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Notes" sheetId="2" state="visible" r:id="rId4"/>
    <sheet name="Calc" sheetId="3" state="visible" r:id="rId5"/>
    <sheet name="Customers" sheetId="4" state="visible" r:id="rId6"/>
    <sheet name="Fact_Monthly" sheetId="5" state="visible" r:id="rId7"/>
    <sheet name="Fact_Product" sheetId="6" state="visible" r:id="rId8"/>
    <sheet name="Fact_Time" sheetId="7" state="visible" r:id="rId9"/>
    <sheet name="Lists" sheetId="8" state="visible" r:id="rId10"/>
  </sheets>
  <definedNames>
    <definedName function="false" hidden="true" localSheetId="3" name="_xlnm._FilterDatabase" vbProcedure="false">Customers!$A$1:$O$5853</definedName>
    <definedName function="false" hidden="false" localSheetId="0" name="_xlnm.Print_Area" vbProcedure="false">Dashboard!$A$1:$R$84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<sst xmlns="http://schemas.openxmlformats.org/spreadsheetml/2006/main" count="20841" uniqueCount="1250">
  <si>
    <t xml:space="preserve">Online Retail II  |  Sales Performance Dashboard</t>
  </si>
  <si>
    <t xml:space="preserve">UK online gift retailer  |  1 Dec 2009 - 9 Dec 2011  |  Currency GBP (£)  |  Net revenue = sales minus cancellations  |  Pick filters in the yellow cells</t>
  </si>
  <si>
    <t xml:space="preserve">COUNTRY ▸</t>
  </si>
  <si>
    <t xml:space="preserve">All Countries</t>
  </si>
  <si>
    <t xml:space="preserve">YEAR ▸</t>
  </si>
  <si>
    <t xml:space="preserve">All Years</t>
  </si>
  <si>
    <t xml:space="preserve">TREND METRIC ▸</t>
  </si>
  <si>
    <t xml:space="preserve">Net Revenue</t>
  </si>
  <si>
    <t xml:space="preserve">◂ Click a yellow cell, then the drop-down arrow. Everything updates instantly.</t>
  </si>
  <si>
    <t xml:space="preserve">NET REVENUE</t>
  </si>
  <si>
    <t xml:space="preserve">ORDERS</t>
  </si>
  <si>
    <t xml:space="preserve">AVG ORDER VALUE</t>
  </si>
  <si>
    <t xml:space="preserve">UNITS SOLD</t>
  </si>
  <si>
    <t xml:space="preserve">ACTIVE CUSTOMERS</t>
  </si>
  <si>
    <t xml:space="preserve">RETURN RATE</t>
  </si>
  <si>
    <t xml:space="preserve">REVENUE / CUSTOMER</t>
  </si>
  <si>
    <t xml:space="preserve">ITEMS / ORDER</t>
  </si>
  <si>
    <t xml:space="preserve">#</t>
  </si>
  <si>
    <t xml:space="preserve">Customer</t>
  </si>
  <si>
    <t xml:space="preserve">Country</t>
  </si>
  <si>
    <t xml:space="preserve">Net revenue</t>
  </si>
  <si>
    <t xml:space="preserve">Orders</t>
  </si>
  <si>
    <t xml:space="preserve">Last order</t>
  </si>
  <si>
    <t xml:space="preserve">Segment</t>
  </si>
  <si>
    <t xml:space="preserve">Customers</t>
  </si>
  <si>
    <t xml:space="preserve">% cust.</t>
  </si>
  <si>
    <t xml:space="preserve">% rev.</t>
  </si>
  <si>
    <t xml:space="preserve">Avg rev / cust.</t>
  </si>
  <si>
    <t xml:space="preserve">Segments: Champions = bought in the last ~month &amp; 4+ orders | Loyal | Recent / New = recent, 1-3 orders | At Risk = lapsed, 4+ orders | Hibernating / Lost</t>
  </si>
  <si>
    <t xml:space="preserve">Day \ Hour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</si>
  <si>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</si>
  <si>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</si>
  <si>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</si>
  <si>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</si>
  <si>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</si>
  <si>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</si>
  <si>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</si>
  <si>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Gross sales only (cancellations excluded). Values in £ thousands; blank = no sales. Saturday trading is negligible.</t>
  </si>
  <si>
    <t xml:space="preserve">Data model: Fact_Monthly / Fact_Product / Fact_Time / Customers sheets  |  Logic: Calc sheet  |  Definitions &amp; cleaning log: Notes sheet</t>
  </si>
  <si>
    <t xml:space="preserve">Notes: how to use, definitions, data cleaning and assumptions</t>
  </si>
  <si>
    <t xml:space="preserve">HOW TO USE</t>
  </si>
  <si>
    <t xml:space="preserve">Filters</t>
  </si>
  <si>
    <t xml:space="preserve">On the Dashboard sheet change the three YELLOW cells (Country, Year, Trend metric) using their drop-down arrows. All KPIs, charts and tables recalculate instantly. No macros are needed.</t>
  </si>
  <si>
    <t xml:space="preserve">What each filter drives</t>
  </si>
  <si>
    <t xml:space="preserve">Country: every panel except the "Top 10 international markets" chart (which compares countries). Year: KPIs, markets, products, top customers, heat map. The monthly trend and 2010-vs-2011 charts always show all months. Segments follow Country only (they are an all-time snapshot).</t>
  </si>
  <si>
    <t xml:space="preserve">Sheets</t>
  </si>
  <si>
    <t xml:space="preserve">Dashboard (the report) | Calc (all formulas feeding the dashboard) | Customers (one row per customer incl. RFM scoring formulas) | Fact_Monthly, Fact_Product, Fact_Time (pre-aggregated data) | Lists (drop-down sources).</t>
  </si>
  <si>
    <t xml:space="preserve">DEFINITIONS</t>
  </si>
  <si>
    <t xml:space="preserve">Gross sales</t>
  </si>
  <si>
    <t xml:space="preserve">Quantity x Price on normal (non-cancelled) invoices.</t>
  </si>
  <si>
    <t xml:space="preserve">Returns / cancellations</t>
  </si>
  <si>
    <t xml:space="preserve">Absolute value of lines on invoices starting with "C" (customer cancellations / credit notes).</t>
  </si>
  <si>
    <t xml:space="preserve">Gross sales minus returns. Headline revenue figure.</t>
  </si>
  <si>
    <t xml:space="preserve">Unique non-cancelled invoice numbers.</t>
  </si>
  <si>
    <t xml:space="preserve">Avg order value</t>
  </si>
  <si>
    <t xml:space="preserve">Gross sales / orders.</t>
  </si>
  <si>
    <t xml:space="preserve">Return rate</t>
  </si>
  <si>
    <t xml:space="preserve">Returns / gross sales (value-based). Returns are dated when processed, so monthly rates can be noisy.</t>
  </si>
  <si>
    <t xml:space="preserve">Active customers</t>
  </si>
  <si>
    <t xml:space="preserve">Customers with a Customer ID and positive net revenue in the selected country/year.</t>
  </si>
  <si>
    <t xml:space="preserve">RFM segments</t>
  </si>
  <si>
    <t xml:space="preserve">Recency = days from the snapshot date (Calc!C5) to last order, scored 4 (best) to 1 by quartile. Frequency = order count scored 1-4 using editable cut-offs in Calc!C16:C18. Champions: R=4 &amp; F&gt;=3 | Loyal: R=3 &amp; F&gt;=3 | Recent / New: R&gt;=3 &amp; F&lt;=2 | At Risk: R&lt;=2 &amp; F&gt;=3 | Hibernating / Lost: R&lt;=2 &amp; F&lt;=2.</t>
  </si>
  <si>
    <t xml:space="preserve">Customer country</t>
  </si>
  <si>
    <t xml:space="preserve">Each customer is assigned the country where they generated the most revenue.</t>
  </si>
  <si>
    <t xml:space="preserve">DATA CLEANING LOG (done when the source file was processed)</t>
  </si>
  <si>
    <t xml:space="preserve">Rows in source</t>
  </si>
  <si>
    <t xml:space="preserve">1,055,236 rows across the two year sheets (the stray 'Sheet1' pivot in the source file was ignored).</t>
  </si>
  <si>
    <t xml:space="preserve">Overlap removed</t>
  </si>
  <si>
    <t xml:space="preserve">22,200 duplicate rows: 1-9 Dec 2010 appears in both year sheets, so it was kept once.</t>
  </si>
  <si>
    <t xml:space="preserve">Non-merchandise removed</t>
  </si>
  <si>
    <t xml:space="preserve">5,818 rows: postage, manual adjustments, bank charges, Amazon fees, samples, gift vouchers, test codes, bad-debt adjustment invoices ('A').</t>
  </si>
  <si>
    <t xml:space="preserve">Zero / negative price removed</t>
  </si>
  <si>
    <t xml:space="preserve">5,964 rows (stock write-offs, damaged goods, free items).</t>
  </si>
  <si>
    <t xml:space="preserve">Other</t>
  </si>
  <si>
    <t xml:space="preserve">7 non-cancel rows with negative quantity removed.</t>
  </si>
  <si>
    <t xml:space="preserve">Clean rows analysed</t>
  </si>
  <si>
    <t xml:space="preserve">1,021,247 rows, 01 Dec 2009 to 09 Dec 2011.</t>
  </si>
  <si>
    <t xml:space="preserve">ASSUMPTIONS &amp; LIMITATIONS</t>
  </si>
  <si>
    <t xml:space="preserve">Partial months</t>
  </si>
  <si>
    <t xml:space="preserve">Dec 2009 contains data from 1 Dec only and Dec 2011 ends on 9 Dec, so Year = 2009 and the last point of 2011 are partial periods.</t>
  </si>
  <si>
    <t xml:space="preserve">YoY comparison</t>
  </si>
  <si>
    <t xml:space="preserve">Card sub-texts show YoY only for Year = 2011, comparing Jan to the last complete month (Calc!C6 = 11, i.e. Nov) of 2011 against 2010 to avoid comparing a partial December.</t>
  </si>
  <si>
    <t xml:space="preserve">Missing Customer ID</t>
  </si>
  <si>
    <t xml:space="preserve">227,087 cleaned rows (14% of net revenue) have no Customer ID. They are included in revenue, orders, units, products and the heat map, but excluded from customer counts, RFM and top customers.</t>
  </si>
  <si>
    <t xml:space="preserve">Product universe</t>
  </si>
  <si>
    <t xml:space="preserve">Product rankings cover the top 500 products by lifetime net revenue (63% of net revenue) to keep the workbook fast.</t>
  </si>
  <si>
    <t xml:space="preserve">UK dominance</t>
  </si>
  <si>
    <t xml:space="preserve">The UK is the vast majority of revenue, so the country chart ranks international markets (UK excluded); the UK share is shown in its caption.</t>
  </si>
  <si>
    <t xml:space="preserve">Refreshing</t>
  </si>
  <si>
    <t xml:space="preserve">To rebuild from a newer export, run build_dashboard.py (included) against the new source file.</t>
  </si>
  <si>
    <t xml:space="preserve">CALC ENGINE - all dashboard numbers are live formulas on the Fact_* sheets. Blue cells = editable assumptions.</t>
  </si>
  <si>
    <t xml:space="preserve">Year filter - low</t>
  </si>
  <si>
    <t xml:space="preserve">Year filter - high</t>
  </si>
  <si>
    <t xml:space="preserve">Country criterion ("*" = all)</t>
  </si>
  <si>
    <t xml:space="preserve">Snapshot date for recency (day after last order)</t>
  </si>
  <si>
    <t xml:space="preserve">Last COMPLETE month of 2011 (for YoY comparison)</t>
  </si>
  <si>
    <t xml:space="preserve">Year label</t>
  </si>
  <si>
    <t xml:space="preserve">Country label</t>
  </si>
  <si>
    <t xml:space="preserve">RFM recency cut-offs (days since last order, quartiles of all customers)</t>
  </si>
  <si>
    <t xml:space="preserve">Score 4 if recency &lt;= (25th pct)</t>
  </si>
  <si>
    <t xml:space="preserve">Score 3 if recency &lt;= (50th pct)</t>
  </si>
  <si>
    <t xml:space="preserve">Score 2 if recency &lt;= (75th pct)</t>
  </si>
  <si>
    <t xml:space="preserve">RFM frequency cut-offs (number of orders) - editable</t>
  </si>
  <si>
    <t xml:space="preserve">F score +1 at &gt;= orders</t>
  </si>
  <si>
    <t xml:space="preserve">F score +1 again at &gt;= orders</t>
  </si>
  <si>
    <t xml:space="preserve">KPI calculations (follow Country + Year filters)</t>
  </si>
  <si>
    <t xml:space="preserve">Gross sales (£)</t>
  </si>
  <si>
    <t xml:space="preserve">Returns / cancellations (£)</t>
  </si>
  <si>
    <t xml:space="preserve">Net revenue (£)</t>
  </si>
  <si>
    <t xml:space="preserve">Orders (unique invoices)</t>
  </si>
  <si>
    <t xml:space="preserve">Units sold</t>
  </si>
  <si>
    <t xml:space="preserve">Avg order value (gross sales / orders)</t>
  </si>
  <si>
    <t xml:space="preserve">Return rate (returns / gross sales)</t>
  </si>
  <si>
    <t xml:space="preserve">Active customers (with Customer ID)</t>
  </si>
  <si>
    <t xml:space="preserve">Active customers - all countries</t>
  </si>
  <si>
    <t xml:space="preserve">Net revenue from identified customers (£)</t>
  </si>
  <si>
    <t xml:space="preserve">Revenue per active customer (£)</t>
  </si>
  <si>
    <t xml:space="preserve">Items per order</t>
  </si>
  <si>
    <t xml:space="preserve">Year-over-year comparison, 2011 vs 2010 (same months Jan..last complete month)</t>
  </si>
  <si>
    <t xml:space="preserve">Net revenue 2011 (£)</t>
  </si>
  <si>
    <t xml:space="preserve">Net revenue 2010 (£)</t>
  </si>
  <si>
    <t xml:space="preserve">Orders 2011</t>
  </si>
  <si>
    <t xml:space="preserve">Orders 2010</t>
  </si>
  <si>
    <t xml:space="preserve">Units 2011</t>
  </si>
  <si>
    <t xml:space="preserve">Units 2010</t>
  </si>
  <si>
    <t xml:space="preserve">Gross sales 2011 (£)</t>
  </si>
  <si>
    <t xml:space="preserve">Gross sales 2010 (£)</t>
  </si>
  <si>
    <t xml:space="preserve">Net revenue YoY</t>
  </si>
  <si>
    <t xml:space="preserve">Orders YoY</t>
  </si>
  <si>
    <t xml:space="preserve">Units YoY</t>
  </si>
  <si>
    <t xml:space="preserve">Avg order value YoY</t>
  </si>
  <si>
    <t xml:space="preserve">Card sub-texts</t>
  </si>
  <si>
    <t xml:space="preserve">Net revenue sub</t>
  </si>
  <si>
    <t xml:space="preserve">Orders sub</t>
  </si>
  <si>
    <t xml:space="preserve">AOV sub</t>
  </si>
  <si>
    <t xml:space="preserve">Units sub</t>
  </si>
  <si>
    <t xml:space="preserve">Customers sub</t>
  </si>
  <si>
    <t xml:space="preserve">Return sub</t>
  </si>
  <si>
    <t xml:space="preserve">Rev/customer sub</t>
  </si>
  <si>
    <t xml:space="preserve">Identified customers only</t>
  </si>
  <si>
    <t xml:space="preserve">Items/order sub</t>
  </si>
  <si>
    <t xml:space="preserve">Units sold / orders</t>
  </si>
  <si>
    <t xml:space="preserve">Monthly series (follows Country filter; ignores Year filter)</t>
  </si>
  <si>
    <t xml:space="preserve">Month</t>
  </si>
  <si>
    <t xml:space="preserve">Returns</t>
  </si>
  <si>
    <t xml:space="preserve">Units</t>
  </si>
  <si>
    <t xml:space="preserve">Label</t>
  </si>
  <si>
    <t xml:space="preserve">Year-over-year net revenue by calendar month (follows Country filter)</t>
  </si>
  <si>
    <t xml:space="preserve">Month #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</si>
  <si>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</si>
  <si>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</si>
  <si>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</si>
  <si>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</si>
  <si>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</si>
  <si>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</si>
  <si>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</si>
  <si>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</si>
  <si>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</si>
  <si>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</si>
  <si>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</si>
  <si>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</si>
  <si>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Country ranking (follows Year filter; ignores Country filter; UK excluded from ranking)</t>
  </si>
  <si>
    <t xml:space="preserve">Rank key</t>
  </si>
  <si>
    <t xml:space="preserve">UK share of net revenue</t>
  </si>
  <si>
    <t xml:space="preserve">Rank</t>
  </si>
  <si>
    <t xml:space="preserve">Index</t>
  </si>
  <si>
    <t xml:space="preserve">Product ranking (top-500 product universe; follows Country + Year filters)</t>
  </si>
  <si>
    <t xml:space="preserve">ProdID</t>
  </si>
  <si>
    <t xml:space="preserve">StockCode</t>
  </si>
  <si>
    <t xml:space="preserve">Description</t>
  </si>
  <si>
    <t xml:space="preserve">RFM segments (all-time snapshot; follows Country filter)</t>
  </si>
  <si>
    <t xml:space="preserve">% customers</t>
  </si>
  <si>
    <t xml:space="preserve">% revenue</t>
  </si>
  <si>
    <t xml:space="preserve">Avg rev / customer</t>
  </si>
  <si>
    <t xml:space="preserve">Total</t>
  </si>
  <si>
    <t xml:space="preserve">Top 10 customers (follows Country + Year filters)</t>
  </si>
  <si>
    <t xml:space="preserve">Customer ID</t>
  </si>
  <si>
    <t xml:space="preserve">Lifetime orders</t>
  </si>
  <si>
    <t xml:space="preserve">CustomerID</t>
  </si>
  <si>
    <t xml:space="preserve">First Order</t>
  </si>
  <si>
    <t xml:space="preserve">Last Order</t>
  </si>
  <si>
    <t xml:space="preserve">Net Rev 2009</t>
  </si>
  <si>
    <t xml:space="preserve">Net Rev 2010</t>
  </si>
  <si>
    <t xml:space="preserve">Net Rev 2011</t>
  </si>
  <si>
    <t xml:space="preserve">Total Net Rev</t>
  </si>
  <si>
    <t xml:space="preserve">Recency (days)</t>
  </si>
  <si>
    <t xml:space="preserve">R Score</t>
  </si>
  <si>
    <t xml:space="preserve">F Score</t>
  </si>
  <si>
    <t xml:space="preserve">Rev (selected year)</t>
  </si>
  <si>
    <t xml:space="preserve">United Kingdom</t>
  </si>
  <si>
    <t xml:space="preserve">Iceland</t>
  </si>
  <si>
    <t xml:space="preserve">Finland</t>
  </si>
  <si>
    <t xml:space="preserve">Italy</t>
  </si>
  <si>
    <t xml:space="preserve">Norway</t>
  </si>
  <si>
    <t xml:space="preserve">Unspecified</t>
  </si>
  <si>
    <t xml:space="preserve">Bahrain</t>
  </si>
  <si>
    <t xml:space="preserve">Spain</t>
  </si>
  <si>
    <t xml:space="preserve">Portugal</t>
  </si>
  <si>
    <t xml:space="preserve">Switzerland</t>
  </si>
  <si>
    <t xml:space="preserve">Austria</t>
  </si>
  <si>
    <t xml:space="preserve">Cyprus</t>
  </si>
  <si>
    <t xml:space="preserve">Belgium</t>
  </si>
  <si>
    <t xml:space="preserve">Denmark</t>
  </si>
  <si>
    <t xml:space="preserve">Australia</t>
  </si>
  <si>
    <t xml:space="preserve">RSA</t>
  </si>
  <si>
    <t xml:space="preserve">France</t>
  </si>
  <si>
    <t xml:space="preserve">Germany</t>
  </si>
  <si>
    <t xml:space="preserve">USA</t>
  </si>
  <si>
    <t xml:space="preserve">Thailand</t>
  </si>
  <si>
    <t xml:space="preserve">Greece</t>
  </si>
  <si>
    <t xml:space="preserve">Sweden</t>
  </si>
  <si>
    <t xml:space="preserve">Israel</t>
  </si>
  <si>
    <t xml:space="preserve">Saudi Arabia</t>
  </si>
  <si>
    <t xml:space="preserve">Poland</t>
  </si>
  <si>
    <t xml:space="preserve">United Arab Emirates</t>
  </si>
  <si>
    <t xml:space="preserve">Singapore</t>
  </si>
  <si>
    <t xml:space="preserve">Brazil</t>
  </si>
  <si>
    <t xml:space="preserve">Japan</t>
  </si>
  <si>
    <t xml:space="preserve">Netherlands</t>
  </si>
  <si>
    <t xml:space="preserve">Lebanon</t>
  </si>
  <si>
    <t xml:space="preserve">Korea</t>
  </si>
  <si>
    <t xml:space="preserve">Czech Republic</t>
  </si>
  <si>
    <t xml:space="preserve">EIRE</t>
  </si>
  <si>
    <t xml:space="preserve">Channel Islands</t>
  </si>
  <si>
    <t xml:space="preserve">European Community</t>
  </si>
  <si>
    <t xml:space="preserve">Lithuania</t>
  </si>
  <si>
    <t xml:space="preserve">Canada</t>
  </si>
  <si>
    <t xml:space="preserve">Malta</t>
  </si>
  <si>
    <t xml:space="preserve">Nigeria</t>
  </si>
  <si>
    <t xml:space="preserve">West Indies</t>
  </si>
  <si>
    <t xml:space="preserve">Year</t>
  </si>
  <si>
    <t xml:space="preserve">MonthNum</t>
  </si>
  <si>
    <t xml:space="preserve">Sales</t>
  </si>
  <si>
    <t xml:space="preserve">Bermuda</t>
  </si>
  <si>
    <t xml:space="preserve">Hong Kong</t>
  </si>
  <si>
    <t xml:space="preserve">Revenue</t>
  </si>
  <si>
    <t xml:space="preserve">22423</t>
  </si>
  <si>
    <t xml:space="preserve">REGENCY CAKESTAND 3 TIER</t>
  </si>
  <si>
    <t xml:space="preserve">85123A</t>
  </si>
  <si>
    <t xml:space="preserve">WHITE HANGING HEART T-LIGHT HOLDER</t>
  </si>
  <si>
    <t xml:space="preserve">85099B</t>
  </si>
  <si>
    <t xml:space="preserve">JUMBO BAG RED RETROSPOT</t>
  </si>
  <si>
    <t xml:space="preserve">47566</t>
  </si>
  <si>
    <t xml:space="preserve">PARTY BUNTING</t>
  </si>
  <si>
    <t xml:space="preserve">84879</t>
  </si>
  <si>
    <t xml:space="preserve">ASSORTED COLOUR BIRD ORNAMENT</t>
  </si>
  <si>
    <t xml:space="preserve">22086</t>
  </si>
  <si>
    <t xml:space="preserve">PAPER CHAIN KIT 50'S CHRISTMAS</t>
  </si>
  <si>
    <t xml:space="preserve">79321</t>
  </si>
  <si>
    <t xml:space="preserve">CHILLI LIGHTS</t>
  </si>
  <si>
    <t xml:space="preserve">22197</t>
  </si>
  <si>
    <t xml:space="preserve">SMALL POPCORN HOLDER</t>
  </si>
  <si>
    <t xml:space="preserve">22386</t>
  </si>
  <si>
    <t xml:space="preserve">JUMBO BAG PINK POLKADOT</t>
  </si>
  <si>
    <t xml:space="preserve">84347</t>
  </si>
  <si>
    <t xml:space="preserve">ROTATING SILVER ANGELS T-LIGHT HLDR</t>
  </si>
  <si>
    <t xml:space="preserve">20725</t>
  </si>
  <si>
    <t xml:space="preserve">LUNCH BAG RED RETROSPOT</t>
  </si>
  <si>
    <t xml:space="preserve">85099F</t>
  </si>
  <si>
    <t xml:space="preserve">JUMBO BAG STRAWBERRY</t>
  </si>
  <si>
    <t xml:space="preserve">23084</t>
  </si>
  <si>
    <t xml:space="preserve">RABBIT NIGHT LIGHT</t>
  </si>
  <si>
    <t xml:space="preserve">48138</t>
  </si>
  <si>
    <t xml:space="preserve">DOORMAT UNION FLAG</t>
  </si>
  <si>
    <t xml:space="preserve">20685</t>
  </si>
  <si>
    <t xml:space="preserve">DOORMAT RED RETROSPOT</t>
  </si>
  <si>
    <t xml:space="preserve">21137</t>
  </si>
  <si>
    <t xml:space="preserve">BLACK RECORD COVER FRAME</t>
  </si>
  <si>
    <t xml:space="preserve">21931</t>
  </si>
  <si>
    <t xml:space="preserve">JUMBO STORAGE BAG SUKI</t>
  </si>
  <si>
    <t xml:space="preserve">22502</t>
  </si>
  <si>
    <t xml:space="preserve">PICNIC BASKET WICKER SMALL</t>
  </si>
  <si>
    <t xml:space="preserve">21621</t>
  </si>
  <si>
    <t xml:space="preserve">VINTAGE UNION JACK BUNTING</t>
  </si>
  <si>
    <t xml:space="preserve">21843</t>
  </si>
  <si>
    <t xml:space="preserve">RED RETROSPOT CAKE STAND</t>
  </si>
  <si>
    <t xml:space="preserve">85099C</t>
  </si>
  <si>
    <t xml:space="preserve">JUMBO  BAG BAROQUE BLACK WHITE</t>
  </si>
  <si>
    <t xml:space="preserve">22114</t>
  </si>
  <si>
    <t xml:space="preserve">HOT WATER BOTTLE TEA AND SYMPATHY</t>
  </si>
  <si>
    <t xml:space="preserve">22910</t>
  </si>
  <si>
    <t xml:space="preserve">PAPER CHAIN KIT VINTAGE CHRISTMAS</t>
  </si>
  <si>
    <t xml:space="preserve">22112</t>
  </si>
  <si>
    <t xml:space="preserve">CHOCOLATE HOT WATER BOTTLE</t>
  </si>
  <si>
    <t xml:space="preserve">15056N</t>
  </si>
  <si>
    <t xml:space="preserve">EDWARDIAN PARASOL NATURAL</t>
  </si>
  <si>
    <t xml:space="preserve">22411</t>
  </si>
  <si>
    <t xml:space="preserve">JUMBO SHOPPER VINTAGE RED PAISLEY</t>
  </si>
  <si>
    <t xml:space="preserve">82484</t>
  </si>
  <si>
    <t xml:space="preserve">WOOD BLACK BOARD ANT WHITE FINISH</t>
  </si>
  <si>
    <t xml:space="preserve">22470</t>
  </si>
  <si>
    <t xml:space="preserve">HEART OF WICKER LARGE</t>
  </si>
  <si>
    <t xml:space="preserve">20914</t>
  </si>
  <si>
    <t xml:space="preserve">SET/5 RED RETROSPOT LID GLASS BOWLS</t>
  </si>
  <si>
    <t xml:space="preserve">21212</t>
  </si>
  <si>
    <t xml:space="preserve">PACK OF 72 RETROSPOT CAKE CASES</t>
  </si>
  <si>
    <t xml:space="preserve">22178</t>
  </si>
  <si>
    <t xml:space="preserve">VICTORIAN GLASS HANGING T-LIGHT</t>
  </si>
  <si>
    <t xml:space="preserve">22139</t>
  </si>
  <si>
    <t xml:space="preserve">RETROSPOT TEA SET CERAMIC 11 PC</t>
  </si>
  <si>
    <t xml:space="preserve">21181</t>
  </si>
  <si>
    <t xml:space="preserve">PLEASE ONE PERSON METAL SIGN</t>
  </si>
  <si>
    <t xml:space="preserve">21733</t>
  </si>
  <si>
    <t xml:space="preserve">RED HANGING HEART T-LIGHT HOLDER</t>
  </si>
  <si>
    <t xml:space="preserve">21929</t>
  </si>
  <si>
    <t xml:space="preserve">JUMBO BAG PINK VINTAGE PAISLEY</t>
  </si>
  <si>
    <t xml:space="preserve">22090</t>
  </si>
  <si>
    <t xml:space="preserve">PAPER BUNTING RETROSPOT</t>
  </si>
  <si>
    <t xml:space="preserve">22189</t>
  </si>
  <si>
    <t xml:space="preserve">CREAM HEART CARD HOLDER</t>
  </si>
  <si>
    <t xml:space="preserve">22111</t>
  </si>
  <si>
    <t xml:space="preserve">SCOTTIE DOG HOT WATER BOTTLE</t>
  </si>
  <si>
    <t xml:space="preserve">84946</t>
  </si>
  <si>
    <t xml:space="preserve">ANTIQUE SILVER TEA GLASS ETCHED</t>
  </si>
  <si>
    <t xml:space="preserve">48194</t>
  </si>
  <si>
    <t xml:space="preserve">DOORMAT HEARTS</t>
  </si>
  <si>
    <t xml:space="preserve">22469</t>
  </si>
  <si>
    <t xml:space="preserve">HEART OF WICKER SMALL</t>
  </si>
  <si>
    <t xml:space="preserve">21232</t>
  </si>
  <si>
    <t xml:space="preserve">STRAWBERRY CERAMIC TRINKET BOX</t>
  </si>
  <si>
    <t xml:space="preserve">22457</t>
  </si>
  <si>
    <t xml:space="preserve">NATURAL SLATE HEART CHALKBOARD</t>
  </si>
  <si>
    <t xml:space="preserve">21731</t>
  </si>
  <si>
    <t xml:space="preserve">RED TOADSTOOL LED NIGHT LIGHT</t>
  </si>
  <si>
    <t xml:space="preserve">48187</t>
  </si>
  <si>
    <t xml:space="preserve">DOORMAT NEW ENGLAND</t>
  </si>
  <si>
    <t xml:space="preserve">21754</t>
  </si>
  <si>
    <t xml:space="preserve">HOME BUILDING BLOCK WORD</t>
  </si>
  <si>
    <t xml:space="preserve">15056BL</t>
  </si>
  <si>
    <t xml:space="preserve">EDWARDIAN PARASOL BLACK</t>
  </si>
  <si>
    <t xml:space="preserve">21523</t>
  </si>
  <si>
    <t xml:space="preserve">DOORMAT FANCY FONT HOME SWEET HOME</t>
  </si>
  <si>
    <t xml:space="preserve">21928</t>
  </si>
  <si>
    <t xml:space="preserve">JUMBO BAG SCANDINAVIAN PAISLEY</t>
  </si>
  <si>
    <t xml:space="preserve">22355</t>
  </si>
  <si>
    <t xml:space="preserve">CHARLOTTE BAG SUKI DESIGN</t>
  </si>
  <si>
    <t xml:space="preserve">21623</t>
  </si>
  <si>
    <t xml:space="preserve">VINTAGE UNION JACK MEMOBOARD</t>
  </si>
  <si>
    <t xml:space="preserve">22326</t>
  </si>
  <si>
    <t xml:space="preserve">ROUND SNACK BOXES SET OF4 WOODLAND</t>
  </si>
  <si>
    <t xml:space="preserve">20727</t>
  </si>
  <si>
    <t xml:space="preserve">LUNCH BAG  BLACK SKULL.</t>
  </si>
  <si>
    <t xml:space="preserve">22383</t>
  </si>
  <si>
    <t xml:space="preserve">LUNCH BAG SUKI  DESIGN</t>
  </si>
  <si>
    <t xml:space="preserve">84029E</t>
  </si>
  <si>
    <t xml:space="preserve">RED WOOLLY HOTTIE WHITE HEART.</t>
  </si>
  <si>
    <t xml:space="preserve">23298</t>
  </si>
  <si>
    <t xml:space="preserve">SPOTTY BUNTING</t>
  </si>
  <si>
    <t xml:space="preserve">82494L</t>
  </si>
  <si>
    <t xml:space="preserve">WOODEN FRAME ANTIQUE WHITE</t>
  </si>
  <si>
    <t xml:space="preserve">22138</t>
  </si>
  <si>
    <t xml:space="preserve">BAKING SET 9 PIECE RETROSPOT</t>
  </si>
  <si>
    <t xml:space="preserve">21915</t>
  </si>
  <si>
    <t xml:space="preserve">RED  HARMONICA IN BOX</t>
  </si>
  <si>
    <t xml:space="preserve">48185</t>
  </si>
  <si>
    <t xml:space="preserve">DOORMAT FAIRY CAKE</t>
  </si>
  <si>
    <t xml:space="preserve">23203</t>
  </si>
  <si>
    <t xml:space="preserve">JUMBO BAG VINTAGE DOILY</t>
  </si>
  <si>
    <t xml:space="preserve">82482</t>
  </si>
  <si>
    <t xml:space="preserve">WOODEN PICTURE FRAME WHITE FINISH</t>
  </si>
  <si>
    <t xml:space="preserve">20728</t>
  </si>
  <si>
    <t xml:space="preserve">LUNCH BAG CARS BLUE</t>
  </si>
  <si>
    <t xml:space="preserve">20713</t>
  </si>
  <si>
    <t xml:space="preserve">JUMBO BAG OWLS</t>
  </si>
  <si>
    <t xml:space="preserve">21175</t>
  </si>
  <si>
    <t xml:space="preserve">GIN + TONIC DIET METAL SIGN</t>
  </si>
  <si>
    <t xml:space="preserve">84997D</t>
  </si>
  <si>
    <t xml:space="preserve">PINK 3 PIECE MINI DOTS CUTLERY SET</t>
  </si>
  <si>
    <t xml:space="preserve">22083</t>
  </si>
  <si>
    <t xml:space="preserve">PAPER CHAIN KIT RETROSPOT</t>
  </si>
  <si>
    <t xml:space="preserve">84078A</t>
  </si>
  <si>
    <t xml:space="preserve">SET/4 WHITE RETRO STORAGE CUBES</t>
  </si>
  <si>
    <t xml:space="preserve">22629</t>
  </si>
  <si>
    <t xml:space="preserve">SPACEBOY LUNCH BOX</t>
  </si>
  <si>
    <t xml:space="preserve">71477</t>
  </si>
  <si>
    <t xml:space="preserve">COLOUR GLASS. STAR T-LIGHT HOLDER</t>
  </si>
  <si>
    <t xml:space="preserve">22720</t>
  </si>
  <si>
    <t xml:space="preserve">SET OF 3 CAKE TINS PANTRY DESIGN</t>
  </si>
  <si>
    <t xml:space="preserve">22960</t>
  </si>
  <si>
    <t xml:space="preserve">JAM MAKING SET WITH JARS</t>
  </si>
  <si>
    <t xml:space="preserve">85066</t>
  </si>
  <si>
    <t xml:space="preserve">CREAM SWEETHEART MINI CHEST</t>
  </si>
  <si>
    <t xml:space="preserve">82486</t>
  </si>
  <si>
    <t xml:space="preserve">WOOD S/3 CABINET ANT WHITE FINISH</t>
  </si>
  <si>
    <t xml:space="preserve">21166</t>
  </si>
  <si>
    <t xml:space="preserve">COOK WITH WINE METAL SIGN</t>
  </si>
  <si>
    <t xml:space="preserve">20712</t>
  </si>
  <si>
    <t xml:space="preserve">JUMBO BAG WOODLAND ANIMALS</t>
  </si>
  <si>
    <t xml:space="preserve">20726</t>
  </si>
  <si>
    <t xml:space="preserve">LUNCH BAG WOODLAND</t>
  </si>
  <si>
    <t xml:space="preserve">22699</t>
  </si>
  <si>
    <t xml:space="preserve">ROSES REGENCY TEACUP AND SAUCER</t>
  </si>
  <si>
    <t xml:space="preserve">21485</t>
  </si>
  <si>
    <t xml:space="preserve">RETROSPOT HEART HOT WATER BOTTLE</t>
  </si>
  <si>
    <t xml:space="preserve">23284</t>
  </si>
  <si>
    <t xml:space="preserve">DOORMAT KEEP CALM AND COME IN</t>
  </si>
  <si>
    <t xml:space="preserve">22727</t>
  </si>
  <si>
    <t xml:space="preserve">ALARM CLOCK BAKELIKE RED</t>
  </si>
  <si>
    <t xml:space="preserve">21524</t>
  </si>
  <si>
    <t xml:space="preserve">DOORMAT SPOTTY HOME SWEET HOME</t>
  </si>
  <si>
    <t xml:space="preserve">20724</t>
  </si>
  <si>
    <t xml:space="preserve">RED RETROSPOT CHARLOTTE BAG</t>
  </si>
  <si>
    <t xml:space="preserve">21755</t>
  </si>
  <si>
    <t xml:space="preserve">LOVE BUILDING BLOCK WORD</t>
  </si>
  <si>
    <t xml:space="preserve">22379</t>
  </si>
  <si>
    <t xml:space="preserve">RECYCLING BAG RETROSPOT</t>
  </si>
  <si>
    <t xml:space="preserve">22328</t>
  </si>
  <si>
    <t xml:space="preserve">ROUND SNACK BOXES SET OF 4 FRUITS</t>
  </si>
  <si>
    <t xml:space="preserve">84997B</t>
  </si>
  <si>
    <t xml:space="preserve">RED 3 PIECE MINI DOTS CUTLERY SET</t>
  </si>
  <si>
    <t xml:space="preserve">22382</t>
  </si>
  <si>
    <t xml:space="preserve">LUNCH BAG SPACEBOY DESIGN</t>
  </si>
  <si>
    <t xml:space="preserve">22384</t>
  </si>
  <si>
    <t xml:space="preserve">LUNCH BAG PINK POLKADOT</t>
  </si>
  <si>
    <t xml:space="preserve">22666</t>
  </si>
  <si>
    <t xml:space="preserve">RECIPE BOX PANTRY YELLOW DESIGN</t>
  </si>
  <si>
    <t xml:space="preserve">22630</t>
  </si>
  <si>
    <t xml:space="preserve">DOLLY GIRL LUNCH BOX</t>
  </si>
  <si>
    <t xml:space="preserve">84997C</t>
  </si>
  <si>
    <t xml:space="preserve">BLUE 3 PIECE MINI DOTS CUTLERY SET</t>
  </si>
  <si>
    <t xml:space="preserve">22726</t>
  </si>
  <si>
    <t xml:space="preserve">ALARM CLOCK BAKELIKE GREEN</t>
  </si>
  <si>
    <t xml:space="preserve">15036</t>
  </si>
  <si>
    <t xml:space="preserve">ASSORTED COLOURS SILK FAN</t>
  </si>
  <si>
    <t xml:space="preserve">22385</t>
  </si>
  <si>
    <t xml:space="preserve">JUMBO BAG SPACEBOY DESIGN</t>
  </si>
  <si>
    <t xml:space="preserve">22077</t>
  </si>
  <si>
    <t xml:space="preserve">6 RIBBONS RUSTIC CHARM</t>
  </si>
  <si>
    <t xml:space="preserve">85152</t>
  </si>
  <si>
    <t xml:space="preserve">HAND OVER THE CHOCOLATE   SIGN</t>
  </si>
  <si>
    <t xml:space="preserve">22865</t>
  </si>
  <si>
    <t xml:space="preserve">HAND WARMER OWL DESIGN</t>
  </si>
  <si>
    <t xml:space="preserve">48184</t>
  </si>
  <si>
    <t xml:space="preserve">DOORMAT ENGLISH ROSE</t>
  </si>
  <si>
    <t xml:space="preserve">23245</t>
  </si>
  <si>
    <t xml:space="preserve">SET OF 3 REGENCY CAKE TINS</t>
  </si>
  <si>
    <t xml:space="preserve">85014B</t>
  </si>
  <si>
    <t xml:space="preserve">RED RETROSPOT UMBRELLA</t>
  </si>
  <si>
    <t xml:space="preserve">21479</t>
  </si>
  <si>
    <t xml:space="preserve">WHITE SKULL HOT WATER BOTTLE</t>
  </si>
  <si>
    <t xml:space="preserve">22697</t>
  </si>
  <si>
    <t xml:space="preserve">GREEN REGENCY TEACUP AND SAUCER</t>
  </si>
  <si>
    <t xml:space="preserve">20679</t>
  </si>
  <si>
    <t xml:space="preserve">EDWARDIAN PARASOL RED</t>
  </si>
  <si>
    <t xml:space="preserve">84029G</t>
  </si>
  <si>
    <t xml:space="preserve">KNITTED UNION FLAG HOT WATER BOTTLE</t>
  </si>
  <si>
    <t xml:space="preserve">21217</t>
  </si>
  <si>
    <t xml:space="preserve">RED RETROSPOT ROUND CAKE TINS</t>
  </si>
  <si>
    <t xml:space="preserve">22501</t>
  </si>
  <si>
    <t xml:space="preserve">PICNIC BASKET WICKER LARGE</t>
  </si>
  <si>
    <t xml:space="preserve">23199</t>
  </si>
  <si>
    <t xml:space="preserve">JUMBO BAG APPLES</t>
  </si>
  <si>
    <t xml:space="preserve">47590B</t>
  </si>
  <si>
    <t xml:space="preserve">PINK HAPPY BIRTHDAY BUNTING</t>
  </si>
  <si>
    <t xml:space="preserve">22659</t>
  </si>
  <si>
    <t xml:space="preserve">LUNCH BOX I LOVE LONDON</t>
  </si>
  <si>
    <t xml:space="preserve">22158</t>
  </si>
  <si>
    <t xml:space="preserve">3 HEARTS HANGING DECORATION RUSTIC</t>
  </si>
  <si>
    <t xml:space="preserve">22622</t>
  </si>
  <si>
    <t xml:space="preserve">BOX OF VINTAGE ALPHABET BLOCKS</t>
  </si>
  <si>
    <t xml:space="preserve">48188</t>
  </si>
  <si>
    <t xml:space="preserve">DOORMAT WELCOME PUPPIES</t>
  </si>
  <si>
    <t xml:space="preserve">23355</t>
  </si>
  <si>
    <t xml:space="preserve">HOT WATER BOTTLE KEEP CALM</t>
  </si>
  <si>
    <t xml:space="preserve">22188</t>
  </si>
  <si>
    <t xml:space="preserve">BLACK HEART CARD HOLDER</t>
  </si>
  <si>
    <t xml:space="preserve">84978</t>
  </si>
  <si>
    <t xml:space="preserve">HANGING HEART JAR T-LIGHT HOLDER</t>
  </si>
  <si>
    <t xml:space="preserve">22866</t>
  </si>
  <si>
    <t xml:space="preserve">HAND WARMER SCOTTY DOG DESIGN</t>
  </si>
  <si>
    <t xml:space="preserve">21977</t>
  </si>
  <si>
    <t xml:space="preserve">PACK OF 60 PINK PAISLEY CAKE CASES</t>
  </si>
  <si>
    <t xml:space="preserve">82583</t>
  </si>
  <si>
    <t xml:space="preserve">HOT BATHS METAL SIGN</t>
  </si>
  <si>
    <t xml:space="preserve">22492</t>
  </si>
  <si>
    <t xml:space="preserve">MINI PAINT SET VINTAGE</t>
  </si>
  <si>
    <t xml:space="preserve">20719</t>
  </si>
  <si>
    <t xml:space="preserve">WOODLAND CHARLOTTE BAG</t>
  </si>
  <si>
    <t xml:space="preserve">22467</t>
  </si>
  <si>
    <t xml:space="preserve">GUMBALL COAT RACK</t>
  </si>
  <si>
    <t xml:space="preserve">21930</t>
  </si>
  <si>
    <t xml:space="preserve">JUMBO STORAGE BAG SKULLS</t>
  </si>
  <si>
    <t xml:space="preserve">82483</t>
  </si>
  <si>
    <t xml:space="preserve">WOOD 2 DRAWER CABINET WHITE FINISH</t>
  </si>
  <si>
    <t xml:space="preserve">72741</t>
  </si>
  <si>
    <t xml:space="preserve">GRAND CHOCOLATECANDLE</t>
  </si>
  <si>
    <t xml:space="preserve">22624</t>
  </si>
  <si>
    <t xml:space="preserve">IVORY KITCHEN SCALES</t>
  </si>
  <si>
    <t xml:space="preserve">84991</t>
  </si>
  <si>
    <t xml:space="preserve">60 TEATIME FAIRY CAKE CASES</t>
  </si>
  <si>
    <t xml:space="preserve">23201</t>
  </si>
  <si>
    <t xml:space="preserve">JUMBO BAG ALPHABET</t>
  </si>
  <si>
    <t xml:space="preserve">20750</t>
  </si>
  <si>
    <t xml:space="preserve">RED RETROSPOT MINI CASES</t>
  </si>
  <si>
    <t xml:space="preserve">22734</t>
  </si>
  <si>
    <t xml:space="preserve">SET OF 6 RIBBONS VINTAGE CHRISTMAS</t>
  </si>
  <si>
    <t xml:space="preserve">71459</t>
  </si>
  <si>
    <t xml:space="preserve">HANGING JAM JAR T-LIGHT HOLDER</t>
  </si>
  <si>
    <t xml:space="preserve">22961</t>
  </si>
  <si>
    <t xml:space="preserve">JAM MAKING SET PRINTED</t>
  </si>
  <si>
    <t xml:space="preserve">22752</t>
  </si>
  <si>
    <t xml:space="preserve">SET 7 BABUSHKA NESTING BOXES</t>
  </si>
  <si>
    <t xml:space="preserve">22867</t>
  </si>
  <si>
    <t xml:space="preserve">HAND WARMER BIRD DESIGN</t>
  </si>
  <si>
    <t xml:space="preserve">48111</t>
  </si>
  <si>
    <t xml:space="preserve">DOORMAT 3 SMILEY CATS</t>
  </si>
  <si>
    <t xml:space="preserve">20971</t>
  </si>
  <si>
    <t xml:space="preserve">PINK BLUE FELT CRAFT TRINKET BOX</t>
  </si>
  <si>
    <t xml:space="preserve">82600</t>
  </si>
  <si>
    <t xml:space="preserve">NO SINGING METAL SIGN</t>
  </si>
  <si>
    <t xml:space="preserve">20711</t>
  </si>
  <si>
    <t xml:space="preserve">JUMBO BAG TOYS</t>
  </si>
  <si>
    <t xml:space="preserve">22507</t>
  </si>
  <si>
    <t xml:space="preserve">MEMO BOARD RETROSPOT  DESIGN</t>
  </si>
  <si>
    <t xml:space="preserve">22551</t>
  </si>
  <si>
    <t xml:space="preserve">PLASTERS IN TIN SPACEBOY</t>
  </si>
  <si>
    <t xml:space="preserve">22835</t>
  </si>
  <si>
    <t xml:space="preserve">HOT WATER BOTTLE I AM SO POORLY</t>
  </si>
  <si>
    <t xml:space="preserve">21080</t>
  </si>
  <si>
    <t xml:space="preserve">SET/20 RED RETROSPOT PAPER NAPKINS</t>
  </si>
  <si>
    <t xml:space="preserve">22149</t>
  </si>
  <si>
    <t xml:space="preserve">FELTCRAFT 6 FLOWER FRIENDS</t>
  </si>
  <si>
    <t xml:space="preserve">22087</t>
  </si>
  <si>
    <t xml:space="preserve">PAPER BUNTING WHITE LACE</t>
  </si>
  <si>
    <t xml:space="preserve">37503</t>
  </si>
  <si>
    <t xml:space="preserve">TEA TIME CAKE STAND IN GIFT BOX</t>
  </si>
  <si>
    <t xml:space="preserve">22084</t>
  </si>
  <si>
    <t xml:space="preserve">PAPER CHAIN KIT EMPIRE</t>
  </si>
  <si>
    <t xml:space="preserve">84755</t>
  </si>
  <si>
    <t xml:space="preserve">COLOUR GLASS T-LIGHT HOLDER HANGING</t>
  </si>
  <si>
    <t xml:space="preserve">23173</t>
  </si>
  <si>
    <t xml:space="preserve">REGENCY TEAPOT ROSES</t>
  </si>
  <si>
    <t xml:space="preserve">22722</t>
  </si>
  <si>
    <t xml:space="preserve">SET OF 6 SPICE TINS PANTRY DESIGN</t>
  </si>
  <si>
    <t xml:space="preserve">84836</t>
  </si>
  <si>
    <t xml:space="preserve">ZINC METAL HEART DECORATION</t>
  </si>
  <si>
    <t xml:space="preserve">84077</t>
  </si>
  <si>
    <t xml:space="preserve">WORLD WAR 2 GLIDERS ASSTD DESIGNS</t>
  </si>
  <si>
    <t xml:space="preserve">22728</t>
  </si>
  <si>
    <t xml:space="preserve">ALARM CLOCK BAKELIKE PINK</t>
  </si>
  <si>
    <t xml:space="preserve">22698</t>
  </si>
  <si>
    <t xml:space="preserve">PINK REGENCY TEACUP AND SAUCER</t>
  </si>
  <si>
    <t xml:space="preserve">21231</t>
  </si>
  <si>
    <t xml:space="preserve">SWEETHEART CERAMIC TRINKET BOX</t>
  </si>
  <si>
    <t xml:space="preserve">21527</t>
  </si>
  <si>
    <t xml:space="preserve">RED RETROSPOT TRADITIONAL TEAPOT</t>
  </si>
  <si>
    <t xml:space="preserve">21955</t>
  </si>
  <si>
    <t xml:space="preserve">DOORMAT UNION JACK GUNS AND ROSES</t>
  </si>
  <si>
    <t xml:space="preserve">21481</t>
  </si>
  <si>
    <t xml:space="preserve">FAWN BLUE HOT WATER BOTTLE</t>
  </si>
  <si>
    <t xml:space="preserve">21790</t>
  </si>
  <si>
    <t xml:space="preserve">VINTAGE SNAP CARDS</t>
  </si>
  <si>
    <t xml:space="preserve">47590A</t>
  </si>
  <si>
    <t xml:space="preserve">BLUE HAPPY BIRTHDAY BUNTING</t>
  </si>
  <si>
    <t xml:space="preserve">23344</t>
  </si>
  <si>
    <t xml:space="preserve">JUMBO BAG 50'S CHRISTMAS</t>
  </si>
  <si>
    <t xml:space="preserve">22605</t>
  </si>
  <si>
    <t xml:space="preserve">WOODEN CROQUET GARDEN SET</t>
  </si>
  <si>
    <t xml:space="preserve">20972</t>
  </si>
  <si>
    <t xml:space="preserve">PINK CREAM FELT CRAFT TRINKET BOX</t>
  </si>
  <si>
    <t xml:space="preserve">48173C</t>
  </si>
  <si>
    <t xml:space="preserve">DOORMAT BLACK FLOCK</t>
  </si>
  <si>
    <t xml:space="preserve">23243</t>
  </si>
  <si>
    <t xml:space="preserve">SET OF TEA COFFEE SUGAR TINS PANTRY</t>
  </si>
  <si>
    <t xml:space="preserve">22607</t>
  </si>
  <si>
    <t xml:space="preserve">WOODEN ROUNDERS GARDEN SET</t>
  </si>
  <si>
    <t xml:space="preserve">22625</t>
  </si>
  <si>
    <t xml:space="preserve">RED KITCHEN SCALES</t>
  </si>
  <si>
    <t xml:space="preserve">22554</t>
  </si>
  <si>
    <t xml:space="preserve">PLASTERS IN TIN WOODLAND ANIMALS</t>
  </si>
  <si>
    <t xml:space="preserve">22171</t>
  </si>
  <si>
    <t xml:space="preserve">3 HOOK PHOTO SHELF ANTIQUE WHITE</t>
  </si>
  <si>
    <t xml:space="preserve">84406B</t>
  </si>
  <si>
    <t xml:space="preserve">CREAM CUPID HEARTS COAT HANGER</t>
  </si>
  <si>
    <t xml:space="preserve">21936</t>
  </si>
  <si>
    <t xml:space="preserve">RED RETROSPOT PICNIC BAG</t>
  </si>
  <si>
    <t xml:space="preserve">21314</t>
  </si>
  <si>
    <t xml:space="preserve">SMALL GLASS HEART TRINKET POT</t>
  </si>
  <si>
    <t xml:space="preserve">22556</t>
  </si>
  <si>
    <t xml:space="preserve">PLASTERS IN TIN CIRCUS PARADE</t>
  </si>
  <si>
    <t xml:space="preserve">20749</t>
  </si>
  <si>
    <t xml:space="preserve">ASSORTED COLOUR MINI CASES</t>
  </si>
  <si>
    <t xml:space="preserve">22113</t>
  </si>
  <si>
    <t xml:space="preserve">GREY HEART HOT WATER BOTTLE</t>
  </si>
  <si>
    <t xml:space="preserve">22499</t>
  </si>
  <si>
    <t xml:space="preserve">WOODEN UNION JACK BUNTING</t>
  </si>
  <si>
    <t xml:space="preserve">85014A</t>
  </si>
  <si>
    <t xml:space="preserve">BLACK/BLUE POLKADOT UMBRELLA</t>
  </si>
  <si>
    <t xml:space="preserve">21791</t>
  </si>
  <si>
    <t xml:space="preserve">VINTAGE HEADS AND TAILS CARD GAME</t>
  </si>
  <si>
    <t xml:space="preserve">84970S</t>
  </si>
  <si>
    <t xml:space="preserve">HANGING HEART ZINC T-LIGHT HOLDER</t>
  </si>
  <si>
    <t xml:space="preserve">22585</t>
  </si>
  <si>
    <t xml:space="preserve">PACK OF 6 BIRDY GIFT TAGS</t>
  </si>
  <si>
    <t xml:space="preserve">21210</t>
  </si>
  <si>
    <t xml:space="preserve">SET OF 72 RETROSPOT PAPER  DOILIES</t>
  </si>
  <si>
    <t xml:space="preserve">23202</t>
  </si>
  <si>
    <t xml:space="preserve">JUMBO BAG VINTAGE LEAF</t>
  </si>
  <si>
    <t xml:space="preserve">23209</t>
  </si>
  <si>
    <t xml:space="preserve">LUNCH BAG VINTAGE DOILY</t>
  </si>
  <si>
    <t xml:space="preserve">21213</t>
  </si>
  <si>
    <t xml:space="preserve">PACK OF 72 SKULL CAKE CASES</t>
  </si>
  <si>
    <t xml:space="preserve">22969</t>
  </si>
  <si>
    <t xml:space="preserve">HOMEMADE JAM SCENTED CANDLES</t>
  </si>
  <si>
    <t xml:space="preserve">47566B</t>
  </si>
  <si>
    <t xml:space="preserve">TEA TIME PARTY BUNTING</t>
  </si>
  <si>
    <t xml:space="preserve">22941</t>
  </si>
  <si>
    <t xml:space="preserve">CHRISTMAS LIGHTS 10 REINDEER</t>
  </si>
  <si>
    <t xml:space="preserve">22456</t>
  </si>
  <si>
    <t xml:space="preserve">NATURAL SLATE CHALKBOARD LARGE</t>
  </si>
  <si>
    <t xml:space="preserve">23206</t>
  </si>
  <si>
    <t xml:space="preserve">LUNCH BAG APPLE DESIGN</t>
  </si>
  <si>
    <t xml:space="preserve">48116</t>
  </si>
  <si>
    <t xml:space="preserve">DOORMAT MULTICOLOUR STRIPE</t>
  </si>
  <si>
    <t xml:space="preserve">21218</t>
  </si>
  <si>
    <t xml:space="preserve">RED SPOTTY BISCUIT TIN</t>
  </si>
  <si>
    <t xml:space="preserve">85048</t>
  </si>
  <si>
    <t xml:space="preserve">15CM CHRISTMAS GLASS BALL 20 LIGHTS</t>
  </si>
  <si>
    <t xml:space="preserve">22294</t>
  </si>
  <si>
    <t xml:space="preserve">HEART FILIGREE DOVE  SMALL</t>
  </si>
  <si>
    <t xml:space="preserve">22632</t>
  </si>
  <si>
    <t xml:space="preserve">HAND WARMER RED RETROSPOT</t>
  </si>
  <si>
    <t xml:space="preserve">22356</t>
  </si>
  <si>
    <t xml:space="preserve">CHARLOTTE BAG PINK POLKADOT</t>
  </si>
  <si>
    <t xml:space="preserve">22693</t>
  </si>
  <si>
    <t xml:space="preserve">GROW A FLYTRAP OR SUNFLOWER IN TIN</t>
  </si>
  <si>
    <t xml:space="preserve">22424</t>
  </si>
  <si>
    <t xml:space="preserve">ENAMEL BREAD BIN CREAM</t>
  </si>
  <si>
    <t xml:space="preserve">21559</t>
  </si>
  <si>
    <t xml:space="preserve">STRAWBERRY LUNCH BOX WITH CUTLERY</t>
  </si>
  <si>
    <t xml:space="preserve">20723</t>
  </si>
  <si>
    <t xml:space="preserve">STRAWBERRY CHARLOTTE BAG</t>
  </si>
  <si>
    <t xml:space="preserve">85150</t>
  </si>
  <si>
    <t xml:space="preserve">LADIES &amp; GENTLEMEN METAL SIGN</t>
  </si>
  <si>
    <t xml:space="preserve">37449</t>
  </si>
  <si>
    <t xml:space="preserve">CERAMIC CAKE STAND + HANGING CAKES</t>
  </si>
  <si>
    <t xml:space="preserve">21216</t>
  </si>
  <si>
    <t xml:space="preserve">SET 3 RETROSPOT TEA,COFFEE,SUGAR</t>
  </si>
  <si>
    <t xml:space="preserve">21258</t>
  </si>
  <si>
    <t xml:space="preserve">VICTORIAN SEWING BOX LARGE</t>
  </si>
  <si>
    <t xml:space="preserve">21622</t>
  </si>
  <si>
    <t xml:space="preserve">VINTAGE UNION JACK CUSHION COVER</t>
  </si>
  <si>
    <t xml:space="preserve">21174</t>
  </si>
  <si>
    <t xml:space="preserve">POTTERING IN THE SHED METAL SIGN</t>
  </si>
  <si>
    <t xml:space="preserve">22381</t>
  </si>
  <si>
    <t xml:space="preserve">TOY TIDY PINK POLKADOT</t>
  </si>
  <si>
    <t xml:space="preserve">22568</t>
  </si>
  <si>
    <t xml:space="preserve">FELTCRAFT CUSHION OWL</t>
  </si>
  <si>
    <t xml:space="preserve">48129</t>
  </si>
  <si>
    <t xml:space="preserve">DOORMAT TOPIARY</t>
  </si>
  <si>
    <t xml:space="preserve">22570</t>
  </si>
  <si>
    <t xml:space="preserve">FELTCRAFT CUSHION RABBIT</t>
  </si>
  <si>
    <t xml:space="preserve">22617</t>
  </si>
  <si>
    <t xml:space="preserve">BAKING SET SPACEBOY DESIGN</t>
  </si>
  <si>
    <t xml:space="preserve">22413</t>
  </si>
  <si>
    <t xml:space="preserve">METAL SIGN TAKE IT OR LEAVE IT</t>
  </si>
  <si>
    <t xml:space="preserve">22558</t>
  </si>
  <si>
    <t xml:space="preserve">CLOTHES PEGS RETROSPOT PACK 24</t>
  </si>
  <si>
    <t xml:space="preserve">84997A</t>
  </si>
  <si>
    <t xml:space="preserve">GREEN 3 PIECE MINI DOTS CUTLERY SET</t>
  </si>
  <si>
    <t xml:space="preserve">22900</t>
  </si>
  <si>
    <t xml:space="preserve">SET 2 TEA TOWELS I LOVE LONDON</t>
  </si>
  <si>
    <t xml:space="preserve">21908</t>
  </si>
  <si>
    <t xml:space="preserve">CHOCOLATE THIS WAY METAL SIGN</t>
  </si>
  <si>
    <t xml:space="preserve">22952</t>
  </si>
  <si>
    <t xml:space="preserve">60 CAKE CASES VINTAGE CHRISTMAS</t>
  </si>
  <si>
    <t xml:space="preserve">22427</t>
  </si>
  <si>
    <t xml:space="preserve">ENAMEL FLOWER JUG CREAM</t>
  </si>
  <si>
    <t xml:space="preserve">22569</t>
  </si>
  <si>
    <t xml:space="preserve">FELTCRAFT CUSHION BUTTERFLY</t>
  </si>
  <si>
    <t xml:space="preserve">22561</t>
  </si>
  <si>
    <t xml:space="preserve">WOODEN SCHOOL COLOURING SET</t>
  </si>
  <si>
    <t xml:space="preserve">21108</t>
  </si>
  <si>
    <t xml:space="preserve">FAIRY CAKE FLANNEL ASSORTED COLOUR</t>
  </si>
  <si>
    <t xml:space="preserve">22169</t>
  </si>
  <si>
    <t xml:space="preserve">FAMILY ALBUM WHITE PICTURE FRAME</t>
  </si>
  <si>
    <t xml:space="preserve">84947</t>
  </si>
  <si>
    <t xml:space="preserve">ANTIQUE SILVER TEA GLASS ENGRAVED</t>
  </si>
  <si>
    <t xml:space="preserve">71053</t>
  </si>
  <si>
    <t xml:space="preserve">WHITE METAL LANTERN</t>
  </si>
  <si>
    <t xml:space="preserve">22555</t>
  </si>
  <si>
    <t xml:space="preserve">PLASTERS IN TIN STRONGMAN</t>
  </si>
  <si>
    <t xml:space="preserve">22041</t>
  </si>
  <si>
    <t xml:space="preserve">RECORD FRAME 7" SINGLE SIZE</t>
  </si>
  <si>
    <t xml:space="preserve">21340</t>
  </si>
  <si>
    <t xml:space="preserve">CLASSIC METAL BIRDCAGE PLANT HOLDER</t>
  </si>
  <si>
    <t xml:space="preserve">21121</t>
  </si>
  <si>
    <t xml:space="preserve">SET/10 RED POLKADOT PARTY CANDLES</t>
  </si>
  <si>
    <t xml:space="preserve">84949</t>
  </si>
  <si>
    <t xml:space="preserve">SILVER HANGING T-LIGHT HOLDER</t>
  </si>
  <si>
    <t xml:space="preserve">21035</t>
  </si>
  <si>
    <t xml:space="preserve">SET/2 RED RETROSPOT TEA TOWELS</t>
  </si>
  <si>
    <t xml:space="preserve">22061</t>
  </si>
  <si>
    <t xml:space="preserve">LARGE CAKE STAND  HANGING STRAWBERY</t>
  </si>
  <si>
    <t xml:space="preserve">21484</t>
  </si>
  <si>
    <t xml:space="preserve">CHICK GREY HOT WATER BOTTLE</t>
  </si>
  <si>
    <t xml:space="preserve">22505</t>
  </si>
  <si>
    <t xml:space="preserve">MEMO BOARD COTTAGE DESIGN</t>
  </si>
  <si>
    <t xml:space="preserve">21430</t>
  </si>
  <si>
    <t xml:space="preserve">SET/3 RED GINGHAM ROSE STORAGE BOX</t>
  </si>
  <si>
    <t xml:space="preserve">22560</t>
  </si>
  <si>
    <t xml:space="preserve">TRADITIONAL MODELLING CLAY</t>
  </si>
  <si>
    <t xml:space="preserve">22352</t>
  </si>
  <si>
    <t xml:space="preserve">LUNCH BOX WITH CUTLERY RETROSPOT</t>
  </si>
  <si>
    <t xml:space="preserve">84945</t>
  </si>
  <si>
    <t xml:space="preserve">MULTI COLOUR SILVER T-LIGHT HOLDER</t>
  </si>
  <si>
    <t xml:space="preserve">21914</t>
  </si>
  <si>
    <t xml:space="preserve">BLUE HARMONICA IN BOX</t>
  </si>
  <si>
    <t xml:space="preserve">22847</t>
  </si>
  <si>
    <t xml:space="preserve">BREAD BIN DINER STYLE IVORY</t>
  </si>
  <si>
    <t xml:space="preserve">22633</t>
  </si>
  <si>
    <t xml:space="preserve">HAND WARMER UNION JACK</t>
  </si>
  <si>
    <t xml:space="preserve">47591D</t>
  </si>
  <si>
    <t xml:space="preserve">PINK FAIRY CAKE CHILDRENS APRON</t>
  </si>
  <si>
    <t xml:space="preserve">84467</t>
  </si>
  <si>
    <t xml:space="preserve">ENGLISH ROSE DESIGN QUILTED THROW</t>
  </si>
  <si>
    <t xml:space="preserve">20718</t>
  </si>
  <si>
    <t xml:space="preserve">RED RETROSPOT SHOPPER BAG</t>
  </si>
  <si>
    <t xml:space="preserve">22297</t>
  </si>
  <si>
    <t xml:space="preserve">HEART IVORY TRELLIS SMALL</t>
  </si>
  <si>
    <t xml:space="preserve">22557</t>
  </si>
  <si>
    <t xml:space="preserve">PLASTERS IN TIN VINTAGE PAISLEY</t>
  </si>
  <si>
    <t xml:space="preserve">84970L</t>
  </si>
  <si>
    <t xml:space="preserve">SINGLE HEART ZINC T-LIGHT HOLDER</t>
  </si>
  <si>
    <t xml:space="preserve">21136</t>
  </si>
  <si>
    <t xml:space="preserve">PAINTED METAL PEARS ASSORTED</t>
  </si>
  <si>
    <t xml:space="preserve">84992</t>
  </si>
  <si>
    <t xml:space="preserve">72 SWEETHEART FAIRY CAKE CASES</t>
  </si>
  <si>
    <t xml:space="preserve">22366</t>
  </si>
  <si>
    <t xml:space="preserve">DOORMAT AIRMAIL</t>
  </si>
  <si>
    <t xml:space="preserve">21889</t>
  </si>
  <si>
    <t xml:space="preserve">WOODEN BOX OF DOMINOES</t>
  </si>
  <si>
    <t xml:space="preserve">21156</t>
  </si>
  <si>
    <t xml:space="preserve">RETROSPOT CHILDRENS APRON</t>
  </si>
  <si>
    <t xml:space="preserve">23240</t>
  </si>
  <si>
    <t xml:space="preserve">SET OF 4 KNICK KNACK TINS DOILY</t>
  </si>
  <si>
    <t xml:space="preserve">22147</t>
  </si>
  <si>
    <t xml:space="preserve">FELTCRAFT BUTTERFLY HEARTS</t>
  </si>
  <si>
    <t xml:space="preserve">22652</t>
  </si>
  <si>
    <t xml:space="preserve">TRAVEL SEWING KIT</t>
  </si>
  <si>
    <t xml:space="preserve">22654</t>
  </si>
  <si>
    <t xml:space="preserve">DELUXE SEWING KIT</t>
  </si>
  <si>
    <t xml:space="preserve">21535</t>
  </si>
  <si>
    <t xml:space="preserve">RED RETROSPOT SMALL MILK JUG</t>
  </si>
  <si>
    <t xml:space="preserve">22273</t>
  </si>
  <si>
    <t xml:space="preserve">FELTCRAFT DOLL MOLLY</t>
  </si>
  <si>
    <t xml:space="preserve">21164</t>
  </si>
  <si>
    <t xml:space="preserve">HOME SWEET HOME METAL SIGN</t>
  </si>
  <si>
    <t xml:space="preserve">22993</t>
  </si>
  <si>
    <t xml:space="preserve">SET OF 4 PANTRY JELLY MOULDS</t>
  </si>
  <si>
    <t xml:space="preserve">22776</t>
  </si>
  <si>
    <t xml:space="preserve">SWEETHEART CAKESTAND 3 TIER</t>
  </si>
  <si>
    <t xml:space="preserve">22837</t>
  </si>
  <si>
    <t xml:space="preserve">HOT WATER BOTTLE BABUSHKA</t>
  </si>
  <si>
    <t xml:space="preserve">21533</t>
  </si>
  <si>
    <t xml:space="preserve">RETRO SPOT LARGE MILK JUG</t>
  </si>
  <si>
    <t xml:space="preserve">72760B</t>
  </si>
  <si>
    <t xml:space="preserve">VINTAGE CREAM 3 BASKET CAKE STAND</t>
  </si>
  <si>
    <t xml:space="preserve">23301</t>
  </si>
  <si>
    <t xml:space="preserve">GARDENERS KNEELING PAD KEEP CALM</t>
  </si>
  <si>
    <t xml:space="preserve">22662</t>
  </si>
  <si>
    <t xml:space="preserve">LUNCH BAG DOLLY GIRL DESIGN</t>
  </si>
  <si>
    <t xml:space="preserve">22296</t>
  </si>
  <si>
    <t xml:space="preserve">HEART IVORY TRELLIS LARGE</t>
  </si>
  <si>
    <t xml:space="preserve">22759</t>
  </si>
  <si>
    <t xml:space="preserve">SET OF 3 NOTEBOOKS IN PARCEL</t>
  </si>
  <si>
    <t xml:space="preserve">22193</t>
  </si>
  <si>
    <t xml:space="preserve">RED DINER WALL CLOCK</t>
  </si>
  <si>
    <t xml:space="preserve">22690</t>
  </si>
  <si>
    <t xml:space="preserve">DOORMAT HOME SWEET HOME BLUE</t>
  </si>
  <si>
    <t xml:space="preserve">21155</t>
  </si>
  <si>
    <t xml:space="preserve">RED RETROSPOT PEG BAG</t>
  </si>
  <si>
    <t xml:space="preserve">22487</t>
  </si>
  <si>
    <t xml:space="preserve">WHITE WOOD GARDEN PLANT LADDER</t>
  </si>
  <si>
    <t xml:space="preserve">23313</t>
  </si>
  <si>
    <t xml:space="preserve">VINTAGE CHRISTMAS BUNTING</t>
  </si>
  <si>
    <t xml:space="preserve">22367</t>
  </si>
  <si>
    <t xml:space="preserve">CHILDRENS APRON SPACEBOY DESIGN</t>
  </si>
  <si>
    <t xml:space="preserve">84375</t>
  </si>
  <si>
    <t xml:space="preserve">SET OF 20 KIDS COOKIE CUTTERS</t>
  </si>
  <si>
    <t xml:space="preserve">22619</t>
  </si>
  <si>
    <t xml:space="preserve">SET OF 6 SOLDIER SKITTLES</t>
  </si>
  <si>
    <t xml:space="preserve">35004C</t>
  </si>
  <si>
    <t xml:space="preserve">SET OF 3 COLOURED  FLYING DUCKS</t>
  </si>
  <si>
    <t xml:space="preserve">21891</t>
  </si>
  <si>
    <t xml:space="preserve">TRADITIONAL WOODEN SKIPPING ROPE</t>
  </si>
  <si>
    <t xml:space="preserve">22749</t>
  </si>
  <si>
    <t xml:space="preserve">FELTCRAFT PRINCESS CHARLOTTE DOLL</t>
  </si>
  <si>
    <t xml:space="preserve">22692</t>
  </si>
  <si>
    <t xml:space="preserve">DOORMAT WELCOME TO OUR HOME</t>
  </si>
  <si>
    <t xml:space="preserve">84378</t>
  </si>
  <si>
    <t xml:space="preserve">SET OF 3 HEART COOKIE CUTTERS</t>
  </si>
  <si>
    <t xml:space="preserve">22365</t>
  </si>
  <si>
    <t xml:space="preserve">DOORMAT RESPECTABLE HOUSE</t>
  </si>
  <si>
    <t xml:space="preserve">21844</t>
  </si>
  <si>
    <t xml:space="preserve">RED RETROSPOT MUG</t>
  </si>
  <si>
    <t xml:space="preserve">21975</t>
  </si>
  <si>
    <t xml:space="preserve">PACK OF 60 DINOSAUR CAKE CASES</t>
  </si>
  <si>
    <t xml:space="preserve">22940</t>
  </si>
  <si>
    <t xml:space="preserve">FELTCRAFT CHRISTMAS FAIRY</t>
  </si>
  <si>
    <t xml:space="preserve">21165</t>
  </si>
  <si>
    <t xml:space="preserve">BEWARE OF THE CAT METAL SIGN</t>
  </si>
  <si>
    <t xml:space="preserve">22170</t>
  </si>
  <si>
    <t xml:space="preserve">PICTURE FRAME WOOD TRIPLE PORTRAIT</t>
  </si>
  <si>
    <t xml:space="preserve">22634</t>
  </si>
  <si>
    <t xml:space="preserve">CHILDS BREAKFAST SET SPACEBOY</t>
  </si>
  <si>
    <t xml:space="preserve">22173</t>
  </si>
  <si>
    <t xml:space="preserve">METAL 4 HOOK HANGER FRENCH CHATEAU</t>
  </si>
  <si>
    <t xml:space="preserve">35970</t>
  </si>
  <si>
    <t xml:space="preserve">ZINC FOLKART SLEIGH BELLS</t>
  </si>
  <si>
    <t xml:space="preserve">22909</t>
  </si>
  <si>
    <t xml:space="preserve">SET OF 20 VINTAGE CHRISTMAS NAPKINS</t>
  </si>
  <si>
    <t xml:space="preserve">82582</t>
  </si>
  <si>
    <t xml:space="preserve">AREA PATROLLED METAL SIGN</t>
  </si>
  <si>
    <t xml:space="preserve">21094</t>
  </si>
  <si>
    <t xml:space="preserve">SET/6 RED SPOTTY PAPER PLATES</t>
  </si>
  <si>
    <t xml:space="preserve">21877</t>
  </si>
  <si>
    <t xml:space="preserve">HOME SWEET HOME MUG</t>
  </si>
  <si>
    <t xml:space="preserve">21122</t>
  </si>
  <si>
    <t xml:space="preserve">SET/10 PINK POLKADOT PARTY CANDLES</t>
  </si>
  <si>
    <t xml:space="preserve">22635</t>
  </si>
  <si>
    <t xml:space="preserve">CHILDS BREAKFAST SET DOLLY GIRL</t>
  </si>
  <si>
    <t xml:space="preserve">22946</t>
  </si>
  <si>
    <t xml:space="preserve">WOODEN ADVENT CALENDAR CREAM</t>
  </si>
  <si>
    <t xml:space="preserve">22730</t>
  </si>
  <si>
    <t xml:space="preserve">ALARM CLOCK BAKELIKE IVORY</t>
  </si>
  <si>
    <t xml:space="preserve">21770</t>
  </si>
  <si>
    <t xml:space="preserve">OPEN CLOSED METAL SIGN</t>
  </si>
  <si>
    <t xml:space="preserve">17003</t>
  </si>
  <si>
    <t xml:space="preserve">BROCADE RING PURSE</t>
  </si>
  <si>
    <t xml:space="preserve">22485</t>
  </si>
  <si>
    <t xml:space="preserve">SET OF 2 WOODEN MARKET CRATES</t>
  </si>
  <si>
    <t xml:space="preserve">22606</t>
  </si>
  <si>
    <t xml:space="preserve">WOODEN SKITTLES GARDEN SET</t>
  </si>
  <si>
    <t xml:space="preserve">84050</t>
  </si>
  <si>
    <t xml:space="preserve">PINK HEART SHAPE EGG FRYING PAN</t>
  </si>
  <si>
    <t xml:space="preserve">21912</t>
  </si>
  <si>
    <t xml:space="preserve">VINTAGE SNAKES &amp; LADDERS</t>
  </si>
  <si>
    <t xml:space="preserve">21672</t>
  </si>
  <si>
    <t xml:space="preserve">WHITE SPOT RED CERAMIC DRAWER KNOB</t>
  </si>
  <si>
    <t xml:space="preserve">20748</t>
  </si>
  <si>
    <t xml:space="preserve">KENSINGTON COFFEE SET</t>
  </si>
  <si>
    <t xml:space="preserve">21169</t>
  </si>
  <si>
    <t xml:space="preserve">YOU'RE CONFUSING ME METAL SIGN</t>
  </si>
  <si>
    <t xml:space="preserve">22179</t>
  </si>
  <si>
    <t xml:space="preserve">SET 10 LIGHTS NIGHT OWL</t>
  </si>
  <si>
    <t xml:space="preserve">23200</t>
  </si>
  <si>
    <t xml:space="preserve">JUMBO BAG PEARS</t>
  </si>
  <si>
    <t xml:space="preserve">22627</t>
  </si>
  <si>
    <t xml:space="preserve">MINT KITCHEN SCALES</t>
  </si>
  <si>
    <t xml:space="preserve">85232B</t>
  </si>
  <si>
    <t xml:space="preserve">SET/3 RUSSIAN DOLL STACKING TINS</t>
  </si>
  <si>
    <t xml:space="preserve">84380</t>
  </si>
  <si>
    <t xml:space="preserve">SET OF 3 BUTTERFLY COOKIE CUTTERS</t>
  </si>
  <si>
    <t xml:space="preserve">21668</t>
  </si>
  <si>
    <t xml:space="preserve">RED STRIPE CERAMIC DRAWER KNOB</t>
  </si>
  <si>
    <t xml:space="preserve">22295</t>
  </si>
  <si>
    <t xml:space="preserve">HEART FILIGREE DOVE LARGE</t>
  </si>
  <si>
    <t xml:space="preserve">21257</t>
  </si>
  <si>
    <t xml:space="preserve">VICTORIAN SEWING BOX MEDIUM</t>
  </si>
  <si>
    <t xml:space="preserve">22444</t>
  </si>
  <si>
    <t xml:space="preserve">GROW YOUR OWN PLANT IN A CAN</t>
  </si>
  <si>
    <t xml:space="preserve">21669</t>
  </si>
  <si>
    <t xml:space="preserve">BLUE STRIPE CERAMIC DRAWER KNOB</t>
  </si>
  <si>
    <t xml:space="preserve">22333</t>
  </si>
  <si>
    <t xml:space="preserve">RETROSPOT PARTY BAG + STICKER SET</t>
  </si>
  <si>
    <t xml:space="preserve">21259</t>
  </si>
  <si>
    <t xml:space="preserve">VICTORIAN SEWING BOX SMALL</t>
  </si>
  <si>
    <t xml:space="preserve">22621</t>
  </si>
  <si>
    <t xml:space="preserve">TRADITIONAL KNITTING NANCY</t>
  </si>
  <si>
    <t xml:space="preserve">23077</t>
  </si>
  <si>
    <t xml:space="preserve">DOUGHNUT LIP GLOSS</t>
  </si>
  <si>
    <t xml:space="preserve">22191</t>
  </si>
  <si>
    <t xml:space="preserve">IVORY DINER WALL CLOCK</t>
  </si>
  <si>
    <t xml:space="preserve">21888</t>
  </si>
  <si>
    <t xml:space="preserve">BINGO SET</t>
  </si>
  <si>
    <t xml:space="preserve">22109</t>
  </si>
  <si>
    <t xml:space="preserve">FULL ENGLISH BREAKFAST PLATE</t>
  </si>
  <si>
    <t xml:space="preserve">23343</t>
  </si>
  <si>
    <t xml:space="preserve">JUMBO BAG VINTAGE CHRISTMAS</t>
  </si>
  <si>
    <t xml:space="preserve">21390</t>
  </si>
  <si>
    <t xml:space="preserve">FILIGRIS HEART WITH BUTTERFLY</t>
  </si>
  <si>
    <t xml:space="preserve">47556B</t>
  </si>
  <si>
    <t xml:space="preserve">TEA TIME TEA TOWELS</t>
  </si>
  <si>
    <t xml:space="preserve">23356</t>
  </si>
  <si>
    <t xml:space="preserve">LOVE HOT WATER BOTTLE</t>
  </si>
  <si>
    <t xml:space="preserve">23328</t>
  </si>
  <si>
    <t xml:space="preserve">SET 6 SCHOOL MILK BOTTLES IN CRATE</t>
  </si>
  <si>
    <t xml:space="preserve">22150</t>
  </si>
  <si>
    <t xml:space="preserve">3 STRIPEY MICE FELTCRAFT</t>
  </si>
  <si>
    <t xml:space="preserve">35400</t>
  </si>
  <si>
    <t xml:space="preserve">WOODEN BOX ADVENT CALENDAR</t>
  </si>
  <si>
    <t xml:space="preserve">21539</t>
  </si>
  <si>
    <t xml:space="preserve">RED RETROSPOT BUTTER DISH</t>
  </si>
  <si>
    <t xml:space="preserve">15044A</t>
  </si>
  <si>
    <t xml:space="preserve">PINK PAPER PARASOL</t>
  </si>
  <si>
    <t xml:space="preserve">22667</t>
  </si>
  <si>
    <t xml:space="preserve">RECIPE BOX RETROSPOT</t>
  </si>
  <si>
    <t xml:space="preserve">21673</t>
  </si>
  <si>
    <t xml:space="preserve">WHITE SPOT BLUE CERAMIC DRAWER KNOB</t>
  </si>
  <si>
    <t xml:space="preserve">22271</t>
  </si>
  <si>
    <t xml:space="preserve">FELTCRAFT DOLL ROSIE</t>
  </si>
  <si>
    <t xml:space="preserve">22636</t>
  </si>
  <si>
    <t xml:space="preserve">CHILDS BREAKFAST SET CIRCUS PARADE</t>
  </si>
  <si>
    <t xml:space="preserve">21098</t>
  </si>
  <si>
    <t xml:space="preserve">CHRISTMAS TOILET ROLL</t>
  </si>
  <si>
    <t xml:space="preserve">21380</t>
  </si>
  <si>
    <t xml:space="preserve">WOODEN HAPPY BIRTHDAY GARLAND</t>
  </si>
  <si>
    <t xml:space="preserve">22207</t>
  </si>
  <si>
    <t xml:space="preserve">FRYING PAN UNION FLAG</t>
  </si>
  <si>
    <t xml:space="preserve">23108</t>
  </si>
  <si>
    <t xml:space="preserve">SET OF 10 LED DOLLY LIGHTS</t>
  </si>
  <si>
    <t xml:space="preserve">20676</t>
  </si>
  <si>
    <t xml:space="preserve">RED RETROSPOT BOWL</t>
  </si>
  <si>
    <t xml:space="preserve">21935</t>
  </si>
  <si>
    <t xml:space="preserve">SUKI  SHOULDER BAG</t>
  </si>
  <si>
    <t xml:space="preserve">22088</t>
  </si>
  <si>
    <t xml:space="preserve">PAPER BUNTING COLOURED LACE</t>
  </si>
  <si>
    <t xml:space="preserve">22584</t>
  </si>
  <si>
    <t xml:space="preserve">PACK OF 6 PANNETONE GIFT BOXES</t>
  </si>
  <si>
    <t xml:space="preserve">22553</t>
  </si>
  <si>
    <t xml:space="preserve">PLASTERS IN TIN SKULLS</t>
  </si>
  <si>
    <t xml:space="preserve">22236</t>
  </si>
  <si>
    <t xml:space="preserve">CAKE STAND 3 TIER MAGIC GARDEN</t>
  </si>
  <si>
    <t xml:space="preserve">84988</t>
  </si>
  <si>
    <t xml:space="preserve">SET OF 72 PINK HEART PAPER DOILIES</t>
  </si>
  <si>
    <t xml:space="preserve">22846</t>
  </si>
  <si>
    <t xml:space="preserve">BREAD BIN DINER STYLE RED</t>
  </si>
  <si>
    <t xml:space="preserve">22580</t>
  </si>
  <si>
    <t xml:space="preserve">ADVENT CALENDAR GINGHAM SACK</t>
  </si>
  <si>
    <t xml:space="preserve">22804</t>
  </si>
  <si>
    <t xml:space="preserve">CANDLEHOLDER PINK HANGING HEART</t>
  </si>
  <si>
    <t xml:space="preserve">21871</t>
  </si>
  <si>
    <t xml:space="preserve">SAVE THE PLANET MUG</t>
  </si>
  <si>
    <t xml:space="preserve">21704</t>
  </si>
  <si>
    <t xml:space="preserve">BAG 250g SWIRLY MARBLES</t>
  </si>
  <si>
    <t xml:space="preserve">22766</t>
  </si>
  <si>
    <t xml:space="preserve">PHOTO FRAME CORNICE</t>
  </si>
  <si>
    <t xml:space="preserve">23207</t>
  </si>
  <si>
    <t xml:space="preserve">LUNCH BAG ALPHABET DESIGN</t>
  </si>
  <si>
    <t xml:space="preserve">21906</t>
  </si>
  <si>
    <t xml:space="preserve">PHARMACIE FIRST AID TIN</t>
  </si>
  <si>
    <t xml:space="preserve">22464</t>
  </si>
  <si>
    <t xml:space="preserve">HANGING METAL HEART LANTERN</t>
  </si>
  <si>
    <t xml:space="preserve">22646</t>
  </si>
  <si>
    <t xml:space="preserve">CERAMIC STRAWBERRY CAKE MONEY BANK</t>
  </si>
  <si>
    <t xml:space="preserve">22947</t>
  </si>
  <si>
    <t xml:space="preserve">WOODEN ADVENT CALENDAR RED</t>
  </si>
  <si>
    <t xml:space="preserve">62018</t>
  </si>
  <si>
    <t xml:space="preserve">SOMBRERO</t>
  </si>
  <si>
    <t xml:space="preserve">22616</t>
  </si>
  <si>
    <t xml:space="preserve">PACK OF 12 LONDON TISSUES</t>
  </si>
  <si>
    <t xml:space="preserve">22198</t>
  </si>
  <si>
    <t xml:space="preserve">LARGE POPCORN HOLDER</t>
  </si>
  <si>
    <t xml:space="preserve">22303</t>
  </si>
  <si>
    <t xml:space="preserve">COFFEE MUG APPLES DESIGN</t>
  </si>
  <si>
    <t xml:space="preserve">75049L</t>
  </si>
  <si>
    <t xml:space="preserve">LARGE CIRCULAR MIRROR MOBILE</t>
  </si>
  <si>
    <t xml:space="preserve">22144</t>
  </si>
  <si>
    <t xml:space="preserve">CHRISTMAS CRAFT LITTLE FRIENDS</t>
  </si>
  <si>
    <t xml:space="preserve">22631</t>
  </si>
  <si>
    <t xml:space="preserve">CIRCUS PARADE LUNCH BOX</t>
  </si>
  <si>
    <t xml:space="preserve">22082</t>
  </si>
  <si>
    <t xml:space="preserve">RIBBON REEL STRIPES DESIGN</t>
  </si>
  <si>
    <t xml:space="preserve">21124</t>
  </si>
  <si>
    <t xml:space="preserve">SET/10 BLUE SPOTTY PARTY CANDLES</t>
  </si>
  <si>
    <t xml:space="preserve">21671</t>
  </si>
  <si>
    <t xml:space="preserve">RED SPOT CERAMIC DRAWER KNOB</t>
  </si>
  <si>
    <t xml:space="preserve">22623</t>
  </si>
  <si>
    <t xml:space="preserve">BOX OF VINTAGE JIGSAW BLOCKS</t>
  </si>
  <si>
    <t xml:space="preserve">23174</t>
  </si>
  <si>
    <t xml:space="preserve">REGENCY SUGAR BOWL GREEN</t>
  </si>
  <si>
    <t xml:space="preserve">21670</t>
  </si>
  <si>
    <t xml:space="preserve">BLUE SPOT CERAMIC DRAWER KNOB</t>
  </si>
  <si>
    <t xml:space="preserve">22301</t>
  </si>
  <si>
    <t xml:space="preserve">COFFEE MUG CAT + BIRD DESIGN</t>
  </si>
  <si>
    <t xml:space="preserve">84212</t>
  </si>
  <si>
    <t xml:space="preserve">ASSORTED FLOWER COLOUR "LEIS"</t>
  </si>
  <si>
    <t xml:space="preserve">21937</t>
  </si>
  <si>
    <t xml:space="preserve">STRAWBERRY   PICNIC BAG</t>
  </si>
  <si>
    <t xml:space="preserve">22192</t>
  </si>
  <si>
    <t xml:space="preserve">BLUE DINER WALL CLOCK</t>
  </si>
  <si>
    <t xml:space="preserve">21242</t>
  </si>
  <si>
    <t xml:space="preserve">RED RETROSPOT PLATE</t>
  </si>
  <si>
    <t xml:space="preserve">84987</t>
  </si>
  <si>
    <t xml:space="preserve">SET OF 36 TEATIME PAPER DOILIES</t>
  </si>
  <si>
    <t xml:space="preserve">22729</t>
  </si>
  <si>
    <t xml:space="preserve">ALARM CLOCK BAKELIKE ORANGE</t>
  </si>
  <si>
    <t xml:space="preserve">22243</t>
  </si>
  <si>
    <t xml:space="preserve">5 HOOK HANGER RED MAGIC TOADSTOOL</t>
  </si>
  <si>
    <t xml:space="preserve">22488</t>
  </si>
  <si>
    <t xml:space="preserve">NATURAL SLATE RECTANGLE CHALKBOARD</t>
  </si>
  <si>
    <t xml:space="preserve">22750</t>
  </si>
  <si>
    <t xml:space="preserve">FELTCRAFT PRINCESS LOLA DOLL</t>
  </si>
  <si>
    <t xml:space="preserve">79323W</t>
  </si>
  <si>
    <t xml:space="preserve">WHITE CHERRY LIGHTS</t>
  </si>
  <si>
    <t xml:space="preserve">47567B</t>
  </si>
  <si>
    <t xml:space="preserve">TEA TIME KITCHEN APRON</t>
  </si>
  <si>
    <t xml:space="preserve">21428</t>
  </si>
  <si>
    <t xml:space="preserve">SET3 BOOK BOX GREEN GINGHAM FLOWER</t>
  </si>
  <si>
    <t xml:space="preserve">20969</t>
  </si>
  <si>
    <t xml:space="preserve">RED FLORAL FELTCRAFT SHOULDER BAG</t>
  </si>
  <si>
    <t xml:space="preserve">23300</t>
  </si>
  <si>
    <t xml:space="preserve">GARDENERS KNEELING PAD CUP OF TEA</t>
  </si>
  <si>
    <t xml:space="preserve">21326</t>
  </si>
  <si>
    <t xml:space="preserve">AGED GLASS SILVER T-LIGHT HOLDER</t>
  </si>
  <si>
    <t xml:space="preserve">22791</t>
  </si>
  <si>
    <t xml:space="preserve">T-LIGHT GLASS FLUTED ANTIQUE</t>
  </si>
  <si>
    <t xml:space="preserve">22943</t>
  </si>
  <si>
    <t xml:space="preserve">CHRISTMAS LIGHTS 10 VINTAGE BAUBLES</t>
  </si>
  <si>
    <t xml:space="preserve">21787</t>
  </si>
  <si>
    <t xml:space="preserve">RAIN PONCHO RETROSPOT</t>
  </si>
  <si>
    <t xml:space="preserve">85042</t>
  </si>
  <si>
    <t xml:space="preserve">ANTIQUE LILY FAIRY LIGHTS</t>
  </si>
  <si>
    <t xml:space="preserve">22508</t>
  </si>
  <si>
    <t xml:space="preserve">DOORSTOP RETROSPOT HEART</t>
  </si>
  <si>
    <t xml:space="preserve">21154</t>
  </si>
  <si>
    <t xml:space="preserve">RED RETROSPOT OVEN GLOVE</t>
  </si>
  <si>
    <t xml:space="preserve">22838</t>
  </si>
  <si>
    <t xml:space="preserve">3 TIER CAKE TIN RED AND CREAM</t>
  </si>
  <si>
    <t xml:space="preserve">22663</t>
  </si>
  <si>
    <t xml:space="preserve">JUMBO BAG DOLLY GIRL DESIGN</t>
  </si>
  <si>
    <t xml:space="preserve">22740</t>
  </si>
  <si>
    <t xml:space="preserve">POLKADOT PEN</t>
  </si>
  <si>
    <t xml:space="preserve">21260</t>
  </si>
  <si>
    <t xml:space="preserve">FIRST AID TIN</t>
  </si>
  <si>
    <t xml:space="preserve">23581</t>
  </si>
  <si>
    <t xml:space="preserve">JUMBO BAG PAISLEY PARK</t>
  </si>
  <si>
    <t xml:space="preserve">22844</t>
  </si>
  <si>
    <t xml:space="preserve">VINTAGE CREAM DOG FOOD CONTAINER</t>
  </si>
  <si>
    <t xml:space="preserve">22637</t>
  </si>
  <si>
    <t xml:space="preserve">PIGGY BANK RETROSPOT</t>
  </si>
  <si>
    <t xml:space="preserve">22151</t>
  </si>
  <si>
    <t xml:space="preserve">PLACE SETTING WHITE HEART</t>
  </si>
  <si>
    <t xml:space="preserve">21172</t>
  </si>
  <si>
    <t xml:space="preserve">PARTY METAL SIGN</t>
  </si>
  <si>
    <t xml:space="preserve">21429</t>
  </si>
  <si>
    <t xml:space="preserve">RED GINGHAM ROSE JEWELLERY BOX</t>
  </si>
  <si>
    <t xml:space="preserve">22468</t>
  </si>
  <si>
    <t xml:space="preserve">BABUSHKA LIGHTS STRING OF 10</t>
  </si>
  <si>
    <t xml:space="preserve">22649</t>
  </si>
  <si>
    <t xml:space="preserve">STRAWBERRY FAIRY CAKE TEAPOT</t>
  </si>
  <si>
    <t xml:space="preserve">15056P</t>
  </si>
  <si>
    <t xml:space="preserve">EDWARDIAN PARASOL PINK</t>
  </si>
  <si>
    <t xml:space="preserve">22988</t>
  </si>
  <si>
    <t xml:space="preserve">SOLDIERS EGG CUP</t>
  </si>
  <si>
    <t xml:space="preserve">22417</t>
  </si>
  <si>
    <t xml:space="preserve">PACK OF 60 SPACEBOY CAKE CASES</t>
  </si>
  <si>
    <t xml:space="preserve">22795</t>
  </si>
  <si>
    <t xml:space="preserve">SWEETHEART RECIPE BOOK STAND</t>
  </si>
  <si>
    <t xml:space="preserve">22620</t>
  </si>
  <si>
    <t xml:space="preserve">4 TRADITIONAL SPINNING TOPS</t>
  </si>
  <si>
    <t xml:space="preserve">21922</t>
  </si>
  <si>
    <t xml:space="preserve">UNION STRIPE WITH FRINGE  HAMMOCK</t>
  </si>
  <si>
    <t xml:space="preserve">20975</t>
  </si>
  <si>
    <t xml:space="preserve">12 PENCILS SMALL TUBE RED RETROSPOT</t>
  </si>
  <si>
    <t xml:space="preserve">72351B</t>
  </si>
  <si>
    <t xml:space="preserve">SET/6 PINK  BUTTERFLY T-LIGHTS</t>
  </si>
  <si>
    <t xml:space="preserve">22834</t>
  </si>
  <si>
    <t xml:space="preserve">HAND WARMER BABUSHKA DESIGN</t>
  </si>
  <si>
    <t xml:space="preserve">22968</t>
  </si>
  <si>
    <t xml:space="preserve">ROSE COTTAGE KEEPSAKE BOX</t>
  </si>
  <si>
    <t xml:space="preserve">47599A</t>
  </si>
  <si>
    <t xml:space="preserve">PINK PARTY BAGS</t>
  </si>
  <si>
    <t xml:space="preserve">21868</t>
  </si>
  <si>
    <t xml:space="preserve">POTTING SHED TEA MUG</t>
  </si>
  <si>
    <t xml:space="preserve">20828</t>
  </si>
  <si>
    <t xml:space="preserve">GLITTER BUTTERFLY CLIPS</t>
  </si>
  <si>
    <t xml:space="preserve">22130</t>
  </si>
  <si>
    <t xml:space="preserve">PARTY CONE CHRISTMAS DECORATION</t>
  </si>
  <si>
    <t xml:space="preserve">21907</t>
  </si>
  <si>
    <t xml:space="preserve">I'M ON HOLIDAY METAL SIGN</t>
  </si>
  <si>
    <t xml:space="preserve">21498</t>
  </si>
  <si>
    <t xml:space="preserve">RED RETROSPOT WRAP</t>
  </si>
  <si>
    <t xml:space="preserve">37370</t>
  </si>
  <si>
    <t xml:space="preserve">RETRO COFFEE MUGS ASSORTED</t>
  </si>
  <si>
    <t xml:space="preserve">22668</t>
  </si>
  <si>
    <t xml:space="preserve">PINK BABY BUNTING</t>
  </si>
  <si>
    <t xml:space="preserve">22768</t>
  </si>
  <si>
    <t xml:space="preserve">FAMILY PHOTO FRAME CORNICE</t>
  </si>
  <si>
    <t xml:space="preserve">22950</t>
  </si>
  <si>
    <t xml:space="preserve">36 DOILIES VINTAGE CHRISTMAS</t>
  </si>
  <si>
    <t xml:space="preserve">22812</t>
  </si>
  <si>
    <t xml:space="preserve">PACK 3 BOXES CHRISTMAS PANNETONE</t>
  </si>
  <si>
    <t xml:space="preserve">22694</t>
  </si>
  <si>
    <t xml:space="preserve">WICKER STAR</t>
  </si>
  <si>
    <t xml:space="preserve">21558</t>
  </si>
  <si>
    <t xml:space="preserve">SKULL LUNCH BOX WITH CUTLERY</t>
  </si>
  <si>
    <t xml:space="preserve">22274</t>
  </si>
  <si>
    <t xml:space="preserve">FELTCRAFT DOLL EMILY</t>
  </si>
  <si>
    <t xml:space="preserve">22655</t>
  </si>
  <si>
    <t xml:space="preserve">VINTAGE RED KITCHEN CABINET</t>
  </si>
  <si>
    <t xml:space="preserve">21624</t>
  </si>
  <si>
    <t xml:space="preserve">VINTAGE UNION JACK DOORSTOP</t>
  </si>
  <si>
    <t xml:space="preserve">22348</t>
  </si>
  <si>
    <t xml:space="preserve">TEA BAG PLATE RED RETROSPOT</t>
  </si>
  <si>
    <t xml:space="preserve">82001S</t>
  </si>
  <si>
    <t xml:space="preserve">VINYL RECORD FRAME SILVER</t>
  </si>
  <si>
    <t xml:space="preserve">22595</t>
  </si>
  <si>
    <t xml:space="preserve">GINGHAM HEART DECORATION</t>
  </si>
  <si>
    <t xml:space="preserve">21890</t>
  </si>
  <si>
    <t xml:space="preserve">S/6 WOODEN SKITTLES IN COTTON BAG</t>
  </si>
  <si>
    <t xml:space="preserve">21974</t>
  </si>
  <si>
    <t xml:space="preserve">SET OF 36 PAISLEY FLOWER DOILIES</t>
  </si>
  <si>
    <t xml:space="preserve">22349</t>
  </si>
  <si>
    <t xml:space="preserve">DOG BOWL CHASING BALL DESIGN</t>
  </si>
  <si>
    <t xml:space="preserve">22302</t>
  </si>
  <si>
    <t xml:space="preserve">COFFEE MUG PEARS  DESIGN</t>
  </si>
  <si>
    <t xml:space="preserve">21982</t>
  </si>
  <si>
    <t xml:space="preserve">PACK OF 12 SUKI TISSUES</t>
  </si>
  <si>
    <t xml:space="preserve">21833</t>
  </si>
  <si>
    <t xml:space="preserve">CAMOUFLAGE LED TORCH</t>
  </si>
  <si>
    <t xml:space="preserve">20754</t>
  </si>
  <si>
    <t xml:space="preserve">RETROSPOT RED WASHING UP GLOVES</t>
  </si>
  <si>
    <t xml:space="preserve">22064</t>
  </si>
  <si>
    <t xml:space="preserve">PINK DOUGHNUT TRINKET POT</t>
  </si>
  <si>
    <t xml:space="preserve">21086</t>
  </si>
  <si>
    <t xml:space="preserve">SET/6 RED SPOTTY PAPER CUPS</t>
  </si>
  <si>
    <t xml:space="preserve">23208</t>
  </si>
  <si>
    <t xml:space="preserve">LUNCH BAG VINTAGE LEAF DESIGN</t>
  </si>
  <si>
    <t xml:space="preserve">22174</t>
  </si>
  <si>
    <t xml:space="preserve">PHOTO CUBE</t>
  </si>
  <si>
    <t xml:space="preserve">22418</t>
  </si>
  <si>
    <t xml:space="preserve">10 COLOUR SPACEBOY PEN</t>
  </si>
  <si>
    <t xml:space="preserve">22089</t>
  </si>
  <si>
    <t xml:space="preserve">PAPER BUNTING VINTAGE PAISLEY</t>
  </si>
  <si>
    <t xml:space="preserve">22120</t>
  </si>
  <si>
    <t xml:space="preserve">WELCOME  WOODEN BLOCK LETTERS</t>
  </si>
  <si>
    <t xml:space="preserve">22748</t>
  </si>
  <si>
    <t xml:space="preserve">POPPY'S PLAYHOUSE KITCHEN</t>
  </si>
  <si>
    <t xml:space="preserve">22966</t>
  </si>
  <si>
    <t xml:space="preserve">GINGERBREAD MAN COOKIE CUTTER</t>
  </si>
  <si>
    <t xml:space="preserve">22380</t>
  </si>
  <si>
    <t xml:space="preserve">TOY TIDY SPACEBOY</t>
  </si>
  <si>
    <t xml:space="preserve">22725</t>
  </si>
  <si>
    <t xml:space="preserve">ALARM CLOCK BAKELIKE CHOCOLATE</t>
  </si>
  <si>
    <t xml:space="preserve">22771</t>
  </si>
  <si>
    <t xml:space="preserve">CLEAR DRAWER KNOB ACRYLIC EDWARDIAN</t>
  </si>
  <si>
    <t xml:space="preserve">22970</t>
  </si>
  <si>
    <t xml:space="preserve">LONDON BUS COFFEE MUG</t>
  </si>
  <si>
    <t xml:space="preserve">21033</t>
  </si>
  <si>
    <t xml:space="preserve">JUMBO BAG CHARLIE AND LOLA TOYS</t>
  </si>
  <si>
    <t xml:space="preserve">21892</t>
  </si>
  <si>
    <t xml:space="preserve">TRADITIONAL WOODEN CATCH CUP GAME</t>
  </si>
  <si>
    <t xml:space="preserve">21531</t>
  </si>
  <si>
    <t xml:space="preserve">RED RETROSPOT SUGAR JAM BOWL</t>
  </si>
  <si>
    <t xml:space="preserve">23170</t>
  </si>
  <si>
    <t xml:space="preserve">REGENCY TEA PLATE ROSES</t>
  </si>
  <si>
    <t xml:space="preserve">20682</t>
  </si>
  <si>
    <t xml:space="preserve">RED RETROSPOT CHILDRENS UMBRELLA</t>
  </si>
  <si>
    <t xml:space="preserve">23582</t>
  </si>
  <si>
    <t xml:space="preserve">VINTAGE DOILY JUMBO BAG RED</t>
  </si>
  <si>
    <t xml:space="preserve">21756</t>
  </si>
  <si>
    <t xml:space="preserve">BATH BUILDING BLOCK WORD</t>
  </si>
  <si>
    <t xml:space="preserve">23171</t>
  </si>
  <si>
    <t xml:space="preserve">REGENCY TEA PLATE GREEN</t>
  </si>
  <si>
    <t xml:space="preserve">23076</t>
  </si>
  <si>
    <t xml:space="preserve">ICE CREAM SUNDAE LIP GLOSS</t>
  </si>
  <si>
    <t xml:space="preserve">22131</t>
  </si>
  <si>
    <t xml:space="preserve">FOOD CONTAINER SET 3 LOVE HEART</t>
  </si>
  <si>
    <t xml:space="preserve">22327</t>
  </si>
  <si>
    <t xml:space="preserve">ROUND SNACK BOXES SET OF 4 SKULLS</t>
  </si>
  <si>
    <t xml:space="preserve">22904</t>
  </si>
  <si>
    <t xml:space="preserve">CALENDAR PAPER CUT DESIGN</t>
  </si>
  <si>
    <t xml:space="preserve">84792</t>
  </si>
  <si>
    <t xml:space="preserve">ENCHANTED BIRD COATHANGER 5 HOOK</t>
  </si>
  <si>
    <t xml:space="preserve">84880</t>
  </si>
  <si>
    <t xml:space="preserve">WHITE WIRE EGG HOLDER</t>
  </si>
  <si>
    <t xml:space="preserve">20979</t>
  </si>
  <si>
    <t xml:space="preserve">36 PENCILS TUBE RED RETROSPOT</t>
  </si>
  <si>
    <t xml:space="preserve">22645</t>
  </si>
  <si>
    <t xml:space="preserve">CERAMIC HEART FAIRY CAKE MONEY BANK</t>
  </si>
  <si>
    <t xml:space="preserve">22840</t>
  </si>
  <si>
    <t xml:space="preserve">ROUND CAKE TIN VINTAGE RED</t>
  </si>
  <si>
    <t xml:space="preserve">22466</t>
  </si>
  <si>
    <t xml:space="preserve">FAIRY TALE COTTAGE NIGHTLIGHT</t>
  </si>
  <si>
    <t xml:space="preserve">21488</t>
  </si>
  <si>
    <t xml:space="preserve">RED WHITE SCARF  HOT WATER BOTTLE</t>
  </si>
  <si>
    <t xml:space="preserve">20677</t>
  </si>
  <si>
    <t xml:space="preserve">PINK POLKADOT BOWL</t>
  </si>
  <si>
    <t xml:space="preserve">79323P</t>
  </si>
  <si>
    <t xml:space="preserve">PINK CHERRY LIGHTS</t>
  </si>
  <si>
    <t xml:space="preserve">22745</t>
  </si>
  <si>
    <t xml:space="preserve">POPPY'S PLAYHOUSE BEDROOM</t>
  </si>
  <si>
    <t xml:space="preserve">22300</t>
  </si>
  <si>
    <t xml:space="preserve">COFFEE MUG DOG + BALL DESIGN</t>
  </si>
  <si>
    <t xml:space="preserve">22549</t>
  </si>
  <si>
    <t xml:space="preserve">PICTURE DOMINOES</t>
  </si>
  <si>
    <t xml:space="preserve">22429</t>
  </si>
  <si>
    <t xml:space="preserve">ENAMEL MEASURING JUG CREAM</t>
  </si>
  <si>
    <t xml:space="preserve">22180</t>
  </si>
  <si>
    <t xml:space="preserve">RETROSPOT LAMP</t>
  </si>
  <si>
    <t xml:space="preserve">47570B</t>
  </si>
  <si>
    <t xml:space="preserve">TEA TIME TABLE CLOTH</t>
  </si>
  <si>
    <t xml:space="preserve">21749</t>
  </si>
  <si>
    <t xml:space="preserve">LARGE RED RETROSPOT WINDMILL</t>
  </si>
  <si>
    <t xml:space="preserve">79000</t>
  </si>
  <si>
    <t xml:space="preserve">MOROCCAN TEA GLASS</t>
  </si>
  <si>
    <t xml:space="preserve">21781</t>
  </si>
  <si>
    <t xml:space="preserve">MA CAMPAGNE CUTLERY BOX</t>
  </si>
  <si>
    <t xml:space="preserve">82552</t>
  </si>
  <si>
    <t xml:space="preserve">WASHROOM METAL SIGN</t>
  </si>
  <si>
    <t xml:space="preserve">35961</t>
  </si>
  <si>
    <t xml:space="preserve">FOLKART ZINC HEART CHRISTMAS DEC</t>
  </si>
  <si>
    <t xml:space="preserve">16014</t>
  </si>
  <si>
    <t xml:space="preserve">SMALL CHINESE STYLE SCISSOR</t>
  </si>
  <si>
    <t xml:space="preserve">22665</t>
  </si>
  <si>
    <t xml:space="preserve">RECIPE BOX BLUE SKETCHBOOK DESIGN</t>
  </si>
  <si>
    <t xml:space="preserve">20970</t>
  </si>
  <si>
    <t xml:space="preserve">PINK FLORAL FELTCRAFT SHOULDER BAG</t>
  </si>
  <si>
    <t xml:space="preserve">21716</t>
  </si>
  <si>
    <t xml:space="preserve">BOYS VINTAGE TIN SEASIDE BUCKET</t>
  </si>
  <si>
    <t xml:space="preserve">23175</t>
  </si>
  <si>
    <t xml:space="preserve">REGENCY MILK JUG PINK</t>
  </si>
  <si>
    <t xml:space="preserve">21385</t>
  </si>
  <si>
    <t xml:space="preserve">IVORY HANGING DECORATION  HEART</t>
  </si>
  <si>
    <t xml:space="preserve">22978</t>
  </si>
  <si>
    <t xml:space="preserve">PANTRY ROLLING PIN</t>
  </si>
  <si>
    <t xml:space="preserve">21243</t>
  </si>
  <si>
    <t xml:space="preserve">PINK  POLKADOT PLATE</t>
  </si>
  <si>
    <t xml:space="preserve">84692</t>
  </si>
  <si>
    <t xml:space="preserve">BOX OF 24 COCKTAIL PARASOLS</t>
  </si>
  <si>
    <t xml:space="preserve">22992</t>
  </si>
  <si>
    <t xml:space="preserve">REVOLVER WOODEN RULER</t>
  </si>
  <si>
    <t xml:space="preserve">22219</t>
  </si>
  <si>
    <t xml:space="preserve">LOVEBIRD HANGING DECORATION WHITE</t>
  </si>
  <si>
    <t xml:space="preserve">20747</t>
  </si>
  <si>
    <t xml:space="preserve">PICCADILLY TEA SET</t>
  </si>
  <si>
    <t xml:space="preserve">22357</t>
  </si>
  <si>
    <t xml:space="preserve">KINGS CHOICE BISCUIT TIN</t>
  </si>
  <si>
    <t xml:space="preserve">21745</t>
  </si>
  <si>
    <t xml:space="preserve">GAOLERS KEYS DECORATIVE GARDEN</t>
  </si>
  <si>
    <t xml:space="preserve">22741</t>
  </si>
  <si>
    <t xml:space="preserve">FUNKY DIVA PEN</t>
  </si>
  <si>
    <t xml:space="preserve">22121</t>
  </si>
  <si>
    <t xml:space="preserve">NOEL WOODEN BLOCK LETTERS</t>
  </si>
  <si>
    <t xml:space="preserve">Weekday</t>
  </si>
  <si>
    <t xml:space="preserve">Hour</t>
  </si>
  <si>
    <t xml:space="preserve">Countries</t>
  </si>
  <si>
    <t xml:space="preserve">Years</t>
  </si>
  <si>
    <t xml:space="preserve">Metrics</t>
  </si>
  <si>
    <t xml:space="preserve">Weekdays</t>
  </si>
  <si>
    <t xml:space="preserve">Segments</t>
  </si>
  <si>
    <t xml:space="preserve">Champions</t>
  </si>
  <si>
    <t xml:space="preserve">Loyal</t>
  </si>
  <si>
    <t xml:space="preserve">Units Sold</t>
  </si>
  <si>
    <t xml:space="preserve">Recent / New</t>
  </si>
  <si>
    <t xml:space="preserve">Avg Order Value</t>
  </si>
  <si>
    <t xml:space="preserve">At Risk</t>
  </si>
  <si>
    <t xml:space="preserve">Hibernating / Lost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</si>
</sst>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&gt;=1000000]\£#,##0.00,,\M;[&gt;=1000]\£#,##0.0,\K;\£#,##0"/>
    <numFmt numFmtId="166" formatCode="#,##0"/>
    <numFmt numFmtId="167" formatCode="\£#,##0.00"/>
    <numFmt numFmtId="168" formatCode="0.0%"/>
    <numFmt numFmtId="169" formatCode="\£#,##0"/>
    <numFmt numFmtId="170" formatCode="0.0"/>
    <numFmt numFmtId="171" formatCode="0"/>
    <numFmt numFmtId="172" formatCode="dd\-mmm\-yy"/>
    <numFmt numFmtId="173" formatCode="00&quot;:00&quot;"/>
    <numFmt numFmtId="174" formatCode="[=0]&quot;&quot;;[&lt;10000]0.0,;#,##0,"/>
    <numFmt numFmtId="175" formatCode="\£#,##0,\k"/>
    <numFmt numFmtId="176" formatCode="dd\-mmm\-yyyy"/>
    <numFmt numFmtId="177" formatCode="#,##0.00"/>
    <numFmt numFmtId="178" formatCode="mmm\-yy"/>
    <numFmt numFmtId="179" formatCode="0.00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9"/>
      <color rgb="FFD5DAE3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8"/>
      <color rgb="FF8A94A6"/>
      <name val="Arial"/>
      <family val="0"/>
      <charset val="1"/>
    </font>
    <font>
      <b val="true"/>
      <sz val="19"/>
      <color rgb="FF1F2A44"/>
      <name val="Arial"/>
      <family val="0"/>
      <charset val="1"/>
    </font>
    <font>
      <sz val="8"/>
      <color rgb="FF8A94A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7"/>
      <color rgb="FF8A94A6"/>
      <name val="Arial"/>
      <family val="0"/>
      <charset val="1"/>
    </font>
    <font>
      <i val="true"/>
      <sz val="8"/>
      <color rgb="FF8A94A6"/>
      <name val="Arial"/>
      <family val="0"/>
      <charset val="1"/>
    </font>
    <font>
      <sz val="8"/>
      <color rgb="FF4A5568"/>
      <name val="Arial"/>
      <family val="2"/>
    </font>
    <font>
      <sz val="9"/>
      <color rgb="FF4A5568"/>
      <name val="Arial"/>
      <family val="2"/>
    </font>
    <font>
      <sz val="10"/>
      <color rgb="FF000000"/>
      <name val="Calibri"/>
      <family val="2"/>
    </font>
    <font>
      <b val="true"/>
      <sz val="16"/>
      <color rgb="FF1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1F6"/>
        <bgColor rgb="FFE5E9F0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EF1F6"/>
      </patternFill>
    </fill>
    <fill>
      <patternFill patternType="solid">
        <fgColor rgb="FFFFFFFF"/>
        <bgColor rgb="FFEEF1F6"/>
      </patternFill>
    </fill>
    <fill>
      <patternFill patternType="solid">
        <fgColor rgb="FF0E9AA7"/>
        <bgColor rgb="FF2A9D8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>
        <color rgb="FFF4A261"/>
      </left>
      <right style="medium">
        <color rgb="FFF4A261"/>
      </right>
      <top style="medium">
        <color rgb="FFF4A261"/>
      </top>
      <bottom style="medium">
        <color rgb="FFF4A261"/>
      </bottom>
      <diagonal/>
    </border>
    <border diagonalUp="false" diagonalDown="false">
      <left style="thin">
        <color rgb="FFD5DAE3"/>
      </left>
      <right style="thin">
        <color rgb="FFD5DAE3"/>
      </right>
      <top style="thick">
        <color rgb="FF0E9AA7"/>
      </top>
      <bottom/>
      <diagonal/>
    </border>
    <border diagonalUp="false" diagonalDown="false">
      <left style="thin">
        <color rgb="FFD5DAE3"/>
      </left>
      <right style="thin">
        <color rgb="FFD5DAE3"/>
      </right>
      <top style="thick">
        <color rgb="FF1F2A44"/>
      </top>
      <bottom/>
      <diagonal/>
    </border>
    <border diagonalUp="false" diagonalDown="false">
      <left style="thin">
        <color rgb="FFD5DAE3"/>
      </left>
      <right style="thin">
        <color rgb="FFD5DAE3"/>
      </right>
      <top style="thick">
        <color rgb="FF6C5CE7"/>
      </top>
      <bottom/>
      <diagonal/>
    </border>
    <border diagonalUp="false" diagonalDown="false">
      <left style="thin">
        <color rgb="FFD5DAE3"/>
      </left>
      <right style="thin">
        <color rgb="FFD5DAE3"/>
      </right>
      <top style="thick">
        <color rgb="FF2A9D8F"/>
      </top>
      <bottom/>
      <diagonal/>
    </border>
    <border diagonalUp="false" diagonalDown="false">
      <left style="thin">
        <color rgb="FFD5DAE3"/>
      </left>
      <right style="thin">
        <color rgb="FFD5DAE3"/>
      </right>
      <top style="thick">
        <color rgb="FFF4A261"/>
      </top>
      <bottom/>
      <diagonal/>
    </border>
    <border diagonalUp="false" diagonalDown="false">
      <left style="thin">
        <color rgb="FFD5DAE3"/>
      </left>
      <right style="thin">
        <color rgb="FFD5DAE3"/>
      </right>
      <top style="thick">
        <color rgb="FFE76F51"/>
      </top>
      <bottom/>
      <diagonal/>
    </border>
    <border diagonalUp="false" diagonalDown="false">
      <left style="thin">
        <color rgb="FFD5DAE3"/>
      </left>
      <right style="thin">
        <color rgb="FFD5DAE3"/>
      </right>
      <top/>
      <bottom/>
      <diagonal/>
    </border>
    <border diagonalUp="false" diagonalDown="false">
      <left style="thin">
        <color rgb="FFD5DAE3"/>
      </left>
      <right style="thin">
        <color rgb="FFD5DAE3"/>
      </right>
      <top/>
      <bottom style="thin">
        <color rgb="FFD5DAE3"/>
      </bottom>
      <diagonal/>
    </border>
    <border diagonalUp="false" diagonalDown="false">
      <left/>
      <right/>
      <top/>
      <bottom style="medium">
        <color rgb="FF0E9AA7"/>
      </bottom>
      <diagonal/>
    </border>
    <border diagonalUp="false" diagonalDown="false">
      <left/>
      <right/>
      <top/>
      <bottom style="thin">
        <color rgb="FFD5DAE3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0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9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64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AA7"/>
      <rgbColor rgb="FFC0C0C0"/>
      <rgbColor rgb="FF878787"/>
      <rgbColor rgb="FF9999FF"/>
      <rgbColor rgb="FF993366"/>
      <rgbColor rgb="FFFFF2CC"/>
      <rgbColor rgb="FFEEF1F6"/>
      <rgbColor rgb="FF660066"/>
      <rgbColor rgb="FFE76F51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5E9F0"/>
      <rgbColor rgb="FFCCFFCC"/>
      <rgbColor rgb="FFFFFF99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4A261"/>
      <rgbColor rgb="FFFF6600"/>
      <rgbColor rgb="FF4A5568"/>
      <rgbColor rgb="FF8A94A6"/>
      <rgbColor rgb="FF003366"/>
      <rgbColor rgb="FF2A9D8F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Calc!J58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e9aa7"/>
            </a:solidFill>
            <a:ln w="28080">
              <a:solidFill>
                <a:srgbClr val="0e9aa7"/>
              </a:solidFill>
              <a:round/>
            </a:ln>
          </c:spPr>
          <c:marker>
            <c:symbol val="circle"/>
            <c:size val="6"/>
            <c:spPr>
              <a:solidFill>
                <a:srgbClr val="0e9a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Calc!$I$59:$I$83</c:f>
              <c:strCache>
                <c:ptCount val="25"/>
                <c:pt idx="0">
                  <c:v>Dec 09</c:v>
                </c:pt>
                <c:pt idx="1">
                  <c:v>Jan 10</c:v>
                </c:pt>
                <c:pt idx="2">
                  <c:v>Feb 10</c:v>
                </c:pt>
                <c:pt idx="3">
                  <c:v>Mar 10</c:v>
                </c:pt>
                <c:pt idx="4">
                  <c:v>Apr 10</c:v>
                </c:pt>
                <c:pt idx="5">
                  <c:v>May 10</c:v>
                </c:pt>
                <c:pt idx="6">
                  <c:v>Jun 10</c:v>
                </c:pt>
                <c:pt idx="7">
                  <c:v>Jul 10</c:v>
                </c:pt>
                <c:pt idx="8">
                  <c:v>Aug 10</c:v>
                </c:pt>
                <c:pt idx="9">
                  <c:v>Sep 10</c:v>
                </c:pt>
                <c:pt idx="10">
                  <c:v>Oct 10</c:v>
                </c:pt>
                <c:pt idx="11">
                  <c:v>Nov 10</c:v>
                </c:pt>
                <c:pt idx="12">
                  <c:v>Dec 10</c:v>
                </c:pt>
                <c:pt idx="13">
                  <c:v>Jan 11</c:v>
                </c:pt>
                <c:pt idx="14">
                  <c:v>Feb 11</c:v>
                </c:pt>
                <c:pt idx="15">
                  <c:v>Mar 11</c:v>
                </c:pt>
                <c:pt idx="16">
                  <c:v>Apr 11</c:v>
                </c:pt>
                <c:pt idx="17">
                  <c:v>May 11</c:v>
                </c:pt>
                <c:pt idx="18">
                  <c:v>Jun 11</c:v>
                </c:pt>
                <c:pt idx="19">
                  <c:v>Jul 11</c:v>
                </c:pt>
                <c:pt idx="20">
                  <c:v>Aug 11</c:v>
                </c:pt>
                <c:pt idx="21">
                  <c:v>Sep 11</c:v>
                </c:pt>
                <c:pt idx="22">
                  <c:v>Oct 11</c:v>
                </c:pt>
                <c:pt idx="23">
                  <c:v>Nov 11</c:v>
                </c:pt>
                <c:pt idx="24">
                  <c:v>Dec 11</c:v>
                </c:pt>
              </c:strCache>
            </c:strRef>
          </c:cat>
          <c:val>
            <c:numRef>
              <c:f>Calc!$J$59:$J$83</c:f>
              <c:numCache>
                <c:formatCode>#,##0</c:formatCode>
                <c:ptCount val="25"/>
                <c:pt idx="0">
                  <c:v>777384.53</c:v>
                </c:pt>
                <c:pt idx="1">
                  <c:v>604831.79</c:v>
                </c:pt>
                <c:pt idx="2">
                  <c:v>525334.23</c:v>
                </c:pt>
                <c:pt idx="3">
                  <c:v>752102.13</c:v>
                </c:pt>
                <c:pt idx="4">
                  <c:v>636315.67</c:v>
                </c:pt>
                <c:pt idx="5">
                  <c:v>606299.14</c:v>
                </c:pt>
                <c:pt idx="6">
                  <c:v>670246.33</c:v>
                </c:pt>
                <c:pt idx="7">
                  <c:v>615861.59</c:v>
                </c:pt>
                <c:pt idx="8">
                  <c:v>661640.12</c:v>
                </c:pt>
                <c:pt idx="9">
                  <c:v>841556.7</c:v>
                </c:pt>
                <c:pt idx="10">
                  <c:v>1068984.91</c:v>
                </c:pt>
                <c:pt idx="11">
                  <c:v>1394601.8</c:v>
                </c:pt>
                <c:pt idx="12">
                  <c:v>758090.5</c:v>
                </c:pt>
                <c:pt idx="13">
                  <c:v>578855.19</c:v>
                </c:pt>
                <c:pt idx="14">
                  <c:v>499464.35</c:v>
                </c:pt>
                <c:pt idx="15">
                  <c:v>679329.21</c:v>
                </c:pt>
                <c:pt idx="16">
                  <c:v>482061.93</c:v>
                </c:pt>
                <c:pt idx="17">
                  <c:v>731004.77</c:v>
                </c:pt>
                <c:pt idx="18">
                  <c:v>723845.14</c:v>
                </c:pt>
                <c:pt idx="19">
                  <c:v>676812.08</c:v>
                </c:pt>
                <c:pt idx="20">
                  <c:v>701289.93</c:v>
                </c:pt>
                <c:pt idx="21">
                  <c:v>1011339.74</c:v>
                </c:pt>
                <c:pt idx="22">
                  <c:v>1061701.22</c:v>
                </c:pt>
                <c:pt idx="23">
                  <c:v>1427124.54</c:v>
                </c:pt>
                <c:pt idx="24">
                  <c:v>440399.56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04418"/>
        <c:axId val="38907774"/>
      </c:lineChart>
      <c:catAx>
        <c:axId val="2404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38907774"/>
        <c:crosses val="autoZero"/>
        <c:auto val="1"/>
        <c:lblAlgn val="ctr"/>
        <c:lblOffset val="100"/>
        <c:noMultiLvlLbl val="0"/>
      </c:catAx>
      <c:valAx>
        <c:axId val="38907774"/>
        <c:scaling>
          <c:orientation val="minMax"/>
        </c:scaling>
        <c:delete val="0"/>
        <c:axPos val="l"/>
        <c:majorGridlines>
          <c:spPr>
            <a:ln w="9360">
              <a:solidFill>
                <a:srgbClr val="e5e9f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2404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ae3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Calc!D88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8a94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Calc!$C$89:$C$100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Calc!$D$89:$D$100</c:f>
              <c:numCache>
                <c:formatCode>#,##0</c:formatCode>
                <c:ptCount val="12"/>
                <c:pt idx="0">
                  <c:v>604831.79</c:v>
                </c:pt>
                <c:pt idx="1">
                  <c:v>525334.23</c:v>
                </c:pt>
                <c:pt idx="2">
                  <c:v>752102.13</c:v>
                </c:pt>
                <c:pt idx="3">
                  <c:v>636315.67</c:v>
                </c:pt>
                <c:pt idx="4">
                  <c:v>606299.14</c:v>
                </c:pt>
                <c:pt idx="5">
                  <c:v>670246.33</c:v>
                </c:pt>
                <c:pt idx="6">
                  <c:v>615861.59</c:v>
                </c:pt>
                <c:pt idx="7">
                  <c:v>661640.12</c:v>
                </c:pt>
                <c:pt idx="8">
                  <c:v>841556.7</c:v>
                </c:pt>
                <c:pt idx="9">
                  <c:v>1068984.91</c:v>
                </c:pt>
                <c:pt idx="10">
                  <c:v>1394601.8</c:v>
                </c:pt>
                <c:pt idx="11">
                  <c:v>758090.5</c:v>
                </c:pt>
              </c:numCache>
            </c:numRef>
          </c:val>
        </c:ser>
        <c:ser>
          <c:idx val="1"/>
          <c:order val="1"/>
          <c:tx>
            <c:strRef>
              <c:f>Calc!E88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0e9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Calc!$C$89:$C$100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Calc!$E$89:$E$100</c:f>
              <c:numCache>
                <c:formatCode>#,##0</c:formatCode>
                <c:ptCount val="12"/>
                <c:pt idx="0">
                  <c:v>578855.19</c:v>
                </c:pt>
                <c:pt idx="1">
                  <c:v>499464.35</c:v>
                </c:pt>
                <c:pt idx="2">
                  <c:v>679329.21</c:v>
                </c:pt>
                <c:pt idx="3">
                  <c:v>482061.93</c:v>
                </c:pt>
                <c:pt idx="4">
                  <c:v>731004.77</c:v>
                </c:pt>
                <c:pt idx="5">
                  <c:v>723845.14</c:v>
                </c:pt>
                <c:pt idx="6">
                  <c:v>676812.08</c:v>
                </c:pt>
                <c:pt idx="7">
                  <c:v>701289.93</c:v>
                </c:pt>
                <c:pt idx="8">
                  <c:v>1011339.74</c:v>
                </c:pt>
                <c:pt idx="9">
                  <c:v>1061701.22</c:v>
                </c:pt>
                <c:pt idx="10">
                  <c:v>1427124.54</c:v>
                </c:pt>
                <c:pt idx="11">
                  <c:v>440399.56</c:v>
                </c:pt>
              </c:numCache>
            </c:numRef>
          </c:val>
        </c:ser>
        <c:gapWidth val="60"/>
        <c:overlap val="-10"/>
        <c:axId val="19226084"/>
        <c:axId val="53157410"/>
      </c:barChart>
      <c:catAx>
        <c:axId val="192260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53157410"/>
        <c:crosses val="autoZero"/>
        <c:auto val="1"/>
        <c:lblAlgn val="ctr"/>
        <c:lblOffset val="100"/>
        <c:noMultiLvlLbl val="0"/>
      </c:catAx>
      <c:valAx>
        <c:axId val="53157410"/>
        <c:scaling>
          <c:orientation val="minMax"/>
        </c:scaling>
        <c:delete val="0"/>
        <c:axPos val="l"/>
        <c:majorGridlines>
          <c:spPr>
            <a:ln w="9360">
              <a:solidFill>
                <a:srgbClr val="e5e9f0"/>
              </a:solidFill>
              <a:round/>
            </a:ln>
          </c:spPr>
        </c:majorGridlines>
        <c:numFmt formatCode="\£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19226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5dae3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6c5ce7"/>
            </a:solidFill>
            <a:ln w="0">
              <a:noFill/>
            </a:ln>
          </c:spPr>
          <c:invertIfNegative val="0"/>
          <c:dLbls>
            <c:numFmt formatCode="\£#,##0,\k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Calc!$D$152:$D$161</c:f>
              <c:strCache>
                <c:ptCount val="10"/>
                <c:pt idx="0">
                  <c:v>EIRE</c:v>
                </c:pt>
                <c:pt idx="1">
                  <c:v>Netherlands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Switzerland</c:v>
                </c:pt>
                <c:pt idx="6">
                  <c:v>Spain</c:v>
                </c:pt>
                <c:pt idx="7">
                  <c:v>Sweden</c:v>
                </c:pt>
                <c:pt idx="8">
                  <c:v>Denmark</c:v>
                </c:pt>
                <c:pt idx="9">
                  <c:v>Belgium</c:v>
                </c:pt>
              </c:strCache>
            </c:strRef>
          </c:cat>
          <c:val>
            <c:numRef>
              <c:f>Calc!$E$152:$E$161</c:f>
              <c:numCache>
                <c:formatCode>\£#,##0,\k</c:formatCode>
                <c:ptCount val="10"/>
                <c:pt idx="0">
                  <c:v>603116.61</c:v>
                </c:pt>
                <c:pt idx="1">
                  <c:v>546095.43</c:v>
                </c:pt>
                <c:pt idx="2">
                  <c:v>374573.51</c:v>
                </c:pt>
                <c:pt idx="3">
                  <c:v>293431.2</c:v>
                </c:pt>
                <c:pt idx="4">
                  <c:v>166282.15</c:v>
                </c:pt>
                <c:pt idx="5">
                  <c:v>92918.06</c:v>
                </c:pt>
                <c:pt idx="6">
                  <c:v>84811.56</c:v>
                </c:pt>
                <c:pt idx="7">
                  <c:v>84345.17</c:v>
                </c:pt>
                <c:pt idx="8">
                  <c:v>63355.59</c:v>
                </c:pt>
                <c:pt idx="9">
                  <c:v>56598.89</c:v>
                </c:pt>
              </c:numCache>
            </c:numRef>
          </c:val>
        </c:ser>
        <c:gapWidth val="45"/>
        <c:overlap val="0"/>
        <c:axId val="63791327"/>
        <c:axId val="60338706"/>
      </c:barChart>
      <c:catAx>
        <c:axId val="637913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60338706"/>
        <c:crosses val="autoZero"/>
        <c:auto val="1"/>
        <c:lblAlgn val="ctr"/>
        <c:lblOffset val="100"/>
        <c:noMultiLvlLbl val="0"/>
      </c:catAx>
      <c:valAx>
        <c:axId val="60338706"/>
        <c:scaling>
          <c:orientation val="minMax"/>
        </c:scaling>
        <c:delete val="1"/>
        <c:axPos val="l"/>
        <c:majorGridlines>
          <c:spPr>
            <a:ln w="9360">
              <a:solidFill>
                <a:srgbClr val="e5e9f0"/>
              </a:solidFill>
              <a:round/>
            </a:ln>
          </c:spPr>
        </c:majorGridlines>
        <c:numFmt formatCode="\£#,##0,\k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6379132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ae3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numFmt formatCode="\£#,##0,\k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Calc!$D$669:$D$678</c:f>
              <c:strCache>
                <c:ptCount val="10"/>
                <c:pt idx="0">
                  <c:v>Regency Cakestand 3 Tier</c:v>
                </c:pt>
                <c:pt idx="1">
                  <c:v>White Hanging Heart T-Light Ho</c:v>
                </c:pt>
                <c:pt idx="2">
                  <c:v>Jumbo Bag Red Retrospot</c:v>
                </c:pt>
                <c:pt idx="3">
                  <c:v>Party Bunting</c:v>
                </c:pt>
                <c:pt idx="4">
                  <c:v>Assorted Colour Bird Ornament</c:v>
                </c:pt>
                <c:pt idx="5">
                  <c:v>Paper Chain Kit 50'S Christmas</c:v>
                </c:pt>
                <c:pt idx="6">
                  <c:v>Chilli Lights</c:v>
                </c:pt>
                <c:pt idx="7">
                  <c:v>Small Popcorn Holder</c:v>
                </c:pt>
                <c:pt idx="8">
                  <c:v>Jumbo Bag Pink Polkadot</c:v>
                </c:pt>
                <c:pt idx="9">
                  <c:v>Rotating Silver Angels T-Light</c:v>
                </c:pt>
              </c:strCache>
            </c:strRef>
          </c:cat>
          <c:val>
            <c:numRef>
              <c:f>Calc!$E$669:$E$678</c:f>
              <c:numCache>
                <c:formatCode>\£#,##0,\k</c:formatCode>
                <c:ptCount val="10"/>
                <c:pt idx="0">
                  <c:v>314045.02</c:v>
                </c:pt>
                <c:pt idx="1">
                  <c:v>248337.61</c:v>
                </c:pt>
                <c:pt idx="2">
                  <c:v>178400.52</c:v>
                </c:pt>
                <c:pt idx="3">
                  <c:v>147079.73</c:v>
                </c:pt>
                <c:pt idx="4">
                  <c:v>127506.42</c:v>
                </c:pt>
                <c:pt idx="5">
                  <c:v>116298.59</c:v>
                </c:pt>
                <c:pt idx="6">
                  <c:v>79905.13</c:v>
                </c:pt>
                <c:pt idx="7">
                  <c:v>78903.62</c:v>
                </c:pt>
                <c:pt idx="8">
                  <c:v>75457.64</c:v>
                </c:pt>
                <c:pt idx="9">
                  <c:v>70969.95</c:v>
                </c:pt>
              </c:numCache>
            </c:numRef>
          </c:val>
        </c:ser>
        <c:gapWidth val="45"/>
        <c:overlap val="0"/>
        <c:axId val="8020051"/>
        <c:axId val="96637531"/>
      </c:barChart>
      <c:catAx>
        <c:axId val="80200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96637531"/>
        <c:crosses val="autoZero"/>
        <c:auto val="1"/>
        <c:lblAlgn val="ctr"/>
        <c:lblOffset val="100"/>
        <c:noMultiLvlLbl val="0"/>
      </c:catAx>
      <c:valAx>
        <c:axId val="96637531"/>
        <c:scaling>
          <c:orientation val="minMax"/>
        </c:scaling>
        <c:delete val="1"/>
        <c:axPos val="l"/>
        <c:majorGridlines>
          <c:spPr>
            <a:ln w="9360">
              <a:solidFill>
                <a:srgbClr val="e5e9f0"/>
              </a:solidFill>
              <a:round/>
            </a:ln>
          </c:spPr>
        </c:majorGridlines>
        <c:numFmt formatCode="\£#,##0,\k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802005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ae3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e9aa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a9d8f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6c5ce7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4a26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a94a6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Calc!$B$683:$B$687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Recent / New</c:v>
                </c:pt>
                <c:pt idx="3">
                  <c:v>At Risk</c:v>
                </c:pt>
                <c:pt idx="4">
                  <c:v>Hibernating / Lost</c:v>
                </c:pt>
              </c:strCache>
            </c:strRef>
          </c:cat>
          <c:val>
            <c:numRef>
              <c:f>Calc!$C$683:$C$687</c:f>
              <c:numCache>
                <c:formatCode>#,##0</c:formatCode>
                <c:ptCount val="5"/>
                <c:pt idx="0">
                  <c:v>1087</c:v>
                </c:pt>
                <c:pt idx="1">
                  <c:v>806</c:v>
                </c:pt>
                <c:pt idx="2">
                  <c:v>1048</c:v>
                </c:pt>
                <c:pt idx="3">
                  <c:v>737</c:v>
                </c:pt>
                <c:pt idx="4">
                  <c:v>2174</c:v>
                </c:pt>
              </c:numCache>
            </c:numRef>
          </c:val>
        </c:ser>
        <c:gapWidth val="50"/>
        <c:overlap val="0"/>
        <c:axId val="63739422"/>
        <c:axId val="54884546"/>
      </c:barChart>
      <c:catAx>
        <c:axId val="63739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54884546"/>
        <c:crosses val="autoZero"/>
        <c:auto val="1"/>
        <c:lblAlgn val="ctr"/>
        <c:lblOffset val="100"/>
        <c:noMultiLvlLbl val="0"/>
      </c:catAx>
      <c:valAx>
        <c:axId val="54884546"/>
        <c:scaling>
          <c:orientation val="minMax"/>
        </c:scaling>
        <c:delete val="0"/>
        <c:axPos val="l"/>
        <c:majorGridlines>
          <c:spPr>
            <a:ln w="9360">
              <a:solidFill>
                <a:srgbClr val="e5e9f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568"/>
                </a:solidFill>
                <a:latin typeface="Arial"/>
              </a:defRPr>
            </a:pPr>
          </a:p>
        </c:txPr>
        <c:crossAx val="637394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ae3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8</xdr:col>
      <xdr:colOff>803520</xdr:colOff>
      <xdr:row>27</xdr:row>
      <xdr:rowOff>165960</xdr:rowOff>
    </xdr:to>
    <xdr:graphicFrame>
      <xdr:nvGraphicFramePr>
        <xdr:cNvPr id="0" name="Chart 1"/>
        <xdr:cNvGraphicFramePr/>
      </xdr:nvGraphicFramePr>
      <xdr:xfrm>
        <a:off x="141120" y="2543040"/>
        <a:ext cx="64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16</xdr:col>
      <xdr:colOff>803160</xdr:colOff>
      <xdr:row>27</xdr:row>
      <xdr:rowOff>165960</xdr:rowOff>
    </xdr:to>
    <xdr:graphicFrame>
      <xdr:nvGraphicFramePr>
        <xdr:cNvPr id="1" name="Chart 2"/>
        <xdr:cNvGraphicFramePr/>
      </xdr:nvGraphicFramePr>
      <xdr:xfrm>
        <a:off x="6627960" y="2543040"/>
        <a:ext cx="64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803520</xdr:colOff>
      <xdr:row>47</xdr:row>
      <xdr:rowOff>73440</xdr:rowOff>
    </xdr:to>
    <xdr:graphicFrame>
      <xdr:nvGraphicFramePr>
        <xdr:cNvPr id="2" name="Chart 3"/>
        <xdr:cNvGraphicFramePr/>
      </xdr:nvGraphicFramePr>
      <xdr:xfrm>
        <a:off x="141120" y="5934240"/>
        <a:ext cx="647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16</xdr:col>
      <xdr:colOff>803160</xdr:colOff>
      <xdr:row>47</xdr:row>
      <xdr:rowOff>73440</xdr:rowOff>
    </xdr:to>
    <xdr:graphicFrame>
      <xdr:nvGraphicFramePr>
        <xdr:cNvPr id="3" name="Chart 4"/>
        <xdr:cNvGraphicFramePr/>
      </xdr:nvGraphicFramePr>
      <xdr:xfrm>
        <a:off x="6627960" y="5934240"/>
        <a:ext cx="647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697320</xdr:colOff>
      <xdr:row>68</xdr:row>
      <xdr:rowOff>62640</xdr:rowOff>
    </xdr:to>
    <xdr:graphicFrame>
      <xdr:nvGraphicFramePr>
        <xdr:cNvPr id="4" name="Chart 5"/>
        <xdr:cNvGraphicFramePr/>
      </xdr:nvGraphicFramePr>
      <xdr:xfrm>
        <a:off x="141120" y="9705960"/>
        <a:ext cx="4751640" cy="34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R8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1.5"/>
    <col collapsed="false" customWidth="true" hidden="false" outlineLevel="0" max="18" min="18" style="0" width="2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/>
    </row>
    <row r="2" customFormat="false" ht="18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25.5" hidden="false" customHeight="true" outlineLevel="0" collapsed="false">
      <c r="A4" s="1"/>
      <c r="B4" s="4" t="s">
        <v>2</v>
      </c>
      <c r="C4" s="5" t="s">
        <v>3</v>
      </c>
      <c r="D4" s="5"/>
      <c r="E4" s="5"/>
      <c r="F4" s="1"/>
      <c r="G4" s="4" t="s">
        <v>4</v>
      </c>
      <c r="H4" s="5" t="s">
        <v>5</v>
      </c>
      <c r="I4" s="5"/>
      <c r="J4" s="1"/>
      <c r="K4" s="4" t="s">
        <v>6</v>
      </c>
      <c r="L4" s="5" t="s">
        <v>7</v>
      </c>
      <c r="M4" s="5"/>
      <c r="N4" s="6" t="s">
        <v>8</v>
      </c>
      <c r="O4" s="6"/>
      <c r="P4" s="6"/>
      <c r="Q4" s="6"/>
      <c r="R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3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16.5" hidden="false" customHeight="true" outlineLevel="0" collapsed="false">
      <c r="A7" s="1"/>
      <c r="B7" s="7" t="s">
        <v>9</v>
      </c>
      <c r="C7" s="7"/>
      <c r="D7" s="8" t="s">
        <v>10</v>
      </c>
      <c r="E7" s="8"/>
      <c r="F7" s="9" t="s">
        <v>11</v>
      </c>
      <c r="G7" s="9"/>
      <c r="H7" s="10" t="s">
        <v>12</v>
      </c>
      <c r="I7" s="10"/>
      <c r="J7" s="11" t="s">
        <v>13</v>
      </c>
      <c r="K7" s="11"/>
      <c r="L7" s="12" t="s">
        <v>14</v>
      </c>
      <c r="M7" s="12"/>
      <c r="N7" s="7" t="s">
        <v>15</v>
      </c>
      <c r="O7" s="7"/>
      <c r="P7" s="8" t="s">
        <v>16</v>
      </c>
      <c r="Q7" s="8"/>
      <c r="R7" s="1"/>
    </row>
    <row r="8" customFormat="false" ht="21.75" hidden="false" customHeight="true" outlineLevel="0" collapsed="false">
      <c r="A8" s="1"/>
      <c r="B8" s="13" t="n">
        <f aca="false">Calc!$C$23</f>
        <v>18926477.1</v>
      </c>
      <c r="C8" s="13"/>
      <c r="D8" s="14" t="n">
        <f aca="false">Calc!$C$24</f>
        <v>39516</v>
      </c>
      <c r="E8" s="14"/>
      <c r="F8" s="15" t="n">
        <f aca="false">Calc!$C$26</f>
        <v>497.085171069946</v>
      </c>
      <c r="G8" s="15"/>
      <c r="H8" s="14" t="n">
        <f aca="false">Calc!$C$25</f>
        <v>11187324</v>
      </c>
      <c r="I8" s="14"/>
      <c r="J8" s="14" t="n">
        <f aca="false">Calc!$C$28</f>
        <v>5838</v>
      </c>
      <c r="K8" s="14"/>
      <c r="L8" s="16" t="n">
        <f aca="false">Calc!$C$27</f>
        <v>0.0364683180314536</v>
      </c>
      <c r="M8" s="16"/>
      <c r="N8" s="17" t="n">
        <f aca="false">Calc!$C$31</f>
        <v>2802.43708975677</v>
      </c>
      <c r="O8" s="17"/>
      <c r="P8" s="18" t="n">
        <f aca="false">Calc!$C$32</f>
        <v>283.10871545703</v>
      </c>
      <c r="Q8" s="18"/>
      <c r="R8" s="1"/>
    </row>
    <row r="9" customFormat="false" ht="21.75" hidden="false" customHeight="true" outlineLevel="0" collapsed="false">
      <c r="A9" s="1"/>
      <c r="B9" s="13"/>
      <c r="C9" s="13"/>
      <c r="D9" s="14"/>
      <c r="E9" s="14"/>
      <c r="F9" s="15"/>
      <c r="G9" s="15"/>
      <c r="H9" s="14"/>
      <c r="I9" s="14"/>
      <c r="J9" s="14"/>
      <c r="K9" s="14"/>
      <c r="L9" s="16"/>
      <c r="M9" s="16"/>
      <c r="N9" s="17"/>
      <c r="O9" s="17"/>
      <c r="P9" s="18"/>
      <c r="Q9" s="18"/>
      <c r="R9" s="1"/>
    </row>
    <row r="10" customFormat="false" ht="16.5" hidden="false" customHeight="true" outlineLevel="0" collapsed="false">
      <c r="A10" s="1"/>
      <c r="B10" s="19" t="str">
        <f aca="false">Calc!$C$48</f>
        <v>Dec 2009 - Dec 2011</v>
      </c>
      <c r="C10" s="19"/>
      <c r="D10" s="19" t="str">
        <f aca="false">Calc!$C$49</f>
        <v>Dec 2009 - Dec 2011</v>
      </c>
      <c r="E10" s="19"/>
      <c r="F10" s="19" t="str">
        <f aca="false">Calc!$C$50</f>
        <v>Dec 2009 - Dec 2011</v>
      </c>
      <c r="G10" s="19"/>
      <c r="H10" s="19" t="str">
        <f aca="false">Calc!$C$51</f>
        <v>Dec 2009 - Dec 2011</v>
      </c>
      <c r="I10" s="19"/>
      <c r="J10" s="19" t="str">
        <f aca="false">Calc!$C$52</f>
        <v>Unique buyers with a Customer ID</v>
      </c>
      <c r="K10" s="19"/>
      <c r="L10" s="19" t="str">
        <f aca="false">Calc!$C$53</f>
        <v>Returns value: £716,341</v>
      </c>
      <c r="M10" s="19"/>
      <c r="N10" s="19" t="str">
        <f aca="false">Calc!$C$54</f>
        <v>Identified customers only</v>
      </c>
      <c r="O10" s="19"/>
      <c r="P10" s="19" t="str">
        <f aca="false">Calc!$C$55</f>
        <v>Units sold / orders</v>
      </c>
      <c r="Q10" s="19"/>
      <c r="R10" s="1"/>
    </row>
    <row r="11" customFormat="false" ht="7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9.5" hidden="false" customHeight="true" outlineLevel="0" collapsed="false">
      <c r="A12" s="1"/>
      <c r="B12" s="20" t="str">
        <f aca="false">"Monthly trend  |  "&amp;Dashboard!$L$4&amp;"  |  "&amp;Calc!$C$8&amp;"  (all months)"</f>
        <v>Monthly trend  |  Net Revenue  |  All countries  (all months)</v>
      </c>
      <c r="C12" s="20"/>
      <c r="D12" s="20"/>
      <c r="E12" s="20"/>
      <c r="F12" s="20"/>
      <c r="G12" s="20"/>
      <c r="H12" s="20"/>
      <c r="I12" s="20"/>
      <c r="J12" s="20" t="str">
        <f aca="false">"Net revenue by calendar month, 2010 vs 2011  |  "&amp;Calc!$C$8&amp;"  (Dec 2011 partial)"</f>
        <v>Net revenue by calendar month, 2010 vs 2011  |  All countries  (Dec 2011 partial)</v>
      </c>
      <c r="K12" s="20"/>
      <c r="L12" s="20"/>
      <c r="M12" s="20"/>
      <c r="N12" s="20"/>
      <c r="O12" s="20"/>
      <c r="P12" s="20"/>
      <c r="Q12" s="20"/>
      <c r="R12" s="1"/>
    </row>
    <row r="13" customFormat="false" ht="1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7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9.5" hidden="false" customHeight="true" outlineLevel="0" collapsed="false">
      <c r="A30" s="1"/>
      <c r="B30" s="20" t="str">
        <f aca="false">"Top 10 international markets  |  "&amp;Calc!$C$7&amp;"  |  UK = "&amp;TEXT(Calc!$C$148,"0%")&amp;" of net revenue"</f>
        <v>Top 10 international markets  |  All years  |  UK = 85% of net revenue</v>
      </c>
      <c r="C30" s="20"/>
      <c r="D30" s="20"/>
      <c r="E30" s="20"/>
      <c r="F30" s="20"/>
      <c r="G30" s="20"/>
      <c r="H30" s="20"/>
      <c r="I30" s="20"/>
      <c r="J30" s="20" t="str">
        <f aca="false">"Top 10 products by net revenue  |  "&amp;Calc!$C$7&amp;"  |  "&amp;Calc!$C$8</f>
        <v>Top 10 products by net revenue  |  All years  |  All countries</v>
      </c>
      <c r="K30" s="20"/>
      <c r="L30" s="20"/>
      <c r="M30" s="20"/>
      <c r="N30" s="20"/>
      <c r="O30" s="20"/>
      <c r="P30" s="20"/>
      <c r="Q30" s="20"/>
      <c r="R30" s="1"/>
    </row>
    <row r="31" customFormat="false" ht="1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7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9.5" hidden="false" customHeight="true" outlineLevel="0" collapsed="false">
      <c r="A50" s="1"/>
      <c r="B50" s="20" t="str">
        <f aca="false">"Customer segments (RFM, all-time)  |  "&amp;Calc!$C$8</f>
        <v>Customer segments (RFM, all-time)  |  All countries</v>
      </c>
      <c r="C50" s="20"/>
      <c r="D50" s="20"/>
      <c r="E50" s="20"/>
      <c r="F50" s="20"/>
      <c r="G50" s="20"/>
      <c r="H50" s="20" t="str">
        <f aca="false">"Top 10 customers  |  "&amp;Calc!$C$7&amp;"  |  "&amp;Calc!$C$8</f>
        <v>Top 10 customers  |  All years  |  All countries</v>
      </c>
      <c r="I50" s="20"/>
      <c r="J50" s="20"/>
      <c r="K50" s="20"/>
      <c r="L50" s="20"/>
      <c r="M50" s="20"/>
      <c r="N50" s="20"/>
      <c r="O50" s="20"/>
      <c r="P50" s="20"/>
      <c r="Q50" s="20"/>
      <c r="R50" s="1"/>
    </row>
    <row r="51" customFormat="false" ht="15" hidden="false" customHeight="true" outlineLevel="0" collapsed="false">
      <c r="A51" s="1"/>
      <c r="B51" s="1"/>
      <c r="C51" s="1"/>
      <c r="D51" s="1"/>
      <c r="E51" s="1"/>
      <c r="F51" s="1"/>
      <c r="G51" s="1"/>
      <c r="H51" s="21" t="s">
        <v>17</v>
      </c>
      <c r="I51" s="21" t="s">
        <v>18</v>
      </c>
      <c r="J51" s="22" t="s">
        <v>19</v>
      </c>
      <c r="K51" s="22"/>
      <c r="L51" s="22" t="s">
        <v>20</v>
      </c>
      <c r="M51" s="22"/>
      <c r="N51" s="21" t="s">
        <v>21</v>
      </c>
      <c r="O51" s="21" t="s">
        <v>22</v>
      </c>
      <c r="P51" s="22" t="s">
        <v>23</v>
      </c>
      <c r="Q51" s="22"/>
      <c r="R51" s="1"/>
    </row>
    <row r="52" customFormat="false" ht="15" hidden="false" customHeight="true" outlineLevel="0" collapsed="false">
      <c r="A52" s="1"/>
      <c r="B52" s="1"/>
      <c r="C52" s="1"/>
      <c r="D52" s="1"/>
      <c r="E52" s="1"/>
      <c r="F52" s="1"/>
      <c r="G52" s="1"/>
      <c r="H52" s="23" t="n">
        <f aca="false">Calc!$B$693</f>
        <v>1</v>
      </c>
      <c r="I52" s="24" t="n">
        <f aca="false">Calc!$D$693</f>
        <v>18102</v>
      </c>
      <c r="J52" s="25" t="str">
        <f aca="false">Calc!$E$693</f>
        <v>United Kingdom</v>
      </c>
      <c r="K52" s="25"/>
      <c r="L52" s="26" t="n">
        <f aca="false">Calc!$F$693</f>
        <v>578408.64</v>
      </c>
      <c r="M52" s="26"/>
      <c r="N52" s="23" t="n">
        <f aca="false">Calc!$G$693</f>
        <v>145</v>
      </c>
      <c r="O52" s="27" t="n">
        <f aca="false">Calc!$H$693</f>
        <v>40886</v>
      </c>
      <c r="P52" s="25" t="str">
        <f aca="false">Calc!$I$693</f>
        <v>Champions</v>
      </c>
      <c r="Q52" s="25"/>
      <c r="R52" s="1"/>
    </row>
    <row r="53" customFormat="false" ht="15" hidden="false" customHeight="true" outlineLevel="0" collapsed="false">
      <c r="A53" s="1"/>
      <c r="B53" s="1"/>
      <c r="C53" s="1"/>
      <c r="D53" s="1"/>
      <c r="E53" s="1"/>
      <c r="F53" s="1"/>
      <c r="G53" s="1"/>
      <c r="H53" s="23" t="n">
        <f aca="false">Calc!$B$694</f>
        <v>2</v>
      </c>
      <c r="I53" s="24" t="n">
        <f aca="false">Calc!$D$694</f>
        <v>14646</v>
      </c>
      <c r="J53" s="25" t="str">
        <f aca="false">Calc!$E$694</f>
        <v>Netherlands</v>
      </c>
      <c r="K53" s="25"/>
      <c r="L53" s="26" t="n">
        <f aca="false">Calc!$F$694</f>
        <v>523202.74</v>
      </c>
      <c r="M53" s="26"/>
      <c r="N53" s="23" t="n">
        <f aca="false">Calc!$G$694</f>
        <v>145</v>
      </c>
      <c r="O53" s="27" t="n">
        <f aca="false">Calc!$H$694</f>
        <v>40885</v>
      </c>
      <c r="P53" s="25" t="str">
        <f aca="false">Calc!$I$694</f>
        <v>Champions</v>
      </c>
      <c r="Q53" s="25"/>
      <c r="R53" s="1"/>
    </row>
    <row r="54" customFormat="false" ht="15" hidden="false" customHeight="true" outlineLevel="0" collapsed="false">
      <c r="A54" s="1"/>
      <c r="B54" s="1"/>
      <c r="C54" s="1"/>
      <c r="D54" s="1"/>
      <c r="E54" s="1"/>
      <c r="F54" s="1"/>
      <c r="G54" s="1"/>
      <c r="H54" s="23" t="n">
        <f aca="false">Calc!$B$695</f>
        <v>3</v>
      </c>
      <c r="I54" s="24" t="n">
        <f aca="false">Calc!$D$695</f>
        <v>14156</v>
      </c>
      <c r="J54" s="25" t="str">
        <f aca="false">Calc!$E$695</f>
        <v>EIRE</v>
      </c>
      <c r="K54" s="25"/>
      <c r="L54" s="26" t="n">
        <f aca="false">Calc!$F$695</f>
        <v>297775.01</v>
      </c>
      <c r="M54" s="26"/>
      <c r="N54" s="23" t="n">
        <f aca="false">Calc!$G$695</f>
        <v>144</v>
      </c>
      <c r="O54" s="27" t="n">
        <f aca="false">Calc!$H$695</f>
        <v>40877</v>
      </c>
      <c r="P54" s="25" t="str">
        <f aca="false">Calc!$I$695</f>
        <v>Champions</v>
      </c>
      <c r="Q54" s="25"/>
      <c r="R54" s="1"/>
    </row>
    <row r="55" customFormat="false" ht="15" hidden="false" customHeight="true" outlineLevel="0" collapsed="false">
      <c r="A55" s="1"/>
      <c r="B55" s="1"/>
      <c r="C55" s="1"/>
      <c r="D55" s="1"/>
      <c r="E55" s="1"/>
      <c r="F55" s="1"/>
      <c r="G55" s="1"/>
      <c r="H55" s="23" t="n">
        <f aca="false">Calc!$B$696</f>
        <v>4</v>
      </c>
      <c r="I55" s="24" t="n">
        <f aca="false">Calc!$D$696</f>
        <v>14911</v>
      </c>
      <c r="J55" s="25" t="str">
        <f aca="false">Calc!$E$696</f>
        <v>EIRE</v>
      </c>
      <c r="K55" s="25"/>
      <c r="L55" s="26" t="n">
        <f aca="false">Calc!$F$696</f>
        <v>258522.43</v>
      </c>
      <c r="M55" s="26"/>
      <c r="N55" s="23" t="n">
        <f aca="false">Calc!$G$696</f>
        <v>373</v>
      </c>
      <c r="O55" s="27" t="n">
        <f aca="false">Calc!$H$696</f>
        <v>40885</v>
      </c>
      <c r="P55" s="25" t="str">
        <f aca="false">Calc!$I$696</f>
        <v>Champions</v>
      </c>
      <c r="Q55" s="25"/>
      <c r="R55" s="1"/>
    </row>
    <row r="56" customFormat="false" ht="15" hidden="false" customHeight="true" outlineLevel="0" collapsed="false">
      <c r="A56" s="1"/>
      <c r="B56" s="1"/>
      <c r="C56" s="1"/>
      <c r="D56" s="1"/>
      <c r="E56" s="1"/>
      <c r="F56" s="1"/>
      <c r="G56" s="1"/>
      <c r="H56" s="23" t="n">
        <f aca="false">Calc!$B$697</f>
        <v>5</v>
      </c>
      <c r="I56" s="24" t="n">
        <f aca="false">Calc!$D$697</f>
        <v>17450</v>
      </c>
      <c r="J56" s="25" t="str">
        <f aca="false">Calc!$E$697</f>
        <v>United Kingdom</v>
      </c>
      <c r="K56" s="25"/>
      <c r="L56" s="26" t="n">
        <f aca="false">Calc!$F$697</f>
        <v>233643.91</v>
      </c>
      <c r="M56" s="26"/>
      <c r="N56" s="23" t="n">
        <f aca="false">Calc!$G$697</f>
        <v>51</v>
      </c>
      <c r="O56" s="27" t="n">
        <f aca="false">Calc!$H$697</f>
        <v>40878</v>
      </c>
      <c r="P56" s="25" t="str">
        <f aca="false">Calc!$I$697</f>
        <v>Champions</v>
      </c>
      <c r="Q56" s="25"/>
      <c r="R56" s="1"/>
    </row>
    <row r="57" customFormat="false" ht="15" hidden="false" customHeight="true" outlineLevel="0" collapsed="false">
      <c r="A57" s="1"/>
      <c r="B57" s="1"/>
      <c r="C57" s="1"/>
      <c r="D57" s="1"/>
      <c r="E57" s="1"/>
      <c r="F57" s="1"/>
      <c r="G57" s="1"/>
      <c r="H57" s="23" t="n">
        <f aca="false">Calc!$B$698</f>
        <v>6</v>
      </c>
      <c r="I57" s="24" t="n">
        <f aca="false">Calc!$D$698</f>
        <v>13694</v>
      </c>
      <c r="J57" s="25" t="str">
        <f aca="false">Calc!$E$698</f>
        <v>United Kingdom</v>
      </c>
      <c r="K57" s="25"/>
      <c r="L57" s="26" t="n">
        <f aca="false">Calc!$F$698</f>
        <v>190391.5</v>
      </c>
      <c r="M57" s="26"/>
      <c r="N57" s="23" t="n">
        <f aca="false">Calc!$G$698</f>
        <v>143</v>
      </c>
      <c r="O57" s="27" t="n">
        <f aca="false">Calc!$H$698</f>
        <v>40883</v>
      </c>
      <c r="P57" s="25" t="str">
        <f aca="false">Calc!$I$698</f>
        <v>Champions</v>
      </c>
      <c r="Q57" s="25"/>
      <c r="R57" s="1"/>
    </row>
    <row r="58" customFormat="false" ht="15" hidden="false" customHeight="true" outlineLevel="0" collapsed="false">
      <c r="A58" s="1"/>
      <c r="B58" s="1"/>
      <c r="C58" s="1"/>
      <c r="D58" s="1"/>
      <c r="E58" s="1"/>
      <c r="F58" s="1"/>
      <c r="G58" s="1"/>
      <c r="H58" s="23" t="n">
        <f aca="false">Calc!$B$699</f>
        <v>7</v>
      </c>
      <c r="I58" s="24" t="n">
        <f aca="false">Calc!$D$699</f>
        <v>17511</v>
      </c>
      <c r="J58" s="25" t="str">
        <f aca="false">Calc!$E$699</f>
        <v>United Kingdom</v>
      </c>
      <c r="K58" s="25"/>
      <c r="L58" s="26" t="n">
        <f aca="false">Calc!$F$699</f>
        <v>168504.44</v>
      </c>
      <c r="M58" s="26"/>
      <c r="N58" s="23" t="n">
        <f aca="false">Calc!$G$699</f>
        <v>60</v>
      </c>
      <c r="O58" s="27" t="n">
        <f aca="false">Calc!$H$699</f>
        <v>40884</v>
      </c>
      <c r="P58" s="25" t="str">
        <f aca="false">Calc!$I$699</f>
        <v>Champions</v>
      </c>
      <c r="Q58" s="25"/>
      <c r="R58" s="1"/>
    </row>
    <row r="59" customFormat="false" ht="15" hidden="false" customHeight="true" outlineLevel="0" collapsed="false">
      <c r="A59" s="1"/>
      <c r="B59" s="1"/>
      <c r="C59" s="1"/>
      <c r="D59" s="1"/>
      <c r="E59" s="1"/>
      <c r="F59" s="1"/>
      <c r="G59" s="1"/>
      <c r="H59" s="23" t="n">
        <f aca="false">Calc!$B$700</f>
        <v>8</v>
      </c>
      <c r="I59" s="24" t="n">
        <f aca="false">Calc!$D$700</f>
        <v>12415</v>
      </c>
      <c r="J59" s="25" t="str">
        <f aca="false">Calc!$E$700</f>
        <v>Australia</v>
      </c>
      <c r="K59" s="25"/>
      <c r="L59" s="26" t="n">
        <f aca="false">Calc!$F$700</f>
        <v>143107.02</v>
      </c>
      <c r="M59" s="26"/>
      <c r="N59" s="23" t="n">
        <f aca="false">Calc!$G$700</f>
        <v>24</v>
      </c>
      <c r="O59" s="27" t="n">
        <f aca="false">Calc!$H$700</f>
        <v>40862</v>
      </c>
      <c r="P59" s="25" t="str">
        <f aca="false">Calc!$I$700</f>
        <v>Champions</v>
      </c>
      <c r="Q59" s="25"/>
      <c r="R59" s="1"/>
    </row>
    <row r="60" customFormat="false" ht="15" hidden="false" customHeight="true" outlineLevel="0" collapsed="false">
      <c r="A60" s="1"/>
      <c r="B60" s="1"/>
      <c r="C60" s="1"/>
      <c r="D60" s="1"/>
      <c r="E60" s="1"/>
      <c r="F60" s="1"/>
      <c r="G60" s="1"/>
      <c r="H60" s="23" t="n">
        <f aca="false">Calc!$B$701</f>
        <v>9</v>
      </c>
      <c r="I60" s="24" t="n">
        <f aca="false">Calc!$D$701</f>
        <v>16684</v>
      </c>
      <c r="J60" s="25" t="str">
        <f aca="false">Calc!$E$701</f>
        <v>United Kingdom</v>
      </c>
      <c r="K60" s="25"/>
      <c r="L60" s="26" t="n">
        <f aca="false">Calc!$F$701</f>
        <v>141530.29</v>
      </c>
      <c r="M60" s="26"/>
      <c r="N60" s="23" t="n">
        <f aca="false">Calc!$G$701</f>
        <v>55</v>
      </c>
      <c r="O60" s="27" t="n">
        <f aca="false">Calc!$H$701</f>
        <v>40882</v>
      </c>
      <c r="P60" s="25" t="str">
        <f aca="false">Calc!$I$701</f>
        <v>Champions</v>
      </c>
      <c r="Q60" s="25"/>
      <c r="R60" s="1"/>
    </row>
    <row r="61" customFormat="false" ht="15" hidden="false" customHeight="true" outlineLevel="0" collapsed="false">
      <c r="A61" s="1"/>
      <c r="B61" s="1"/>
      <c r="C61" s="1"/>
      <c r="D61" s="1"/>
      <c r="E61" s="1"/>
      <c r="F61" s="1"/>
      <c r="G61" s="1"/>
      <c r="H61" s="23" t="n">
        <f aca="false">Calc!$B$702</f>
        <v>10</v>
      </c>
      <c r="I61" s="24" t="n">
        <f aca="false">Calc!$D$702</f>
        <v>15061</v>
      </c>
      <c r="J61" s="25" t="str">
        <f aca="false">Calc!$E$702</f>
        <v>United Kingdom</v>
      </c>
      <c r="K61" s="25"/>
      <c r="L61" s="26" t="n">
        <f aca="false">Calc!$F$702</f>
        <v>124982.13</v>
      </c>
      <c r="M61" s="26"/>
      <c r="N61" s="23" t="n">
        <f aca="false">Calc!$G$702</f>
        <v>127</v>
      </c>
      <c r="O61" s="27" t="n">
        <f aca="false">Calc!$H$702</f>
        <v>40883</v>
      </c>
      <c r="P61" s="25" t="str">
        <f aca="false">Calc!$I$702</f>
        <v>Champions</v>
      </c>
      <c r="Q61" s="25"/>
      <c r="R61" s="1"/>
    </row>
    <row r="62" customFormat="false" ht="1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true" outlineLevel="0" collapsed="false">
      <c r="A63" s="1"/>
      <c r="B63" s="1"/>
      <c r="C63" s="1"/>
      <c r="D63" s="1"/>
      <c r="E63" s="1"/>
      <c r="F63" s="1"/>
      <c r="G63" s="1"/>
      <c r="H63" s="22" t="s">
        <v>23</v>
      </c>
      <c r="I63" s="22"/>
      <c r="J63" s="22"/>
      <c r="K63" s="21" t="s">
        <v>24</v>
      </c>
      <c r="L63" s="21" t="s">
        <v>25</v>
      </c>
      <c r="M63" s="22" t="s">
        <v>20</v>
      </c>
      <c r="N63" s="22"/>
      <c r="O63" s="21" t="s">
        <v>26</v>
      </c>
      <c r="P63" s="22" t="s">
        <v>27</v>
      </c>
      <c r="Q63" s="22"/>
      <c r="R63" s="1"/>
    </row>
    <row r="64" customFormat="false" ht="15" hidden="false" customHeight="true" outlineLevel="0" collapsed="false">
      <c r="A64" s="1"/>
      <c r="B64" s="1"/>
      <c r="C64" s="1"/>
      <c r="D64" s="1"/>
      <c r="E64" s="1"/>
      <c r="F64" s="1"/>
      <c r="G64" s="1"/>
      <c r="H64" s="28" t="str">
        <f aca="false">Calc!$B$683</f>
        <v>Champions</v>
      </c>
      <c r="I64" s="28"/>
      <c r="J64" s="28"/>
      <c r="K64" s="29" t="n">
        <f aca="false">Calc!$C$683</f>
        <v>1087</v>
      </c>
      <c r="L64" s="30" t="n">
        <f aca="false">Calc!$D$683</f>
        <v>0.185748462064252</v>
      </c>
      <c r="M64" s="26" t="n">
        <f aca="false">Calc!$E$683</f>
        <v>9727253.6</v>
      </c>
      <c r="N64" s="26"/>
      <c r="O64" s="30" t="n">
        <f aca="false">Calc!$F$683</f>
        <v>0.594608903964856</v>
      </c>
      <c r="P64" s="26" t="n">
        <f aca="false">Calc!$G$683</f>
        <v>8948.71536338547</v>
      </c>
      <c r="Q64" s="26"/>
      <c r="R64" s="1"/>
    </row>
    <row r="65" customFormat="false" ht="15" hidden="false" customHeight="true" outlineLevel="0" collapsed="false">
      <c r="A65" s="1"/>
      <c r="B65" s="1"/>
      <c r="C65" s="1"/>
      <c r="D65" s="1"/>
      <c r="E65" s="1"/>
      <c r="F65" s="1"/>
      <c r="G65" s="1"/>
      <c r="H65" s="28" t="str">
        <f aca="false">Calc!$B$684</f>
        <v>Loyal</v>
      </c>
      <c r="I65" s="28"/>
      <c r="J65" s="28"/>
      <c r="K65" s="29" t="n">
        <f aca="false">Calc!$C$684</f>
        <v>806</v>
      </c>
      <c r="L65" s="30" t="n">
        <f aca="false">Calc!$D$684</f>
        <v>0.137730690362269</v>
      </c>
      <c r="M65" s="26" t="n">
        <f aca="false">Calc!$E$684</f>
        <v>2902395.5</v>
      </c>
      <c r="N65" s="26"/>
      <c r="O65" s="30" t="n">
        <f aca="false">Calc!$F$684</f>
        <v>0.177418033711749</v>
      </c>
      <c r="P65" s="26" t="n">
        <f aca="false">Calc!$G$684</f>
        <v>3600.98697270472</v>
      </c>
      <c r="Q65" s="26"/>
      <c r="R65" s="1"/>
    </row>
    <row r="66" customFormat="false" ht="15" hidden="false" customHeight="true" outlineLevel="0" collapsed="false">
      <c r="A66" s="1"/>
      <c r="B66" s="1"/>
      <c r="C66" s="1"/>
      <c r="D66" s="1"/>
      <c r="E66" s="1"/>
      <c r="F66" s="1"/>
      <c r="G66" s="1"/>
      <c r="H66" s="28" t="str">
        <f aca="false">Calc!$B$685</f>
        <v>Recent / New</v>
      </c>
      <c r="I66" s="28"/>
      <c r="J66" s="28"/>
      <c r="K66" s="29" t="n">
        <f aca="false">Calc!$C$685</f>
        <v>1048</v>
      </c>
      <c r="L66" s="30" t="n">
        <f aca="false">Calc!$D$685</f>
        <v>0.179084073820916</v>
      </c>
      <c r="M66" s="26" t="n">
        <f aca="false">Calc!$E$685</f>
        <v>713380.37</v>
      </c>
      <c r="N66" s="26"/>
      <c r="O66" s="30" t="n">
        <f aca="false">Calc!$F$685</f>
        <v>0.0436076139636931</v>
      </c>
      <c r="P66" s="26" t="n">
        <f aca="false">Calc!$G$685</f>
        <v>680.706459923664</v>
      </c>
      <c r="Q66" s="26"/>
      <c r="R66" s="1"/>
    </row>
    <row r="67" customFormat="false" ht="15" hidden="false" customHeight="true" outlineLevel="0" collapsed="false">
      <c r="A67" s="1"/>
      <c r="B67" s="1"/>
      <c r="C67" s="1"/>
      <c r="D67" s="1"/>
      <c r="E67" s="1"/>
      <c r="F67" s="1"/>
      <c r="G67" s="1"/>
      <c r="H67" s="28" t="str">
        <f aca="false">Calc!$B$686</f>
        <v>At Risk</v>
      </c>
      <c r="I67" s="28"/>
      <c r="J67" s="28"/>
      <c r="K67" s="29" t="n">
        <f aca="false">Calc!$C$686</f>
        <v>737</v>
      </c>
      <c r="L67" s="30" t="n">
        <f aca="false">Calc!$D$686</f>
        <v>0.12593984962406</v>
      </c>
      <c r="M67" s="26" t="n">
        <f aca="false">Calc!$E$686</f>
        <v>1857884.83</v>
      </c>
      <c r="N67" s="26"/>
      <c r="O67" s="30" t="n">
        <f aca="false">Calc!$F$686</f>
        <v>0.113569040953063</v>
      </c>
      <c r="P67" s="26" t="n">
        <f aca="false">Calc!$G$686</f>
        <v>2520.87493894166</v>
      </c>
      <c r="Q67" s="26"/>
      <c r="R67" s="1"/>
    </row>
    <row r="68" customFormat="false" ht="15" hidden="false" customHeight="true" outlineLevel="0" collapsed="false">
      <c r="A68" s="1"/>
      <c r="B68" s="1"/>
      <c r="C68" s="1"/>
      <c r="D68" s="1"/>
      <c r="E68" s="1"/>
      <c r="F68" s="1"/>
      <c r="G68" s="1"/>
      <c r="H68" s="28" t="str">
        <f aca="false">Calc!$B$687</f>
        <v>Hibernating / Lost</v>
      </c>
      <c r="I68" s="28"/>
      <c r="J68" s="28"/>
      <c r="K68" s="29" t="n">
        <f aca="false">Calc!$C$687</f>
        <v>2174</v>
      </c>
      <c r="L68" s="30" t="n">
        <f aca="false">Calc!$D$687</f>
        <v>0.371496924128503</v>
      </c>
      <c r="M68" s="26" t="n">
        <f aca="false">Calc!$E$687</f>
        <v>1158163.97</v>
      </c>
      <c r="N68" s="26"/>
      <c r="O68" s="30" t="n">
        <f aca="false">Calc!$F$687</f>
        <v>0.0707964074066381</v>
      </c>
      <c r="P68" s="26" t="n">
        <f aca="false">Calc!$G$687</f>
        <v>532.734116835327</v>
      </c>
      <c r="Q68" s="26"/>
      <c r="R68" s="1"/>
    </row>
    <row r="69" customFormat="false" ht="15" hidden="false" customHeight="true" outlineLevel="0" collapsed="false">
      <c r="A69" s="1"/>
      <c r="B69" s="1"/>
      <c r="C69" s="1"/>
      <c r="D69" s="1"/>
      <c r="E69" s="1"/>
      <c r="F69" s="1"/>
      <c r="G69" s="1"/>
      <c r="H69" s="31" t="str">
        <f aca="false">Calc!$B$688</f>
        <v>Total</v>
      </c>
      <c r="I69" s="31"/>
      <c r="J69" s="31"/>
      <c r="K69" s="32" t="n">
        <f aca="false">Calc!$C$688</f>
        <v>5852</v>
      </c>
      <c r="L69" s="33" t="n">
        <f aca="false">Calc!$D$688</f>
        <v>1</v>
      </c>
      <c r="M69" s="34" t="n">
        <f aca="false">Calc!$E$688</f>
        <v>16359078.27</v>
      </c>
      <c r="N69" s="34"/>
      <c r="O69" s="33" t="n">
        <f aca="false">Calc!$F$688</f>
        <v>1</v>
      </c>
      <c r="P69" s="34" t="n">
        <f aca="false">Calc!$G$688</f>
        <v>2795.4679203691</v>
      </c>
      <c r="Q69" s="34"/>
      <c r="R69" s="1"/>
    </row>
    <row r="70" customFormat="false" ht="10.5" hidden="false" customHeight="true" outlineLevel="0" collapsed="false">
      <c r="A70" s="1"/>
      <c r="B70" s="1"/>
      <c r="C70" s="1"/>
      <c r="D70" s="1"/>
      <c r="E70" s="1"/>
      <c r="F70" s="1"/>
      <c r="G70" s="1"/>
      <c r="H70" s="35" t="s">
        <v>28</v>
      </c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9.5" hidden="false" customHeight="true" outlineLevel="0" collapsed="false">
      <c r="A71" s="1"/>
      <c r="B71" s="20" t="str">
        <f aca="false">"When customers buy: gross sales by weekday and hour (£k)  |  "&amp;Calc!$C$7&amp;"  |  "&amp;Calc!$C$8</f>
        <v>When customers buy: gross sales by weekday and hour (£k)  |  All years  |  All countries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"/>
    </row>
    <row r="72" customFormat="false" ht="15" hidden="false" customHeight="false" outlineLevel="0" collapsed="false">
      <c r="A72" s="1"/>
      <c r="B72" s="36" t="s">
        <v>29</v>
      </c>
      <c r="C72" s="37" t="n">
        <v>6</v>
      </c>
      <c r="D72" s="37" t="n">
        <v>7</v>
      </c>
      <c r="E72" s="37" t="n">
        <v>8</v>
      </c>
      <c r="F72" s="37" t="n">
        <v>9</v>
      </c>
      <c r="G72" s="37" t="n">
        <v>10</v>
      </c>
      <c r="H72" s="37" t="n">
        <v>11</v>
      </c>
      <c r="I72" s="37" t="n">
        <v>12</v>
      </c>
      <c r="J72" s="37" t="n">
        <v>13</v>
      </c>
      <c r="K72" s="37" t="n">
        <v>14</v>
      </c>
      <c r="L72" s="37" t="n">
        <v>15</v>
      </c>
      <c r="M72" s="37" t="n">
        <v>16</v>
      </c>
      <c r="N72" s="37" t="n">
        <v>17</v>
      </c>
      <c r="O72" s="37" t="n">
        <v>18</v>
      </c>
      <c r="P72" s="37" t="n">
        <v>19</v>
      </c>
      <c r="Q72" s="37" t="n">
        <v>20</v>
      </c>
      <c r="R72" s="1"/>
    </row>
    <row r="73" customFormat="false" ht="19.5" hidden="false" customHeight="true" outlineLevel="0" collapsed="false">
      <c r="A73" s="1"/>
      <c r="B73" s="38" t="s">
        <v>30</v>
      </c>
      <c r="C73" s="39" t="n">
        <f aca="false">SUMIFS(Fact_Time!$E$2:$E$1485,Fact_Time!$B$2:$B$1485,Calc!$C$4,Fact_Time!$A$2:$A$1485,"&gt;="&amp;Calc!$C$2,Fact_Time!$A$2:$A$1485,"&lt;="&amp;Calc!$C$3,Fact_Time!$C$2:$C$1485,1,Fact_Time!$D$2:$D$1485,C$72)</f>
        <v>0</v>
      </c>
      <c r="D73" s="39" t="n">
        <f aca="false">SUMIFS(Fact_Time!$E$2:$E$1485,Fact_Time!$B$2:$B$1485,Calc!$C$4,Fact_Time!$A$2:$A$1485,"&gt;="&amp;Calc!$C$2,Fact_Time!$A$2:$A$1485,"&lt;="&amp;Calc!$C$3,Fact_Time!$C$2:$C$1485,1,Fact_Time!$D$2:$D$1485,D$72)</f>
        <v>15830.42</v>
      </c>
      <c r="E73" s="39" t="n">
        <f aca="false">SUMIFS(Fact_Time!$E$2:$E$1485,Fact_Time!$B$2:$B$1485,Calc!$C$4,Fact_Time!$A$2:$A$1485,"&gt;="&amp;Calc!$C$2,Fact_Time!$A$2:$A$1485,"&lt;="&amp;Calc!$C$3,Fact_Time!$C$2:$C$1485,1,Fact_Time!$D$2:$D$1485,E$72)</f>
        <v>90011.64</v>
      </c>
      <c r="F73" s="39" t="n">
        <f aca="false">SUMIFS(Fact_Time!$E$2:$E$1485,Fact_Time!$B$2:$B$1485,Calc!$C$4,Fact_Time!$A$2:$A$1485,"&gt;="&amp;Calc!$C$2,Fact_Time!$A$2:$A$1485,"&lt;="&amp;Calc!$C$3,Fact_Time!$C$2:$C$1485,1,Fact_Time!$D$2:$D$1485,F$72)</f>
        <v>301603.8</v>
      </c>
      <c r="G73" s="39" t="n">
        <f aca="false">SUMIFS(Fact_Time!$E$2:$E$1485,Fact_Time!$B$2:$B$1485,Calc!$C$4,Fact_Time!$A$2:$A$1485,"&gt;="&amp;Calc!$C$2,Fact_Time!$A$2:$A$1485,"&lt;="&amp;Calc!$C$3,Fact_Time!$C$2:$C$1485,1,Fact_Time!$D$2:$D$1485,G$72)</f>
        <v>403873.59</v>
      </c>
      <c r="H73" s="39" t="n">
        <f aca="false">SUMIFS(Fact_Time!$E$2:$E$1485,Fact_Time!$B$2:$B$1485,Calc!$C$4,Fact_Time!$A$2:$A$1485,"&gt;="&amp;Calc!$C$2,Fact_Time!$A$2:$A$1485,"&lt;="&amp;Calc!$C$3,Fact_Time!$C$2:$C$1485,1,Fact_Time!$D$2:$D$1485,H$72)</f>
        <v>372438.55</v>
      </c>
      <c r="I73" s="39" t="n">
        <f aca="false">SUMIFS(Fact_Time!$E$2:$E$1485,Fact_Time!$B$2:$B$1485,Calc!$C$4,Fact_Time!$A$2:$A$1485,"&gt;="&amp;Calc!$C$2,Fact_Time!$A$2:$A$1485,"&lt;="&amp;Calc!$C$3,Fact_Time!$C$2:$C$1485,1,Fact_Time!$D$2:$D$1485,I$72)</f>
        <v>424289.48</v>
      </c>
      <c r="J73" s="39" t="n">
        <f aca="false">SUMIFS(Fact_Time!$E$2:$E$1485,Fact_Time!$B$2:$B$1485,Calc!$C$4,Fact_Time!$A$2:$A$1485,"&gt;="&amp;Calc!$C$2,Fact_Time!$A$2:$A$1485,"&lt;="&amp;Calc!$C$3,Fact_Time!$C$2:$C$1485,1,Fact_Time!$D$2:$D$1485,J$72)</f>
        <v>467749.11</v>
      </c>
      <c r="K73" s="39" t="n">
        <f aca="false">SUMIFS(Fact_Time!$E$2:$E$1485,Fact_Time!$B$2:$B$1485,Calc!$C$4,Fact_Time!$A$2:$A$1485,"&gt;="&amp;Calc!$C$2,Fact_Time!$A$2:$A$1485,"&lt;="&amp;Calc!$C$3,Fact_Time!$C$2:$C$1485,1,Fact_Time!$D$2:$D$1485,K$72)</f>
        <v>373471.78</v>
      </c>
      <c r="L73" s="39" t="n">
        <f aca="false">SUMIFS(Fact_Time!$E$2:$E$1485,Fact_Time!$B$2:$B$1485,Calc!$C$4,Fact_Time!$A$2:$A$1485,"&gt;="&amp;Calc!$C$2,Fact_Time!$A$2:$A$1485,"&lt;="&amp;Calc!$C$3,Fact_Time!$C$2:$C$1485,1,Fact_Time!$D$2:$D$1485,L$72)</f>
        <v>333412.15</v>
      </c>
      <c r="M73" s="39" t="n">
        <f aca="false">SUMIFS(Fact_Time!$E$2:$E$1485,Fact_Time!$B$2:$B$1485,Calc!$C$4,Fact_Time!$A$2:$A$1485,"&gt;="&amp;Calc!$C$2,Fact_Time!$A$2:$A$1485,"&lt;="&amp;Calc!$C$3,Fact_Time!$C$2:$C$1485,1,Fact_Time!$D$2:$D$1485,M$72)</f>
        <v>380047.56</v>
      </c>
      <c r="N73" s="39" t="n">
        <f aca="false">SUMIFS(Fact_Time!$E$2:$E$1485,Fact_Time!$B$2:$B$1485,Calc!$C$4,Fact_Time!$A$2:$A$1485,"&gt;="&amp;Calc!$C$2,Fact_Time!$A$2:$A$1485,"&lt;="&amp;Calc!$C$3,Fact_Time!$C$2:$C$1485,1,Fact_Time!$D$2:$D$1485,N$72)</f>
        <v>232844.08</v>
      </c>
      <c r="O73" s="39" t="n">
        <f aca="false">SUMIFS(Fact_Time!$E$2:$E$1485,Fact_Time!$B$2:$B$1485,Calc!$C$4,Fact_Time!$A$2:$A$1485,"&gt;="&amp;Calc!$C$2,Fact_Time!$A$2:$A$1485,"&lt;="&amp;Calc!$C$3,Fact_Time!$C$2:$C$1485,1,Fact_Time!$D$2:$D$1485,O$72)</f>
        <v>21021.5</v>
      </c>
      <c r="P73" s="39" t="n">
        <f aca="false">SUMIFS(Fact_Time!$E$2:$E$1485,Fact_Time!$B$2:$B$1485,Calc!$C$4,Fact_Time!$A$2:$A$1485,"&gt;="&amp;Calc!$C$2,Fact_Time!$A$2:$A$1485,"&lt;="&amp;Calc!$C$3,Fact_Time!$C$2:$C$1485,1,Fact_Time!$D$2:$D$1485,P$72)</f>
        <v>0</v>
      </c>
      <c r="Q73" s="39" t="n">
        <f aca="false">SUMIFS(Fact_Time!$E$2:$E$1485,Fact_Time!$B$2:$B$1485,Calc!$C$4,Fact_Time!$A$2:$A$1485,"&gt;="&amp;Calc!$C$2,Fact_Time!$A$2:$A$1485,"&lt;="&amp;Calc!$C$3,Fact_Time!$C$2:$C$1485,1,Fact_Time!$D$2:$D$1485,Q$72)</f>
        <v>0</v>
      </c>
      <c r="R73" s="1"/>
    </row>
    <row r="74" customFormat="false" ht="19.5" hidden="false" customHeight="true" outlineLevel="0" collapsed="false">
      <c r="A74" s="1"/>
      <c r="B74" s="38" t="s">
        <v>31</v>
      </c>
      <c r="C74" s="39" t="n">
        <f aca="false">SUMIFS(Fact_Time!$E$2:$E$1485,Fact_Time!$B$2:$B$1485,Calc!$C$4,Fact_Time!$A$2:$A$1485,"&gt;="&amp;Calc!$C$2,Fact_Time!$A$2:$A$1485,"&lt;="&amp;Calc!$C$3,Fact_Time!$C$2:$C$1485,2,Fact_Time!$D$2:$D$1485,C$72)</f>
        <v>0</v>
      </c>
      <c r="D74" s="39" t="n">
        <f aca="false">SUMIFS(Fact_Time!$E$2:$E$1485,Fact_Time!$B$2:$B$1485,Calc!$C$4,Fact_Time!$A$2:$A$1485,"&gt;="&amp;Calc!$C$2,Fact_Time!$A$2:$A$1485,"&lt;="&amp;Calc!$C$3,Fact_Time!$C$2:$C$1485,2,Fact_Time!$D$2:$D$1485,D$72)</f>
        <v>11442.26</v>
      </c>
      <c r="E74" s="39" t="n">
        <f aca="false">SUMIFS(Fact_Time!$E$2:$E$1485,Fact_Time!$B$2:$B$1485,Calc!$C$4,Fact_Time!$A$2:$A$1485,"&gt;="&amp;Calc!$C$2,Fact_Time!$A$2:$A$1485,"&lt;="&amp;Calc!$C$3,Fact_Time!$C$2:$C$1485,2,Fact_Time!$D$2:$D$1485,E$72)</f>
        <v>116972.72</v>
      </c>
      <c r="F74" s="39" t="n">
        <f aca="false">SUMIFS(Fact_Time!$E$2:$E$1485,Fact_Time!$B$2:$B$1485,Calc!$C$4,Fact_Time!$A$2:$A$1485,"&gt;="&amp;Calc!$C$2,Fact_Time!$A$2:$A$1485,"&lt;="&amp;Calc!$C$3,Fact_Time!$C$2:$C$1485,2,Fact_Time!$D$2:$D$1485,F$72)</f>
        <v>337150.62</v>
      </c>
      <c r="G74" s="39" t="n">
        <f aca="false">SUMIFS(Fact_Time!$E$2:$E$1485,Fact_Time!$B$2:$B$1485,Calc!$C$4,Fact_Time!$A$2:$A$1485,"&gt;="&amp;Calc!$C$2,Fact_Time!$A$2:$A$1485,"&lt;="&amp;Calc!$C$3,Fact_Time!$C$2:$C$1485,2,Fact_Time!$D$2:$D$1485,G$72)</f>
        <v>536991.35</v>
      </c>
      <c r="H74" s="39" t="n">
        <f aca="false">SUMIFS(Fact_Time!$E$2:$E$1485,Fact_Time!$B$2:$B$1485,Calc!$C$4,Fact_Time!$A$2:$A$1485,"&gt;="&amp;Calc!$C$2,Fact_Time!$A$2:$A$1485,"&lt;="&amp;Calc!$C$3,Fact_Time!$C$2:$C$1485,2,Fact_Time!$D$2:$D$1485,H$72)</f>
        <v>516149.6</v>
      </c>
      <c r="I74" s="39" t="n">
        <f aca="false">SUMIFS(Fact_Time!$E$2:$E$1485,Fact_Time!$B$2:$B$1485,Calc!$C$4,Fact_Time!$A$2:$A$1485,"&gt;="&amp;Calc!$C$2,Fact_Time!$A$2:$A$1485,"&lt;="&amp;Calc!$C$3,Fact_Time!$C$2:$C$1485,2,Fact_Time!$D$2:$D$1485,I$72)</f>
        <v>498808.04</v>
      </c>
      <c r="J74" s="39" t="n">
        <f aca="false">SUMIFS(Fact_Time!$E$2:$E$1485,Fact_Time!$B$2:$B$1485,Calc!$C$4,Fact_Time!$A$2:$A$1485,"&gt;="&amp;Calc!$C$2,Fact_Time!$A$2:$A$1485,"&lt;="&amp;Calc!$C$3,Fact_Time!$C$2:$C$1485,2,Fact_Time!$D$2:$D$1485,J$72)</f>
        <v>477883.49</v>
      </c>
      <c r="K74" s="39" t="n">
        <f aca="false">SUMIFS(Fact_Time!$E$2:$E$1485,Fact_Time!$B$2:$B$1485,Calc!$C$4,Fact_Time!$A$2:$A$1485,"&gt;="&amp;Calc!$C$2,Fact_Time!$A$2:$A$1485,"&lt;="&amp;Calc!$C$3,Fact_Time!$C$2:$C$1485,2,Fact_Time!$D$2:$D$1485,K$72)</f>
        <v>390750.25</v>
      </c>
      <c r="L74" s="39" t="n">
        <f aca="false">SUMIFS(Fact_Time!$E$2:$E$1485,Fact_Time!$B$2:$B$1485,Calc!$C$4,Fact_Time!$A$2:$A$1485,"&gt;="&amp;Calc!$C$2,Fact_Time!$A$2:$A$1485,"&lt;="&amp;Calc!$C$3,Fact_Time!$C$2:$C$1485,2,Fact_Time!$D$2:$D$1485,L$72)</f>
        <v>483141.04</v>
      </c>
      <c r="M74" s="39" t="n">
        <f aca="false">SUMIFS(Fact_Time!$E$2:$E$1485,Fact_Time!$B$2:$B$1485,Calc!$C$4,Fact_Time!$A$2:$A$1485,"&gt;="&amp;Calc!$C$2,Fact_Time!$A$2:$A$1485,"&lt;="&amp;Calc!$C$3,Fact_Time!$C$2:$C$1485,2,Fact_Time!$D$2:$D$1485,M$72)</f>
        <v>306368.14</v>
      </c>
      <c r="N74" s="39" t="n">
        <f aca="false">SUMIFS(Fact_Time!$E$2:$E$1485,Fact_Time!$B$2:$B$1485,Calc!$C$4,Fact_Time!$A$2:$A$1485,"&gt;="&amp;Calc!$C$2,Fact_Time!$A$2:$A$1485,"&lt;="&amp;Calc!$C$3,Fact_Time!$C$2:$C$1485,2,Fact_Time!$D$2:$D$1485,N$72)</f>
        <v>139758.56</v>
      </c>
      <c r="O74" s="39" t="n">
        <f aca="false">SUMIFS(Fact_Time!$E$2:$E$1485,Fact_Time!$B$2:$B$1485,Calc!$C$4,Fact_Time!$A$2:$A$1485,"&gt;="&amp;Calc!$C$2,Fact_Time!$A$2:$A$1485,"&lt;="&amp;Calc!$C$3,Fact_Time!$C$2:$C$1485,2,Fact_Time!$D$2:$D$1485,O$72)</f>
        <v>48433.62</v>
      </c>
      <c r="P74" s="39" t="n">
        <f aca="false">SUMIFS(Fact_Time!$E$2:$E$1485,Fact_Time!$B$2:$B$1485,Calc!$C$4,Fact_Time!$A$2:$A$1485,"&gt;="&amp;Calc!$C$2,Fact_Time!$A$2:$A$1485,"&lt;="&amp;Calc!$C$3,Fact_Time!$C$2:$C$1485,2,Fact_Time!$D$2:$D$1485,P$72)</f>
        <v>14627.77</v>
      </c>
      <c r="Q74" s="39" t="n">
        <f aca="false">SUMIFS(Fact_Time!$E$2:$E$1485,Fact_Time!$B$2:$B$1485,Calc!$C$4,Fact_Time!$A$2:$A$1485,"&gt;="&amp;Calc!$C$2,Fact_Time!$A$2:$A$1485,"&lt;="&amp;Calc!$C$3,Fact_Time!$C$2:$C$1485,2,Fact_Time!$D$2:$D$1485,Q$72)</f>
        <v>661.8</v>
      </c>
      <c r="R74" s="1"/>
    </row>
    <row r="75" customFormat="false" ht="19.5" hidden="false" customHeight="true" outlineLevel="0" collapsed="false">
      <c r="A75" s="1"/>
      <c r="B75" s="38" t="s">
        <v>32</v>
      </c>
      <c r="C75" s="39" t="n">
        <f aca="false">SUMIFS(Fact_Time!$E$2:$E$1485,Fact_Time!$B$2:$B$1485,Calc!$C$4,Fact_Time!$A$2:$A$1485,"&gt;="&amp;Calc!$C$2,Fact_Time!$A$2:$A$1485,"&lt;="&amp;Calc!$C$3,Fact_Time!$C$2:$C$1485,3,Fact_Time!$D$2:$D$1485,C$72)</f>
        <v>0</v>
      </c>
      <c r="D75" s="39" t="n">
        <f aca="false">SUMIFS(Fact_Time!$E$2:$E$1485,Fact_Time!$B$2:$B$1485,Calc!$C$4,Fact_Time!$A$2:$A$1485,"&gt;="&amp;Calc!$C$2,Fact_Time!$A$2:$A$1485,"&lt;="&amp;Calc!$C$3,Fact_Time!$C$2:$C$1485,3,Fact_Time!$D$2:$D$1485,D$72)</f>
        <v>10110.76</v>
      </c>
      <c r="E75" s="39" t="n">
        <f aca="false">SUMIFS(Fact_Time!$E$2:$E$1485,Fact_Time!$B$2:$B$1485,Calc!$C$4,Fact_Time!$A$2:$A$1485,"&gt;="&amp;Calc!$C$2,Fact_Time!$A$2:$A$1485,"&lt;="&amp;Calc!$C$3,Fact_Time!$C$2:$C$1485,3,Fact_Time!$D$2:$D$1485,E$72)</f>
        <v>87349.59</v>
      </c>
      <c r="F75" s="39" t="n">
        <f aca="false">SUMIFS(Fact_Time!$E$2:$E$1485,Fact_Time!$B$2:$B$1485,Calc!$C$4,Fact_Time!$A$2:$A$1485,"&gt;="&amp;Calc!$C$2,Fact_Time!$A$2:$A$1485,"&lt;="&amp;Calc!$C$3,Fact_Time!$C$2:$C$1485,3,Fact_Time!$D$2:$D$1485,F$72)</f>
        <v>287427.38</v>
      </c>
      <c r="G75" s="39" t="n">
        <f aca="false">SUMIFS(Fact_Time!$E$2:$E$1485,Fact_Time!$B$2:$B$1485,Calc!$C$4,Fact_Time!$A$2:$A$1485,"&gt;="&amp;Calc!$C$2,Fact_Time!$A$2:$A$1485,"&lt;="&amp;Calc!$C$3,Fact_Time!$C$2:$C$1485,3,Fact_Time!$D$2:$D$1485,G$72)</f>
        <v>473635.88</v>
      </c>
      <c r="H75" s="39" t="n">
        <f aca="false">SUMIFS(Fact_Time!$E$2:$E$1485,Fact_Time!$B$2:$B$1485,Calc!$C$4,Fact_Time!$A$2:$A$1485,"&gt;="&amp;Calc!$C$2,Fact_Time!$A$2:$A$1485,"&lt;="&amp;Calc!$C$3,Fact_Time!$C$2:$C$1485,3,Fact_Time!$D$2:$D$1485,H$72)</f>
        <v>415380.88</v>
      </c>
      <c r="I75" s="39" t="n">
        <f aca="false">SUMIFS(Fact_Time!$E$2:$E$1485,Fact_Time!$B$2:$B$1485,Calc!$C$4,Fact_Time!$A$2:$A$1485,"&gt;="&amp;Calc!$C$2,Fact_Time!$A$2:$A$1485,"&lt;="&amp;Calc!$C$3,Fact_Time!$C$2:$C$1485,3,Fact_Time!$D$2:$D$1485,I$72)</f>
        <v>552585.49</v>
      </c>
      <c r="J75" s="39" t="n">
        <f aca="false">SUMIFS(Fact_Time!$E$2:$E$1485,Fact_Time!$B$2:$B$1485,Calc!$C$4,Fact_Time!$A$2:$A$1485,"&gt;="&amp;Calc!$C$2,Fact_Time!$A$2:$A$1485,"&lt;="&amp;Calc!$C$3,Fact_Time!$C$2:$C$1485,3,Fact_Time!$D$2:$D$1485,J$72)</f>
        <v>433390.62</v>
      </c>
      <c r="K75" s="39" t="n">
        <f aca="false">SUMIFS(Fact_Time!$E$2:$E$1485,Fact_Time!$B$2:$B$1485,Calc!$C$4,Fact_Time!$A$2:$A$1485,"&gt;="&amp;Calc!$C$2,Fact_Time!$A$2:$A$1485,"&lt;="&amp;Calc!$C$3,Fact_Time!$C$2:$C$1485,3,Fact_Time!$D$2:$D$1485,K$72)</f>
        <v>396754.23</v>
      </c>
      <c r="L75" s="39" t="n">
        <f aca="false">SUMIFS(Fact_Time!$E$2:$E$1485,Fact_Time!$B$2:$B$1485,Calc!$C$4,Fact_Time!$A$2:$A$1485,"&gt;="&amp;Calc!$C$2,Fact_Time!$A$2:$A$1485,"&lt;="&amp;Calc!$C$3,Fact_Time!$C$2:$C$1485,3,Fact_Time!$D$2:$D$1485,L$72)</f>
        <v>356074.84</v>
      </c>
      <c r="M75" s="39" t="n">
        <f aca="false">SUMIFS(Fact_Time!$E$2:$E$1485,Fact_Time!$B$2:$B$1485,Calc!$C$4,Fact_Time!$A$2:$A$1485,"&gt;="&amp;Calc!$C$2,Fact_Time!$A$2:$A$1485,"&lt;="&amp;Calc!$C$3,Fact_Time!$C$2:$C$1485,3,Fact_Time!$D$2:$D$1485,M$72)</f>
        <v>230928.85</v>
      </c>
      <c r="N75" s="39" t="n">
        <f aca="false">SUMIFS(Fact_Time!$E$2:$E$1485,Fact_Time!$B$2:$B$1485,Calc!$C$4,Fact_Time!$A$2:$A$1485,"&gt;="&amp;Calc!$C$2,Fact_Time!$A$2:$A$1485,"&lt;="&amp;Calc!$C$3,Fact_Time!$C$2:$C$1485,3,Fact_Time!$D$2:$D$1485,N$72)</f>
        <v>114755.84</v>
      </c>
      <c r="O75" s="39" t="n">
        <f aca="false">SUMIFS(Fact_Time!$E$2:$E$1485,Fact_Time!$B$2:$B$1485,Calc!$C$4,Fact_Time!$A$2:$A$1485,"&gt;="&amp;Calc!$C$2,Fact_Time!$A$2:$A$1485,"&lt;="&amp;Calc!$C$3,Fact_Time!$C$2:$C$1485,3,Fact_Time!$D$2:$D$1485,O$72)</f>
        <v>991.93</v>
      </c>
      <c r="P75" s="39" t="n">
        <f aca="false">SUMIFS(Fact_Time!$E$2:$E$1485,Fact_Time!$B$2:$B$1485,Calc!$C$4,Fact_Time!$A$2:$A$1485,"&gt;="&amp;Calc!$C$2,Fact_Time!$A$2:$A$1485,"&lt;="&amp;Calc!$C$3,Fact_Time!$C$2:$C$1485,3,Fact_Time!$D$2:$D$1485,P$72)</f>
        <v>2893.4</v>
      </c>
      <c r="Q75" s="39" t="n">
        <f aca="false">SUMIFS(Fact_Time!$E$2:$E$1485,Fact_Time!$B$2:$B$1485,Calc!$C$4,Fact_Time!$A$2:$A$1485,"&gt;="&amp;Calc!$C$2,Fact_Time!$A$2:$A$1485,"&lt;="&amp;Calc!$C$3,Fact_Time!$C$2:$C$1485,3,Fact_Time!$D$2:$D$1485,Q$72)</f>
        <v>13031.5</v>
      </c>
      <c r="R75" s="1"/>
    </row>
    <row r="76" customFormat="false" ht="19.5" hidden="false" customHeight="true" outlineLevel="0" collapsed="false">
      <c r="A76" s="1"/>
      <c r="B76" s="38" t="s">
        <v>33</v>
      </c>
      <c r="C76" s="39" t="n">
        <f aca="false">SUMIFS(Fact_Time!$E$2:$E$1485,Fact_Time!$B$2:$B$1485,Calc!$C$4,Fact_Time!$A$2:$A$1485,"&gt;="&amp;Calc!$C$2,Fact_Time!$A$2:$A$1485,"&lt;="&amp;Calc!$C$3,Fact_Time!$C$2:$C$1485,4,Fact_Time!$D$2:$D$1485,C$72)</f>
        <v>4.25</v>
      </c>
      <c r="D76" s="39" t="n">
        <f aca="false">SUMIFS(Fact_Time!$E$2:$E$1485,Fact_Time!$B$2:$B$1485,Calc!$C$4,Fact_Time!$A$2:$A$1485,"&gt;="&amp;Calc!$C$2,Fact_Time!$A$2:$A$1485,"&lt;="&amp;Calc!$C$3,Fact_Time!$C$2:$C$1485,4,Fact_Time!$D$2:$D$1485,D$72)</f>
        <v>15991.41</v>
      </c>
      <c r="E76" s="39" t="n">
        <f aca="false">SUMIFS(Fact_Time!$E$2:$E$1485,Fact_Time!$B$2:$B$1485,Calc!$C$4,Fact_Time!$A$2:$A$1485,"&gt;="&amp;Calc!$C$2,Fact_Time!$A$2:$A$1485,"&lt;="&amp;Calc!$C$3,Fact_Time!$C$2:$C$1485,4,Fact_Time!$D$2:$D$1485,E$72)</f>
        <v>120462.54</v>
      </c>
      <c r="F76" s="39" t="n">
        <f aca="false">SUMIFS(Fact_Time!$E$2:$E$1485,Fact_Time!$B$2:$B$1485,Calc!$C$4,Fact_Time!$A$2:$A$1485,"&gt;="&amp;Calc!$C$2,Fact_Time!$A$2:$A$1485,"&lt;="&amp;Calc!$C$3,Fact_Time!$C$2:$C$1485,4,Fact_Time!$D$2:$D$1485,F$72)</f>
        <v>313148.14</v>
      </c>
      <c r="G76" s="39" t="n">
        <f aca="false">SUMIFS(Fact_Time!$E$2:$E$1485,Fact_Time!$B$2:$B$1485,Calc!$C$4,Fact_Time!$A$2:$A$1485,"&gt;="&amp;Calc!$C$2,Fact_Time!$A$2:$A$1485,"&lt;="&amp;Calc!$C$3,Fact_Time!$C$2:$C$1485,4,Fact_Time!$D$2:$D$1485,G$72)</f>
        <v>488706.11</v>
      </c>
      <c r="H76" s="39" t="n">
        <f aca="false">SUMIFS(Fact_Time!$E$2:$E$1485,Fact_Time!$B$2:$B$1485,Calc!$C$4,Fact_Time!$A$2:$A$1485,"&gt;="&amp;Calc!$C$2,Fact_Time!$A$2:$A$1485,"&lt;="&amp;Calc!$C$3,Fact_Time!$C$2:$C$1485,4,Fact_Time!$D$2:$D$1485,H$72)</f>
        <v>418753.15</v>
      </c>
      <c r="I76" s="39" t="n">
        <f aca="false">SUMIFS(Fact_Time!$E$2:$E$1485,Fact_Time!$B$2:$B$1485,Calc!$C$4,Fact_Time!$A$2:$A$1485,"&gt;="&amp;Calc!$C$2,Fact_Time!$A$2:$A$1485,"&lt;="&amp;Calc!$C$3,Fact_Time!$C$2:$C$1485,4,Fact_Time!$D$2:$D$1485,I$72)</f>
        <v>528170.55</v>
      </c>
      <c r="J76" s="39" t="n">
        <f aca="false">SUMIFS(Fact_Time!$E$2:$E$1485,Fact_Time!$B$2:$B$1485,Calc!$C$4,Fact_Time!$A$2:$A$1485,"&gt;="&amp;Calc!$C$2,Fact_Time!$A$2:$A$1485,"&lt;="&amp;Calc!$C$3,Fact_Time!$C$2:$C$1485,4,Fact_Time!$D$2:$D$1485,J$72)</f>
        <v>401124.48</v>
      </c>
      <c r="K76" s="39" t="n">
        <f aca="false">SUMIFS(Fact_Time!$E$2:$E$1485,Fact_Time!$B$2:$B$1485,Calc!$C$4,Fact_Time!$A$2:$A$1485,"&gt;="&amp;Calc!$C$2,Fact_Time!$A$2:$A$1485,"&lt;="&amp;Calc!$C$3,Fact_Time!$C$2:$C$1485,4,Fact_Time!$D$2:$D$1485,K$72)</f>
        <v>430018.01</v>
      </c>
      <c r="L76" s="39" t="n">
        <f aca="false">SUMIFS(Fact_Time!$E$2:$E$1485,Fact_Time!$B$2:$B$1485,Calc!$C$4,Fact_Time!$A$2:$A$1485,"&gt;="&amp;Calc!$C$2,Fact_Time!$A$2:$A$1485,"&lt;="&amp;Calc!$C$3,Fact_Time!$C$2:$C$1485,4,Fact_Time!$D$2:$D$1485,L$72)</f>
        <v>462622.41</v>
      </c>
      <c r="M76" s="39" t="n">
        <f aca="false">SUMIFS(Fact_Time!$E$2:$E$1485,Fact_Time!$B$2:$B$1485,Calc!$C$4,Fact_Time!$A$2:$A$1485,"&gt;="&amp;Calc!$C$2,Fact_Time!$A$2:$A$1485,"&lt;="&amp;Calc!$C$3,Fact_Time!$C$2:$C$1485,4,Fact_Time!$D$2:$D$1485,M$72)</f>
        <v>299811.35</v>
      </c>
      <c r="N76" s="39" t="n">
        <f aca="false">SUMIFS(Fact_Time!$E$2:$E$1485,Fact_Time!$B$2:$B$1485,Calc!$C$4,Fact_Time!$A$2:$A$1485,"&gt;="&amp;Calc!$C$2,Fact_Time!$A$2:$A$1485,"&lt;="&amp;Calc!$C$3,Fact_Time!$C$2:$C$1485,4,Fact_Time!$D$2:$D$1485,N$72)</f>
        <v>221880.32</v>
      </c>
      <c r="O76" s="39" t="n">
        <f aca="false">SUMIFS(Fact_Time!$E$2:$E$1485,Fact_Time!$B$2:$B$1485,Calc!$C$4,Fact_Time!$A$2:$A$1485,"&gt;="&amp;Calc!$C$2,Fact_Time!$A$2:$A$1485,"&lt;="&amp;Calc!$C$3,Fact_Time!$C$2:$C$1485,4,Fact_Time!$D$2:$D$1485,O$72)</f>
        <v>176772</v>
      </c>
      <c r="P76" s="39" t="n">
        <f aca="false">SUMIFS(Fact_Time!$E$2:$E$1485,Fact_Time!$B$2:$B$1485,Calc!$C$4,Fact_Time!$A$2:$A$1485,"&gt;="&amp;Calc!$C$2,Fact_Time!$A$2:$A$1485,"&lt;="&amp;Calc!$C$3,Fact_Time!$C$2:$C$1485,4,Fact_Time!$D$2:$D$1485,P$72)</f>
        <v>107575.4</v>
      </c>
      <c r="Q76" s="39" t="n">
        <f aca="false">SUMIFS(Fact_Time!$E$2:$E$1485,Fact_Time!$B$2:$B$1485,Calc!$C$4,Fact_Time!$A$2:$A$1485,"&gt;="&amp;Calc!$C$2,Fact_Time!$A$2:$A$1485,"&lt;="&amp;Calc!$C$3,Fact_Time!$C$2:$C$1485,4,Fact_Time!$D$2:$D$1485,Q$72)</f>
        <v>25175.4</v>
      </c>
      <c r="R76" s="1"/>
    </row>
    <row r="77" customFormat="false" ht="19.5" hidden="false" customHeight="true" outlineLevel="0" collapsed="false">
      <c r="A77" s="1"/>
      <c r="B77" s="38" t="s">
        <v>34</v>
      </c>
      <c r="C77" s="39" t="n">
        <f aca="false">SUMIFS(Fact_Time!$E$2:$E$1485,Fact_Time!$B$2:$B$1485,Calc!$C$4,Fact_Time!$A$2:$A$1485,"&gt;="&amp;Calc!$C$2,Fact_Time!$A$2:$A$1485,"&lt;="&amp;Calc!$C$3,Fact_Time!$C$2:$C$1485,5,Fact_Time!$D$2:$D$1485,C$72)</f>
        <v>0</v>
      </c>
      <c r="D77" s="39" t="n">
        <f aca="false">SUMIFS(Fact_Time!$E$2:$E$1485,Fact_Time!$B$2:$B$1485,Calc!$C$4,Fact_Time!$A$2:$A$1485,"&gt;="&amp;Calc!$C$2,Fact_Time!$A$2:$A$1485,"&lt;="&amp;Calc!$C$3,Fact_Time!$C$2:$C$1485,5,Fact_Time!$D$2:$D$1485,D$72)</f>
        <v>21654.72</v>
      </c>
      <c r="E77" s="39" t="n">
        <f aca="false">SUMIFS(Fact_Time!$E$2:$E$1485,Fact_Time!$B$2:$B$1485,Calc!$C$4,Fact_Time!$A$2:$A$1485,"&gt;="&amp;Calc!$C$2,Fact_Time!$A$2:$A$1485,"&lt;="&amp;Calc!$C$3,Fact_Time!$C$2:$C$1485,5,Fact_Time!$D$2:$D$1485,E$72)</f>
        <v>107153.71</v>
      </c>
      <c r="F77" s="39" t="n">
        <f aca="false">SUMIFS(Fact_Time!$E$2:$E$1485,Fact_Time!$B$2:$B$1485,Calc!$C$4,Fact_Time!$A$2:$A$1485,"&gt;="&amp;Calc!$C$2,Fact_Time!$A$2:$A$1485,"&lt;="&amp;Calc!$C$3,Fact_Time!$C$2:$C$1485,5,Fact_Time!$D$2:$D$1485,F$72)</f>
        <v>462372.67</v>
      </c>
      <c r="G77" s="39" t="n">
        <f aca="false">SUMIFS(Fact_Time!$E$2:$E$1485,Fact_Time!$B$2:$B$1485,Calc!$C$4,Fact_Time!$A$2:$A$1485,"&gt;="&amp;Calc!$C$2,Fact_Time!$A$2:$A$1485,"&lt;="&amp;Calc!$C$3,Fact_Time!$C$2:$C$1485,5,Fact_Time!$D$2:$D$1485,G$72)</f>
        <v>431543.74</v>
      </c>
      <c r="H77" s="39" t="n">
        <f aca="false">SUMIFS(Fact_Time!$E$2:$E$1485,Fact_Time!$B$2:$B$1485,Calc!$C$4,Fact_Time!$A$2:$A$1485,"&gt;="&amp;Calc!$C$2,Fact_Time!$A$2:$A$1485,"&lt;="&amp;Calc!$C$3,Fact_Time!$C$2:$C$1485,5,Fact_Time!$D$2:$D$1485,H$72)</f>
        <v>381563.2</v>
      </c>
      <c r="I77" s="39" t="n">
        <f aca="false">SUMIFS(Fact_Time!$E$2:$E$1485,Fact_Time!$B$2:$B$1485,Calc!$C$4,Fact_Time!$A$2:$A$1485,"&gt;="&amp;Calc!$C$2,Fact_Time!$A$2:$A$1485,"&lt;="&amp;Calc!$C$3,Fact_Time!$C$2:$C$1485,5,Fact_Time!$D$2:$D$1485,I$72)</f>
        <v>433542.53</v>
      </c>
      <c r="J77" s="39" t="n">
        <f aca="false">SUMIFS(Fact_Time!$E$2:$E$1485,Fact_Time!$B$2:$B$1485,Calc!$C$4,Fact_Time!$A$2:$A$1485,"&gt;="&amp;Calc!$C$2,Fact_Time!$A$2:$A$1485,"&lt;="&amp;Calc!$C$3,Fact_Time!$C$2:$C$1485,5,Fact_Time!$D$2:$D$1485,J$72)</f>
        <v>351891.9</v>
      </c>
      <c r="K77" s="39" t="n">
        <f aca="false">SUMIFS(Fact_Time!$E$2:$E$1485,Fact_Time!$B$2:$B$1485,Calc!$C$4,Fact_Time!$A$2:$A$1485,"&gt;="&amp;Calc!$C$2,Fact_Time!$A$2:$A$1485,"&lt;="&amp;Calc!$C$3,Fact_Time!$C$2:$C$1485,5,Fact_Time!$D$2:$D$1485,K$72)</f>
        <v>381841.7</v>
      </c>
      <c r="L77" s="39" t="n">
        <f aca="false">SUMIFS(Fact_Time!$E$2:$E$1485,Fact_Time!$B$2:$B$1485,Calc!$C$4,Fact_Time!$A$2:$A$1485,"&gt;="&amp;Calc!$C$2,Fact_Time!$A$2:$A$1485,"&lt;="&amp;Calc!$C$3,Fact_Time!$C$2:$C$1485,5,Fact_Time!$D$2:$D$1485,L$72)</f>
        <v>314215.95</v>
      </c>
      <c r="M77" s="39" t="n">
        <f aca="false">SUMIFS(Fact_Time!$E$2:$E$1485,Fact_Time!$B$2:$B$1485,Calc!$C$4,Fact_Time!$A$2:$A$1485,"&gt;="&amp;Calc!$C$2,Fact_Time!$A$2:$A$1485,"&lt;="&amp;Calc!$C$3,Fact_Time!$C$2:$C$1485,5,Fact_Time!$D$2:$D$1485,M$72)</f>
        <v>159173.96</v>
      </c>
      <c r="N77" s="39" t="n">
        <f aca="false">SUMIFS(Fact_Time!$E$2:$E$1485,Fact_Time!$B$2:$B$1485,Calc!$C$4,Fact_Time!$A$2:$A$1485,"&gt;="&amp;Calc!$C$2,Fact_Time!$A$2:$A$1485,"&lt;="&amp;Calc!$C$3,Fact_Time!$C$2:$C$1485,5,Fact_Time!$D$2:$D$1485,N$72)</f>
        <v>105356.63</v>
      </c>
      <c r="O77" s="39" t="n">
        <f aca="false">SUMIFS(Fact_Time!$E$2:$E$1485,Fact_Time!$B$2:$B$1485,Calc!$C$4,Fact_Time!$A$2:$A$1485,"&gt;="&amp;Calc!$C$2,Fact_Time!$A$2:$A$1485,"&lt;="&amp;Calc!$C$3,Fact_Time!$C$2:$C$1485,5,Fact_Time!$D$2:$D$1485,O$72)</f>
        <v>15877.89</v>
      </c>
      <c r="P77" s="39" t="n">
        <f aca="false">SUMIFS(Fact_Time!$E$2:$E$1485,Fact_Time!$B$2:$B$1485,Calc!$C$4,Fact_Time!$A$2:$A$1485,"&gt;="&amp;Calc!$C$2,Fact_Time!$A$2:$A$1485,"&lt;="&amp;Calc!$C$3,Fact_Time!$C$2:$C$1485,5,Fact_Time!$D$2:$D$1485,P$72)</f>
        <v>373.04</v>
      </c>
      <c r="Q77" s="39" t="n">
        <f aca="false">SUMIFS(Fact_Time!$E$2:$E$1485,Fact_Time!$B$2:$B$1485,Calc!$C$4,Fact_Time!$A$2:$A$1485,"&gt;="&amp;Calc!$C$2,Fact_Time!$A$2:$A$1485,"&lt;="&amp;Calc!$C$3,Fact_Time!$C$2:$C$1485,5,Fact_Time!$D$2:$D$1485,Q$72)</f>
        <v>19.19</v>
      </c>
      <c r="R77" s="1"/>
    </row>
    <row r="78" customFormat="false" ht="19.5" hidden="false" customHeight="true" outlineLevel="0" collapsed="false">
      <c r="A78" s="1"/>
      <c r="B78" s="38" t="s">
        <v>35</v>
      </c>
      <c r="C78" s="39" t="n">
        <f aca="false">SUMIFS(Fact_Time!$E$2:$E$1485,Fact_Time!$B$2:$B$1485,Calc!$C$4,Fact_Time!$A$2:$A$1485,"&gt;="&amp;Calc!$C$2,Fact_Time!$A$2:$A$1485,"&lt;="&amp;Calc!$C$3,Fact_Time!$C$2:$C$1485,6,Fact_Time!$D$2:$D$1485,C$72)</f>
        <v>0</v>
      </c>
      <c r="D78" s="39" t="n">
        <f aca="false">SUMIFS(Fact_Time!$E$2:$E$1485,Fact_Time!$B$2:$B$1485,Calc!$C$4,Fact_Time!$A$2:$A$1485,"&gt;="&amp;Calc!$C$2,Fact_Time!$A$2:$A$1485,"&lt;="&amp;Calc!$C$3,Fact_Time!$C$2:$C$1485,6,Fact_Time!$D$2:$D$1485,D$72)</f>
        <v>0</v>
      </c>
      <c r="E78" s="39" t="n">
        <f aca="false">SUMIFS(Fact_Time!$E$2:$E$1485,Fact_Time!$B$2:$B$1485,Calc!$C$4,Fact_Time!$A$2:$A$1485,"&gt;="&amp;Calc!$C$2,Fact_Time!$A$2:$A$1485,"&lt;="&amp;Calc!$C$3,Fact_Time!$C$2:$C$1485,6,Fact_Time!$D$2:$D$1485,E$72)</f>
        <v>0</v>
      </c>
      <c r="F78" s="39" t="n">
        <f aca="false">SUMIFS(Fact_Time!$E$2:$E$1485,Fact_Time!$B$2:$B$1485,Calc!$C$4,Fact_Time!$A$2:$A$1485,"&gt;="&amp;Calc!$C$2,Fact_Time!$A$2:$A$1485,"&lt;="&amp;Calc!$C$3,Fact_Time!$C$2:$C$1485,6,Fact_Time!$D$2:$D$1485,F$72)</f>
        <v>0</v>
      </c>
      <c r="G78" s="39" t="n">
        <f aca="false">SUMIFS(Fact_Time!$E$2:$E$1485,Fact_Time!$B$2:$B$1485,Calc!$C$4,Fact_Time!$A$2:$A$1485,"&gt;="&amp;Calc!$C$2,Fact_Time!$A$2:$A$1485,"&lt;="&amp;Calc!$C$3,Fact_Time!$C$2:$C$1485,6,Fact_Time!$D$2:$D$1485,G$72)</f>
        <v>1059.74</v>
      </c>
      <c r="H78" s="39" t="n">
        <f aca="false">SUMIFS(Fact_Time!$E$2:$E$1485,Fact_Time!$B$2:$B$1485,Calc!$C$4,Fact_Time!$A$2:$A$1485,"&gt;="&amp;Calc!$C$2,Fact_Time!$A$2:$A$1485,"&lt;="&amp;Calc!$C$3,Fact_Time!$C$2:$C$1485,6,Fact_Time!$D$2:$D$1485,H$72)</f>
        <v>230.2</v>
      </c>
      <c r="I78" s="39" t="n">
        <f aca="false">SUMIFS(Fact_Time!$E$2:$E$1485,Fact_Time!$B$2:$B$1485,Calc!$C$4,Fact_Time!$A$2:$A$1485,"&gt;="&amp;Calc!$C$2,Fact_Time!$A$2:$A$1485,"&lt;="&amp;Calc!$C$3,Fact_Time!$C$2:$C$1485,6,Fact_Time!$D$2:$D$1485,I$72)</f>
        <v>2110.65</v>
      </c>
      <c r="J78" s="39" t="n">
        <f aca="false">SUMIFS(Fact_Time!$E$2:$E$1485,Fact_Time!$B$2:$B$1485,Calc!$C$4,Fact_Time!$A$2:$A$1485,"&gt;="&amp;Calc!$C$2,Fact_Time!$A$2:$A$1485,"&lt;="&amp;Calc!$C$3,Fact_Time!$C$2:$C$1485,6,Fact_Time!$D$2:$D$1485,J$72)</f>
        <v>2520.49</v>
      </c>
      <c r="K78" s="39" t="n">
        <f aca="false">SUMIFS(Fact_Time!$E$2:$E$1485,Fact_Time!$B$2:$B$1485,Calc!$C$4,Fact_Time!$A$2:$A$1485,"&gt;="&amp;Calc!$C$2,Fact_Time!$A$2:$A$1485,"&lt;="&amp;Calc!$C$3,Fact_Time!$C$2:$C$1485,6,Fact_Time!$D$2:$D$1485,K$72)</f>
        <v>1130.93</v>
      </c>
      <c r="L78" s="39" t="n">
        <f aca="false">SUMIFS(Fact_Time!$E$2:$E$1485,Fact_Time!$B$2:$B$1485,Calc!$C$4,Fact_Time!$A$2:$A$1485,"&gt;="&amp;Calc!$C$2,Fact_Time!$A$2:$A$1485,"&lt;="&amp;Calc!$C$3,Fact_Time!$C$2:$C$1485,6,Fact_Time!$D$2:$D$1485,L$72)</f>
        <v>1599.74</v>
      </c>
      <c r="M78" s="39" t="n">
        <f aca="false">SUMIFS(Fact_Time!$E$2:$E$1485,Fact_Time!$B$2:$B$1485,Calc!$C$4,Fact_Time!$A$2:$A$1485,"&gt;="&amp;Calc!$C$2,Fact_Time!$A$2:$A$1485,"&lt;="&amp;Calc!$C$3,Fact_Time!$C$2:$C$1485,6,Fact_Time!$D$2:$D$1485,M$72)</f>
        <v>1151.3</v>
      </c>
      <c r="N78" s="39" t="n">
        <f aca="false">SUMIFS(Fact_Time!$E$2:$E$1485,Fact_Time!$B$2:$B$1485,Calc!$C$4,Fact_Time!$A$2:$A$1485,"&gt;="&amp;Calc!$C$2,Fact_Time!$A$2:$A$1485,"&lt;="&amp;Calc!$C$3,Fact_Time!$C$2:$C$1485,6,Fact_Time!$D$2:$D$1485,N$72)</f>
        <v>0</v>
      </c>
      <c r="O78" s="39" t="n">
        <f aca="false">SUMIFS(Fact_Time!$E$2:$E$1485,Fact_Time!$B$2:$B$1485,Calc!$C$4,Fact_Time!$A$2:$A$1485,"&gt;="&amp;Calc!$C$2,Fact_Time!$A$2:$A$1485,"&lt;="&amp;Calc!$C$3,Fact_Time!$C$2:$C$1485,6,Fact_Time!$D$2:$D$1485,O$72)</f>
        <v>0</v>
      </c>
      <c r="P78" s="39" t="n">
        <f aca="false">SUMIFS(Fact_Time!$E$2:$E$1485,Fact_Time!$B$2:$B$1485,Calc!$C$4,Fact_Time!$A$2:$A$1485,"&gt;="&amp;Calc!$C$2,Fact_Time!$A$2:$A$1485,"&lt;="&amp;Calc!$C$3,Fact_Time!$C$2:$C$1485,6,Fact_Time!$D$2:$D$1485,P$72)</f>
        <v>0</v>
      </c>
      <c r="Q78" s="39" t="n">
        <f aca="false">SUMIFS(Fact_Time!$E$2:$E$1485,Fact_Time!$B$2:$B$1485,Calc!$C$4,Fact_Time!$A$2:$A$1485,"&gt;="&amp;Calc!$C$2,Fact_Time!$A$2:$A$1485,"&lt;="&amp;Calc!$C$3,Fact_Time!$C$2:$C$1485,6,Fact_Time!$D$2:$D$1485,Q$72)</f>
        <v>0</v>
      </c>
      <c r="R78" s="1"/>
    </row>
    <row r="79" customFormat="false" ht="19.5" hidden="false" customHeight="true" outlineLevel="0" collapsed="false">
      <c r="A79" s="1"/>
      <c r="B79" s="38" t="s">
        <v>36</v>
      </c>
      <c r="C79" s="39" t="n">
        <f aca="false">SUMIFS(Fact_Time!$E$2:$E$1485,Fact_Time!$B$2:$B$1485,Calc!$C$4,Fact_Time!$A$2:$A$1485,"&gt;="&amp;Calc!$C$2,Fact_Time!$A$2:$A$1485,"&lt;="&amp;Calc!$C$3,Fact_Time!$C$2:$C$1485,7,Fact_Time!$D$2:$D$1485,C$72)</f>
        <v>0</v>
      </c>
      <c r="D79" s="39" t="n">
        <f aca="false">SUMIFS(Fact_Time!$E$2:$E$1485,Fact_Time!$B$2:$B$1485,Calc!$C$4,Fact_Time!$A$2:$A$1485,"&gt;="&amp;Calc!$C$2,Fact_Time!$A$2:$A$1485,"&lt;="&amp;Calc!$C$3,Fact_Time!$C$2:$C$1485,7,Fact_Time!$D$2:$D$1485,D$72)</f>
        <v>0</v>
      </c>
      <c r="E79" s="39" t="n">
        <f aca="false">SUMIFS(Fact_Time!$E$2:$E$1485,Fact_Time!$B$2:$B$1485,Calc!$C$4,Fact_Time!$A$2:$A$1485,"&gt;="&amp;Calc!$C$2,Fact_Time!$A$2:$A$1485,"&lt;="&amp;Calc!$C$3,Fact_Time!$C$2:$C$1485,7,Fact_Time!$D$2:$D$1485,E$72)</f>
        <v>0</v>
      </c>
      <c r="F79" s="39" t="n">
        <f aca="false">SUMIFS(Fact_Time!$E$2:$E$1485,Fact_Time!$B$2:$B$1485,Calc!$C$4,Fact_Time!$A$2:$A$1485,"&gt;="&amp;Calc!$C$2,Fact_Time!$A$2:$A$1485,"&lt;="&amp;Calc!$C$3,Fact_Time!$C$2:$C$1485,7,Fact_Time!$D$2:$D$1485,F$72)</f>
        <v>2853.12</v>
      </c>
      <c r="G79" s="39" t="n">
        <f aca="false">SUMIFS(Fact_Time!$E$2:$E$1485,Fact_Time!$B$2:$B$1485,Calc!$C$4,Fact_Time!$A$2:$A$1485,"&gt;="&amp;Calc!$C$2,Fact_Time!$A$2:$A$1485,"&lt;="&amp;Calc!$C$3,Fact_Time!$C$2:$C$1485,7,Fact_Time!$D$2:$D$1485,G$72)</f>
        <v>172918.82</v>
      </c>
      <c r="H79" s="39" t="n">
        <f aca="false">SUMIFS(Fact_Time!$E$2:$E$1485,Fact_Time!$B$2:$B$1485,Calc!$C$4,Fact_Time!$A$2:$A$1485,"&gt;="&amp;Calc!$C$2,Fact_Time!$A$2:$A$1485,"&lt;="&amp;Calc!$C$3,Fact_Time!$C$2:$C$1485,7,Fact_Time!$D$2:$D$1485,H$72)</f>
        <v>317775.19</v>
      </c>
      <c r="I79" s="39" t="n">
        <f aca="false">SUMIFS(Fact_Time!$E$2:$E$1485,Fact_Time!$B$2:$B$1485,Calc!$C$4,Fact_Time!$A$2:$A$1485,"&gt;="&amp;Calc!$C$2,Fact_Time!$A$2:$A$1485,"&lt;="&amp;Calc!$C$3,Fact_Time!$C$2:$C$1485,7,Fact_Time!$D$2:$D$1485,I$72)</f>
        <v>345640.77</v>
      </c>
      <c r="J79" s="39" t="n">
        <f aca="false">SUMIFS(Fact_Time!$E$2:$E$1485,Fact_Time!$B$2:$B$1485,Calc!$C$4,Fact_Time!$A$2:$A$1485,"&gt;="&amp;Calc!$C$2,Fact_Time!$A$2:$A$1485,"&lt;="&amp;Calc!$C$3,Fact_Time!$C$2:$C$1485,7,Fact_Time!$D$2:$D$1485,J$72)</f>
        <v>345354.45</v>
      </c>
      <c r="K79" s="39" t="n">
        <f aca="false">SUMIFS(Fact_Time!$E$2:$E$1485,Fact_Time!$B$2:$B$1485,Calc!$C$4,Fact_Time!$A$2:$A$1485,"&gt;="&amp;Calc!$C$2,Fact_Time!$A$2:$A$1485,"&lt;="&amp;Calc!$C$3,Fact_Time!$C$2:$C$1485,7,Fact_Time!$D$2:$D$1485,K$72)</f>
        <v>242468.45</v>
      </c>
      <c r="L79" s="39" t="n">
        <f aca="false">SUMIFS(Fact_Time!$E$2:$E$1485,Fact_Time!$B$2:$B$1485,Calc!$C$4,Fact_Time!$A$2:$A$1485,"&gt;="&amp;Calc!$C$2,Fact_Time!$A$2:$A$1485,"&lt;="&amp;Calc!$C$3,Fact_Time!$C$2:$C$1485,7,Fact_Time!$D$2:$D$1485,L$72)</f>
        <v>277607.18</v>
      </c>
      <c r="M79" s="39" t="n">
        <f aca="false">SUMIFS(Fact_Time!$E$2:$E$1485,Fact_Time!$B$2:$B$1485,Calc!$C$4,Fact_Time!$A$2:$A$1485,"&gt;="&amp;Calc!$C$2,Fact_Time!$A$2:$A$1485,"&lt;="&amp;Calc!$C$3,Fact_Time!$C$2:$C$1485,7,Fact_Time!$D$2:$D$1485,M$72)</f>
        <v>80185.1</v>
      </c>
      <c r="N79" s="39" t="n">
        <f aca="false">SUMIFS(Fact_Time!$E$2:$E$1485,Fact_Time!$B$2:$B$1485,Calc!$C$4,Fact_Time!$A$2:$A$1485,"&gt;="&amp;Calc!$C$2,Fact_Time!$A$2:$A$1485,"&lt;="&amp;Calc!$C$3,Fact_Time!$C$2:$C$1485,7,Fact_Time!$D$2:$D$1485,N$72)</f>
        <v>371.03</v>
      </c>
      <c r="O79" s="39" t="n">
        <f aca="false">SUMIFS(Fact_Time!$E$2:$E$1485,Fact_Time!$B$2:$B$1485,Calc!$C$4,Fact_Time!$A$2:$A$1485,"&gt;="&amp;Calc!$C$2,Fact_Time!$A$2:$A$1485,"&lt;="&amp;Calc!$C$3,Fact_Time!$C$2:$C$1485,7,Fact_Time!$D$2:$D$1485,O$72)</f>
        <v>0</v>
      </c>
      <c r="P79" s="39" t="n">
        <f aca="false">SUMIFS(Fact_Time!$E$2:$E$1485,Fact_Time!$B$2:$B$1485,Calc!$C$4,Fact_Time!$A$2:$A$1485,"&gt;="&amp;Calc!$C$2,Fact_Time!$A$2:$A$1485,"&lt;="&amp;Calc!$C$3,Fact_Time!$C$2:$C$1485,7,Fact_Time!$D$2:$D$1485,P$72)</f>
        <v>0</v>
      </c>
      <c r="Q79" s="39" t="n">
        <f aca="false">SUMIFS(Fact_Time!$E$2:$E$1485,Fact_Time!$B$2:$B$1485,Calc!$C$4,Fact_Time!$A$2:$A$1485,"&gt;="&amp;Calc!$C$2,Fact_Time!$A$2:$A$1485,"&lt;="&amp;Calc!$C$3,Fact_Time!$C$2:$C$1485,7,Fact_Time!$D$2:$D$1485,Q$72)</f>
        <v>0</v>
      </c>
      <c r="R79" s="1"/>
    </row>
    <row r="80" customFormat="false" ht="15" hidden="false" customHeight="false" outlineLevel="0" collapsed="false">
      <c r="A80" s="1"/>
      <c r="B80" s="40" t="s">
        <v>37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Format="false" ht="15" hidden="false" customHeight="false" outlineLevel="0" collapsed="false">
      <c r="A82" s="1"/>
      <c r="B82" s="41" t="s">
        <v>38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</sheetData>
  <mergeCells count="91">
    <mergeCell ref="B1:Q1"/>
    <mergeCell ref="B2:Q2"/>
    <mergeCell ref="C4:E4"/>
    <mergeCell ref="H4:I4"/>
    <mergeCell ref="L4:M4"/>
    <mergeCell ref="N4:Q4"/>
    <mergeCell ref="B7:C7"/>
    <mergeCell ref="D7:E7"/>
    <mergeCell ref="F7:G7"/>
    <mergeCell ref="H7:I7"/>
    <mergeCell ref="J7:K7"/>
    <mergeCell ref="L7:M7"/>
    <mergeCell ref="N7:O7"/>
    <mergeCell ref="P7:Q7"/>
    <mergeCell ref="B8:C9"/>
    <mergeCell ref="D8:E9"/>
    <mergeCell ref="F8:G9"/>
    <mergeCell ref="H8:I9"/>
    <mergeCell ref="J8:K9"/>
    <mergeCell ref="L8:M9"/>
    <mergeCell ref="N8:O9"/>
    <mergeCell ref="P8:Q9"/>
    <mergeCell ref="B10:C10"/>
    <mergeCell ref="D10:E10"/>
    <mergeCell ref="F10:G10"/>
    <mergeCell ref="H10:I10"/>
    <mergeCell ref="J10:K10"/>
    <mergeCell ref="L10:M10"/>
    <mergeCell ref="N10:O10"/>
    <mergeCell ref="P10:Q10"/>
    <mergeCell ref="B12:I12"/>
    <mergeCell ref="J12:Q12"/>
    <mergeCell ref="B30:I30"/>
    <mergeCell ref="J30:Q30"/>
    <mergeCell ref="B50:G50"/>
    <mergeCell ref="H50:Q50"/>
    <mergeCell ref="J51:K51"/>
    <mergeCell ref="L51:M51"/>
    <mergeCell ref="P51:Q51"/>
    <mergeCell ref="J52:K52"/>
    <mergeCell ref="L52:M52"/>
    <mergeCell ref="P52:Q52"/>
    <mergeCell ref="J53:K53"/>
    <mergeCell ref="L53:M53"/>
    <mergeCell ref="P53:Q53"/>
    <mergeCell ref="J54:K54"/>
    <mergeCell ref="L54:M54"/>
    <mergeCell ref="P54:Q54"/>
    <mergeCell ref="J55:K55"/>
    <mergeCell ref="L55:M55"/>
    <mergeCell ref="P55:Q55"/>
    <mergeCell ref="J56:K56"/>
    <mergeCell ref="L56:M56"/>
    <mergeCell ref="P56:Q56"/>
    <mergeCell ref="J57:K57"/>
    <mergeCell ref="L57:M57"/>
    <mergeCell ref="P57:Q57"/>
    <mergeCell ref="J58:K58"/>
    <mergeCell ref="L58:M58"/>
    <mergeCell ref="P58:Q58"/>
    <mergeCell ref="J59:K59"/>
    <mergeCell ref="L59:M59"/>
    <mergeCell ref="P59:Q59"/>
    <mergeCell ref="J60:K60"/>
    <mergeCell ref="L60:M60"/>
    <mergeCell ref="P60:Q60"/>
    <mergeCell ref="J61:K61"/>
    <mergeCell ref="L61:M61"/>
    <mergeCell ref="P61:Q61"/>
    <mergeCell ref="H63:J63"/>
    <mergeCell ref="M63:N63"/>
    <mergeCell ref="P63:Q63"/>
    <mergeCell ref="H64:J64"/>
    <mergeCell ref="M64:N64"/>
    <mergeCell ref="P64:Q64"/>
    <mergeCell ref="H65:J65"/>
    <mergeCell ref="M65:N65"/>
    <mergeCell ref="P65:Q65"/>
    <mergeCell ref="H66:J66"/>
    <mergeCell ref="M66:N66"/>
    <mergeCell ref="P66:Q66"/>
    <mergeCell ref="H67:J67"/>
    <mergeCell ref="M67:N67"/>
    <mergeCell ref="P67:Q67"/>
    <mergeCell ref="H68:J68"/>
    <mergeCell ref="M68:N68"/>
    <mergeCell ref="P68:Q68"/>
    <mergeCell ref="H69:J69"/>
    <mergeCell ref="M69:N69"/>
    <mergeCell ref="P69:Q69"/>
    <mergeCell ref="B71:Q71"/>
  </mergeCells>
  <conditionalFormatting sqref="C73:Q79">
    <cfRule type="colorScale" priority="2">
      <colorScale>
        <cfvo type="min" val="0"/>
        <cfvo type="percentile" val="60"/>
        <cfvo type="max" val="0"/>
        <color rgb="FFFFFFFF"/>
        <color rgb="FF9ED9DE"/>
        <color rgb="FF0A6F7A"/>
      </colorScale>
    </cfRule>
  </conditionalFormatting>
  <dataValidations count="3">
    <dataValidation allowBlank="false" error="Please pick a value from the list." errorStyle="stop" errorTitle="Invalid choice" operator="between" prompt="Choose a country or All Countries" promptTitle="Country" showDropDown="false" showErrorMessage="true" showInputMessage="true" sqref="C4" type="list">
      <formula1>Lists!$A$2:$A$45</formula1>
      <formula2>0</formula2>
    </dataValidation>
    <dataValidation allowBlank="false" error="Please pick a value from the list." errorStyle="stop" errorTitle="Invalid choice" operator="between" prompt="Choose a calendar year or All Years" promptTitle="Year" showDropDown="false" showErrorMessage="true" showInputMessage="true" sqref="H4" type="list">
      <formula1>Lists!$C$2:$C$5</formula1>
      <formula2>0</formula2>
    </dataValidation>
    <dataValidation allowBlank="false" error="Please pick a value from the list." errorStyle="stop" errorTitle="Invalid choice" operator="between" prompt="Metric shown in the monthly trend chart" promptTitle="Trend metric" showDropDown="false" showErrorMessage="true" showInputMessage="true" sqref="L4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AA7"/>
    <pageSetUpPr fitToPage="false"/>
  </sheetPr>
  <dimension ref="B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19.7" hidden="false" customHeight="false" outlineLevel="0" collapsed="false">
      <c r="B1" s="42" t="s">
        <v>39</v>
      </c>
    </row>
    <row r="3" customFormat="false" ht="15" hidden="false" customHeight="false" outlineLevel="0" collapsed="false">
      <c r="B3" s="43" t="s">
        <v>40</v>
      </c>
      <c r="C3" s="44"/>
    </row>
    <row r="4" customFormat="false" ht="23.85" hidden="false" customHeight="false" outlineLevel="0" collapsed="false">
      <c r="B4" s="45" t="s">
        <v>41</v>
      </c>
      <c r="C4" s="46" t="s">
        <v>42</v>
      </c>
    </row>
    <row r="5" customFormat="false" ht="35.05" hidden="false" customHeight="false" outlineLevel="0" collapsed="false">
      <c r="B5" s="45" t="s">
        <v>43</v>
      </c>
      <c r="C5" s="46" t="s">
        <v>44</v>
      </c>
    </row>
    <row r="6" customFormat="false" ht="23.85" hidden="false" customHeight="false" outlineLevel="0" collapsed="false">
      <c r="B6" s="45" t="s">
        <v>45</v>
      </c>
      <c r="C6" s="46" t="s">
        <v>46</v>
      </c>
    </row>
    <row r="8" customFormat="false" ht="15" hidden="false" customHeight="false" outlineLevel="0" collapsed="false">
      <c r="B8" s="43" t="s">
        <v>47</v>
      </c>
      <c r="C8" s="44"/>
    </row>
    <row r="9" customFormat="false" ht="15" hidden="false" customHeight="false" outlineLevel="0" collapsed="false">
      <c r="B9" s="45" t="s">
        <v>48</v>
      </c>
      <c r="C9" s="46" t="s">
        <v>49</v>
      </c>
    </row>
    <row r="10" customFormat="false" ht="15" hidden="false" customHeight="false" outlineLevel="0" collapsed="false">
      <c r="B10" s="45" t="s">
        <v>50</v>
      </c>
      <c r="C10" s="46" t="s">
        <v>51</v>
      </c>
    </row>
    <row r="11" customFormat="false" ht="15" hidden="false" customHeight="false" outlineLevel="0" collapsed="false">
      <c r="B11" s="45" t="s">
        <v>20</v>
      </c>
      <c r="C11" s="46" t="s">
        <v>52</v>
      </c>
    </row>
    <row r="12" customFormat="false" ht="15" hidden="false" customHeight="false" outlineLevel="0" collapsed="false">
      <c r="B12" s="45" t="s">
        <v>21</v>
      </c>
      <c r="C12" s="46" t="s">
        <v>53</v>
      </c>
    </row>
    <row r="13" customFormat="false" ht="15" hidden="false" customHeight="false" outlineLevel="0" collapsed="false">
      <c r="B13" s="45" t="s">
        <v>54</v>
      </c>
      <c r="C13" s="46" t="s">
        <v>55</v>
      </c>
    </row>
    <row r="14" customFormat="false" ht="15" hidden="false" customHeight="false" outlineLevel="0" collapsed="false">
      <c r="B14" s="45" t="s">
        <v>56</v>
      </c>
      <c r="C14" s="46" t="s">
        <v>57</v>
      </c>
    </row>
    <row r="15" customFormat="false" ht="15" hidden="false" customHeight="false" outlineLevel="0" collapsed="false">
      <c r="B15" s="45" t="s">
        <v>58</v>
      </c>
      <c r="C15" s="46" t="s">
        <v>59</v>
      </c>
    </row>
    <row r="16" customFormat="false" ht="35.05" hidden="false" customHeight="false" outlineLevel="0" collapsed="false">
      <c r="B16" s="45" t="s">
        <v>60</v>
      </c>
      <c r="C16" s="46" t="s">
        <v>61</v>
      </c>
    </row>
    <row r="17" customFormat="false" ht="15" hidden="false" customHeight="false" outlineLevel="0" collapsed="false">
      <c r="B17" s="45" t="s">
        <v>62</v>
      </c>
      <c r="C17" s="46" t="s">
        <v>63</v>
      </c>
    </row>
    <row r="19" customFormat="false" ht="39.55" hidden="false" customHeight="false" outlineLevel="0" collapsed="false">
      <c r="B19" s="43" t="s">
        <v>64</v>
      </c>
      <c r="C19" s="44"/>
    </row>
    <row r="20" customFormat="false" ht="15" hidden="false" customHeight="false" outlineLevel="0" collapsed="false">
      <c r="B20" s="45" t="s">
        <v>65</v>
      </c>
      <c r="C20" s="46" t="s">
        <v>66</v>
      </c>
    </row>
    <row r="21" customFormat="false" ht="15" hidden="false" customHeight="false" outlineLevel="0" collapsed="false">
      <c r="B21" s="45" t="s">
        <v>67</v>
      </c>
      <c r="C21" s="46" t="s">
        <v>68</v>
      </c>
    </row>
    <row r="22" customFormat="false" ht="23.85" hidden="false" customHeight="false" outlineLevel="0" collapsed="false">
      <c r="B22" s="45" t="s">
        <v>69</v>
      </c>
      <c r="C22" s="46" t="s">
        <v>70</v>
      </c>
    </row>
    <row r="23" customFormat="false" ht="15" hidden="false" customHeight="false" outlineLevel="0" collapsed="false">
      <c r="B23" s="45" t="s">
        <v>71</v>
      </c>
      <c r="C23" s="46" t="s">
        <v>72</v>
      </c>
    </row>
    <row r="24" customFormat="false" ht="15" hidden="false" customHeight="false" outlineLevel="0" collapsed="false">
      <c r="B24" s="45" t="s">
        <v>73</v>
      </c>
      <c r="C24" s="46" t="s">
        <v>74</v>
      </c>
    </row>
    <row r="25" customFormat="false" ht="15" hidden="false" customHeight="false" outlineLevel="0" collapsed="false">
      <c r="B25" s="45" t="s">
        <v>75</v>
      </c>
      <c r="C25" s="46" t="s">
        <v>76</v>
      </c>
    </row>
    <row r="27" customFormat="false" ht="15" hidden="false" customHeight="false" outlineLevel="0" collapsed="false">
      <c r="B27" s="43" t="s">
        <v>77</v>
      </c>
      <c r="C27" s="44"/>
    </row>
    <row r="28" customFormat="false" ht="15" hidden="false" customHeight="false" outlineLevel="0" collapsed="false">
      <c r="B28" s="45" t="s">
        <v>78</v>
      </c>
      <c r="C28" s="46" t="s">
        <v>79</v>
      </c>
    </row>
    <row r="29" customFormat="false" ht="23.85" hidden="false" customHeight="false" outlineLevel="0" collapsed="false">
      <c r="B29" s="45" t="s">
        <v>80</v>
      </c>
      <c r="C29" s="46" t="s">
        <v>81</v>
      </c>
    </row>
    <row r="30" customFormat="false" ht="23.85" hidden="false" customHeight="false" outlineLevel="0" collapsed="false">
      <c r="B30" s="45" t="s">
        <v>82</v>
      </c>
      <c r="C30" s="46" t="s">
        <v>83</v>
      </c>
    </row>
    <row r="31" customFormat="false" ht="15" hidden="false" customHeight="false" outlineLevel="0" collapsed="false">
      <c r="B31" s="45" t="s">
        <v>84</v>
      </c>
      <c r="C31" s="46" t="s">
        <v>85</v>
      </c>
    </row>
    <row r="32" customFormat="false" ht="23.85" hidden="false" customHeight="false" outlineLevel="0" collapsed="false">
      <c r="B32" s="45" t="s">
        <v>86</v>
      </c>
      <c r="C32" s="46" t="s">
        <v>87</v>
      </c>
    </row>
    <row r="33" customFormat="false" ht="15" hidden="false" customHeight="false" outlineLevel="0" collapsed="false">
      <c r="B33" s="45" t="s">
        <v>88</v>
      </c>
      <c r="C33" s="4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J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0" min="3" style="0" width="16"/>
  </cols>
  <sheetData>
    <row r="1" customFormat="false" ht="15" hidden="false" customHeight="false" outlineLevel="0" collapsed="false">
      <c r="B1" s="47" t="s">
        <v>90</v>
      </c>
      <c r="C1" s="48"/>
      <c r="D1" s="48"/>
      <c r="E1" s="48"/>
      <c r="F1" s="48"/>
      <c r="G1" s="48"/>
      <c r="H1" s="48"/>
      <c r="I1" s="48"/>
      <c r="J1" s="48"/>
    </row>
    <row r="2" customFormat="false" ht="15" hidden="false" customHeight="false" outlineLevel="0" collapsed="false">
      <c r="A2" s="49"/>
      <c r="B2" s="49" t="s">
        <v>91</v>
      </c>
      <c r="C2" s="49" t="n">
        <f aca="false">IFERROR(VALUE(Dashboard!$H$4),0)</f>
        <v>0</v>
      </c>
      <c r="D2" s="49"/>
      <c r="E2" s="49"/>
      <c r="F2" s="49"/>
      <c r="G2" s="49"/>
      <c r="H2" s="49"/>
      <c r="I2" s="49"/>
      <c r="J2" s="49"/>
    </row>
    <row r="3" customFormat="false" ht="15" hidden="false" customHeight="false" outlineLevel="0" collapsed="false">
      <c r="A3" s="49"/>
      <c r="B3" s="49" t="s">
        <v>92</v>
      </c>
      <c r="C3" s="49" t="n">
        <f aca="false">IFERROR(VALUE(Dashboard!$H$4),9999)</f>
        <v>9999</v>
      </c>
      <c r="D3" s="49"/>
      <c r="E3" s="49"/>
      <c r="F3" s="49"/>
      <c r="G3" s="49"/>
      <c r="H3" s="49"/>
      <c r="I3" s="49"/>
      <c r="J3" s="49"/>
    </row>
    <row r="4" customFormat="false" ht="15" hidden="false" customHeight="false" outlineLevel="0" collapsed="false">
      <c r="A4" s="49"/>
      <c r="B4" s="49" t="s">
        <v>93</v>
      </c>
      <c r="C4" s="49" t="str">
        <f aca="false">IF(Dashboard!$C$4="All Countries","*",Dashboard!$C$4)</f>
        <v>*</v>
      </c>
      <c r="D4" s="49"/>
      <c r="E4" s="49"/>
      <c r="F4" s="49"/>
      <c r="G4" s="49"/>
      <c r="H4" s="49"/>
      <c r="I4" s="49"/>
      <c r="J4" s="49"/>
    </row>
    <row r="5" customFormat="false" ht="15" hidden="false" customHeight="false" outlineLevel="0" collapsed="false">
      <c r="A5" s="49"/>
      <c r="B5" s="49" t="s">
        <v>94</v>
      </c>
      <c r="C5" s="50" t="n">
        <v>40887</v>
      </c>
      <c r="D5" s="49"/>
      <c r="E5" s="49"/>
      <c r="F5" s="49"/>
      <c r="G5" s="49"/>
      <c r="H5" s="49"/>
      <c r="I5" s="49"/>
      <c r="J5" s="49"/>
    </row>
    <row r="6" customFormat="false" ht="15" hidden="false" customHeight="false" outlineLevel="0" collapsed="false">
      <c r="A6" s="49"/>
      <c r="B6" s="49" t="s">
        <v>95</v>
      </c>
      <c r="C6" s="51" t="n">
        <v>11</v>
      </c>
      <c r="D6" s="49"/>
      <c r="E6" s="49"/>
      <c r="F6" s="49"/>
      <c r="G6" s="49"/>
      <c r="H6" s="49"/>
      <c r="I6" s="49"/>
      <c r="J6" s="49"/>
    </row>
    <row r="7" customFormat="false" ht="15" hidden="false" customHeight="false" outlineLevel="0" collapsed="false">
      <c r="A7" s="49"/>
      <c r="B7" s="49" t="s">
        <v>96</v>
      </c>
      <c r="C7" s="49" t="str">
        <f aca="false">IFERROR(TEXT(VALUE(Dashboard!$H$4),"0"),"All years")</f>
        <v>All years</v>
      </c>
      <c r="D7" s="49"/>
      <c r="E7" s="49"/>
      <c r="F7" s="49"/>
      <c r="G7" s="49"/>
      <c r="H7" s="49"/>
      <c r="I7" s="49"/>
      <c r="J7" s="49"/>
    </row>
    <row r="8" customFormat="false" ht="15" hidden="false" customHeight="false" outlineLevel="0" collapsed="false">
      <c r="A8" s="49"/>
      <c r="B8" s="49" t="s">
        <v>97</v>
      </c>
      <c r="C8" s="49" t="str">
        <f aca="false">IF(Dashboard!$C$4="All Countries","All countries",Dashboard!$C$4)</f>
        <v>All countries</v>
      </c>
      <c r="D8" s="49"/>
      <c r="E8" s="49"/>
      <c r="F8" s="49"/>
      <c r="G8" s="49"/>
      <c r="H8" s="49"/>
      <c r="I8" s="49"/>
      <c r="J8" s="49"/>
    </row>
    <row r="9" customFormat="false" ht="15" hidden="false" customHeight="false" outlineLevel="0" collapsed="false">
      <c r="A9" s="49"/>
      <c r="B9" s="49"/>
      <c r="C9" s="49"/>
      <c r="D9" s="49"/>
      <c r="E9" s="49"/>
      <c r="F9" s="49"/>
      <c r="G9" s="49"/>
      <c r="H9" s="49"/>
      <c r="I9" s="49"/>
      <c r="J9" s="49"/>
    </row>
    <row r="10" customFormat="false" ht="15" hidden="false" customHeight="false" outlineLevel="0" collapsed="false">
      <c r="A10" s="49"/>
      <c r="B10" s="47" t="s">
        <v>98</v>
      </c>
      <c r="C10" s="52"/>
      <c r="D10" s="52"/>
      <c r="E10" s="52"/>
      <c r="F10" s="52"/>
      <c r="G10" s="52"/>
      <c r="H10" s="52"/>
      <c r="I10" s="52"/>
      <c r="J10" s="52"/>
    </row>
    <row r="11" customFormat="false" ht="15" hidden="false" customHeight="false" outlineLevel="0" collapsed="false">
      <c r="A11" s="49"/>
      <c r="B11" s="49" t="s">
        <v>99</v>
      </c>
      <c r="C11" s="53" t="n">
        <f aca="false">PERCENTILE(Customers!$J$2:$J$5853,0.25)</f>
        <v>26</v>
      </c>
      <c r="D11" s="49"/>
      <c r="E11" s="49"/>
      <c r="F11" s="49"/>
      <c r="G11" s="49"/>
      <c r="H11" s="49"/>
      <c r="I11" s="49"/>
      <c r="J11" s="49"/>
    </row>
    <row r="12" customFormat="false" ht="15" hidden="false" customHeight="false" outlineLevel="0" collapsed="false">
      <c r="A12" s="49"/>
      <c r="B12" s="49" t="s">
        <v>100</v>
      </c>
      <c r="C12" s="53" t="n">
        <f aca="false">PERCENTILE(Customers!$J$2:$J$5853,0.5)</f>
        <v>96</v>
      </c>
      <c r="D12" s="49"/>
      <c r="E12" s="49"/>
      <c r="F12" s="49"/>
      <c r="G12" s="49"/>
      <c r="H12" s="49"/>
      <c r="I12" s="49"/>
      <c r="J12" s="49"/>
    </row>
    <row r="13" customFormat="false" ht="15" hidden="false" customHeight="false" outlineLevel="0" collapsed="false">
      <c r="A13" s="49"/>
      <c r="B13" s="49" t="s">
        <v>101</v>
      </c>
      <c r="C13" s="53" t="n">
        <f aca="false">PERCENTILE(Customers!$J$2:$J$5853,0.75)</f>
        <v>380</v>
      </c>
      <c r="D13" s="49"/>
      <c r="E13" s="49"/>
      <c r="F13" s="49"/>
      <c r="G13" s="49"/>
      <c r="H13" s="49"/>
      <c r="I13" s="49"/>
      <c r="J13" s="49"/>
    </row>
    <row r="14" customFormat="false" ht="15" hidden="false" customHeight="false" outlineLevel="0" collapsed="false">
      <c r="A14" s="49"/>
      <c r="B14" s="49"/>
      <c r="C14" s="49"/>
      <c r="D14" s="49"/>
      <c r="E14" s="49"/>
      <c r="F14" s="49"/>
      <c r="G14" s="49"/>
      <c r="H14" s="49"/>
      <c r="I14" s="49"/>
      <c r="J14" s="49"/>
    </row>
    <row r="15" customFormat="false" ht="15" hidden="false" customHeight="false" outlineLevel="0" collapsed="false">
      <c r="A15" s="49"/>
      <c r="B15" s="47" t="s">
        <v>102</v>
      </c>
      <c r="C15" s="52"/>
      <c r="D15" s="52"/>
      <c r="E15" s="52"/>
      <c r="F15" s="52"/>
      <c r="G15" s="52"/>
      <c r="H15" s="52"/>
      <c r="I15" s="52"/>
      <c r="J15" s="52"/>
    </row>
    <row r="16" customFormat="false" ht="15" hidden="false" customHeight="false" outlineLevel="0" collapsed="false">
      <c r="A16" s="49"/>
      <c r="B16" s="49" t="s">
        <v>103</v>
      </c>
      <c r="C16" s="51" t="n">
        <v>2</v>
      </c>
      <c r="D16" s="49"/>
      <c r="E16" s="49"/>
      <c r="F16" s="49"/>
      <c r="G16" s="49"/>
      <c r="H16" s="49"/>
      <c r="I16" s="49"/>
      <c r="J16" s="49"/>
    </row>
    <row r="17" customFormat="false" ht="15" hidden="false" customHeight="false" outlineLevel="0" collapsed="false">
      <c r="A17" s="49"/>
      <c r="B17" s="49" t="s">
        <v>104</v>
      </c>
      <c r="C17" s="51" t="n">
        <v>4</v>
      </c>
      <c r="D17" s="49"/>
      <c r="E17" s="49"/>
      <c r="F17" s="49"/>
      <c r="G17" s="49"/>
      <c r="H17" s="49"/>
      <c r="I17" s="49"/>
      <c r="J17" s="49"/>
    </row>
    <row r="18" customFormat="false" ht="15" hidden="false" customHeight="false" outlineLevel="0" collapsed="false">
      <c r="A18" s="49"/>
      <c r="B18" s="49" t="s">
        <v>104</v>
      </c>
      <c r="C18" s="51" t="n">
        <v>8</v>
      </c>
      <c r="D18" s="49"/>
      <c r="E18" s="49"/>
      <c r="F18" s="49"/>
      <c r="G18" s="49"/>
      <c r="H18" s="49"/>
      <c r="I18" s="49"/>
      <c r="J18" s="49"/>
    </row>
    <row r="19" customFormat="false" ht="15" hidden="false" customHeight="false" outlineLevel="0" collapsed="false">
      <c r="A19" s="49"/>
      <c r="B19" s="49"/>
      <c r="C19" s="49"/>
      <c r="D19" s="49"/>
      <c r="E19" s="49"/>
      <c r="F19" s="49"/>
      <c r="G19" s="49"/>
      <c r="H19" s="49"/>
      <c r="I19" s="49"/>
      <c r="J19" s="49"/>
    </row>
    <row r="20" customFormat="false" ht="15" hidden="false" customHeight="false" outlineLevel="0" collapsed="false">
      <c r="A20" s="49"/>
      <c r="B20" s="47" t="s">
        <v>105</v>
      </c>
      <c r="C20" s="52"/>
      <c r="D20" s="52"/>
      <c r="E20" s="52"/>
      <c r="F20" s="52"/>
      <c r="G20" s="52"/>
      <c r="H20" s="52"/>
      <c r="I20" s="52"/>
      <c r="J20" s="52"/>
    </row>
    <row r="21" customFormat="false" ht="15" hidden="false" customHeight="false" outlineLevel="0" collapsed="false">
      <c r="A21" s="49"/>
      <c r="B21" s="49" t="s">
        <v>106</v>
      </c>
      <c r="C21" s="54" t="n">
        <f aca="false">SUMIFS(Fact_Monthly!$E$2:$E$583,Fact_Monthly!$D$2:$D$583,$C$4,Fact_Monthly!$B$2:$B$583,"&gt;="&amp;$C$2,Fact_Monthly!$B$2:$B$583,"&lt;="&amp;$C$3)</f>
        <v>19642817.62</v>
      </c>
      <c r="D21" s="49"/>
      <c r="E21" s="49"/>
      <c r="F21" s="49"/>
      <c r="G21" s="49"/>
      <c r="H21" s="49"/>
      <c r="I21" s="49"/>
      <c r="J21" s="49"/>
    </row>
    <row r="22" customFormat="false" ht="15" hidden="false" customHeight="false" outlineLevel="0" collapsed="false">
      <c r="A22" s="49"/>
      <c r="B22" s="49" t="s">
        <v>107</v>
      </c>
      <c r="C22" s="54" t="n">
        <f aca="false">SUMIFS(Fact_Monthly!$F$2:$F$583,Fact_Monthly!$D$2:$D$583,$C$4,Fact_Monthly!$B$2:$B$583,"&gt;="&amp;$C$2,Fact_Monthly!$B$2:$B$583,"&lt;="&amp;$C$3)</f>
        <v>716340.52</v>
      </c>
      <c r="D22" s="49"/>
      <c r="E22" s="49"/>
      <c r="F22" s="49"/>
      <c r="G22" s="49"/>
      <c r="H22" s="49"/>
      <c r="I22" s="49"/>
      <c r="J22" s="49"/>
    </row>
    <row r="23" customFormat="false" ht="15" hidden="false" customHeight="false" outlineLevel="0" collapsed="false">
      <c r="A23" s="49"/>
      <c r="B23" s="49" t="s">
        <v>108</v>
      </c>
      <c r="C23" s="54" t="n">
        <f aca="false">C21-C22</f>
        <v>18926477.1</v>
      </c>
      <c r="D23" s="49"/>
      <c r="E23" s="49"/>
      <c r="F23" s="49"/>
      <c r="G23" s="49"/>
      <c r="H23" s="49"/>
      <c r="I23" s="49"/>
      <c r="J23" s="49"/>
    </row>
    <row r="24" customFormat="false" ht="15" hidden="false" customHeight="false" outlineLevel="0" collapsed="false">
      <c r="A24" s="49"/>
      <c r="B24" s="49" t="s">
        <v>109</v>
      </c>
      <c r="C24" s="55" t="n">
        <f aca="false">SUMIFS(Fact_Monthly!$G$2:$G$583,Fact_Monthly!$D$2:$D$583,$C$4,Fact_Monthly!$B$2:$B$583,"&gt;="&amp;$C$2,Fact_Monthly!$B$2:$B$583,"&lt;="&amp;$C$3)</f>
        <v>39516</v>
      </c>
      <c r="D24" s="49"/>
      <c r="E24" s="49"/>
      <c r="F24" s="49"/>
      <c r="G24" s="49"/>
      <c r="H24" s="49"/>
      <c r="I24" s="49"/>
      <c r="J24" s="49"/>
    </row>
    <row r="25" customFormat="false" ht="15" hidden="false" customHeight="false" outlineLevel="0" collapsed="false">
      <c r="A25" s="49"/>
      <c r="B25" s="49" t="s">
        <v>110</v>
      </c>
      <c r="C25" s="55" t="n">
        <f aca="false">SUMIFS(Fact_Monthly!$H$2:$H$583,Fact_Monthly!$D$2:$D$583,$C$4,Fact_Monthly!$B$2:$B$583,"&gt;="&amp;$C$2,Fact_Monthly!$B$2:$B$583,"&lt;="&amp;$C$3)</f>
        <v>11187324</v>
      </c>
      <c r="D25" s="49"/>
      <c r="E25" s="49"/>
      <c r="F25" s="49"/>
      <c r="G25" s="49"/>
      <c r="H25" s="49"/>
      <c r="I25" s="49"/>
      <c r="J25" s="49"/>
    </row>
    <row r="26" customFormat="false" ht="15" hidden="false" customHeight="false" outlineLevel="0" collapsed="false">
      <c r="A26" s="49"/>
      <c r="B26" s="49" t="s">
        <v>111</v>
      </c>
      <c r="C26" s="54" t="n">
        <f aca="false">IF(C24=0,0,C21/C24)</f>
        <v>497.085171069946</v>
      </c>
      <c r="D26" s="49"/>
      <c r="E26" s="49"/>
      <c r="F26" s="49"/>
      <c r="G26" s="49"/>
      <c r="H26" s="49"/>
      <c r="I26" s="49"/>
      <c r="J26" s="49"/>
    </row>
    <row r="27" customFormat="false" ht="15" hidden="false" customHeight="false" outlineLevel="0" collapsed="false">
      <c r="A27" s="49"/>
      <c r="B27" s="49" t="s">
        <v>112</v>
      </c>
      <c r="C27" s="56" t="n">
        <f aca="false">IF(C21=0,0,C22/C21)</f>
        <v>0.0364683180314536</v>
      </c>
      <c r="D27" s="49"/>
      <c r="E27" s="49"/>
      <c r="F27" s="49"/>
      <c r="G27" s="49"/>
      <c r="H27" s="49"/>
      <c r="I27" s="49"/>
      <c r="J27" s="49"/>
    </row>
    <row r="28" customFormat="false" ht="15" hidden="false" customHeight="false" outlineLevel="0" collapsed="false">
      <c r="A28" s="49"/>
      <c r="B28" s="49" t="s">
        <v>113</v>
      </c>
      <c r="C28" s="55" t="n">
        <f aca="false">COUNTIF(Customers!$O$2:$O$5853,"&gt;0")</f>
        <v>5838</v>
      </c>
      <c r="D28" s="49"/>
      <c r="E28" s="49"/>
      <c r="F28" s="49"/>
      <c r="G28" s="49"/>
      <c r="H28" s="49"/>
      <c r="I28" s="49"/>
      <c r="J28" s="49"/>
    </row>
    <row r="29" customFormat="false" ht="15" hidden="false" customHeight="false" outlineLevel="0" collapsed="false">
      <c r="A29" s="49"/>
      <c r="B29" s="49" t="s">
        <v>114</v>
      </c>
      <c r="C29" s="55" t="n">
        <f aca="false">COUNTIF(Customers!$N$2:$N$5853,"&gt;0")</f>
        <v>5838</v>
      </c>
      <c r="D29" s="49"/>
      <c r="E29" s="49"/>
      <c r="F29" s="49"/>
      <c r="G29" s="49"/>
      <c r="H29" s="49"/>
      <c r="I29" s="49"/>
      <c r="J29" s="49"/>
    </row>
    <row r="30" customFormat="false" ht="15" hidden="false" customHeight="false" outlineLevel="0" collapsed="false">
      <c r="A30" s="49"/>
      <c r="B30" s="49" t="s">
        <v>115</v>
      </c>
      <c r="C30" s="54" t="n">
        <f aca="false">SUMIFS(Customers!$N$2:$N$5853,Customers!$B$2:$B$5853,$C$4,Customers!$N$2:$N$5853,"&gt;0")</f>
        <v>16360627.73</v>
      </c>
      <c r="D30" s="49"/>
      <c r="E30" s="49"/>
      <c r="F30" s="49"/>
      <c r="G30" s="49"/>
      <c r="H30" s="49"/>
      <c r="I30" s="49"/>
      <c r="J30" s="49"/>
    </row>
    <row r="31" customFormat="false" ht="15" hidden="false" customHeight="false" outlineLevel="0" collapsed="false">
      <c r="A31" s="49"/>
      <c r="B31" s="49" t="s">
        <v>116</v>
      </c>
      <c r="C31" s="55" t="n">
        <f aca="false">IF(C28=0,0,C30/C28)</f>
        <v>2802.43708975677</v>
      </c>
      <c r="D31" s="49"/>
      <c r="E31" s="49"/>
      <c r="F31" s="49"/>
      <c r="G31" s="49"/>
      <c r="H31" s="49"/>
      <c r="I31" s="49"/>
      <c r="J31" s="49"/>
    </row>
    <row r="32" customFormat="false" ht="15" hidden="false" customHeight="false" outlineLevel="0" collapsed="false">
      <c r="A32" s="49"/>
      <c r="B32" s="49" t="s">
        <v>117</v>
      </c>
      <c r="C32" s="57" t="n">
        <f aca="false">IF(C24=0,0,C25/C24)</f>
        <v>283.10871545703</v>
      </c>
      <c r="D32" s="49"/>
      <c r="E32" s="49"/>
      <c r="F32" s="49"/>
      <c r="G32" s="49"/>
      <c r="H32" s="49"/>
      <c r="I32" s="49"/>
      <c r="J32" s="49"/>
    </row>
    <row r="33" customFormat="false" ht="15" hidden="false" customHeight="false" outlineLevel="0" collapsed="false">
      <c r="A33" s="49"/>
      <c r="B33" s="49"/>
      <c r="C33" s="49"/>
      <c r="D33" s="49"/>
      <c r="E33" s="49"/>
      <c r="F33" s="49"/>
      <c r="G33" s="49"/>
      <c r="H33" s="49"/>
      <c r="I33" s="49"/>
      <c r="J33" s="49"/>
    </row>
    <row r="34" customFormat="false" ht="15" hidden="false" customHeight="false" outlineLevel="0" collapsed="false">
      <c r="A34" s="49"/>
      <c r="B34" s="47" t="s">
        <v>118</v>
      </c>
      <c r="C34" s="52"/>
      <c r="D34" s="52"/>
      <c r="E34" s="52"/>
      <c r="F34" s="52"/>
      <c r="G34" s="52"/>
      <c r="H34" s="52"/>
      <c r="I34" s="52"/>
      <c r="J34" s="52"/>
    </row>
    <row r="35" customFormat="false" ht="15" hidden="false" customHeight="false" outlineLevel="0" collapsed="false">
      <c r="A35" s="49"/>
      <c r="B35" s="49" t="s">
        <v>119</v>
      </c>
      <c r="C35" s="55" t="n">
        <f aca="false">SUMIFS(Fact_Monthly!$E$2:$E$583,Fact_Monthly!$D$2:$D$583,$C$4,Fact_Monthly!$B$2:$B$583,2011,Fact_Monthly!$C$2:$C$583,"&lt;="&amp;$C$6)-SUMIFS(Fact_Monthly!$F$2:$F$583,Fact_Monthly!$D$2:$D$583,$C$4,Fact_Monthly!$B$2:$B$583,2011,Fact_Monthly!$C$2:$C$583,"&lt;="&amp;$C$6)</f>
        <v>8572828.1</v>
      </c>
      <c r="D35" s="49"/>
      <c r="E35" s="49"/>
      <c r="F35" s="49"/>
      <c r="G35" s="49"/>
      <c r="H35" s="49"/>
      <c r="I35" s="49"/>
      <c r="J35" s="49"/>
    </row>
    <row r="36" customFormat="false" ht="15" hidden="false" customHeight="false" outlineLevel="0" collapsed="false">
      <c r="A36" s="49"/>
      <c r="B36" s="49" t="s">
        <v>120</v>
      </c>
      <c r="C36" s="55" t="n">
        <f aca="false">SUMIFS(Fact_Monthly!$E$2:$E$583,Fact_Monthly!$D$2:$D$583,$C$4,Fact_Monthly!$B$2:$B$583,2010,Fact_Monthly!$C$2:$C$583,"&lt;="&amp;$C$6)-SUMIFS(Fact_Monthly!$F$2:$F$583,Fact_Monthly!$D$2:$D$583,$C$4,Fact_Monthly!$B$2:$B$583,2010,Fact_Monthly!$C$2:$C$583,"&lt;="&amp;$C$6)</f>
        <v>8377774.41</v>
      </c>
      <c r="D36" s="49"/>
      <c r="E36" s="49"/>
      <c r="F36" s="49"/>
      <c r="G36" s="49"/>
      <c r="H36" s="49"/>
      <c r="I36" s="49"/>
      <c r="J36" s="49"/>
    </row>
    <row r="37" customFormat="false" ht="15" hidden="false" customHeight="false" outlineLevel="0" collapsed="false">
      <c r="A37" s="49"/>
      <c r="B37" s="49" t="s">
        <v>121</v>
      </c>
      <c r="C37" s="55" t="n">
        <f aca="false">SUMIFS(Fact_Monthly!$G$2:$G$583,Fact_Monthly!$D$2:$D$583,$C$4,Fact_Monthly!$B$2:$B$583,2011,Fact_Monthly!$C$2:$C$583,"&lt;="&amp;$C$6)</f>
        <v>17407</v>
      </c>
      <c r="D37" s="49"/>
      <c r="E37" s="49"/>
      <c r="F37" s="49"/>
      <c r="G37" s="49"/>
      <c r="H37" s="49"/>
      <c r="I37" s="49"/>
      <c r="J37" s="49"/>
    </row>
    <row r="38" customFormat="false" ht="15" hidden="false" customHeight="false" outlineLevel="0" collapsed="false">
      <c r="A38" s="49"/>
      <c r="B38" s="49" t="s">
        <v>122</v>
      </c>
      <c r="C38" s="55" t="n">
        <f aca="false">SUMIFS(Fact_Monthly!$G$2:$G$583,Fact_Monthly!$D$2:$D$583,$C$4,Fact_Monthly!$B$2:$B$583,2010,Fact_Monthly!$C$2:$C$583,"&lt;="&amp;$C$6)</f>
        <v>18077</v>
      </c>
      <c r="D38" s="49"/>
      <c r="E38" s="49"/>
      <c r="F38" s="49"/>
      <c r="G38" s="49"/>
      <c r="H38" s="49"/>
      <c r="I38" s="49"/>
      <c r="J38" s="49"/>
    </row>
    <row r="39" customFormat="false" ht="15" hidden="false" customHeight="false" outlineLevel="0" collapsed="false">
      <c r="A39" s="49"/>
      <c r="B39" s="49" t="s">
        <v>123</v>
      </c>
      <c r="C39" s="55" t="n">
        <f aca="false">SUMIFS(Fact_Monthly!$H$2:$H$583,Fact_Monthly!$D$2:$D$583,$C$4,Fact_Monthly!$B$2:$B$583,2011,Fact_Monthly!$C$2:$C$583,"&lt;="&amp;$C$6)</f>
        <v>4891208</v>
      </c>
      <c r="D39" s="49"/>
      <c r="E39" s="49"/>
      <c r="F39" s="49"/>
      <c r="G39" s="49"/>
      <c r="H39" s="49"/>
      <c r="I39" s="49"/>
      <c r="J39" s="49"/>
    </row>
    <row r="40" customFormat="false" ht="15" hidden="false" customHeight="false" outlineLevel="0" collapsed="false">
      <c r="A40" s="49"/>
      <c r="B40" s="49" t="s">
        <v>124</v>
      </c>
      <c r="C40" s="55" t="n">
        <f aca="false">SUMIFS(Fact_Monthly!$H$2:$H$583,Fact_Monthly!$D$2:$D$583,$C$4,Fact_Monthly!$B$2:$B$583,2010,Fact_Monthly!$C$2:$C$583,"&lt;="&amp;$C$6)</f>
        <v>5201442</v>
      </c>
      <c r="D40" s="49"/>
      <c r="E40" s="49"/>
      <c r="F40" s="49"/>
      <c r="G40" s="49"/>
      <c r="H40" s="49"/>
      <c r="I40" s="49"/>
      <c r="J40" s="49"/>
    </row>
    <row r="41" customFormat="false" ht="15" hidden="false" customHeight="false" outlineLevel="0" collapsed="false">
      <c r="A41" s="49"/>
      <c r="B41" s="49" t="s">
        <v>125</v>
      </c>
      <c r="C41" s="55" t="n">
        <f aca="false">SUMIFS(Fact_Monthly!$E$2:$E$583,Fact_Monthly!$D$2:$D$583,$C$4,Fact_Monthly!$B$2:$B$583,2011,Fact_Monthly!$C$2:$C$583,"&lt;="&amp;$C$6)</f>
        <v>8857090.04</v>
      </c>
      <c r="D41" s="49"/>
      <c r="E41" s="49"/>
      <c r="F41" s="49"/>
      <c r="G41" s="49"/>
      <c r="H41" s="49"/>
      <c r="I41" s="49"/>
      <c r="J41" s="49"/>
    </row>
    <row r="42" customFormat="false" ht="15" hidden="false" customHeight="false" outlineLevel="0" collapsed="false">
      <c r="A42" s="49"/>
      <c r="B42" s="49" t="s">
        <v>126</v>
      </c>
      <c r="C42" s="55" t="n">
        <f aca="false">SUMIFS(Fact_Monthly!$E$2:$E$583,Fact_Monthly!$D$2:$D$583,$C$4,Fact_Monthly!$B$2:$B$583,2010,Fact_Monthly!$C$2:$C$583,"&lt;="&amp;$C$6)</f>
        <v>8598741.14</v>
      </c>
      <c r="D42" s="49"/>
      <c r="E42" s="49"/>
      <c r="F42" s="49"/>
      <c r="G42" s="49"/>
      <c r="H42" s="49"/>
      <c r="I42" s="49"/>
      <c r="J42" s="49"/>
    </row>
    <row r="43" customFormat="false" ht="15" hidden="false" customHeight="false" outlineLevel="0" collapsed="false">
      <c r="A43" s="49"/>
      <c r="B43" s="49" t="s">
        <v>127</v>
      </c>
      <c r="C43" s="56" t="n">
        <f aca="false">IF(C36=0,"n/a",C35/C36-1)</f>
        <v>0.0232822800488846</v>
      </c>
      <c r="D43" s="49"/>
      <c r="E43" s="49"/>
      <c r="F43" s="49"/>
      <c r="G43" s="49"/>
      <c r="H43" s="49"/>
      <c r="I43" s="49"/>
      <c r="J43" s="49"/>
    </row>
    <row r="44" customFormat="false" ht="15" hidden="false" customHeight="false" outlineLevel="0" collapsed="false">
      <c r="A44" s="49"/>
      <c r="B44" s="49" t="s">
        <v>128</v>
      </c>
      <c r="C44" s="56" t="n">
        <f aca="false">IF(C38=0,"n/a",C37/C38-1)</f>
        <v>-0.0370636720694806</v>
      </c>
      <c r="D44" s="49"/>
      <c r="E44" s="49"/>
      <c r="F44" s="49"/>
      <c r="G44" s="49"/>
      <c r="H44" s="49"/>
      <c r="I44" s="49"/>
      <c r="J44" s="49"/>
    </row>
    <row r="45" customFormat="false" ht="15" hidden="false" customHeight="false" outlineLevel="0" collapsed="false">
      <c r="A45" s="49"/>
      <c r="B45" s="49" t="s">
        <v>129</v>
      </c>
      <c r="C45" s="56" t="n">
        <f aca="false">IF(C40=0,"n/a",C39/C40-1)</f>
        <v>-0.0596438449183899</v>
      </c>
      <c r="D45" s="49"/>
      <c r="E45" s="49"/>
      <c r="F45" s="49"/>
      <c r="G45" s="49"/>
      <c r="H45" s="49"/>
      <c r="I45" s="49"/>
      <c r="J45" s="49"/>
    </row>
    <row r="46" customFormat="false" ht="15" hidden="false" customHeight="false" outlineLevel="0" collapsed="false">
      <c r="A46" s="49"/>
      <c r="B46" s="49" t="s">
        <v>130</v>
      </c>
      <c r="C46" s="56" t="n">
        <f aca="false">IF(OR(C37=0,C38=0,C42=0),"n/a",(C41/C37)/(C42/C38)-1)</f>
        <v>0.0696916689554896</v>
      </c>
      <c r="D46" s="49"/>
      <c r="E46" s="49"/>
      <c r="F46" s="49"/>
      <c r="G46" s="49"/>
      <c r="H46" s="49"/>
      <c r="I46" s="49"/>
      <c r="J46" s="49"/>
    </row>
    <row r="47" customFormat="false" ht="15" hidden="false" customHeight="false" outlineLevel="0" collapsed="false">
      <c r="A47" s="49"/>
      <c r="B47" s="47" t="s">
        <v>131</v>
      </c>
      <c r="C47" s="52"/>
      <c r="D47" s="52"/>
      <c r="E47" s="52"/>
      <c r="F47" s="52"/>
      <c r="G47" s="52"/>
      <c r="H47" s="52"/>
      <c r="I47" s="52"/>
      <c r="J47" s="52"/>
    </row>
    <row r="48" customFormat="false" ht="15" hidden="false" customHeight="false" outlineLevel="0" collapsed="false">
      <c r="A48" s="49"/>
      <c r="B48" s="49" t="s">
        <v>132</v>
      </c>
      <c r="C48" s="49" t="str">
        <f aca="false">IF(AND($C$2=2011,$C$3=2011),TEXT(C43,"+0.0%;-0.0%")&amp;" YoY (Jan-Nov)",IF(AND($C$2=2010,$C$3=2010),"Full year 2010",IF(AND($C$2=2009,$C$3=2009),"Dec 2009 only (partial)","Dec 2009 - Dec 2011")))</f>
        <v>Dec 2009 - Dec 2011</v>
      </c>
      <c r="D48" s="49"/>
      <c r="E48" s="49"/>
      <c r="F48" s="49"/>
      <c r="G48" s="49"/>
      <c r="H48" s="49"/>
      <c r="I48" s="49"/>
      <c r="J48" s="49"/>
    </row>
    <row r="49" customFormat="false" ht="15" hidden="false" customHeight="false" outlineLevel="0" collapsed="false">
      <c r="A49" s="49"/>
      <c r="B49" s="49" t="s">
        <v>133</v>
      </c>
      <c r="C49" s="49" t="str">
        <f aca="false">IF(AND($C$2=2011,$C$3=2011),TEXT(C44,"+0.0%;-0.0%")&amp;" YoY (Jan-Nov)",IF(AND($C$2=2010,$C$3=2010),"Full year 2010",IF(AND($C$2=2009,$C$3=2009),"Dec 2009 only (partial)","Dec 2009 - Dec 2011")))</f>
        <v>Dec 2009 - Dec 2011</v>
      </c>
      <c r="D49" s="49"/>
      <c r="E49" s="49"/>
      <c r="F49" s="49"/>
      <c r="G49" s="49"/>
      <c r="H49" s="49"/>
      <c r="I49" s="49"/>
      <c r="J49" s="49"/>
    </row>
    <row r="50" customFormat="false" ht="15" hidden="false" customHeight="false" outlineLevel="0" collapsed="false">
      <c r="A50" s="49"/>
      <c r="B50" s="49" t="s">
        <v>134</v>
      </c>
      <c r="C50" s="49" t="str">
        <f aca="false">IF(AND($C$2=2011,$C$3=2011),TEXT(C46,"+0.0%;-0.0%")&amp;" YoY (Jan-Nov)",IF(AND($C$2=2010,$C$3=2010),"Full year 2010",IF(AND($C$2=2009,$C$3=2009),"Dec 2009 only (partial)","Dec 2009 - Dec 2011")))</f>
        <v>Dec 2009 - Dec 2011</v>
      </c>
      <c r="D50" s="49"/>
      <c r="E50" s="49"/>
      <c r="F50" s="49"/>
      <c r="G50" s="49"/>
      <c r="H50" s="49"/>
      <c r="I50" s="49"/>
      <c r="J50" s="49"/>
    </row>
    <row r="51" customFormat="false" ht="15" hidden="false" customHeight="false" outlineLevel="0" collapsed="false">
      <c r="A51" s="49"/>
      <c r="B51" s="49" t="s">
        <v>135</v>
      </c>
      <c r="C51" s="49" t="str">
        <f aca="false">IF(AND($C$2=2011,$C$3=2011),TEXT(C45,"+0.0%;-0.0%")&amp;" YoY (Jan-Nov)",IF(AND($C$2=2010,$C$3=2010),"Full year 2010",IF(AND($C$2=2009,$C$3=2009),"Dec 2009 only (partial)","Dec 2009 - Dec 2011")))</f>
        <v>Dec 2009 - Dec 2011</v>
      </c>
      <c r="D51" s="49"/>
      <c r="E51" s="49"/>
      <c r="F51" s="49"/>
      <c r="G51" s="49"/>
      <c r="H51" s="49"/>
      <c r="I51" s="49"/>
      <c r="J51" s="49"/>
    </row>
    <row r="52" customFormat="false" ht="15" hidden="false" customHeight="false" outlineLevel="0" collapsed="false">
      <c r="A52" s="49"/>
      <c r="B52" s="49" t="s">
        <v>136</v>
      </c>
      <c r="C52" s="49" t="str">
        <f aca="false">IF($C$4="*","Unique buyers with a Customer ID",TEXT(C28/MAX(C29,1),"0.0%")&amp;" of all customers")</f>
        <v>Unique buyers with a Customer ID</v>
      </c>
      <c r="D52" s="49"/>
      <c r="E52" s="49"/>
      <c r="F52" s="49"/>
      <c r="G52" s="49"/>
      <c r="H52" s="49"/>
      <c r="I52" s="49"/>
      <c r="J52" s="49"/>
    </row>
    <row r="53" customFormat="false" ht="15" hidden="false" customHeight="false" outlineLevel="0" collapsed="false">
      <c r="A53" s="49"/>
      <c r="B53" s="49" t="s">
        <v>137</v>
      </c>
      <c r="C53" s="49" t="str">
        <f aca="false">"Returns value: £"&amp;TEXT(C22,"#,##0")</f>
        <v>Returns value: £716,341</v>
      </c>
      <c r="D53" s="49"/>
      <c r="E53" s="49"/>
      <c r="F53" s="49"/>
      <c r="G53" s="49"/>
      <c r="H53" s="49"/>
      <c r="I53" s="49"/>
      <c r="J53" s="49"/>
    </row>
    <row r="54" customFormat="false" ht="15" hidden="false" customHeight="false" outlineLevel="0" collapsed="false">
      <c r="A54" s="49"/>
      <c r="B54" s="49" t="s">
        <v>138</v>
      </c>
      <c r="C54" s="49" t="s">
        <v>139</v>
      </c>
      <c r="D54" s="49"/>
      <c r="E54" s="49"/>
      <c r="F54" s="49"/>
      <c r="G54" s="49"/>
      <c r="H54" s="49"/>
      <c r="I54" s="49"/>
      <c r="J54" s="49"/>
    </row>
    <row r="55" customFormat="false" ht="15" hidden="false" customHeight="false" outlineLevel="0" collapsed="false">
      <c r="A55" s="49"/>
      <c r="B55" s="49" t="s">
        <v>140</v>
      </c>
      <c r="C55" s="49" t="s">
        <v>141</v>
      </c>
      <c r="D55" s="49"/>
      <c r="E55" s="49"/>
      <c r="F55" s="49"/>
      <c r="G55" s="49"/>
      <c r="H55" s="49"/>
      <c r="I55" s="49"/>
      <c r="J55" s="49"/>
    </row>
    <row r="56" customFormat="false" ht="15" hidden="false" customHeight="false" outlineLevel="0" collapsed="false">
      <c r="A56" s="49"/>
      <c r="B56" s="49"/>
      <c r="C56" s="49"/>
      <c r="D56" s="49"/>
      <c r="E56" s="49"/>
      <c r="F56" s="49"/>
      <c r="G56" s="49"/>
      <c r="H56" s="49"/>
      <c r="I56" s="49"/>
      <c r="J56" s="49"/>
    </row>
    <row r="57" customFormat="false" ht="15" hidden="false" customHeight="false" outlineLevel="0" collapsed="false">
      <c r="A57" s="49"/>
      <c r="B57" s="47" t="s">
        <v>142</v>
      </c>
      <c r="C57" s="52"/>
      <c r="D57" s="52"/>
      <c r="E57" s="52"/>
      <c r="F57" s="52"/>
      <c r="G57" s="52"/>
      <c r="H57" s="52"/>
      <c r="I57" s="52"/>
      <c r="J57" s="52"/>
    </row>
    <row r="58" customFormat="false" ht="15" hidden="false" customHeight="false" outlineLevel="0" collapsed="false">
      <c r="A58" s="49"/>
      <c r="B58" s="58" t="s">
        <v>143</v>
      </c>
      <c r="C58" s="58" t="s">
        <v>48</v>
      </c>
      <c r="D58" s="58" t="s">
        <v>144</v>
      </c>
      <c r="E58" s="58" t="s">
        <v>20</v>
      </c>
      <c r="F58" s="58" t="s">
        <v>21</v>
      </c>
      <c r="G58" s="58" t="s">
        <v>145</v>
      </c>
      <c r="H58" s="58" t="s">
        <v>54</v>
      </c>
      <c r="I58" s="58" t="s">
        <v>146</v>
      </c>
      <c r="J58" s="59" t="str">
        <f aca="false">Dashboard!$L$4</f>
        <v>Net Revenue</v>
      </c>
    </row>
    <row r="59" customFormat="false" ht="15" hidden="false" customHeight="false" outlineLevel="0" collapsed="false">
      <c r="A59" s="49"/>
      <c r="B59" s="60" t="n">
        <v>40148</v>
      </c>
      <c r="C59" s="55" t="n">
        <f aca="false">SUMIFS(Fact_Monthly!$E$2:$E$583,Fact_Monthly!$A$2:$A$583,$B59,Fact_Monthly!$D$2:$D$583,$C$4)</f>
        <v>796857.16</v>
      </c>
      <c r="D59" s="55" t="n">
        <f aca="false">SUMIFS(Fact_Monthly!$F$2:$F$583,Fact_Monthly!$A$2:$A$583,$B59,Fact_Monthly!$D$2:$D$583,$C$4)</f>
        <v>19472.63</v>
      </c>
      <c r="E59" s="55" t="n">
        <f aca="false">C59-D59</f>
        <v>777384.53</v>
      </c>
      <c r="F59" s="55" t="n">
        <f aca="false">SUMIFS(Fact_Monthly!$G$2:$G$583,Fact_Monthly!$A$2:$A$583,$B59,Fact_Monthly!$D$2:$D$583,$C$4)</f>
        <v>1666</v>
      </c>
      <c r="G59" s="55" t="n">
        <f aca="false">SUMIFS(Fact_Monthly!$H$2:$H$583,Fact_Monthly!$A$2:$A$583,$B59,Fact_Monthly!$D$2:$D$583,$C$4)</f>
        <v>424498</v>
      </c>
      <c r="H59" s="54" t="n">
        <f aca="false">IF(F59=0,0,C59/F59)</f>
        <v>478.305618247299</v>
      </c>
      <c r="I59" s="49" t="str">
        <f aca="false">TEXT(B59,"mmm yy")</f>
        <v>Dec 09</v>
      </c>
      <c r="J59" s="55" t="n">
        <f aca="false">CHOOSE(MATCH(Dashboard!$L$4,Lists!$E$2:$E$5,0),E59,F59,G59,H59)</f>
        <v>777384.53</v>
      </c>
    </row>
    <row r="60" customFormat="false" ht="15" hidden="false" customHeight="false" outlineLevel="0" collapsed="false">
      <c r="A60" s="49"/>
      <c r="B60" s="60" t="n">
        <f aca="false">EDATE(B59,1)</f>
        <v>40179</v>
      </c>
      <c r="C60" s="55" t="n">
        <f aca="false">SUMIFS(Fact_Monthly!$E$2:$E$583,Fact_Monthly!$A$2:$A$583,$B60,Fact_Monthly!$D$2:$D$583,$C$4)</f>
        <v>612297.42</v>
      </c>
      <c r="D60" s="55" t="n">
        <f aca="false">SUMIFS(Fact_Monthly!$F$2:$F$583,Fact_Monthly!$A$2:$A$583,$B60,Fact_Monthly!$D$2:$D$583,$C$4)</f>
        <v>7465.63</v>
      </c>
      <c r="E60" s="55" t="n">
        <f aca="false">C60-D60</f>
        <v>604831.79</v>
      </c>
      <c r="F60" s="55" t="n">
        <f aca="false">SUMIFS(Fact_Monthly!$G$2:$G$583,Fact_Monthly!$A$2:$A$583,$B60,Fact_Monthly!$D$2:$D$583,$C$4)</f>
        <v>1049</v>
      </c>
      <c r="G60" s="55" t="n">
        <f aca="false">SUMIFS(Fact_Monthly!$H$2:$H$583,Fact_Monthly!$A$2:$A$583,$B60,Fact_Monthly!$D$2:$D$583,$C$4)</f>
        <v>390412</v>
      </c>
      <c r="H60" s="54" t="n">
        <f aca="false">IF(F60=0,0,C60/F60)</f>
        <v>583.696301239276</v>
      </c>
      <c r="I60" s="49" t="str">
        <f aca="false">TEXT(B60,"mmm yy")</f>
        <v>Jan 10</v>
      </c>
      <c r="J60" s="55" t="n">
        <f aca="false">CHOOSE(MATCH(Dashboard!$L$4,Lists!$E$2:$E$5,0),E60,F60,G60,H60)</f>
        <v>604831.79</v>
      </c>
    </row>
    <row r="61" customFormat="false" ht="15" hidden="false" customHeight="false" outlineLevel="0" collapsed="false">
      <c r="A61" s="49"/>
      <c r="B61" s="60" t="n">
        <f aca="false">EDATE(B60,1)</f>
        <v>40210</v>
      </c>
      <c r="C61" s="55" t="n">
        <f aca="false">SUMIFS(Fact_Monthly!$E$2:$E$583,Fact_Monthly!$A$2:$A$583,$B61,Fact_Monthly!$D$2:$D$583,$C$4)</f>
        <v>537909.67</v>
      </c>
      <c r="D61" s="55" t="n">
        <f aca="false">SUMIFS(Fact_Monthly!$F$2:$F$583,Fact_Monthly!$A$2:$A$583,$B61,Fact_Monthly!$D$2:$D$583,$C$4)</f>
        <v>12575.44</v>
      </c>
      <c r="E61" s="55" t="n">
        <f aca="false">C61-D61</f>
        <v>525334.23</v>
      </c>
      <c r="F61" s="55" t="n">
        <f aca="false">SUMIFS(Fact_Monthly!$G$2:$G$583,Fact_Monthly!$A$2:$A$583,$B61,Fact_Monthly!$D$2:$D$583,$C$4)</f>
        <v>1189</v>
      </c>
      <c r="G61" s="55" t="n">
        <f aca="false">SUMIFS(Fact_Monthly!$H$2:$H$583,Fact_Monthly!$A$2:$A$583,$B61,Fact_Monthly!$D$2:$D$583,$C$4)</f>
        <v>381620</v>
      </c>
      <c r="H61" s="54" t="n">
        <f aca="false">IF(F61=0,0,C61/F61)</f>
        <v>452.405105130362</v>
      </c>
      <c r="I61" s="49" t="str">
        <f aca="false">TEXT(B61,"mmm yy")</f>
        <v>Feb 10</v>
      </c>
      <c r="J61" s="55" t="n">
        <f aca="false">CHOOSE(MATCH(Dashboard!$L$4,Lists!$E$2:$E$5,0),E61,F61,G61,H61)</f>
        <v>525334.23</v>
      </c>
    </row>
    <row r="62" customFormat="false" ht="15" hidden="false" customHeight="false" outlineLevel="0" collapsed="false">
      <c r="A62" s="49"/>
      <c r="B62" s="60" t="n">
        <f aca="false">EDATE(B61,1)</f>
        <v>40238</v>
      </c>
      <c r="C62" s="55" t="n">
        <f aca="false">SUMIFS(Fact_Monthly!$E$2:$E$583,Fact_Monthly!$A$2:$A$583,$B62,Fact_Monthly!$D$2:$D$583,$C$4)</f>
        <v>761705.98</v>
      </c>
      <c r="D62" s="55" t="n">
        <f aca="false">SUMIFS(Fact_Monthly!$F$2:$F$583,Fact_Monthly!$A$2:$A$583,$B62,Fact_Monthly!$D$2:$D$583,$C$4)</f>
        <v>9603.85</v>
      </c>
      <c r="E62" s="55" t="n">
        <f aca="false">C62-D62</f>
        <v>752102.13</v>
      </c>
      <c r="F62" s="55" t="n">
        <f aca="false">SUMIFS(Fact_Monthly!$G$2:$G$583,Fact_Monthly!$A$2:$A$583,$B62,Fact_Monthly!$D$2:$D$583,$C$4)</f>
        <v>1647</v>
      </c>
      <c r="G62" s="55" t="n">
        <f aca="false">SUMIFS(Fact_Monthly!$H$2:$H$583,Fact_Monthly!$A$2:$A$583,$B62,Fact_Monthly!$D$2:$D$583,$C$4)</f>
        <v>525042</v>
      </c>
      <c r="H62" s="54" t="n">
        <f aca="false">IF(F62=0,0,C62/F62)</f>
        <v>462.480862173649</v>
      </c>
      <c r="I62" s="49" t="str">
        <f aca="false">TEXT(B62,"mmm yy")</f>
        <v>Mar 10</v>
      </c>
      <c r="J62" s="55" t="n">
        <f aca="false">CHOOSE(MATCH(Dashboard!$L$4,Lists!$E$2:$E$5,0),E62,F62,G62,H62)</f>
        <v>752102.13</v>
      </c>
    </row>
    <row r="63" customFormat="false" ht="15" hidden="false" customHeight="false" outlineLevel="0" collapsed="false">
      <c r="A63" s="49"/>
      <c r="B63" s="60" t="n">
        <f aca="false">EDATE(B62,1)</f>
        <v>40269</v>
      </c>
      <c r="C63" s="55" t="n">
        <f aca="false">SUMIFS(Fact_Monthly!$E$2:$E$583,Fact_Monthly!$A$2:$A$583,$B63,Fact_Monthly!$D$2:$D$583,$C$4)</f>
        <v>646340.93</v>
      </c>
      <c r="D63" s="55" t="n">
        <f aca="false">SUMIFS(Fact_Monthly!$F$2:$F$583,Fact_Monthly!$A$2:$A$583,$B63,Fact_Monthly!$D$2:$D$583,$C$4)</f>
        <v>10025.26</v>
      </c>
      <c r="E63" s="55" t="n">
        <f aca="false">C63-D63</f>
        <v>636315.67</v>
      </c>
      <c r="F63" s="55" t="n">
        <f aca="false">SUMIFS(Fact_Monthly!$G$2:$G$583,Fact_Monthly!$A$2:$A$583,$B63,Fact_Monthly!$D$2:$D$583,$C$4)</f>
        <v>1435</v>
      </c>
      <c r="G63" s="55" t="n">
        <f aca="false">SUMIFS(Fact_Monthly!$H$2:$H$583,Fact_Monthly!$A$2:$A$583,$B63,Fact_Monthly!$D$2:$D$583,$C$4)</f>
        <v>366065</v>
      </c>
      <c r="H63" s="54" t="n">
        <f aca="false">IF(F63=0,0,C63/F63)</f>
        <v>450.411797909408</v>
      </c>
      <c r="I63" s="49" t="str">
        <f aca="false">TEXT(B63,"mmm yy")</f>
        <v>Apr 10</v>
      </c>
      <c r="J63" s="55" t="n">
        <f aca="false">CHOOSE(MATCH(Dashboard!$L$4,Lists!$E$2:$E$5,0),E63,F63,G63,H63)</f>
        <v>636315.67</v>
      </c>
    </row>
    <row r="64" customFormat="false" ht="15" hidden="false" customHeight="false" outlineLevel="0" collapsed="false">
      <c r="A64" s="49"/>
      <c r="B64" s="60" t="n">
        <f aca="false">EDATE(B63,1)</f>
        <v>40299</v>
      </c>
      <c r="C64" s="55" t="n">
        <f aca="false">SUMIFS(Fact_Monthly!$E$2:$E$583,Fact_Monthly!$A$2:$A$583,$B64,Fact_Monthly!$D$2:$D$583,$C$4)</f>
        <v>643492.03</v>
      </c>
      <c r="D64" s="55" t="n">
        <f aca="false">SUMIFS(Fact_Monthly!$F$2:$F$583,Fact_Monthly!$A$2:$A$583,$B64,Fact_Monthly!$D$2:$D$583,$C$4)</f>
        <v>37192.89</v>
      </c>
      <c r="E64" s="55" t="n">
        <f aca="false">C64-D64</f>
        <v>606299.14</v>
      </c>
      <c r="F64" s="55" t="n">
        <f aca="false">SUMIFS(Fact_Monthly!$G$2:$G$583,Fact_Monthly!$A$2:$A$583,$B64,Fact_Monthly!$D$2:$D$583,$C$4)</f>
        <v>1484</v>
      </c>
      <c r="G64" s="55" t="n">
        <f aca="false">SUMIFS(Fact_Monthly!$H$2:$H$583,Fact_Monthly!$A$2:$A$583,$B64,Fact_Monthly!$D$2:$D$583,$C$4)</f>
        <v>395438</v>
      </c>
      <c r="H64" s="54" t="n">
        <f aca="false">IF(F64=0,0,C64/F64)</f>
        <v>433.619966307278</v>
      </c>
      <c r="I64" s="49" t="str">
        <f aca="false">TEXT(B64,"mmm yy")</f>
        <v>May 10</v>
      </c>
      <c r="J64" s="55" t="n">
        <f aca="false">CHOOSE(MATCH(Dashboard!$L$4,Lists!$E$2:$E$5,0),E64,F64,G64,H64)</f>
        <v>606299.14</v>
      </c>
    </row>
    <row r="65" customFormat="false" ht="15" hidden="false" customHeight="false" outlineLevel="0" collapsed="false">
      <c r="A65" s="49"/>
      <c r="B65" s="60" t="n">
        <f aca="false">EDATE(B64,1)</f>
        <v>40330</v>
      </c>
      <c r="C65" s="55" t="n">
        <f aca="false">SUMIFS(Fact_Monthly!$E$2:$E$583,Fact_Monthly!$A$2:$A$583,$B65,Fact_Monthly!$D$2:$D$583,$C$4)</f>
        <v>696583.19</v>
      </c>
      <c r="D65" s="55" t="n">
        <f aca="false">SUMIFS(Fact_Monthly!$F$2:$F$583,Fact_Monthly!$A$2:$A$583,$B65,Fact_Monthly!$D$2:$D$583,$C$4)</f>
        <v>26336.86</v>
      </c>
      <c r="E65" s="55" t="n">
        <f aca="false">C65-D65</f>
        <v>670246.33</v>
      </c>
      <c r="F65" s="55" t="n">
        <f aca="false">SUMIFS(Fact_Monthly!$G$2:$G$583,Fact_Monthly!$A$2:$A$583,$B65,Fact_Monthly!$D$2:$D$583,$C$4)</f>
        <v>1612</v>
      </c>
      <c r="G65" s="55" t="n">
        <f aca="false">SUMIFS(Fact_Monthly!$H$2:$H$583,Fact_Monthly!$A$2:$A$583,$B65,Fact_Monthly!$D$2:$D$583,$C$4)</f>
        <v>406238</v>
      </c>
      <c r="H65" s="54" t="n">
        <f aca="false">IF(F65=0,0,C65/F65)</f>
        <v>432.123566997519</v>
      </c>
      <c r="I65" s="49" t="str">
        <f aca="false">TEXT(B65,"mmm yy")</f>
        <v>Jun 10</v>
      </c>
      <c r="J65" s="55" t="n">
        <f aca="false">CHOOSE(MATCH(Dashboard!$L$4,Lists!$E$2:$E$5,0),E65,F65,G65,H65)</f>
        <v>670246.33</v>
      </c>
    </row>
    <row r="66" customFormat="false" ht="15" hidden="false" customHeight="false" outlineLevel="0" collapsed="false">
      <c r="A66" s="49"/>
      <c r="B66" s="60" t="n">
        <f aca="false">EDATE(B65,1)</f>
        <v>40360</v>
      </c>
      <c r="C66" s="55" t="n">
        <f aca="false">SUMIFS(Fact_Monthly!$E$2:$E$583,Fact_Monthly!$A$2:$A$583,$B66,Fact_Monthly!$D$2:$D$583,$C$4)</f>
        <v>632994.32</v>
      </c>
      <c r="D66" s="55" t="n">
        <f aca="false">SUMIFS(Fact_Monthly!$F$2:$F$583,Fact_Monthly!$A$2:$A$583,$B66,Fact_Monthly!$D$2:$D$583,$C$4)</f>
        <v>17132.73</v>
      </c>
      <c r="E66" s="55" t="n">
        <f aca="false">C66-D66</f>
        <v>615861.59</v>
      </c>
      <c r="F66" s="55" t="n">
        <f aca="false">SUMIFS(Fact_Monthly!$G$2:$G$583,Fact_Monthly!$A$2:$A$583,$B66,Fact_Monthly!$D$2:$D$583,$C$4)</f>
        <v>1507</v>
      </c>
      <c r="G66" s="55" t="n">
        <f aca="false">SUMIFS(Fact_Monthly!$H$2:$H$583,Fact_Monthly!$A$2:$A$583,$B66,Fact_Monthly!$D$2:$D$583,$C$4)</f>
        <v>337556</v>
      </c>
      <c r="H66" s="54" t="n">
        <f aca="false">IF(F66=0,0,C66/F66)</f>
        <v>420.03604512276</v>
      </c>
      <c r="I66" s="49" t="str">
        <f aca="false">TEXT(B66,"mmm yy")</f>
        <v>Jul 10</v>
      </c>
      <c r="J66" s="55" t="n">
        <f aca="false">CHOOSE(MATCH(Dashboard!$L$4,Lists!$E$2:$E$5,0),E66,F66,G66,H66)</f>
        <v>615861.59</v>
      </c>
    </row>
    <row r="67" customFormat="false" ht="15" hidden="false" customHeight="false" outlineLevel="0" collapsed="false">
      <c r="A67" s="49"/>
      <c r="B67" s="60" t="n">
        <f aca="false">EDATE(B66,1)</f>
        <v>40391</v>
      </c>
      <c r="C67" s="55" t="n">
        <f aca="false">SUMIFS(Fact_Monthly!$E$2:$E$583,Fact_Monthly!$A$2:$A$583,$B67,Fact_Monthly!$D$2:$D$583,$C$4)</f>
        <v>674037.72</v>
      </c>
      <c r="D67" s="55" t="n">
        <f aca="false">SUMIFS(Fact_Monthly!$F$2:$F$583,Fact_Monthly!$A$2:$A$583,$B67,Fact_Monthly!$D$2:$D$583,$C$4)</f>
        <v>12397.6</v>
      </c>
      <c r="E67" s="55" t="n">
        <f aca="false">C67-D67</f>
        <v>661640.12</v>
      </c>
      <c r="F67" s="55" t="n">
        <f aca="false">SUMIFS(Fact_Monthly!$G$2:$G$583,Fact_Monthly!$A$2:$A$583,$B67,Fact_Monthly!$D$2:$D$583,$C$4)</f>
        <v>1402</v>
      </c>
      <c r="G67" s="55" t="n">
        <f aca="false">SUMIFS(Fact_Monthly!$H$2:$H$583,Fact_Monthly!$A$2:$A$583,$B67,Fact_Monthly!$D$2:$D$583,$C$4)</f>
        <v>471931</v>
      </c>
      <c r="H67" s="54" t="n">
        <f aca="false">IF(F67=0,0,C67/F67)</f>
        <v>480.768701854494</v>
      </c>
      <c r="I67" s="49" t="str">
        <f aca="false">TEXT(B67,"mmm yy")</f>
        <v>Aug 10</v>
      </c>
      <c r="J67" s="55" t="n">
        <f aca="false">CHOOSE(MATCH(Dashboard!$L$4,Lists!$E$2:$E$5,0),E67,F67,G67,H67)</f>
        <v>661640.12</v>
      </c>
    </row>
    <row r="68" customFormat="false" ht="15" hidden="false" customHeight="false" outlineLevel="0" collapsed="false">
      <c r="A68" s="49"/>
      <c r="B68" s="60" t="n">
        <f aca="false">EDATE(B67,1)</f>
        <v>40422</v>
      </c>
      <c r="C68" s="55" t="n">
        <f aca="false">SUMIFS(Fact_Monthly!$E$2:$E$583,Fact_Monthly!$A$2:$A$583,$B68,Fact_Monthly!$D$2:$D$583,$C$4)</f>
        <v>869243.12</v>
      </c>
      <c r="D68" s="55" t="n">
        <f aca="false">SUMIFS(Fact_Monthly!$F$2:$F$583,Fact_Monthly!$A$2:$A$583,$B68,Fact_Monthly!$D$2:$D$583,$C$4)</f>
        <v>27686.42</v>
      </c>
      <c r="E68" s="55" t="n">
        <f aca="false">C68-D68</f>
        <v>841556.7</v>
      </c>
      <c r="F68" s="55" t="n">
        <f aca="false">SUMIFS(Fact_Monthly!$G$2:$G$583,Fact_Monthly!$A$2:$A$583,$B68,Fact_Monthly!$D$2:$D$583,$C$4)</f>
        <v>1789</v>
      </c>
      <c r="G68" s="55" t="n">
        <f aca="false">SUMIFS(Fact_Monthly!$H$2:$H$583,Fact_Monthly!$A$2:$A$583,$B68,Fact_Monthly!$D$2:$D$583,$C$4)</f>
        <v>583366</v>
      </c>
      <c r="H68" s="54" t="n">
        <f aca="false">IF(F68=0,0,C68/F68)</f>
        <v>485.882124091671</v>
      </c>
      <c r="I68" s="49" t="str">
        <f aca="false">TEXT(B68,"mmm yy")</f>
        <v>Sep 10</v>
      </c>
      <c r="J68" s="55" t="n">
        <f aca="false">CHOOSE(MATCH(Dashboard!$L$4,Lists!$E$2:$E$5,0),E68,F68,G68,H68)</f>
        <v>841556.7</v>
      </c>
    </row>
    <row r="69" customFormat="false" ht="15" hidden="false" customHeight="false" outlineLevel="0" collapsed="false">
      <c r="A69" s="49"/>
      <c r="B69" s="60" t="n">
        <f aca="false">EDATE(B68,1)</f>
        <v>40452</v>
      </c>
      <c r="C69" s="55" t="n">
        <f aca="false">SUMIFS(Fact_Monthly!$E$2:$E$583,Fact_Monthly!$A$2:$A$583,$B69,Fact_Monthly!$D$2:$D$583,$C$4)</f>
        <v>1094435.98</v>
      </c>
      <c r="D69" s="55" t="n">
        <f aca="false">SUMIFS(Fact_Monthly!$F$2:$F$583,Fact_Monthly!$A$2:$A$583,$B69,Fact_Monthly!$D$2:$D$583,$C$4)</f>
        <v>25451.07</v>
      </c>
      <c r="E69" s="55" t="n">
        <f aca="false">C69-D69</f>
        <v>1068984.91</v>
      </c>
      <c r="F69" s="55" t="n">
        <f aca="false">SUMIFS(Fact_Monthly!$G$2:$G$583,Fact_Monthly!$A$2:$A$583,$B69,Fact_Monthly!$D$2:$D$583,$C$4)</f>
        <v>2244</v>
      </c>
      <c r="G69" s="55" t="n">
        <f aca="false">SUMIFS(Fact_Monthly!$H$2:$H$583,Fact_Monthly!$A$2:$A$583,$B69,Fact_Monthly!$D$2:$D$583,$C$4)</f>
        <v>619511</v>
      </c>
      <c r="H69" s="54" t="n">
        <f aca="false">IF(F69=0,0,C69/F69)</f>
        <v>487.716568627451</v>
      </c>
      <c r="I69" s="49" t="str">
        <f aca="false">TEXT(B69,"mmm yy")</f>
        <v>Oct 10</v>
      </c>
      <c r="J69" s="55" t="n">
        <f aca="false">CHOOSE(MATCH(Dashboard!$L$4,Lists!$E$2:$E$5,0),E69,F69,G69,H69)</f>
        <v>1068984.91</v>
      </c>
    </row>
    <row r="70" customFormat="false" ht="15" hidden="false" customHeight="false" outlineLevel="0" collapsed="false">
      <c r="A70" s="49"/>
      <c r="B70" s="60" t="n">
        <f aca="false">EDATE(B69,1)</f>
        <v>40483</v>
      </c>
      <c r="C70" s="55" t="n">
        <f aca="false">SUMIFS(Fact_Monthly!$E$2:$E$583,Fact_Monthly!$A$2:$A$583,$B70,Fact_Monthly!$D$2:$D$583,$C$4)</f>
        <v>1429700.78</v>
      </c>
      <c r="D70" s="55" t="n">
        <f aca="false">SUMIFS(Fact_Monthly!$F$2:$F$583,Fact_Monthly!$A$2:$A$583,$B70,Fact_Monthly!$D$2:$D$583,$C$4)</f>
        <v>35098.98</v>
      </c>
      <c r="E70" s="55" t="n">
        <f aca="false">C70-D70</f>
        <v>1394601.8</v>
      </c>
      <c r="F70" s="55" t="n">
        <f aca="false">SUMIFS(Fact_Monthly!$G$2:$G$583,Fact_Monthly!$A$2:$A$583,$B70,Fact_Monthly!$D$2:$D$583,$C$4)</f>
        <v>2719</v>
      </c>
      <c r="G70" s="55" t="n">
        <f aca="false">SUMIFS(Fact_Monthly!$H$2:$H$583,Fact_Monthly!$A$2:$A$583,$B70,Fact_Monthly!$D$2:$D$583,$C$4)</f>
        <v>724263</v>
      </c>
      <c r="H70" s="54" t="n">
        <f aca="false">IF(F70=0,0,C70/F70)</f>
        <v>525.818602427363</v>
      </c>
      <c r="I70" s="49" t="str">
        <f aca="false">TEXT(B70,"mmm yy")</f>
        <v>Nov 10</v>
      </c>
      <c r="J70" s="55" t="n">
        <f aca="false">CHOOSE(MATCH(Dashboard!$L$4,Lists!$E$2:$E$5,0),E70,F70,G70,H70)</f>
        <v>1394601.8</v>
      </c>
    </row>
    <row r="71" customFormat="false" ht="15" hidden="false" customHeight="false" outlineLevel="0" collapsed="false">
      <c r="A71" s="49"/>
      <c r="B71" s="60" t="n">
        <f aca="false">EDATE(B70,1)</f>
        <v>40513</v>
      </c>
      <c r="C71" s="55" t="n">
        <f aca="false">SUMIFS(Fact_Monthly!$E$2:$E$583,Fact_Monthly!$A$2:$A$583,$B71,Fact_Monthly!$D$2:$D$583,$C$4)</f>
        <v>775638.36</v>
      </c>
      <c r="D71" s="55" t="n">
        <f aca="false">SUMIFS(Fact_Monthly!$F$2:$F$583,Fact_Monthly!$A$2:$A$583,$B71,Fact_Monthly!$D$2:$D$583,$C$4)</f>
        <v>17547.86</v>
      </c>
      <c r="E71" s="55" t="n">
        <f aca="false">C71-D71</f>
        <v>758090.5</v>
      </c>
      <c r="F71" s="55" t="n">
        <f aca="false">SUMIFS(Fact_Monthly!$G$2:$G$583,Fact_Monthly!$A$2:$A$583,$B71,Fact_Monthly!$D$2:$D$583,$C$4)</f>
        <v>1550</v>
      </c>
      <c r="G71" s="55" t="n">
        <f aca="false">SUMIFS(Fact_Monthly!$H$2:$H$583,Fact_Monthly!$A$2:$A$583,$B71,Fact_Monthly!$D$2:$D$583,$C$4)</f>
        <v>357529</v>
      </c>
      <c r="H71" s="54" t="n">
        <f aca="false">IF(F71=0,0,C71/F71)</f>
        <v>500.41184516129</v>
      </c>
      <c r="I71" s="49" t="str">
        <f aca="false">TEXT(B71,"mmm yy")</f>
        <v>Dec 10</v>
      </c>
      <c r="J71" s="55" t="n">
        <f aca="false">CHOOSE(MATCH(Dashboard!$L$4,Lists!$E$2:$E$5,0),E71,F71,G71,H71)</f>
        <v>758090.5</v>
      </c>
    </row>
    <row r="72" customFormat="false" ht="15" hidden="false" customHeight="false" outlineLevel="0" collapsed="false">
      <c r="A72" s="49"/>
      <c r="B72" s="60" t="n">
        <f aca="false">EDATE(B71,1)</f>
        <v>40544</v>
      </c>
      <c r="C72" s="55" t="n">
        <f aca="false">SUMIFS(Fact_Monthly!$E$2:$E$583,Fact_Monthly!$A$2:$A$583,$B72,Fact_Monthly!$D$2:$D$583,$C$4)</f>
        <v>670380.24</v>
      </c>
      <c r="D72" s="55" t="n">
        <f aca="false">SUMIFS(Fact_Monthly!$F$2:$F$583,Fact_Monthly!$A$2:$A$583,$B72,Fact_Monthly!$D$2:$D$583,$C$4)</f>
        <v>91525.05</v>
      </c>
      <c r="E72" s="55" t="n">
        <f aca="false">C72-D72</f>
        <v>578855.19</v>
      </c>
      <c r="F72" s="55" t="n">
        <f aca="false">SUMIFS(Fact_Monthly!$G$2:$G$583,Fact_Monthly!$A$2:$A$583,$B72,Fact_Monthly!$D$2:$D$583,$C$4)</f>
        <v>1081</v>
      </c>
      <c r="G72" s="55" t="n">
        <f aca="false">SUMIFS(Fact_Monthly!$H$2:$H$583,Fact_Monthly!$A$2:$A$583,$B72,Fact_Monthly!$D$2:$D$583,$C$4)</f>
        <v>386738</v>
      </c>
      <c r="H72" s="54" t="n">
        <f aca="false">IF(F72=0,0,C72/F72)</f>
        <v>620.148233117484</v>
      </c>
      <c r="I72" s="49" t="str">
        <f aca="false">TEXT(B72,"mmm yy")</f>
        <v>Jan 11</v>
      </c>
      <c r="J72" s="55" t="n">
        <f aca="false">CHOOSE(MATCH(Dashboard!$L$4,Lists!$E$2:$E$5,0),E72,F72,G72,H72)</f>
        <v>578855.19</v>
      </c>
    </row>
    <row r="73" customFormat="false" ht="15" hidden="false" customHeight="false" outlineLevel="0" collapsed="false">
      <c r="A73" s="49"/>
      <c r="B73" s="60" t="n">
        <f aca="false">EDATE(B72,1)</f>
        <v>40575</v>
      </c>
      <c r="C73" s="55" t="n">
        <f aca="false">SUMIFS(Fact_Monthly!$E$2:$E$583,Fact_Monthly!$A$2:$A$583,$B73,Fact_Monthly!$D$2:$D$583,$C$4)</f>
        <v>507799.87</v>
      </c>
      <c r="D73" s="55" t="n">
        <f aca="false">SUMIFS(Fact_Monthly!$F$2:$F$583,Fact_Monthly!$A$2:$A$583,$B73,Fact_Monthly!$D$2:$D$583,$C$4)</f>
        <v>8335.52</v>
      </c>
      <c r="E73" s="55" t="n">
        <f aca="false">C73-D73</f>
        <v>499464.35</v>
      </c>
      <c r="F73" s="55" t="n">
        <f aca="false">SUMIFS(Fact_Monthly!$G$2:$G$583,Fact_Monthly!$A$2:$A$583,$B73,Fact_Monthly!$D$2:$D$583,$C$4)</f>
        <v>1093</v>
      </c>
      <c r="G73" s="55" t="n">
        <f aca="false">SUMIFS(Fact_Monthly!$H$2:$H$583,Fact_Monthly!$A$2:$A$583,$B73,Fact_Monthly!$D$2:$D$583,$C$4)</f>
        <v>282627</v>
      </c>
      <c r="H73" s="54" t="n">
        <f aca="false">IF(F73=0,0,C73/F73)</f>
        <v>464.59274473925</v>
      </c>
      <c r="I73" s="49" t="str">
        <f aca="false">TEXT(B73,"mmm yy")</f>
        <v>Feb 11</v>
      </c>
      <c r="J73" s="55" t="n">
        <f aca="false">CHOOSE(MATCH(Dashboard!$L$4,Lists!$E$2:$E$5,0),E73,F73,G73,H73)</f>
        <v>499464.35</v>
      </c>
    </row>
    <row r="74" customFormat="false" ht="15" hidden="false" customHeight="false" outlineLevel="0" collapsed="false">
      <c r="A74" s="49"/>
      <c r="B74" s="60" t="n">
        <f aca="false">EDATE(B73,1)</f>
        <v>40603</v>
      </c>
      <c r="C74" s="55" t="n">
        <f aca="false">SUMIFS(Fact_Monthly!$E$2:$E$583,Fact_Monthly!$A$2:$A$583,$B74,Fact_Monthly!$D$2:$D$583,$C$4)</f>
        <v>689833.51</v>
      </c>
      <c r="D74" s="55" t="n">
        <f aca="false">SUMIFS(Fact_Monthly!$F$2:$F$583,Fact_Monthly!$A$2:$A$583,$B74,Fact_Monthly!$D$2:$D$583,$C$4)</f>
        <v>10504.3</v>
      </c>
      <c r="E74" s="55" t="n">
        <f aca="false">C74-D74</f>
        <v>679329.21</v>
      </c>
      <c r="F74" s="55" t="n">
        <f aca="false">SUMIFS(Fact_Monthly!$G$2:$G$583,Fact_Monthly!$A$2:$A$583,$B74,Fact_Monthly!$D$2:$D$583,$C$4)</f>
        <v>1440</v>
      </c>
      <c r="G74" s="55" t="n">
        <f aca="false">SUMIFS(Fact_Monthly!$H$2:$H$583,Fact_Monthly!$A$2:$A$583,$B74,Fact_Monthly!$D$2:$D$583,$C$4)</f>
        <v>376182</v>
      </c>
      <c r="H74" s="54" t="n">
        <f aca="false">IF(F74=0,0,C74/F74)</f>
        <v>479.051048611111</v>
      </c>
      <c r="I74" s="49" t="str">
        <f aca="false">TEXT(B74,"mmm yy")</f>
        <v>Mar 11</v>
      </c>
      <c r="J74" s="55" t="n">
        <f aca="false">CHOOSE(MATCH(Dashboard!$L$4,Lists!$E$2:$E$5,0),E74,F74,G74,H74)</f>
        <v>679329.21</v>
      </c>
    </row>
    <row r="75" customFormat="false" ht="15" hidden="false" customHeight="false" outlineLevel="0" collapsed="false">
      <c r="A75" s="49"/>
      <c r="B75" s="60" t="n">
        <f aca="false">EDATE(B74,1)</f>
        <v>40634</v>
      </c>
      <c r="C75" s="55" t="n">
        <f aca="false">SUMIFS(Fact_Monthly!$E$2:$E$583,Fact_Monthly!$A$2:$A$583,$B75,Fact_Monthly!$D$2:$D$583,$C$4)</f>
        <v>515377.99</v>
      </c>
      <c r="D75" s="55" t="n">
        <f aca="false">SUMIFS(Fact_Monthly!$F$2:$F$583,Fact_Monthly!$A$2:$A$583,$B75,Fact_Monthly!$D$2:$D$583,$C$4)</f>
        <v>33316.06</v>
      </c>
      <c r="E75" s="55" t="n">
        <f aca="false">C75-D75</f>
        <v>482061.93</v>
      </c>
      <c r="F75" s="55" t="n">
        <f aca="false">SUMIFS(Fact_Monthly!$G$2:$G$583,Fact_Monthly!$A$2:$A$583,$B75,Fact_Monthly!$D$2:$D$583,$C$4)</f>
        <v>1235</v>
      </c>
      <c r="G75" s="55" t="n">
        <f aca="false">SUMIFS(Fact_Monthly!$H$2:$H$583,Fact_Monthly!$A$2:$A$583,$B75,Fact_Monthly!$D$2:$D$583,$C$4)</f>
        <v>307650</v>
      </c>
      <c r="H75" s="54" t="n">
        <f aca="false">IF(F75=0,0,C75/F75)</f>
        <v>417.310113360324</v>
      </c>
      <c r="I75" s="49" t="str">
        <f aca="false">TEXT(B75,"mmm yy")</f>
        <v>Apr 11</v>
      </c>
      <c r="J75" s="55" t="n">
        <f aca="false">CHOOSE(MATCH(Dashboard!$L$4,Lists!$E$2:$E$5,0),E75,F75,G75,H75)</f>
        <v>482061.93</v>
      </c>
    </row>
    <row r="76" customFormat="false" ht="15" hidden="false" customHeight="false" outlineLevel="0" collapsed="false">
      <c r="A76" s="49"/>
      <c r="B76" s="60" t="n">
        <f aca="false">EDATE(B75,1)</f>
        <v>40664</v>
      </c>
      <c r="C76" s="55" t="n">
        <f aca="false">SUMIFS(Fact_Monthly!$E$2:$E$583,Fact_Monthly!$A$2:$A$583,$B76,Fact_Monthly!$D$2:$D$583,$C$4)</f>
        <v>739953</v>
      </c>
      <c r="D76" s="55" t="n">
        <f aca="false">SUMIFS(Fact_Monthly!$F$2:$F$583,Fact_Monthly!$A$2:$A$583,$B76,Fact_Monthly!$D$2:$D$583,$C$4)</f>
        <v>8948.23</v>
      </c>
      <c r="E76" s="55" t="n">
        <f aca="false">C76-D76</f>
        <v>731004.77</v>
      </c>
      <c r="F76" s="55" t="n">
        <f aca="false">SUMIFS(Fact_Monthly!$G$2:$G$583,Fact_Monthly!$A$2:$A$583,$B76,Fact_Monthly!$D$2:$D$583,$C$4)</f>
        <v>1668</v>
      </c>
      <c r="G76" s="55" t="n">
        <f aca="false">SUMIFS(Fact_Monthly!$H$2:$H$583,Fact_Monthly!$A$2:$A$583,$B76,Fact_Monthly!$D$2:$D$583,$C$4)</f>
        <v>394653</v>
      </c>
      <c r="H76" s="54" t="n">
        <f aca="false">IF(F76=0,0,C76/F76)</f>
        <v>443.61690647482</v>
      </c>
      <c r="I76" s="49" t="str">
        <f aca="false">TEXT(B76,"mmm yy")</f>
        <v>May 11</v>
      </c>
      <c r="J76" s="55" t="n">
        <f aca="false">CHOOSE(MATCH(Dashboard!$L$4,Lists!$E$2:$E$5,0),E76,F76,G76,H76)</f>
        <v>731004.77</v>
      </c>
    </row>
    <row r="77" customFormat="false" ht="15" hidden="false" customHeight="false" outlineLevel="0" collapsed="false">
      <c r="A77" s="49"/>
      <c r="B77" s="60" t="n">
        <f aca="false">EDATE(B76,1)</f>
        <v>40695</v>
      </c>
      <c r="C77" s="55" t="n">
        <f aca="false">SUMIFS(Fact_Monthly!$E$2:$E$583,Fact_Monthly!$A$2:$A$583,$B77,Fact_Monthly!$D$2:$D$583,$C$4)</f>
        <v>737558.98</v>
      </c>
      <c r="D77" s="55" t="n">
        <f aca="false">SUMIFS(Fact_Monthly!$F$2:$F$583,Fact_Monthly!$A$2:$A$583,$B77,Fact_Monthly!$D$2:$D$583,$C$4)</f>
        <v>13713.84</v>
      </c>
      <c r="E77" s="55" t="n">
        <f aca="false">C77-D77</f>
        <v>723845.14</v>
      </c>
      <c r="F77" s="55" t="n">
        <f aca="false">SUMIFS(Fact_Monthly!$G$2:$G$583,Fact_Monthly!$A$2:$A$583,$B77,Fact_Monthly!$D$2:$D$583,$C$4)</f>
        <v>1525</v>
      </c>
      <c r="G77" s="55" t="n">
        <f aca="false">SUMIFS(Fact_Monthly!$H$2:$H$583,Fact_Monthly!$A$2:$A$583,$B77,Fact_Monthly!$D$2:$D$583,$C$4)</f>
        <v>388124</v>
      </c>
      <c r="H77" s="54" t="n">
        <f aca="false">IF(F77=0,0,C77/F77)</f>
        <v>483.645232786885</v>
      </c>
      <c r="I77" s="49" t="str">
        <f aca="false">TEXT(B77,"mmm yy")</f>
        <v>Jun 11</v>
      </c>
      <c r="J77" s="55" t="n">
        <f aca="false">CHOOSE(MATCH(Dashboard!$L$4,Lists!$E$2:$E$5,0),E77,F77,G77,H77)</f>
        <v>723845.14</v>
      </c>
    </row>
    <row r="78" customFormat="false" ht="15" hidden="false" customHeight="false" outlineLevel="0" collapsed="false">
      <c r="A78" s="49"/>
      <c r="B78" s="60" t="n">
        <f aca="false">EDATE(B77,1)</f>
        <v>40725</v>
      </c>
      <c r="C78" s="55" t="n">
        <f aca="false">SUMIFS(Fact_Monthly!$E$2:$E$583,Fact_Monthly!$A$2:$A$583,$B78,Fact_Monthly!$D$2:$D$583,$C$4)</f>
        <v>688219.34</v>
      </c>
      <c r="D78" s="55" t="n">
        <f aca="false">SUMIFS(Fact_Monthly!$F$2:$F$583,Fact_Monthly!$A$2:$A$583,$B78,Fact_Monthly!$D$2:$D$583,$C$4)</f>
        <v>11407.26</v>
      </c>
      <c r="E78" s="55" t="n">
        <f aca="false">C78-D78</f>
        <v>676812.08</v>
      </c>
      <c r="F78" s="55" t="n">
        <f aca="false">SUMIFS(Fact_Monthly!$G$2:$G$583,Fact_Monthly!$A$2:$A$583,$B78,Fact_Monthly!$D$2:$D$583,$C$4)</f>
        <v>1452</v>
      </c>
      <c r="G78" s="55" t="n">
        <f aca="false">SUMIFS(Fact_Monthly!$H$2:$H$583,Fact_Monthly!$A$2:$A$583,$B78,Fact_Monthly!$D$2:$D$583,$C$4)</f>
        <v>399290</v>
      </c>
      <c r="H78" s="54" t="n">
        <f aca="false">IF(F78=0,0,C78/F78)</f>
        <v>473.980261707989</v>
      </c>
      <c r="I78" s="49" t="str">
        <f aca="false">TEXT(B78,"mmm yy")</f>
        <v>Jul 11</v>
      </c>
      <c r="J78" s="55" t="n">
        <f aca="false">CHOOSE(MATCH(Dashboard!$L$4,Lists!$E$2:$E$5,0),E78,F78,G78,H78)</f>
        <v>676812.08</v>
      </c>
    </row>
    <row r="79" customFormat="false" ht="15" hidden="false" customHeight="false" outlineLevel="0" collapsed="false">
      <c r="A79" s="49"/>
      <c r="B79" s="60" t="n">
        <f aca="false">EDATE(B78,1)</f>
        <v>40756</v>
      </c>
      <c r="C79" s="55" t="n">
        <f aca="false">SUMIFS(Fact_Monthly!$E$2:$E$583,Fact_Monthly!$A$2:$A$583,$B79,Fact_Monthly!$D$2:$D$583,$C$4)</f>
        <v>724216.5</v>
      </c>
      <c r="D79" s="55" t="n">
        <f aca="false">SUMIFS(Fact_Monthly!$F$2:$F$583,Fact_Monthly!$A$2:$A$583,$B79,Fact_Monthly!$D$2:$D$583,$C$4)</f>
        <v>22926.57</v>
      </c>
      <c r="E79" s="55" t="n">
        <f aca="false">C79-D79</f>
        <v>701289.93</v>
      </c>
      <c r="F79" s="55" t="n">
        <f aca="false">SUMIFS(Fact_Monthly!$G$2:$G$583,Fact_Monthly!$A$2:$A$583,$B79,Fact_Monthly!$D$2:$D$583,$C$4)</f>
        <v>1339</v>
      </c>
      <c r="G79" s="55" t="n">
        <f aca="false">SUMIFS(Fact_Monthly!$H$2:$H$583,Fact_Monthly!$A$2:$A$583,$B79,Fact_Monthly!$D$2:$D$583,$C$4)</f>
        <v>420695</v>
      </c>
      <c r="H79" s="54" t="n">
        <f aca="false">IF(F79=0,0,C79/F79)</f>
        <v>540.863704256908</v>
      </c>
      <c r="I79" s="49" t="str">
        <f aca="false">TEXT(B79,"mmm yy")</f>
        <v>Aug 11</v>
      </c>
      <c r="J79" s="55" t="n">
        <f aca="false">CHOOSE(MATCH(Dashboard!$L$4,Lists!$E$2:$E$5,0),E79,F79,G79,H79)</f>
        <v>701289.93</v>
      </c>
    </row>
    <row r="80" customFormat="false" ht="15" hidden="false" customHeight="false" outlineLevel="0" collapsed="false">
      <c r="A80" s="49"/>
      <c r="B80" s="60" t="n">
        <f aca="false">EDATE(B79,1)</f>
        <v>40787</v>
      </c>
      <c r="C80" s="55" t="n">
        <f aca="false">SUMIFS(Fact_Monthly!$E$2:$E$583,Fact_Monthly!$A$2:$A$583,$B80,Fact_Monthly!$D$2:$D$583,$C$4)</f>
        <v>1028320.38</v>
      </c>
      <c r="D80" s="55" t="n">
        <f aca="false">SUMIFS(Fact_Monthly!$F$2:$F$583,Fact_Monthly!$A$2:$A$583,$B80,Fact_Monthly!$D$2:$D$583,$C$4)</f>
        <v>16980.64</v>
      </c>
      <c r="E80" s="55" t="n">
        <f aca="false">C80-D80</f>
        <v>1011339.74</v>
      </c>
      <c r="F80" s="55" t="n">
        <f aca="false">SUMIFS(Fact_Monthly!$G$2:$G$583,Fact_Monthly!$A$2:$A$583,$B80,Fact_Monthly!$D$2:$D$583,$C$4)</f>
        <v>1818</v>
      </c>
      <c r="G80" s="55" t="n">
        <f aca="false">SUMIFS(Fact_Monthly!$H$2:$H$583,Fact_Monthly!$A$2:$A$583,$B80,Fact_Monthly!$D$2:$D$583,$C$4)</f>
        <v>568700</v>
      </c>
      <c r="H80" s="54" t="n">
        <f aca="false">IF(F80=0,0,C80/F80)</f>
        <v>565.632772277228</v>
      </c>
      <c r="I80" s="49" t="str">
        <f aca="false">TEXT(B80,"mmm yy")</f>
        <v>Sep 11</v>
      </c>
      <c r="J80" s="55" t="n">
        <f aca="false">CHOOSE(MATCH(Dashboard!$L$4,Lists!$E$2:$E$5,0),E80,F80,G80,H80)</f>
        <v>1011339.74</v>
      </c>
    </row>
    <row r="81" customFormat="false" ht="15" hidden="false" customHeight="false" outlineLevel="0" collapsed="false">
      <c r="A81" s="49"/>
      <c r="B81" s="60" t="n">
        <f aca="false">EDATE(B80,1)</f>
        <v>40817</v>
      </c>
      <c r="C81" s="55" t="n">
        <f aca="false">SUMIFS(Fact_Monthly!$E$2:$E$583,Fact_Monthly!$A$2:$A$583,$B81,Fact_Monthly!$D$2:$D$583,$C$4)</f>
        <v>1103314.25</v>
      </c>
      <c r="D81" s="55" t="n">
        <f aca="false">SUMIFS(Fact_Monthly!$F$2:$F$583,Fact_Monthly!$A$2:$A$583,$B81,Fact_Monthly!$D$2:$D$583,$C$4)</f>
        <v>41613.03</v>
      </c>
      <c r="E81" s="55" t="n">
        <f aca="false">C81-D81</f>
        <v>1061701.22</v>
      </c>
      <c r="F81" s="55" t="n">
        <f aca="false">SUMIFS(Fact_Monthly!$G$2:$G$583,Fact_Monthly!$A$2:$A$583,$B81,Fact_Monthly!$D$2:$D$583,$C$4)</f>
        <v>2005</v>
      </c>
      <c r="G81" s="55" t="n">
        <f aca="false">SUMIFS(Fact_Monthly!$H$2:$H$583,Fact_Monthly!$A$2:$A$583,$B81,Fact_Monthly!$D$2:$D$583,$C$4)</f>
        <v>619597</v>
      </c>
      <c r="H81" s="54" t="n">
        <f aca="false">IF(F81=0,0,C81/F81)</f>
        <v>550.281421446384</v>
      </c>
      <c r="I81" s="49" t="str">
        <f aca="false">TEXT(B81,"mmm yy")</f>
        <v>Oct 11</v>
      </c>
      <c r="J81" s="55" t="n">
        <f aca="false">CHOOSE(MATCH(Dashboard!$L$4,Lists!$E$2:$E$5,0),E81,F81,G81,H81)</f>
        <v>1061701.22</v>
      </c>
    </row>
    <row r="82" customFormat="false" ht="15" hidden="false" customHeight="false" outlineLevel="0" collapsed="false">
      <c r="A82" s="49"/>
      <c r="B82" s="60" t="n">
        <f aca="false">EDATE(B81,1)</f>
        <v>40848</v>
      </c>
      <c r="C82" s="55" t="n">
        <f aca="false">SUMIFS(Fact_Monthly!$E$2:$E$583,Fact_Monthly!$A$2:$A$583,$B82,Fact_Monthly!$D$2:$D$583,$C$4)</f>
        <v>1452115.98</v>
      </c>
      <c r="D82" s="55" t="n">
        <f aca="false">SUMIFS(Fact_Monthly!$F$2:$F$583,Fact_Monthly!$A$2:$A$583,$B82,Fact_Monthly!$D$2:$D$583,$C$4)</f>
        <v>24991.44</v>
      </c>
      <c r="E82" s="55" t="n">
        <f aca="false">C82-D82</f>
        <v>1427124.54</v>
      </c>
      <c r="F82" s="55" t="n">
        <f aca="false">SUMIFS(Fact_Monthly!$G$2:$G$583,Fact_Monthly!$A$2:$A$583,$B82,Fact_Monthly!$D$2:$D$583,$C$4)</f>
        <v>2751</v>
      </c>
      <c r="G82" s="55" t="n">
        <f aca="false">SUMIFS(Fact_Monthly!$H$2:$H$583,Fact_Monthly!$A$2:$A$583,$B82,Fact_Monthly!$D$2:$D$583,$C$4)</f>
        <v>746952</v>
      </c>
      <c r="H82" s="54" t="n">
        <f aca="false">IF(F82=0,0,C82/F82)</f>
        <v>527.850229007634</v>
      </c>
      <c r="I82" s="49" t="str">
        <f aca="false">TEXT(B82,"mmm yy")</f>
        <v>Nov 11</v>
      </c>
      <c r="J82" s="55" t="n">
        <f aca="false">CHOOSE(MATCH(Dashboard!$L$4,Lists!$E$2:$E$5,0),E82,F82,G82,H82)</f>
        <v>1427124.54</v>
      </c>
    </row>
    <row r="83" customFormat="false" ht="15" hidden="false" customHeight="false" outlineLevel="0" collapsed="false">
      <c r="A83" s="49"/>
      <c r="B83" s="60" t="n">
        <f aca="false">EDATE(B82,1)</f>
        <v>40878</v>
      </c>
      <c r="C83" s="55" t="n">
        <f aca="false">SUMIFS(Fact_Monthly!$E$2:$E$583,Fact_Monthly!$A$2:$A$583,$B83,Fact_Monthly!$D$2:$D$583,$C$4)</f>
        <v>614490.92</v>
      </c>
      <c r="D83" s="55" t="n">
        <f aca="false">SUMIFS(Fact_Monthly!$F$2:$F$583,Fact_Monthly!$A$2:$A$583,$B83,Fact_Monthly!$D$2:$D$583,$C$4)</f>
        <v>174091.36</v>
      </c>
      <c r="E83" s="55" t="n">
        <f aca="false">C83-D83</f>
        <v>440399.56</v>
      </c>
      <c r="F83" s="55" t="n">
        <f aca="false">SUMIFS(Fact_Monthly!$G$2:$G$583,Fact_Monthly!$A$2:$A$583,$B83,Fact_Monthly!$D$2:$D$583,$C$4)</f>
        <v>816</v>
      </c>
      <c r="G83" s="55" t="n">
        <f aca="false">SUMIFS(Fact_Monthly!$H$2:$H$583,Fact_Monthly!$A$2:$A$583,$B83,Fact_Monthly!$D$2:$D$583,$C$4)</f>
        <v>312647</v>
      </c>
      <c r="H83" s="54" t="n">
        <f aca="false">IF(F83=0,0,C83/F83)</f>
        <v>753.052598039216</v>
      </c>
      <c r="I83" s="49" t="str">
        <f aca="false">TEXT(B83,"mmm yy")</f>
        <v>Dec 11</v>
      </c>
      <c r="J83" s="55" t="n">
        <f aca="false">CHOOSE(MATCH(Dashboard!$L$4,Lists!$E$2:$E$5,0),E83,F83,G83,H83)</f>
        <v>440399.56</v>
      </c>
    </row>
    <row r="84" customFormat="false" ht="15" hidden="false" customHeight="false" outlineLevel="0" collapsed="false">
      <c r="A84" s="49"/>
      <c r="B84" s="49"/>
      <c r="C84" s="49"/>
      <c r="D84" s="49"/>
      <c r="E84" s="49"/>
      <c r="F84" s="49"/>
      <c r="G84" s="49"/>
      <c r="H84" s="49"/>
      <c r="I84" s="49"/>
      <c r="J84" s="49"/>
    </row>
    <row r="85" customFormat="false" ht="15" hidden="false" customHeight="false" outlineLevel="0" collapsed="false">
      <c r="A85" s="49"/>
      <c r="B85" s="49"/>
      <c r="C85" s="49"/>
      <c r="D85" s="49"/>
      <c r="E85" s="49"/>
      <c r="F85" s="49"/>
      <c r="G85" s="49"/>
      <c r="H85" s="49"/>
      <c r="I85" s="49"/>
      <c r="J85" s="49"/>
    </row>
    <row r="86" customFormat="false" ht="15" hidden="false" customHeight="false" outlineLevel="0" collapsed="false">
      <c r="A86" s="49"/>
      <c r="B86" s="49"/>
      <c r="C86" s="49"/>
      <c r="D86" s="49"/>
      <c r="E86" s="49"/>
      <c r="F86" s="49"/>
      <c r="G86" s="49"/>
      <c r="H86" s="49"/>
      <c r="I86" s="49"/>
      <c r="J86" s="49"/>
    </row>
    <row r="87" customFormat="false" ht="15" hidden="false" customHeight="false" outlineLevel="0" collapsed="false">
      <c r="A87" s="49"/>
      <c r="B87" s="47" t="s">
        <v>147</v>
      </c>
      <c r="C87" s="52"/>
      <c r="D87" s="52"/>
      <c r="E87" s="52"/>
      <c r="F87" s="52"/>
      <c r="G87" s="52"/>
      <c r="H87" s="52"/>
      <c r="I87" s="52"/>
      <c r="J87" s="52"/>
    </row>
    <row r="88" customFormat="false" ht="15" hidden="false" customHeight="false" outlineLevel="0" collapsed="false">
      <c r="A88" s="49"/>
      <c r="B88" s="58" t="s">
        <v>148</v>
      </c>
      <c r="C88" s="58" t="s">
        <v>143</v>
      </c>
      <c r="D88" s="58" t="n">
        <v>2010</v>
      </c>
      <c r="E88" s="58" t="n">
        <v>2011</v>
      </c>
      <c r="F88" s="49"/>
      <c r="G88" s="49"/>
      <c r="H88" s="49"/>
      <c r="I88" s="49"/>
      <c r="J88" s="49"/>
    </row>
    <row r="89" customFormat="false" ht="15" hidden="false" customHeight="false" outlineLevel="0" collapsed="false">
      <c r="A89" s="49"/>
      <c r="B89" s="49" t="n">
        <v>1</v>
      </c>
      <c r="C89" s="49" t="s">
        <v>149</v>
      </c>
      <c r="D89" s="55" t="n">
        <f aca="false">SUMIFS(Fact_Monthly!$E$2:$E$583,Fact_Monthly!$B$2:$B$583,D$88,Fact_Monthly!$C$2:$C$583,$B89,Fact_Monthly!$D$2:$D$583,$C$4)-SUMIFS(Fact_Monthly!$F$2:$F$583,Fact_Monthly!$B$2:$B$583,D$88,Fact_Monthly!$C$2:$C$583,$B89,Fact_Monthly!$D$2:$D$583,$C$4)</f>
        <v>604831.79</v>
      </c>
      <c r="E89" s="55" t="n">
        <f aca="false">SUMIFS(Fact_Monthly!$E$2:$E$583,Fact_Monthly!$B$2:$B$583,E$88,Fact_Monthly!$C$2:$C$583,$B89,Fact_Monthly!$D$2:$D$583,$C$4)-SUMIFS(Fact_Monthly!$F$2:$F$583,Fact_Monthly!$B$2:$B$583,E$88,Fact_Monthly!$C$2:$C$583,$B89,Fact_Monthly!$D$2:$D$583,$C$4)</f>
        <v>578855.19</v>
      </c>
      <c r="F89" s="49"/>
      <c r="G89" s="49"/>
      <c r="H89" s="49"/>
      <c r="I89" s="49"/>
      <c r="J89" s="49"/>
    </row>
    <row r="90" customFormat="false" ht="15" hidden="false" customHeight="false" outlineLevel="0" collapsed="false">
      <c r="A90" s="49"/>
      <c r="B90" s="49" t="n">
        <v>2</v>
      </c>
      <c r="C90" s="49" t="s">
        <v>150</v>
      </c>
      <c r="D90" s="55" t="n">
        <f aca="false">SUMIFS(Fact_Monthly!$E$2:$E$583,Fact_Monthly!$B$2:$B$583,D$88,Fact_Monthly!$C$2:$C$583,$B90,Fact_Monthly!$D$2:$D$583,$C$4)-SUMIFS(Fact_Monthly!$F$2:$F$583,Fact_Monthly!$B$2:$B$583,D$88,Fact_Monthly!$C$2:$C$583,$B90,Fact_Monthly!$D$2:$D$583,$C$4)</f>
        <v>525334.23</v>
      </c>
      <c r="E90" s="55" t="n">
        <f aca="false">SUMIFS(Fact_Monthly!$E$2:$E$583,Fact_Monthly!$B$2:$B$583,E$88,Fact_Monthly!$C$2:$C$583,$B90,Fact_Monthly!$D$2:$D$583,$C$4)-SUMIFS(Fact_Monthly!$F$2:$F$583,Fact_Monthly!$B$2:$B$583,E$88,Fact_Monthly!$C$2:$C$583,$B90,Fact_Monthly!$D$2:$D$583,$C$4)</f>
        <v>499464.35</v>
      </c>
      <c r="F90" s="49"/>
      <c r="G90" s="49"/>
      <c r="H90" s="49"/>
      <c r="I90" s="49"/>
      <c r="J90" s="49"/>
    </row>
    <row r="91" customFormat="false" ht="15" hidden="false" customHeight="false" outlineLevel="0" collapsed="false">
      <c r="A91" s="49"/>
      <c r="B91" s="49" t="n">
        <v>3</v>
      </c>
      <c r="C91" s="49" t="s">
        <v>151</v>
      </c>
      <c r="D91" s="55" t="n">
        <f aca="false">SUMIFS(Fact_Monthly!$E$2:$E$583,Fact_Monthly!$B$2:$B$583,D$88,Fact_Monthly!$C$2:$C$583,$B91,Fact_Monthly!$D$2:$D$583,$C$4)-SUMIFS(Fact_Monthly!$F$2:$F$583,Fact_Monthly!$B$2:$B$583,D$88,Fact_Monthly!$C$2:$C$583,$B91,Fact_Monthly!$D$2:$D$583,$C$4)</f>
        <v>752102.13</v>
      </c>
      <c r="E91" s="55" t="n">
        <f aca="false">SUMIFS(Fact_Monthly!$E$2:$E$583,Fact_Monthly!$B$2:$B$583,E$88,Fact_Monthly!$C$2:$C$583,$B91,Fact_Monthly!$D$2:$D$583,$C$4)-SUMIFS(Fact_Monthly!$F$2:$F$583,Fact_Monthly!$B$2:$B$583,E$88,Fact_Monthly!$C$2:$C$583,$B91,Fact_Monthly!$D$2:$D$583,$C$4)</f>
        <v>679329.21</v>
      </c>
      <c r="F91" s="49"/>
      <c r="G91" s="49"/>
      <c r="H91" s="49"/>
      <c r="I91" s="49"/>
      <c r="J91" s="49"/>
    </row>
    <row r="92" customFormat="false" ht="15" hidden="false" customHeight="false" outlineLevel="0" collapsed="false">
      <c r="A92" s="49"/>
      <c r="B92" s="49" t="n">
        <v>4</v>
      </c>
      <c r="C92" s="49" t="s">
        <v>152</v>
      </c>
      <c r="D92" s="55" t="n">
        <f aca="false">SUMIFS(Fact_Monthly!$E$2:$E$583,Fact_Monthly!$B$2:$B$583,D$88,Fact_Monthly!$C$2:$C$583,$B92,Fact_Monthly!$D$2:$D$583,$C$4)-SUMIFS(Fact_Monthly!$F$2:$F$583,Fact_Monthly!$B$2:$B$583,D$88,Fact_Monthly!$C$2:$C$583,$B92,Fact_Monthly!$D$2:$D$583,$C$4)</f>
        <v>636315.67</v>
      </c>
      <c r="E92" s="55" t="n">
        <f aca="false">SUMIFS(Fact_Monthly!$E$2:$E$583,Fact_Monthly!$B$2:$B$583,E$88,Fact_Monthly!$C$2:$C$583,$B92,Fact_Monthly!$D$2:$D$583,$C$4)-SUMIFS(Fact_Monthly!$F$2:$F$583,Fact_Monthly!$B$2:$B$583,E$88,Fact_Monthly!$C$2:$C$583,$B92,Fact_Monthly!$D$2:$D$583,$C$4)</f>
        <v>482061.93</v>
      </c>
      <c r="F92" s="49"/>
      <c r="G92" s="49"/>
      <c r="H92" s="49"/>
      <c r="I92" s="49"/>
      <c r="J92" s="49"/>
    </row>
    <row r="93" customFormat="false" ht="15" hidden="false" customHeight="false" outlineLevel="0" collapsed="false">
      <c r="A93" s="49"/>
      <c r="B93" s="49" t="n">
        <v>5</v>
      </c>
      <c r="C93" s="49" t="s">
        <v>153</v>
      </c>
      <c r="D93" s="55" t="n">
        <f aca="false">SUMIFS(Fact_Monthly!$E$2:$E$583,Fact_Monthly!$B$2:$B$583,D$88,Fact_Monthly!$C$2:$C$583,$B93,Fact_Monthly!$D$2:$D$583,$C$4)-SUMIFS(Fact_Monthly!$F$2:$F$583,Fact_Monthly!$B$2:$B$583,D$88,Fact_Monthly!$C$2:$C$583,$B93,Fact_Monthly!$D$2:$D$583,$C$4)</f>
        <v>606299.14</v>
      </c>
      <c r="E93" s="55" t="n">
        <f aca="false">SUMIFS(Fact_Monthly!$E$2:$E$583,Fact_Monthly!$B$2:$B$583,E$88,Fact_Monthly!$C$2:$C$583,$B93,Fact_Monthly!$D$2:$D$583,$C$4)-SUMIFS(Fact_Monthly!$F$2:$F$583,Fact_Monthly!$B$2:$B$583,E$88,Fact_Monthly!$C$2:$C$583,$B93,Fact_Monthly!$D$2:$D$583,$C$4)</f>
        <v>731004.77</v>
      </c>
      <c r="F93" s="49"/>
      <c r="G93" s="49"/>
      <c r="H93" s="49"/>
      <c r="I93" s="49"/>
      <c r="J93" s="49"/>
    </row>
    <row r="94" customFormat="false" ht="15" hidden="false" customHeight="false" outlineLevel="0" collapsed="false">
      <c r="A94" s="49"/>
      <c r="B94" s="49" t="n">
        <v>6</v>
      </c>
      <c r="C94" s="49" t="s">
        <v>154</v>
      </c>
      <c r="D94" s="55" t="n">
        <f aca="false">SUMIFS(Fact_Monthly!$E$2:$E$583,Fact_Monthly!$B$2:$B$583,D$88,Fact_Monthly!$C$2:$C$583,$B94,Fact_Monthly!$D$2:$D$583,$C$4)-SUMIFS(Fact_Monthly!$F$2:$F$583,Fact_Monthly!$B$2:$B$583,D$88,Fact_Monthly!$C$2:$C$583,$B94,Fact_Monthly!$D$2:$D$583,$C$4)</f>
        <v>670246.33</v>
      </c>
      <c r="E94" s="55" t="n">
        <f aca="false">SUMIFS(Fact_Monthly!$E$2:$E$583,Fact_Monthly!$B$2:$B$583,E$88,Fact_Monthly!$C$2:$C$583,$B94,Fact_Monthly!$D$2:$D$583,$C$4)-SUMIFS(Fact_Monthly!$F$2:$F$583,Fact_Monthly!$B$2:$B$583,E$88,Fact_Monthly!$C$2:$C$583,$B94,Fact_Monthly!$D$2:$D$583,$C$4)</f>
        <v>723845.14</v>
      </c>
      <c r="F94" s="49"/>
      <c r="G94" s="49"/>
      <c r="H94" s="49"/>
      <c r="I94" s="49"/>
      <c r="J94" s="49"/>
    </row>
    <row r="95" customFormat="false" ht="15" hidden="false" customHeight="false" outlineLevel="0" collapsed="false">
      <c r="A95" s="49"/>
      <c r="B95" s="49" t="n">
        <v>7</v>
      </c>
      <c r="C95" s="49" t="s">
        <v>155</v>
      </c>
      <c r="D95" s="55" t="n">
        <f aca="false">SUMIFS(Fact_Monthly!$E$2:$E$583,Fact_Monthly!$B$2:$B$583,D$88,Fact_Monthly!$C$2:$C$583,$B95,Fact_Monthly!$D$2:$D$583,$C$4)-SUMIFS(Fact_Monthly!$F$2:$F$583,Fact_Monthly!$B$2:$B$583,D$88,Fact_Monthly!$C$2:$C$583,$B95,Fact_Monthly!$D$2:$D$583,$C$4)</f>
        <v>615861.59</v>
      </c>
      <c r="E95" s="55" t="n">
        <f aca="false">SUMIFS(Fact_Monthly!$E$2:$E$583,Fact_Monthly!$B$2:$B$583,E$88,Fact_Monthly!$C$2:$C$583,$B95,Fact_Monthly!$D$2:$D$583,$C$4)-SUMIFS(Fact_Monthly!$F$2:$F$583,Fact_Monthly!$B$2:$B$583,E$88,Fact_Monthly!$C$2:$C$583,$B95,Fact_Monthly!$D$2:$D$583,$C$4)</f>
        <v>676812.08</v>
      </c>
      <c r="F95" s="49"/>
      <c r="G95" s="49"/>
      <c r="H95" s="49"/>
      <c r="I95" s="49"/>
      <c r="J95" s="49"/>
    </row>
    <row r="96" customFormat="false" ht="15" hidden="false" customHeight="false" outlineLevel="0" collapsed="false">
      <c r="A96" s="49"/>
      <c r="B96" s="49" t="n">
        <v>8</v>
      </c>
      <c r="C96" s="49" t="s">
        <v>156</v>
      </c>
      <c r="D96" s="55" t="n">
        <f aca="false">SUMIFS(Fact_Monthly!$E$2:$E$583,Fact_Monthly!$B$2:$B$583,D$88,Fact_Monthly!$C$2:$C$583,$B96,Fact_Monthly!$D$2:$D$583,$C$4)-SUMIFS(Fact_Monthly!$F$2:$F$583,Fact_Monthly!$B$2:$B$583,D$88,Fact_Monthly!$C$2:$C$583,$B96,Fact_Monthly!$D$2:$D$583,$C$4)</f>
        <v>661640.12</v>
      </c>
      <c r="E96" s="55" t="n">
        <f aca="false">SUMIFS(Fact_Monthly!$E$2:$E$583,Fact_Monthly!$B$2:$B$583,E$88,Fact_Monthly!$C$2:$C$583,$B96,Fact_Monthly!$D$2:$D$583,$C$4)-SUMIFS(Fact_Monthly!$F$2:$F$583,Fact_Monthly!$B$2:$B$583,E$88,Fact_Monthly!$C$2:$C$583,$B96,Fact_Monthly!$D$2:$D$583,$C$4)</f>
        <v>701289.93</v>
      </c>
      <c r="F96" s="49"/>
      <c r="G96" s="49"/>
      <c r="H96" s="49"/>
      <c r="I96" s="49"/>
      <c r="J96" s="49"/>
    </row>
    <row r="97" customFormat="false" ht="15" hidden="false" customHeight="false" outlineLevel="0" collapsed="false">
      <c r="A97" s="49"/>
      <c r="B97" s="49" t="n">
        <v>9</v>
      </c>
      <c r="C97" s="49" t="s">
        <v>157</v>
      </c>
      <c r="D97" s="55" t="n">
        <f aca="false">SUMIFS(Fact_Monthly!$E$2:$E$583,Fact_Monthly!$B$2:$B$583,D$88,Fact_Monthly!$C$2:$C$583,$B97,Fact_Monthly!$D$2:$D$583,$C$4)-SUMIFS(Fact_Monthly!$F$2:$F$583,Fact_Monthly!$B$2:$B$583,D$88,Fact_Monthly!$C$2:$C$583,$B97,Fact_Monthly!$D$2:$D$583,$C$4)</f>
        <v>841556.7</v>
      </c>
      <c r="E97" s="55" t="n">
        <f aca="false">SUMIFS(Fact_Monthly!$E$2:$E$583,Fact_Monthly!$B$2:$B$583,E$88,Fact_Monthly!$C$2:$C$583,$B97,Fact_Monthly!$D$2:$D$583,$C$4)-SUMIFS(Fact_Monthly!$F$2:$F$583,Fact_Monthly!$B$2:$B$583,E$88,Fact_Monthly!$C$2:$C$583,$B97,Fact_Monthly!$D$2:$D$583,$C$4)</f>
        <v>1011339.74</v>
      </c>
      <c r="F97" s="49"/>
      <c r="G97" s="49"/>
      <c r="H97" s="49"/>
      <c r="I97" s="49"/>
      <c r="J97" s="49"/>
    </row>
    <row r="98" customFormat="false" ht="15" hidden="false" customHeight="false" outlineLevel="0" collapsed="false">
      <c r="A98" s="49"/>
      <c r="B98" s="49" t="n">
        <v>10</v>
      </c>
      <c r="C98" s="49" t="s">
        <v>158</v>
      </c>
      <c r="D98" s="55" t="n">
        <f aca="false">SUMIFS(Fact_Monthly!$E$2:$E$583,Fact_Monthly!$B$2:$B$583,D$88,Fact_Monthly!$C$2:$C$583,$B98,Fact_Monthly!$D$2:$D$583,$C$4)-SUMIFS(Fact_Monthly!$F$2:$F$583,Fact_Monthly!$B$2:$B$583,D$88,Fact_Monthly!$C$2:$C$583,$B98,Fact_Monthly!$D$2:$D$583,$C$4)</f>
        <v>1068984.91</v>
      </c>
      <c r="E98" s="55" t="n">
        <f aca="false">SUMIFS(Fact_Monthly!$E$2:$E$583,Fact_Monthly!$B$2:$B$583,E$88,Fact_Monthly!$C$2:$C$583,$B98,Fact_Monthly!$D$2:$D$583,$C$4)-SUMIFS(Fact_Monthly!$F$2:$F$583,Fact_Monthly!$B$2:$B$583,E$88,Fact_Monthly!$C$2:$C$583,$B98,Fact_Monthly!$D$2:$D$583,$C$4)</f>
        <v>1061701.22</v>
      </c>
      <c r="F98" s="49"/>
      <c r="G98" s="49"/>
      <c r="H98" s="49"/>
      <c r="I98" s="49"/>
      <c r="J98" s="49"/>
    </row>
    <row r="99" customFormat="false" ht="15" hidden="false" customHeight="false" outlineLevel="0" collapsed="false">
      <c r="A99" s="49"/>
      <c r="B99" s="49" t="n">
        <v>11</v>
      </c>
      <c r="C99" s="49" t="s">
        <v>159</v>
      </c>
      <c r="D99" s="55" t="n">
        <f aca="false">SUMIFS(Fact_Monthly!$E$2:$E$583,Fact_Monthly!$B$2:$B$583,D$88,Fact_Monthly!$C$2:$C$583,$B99,Fact_Monthly!$D$2:$D$583,$C$4)-SUMIFS(Fact_Monthly!$F$2:$F$583,Fact_Monthly!$B$2:$B$583,D$88,Fact_Monthly!$C$2:$C$583,$B99,Fact_Monthly!$D$2:$D$583,$C$4)</f>
        <v>1394601.8</v>
      </c>
      <c r="E99" s="55" t="n">
        <f aca="false">SUMIFS(Fact_Monthly!$E$2:$E$583,Fact_Monthly!$B$2:$B$583,E$88,Fact_Monthly!$C$2:$C$583,$B99,Fact_Monthly!$D$2:$D$583,$C$4)-SUMIFS(Fact_Monthly!$F$2:$F$583,Fact_Monthly!$B$2:$B$583,E$88,Fact_Monthly!$C$2:$C$583,$B99,Fact_Monthly!$D$2:$D$583,$C$4)</f>
        <v>1427124.54</v>
      </c>
      <c r="F99" s="49"/>
      <c r="G99" s="49"/>
      <c r="H99" s="49"/>
      <c r="I99" s="49"/>
      <c r="J99" s="49"/>
    </row>
    <row r="100" customFormat="false" ht="15" hidden="false" customHeight="false" outlineLevel="0" collapsed="false">
      <c r="A100" s="49"/>
      <c r="B100" s="49" t="n">
        <v>12</v>
      </c>
      <c r="C100" s="49" t="s">
        <v>160</v>
      </c>
      <c r="D100" s="55" t="n">
        <f aca="false">SUMIFS(Fact_Monthly!$E$2:$E$583,Fact_Monthly!$B$2:$B$583,D$88,Fact_Monthly!$C$2:$C$583,$B100,Fact_Monthly!$D$2:$D$583,$C$4)-SUMIFS(Fact_Monthly!$F$2:$F$583,Fact_Monthly!$B$2:$B$583,D$88,Fact_Monthly!$C$2:$C$583,$B100,Fact_Monthly!$D$2:$D$583,$C$4)</f>
        <v>758090.5</v>
      </c>
      <c r="E100" s="55" t="n">
        <f aca="false">SUMIFS(Fact_Monthly!$E$2:$E$583,Fact_Monthly!$B$2:$B$583,E$88,Fact_Monthly!$C$2:$C$583,$B100,Fact_Monthly!$D$2:$D$583,$C$4)-SUMIFS(Fact_Monthly!$F$2:$F$583,Fact_Monthly!$B$2:$B$583,E$88,Fact_Monthly!$C$2:$C$583,$B100,Fact_Monthly!$D$2:$D$583,$C$4)</f>
        <v>440399.56</v>
      </c>
      <c r="F100" s="49"/>
      <c r="G100" s="49"/>
      <c r="H100" s="49"/>
      <c r="I100" s="49"/>
      <c r="J100" s="49"/>
    </row>
    <row r="101" customFormat="false" ht="15" hidden="false" customHeight="false" outlineLevel="0" collapsed="false">
      <c r="A101" s="49"/>
      <c r="B101" s="49"/>
      <c r="C101" s="49"/>
      <c r="D101" s="49"/>
      <c r="E101" s="49"/>
      <c r="F101" s="49"/>
      <c r="G101" s="49"/>
      <c r="H101" s="49"/>
      <c r="I101" s="49"/>
      <c r="J101" s="49"/>
    </row>
    <row r="102" customFormat="false" ht="15" hidden="false" customHeight="false" outlineLevel="0" collapsed="false">
      <c r="A102" s="49"/>
      <c r="B102" s="49"/>
      <c r="C102" s="49"/>
      <c r="D102" s="49"/>
      <c r="E102" s="49"/>
      <c r="F102" s="49"/>
      <c r="G102" s="49"/>
      <c r="H102" s="49"/>
      <c r="I102" s="49"/>
      <c r="J102" s="49"/>
    </row>
    <row r="103" customFormat="false" ht="15" hidden="false" customHeight="false" outlineLevel="0" collapsed="false">
      <c r="A103" s="49"/>
      <c r="B103" s="47" t="s">
        <v>161</v>
      </c>
      <c r="C103" s="52"/>
      <c r="D103" s="52"/>
      <c r="E103" s="52"/>
      <c r="F103" s="52"/>
      <c r="G103" s="52"/>
      <c r="H103" s="52"/>
      <c r="I103" s="52"/>
      <c r="J103" s="52"/>
    </row>
    <row r="104" customFormat="false" ht="15" hidden="false" customHeight="false" outlineLevel="0" collapsed="false">
      <c r="A104" s="49"/>
      <c r="B104" s="58" t="s">
        <v>19</v>
      </c>
      <c r="C104" s="58" t="s">
        <v>20</v>
      </c>
      <c r="D104" s="58" t="s">
        <v>162</v>
      </c>
      <c r="E104" s="49"/>
      <c r="F104" s="49"/>
      <c r="G104" s="49"/>
      <c r="H104" s="49"/>
      <c r="I104" s="49"/>
      <c r="J104" s="49"/>
    </row>
    <row r="105" customFormat="false" ht="15" hidden="false" customHeight="false" outlineLevel="0" collapsed="false">
      <c r="A105" s="49"/>
      <c r="B105" s="49" t="str">
        <f aca="false">Lists!A3</f>
        <v>United Kingdom</v>
      </c>
      <c r="C105" s="55" t="n">
        <f aca="false">SUMIFS(Fact_Monthly!$E$2:$E$583,Fact_Monthly!$D$2:$D$583,$B105,Fact_Monthly!$B$2:$B$583,"&gt;="&amp;$C$2,Fact_Monthly!$B$2:$B$583,"&lt;="&amp;$C$3)-SUMIFS(Fact_Monthly!$F$2:$F$583,Fact_Monthly!$D$2:$D$583,$B105,Fact_Monthly!$B$2:$B$583,"&gt;="&amp;$C$2,Fact_Monthly!$B$2:$B$583,"&lt;="&amp;$C$3)</f>
        <v>16167983.98</v>
      </c>
      <c r="D105" s="61" t="n">
        <f aca="false">IF(B105="United Kingdom",-1000000000,C105)+ROW()*0.000001</f>
        <v>-999999999.999895</v>
      </c>
      <c r="E105" s="49"/>
      <c r="F105" s="49"/>
      <c r="G105" s="49"/>
      <c r="H105" s="49"/>
      <c r="I105" s="49"/>
      <c r="J105" s="49"/>
    </row>
    <row r="106" customFormat="false" ht="15" hidden="false" customHeight="false" outlineLevel="0" collapsed="false">
      <c r="A106" s="49"/>
      <c r="B106" s="49" t="str">
        <f aca="false">Lists!A4</f>
        <v>EIRE</v>
      </c>
      <c r="C106" s="55" t="n">
        <f aca="false">SUMIFS(Fact_Monthly!$E$2:$E$583,Fact_Monthly!$D$2:$D$583,$B106,Fact_Monthly!$B$2:$B$583,"&gt;="&amp;$C$2,Fact_Monthly!$B$2:$B$583,"&lt;="&amp;$C$3)-SUMIFS(Fact_Monthly!$F$2:$F$583,Fact_Monthly!$D$2:$D$583,$B106,Fact_Monthly!$B$2:$B$583,"&gt;="&amp;$C$2,Fact_Monthly!$B$2:$B$583,"&lt;="&amp;$C$3)</f>
        <v>603116.61</v>
      </c>
      <c r="D106" s="61" t="n">
        <f aca="false">IF(B106="United Kingdom",-1000000000,C106)+ROW()*0.000001</f>
        <v>603116.610106</v>
      </c>
      <c r="E106" s="49"/>
      <c r="F106" s="49"/>
      <c r="G106" s="49"/>
      <c r="H106" s="49"/>
      <c r="I106" s="49"/>
      <c r="J106" s="49"/>
    </row>
    <row r="107" customFormat="false" ht="15" hidden="false" customHeight="false" outlineLevel="0" collapsed="false">
      <c r="A107" s="49"/>
      <c r="B107" s="49" t="str">
        <f aca="false">Lists!A5</f>
        <v>Netherlands</v>
      </c>
      <c r="C107" s="55" t="n">
        <f aca="false">SUMIFS(Fact_Monthly!$E$2:$E$583,Fact_Monthly!$D$2:$D$583,$B107,Fact_Monthly!$B$2:$B$583,"&gt;="&amp;$C$2,Fact_Monthly!$B$2:$B$583,"&lt;="&amp;$C$3)-SUMIFS(Fact_Monthly!$F$2:$F$583,Fact_Monthly!$D$2:$D$583,$B107,Fact_Monthly!$B$2:$B$583,"&gt;="&amp;$C$2,Fact_Monthly!$B$2:$B$583,"&lt;="&amp;$C$3)</f>
        <v>546095.43</v>
      </c>
      <c r="D107" s="61" t="n">
        <f aca="false">IF(B107="United Kingdom",-1000000000,C107)+ROW()*0.000001</f>
        <v>546095.430107</v>
      </c>
      <c r="E107" s="49"/>
      <c r="F107" s="49"/>
      <c r="G107" s="49"/>
      <c r="H107" s="49"/>
      <c r="I107" s="49"/>
      <c r="J107" s="49"/>
    </row>
    <row r="108" customFormat="false" ht="15" hidden="false" customHeight="false" outlineLevel="0" collapsed="false">
      <c r="A108" s="49"/>
      <c r="B108" s="49" t="str">
        <f aca="false">Lists!A6</f>
        <v>Germany</v>
      </c>
      <c r="C108" s="55" t="n">
        <f aca="false">SUMIFS(Fact_Monthly!$E$2:$E$583,Fact_Monthly!$D$2:$D$583,$B108,Fact_Monthly!$B$2:$B$583,"&gt;="&amp;$C$2,Fact_Monthly!$B$2:$B$583,"&lt;="&amp;$C$3)-SUMIFS(Fact_Monthly!$F$2:$F$583,Fact_Monthly!$D$2:$D$583,$B108,Fact_Monthly!$B$2:$B$583,"&gt;="&amp;$C$2,Fact_Monthly!$B$2:$B$583,"&lt;="&amp;$C$3)</f>
        <v>374573.51</v>
      </c>
      <c r="D108" s="61" t="n">
        <f aca="false">IF(B108="United Kingdom",-1000000000,C108)+ROW()*0.000001</f>
        <v>374573.510108</v>
      </c>
      <c r="E108" s="49"/>
      <c r="F108" s="49"/>
      <c r="G108" s="49"/>
      <c r="H108" s="49"/>
      <c r="I108" s="49"/>
      <c r="J108" s="49"/>
    </row>
    <row r="109" customFormat="false" ht="15" hidden="false" customHeight="false" outlineLevel="0" collapsed="false">
      <c r="A109" s="49"/>
      <c r="B109" s="49" t="str">
        <f aca="false">Lists!A7</f>
        <v>France</v>
      </c>
      <c r="C109" s="55" t="n">
        <f aca="false">SUMIFS(Fact_Monthly!$E$2:$E$583,Fact_Monthly!$D$2:$D$583,$B109,Fact_Monthly!$B$2:$B$583,"&gt;="&amp;$C$2,Fact_Monthly!$B$2:$B$583,"&lt;="&amp;$C$3)-SUMIFS(Fact_Monthly!$F$2:$F$583,Fact_Monthly!$D$2:$D$583,$B109,Fact_Monthly!$B$2:$B$583,"&gt;="&amp;$C$2,Fact_Monthly!$B$2:$B$583,"&lt;="&amp;$C$3)</f>
        <v>293431.2</v>
      </c>
      <c r="D109" s="61" t="n">
        <f aca="false">IF(B109="United Kingdom",-1000000000,C109)+ROW()*0.000001</f>
        <v>293431.200109</v>
      </c>
      <c r="E109" s="49"/>
      <c r="F109" s="49"/>
      <c r="G109" s="49"/>
      <c r="H109" s="49"/>
      <c r="I109" s="49"/>
      <c r="J109" s="49"/>
    </row>
    <row r="110" customFormat="false" ht="15" hidden="false" customHeight="false" outlineLevel="0" collapsed="false">
      <c r="A110" s="49"/>
      <c r="B110" s="49" t="str">
        <f aca="false">Lists!A8</f>
        <v>Australia</v>
      </c>
      <c r="C110" s="55" t="n">
        <f aca="false">SUMIFS(Fact_Monthly!$E$2:$E$583,Fact_Monthly!$D$2:$D$583,$B110,Fact_Monthly!$B$2:$B$583,"&gt;="&amp;$C$2,Fact_Monthly!$B$2:$B$583,"&lt;="&amp;$C$3)-SUMIFS(Fact_Monthly!$F$2:$F$583,Fact_Monthly!$D$2:$D$583,$B110,Fact_Monthly!$B$2:$B$583,"&gt;="&amp;$C$2,Fact_Monthly!$B$2:$B$583,"&lt;="&amp;$C$3)</f>
        <v>166282.15</v>
      </c>
      <c r="D110" s="61" t="n">
        <f aca="false">IF(B110="United Kingdom",-1000000000,C110)+ROW()*0.000001</f>
        <v>166282.15011</v>
      </c>
      <c r="E110" s="49"/>
      <c r="F110" s="49"/>
      <c r="G110" s="49"/>
      <c r="H110" s="49"/>
      <c r="I110" s="49"/>
      <c r="J110" s="49"/>
    </row>
    <row r="111" customFormat="false" ht="15" hidden="false" customHeight="false" outlineLevel="0" collapsed="false">
      <c r="A111" s="49"/>
      <c r="B111" s="49" t="str">
        <f aca="false">Lists!A9</f>
        <v>Switzerland</v>
      </c>
      <c r="C111" s="55" t="n">
        <f aca="false">SUMIFS(Fact_Monthly!$E$2:$E$583,Fact_Monthly!$D$2:$D$583,$B111,Fact_Monthly!$B$2:$B$583,"&gt;="&amp;$C$2,Fact_Monthly!$B$2:$B$583,"&lt;="&amp;$C$3)-SUMIFS(Fact_Monthly!$F$2:$F$583,Fact_Monthly!$D$2:$D$583,$B111,Fact_Monthly!$B$2:$B$583,"&gt;="&amp;$C$2,Fact_Monthly!$B$2:$B$583,"&lt;="&amp;$C$3)</f>
        <v>92918.06</v>
      </c>
      <c r="D111" s="61" t="n">
        <f aca="false">IF(B111="United Kingdom",-1000000000,C111)+ROW()*0.000001</f>
        <v>92918.060111</v>
      </c>
      <c r="E111" s="49"/>
      <c r="F111" s="49"/>
      <c r="G111" s="49"/>
      <c r="H111" s="49"/>
      <c r="I111" s="49"/>
      <c r="J111" s="49"/>
    </row>
    <row r="112" customFormat="false" ht="15" hidden="false" customHeight="false" outlineLevel="0" collapsed="false">
      <c r="A112" s="49"/>
      <c r="B112" s="49" t="str">
        <f aca="false">Lists!A10</f>
        <v>Spain</v>
      </c>
      <c r="C112" s="55" t="n">
        <f aca="false">SUMIFS(Fact_Monthly!$E$2:$E$583,Fact_Monthly!$D$2:$D$583,$B112,Fact_Monthly!$B$2:$B$583,"&gt;="&amp;$C$2,Fact_Monthly!$B$2:$B$583,"&lt;="&amp;$C$3)-SUMIFS(Fact_Monthly!$F$2:$F$583,Fact_Monthly!$D$2:$D$583,$B112,Fact_Monthly!$B$2:$B$583,"&gt;="&amp;$C$2,Fact_Monthly!$B$2:$B$583,"&lt;="&amp;$C$3)</f>
        <v>84811.56</v>
      </c>
      <c r="D112" s="61" t="n">
        <f aca="false">IF(B112="United Kingdom",-1000000000,C112)+ROW()*0.000001</f>
        <v>84811.560112</v>
      </c>
      <c r="E112" s="49"/>
      <c r="F112" s="49"/>
      <c r="G112" s="49"/>
      <c r="H112" s="49"/>
      <c r="I112" s="49"/>
      <c r="J112" s="49"/>
    </row>
    <row r="113" customFormat="false" ht="15" hidden="false" customHeight="false" outlineLevel="0" collapsed="false">
      <c r="A113" s="49"/>
      <c r="B113" s="49" t="str">
        <f aca="false">Lists!A11</f>
        <v>Sweden</v>
      </c>
      <c r="C113" s="55" t="n">
        <f aca="false">SUMIFS(Fact_Monthly!$E$2:$E$583,Fact_Monthly!$D$2:$D$583,$B113,Fact_Monthly!$B$2:$B$583,"&gt;="&amp;$C$2,Fact_Monthly!$B$2:$B$583,"&lt;="&amp;$C$3)-SUMIFS(Fact_Monthly!$F$2:$F$583,Fact_Monthly!$D$2:$D$583,$B113,Fact_Monthly!$B$2:$B$583,"&gt;="&amp;$C$2,Fact_Monthly!$B$2:$B$583,"&lt;="&amp;$C$3)</f>
        <v>84345.17</v>
      </c>
      <c r="D113" s="61" t="n">
        <f aca="false">IF(B113="United Kingdom",-1000000000,C113)+ROW()*0.000001</f>
        <v>84345.170113</v>
      </c>
      <c r="E113" s="49"/>
      <c r="F113" s="49"/>
      <c r="G113" s="49"/>
      <c r="H113" s="49"/>
      <c r="I113" s="49"/>
      <c r="J113" s="49"/>
    </row>
    <row r="114" customFormat="false" ht="15" hidden="false" customHeight="false" outlineLevel="0" collapsed="false">
      <c r="A114" s="49"/>
      <c r="B114" s="49" t="str">
        <f aca="false">Lists!A12</f>
        <v>Denmark</v>
      </c>
      <c r="C114" s="55" t="n">
        <f aca="false">SUMIFS(Fact_Monthly!$E$2:$E$583,Fact_Monthly!$D$2:$D$583,$B114,Fact_Monthly!$B$2:$B$583,"&gt;="&amp;$C$2,Fact_Monthly!$B$2:$B$583,"&lt;="&amp;$C$3)-SUMIFS(Fact_Monthly!$F$2:$F$583,Fact_Monthly!$D$2:$D$583,$B114,Fact_Monthly!$B$2:$B$583,"&gt;="&amp;$C$2,Fact_Monthly!$B$2:$B$583,"&lt;="&amp;$C$3)</f>
        <v>63355.59</v>
      </c>
      <c r="D114" s="61" t="n">
        <f aca="false">IF(B114="United Kingdom",-1000000000,C114)+ROW()*0.000001</f>
        <v>63355.590114</v>
      </c>
      <c r="E114" s="49"/>
      <c r="F114" s="49"/>
      <c r="G114" s="49"/>
      <c r="H114" s="49"/>
      <c r="I114" s="49"/>
      <c r="J114" s="49"/>
    </row>
    <row r="115" customFormat="false" ht="15" hidden="false" customHeight="false" outlineLevel="0" collapsed="false">
      <c r="A115" s="49"/>
      <c r="B115" s="49" t="str">
        <f aca="false">Lists!A13</f>
        <v>Belgium</v>
      </c>
      <c r="C115" s="55" t="n">
        <f aca="false">SUMIFS(Fact_Monthly!$E$2:$E$583,Fact_Monthly!$D$2:$D$583,$B115,Fact_Monthly!$B$2:$B$583,"&gt;="&amp;$C$2,Fact_Monthly!$B$2:$B$583,"&lt;="&amp;$C$3)-SUMIFS(Fact_Monthly!$F$2:$F$583,Fact_Monthly!$D$2:$D$583,$B115,Fact_Monthly!$B$2:$B$583,"&gt;="&amp;$C$2,Fact_Monthly!$B$2:$B$583,"&lt;="&amp;$C$3)</f>
        <v>56598.89</v>
      </c>
      <c r="D115" s="61" t="n">
        <f aca="false">IF(B115="United Kingdom",-1000000000,C115)+ROW()*0.000001</f>
        <v>56598.890115</v>
      </c>
      <c r="E115" s="49"/>
      <c r="F115" s="49"/>
      <c r="G115" s="49"/>
      <c r="H115" s="49"/>
      <c r="I115" s="49"/>
      <c r="J115" s="49"/>
    </row>
    <row r="116" customFormat="false" ht="15" hidden="false" customHeight="false" outlineLevel="0" collapsed="false">
      <c r="A116" s="49"/>
      <c r="B116" s="49" t="str">
        <f aca="false">Lists!A14</f>
        <v>Portugal</v>
      </c>
      <c r="C116" s="55" t="n">
        <f aca="false">SUMIFS(Fact_Monthly!$E$2:$E$583,Fact_Monthly!$D$2:$D$583,$B116,Fact_Monthly!$B$2:$B$583,"&gt;="&amp;$C$2,Fact_Monthly!$B$2:$B$583,"&lt;="&amp;$C$3)-SUMIFS(Fact_Monthly!$F$2:$F$583,Fact_Monthly!$D$2:$D$583,$B116,Fact_Monthly!$B$2:$B$583,"&gt;="&amp;$C$2,Fact_Monthly!$B$2:$B$583,"&lt;="&amp;$C$3)</f>
        <v>46707.99</v>
      </c>
      <c r="D116" s="61" t="n">
        <f aca="false">IF(B116="United Kingdom",-1000000000,C116)+ROW()*0.000001</f>
        <v>46707.990116</v>
      </c>
      <c r="E116" s="49"/>
      <c r="F116" s="49"/>
      <c r="G116" s="49"/>
      <c r="H116" s="49"/>
      <c r="I116" s="49"/>
      <c r="J116" s="49"/>
    </row>
    <row r="117" customFormat="false" ht="15" hidden="false" customHeight="false" outlineLevel="0" collapsed="false">
      <c r="A117" s="49"/>
      <c r="B117" s="49" t="str">
        <f aca="false">Lists!A15</f>
        <v>Channel Islands</v>
      </c>
      <c r="C117" s="55" t="n">
        <f aca="false">SUMIFS(Fact_Monthly!$E$2:$E$583,Fact_Monthly!$D$2:$D$583,$B117,Fact_Monthly!$B$2:$B$583,"&gt;="&amp;$C$2,Fact_Monthly!$B$2:$B$583,"&lt;="&amp;$C$3)-SUMIFS(Fact_Monthly!$F$2:$F$583,Fact_Monthly!$D$2:$D$583,$B117,Fact_Monthly!$B$2:$B$583,"&gt;="&amp;$C$2,Fact_Monthly!$B$2:$B$583,"&lt;="&amp;$C$3)</f>
        <v>41841.81</v>
      </c>
      <c r="D117" s="61" t="n">
        <f aca="false">IF(B117="United Kingdom",-1000000000,C117)+ROW()*0.000001</f>
        <v>41841.810117</v>
      </c>
      <c r="E117" s="49"/>
      <c r="F117" s="49"/>
      <c r="G117" s="49"/>
      <c r="H117" s="49"/>
      <c r="I117" s="49"/>
      <c r="J117" s="49"/>
    </row>
    <row r="118" customFormat="false" ht="15" hidden="false" customHeight="false" outlineLevel="0" collapsed="false">
      <c r="A118" s="49"/>
      <c r="B118" s="49" t="str">
        <f aca="false">Lists!A16</f>
        <v>Japan</v>
      </c>
      <c r="C118" s="55" t="n">
        <f aca="false">SUMIFS(Fact_Monthly!$E$2:$E$583,Fact_Monthly!$D$2:$D$583,$B118,Fact_Monthly!$B$2:$B$583,"&gt;="&amp;$C$2,Fact_Monthly!$B$2:$B$583,"&lt;="&amp;$C$3)-SUMIFS(Fact_Monthly!$F$2:$F$583,Fact_Monthly!$D$2:$D$583,$B118,Fact_Monthly!$B$2:$B$583,"&gt;="&amp;$C$2,Fact_Monthly!$B$2:$B$583,"&lt;="&amp;$C$3)</f>
        <v>39746.77</v>
      </c>
      <c r="D118" s="61" t="n">
        <f aca="false">IF(B118="United Kingdom",-1000000000,C118)+ROW()*0.000001</f>
        <v>39746.770118</v>
      </c>
      <c r="E118" s="49"/>
      <c r="F118" s="49"/>
      <c r="G118" s="49"/>
      <c r="H118" s="49"/>
      <c r="I118" s="49"/>
      <c r="J118" s="49"/>
    </row>
    <row r="119" customFormat="false" ht="15" hidden="false" customHeight="false" outlineLevel="0" collapsed="false">
      <c r="A119" s="49"/>
      <c r="B119" s="49" t="str">
        <f aca="false">Lists!A17</f>
        <v>Norway</v>
      </c>
      <c r="C119" s="55" t="n">
        <f aca="false">SUMIFS(Fact_Monthly!$E$2:$E$583,Fact_Monthly!$D$2:$D$583,$B119,Fact_Monthly!$B$2:$B$583,"&gt;="&amp;$C$2,Fact_Monthly!$B$2:$B$583,"&lt;="&amp;$C$3)-SUMIFS(Fact_Monthly!$F$2:$F$583,Fact_Monthly!$D$2:$D$583,$B119,Fact_Monthly!$B$2:$B$583,"&gt;="&amp;$C$2,Fact_Monthly!$B$2:$B$583,"&lt;="&amp;$C$3)</f>
        <v>38413.68</v>
      </c>
      <c r="D119" s="61" t="n">
        <f aca="false">IF(B119="United Kingdom",-1000000000,C119)+ROW()*0.000001</f>
        <v>38413.680119</v>
      </c>
      <c r="E119" s="49"/>
      <c r="F119" s="49"/>
      <c r="G119" s="49"/>
      <c r="H119" s="49"/>
      <c r="I119" s="49"/>
      <c r="J119" s="49"/>
    </row>
    <row r="120" customFormat="false" ht="15" hidden="false" customHeight="false" outlineLevel="0" collapsed="false">
      <c r="A120" s="49"/>
      <c r="B120" s="49" t="str">
        <f aca="false">Lists!A18</f>
        <v>Italy</v>
      </c>
      <c r="C120" s="55" t="n">
        <f aca="false">SUMIFS(Fact_Monthly!$E$2:$E$583,Fact_Monthly!$D$2:$D$583,$B120,Fact_Monthly!$B$2:$B$583,"&gt;="&amp;$C$2,Fact_Monthly!$B$2:$B$583,"&lt;="&amp;$C$3)-SUMIFS(Fact_Monthly!$F$2:$F$583,Fact_Monthly!$D$2:$D$583,$B120,Fact_Monthly!$B$2:$B$583,"&gt;="&amp;$C$2,Fact_Monthly!$B$2:$B$583,"&lt;="&amp;$C$3)</f>
        <v>28226.8</v>
      </c>
      <c r="D120" s="61" t="n">
        <f aca="false">IF(B120="United Kingdom",-1000000000,C120)+ROW()*0.000001</f>
        <v>28226.80012</v>
      </c>
      <c r="E120" s="49"/>
      <c r="F120" s="49"/>
      <c r="G120" s="49"/>
      <c r="H120" s="49"/>
      <c r="I120" s="49"/>
      <c r="J120" s="49"/>
    </row>
    <row r="121" customFormat="false" ht="15" hidden="false" customHeight="false" outlineLevel="0" collapsed="false">
      <c r="A121" s="49"/>
      <c r="B121" s="49" t="str">
        <f aca="false">Lists!A19</f>
        <v>Finland</v>
      </c>
      <c r="C121" s="55" t="n">
        <f aca="false">SUMIFS(Fact_Monthly!$E$2:$E$583,Fact_Monthly!$D$2:$D$583,$B121,Fact_Monthly!$B$2:$B$583,"&gt;="&amp;$C$2,Fact_Monthly!$B$2:$B$583,"&lt;="&amp;$C$3)-SUMIFS(Fact_Monthly!$F$2:$F$583,Fact_Monthly!$D$2:$D$583,$B121,Fact_Monthly!$B$2:$B$583,"&gt;="&amp;$C$2,Fact_Monthly!$B$2:$B$583,"&lt;="&amp;$C$3)</f>
        <v>25089.66</v>
      </c>
      <c r="D121" s="61" t="n">
        <f aca="false">IF(B121="United Kingdom",-1000000000,C121)+ROW()*0.000001</f>
        <v>25089.660121</v>
      </c>
      <c r="E121" s="49"/>
      <c r="F121" s="49"/>
      <c r="G121" s="49"/>
      <c r="H121" s="49"/>
      <c r="I121" s="49"/>
      <c r="J121" s="49"/>
    </row>
    <row r="122" customFormat="false" ht="15" hidden="false" customHeight="false" outlineLevel="0" collapsed="false">
      <c r="A122" s="49"/>
      <c r="B122" s="49" t="str">
        <f aca="false">Lists!A20</f>
        <v>Cyprus</v>
      </c>
      <c r="C122" s="55" t="n">
        <f aca="false">SUMIFS(Fact_Monthly!$E$2:$E$583,Fact_Monthly!$D$2:$D$583,$B122,Fact_Monthly!$B$2:$B$583,"&gt;="&amp;$C$2,Fact_Monthly!$B$2:$B$583,"&lt;="&amp;$C$3)-SUMIFS(Fact_Monthly!$F$2:$F$583,Fact_Monthly!$D$2:$D$583,$B122,Fact_Monthly!$B$2:$B$583,"&gt;="&amp;$C$2,Fact_Monthly!$B$2:$B$583,"&lt;="&amp;$C$3)</f>
        <v>23987.56</v>
      </c>
      <c r="D122" s="61" t="n">
        <f aca="false">IF(B122="United Kingdom",-1000000000,C122)+ROW()*0.000001</f>
        <v>23987.560122</v>
      </c>
      <c r="E122" s="49"/>
      <c r="F122" s="49"/>
      <c r="G122" s="49"/>
      <c r="H122" s="49"/>
      <c r="I122" s="49"/>
      <c r="J122" s="49"/>
    </row>
    <row r="123" customFormat="false" ht="15" hidden="false" customHeight="false" outlineLevel="0" collapsed="false">
      <c r="A123" s="49"/>
      <c r="B123" s="49" t="str">
        <f aca="false">Lists!A21</f>
        <v>Austria</v>
      </c>
      <c r="C123" s="55" t="n">
        <f aca="false">SUMIFS(Fact_Monthly!$E$2:$E$583,Fact_Monthly!$D$2:$D$583,$B123,Fact_Monthly!$B$2:$B$583,"&gt;="&amp;$C$2,Fact_Monthly!$B$2:$B$583,"&lt;="&amp;$C$3)-SUMIFS(Fact_Monthly!$F$2:$F$583,Fact_Monthly!$D$2:$D$583,$B123,Fact_Monthly!$B$2:$B$583,"&gt;="&amp;$C$2,Fact_Monthly!$B$2:$B$583,"&lt;="&amp;$C$3)</f>
        <v>20071.6</v>
      </c>
      <c r="D123" s="61" t="n">
        <f aca="false">IF(B123="United Kingdom",-1000000000,C123)+ROW()*0.000001</f>
        <v>20071.600123</v>
      </c>
      <c r="E123" s="49"/>
      <c r="F123" s="49"/>
      <c r="G123" s="49"/>
      <c r="H123" s="49"/>
      <c r="I123" s="49"/>
      <c r="J123" s="49"/>
    </row>
    <row r="124" customFormat="false" ht="15" hidden="false" customHeight="false" outlineLevel="0" collapsed="false">
      <c r="A124" s="49"/>
      <c r="B124" s="49" t="str">
        <f aca="false">Lists!A22</f>
        <v>Greece</v>
      </c>
      <c r="C124" s="55" t="n">
        <f aca="false">SUMIFS(Fact_Monthly!$E$2:$E$583,Fact_Monthly!$D$2:$D$583,$B124,Fact_Monthly!$B$2:$B$583,"&gt;="&amp;$C$2,Fact_Monthly!$B$2:$B$583,"&lt;="&amp;$C$3)-SUMIFS(Fact_Monthly!$F$2:$F$583,Fact_Monthly!$D$2:$D$583,$B124,Fact_Monthly!$B$2:$B$583,"&gt;="&amp;$C$2,Fact_Monthly!$B$2:$B$583,"&lt;="&amp;$C$3)</f>
        <v>18660.49</v>
      </c>
      <c r="D124" s="61" t="n">
        <f aca="false">IF(B124="United Kingdom",-1000000000,C124)+ROW()*0.000001</f>
        <v>18660.490124</v>
      </c>
      <c r="E124" s="49"/>
      <c r="F124" s="49"/>
      <c r="G124" s="49"/>
      <c r="H124" s="49"/>
      <c r="I124" s="49"/>
      <c r="J124" s="49"/>
    </row>
    <row r="125" customFormat="false" ht="15" hidden="false" customHeight="false" outlineLevel="0" collapsed="false">
      <c r="A125" s="49"/>
      <c r="B125" s="49" t="str">
        <f aca="false">Lists!A23</f>
        <v>Hong Kong</v>
      </c>
      <c r="C125" s="55" t="n">
        <f aca="false">SUMIFS(Fact_Monthly!$E$2:$E$583,Fact_Monthly!$D$2:$D$583,$B125,Fact_Monthly!$B$2:$B$583,"&gt;="&amp;$C$2,Fact_Monthly!$B$2:$B$583,"&lt;="&amp;$C$3)-SUMIFS(Fact_Monthly!$F$2:$F$583,Fact_Monthly!$D$2:$D$583,$B125,Fact_Monthly!$B$2:$B$583,"&gt;="&amp;$C$2,Fact_Monthly!$B$2:$B$583,"&lt;="&amp;$C$3)</f>
        <v>13655.5</v>
      </c>
      <c r="D125" s="61" t="n">
        <f aca="false">IF(B125="United Kingdom",-1000000000,C125)+ROW()*0.000001</f>
        <v>13655.500125</v>
      </c>
      <c r="E125" s="49"/>
      <c r="F125" s="49"/>
      <c r="G125" s="49"/>
      <c r="H125" s="49"/>
      <c r="I125" s="49"/>
      <c r="J125" s="49"/>
    </row>
    <row r="126" customFormat="false" ht="15" hidden="false" customHeight="false" outlineLevel="0" collapsed="false">
      <c r="A126" s="49"/>
      <c r="B126" s="49" t="str">
        <f aca="false">Lists!A24</f>
        <v>Singapore</v>
      </c>
      <c r="C126" s="55" t="n">
        <f aca="false">SUMIFS(Fact_Monthly!$E$2:$E$583,Fact_Monthly!$D$2:$D$583,$B126,Fact_Monthly!$B$2:$B$583,"&gt;="&amp;$C$2,Fact_Monthly!$B$2:$B$583,"&lt;="&amp;$C$3)-SUMIFS(Fact_Monthly!$F$2:$F$583,Fact_Monthly!$D$2:$D$583,$B126,Fact_Monthly!$B$2:$B$583,"&gt;="&amp;$C$2,Fact_Monthly!$B$2:$B$583,"&lt;="&amp;$C$3)</f>
        <v>13158.16</v>
      </c>
      <c r="D126" s="61" t="n">
        <f aca="false">IF(B126="United Kingdom",-1000000000,C126)+ROW()*0.000001</f>
        <v>13158.160126</v>
      </c>
      <c r="E126" s="49"/>
      <c r="F126" s="49"/>
      <c r="G126" s="49"/>
      <c r="H126" s="49"/>
      <c r="I126" s="49"/>
      <c r="J126" s="49"/>
    </row>
    <row r="127" customFormat="false" ht="15" hidden="false" customHeight="false" outlineLevel="0" collapsed="false">
      <c r="A127" s="49"/>
      <c r="B127" s="49" t="str">
        <f aca="false">Lists!A25</f>
        <v>Israel</v>
      </c>
      <c r="C127" s="55" t="n">
        <f aca="false">SUMIFS(Fact_Monthly!$E$2:$E$583,Fact_Monthly!$D$2:$D$583,$B127,Fact_Monthly!$B$2:$B$583,"&gt;="&amp;$C$2,Fact_Monthly!$B$2:$B$583,"&lt;="&amp;$C$3)-SUMIFS(Fact_Monthly!$F$2:$F$583,Fact_Monthly!$D$2:$D$583,$B127,Fact_Monthly!$B$2:$B$583,"&gt;="&amp;$C$2,Fact_Monthly!$B$2:$B$583,"&lt;="&amp;$C$3)</f>
        <v>11101.37</v>
      </c>
      <c r="D127" s="61" t="n">
        <f aca="false">IF(B127="United Kingdom",-1000000000,C127)+ROW()*0.000001</f>
        <v>11101.370127</v>
      </c>
      <c r="E127" s="49"/>
      <c r="F127" s="49"/>
      <c r="G127" s="49"/>
      <c r="H127" s="49"/>
      <c r="I127" s="49"/>
      <c r="J127" s="49"/>
    </row>
    <row r="128" customFormat="false" ht="15" hidden="false" customHeight="false" outlineLevel="0" collapsed="false">
      <c r="A128" s="49"/>
      <c r="B128" s="49" t="str">
        <f aca="false">Lists!A26</f>
        <v>Unspecified</v>
      </c>
      <c r="C128" s="55" t="n">
        <f aca="false">SUMIFS(Fact_Monthly!$E$2:$E$583,Fact_Monthly!$D$2:$D$583,$B128,Fact_Monthly!$B$2:$B$583,"&gt;="&amp;$C$2,Fact_Monthly!$B$2:$B$583,"&lt;="&amp;$C$3)-SUMIFS(Fact_Monthly!$F$2:$F$583,Fact_Monthly!$D$2:$D$583,$B128,Fact_Monthly!$B$2:$B$583,"&gt;="&amp;$C$2,Fact_Monthly!$B$2:$B$583,"&lt;="&amp;$C$3)</f>
        <v>10905.16</v>
      </c>
      <c r="D128" s="61" t="n">
        <f aca="false">IF(B128="United Kingdom",-1000000000,C128)+ROW()*0.000001</f>
        <v>10905.160128</v>
      </c>
      <c r="E128" s="49"/>
      <c r="F128" s="49"/>
      <c r="G128" s="49"/>
      <c r="H128" s="49"/>
      <c r="I128" s="49"/>
      <c r="J128" s="49"/>
    </row>
    <row r="129" customFormat="false" ht="15" hidden="false" customHeight="false" outlineLevel="0" collapsed="false">
      <c r="A129" s="49"/>
      <c r="B129" s="49" t="str">
        <f aca="false">Lists!A27</f>
        <v>Poland</v>
      </c>
      <c r="C129" s="55" t="n">
        <f aca="false">SUMIFS(Fact_Monthly!$E$2:$E$583,Fact_Monthly!$D$2:$D$583,$B129,Fact_Monthly!$B$2:$B$583,"&gt;="&amp;$C$2,Fact_Monthly!$B$2:$B$583,"&lt;="&amp;$C$3)-SUMIFS(Fact_Monthly!$F$2:$F$583,Fact_Monthly!$D$2:$D$583,$B129,Fact_Monthly!$B$2:$B$583,"&gt;="&amp;$C$2,Fact_Monthly!$B$2:$B$583,"&lt;="&amp;$C$3)</f>
        <v>9839.93</v>
      </c>
      <c r="D129" s="61" t="n">
        <f aca="false">IF(B129="United Kingdom",-1000000000,C129)+ROW()*0.000001</f>
        <v>9839.930129</v>
      </c>
      <c r="E129" s="49"/>
      <c r="F129" s="49"/>
      <c r="G129" s="49"/>
      <c r="H129" s="49"/>
      <c r="I129" s="49"/>
      <c r="J129" s="49"/>
    </row>
    <row r="130" customFormat="false" ht="15" hidden="false" customHeight="false" outlineLevel="0" collapsed="false">
      <c r="A130" s="49"/>
      <c r="B130" s="49" t="str">
        <f aca="false">Lists!A28</f>
        <v>United Arab Emirates</v>
      </c>
      <c r="C130" s="55" t="n">
        <f aca="false">SUMIFS(Fact_Monthly!$E$2:$E$583,Fact_Monthly!$D$2:$D$583,$B130,Fact_Monthly!$B$2:$B$583,"&gt;="&amp;$C$2,Fact_Monthly!$B$2:$B$583,"&lt;="&amp;$C$3)-SUMIFS(Fact_Monthly!$F$2:$F$583,Fact_Monthly!$D$2:$D$583,$B130,Fact_Monthly!$B$2:$B$583,"&gt;="&amp;$C$2,Fact_Monthly!$B$2:$B$583,"&lt;="&amp;$C$3)</f>
        <v>9628.15</v>
      </c>
      <c r="D130" s="61" t="n">
        <f aca="false">IF(B130="United Kingdom",-1000000000,C130)+ROW()*0.000001</f>
        <v>9628.15013</v>
      </c>
      <c r="E130" s="49"/>
      <c r="F130" s="49"/>
      <c r="G130" s="49"/>
      <c r="H130" s="49"/>
      <c r="I130" s="49"/>
      <c r="J130" s="49"/>
    </row>
    <row r="131" customFormat="false" ht="15" hidden="false" customHeight="false" outlineLevel="0" collapsed="false">
      <c r="A131" s="49"/>
      <c r="B131" s="49" t="str">
        <f aca="false">Lists!A29</f>
        <v>USA</v>
      </c>
      <c r="C131" s="55" t="n">
        <f aca="false">SUMIFS(Fact_Monthly!$E$2:$E$583,Fact_Monthly!$D$2:$D$583,$B131,Fact_Monthly!$B$2:$B$583,"&gt;="&amp;$C$2,Fact_Monthly!$B$2:$B$583,"&lt;="&amp;$C$3)-SUMIFS(Fact_Monthly!$F$2:$F$583,Fact_Monthly!$D$2:$D$583,$B131,Fact_Monthly!$B$2:$B$583,"&gt;="&amp;$C$2,Fact_Monthly!$B$2:$B$583,"&lt;="&amp;$C$3)</f>
        <v>5839.69</v>
      </c>
      <c r="D131" s="61" t="n">
        <f aca="false">IF(B131="United Kingdom",-1000000000,C131)+ROW()*0.000001</f>
        <v>5839.690131</v>
      </c>
      <c r="E131" s="49"/>
      <c r="F131" s="49"/>
      <c r="G131" s="49"/>
      <c r="H131" s="49"/>
      <c r="I131" s="49"/>
      <c r="J131" s="49"/>
    </row>
    <row r="132" customFormat="false" ht="15" hidden="false" customHeight="false" outlineLevel="0" collapsed="false">
      <c r="A132" s="49"/>
      <c r="B132" s="49" t="str">
        <f aca="false">Lists!A30</f>
        <v>Iceland</v>
      </c>
      <c r="C132" s="55" t="n">
        <f aca="false">SUMIFS(Fact_Monthly!$E$2:$E$583,Fact_Monthly!$D$2:$D$583,$B132,Fact_Monthly!$B$2:$B$583,"&gt;="&amp;$C$2,Fact_Monthly!$B$2:$B$583,"&lt;="&amp;$C$3)-SUMIFS(Fact_Monthly!$F$2:$F$583,Fact_Monthly!$D$2:$D$583,$B132,Fact_Monthly!$B$2:$B$583,"&gt;="&amp;$C$2,Fact_Monthly!$B$2:$B$583,"&lt;="&amp;$C$3)</f>
        <v>4921.53</v>
      </c>
      <c r="D132" s="61" t="n">
        <f aca="false">IF(B132="United Kingdom",-1000000000,C132)+ROW()*0.000001</f>
        <v>4921.530132</v>
      </c>
      <c r="E132" s="49"/>
      <c r="F132" s="49"/>
      <c r="G132" s="49"/>
      <c r="H132" s="49"/>
      <c r="I132" s="49"/>
      <c r="J132" s="49"/>
    </row>
    <row r="133" customFormat="false" ht="15" hidden="false" customHeight="false" outlineLevel="0" collapsed="false">
      <c r="A133" s="49"/>
      <c r="B133" s="49" t="str">
        <f aca="false">Lists!A31</f>
        <v>Lithuania</v>
      </c>
      <c r="C133" s="55" t="n">
        <f aca="false">SUMIFS(Fact_Monthly!$E$2:$E$583,Fact_Monthly!$D$2:$D$583,$B133,Fact_Monthly!$B$2:$B$583,"&gt;="&amp;$C$2,Fact_Monthly!$B$2:$B$583,"&lt;="&amp;$C$3)-SUMIFS(Fact_Monthly!$F$2:$F$583,Fact_Monthly!$D$2:$D$583,$B133,Fact_Monthly!$B$2:$B$583,"&gt;="&amp;$C$2,Fact_Monthly!$B$2:$B$583,"&lt;="&amp;$C$3)</f>
        <v>4892.68</v>
      </c>
      <c r="D133" s="61" t="n">
        <f aca="false">IF(B133="United Kingdom",-1000000000,C133)+ROW()*0.000001</f>
        <v>4892.680133</v>
      </c>
      <c r="E133" s="49"/>
      <c r="F133" s="49"/>
      <c r="G133" s="49"/>
      <c r="H133" s="49"/>
      <c r="I133" s="49"/>
      <c r="J133" s="49"/>
    </row>
    <row r="134" customFormat="false" ht="15" hidden="false" customHeight="false" outlineLevel="0" collapsed="false">
      <c r="A134" s="49"/>
      <c r="B134" s="49" t="str">
        <f aca="false">Lists!A32</f>
        <v>Malta</v>
      </c>
      <c r="C134" s="55" t="n">
        <f aca="false">SUMIFS(Fact_Monthly!$E$2:$E$583,Fact_Monthly!$D$2:$D$583,$B134,Fact_Monthly!$B$2:$B$583,"&gt;="&amp;$C$2,Fact_Monthly!$B$2:$B$583,"&lt;="&amp;$C$3)-SUMIFS(Fact_Monthly!$F$2:$F$583,Fact_Monthly!$D$2:$D$583,$B134,Fact_Monthly!$B$2:$B$583,"&gt;="&amp;$C$2,Fact_Monthly!$B$2:$B$583,"&lt;="&amp;$C$3)</f>
        <v>4667.22</v>
      </c>
      <c r="D134" s="61" t="n">
        <f aca="false">IF(B134="United Kingdom",-1000000000,C134)+ROW()*0.000001</f>
        <v>4667.220134</v>
      </c>
      <c r="E134" s="49"/>
      <c r="F134" s="49"/>
      <c r="G134" s="49"/>
      <c r="H134" s="49"/>
      <c r="I134" s="49"/>
      <c r="J134" s="49"/>
    </row>
    <row r="135" customFormat="false" ht="15" hidden="false" customHeight="false" outlineLevel="0" collapsed="false">
      <c r="A135" s="49"/>
      <c r="B135" s="49" t="str">
        <f aca="false">Lists!A33</f>
        <v>Canada</v>
      </c>
      <c r="C135" s="55" t="n">
        <f aca="false">SUMIFS(Fact_Monthly!$E$2:$E$583,Fact_Monthly!$D$2:$D$583,$B135,Fact_Monthly!$B$2:$B$583,"&gt;="&amp;$C$2,Fact_Monthly!$B$2:$B$583,"&lt;="&amp;$C$3)-SUMIFS(Fact_Monthly!$F$2:$F$583,Fact_Monthly!$D$2:$D$583,$B135,Fact_Monthly!$B$2:$B$583,"&gt;="&amp;$C$2,Fact_Monthly!$B$2:$B$583,"&lt;="&amp;$C$3)</f>
        <v>4332.1</v>
      </c>
      <c r="D135" s="61" t="n">
        <f aca="false">IF(B135="United Kingdom",-1000000000,C135)+ROW()*0.000001</f>
        <v>4332.100135</v>
      </c>
      <c r="E135" s="49"/>
      <c r="F135" s="49"/>
      <c r="G135" s="49"/>
      <c r="H135" s="49"/>
      <c r="I135" s="49"/>
      <c r="J135" s="49"/>
    </row>
    <row r="136" customFormat="false" ht="15" hidden="false" customHeight="false" outlineLevel="0" collapsed="false">
      <c r="A136" s="49"/>
      <c r="B136" s="49" t="str">
        <f aca="false">Lists!A34</f>
        <v>RSA</v>
      </c>
      <c r="C136" s="55" t="n">
        <f aca="false">SUMIFS(Fact_Monthly!$E$2:$E$583,Fact_Monthly!$D$2:$D$583,$B136,Fact_Monthly!$B$2:$B$583,"&gt;="&amp;$C$2,Fact_Monthly!$B$2:$B$583,"&lt;="&amp;$C$3)-SUMIFS(Fact_Monthly!$F$2:$F$583,Fact_Monthly!$D$2:$D$583,$B136,Fact_Monthly!$B$2:$B$583,"&gt;="&amp;$C$2,Fact_Monthly!$B$2:$B$583,"&lt;="&amp;$C$3)</f>
        <v>3369.03</v>
      </c>
      <c r="D136" s="61" t="n">
        <f aca="false">IF(B136="United Kingdom",-1000000000,C136)+ROW()*0.000001</f>
        <v>3369.030136</v>
      </c>
      <c r="E136" s="49"/>
      <c r="F136" s="49"/>
      <c r="G136" s="49"/>
      <c r="H136" s="49"/>
      <c r="I136" s="49"/>
      <c r="J136" s="49"/>
    </row>
    <row r="137" customFormat="false" ht="15" hidden="false" customHeight="false" outlineLevel="0" collapsed="false">
      <c r="A137" s="49"/>
      <c r="B137" s="49" t="str">
        <f aca="false">Lists!A35</f>
        <v>Thailand</v>
      </c>
      <c r="C137" s="55" t="n">
        <f aca="false">SUMIFS(Fact_Monthly!$E$2:$E$583,Fact_Monthly!$D$2:$D$583,$B137,Fact_Monthly!$B$2:$B$583,"&gt;="&amp;$C$2,Fact_Monthly!$B$2:$B$583,"&lt;="&amp;$C$3)-SUMIFS(Fact_Monthly!$F$2:$F$583,Fact_Monthly!$D$2:$D$583,$B137,Fact_Monthly!$B$2:$B$583,"&gt;="&amp;$C$2,Fact_Monthly!$B$2:$B$583,"&lt;="&amp;$C$3)</f>
        <v>3070.54</v>
      </c>
      <c r="D137" s="61" t="n">
        <f aca="false">IF(B137="United Kingdom",-1000000000,C137)+ROW()*0.000001</f>
        <v>3070.540137</v>
      </c>
      <c r="E137" s="49"/>
      <c r="F137" s="49"/>
      <c r="G137" s="49"/>
      <c r="H137" s="49"/>
      <c r="I137" s="49"/>
      <c r="J137" s="49"/>
    </row>
    <row r="138" customFormat="false" ht="15" hidden="false" customHeight="false" outlineLevel="0" collapsed="false">
      <c r="A138" s="49"/>
      <c r="B138" s="49" t="str">
        <f aca="false">Lists!A36</f>
        <v>Bahrain</v>
      </c>
      <c r="C138" s="55" t="n">
        <f aca="false">SUMIFS(Fact_Monthly!$E$2:$E$583,Fact_Monthly!$D$2:$D$583,$B138,Fact_Monthly!$B$2:$B$583,"&gt;="&amp;$C$2,Fact_Monthly!$B$2:$B$583,"&lt;="&amp;$C$3)-SUMIFS(Fact_Monthly!$F$2:$F$583,Fact_Monthly!$D$2:$D$583,$B138,Fact_Monthly!$B$2:$B$583,"&gt;="&amp;$C$2,Fact_Monthly!$B$2:$B$583,"&lt;="&amp;$C$3)</f>
        <v>2861.55</v>
      </c>
      <c r="D138" s="61" t="n">
        <f aca="false">IF(B138="United Kingdom",-1000000000,C138)+ROW()*0.000001</f>
        <v>2861.550138</v>
      </c>
      <c r="E138" s="49"/>
      <c r="F138" s="49"/>
      <c r="G138" s="49"/>
      <c r="H138" s="49"/>
      <c r="I138" s="49"/>
      <c r="J138" s="49"/>
    </row>
    <row r="139" customFormat="false" ht="15" hidden="false" customHeight="false" outlineLevel="0" collapsed="false">
      <c r="A139" s="49"/>
      <c r="B139" s="49" t="str">
        <f aca="false">Lists!A37</f>
        <v>Lebanon</v>
      </c>
      <c r="C139" s="55" t="n">
        <f aca="false">SUMIFS(Fact_Monthly!$E$2:$E$583,Fact_Monthly!$D$2:$D$583,$B139,Fact_Monthly!$B$2:$B$583,"&gt;="&amp;$C$2,Fact_Monthly!$B$2:$B$583,"&lt;="&amp;$C$3)-SUMIFS(Fact_Monthly!$F$2:$F$583,Fact_Monthly!$D$2:$D$583,$B139,Fact_Monthly!$B$2:$B$583,"&gt;="&amp;$C$2,Fact_Monthly!$B$2:$B$583,"&lt;="&amp;$C$3)</f>
        <v>1905.58</v>
      </c>
      <c r="D139" s="61" t="n">
        <f aca="false">IF(B139="United Kingdom",-1000000000,C139)+ROW()*0.000001</f>
        <v>1905.580139</v>
      </c>
      <c r="E139" s="49"/>
      <c r="F139" s="49"/>
      <c r="G139" s="49"/>
      <c r="H139" s="49"/>
      <c r="I139" s="49"/>
      <c r="J139" s="49"/>
    </row>
    <row r="140" customFormat="false" ht="15" hidden="false" customHeight="false" outlineLevel="0" collapsed="false">
      <c r="A140" s="49"/>
      <c r="B140" s="49" t="str">
        <f aca="false">Lists!A38</f>
        <v>Brazil</v>
      </c>
      <c r="C140" s="55" t="n">
        <f aca="false">SUMIFS(Fact_Monthly!$E$2:$E$583,Fact_Monthly!$D$2:$D$583,$B140,Fact_Monthly!$B$2:$B$583,"&gt;="&amp;$C$2,Fact_Monthly!$B$2:$B$583,"&lt;="&amp;$C$3)-SUMIFS(Fact_Monthly!$F$2:$F$583,Fact_Monthly!$D$2:$D$583,$B140,Fact_Monthly!$B$2:$B$583,"&gt;="&amp;$C$2,Fact_Monthly!$B$2:$B$583,"&lt;="&amp;$C$3)</f>
        <v>1411.87</v>
      </c>
      <c r="D140" s="61" t="n">
        <f aca="false">IF(B140="United Kingdom",-1000000000,C140)+ROW()*0.000001</f>
        <v>1411.87014</v>
      </c>
      <c r="E140" s="49"/>
      <c r="F140" s="49"/>
      <c r="G140" s="49"/>
      <c r="H140" s="49"/>
      <c r="I140" s="49"/>
      <c r="J140" s="49"/>
    </row>
    <row r="141" customFormat="false" ht="15" hidden="false" customHeight="false" outlineLevel="0" collapsed="false">
      <c r="A141" s="49"/>
      <c r="B141" s="49" t="str">
        <f aca="false">Lists!A39</f>
        <v>Bermuda</v>
      </c>
      <c r="C141" s="55" t="n">
        <f aca="false">SUMIFS(Fact_Monthly!$E$2:$E$583,Fact_Monthly!$D$2:$D$583,$B141,Fact_Monthly!$B$2:$B$583,"&gt;="&amp;$C$2,Fact_Monthly!$B$2:$B$583,"&lt;="&amp;$C$3)-SUMIFS(Fact_Monthly!$F$2:$F$583,Fact_Monthly!$D$2:$D$583,$B141,Fact_Monthly!$B$2:$B$583,"&gt;="&amp;$C$2,Fact_Monthly!$B$2:$B$583,"&lt;="&amp;$C$3)</f>
        <v>1253.14</v>
      </c>
      <c r="D141" s="61" t="n">
        <f aca="false">IF(B141="United Kingdom",-1000000000,C141)+ROW()*0.000001</f>
        <v>1253.140141</v>
      </c>
      <c r="E141" s="49"/>
      <c r="F141" s="49"/>
      <c r="G141" s="49"/>
      <c r="H141" s="49"/>
      <c r="I141" s="49"/>
      <c r="J141" s="49"/>
    </row>
    <row r="142" customFormat="false" ht="15" hidden="false" customHeight="false" outlineLevel="0" collapsed="false">
      <c r="A142" s="49"/>
      <c r="B142" s="49" t="str">
        <f aca="false">Lists!A40</f>
        <v>European Community</v>
      </c>
      <c r="C142" s="55" t="n">
        <f aca="false">SUMIFS(Fact_Monthly!$E$2:$E$583,Fact_Monthly!$D$2:$D$583,$B142,Fact_Monthly!$B$2:$B$583,"&gt;="&amp;$C$2,Fact_Monthly!$B$2:$B$583,"&lt;="&amp;$C$3)-SUMIFS(Fact_Monthly!$F$2:$F$583,Fact_Monthly!$D$2:$D$583,$B142,Fact_Monthly!$B$2:$B$583,"&gt;="&amp;$C$2,Fact_Monthly!$B$2:$B$583,"&lt;="&amp;$C$3)</f>
        <v>1150.75</v>
      </c>
      <c r="D142" s="61" t="n">
        <f aca="false">IF(B142="United Kingdom",-1000000000,C142)+ROW()*0.000001</f>
        <v>1150.750142</v>
      </c>
      <c r="E142" s="49"/>
      <c r="F142" s="49"/>
      <c r="G142" s="49"/>
      <c r="H142" s="49"/>
      <c r="I142" s="49"/>
      <c r="J142" s="49"/>
    </row>
    <row r="143" customFormat="false" ht="15" hidden="false" customHeight="false" outlineLevel="0" collapsed="false">
      <c r="A143" s="49"/>
      <c r="B143" s="49" t="str">
        <f aca="false">Lists!A41</f>
        <v>Korea</v>
      </c>
      <c r="C143" s="55" t="n">
        <f aca="false">SUMIFS(Fact_Monthly!$E$2:$E$583,Fact_Monthly!$D$2:$D$583,$B143,Fact_Monthly!$B$2:$B$583,"&gt;="&amp;$C$2,Fact_Monthly!$B$2:$B$583,"&lt;="&amp;$C$3)-SUMIFS(Fact_Monthly!$F$2:$F$583,Fact_Monthly!$D$2:$D$583,$B143,Fact_Monthly!$B$2:$B$583,"&gt;="&amp;$C$2,Fact_Monthly!$B$2:$B$583,"&lt;="&amp;$C$3)</f>
        <v>949.82</v>
      </c>
      <c r="D143" s="61" t="n">
        <f aca="false">IF(B143="United Kingdom",-1000000000,C143)+ROW()*0.000001</f>
        <v>949.820143</v>
      </c>
      <c r="E143" s="49"/>
      <c r="F143" s="49"/>
      <c r="G143" s="49"/>
      <c r="H143" s="49"/>
      <c r="I143" s="49"/>
      <c r="J143" s="49"/>
    </row>
    <row r="144" customFormat="false" ht="15" hidden="false" customHeight="false" outlineLevel="0" collapsed="false">
      <c r="A144" s="49"/>
      <c r="B144" s="49" t="str">
        <f aca="false">Lists!A42</f>
        <v>Czech Republic</v>
      </c>
      <c r="C144" s="55" t="n">
        <f aca="false">SUMIFS(Fact_Monthly!$E$2:$E$583,Fact_Monthly!$D$2:$D$583,$B144,Fact_Monthly!$B$2:$B$583,"&gt;="&amp;$C$2,Fact_Monthly!$B$2:$B$583,"&lt;="&amp;$C$3)-SUMIFS(Fact_Monthly!$F$2:$F$583,Fact_Monthly!$D$2:$D$583,$B144,Fact_Monthly!$B$2:$B$583,"&gt;="&amp;$C$2,Fact_Monthly!$B$2:$B$583,"&lt;="&amp;$C$3)</f>
        <v>671.72</v>
      </c>
      <c r="D144" s="61" t="n">
        <f aca="false">IF(B144="United Kingdom",-1000000000,C144)+ROW()*0.000001</f>
        <v>671.720144</v>
      </c>
      <c r="E144" s="49"/>
      <c r="F144" s="49"/>
      <c r="G144" s="49"/>
      <c r="H144" s="49"/>
      <c r="I144" s="49"/>
      <c r="J144" s="49"/>
    </row>
    <row r="145" customFormat="false" ht="15" hidden="false" customHeight="false" outlineLevel="0" collapsed="false">
      <c r="A145" s="49"/>
      <c r="B145" s="49" t="str">
        <f aca="false">Lists!A43</f>
        <v>West Indies</v>
      </c>
      <c r="C145" s="55" t="n">
        <f aca="false">SUMIFS(Fact_Monthly!$E$2:$E$583,Fact_Monthly!$D$2:$D$583,$B145,Fact_Monthly!$B$2:$B$583,"&gt;="&amp;$C$2,Fact_Monthly!$B$2:$B$583,"&lt;="&amp;$C$3)-SUMIFS(Fact_Monthly!$F$2:$F$583,Fact_Monthly!$D$2:$D$583,$B145,Fact_Monthly!$B$2:$B$583,"&gt;="&amp;$C$2,Fact_Monthly!$B$2:$B$583,"&lt;="&amp;$C$3)</f>
        <v>536.41</v>
      </c>
      <c r="D145" s="61" t="n">
        <f aca="false">IF(B145="United Kingdom",-1000000000,C145)+ROW()*0.000001</f>
        <v>536.410145</v>
      </c>
      <c r="E145" s="49"/>
      <c r="F145" s="49"/>
      <c r="G145" s="49"/>
      <c r="H145" s="49"/>
      <c r="I145" s="49"/>
      <c r="J145" s="49"/>
    </row>
    <row r="146" customFormat="false" ht="15" hidden="false" customHeight="false" outlineLevel="0" collapsed="false">
      <c r="A146" s="49"/>
      <c r="B146" s="49" t="str">
        <f aca="false">Lists!A44</f>
        <v>Saudi Arabia</v>
      </c>
      <c r="C146" s="55" t="n">
        <f aca="false">SUMIFS(Fact_Monthly!$E$2:$E$583,Fact_Monthly!$D$2:$D$583,$B146,Fact_Monthly!$B$2:$B$583,"&gt;="&amp;$C$2,Fact_Monthly!$B$2:$B$583,"&lt;="&amp;$C$3)-SUMIFS(Fact_Monthly!$F$2:$F$583,Fact_Monthly!$D$2:$D$583,$B146,Fact_Monthly!$B$2:$B$583,"&gt;="&amp;$C$2,Fact_Monthly!$B$2:$B$583,"&lt;="&amp;$C$3)</f>
        <v>131.17</v>
      </c>
      <c r="D146" s="61" t="n">
        <f aca="false">IF(B146="United Kingdom",-1000000000,C146)+ROW()*0.000001</f>
        <v>131.170146</v>
      </c>
      <c r="E146" s="49"/>
      <c r="F146" s="49"/>
      <c r="G146" s="49"/>
      <c r="H146" s="49"/>
      <c r="I146" s="49"/>
      <c r="J146" s="49"/>
    </row>
    <row r="147" customFormat="false" ht="15" hidden="false" customHeight="false" outlineLevel="0" collapsed="false">
      <c r="A147" s="49"/>
      <c r="B147" s="49" t="str">
        <f aca="false">Lists!A45</f>
        <v>Nigeria</v>
      </c>
      <c r="C147" s="55" t="n">
        <f aca="false">SUMIFS(Fact_Monthly!$E$2:$E$583,Fact_Monthly!$D$2:$D$583,$B147,Fact_Monthly!$B$2:$B$583,"&gt;="&amp;$C$2,Fact_Monthly!$B$2:$B$583,"&lt;="&amp;$C$3)-SUMIFS(Fact_Monthly!$F$2:$F$583,Fact_Monthly!$D$2:$D$583,$B147,Fact_Monthly!$B$2:$B$583,"&gt;="&amp;$C$2,Fact_Monthly!$B$2:$B$583,"&lt;="&amp;$C$3)</f>
        <v>-34.48</v>
      </c>
      <c r="D147" s="61" t="n">
        <f aca="false">IF(B147="United Kingdom",-1000000000,C147)+ROW()*0.000001</f>
        <v>-34.479853</v>
      </c>
      <c r="E147" s="49"/>
      <c r="F147" s="49"/>
      <c r="G147" s="49"/>
      <c r="H147" s="49"/>
      <c r="I147" s="49"/>
      <c r="J147" s="49"/>
    </row>
    <row r="148" customFormat="false" ht="15" hidden="false" customHeight="false" outlineLevel="0" collapsed="false">
      <c r="A148" s="49"/>
      <c r="B148" s="49" t="s">
        <v>163</v>
      </c>
      <c r="C148" s="56" t="n">
        <f aca="false">IFERROR(INDEX(C105:C147,MATCH("United Kingdom",B105:B147,0))/SUM(C105:C147),0)</f>
        <v>0.854252161909202</v>
      </c>
      <c r="D148" s="49"/>
      <c r="E148" s="49"/>
      <c r="F148" s="49"/>
      <c r="G148" s="49"/>
      <c r="H148" s="49"/>
      <c r="I148" s="49"/>
      <c r="J148" s="49"/>
    </row>
    <row r="149" customFormat="false" ht="15" hidden="false" customHeight="false" outlineLevel="0" collapsed="false">
      <c r="A149" s="49"/>
      <c r="B149" s="49"/>
      <c r="C149" s="49"/>
      <c r="D149" s="49"/>
      <c r="E149" s="49"/>
      <c r="F149" s="49"/>
      <c r="G149" s="49"/>
      <c r="H149" s="49"/>
      <c r="I149" s="49"/>
      <c r="J149" s="49"/>
    </row>
    <row r="150" customFormat="false" ht="15" hidden="false" customHeight="false" outlineLevel="0" collapsed="false">
      <c r="A150" s="49"/>
      <c r="B150" s="49"/>
      <c r="C150" s="49"/>
      <c r="D150" s="49"/>
      <c r="E150" s="49"/>
      <c r="F150" s="49"/>
      <c r="G150" s="49"/>
      <c r="H150" s="49"/>
      <c r="I150" s="49"/>
      <c r="J150" s="49"/>
    </row>
    <row r="151" customFormat="false" ht="15" hidden="false" customHeight="false" outlineLevel="0" collapsed="false">
      <c r="A151" s="49"/>
      <c r="B151" s="58" t="s">
        <v>164</v>
      </c>
      <c r="C151" s="58" t="s">
        <v>165</v>
      </c>
      <c r="D151" s="58" t="s">
        <v>19</v>
      </c>
      <c r="E151" s="58" t="s">
        <v>20</v>
      </c>
      <c r="F151" s="49"/>
      <c r="G151" s="49"/>
      <c r="H151" s="49"/>
      <c r="I151" s="49"/>
      <c r="J151" s="49"/>
    </row>
    <row r="152" customFormat="false" ht="15" hidden="false" customHeight="false" outlineLevel="0" collapsed="false">
      <c r="A152" s="49"/>
      <c r="B152" s="49" t="n">
        <v>1</v>
      </c>
      <c r="C152" s="49" t="n">
        <f aca="false">MATCH(LARGE($D$105:$D$147,B152),$D$105:$D$147,0)</f>
        <v>2</v>
      </c>
      <c r="D152" s="49" t="str">
        <f aca="false">IF(INDEX($C$105:$C$147,C152)&lt;=0,"-",INDEX($B$105:$B$147,C152))</f>
        <v>EIRE</v>
      </c>
      <c r="E152" s="62" t="n">
        <f aca="false">MAX(INDEX($C$105:$C$147,C152),0)</f>
        <v>603116.61</v>
      </c>
      <c r="F152" s="49"/>
      <c r="G152" s="49"/>
      <c r="H152" s="49"/>
      <c r="I152" s="49"/>
      <c r="J152" s="49"/>
    </row>
    <row r="153" customFormat="false" ht="15" hidden="false" customHeight="false" outlineLevel="0" collapsed="false">
      <c r="A153" s="49"/>
      <c r="B153" s="49" t="n">
        <v>2</v>
      </c>
      <c r="C153" s="49" t="n">
        <f aca="false">MATCH(LARGE($D$105:$D$147,B153),$D$105:$D$147,0)</f>
        <v>3</v>
      </c>
      <c r="D153" s="49" t="str">
        <f aca="false">IF(INDEX($C$105:$C$147,C153)&lt;=0,"-",INDEX($B$105:$B$147,C153))</f>
        <v>Netherlands</v>
      </c>
      <c r="E153" s="62" t="n">
        <f aca="false">MAX(INDEX($C$105:$C$147,C153),0)</f>
        <v>546095.43</v>
      </c>
      <c r="F153" s="49"/>
      <c r="G153" s="49"/>
      <c r="H153" s="49"/>
      <c r="I153" s="49"/>
      <c r="J153" s="49"/>
    </row>
    <row r="154" customFormat="false" ht="15" hidden="false" customHeight="false" outlineLevel="0" collapsed="false">
      <c r="A154" s="49"/>
      <c r="B154" s="49" t="n">
        <v>3</v>
      </c>
      <c r="C154" s="49" t="n">
        <f aca="false">MATCH(LARGE($D$105:$D$147,B154),$D$105:$D$147,0)</f>
        <v>4</v>
      </c>
      <c r="D154" s="49" t="str">
        <f aca="false">IF(INDEX($C$105:$C$147,C154)&lt;=0,"-",INDEX($B$105:$B$147,C154))</f>
        <v>Germany</v>
      </c>
      <c r="E154" s="62" t="n">
        <f aca="false">MAX(INDEX($C$105:$C$147,C154),0)</f>
        <v>374573.51</v>
      </c>
      <c r="F154" s="49"/>
      <c r="G154" s="49"/>
      <c r="H154" s="49"/>
      <c r="I154" s="49"/>
      <c r="J154" s="49"/>
    </row>
    <row r="155" customFormat="false" ht="15" hidden="false" customHeight="false" outlineLevel="0" collapsed="false">
      <c r="A155" s="49"/>
      <c r="B155" s="49" t="n">
        <v>4</v>
      </c>
      <c r="C155" s="49" t="n">
        <f aca="false">MATCH(LARGE($D$105:$D$147,B155),$D$105:$D$147,0)</f>
        <v>5</v>
      </c>
      <c r="D155" s="49" t="str">
        <f aca="false">IF(INDEX($C$105:$C$147,C155)&lt;=0,"-",INDEX($B$105:$B$147,C155))</f>
        <v>France</v>
      </c>
      <c r="E155" s="62" t="n">
        <f aca="false">MAX(INDEX($C$105:$C$147,C155),0)</f>
        <v>293431.2</v>
      </c>
      <c r="F155" s="49"/>
      <c r="G155" s="49"/>
      <c r="H155" s="49"/>
      <c r="I155" s="49"/>
      <c r="J155" s="49"/>
    </row>
    <row r="156" customFormat="false" ht="15" hidden="false" customHeight="false" outlineLevel="0" collapsed="false">
      <c r="A156" s="49"/>
      <c r="B156" s="49" t="n">
        <v>5</v>
      </c>
      <c r="C156" s="49" t="n">
        <f aca="false">MATCH(LARGE($D$105:$D$147,B156),$D$105:$D$147,0)</f>
        <v>6</v>
      </c>
      <c r="D156" s="49" t="str">
        <f aca="false">IF(INDEX($C$105:$C$147,C156)&lt;=0,"-",INDEX($B$105:$B$147,C156))</f>
        <v>Australia</v>
      </c>
      <c r="E156" s="62" t="n">
        <f aca="false">MAX(INDEX($C$105:$C$147,C156),0)</f>
        <v>166282.15</v>
      </c>
      <c r="F156" s="49"/>
      <c r="G156" s="49"/>
      <c r="H156" s="49"/>
      <c r="I156" s="49"/>
      <c r="J156" s="49"/>
    </row>
    <row r="157" customFormat="false" ht="15" hidden="false" customHeight="false" outlineLevel="0" collapsed="false">
      <c r="A157" s="49"/>
      <c r="B157" s="49" t="n">
        <v>6</v>
      </c>
      <c r="C157" s="49" t="n">
        <f aca="false">MATCH(LARGE($D$105:$D$147,B157),$D$105:$D$147,0)</f>
        <v>7</v>
      </c>
      <c r="D157" s="49" t="str">
        <f aca="false">IF(INDEX($C$105:$C$147,C157)&lt;=0,"-",INDEX($B$105:$B$147,C157))</f>
        <v>Switzerland</v>
      </c>
      <c r="E157" s="62" t="n">
        <f aca="false">MAX(INDEX($C$105:$C$147,C157),0)</f>
        <v>92918.06</v>
      </c>
      <c r="F157" s="49"/>
      <c r="G157" s="49"/>
      <c r="H157" s="49"/>
      <c r="I157" s="49"/>
      <c r="J157" s="49"/>
    </row>
    <row r="158" customFormat="false" ht="15" hidden="false" customHeight="false" outlineLevel="0" collapsed="false">
      <c r="A158" s="49"/>
      <c r="B158" s="49" t="n">
        <v>7</v>
      </c>
      <c r="C158" s="49" t="n">
        <f aca="false">MATCH(LARGE($D$105:$D$147,B158),$D$105:$D$147,0)</f>
        <v>8</v>
      </c>
      <c r="D158" s="49" t="str">
        <f aca="false">IF(INDEX($C$105:$C$147,C158)&lt;=0,"-",INDEX($B$105:$B$147,C158))</f>
        <v>Spain</v>
      </c>
      <c r="E158" s="62" t="n">
        <f aca="false">MAX(INDEX($C$105:$C$147,C158),0)</f>
        <v>84811.56</v>
      </c>
      <c r="F158" s="49"/>
      <c r="G158" s="49"/>
      <c r="H158" s="49"/>
      <c r="I158" s="49"/>
      <c r="J158" s="49"/>
    </row>
    <row r="159" customFormat="false" ht="15" hidden="false" customHeight="false" outlineLevel="0" collapsed="false">
      <c r="A159" s="49"/>
      <c r="B159" s="49" t="n">
        <v>8</v>
      </c>
      <c r="C159" s="49" t="n">
        <f aca="false">MATCH(LARGE($D$105:$D$147,B159),$D$105:$D$147,0)</f>
        <v>9</v>
      </c>
      <c r="D159" s="49" t="str">
        <f aca="false">IF(INDEX($C$105:$C$147,C159)&lt;=0,"-",INDEX($B$105:$B$147,C159))</f>
        <v>Sweden</v>
      </c>
      <c r="E159" s="62" t="n">
        <f aca="false">MAX(INDEX($C$105:$C$147,C159),0)</f>
        <v>84345.17</v>
      </c>
      <c r="F159" s="49"/>
      <c r="G159" s="49"/>
      <c r="H159" s="49"/>
      <c r="I159" s="49"/>
      <c r="J159" s="49"/>
    </row>
    <row r="160" customFormat="false" ht="15" hidden="false" customHeight="false" outlineLevel="0" collapsed="false">
      <c r="A160" s="49"/>
      <c r="B160" s="49" t="n">
        <v>9</v>
      </c>
      <c r="C160" s="49" t="n">
        <f aca="false">MATCH(LARGE($D$105:$D$147,B160),$D$105:$D$147,0)</f>
        <v>10</v>
      </c>
      <c r="D160" s="49" t="str">
        <f aca="false">IF(INDEX($C$105:$C$147,C160)&lt;=0,"-",INDEX($B$105:$B$147,C160))</f>
        <v>Denmark</v>
      </c>
      <c r="E160" s="62" t="n">
        <f aca="false">MAX(INDEX($C$105:$C$147,C160),0)</f>
        <v>63355.59</v>
      </c>
      <c r="F160" s="49"/>
      <c r="G160" s="49"/>
      <c r="H160" s="49"/>
      <c r="I160" s="49"/>
      <c r="J160" s="49"/>
    </row>
    <row r="161" customFormat="false" ht="15" hidden="false" customHeight="false" outlineLevel="0" collapsed="false">
      <c r="A161" s="49"/>
      <c r="B161" s="49" t="n">
        <v>10</v>
      </c>
      <c r="C161" s="49" t="n">
        <f aca="false">MATCH(LARGE($D$105:$D$147,B161),$D$105:$D$147,0)</f>
        <v>11</v>
      </c>
      <c r="D161" s="49" t="str">
        <f aca="false">IF(INDEX($C$105:$C$147,C161)&lt;=0,"-",INDEX($B$105:$B$147,C161))</f>
        <v>Belgium</v>
      </c>
      <c r="E161" s="62" t="n">
        <f aca="false">MAX(INDEX($C$105:$C$147,C161),0)</f>
        <v>56598.89</v>
      </c>
      <c r="F161" s="49"/>
      <c r="G161" s="49"/>
      <c r="H161" s="49"/>
      <c r="I161" s="49"/>
      <c r="J161" s="49"/>
    </row>
    <row r="162" customFormat="false" ht="15" hidden="false" customHeight="false" outlineLevel="0" collapsed="false">
      <c r="A162" s="49"/>
      <c r="B162" s="49"/>
      <c r="C162" s="49"/>
      <c r="D162" s="49"/>
      <c r="E162" s="49"/>
      <c r="F162" s="49"/>
      <c r="G162" s="49"/>
      <c r="H162" s="49"/>
      <c r="I162" s="49"/>
      <c r="J162" s="49"/>
    </row>
    <row r="163" customFormat="false" ht="15" hidden="false" customHeight="false" outlineLevel="0" collapsed="false">
      <c r="A163" s="49"/>
      <c r="B163" s="49"/>
      <c r="C163" s="49"/>
      <c r="D163" s="49"/>
      <c r="E163" s="49"/>
      <c r="F163" s="49"/>
      <c r="G163" s="49"/>
      <c r="H163" s="49"/>
      <c r="I163" s="49"/>
      <c r="J163" s="49"/>
    </row>
    <row r="164" customFormat="false" ht="15" hidden="false" customHeight="false" outlineLevel="0" collapsed="false">
      <c r="A164" s="49"/>
      <c r="B164" s="47" t="s">
        <v>166</v>
      </c>
      <c r="C164" s="52"/>
      <c r="D164" s="52"/>
      <c r="E164" s="52"/>
      <c r="F164" s="52"/>
      <c r="G164" s="52"/>
      <c r="H164" s="52"/>
      <c r="I164" s="52"/>
      <c r="J164" s="52"/>
    </row>
    <row r="165" customFormat="false" ht="15" hidden="false" customHeight="false" outlineLevel="0" collapsed="false">
      <c r="A165" s="49"/>
      <c r="B165" s="58" t="s">
        <v>167</v>
      </c>
      <c r="C165" s="58" t="s">
        <v>168</v>
      </c>
      <c r="D165" s="58" t="s">
        <v>169</v>
      </c>
      <c r="E165" s="58" t="s">
        <v>20</v>
      </c>
      <c r="F165" s="58" t="s">
        <v>162</v>
      </c>
      <c r="G165" s="58" t="s">
        <v>145</v>
      </c>
      <c r="H165" s="49"/>
      <c r="I165" s="49"/>
      <c r="J165" s="49"/>
    </row>
    <row r="166" customFormat="false" ht="15" hidden="false" customHeight="false" outlineLevel="0" collapsed="false">
      <c r="A166" s="49"/>
      <c r="B166" s="49" t="n">
        <f aca="false">Fact_Product!G2</f>
        <v>1</v>
      </c>
      <c r="C166" s="49" t="str">
        <f aca="false">Fact_Product!H2</f>
        <v>22423</v>
      </c>
      <c r="D166" s="49" t="str">
        <f aca="false">Fact_Product!I2</f>
        <v>REGENCY CAKESTAND 3 TIER</v>
      </c>
      <c r="E166" s="55" t="n">
        <f aca="false">SUMIFS(Fact_Product!$D$2:$D$11612,Fact_Product!$A$2:$A$11612,$B166,Fact_Product!$B$2:$B$11612,$C$4,Fact_Product!$C$2:$C$11612,"&gt;="&amp;$C$2,Fact_Product!$C$2:$C$11612,"&lt;="&amp;$C$3)</f>
        <v>314045.02</v>
      </c>
      <c r="F166" s="61" t="n">
        <f aca="false">E166+ROW()*0.000001</f>
        <v>314045.020166</v>
      </c>
      <c r="G166" s="55" t="n">
        <f aca="false">SUMIFS(Fact_Product!$E$2:$E$11612,Fact_Product!$A$2:$A$11612,$B166,Fact_Product!$B$2:$B$11612,$C$4,Fact_Product!$C$2:$C$11612,"&gt;="&amp;$C$2,Fact_Product!$C$2:$C$11612,"&lt;="&amp;$C$3)</f>
        <v>25028</v>
      </c>
      <c r="H166" s="49"/>
      <c r="I166" s="49"/>
      <c r="J166" s="49"/>
    </row>
    <row r="167" customFormat="false" ht="15" hidden="false" customHeight="false" outlineLevel="0" collapsed="false">
      <c r="A167" s="49"/>
      <c r="B167" s="49" t="n">
        <f aca="false">Fact_Product!G3</f>
        <v>2</v>
      </c>
      <c r="C167" s="49" t="str">
        <f aca="false">Fact_Product!H3</f>
        <v>85123A</v>
      </c>
      <c r="D167" s="49" t="str">
        <f aca="false">Fact_Product!I3</f>
        <v>WHITE HANGING HEART T-LIGHT HOLDER</v>
      </c>
      <c r="E167" s="55" t="n">
        <f aca="false">SUMIFS(Fact_Product!$D$2:$D$11612,Fact_Product!$A$2:$A$11612,$B167,Fact_Product!$B$2:$B$11612,$C$4,Fact_Product!$C$2:$C$11612,"&gt;="&amp;$C$2,Fact_Product!$C$2:$C$11612,"&lt;="&amp;$C$3)</f>
        <v>248337.61</v>
      </c>
      <c r="F167" s="61" t="n">
        <f aca="false">E167+ROW()*0.000001</f>
        <v>248337.610167</v>
      </c>
      <c r="G167" s="55" t="n">
        <f aca="false">SUMIFS(Fact_Product!$E$2:$E$11612,Fact_Product!$A$2:$A$11612,$B167,Fact_Product!$B$2:$B$11612,$C$4,Fact_Product!$C$2:$C$11612,"&gt;="&amp;$C$2,Fact_Product!$C$2:$C$11612,"&lt;="&amp;$C$3)</f>
        <v>90566</v>
      </c>
      <c r="H167" s="49"/>
      <c r="I167" s="49"/>
      <c r="J167" s="49"/>
    </row>
    <row r="168" customFormat="false" ht="15" hidden="false" customHeight="false" outlineLevel="0" collapsed="false">
      <c r="A168" s="49"/>
      <c r="B168" s="49" t="n">
        <f aca="false">Fact_Product!G4</f>
        <v>3</v>
      </c>
      <c r="C168" s="49" t="str">
        <f aca="false">Fact_Product!H4</f>
        <v>85099B</v>
      </c>
      <c r="D168" s="49" t="str">
        <f aca="false">Fact_Product!I4</f>
        <v>JUMBO BAG RED RETROSPOT</v>
      </c>
      <c r="E168" s="55" t="n">
        <f aca="false">SUMIFS(Fact_Product!$D$2:$D$11612,Fact_Product!$A$2:$A$11612,$B168,Fact_Product!$B$2:$B$11612,$C$4,Fact_Product!$C$2:$C$11612,"&gt;="&amp;$C$2,Fact_Product!$C$2:$C$11612,"&lt;="&amp;$C$3)</f>
        <v>178400.52</v>
      </c>
      <c r="F168" s="61" t="n">
        <f aca="false">E168+ROW()*0.000001</f>
        <v>178400.520168</v>
      </c>
      <c r="G168" s="55" t="n">
        <f aca="false">SUMIFS(Fact_Product!$E$2:$E$11612,Fact_Product!$A$2:$A$11612,$B168,Fact_Product!$B$2:$B$11612,$C$4,Fact_Product!$C$2:$C$11612,"&gt;="&amp;$C$2,Fact_Product!$C$2:$C$11612,"&lt;="&amp;$C$3)</f>
        <v>95544</v>
      </c>
      <c r="H168" s="49"/>
      <c r="I168" s="49"/>
      <c r="J168" s="49"/>
    </row>
    <row r="169" customFormat="false" ht="15" hidden="false" customHeight="false" outlineLevel="0" collapsed="false">
      <c r="A169" s="49"/>
      <c r="B169" s="49" t="n">
        <f aca="false">Fact_Product!G5</f>
        <v>4</v>
      </c>
      <c r="C169" s="49" t="str">
        <f aca="false">Fact_Product!H5</f>
        <v>47566</v>
      </c>
      <c r="D169" s="49" t="str">
        <f aca="false">Fact_Product!I5</f>
        <v>PARTY BUNTING</v>
      </c>
      <c r="E169" s="55" t="n">
        <f aca="false">SUMIFS(Fact_Product!$D$2:$D$11612,Fact_Product!$A$2:$A$11612,$B169,Fact_Product!$B$2:$B$11612,$C$4,Fact_Product!$C$2:$C$11612,"&gt;="&amp;$C$2,Fact_Product!$C$2:$C$11612,"&lt;="&amp;$C$3)</f>
        <v>147079.73</v>
      </c>
      <c r="F169" s="61" t="n">
        <f aca="false">E169+ROW()*0.000001</f>
        <v>147079.730169</v>
      </c>
      <c r="G169" s="55" t="n">
        <f aca="false">SUMIFS(Fact_Product!$E$2:$E$11612,Fact_Product!$A$2:$A$11612,$B169,Fact_Product!$B$2:$B$11612,$C$4,Fact_Product!$C$2:$C$11612,"&gt;="&amp;$C$2,Fact_Product!$C$2:$C$11612,"&lt;="&amp;$C$3)</f>
        <v>27915</v>
      </c>
      <c r="H169" s="49"/>
      <c r="I169" s="49"/>
      <c r="J169" s="49"/>
    </row>
    <row r="170" customFormat="false" ht="15" hidden="false" customHeight="false" outlineLevel="0" collapsed="false">
      <c r="A170" s="49"/>
      <c r="B170" s="49" t="n">
        <f aca="false">Fact_Product!G6</f>
        <v>5</v>
      </c>
      <c r="C170" s="49" t="str">
        <f aca="false">Fact_Product!H6</f>
        <v>84879</v>
      </c>
      <c r="D170" s="49" t="str">
        <f aca="false">Fact_Product!I6</f>
        <v>ASSORTED COLOUR BIRD ORNAMENT</v>
      </c>
      <c r="E170" s="55" t="n">
        <f aca="false">SUMIFS(Fact_Product!$D$2:$D$11612,Fact_Product!$A$2:$A$11612,$B170,Fact_Product!$B$2:$B$11612,$C$4,Fact_Product!$C$2:$C$11612,"&gt;="&amp;$C$2,Fact_Product!$C$2:$C$11612,"&lt;="&amp;$C$3)</f>
        <v>127506.42</v>
      </c>
      <c r="F170" s="61" t="n">
        <f aca="false">E170+ROW()*0.000001</f>
        <v>127506.42017</v>
      </c>
      <c r="G170" s="55" t="n">
        <f aca="false">SUMIFS(Fact_Product!$E$2:$E$11612,Fact_Product!$A$2:$A$11612,$B170,Fact_Product!$B$2:$B$11612,$C$4,Fact_Product!$C$2:$C$11612,"&gt;="&amp;$C$2,Fact_Product!$C$2:$C$11612,"&lt;="&amp;$C$3)</f>
        <v>78851</v>
      </c>
      <c r="H170" s="49"/>
      <c r="I170" s="49"/>
      <c r="J170" s="49"/>
    </row>
    <row r="171" customFormat="false" ht="15" hidden="false" customHeight="false" outlineLevel="0" collapsed="false">
      <c r="A171" s="49"/>
      <c r="B171" s="49" t="n">
        <f aca="false">Fact_Product!G7</f>
        <v>6</v>
      </c>
      <c r="C171" s="49" t="str">
        <f aca="false">Fact_Product!H7</f>
        <v>22086</v>
      </c>
      <c r="D171" s="49" t="str">
        <f aca="false">Fact_Product!I7</f>
        <v>PAPER CHAIN KIT 50'S CHRISTMAS</v>
      </c>
      <c r="E171" s="55" t="n">
        <f aca="false">SUMIFS(Fact_Product!$D$2:$D$11612,Fact_Product!$A$2:$A$11612,$B171,Fact_Product!$B$2:$B$11612,$C$4,Fact_Product!$C$2:$C$11612,"&gt;="&amp;$C$2,Fact_Product!$C$2:$C$11612,"&lt;="&amp;$C$3)</f>
        <v>116298.59</v>
      </c>
      <c r="F171" s="61" t="n">
        <f aca="false">E171+ROW()*0.000001</f>
        <v>116298.590171</v>
      </c>
      <c r="G171" s="55" t="n">
        <f aca="false">SUMIFS(Fact_Product!$E$2:$E$11612,Fact_Product!$A$2:$A$11612,$B171,Fact_Product!$B$2:$B$11612,$C$4,Fact_Product!$C$2:$C$11612,"&gt;="&amp;$C$2,Fact_Product!$C$2:$C$11612,"&lt;="&amp;$C$3)</f>
        <v>34494</v>
      </c>
      <c r="H171" s="49"/>
      <c r="I171" s="49"/>
      <c r="J171" s="49"/>
    </row>
    <row r="172" customFormat="false" ht="15" hidden="false" customHeight="false" outlineLevel="0" collapsed="false">
      <c r="A172" s="49"/>
      <c r="B172" s="49" t="n">
        <f aca="false">Fact_Product!G8</f>
        <v>7</v>
      </c>
      <c r="C172" s="49" t="str">
        <f aca="false">Fact_Product!H8</f>
        <v>79321</v>
      </c>
      <c r="D172" s="49" t="str">
        <f aca="false">Fact_Product!I8</f>
        <v>CHILLI LIGHTS</v>
      </c>
      <c r="E172" s="55" t="n">
        <f aca="false">SUMIFS(Fact_Product!$D$2:$D$11612,Fact_Product!$A$2:$A$11612,$B172,Fact_Product!$B$2:$B$11612,$C$4,Fact_Product!$C$2:$C$11612,"&gt;="&amp;$C$2,Fact_Product!$C$2:$C$11612,"&lt;="&amp;$C$3)</f>
        <v>79905.13</v>
      </c>
      <c r="F172" s="61" t="n">
        <f aca="false">E172+ROW()*0.000001</f>
        <v>79905.130172</v>
      </c>
      <c r="G172" s="55" t="n">
        <f aca="false">SUMIFS(Fact_Product!$E$2:$E$11612,Fact_Product!$A$2:$A$11612,$B172,Fact_Product!$B$2:$B$11612,$C$4,Fact_Product!$C$2:$C$11612,"&gt;="&amp;$C$2,Fact_Product!$C$2:$C$11612,"&lt;="&amp;$C$3)</f>
        <v>15696</v>
      </c>
      <c r="H172" s="49"/>
      <c r="I172" s="49"/>
      <c r="J172" s="49"/>
    </row>
    <row r="173" customFormat="false" ht="15" hidden="false" customHeight="false" outlineLevel="0" collapsed="false">
      <c r="A173" s="49"/>
      <c r="B173" s="49" t="n">
        <f aca="false">Fact_Product!G9</f>
        <v>8</v>
      </c>
      <c r="C173" s="49" t="str">
        <f aca="false">Fact_Product!H9</f>
        <v>22197</v>
      </c>
      <c r="D173" s="49" t="str">
        <f aca="false">Fact_Product!I9</f>
        <v>SMALL POPCORN HOLDER</v>
      </c>
      <c r="E173" s="55" t="n">
        <f aca="false">SUMIFS(Fact_Product!$D$2:$D$11612,Fact_Product!$A$2:$A$11612,$B173,Fact_Product!$B$2:$B$11612,$C$4,Fact_Product!$C$2:$C$11612,"&gt;="&amp;$C$2,Fact_Product!$C$2:$C$11612,"&lt;="&amp;$C$3)</f>
        <v>78903.62</v>
      </c>
      <c r="F173" s="61" t="n">
        <f aca="false">E173+ROW()*0.000001</f>
        <v>78903.620173</v>
      </c>
      <c r="G173" s="55" t="n">
        <f aca="false">SUMIFS(Fact_Product!$E$2:$E$11612,Fact_Product!$A$2:$A$11612,$B173,Fact_Product!$B$2:$B$11612,$C$4,Fact_Product!$C$2:$C$11612,"&gt;="&amp;$C$2,Fact_Product!$C$2:$C$11612,"&lt;="&amp;$C$3)</f>
        <v>87695</v>
      </c>
      <c r="H173" s="49"/>
      <c r="I173" s="49"/>
      <c r="J173" s="49"/>
    </row>
    <row r="174" customFormat="false" ht="15" hidden="false" customHeight="false" outlineLevel="0" collapsed="false">
      <c r="A174" s="49"/>
      <c r="B174" s="49" t="n">
        <f aca="false">Fact_Product!G10</f>
        <v>9</v>
      </c>
      <c r="C174" s="49" t="str">
        <f aca="false">Fact_Product!H10</f>
        <v>22386</v>
      </c>
      <c r="D174" s="49" t="str">
        <f aca="false">Fact_Product!I10</f>
        <v>JUMBO BAG PINK POLKADOT</v>
      </c>
      <c r="E174" s="55" t="n">
        <f aca="false">SUMIFS(Fact_Product!$D$2:$D$11612,Fact_Product!$A$2:$A$11612,$B174,Fact_Product!$B$2:$B$11612,$C$4,Fact_Product!$C$2:$C$11612,"&gt;="&amp;$C$2,Fact_Product!$C$2:$C$11612,"&lt;="&amp;$C$3)</f>
        <v>75457.64</v>
      </c>
      <c r="F174" s="61" t="n">
        <f aca="false">E174+ROW()*0.000001</f>
        <v>75457.640174</v>
      </c>
      <c r="G174" s="55" t="n">
        <f aca="false">SUMIFS(Fact_Product!$E$2:$E$11612,Fact_Product!$A$2:$A$11612,$B174,Fact_Product!$B$2:$B$11612,$C$4,Fact_Product!$C$2:$C$11612,"&gt;="&amp;$C$2,Fact_Product!$C$2:$C$11612,"&lt;="&amp;$C$3)</f>
        <v>38955</v>
      </c>
      <c r="H174" s="49"/>
      <c r="I174" s="49"/>
      <c r="J174" s="49"/>
    </row>
    <row r="175" customFormat="false" ht="15" hidden="false" customHeight="false" outlineLevel="0" collapsed="false">
      <c r="A175" s="49"/>
      <c r="B175" s="49" t="n">
        <f aca="false">Fact_Product!G11</f>
        <v>10</v>
      </c>
      <c r="C175" s="49" t="str">
        <f aca="false">Fact_Product!H11</f>
        <v>84347</v>
      </c>
      <c r="D175" s="49" t="str">
        <f aca="false">Fact_Product!I11</f>
        <v>ROTATING SILVER ANGELS T-LIGHT HLDR</v>
      </c>
      <c r="E175" s="55" t="n">
        <f aca="false">SUMIFS(Fact_Product!$D$2:$D$11612,Fact_Product!$A$2:$A$11612,$B175,Fact_Product!$B$2:$B$11612,$C$4,Fact_Product!$C$2:$C$11612,"&gt;="&amp;$C$2,Fact_Product!$C$2:$C$11612,"&lt;="&amp;$C$3)</f>
        <v>70969.95</v>
      </c>
      <c r="F175" s="61" t="n">
        <f aca="false">E175+ROW()*0.000001</f>
        <v>70969.950175</v>
      </c>
      <c r="G175" s="55" t="n">
        <f aca="false">SUMIFS(Fact_Product!$E$2:$E$11612,Fact_Product!$A$2:$A$11612,$B175,Fact_Product!$B$2:$B$11612,$C$4,Fact_Product!$C$2:$C$11612,"&gt;="&amp;$C$2,Fact_Product!$C$2:$C$11612,"&lt;="&amp;$C$3)</f>
        <v>22028</v>
      </c>
      <c r="H175" s="49"/>
      <c r="I175" s="49"/>
      <c r="J175" s="49"/>
    </row>
    <row r="176" customFormat="false" ht="15" hidden="false" customHeight="false" outlineLevel="0" collapsed="false">
      <c r="A176" s="49"/>
      <c r="B176" s="49" t="n">
        <f aca="false">Fact_Product!G12</f>
        <v>11</v>
      </c>
      <c r="C176" s="49" t="str">
        <f aca="false">Fact_Product!H12</f>
        <v>20725</v>
      </c>
      <c r="D176" s="49" t="str">
        <f aca="false">Fact_Product!I12</f>
        <v>LUNCH BAG RED RETROSPOT</v>
      </c>
      <c r="E176" s="55" t="n">
        <f aca="false">SUMIFS(Fact_Product!$D$2:$D$11612,Fact_Product!$A$2:$A$11612,$B176,Fact_Product!$B$2:$B$11612,$C$4,Fact_Product!$C$2:$C$11612,"&gt;="&amp;$C$2,Fact_Product!$C$2:$C$11612,"&lt;="&amp;$C$3)</f>
        <v>69722.54</v>
      </c>
      <c r="F176" s="61" t="n">
        <f aca="false">E176+ROW()*0.000001</f>
        <v>69722.540176</v>
      </c>
      <c r="G176" s="55" t="n">
        <f aca="false">SUMIFS(Fact_Product!$E$2:$E$11612,Fact_Product!$A$2:$A$11612,$B176,Fact_Product!$B$2:$B$11612,$C$4,Fact_Product!$C$2:$C$11612,"&gt;="&amp;$C$2,Fact_Product!$C$2:$C$11612,"&lt;="&amp;$C$3)</f>
        <v>39386</v>
      </c>
      <c r="H176" s="49"/>
      <c r="I176" s="49"/>
      <c r="J176" s="49"/>
    </row>
    <row r="177" customFormat="false" ht="15" hidden="false" customHeight="false" outlineLevel="0" collapsed="false">
      <c r="A177" s="49"/>
      <c r="B177" s="49" t="n">
        <f aca="false">Fact_Product!G13</f>
        <v>12</v>
      </c>
      <c r="C177" s="49" t="str">
        <f aca="false">Fact_Product!H13</f>
        <v>85099F</v>
      </c>
      <c r="D177" s="49" t="str">
        <f aca="false">Fact_Product!I13</f>
        <v>JUMBO BAG STRAWBERRY</v>
      </c>
      <c r="E177" s="55" t="n">
        <f aca="false">SUMIFS(Fact_Product!$D$2:$D$11612,Fact_Product!$A$2:$A$11612,$B177,Fact_Product!$B$2:$B$11612,$C$4,Fact_Product!$C$2:$C$11612,"&gt;="&amp;$C$2,Fact_Product!$C$2:$C$11612,"&lt;="&amp;$C$3)</f>
        <v>67473.53</v>
      </c>
      <c r="F177" s="61" t="n">
        <f aca="false">E177+ROW()*0.000001</f>
        <v>67473.530177</v>
      </c>
      <c r="G177" s="55" t="n">
        <f aca="false">SUMIFS(Fact_Product!$E$2:$E$11612,Fact_Product!$A$2:$A$11612,$B177,Fact_Product!$B$2:$B$11612,$C$4,Fact_Product!$C$2:$C$11612,"&gt;="&amp;$C$2,Fact_Product!$C$2:$C$11612,"&lt;="&amp;$C$3)</f>
        <v>36577</v>
      </c>
      <c r="H177" s="49"/>
      <c r="I177" s="49"/>
      <c r="J177" s="49"/>
    </row>
    <row r="178" customFormat="false" ht="15" hidden="false" customHeight="false" outlineLevel="0" collapsed="false">
      <c r="A178" s="49"/>
      <c r="B178" s="49" t="n">
        <f aca="false">Fact_Product!G14</f>
        <v>13</v>
      </c>
      <c r="C178" s="49" t="str">
        <f aca="false">Fact_Product!H14</f>
        <v>23084</v>
      </c>
      <c r="D178" s="49" t="str">
        <f aca="false">Fact_Product!I14</f>
        <v>RABBIT NIGHT LIGHT</v>
      </c>
      <c r="E178" s="55" t="n">
        <f aca="false">SUMIFS(Fact_Product!$D$2:$D$11612,Fact_Product!$A$2:$A$11612,$B178,Fact_Product!$B$2:$B$11612,$C$4,Fact_Product!$C$2:$C$11612,"&gt;="&amp;$C$2,Fact_Product!$C$2:$C$11612,"&lt;="&amp;$C$3)</f>
        <v>66661.63</v>
      </c>
      <c r="F178" s="61" t="n">
        <f aca="false">E178+ROW()*0.000001</f>
        <v>66661.630178</v>
      </c>
      <c r="G178" s="55" t="n">
        <f aca="false">SUMIFS(Fact_Product!$E$2:$E$11612,Fact_Product!$A$2:$A$11612,$B178,Fact_Product!$B$2:$B$11612,$C$4,Fact_Product!$C$2:$C$11612,"&gt;="&amp;$C$2,Fact_Product!$C$2:$C$11612,"&lt;="&amp;$C$3)</f>
        <v>30631</v>
      </c>
      <c r="H178" s="49"/>
      <c r="I178" s="49"/>
      <c r="J178" s="49"/>
    </row>
    <row r="179" customFormat="false" ht="15" hidden="false" customHeight="false" outlineLevel="0" collapsed="false">
      <c r="A179" s="49"/>
      <c r="B179" s="49" t="n">
        <f aca="false">Fact_Product!G15</f>
        <v>14</v>
      </c>
      <c r="C179" s="49" t="str">
        <f aca="false">Fact_Product!H15</f>
        <v>48138</v>
      </c>
      <c r="D179" s="49" t="str">
        <f aca="false">Fact_Product!I15</f>
        <v>DOORMAT UNION FLAG</v>
      </c>
      <c r="E179" s="55" t="n">
        <f aca="false">SUMIFS(Fact_Product!$D$2:$D$11612,Fact_Product!$A$2:$A$11612,$B179,Fact_Product!$B$2:$B$11612,$C$4,Fact_Product!$C$2:$C$11612,"&gt;="&amp;$C$2,Fact_Product!$C$2:$C$11612,"&lt;="&amp;$C$3)</f>
        <v>66650.9</v>
      </c>
      <c r="F179" s="61" t="n">
        <f aca="false">E179+ROW()*0.000001</f>
        <v>66650.900179</v>
      </c>
      <c r="G179" s="55" t="n">
        <f aca="false">SUMIFS(Fact_Product!$E$2:$E$11612,Fact_Product!$A$2:$A$11612,$B179,Fact_Product!$B$2:$B$11612,$C$4,Fact_Product!$C$2:$C$11612,"&gt;="&amp;$C$2,Fact_Product!$C$2:$C$11612,"&lt;="&amp;$C$3)</f>
        <v>10026</v>
      </c>
      <c r="H179" s="49"/>
      <c r="I179" s="49"/>
      <c r="J179" s="49"/>
    </row>
    <row r="180" customFormat="false" ht="15" hidden="false" customHeight="false" outlineLevel="0" collapsed="false">
      <c r="A180" s="49"/>
      <c r="B180" s="49" t="n">
        <f aca="false">Fact_Product!G16</f>
        <v>15</v>
      </c>
      <c r="C180" s="49" t="str">
        <f aca="false">Fact_Product!H16</f>
        <v>20685</v>
      </c>
      <c r="D180" s="49" t="str">
        <f aca="false">Fact_Product!I16</f>
        <v>DOORMAT RED RETROSPOT</v>
      </c>
      <c r="E180" s="55" t="n">
        <f aca="false">SUMIFS(Fact_Product!$D$2:$D$11612,Fact_Product!$A$2:$A$11612,$B180,Fact_Product!$B$2:$B$11612,$C$4,Fact_Product!$C$2:$C$11612,"&gt;="&amp;$C$2,Fact_Product!$C$2:$C$11612,"&lt;="&amp;$C$3)</f>
        <v>65784.94</v>
      </c>
      <c r="F180" s="61" t="n">
        <f aca="false">E180+ROW()*0.000001</f>
        <v>65784.94018</v>
      </c>
      <c r="G180" s="55" t="n">
        <f aca="false">SUMIFS(Fact_Product!$E$2:$E$11612,Fact_Product!$A$2:$A$11612,$B180,Fact_Product!$B$2:$B$11612,$C$4,Fact_Product!$C$2:$C$11612,"&gt;="&amp;$C$2,Fact_Product!$C$2:$C$11612,"&lt;="&amp;$C$3)</f>
        <v>9692</v>
      </c>
      <c r="H180" s="49"/>
      <c r="I180" s="49"/>
      <c r="J180" s="49"/>
    </row>
    <row r="181" customFormat="false" ht="15" hidden="false" customHeight="false" outlineLevel="0" collapsed="false">
      <c r="A181" s="49"/>
      <c r="B181" s="49" t="n">
        <f aca="false">Fact_Product!G17</f>
        <v>16</v>
      </c>
      <c r="C181" s="49" t="str">
        <f aca="false">Fact_Product!H17</f>
        <v>21137</v>
      </c>
      <c r="D181" s="49" t="str">
        <f aca="false">Fact_Product!I17</f>
        <v>BLACK RECORD COVER FRAME</v>
      </c>
      <c r="E181" s="55" t="n">
        <f aca="false">SUMIFS(Fact_Product!$D$2:$D$11612,Fact_Product!$A$2:$A$11612,$B181,Fact_Product!$B$2:$B$11612,$C$4,Fact_Product!$C$2:$C$11612,"&gt;="&amp;$C$2,Fact_Product!$C$2:$C$11612,"&lt;="&amp;$C$3)</f>
        <v>65107</v>
      </c>
      <c r="F181" s="61" t="n">
        <f aca="false">E181+ROW()*0.000001</f>
        <v>65107.000181</v>
      </c>
      <c r="G181" s="55" t="n">
        <f aca="false">SUMIFS(Fact_Product!$E$2:$E$11612,Fact_Product!$A$2:$A$11612,$B181,Fact_Product!$B$2:$B$11612,$C$4,Fact_Product!$C$2:$C$11612,"&gt;="&amp;$C$2,Fact_Product!$C$2:$C$11612,"&lt;="&amp;$C$3)</f>
        <v>18716</v>
      </c>
      <c r="H181" s="49"/>
      <c r="I181" s="49"/>
      <c r="J181" s="49"/>
    </row>
    <row r="182" customFormat="false" ht="15" hidden="false" customHeight="false" outlineLevel="0" collapsed="false">
      <c r="A182" s="49"/>
      <c r="B182" s="49" t="n">
        <f aca="false">Fact_Product!G18</f>
        <v>17</v>
      </c>
      <c r="C182" s="49" t="str">
        <f aca="false">Fact_Product!H18</f>
        <v>21931</v>
      </c>
      <c r="D182" s="49" t="str">
        <f aca="false">Fact_Product!I18</f>
        <v>JUMBO STORAGE BAG SUKI</v>
      </c>
      <c r="E182" s="55" t="n">
        <f aca="false">SUMIFS(Fact_Product!$D$2:$D$11612,Fact_Product!$A$2:$A$11612,$B182,Fact_Product!$B$2:$B$11612,$C$4,Fact_Product!$C$2:$C$11612,"&gt;="&amp;$C$2,Fact_Product!$C$2:$C$11612,"&lt;="&amp;$C$3)</f>
        <v>60826.92</v>
      </c>
      <c r="F182" s="61" t="n">
        <f aca="false">E182+ROW()*0.000001</f>
        <v>60826.920182</v>
      </c>
      <c r="G182" s="55" t="n">
        <f aca="false">SUMIFS(Fact_Product!$E$2:$E$11612,Fact_Product!$A$2:$A$11612,$B182,Fact_Product!$B$2:$B$11612,$C$4,Fact_Product!$C$2:$C$11612,"&gt;="&amp;$C$2,Fact_Product!$C$2:$C$11612,"&lt;="&amp;$C$3)</f>
        <v>28792</v>
      </c>
      <c r="H182" s="49"/>
      <c r="I182" s="49"/>
      <c r="J182" s="49"/>
    </row>
    <row r="183" customFormat="false" ht="15" hidden="false" customHeight="false" outlineLevel="0" collapsed="false">
      <c r="A183" s="49"/>
      <c r="B183" s="49" t="n">
        <f aca="false">Fact_Product!G19</f>
        <v>18</v>
      </c>
      <c r="C183" s="49" t="str">
        <f aca="false">Fact_Product!H19</f>
        <v>22502</v>
      </c>
      <c r="D183" s="49" t="str">
        <f aca="false">Fact_Product!I19</f>
        <v>PICNIC BASKET WICKER SMALL</v>
      </c>
      <c r="E183" s="55" t="n">
        <f aca="false">SUMIFS(Fact_Product!$D$2:$D$11612,Fact_Product!$A$2:$A$11612,$B183,Fact_Product!$B$2:$B$11612,$C$4,Fact_Product!$C$2:$C$11612,"&gt;="&amp;$C$2,Fact_Product!$C$2:$C$11612,"&lt;="&amp;$C$3)</f>
        <v>60443.88</v>
      </c>
      <c r="F183" s="61" t="n">
        <f aca="false">E183+ROW()*0.000001</f>
        <v>60443.880183</v>
      </c>
      <c r="G183" s="55" t="n">
        <f aca="false">SUMIFS(Fact_Product!$E$2:$E$11612,Fact_Product!$A$2:$A$11612,$B183,Fact_Product!$B$2:$B$11612,$C$4,Fact_Product!$C$2:$C$11612,"&gt;="&amp;$C$2,Fact_Product!$C$2:$C$11612,"&lt;="&amp;$C$3)</f>
        <v>3680</v>
      </c>
      <c r="H183" s="49"/>
      <c r="I183" s="49"/>
      <c r="J183" s="49"/>
    </row>
    <row r="184" customFormat="false" ht="15" hidden="false" customHeight="false" outlineLevel="0" collapsed="false">
      <c r="A184" s="49"/>
      <c r="B184" s="49" t="n">
        <f aca="false">Fact_Product!G20</f>
        <v>19</v>
      </c>
      <c r="C184" s="49" t="str">
        <f aca="false">Fact_Product!H20</f>
        <v>21621</v>
      </c>
      <c r="D184" s="49" t="str">
        <f aca="false">Fact_Product!I20</f>
        <v>VINTAGE UNION JACK BUNTING</v>
      </c>
      <c r="E184" s="55" t="n">
        <f aca="false">SUMIFS(Fact_Product!$D$2:$D$11612,Fact_Product!$A$2:$A$11612,$B184,Fact_Product!$B$2:$B$11612,$C$4,Fact_Product!$C$2:$C$11612,"&gt;="&amp;$C$2,Fact_Product!$C$2:$C$11612,"&lt;="&amp;$C$3)</f>
        <v>59742.04</v>
      </c>
      <c r="F184" s="61" t="n">
        <f aca="false">E184+ROW()*0.000001</f>
        <v>59742.040184</v>
      </c>
      <c r="G184" s="55" t="n">
        <f aca="false">SUMIFS(Fact_Product!$E$2:$E$11612,Fact_Product!$A$2:$A$11612,$B184,Fact_Product!$B$2:$B$11612,$C$4,Fact_Product!$C$2:$C$11612,"&gt;="&amp;$C$2,Fact_Product!$C$2:$C$11612,"&lt;="&amp;$C$3)</f>
        <v>6836</v>
      </c>
      <c r="H184" s="49"/>
      <c r="I184" s="49"/>
      <c r="J184" s="49"/>
    </row>
    <row r="185" customFormat="false" ht="15" hidden="false" customHeight="false" outlineLevel="0" collapsed="false">
      <c r="A185" s="49"/>
      <c r="B185" s="49" t="n">
        <f aca="false">Fact_Product!G21</f>
        <v>20</v>
      </c>
      <c r="C185" s="49" t="str">
        <f aca="false">Fact_Product!H21</f>
        <v>21843</v>
      </c>
      <c r="D185" s="49" t="str">
        <f aca="false">Fact_Product!I21</f>
        <v>RED RETROSPOT CAKE STAND</v>
      </c>
      <c r="E185" s="55" t="n">
        <f aca="false">SUMIFS(Fact_Product!$D$2:$D$11612,Fact_Product!$A$2:$A$11612,$B185,Fact_Product!$B$2:$B$11612,$C$4,Fact_Product!$C$2:$C$11612,"&gt;="&amp;$C$2,Fact_Product!$C$2:$C$11612,"&lt;="&amp;$C$3)</f>
        <v>59648.05</v>
      </c>
      <c r="F185" s="61" t="n">
        <f aca="false">E185+ROW()*0.000001</f>
        <v>59648.050185</v>
      </c>
      <c r="G185" s="55" t="n">
        <f aca="false">SUMIFS(Fact_Product!$E$2:$E$11612,Fact_Product!$A$2:$A$11612,$B185,Fact_Product!$B$2:$B$11612,$C$4,Fact_Product!$C$2:$C$11612,"&gt;="&amp;$C$2,Fact_Product!$C$2:$C$11612,"&lt;="&amp;$C$3)</f>
        <v>5541</v>
      </c>
      <c r="H185" s="49"/>
      <c r="I185" s="49"/>
      <c r="J185" s="49"/>
    </row>
    <row r="186" customFormat="false" ht="15" hidden="false" customHeight="false" outlineLevel="0" collapsed="false">
      <c r="A186" s="49"/>
      <c r="B186" s="49" t="n">
        <f aca="false">Fact_Product!G22</f>
        <v>21</v>
      </c>
      <c r="C186" s="49" t="str">
        <f aca="false">Fact_Product!H22</f>
        <v>85099C</v>
      </c>
      <c r="D186" s="49" t="str">
        <f aca="false">Fact_Product!I22</f>
        <v>JUMBO  BAG BAROQUE BLACK WHITE</v>
      </c>
      <c r="E186" s="55" t="n">
        <f aca="false">SUMIFS(Fact_Product!$D$2:$D$11612,Fact_Product!$A$2:$A$11612,$B186,Fact_Product!$B$2:$B$11612,$C$4,Fact_Product!$C$2:$C$11612,"&gt;="&amp;$C$2,Fact_Product!$C$2:$C$11612,"&lt;="&amp;$C$3)</f>
        <v>58486.73</v>
      </c>
      <c r="F186" s="61" t="n">
        <f aca="false">E186+ROW()*0.000001</f>
        <v>58486.730186</v>
      </c>
      <c r="G186" s="55" t="n">
        <f aca="false">SUMIFS(Fact_Product!$E$2:$E$11612,Fact_Product!$A$2:$A$11612,$B186,Fact_Product!$B$2:$B$11612,$C$4,Fact_Product!$C$2:$C$11612,"&gt;="&amp;$C$2,Fact_Product!$C$2:$C$11612,"&lt;="&amp;$C$3)</f>
        <v>30327</v>
      </c>
      <c r="H186" s="49"/>
      <c r="I186" s="49"/>
      <c r="J186" s="49"/>
    </row>
    <row r="187" customFormat="false" ht="15" hidden="false" customHeight="false" outlineLevel="0" collapsed="false">
      <c r="A187" s="49"/>
      <c r="B187" s="49" t="n">
        <f aca="false">Fact_Product!G23</f>
        <v>22</v>
      </c>
      <c r="C187" s="49" t="str">
        <f aca="false">Fact_Product!H23</f>
        <v>22114</v>
      </c>
      <c r="D187" s="49" t="str">
        <f aca="false">Fact_Product!I23</f>
        <v>HOT WATER BOTTLE TEA AND SYMPATHY</v>
      </c>
      <c r="E187" s="55" t="n">
        <f aca="false">SUMIFS(Fact_Product!$D$2:$D$11612,Fact_Product!$A$2:$A$11612,$B187,Fact_Product!$B$2:$B$11612,$C$4,Fact_Product!$C$2:$C$11612,"&gt;="&amp;$C$2,Fact_Product!$C$2:$C$11612,"&lt;="&amp;$C$3)</f>
        <v>58393.94</v>
      </c>
      <c r="F187" s="61" t="n">
        <f aca="false">E187+ROW()*0.000001</f>
        <v>58393.940187</v>
      </c>
      <c r="G187" s="55" t="n">
        <f aca="false">SUMIFS(Fact_Product!$E$2:$E$11612,Fact_Product!$A$2:$A$11612,$B187,Fact_Product!$B$2:$B$11612,$C$4,Fact_Product!$C$2:$C$11612,"&gt;="&amp;$C$2,Fact_Product!$C$2:$C$11612,"&lt;="&amp;$C$3)</f>
        <v>11457</v>
      </c>
      <c r="H187" s="49"/>
      <c r="I187" s="49"/>
      <c r="J187" s="49"/>
    </row>
    <row r="188" customFormat="false" ht="15" hidden="false" customHeight="false" outlineLevel="0" collapsed="false">
      <c r="A188" s="49"/>
      <c r="B188" s="49" t="n">
        <f aca="false">Fact_Product!G24</f>
        <v>23</v>
      </c>
      <c r="C188" s="49" t="str">
        <f aca="false">Fact_Product!H24</f>
        <v>22910</v>
      </c>
      <c r="D188" s="49" t="str">
        <f aca="false">Fact_Product!I24</f>
        <v>PAPER CHAIN KIT VINTAGE CHRISTMAS</v>
      </c>
      <c r="E188" s="55" t="n">
        <f aca="false">SUMIFS(Fact_Product!$D$2:$D$11612,Fact_Product!$A$2:$A$11612,$B188,Fact_Product!$B$2:$B$11612,$C$4,Fact_Product!$C$2:$C$11612,"&gt;="&amp;$C$2,Fact_Product!$C$2:$C$11612,"&lt;="&amp;$C$3)</f>
        <v>57467.1</v>
      </c>
      <c r="F188" s="61" t="n">
        <f aca="false">E188+ROW()*0.000001</f>
        <v>57467.100188</v>
      </c>
      <c r="G188" s="55" t="n">
        <f aca="false">SUMIFS(Fact_Product!$E$2:$E$11612,Fact_Product!$A$2:$A$11612,$B188,Fact_Product!$B$2:$B$11612,$C$4,Fact_Product!$C$2:$C$11612,"&gt;="&amp;$C$2,Fact_Product!$C$2:$C$11612,"&lt;="&amp;$C$3)</f>
        <v>18186</v>
      </c>
      <c r="H188" s="49"/>
      <c r="I188" s="49"/>
      <c r="J188" s="49"/>
    </row>
    <row r="189" customFormat="false" ht="15" hidden="false" customHeight="false" outlineLevel="0" collapsed="false">
      <c r="A189" s="49"/>
      <c r="B189" s="49" t="n">
        <f aca="false">Fact_Product!G25</f>
        <v>24</v>
      </c>
      <c r="C189" s="49" t="str">
        <f aca="false">Fact_Product!H25</f>
        <v>22112</v>
      </c>
      <c r="D189" s="49" t="str">
        <f aca="false">Fact_Product!I25</f>
        <v>CHOCOLATE HOT WATER BOTTLE</v>
      </c>
      <c r="E189" s="55" t="n">
        <f aca="false">SUMIFS(Fact_Product!$D$2:$D$11612,Fact_Product!$A$2:$A$11612,$B189,Fact_Product!$B$2:$B$11612,$C$4,Fact_Product!$C$2:$C$11612,"&gt;="&amp;$C$2,Fact_Product!$C$2:$C$11612,"&lt;="&amp;$C$3)</f>
        <v>57294.46</v>
      </c>
      <c r="F189" s="61" t="n">
        <f aca="false">E189+ROW()*0.000001</f>
        <v>57294.460189</v>
      </c>
      <c r="G189" s="55" t="n">
        <f aca="false">SUMIFS(Fact_Product!$E$2:$E$11612,Fact_Product!$A$2:$A$11612,$B189,Fact_Product!$B$2:$B$11612,$C$4,Fact_Product!$C$2:$C$11612,"&gt;="&amp;$C$2,Fact_Product!$C$2:$C$11612,"&lt;="&amp;$C$3)</f>
        <v>10909</v>
      </c>
      <c r="H189" s="49"/>
      <c r="I189" s="49"/>
      <c r="J189" s="49"/>
    </row>
    <row r="190" customFormat="false" ht="15" hidden="false" customHeight="false" outlineLevel="0" collapsed="false">
      <c r="A190" s="49"/>
      <c r="B190" s="49" t="n">
        <f aca="false">Fact_Product!G26</f>
        <v>25</v>
      </c>
      <c r="C190" s="49" t="str">
        <f aca="false">Fact_Product!H26</f>
        <v>15056N</v>
      </c>
      <c r="D190" s="49" t="str">
        <f aca="false">Fact_Product!I26</f>
        <v>EDWARDIAN PARASOL NATURAL</v>
      </c>
      <c r="E190" s="55" t="n">
        <f aca="false">SUMIFS(Fact_Product!$D$2:$D$11612,Fact_Product!$A$2:$A$11612,$B190,Fact_Product!$B$2:$B$11612,$C$4,Fact_Product!$C$2:$C$11612,"&gt;="&amp;$C$2,Fact_Product!$C$2:$C$11612,"&lt;="&amp;$C$3)</f>
        <v>57134.9</v>
      </c>
      <c r="F190" s="61" t="n">
        <f aca="false">E190+ROW()*0.000001</f>
        <v>57134.90019</v>
      </c>
      <c r="G190" s="55" t="n">
        <f aca="false">SUMIFS(Fact_Product!$E$2:$E$11612,Fact_Product!$A$2:$A$11612,$B190,Fact_Product!$B$2:$B$11612,$C$4,Fact_Product!$C$2:$C$11612,"&gt;="&amp;$C$2,Fact_Product!$C$2:$C$11612,"&lt;="&amp;$C$3)</f>
        <v>11131</v>
      </c>
      <c r="H190" s="49"/>
      <c r="I190" s="49"/>
      <c r="J190" s="49"/>
    </row>
    <row r="191" customFormat="false" ht="15" hidden="false" customHeight="false" outlineLevel="0" collapsed="false">
      <c r="A191" s="49"/>
      <c r="B191" s="49" t="n">
        <f aca="false">Fact_Product!G27</f>
        <v>26</v>
      </c>
      <c r="C191" s="49" t="str">
        <f aca="false">Fact_Product!H27</f>
        <v>22411</v>
      </c>
      <c r="D191" s="49" t="str">
        <f aca="false">Fact_Product!I27</f>
        <v>JUMBO SHOPPER VINTAGE RED PAISLEY</v>
      </c>
      <c r="E191" s="55" t="n">
        <f aca="false">SUMIFS(Fact_Product!$D$2:$D$11612,Fact_Product!$A$2:$A$11612,$B191,Fact_Product!$B$2:$B$11612,$C$4,Fact_Product!$C$2:$C$11612,"&gt;="&amp;$C$2,Fact_Product!$C$2:$C$11612,"&lt;="&amp;$C$3)</f>
        <v>56527.19</v>
      </c>
      <c r="F191" s="61" t="n">
        <f aca="false">E191+ROW()*0.000001</f>
        <v>56527.190191</v>
      </c>
      <c r="G191" s="55" t="n">
        <f aca="false">SUMIFS(Fact_Product!$E$2:$E$11612,Fact_Product!$A$2:$A$11612,$B191,Fact_Product!$B$2:$B$11612,$C$4,Fact_Product!$C$2:$C$11612,"&gt;="&amp;$C$2,Fact_Product!$C$2:$C$11612,"&lt;="&amp;$C$3)</f>
        <v>26840</v>
      </c>
      <c r="H191" s="49"/>
      <c r="I191" s="49"/>
      <c r="J191" s="49"/>
    </row>
    <row r="192" customFormat="false" ht="15" hidden="false" customHeight="false" outlineLevel="0" collapsed="false">
      <c r="A192" s="49"/>
      <c r="B192" s="49" t="n">
        <f aca="false">Fact_Product!G28</f>
        <v>27</v>
      </c>
      <c r="C192" s="49" t="str">
        <f aca="false">Fact_Product!H28</f>
        <v>82484</v>
      </c>
      <c r="D192" s="49" t="str">
        <f aca="false">Fact_Product!I28</f>
        <v>WOOD BLACK BOARD ANT WHITE FINISH</v>
      </c>
      <c r="E192" s="55" t="n">
        <f aca="false">SUMIFS(Fact_Product!$D$2:$D$11612,Fact_Product!$A$2:$A$11612,$B192,Fact_Product!$B$2:$B$11612,$C$4,Fact_Product!$C$2:$C$11612,"&gt;="&amp;$C$2,Fact_Product!$C$2:$C$11612,"&lt;="&amp;$C$3)</f>
        <v>56420.73</v>
      </c>
      <c r="F192" s="61" t="n">
        <f aca="false">E192+ROW()*0.000001</f>
        <v>56420.730192</v>
      </c>
      <c r="G192" s="55" t="n">
        <f aca="false">SUMIFS(Fact_Product!$E$2:$E$11612,Fact_Product!$A$2:$A$11612,$B192,Fact_Product!$B$2:$B$11612,$C$4,Fact_Product!$C$2:$C$11612,"&gt;="&amp;$C$2,Fact_Product!$C$2:$C$11612,"&lt;="&amp;$C$3)</f>
        <v>9782</v>
      </c>
      <c r="H192" s="49"/>
      <c r="I192" s="49"/>
      <c r="J192" s="49"/>
    </row>
    <row r="193" customFormat="false" ht="15" hidden="false" customHeight="false" outlineLevel="0" collapsed="false">
      <c r="A193" s="49"/>
      <c r="B193" s="49" t="n">
        <f aca="false">Fact_Product!G29</f>
        <v>28</v>
      </c>
      <c r="C193" s="49" t="str">
        <f aca="false">Fact_Product!H29</f>
        <v>22470</v>
      </c>
      <c r="D193" s="49" t="str">
        <f aca="false">Fact_Product!I29</f>
        <v>HEART OF WICKER LARGE</v>
      </c>
      <c r="E193" s="55" t="n">
        <f aca="false">SUMIFS(Fact_Product!$D$2:$D$11612,Fact_Product!$A$2:$A$11612,$B193,Fact_Product!$B$2:$B$11612,$C$4,Fact_Product!$C$2:$C$11612,"&gt;="&amp;$C$2,Fact_Product!$C$2:$C$11612,"&lt;="&amp;$C$3)</f>
        <v>52477.43</v>
      </c>
      <c r="F193" s="61" t="n">
        <f aca="false">E193+ROW()*0.000001</f>
        <v>52477.430193</v>
      </c>
      <c r="G193" s="55" t="n">
        <f aca="false">SUMIFS(Fact_Product!$E$2:$E$11612,Fact_Product!$A$2:$A$11612,$B193,Fact_Product!$B$2:$B$11612,$C$4,Fact_Product!$C$2:$C$11612,"&gt;="&amp;$C$2,Fact_Product!$C$2:$C$11612,"&lt;="&amp;$C$3)</f>
        <v>17377</v>
      </c>
      <c r="H193" s="49"/>
      <c r="I193" s="49"/>
      <c r="J193" s="49"/>
    </row>
    <row r="194" customFormat="false" ht="15" hidden="false" customHeight="false" outlineLevel="0" collapsed="false">
      <c r="A194" s="49"/>
      <c r="B194" s="49" t="n">
        <f aca="false">Fact_Product!G30</f>
        <v>29</v>
      </c>
      <c r="C194" s="49" t="str">
        <f aca="false">Fact_Product!H30</f>
        <v>20914</v>
      </c>
      <c r="D194" s="49" t="str">
        <f aca="false">Fact_Product!I30</f>
        <v>SET/5 RED RETROSPOT LID GLASS BOWLS</v>
      </c>
      <c r="E194" s="55" t="n">
        <f aca="false">SUMIFS(Fact_Product!$D$2:$D$11612,Fact_Product!$A$2:$A$11612,$B194,Fact_Product!$B$2:$B$11612,$C$4,Fact_Product!$C$2:$C$11612,"&gt;="&amp;$C$2,Fact_Product!$C$2:$C$11612,"&lt;="&amp;$C$3)</f>
        <v>51439.76</v>
      </c>
      <c r="F194" s="61" t="n">
        <f aca="false">E194+ROW()*0.000001</f>
        <v>51439.760194</v>
      </c>
      <c r="G194" s="55" t="n">
        <f aca="false">SUMIFS(Fact_Product!$E$2:$E$11612,Fact_Product!$A$2:$A$11612,$B194,Fact_Product!$B$2:$B$11612,$C$4,Fact_Product!$C$2:$C$11612,"&gt;="&amp;$C$2,Fact_Product!$C$2:$C$11612,"&lt;="&amp;$C$3)</f>
        <v>18270</v>
      </c>
      <c r="H194" s="49"/>
      <c r="I194" s="49"/>
      <c r="J194" s="49"/>
    </row>
    <row r="195" customFormat="false" ht="15" hidden="false" customHeight="false" outlineLevel="0" collapsed="false">
      <c r="A195" s="49"/>
      <c r="B195" s="49" t="n">
        <f aca="false">Fact_Product!G31</f>
        <v>30</v>
      </c>
      <c r="C195" s="49" t="str">
        <f aca="false">Fact_Product!H31</f>
        <v>21212</v>
      </c>
      <c r="D195" s="49" t="str">
        <f aca="false">Fact_Product!I31</f>
        <v>PACK OF 72 RETROSPOT CAKE CASES</v>
      </c>
      <c r="E195" s="55" t="n">
        <f aca="false">SUMIFS(Fact_Product!$D$2:$D$11612,Fact_Product!$A$2:$A$11612,$B195,Fact_Product!$B$2:$B$11612,$C$4,Fact_Product!$C$2:$C$11612,"&gt;="&amp;$C$2,Fact_Product!$C$2:$C$11612,"&lt;="&amp;$C$3)</f>
        <v>51275.49</v>
      </c>
      <c r="F195" s="61" t="n">
        <f aca="false">E195+ROW()*0.000001</f>
        <v>51275.490195</v>
      </c>
      <c r="G195" s="55" t="n">
        <f aca="false">SUMIFS(Fact_Product!$E$2:$E$11612,Fact_Product!$A$2:$A$11612,$B195,Fact_Product!$B$2:$B$11612,$C$4,Fact_Product!$C$2:$C$11612,"&gt;="&amp;$C$2,Fact_Product!$C$2:$C$11612,"&lt;="&amp;$C$3)</f>
        <v>93774</v>
      </c>
      <c r="H195" s="49"/>
      <c r="I195" s="49"/>
      <c r="J195" s="49"/>
    </row>
    <row r="196" customFormat="false" ht="15" hidden="false" customHeight="false" outlineLevel="0" collapsed="false">
      <c r="A196" s="49"/>
      <c r="B196" s="49" t="n">
        <f aca="false">Fact_Product!G32</f>
        <v>31</v>
      </c>
      <c r="C196" s="49" t="str">
        <f aca="false">Fact_Product!H32</f>
        <v>22178</v>
      </c>
      <c r="D196" s="49" t="str">
        <f aca="false">Fact_Product!I32</f>
        <v>VICTORIAN GLASS HANGING T-LIGHT</v>
      </c>
      <c r="E196" s="55" t="n">
        <f aca="false">SUMIFS(Fact_Product!$D$2:$D$11612,Fact_Product!$A$2:$A$11612,$B196,Fact_Product!$B$2:$B$11612,$C$4,Fact_Product!$C$2:$C$11612,"&gt;="&amp;$C$2,Fact_Product!$C$2:$C$11612,"&lt;="&amp;$C$3)</f>
        <v>51119.88</v>
      </c>
      <c r="F196" s="61" t="n">
        <f aca="false">E196+ROW()*0.000001</f>
        <v>51119.880196</v>
      </c>
      <c r="G196" s="55" t="n">
        <f aca="false">SUMIFS(Fact_Product!$E$2:$E$11612,Fact_Product!$A$2:$A$11612,$B196,Fact_Product!$B$2:$B$11612,$C$4,Fact_Product!$C$2:$C$11612,"&gt;="&amp;$C$2,Fact_Product!$C$2:$C$11612,"&lt;="&amp;$C$3)</f>
        <v>39073</v>
      </c>
      <c r="H196" s="49"/>
      <c r="I196" s="49"/>
      <c r="J196" s="49"/>
    </row>
    <row r="197" customFormat="false" ht="15" hidden="false" customHeight="false" outlineLevel="0" collapsed="false">
      <c r="A197" s="49"/>
      <c r="B197" s="49" t="n">
        <f aca="false">Fact_Product!G33</f>
        <v>32</v>
      </c>
      <c r="C197" s="49" t="str">
        <f aca="false">Fact_Product!H33</f>
        <v>22139</v>
      </c>
      <c r="D197" s="49" t="str">
        <f aca="false">Fact_Product!I33</f>
        <v>RETROSPOT TEA SET CERAMIC 11 PC</v>
      </c>
      <c r="E197" s="55" t="n">
        <f aca="false">SUMIFS(Fact_Product!$D$2:$D$11612,Fact_Product!$A$2:$A$11612,$B197,Fact_Product!$B$2:$B$11612,$C$4,Fact_Product!$C$2:$C$11612,"&gt;="&amp;$C$2,Fact_Product!$C$2:$C$11612,"&lt;="&amp;$C$3)</f>
        <v>50828.51</v>
      </c>
      <c r="F197" s="61" t="n">
        <f aca="false">E197+ROW()*0.000001</f>
        <v>50828.510197</v>
      </c>
      <c r="G197" s="55" t="n">
        <f aca="false">SUMIFS(Fact_Product!$E$2:$E$11612,Fact_Product!$A$2:$A$11612,$B197,Fact_Product!$B$2:$B$11612,$C$4,Fact_Product!$C$2:$C$11612,"&gt;="&amp;$C$2,Fact_Product!$C$2:$C$11612,"&lt;="&amp;$C$3)</f>
        <v>10149</v>
      </c>
      <c r="H197" s="49"/>
      <c r="I197" s="49"/>
      <c r="J197" s="49"/>
    </row>
    <row r="198" customFormat="false" ht="15" hidden="false" customHeight="false" outlineLevel="0" collapsed="false">
      <c r="A198" s="49"/>
      <c r="B198" s="49" t="n">
        <f aca="false">Fact_Product!G34</f>
        <v>33</v>
      </c>
      <c r="C198" s="49" t="str">
        <f aca="false">Fact_Product!H34</f>
        <v>21181</v>
      </c>
      <c r="D198" s="49" t="str">
        <f aca="false">Fact_Product!I34</f>
        <v>PLEASE ONE PERSON METAL SIGN</v>
      </c>
      <c r="E198" s="55" t="n">
        <f aca="false">SUMIFS(Fact_Product!$D$2:$D$11612,Fact_Product!$A$2:$A$11612,$B198,Fact_Product!$B$2:$B$11612,$C$4,Fact_Product!$C$2:$C$11612,"&gt;="&amp;$C$2,Fact_Product!$C$2:$C$11612,"&lt;="&amp;$C$3)</f>
        <v>49891.24</v>
      </c>
      <c r="F198" s="61" t="n">
        <f aca="false">E198+ROW()*0.000001</f>
        <v>49891.240198</v>
      </c>
      <c r="G198" s="55" t="n">
        <f aca="false">SUMIFS(Fact_Product!$E$2:$E$11612,Fact_Product!$A$2:$A$11612,$B198,Fact_Product!$B$2:$B$11612,$C$4,Fact_Product!$C$2:$C$11612,"&gt;="&amp;$C$2,Fact_Product!$C$2:$C$11612,"&lt;="&amp;$C$3)</f>
        <v>24618</v>
      </c>
      <c r="H198" s="49"/>
      <c r="I198" s="49"/>
      <c r="J198" s="49"/>
    </row>
    <row r="199" customFormat="false" ht="15" hidden="false" customHeight="false" outlineLevel="0" collapsed="false">
      <c r="A199" s="49"/>
      <c r="B199" s="49" t="n">
        <f aca="false">Fact_Product!G35</f>
        <v>34</v>
      </c>
      <c r="C199" s="49" t="str">
        <f aca="false">Fact_Product!H35</f>
        <v>21733</v>
      </c>
      <c r="D199" s="49" t="str">
        <f aca="false">Fact_Product!I35</f>
        <v>RED HANGING HEART T-LIGHT HOLDER</v>
      </c>
      <c r="E199" s="55" t="n">
        <f aca="false">SUMIFS(Fact_Product!$D$2:$D$11612,Fact_Product!$A$2:$A$11612,$B199,Fact_Product!$B$2:$B$11612,$C$4,Fact_Product!$C$2:$C$11612,"&gt;="&amp;$C$2,Fact_Product!$C$2:$C$11612,"&lt;="&amp;$C$3)</f>
        <v>49244.24</v>
      </c>
      <c r="F199" s="61" t="n">
        <f aca="false">E199+ROW()*0.000001</f>
        <v>49244.240199</v>
      </c>
      <c r="G199" s="55" t="n">
        <f aca="false">SUMIFS(Fact_Product!$E$2:$E$11612,Fact_Product!$A$2:$A$11612,$B199,Fact_Product!$B$2:$B$11612,$C$4,Fact_Product!$C$2:$C$11612,"&gt;="&amp;$C$2,Fact_Product!$C$2:$C$11612,"&lt;="&amp;$C$3)</f>
        <v>17152</v>
      </c>
      <c r="H199" s="49"/>
      <c r="I199" s="49"/>
      <c r="J199" s="49"/>
    </row>
    <row r="200" customFormat="false" ht="15" hidden="false" customHeight="false" outlineLevel="0" collapsed="false">
      <c r="A200" s="49"/>
      <c r="B200" s="49" t="n">
        <f aca="false">Fact_Product!G36</f>
        <v>35</v>
      </c>
      <c r="C200" s="49" t="str">
        <f aca="false">Fact_Product!H36</f>
        <v>21929</v>
      </c>
      <c r="D200" s="49" t="str">
        <f aca="false">Fact_Product!I36</f>
        <v>JUMBO BAG PINK VINTAGE PAISLEY</v>
      </c>
      <c r="E200" s="55" t="n">
        <f aca="false">SUMIFS(Fact_Product!$D$2:$D$11612,Fact_Product!$A$2:$A$11612,$B200,Fact_Product!$B$2:$B$11612,$C$4,Fact_Product!$C$2:$C$11612,"&gt;="&amp;$C$2,Fact_Product!$C$2:$C$11612,"&lt;="&amp;$C$3)</f>
        <v>49168.02</v>
      </c>
      <c r="F200" s="61" t="n">
        <f aca="false">E200+ROW()*0.000001</f>
        <v>49168.0202</v>
      </c>
      <c r="G200" s="55" t="n">
        <f aca="false">SUMIFS(Fact_Product!$E$2:$E$11612,Fact_Product!$A$2:$A$11612,$B200,Fact_Product!$B$2:$B$11612,$C$4,Fact_Product!$C$2:$C$11612,"&gt;="&amp;$C$2,Fact_Product!$C$2:$C$11612,"&lt;="&amp;$C$3)</f>
        <v>25336</v>
      </c>
      <c r="H200" s="49"/>
      <c r="I200" s="49"/>
      <c r="J200" s="49"/>
    </row>
    <row r="201" customFormat="false" ht="15" hidden="false" customHeight="false" outlineLevel="0" collapsed="false">
      <c r="A201" s="49"/>
      <c r="B201" s="49" t="n">
        <f aca="false">Fact_Product!G37</f>
        <v>36</v>
      </c>
      <c r="C201" s="49" t="str">
        <f aca="false">Fact_Product!H37</f>
        <v>22090</v>
      </c>
      <c r="D201" s="49" t="str">
        <f aca="false">Fact_Product!I37</f>
        <v>PAPER BUNTING RETROSPOT</v>
      </c>
      <c r="E201" s="55" t="n">
        <f aca="false">SUMIFS(Fact_Product!$D$2:$D$11612,Fact_Product!$A$2:$A$11612,$B201,Fact_Product!$B$2:$B$11612,$C$4,Fact_Product!$C$2:$C$11612,"&gt;="&amp;$C$2,Fact_Product!$C$2:$C$11612,"&lt;="&amp;$C$3)</f>
        <v>49141.75</v>
      </c>
      <c r="F201" s="61" t="n">
        <f aca="false">E201+ROW()*0.000001</f>
        <v>49141.750201</v>
      </c>
      <c r="G201" s="55" t="n">
        <f aca="false">SUMIFS(Fact_Product!$E$2:$E$11612,Fact_Product!$A$2:$A$11612,$B201,Fact_Product!$B$2:$B$11612,$C$4,Fact_Product!$C$2:$C$11612,"&gt;="&amp;$C$2,Fact_Product!$C$2:$C$11612,"&lt;="&amp;$C$3)</f>
        <v>16201</v>
      </c>
      <c r="H201" s="49"/>
      <c r="I201" s="49"/>
      <c r="J201" s="49"/>
    </row>
    <row r="202" customFormat="false" ht="15" hidden="false" customHeight="false" outlineLevel="0" collapsed="false">
      <c r="A202" s="49"/>
      <c r="B202" s="49" t="n">
        <f aca="false">Fact_Product!G38</f>
        <v>37</v>
      </c>
      <c r="C202" s="49" t="str">
        <f aca="false">Fact_Product!H38</f>
        <v>22189</v>
      </c>
      <c r="D202" s="49" t="str">
        <f aca="false">Fact_Product!I38</f>
        <v>CREAM HEART CARD HOLDER</v>
      </c>
      <c r="E202" s="55" t="n">
        <f aca="false">SUMIFS(Fact_Product!$D$2:$D$11612,Fact_Product!$A$2:$A$11612,$B202,Fact_Product!$B$2:$B$11612,$C$4,Fact_Product!$C$2:$C$11612,"&gt;="&amp;$C$2,Fact_Product!$C$2:$C$11612,"&lt;="&amp;$C$3)</f>
        <v>49132.21</v>
      </c>
      <c r="F202" s="61" t="n">
        <f aca="false">E202+ROW()*0.000001</f>
        <v>49132.210202</v>
      </c>
      <c r="G202" s="55" t="n">
        <f aca="false">SUMIFS(Fact_Product!$E$2:$E$11612,Fact_Product!$A$2:$A$11612,$B202,Fact_Product!$B$2:$B$11612,$C$4,Fact_Product!$C$2:$C$11612,"&gt;="&amp;$C$2,Fact_Product!$C$2:$C$11612,"&lt;="&amp;$C$3)</f>
        <v>16143</v>
      </c>
      <c r="H202" s="49"/>
      <c r="I202" s="49"/>
      <c r="J202" s="49"/>
    </row>
    <row r="203" customFormat="false" ht="15" hidden="false" customHeight="false" outlineLevel="0" collapsed="false">
      <c r="A203" s="49"/>
      <c r="B203" s="49" t="n">
        <f aca="false">Fact_Product!G39</f>
        <v>38</v>
      </c>
      <c r="C203" s="49" t="str">
        <f aca="false">Fact_Product!H39</f>
        <v>22111</v>
      </c>
      <c r="D203" s="49" t="str">
        <f aca="false">Fact_Product!I39</f>
        <v>SCOTTIE DOG HOT WATER BOTTLE</v>
      </c>
      <c r="E203" s="55" t="n">
        <f aca="false">SUMIFS(Fact_Product!$D$2:$D$11612,Fact_Product!$A$2:$A$11612,$B203,Fact_Product!$B$2:$B$11612,$C$4,Fact_Product!$C$2:$C$11612,"&gt;="&amp;$C$2,Fact_Product!$C$2:$C$11612,"&lt;="&amp;$C$3)</f>
        <v>48835.29</v>
      </c>
      <c r="F203" s="61" t="n">
        <f aca="false">E203+ROW()*0.000001</f>
        <v>48835.290203</v>
      </c>
      <c r="G203" s="55" t="n">
        <f aca="false">SUMIFS(Fact_Product!$E$2:$E$11612,Fact_Product!$A$2:$A$11612,$B203,Fact_Product!$B$2:$B$11612,$C$4,Fact_Product!$C$2:$C$11612,"&gt;="&amp;$C$2,Fact_Product!$C$2:$C$11612,"&lt;="&amp;$C$3)</f>
        <v>9559</v>
      </c>
      <c r="H203" s="49"/>
      <c r="I203" s="49"/>
      <c r="J203" s="49"/>
    </row>
    <row r="204" customFormat="false" ht="15" hidden="false" customHeight="false" outlineLevel="0" collapsed="false">
      <c r="A204" s="49"/>
      <c r="B204" s="49" t="n">
        <f aca="false">Fact_Product!G40</f>
        <v>39</v>
      </c>
      <c r="C204" s="49" t="str">
        <f aca="false">Fact_Product!H40</f>
        <v>84946</v>
      </c>
      <c r="D204" s="49" t="str">
        <f aca="false">Fact_Product!I40</f>
        <v>ANTIQUE SILVER TEA GLASS ETCHED</v>
      </c>
      <c r="E204" s="55" t="n">
        <f aca="false">SUMIFS(Fact_Product!$D$2:$D$11612,Fact_Product!$A$2:$A$11612,$B204,Fact_Product!$B$2:$B$11612,$C$4,Fact_Product!$C$2:$C$11612,"&gt;="&amp;$C$2,Fact_Product!$C$2:$C$11612,"&lt;="&amp;$C$3)</f>
        <v>48707.37</v>
      </c>
      <c r="F204" s="61" t="n">
        <f aca="false">E204+ROW()*0.000001</f>
        <v>48707.370204</v>
      </c>
      <c r="G204" s="55" t="n">
        <f aca="false">SUMIFS(Fact_Product!$E$2:$E$11612,Fact_Product!$A$2:$A$11612,$B204,Fact_Product!$B$2:$B$11612,$C$4,Fact_Product!$C$2:$C$11612,"&gt;="&amp;$C$2,Fact_Product!$C$2:$C$11612,"&lt;="&amp;$C$3)</f>
        <v>36246</v>
      </c>
      <c r="H204" s="49"/>
      <c r="I204" s="49"/>
      <c r="J204" s="49"/>
    </row>
    <row r="205" customFormat="false" ht="15" hidden="false" customHeight="false" outlineLevel="0" collapsed="false">
      <c r="A205" s="49"/>
      <c r="B205" s="49" t="n">
        <f aca="false">Fact_Product!G41</f>
        <v>40</v>
      </c>
      <c r="C205" s="49" t="str">
        <f aca="false">Fact_Product!H41</f>
        <v>48194</v>
      </c>
      <c r="D205" s="49" t="str">
        <f aca="false">Fact_Product!I41</f>
        <v>DOORMAT HEARTS</v>
      </c>
      <c r="E205" s="55" t="n">
        <f aca="false">SUMIFS(Fact_Product!$D$2:$D$11612,Fact_Product!$A$2:$A$11612,$B205,Fact_Product!$B$2:$B$11612,$C$4,Fact_Product!$C$2:$C$11612,"&gt;="&amp;$C$2,Fact_Product!$C$2:$C$11612,"&lt;="&amp;$C$3)</f>
        <v>48554.39</v>
      </c>
      <c r="F205" s="61" t="n">
        <f aca="false">E205+ROW()*0.000001</f>
        <v>48554.390205</v>
      </c>
      <c r="G205" s="55" t="n">
        <f aca="false">SUMIFS(Fact_Product!$E$2:$E$11612,Fact_Product!$A$2:$A$11612,$B205,Fact_Product!$B$2:$B$11612,$C$4,Fact_Product!$C$2:$C$11612,"&gt;="&amp;$C$2,Fact_Product!$C$2:$C$11612,"&lt;="&amp;$C$3)</f>
        <v>7701</v>
      </c>
      <c r="H205" s="49"/>
      <c r="I205" s="49"/>
      <c r="J205" s="49"/>
    </row>
    <row r="206" customFormat="false" ht="15" hidden="false" customHeight="false" outlineLevel="0" collapsed="false">
      <c r="A206" s="49"/>
      <c r="B206" s="49" t="n">
        <f aca="false">Fact_Product!G42</f>
        <v>41</v>
      </c>
      <c r="C206" s="49" t="str">
        <f aca="false">Fact_Product!H42</f>
        <v>22469</v>
      </c>
      <c r="D206" s="49" t="str">
        <f aca="false">Fact_Product!I42</f>
        <v>HEART OF WICKER SMALL</v>
      </c>
      <c r="E206" s="55" t="n">
        <f aca="false">SUMIFS(Fact_Product!$D$2:$D$11612,Fact_Product!$A$2:$A$11612,$B206,Fact_Product!$B$2:$B$11612,$C$4,Fact_Product!$C$2:$C$11612,"&gt;="&amp;$C$2,Fact_Product!$C$2:$C$11612,"&lt;="&amp;$C$3)</f>
        <v>48510.46</v>
      </c>
      <c r="F206" s="61" t="n">
        <f aca="false">E206+ROW()*0.000001</f>
        <v>48510.460206</v>
      </c>
      <c r="G206" s="55" t="n">
        <f aca="false">SUMIFS(Fact_Product!$E$2:$E$11612,Fact_Product!$A$2:$A$11612,$B206,Fact_Product!$B$2:$B$11612,$C$4,Fact_Product!$C$2:$C$11612,"&gt;="&amp;$C$2,Fact_Product!$C$2:$C$11612,"&lt;="&amp;$C$3)</f>
        <v>27627</v>
      </c>
      <c r="H206" s="49"/>
      <c r="I206" s="49"/>
      <c r="J206" s="49"/>
    </row>
    <row r="207" customFormat="false" ht="15" hidden="false" customHeight="false" outlineLevel="0" collapsed="false">
      <c r="A207" s="49"/>
      <c r="B207" s="49" t="n">
        <f aca="false">Fact_Product!G43</f>
        <v>42</v>
      </c>
      <c r="C207" s="49" t="str">
        <f aca="false">Fact_Product!H43</f>
        <v>21232</v>
      </c>
      <c r="D207" s="49" t="str">
        <f aca="false">Fact_Product!I43</f>
        <v>STRAWBERRY CERAMIC TRINKET BOX</v>
      </c>
      <c r="E207" s="55" t="n">
        <f aca="false">SUMIFS(Fact_Product!$D$2:$D$11612,Fact_Product!$A$2:$A$11612,$B207,Fact_Product!$B$2:$B$11612,$C$4,Fact_Product!$C$2:$C$11612,"&gt;="&amp;$C$2,Fact_Product!$C$2:$C$11612,"&lt;="&amp;$C$3)</f>
        <v>48350.48</v>
      </c>
      <c r="F207" s="61" t="n">
        <f aca="false">E207+ROW()*0.000001</f>
        <v>48350.480207</v>
      </c>
      <c r="G207" s="55" t="n">
        <f aca="false">SUMIFS(Fact_Product!$E$2:$E$11612,Fact_Product!$A$2:$A$11612,$B207,Fact_Product!$B$2:$B$11612,$C$4,Fact_Product!$C$2:$C$11612,"&gt;="&amp;$C$2,Fact_Product!$C$2:$C$11612,"&lt;="&amp;$C$3)</f>
        <v>37193</v>
      </c>
      <c r="H207" s="49"/>
      <c r="I207" s="49"/>
      <c r="J207" s="49"/>
    </row>
    <row r="208" customFormat="false" ht="15" hidden="false" customHeight="false" outlineLevel="0" collapsed="false">
      <c r="A208" s="49"/>
      <c r="B208" s="49" t="n">
        <f aca="false">Fact_Product!G44</f>
        <v>43</v>
      </c>
      <c r="C208" s="49" t="str">
        <f aca="false">Fact_Product!H44</f>
        <v>22457</v>
      </c>
      <c r="D208" s="49" t="str">
        <f aca="false">Fact_Product!I44</f>
        <v>NATURAL SLATE HEART CHALKBOARD</v>
      </c>
      <c r="E208" s="55" t="n">
        <f aca="false">SUMIFS(Fact_Product!$D$2:$D$11612,Fact_Product!$A$2:$A$11612,$B208,Fact_Product!$B$2:$B$11612,$C$4,Fact_Product!$C$2:$C$11612,"&gt;="&amp;$C$2,Fact_Product!$C$2:$C$11612,"&lt;="&amp;$C$3)</f>
        <v>46972.28</v>
      </c>
      <c r="F208" s="61" t="n">
        <f aca="false">E208+ROW()*0.000001</f>
        <v>46972.280208</v>
      </c>
      <c r="G208" s="55" t="n">
        <f aca="false">SUMIFS(Fact_Product!$E$2:$E$11612,Fact_Product!$A$2:$A$11612,$B208,Fact_Product!$B$2:$B$11612,$C$4,Fact_Product!$C$2:$C$11612,"&gt;="&amp;$C$2,Fact_Product!$C$2:$C$11612,"&lt;="&amp;$C$3)</f>
        <v>15264</v>
      </c>
      <c r="H208" s="49"/>
      <c r="I208" s="49"/>
      <c r="J208" s="49"/>
    </row>
    <row r="209" customFormat="false" ht="15" hidden="false" customHeight="false" outlineLevel="0" collapsed="false">
      <c r="A209" s="49"/>
      <c r="B209" s="49" t="n">
        <f aca="false">Fact_Product!G45</f>
        <v>44</v>
      </c>
      <c r="C209" s="49" t="str">
        <f aca="false">Fact_Product!H45</f>
        <v>21731</v>
      </c>
      <c r="D209" s="49" t="str">
        <f aca="false">Fact_Product!I45</f>
        <v>RED TOADSTOOL LED NIGHT LIGHT</v>
      </c>
      <c r="E209" s="55" t="n">
        <f aca="false">SUMIFS(Fact_Product!$D$2:$D$11612,Fact_Product!$A$2:$A$11612,$B209,Fact_Product!$B$2:$B$11612,$C$4,Fact_Product!$C$2:$C$11612,"&gt;="&amp;$C$2,Fact_Product!$C$2:$C$11612,"&lt;="&amp;$C$3)</f>
        <v>46857.94</v>
      </c>
      <c r="F209" s="61" t="n">
        <f aca="false">E209+ROW()*0.000001</f>
        <v>46857.940209</v>
      </c>
      <c r="G209" s="55" t="n">
        <f aca="false">SUMIFS(Fact_Product!$E$2:$E$11612,Fact_Product!$A$2:$A$11612,$B209,Fact_Product!$B$2:$B$11612,$C$4,Fact_Product!$C$2:$C$11612,"&gt;="&amp;$C$2,Fact_Product!$C$2:$C$11612,"&lt;="&amp;$C$3)</f>
        <v>27920</v>
      </c>
      <c r="H209" s="49"/>
      <c r="I209" s="49"/>
      <c r="J209" s="49"/>
    </row>
    <row r="210" customFormat="false" ht="15" hidden="false" customHeight="false" outlineLevel="0" collapsed="false">
      <c r="A210" s="49"/>
      <c r="B210" s="49" t="n">
        <f aca="false">Fact_Product!G46</f>
        <v>45</v>
      </c>
      <c r="C210" s="49" t="str">
        <f aca="false">Fact_Product!H46</f>
        <v>48187</v>
      </c>
      <c r="D210" s="49" t="str">
        <f aca="false">Fact_Product!I46</f>
        <v>DOORMAT NEW ENGLAND</v>
      </c>
      <c r="E210" s="55" t="n">
        <f aca="false">SUMIFS(Fact_Product!$D$2:$D$11612,Fact_Product!$A$2:$A$11612,$B210,Fact_Product!$B$2:$B$11612,$C$4,Fact_Product!$C$2:$C$11612,"&gt;="&amp;$C$2,Fact_Product!$C$2:$C$11612,"&lt;="&amp;$C$3)</f>
        <v>46328.94</v>
      </c>
      <c r="F210" s="61" t="n">
        <f aca="false">E210+ROW()*0.000001</f>
        <v>46328.94021</v>
      </c>
      <c r="G210" s="55" t="n">
        <f aca="false">SUMIFS(Fact_Product!$E$2:$E$11612,Fact_Product!$A$2:$A$11612,$B210,Fact_Product!$B$2:$B$11612,$C$4,Fact_Product!$C$2:$C$11612,"&gt;="&amp;$C$2,Fact_Product!$C$2:$C$11612,"&lt;="&amp;$C$3)</f>
        <v>7304</v>
      </c>
      <c r="H210" s="49"/>
      <c r="I210" s="49"/>
      <c r="J210" s="49"/>
    </row>
    <row r="211" customFormat="false" ht="15" hidden="false" customHeight="false" outlineLevel="0" collapsed="false">
      <c r="A211" s="49"/>
      <c r="B211" s="49" t="n">
        <f aca="false">Fact_Product!G47</f>
        <v>46</v>
      </c>
      <c r="C211" s="49" t="str">
        <f aca="false">Fact_Product!H47</f>
        <v>21754</v>
      </c>
      <c r="D211" s="49" t="str">
        <f aca="false">Fact_Product!I47</f>
        <v>HOME BUILDING BLOCK WORD</v>
      </c>
      <c r="E211" s="55" t="n">
        <f aca="false">SUMIFS(Fact_Product!$D$2:$D$11612,Fact_Product!$A$2:$A$11612,$B211,Fact_Product!$B$2:$B$11612,$C$4,Fact_Product!$C$2:$C$11612,"&gt;="&amp;$C$2,Fact_Product!$C$2:$C$11612,"&lt;="&amp;$C$3)</f>
        <v>46285.34</v>
      </c>
      <c r="F211" s="61" t="n">
        <f aca="false">E211+ROW()*0.000001</f>
        <v>46285.340211</v>
      </c>
      <c r="G211" s="55" t="n">
        <f aca="false">SUMIFS(Fact_Product!$E$2:$E$11612,Fact_Product!$A$2:$A$11612,$B211,Fact_Product!$B$2:$B$11612,$C$4,Fact_Product!$C$2:$C$11612,"&gt;="&amp;$C$2,Fact_Product!$C$2:$C$11612,"&lt;="&amp;$C$3)</f>
        <v>7556</v>
      </c>
      <c r="H211" s="49"/>
      <c r="I211" s="49"/>
      <c r="J211" s="49"/>
    </row>
    <row r="212" customFormat="false" ht="15" hidden="false" customHeight="false" outlineLevel="0" collapsed="false">
      <c r="A212" s="49"/>
      <c r="B212" s="49" t="n">
        <f aca="false">Fact_Product!G48</f>
        <v>47</v>
      </c>
      <c r="C212" s="49" t="str">
        <f aca="false">Fact_Product!H48</f>
        <v>15056BL</v>
      </c>
      <c r="D212" s="49" t="str">
        <f aca="false">Fact_Product!I48</f>
        <v>EDWARDIAN PARASOL BLACK</v>
      </c>
      <c r="E212" s="55" t="n">
        <f aca="false">SUMIFS(Fact_Product!$D$2:$D$11612,Fact_Product!$A$2:$A$11612,$B212,Fact_Product!$B$2:$B$11612,$C$4,Fact_Product!$C$2:$C$11612,"&gt;="&amp;$C$2,Fact_Product!$C$2:$C$11612,"&lt;="&amp;$C$3)</f>
        <v>46196.1</v>
      </c>
      <c r="F212" s="61" t="n">
        <f aca="false">E212+ROW()*0.000001</f>
        <v>46196.100212</v>
      </c>
      <c r="G212" s="55" t="n">
        <f aca="false">SUMIFS(Fact_Product!$E$2:$E$11612,Fact_Product!$A$2:$A$11612,$B212,Fact_Product!$B$2:$B$11612,$C$4,Fact_Product!$C$2:$C$11612,"&gt;="&amp;$C$2,Fact_Product!$C$2:$C$11612,"&lt;="&amp;$C$3)</f>
        <v>9291</v>
      </c>
      <c r="H212" s="49"/>
      <c r="I212" s="49"/>
      <c r="J212" s="49"/>
    </row>
    <row r="213" customFormat="false" ht="15" hidden="false" customHeight="false" outlineLevel="0" collapsed="false">
      <c r="A213" s="49"/>
      <c r="B213" s="49" t="n">
        <f aca="false">Fact_Product!G49</f>
        <v>48</v>
      </c>
      <c r="C213" s="49" t="str">
        <f aca="false">Fact_Product!H49</f>
        <v>21523</v>
      </c>
      <c r="D213" s="49" t="str">
        <f aca="false">Fact_Product!I49</f>
        <v>DOORMAT FANCY FONT HOME SWEET HOME</v>
      </c>
      <c r="E213" s="55" t="n">
        <f aca="false">SUMIFS(Fact_Product!$D$2:$D$11612,Fact_Product!$A$2:$A$11612,$B213,Fact_Product!$B$2:$B$11612,$C$4,Fact_Product!$C$2:$C$11612,"&gt;="&amp;$C$2,Fact_Product!$C$2:$C$11612,"&lt;="&amp;$C$3)</f>
        <v>46036.17</v>
      </c>
      <c r="F213" s="61" t="n">
        <f aca="false">E213+ROW()*0.000001</f>
        <v>46036.170213</v>
      </c>
      <c r="G213" s="55" t="n">
        <f aca="false">SUMIFS(Fact_Product!$E$2:$E$11612,Fact_Product!$A$2:$A$11612,$B213,Fact_Product!$B$2:$B$11612,$C$4,Fact_Product!$C$2:$C$11612,"&gt;="&amp;$C$2,Fact_Product!$C$2:$C$11612,"&lt;="&amp;$C$3)</f>
        <v>6910</v>
      </c>
      <c r="H213" s="49"/>
      <c r="I213" s="49"/>
      <c r="J213" s="49"/>
    </row>
    <row r="214" customFormat="false" ht="15" hidden="false" customHeight="false" outlineLevel="0" collapsed="false">
      <c r="A214" s="49"/>
      <c r="B214" s="49" t="n">
        <f aca="false">Fact_Product!G50</f>
        <v>49</v>
      </c>
      <c r="C214" s="49" t="str">
        <f aca="false">Fact_Product!H50</f>
        <v>21928</v>
      </c>
      <c r="D214" s="49" t="str">
        <f aca="false">Fact_Product!I50</f>
        <v>JUMBO BAG SCANDINAVIAN PAISLEY</v>
      </c>
      <c r="E214" s="55" t="n">
        <f aca="false">SUMIFS(Fact_Product!$D$2:$D$11612,Fact_Product!$A$2:$A$11612,$B214,Fact_Product!$B$2:$B$11612,$C$4,Fact_Product!$C$2:$C$11612,"&gt;="&amp;$C$2,Fact_Product!$C$2:$C$11612,"&lt;="&amp;$C$3)</f>
        <v>45665.94</v>
      </c>
      <c r="F214" s="61" t="n">
        <f aca="false">E214+ROW()*0.000001</f>
        <v>45665.940214</v>
      </c>
      <c r="G214" s="55" t="n">
        <f aca="false">SUMIFS(Fact_Product!$E$2:$E$11612,Fact_Product!$A$2:$A$11612,$B214,Fact_Product!$B$2:$B$11612,$C$4,Fact_Product!$C$2:$C$11612,"&gt;="&amp;$C$2,Fact_Product!$C$2:$C$11612,"&lt;="&amp;$C$3)</f>
        <v>23973</v>
      </c>
      <c r="H214" s="49"/>
      <c r="I214" s="49"/>
      <c r="J214" s="49"/>
    </row>
    <row r="215" customFormat="false" ht="15" hidden="false" customHeight="false" outlineLevel="0" collapsed="false">
      <c r="A215" s="49"/>
      <c r="B215" s="49" t="n">
        <f aca="false">Fact_Product!G51</f>
        <v>50</v>
      </c>
      <c r="C215" s="49" t="str">
        <f aca="false">Fact_Product!H51</f>
        <v>22355</v>
      </c>
      <c r="D215" s="49" t="str">
        <f aca="false">Fact_Product!I51</f>
        <v>CHARLOTTE BAG SUKI DESIGN</v>
      </c>
      <c r="E215" s="55" t="n">
        <f aca="false">SUMIFS(Fact_Product!$D$2:$D$11612,Fact_Product!$A$2:$A$11612,$B215,Fact_Product!$B$2:$B$11612,$C$4,Fact_Product!$C$2:$C$11612,"&gt;="&amp;$C$2,Fact_Product!$C$2:$C$11612,"&lt;="&amp;$C$3)</f>
        <v>45234.87</v>
      </c>
      <c r="F215" s="61" t="n">
        <f aca="false">E215+ROW()*0.000001</f>
        <v>45234.870215</v>
      </c>
      <c r="G215" s="55" t="n">
        <f aca="false">SUMIFS(Fact_Product!$E$2:$E$11612,Fact_Product!$A$2:$A$11612,$B215,Fact_Product!$B$2:$B$11612,$C$4,Fact_Product!$C$2:$C$11612,"&gt;="&amp;$C$2,Fact_Product!$C$2:$C$11612,"&lt;="&amp;$C$3)</f>
        <v>31771</v>
      </c>
      <c r="H215" s="49"/>
      <c r="I215" s="49"/>
      <c r="J215" s="49"/>
    </row>
    <row r="216" customFormat="false" ht="15" hidden="false" customHeight="false" outlineLevel="0" collapsed="false">
      <c r="A216" s="49"/>
      <c r="B216" s="49" t="n">
        <f aca="false">Fact_Product!G52</f>
        <v>51</v>
      </c>
      <c r="C216" s="49" t="str">
        <f aca="false">Fact_Product!H52</f>
        <v>21623</v>
      </c>
      <c r="D216" s="49" t="str">
        <f aca="false">Fact_Product!I52</f>
        <v>VINTAGE UNION JACK MEMOBOARD</v>
      </c>
      <c r="E216" s="55" t="n">
        <f aca="false">SUMIFS(Fact_Product!$D$2:$D$11612,Fact_Product!$A$2:$A$11612,$B216,Fact_Product!$B$2:$B$11612,$C$4,Fact_Product!$C$2:$C$11612,"&gt;="&amp;$C$2,Fact_Product!$C$2:$C$11612,"&lt;="&amp;$C$3)</f>
        <v>44902.98</v>
      </c>
      <c r="F216" s="61" t="n">
        <f aca="false">E216+ROW()*0.000001</f>
        <v>44902.980216</v>
      </c>
      <c r="G216" s="55" t="n">
        <f aca="false">SUMIFS(Fact_Product!$E$2:$E$11612,Fact_Product!$A$2:$A$11612,$B216,Fact_Product!$B$2:$B$11612,$C$4,Fact_Product!$C$2:$C$11612,"&gt;="&amp;$C$2,Fact_Product!$C$2:$C$11612,"&lt;="&amp;$C$3)</f>
        <v>6109</v>
      </c>
      <c r="H216" s="49"/>
      <c r="I216" s="49"/>
      <c r="J216" s="49"/>
    </row>
    <row r="217" customFormat="false" ht="15" hidden="false" customHeight="false" outlineLevel="0" collapsed="false">
      <c r="A217" s="49"/>
      <c r="B217" s="49" t="n">
        <f aca="false">Fact_Product!G53</f>
        <v>52</v>
      </c>
      <c r="C217" s="49" t="str">
        <f aca="false">Fact_Product!H53</f>
        <v>22326</v>
      </c>
      <c r="D217" s="49" t="str">
        <f aca="false">Fact_Product!I53</f>
        <v>ROUND SNACK BOXES SET OF4 WOODLAND</v>
      </c>
      <c r="E217" s="55" t="n">
        <f aca="false">SUMIFS(Fact_Product!$D$2:$D$11612,Fact_Product!$A$2:$A$11612,$B217,Fact_Product!$B$2:$B$11612,$C$4,Fact_Product!$C$2:$C$11612,"&gt;="&amp;$C$2,Fact_Product!$C$2:$C$11612,"&lt;="&amp;$C$3)</f>
        <v>44089.59</v>
      </c>
      <c r="F217" s="61" t="n">
        <f aca="false">E217+ROW()*0.000001</f>
        <v>44089.590217</v>
      </c>
      <c r="G217" s="55" t="n">
        <f aca="false">SUMIFS(Fact_Product!$E$2:$E$11612,Fact_Product!$A$2:$A$11612,$B217,Fact_Product!$B$2:$B$11612,$C$4,Fact_Product!$C$2:$C$11612,"&gt;="&amp;$C$2,Fact_Product!$C$2:$C$11612,"&lt;="&amp;$C$3)</f>
        <v>15389</v>
      </c>
      <c r="H217" s="49"/>
      <c r="I217" s="49"/>
      <c r="J217" s="49"/>
    </row>
    <row r="218" customFormat="false" ht="15" hidden="false" customHeight="false" outlineLevel="0" collapsed="false">
      <c r="A218" s="49"/>
      <c r="B218" s="49" t="n">
        <f aca="false">Fact_Product!G54</f>
        <v>53</v>
      </c>
      <c r="C218" s="49" t="str">
        <f aca="false">Fact_Product!H54</f>
        <v>20727</v>
      </c>
      <c r="D218" s="49" t="str">
        <f aca="false">Fact_Product!I54</f>
        <v>LUNCH BAG  BLACK SKULL.</v>
      </c>
      <c r="E218" s="55" t="n">
        <f aca="false">SUMIFS(Fact_Product!$D$2:$D$11612,Fact_Product!$A$2:$A$11612,$B218,Fact_Product!$B$2:$B$11612,$C$4,Fact_Product!$C$2:$C$11612,"&gt;="&amp;$C$2,Fact_Product!$C$2:$C$11612,"&lt;="&amp;$C$3)</f>
        <v>43876.32</v>
      </c>
      <c r="F218" s="61" t="n">
        <f aca="false">E218+ROW()*0.000001</f>
        <v>43876.320218</v>
      </c>
      <c r="G218" s="55" t="n">
        <f aca="false">SUMIFS(Fact_Product!$E$2:$E$11612,Fact_Product!$A$2:$A$11612,$B218,Fact_Product!$B$2:$B$11612,$C$4,Fact_Product!$C$2:$C$11612,"&gt;="&amp;$C$2,Fact_Product!$C$2:$C$11612,"&lt;="&amp;$C$3)</f>
        <v>25467</v>
      </c>
      <c r="H218" s="49"/>
      <c r="I218" s="49"/>
      <c r="J218" s="49"/>
    </row>
    <row r="219" customFormat="false" ht="15" hidden="false" customHeight="false" outlineLevel="0" collapsed="false">
      <c r="A219" s="49"/>
      <c r="B219" s="49" t="n">
        <f aca="false">Fact_Product!G55</f>
        <v>54</v>
      </c>
      <c r="C219" s="49" t="str">
        <f aca="false">Fact_Product!H55</f>
        <v>22383</v>
      </c>
      <c r="D219" s="49" t="str">
        <f aca="false">Fact_Product!I55</f>
        <v>LUNCH BAG SUKI  DESIGN</v>
      </c>
      <c r="E219" s="55" t="n">
        <f aca="false">SUMIFS(Fact_Product!$D$2:$D$11612,Fact_Product!$A$2:$A$11612,$B219,Fact_Product!$B$2:$B$11612,$C$4,Fact_Product!$C$2:$C$11612,"&gt;="&amp;$C$2,Fact_Product!$C$2:$C$11612,"&lt;="&amp;$C$3)</f>
        <v>42968.55</v>
      </c>
      <c r="F219" s="61" t="n">
        <f aca="false">E219+ROW()*0.000001</f>
        <v>42968.550219</v>
      </c>
      <c r="G219" s="55" t="n">
        <f aca="false">SUMIFS(Fact_Product!$E$2:$E$11612,Fact_Product!$A$2:$A$11612,$B219,Fact_Product!$B$2:$B$11612,$C$4,Fact_Product!$C$2:$C$11612,"&gt;="&amp;$C$2,Fact_Product!$C$2:$C$11612,"&lt;="&amp;$C$3)</f>
        <v>24870</v>
      </c>
      <c r="H219" s="49"/>
      <c r="I219" s="49"/>
      <c r="J219" s="49"/>
    </row>
    <row r="220" customFormat="false" ht="15" hidden="false" customHeight="false" outlineLevel="0" collapsed="false">
      <c r="A220" s="49"/>
      <c r="B220" s="49" t="n">
        <f aca="false">Fact_Product!G56</f>
        <v>55</v>
      </c>
      <c r="C220" s="49" t="str">
        <f aca="false">Fact_Product!H56</f>
        <v>84029E</v>
      </c>
      <c r="D220" s="49" t="str">
        <f aca="false">Fact_Product!I56</f>
        <v>RED WOOLLY HOTTIE WHITE HEART.</v>
      </c>
      <c r="E220" s="55" t="n">
        <f aca="false">SUMIFS(Fact_Product!$D$2:$D$11612,Fact_Product!$A$2:$A$11612,$B220,Fact_Product!$B$2:$B$11612,$C$4,Fact_Product!$C$2:$C$11612,"&gt;="&amp;$C$2,Fact_Product!$C$2:$C$11612,"&lt;="&amp;$C$3)</f>
        <v>42666.54</v>
      </c>
      <c r="F220" s="61" t="n">
        <f aca="false">E220+ROW()*0.000001</f>
        <v>42666.54022</v>
      </c>
      <c r="G220" s="55" t="n">
        <f aca="false">SUMIFS(Fact_Product!$E$2:$E$11612,Fact_Product!$A$2:$A$11612,$B220,Fact_Product!$B$2:$B$11612,$C$4,Fact_Product!$C$2:$C$11612,"&gt;="&amp;$C$2,Fact_Product!$C$2:$C$11612,"&lt;="&amp;$C$3)</f>
        <v>10542</v>
      </c>
      <c r="H220" s="49"/>
      <c r="I220" s="49"/>
      <c r="J220" s="49"/>
    </row>
    <row r="221" customFormat="false" ht="15" hidden="false" customHeight="false" outlineLevel="0" collapsed="false">
      <c r="A221" s="49"/>
      <c r="B221" s="49" t="n">
        <f aca="false">Fact_Product!G57</f>
        <v>56</v>
      </c>
      <c r="C221" s="49" t="str">
        <f aca="false">Fact_Product!H57</f>
        <v>23298</v>
      </c>
      <c r="D221" s="49" t="str">
        <f aca="false">Fact_Product!I57</f>
        <v>SPOTTY BUNTING</v>
      </c>
      <c r="E221" s="55" t="n">
        <f aca="false">SUMIFS(Fact_Product!$D$2:$D$11612,Fact_Product!$A$2:$A$11612,$B221,Fact_Product!$B$2:$B$11612,$C$4,Fact_Product!$C$2:$C$11612,"&gt;="&amp;$C$2,Fact_Product!$C$2:$C$11612,"&lt;="&amp;$C$3)</f>
        <v>42665.37</v>
      </c>
      <c r="F221" s="61" t="n">
        <f aca="false">E221+ROW()*0.000001</f>
        <v>42665.370221</v>
      </c>
      <c r="G221" s="55" t="n">
        <f aca="false">SUMIFS(Fact_Product!$E$2:$E$11612,Fact_Product!$A$2:$A$11612,$B221,Fact_Product!$B$2:$B$11612,$C$4,Fact_Product!$C$2:$C$11612,"&gt;="&amp;$C$2,Fact_Product!$C$2:$C$11612,"&lt;="&amp;$C$3)</f>
        <v>8356</v>
      </c>
      <c r="H221" s="49"/>
      <c r="I221" s="49"/>
      <c r="J221" s="49"/>
    </row>
    <row r="222" customFormat="false" ht="15" hidden="false" customHeight="false" outlineLevel="0" collapsed="false">
      <c r="A222" s="49"/>
      <c r="B222" s="49" t="n">
        <f aca="false">Fact_Product!G58</f>
        <v>57</v>
      </c>
      <c r="C222" s="49" t="str">
        <f aca="false">Fact_Product!H58</f>
        <v>82494L</v>
      </c>
      <c r="D222" s="49" t="str">
        <f aca="false">Fact_Product!I58</f>
        <v>WOODEN FRAME ANTIQUE WHITE</v>
      </c>
      <c r="E222" s="55" t="n">
        <f aca="false">SUMIFS(Fact_Product!$D$2:$D$11612,Fact_Product!$A$2:$A$11612,$B222,Fact_Product!$B$2:$B$11612,$C$4,Fact_Product!$C$2:$C$11612,"&gt;="&amp;$C$2,Fact_Product!$C$2:$C$11612,"&lt;="&amp;$C$3)</f>
        <v>42485.31</v>
      </c>
      <c r="F222" s="61" t="n">
        <f aca="false">E222+ROW()*0.000001</f>
        <v>42485.310222</v>
      </c>
      <c r="G222" s="55" t="n">
        <f aca="false">SUMIFS(Fact_Product!$E$2:$E$11612,Fact_Product!$A$2:$A$11612,$B222,Fact_Product!$B$2:$B$11612,$C$4,Fact_Product!$C$2:$C$11612,"&gt;="&amp;$C$2,Fact_Product!$C$2:$C$11612,"&lt;="&amp;$C$3)</f>
        <v>14790</v>
      </c>
      <c r="H222" s="49"/>
      <c r="I222" s="49"/>
      <c r="J222" s="49"/>
    </row>
    <row r="223" customFormat="false" ht="15" hidden="false" customHeight="false" outlineLevel="0" collapsed="false">
      <c r="A223" s="49"/>
      <c r="B223" s="49" t="n">
        <f aca="false">Fact_Product!G59</f>
        <v>58</v>
      </c>
      <c r="C223" s="49" t="str">
        <f aca="false">Fact_Product!H59</f>
        <v>22138</v>
      </c>
      <c r="D223" s="49" t="str">
        <f aca="false">Fact_Product!I59</f>
        <v>BAKING SET 9 PIECE RETROSPOT</v>
      </c>
      <c r="E223" s="55" t="n">
        <f aca="false">SUMIFS(Fact_Product!$D$2:$D$11612,Fact_Product!$A$2:$A$11612,$B223,Fact_Product!$B$2:$B$11612,$C$4,Fact_Product!$C$2:$C$11612,"&gt;="&amp;$C$2,Fact_Product!$C$2:$C$11612,"&lt;="&amp;$C$3)</f>
        <v>41829.06</v>
      </c>
      <c r="F223" s="61" t="n">
        <f aca="false">E223+ROW()*0.000001</f>
        <v>41829.060223</v>
      </c>
      <c r="G223" s="55" t="n">
        <f aca="false">SUMIFS(Fact_Product!$E$2:$E$11612,Fact_Product!$A$2:$A$11612,$B223,Fact_Product!$B$2:$B$11612,$C$4,Fact_Product!$C$2:$C$11612,"&gt;="&amp;$C$2,Fact_Product!$C$2:$C$11612,"&lt;="&amp;$C$3)</f>
        <v>8507</v>
      </c>
      <c r="H223" s="49"/>
      <c r="I223" s="49"/>
      <c r="J223" s="49"/>
    </row>
    <row r="224" customFormat="false" ht="15" hidden="false" customHeight="false" outlineLevel="0" collapsed="false">
      <c r="A224" s="49"/>
      <c r="B224" s="49" t="n">
        <f aca="false">Fact_Product!G60</f>
        <v>59</v>
      </c>
      <c r="C224" s="49" t="str">
        <f aca="false">Fact_Product!H60</f>
        <v>21915</v>
      </c>
      <c r="D224" s="49" t="str">
        <f aca="false">Fact_Product!I60</f>
        <v>RED  HARMONICA IN BOX</v>
      </c>
      <c r="E224" s="55" t="n">
        <f aca="false">SUMIFS(Fact_Product!$D$2:$D$11612,Fact_Product!$A$2:$A$11612,$B224,Fact_Product!$B$2:$B$11612,$C$4,Fact_Product!$C$2:$C$11612,"&gt;="&amp;$C$2,Fact_Product!$C$2:$C$11612,"&lt;="&amp;$C$3)</f>
        <v>41673.54</v>
      </c>
      <c r="F224" s="61" t="n">
        <f aca="false">E224+ROW()*0.000001</f>
        <v>41673.540224</v>
      </c>
      <c r="G224" s="55" t="n">
        <f aca="false">SUMIFS(Fact_Product!$E$2:$E$11612,Fact_Product!$A$2:$A$11612,$B224,Fact_Product!$B$2:$B$11612,$C$4,Fact_Product!$C$2:$C$11612,"&gt;="&amp;$C$2,Fact_Product!$C$2:$C$11612,"&lt;="&amp;$C$3)</f>
        <v>35405</v>
      </c>
      <c r="H224" s="49"/>
      <c r="I224" s="49"/>
      <c r="J224" s="49"/>
    </row>
    <row r="225" customFormat="false" ht="15" hidden="false" customHeight="false" outlineLevel="0" collapsed="false">
      <c r="A225" s="49"/>
      <c r="B225" s="49" t="n">
        <f aca="false">Fact_Product!G61</f>
        <v>60</v>
      </c>
      <c r="C225" s="49" t="str">
        <f aca="false">Fact_Product!H61</f>
        <v>48185</v>
      </c>
      <c r="D225" s="49" t="str">
        <f aca="false">Fact_Product!I61</f>
        <v>DOORMAT FAIRY CAKE</v>
      </c>
      <c r="E225" s="55" t="n">
        <f aca="false">SUMIFS(Fact_Product!$D$2:$D$11612,Fact_Product!$A$2:$A$11612,$B225,Fact_Product!$B$2:$B$11612,$C$4,Fact_Product!$C$2:$C$11612,"&gt;="&amp;$C$2,Fact_Product!$C$2:$C$11612,"&lt;="&amp;$C$3)</f>
        <v>41045.16</v>
      </c>
      <c r="F225" s="61" t="n">
        <f aca="false">E225+ROW()*0.000001</f>
        <v>41045.160225</v>
      </c>
      <c r="G225" s="55" t="n">
        <f aca="false">SUMIFS(Fact_Product!$E$2:$E$11612,Fact_Product!$A$2:$A$11612,$B225,Fact_Product!$B$2:$B$11612,$C$4,Fact_Product!$C$2:$C$11612,"&gt;="&amp;$C$2,Fact_Product!$C$2:$C$11612,"&lt;="&amp;$C$3)</f>
        <v>6130</v>
      </c>
      <c r="H225" s="49"/>
      <c r="I225" s="49"/>
      <c r="J225" s="49"/>
    </row>
    <row r="226" customFormat="false" ht="15" hidden="false" customHeight="false" outlineLevel="0" collapsed="false">
      <c r="A226" s="49"/>
      <c r="B226" s="49" t="n">
        <f aca="false">Fact_Product!G62</f>
        <v>61</v>
      </c>
      <c r="C226" s="49" t="str">
        <f aca="false">Fact_Product!H62</f>
        <v>23203</v>
      </c>
      <c r="D226" s="49" t="str">
        <f aca="false">Fact_Product!I62</f>
        <v>JUMBO BAG VINTAGE DOILY</v>
      </c>
      <c r="E226" s="55" t="n">
        <f aca="false">SUMIFS(Fact_Product!$D$2:$D$11612,Fact_Product!$A$2:$A$11612,$B226,Fact_Product!$B$2:$B$11612,$C$4,Fact_Product!$C$2:$C$11612,"&gt;="&amp;$C$2,Fact_Product!$C$2:$C$11612,"&lt;="&amp;$C$3)</f>
        <v>40953.94</v>
      </c>
      <c r="F226" s="61" t="n">
        <f aca="false">E226+ROW()*0.000001</f>
        <v>40953.940226</v>
      </c>
      <c r="G226" s="55" t="n">
        <f aca="false">SUMIFS(Fact_Product!$E$2:$E$11612,Fact_Product!$A$2:$A$11612,$B226,Fact_Product!$B$2:$B$11612,$C$4,Fact_Product!$C$2:$C$11612,"&gt;="&amp;$C$2,Fact_Product!$C$2:$C$11612,"&lt;="&amp;$C$3)</f>
        <v>19895</v>
      </c>
      <c r="H226" s="49"/>
      <c r="I226" s="49"/>
      <c r="J226" s="49"/>
    </row>
    <row r="227" customFormat="false" ht="15" hidden="false" customHeight="false" outlineLevel="0" collapsed="false">
      <c r="A227" s="49"/>
      <c r="B227" s="49" t="n">
        <f aca="false">Fact_Product!G63</f>
        <v>62</v>
      </c>
      <c r="C227" s="49" t="str">
        <f aca="false">Fact_Product!H63</f>
        <v>82482</v>
      </c>
      <c r="D227" s="49" t="str">
        <f aca="false">Fact_Product!I63</f>
        <v>WOODEN PICTURE FRAME WHITE FINISH</v>
      </c>
      <c r="E227" s="55" t="n">
        <f aca="false">SUMIFS(Fact_Product!$D$2:$D$11612,Fact_Product!$A$2:$A$11612,$B227,Fact_Product!$B$2:$B$11612,$C$4,Fact_Product!$C$2:$C$11612,"&gt;="&amp;$C$2,Fact_Product!$C$2:$C$11612,"&lt;="&amp;$C$3)</f>
        <v>40769.45</v>
      </c>
      <c r="F227" s="61" t="n">
        <f aca="false">E227+ROW()*0.000001</f>
        <v>40769.450227</v>
      </c>
      <c r="G227" s="55" t="n">
        <f aca="false">SUMIFS(Fact_Product!$E$2:$E$11612,Fact_Product!$A$2:$A$11612,$B227,Fact_Product!$B$2:$B$11612,$C$4,Fact_Product!$C$2:$C$11612,"&gt;="&amp;$C$2,Fact_Product!$C$2:$C$11612,"&lt;="&amp;$C$3)</f>
        <v>16454</v>
      </c>
      <c r="H227" s="49"/>
      <c r="I227" s="49"/>
      <c r="J227" s="49"/>
    </row>
    <row r="228" customFormat="false" ht="15" hidden="false" customHeight="false" outlineLevel="0" collapsed="false">
      <c r="A228" s="49"/>
      <c r="B228" s="49" t="n">
        <f aca="false">Fact_Product!G64</f>
        <v>63</v>
      </c>
      <c r="C228" s="49" t="str">
        <f aca="false">Fact_Product!H64</f>
        <v>20728</v>
      </c>
      <c r="D228" s="49" t="str">
        <f aca="false">Fact_Product!I64</f>
        <v>LUNCH BAG CARS BLUE</v>
      </c>
      <c r="E228" s="55" t="n">
        <f aca="false">SUMIFS(Fact_Product!$D$2:$D$11612,Fact_Product!$A$2:$A$11612,$B228,Fact_Product!$B$2:$B$11612,$C$4,Fact_Product!$C$2:$C$11612,"&gt;="&amp;$C$2,Fact_Product!$C$2:$C$11612,"&lt;="&amp;$C$3)</f>
        <v>40592.3</v>
      </c>
      <c r="F228" s="61" t="n">
        <f aca="false">E228+ROW()*0.000001</f>
        <v>40592.300228</v>
      </c>
      <c r="G228" s="55" t="n">
        <f aca="false">SUMIFS(Fact_Product!$E$2:$E$11612,Fact_Product!$A$2:$A$11612,$B228,Fact_Product!$B$2:$B$11612,$C$4,Fact_Product!$C$2:$C$11612,"&gt;="&amp;$C$2,Fact_Product!$C$2:$C$11612,"&lt;="&amp;$C$3)</f>
        <v>23456</v>
      </c>
      <c r="H228" s="49"/>
      <c r="I228" s="49"/>
      <c r="J228" s="49"/>
    </row>
    <row r="229" customFormat="false" ht="15" hidden="false" customHeight="false" outlineLevel="0" collapsed="false">
      <c r="A229" s="49"/>
      <c r="B229" s="49" t="n">
        <f aca="false">Fact_Product!G65</f>
        <v>64</v>
      </c>
      <c r="C229" s="49" t="str">
        <f aca="false">Fact_Product!H65</f>
        <v>20713</v>
      </c>
      <c r="D229" s="49" t="str">
        <f aca="false">Fact_Product!I65</f>
        <v>JUMBO BAG OWLS</v>
      </c>
      <c r="E229" s="55" t="n">
        <f aca="false">SUMIFS(Fact_Product!$D$2:$D$11612,Fact_Product!$A$2:$A$11612,$B229,Fact_Product!$B$2:$B$11612,$C$4,Fact_Product!$C$2:$C$11612,"&gt;="&amp;$C$2,Fact_Product!$C$2:$C$11612,"&lt;="&amp;$C$3)</f>
        <v>40218.07</v>
      </c>
      <c r="F229" s="61" t="n">
        <f aca="false">E229+ROW()*0.000001</f>
        <v>40218.070229</v>
      </c>
      <c r="G229" s="55" t="n">
        <f aca="false">SUMIFS(Fact_Product!$E$2:$E$11612,Fact_Product!$A$2:$A$11612,$B229,Fact_Product!$B$2:$B$11612,$C$4,Fact_Product!$C$2:$C$11612,"&gt;="&amp;$C$2,Fact_Product!$C$2:$C$11612,"&lt;="&amp;$C$3)</f>
        <v>20562</v>
      </c>
      <c r="H229" s="49"/>
      <c r="I229" s="49"/>
      <c r="J229" s="49"/>
    </row>
    <row r="230" customFormat="false" ht="15" hidden="false" customHeight="false" outlineLevel="0" collapsed="false">
      <c r="A230" s="49"/>
      <c r="B230" s="49" t="n">
        <f aca="false">Fact_Product!G66</f>
        <v>65</v>
      </c>
      <c r="C230" s="49" t="str">
        <f aca="false">Fact_Product!H66</f>
        <v>21175</v>
      </c>
      <c r="D230" s="49" t="str">
        <f aca="false">Fact_Product!I66</f>
        <v>GIN + TONIC DIET METAL SIGN</v>
      </c>
      <c r="E230" s="55" t="n">
        <f aca="false">SUMIFS(Fact_Product!$D$2:$D$11612,Fact_Product!$A$2:$A$11612,$B230,Fact_Product!$B$2:$B$11612,$C$4,Fact_Product!$C$2:$C$11612,"&gt;="&amp;$C$2,Fact_Product!$C$2:$C$11612,"&lt;="&amp;$C$3)</f>
        <v>40065.9</v>
      </c>
      <c r="F230" s="61" t="n">
        <f aca="false">E230+ROW()*0.000001</f>
        <v>40065.90023</v>
      </c>
      <c r="G230" s="55" t="n">
        <f aca="false">SUMIFS(Fact_Product!$E$2:$E$11612,Fact_Product!$A$2:$A$11612,$B230,Fact_Product!$B$2:$B$11612,$C$4,Fact_Product!$C$2:$C$11612,"&gt;="&amp;$C$2,Fact_Product!$C$2:$C$11612,"&lt;="&amp;$C$3)</f>
        <v>18641</v>
      </c>
      <c r="H230" s="49"/>
      <c r="I230" s="49"/>
      <c r="J230" s="49"/>
    </row>
    <row r="231" customFormat="false" ht="15" hidden="false" customHeight="false" outlineLevel="0" collapsed="false">
      <c r="A231" s="49"/>
      <c r="B231" s="49" t="n">
        <f aca="false">Fact_Product!G67</f>
        <v>66</v>
      </c>
      <c r="C231" s="49" t="str">
        <f aca="false">Fact_Product!H67</f>
        <v>84997D</v>
      </c>
      <c r="D231" s="49" t="str">
        <f aca="false">Fact_Product!I67</f>
        <v>PINK 3 PIECE MINI DOTS CUTLERY SET</v>
      </c>
      <c r="E231" s="55" t="n">
        <f aca="false">SUMIFS(Fact_Product!$D$2:$D$11612,Fact_Product!$A$2:$A$11612,$B231,Fact_Product!$B$2:$B$11612,$C$4,Fact_Product!$C$2:$C$11612,"&gt;="&amp;$C$2,Fact_Product!$C$2:$C$11612,"&lt;="&amp;$C$3)</f>
        <v>39668.89</v>
      </c>
      <c r="F231" s="61" t="n">
        <f aca="false">E231+ROW()*0.000001</f>
        <v>39668.890231</v>
      </c>
      <c r="G231" s="55" t="n">
        <f aca="false">SUMIFS(Fact_Product!$E$2:$E$11612,Fact_Product!$A$2:$A$11612,$B231,Fact_Product!$B$2:$B$11612,$C$4,Fact_Product!$C$2:$C$11612,"&gt;="&amp;$C$2,Fact_Product!$C$2:$C$11612,"&lt;="&amp;$C$3)</f>
        <v>10598</v>
      </c>
      <c r="H231" s="49"/>
      <c r="I231" s="49"/>
      <c r="J231" s="49"/>
    </row>
    <row r="232" customFormat="false" ht="15" hidden="false" customHeight="false" outlineLevel="0" collapsed="false">
      <c r="A232" s="49"/>
      <c r="B232" s="49" t="n">
        <f aca="false">Fact_Product!G68</f>
        <v>67</v>
      </c>
      <c r="C232" s="49" t="str">
        <f aca="false">Fact_Product!H68</f>
        <v>22083</v>
      </c>
      <c r="D232" s="49" t="str">
        <f aca="false">Fact_Product!I68</f>
        <v>PAPER CHAIN KIT RETROSPOT</v>
      </c>
      <c r="E232" s="55" t="n">
        <f aca="false">SUMIFS(Fact_Product!$D$2:$D$11612,Fact_Product!$A$2:$A$11612,$B232,Fact_Product!$B$2:$B$11612,$C$4,Fact_Product!$C$2:$C$11612,"&gt;="&amp;$C$2,Fact_Product!$C$2:$C$11612,"&lt;="&amp;$C$3)</f>
        <v>39015.22</v>
      </c>
      <c r="F232" s="61" t="n">
        <f aca="false">E232+ROW()*0.000001</f>
        <v>39015.220232</v>
      </c>
      <c r="G232" s="55" t="n">
        <f aca="false">SUMIFS(Fact_Product!$E$2:$E$11612,Fact_Product!$A$2:$A$11612,$B232,Fact_Product!$B$2:$B$11612,$C$4,Fact_Product!$C$2:$C$11612,"&gt;="&amp;$C$2,Fact_Product!$C$2:$C$11612,"&lt;="&amp;$C$3)</f>
        <v>13188</v>
      </c>
      <c r="H232" s="49"/>
      <c r="I232" s="49"/>
      <c r="J232" s="49"/>
    </row>
    <row r="233" customFormat="false" ht="15" hidden="false" customHeight="false" outlineLevel="0" collapsed="false">
      <c r="A233" s="49"/>
      <c r="B233" s="49" t="n">
        <f aca="false">Fact_Product!G69</f>
        <v>68</v>
      </c>
      <c r="C233" s="49" t="str">
        <f aca="false">Fact_Product!H69</f>
        <v>84078A</v>
      </c>
      <c r="D233" s="49" t="str">
        <f aca="false">Fact_Product!I69</f>
        <v>SET/4 WHITE RETRO STORAGE CUBES</v>
      </c>
      <c r="E233" s="55" t="n">
        <f aca="false">SUMIFS(Fact_Product!$D$2:$D$11612,Fact_Product!$A$2:$A$11612,$B233,Fact_Product!$B$2:$B$11612,$C$4,Fact_Product!$C$2:$C$11612,"&gt;="&amp;$C$2,Fact_Product!$C$2:$C$11612,"&lt;="&amp;$C$3)</f>
        <v>38657.31</v>
      </c>
      <c r="F233" s="61" t="n">
        <f aca="false">E233+ROW()*0.000001</f>
        <v>38657.310233</v>
      </c>
      <c r="G233" s="55" t="n">
        <f aca="false">SUMIFS(Fact_Product!$E$2:$E$11612,Fact_Product!$A$2:$A$11612,$B233,Fact_Product!$B$2:$B$11612,$C$4,Fact_Product!$C$2:$C$11612,"&gt;="&amp;$C$2,Fact_Product!$C$2:$C$11612,"&lt;="&amp;$C$3)</f>
        <v>981</v>
      </c>
      <c r="H233" s="49"/>
      <c r="I233" s="49"/>
      <c r="J233" s="49"/>
    </row>
    <row r="234" customFormat="false" ht="15" hidden="false" customHeight="false" outlineLevel="0" collapsed="false">
      <c r="A234" s="49"/>
      <c r="B234" s="49" t="n">
        <f aca="false">Fact_Product!G70</f>
        <v>69</v>
      </c>
      <c r="C234" s="49" t="str">
        <f aca="false">Fact_Product!H70</f>
        <v>22629</v>
      </c>
      <c r="D234" s="49" t="str">
        <f aca="false">Fact_Product!I70</f>
        <v>SPACEBOY LUNCH BOX</v>
      </c>
      <c r="E234" s="55" t="n">
        <f aca="false">SUMIFS(Fact_Product!$D$2:$D$11612,Fact_Product!$A$2:$A$11612,$B234,Fact_Product!$B$2:$B$11612,$C$4,Fact_Product!$C$2:$C$11612,"&gt;="&amp;$C$2,Fact_Product!$C$2:$C$11612,"&lt;="&amp;$C$3)</f>
        <v>37829.65</v>
      </c>
      <c r="F234" s="61" t="n">
        <f aca="false">E234+ROW()*0.000001</f>
        <v>37829.650234</v>
      </c>
      <c r="G234" s="55" t="n">
        <f aca="false">SUMIFS(Fact_Product!$E$2:$E$11612,Fact_Product!$A$2:$A$11612,$B234,Fact_Product!$B$2:$B$11612,$C$4,Fact_Product!$C$2:$C$11612,"&gt;="&amp;$C$2,Fact_Product!$C$2:$C$11612,"&lt;="&amp;$C$3)</f>
        <v>20736</v>
      </c>
      <c r="H234" s="49"/>
      <c r="I234" s="49"/>
      <c r="J234" s="49"/>
    </row>
    <row r="235" customFormat="false" ht="15" hidden="false" customHeight="false" outlineLevel="0" collapsed="false">
      <c r="A235" s="49"/>
      <c r="B235" s="49" t="n">
        <f aca="false">Fact_Product!G71</f>
        <v>70</v>
      </c>
      <c r="C235" s="49" t="str">
        <f aca="false">Fact_Product!H71</f>
        <v>71477</v>
      </c>
      <c r="D235" s="49" t="str">
        <f aca="false">Fact_Product!I71</f>
        <v>COLOUR GLASS. STAR T-LIGHT HOLDER</v>
      </c>
      <c r="E235" s="55" t="n">
        <f aca="false">SUMIFS(Fact_Product!$D$2:$D$11612,Fact_Product!$A$2:$A$11612,$B235,Fact_Product!$B$2:$B$11612,$C$4,Fact_Product!$C$2:$C$11612,"&gt;="&amp;$C$2,Fact_Product!$C$2:$C$11612,"&lt;="&amp;$C$3)</f>
        <v>37516.63</v>
      </c>
      <c r="F235" s="61" t="n">
        <f aca="false">E235+ROW()*0.000001</f>
        <v>37516.630235</v>
      </c>
      <c r="G235" s="55" t="n">
        <f aca="false">SUMIFS(Fact_Product!$E$2:$E$11612,Fact_Product!$A$2:$A$11612,$B235,Fact_Product!$B$2:$B$11612,$C$4,Fact_Product!$C$2:$C$11612,"&gt;="&amp;$C$2,Fact_Product!$C$2:$C$11612,"&lt;="&amp;$C$3)</f>
        <v>12515</v>
      </c>
      <c r="H235" s="49"/>
      <c r="I235" s="49"/>
      <c r="J235" s="49"/>
    </row>
    <row r="236" customFormat="false" ht="15" hidden="false" customHeight="false" outlineLevel="0" collapsed="false">
      <c r="A236" s="49"/>
      <c r="B236" s="49" t="n">
        <f aca="false">Fact_Product!G72</f>
        <v>71</v>
      </c>
      <c r="C236" s="49" t="str">
        <f aca="false">Fact_Product!H72</f>
        <v>22720</v>
      </c>
      <c r="D236" s="49" t="str">
        <f aca="false">Fact_Product!I72</f>
        <v>SET OF 3 CAKE TINS PANTRY DESIGN</v>
      </c>
      <c r="E236" s="55" t="n">
        <f aca="false">SUMIFS(Fact_Product!$D$2:$D$11612,Fact_Product!$A$2:$A$11612,$B236,Fact_Product!$B$2:$B$11612,$C$4,Fact_Product!$C$2:$C$11612,"&gt;="&amp;$C$2,Fact_Product!$C$2:$C$11612,"&lt;="&amp;$C$3)</f>
        <v>37378.79</v>
      </c>
      <c r="F236" s="61" t="n">
        <f aca="false">E236+ROW()*0.000001</f>
        <v>37378.790236</v>
      </c>
      <c r="G236" s="55" t="n">
        <f aca="false">SUMIFS(Fact_Product!$E$2:$E$11612,Fact_Product!$A$2:$A$11612,$B236,Fact_Product!$B$2:$B$11612,$C$4,Fact_Product!$C$2:$C$11612,"&gt;="&amp;$C$2,Fact_Product!$C$2:$C$11612,"&lt;="&amp;$C$3)</f>
        <v>7329</v>
      </c>
      <c r="H236" s="49"/>
      <c r="I236" s="49"/>
      <c r="J236" s="49"/>
    </row>
    <row r="237" customFormat="false" ht="15" hidden="false" customHeight="false" outlineLevel="0" collapsed="false">
      <c r="A237" s="49"/>
      <c r="B237" s="49" t="n">
        <f aca="false">Fact_Product!G73</f>
        <v>72</v>
      </c>
      <c r="C237" s="49" t="str">
        <f aca="false">Fact_Product!H73</f>
        <v>22960</v>
      </c>
      <c r="D237" s="49" t="str">
        <f aca="false">Fact_Product!I73</f>
        <v>JAM MAKING SET WITH JARS</v>
      </c>
      <c r="E237" s="55" t="n">
        <f aca="false">SUMIFS(Fact_Product!$D$2:$D$11612,Fact_Product!$A$2:$A$11612,$B237,Fact_Product!$B$2:$B$11612,$C$4,Fact_Product!$C$2:$C$11612,"&gt;="&amp;$C$2,Fact_Product!$C$2:$C$11612,"&lt;="&amp;$C$3)</f>
        <v>37367.32</v>
      </c>
      <c r="F237" s="61" t="n">
        <f aca="false">E237+ROW()*0.000001</f>
        <v>37367.320237</v>
      </c>
      <c r="G237" s="55" t="n">
        <f aca="false">SUMIFS(Fact_Product!$E$2:$E$11612,Fact_Product!$A$2:$A$11612,$B237,Fact_Product!$B$2:$B$11612,$C$4,Fact_Product!$C$2:$C$11612,"&gt;="&amp;$C$2,Fact_Product!$C$2:$C$11612,"&lt;="&amp;$C$3)</f>
        <v>8772</v>
      </c>
      <c r="H237" s="49"/>
      <c r="I237" s="49"/>
      <c r="J237" s="49"/>
    </row>
    <row r="238" customFormat="false" ht="15" hidden="false" customHeight="false" outlineLevel="0" collapsed="false">
      <c r="A238" s="49"/>
      <c r="B238" s="49" t="n">
        <f aca="false">Fact_Product!G74</f>
        <v>73</v>
      </c>
      <c r="C238" s="49" t="str">
        <f aca="false">Fact_Product!H74</f>
        <v>85066</v>
      </c>
      <c r="D238" s="49" t="str">
        <f aca="false">Fact_Product!I74</f>
        <v>CREAM SWEETHEART MINI CHEST</v>
      </c>
      <c r="E238" s="55" t="n">
        <f aca="false">SUMIFS(Fact_Product!$D$2:$D$11612,Fact_Product!$A$2:$A$11612,$B238,Fact_Product!$B$2:$B$11612,$C$4,Fact_Product!$C$2:$C$11612,"&gt;="&amp;$C$2,Fact_Product!$C$2:$C$11612,"&lt;="&amp;$C$3)</f>
        <v>37364.58</v>
      </c>
      <c r="F238" s="61" t="n">
        <f aca="false">E238+ROW()*0.000001</f>
        <v>37364.580238</v>
      </c>
      <c r="G238" s="55" t="n">
        <f aca="false">SUMIFS(Fact_Product!$E$2:$E$11612,Fact_Product!$A$2:$A$11612,$B238,Fact_Product!$B$2:$B$11612,$C$4,Fact_Product!$C$2:$C$11612,"&gt;="&amp;$C$2,Fact_Product!$C$2:$C$11612,"&lt;="&amp;$C$3)</f>
        <v>2985</v>
      </c>
      <c r="H238" s="49"/>
      <c r="I238" s="49"/>
      <c r="J238" s="49"/>
    </row>
    <row r="239" customFormat="false" ht="15" hidden="false" customHeight="false" outlineLevel="0" collapsed="false">
      <c r="A239" s="49"/>
      <c r="B239" s="49" t="n">
        <f aca="false">Fact_Product!G75</f>
        <v>74</v>
      </c>
      <c r="C239" s="49" t="str">
        <f aca="false">Fact_Product!H75</f>
        <v>82486</v>
      </c>
      <c r="D239" s="49" t="str">
        <f aca="false">Fact_Product!I75</f>
        <v>WOOD S/3 CABINET ANT WHITE FINISH</v>
      </c>
      <c r="E239" s="55" t="n">
        <f aca="false">SUMIFS(Fact_Product!$D$2:$D$11612,Fact_Product!$A$2:$A$11612,$B239,Fact_Product!$B$2:$B$11612,$C$4,Fact_Product!$C$2:$C$11612,"&gt;="&amp;$C$2,Fact_Product!$C$2:$C$11612,"&lt;="&amp;$C$3)</f>
        <v>37197.18</v>
      </c>
      <c r="F239" s="61" t="n">
        <f aca="false">E239+ROW()*0.000001</f>
        <v>37197.180239</v>
      </c>
      <c r="G239" s="55" t="n">
        <f aca="false">SUMIFS(Fact_Product!$E$2:$E$11612,Fact_Product!$A$2:$A$11612,$B239,Fact_Product!$B$2:$B$11612,$C$4,Fact_Product!$C$2:$C$11612,"&gt;="&amp;$C$2,Fact_Product!$C$2:$C$11612,"&lt;="&amp;$C$3)</f>
        <v>4623</v>
      </c>
      <c r="H239" s="49"/>
      <c r="I239" s="49"/>
      <c r="J239" s="49"/>
    </row>
    <row r="240" customFormat="false" ht="15" hidden="false" customHeight="false" outlineLevel="0" collapsed="false">
      <c r="A240" s="49"/>
      <c r="B240" s="49" t="n">
        <f aca="false">Fact_Product!G76</f>
        <v>75</v>
      </c>
      <c r="C240" s="49" t="str">
        <f aca="false">Fact_Product!H76</f>
        <v>21166</v>
      </c>
      <c r="D240" s="49" t="str">
        <f aca="false">Fact_Product!I76</f>
        <v>COOK WITH WINE METAL SIGN</v>
      </c>
      <c r="E240" s="55" t="n">
        <f aca="false">SUMIFS(Fact_Product!$D$2:$D$11612,Fact_Product!$A$2:$A$11612,$B240,Fact_Product!$B$2:$B$11612,$C$4,Fact_Product!$C$2:$C$11612,"&gt;="&amp;$C$2,Fact_Product!$C$2:$C$11612,"&lt;="&amp;$C$3)</f>
        <v>37171.63</v>
      </c>
      <c r="F240" s="61" t="n">
        <f aca="false">E240+ROW()*0.000001</f>
        <v>37171.63024</v>
      </c>
      <c r="G240" s="55" t="n">
        <f aca="false">SUMIFS(Fact_Product!$E$2:$E$11612,Fact_Product!$A$2:$A$11612,$B240,Fact_Product!$B$2:$B$11612,$C$4,Fact_Product!$C$2:$C$11612,"&gt;="&amp;$C$2,Fact_Product!$C$2:$C$11612,"&lt;="&amp;$C$3)</f>
        <v>19374</v>
      </c>
      <c r="H240" s="49"/>
      <c r="I240" s="49"/>
      <c r="J240" s="49"/>
    </row>
    <row r="241" customFormat="false" ht="15" hidden="false" customHeight="false" outlineLevel="0" collapsed="false">
      <c r="A241" s="49"/>
      <c r="B241" s="49" t="n">
        <f aca="false">Fact_Product!G77</f>
        <v>76</v>
      </c>
      <c r="C241" s="49" t="str">
        <f aca="false">Fact_Product!H77</f>
        <v>20712</v>
      </c>
      <c r="D241" s="49" t="str">
        <f aca="false">Fact_Product!I77</f>
        <v>JUMBO BAG WOODLAND ANIMALS</v>
      </c>
      <c r="E241" s="55" t="n">
        <f aca="false">SUMIFS(Fact_Product!$D$2:$D$11612,Fact_Product!$A$2:$A$11612,$B241,Fact_Product!$B$2:$B$11612,$C$4,Fact_Product!$C$2:$C$11612,"&gt;="&amp;$C$2,Fact_Product!$C$2:$C$11612,"&lt;="&amp;$C$3)</f>
        <v>37051.76</v>
      </c>
      <c r="F241" s="61" t="n">
        <f aca="false">E241+ROW()*0.000001</f>
        <v>37051.760241</v>
      </c>
      <c r="G241" s="55" t="n">
        <f aca="false">SUMIFS(Fact_Product!$E$2:$E$11612,Fact_Product!$A$2:$A$11612,$B241,Fact_Product!$B$2:$B$11612,$C$4,Fact_Product!$C$2:$C$11612,"&gt;="&amp;$C$2,Fact_Product!$C$2:$C$11612,"&lt;="&amp;$C$3)</f>
        <v>17459</v>
      </c>
      <c r="H241" s="49"/>
      <c r="I241" s="49"/>
      <c r="J241" s="49"/>
    </row>
    <row r="242" customFormat="false" ht="15" hidden="false" customHeight="false" outlineLevel="0" collapsed="false">
      <c r="A242" s="49"/>
      <c r="B242" s="49" t="n">
        <f aca="false">Fact_Product!G78</f>
        <v>77</v>
      </c>
      <c r="C242" s="49" t="str">
        <f aca="false">Fact_Product!H78</f>
        <v>20726</v>
      </c>
      <c r="D242" s="49" t="str">
        <f aca="false">Fact_Product!I78</f>
        <v>LUNCH BAG WOODLAND</v>
      </c>
      <c r="E242" s="55" t="n">
        <f aca="false">SUMIFS(Fact_Product!$D$2:$D$11612,Fact_Product!$A$2:$A$11612,$B242,Fact_Product!$B$2:$B$11612,$C$4,Fact_Product!$C$2:$C$11612,"&gt;="&amp;$C$2,Fact_Product!$C$2:$C$11612,"&lt;="&amp;$C$3)</f>
        <v>37008.79</v>
      </c>
      <c r="F242" s="61" t="n">
        <f aca="false">E242+ROW()*0.000001</f>
        <v>37008.790242</v>
      </c>
      <c r="G242" s="55" t="n">
        <f aca="false">SUMIFS(Fact_Product!$E$2:$E$11612,Fact_Product!$A$2:$A$11612,$B242,Fact_Product!$B$2:$B$11612,$C$4,Fact_Product!$C$2:$C$11612,"&gt;="&amp;$C$2,Fact_Product!$C$2:$C$11612,"&lt;="&amp;$C$3)</f>
        <v>21103</v>
      </c>
      <c r="H242" s="49"/>
      <c r="I242" s="49"/>
      <c r="J242" s="49"/>
    </row>
    <row r="243" customFormat="false" ht="15" hidden="false" customHeight="false" outlineLevel="0" collapsed="false">
      <c r="A243" s="49"/>
      <c r="B243" s="49" t="n">
        <f aca="false">Fact_Product!G79</f>
        <v>78</v>
      </c>
      <c r="C243" s="49" t="str">
        <f aca="false">Fact_Product!H79</f>
        <v>22699</v>
      </c>
      <c r="D243" s="49" t="str">
        <f aca="false">Fact_Product!I79</f>
        <v>ROSES REGENCY TEACUP AND SAUCER</v>
      </c>
      <c r="E243" s="55" t="n">
        <f aca="false">SUMIFS(Fact_Product!$D$2:$D$11612,Fact_Product!$A$2:$A$11612,$B243,Fact_Product!$B$2:$B$11612,$C$4,Fact_Product!$C$2:$C$11612,"&gt;="&amp;$C$2,Fact_Product!$C$2:$C$11612,"&lt;="&amp;$C$3)</f>
        <v>36954.25</v>
      </c>
      <c r="F243" s="61" t="n">
        <f aca="false">E243+ROW()*0.000001</f>
        <v>36954.250243</v>
      </c>
      <c r="G243" s="55" t="n">
        <f aca="false">SUMIFS(Fact_Product!$E$2:$E$11612,Fact_Product!$A$2:$A$11612,$B243,Fact_Product!$B$2:$B$11612,$C$4,Fact_Product!$C$2:$C$11612,"&gt;="&amp;$C$2,Fact_Product!$C$2:$C$11612,"&lt;="&amp;$C$3)</f>
        <v>12579</v>
      </c>
      <c r="H243" s="49"/>
      <c r="I243" s="49"/>
      <c r="J243" s="49"/>
    </row>
    <row r="244" customFormat="false" ht="15" hidden="false" customHeight="false" outlineLevel="0" collapsed="false">
      <c r="A244" s="49"/>
      <c r="B244" s="49" t="n">
        <f aca="false">Fact_Product!G80</f>
        <v>79</v>
      </c>
      <c r="C244" s="49" t="str">
        <f aca="false">Fact_Product!H80</f>
        <v>21485</v>
      </c>
      <c r="D244" s="49" t="str">
        <f aca="false">Fact_Product!I80</f>
        <v>RETROSPOT HEART HOT WATER BOTTLE</v>
      </c>
      <c r="E244" s="55" t="n">
        <f aca="false">SUMIFS(Fact_Product!$D$2:$D$11612,Fact_Product!$A$2:$A$11612,$B244,Fact_Product!$B$2:$B$11612,$C$4,Fact_Product!$C$2:$C$11612,"&gt;="&amp;$C$2,Fact_Product!$C$2:$C$11612,"&lt;="&amp;$C$3)</f>
        <v>36900.47</v>
      </c>
      <c r="F244" s="61" t="n">
        <f aca="false">E244+ROW()*0.000001</f>
        <v>36900.470244</v>
      </c>
      <c r="G244" s="55" t="n">
        <f aca="false">SUMIFS(Fact_Product!$E$2:$E$11612,Fact_Product!$A$2:$A$11612,$B244,Fact_Product!$B$2:$B$11612,$C$4,Fact_Product!$C$2:$C$11612,"&gt;="&amp;$C$2,Fact_Product!$C$2:$C$11612,"&lt;="&amp;$C$3)</f>
        <v>7557</v>
      </c>
      <c r="H244" s="49"/>
      <c r="I244" s="49"/>
      <c r="J244" s="49"/>
    </row>
    <row r="245" customFormat="false" ht="15" hidden="false" customHeight="false" outlineLevel="0" collapsed="false">
      <c r="A245" s="49"/>
      <c r="B245" s="49" t="n">
        <f aca="false">Fact_Product!G81</f>
        <v>80</v>
      </c>
      <c r="C245" s="49" t="str">
        <f aca="false">Fact_Product!H81</f>
        <v>23284</v>
      </c>
      <c r="D245" s="49" t="str">
        <f aca="false">Fact_Product!I81</f>
        <v>DOORMAT KEEP CALM AND COME IN</v>
      </c>
      <c r="E245" s="55" t="n">
        <f aca="false">SUMIFS(Fact_Product!$D$2:$D$11612,Fact_Product!$A$2:$A$11612,$B245,Fact_Product!$B$2:$B$11612,$C$4,Fact_Product!$C$2:$C$11612,"&gt;="&amp;$C$2,Fact_Product!$C$2:$C$11612,"&lt;="&amp;$C$3)</f>
        <v>36532.39</v>
      </c>
      <c r="F245" s="61" t="n">
        <f aca="false">E245+ROW()*0.000001</f>
        <v>36532.390245</v>
      </c>
      <c r="G245" s="55" t="n">
        <f aca="false">SUMIFS(Fact_Product!$E$2:$E$11612,Fact_Product!$A$2:$A$11612,$B245,Fact_Product!$B$2:$B$11612,$C$4,Fact_Product!$C$2:$C$11612,"&gt;="&amp;$C$2,Fact_Product!$C$2:$C$11612,"&lt;="&amp;$C$3)</f>
        <v>5262</v>
      </c>
      <c r="H245" s="49"/>
      <c r="I245" s="49"/>
      <c r="J245" s="49"/>
    </row>
    <row r="246" customFormat="false" ht="15" hidden="false" customHeight="false" outlineLevel="0" collapsed="false">
      <c r="A246" s="49"/>
      <c r="B246" s="49" t="n">
        <f aca="false">Fact_Product!G82</f>
        <v>81</v>
      </c>
      <c r="C246" s="49" t="str">
        <f aca="false">Fact_Product!H82</f>
        <v>22727</v>
      </c>
      <c r="D246" s="49" t="str">
        <f aca="false">Fact_Product!I82</f>
        <v>ALARM CLOCK BAKELIKE RED</v>
      </c>
      <c r="E246" s="55" t="n">
        <f aca="false">SUMIFS(Fact_Product!$D$2:$D$11612,Fact_Product!$A$2:$A$11612,$B246,Fact_Product!$B$2:$B$11612,$C$4,Fact_Product!$C$2:$C$11612,"&gt;="&amp;$C$2,Fact_Product!$C$2:$C$11612,"&lt;="&amp;$C$3)</f>
        <v>36228.77</v>
      </c>
      <c r="F246" s="61" t="n">
        <f aca="false">E246+ROW()*0.000001</f>
        <v>36228.770246</v>
      </c>
      <c r="G246" s="55" t="n">
        <f aca="false">SUMIFS(Fact_Product!$E$2:$E$11612,Fact_Product!$A$2:$A$11612,$B246,Fact_Product!$B$2:$B$11612,$C$4,Fact_Product!$C$2:$C$11612,"&gt;="&amp;$C$2,Fact_Product!$C$2:$C$11612,"&lt;="&amp;$C$3)</f>
        <v>9150</v>
      </c>
      <c r="H246" s="49"/>
      <c r="I246" s="49"/>
      <c r="J246" s="49"/>
    </row>
    <row r="247" customFormat="false" ht="15" hidden="false" customHeight="false" outlineLevel="0" collapsed="false">
      <c r="A247" s="49"/>
      <c r="B247" s="49" t="n">
        <f aca="false">Fact_Product!G83</f>
        <v>82</v>
      </c>
      <c r="C247" s="49" t="str">
        <f aca="false">Fact_Product!H83</f>
        <v>21524</v>
      </c>
      <c r="D247" s="49" t="str">
        <f aca="false">Fact_Product!I83</f>
        <v>DOORMAT SPOTTY HOME SWEET HOME</v>
      </c>
      <c r="E247" s="55" t="n">
        <f aca="false">SUMIFS(Fact_Product!$D$2:$D$11612,Fact_Product!$A$2:$A$11612,$B247,Fact_Product!$B$2:$B$11612,$C$4,Fact_Product!$C$2:$C$11612,"&gt;="&amp;$C$2,Fact_Product!$C$2:$C$11612,"&lt;="&amp;$C$3)</f>
        <v>35899.05</v>
      </c>
      <c r="F247" s="61" t="n">
        <f aca="false">E247+ROW()*0.000001</f>
        <v>35899.050247</v>
      </c>
      <c r="G247" s="55" t="n">
        <f aca="false">SUMIFS(Fact_Product!$E$2:$E$11612,Fact_Product!$A$2:$A$11612,$B247,Fact_Product!$B$2:$B$11612,$C$4,Fact_Product!$C$2:$C$11612,"&gt;="&amp;$C$2,Fact_Product!$C$2:$C$11612,"&lt;="&amp;$C$3)</f>
        <v>5248</v>
      </c>
      <c r="H247" s="49"/>
      <c r="I247" s="49"/>
      <c r="J247" s="49"/>
    </row>
    <row r="248" customFormat="false" ht="15" hidden="false" customHeight="false" outlineLevel="0" collapsed="false">
      <c r="A248" s="49"/>
      <c r="B248" s="49" t="n">
        <f aca="false">Fact_Product!G84</f>
        <v>83</v>
      </c>
      <c r="C248" s="49" t="str">
        <f aca="false">Fact_Product!H84</f>
        <v>20724</v>
      </c>
      <c r="D248" s="49" t="str">
        <f aca="false">Fact_Product!I84</f>
        <v>RED RETROSPOT CHARLOTTE BAG</v>
      </c>
      <c r="E248" s="55" t="n">
        <f aca="false">SUMIFS(Fact_Product!$D$2:$D$11612,Fact_Product!$A$2:$A$11612,$B248,Fact_Product!$B$2:$B$11612,$C$4,Fact_Product!$C$2:$C$11612,"&gt;="&amp;$C$2,Fact_Product!$C$2:$C$11612,"&lt;="&amp;$C$3)</f>
        <v>34937.38</v>
      </c>
      <c r="F248" s="61" t="n">
        <f aca="false">E248+ROW()*0.000001</f>
        <v>34937.380248</v>
      </c>
      <c r="G248" s="55" t="n">
        <f aca="false">SUMIFS(Fact_Product!$E$2:$E$11612,Fact_Product!$A$2:$A$11612,$B248,Fact_Product!$B$2:$B$11612,$C$4,Fact_Product!$C$2:$C$11612,"&gt;="&amp;$C$2,Fact_Product!$C$2:$C$11612,"&lt;="&amp;$C$3)</f>
        <v>31876</v>
      </c>
      <c r="H248" s="49"/>
      <c r="I248" s="49"/>
      <c r="J248" s="49"/>
    </row>
    <row r="249" customFormat="false" ht="15" hidden="false" customHeight="false" outlineLevel="0" collapsed="false">
      <c r="A249" s="49"/>
      <c r="B249" s="49" t="n">
        <f aca="false">Fact_Product!G85</f>
        <v>84</v>
      </c>
      <c r="C249" s="49" t="str">
        <f aca="false">Fact_Product!H85</f>
        <v>21755</v>
      </c>
      <c r="D249" s="49" t="str">
        <f aca="false">Fact_Product!I85</f>
        <v>LOVE BUILDING BLOCK WORD</v>
      </c>
      <c r="E249" s="55" t="n">
        <f aca="false">SUMIFS(Fact_Product!$D$2:$D$11612,Fact_Product!$A$2:$A$11612,$B249,Fact_Product!$B$2:$B$11612,$C$4,Fact_Product!$C$2:$C$11612,"&gt;="&amp;$C$2,Fact_Product!$C$2:$C$11612,"&lt;="&amp;$C$3)</f>
        <v>34550.42</v>
      </c>
      <c r="F249" s="61" t="n">
        <f aca="false">E249+ROW()*0.000001</f>
        <v>34550.420249</v>
      </c>
      <c r="G249" s="55" t="n">
        <f aca="false">SUMIFS(Fact_Product!$E$2:$E$11612,Fact_Product!$A$2:$A$11612,$B249,Fact_Product!$B$2:$B$11612,$C$4,Fact_Product!$C$2:$C$11612,"&gt;="&amp;$C$2,Fact_Product!$C$2:$C$11612,"&lt;="&amp;$C$3)</f>
        <v>5595</v>
      </c>
      <c r="H249" s="49"/>
      <c r="I249" s="49"/>
      <c r="J249" s="49"/>
    </row>
    <row r="250" customFormat="false" ht="15" hidden="false" customHeight="false" outlineLevel="0" collapsed="false">
      <c r="A250" s="49"/>
      <c r="B250" s="49" t="n">
        <f aca="false">Fact_Product!G86</f>
        <v>85</v>
      </c>
      <c r="C250" s="49" t="str">
        <f aca="false">Fact_Product!H86</f>
        <v>22379</v>
      </c>
      <c r="D250" s="49" t="str">
        <f aca="false">Fact_Product!I86</f>
        <v>RECYCLING BAG RETROSPOT</v>
      </c>
      <c r="E250" s="55" t="n">
        <f aca="false">SUMIFS(Fact_Product!$D$2:$D$11612,Fact_Product!$A$2:$A$11612,$B250,Fact_Product!$B$2:$B$11612,$C$4,Fact_Product!$C$2:$C$11612,"&gt;="&amp;$C$2,Fact_Product!$C$2:$C$11612,"&lt;="&amp;$C$3)</f>
        <v>34511.89</v>
      </c>
      <c r="F250" s="61" t="n">
        <f aca="false">E250+ROW()*0.000001</f>
        <v>34511.89025</v>
      </c>
      <c r="G250" s="55" t="n">
        <f aca="false">SUMIFS(Fact_Product!$E$2:$E$11612,Fact_Product!$A$2:$A$11612,$B250,Fact_Product!$B$2:$B$11612,$C$4,Fact_Product!$C$2:$C$11612,"&gt;="&amp;$C$2,Fact_Product!$C$2:$C$11612,"&lt;="&amp;$C$3)</f>
        <v>15698</v>
      </c>
      <c r="H250" s="49"/>
      <c r="I250" s="49"/>
      <c r="J250" s="49"/>
    </row>
    <row r="251" customFormat="false" ht="15" hidden="false" customHeight="false" outlineLevel="0" collapsed="false">
      <c r="A251" s="49"/>
      <c r="B251" s="49" t="n">
        <f aca="false">Fact_Product!G87</f>
        <v>86</v>
      </c>
      <c r="C251" s="49" t="str">
        <f aca="false">Fact_Product!H87</f>
        <v>22328</v>
      </c>
      <c r="D251" s="49" t="str">
        <f aca="false">Fact_Product!I87</f>
        <v>ROUND SNACK BOXES SET OF 4 FRUITS</v>
      </c>
      <c r="E251" s="55" t="n">
        <f aca="false">SUMIFS(Fact_Product!$D$2:$D$11612,Fact_Product!$A$2:$A$11612,$B251,Fact_Product!$B$2:$B$11612,$C$4,Fact_Product!$C$2:$C$11612,"&gt;="&amp;$C$2,Fact_Product!$C$2:$C$11612,"&lt;="&amp;$C$3)</f>
        <v>34357.86</v>
      </c>
      <c r="F251" s="61" t="n">
        <f aca="false">E251+ROW()*0.000001</f>
        <v>34357.860251</v>
      </c>
      <c r="G251" s="55" t="n">
        <f aca="false">SUMIFS(Fact_Product!$E$2:$E$11612,Fact_Product!$A$2:$A$11612,$B251,Fact_Product!$B$2:$B$11612,$C$4,Fact_Product!$C$2:$C$11612,"&gt;="&amp;$C$2,Fact_Product!$C$2:$C$11612,"&lt;="&amp;$C$3)</f>
        <v>12260</v>
      </c>
      <c r="H251" s="49"/>
      <c r="I251" s="49"/>
      <c r="J251" s="49"/>
    </row>
    <row r="252" customFormat="false" ht="15" hidden="false" customHeight="false" outlineLevel="0" collapsed="false">
      <c r="A252" s="49"/>
      <c r="B252" s="49" t="n">
        <f aca="false">Fact_Product!G88</f>
        <v>87</v>
      </c>
      <c r="C252" s="49" t="str">
        <f aca="false">Fact_Product!H88</f>
        <v>84997B</v>
      </c>
      <c r="D252" s="49" t="str">
        <f aca="false">Fact_Product!I88</f>
        <v>RED 3 PIECE MINI DOTS CUTLERY SET</v>
      </c>
      <c r="E252" s="55" t="n">
        <f aca="false">SUMIFS(Fact_Product!$D$2:$D$11612,Fact_Product!$A$2:$A$11612,$B252,Fact_Product!$B$2:$B$11612,$C$4,Fact_Product!$C$2:$C$11612,"&gt;="&amp;$C$2,Fact_Product!$C$2:$C$11612,"&lt;="&amp;$C$3)</f>
        <v>34105.24</v>
      </c>
      <c r="F252" s="61" t="n">
        <f aca="false">E252+ROW()*0.000001</f>
        <v>34105.240252</v>
      </c>
      <c r="G252" s="55" t="n">
        <f aca="false">SUMIFS(Fact_Product!$E$2:$E$11612,Fact_Product!$A$2:$A$11612,$B252,Fact_Product!$B$2:$B$11612,$C$4,Fact_Product!$C$2:$C$11612,"&gt;="&amp;$C$2,Fact_Product!$C$2:$C$11612,"&lt;="&amp;$C$3)</f>
        <v>9148</v>
      </c>
      <c r="H252" s="49"/>
      <c r="I252" s="49"/>
      <c r="J252" s="49"/>
    </row>
    <row r="253" customFormat="false" ht="15" hidden="false" customHeight="false" outlineLevel="0" collapsed="false">
      <c r="A253" s="49"/>
      <c r="B253" s="49" t="n">
        <f aca="false">Fact_Product!G89</f>
        <v>88</v>
      </c>
      <c r="C253" s="49" t="str">
        <f aca="false">Fact_Product!H89</f>
        <v>22382</v>
      </c>
      <c r="D253" s="49" t="str">
        <f aca="false">Fact_Product!I89</f>
        <v>LUNCH BAG SPACEBOY DESIGN</v>
      </c>
      <c r="E253" s="55" t="n">
        <f aca="false">SUMIFS(Fact_Product!$D$2:$D$11612,Fact_Product!$A$2:$A$11612,$B253,Fact_Product!$B$2:$B$11612,$C$4,Fact_Product!$C$2:$C$11612,"&gt;="&amp;$C$2,Fact_Product!$C$2:$C$11612,"&lt;="&amp;$C$3)</f>
        <v>33684.72</v>
      </c>
      <c r="F253" s="61" t="n">
        <f aca="false">E253+ROW()*0.000001</f>
        <v>33684.720253</v>
      </c>
      <c r="G253" s="55" t="n">
        <f aca="false">SUMIFS(Fact_Product!$E$2:$E$11612,Fact_Product!$A$2:$A$11612,$B253,Fact_Product!$B$2:$B$11612,$C$4,Fact_Product!$C$2:$C$11612,"&gt;="&amp;$C$2,Fact_Product!$C$2:$C$11612,"&lt;="&amp;$C$3)</f>
        <v>19995</v>
      </c>
      <c r="H253" s="49"/>
      <c r="I253" s="49"/>
      <c r="J253" s="49"/>
    </row>
    <row r="254" customFormat="false" ht="15" hidden="false" customHeight="false" outlineLevel="0" collapsed="false">
      <c r="A254" s="49"/>
      <c r="B254" s="49" t="n">
        <f aca="false">Fact_Product!G90</f>
        <v>89</v>
      </c>
      <c r="C254" s="49" t="str">
        <f aca="false">Fact_Product!H90</f>
        <v>22384</v>
      </c>
      <c r="D254" s="49" t="str">
        <f aca="false">Fact_Product!I90</f>
        <v>LUNCH BAG PINK POLKADOT</v>
      </c>
      <c r="E254" s="55" t="n">
        <f aca="false">SUMIFS(Fact_Product!$D$2:$D$11612,Fact_Product!$A$2:$A$11612,$B254,Fact_Product!$B$2:$B$11612,$C$4,Fact_Product!$C$2:$C$11612,"&gt;="&amp;$C$2,Fact_Product!$C$2:$C$11612,"&lt;="&amp;$C$3)</f>
        <v>33653.94</v>
      </c>
      <c r="F254" s="61" t="n">
        <f aca="false">E254+ROW()*0.000001</f>
        <v>33653.940254</v>
      </c>
      <c r="G254" s="55" t="n">
        <f aca="false">SUMIFS(Fact_Product!$E$2:$E$11612,Fact_Product!$A$2:$A$11612,$B254,Fact_Product!$B$2:$B$11612,$C$4,Fact_Product!$C$2:$C$11612,"&gt;="&amp;$C$2,Fact_Product!$C$2:$C$11612,"&lt;="&amp;$C$3)</f>
        <v>20498</v>
      </c>
      <c r="H254" s="49"/>
      <c r="I254" s="49"/>
      <c r="J254" s="49"/>
    </row>
    <row r="255" customFormat="false" ht="15" hidden="false" customHeight="false" outlineLevel="0" collapsed="false">
      <c r="A255" s="49"/>
      <c r="B255" s="49" t="n">
        <f aca="false">Fact_Product!G91</f>
        <v>90</v>
      </c>
      <c r="C255" s="49" t="str">
        <f aca="false">Fact_Product!H91</f>
        <v>22666</v>
      </c>
      <c r="D255" s="49" t="str">
        <f aca="false">Fact_Product!I91</f>
        <v>RECIPE BOX PANTRY YELLOW DESIGN</v>
      </c>
      <c r="E255" s="55" t="n">
        <f aca="false">SUMIFS(Fact_Product!$D$2:$D$11612,Fact_Product!$A$2:$A$11612,$B255,Fact_Product!$B$2:$B$11612,$C$4,Fact_Product!$C$2:$C$11612,"&gt;="&amp;$C$2,Fact_Product!$C$2:$C$11612,"&lt;="&amp;$C$3)</f>
        <v>33027.07</v>
      </c>
      <c r="F255" s="61" t="n">
        <f aca="false">E255+ROW()*0.000001</f>
        <v>33027.070255</v>
      </c>
      <c r="G255" s="55" t="n">
        <f aca="false">SUMIFS(Fact_Product!$E$2:$E$11612,Fact_Product!$A$2:$A$11612,$B255,Fact_Product!$B$2:$B$11612,$C$4,Fact_Product!$C$2:$C$11612,"&gt;="&amp;$C$2,Fact_Product!$C$2:$C$11612,"&lt;="&amp;$C$3)</f>
        <v>10469</v>
      </c>
      <c r="H255" s="49"/>
      <c r="I255" s="49"/>
      <c r="J255" s="49"/>
    </row>
    <row r="256" customFormat="false" ht="15" hidden="false" customHeight="false" outlineLevel="0" collapsed="false">
      <c r="A256" s="49"/>
      <c r="B256" s="49" t="n">
        <f aca="false">Fact_Product!G92</f>
        <v>91</v>
      </c>
      <c r="C256" s="49" t="str">
        <f aca="false">Fact_Product!H92</f>
        <v>22630</v>
      </c>
      <c r="D256" s="49" t="str">
        <f aca="false">Fact_Product!I92</f>
        <v>DOLLY GIRL LUNCH BOX</v>
      </c>
      <c r="E256" s="55" t="n">
        <f aca="false">SUMIFS(Fact_Product!$D$2:$D$11612,Fact_Product!$A$2:$A$11612,$B256,Fact_Product!$B$2:$B$11612,$C$4,Fact_Product!$C$2:$C$11612,"&gt;="&amp;$C$2,Fact_Product!$C$2:$C$11612,"&lt;="&amp;$C$3)</f>
        <v>32849.83</v>
      </c>
      <c r="F256" s="61" t="n">
        <f aca="false">E256+ROW()*0.000001</f>
        <v>32849.830256</v>
      </c>
      <c r="G256" s="55" t="n">
        <f aca="false">SUMIFS(Fact_Product!$E$2:$E$11612,Fact_Product!$A$2:$A$11612,$B256,Fact_Product!$B$2:$B$11612,$C$4,Fact_Product!$C$2:$C$11612,"&gt;="&amp;$C$2,Fact_Product!$C$2:$C$11612,"&lt;="&amp;$C$3)</f>
        <v>17756</v>
      </c>
      <c r="H256" s="49"/>
      <c r="I256" s="49"/>
      <c r="J256" s="49"/>
    </row>
    <row r="257" customFormat="false" ht="15" hidden="false" customHeight="false" outlineLevel="0" collapsed="false">
      <c r="A257" s="49"/>
      <c r="B257" s="49" t="n">
        <f aca="false">Fact_Product!G93</f>
        <v>92</v>
      </c>
      <c r="C257" s="49" t="str">
        <f aca="false">Fact_Product!H93</f>
        <v>84997C</v>
      </c>
      <c r="D257" s="49" t="str">
        <f aca="false">Fact_Product!I93</f>
        <v>BLUE 3 PIECE MINI DOTS CUTLERY SET</v>
      </c>
      <c r="E257" s="55" t="n">
        <f aca="false">SUMIFS(Fact_Product!$D$2:$D$11612,Fact_Product!$A$2:$A$11612,$B257,Fact_Product!$B$2:$B$11612,$C$4,Fact_Product!$C$2:$C$11612,"&gt;="&amp;$C$2,Fact_Product!$C$2:$C$11612,"&lt;="&amp;$C$3)</f>
        <v>32420.88</v>
      </c>
      <c r="F257" s="61" t="n">
        <f aca="false">E257+ROW()*0.000001</f>
        <v>32420.880257</v>
      </c>
      <c r="G257" s="55" t="n">
        <f aca="false">SUMIFS(Fact_Product!$E$2:$E$11612,Fact_Product!$A$2:$A$11612,$B257,Fact_Product!$B$2:$B$11612,$C$4,Fact_Product!$C$2:$C$11612,"&gt;="&amp;$C$2,Fact_Product!$C$2:$C$11612,"&lt;="&amp;$C$3)</f>
        <v>8706</v>
      </c>
      <c r="H257" s="49"/>
      <c r="I257" s="49"/>
      <c r="J257" s="49"/>
    </row>
    <row r="258" customFormat="false" ht="15" hidden="false" customHeight="false" outlineLevel="0" collapsed="false">
      <c r="A258" s="49"/>
      <c r="B258" s="49" t="n">
        <f aca="false">Fact_Product!G94</f>
        <v>93</v>
      </c>
      <c r="C258" s="49" t="str">
        <f aca="false">Fact_Product!H94</f>
        <v>22726</v>
      </c>
      <c r="D258" s="49" t="str">
        <f aca="false">Fact_Product!I94</f>
        <v>ALARM CLOCK BAKELIKE GREEN</v>
      </c>
      <c r="E258" s="55" t="n">
        <f aca="false">SUMIFS(Fact_Product!$D$2:$D$11612,Fact_Product!$A$2:$A$11612,$B258,Fact_Product!$B$2:$B$11612,$C$4,Fact_Product!$C$2:$C$11612,"&gt;="&amp;$C$2,Fact_Product!$C$2:$C$11612,"&lt;="&amp;$C$3)</f>
        <v>32365.57</v>
      </c>
      <c r="F258" s="61" t="n">
        <f aca="false">E258+ROW()*0.000001</f>
        <v>32365.570258</v>
      </c>
      <c r="G258" s="55" t="n">
        <f aca="false">SUMIFS(Fact_Product!$E$2:$E$11612,Fact_Product!$A$2:$A$11612,$B258,Fact_Product!$B$2:$B$11612,$C$4,Fact_Product!$C$2:$C$11612,"&gt;="&amp;$C$2,Fact_Product!$C$2:$C$11612,"&lt;="&amp;$C$3)</f>
        <v>7606</v>
      </c>
      <c r="H258" s="49"/>
      <c r="I258" s="49"/>
      <c r="J258" s="49"/>
    </row>
    <row r="259" customFormat="false" ht="15" hidden="false" customHeight="false" outlineLevel="0" collapsed="false">
      <c r="A259" s="49"/>
      <c r="B259" s="49" t="n">
        <f aca="false">Fact_Product!G95</f>
        <v>94</v>
      </c>
      <c r="C259" s="49" t="str">
        <f aca="false">Fact_Product!H95</f>
        <v>15036</v>
      </c>
      <c r="D259" s="49" t="str">
        <f aca="false">Fact_Product!I95</f>
        <v>ASSORTED COLOURS SILK FAN</v>
      </c>
      <c r="E259" s="55" t="n">
        <f aca="false">SUMIFS(Fact_Product!$D$2:$D$11612,Fact_Product!$A$2:$A$11612,$B259,Fact_Product!$B$2:$B$11612,$C$4,Fact_Product!$C$2:$C$11612,"&gt;="&amp;$C$2,Fact_Product!$C$2:$C$11612,"&lt;="&amp;$C$3)</f>
        <v>32323</v>
      </c>
      <c r="F259" s="61" t="n">
        <f aca="false">E259+ROW()*0.000001</f>
        <v>32323.000259</v>
      </c>
      <c r="G259" s="55" t="n">
        <f aca="false">SUMIFS(Fact_Product!$E$2:$E$11612,Fact_Product!$A$2:$A$11612,$B259,Fact_Product!$B$2:$B$11612,$C$4,Fact_Product!$C$2:$C$11612,"&gt;="&amp;$C$2,Fact_Product!$C$2:$C$11612,"&lt;="&amp;$C$3)</f>
        <v>43343</v>
      </c>
      <c r="H259" s="49"/>
      <c r="I259" s="49"/>
      <c r="J259" s="49"/>
    </row>
    <row r="260" customFormat="false" ht="15" hidden="false" customHeight="false" outlineLevel="0" collapsed="false">
      <c r="A260" s="49"/>
      <c r="B260" s="49" t="n">
        <f aca="false">Fact_Product!G96</f>
        <v>95</v>
      </c>
      <c r="C260" s="49" t="str">
        <f aca="false">Fact_Product!H96</f>
        <v>22385</v>
      </c>
      <c r="D260" s="49" t="str">
        <f aca="false">Fact_Product!I96</f>
        <v>JUMBO BAG SPACEBOY DESIGN</v>
      </c>
      <c r="E260" s="55" t="n">
        <f aca="false">SUMIFS(Fact_Product!$D$2:$D$11612,Fact_Product!$A$2:$A$11612,$B260,Fact_Product!$B$2:$B$11612,$C$4,Fact_Product!$C$2:$C$11612,"&gt;="&amp;$C$2,Fact_Product!$C$2:$C$11612,"&lt;="&amp;$C$3)</f>
        <v>31708.06</v>
      </c>
      <c r="F260" s="61" t="n">
        <f aca="false">E260+ROW()*0.000001</f>
        <v>31708.06026</v>
      </c>
      <c r="G260" s="55" t="n">
        <f aca="false">SUMIFS(Fact_Product!$E$2:$E$11612,Fact_Product!$A$2:$A$11612,$B260,Fact_Product!$B$2:$B$11612,$C$4,Fact_Product!$C$2:$C$11612,"&gt;="&amp;$C$2,Fact_Product!$C$2:$C$11612,"&lt;="&amp;$C$3)</f>
        <v>16631</v>
      </c>
      <c r="H260" s="49"/>
      <c r="I260" s="49"/>
      <c r="J260" s="49"/>
    </row>
    <row r="261" customFormat="false" ht="15" hidden="false" customHeight="false" outlineLevel="0" collapsed="false">
      <c r="A261" s="49"/>
      <c r="B261" s="49" t="n">
        <f aca="false">Fact_Product!G97</f>
        <v>96</v>
      </c>
      <c r="C261" s="49" t="str">
        <f aca="false">Fact_Product!H97</f>
        <v>22077</v>
      </c>
      <c r="D261" s="49" t="str">
        <f aca="false">Fact_Product!I97</f>
        <v>6 RIBBONS RUSTIC CHARM</v>
      </c>
      <c r="E261" s="55" t="n">
        <f aca="false">SUMIFS(Fact_Product!$D$2:$D$11612,Fact_Product!$A$2:$A$11612,$B261,Fact_Product!$B$2:$B$11612,$C$4,Fact_Product!$C$2:$C$11612,"&gt;="&amp;$C$2,Fact_Product!$C$2:$C$11612,"&lt;="&amp;$C$3)</f>
        <v>31320.06</v>
      </c>
      <c r="F261" s="61" t="n">
        <f aca="false">E261+ROW()*0.000001</f>
        <v>31320.060261</v>
      </c>
      <c r="G261" s="55" t="n">
        <f aca="false">SUMIFS(Fact_Product!$E$2:$E$11612,Fact_Product!$A$2:$A$11612,$B261,Fact_Product!$B$2:$B$11612,$C$4,Fact_Product!$C$2:$C$11612,"&gt;="&amp;$C$2,Fact_Product!$C$2:$C$11612,"&lt;="&amp;$C$3)</f>
        <v>17121</v>
      </c>
      <c r="H261" s="49"/>
      <c r="I261" s="49"/>
      <c r="J261" s="49"/>
    </row>
    <row r="262" customFormat="false" ht="15" hidden="false" customHeight="false" outlineLevel="0" collapsed="false">
      <c r="A262" s="49"/>
      <c r="B262" s="49" t="n">
        <f aca="false">Fact_Product!G98</f>
        <v>97</v>
      </c>
      <c r="C262" s="49" t="str">
        <f aca="false">Fact_Product!H98</f>
        <v>85152</v>
      </c>
      <c r="D262" s="49" t="str">
        <f aca="false">Fact_Product!I98</f>
        <v>HAND OVER THE CHOCOLATE   SIGN</v>
      </c>
      <c r="E262" s="55" t="n">
        <f aca="false">SUMIFS(Fact_Product!$D$2:$D$11612,Fact_Product!$A$2:$A$11612,$B262,Fact_Product!$B$2:$B$11612,$C$4,Fact_Product!$C$2:$C$11612,"&gt;="&amp;$C$2,Fact_Product!$C$2:$C$11612,"&lt;="&amp;$C$3)</f>
        <v>31292.19</v>
      </c>
      <c r="F262" s="61" t="n">
        <f aca="false">E262+ROW()*0.000001</f>
        <v>31292.190262</v>
      </c>
      <c r="G262" s="55" t="n">
        <f aca="false">SUMIFS(Fact_Product!$E$2:$E$11612,Fact_Product!$A$2:$A$11612,$B262,Fact_Product!$B$2:$B$11612,$C$4,Fact_Product!$C$2:$C$11612,"&gt;="&amp;$C$2,Fact_Product!$C$2:$C$11612,"&lt;="&amp;$C$3)</f>
        <v>16272</v>
      </c>
      <c r="H262" s="49"/>
      <c r="I262" s="49"/>
      <c r="J262" s="49"/>
    </row>
    <row r="263" customFormat="false" ht="15" hidden="false" customHeight="false" outlineLevel="0" collapsed="false">
      <c r="A263" s="49"/>
      <c r="B263" s="49" t="n">
        <f aca="false">Fact_Product!G99</f>
        <v>98</v>
      </c>
      <c r="C263" s="49" t="str">
        <f aca="false">Fact_Product!H99</f>
        <v>22865</v>
      </c>
      <c r="D263" s="49" t="str">
        <f aca="false">Fact_Product!I99</f>
        <v>HAND WARMER OWL DESIGN</v>
      </c>
      <c r="E263" s="55" t="n">
        <f aca="false">SUMIFS(Fact_Product!$D$2:$D$11612,Fact_Product!$A$2:$A$11612,$B263,Fact_Product!$B$2:$B$11612,$C$4,Fact_Product!$C$2:$C$11612,"&gt;="&amp;$C$2,Fact_Product!$C$2:$C$11612,"&lt;="&amp;$C$3)</f>
        <v>31151.69</v>
      </c>
      <c r="F263" s="61" t="n">
        <f aca="false">E263+ROW()*0.000001</f>
        <v>31151.690263</v>
      </c>
      <c r="G263" s="55" t="n">
        <f aca="false">SUMIFS(Fact_Product!$E$2:$E$11612,Fact_Product!$A$2:$A$11612,$B263,Fact_Product!$B$2:$B$11612,$C$4,Fact_Product!$C$2:$C$11612,"&gt;="&amp;$C$2,Fact_Product!$C$2:$C$11612,"&lt;="&amp;$C$3)</f>
        <v>14411</v>
      </c>
      <c r="H263" s="49"/>
      <c r="I263" s="49"/>
      <c r="J263" s="49"/>
    </row>
    <row r="264" customFormat="false" ht="15" hidden="false" customHeight="false" outlineLevel="0" collapsed="false">
      <c r="A264" s="49"/>
      <c r="B264" s="49" t="n">
        <f aca="false">Fact_Product!G100</f>
        <v>99</v>
      </c>
      <c r="C264" s="49" t="str">
        <f aca="false">Fact_Product!H100</f>
        <v>48184</v>
      </c>
      <c r="D264" s="49" t="str">
        <f aca="false">Fact_Product!I100</f>
        <v>DOORMAT ENGLISH ROSE</v>
      </c>
      <c r="E264" s="55" t="n">
        <f aca="false">SUMIFS(Fact_Product!$D$2:$D$11612,Fact_Product!$A$2:$A$11612,$B264,Fact_Product!$B$2:$B$11612,$C$4,Fact_Product!$C$2:$C$11612,"&gt;="&amp;$C$2,Fact_Product!$C$2:$C$11612,"&lt;="&amp;$C$3)</f>
        <v>31056.56</v>
      </c>
      <c r="F264" s="61" t="n">
        <f aca="false">E264+ROW()*0.000001</f>
        <v>31056.560264</v>
      </c>
      <c r="G264" s="55" t="n">
        <f aca="false">SUMIFS(Fact_Product!$E$2:$E$11612,Fact_Product!$A$2:$A$11612,$B264,Fact_Product!$B$2:$B$11612,$C$4,Fact_Product!$C$2:$C$11612,"&gt;="&amp;$C$2,Fact_Product!$C$2:$C$11612,"&lt;="&amp;$C$3)</f>
        <v>4704</v>
      </c>
      <c r="H264" s="49"/>
      <c r="I264" s="49"/>
      <c r="J264" s="49"/>
    </row>
    <row r="265" customFormat="false" ht="15" hidden="false" customHeight="false" outlineLevel="0" collapsed="false">
      <c r="A265" s="49"/>
      <c r="B265" s="49" t="n">
        <f aca="false">Fact_Product!G101</f>
        <v>100</v>
      </c>
      <c r="C265" s="49" t="str">
        <f aca="false">Fact_Product!H101</f>
        <v>23245</v>
      </c>
      <c r="D265" s="49" t="str">
        <f aca="false">Fact_Product!I101</f>
        <v>SET OF 3 REGENCY CAKE TINS</v>
      </c>
      <c r="E265" s="55" t="n">
        <f aca="false">SUMIFS(Fact_Product!$D$2:$D$11612,Fact_Product!$A$2:$A$11612,$B265,Fact_Product!$B$2:$B$11612,$C$4,Fact_Product!$C$2:$C$11612,"&gt;="&amp;$C$2,Fact_Product!$C$2:$C$11612,"&lt;="&amp;$C$3)</f>
        <v>30697.05</v>
      </c>
      <c r="F265" s="61" t="n">
        <f aca="false">E265+ROW()*0.000001</f>
        <v>30697.050265</v>
      </c>
      <c r="G265" s="55" t="n">
        <f aca="false">SUMIFS(Fact_Product!$E$2:$E$11612,Fact_Product!$A$2:$A$11612,$B265,Fact_Product!$B$2:$B$11612,$C$4,Fact_Product!$C$2:$C$11612,"&gt;="&amp;$C$2,Fact_Product!$C$2:$C$11612,"&lt;="&amp;$C$3)</f>
        <v>6255</v>
      </c>
      <c r="H265" s="49"/>
      <c r="I265" s="49"/>
      <c r="J265" s="49"/>
    </row>
    <row r="266" customFormat="false" ht="15" hidden="false" customHeight="false" outlineLevel="0" collapsed="false">
      <c r="A266" s="49"/>
      <c r="B266" s="49" t="n">
        <f aca="false">Fact_Product!G102</f>
        <v>101</v>
      </c>
      <c r="C266" s="49" t="str">
        <f aca="false">Fact_Product!H102</f>
        <v>85014B</v>
      </c>
      <c r="D266" s="49" t="str">
        <f aca="false">Fact_Product!I102</f>
        <v>RED RETROSPOT UMBRELLA</v>
      </c>
      <c r="E266" s="55" t="n">
        <f aca="false">SUMIFS(Fact_Product!$D$2:$D$11612,Fact_Product!$A$2:$A$11612,$B266,Fact_Product!$B$2:$B$11612,$C$4,Fact_Product!$C$2:$C$11612,"&gt;="&amp;$C$2,Fact_Product!$C$2:$C$11612,"&lt;="&amp;$C$3)</f>
        <v>30671.48</v>
      </c>
      <c r="F266" s="61" t="n">
        <f aca="false">E266+ROW()*0.000001</f>
        <v>30671.480266</v>
      </c>
      <c r="G266" s="55" t="n">
        <f aca="false">SUMIFS(Fact_Product!$E$2:$E$11612,Fact_Product!$A$2:$A$11612,$B266,Fact_Product!$B$2:$B$11612,$C$4,Fact_Product!$C$2:$C$11612,"&gt;="&amp;$C$2,Fact_Product!$C$2:$C$11612,"&lt;="&amp;$C$3)</f>
        <v>6137</v>
      </c>
      <c r="H266" s="49"/>
      <c r="I266" s="49"/>
      <c r="J266" s="49"/>
    </row>
    <row r="267" customFormat="false" ht="15" hidden="false" customHeight="false" outlineLevel="0" collapsed="false">
      <c r="A267" s="49"/>
      <c r="B267" s="49" t="n">
        <f aca="false">Fact_Product!G103</f>
        <v>102</v>
      </c>
      <c r="C267" s="49" t="str">
        <f aca="false">Fact_Product!H103</f>
        <v>21479</v>
      </c>
      <c r="D267" s="49" t="str">
        <f aca="false">Fact_Product!I103</f>
        <v>WHITE SKULL HOT WATER BOTTLE</v>
      </c>
      <c r="E267" s="55" t="n">
        <f aca="false">SUMIFS(Fact_Product!$D$2:$D$11612,Fact_Product!$A$2:$A$11612,$B267,Fact_Product!$B$2:$B$11612,$C$4,Fact_Product!$C$2:$C$11612,"&gt;="&amp;$C$2,Fact_Product!$C$2:$C$11612,"&lt;="&amp;$C$3)</f>
        <v>30402.62</v>
      </c>
      <c r="F267" s="61" t="n">
        <f aca="false">E267+ROW()*0.000001</f>
        <v>30402.620267</v>
      </c>
      <c r="G267" s="55" t="n">
        <f aca="false">SUMIFS(Fact_Product!$E$2:$E$11612,Fact_Product!$A$2:$A$11612,$B267,Fact_Product!$B$2:$B$11612,$C$4,Fact_Product!$C$2:$C$11612,"&gt;="&amp;$C$2,Fact_Product!$C$2:$C$11612,"&lt;="&amp;$C$3)</f>
        <v>6023</v>
      </c>
      <c r="H267" s="49"/>
      <c r="I267" s="49"/>
      <c r="J267" s="49"/>
    </row>
    <row r="268" customFormat="false" ht="15" hidden="false" customHeight="false" outlineLevel="0" collapsed="false">
      <c r="A268" s="49"/>
      <c r="B268" s="49" t="n">
        <f aca="false">Fact_Product!G104</f>
        <v>103</v>
      </c>
      <c r="C268" s="49" t="str">
        <f aca="false">Fact_Product!H104</f>
        <v>22697</v>
      </c>
      <c r="D268" s="49" t="str">
        <f aca="false">Fact_Product!I104</f>
        <v>GREEN REGENCY TEACUP AND SAUCER</v>
      </c>
      <c r="E268" s="55" t="n">
        <f aca="false">SUMIFS(Fact_Product!$D$2:$D$11612,Fact_Product!$A$2:$A$11612,$B268,Fact_Product!$B$2:$B$11612,$C$4,Fact_Product!$C$2:$C$11612,"&gt;="&amp;$C$2,Fact_Product!$C$2:$C$11612,"&lt;="&amp;$C$3)</f>
        <v>29918.25</v>
      </c>
      <c r="F268" s="61" t="n">
        <f aca="false">E268+ROW()*0.000001</f>
        <v>29918.250268</v>
      </c>
      <c r="G268" s="55" t="n">
        <f aca="false">SUMIFS(Fact_Product!$E$2:$E$11612,Fact_Product!$A$2:$A$11612,$B268,Fact_Product!$B$2:$B$11612,$C$4,Fact_Product!$C$2:$C$11612,"&gt;="&amp;$C$2,Fact_Product!$C$2:$C$11612,"&lt;="&amp;$C$3)</f>
        <v>9611</v>
      </c>
      <c r="H268" s="49"/>
      <c r="I268" s="49"/>
      <c r="J268" s="49"/>
    </row>
    <row r="269" customFormat="false" ht="15" hidden="false" customHeight="false" outlineLevel="0" collapsed="false">
      <c r="A269" s="49"/>
      <c r="B269" s="49" t="n">
        <f aca="false">Fact_Product!G105</f>
        <v>104</v>
      </c>
      <c r="C269" s="49" t="str">
        <f aca="false">Fact_Product!H105</f>
        <v>20679</v>
      </c>
      <c r="D269" s="49" t="str">
        <f aca="false">Fact_Product!I105</f>
        <v>EDWARDIAN PARASOL RED</v>
      </c>
      <c r="E269" s="55" t="n">
        <f aca="false">SUMIFS(Fact_Product!$D$2:$D$11612,Fact_Product!$A$2:$A$11612,$B269,Fact_Product!$B$2:$B$11612,$C$4,Fact_Product!$C$2:$C$11612,"&gt;="&amp;$C$2,Fact_Product!$C$2:$C$11612,"&lt;="&amp;$C$3)</f>
        <v>29913.87</v>
      </c>
      <c r="F269" s="61" t="n">
        <f aca="false">E269+ROW()*0.000001</f>
        <v>29913.870269</v>
      </c>
      <c r="G269" s="55" t="n">
        <f aca="false">SUMIFS(Fact_Product!$E$2:$E$11612,Fact_Product!$A$2:$A$11612,$B269,Fact_Product!$B$2:$B$11612,$C$4,Fact_Product!$C$2:$C$11612,"&gt;="&amp;$C$2,Fact_Product!$C$2:$C$11612,"&lt;="&amp;$C$3)</f>
        <v>6131</v>
      </c>
      <c r="H269" s="49"/>
      <c r="I269" s="49"/>
      <c r="J269" s="49"/>
    </row>
    <row r="270" customFormat="false" ht="15" hidden="false" customHeight="false" outlineLevel="0" collapsed="false">
      <c r="A270" s="49"/>
      <c r="B270" s="49" t="n">
        <f aca="false">Fact_Product!G106</f>
        <v>105</v>
      </c>
      <c r="C270" s="49" t="str">
        <f aca="false">Fact_Product!H106</f>
        <v>84029G</v>
      </c>
      <c r="D270" s="49" t="str">
        <f aca="false">Fact_Product!I106</f>
        <v>KNITTED UNION FLAG HOT WATER BOTTLE</v>
      </c>
      <c r="E270" s="55" t="n">
        <f aca="false">SUMIFS(Fact_Product!$D$2:$D$11612,Fact_Product!$A$2:$A$11612,$B270,Fact_Product!$B$2:$B$11612,$C$4,Fact_Product!$C$2:$C$11612,"&gt;="&amp;$C$2,Fact_Product!$C$2:$C$11612,"&lt;="&amp;$C$3)</f>
        <v>29314.17</v>
      </c>
      <c r="F270" s="61" t="n">
        <f aca="false">E270+ROW()*0.000001</f>
        <v>29314.17027</v>
      </c>
      <c r="G270" s="55" t="n">
        <f aca="false">SUMIFS(Fact_Product!$E$2:$E$11612,Fact_Product!$A$2:$A$11612,$B270,Fact_Product!$B$2:$B$11612,$C$4,Fact_Product!$C$2:$C$11612,"&gt;="&amp;$C$2,Fact_Product!$C$2:$C$11612,"&lt;="&amp;$C$3)</f>
        <v>6770</v>
      </c>
      <c r="H270" s="49"/>
      <c r="I270" s="49"/>
      <c r="J270" s="49"/>
    </row>
    <row r="271" customFormat="false" ht="15" hidden="false" customHeight="false" outlineLevel="0" collapsed="false">
      <c r="A271" s="49"/>
      <c r="B271" s="49" t="n">
        <f aca="false">Fact_Product!G107</f>
        <v>106</v>
      </c>
      <c r="C271" s="49" t="str">
        <f aca="false">Fact_Product!H107</f>
        <v>21217</v>
      </c>
      <c r="D271" s="49" t="str">
        <f aca="false">Fact_Product!I107</f>
        <v>RED RETROSPOT ROUND CAKE TINS</v>
      </c>
      <c r="E271" s="55" t="n">
        <f aca="false">SUMIFS(Fact_Product!$D$2:$D$11612,Fact_Product!$A$2:$A$11612,$B271,Fact_Product!$B$2:$B$11612,$C$4,Fact_Product!$C$2:$C$11612,"&gt;="&amp;$C$2,Fact_Product!$C$2:$C$11612,"&lt;="&amp;$C$3)</f>
        <v>29284.74</v>
      </c>
      <c r="F271" s="61" t="n">
        <f aca="false">E271+ROW()*0.000001</f>
        <v>29284.740271</v>
      </c>
      <c r="G271" s="55" t="n">
        <f aca="false">SUMIFS(Fact_Product!$E$2:$E$11612,Fact_Product!$A$2:$A$11612,$B271,Fact_Product!$B$2:$B$11612,$C$4,Fact_Product!$C$2:$C$11612,"&gt;="&amp;$C$2,Fact_Product!$C$2:$C$11612,"&lt;="&amp;$C$3)</f>
        <v>2854</v>
      </c>
      <c r="H271" s="49"/>
      <c r="I271" s="49"/>
      <c r="J271" s="49"/>
    </row>
    <row r="272" customFormat="false" ht="15" hidden="false" customHeight="false" outlineLevel="0" collapsed="false">
      <c r="A272" s="49"/>
      <c r="B272" s="49" t="n">
        <f aca="false">Fact_Product!G108</f>
        <v>107</v>
      </c>
      <c r="C272" s="49" t="str">
        <f aca="false">Fact_Product!H108</f>
        <v>22501</v>
      </c>
      <c r="D272" s="49" t="str">
        <f aca="false">Fact_Product!I108</f>
        <v>PICNIC BASKET WICKER LARGE</v>
      </c>
      <c r="E272" s="55" t="n">
        <f aca="false">SUMIFS(Fact_Product!$D$2:$D$11612,Fact_Product!$A$2:$A$11612,$B272,Fact_Product!$B$2:$B$11612,$C$4,Fact_Product!$C$2:$C$11612,"&gt;="&amp;$C$2,Fact_Product!$C$2:$C$11612,"&lt;="&amp;$C$3)</f>
        <v>29180.91</v>
      </c>
      <c r="F272" s="61" t="n">
        <f aca="false">E272+ROW()*0.000001</f>
        <v>29180.910272</v>
      </c>
      <c r="G272" s="55" t="n">
        <f aca="false">SUMIFS(Fact_Product!$E$2:$E$11612,Fact_Product!$A$2:$A$11612,$B272,Fact_Product!$B$2:$B$11612,$C$4,Fact_Product!$C$2:$C$11612,"&gt;="&amp;$C$2,Fact_Product!$C$2:$C$11612,"&lt;="&amp;$C$3)</f>
        <v>2481</v>
      </c>
      <c r="H272" s="49"/>
      <c r="I272" s="49"/>
      <c r="J272" s="49"/>
    </row>
    <row r="273" customFormat="false" ht="15" hidden="false" customHeight="false" outlineLevel="0" collapsed="false">
      <c r="A273" s="49"/>
      <c r="B273" s="49" t="n">
        <f aca="false">Fact_Product!G109</f>
        <v>108</v>
      </c>
      <c r="C273" s="49" t="str">
        <f aca="false">Fact_Product!H109</f>
        <v>23199</v>
      </c>
      <c r="D273" s="49" t="str">
        <f aca="false">Fact_Product!I109</f>
        <v>JUMBO BAG APPLES</v>
      </c>
      <c r="E273" s="55" t="n">
        <f aca="false">SUMIFS(Fact_Product!$D$2:$D$11612,Fact_Product!$A$2:$A$11612,$B273,Fact_Product!$B$2:$B$11612,$C$4,Fact_Product!$C$2:$C$11612,"&gt;="&amp;$C$2,Fact_Product!$C$2:$C$11612,"&lt;="&amp;$C$3)</f>
        <v>29141.44</v>
      </c>
      <c r="F273" s="61" t="n">
        <f aca="false">E273+ROW()*0.000001</f>
        <v>29141.440273</v>
      </c>
      <c r="G273" s="55" t="n">
        <f aca="false">SUMIFS(Fact_Product!$E$2:$E$11612,Fact_Product!$A$2:$A$11612,$B273,Fact_Product!$B$2:$B$11612,$C$4,Fact_Product!$C$2:$C$11612,"&gt;="&amp;$C$2,Fact_Product!$C$2:$C$11612,"&lt;="&amp;$C$3)</f>
        <v>14185</v>
      </c>
      <c r="H273" s="49"/>
      <c r="I273" s="49"/>
      <c r="J273" s="49"/>
    </row>
    <row r="274" customFormat="false" ht="15" hidden="false" customHeight="false" outlineLevel="0" collapsed="false">
      <c r="A274" s="49"/>
      <c r="B274" s="49" t="n">
        <f aca="false">Fact_Product!G110</f>
        <v>109</v>
      </c>
      <c r="C274" s="49" t="str">
        <f aca="false">Fact_Product!H110</f>
        <v>47590B</v>
      </c>
      <c r="D274" s="49" t="str">
        <f aca="false">Fact_Product!I110</f>
        <v>PINK HAPPY BIRTHDAY BUNTING</v>
      </c>
      <c r="E274" s="55" t="n">
        <f aca="false">SUMIFS(Fact_Product!$D$2:$D$11612,Fact_Product!$A$2:$A$11612,$B274,Fact_Product!$B$2:$B$11612,$C$4,Fact_Product!$C$2:$C$11612,"&gt;="&amp;$C$2,Fact_Product!$C$2:$C$11612,"&lt;="&amp;$C$3)</f>
        <v>29070.81</v>
      </c>
      <c r="F274" s="61" t="n">
        <f aca="false">E274+ROW()*0.000001</f>
        <v>29070.810274</v>
      </c>
      <c r="G274" s="55" t="n">
        <f aca="false">SUMIFS(Fact_Product!$E$2:$E$11612,Fact_Product!$A$2:$A$11612,$B274,Fact_Product!$B$2:$B$11612,$C$4,Fact_Product!$C$2:$C$11612,"&gt;="&amp;$C$2,Fact_Product!$C$2:$C$11612,"&lt;="&amp;$C$3)</f>
        <v>5681</v>
      </c>
      <c r="H274" s="49"/>
      <c r="I274" s="49"/>
      <c r="J274" s="49"/>
    </row>
    <row r="275" customFormat="false" ht="15" hidden="false" customHeight="false" outlineLevel="0" collapsed="false">
      <c r="A275" s="49"/>
      <c r="B275" s="49" t="n">
        <f aca="false">Fact_Product!G111</f>
        <v>110</v>
      </c>
      <c r="C275" s="49" t="str">
        <f aca="false">Fact_Product!H111</f>
        <v>22659</v>
      </c>
      <c r="D275" s="49" t="str">
        <f aca="false">Fact_Product!I111</f>
        <v>LUNCH BOX I LOVE LONDON</v>
      </c>
      <c r="E275" s="55" t="n">
        <f aca="false">SUMIFS(Fact_Product!$D$2:$D$11612,Fact_Product!$A$2:$A$11612,$B275,Fact_Product!$B$2:$B$11612,$C$4,Fact_Product!$C$2:$C$11612,"&gt;="&amp;$C$2,Fact_Product!$C$2:$C$11612,"&lt;="&amp;$C$3)</f>
        <v>28988.86</v>
      </c>
      <c r="F275" s="61" t="n">
        <f aca="false">E275+ROW()*0.000001</f>
        <v>28988.860275</v>
      </c>
      <c r="G275" s="55" t="n">
        <f aca="false">SUMIFS(Fact_Product!$E$2:$E$11612,Fact_Product!$A$2:$A$11612,$B275,Fact_Product!$B$2:$B$11612,$C$4,Fact_Product!$C$2:$C$11612,"&gt;="&amp;$C$2,Fact_Product!$C$2:$C$11612,"&lt;="&amp;$C$3)</f>
        <v>15605</v>
      </c>
      <c r="H275" s="49"/>
      <c r="I275" s="49"/>
      <c r="J275" s="49"/>
    </row>
    <row r="276" customFormat="false" ht="15" hidden="false" customHeight="false" outlineLevel="0" collapsed="false">
      <c r="A276" s="49"/>
      <c r="B276" s="49" t="n">
        <f aca="false">Fact_Product!G112</f>
        <v>111</v>
      </c>
      <c r="C276" s="49" t="str">
        <f aca="false">Fact_Product!H112</f>
        <v>22158</v>
      </c>
      <c r="D276" s="49" t="str">
        <f aca="false">Fact_Product!I112</f>
        <v>3 HEARTS HANGING DECORATION RUSTIC</v>
      </c>
      <c r="E276" s="55" t="n">
        <f aca="false">SUMIFS(Fact_Product!$D$2:$D$11612,Fact_Product!$A$2:$A$11612,$B276,Fact_Product!$B$2:$B$11612,$C$4,Fact_Product!$C$2:$C$11612,"&gt;="&amp;$C$2,Fact_Product!$C$2:$C$11612,"&lt;="&amp;$C$3)</f>
        <v>28958.38</v>
      </c>
      <c r="F276" s="61" t="n">
        <f aca="false">E276+ROW()*0.000001</f>
        <v>28958.380276</v>
      </c>
      <c r="G276" s="55" t="n">
        <f aca="false">SUMIFS(Fact_Product!$E$2:$E$11612,Fact_Product!$A$2:$A$11612,$B276,Fact_Product!$B$2:$B$11612,$C$4,Fact_Product!$C$2:$C$11612,"&gt;="&amp;$C$2,Fact_Product!$C$2:$C$11612,"&lt;="&amp;$C$3)</f>
        <v>8903</v>
      </c>
      <c r="H276" s="49"/>
      <c r="I276" s="49"/>
      <c r="J276" s="49"/>
    </row>
    <row r="277" customFormat="false" ht="15" hidden="false" customHeight="false" outlineLevel="0" collapsed="false">
      <c r="A277" s="49"/>
      <c r="B277" s="49" t="n">
        <f aca="false">Fact_Product!G113</f>
        <v>112</v>
      </c>
      <c r="C277" s="49" t="str">
        <f aca="false">Fact_Product!H113</f>
        <v>22622</v>
      </c>
      <c r="D277" s="49" t="str">
        <f aca="false">Fact_Product!I113</f>
        <v>BOX OF VINTAGE ALPHABET BLOCKS</v>
      </c>
      <c r="E277" s="55" t="n">
        <f aca="false">SUMIFS(Fact_Product!$D$2:$D$11612,Fact_Product!$A$2:$A$11612,$B277,Fact_Product!$B$2:$B$11612,$C$4,Fact_Product!$C$2:$C$11612,"&gt;="&amp;$C$2,Fact_Product!$C$2:$C$11612,"&lt;="&amp;$C$3)</f>
        <v>28890.76</v>
      </c>
      <c r="F277" s="61" t="n">
        <f aca="false">E277+ROW()*0.000001</f>
        <v>28890.760277</v>
      </c>
      <c r="G277" s="55" t="n">
        <f aca="false">SUMIFS(Fact_Product!$E$2:$E$11612,Fact_Product!$A$2:$A$11612,$B277,Fact_Product!$B$2:$B$11612,$C$4,Fact_Product!$C$2:$C$11612,"&gt;="&amp;$C$2,Fact_Product!$C$2:$C$11612,"&lt;="&amp;$C$3)</f>
        <v>2884</v>
      </c>
      <c r="H277" s="49"/>
      <c r="I277" s="49"/>
      <c r="J277" s="49"/>
    </row>
    <row r="278" customFormat="false" ht="15" hidden="false" customHeight="false" outlineLevel="0" collapsed="false">
      <c r="A278" s="49"/>
      <c r="B278" s="49" t="n">
        <f aca="false">Fact_Product!G114</f>
        <v>113</v>
      </c>
      <c r="C278" s="49" t="str">
        <f aca="false">Fact_Product!H114</f>
        <v>48188</v>
      </c>
      <c r="D278" s="49" t="str">
        <f aca="false">Fact_Product!I114</f>
        <v>DOORMAT WELCOME PUPPIES</v>
      </c>
      <c r="E278" s="55" t="n">
        <f aca="false">SUMIFS(Fact_Product!$D$2:$D$11612,Fact_Product!$A$2:$A$11612,$B278,Fact_Product!$B$2:$B$11612,$C$4,Fact_Product!$C$2:$C$11612,"&gt;="&amp;$C$2,Fact_Product!$C$2:$C$11612,"&lt;="&amp;$C$3)</f>
        <v>28553.75</v>
      </c>
      <c r="F278" s="61" t="n">
        <f aca="false">E278+ROW()*0.000001</f>
        <v>28553.750278</v>
      </c>
      <c r="G278" s="55" t="n">
        <f aca="false">SUMIFS(Fact_Product!$E$2:$E$11612,Fact_Product!$A$2:$A$11612,$B278,Fact_Product!$B$2:$B$11612,$C$4,Fact_Product!$C$2:$C$11612,"&gt;="&amp;$C$2,Fact_Product!$C$2:$C$11612,"&lt;="&amp;$C$3)</f>
        <v>4861</v>
      </c>
      <c r="H278" s="49"/>
      <c r="I278" s="49"/>
      <c r="J278" s="49"/>
    </row>
    <row r="279" customFormat="false" ht="15" hidden="false" customHeight="false" outlineLevel="0" collapsed="false">
      <c r="A279" s="49"/>
      <c r="B279" s="49" t="n">
        <f aca="false">Fact_Product!G115</f>
        <v>114</v>
      </c>
      <c r="C279" s="49" t="str">
        <f aca="false">Fact_Product!H115</f>
        <v>23355</v>
      </c>
      <c r="D279" s="49" t="str">
        <f aca="false">Fact_Product!I115</f>
        <v>HOT WATER BOTTLE KEEP CALM</v>
      </c>
      <c r="E279" s="55" t="n">
        <f aca="false">SUMIFS(Fact_Product!$D$2:$D$11612,Fact_Product!$A$2:$A$11612,$B279,Fact_Product!$B$2:$B$11612,$C$4,Fact_Product!$C$2:$C$11612,"&gt;="&amp;$C$2,Fact_Product!$C$2:$C$11612,"&lt;="&amp;$C$3)</f>
        <v>28301.2</v>
      </c>
      <c r="F279" s="61" t="n">
        <f aca="false">E279+ROW()*0.000001</f>
        <v>28301.200279</v>
      </c>
      <c r="G279" s="55" t="n">
        <f aca="false">SUMIFS(Fact_Product!$E$2:$E$11612,Fact_Product!$A$2:$A$11612,$B279,Fact_Product!$B$2:$B$11612,$C$4,Fact_Product!$C$2:$C$11612,"&gt;="&amp;$C$2,Fact_Product!$C$2:$C$11612,"&lt;="&amp;$C$3)</f>
        <v>5720</v>
      </c>
      <c r="H279" s="49"/>
      <c r="I279" s="49"/>
      <c r="J279" s="49"/>
    </row>
    <row r="280" customFormat="false" ht="15" hidden="false" customHeight="false" outlineLevel="0" collapsed="false">
      <c r="A280" s="49"/>
      <c r="B280" s="49" t="n">
        <f aca="false">Fact_Product!G116</f>
        <v>115</v>
      </c>
      <c r="C280" s="49" t="str">
        <f aca="false">Fact_Product!H116</f>
        <v>22188</v>
      </c>
      <c r="D280" s="49" t="str">
        <f aca="false">Fact_Product!I116</f>
        <v>BLACK HEART CARD HOLDER</v>
      </c>
      <c r="E280" s="55" t="n">
        <f aca="false">SUMIFS(Fact_Product!$D$2:$D$11612,Fact_Product!$A$2:$A$11612,$B280,Fact_Product!$B$2:$B$11612,$C$4,Fact_Product!$C$2:$C$11612,"&gt;="&amp;$C$2,Fact_Product!$C$2:$C$11612,"&lt;="&amp;$C$3)</f>
        <v>28092.28</v>
      </c>
      <c r="F280" s="61" t="n">
        <f aca="false">E280+ROW()*0.000001</f>
        <v>28092.28028</v>
      </c>
      <c r="G280" s="55" t="n">
        <f aca="false">SUMIFS(Fact_Product!$E$2:$E$11612,Fact_Product!$A$2:$A$11612,$B280,Fact_Product!$B$2:$B$11612,$C$4,Fact_Product!$C$2:$C$11612,"&gt;="&amp;$C$2,Fact_Product!$C$2:$C$11612,"&lt;="&amp;$C$3)</f>
        <v>10348</v>
      </c>
      <c r="H280" s="49"/>
      <c r="I280" s="49"/>
      <c r="J280" s="49"/>
    </row>
    <row r="281" customFormat="false" ht="15" hidden="false" customHeight="false" outlineLevel="0" collapsed="false">
      <c r="A281" s="49"/>
      <c r="B281" s="49" t="n">
        <f aca="false">Fact_Product!G117</f>
        <v>116</v>
      </c>
      <c r="C281" s="49" t="str">
        <f aca="false">Fact_Product!H117</f>
        <v>84978</v>
      </c>
      <c r="D281" s="49" t="str">
        <f aca="false">Fact_Product!I117</f>
        <v>HANGING HEART JAR T-LIGHT HOLDER</v>
      </c>
      <c r="E281" s="55" t="n">
        <f aca="false">SUMIFS(Fact_Product!$D$2:$D$11612,Fact_Product!$A$2:$A$11612,$B281,Fact_Product!$B$2:$B$11612,$C$4,Fact_Product!$C$2:$C$11612,"&gt;="&amp;$C$2,Fact_Product!$C$2:$C$11612,"&lt;="&amp;$C$3)</f>
        <v>28058.24</v>
      </c>
      <c r="F281" s="61" t="n">
        <f aca="false">E281+ROW()*0.000001</f>
        <v>28058.240281</v>
      </c>
      <c r="G281" s="55" t="n">
        <f aca="false">SUMIFS(Fact_Product!$E$2:$E$11612,Fact_Product!$A$2:$A$11612,$B281,Fact_Product!$B$2:$B$11612,$C$4,Fact_Product!$C$2:$C$11612,"&gt;="&amp;$C$2,Fact_Product!$C$2:$C$11612,"&lt;="&amp;$C$3)</f>
        <v>21328</v>
      </c>
      <c r="H281" s="49"/>
      <c r="I281" s="49"/>
      <c r="J281" s="49"/>
    </row>
    <row r="282" customFormat="false" ht="15" hidden="false" customHeight="false" outlineLevel="0" collapsed="false">
      <c r="A282" s="49"/>
      <c r="B282" s="49" t="n">
        <f aca="false">Fact_Product!G118</f>
        <v>117</v>
      </c>
      <c r="C282" s="49" t="str">
        <f aca="false">Fact_Product!H118</f>
        <v>22866</v>
      </c>
      <c r="D282" s="49" t="str">
        <f aca="false">Fact_Product!I118</f>
        <v>HAND WARMER SCOTTY DOG DESIGN</v>
      </c>
      <c r="E282" s="55" t="n">
        <f aca="false">SUMIFS(Fact_Product!$D$2:$D$11612,Fact_Product!$A$2:$A$11612,$B282,Fact_Product!$B$2:$B$11612,$C$4,Fact_Product!$C$2:$C$11612,"&gt;="&amp;$C$2,Fact_Product!$C$2:$C$11612,"&lt;="&amp;$C$3)</f>
        <v>28007.37</v>
      </c>
      <c r="F282" s="61" t="n">
        <f aca="false">E282+ROW()*0.000001</f>
        <v>28007.370282</v>
      </c>
      <c r="G282" s="55" t="n">
        <f aca="false">SUMIFS(Fact_Product!$E$2:$E$11612,Fact_Product!$A$2:$A$11612,$B282,Fact_Product!$B$2:$B$11612,$C$4,Fact_Product!$C$2:$C$11612,"&gt;="&amp;$C$2,Fact_Product!$C$2:$C$11612,"&lt;="&amp;$C$3)</f>
        <v>12643</v>
      </c>
      <c r="H282" s="49"/>
      <c r="I282" s="49"/>
      <c r="J282" s="49"/>
    </row>
    <row r="283" customFormat="false" ht="15" hidden="false" customHeight="false" outlineLevel="0" collapsed="false">
      <c r="A283" s="49"/>
      <c r="B283" s="49" t="n">
        <f aca="false">Fact_Product!G119</f>
        <v>118</v>
      </c>
      <c r="C283" s="49" t="str">
        <f aca="false">Fact_Product!H119</f>
        <v>21977</v>
      </c>
      <c r="D283" s="49" t="str">
        <f aca="false">Fact_Product!I119</f>
        <v>PACK OF 60 PINK PAISLEY CAKE CASES</v>
      </c>
      <c r="E283" s="55" t="n">
        <f aca="false">SUMIFS(Fact_Product!$D$2:$D$11612,Fact_Product!$A$2:$A$11612,$B283,Fact_Product!$B$2:$B$11612,$C$4,Fact_Product!$C$2:$C$11612,"&gt;="&amp;$C$2,Fact_Product!$C$2:$C$11612,"&lt;="&amp;$C$3)</f>
        <v>27964.43</v>
      </c>
      <c r="F283" s="61" t="n">
        <f aca="false">E283+ROW()*0.000001</f>
        <v>27964.430283</v>
      </c>
      <c r="G283" s="55" t="n">
        <f aca="false">SUMIFS(Fact_Product!$E$2:$E$11612,Fact_Product!$A$2:$A$11612,$B283,Fact_Product!$B$2:$B$11612,$C$4,Fact_Product!$C$2:$C$11612,"&gt;="&amp;$C$2,Fact_Product!$C$2:$C$11612,"&lt;="&amp;$C$3)</f>
        <v>55842</v>
      </c>
      <c r="H283" s="49"/>
      <c r="I283" s="49"/>
      <c r="J283" s="49"/>
    </row>
    <row r="284" customFormat="false" ht="15" hidden="false" customHeight="false" outlineLevel="0" collapsed="false">
      <c r="A284" s="49"/>
      <c r="B284" s="49" t="n">
        <f aca="false">Fact_Product!G120</f>
        <v>119</v>
      </c>
      <c r="C284" s="49" t="str">
        <f aca="false">Fact_Product!H120</f>
        <v>82583</v>
      </c>
      <c r="D284" s="49" t="str">
        <f aca="false">Fact_Product!I120</f>
        <v>HOT BATHS METAL SIGN</v>
      </c>
      <c r="E284" s="55" t="n">
        <f aca="false">SUMIFS(Fact_Product!$D$2:$D$11612,Fact_Product!$A$2:$A$11612,$B284,Fact_Product!$B$2:$B$11612,$C$4,Fact_Product!$C$2:$C$11612,"&gt;="&amp;$C$2,Fact_Product!$C$2:$C$11612,"&lt;="&amp;$C$3)</f>
        <v>27777.9</v>
      </c>
      <c r="F284" s="61" t="n">
        <f aca="false">E284+ROW()*0.000001</f>
        <v>27777.900284</v>
      </c>
      <c r="G284" s="55" t="n">
        <f aca="false">SUMIFS(Fact_Product!$E$2:$E$11612,Fact_Product!$A$2:$A$11612,$B284,Fact_Product!$B$2:$B$11612,$C$4,Fact_Product!$C$2:$C$11612,"&gt;="&amp;$C$2,Fact_Product!$C$2:$C$11612,"&lt;="&amp;$C$3)</f>
        <v>12770</v>
      </c>
      <c r="H284" s="49"/>
      <c r="I284" s="49"/>
      <c r="J284" s="49"/>
    </row>
    <row r="285" customFormat="false" ht="15" hidden="false" customHeight="false" outlineLevel="0" collapsed="false">
      <c r="A285" s="49"/>
      <c r="B285" s="49" t="n">
        <f aca="false">Fact_Product!G121</f>
        <v>120</v>
      </c>
      <c r="C285" s="49" t="str">
        <f aca="false">Fact_Product!H121</f>
        <v>22492</v>
      </c>
      <c r="D285" s="49" t="str">
        <f aca="false">Fact_Product!I121</f>
        <v>MINI PAINT SET VINTAGE</v>
      </c>
      <c r="E285" s="55" t="n">
        <f aca="false">SUMIFS(Fact_Product!$D$2:$D$11612,Fact_Product!$A$2:$A$11612,$B285,Fact_Product!$B$2:$B$11612,$C$4,Fact_Product!$C$2:$C$11612,"&gt;="&amp;$C$2,Fact_Product!$C$2:$C$11612,"&lt;="&amp;$C$3)</f>
        <v>27634.94</v>
      </c>
      <c r="F285" s="61" t="n">
        <f aca="false">E285+ROW()*0.000001</f>
        <v>27634.940285</v>
      </c>
      <c r="G285" s="55" t="n">
        <f aca="false">SUMIFS(Fact_Product!$E$2:$E$11612,Fact_Product!$A$2:$A$11612,$B285,Fact_Product!$B$2:$B$11612,$C$4,Fact_Product!$C$2:$C$11612,"&gt;="&amp;$C$2,Fact_Product!$C$2:$C$11612,"&lt;="&amp;$C$3)</f>
        <v>43265</v>
      </c>
      <c r="H285" s="49"/>
      <c r="I285" s="49"/>
      <c r="J285" s="49"/>
    </row>
    <row r="286" customFormat="false" ht="15" hidden="false" customHeight="false" outlineLevel="0" collapsed="false">
      <c r="A286" s="49"/>
      <c r="B286" s="49" t="n">
        <f aca="false">Fact_Product!G122</f>
        <v>121</v>
      </c>
      <c r="C286" s="49" t="str">
        <f aca="false">Fact_Product!H122</f>
        <v>20719</v>
      </c>
      <c r="D286" s="49" t="str">
        <f aca="false">Fact_Product!I122</f>
        <v>WOODLAND CHARLOTTE BAG</v>
      </c>
      <c r="E286" s="55" t="n">
        <f aca="false">SUMIFS(Fact_Product!$D$2:$D$11612,Fact_Product!$A$2:$A$11612,$B286,Fact_Product!$B$2:$B$11612,$C$4,Fact_Product!$C$2:$C$11612,"&gt;="&amp;$C$2,Fact_Product!$C$2:$C$11612,"&lt;="&amp;$C$3)</f>
        <v>27491.6</v>
      </c>
      <c r="F286" s="61" t="n">
        <f aca="false">E286+ROW()*0.000001</f>
        <v>27491.600286</v>
      </c>
      <c r="G286" s="55" t="n">
        <f aca="false">SUMIFS(Fact_Product!$E$2:$E$11612,Fact_Product!$A$2:$A$11612,$B286,Fact_Product!$B$2:$B$11612,$C$4,Fact_Product!$C$2:$C$11612,"&gt;="&amp;$C$2,Fact_Product!$C$2:$C$11612,"&lt;="&amp;$C$3)</f>
        <v>24344</v>
      </c>
      <c r="H286" s="49"/>
      <c r="I286" s="49"/>
      <c r="J286" s="49"/>
    </row>
    <row r="287" customFormat="false" ht="15" hidden="false" customHeight="false" outlineLevel="0" collapsed="false">
      <c r="A287" s="49"/>
      <c r="B287" s="49" t="n">
        <f aca="false">Fact_Product!G123</f>
        <v>122</v>
      </c>
      <c r="C287" s="49" t="str">
        <f aca="false">Fact_Product!H123</f>
        <v>22467</v>
      </c>
      <c r="D287" s="49" t="str">
        <f aca="false">Fact_Product!I123</f>
        <v>GUMBALL COAT RACK</v>
      </c>
      <c r="E287" s="55" t="n">
        <f aca="false">SUMIFS(Fact_Product!$D$2:$D$11612,Fact_Product!$A$2:$A$11612,$B287,Fact_Product!$B$2:$B$11612,$C$4,Fact_Product!$C$2:$C$11612,"&gt;="&amp;$C$2,Fact_Product!$C$2:$C$11612,"&lt;="&amp;$C$3)</f>
        <v>27393.93</v>
      </c>
      <c r="F287" s="61" t="n">
        <f aca="false">E287+ROW()*0.000001</f>
        <v>27393.930287</v>
      </c>
      <c r="G287" s="55" t="n">
        <f aca="false">SUMIFS(Fact_Product!$E$2:$E$11612,Fact_Product!$A$2:$A$11612,$B287,Fact_Product!$B$2:$B$11612,$C$4,Fact_Product!$C$2:$C$11612,"&gt;="&amp;$C$2,Fact_Product!$C$2:$C$11612,"&lt;="&amp;$C$3)</f>
        <v>11574</v>
      </c>
      <c r="H287" s="49"/>
      <c r="I287" s="49"/>
      <c r="J287" s="49"/>
    </row>
    <row r="288" customFormat="false" ht="15" hidden="false" customHeight="false" outlineLevel="0" collapsed="false">
      <c r="A288" s="49"/>
      <c r="B288" s="49" t="n">
        <f aca="false">Fact_Product!G124</f>
        <v>123</v>
      </c>
      <c r="C288" s="49" t="str">
        <f aca="false">Fact_Product!H124</f>
        <v>21930</v>
      </c>
      <c r="D288" s="49" t="str">
        <f aca="false">Fact_Product!I124</f>
        <v>JUMBO STORAGE BAG SKULLS</v>
      </c>
      <c r="E288" s="55" t="n">
        <f aca="false">SUMIFS(Fact_Product!$D$2:$D$11612,Fact_Product!$A$2:$A$11612,$B288,Fact_Product!$B$2:$B$11612,$C$4,Fact_Product!$C$2:$C$11612,"&gt;="&amp;$C$2,Fact_Product!$C$2:$C$11612,"&lt;="&amp;$C$3)</f>
        <v>27356.59</v>
      </c>
      <c r="F288" s="61" t="n">
        <f aca="false">E288+ROW()*0.000001</f>
        <v>27356.590288</v>
      </c>
      <c r="G288" s="55" t="n">
        <f aca="false">SUMIFS(Fact_Product!$E$2:$E$11612,Fact_Product!$A$2:$A$11612,$B288,Fact_Product!$B$2:$B$11612,$C$4,Fact_Product!$C$2:$C$11612,"&gt;="&amp;$C$2,Fact_Product!$C$2:$C$11612,"&lt;="&amp;$C$3)</f>
        <v>13384</v>
      </c>
      <c r="H288" s="49"/>
      <c r="I288" s="49"/>
      <c r="J288" s="49"/>
    </row>
    <row r="289" customFormat="false" ht="15" hidden="false" customHeight="false" outlineLevel="0" collapsed="false">
      <c r="A289" s="49"/>
      <c r="B289" s="49" t="n">
        <f aca="false">Fact_Product!G125</f>
        <v>124</v>
      </c>
      <c r="C289" s="49" t="str">
        <f aca="false">Fact_Product!H125</f>
        <v>82483</v>
      </c>
      <c r="D289" s="49" t="str">
        <f aca="false">Fact_Product!I125</f>
        <v>WOOD 2 DRAWER CABINET WHITE FINISH</v>
      </c>
      <c r="E289" s="55" t="n">
        <f aca="false">SUMIFS(Fact_Product!$D$2:$D$11612,Fact_Product!$A$2:$A$11612,$B289,Fact_Product!$B$2:$B$11612,$C$4,Fact_Product!$C$2:$C$11612,"&gt;="&amp;$C$2,Fact_Product!$C$2:$C$11612,"&lt;="&amp;$C$3)</f>
        <v>27319.52</v>
      </c>
      <c r="F289" s="61" t="n">
        <f aca="false">E289+ROW()*0.000001</f>
        <v>27319.520289</v>
      </c>
      <c r="G289" s="55" t="n">
        <f aca="false">SUMIFS(Fact_Product!$E$2:$E$11612,Fact_Product!$A$2:$A$11612,$B289,Fact_Product!$B$2:$B$11612,$C$4,Fact_Product!$C$2:$C$11612,"&gt;="&amp;$C$2,Fact_Product!$C$2:$C$11612,"&lt;="&amp;$C$3)</f>
        <v>4595</v>
      </c>
      <c r="H289" s="49"/>
      <c r="I289" s="49"/>
      <c r="J289" s="49"/>
    </row>
    <row r="290" customFormat="false" ht="15" hidden="false" customHeight="false" outlineLevel="0" collapsed="false">
      <c r="A290" s="49"/>
      <c r="B290" s="49" t="n">
        <f aca="false">Fact_Product!G126</f>
        <v>125</v>
      </c>
      <c r="C290" s="49" t="str">
        <f aca="false">Fact_Product!H126</f>
        <v>72741</v>
      </c>
      <c r="D290" s="49" t="str">
        <f aca="false">Fact_Product!I126</f>
        <v>GRAND CHOCOLATECANDLE</v>
      </c>
      <c r="E290" s="55" t="n">
        <f aca="false">SUMIFS(Fact_Product!$D$2:$D$11612,Fact_Product!$A$2:$A$11612,$B290,Fact_Product!$B$2:$B$11612,$C$4,Fact_Product!$C$2:$C$11612,"&gt;="&amp;$C$2,Fact_Product!$C$2:$C$11612,"&lt;="&amp;$C$3)</f>
        <v>27150.16</v>
      </c>
      <c r="F290" s="61" t="n">
        <f aca="false">E290+ROW()*0.000001</f>
        <v>27150.16029</v>
      </c>
      <c r="G290" s="55" t="n">
        <f aca="false">SUMIFS(Fact_Product!$E$2:$E$11612,Fact_Product!$A$2:$A$11612,$B290,Fact_Product!$B$2:$B$11612,$C$4,Fact_Product!$C$2:$C$11612,"&gt;="&amp;$C$2,Fact_Product!$C$2:$C$11612,"&lt;="&amp;$C$3)</f>
        <v>19650</v>
      </c>
      <c r="H290" s="49"/>
      <c r="I290" s="49"/>
      <c r="J290" s="49"/>
    </row>
    <row r="291" customFormat="false" ht="15" hidden="false" customHeight="false" outlineLevel="0" collapsed="false">
      <c r="A291" s="49"/>
      <c r="B291" s="49" t="n">
        <f aca="false">Fact_Product!G127</f>
        <v>126</v>
      </c>
      <c r="C291" s="49" t="str">
        <f aca="false">Fact_Product!H127</f>
        <v>22624</v>
      </c>
      <c r="D291" s="49" t="str">
        <f aca="false">Fact_Product!I127</f>
        <v>IVORY KITCHEN SCALES</v>
      </c>
      <c r="E291" s="55" t="n">
        <f aca="false">SUMIFS(Fact_Product!$D$2:$D$11612,Fact_Product!$A$2:$A$11612,$B291,Fact_Product!$B$2:$B$11612,$C$4,Fact_Product!$C$2:$C$11612,"&gt;="&amp;$C$2,Fact_Product!$C$2:$C$11612,"&lt;="&amp;$C$3)</f>
        <v>27068.53</v>
      </c>
      <c r="F291" s="61" t="n">
        <f aca="false">E291+ROW()*0.000001</f>
        <v>27068.530291</v>
      </c>
      <c r="G291" s="55" t="n">
        <f aca="false">SUMIFS(Fact_Product!$E$2:$E$11612,Fact_Product!$A$2:$A$11612,$B291,Fact_Product!$B$2:$B$11612,$C$4,Fact_Product!$C$2:$C$11612,"&gt;="&amp;$C$2,Fact_Product!$C$2:$C$11612,"&lt;="&amp;$C$3)</f>
        <v>3126</v>
      </c>
      <c r="H291" s="49"/>
      <c r="I291" s="49"/>
      <c r="J291" s="49"/>
    </row>
    <row r="292" customFormat="false" ht="15" hidden="false" customHeight="false" outlineLevel="0" collapsed="false">
      <c r="A292" s="49"/>
      <c r="B292" s="49" t="n">
        <f aca="false">Fact_Product!G128</f>
        <v>127</v>
      </c>
      <c r="C292" s="49" t="str">
        <f aca="false">Fact_Product!H128</f>
        <v>84991</v>
      </c>
      <c r="D292" s="49" t="str">
        <f aca="false">Fact_Product!I128</f>
        <v>60 TEATIME FAIRY CAKE CASES</v>
      </c>
      <c r="E292" s="55" t="n">
        <f aca="false">SUMIFS(Fact_Product!$D$2:$D$11612,Fact_Product!$A$2:$A$11612,$B292,Fact_Product!$B$2:$B$11612,$C$4,Fact_Product!$C$2:$C$11612,"&gt;="&amp;$C$2,Fact_Product!$C$2:$C$11612,"&lt;="&amp;$C$3)</f>
        <v>26853.26</v>
      </c>
      <c r="F292" s="61" t="n">
        <f aca="false">E292+ROW()*0.000001</f>
        <v>26853.260292</v>
      </c>
      <c r="G292" s="55" t="n">
        <f aca="false">SUMIFS(Fact_Product!$E$2:$E$11612,Fact_Product!$A$2:$A$11612,$B292,Fact_Product!$B$2:$B$11612,$C$4,Fact_Product!$C$2:$C$11612,"&gt;="&amp;$C$2,Fact_Product!$C$2:$C$11612,"&lt;="&amp;$C$3)</f>
        <v>53678</v>
      </c>
      <c r="H292" s="49"/>
      <c r="I292" s="49"/>
      <c r="J292" s="49"/>
    </row>
    <row r="293" customFormat="false" ht="15" hidden="false" customHeight="false" outlineLevel="0" collapsed="false">
      <c r="A293" s="49"/>
      <c r="B293" s="49" t="n">
        <f aca="false">Fact_Product!G129</f>
        <v>128</v>
      </c>
      <c r="C293" s="49" t="str">
        <f aca="false">Fact_Product!H129</f>
        <v>23201</v>
      </c>
      <c r="D293" s="49" t="str">
        <f aca="false">Fact_Product!I129</f>
        <v>JUMBO BAG ALPHABET</v>
      </c>
      <c r="E293" s="55" t="n">
        <f aca="false">SUMIFS(Fact_Product!$D$2:$D$11612,Fact_Product!$A$2:$A$11612,$B293,Fact_Product!$B$2:$B$11612,$C$4,Fact_Product!$C$2:$C$11612,"&gt;="&amp;$C$2,Fact_Product!$C$2:$C$11612,"&lt;="&amp;$C$3)</f>
        <v>26774.81</v>
      </c>
      <c r="F293" s="61" t="n">
        <f aca="false">E293+ROW()*0.000001</f>
        <v>26774.810293</v>
      </c>
      <c r="G293" s="55" t="n">
        <f aca="false">SUMIFS(Fact_Product!$E$2:$E$11612,Fact_Product!$A$2:$A$11612,$B293,Fact_Product!$B$2:$B$11612,$C$4,Fact_Product!$C$2:$C$11612,"&gt;="&amp;$C$2,Fact_Product!$C$2:$C$11612,"&lt;="&amp;$C$3)</f>
        <v>12772</v>
      </c>
      <c r="H293" s="49"/>
      <c r="I293" s="49"/>
      <c r="J293" s="49"/>
    </row>
    <row r="294" customFormat="false" ht="15" hidden="false" customHeight="false" outlineLevel="0" collapsed="false">
      <c r="A294" s="49"/>
      <c r="B294" s="49" t="n">
        <f aca="false">Fact_Product!G130</f>
        <v>129</v>
      </c>
      <c r="C294" s="49" t="str">
        <f aca="false">Fact_Product!H130</f>
        <v>20750</v>
      </c>
      <c r="D294" s="49" t="str">
        <f aca="false">Fact_Product!I130</f>
        <v>RED RETROSPOT MINI CASES</v>
      </c>
      <c r="E294" s="55" t="n">
        <f aca="false">SUMIFS(Fact_Product!$D$2:$D$11612,Fact_Product!$A$2:$A$11612,$B294,Fact_Product!$B$2:$B$11612,$C$4,Fact_Product!$C$2:$C$11612,"&gt;="&amp;$C$2,Fact_Product!$C$2:$C$11612,"&lt;="&amp;$C$3)</f>
        <v>26722.03</v>
      </c>
      <c r="F294" s="61" t="n">
        <f aca="false">E294+ROW()*0.000001</f>
        <v>26722.030294</v>
      </c>
      <c r="G294" s="55" t="n">
        <f aca="false">SUMIFS(Fact_Product!$E$2:$E$11612,Fact_Product!$A$2:$A$11612,$B294,Fact_Product!$B$2:$B$11612,$C$4,Fact_Product!$C$2:$C$11612,"&gt;="&amp;$C$2,Fact_Product!$C$2:$C$11612,"&lt;="&amp;$C$3)</f>
        <v>3668</v>
      </c>
      <c r="H294" s="49"/>
      <c r="I294" s="49"/>
      <c r="J294" s="49"/>
    </row>
    <row r="295" customFormat="false" ht="15" hidden="false" customHeight="false" outlineLevel="0" collapsed="false">
      <c r="A295" s="49"/>
      <c r="B295" s="49" t="n">
        <f aca="false">Fact_Product!G131</f>
        <v>130</v>
      </c>
      <c r="C295" s="49" t="str">
        <f aca="false">Fact_Product!H131</f>
        <v>22734</v>
      </c>
      <c r="D295" s="49" t="str">
        <f aca="false">Fact_Product!I131</f>
        <v>SET OF 6 RIBBONS VINTAGE CHRISTMAS</v>
      </c>
      <c r="E295" s="55" t="n">
        <f aca="false">SUMIFS(Fact_Product!$D$2:$D$11612,Fact_Product!$A$2:$A$11612,$B295,Fact_Product!$B$2:$B$11612,$C$4,Fact_Product!$C$2:$C$11612,"&gt;="&amp;$C$2,Fact_Product!$C$2:$C$11612,"&lt;="&amp;$C$3)</f>
        <v>26677.05</v>
      </c>
      <c r="F295" s="61" t="n">
        <f aca="false">E295+ROW()*0.000001</f>
        <v>26677.050295</v>
      </c>
      <c r="G295" s="55" t="n">
        <f aca="false">SUMIFS(Fact_Product!$E$2:$E$11612,Fact_Product!$A$2:$A$11612,$B295,Fact_Product!$B$2:$B$11612,$C$4,Fact_Product!$C$2:$C$11612,"&gt;="&amp;$C$2,Fact_Product!$C$2:$C$11612,"&lt;="&amp;$C$3)</f>
        <v>9742</v>
      </c>
      <c r="H295" s="49"/>
      <c r="I295" s="49"/>
      <c r="J295" s="49"/>
    </row>
    <row r="296" customFormat="false" ht="15" hidden="false" customHeight="false" outlineLevel="0" collapsed="false">
      <c r="A296" s="49"/>
      <c r="B296" s="49" t="n">
        <f aca="false">Fact_Product!G132</f>
        <v>131</v>
      </c>
      <c r="C296" s="49" t="str">
        <f aca="false">Fact_Product!H132</f>
        <v>71459</v>
      </c>
      <c r="D296" s="49" t="str">
        <f aca="false">Fact_Product!I132</f>
        <v>HANGING JAM JAR T-LIGHT HOLDER</v>
      </c>
      <c r="E296" s="55" t="n">
        <f aca="false">SUMIFS(Fact_Product!$D$2:$D$11612,Fact_Product!$A$2:$A$11612,$B296,Fact_Product!$B$2:$B$11612,$C$4,Fact_Product!$C$2:$C$11612,"&gt;="&amp;$C$2,Fact_Product!$C$2:$C$11612,"&lt;="&amp;$C$3)</f>
        <v>26481.51</v>
      </c>
      <c r="F296" s="61" t="n">
        <f aca="false">E296+ROW()*0.000001</f>
        <v>26481.510296</v>
      </c>
      <c r="G296" s="55" t="n">
        <f aca="false">SUMIFS(Fact_Product!$E$2:$E$11612,Fact_Product!$A$2:$A$11612,$B296,Fact_Product!$B$2:$B$11612,$C$4,Fact_Product!$C$2:$C$11612,"&gt;="&amp;$C$2,Fact_Product!$C$2:$C$11612,"&lt;="&amp;$C$3)</f>
        <v>32662</v>
      </c>
      <c r="H296" s="49"/>
      <c r="I296" s="49"/>
      <c r="J296" s="49"/>
    </row>
    <row r="297" customFormat="false" ht="15" hidden="false" customHeight="false" outlineLevel="0" collapsed="false">
      <c r="A297" s="49"/>
      <c r="B297" s="49" t="n">
        <f aca="false">Fact_Product!G133</f>
        <v>132</v>
      </c>
      <c r="C297" s="49" t="str">
        <f aca="false">Fact_Product!H133</f>
        <v>22961</v>
      </c>
      <c r="D297" s="49" t="str">
        <f aca="false">Fact_Product!I133</f>
        <v>JAM MAKING SET PRINTED</v>
      </c>
      <c r="E297" s="55" t="n">
        <f aca="false">SUMIFS(Fact_Product!$D$2:$D$11612,Fact_Product!$A$2:$A$11612,$B297,Fact_Product!$B$2:$B$11612,$C$4,Fact_Product!$C$2:$C$11612,"&gt;="&amp;$C$2,Fact_Product!$C$2:$C$11612,"&lt;="&amp;$C$3)</f>
        <v>26443.83</v>
      </c>
      <c r="F297" s="61" t="n">
        <f aca="false">E297+ROW()*0.000001</f>
        <v>26443.830297</v>
      </c>
      <c r="G297" s="55" t="n">
        <f aca="false">SUMIFS(Fact_Product!$E$2:$E$11612,Fact_Product!$A$2:$A$11612,$B297,Fact_Product!$B$2:$B$11612,$C$4,Fact_Product!$C$2:$C$11612,"&gt;="&amp;$C$2,Fact_Product!$C$2:$C$11612,"&lt;="&amp;$C$3)</f>
        <v>16908</v>
      </c>
      <c r="H297" s="49"/>
      <c r="I297" s="49"/>
      <c r="J297" s="49"/>
    </row>
    <row r="298" customFormat="false" ht="15" hidden="false" customHeight="false" outlineLevel="0" collapsed="false">
      <c r="A298" s="49"/>
      <c r="B298" s="49" t="n">
        <f aca="false">Fact_Product!G134</f>
        <v>133</v>
      </c>
      <c r="C298" s="49" t="str">
        <f aca="false">Fact_Product!H134</f>
        <v>22752</v>
      </c>
      <c r="D298" s="49" t="str">
        <f aca="false">Fact_Product!I134</f>
        <v>SET 7 BABUSHKA NESTING BOXES</v>
      </c>
      <c r="E298" s="55" t="n">
        <f aca="false">SUMIFS(Fact_Product!$D$2:$D$11612,Fact_Product!$A$2:$A$11612,$B298,Fact_Product!$B$2:$B$11612,$C$4,Fact_Product!$C$2:$C$11612,"&gt;="&amp;$C$2,Fact_Product!$C$2:$C$11612,"&lt;="&amp;$C$3)</f>
        <v>26378.25</v>
      </c>
      <c r="F298" s="61" t="n">
        <f aca="false">E298+ROW()*0.000001</f>
        <v>26378.250298</v>
      </c>
      <c r="G298" s="55" t="n">
        <f aca="false">SUMIFS(Fact_Product!$E$2:$E$11612,Fact_Product!$A$2:$A$11612,$B298,Fact_Product!$B$2:$B$11612,$C$4,Fact_Product!$C$2:$C$11612,"&gt;="&amp;$C$2,Fact_Product!$C$2:$C$11612,"&lt;="&amp;$C$3)</f>
        <v>3235</v>
      </c>
      <c r="H298" s="49"/>
      <c r="I298" s="49"/>
      <c r="J298" s="49"/>
    </row>
    <row r="299" customFormat="false" ht="15" hidden="false" customHeight="false" outlineLevel="0" collapsed="false">
      <c r="A299" s="49"/>
      <c r="B299" s="49" t="n">
        <f aca="false">Fact_Product!G135</f>
        <v>134</v>
      </c>
      <c r="C299" s="49" t="str">
        <f aca="false">Fact_Product!H135</f>
        <v>22867</v>
      </c>
      <c r="D299" s="49" t="str">
        <f aca="false">Fact_Product!I135</f>
        <v>HAND WARMER BIRD DESIGN</v>
      </c>
      <c r="E299" s="55" t="n">
        <f aca="false">SUMIFS(Fact_Product!$D$2:$D$11612,Fact_Product!$A$2:$A$11612,$B299,Fact_Product!$B$2:$B$11612,$C$4,Fact_Product!$C$2:$C$11612,"&gt;="&amp;$C$2,Fact_Product!$C$2:$C$11612,"&lt;="&amp;$C$3)</f>
        <v>25945.43</v>
      </c>
      <c r="F299" s="61" t="n">
        <f aca="false">E299+ROW()*0.000001</f>
        <v>25945.430299</v>
      </c>
      <c r="G299" s="55" t="n">
        <f aca="false">SUMIFS(Fact_Product!$E$2:$E$11612,Fact_Product!$A$2:$A$11612,$B299,Fact_Product!$B$2:$B$11612,$C$4,Fact_Product!$C$2:$C$11612,"&gt;="&amp;$C$2,Fact_Product!$C$2:$C$11612,"&lt;="&amp;$C$3)</f>
        <v>11790</v>
      </c>
      <c r="H299" s="49"/>
      <c r="I299" s="49"/>
      <c r="J299" s="49"/>
    </row>
    <row r="300" customFormat="false" ht="15" hidden="false" customHeight="false" outlineLevel="0" collapsed="false">
      <c r="A300" s="49"/>
      <c r="B300" s="49" t="n">
        <f aca="false">Fact_Product!G136</f>
        <v>135</v>
      </c>
      <c r="C300" s="49" t="str">
        <f aca="false">Fact_Product!H136</f>
        <v>48111</v>
      </c>
      <c r="D300" s="49" t="str">
        <f aca="false">Fact_Product!I136</f>
        <v>DOORMAT 3 SMILEY CATS</v>
      </c>
      <c r="E300" s="55" t="n">
        <f aca="false">SUMIFS(Fact_Product!$D$2:$D$11612,Fact_Product!$A$2:$A$11612,$B300,Fact_Product!$B$2:$B$11612,$C$4,Fact_Product!$C$2:$C$11612,"&gt;="&amp;$C$2,Fact_Product!$C$2:$C$11612,"&lt;="&amp;$C$3)</f>
        <v>25867.6</v>
      </c>
      <c r="F300" s="61" t="n">
        <f aca="false">E300+ROW()*0.000001</f>
        <v>25867.6003</v>
      </c>
      <c r="G300" s="55" t="n">
        <f aca="false">SUMIFS(Fact_Product!$E$2:$E$11612,Fact_Product!$A$2:$A$11612,$B300,Fact_Product!$B$2:$B$11612,$C$4,Fact_Product!$C$2:$C$11612,"&gt;="&amp;$C$2,Fact_Product!$C$2:$C$11612,"&lt;="&amp;$C$3)</f>
        <v>4232</v>
      </c>
      <c r="H300" s="49"/>
      <c r="I300" s="49"/>
      <c r="J300" s="49"/>
    </row>
    <row r="301" customFormat="false" ht="15" hidden="false" customHeight="false" outlineLevel="0" collapsed="false">
      <c r="A301" s="49"/>
      <c r="B301" s="49" t="n">
        <f aca="false">Fact_Product!G137</f>
        <v>136</v>
      </c>
      <c r="C301" s="49" t="str">
        <f aca="false">Fact_Product!H137</f>
        <v>20971</v>
      </c>
      <c r="D301" s="49" t="str">
        <f aca="false">Fact_Product!I137</f>
        <v>PINK BLUE FELT CRAFT TRINKET BOX</v>
      </c>
      <c r="E301" s="55" t="n">
        <f aca="false">SUMIFS(Fact_Product!$D$2:$D$11612,Fact_Product!$A$2:$A$11612,$B301,Fact_Product!$B$2:$B$11612,$C$4,Fact_Product!$C$2:$C$11612,"&gt;="&amp;$C$2,Fact_Product!$C$2:$C$11612,"&lt;="&amp;$C$3)</f>
        <v>25841.65</v>
      </c>
      <c r="F301" s="61" t="n">
        <f aca="false">E301+ROW()*0.000001</f>
        <v>25841.650301</v>
      </c>
      <c r="G301" s="55" t="n">
        <f aca="false">SUMIFS(Fact_Product!$E$2:$E$11612,Fact_Product!$A$2:$A$11612,$B301,Fact_Product!$B$2:$B$11612,$C$4,Fact_Product!$C$2:$C$11612,"&gt;="&amp;$C$2,Fact_Product!$C$2:$C$11612,"&lt;="&amp;$C$3)</f>
        <v>19689</v>
      </c>
      <c r="H301" s="49"/>
      <c r="I301" s="49"/>
      <c r="J301" s="49"/>
    </row>
    <row r="302" customFormat="false" ht="15" hidden="false" customHeight="false" outlineLevel="0" collapsed="false">
      <c r="A302" s="49"/>
      <c r="B302" s="49" t="n">
        <f aca="false">Fact_Product!G138</f>
        <v>137</v>
      </c>
      <c r="C302" s="49" t="str">
        <f aca="false">Fact_Product!H138</f>
        <v>82600</v>
      </c>
      <c r="D302" s="49" t="str">
        <f aca="false">Fact_Product!I138</f>
        <v>NO SINGING METAL SIGN</v>
      </c>
      <c r="E302" s="55" t="n">
        <f aca="false">SUMIFS(Fact_Product!$D$2:$D$11612,Fact_Product!$A$2:$A$11612,$B302,Fact_Product!$B$2:$B$11612,$C$4,Fact_Product!$C$2:$C$11612,"&gt;="&amp;$C$2,Fact_Product!$C$2:$C$11612,"&lt;="&amp;$C$3)</f>
        <v>25652.39</v>
      </c>
      <c r="F302" s="61" t="n">
        <f aca="false">E302+ROW()*0.000001</f>
        <v>25652.390302</v>
      </c>
      <c r="G302" s="55" t="n">
        <f aca="false">SUMIFS(Fact_Product!$E$2:$E$11612,Fact_Product!$A$2:$A$11612,$B302,Fact_Product!$B$2:$B$11612,$C$4,Fact_Product!$C$2:$C$11612,"&gt;="&amp;$C$2,Fact_Product!$C$2:$C$11612,"&lt;="&amp;$C$3)</f>
        <v>12632</v>
      </c>
      <c r="H302" s="49"/>
      <c r="I302" s="49"/>
      <c r="J302" s="49"/>
    </row>
    <row r="303" customFormat="false" ht="15" hidden="false" customHeight="false" outlineLevel="0" collapsed="false">
      <c r="A303" s="49"/>
      <c r="B303" s="49" t="n">
        <f aca="false">Fact_Product!G139</f>
        <v>138</v>
      </c>
      <c r="C303" s="49" t="str">
        <f aca="false">Fact_Product!H139</f>
        <v>20711</v>
      </c>
      <c r="D303" s="49" t="str">
        <f aca="false">Fact_Product!I139</f>
        <v>JUMBO BAG TOYS</v>
      </c>
      <c r="E303" s="55" t="n">
        <f aca="false">SUMIFS(Fact_Product!$D$2:$D$11612,Fact_Product!$A$2:$A$11612,$B303,Fact_Product!$B$2:$B$11612,$C$4,Fact_Product!$C$2:$C$11612,"&gt;="&amp;$C$2,Fact_Product!$C$2:$C$11612,"&lt;="&amp;$C$3)</f>
        <v>25648.82</v>
      </c>
      <c r="F303" s="61" t="n">
        <f aca="false">E303+ROW()*0.000001</f>
        <v>25648.820303</v>
      </c>
      <c r="G303" s="55" t="n">
        <f aca="false">SUMIFS(Fact_Product!$E$2:$E$11612,Fact_Product!$A$2:$A$11612,$B303,Fact_Product!$B$2:$B$11612,$C$4,Fact_Product!$C$2:$C$11612,"&gt;="&amp;$C$2,Fact_Product!$C$2:$C$11612,"&lt;="&amp;$C$3)</f>
        <v>12605</v>
      </c>
      <c r="H303" s="49"/>
      <c r="I303" s="49"/>
      <c r="J303" s="49"/>
    </row>
    <row r="304" customFormat="false" ht="15" hidden="false" customHeight="false" outlineLevel="0" collapsed="false">
      <c r="A304" s="49"/>
      <c r="B304" s="49" t="n">
        <f aca="false">Fact_Product!G140</f>
        <v>139</v>
      </c>
      <c r="C304" s="49" t="str">
        <f aca="false">Fact_Product!H140</f>
        <v>22507</v>
      </c>
      <c r="D304" s="49" t="str">
        <f aca="false">Fact_Product!I140</f>
        <v>MEMO BOARD RETROSPOT  DESIGN</v>
      </c>
      <c r="E304" s="55" t="n">
        <f aca="false">SUMIFS(Fact_Product!$D$2:$D$11612,Fact_Product!$A$2:$A$11612,$B304,Fact_Product!$B$2:$B$11612,$C$4,Fact_Product!$C$2:$C$11612,"&gt;="&amp;$C$2,Fact_Product!$C$2:$C$11612,"&lt;="&amp;$C$3)</f>
        <v>25485.36</v>
      </c>
      <c r="F304" s="61" t="n">
        <f aca="false">E304+ROW()*0.000001</f>
        <v>25485.360304</v>
      </c>
      <c r="G304" s="55" t="n">
        <f aca="false">SUMIFS(Fact_Product!$E$2:$E$11612,Fact_Product!$A$2:$A$11612,$B304,Fact_Product!$B$2:$B$11612,$C$4,Fact_Product!$C$2:$C$11612,"&gt;="&amp;$C$2,Fact_Product!$C$2:$C$11612,"&lt;="&amp;$C$3)</f>
        <v>5431</v>
      </c>
      <c r="H304" s="49"/>
      <c r="I304" s="49"/>
      <c r="J304" s="49"/>
    </row>
    <row r="305" customFormat="false" ht="15" hidden="false" customHeight="false" outlineLevel="0" collapsed="false">
      <c r="A305" s="49"/>
      <c r="B305" s="49" t="n">
        <f aca="false">Fact_Product!G141</f>
        <v>140</v>
      </c>
      <c r="C305" s="49" t="str">
        <f aca="false">Fact_Product!H141</f>
        <v>22551</v>
      </c>
      <c r="D305" s="49" t="str">
        <f aca="false">Fact_Product!I141</f>
        <v>PLASTERS IN TIN SPACEBOY</v>
      </c>
      <c r="E305" s="55" t="n">
        <f aca="false">SUMIFS(Fact_Product!$D$2:$D$11612,Fact_Product!$A$2:$A$11612,$B305,Fact_Product!$B$2:$B$11612,$C$4,Fact_Product!$C$2:$C$11612,"&gt;="&amp;$C$2,Fact_Product!$C$2:$C$11612,"&lt;="&amp;$C$3)</f>
        <v>25477.72</v>
      </c>
      <c r="F305" s="61" t="n">
        <f aca="false">E305+ROW()*0.000001</f>
        <v>25477.720305</v>
      </c>
      <c r="G305" s="55" t="n">
        <f aca="false">SUMIFS(Fact_Product!$E$2:$E$11612,Fact_Product!$A$2:$A$11612,$B305,Fact_Product!$B$2:$B$11612,$C$4,Fact_Product!$C$2:$C$11612,"&gt;="&amp;$C$2,Fact_Product!$C$2:$C$11612,"&lt;="&amp;$C$3)</f>
        <v>15154</v>
      </c>
      <c r="H305" s="49"/>
      <c r="I305" s="49"/>
      <c r="J305" s="49"/>
    </row>
    <row r="306" customFormat="false" ht="15" hidden="false" customHeight="false" outlineLevel="0" collapsed="false">
      <c r="A306" s="49"/>
      <c r="B306" s="49" t="n">
        <f aca="false">Fact_Product!G142</f>
        <v>141</v>
      </c>
      <c r="C306" s="49" t="str">
        <f aca="false">Fact_Product!H142</f>
        <v>22835</v>
      </c>
      <c r="D306" s="49" t="str">
        <f aca="false">Fact_Product!I142</f>
        <v>HOT WATER BOTTLE I AM SO POORLY</v>
      </c>
      <c r="E306" s="55" t="n">
        <f aca="false">SUMIFS(Fact_Product!$D$2:$D$11612,Fact_Product!$A$2:$A$11612,$B306,Fact_Product!$B$2:$B$11612,$C$4,Fact_Product!$C$2:$C$11612,"&gt;="&amp;$C$2,Fact_Product!$C$2:$C$11612,"&lt;="&amp;$C$3)</f>
        <v>25338.04</v>
      </c>
      <c r="F306" s="61" t="n">
        <f aca="false">E306+ROW()*0.000001</f>
        <v>25338.040306</v>
      </c>
      <c r="G306" s="55" t="n">
        <f aca="false">SUMIFS(Fact_Product!$E$2:$E$11612,Fact_Product!$A$2:$A$11612,$B306,Fact_Product!$B$2:$B$11612,$C$4,Fact_Product!$C$2:$C$11612,"&gt;="&amp;$C$2,Fact_Product!$C$2:$C$11612,"&lt;="&amp;$C$3)</f>
        <v>4894</v>
      </c>
      <c r="H306" s="49"/>
      <c r="I306" s="49"/>
      <c r="J306" s="49"/>
    </row>
    <row r="307" customFormat="false" ht="15" hidden="false" customHeight="false" outlineLevel="0" collapsed="false">
      <c r="A307" s="49"/>
      <c r="B307" s="49" t="n">
        <f aca="false">Fact_Product!G143</f>
        <v>142</v>
      </c>
      <c r="C307" s="49" t="str">
        <f aca="false">Fact_Product!H143</f>
        <v>21080</v>
      </c>
      <c r="D307" s="49" t="str">
        <f aca="false">Fact_Product!I143</f>
        <v>SET/20 RED RETROSPOT PAPER NAPKINS</v>
      </c>
      <c r="E307" s="55" t="n">
        <f aca="false">SUMIFS(Fact_Product!$D$2:$D$11612,Fact_Product!$A$2:$A$11612,$B307,Fact_Product!$B$2:$B$11612,$C$4,Fact_Product!$C$2:$C$11612,"&gt;="&amp;$C$2,Fact_Product!$C$2:$C$11612,"&lt;="&amp;$C$3)</f>
        <v>24983.26</v>
      </c>
      <c r="F307" s="61" t="n">
        <f aca="false">E307+ROW()*0.000001</f>
        <v>24983.260307</v>
      </c>
      <c r="G307" s="55" t="n">
        <f aca="false">SUMIFS(Fact_Product!$E$2:$E$11612,Fact_Product!$A$2:$A$11612,$B307,Fact_Product!$B$2:$B$11612,$C$4,Fact_Product!$C$2:$C$11612,"&gt;="&amp;$C$2,Fact_Product!$C$2:$C$11612,"&lt;="&amp;$C$3)</f>
        <v>30423</v>
      </c>
      <c r="H307" s="49"/>
      <c r="I307" s="49"/>
      <c r="J307" s="49"/>
    </row>
    <row r="308" customFormat="false" ht="15" hidden="false" customHeight="false" outlineLevel="0" collapsed="false">
      <c r="A308" s="49"/>
      <c r="B308" s="49" t="n">
        <f aca="false">Fact_Product!G144</f>
        <v>143</v>
      </c>
      <c r="C308" s="49" t="str">
        <f aca="false">Fact_Product!H144</f>
        <v>22149</v>
      </c>
      <c r="D308" s="49" t="str">
        <f aca="false">Fact_Product!I144</f>
        <v>FELTCRAFT 6 FLOWER FRIENDS</v>
      </c>
      <c r="E308" s="55" t="n">
        <f aca="false">SUMIFS(Fact_Product!$D$2:$D$11612,Fact_Product!$A$2:$A$11612,$B308,Fact_Product!$B$2:$B$11612,$C$4,Fact_Product!$C$2:$C$11612,"&gt;="&amp;$C$2,Fact_Product!$C$2:$C$11612,"&lt;="&amp;$C$3)</f>
        <v>24974.57</v>
      </c>
      <c r="F308" s="61" t="n">
        <f aca="false">E308+ROW()*0.000001</f>
        <v>24974.570308</v>
      </c>
      <c r="G308" s="55" t="n">
        <f aca="false">SUMIFS(Fact_Product!$E$2:$E$11612,Fact_Product!$A$2:$A$11612,$B308,Fact_Product!$B$2:$B$11612,$C$4,Fact_Product!$C$2:$C$11612,"&gt;="&amp;$C$2,Fact_Product!$C$2:$C$11612,"&lt;="&amp;$C$3)</f>
        <v>12010</v>
      </c>
      <c r="H308" s="49"/>
      <c r="I308" s="49"/>
      <c r="J308" s="49"/>
    </row>
    <row r="309" customFormat="false" ht="15" hidden="false" customHeight="false" outlineLevel="0" collapsed="false">
      <c r="A309" s="49"/>
      <c r="B309" s="49" t="n">
        <f aca="false">Fact_Product!G145</f>
        <v>144</v>
      </c>
      <c r="C309" s="49" t="str">
        <f aca="false">Fact_Product!H145</f>
        <v>22087</v>
      </c>
      <c r="D309" s="49" t="str">
        <f aca="false">Fact_Product!I145</f>
        <v>PAPER BUNTING WHITE LACE</v>
      </c>
      <c r="E309" s="55" t="n">
        <f aca="false">SUMIFS(Fact_Product!$D$2:$D$11612,Fact_Product!$A$2:$A$11612,$B309,Fact_Product!$B$2:$B$11612,$C$4,Fact_Product!$C$2:$C$11612,"&gt;="&amp;$C$2,Fact_Product!$C$2:$C$11612,"&lt;="&amp;$C$3)</f>
        <v>24923.7</v>
      </c>
      <c r="F309" s="61" t="n">
        <f aca="false">E309+ROW()*0.000001</f>
        <v>24923.700309</v>
      </c>
      <c r="G309" s="55" t="n">
        <f aca="false">SUMIFS(Fact_Product!$E$2:$E$11612,Fact_Product!$A$2:$A$11612,$B309,Fact_Product!$B$2:$B$11612,$C$4,Fact_Product!$C$2:$C$11612,"&gt;="&amp;$C$2,Fact_Product!$C$2:$C$11612,"&lt;="&amp;$C$3)</f>
        <v>8316</v>
      </c>
      <c r="H309" s="49"/>
      <c r="I309" s="49"/>
      <c r="J309" s="49"/>
    </row>
    <row r="310" customFormat="false" ht="15" hidden="false" customHeight="false" outlineLevel="0" collapsed="false">
      <c r="A310" s="49"/>
      <c r="B310" s="49" t="n">
        <f aca="false">Fact_Product!G146</f>
        <v>145</v>
      </c>
      <c r="C310" s="49" t="str">
        <f aca="false">Fact_Product!H146</f>
        <v>37503</v>
      </c>
      <c r="D310" s="49" t="str">
        <f aca="false">Fact_Product!I146</f>
        <v>TEA TIME CAKE STAND IN GIFT BOX</v>
      </c>
      <c r="E310" s="55" t="n">
        <f aca="false">SUMIFS(Fact_Product!$D$2:$D$11612,Fact_Product!$A$2:$A$11612,$B310,Fact_Product!$B$2:$B$11612,$C$4,Fact_Product!$C$2:$C$11612,"&gt;="&amp;$C$2,Fact_Product!$C$2:$C$11612,"&lt;="&amp;$C$3)</f>
        <v>24912.88</v>
      </c>
      <c r="F310" s="61" t="n">
        <f aca="false">E310+ROW()*0.000001</f>
        <v>24912.88031</v>
      </c>
      <c r="G310" s="55" t="n">
        <f aca="false">SUMIFS(Fact_Product!$E$2:$E$11612,Fact_Product!$A$2:$A$11612,$B310,Fact_Product!$B$2:$B$11612,$C$4,Fact_Product!$C$2:$C$11612,"&gt;="&amp;$C$2,Fact_Product!$C$2:$C$11612,"&lt;="&amp;$C$3)</f>
        <v>2414</v>
      </c>
      <c r="H310" s="49"/>
      <c r="I310" s="49"/>
      <c r="J310" s="49"/>
    </row>
    <row r="311" customFormat="false" ht="15" hidden="false" customHeight="false" outlineLevel="0" collapsed="false">
      <c r="A311" s="49"/>
      <c r="B311" s="49" t="n">
        <f aca="false">Fact_Product!G147</f>
        <v>146</v>
      </c>
      <c r="C311" s="49" t="str">
        <f aca="false">Fact_Product!H147</f>
        <v>22084</v>
      </c>
      <c r="D311" s="49" t="str">
        <f aca="false">Fact_Product!I147</f>
        <v>PAPER CHAIN KIT EMPIRE</v>
      </c>
      <c r="E311" s="55" t="n">
        <f aca="false">SUMIFS(Fact_Product!$D$2:$D$11612,Fact_Product!$A$2:$A$11612,$B311,Fact_Product!$B$2:$B$11612,$C$4,Fact_Product!$C$2:$C$11612,"&gt;="&amp;$C$2,Fact_Product!$C$2:$C$11612,"&lt;="&amp;$C$3)</f>
        <v>24864.11</v>
      </c>
      <c r="F311" s="61" t="n">
        <f aca="false">E311+ROW()*0.000001</f>
        <v>24864.110311</v>
      </c>
      <c r="G311" s="55" t="n">
        <f aca="false">SUMIFS(Fact_Product!$E$2:$E$11612,Fact_Product!$A$2:$A$11612,$B311,Fact_Product!$B$2:$B$11612,$C$4,Fact_Product!$C$2:$C$11612,"&gt;="&amp;$C$2,Fact_Product!$C$2:$C$11612,"&lt;="&amp;$C$3)</f>
        <v>8692</v>
      </c>
      <c r="H311" s="49"/>
      <c r="I311" s="49"/>
      <c r="J311" s="49"/>
    </row>
    <row r="312" customFormat="false" ht="15" hidden="false" customHeight="false" outlineLevel="0" collapsed="false">
      <c r="A312" s="49"/>
      <c r="B312" s="49" t="n">
        <f aca="false">Fact_Product!G148</f>
        <v>147</v>
      </c>
      <c r="C312" s="49" t="str">
        <f aca="false">Fact_Product!H148</f>
        <v>84755</v>
      </c>
      <c r="D312" s="49" t="str">
        <f aca="false">Fact_Product!I148</f>
        <v>COLOUR GLASS T-LIGHT HOLDER HANGING</v>
      </c>
      <c r="E312" s="55" t="n">
        <f aca="false">SUMIFS(Fact_Product!$D$2:$D$11612,Fact_Product!$A$2:$A$11612,$B312,Fact_Product!$B$2:$B$11612,$C$4,Fact_Product!$C$2:$C$11612,"&gt;="&amp;$C$2,Fact_Product!$C$2:$C$11612,"&lt;="&amp;$C$3)</f>
        <v>24789.78</v>
      </c>
      <c r="F312" s="61" t="n">
        <f aca="false">E312+ROW()*0.000001</f>
        <v>24789.780312</v>
      </c>
      <c r="G312" s="55" t="n">
        <f aca="false">SUMIFS(Fact_Product!$E$2:$E$11612,Fact_Product!$A$2:$A$11612,$B312,Fact_Product!$B$2:$B$11612,$C$4,Fact_Product!$C$2:$C$11612,"&gt;="&amp;$C$2,Fact_Product!$C$2:$C$11612,"&lt;="&amp;$C$3)</f>
        <v>39710</v>
      </c>
      <c r="H312" s="49"/>
      <c r="I312" s="49"/>
      <c r="J312" s="49"/>
    </row>
    <row r="313" customFormat="false" ht="15" hidden="false" customHeight="false" outlineLevel="0" collapsed="false">
      <c r="A313" s="49"/>
      <c r="B313" s="49" t="n">
        <f aca="false">Fact_Product!G149</f>
        <v>148</v>
      </c>
      <c r="C313" s="49" t="str">
        <f aca="false">Fact_Product!H149</f>
        <v>23173</v>
      </c>
      <c r="D313" s="49" t="str">
        <f aca="false">Fact_Product!I149</f>
        <v>REGENCY TEAPOT ROSES</v>
      </c>
      <c r="E313" s="55" t="n">
        <f aca="false">SUMIFS(Fact_Product!$D$2:$D$11612,Fact_Product!$A$2:$A$11612,$B313,Fact_Product!$B$2:$B$11612,$C$4,Fact_Product!$C$2:$C$11612,"&gt;="&amp;$C$2,Fact_Product!$C$2:$C$11612,"&lt;="&amp;$C$3)</f>
        <v>24442.73</v>
      </c>
      <c r="F313" s="61" t="n">
        <f aca="false">E313+ROW()*0.000001</f>
        <v>24442.730313</v>
      </c>
      <c r="G313" s="55" t="n">
        <f aca="false">SUMIFS(Fact_Product!$E$2:$E$11612,Fact_Product!$A$2:$A$11612,$B313,Fact_Product!$B$2:$B$11612,$C$4,Fact_Product!$C$2:$C$11612,"&gt;="&amp;$C$2,Fact_Product!$C$2:$C$11612,"&lt;="&amp;$C$3)</f>
        <v>2714</v>
      </c>
      <c r="H313" s="49"/>
      <c r="I313" s="49"/>
      <c r="J313" s="49"/>
    </row>
    <row r="314" customFormat="false" ht="15" hidden="false" customHeight="false" outlineLevel="0" collapsed="false">
      <c r="A314" s="49"/>
      <c r="B314" s="49" t="n">
        <f aca="false">Fact_Product!G150</f>
        <v>149</v>
      </c>
      <c r="C314" s="49" t="str">
        <f aca="false">Fact_Product!H150</f>
        <v>22722</v>
      </c>
      <c r="D314" s="49" t="str">
        <f aca="false">Fact_Product!I150</f>
        <v>SET OF 6 SPICE TINS PANTRY DESIGN</v>
      </c>
      <c r="E314" s="55" t="n">
        <f aca="false">SUMIFS(Fact_Product!$D$2:$D$11612,Fact_Product!$A$2:$A$11612,$B314,Fact_Product!$B$2:$B$11612,$C$4,Fact_Product!$C$2:$C$11612,"&gt;="&amp;$C$2,Fact_Product!$C$2:$C$11612,"&lt;="&amp;$C$3)</f>
        <v>24318.26</v>
      </c>
      <c r="F314" s="61" t="n">
        <f aca="false">E314+ROW()*0.000001</f>
        <v>24318.260314</v>
      </c>
      <c r="G314" s="55" t="n">
        <f aca="false">SUMIFS(Fact_Product!$E$2:$E$11612,Fact_Product!$A$2:$A$11612,$B314,Fact_Product!$B$2:$B$11612,$C$4,Fact_Product!$C$2:$C$11612,"&gt;="&amp;$C$2,Fact_Product!$C$2:$C$11612,"&lt;="&amp;$C$3)</f>
        <v>5936</v>
      </c>
      <c r="H314" s="49"/>
      <c r="I314" s="49"/>
      <c r="J314" s="49"/>
    </row>
    <row r="315" customFormat="false" ht="15" hidden="false" customHeight="false" outlineLevel="0" collapsed="false">
      <c r="A315" s="49"/>
      <c r="B315" s="49" t="n">
        <f aca="false">Fact_Product!G151</f>
        <v>150</v>
      </c>
      <c r="C315" s="49" t="str">
        <f aca="false">Fact_Product!H151</f>
        <v>84836</v>
      </c>
      <c r="D315" s="49" t="str">
        <f aca="false">Fact_Product!I151</f>
        <v>ZINC METAL HEART DECORATION</v>
      </c>
      <c r="E315" s="55" t="n">
        <f aca="false">SUMIFS(Fact_Product!$D$2:$D$11612,Fact_Product!$A$2:$A$11612,$B315,Fact_Product!$B$2:$B$11612,$C$4,Fact_Product!$C$2:$C$11612,"&gt;="&amp;$C$2,Fact_Product!$C$2:$C$11612,"&lt;="&amp;$C$3)</f>
        <v>24161.83</v>
      </c>
      <c r="F315" s="61" t="n">
        <f aca="false">E315+ROW()*0.000001</f>
        <v>24161.830315</v>
      </c>
      <c r="G315" s="55" t="n">
        <f aca="false">SUMIFS(Fact_Product!$E$2:$E$11612,Fact_Product!$A$2:$A$11612,$B315,Fact_Product!$B$2:$B$11612,$C$4,Fact_Product!$C$2:$C$11612,"&gt;="&amp;$C$2,Fact_Product!$C$2:$C$11612,"&lt;="&amp;$C$3)</f>
        <v>19745</v>
      </c>
      <c r="H315" s="49"/>
      <c r="I315" s="49"/>
      <c r="J315" s="49"/>
    </row>
    <row r="316" customFormat="false" ht="15" hidden="false" customHeight="false" outlineLevel="0" collapsed="false">
      <c r="A316" s="49"/>
      <c r="B316" s="49" t="n">
        <f aca="false">Fact_Product!G152</f>
        <v>151</v>
      </c>
      <c r="C316" s="49" t="str">
        <f aca="false">Fact_Product!H152</f>
        <v>84077</v>
      </c>
      <c r="D316" s="49" t="str">
        <f aca="false">Fact_Product!I152</f>
        <v>WORLD WAR 2 GLIDERS ASSTD DESIGNS</v>
      </c>
      <c r="E316" s="55" t="n">
        <f aca="false">SUMIFS(Fact_Product!$D$2:$D$11612,Fact_Product!$A$2:$A$11612,$B316,Fact_Product!$B$2:$B$11612,$C$4,Fact_Product!$C$2:$C$11612,"&gt;="&amp;$C$2,Fact_Product!$C$2:$C$11612,"&lt;="&amp;$C$3)</f>
        <v>24083.93</v>
      </c>
      <c r="F316" s="61" t="n">
        <f aca="false">E316+ROW()*0.000001</f>
        <v>24083.930316</v>
      </c>
      <c r="G316" s="55" t="n">
        <f aca="false">SUMIFS(Fact_Product!$E$2:$E$11612,Fact_Product!$A$2:$A$11612,$B316,Fact_Product!$B$2:$B$11612,$C$4,Fact_Product!$C$2:$C$11612,"&gt;="&amp;$C$2,Fact_Product!$C$2:$C$11612,"&lt;="&amp;$C$3)</f>
        <v>104435</v>
      </c>
      <c r="H316" s="49"/>
      <c r="I316" s="49"/>
      <c r="J316" s="49"/>
    </row>
    <row r="317" customFormat="false" ht="15" hidden="false" customHeight="false" outlineLevel="0" collapsed="false">
      <c r="A317" s="49"/>
      <c r="B317" s="49" t="n">
        <f aca="false">Fact_Product!G153</f>
        <v>152</v>
      </c>
      <c r="C317" s="49" t="str">
        <f aca="false">Fact_Product!H153</f>
        <v>22728</v>
      </c>
      <c r="D317" s="49" t="str">
        <f aca="false">Fact_Product!I153</f>
        <v>ALARM CLOCK BAKELIKE PINK</v>
      </c>
      <c r="E317" s="55" t="n">
        <f aca="false">SUMIFS(Fact_Product!$D$2:$D$11612,Fact_Product!$A$2:$A$11612,$B317,Fact_Product!$B$2:$B$11612,$C$4,Fact_Product!$C$2:$C$11612,"&gt;="&amp;$C$2,Fact_Product!$C$2:$C$11612,"&lt;="&amp;$C$3)</f>
        <v>24058.56</v>
      </c>
      <c r="F317" s="61" t="n">
        <f aca="false">E317+ROW()*0.000001</f>
        <v>24058.560317</v>
      </c>
      <c r="G317" s="55" t="n">
        <f aca="false">SUMIFS(Fact_Product!$E$2:$E$11612,Fact_Product!$A$2:$A$11612,$B317,Fact_Product!$B$2:$B$11612,$C$4,Fact_Product!$C$2:$C$11612,"&gt;="&amp;$C$2,Fact_Product!$C$2:$C$11612,"&lt;="&amp;$C$3)</f>
        <v>6162</v>
      </c>
      <c r="H317" s="49"/>
      <c r="I317" s="49"/>
      <c r="J317" s="49"/>
    </row>
    <row r="318" customFormat="false" ht="15" hidden="false" customHeight="false" outlineLevel="0" collapsed="false">
      <c r="A318" s="49"/>
      <c r="B318" s="49" t="n">
        <f aca="false">Fact_Product!G154</f>
        <v>153</v>
      </c>
      <c r="C318" s="49" t="str">
        <f aca="false">Fact_Product!H154</f>
        <v>22698</v>
      </c>
      <c r="D318" s="49" t="str">
        <f aca="false">Fact_Product!I154</f>
        <v>PINK REGENCY TEACUP AND SAUCER</v>
      </c>
      <c r="E318" s="55" t="n">
        <f aca="false">SUMIFS(Fact_Product!$D$2:$D$11612,Fact_Product!$A$2:$A$11612,$B318,Fact_Product!$B$2:$B$11612,$C$4,Fact_Product!$C$2:$C$11612,"&gt;="&amp;$C$2,Fact_Product!$C$2:$C$11612,"&lt;="&amp;$C$3)</f>
        <v>23827.87</v>
      </c>
      <c r="F318" s="61" t="n">
        <f aca="false">E318+ROW()*0.000001</f>
        <v>23827.870318</v>
      </c>
      <c r="G318" s="55" t="n">
        <f aca="false">SUMIFS(Fact_Product!$E$2:$E$11612,Fact_Product!$A$2:$A$11612,$B318,Fact_Product!$B$2:$B$11612,$C$4,Fact_Product!$C$2:$C$11612,"&gt;="&amp;$C$2,Fact_Product!$C$2:$C$11612,"&lt;="&amp;$C$3)</f>
        <v>7996</v>
      </c>
      <c r="H318" s="49"/>
      <c r="I318" s="49"/>
      <c r="J318" s="49"/>
    </row>
    <row r="319" customFormat="false" ht="15" hidden="false" customHeight="false" outlineLevel="0" collapsed="false">
      <c r="A319" s="49"/>
      <c r="B319" s="49" t="n">
        <f aca="false">Fact_Product!G155</f>
        <v>154</v>
      </c>
      <c r="C319" s="49" t="str">
        <f aca="false">Fact_Product!H155</f>
        <v>21231</v>
      </c>
      <c r="D319" s="49" t="str">
        <f aca="false">Fact_Product!I155</f>
        <v>SWEETHEART CERAMIC TRINKET BOX</v>
      </c>
      <c r="E319" s="55" t="n">
        <f aca="false">SUMIFS(Fact_Product!$D$2:$D$11612,Fact_Product!$A$2:$A$11612,$B319,Fact_Product!$B$2:$B$11612,$C$4,Fact_Product!$C$2:$C$11612,"&gt;="&amp;$C$2,Fact_Product!$C$2:$C$11612,"&lt;="&amp;$C$3)</f>
        <v>23739.93</v>
      </c>
      <c r="F319" s="61" t="n">
        <f aca="false">E319+ROW()*0.000001</f>
        <v>23739.930319</v>
      </c>
      <c r="G319" s="55" t="n">
        <f aca="false">SUMIFS(Fact_Product!$E$2:$E$11612,Fact_Product!$A$2:$A$11612,$B319,Fact_Product!$B$2:$B$11612,$C$4,Fact_Product!$C$2:$C$11612,"&gt;="&amp;$C$2,Fact_Product!$C$2:$C$11612,"&lt;="&amp;$C$3)</f>
        <v>19105</v>
      </c>
      <c r="H319" s="49"/>
      <c r="I319" s="49"/>
      <c r="J319" s="49"/>
    </row>
    <row r="320" customFormat="false" ht="15" hidden="false" customHeight="false" outlineLevel="0" collapsed="false">
      <c r="A320" s="49"/>
      <c r="B320" s="49" t="n">
        <f aca="false">Fact_Product!G156</f>
        <v>155</v>
      </c>
      <c r="C320" s="49" t="str">
        <f aca="false">Fact_Product!H156</f>
        <v>21527</v>
      </c>
      <c r="D320" s="49" t="str">
        <f aca="false">Fact_Product!I156</f>
        <v>RED RETROSPOT TRADITIONAL TEAPOT</v>
      </c>
      <c r="E320" s="55" t="n">
        <f aca="false">SUMIFS(Fact_Product!$D$2:$D$11612,Fact_Product!$A$2:$A$11612,$B320,Fact_Product!$B$2:$B$11612,$C$4,Fact_Product!$C$2:$C$11612,"&gt;="&amp;$C$2,Fact_Product!$C$2:$C$11612,"&lt;="&amp;$C$3)</f>
        <v>23634.99</v>
      </c>
      <c r="F320" s="61" t="n">
        <f aca="false">E320+ROW()*0.000001</f>
        <v>23634.99032</v>
      </c>
      <c r="G320" s="55" t="n">
        <f aca="false">SUMIFS(Fact_Product!$E$2:$E$11612,Fact_Product!$A$2:$A$11612,$B320,Fact_Product!$B$2:$B$11612,$C$4,Fact_Product!$C$2:$C$11612,"&gt;="&amp;$C$2,Fact_Product!$C$2:$C$11612,"&lt;="&amp;$C$3)</f>
        <v>3174</v>
      </c>
      <c r="H320" s="49"/>
      <c r="I320" s="49"/>
      <c r="J320" s="49"/>
    </row>
    <row r="321" customFormat="false" ht="15" hidden="false" customHeight="false" outlineLevel="0" collapsed="false">
      <c r="A321" s="49"/>
      <c r="B321" s="49" t="n">
        <f aca="false">Fact_Product!G157</f>
        <v>156</v>
      </c>
      <c r="C321" s="49" t="str">
        <f aca="false">Fact_Product!H157</f>
        <v>21955</v>
      </c>
      <c r="D321" s="49" t="str">
        <f aca="false">Fact_Product!I157</f>
        <v>DOORMAT UNION JACK GUNS AND ROSES</v>
      </c>
      <c r="E321" s="55" t="n">
        <f aca="false">SUMIFS(Fact_Product!$D$2:$D$11612,Fact_Product!$A$2:$A$11612,$B321,Fact_Product!$B$2:$B$11612,$C$4,Fact_Product!$C$2:$C$11612,"&gt;="&amp;$C$2,Fact_Product!$C$2:$C$11612,"&lt;="&amp;$C$3)</f>
        <v>23551.12</v>
      </c>
      <c r="F321" s="61" t="n">
        <f aca="false">E321+ROW()*0.000001</f>
        <v>23551.120321</v>
      </c>
      <c r="G321" s="55" t="n">
        <f aca="false">SUMIFS(Fact_Product!$E$2:$E$11612,Fact_Product!$A$2:$A$11612,$B321,Fact_Product!$B$2:$B$11612,$C$4,Fact_Product!$C$2:$C$11612,"&gt;="&amp;$C$2,Fact_Product!$C$2:$C$11612,"&lt;="&amp;$C$3)</f>
        <v>3883</v>
      </c>
      <c r="H321" s="49"/>
      <c r="I321" s="49"/>
      <c r="J321" s="49"/>
    </row>
    <row r="322" customFormat="false" ht="15" hidden="false" customHeight="false" outlineLevel="0" collapsed="false">
      <c r="A322" s="49"/>
      <c r="B322" s="49" t="n">
        <f aca="false">Fact_Product!G158</f>
        <v>157</v>
      </c>
      <c r="C322" s="49" t="str">
        <f aca="false">Fact_Product!H158</f>
        <v>21481</v>
      </c>
      <c r="D322" s="49" t="str">
        <f aca="false">Fact_Product!I158</f>
        <v>FAWN BLUE HOT WATER BOTTLE</v>
      </c>
      <c r="E322" s="55" t="n">
        <f aca="false">SUMIFS(Fact_Product!$D$2:$D$11612,Fact_Product!$A$2:$A$11612,$B322,Fact_Product!$B$2:$B$11612,$C$4,Fact_Product!$C$2:$C$11612,"&gt;="&amp;$C$2,Fact_Product!$C$2:$C$11612,"&lt;="&amp;$C$3)</f>
        <v>23547.55</v>
      </c>
      <c r="F322" s="61" t="n">
        <f aca="false">E322+ROW()*0.000001</f>
        <v>23547.550322</v>
      </c>
      <c r="G322" s="55" t="n">
        <f aca="false">SUMIFS(Fact_Product!$E$2:$E$11612,Fact_Product!$A$2:$A$11612,$B322,Fact_Product!$B$2:$B$11612,$C$4,Fact_Product!$C$2:$C$11612,"&gt;="&amp;$C$2,Fact_Product!$C$2:$C$11612,"&lt;="&amp;$C$3)</f>
        <v>7372</v>
      </c>
      <c r="H322" s="49"/>
      <c r="I322" s="49"/>
      <c r="J322" s="49"/>
    </row>
    <row r="323" customFormat="false" ht="15" hidden="false" customHeight="false" outlineLevel="0" collapsed="false">
      <c r="A323" s="49"/>
      <c r="B323" s="49" t="n">
        <f aca="false">Fact_Product!G159</f>
        <v>158</v>
      </c>
      <c r="C323" s="49" t="str">
        <f aca="false">Fact_Product!H159</f>
        <v>21790</v>
      </c>
      <c r="D323" s="49" t="str">
        <f aca="false">Fact_Product!I159</f>
        <v>VINTAGE SNAP CARDS</v>
      </c>
      <c r="E323" s="55" t="n">
        <f aca="false">SUMIFS(Fact_Product!$D$2:$D$11612,Fact_Product!$A$2:$A$11612,$B323,Fact_Product!$B$2:$B$11612,$C$4,Fact_Product!$C$2:$C$11612,"&gt;="&amp;$C$2,Fact_Product!$C$2:$C$11612,"&lt;="&amp;$C$3)</f>
        <v>23343.5</v>
      </c>
      <c r="F323" s="61" t="n">
        <f aca="false">E323+ROW()*0.000001</f>
        <v>23343.500323</v>
      </c>
      <c r="G323" s="55" t="n">
        <f aca="false">SUMIFS(Fact_Product!$E$2:$E$11612,Fact_Product!$A$2:$A$11612,$B323,Fact_Product!$B$2:$B$11612,$C$4,Fact_Product!$C$2:$C$11612,"&gt;="&amp;$C$2,Fact_Product!$C$2:$C$11612,"&lt;="&amp;$C$3)</f>
        <v>27041</v>
      </c>
      <c r="H323" s="49"/>
      <c r="I323" s="49"/>
      <c r="J323" s="49"/>
    </row>
    <row r="324" customFormat="false" ht="15" hidden="false" customHeight="false" outlineLevel="0" collapsed="false">
      <c r="A324" s="49"/>
      <c r="B324" s="49" t="n">
        <f aca="false">Fact_Product!G160</f>
        <v>159</v>
      </c>
      <c r="C324" s="49" t="str">
        <f aca="false">Fact_Product!H160</f>
        <v>47590A</v>
      </c>
      <c r="D324" s="49" t="str">
        <f aca="false">Fact_Product!I160</f>
        <v>BLUE HAPPY BIRTHDAY BUNTING</v>
      </c>
      <c r="E324" s="55" t="n">
        <f aca="false">SUMIFS(Fact_Product!$D$2:$D$11612,Fact_Product!$A$2:$A$11612,$B324,Fact_Product!$B$2:$B$11612,$C$4,Fact_Product!$C$2:$C$11612,"&gt;="&amp;$C$2,Fact_Product!$C$2:$C$11612,"&lt;="&amp;$C$3)</f>
        <v>23286.21</v>
      </c>
      <c r="F324" s="61" t="n">
        <f aca="false">E324+ROW()*0.000001</f>
        <v>23286.210324</v>
      </c>
      <c r="G324" s="55" t="n">
        <f aca="false">SUMIFS(Fact_Product!$E$2:$E$11612,Fact_Product!$A$2:$A$11612,$B324,Fact_Product!$B$2:$B$11612,$C$4,Fact_Product!$C$2:$C$11612,"&gt;="&amp;$C$2,Fact_Product!$C$2:$C$11612,"&lt;="&amp;$C$3)</f>
        <v>4564</v>
      </c>
      <c r="H324" s="49"/>
      <c r="I324" s="49"/>
      <c r="J324" s="49"/>
    </row>
    <row r="325" customFormat="false" ht="15" hidden="false" customHeight="false" outlineLevel="0" collapsed="false">
      <c r="A325" s="49"/>
      <c r="B325" s="49" t="n">
        <f aca="false">Fact_Product!G161</f>
        <v>160</v>
      </c>
      <c r="C325" s="49" t="str">
        <f aca="false">Fact_Product!H161</f>
        <v>23344</v>
      </c>
      <c r="D325" s="49" t="str">
        <f aca="false">Fact_Product!I161</f>
        <v>JUMBO BAG 50'S CHRISTMAS</v>
      </c>
      <c r="E325" s="55" t="n">
        <f aca="false">SUMIFS(Fact_Product!$D$2:$D$11612,Fact_Product!$A$2:$A$11612,$B325,Fact_Product!$B$2:$B$11612,$C$4,Fact_Product!$C$2:$C$11612,"&gt;="&amp;$C$2,Fact_Product!$C$2:$C$11612,"&lt;="&amp;$C$3)</f>
        <v>23285.11</v>
      </c>
      <c r="F325" s="61" t="n">
        <f aca="false">E325+ROW()*0.000001</f>
        <v>23285.110325</v>
      </c>
      <c r="G325" s="55" t="n">
        <f aca="false">SUMIFS(Fact_Product!$E$2:$E$11612,Fact_Product!$A$2:$A$11612,$B325,Fact_Product!$B$2:$B$11612,$C$4,Fact_Product!$C$2:$C$11612,"&gt;="&amp;$C$2,Fact_Product!$C$2:$C$11612,"&lt;="&amp;$C$3)</f>
        <v>10023</v>
      </c>
      <c r="H325" s="49"/>
      <c r="I325" s="49"/>
      <c r="J325" s="49"/>
    </row>
    <row r="326" customFormat="false" ht="15" hidden="false" customHeight="false" outlineLevel="0" collapsed="false">
      <c r="A326" s="49"/>
      <c r="B326" s="49" t="n">
        <f aca="false">Fact_Product!G162</f>
        <v>161</v>
      </c>
      <c r="C326" s="49" t="str">
        <f aca="false">Fact_Product!H162</f>
        <v>22605</v>
      </c>
      <c r="D326" s="49" t="str">
        <f aca="false">Fact_Product!I162</f>
        <v>WOODEN CROQUET GARDEN SET</v>
      </c>
      <c r="E326" s="55" t="n">
        <f aca="false">SUMIFS(Fact_Product!$D$2:$D$11612,Fact_Product!$A$2:$A$11612,$B326,Fact_Product!$B$2:$B$11612,$C$4,Fact_Product!$C$2:$C$11612,"&gt;="&amp;$C$2,Fact_Product!$C$2:$C$11612,"&lt;="&amp;$C$3)</f>
        <v>23256.52</v>
      </c>
      <c r="F326" s="61" t="n">
        <f aca="false">E326+ROW()*0.000001</f>
        <v>23256.520326</v>
      </c>
      <c r="G326" s="55" t="n">
        <f aca="false">SUMIFS(Fact_Product!$E$2:$E$11612,Fact_Product!$A$2:$A$11612,$B326,Fact_Product!$B$2:$B$11612,$C$4,Fact_Product!$C$2:$C$11612,"&gt;="&amp;$C$2,Fact_Product!$C$2:$C$11612,"&lt;="&amp;$C$3)</f>
        <v>1813</v>
      </c>
      <c r="H326" s="49"/>
      <c r="I326" s="49"/>
      <c r="J326" s="49"/>
    </row>
    <row r="327" customFormat="false" ht="15" hidden="false" customHeight="false" outlineLevel="0" collapsed="false">
      <c r="A327" s="49"/>
      <c r="B327" s="49" t="n">
        <f aca="false">Fact_Product!G163</f>
        <v>162</v>
      </c>
      <c r="C327" s="49" t="str">
        <f aca="false">Fact_Product!H163</f>
        <v>20972</v>
      </c>
      <c r="D327" s="49" t="str">
        <f aca="false">Fact_Product!I163</f>
        <v>PINK CREAM FELT CRAFT TRINKET BOX</v>
      </c>
      <c r="E327" s="55" t="n">
        <f aca="false">SUMIFS(Fact_Product!$D$2:$D$11612,Fact_Product!$A$2:$A$11612,$B327,Fact_Product!$B$2:$B$11612,$C$4,Fact_Product!$C$2:$C$11612,"&gt;="&amp;$C$2,Fact_Product!$C$2:$C$11612,"&lt;="&amp;$C$3)</f>
        <v>23231.92</v>
      </c>
      <c r="F327" s="61" t="n">
        <f aca="false">E327+ROW()*0.000001</f>
        <v>23231.920327</v>
      </c>
      <c r="G327" s="55" t="n">
        <f aca="false">SUMIFS(Fact_Product!$E$2:$E$11612,Fact_Product!$A$2:$A$11612,$B327,Fact_Product!$B$2:$B$11612,$C$4,Fact_Product!$C$2:$C$11612,"&gt;="&amp;$C$2,Fact_Product!$C$2:$C$11612,"&lt;="&amp;$C$3)</f>
        <v>18999</v>
      </c>
      <c r="H327" s="49"/>
      <c r="I327" s="49"/>
      <c r="J327" s="49"/>
    </row>
    <row r="328" customFormat="false" ht="15" hidden="false" customHeight="false" outlineLevel="0" collapsed="false">
      <c r="A328" s="49"/>
      <c r="B328" s="49" t="n">
        <f aca="false">Fact_Product!G164</f>
        <v>163</v>
      </c>
      <c r="C328" s="49" t="str">
        <f aca="false">Fact_Product!H164</f>
        <v>48173C</v>
      </c>
      <c r="D328" s="49" t="str">
        <f aca="false">Fact_Product!I164</f>
        <v>DOORMAT BLACK FLOCK</v>
      </c>
      <c r="E328" s="55" t="n">
        <f aca="false">SUMIFS(Fact_Product!$D$2:$D$11612,Fact_Product!$A$2:$A$11612,$B328,Fact_Product!$B$2:$B$11612,$C$4,Fact_Product!$C$2:$C$11612,"&gt;="&amp;$C$2,Fact_Product!$C$2:$C$11612,"&lt;="&amp;$C$3)</f>
        <v>23076.99</v>
      </c>
      <c r="F328" s="61" t="n">
        <f aca="false">E328+ROW()*0.000001</f>
        <v>23076.990328</v>
      </c>
      <c r="G328" s="55" t="n">
        <f aca="false">SUMIFS(Fact_Product!$E$2:$E$11612,Fact_Product!$A$2:$A$11612,$B328,Fact_Product!$B$2:$B$11612,$C$4,Fact_Product!$C$2:$C$11612,"&gt;="&amp;$C$2,Fact_Product!$C$2:$C$11612,"&lt;="&amp;$C$3)</f>
        <v>4070</v>
      </c>
      <c r="H328" s="49"/>
      <c r="I328" s="49"/>
      <c r="J328" s="49"/>
    </row>
    <row r="329" customFormat="false" ht="15" hidden="false" customHeight="false" outlineLevel="0" collapsed="false">
      <c r="A329" s="49"/>
      <c r="B329" s="49" t="n">
        <f aca="false">Fact_Product!G165</f>
        <v>164</v>
      </c>
      <c r="C329" s="49" t="str">
        <f aca="false">Fact_Product!H165</f>
        <v>23243</v>
      </c>
      <c r="D329" s="49" t="str">
        <f aca="false">Fact_Product!I165</f>
        <v>SET OF TEA COFFEE SUGAR TINS PANTRY</v>
      </c>
      <c r="E329" s="55" t="n">
        <f aca="false">SUMIFS(Fact_Product!$D$2:$D$11612,Fact_Product!$A$2:$A$11612,$B329,Fact_Product!$B$2:$B$11612,$C$4,Fact_Product!$C$2:$C$11612,"&gt;="&amp;$C$2,Fact_Product!$C$2:$C$11612,"&lt;="&amp;$C$3)</f>
        <v>22943.87</v>
      </c>
      <c r="F329" s="61" t="n">
        <f aca="false">E329+ROW()*0.000001</f>
        <v>22943.870329</v>
      </c>
      <c r="G329" s="55" t="n">
        <f aca="false">SUMIFS(Fact_Product!$E$2:$E$11612,Fact_Product!$A$2:$A$11612,$B329,Fact_Product!$B$2:$B$11612,$C$4,Fact_Product!$C$2:$C$11612,"&gt;="&amp;$C$2,Fact_Product!$C$2:$C$11612,"&lt;="&amp;$C$3)</f>
        <v>4683</v>
      </c>
      <c r="H329" s="49"/>
      <c r="I329" s="49"/>
      <c r="J329" s="49"/>
    </row>
    <row r="330" customFormat="false" ht="15" hidden="false" customHeight="false" outlineLevel="0" collapsed="false">
      <c r="A330" s="49"/>
      <c r="B330" s="49" t="n">
        <f aca="false">Fact_Product!G166</f>
        <v>165</v>
      </c>
      <c r="C330" s="49" t="str">
        <f aca="false">Fact_Product!H166</f>
        <v>22607</v>
      </c>
      <c r="D330" s="49" t="str">
        <f aca="false">Fact_Product!I166</f>
        <v>WOODEN ROUNDERS GARDEN SET</v>
      </c>
      <c r="E330" s="55" t="n">
        <f aca="false">SUMIFS(Fact_Product!$D$2:$D$11612,Fact_Product!$A$2:$A$11612,$B330,Fact_Product!$B$2:$B$11612,$C$4,Fact_Product!$C$2:$C$11612,"&gt;="&amp;$C$2,Fact_Product!$C$2:$C$11612,"&lt;="&amp;$C$3)</f>
        <v>22772.99</v>
      </c>
      <c r="F330" s="61" t="n">
        <f aca="false">E330+ROW()*0.000001</f>
        <v>22772.99033</v>
      </c>
      <c r="G330" s="55" t="n">
        <f aca="false">SUMIFS(Fact_Product!$E$2:$E$11612,Fact_Product!$A$2:$A$11612,$B330,Fact_Product!$B$2:$B$11612,$C$4,Fact_Product!$C$2:$C$11612,"&gt;="&amp;$C$2,Fact_Product!$C$2:$C$11612,"&lt;="&amp;$C$3)</f>
        <v>2517</v>
      </c>
      <c r="H330" s="49"/>
      <c r="I330" s="49"/>
      <c r="J330" s="49"/>
    </row>
    <row r="331" customFormat="false" ht="15" hidden="false" customHeight="false" outlineLevel="0" collapsed="false">
      <c r="A331" s="49"/>
      <c r="B331" s="49" t="n">
        <f aca="false">Fact_Product!G167</f>
        <v>166</v>
      </c>
      <c r="C331" s="49" t="str">
        <f aca="false">Fact_Product!H167</f>
        <v>22625</v>
      </c>
      <c r="D331" s="49" t="str">
        <f aca="false">Fact_Product!I167</f>
        <v>RED KITCHEN SCALES</v>
      </c>
      <c r="E331" s="55" t="n">
        <f aca="false">SUMIFS(Fact_Product!$D$2:$D$11612,Fact_Product!$A$2:$A$11612,$B331,Fact_Product!$B$2:$B$11612,$C$4,Fact_Product!$C$2:$C$11612,"&gt;="&amp;$C$2,Fact_Product!$C$2:$C$11612,"&lt;="&amp;$C$3)</f>
        <v>22612.35</v>
      </c>
      <c r="F331" s="61" t="n">
        <f aca="false">E331+ROW()*0.000001</f>
        <v>22612.350331</v>
      </c>
      <c r="G331" s="55" t="n">
        <f aca="false">SUMIFS(Fact_Product!$E$2:$E$11612,Fact_Product!$A$2:$A$11612,$B331,Fact_Product!$B$2:$B$11612,$C$4,Fact_Product!$C$2:$C$11612,"&gt;="&amp;$C$2,Fact_Product!$C$2:$C$11612,"&lt;="&amp;$C$3)</f>
        <v>2590</v>
      </c>
      <c r="H331" s="49"/>
      <c r="I331" s="49"/>
      <c r="J331" s="49"/>
    </row>
    <row r="332" customFormat="false" ht="15" hidden="false" customHeight="false" outlineLevel="0" collapsed="false">
      <c r="A332" s="49"/>
      <c r="B332" s="49" t="n">
        <f aca="false">Fact_Product!G168</f>
        <v>167</v>
      </c>
      <c r="C332" s="49" t="str">
        <f aca="false">Fact_Product!H168</f>
        <v>22554</v>
      </c>
      <c r="D332" s="49" t="str">
        <f aca="false">Fact_Product!I168</f>
        <v>PLASTERS IN TIN WOODLAND ANIMALS</v>
      </c>
      <c r="E332" s="55" t="n">
        <f aca="false">SUMIFS(Fact_Product!$D$2:$D$11612,Fact_Product!$A$2:$A$11612,$B332,Fact_Product!$B$2:$B$11612,$C$4,Fact_Product!$C$2:$C$11612,"&gt;="&amp;$C$2,Fact_Product!$C$2:$C$11612,"&lt;="&amp;$C$3)</f>
        <v>22610.57</v>
      </c>
      <c r="F332" s="61" t="n">
        <f aca="false">E332+ROW()*0.000001</f>
        <v>22610.570332</v>
      </c>
      <c r="G332" s="55" t="n">
        <f aca="false">SUMIFS(Fact_Product!$E$2:$E$11612,Fact_Product!$A$2:$A$11612,$B332,Fact_Product!$B$2:$B$11612,$C$4,Fact_Product!$C$2:$C$11612,"&gt;="&amp;$C$2,Fact_Product!$C$2:$C$11612,"&lt;="&amp;$C$3)</f>
        <v>13429</v>
      </c>
      <c r="H332" s="49"/>
      <c r="I332" s="49"/>
      <c r="J332" s="49"/>
    </row>
    <row r="333" customFormat="false" ht="15" hidden="false" customHeight="false" outlineLevel="0" collapsed="false">
      <c r="A333" s="49"/>
      <c r="B333" s="49" t="n">
        <f aca="false">Fact_Product!G169</f>
        <v>168</v>
      </c>
      <c r="C333" s="49" t="str">
        <f aca="false">Fact_Product!H169</f>
        <v>22171</v>
      </c>
      <c r="D333" s="49" t="str">
        <f aca="false">Fact_Product!I169</f>
        <v>3 HOOK PHOTO SHELF ANTIQUE WHITE</v>
      </c>
      <c r="E333" s="55" t="n">
        <f aca="false">SUMIFS(Fact_Product!$D$2:$D$11612,Fact_Product!$A$2:$A$11612,$B333,Fact_Product!$B$2:$B$11612,$C$4,Fact_Product!$C$2:$C$11612,"&gt;="&amp;$C$2,Fact_Product!$C$2:$C$11612,"&lt;="&amp;$C$3)</f>
        <v>22497.36</v>
      </c>
      <c r="F333" s="61" t="n">
        <f aca="false">E333+ROW()*0.000001</f>
        <v>22497.360333</v>
      </c>
      <c r="G333" s="55" t="n">
        <f aca="false">SUMIFS(Fact_Product!$E$2:$E$11612,Fact_Product!$A$2:$A$11612,$B333,Fact_Product!$B$2:$B$11612,$C$4,Fact_Product!$C$2:$C$11612,"&gt;="&amp;$C$2,Fact_Product!$C$2:$C$11612,"&lt;="&amp;$C$3)</f>
        <v>2987</v>
      </c>
      <c r="H333" s="49"/>
      <c r="I333" s="49"/>
      <c r="J333" s="49"/>
    </row>
    <row r="334" customFormat="false" ht="15" hidden="false" customHeight="false" outlineLevel="0" collapsed="false">
      <c r="A334" s="49"/>
      <c r="B334" s="49" t="n">
        <f aca="false">Fact_Product!G170</f>
        <v>169</v>
      </c>
      <c r="C334" s="49" t="str">
        <f aca="false">Fact_Product!H170</f>
        <v>84406B</v>
      </c>
      <c r="D334" s="49" t="str">
        <f aca="false">Fact_Product!I170</f>
        <v>CREAM CUPID HEARTS COAT HANGER</v>
      </c>
      <c r="E334" s="55" t="n">
        <f aca="false">SUMIFS(Fact_Product!$D$2:$D$11612,Fact_Product!$A$2:$A$11612,$B334,Fact_Product!$B$2:$B$11612,$C$4,Fact_Product!$C$2:$C$11612,"&gt;="&amp;$C$2,Fact_Product!$C$2:$C$11612,"&lt;="&amp;$C$3)</f>
        <v>22417.03</v>
      </c>
      <c r="F334" s="61" t="n">
        <f aca="false">E334+ROW()*0.000001</f>
        <v>22417.030334</v>
      </c>
      <c r="G334" s="55" t="n">
        <f aca="false">SUMIFS(Fact_Product!$E$2:$E$11612,Fact_Product!$A$2:$A$11612,$B334,Fact_Product!$B$2:$B$11612,$C$4,Fact_Product!$C$2:$C$11612,"&gt;="&amp;$C$2,Fact_Product!$C$2:$C$11612,"&lt;="&amp;$C$3)</f>
        <v>6913</v>
      </c>
      <c r="H334" s="49"/>
      <c r="I334" s="49"/>
      <c r="J334" s="49"/>
    </row>
    <row r="335" customFormat="false" ht="15" hidden="false" customHeight="false" outlineLevel="0" collapsed="false">
      <c r="A335" s="49"/>
      <c r="B335" s="49" t="n">
        <f aca="false">Fact_Product!G171</f>
        <v>170</v>
      </c>
      <c r="C335" s="49" t="str">
        <f aca="false">Fact_Product!H171</f>
        <v>21936</v>
      </c>
      <c r="D335" s="49" t="str">
        <f aca="false">Fact_Product!I171</f>
        <v>RED RETROSPOT PICNIC BAG</v>
      </c>
      <c r="E335" s="55" t="n">
        <f aca="false">SUMIFS(Fact_Product!$D$2:$D$11612,Fact_Product!$A$2:$A$11612,$B335,Fact_Product!$B$2:$B$11612,$C$4,Fact_Product!$C$2:$C$11612,"&gt;="&amp;$C$2,Fact_Product!$C$2:$C$11612,"&lt;="&amp;$C$3)</f>
        <v>22349.56</v>
      </c>
      <c r="F335" s="61" t="n">
        <f aca="false">E335+ROW()*0.000001</f>
        <v>22349.560335</v>
      </c>
      <c r="G335" s="55" t="n">
        <f aca="false">SUMIFS(Fact_Product!$E$2:$E$11612,Fact_Product!$A$2:$A$11612,$B335,Fact_Product!$B$2:$B$11612,$C$4,Fact_Product!$C$2:$C$11612,"&gt;="&amp;$C$2,Fact_Product!$C$2:$C$11612,"&lt;="&amp;$C$3)</f>
        <v>7662</v>
      </c>
      <c r="H335" s="49"/>
      <c r="I335" s="49"/>
      <c r="J335" s="49"/>
    </row>
    <row r="336" customFormat="false" ht="15" hidden="false" customHeight="false" outlineLevel="0" collapsed="false">
      <c r="A336" s="49"/>
      <c r="B336" s="49" t="n">
        <f aca="false">Fact_Product!G172</f>
        <v>171</v>
      </c>
      <c r="C336" s="49" t="str">
        <f aca="false">Fact_Product!H172</f>
        <v>21314</v>
      </c>
      <c r="D336" s="49" t="str">
        <f aca="false">Fact_Product!I172</f>
        <v>SMALL GLASS HEART TRINKET POT</v>
      </c>
      <c r="E336" s="55" t="n">
        <f aca="false">SUMIFS(Fact_Product!$D$2:$D$11612,Fact_Product!$A$2:$A$11612,$B336,Fact_Product!$B$2:$B$11612,$C$4,Fact_Product!$C$2:$C$11612,"&gt;="&amp;$C$2,Fact_Product!$C$2:$C$11612,"&lt;="&amp;$C$3)</f>
        <v>22344.59</v>
      </c>
      <c r="F336" s="61" t="n">
        <f aca="false">E336+ROW()*0.000001</f>
        <v>22344.590336</v>
      </c>
      <c r="G336" s="55" t="n">
        <f aca="false">SUMIFS(Fact_Product!$E$2:$E$11612,Fact_Product!$A$2:$A$11612,$B336,Fact_Product!$B$2:$B$11612,$C$4,Fact_Product!$C$2:$C$11612,"&gt;="&amp;$C$2,Fact_Product!$C$2:$C$11612,"&lt;="&amp;$C$3)</f>
        <v>10198</v>
      </c>
      <c r="H336" s="49"/>
      <c r="I336" s="49"/>
      <c r="J336" s="49"/>
    </row>
    <row r="337" customFormat="false" ht="15" hidden="false" customHeight="false" outlineLevel="0" collapsed="false">
      <c r="A337" s="49"/>
      <c r="B337" s="49" t="n">
        <f aca="false">Fact_Product!G173</f>
        <v>172</v>
      </c>
      <c r="C337" s="49" t="str">
        <f aca="false">Fact_Product!H173</f>
        <v>22556</v>
      </c>
      <c r="D337" s="49" t="str">
        <f aca="false">Fact_Product!I173</f>
        <v>PLASTERS IN TIN CIRCUS PARADE</v>
      </c>
      <c r="E337" s="55" t="n">
        <f aca="false">SUMIFS(Fact_Product!$D$2:$D$11612,Fact_Product!$A$2:$A$11612,$B337,Fact_Product!$B$2:$B$11612,$C$4,Fact_Product!$C$2:$C$11612,"&gt;="&amp;$C$2,Fact_Product!$C$2:$C$11612,"&lt;="&amp;$C$3)</f>
        <v>22157.53</v>
      </c>
      <c r="F337" s="61" t="n">
        <f aca="false">E337+ROW()*0.000001</f>
        <v>22157.530337</v>
      </c>
      <c r="G337" s="55" t="n">
        <f aca="false">SUMIFS(Fact_Product!$E$2:$E$11612,Fact_Product!$A$2:$A$11612,$B337,Fact_Product!$B$2:$B$11612,$C$4,Fact_Product!$C$2:$C$11612,"&gt;="&amp;$C$2,Fact_Product!$C$2:$C$11612,"&lt;="&amp;$C$3)</f>
        <v>13478</v>
      </c>
      <c r="H337" s="49"/>
      <c r="I337" s="49"/>
      <c r="J337" s="49"/>
    </row>
    <row r="338" customFormat="false" ht="15" hidden="false" customHeight="false" outlineLevel="0" collapsed="false">
      <c r="A338" s="49"/>
      <c r="B338" s="49" t="n">
        <f aca="false">Fact_Product!G174</f>
        <v>173</v>
      </c>
      <c r="C338" s="49" t="str">
        <f aca="false">Fact_Product!H174</f>
        <v>20749</v>
      </c>
      <c r="D338" s="49" t="str">
        <f aca="false">Fact_Product!I174</f>
        <v>ASSORTED COLOUR MINI CASES</v>
      </c>
      <c r="E338" s="55" t="n">
        <f aca="false">SUMIFS(Fact_Product!$D$2:$D$11612,Fact_Product!$A$2:$A$11612,$B338,Fact_Product!$B$2:$B$11612,$C$4,Fact_Product!$C$2:$C$11612,"&gt;="&amp;$C$2,Fact_Product!$C$2:$C$11612,"&lt;="&amp;$C$3)</f>
        <v>21995.86</v>
      </c>
      <c r="F338" s="61" t="n">
        <f aca="false">E338+ROW()*0.000001</f>
        <v>21995.860338</v>
      </c>
      <c r="G338" s="55" t="n">
        <f aca="false">SUMIFS(Fact_Product!$E$2:$E$11612,Fact_Product!$A$2:$A$11612,$B338,Fact_Product!$B$2:$B$11612,$C$4,Fact_Product!$C$2:$C$11612,"&gt;="&amp;$C$2,Fact_Product!$C$2:$C$11612,"&lt;="&amp;$C$3)</f>
        <v>3049</v>
      </c>
      <c r="H338" s="49"/>
      <c r="I338" s="49"/>
      <c r="J338" s="49"/>
    </row>
    <row r="339" customFormat="false" ht="15" hidden="false" customHeight="false" outlineLevel="0" collapsed="false">
      <c r="A339" s="49"/>
      <c r="B339" s="49" t="n">
        <f aca="false">Fact_Product!G175</f>
        <v>174</v>
      </c>
      <c r="C339" s="49" t="str">
        <f aca="false">Fact_Product!H175</f>
        <v>22113</v>
      </c>
      <c r="D339" s="49" t="str">
        <f aca="false">Fact_Product!I175</f>
        <v>GREY HEART HOT WATER BOTTLE</v>
      </c>
      <c r="E339" s="55" t="n">
        <f aca="false">SUMIFS(Fact_Product!$D$2:$D$11612,Fact_Product!$A$2:$A$11612,$B339,Fact_Product!$B$2:$B$11612,$C$4,Fact_Product!$C$2:$C$11612,"&gt;="&amp;$C$2,Fact_Product!$C$2:$C$11612,"&lt;="&amp;$C$3)</f>
        <v>21904.13</v>
      </c>
      <c r="F339" s="61" t="n">
        <f aca="false">E339+ROW()*0.000001</f>
        <v>21904.130339</v>
      </c>
      <c r="G339" s="55" t="n">
        <f aca="false">SUMIFS(Fact_Product!$E$2:$E$11612,Fact_Product!$A$2:$A$11612,$B339,Fact_Product!$B$2:$B$11612,$C$4,Fact_Product!$C$2:$C$11612,"&gt;="&amp;$C$2,Fact_Product!$C$2:$C$11612,"&lt;="&amp;$C$3)</f>
        <v>5727</v>
      </c>
      <c r="H339" s="49"/>
      <c r="I339" s="49"/>
      <c r="J339" s="49"/>
    </row>
    <row r="340" customFormat="false" ht="15" hidden="false" customHeight="false" outlineLevel="0" collapsed="false">
      <c r="A340" s="49"/>
      <c r="B340" s="49" t="n">
        <f aca="false">Fact_Product!G176</f>
        <v>175</v>
      </c>
      <c r="C340" s="49" t="str">
        <f aca="false">Fact_Product!H176</f>
        <v>22499</v>
      </c>
      <c r="D340" s="49" t="str">
        <f aca="false">Fact_Product!I176</f>
        <v>WOODEN UNION JACK BUNTING</v>
      </c>
      <c r="E340" s="55" t="n">
        <f aca="false">SUMIFS(Fact_Product!$D$2:$D$11612,Fact_Product!$A$2:$A$11612,$B340,Fact_Product!$B$2:$B$11612,$C$4,Fact_Product!$C$2:$C$11612,"&gt;="&amp;$C$2,Fact_Product!$C$2:$C$11612,"&lt;="&amp;$C$3)</f>
        <v>21784.87</v>
      </c>
      <c r="F340" s="61" t="n">
        <f aca="false">E340+ROW()*0.000001</f>
        <v>21784.87034</v>
      </c>
      <c r="G340" s="55" t="n">
        <f aca="false">SUMIFS(Fact_Product!$E$2:$E$11612,Fact_Product!$A$2:$A$11612,$B340,Fact_Product!$B$2:$B$11612,$C$4,Fact_Product!$C$2:$C$11612,"&gt;="&amp;$C$2,Fact_Product!$C$2:$C$11612,"&lt;="&amp;$C$3)</f>
        <v>3577</v>
      </c>
      <c r="H340" s="49"/>
      <c r="I340" s="49"/>
      <c r="J340" s="49"/>
    </row>
    <row r="341" customFormat="false" ht="15" hidden="false" customHeight="false" outlineLevel="0" collapsed="false">
      <c r="A341" s="49"/>
      <c r="B341" s="49" t="n">
        <f aca="false">Fact_Product!G177</f>
        <v>176</v>
      </c>
      <c r="C341" s="49" t="str">
        <f aca="false">Fact_Product!H177</f>
        <v>85014A</v>
      </c>
      <c r="D341" s="49" t="str">
        <f aca="false">Fact_Product!I177</f>
        <v>BLACK/BLUE POLKADOT UMBRELLA</v>
      </c>
      <c r="E341" s="55" t="n">
        <f aca="false">SUMIFS(Fact_Product!$D$2:$D$11612,Fact_Product!$A$2:$A$11612,$B341,Fact_Product!$B$2:$B$11612,$C$4,Fact_Product!$C$2:$C$11612,"&gt;="&amp;$C$2,Fact_Product!$C$2:$C$11612,"&lt;="&amp;$C$3)</f>
        <v>21749.98</v>
      </c>
      <c r="F341" s="61" t="n">
        <f aca="false">E341+ROW()*0.000001</f>
        <v>21749.980341</v>
      </c>
      <c r="G341" s="55" t="n">
        <f aca="false">SUMIFS(Fact_Product!$E$2:$E$11612,Fact_Product!$A$2:$A$11612,$B341,Fact_Product!$B$2:$B$11612,$C$4,Fact_Product!$C$2:$C$11612,"&gt;="&amp;$C$2,Fact_Product!$C$2:$C$11612,"&lt;="&amp;$C$3)</f>
        <v>4615</v>
      </c>
      <c r="H341" s="49"/>
      <c r="I341" s="49"/>
      <c r="J341" s="49"/>
    </row>
    <row r="342" customFormat="false" ht="15" hidden="false" customHeight="false" outlineLevel="0" collapsed="false">
      <c r="A342" s="49"/>
      <c r="B342" s="49" t="n">
        <f aca="false">Fact_Product!G178</f>
        <v>177</v>
      </c>
      <c r="C342" s="49" t="str">
        <f aca="false">Fact_Product!H178</f>
        <v>21791</v>
      </c>
      <c r="D342" s="49" t="str">
        <f aca="false">Fact_Product!I178</f>
        <v>VINTAGE HEADS AND TAILS CARD GAME</v>
      </c>
      <c r="E342" s="55" t="n">
        <f aca="false">SUMIFS(Fact_Product!$D$2:$D$11612,Fact_Product!$A$2:$A$11612,$B342,Fact_Product!$B$2:$B$11612,$C$4,Fact_Product!$C$2:$C$11612,"&gt;="&amp;$C$2,Fact_Product!$C$2:$C$11612,"&lt;="&amp;$C$3)</f>
        <v>21702.35</v>
      </c>
      <c r="F342" s="61" t="n">
        <f aca="false">E342+ROW()*0.000001</f>
        <v>21702.350342</v>
      </c>
      <c r="G342" s="55" t="n">
        <f aca="false">SUMIFS(Fact_Product!$E$2:$E$11612,Fact_Product!$A$2:$A$11612,$B342,Fact_Product!$B$2:$B$11612,$C$4,Fact_Product!$C$2:$C$11612,"&gt;="&amp;$C$2,Fact_Product!$C$2:$C$11612,"&lt;="&amp;$C$3)</f>
        <v>16527</v>
      </c>
      <c r="H342" s="49"/>
      <c r="I342" s="49"/>
      <c r="J342" s="49"/>
    </row>
    <row r="343" customFormat="false" ht="15" hidden="false" customHeight="false" outlineLevel="0" collapsed="false">
      <c r="A343" s="49"/>
      <c r="B343" s="49" t="n">
        <f aca="false">Fact_Product!G179</f>
        <v>178</v>
      </c>
      <c r="C343" s="49" t="str">
        <f aca="false">Fact_Product!H179</f>
        <v>84970S</v>
      </c>
      <c r="D343" s="49" t="str">
        <f aca="false">Fact_Product!I179</f>
        <v>HANGING HEART ZINC T-LIGHT HOLDER</v>
      </c>
      <c r="E343" s="55" t="n">
        <f aca="false">SUMIFS(Fact_Product!$D$2:$D$11612,Fact_Product!$A$2:$A$11612,$B343,Fact_Product!$B$2:$B$11612,$C$4,Fact_Product!$C$2:$C$11612,"&gt;="&amp;$C$2,Fact_Product!$C$2:$C$11612,"&lt;="&amp;$C$3)</f>
        <v>21689.06</v>
      </c>
      <c r="F343" s="61" t="n">
        <f aca="false">E343+ROW()*0.000001</f>
        <v>21689.060343</v>
      </c>
      <c r="G343" s="55" t="n">
        <f aca="false">SUMIFS(Fact_Product!$E$2:$E$11612,Fact_Product!$A$2:$A$11612,$B343,Fact_Product!$B$2:$B$11612,$C$4,Fact_Product!$C$2:$C$11612,"&gt;="&amp;$C$2,Fact_Product!$C$2:$C$11612,"&lt;="&amp;$C$3)</f>
        <v>26319</v>
      </c>
      <c r="H343" s="49"/>
      <c r="I343" s="49"/>
      <c r="J343" s="49"/>
    </row>
    <row r="344" customFormat="false" ht="15" hidden="false" customHeight="false" outlineLevel="0" collapsed="false">
      <c r="A344" s="49"/>
      <c r="B344" s="49" t="n">
        <f aca="false">Fact_Product!G180</f>
        <v>179</v>
      </c>
      <c r="C344" s="49" t="str">
        <f aca="false">Fact_Product!H180</f>
        <v>22585</v>
      </c>
      <c r="D344" s="49" t="str">
        <f aca="false">Fact_Product!I180</f>
        <v>PACK OF 6 BIRDY GIFT TAGS</v>
      </c>
      <c r="E344" s="55" t="n">
        <f aca="false">SUMIFS(Fact_Product!$D$2:$D$11612,Fact_Product!$A$2:$A$11612,$B344,Fact_Product!$B$2:$B$11612,$C$4,Fact_Product!$C$2:$C$11612,"&gt;="&amp;$C$2,Fact_Product!$C$2:$C$11612,"&lt;="&amp;$C$3)</f>
        <v>21534.39</v>
      </c>
      <c r="F344" s="61" t="n">
        <f aca="false">E344+ROW()*0.000001</f>
        <v>21534.390344</v>
      </c>
      <c r="G344" s="55" t="n">
        <f aca="false">SUMIFS(Fact_Product!$E$2:$E$11612,Fact_Product!$A$2:$A$11612,$B344,Fact_Product!$B$2:$B$11612,$C$4,Fact_Product!$C$2:$C$11612,"&gt;="&amp;$C$2,Fact_Product!$C$2:$C$11612,"&lt;="&amp;$C$3)</f>
        <v>17163</v>
      </c>
      <c r="H344" s="49"/>
      <c r="I344" s="49"/>
      <c r="J344" s="49"/>
    </row>
    <row r="345" customFormat="false" ht="15" hidden="false" customHeight="false" outlineLevel="0" collapsed="false">
      <c r="A345" s="49"/>
      <c r="B345" s="49" t="n">
        <f aca="false">Fact_Product!G181</f>
        <v>180</v>
      </c>
      <c r="C345" s="49" t="str">
        <f aca="false">Fact_Product!H181</f>
        <v>21210</v>
      </c>
      <c r="D345" s="49" t="str">
        <f aca="false">Fact_Product!I181</f>
        <v>SET OF 72 RETROSPOT PAPER  DOILIES</v>
      </c>
      <c r="E345" s="55" t="n">
        <f aca="false">SUMIFS(Fact_Product!$D$2:$D$11612,Fact_Product!$A$2:$A$11612,$B345,Fact_Product!$B$2:$B$11612,$C$4,Fact_Product!$C$2:$C$11612,"&gt;="&amp;$C$2,Fact_Product!$C$2:$C$11612,"&lt;="&amp;$C$3)</f>
        <v>21529.64</v>
      </c>
      <c r="F345" s="61" t="n">
        <f aca="false">E345+ROW()*0.000001</f>
        <v>21529.640345</v>
      </c>
      <c r="G345" s="55" t="n">
        <f aca="false">SUMIFS(Fact_Product!$E$2:$E$11612,Fact_Product!$A$2:$A$11612,$B345,Fact_Product!$B$2:$B$11612,$C$4,Fact_Product!$C$2:$C$11612,"&gt;="&amp;$C$2,Fact_Product!$C$2:$C$11612,"&lt;="&amp;$C$3)</f>
        <v>14967</v>
      </c>
      <c r="H345" s="49"/>
      <c r="I345" s="49"/>
      <c r="J345" s="49"/>
    </row>
    <row r="346" customFormat="false" ht="15" hidden="false" customHeight="false" outlineLevel="0" collapsed="false">
      <c r="A346" s="49"/>
      <c r="B346" s="49" t="n">
        <f aca="false">Fact_Product!G182</f>
        <v>181</v>
      </c>
      <c r="C346" s="49" t="str">
        <f aca="false">Fact_Product!H182</f>
        <v>23202</v>
      </c>
      <c r="D346" s="49" t="str">
        <f aca="false">Fact_Product!I182</f>
        <v>JUMBO BAG VINTAGE LEAF</v>
      </c>
      <c r="E346" s="55" t="n">
        <f aca="false">SUMIFS(Fact_Product!$D$2:$D$11612,Fact_Product!$A$2:$A$11612,$B346,Fact_Product!$B$2:$B$11612,$C$4,Fact_Product!$C$2:$C$11612,"&gt;="&amp;$C$2,Fact_Product!$C$2:$C$11612,"&lt;="&amp;$C$3)</f>
        <v>21367.97</v>
      </c>
      <c r="F346" s="61" t="n">
        <f aca="false">E346+ROW()*0.000001</f>
        <v>21367.970346</v>
      </c>
      <c r="G346" s="55" t="n">
        <f aca="false">SUMIFS(Fact_Product!$E$2:$E$11612,Fact_Product!$A$2:$A$11612,$B346,Fact_Product!$B$2:$B$11612,$C$4,Fact_Product!$C$2:$C$11612,"&gt;="&amp;$C$2,Fact_Product!$C$2:$C$11612,"&lt;="&amp;$C$3)</f>
        <v>10699</v>
      </c>
      <c r="H346" s="49"/>
      <c r="I346" s="49"/>
      <c r="J346" s="49"/>
    </row>
    <row r="347" customFormat="false" ht="15" hidden="false" customHeight="false" outlineLevel="0" collapsed="false">
      <c r="A347" s="49"/>
      <c r="B347" s="49" t="n">
        <f aca="false">Fact_Product!G183</f>
        <v>182</v>
      </c>
      <c r="C347" s="49" t="str">
        <f aca="false">Fact_Product!H183</f>
        <v>23209</v>
      </c>
      <c r="D347" s="49" t="str">
        <f aca="false">Fact_Product!I183</f>
        <v>LUNCH BAG VINTAGE DOILY</v>
      </c>
      <c r="E347" s="55" t="n">
        <f aca="false">SUMIFS(Fact_Product!$D$2:$D$11612,Fact_Product!$A$2:$A$11612,$B347,Fact_Product!$B$2:$B$11612,$C$4,Fact_Product!$C$2:$C$11612,"&gt;="&amp;$C$2,Fact_Product!$C$2:$C$11612,"&lt;="&amp;$C$3)</f>
        <v>21353.02</v>
      </c>
      <c r="F347" s="61" t="n">
        <f aca="false">E347+ROW()*0.000001</f>
        <v>21353.020347</v>
      </c>
      <c r="G347" s="55" t="n">
        <f aca="false">SUMIFS(Fact_Product!$E$2:$E$11612,Fact_Product!$A$2:$A$11612,$B347,Fact_Product!$B$2:$B$11612,$C$4,Fact_Product!$C$2:$C$11612,"&gt;="&amp;$C$2,Fact_Product!$C$2:$C$11612,"&lt;="&amp;$C$3)</f>
        <v>13130</v>
      </c>
      <c r="H347" s="49"/>
      <c r="I347" s="49"/>
      <c r="J347" s="49"/>
    </row>
    <row r="348" customFormat="false" ht="15" hidden="false" customHeight="false" outlineLevel="0" collapsed="false">
      <c r="A348" s="49"/>
      <c r="B348" s="49" t="n">
        <f aca="false">Fact_Product!G184</f>
        <v>183</v>
      </c>
      <c r="C348" s="49" t="str">
        <f aca="false">Fact_Product!H184</f>
        <v>21213</v>
      </c>
      <c r="D348" s="49" t="str">
        <f aca="false">Fact_Product!I184</f>
        <v>PACK OF 72 SKULL CAKE CASES</v>
      </c>
      <c r="E348" s="55" t="n">
        <f aca="false">SUMIFS(Fact_Product!$D$2:$D$11612,Fact_Product!$A$2:$A$11612,$B348,Fact_Product!$B$2:$B$11612,$C$4,Fact_Product!$C$2:$C$11612,"&gt;="&amp;$C$2,Fact_Product!$C$2:$C$11612,"&lt;="&amp;$C$3)</f>
        <v>21341.81</v>
      </c>
      <c r="F348" s="61" t="n">
        <f aca="false">E348+ROW()*0.000001</f>
        <v>21341.810348</v>
      </c>
      <c r="G348" s="55" t="n">
        <f aca="false">SUMIFS(Fact_Product!$E$2:$E$11612,Fact_Product!$A$2:$A$11612,$B348,Fact_Product!$B$2:$B$11612,$C$4,Fact_Product!$C$2:$C$11612,"&gt;="&amp;$C$2,Fact_Product!$C$2:$C$11612,"&lt;="&amp;$C$3)</f>
        <v>40174</v>
      </c>
      <c r="H348" s="49"/>
      <c r="I348" s="49"/>
      <c r="J348" s="49"/>
    </row>
    <row r="349" customFormat="false" ht="15" hidden="false" customHeight="false" outlineLevel="0" collapsed="false">
      <c r="A349" s="49"/>
      <c r="B349" s="49" t="n">
        <f aca="false">Fact_Product!G185</f>
        <v>184</v>
      </c>
      <c r="C349" s="49" t="str">
        <f aca="false">Fact_Product!H185</f>
        <v>22969</v>
      </c>
      <c r="D349" s="49" t="str">
        <f aca="false">Fact_Product!I185</f>
        <v>HOMEMADE JAM SCENTED CANDLES</v>
      </c>
      <c r="E349" s="55" t="n">
        <f aca="false">SUMIFS(Fact_Product!$D$2:$D$11612,Fact_Product!$A$2:$A$11612,$B349,Fact_Product!$B$2:$B$11612,$C$4,Fact_Product!$C$2:$C$11612,"&gt;="&amp;$C$2,Fact_Product!$C$2:$C$11612,"&lt;="&amp;$C$3)</f>
        <v>21316.19</v>
      </c>
      <c r="F349" s="61" t="n">
        <f aca="false">E349+ROW()*0.000001</f>
        <v>21316.190349</v>
      </c>
      <c r="G349" s="55" t="n">
        <f aca="false">SUMIFS(Fact_Product!$E$2:$E$11612,Fact_Product!$A$2:$A$11612,$B349,Fact_Product!$B$2:$B$11612,$C$4,Fact_Product!$C$2:$C$11612,"&gt;="&amp;$C$2,Fact_Product!$C$2:$C$11612,"&lt;="&amp;$C$3)</f>
        <v>14321</v>
      </c>
      <c r="H349" s="49"/>
      <c r="I349" s="49"/>
      <c r="J349" s="49"/>
    </row>
    <row r="350" customFormat="false" ht="15" hidden="false" customHeight="false" outlineLevel="0" collapsed="false">
      <c r="A350" s="49"/>
      <c r="B350" s="49" t="n">
        <f aca="false">Fact_Product!G186</f>
        <v>185</v>
      </c>
      <c r="C350" s="49" t="str">
        <f aca="false">Fact_Product!H186</f>
        <v>47566B</v>
      </c>
      <c r="D350" s="49" t="str">
        <f aca="false">Fact_Product!I186</f>
        <v>TEA TIME PARTY BUNTING</v>
      </c>
      <c r="E350" s="55" t="n">
        <f aca="false">SUMIFS(Fact_Product!$D$2:$D$11612,Fact_Product!$A$2:$A$11612,$B350,Fact_Product!$B$2:$B$11612,$C$4,Fact_Product!$C$2:$C$11612,"&gt;="&amp;$C$2,Fact_Product!$C$2:$C$11612,"&lt;="&amp;$C$3)</f>
        <v>21312.99</v>
      </c>
      <c r="F350" s="61" t="n">
        <f aca="false">E350+ROW()*0.000001</f>
        <v>21312.99035</v>
      </c>
      <c r="G350" s="55" t="n">
        <f aca="false">SUMIFS(Fact_Product!$E$2:$E$11612,Fact_Product!$A$2:$A$11612,$B350,Fact_Product!$B$2:$B$11612,$C$4,Fact_Product!$C$2:$C$11612,"&gt;="&amp;$C$2,Fact_Product!$C$2:$C$11612,"&lt;="&amp;$C$3)</f>
        <v>4166</v>
      </c>
      <c r="H350" s="49"/>
      <c r="I350" s="49"/>
      <c r="J350" s="49"/>
    </row>
    <row r="351" customFormat="false" ht="15" hidden="false" customHeight="false" outlineLevel="0" collapsed="false">
      <c r="A351" s="49"/>
      <c r="B351" s="49" t="n">
        <f aca="false">Fact_Product!G187</f>
        <v>186</v>
      </c>
      <c r="C351" s="49" t="str">
        <f aca="false">Fact_Product!H187</f>
        <v>22941</v>
      </c>
      <c r="D351" s="49" t="str">
        <f aca="false">Fact_Product!I187</f>
        <v>CHRISTMAS LIGHTS 10 REINDEER</v>
      </c>
      <c r="E351" s="55" t="n">
        <f aca="false">SUMIFS(Fact_Product!$D$2:$D$11612,Fact_Product!$A$2:$A$11612,$B351,Fact_Product!$B$2:$B$11612,$C$4,Fact_Product!$C$2:$C$11612,"&gt;="&amp;$C$2,Fact_Product!$C$2:$C$11612,"&lt;="&amp;$C$3)</f>
        <v>21117.28</v>
      </c>
      <c r="F351" s="61" t="n">
        <f aca="false">E351+ROW()*0.000001</f>
        <v>21117.280351</v>
      </c>
      <c r="G351" s="55" t="n">
        <f aca="false">SUMIFS(Fact_Product!$E$2:$E$11612,Fact_Product!$A$2:$A$11612,$B351,Fact_Product!$B$2:$B$11612,$C$4,Fact_Product!$C$2:$C$11612,"&gt;="&amp;$C$2,Fact_Product!$C$2:$C$11612,"&lt;="&amp;$C$3)</f>
        <v>2541</v>
      </c>
      <c r="H351" s="49"/>
      <c r="I351" s="49"/>
      <c r="J351" s="49"/>
    </row>
    <row r="352" customFormat="false" ht="15" hidden="false" customHeight="false" outlineLevel="0" collapsed="false">
      <c r="A352" s="49"/>
      <c r="B352" s="49" t="n">
        <f aca="false">Fact_Product!G188</f>
        <v>187</v>
      </c>
      <c r="C352" s="49" t="str">
        <f aca="false">Fact_Product!H188</f>
        <v>22456</v>
      </c>
      <c r="D352" s="49" t="str">
        <f aca="false">Fact_Product!I188</f>
        <v>NATURAL SLATE CHALKBOARD LARGE</v>
      </c>
      <c r="E352" s="55" t="n">
        <f aca="false">SUMIFS(Fact_Product!$D$2:$D$11612,Fact_Product!$A$2:$A$11612,$B352,Fact_Product!$B$2:$B$11612,$C$4,Fact_Product!$C$2:$C$11612,"&gt;="&amp;$C$2,Fact_Product!$C$2:$C$11612,"&lt;="&amp;$C$3)</f>
        <v>21081.7</v>
      </c>
      <c r="F352" s="61" t="n">
        <f aca="false">E352+ROW()*0.000001</f>
        <v>21081.700352</v>
      </c>
      <c r="G352" s="55" t="n">
        <f aca="false">SUMIFS(Fact_Product!$E$2:$E$11612,Fact_Product!$A$2:$A$11612,$B352,Fact_Product!$B$2:$B$11612,$C$4,Fact_Product!$C$2:$C$11612,"&gt;="&amp;$C$2,Fact_Product!$C$2:$C$11612,"&lt;="&amp;$C$3)</f>
        <v>4312</v>
      </c>
      <c r="H352" s="49"/>
      <c r="I352" s="49"/>
      <c r="J352" s="49"/>
    </row>
    <row r="353" customFormat="false" ht="15" hidden="false" customHeight="false" outlineLevel="0" collapsed="false">
      <c r="A353" s="49"/>
      <c r="B353" s="49" t="n">
        <f aca="false">Fact_Product!G189</f>
        <v>188</v>
      </c>
      <c r="C353" s="49" t="str">
        <f aca="false">Fact_Product!H189</f>
        <v>23206</v>
      </c>
      <c r="D353" s="49" t="str">
        <f aca="false">Fact_Product!I189</f>
        <v>LUNCH BAG APPLE DESIGN</v>
      </c>
      <c r="E353" s="55" t="n">
        <f aca="false">SUMIFS(Fact_Product!$D$2:$D$11612,Fact_Product!$A$2:$A$11612,$B353,Fact_Product!$B$2:$B$11612,$C$4,Fact_Product!$C$2:$C$11612,"&gt;="&amp;$C$2,Fact_Product!$C$2:$C$11612,"&lt;="&amp;$C$3)</f>
        <v>20755.43</v>
      </c>
      <c r="F353" s="61" t="n">
        <f aca="false">E353+ROW()*0.000001</f>
        <v>20755.430353</v>
      </c>
      <c r="G353" s="55" t="n">
        <f aca="false">SUMIFS(Fact_Product!$E$2:$E$11612,Fact_Product!$A$2:$A$11612,$B353,Fact_Product!$B$2:$B$11612,$C$4,Fact_Product!$C$2:$C$11612,"&gt;="&amp;$C$2,Fact_Product!$C$2:$C$11612,"&lt;="&amp;$C$3)</f>
        <v>12088</v>
      </c>
      <c r="H353" s="49"/>
      <c r="I353" s="49"/>
      <c r="J353" s="49"/>
    </row>
    <row r="354" customFormat="false" ht="15" hidden="false" customHeight="false" outlineLevel="0" collapsed="false">
      <c r="A354" s="49"/>
      <c r="B354" s="49" t="n">
        <f aca="false">Fact_Product!G190</f>
        <v>189</v>
      </c>
      <c r="C354" s="49" t="str">
        <f aca="false">Fact_Product!H190</f>
        <v>48116</v>
      </c>
      <c r="D354" s="49" t="str">
        <f aca="false">Fact_Product!I190</f>
        <v>DOORMAT MULTICOLOUR STRIPE</v>
      </c>
      <c r="E354" s="55" t="n">
        <f aca="false">SUMIFS(Fact_Product!$D$2:$D$11612,Fact_Product!$A$2:$A$11612,$B354,Fact_Product!$B$2:$B$11612,$C$4,Fact_Product!$C$2:$C$11612,"&gt;="&amp;$C$2,Fact_Product!$C$2:$C$11612,"&lt;="&amp;$C$3)</f>
        <v>20688.48</v>
      </c>
      <c r="F354" s="61" t="n">
        <f aca="false">E354+ROW()*0.000001</f>
        <v>20688.480354</v>
      </c>
      <c r="G354" s="55" t="n">
        <f aca="false">SUMIFS(Fact_Product!$E$2:$E$11612,Fact_Product!$A$2:$A$11612,$B354,Fact_Product!$B$2:$B$11612,$C$4,Fact_Product!$C$2:$C$11612,"&gt;="&amp;$C$2,Fact_Product!$C$2:$C$11612,"&lt;="&amp;$C$3)</f>
        <v>3449</v>
      </c>
      <c r="H354" s="49"/>
      <c r="I354" s="49"/>
      <c r="J354" s="49"/>
    </row>
    <row r="355" customFormat="false" ht="15" hidden="false" customHeight="false" outlineLevel="0" collapsed="false">
      <c r="A355" s="49"/>
      <c r="B355" s="49" t="n">
        <f aca="false">Fact_Product!G191</f>
        <v>190</v>
      </c>
      <c r="C355" s="49" t="str">
        <f aca="false">Fact_Product!H191</f>
        <v>21218</v>
      </c>
      <c r="D355" s="49" t="str">
        <f aca="false">Fact_Product!I191</f>
        <v>RED SPOTTY BISCUIT TIN</v>
      </c>
      <c r="E355" s="55" t="n">
        <f aca="false">SUMIFS(Fact_Product!$D$2:$D$11612,Fact_Product!$A$2:$A$11612,$B355,Fact_Product!$B$2:$B$11612,$C$4,Fact_Product!$C$2:$C$11612,"&gt;="&amp;$C$2,Fact_Product!$C$2:$C$11612,"&lt;="&amp;$C$3)</f>
        <v>20523.06</v>
      </c>
      <c r="F355" s="61" t="n">
        <f aca="false">E355+ROW()*0.000001</f>
        <v>20523.060355</v>
      </c>
      <c r="G355" s="55" t="n">
        <f aca="false">SUMIFS(Fact_Product!$E$2:$E$11612,Fact_Product!$A$2:$A$11612,$B355,Fact_Product!$B$2:$B$11612,$C$4,Fact_Product!$C$2:$C$11612,"&gt;="&amp;$C$2,Fact_Product!$C$2:$C$11612,"&lt;="&amp;$C$3)</f>
        <v>5177</v>
      </c>
      <c r="H355" s="49"/>
      <c r="I355" s="49"/>
      <c r="J355" s="49"/>
    </row>
    <row r="356" customFormat="false" ht="15" hidden="false" customHeight="false" outlineLevel="0" collapsed="false">
      <c r="A356" s="49"/>
      <c r="B356" s="49" t="n">
        <f aca="false">Fact_Product!G192</f>
        <v>191</v>
      </c>
      <c r="C356" s="49" t="str">
        <f aca="false">Fact_Product!H192</f>
        <v>85048</v>
      </c>
      <c r="D356" s="49" t="str">
        <f aca="false">Fact_Product!I192</f>
        <v>15CM CHRISTMAS GLASS BALL 20 LIGHTS</v>
      </c>
      <c r="E356" s="55" t="n">
        <f aca="false">SUMIFS(Fact_Product!$D$2:$D$11612,Fact_Product!$A$2:$A$11612,$B356,Fact_Product!$B$2:$B$11612,$C$4,Fact_Product!$C$2:$C$11612,"&gt;="&amp;$C$2,Fact_Product!$C$2:$C$11612,"&lt;="&amp;$C$3)</f>
        <v>20505.78</v>
      </c>
      <c r="F356" s="61" t="n">
        <f aca="false">E356+ROW()*0.000001</f>
        <v>20505.780356</v>
      </c>
      <c r="G356" s="55" t="n">
        <f aca="false">SUMIFS(Fact_Product!$E$2:$E$11612,Fact_Product!$A$2:$A$11612,$B356,Fact_Product!$B$2:$B$11612,$C$4,Fact_Product!$C$2:$C$11612,"&gt;="&amp;$C$2,Fact_Product!$C$2:$C$11612,"&lt;="&amp;$C$3)</f>
        <v>2592</v>
      </c>
      <c r="H356" s="49"/>
      <c r="I356" s="49"/>
      <c r="J356" s="49"/>
    </row>
    <row r="357" customFormat="false" ht="15" hidden="false" customHeight="false" outlineLevel="0" collapsed="false">
      <c r="A357" s="49"/>
      <c r="B357" s="49" t="n">
        <f aca="false">Fact_Product!G193</f>
        <v>192</v>
      </c>
      <c r="C357" s="49" t="str">
        <f aca="false">Fact_Product!H193</f>
        <v>22294</v>
      </c>
      <c r="D357" s="49" t="str">
        <f aca="false">Fact_Product!I193</f>
        <v>HEART FILIGREE DOVE  SMALL</v>
      </c>
      <c r="E357" s="55" t="n">
        <f aca="false">SUMIFS(Fact_Product!$D$2:$D$11612,Fact_Product!$A$2:$A$11612,$B357,Fact_Product!$B$2:$B$11612,$C$4,Fact_Product!$C$2:$C$11612,"&gt;="&amp;$C$2,Fact_Product!$C$2:$C$11612,"&lt;="&amp;$C$3)</f>
        <v>20495.63</v>
      </c>
      <c r="F357" s="61" t="n">
        <f aca="false">E357+ROW()*0.000001</f>
        <v>20495.630357</v>
      </c>
      <c r="G357" s="55" t="n">
        <f aca="false">SUMIFS(Fact_Product!$E$2:$E$11612,Fact_Product!$A$2:$A$11612,$B357,Fact_Product!$B$2:$B$11612,$C$4,Fact_Product!$C$2:$C$11612,"&gt;="&amp;$C$2,Fact_Product!$C$2:$C$11612,"&lt;="&amp;$C$3)</f>
        <v>16564</v>
      </c>
      <c r="H357" s="49"/>
      <c r="I357" s="49"/>
      <c r="J357" s="49"/>
    </row>
    <row r="358" customFormat="false" ht="15" hidden="false" customHeight="false" outlineLevel="0" collapsed="false">
      <c r="A358" s="49"/>
      <c r="B358" s="49" t="n">
        <f aca="false">Fact_Product!G194</f>
        <v>193</v>
      </c>
      <c r="C358" s="49" t="str">
        <f aca="false">Fact_Product!H194</f>
        <v>22632</v>
      </c>
      <c r="D358" s="49" t="str">
        <f aca="false">Fact_Product!I194</f>
        <v>HAND WARMER RED RETROSPOT</v>
      </c>
      <c r="E358" s="55" t="n">
        <f aca="false">SUMIFS(Fact_Product!$D$2:$D$11612,Fact_Product!$A$2:$A$11612,$B358,Fact_Product!$B$2:$B$11612,$C$4,Fact_Product!$C$2:$C$11612,"&gt;="&amp;$C$2,Fact_Product!$C$2:$C$11612,"&lt;="&amp;$C$3)</f>
        <v>20468.83</v>
      </c>
      <c r="F358" s="61" t="n">
        <f aca="false">E358+ROW()*0.000001</f>
        <v>20468.830358</v>
      </c>
      <c r="G358" s="55" t="n">
        <f aca="false">SUMIFS(Fact_Product!$E$2:$E$11612,Fact_Product!$A$2:$A$11612,$B358,Fact_Product!$B$2:$B$11612,$C$4,Fact_Product!$C$2:$C$11612,"&gt;="&amp;$C$2,Fact_Product!$C$2:$C$11612,"&lt;="&amp;$C$3)</f>
        <v>10255</v>
      </c>
      <c r="H358" s="49"/>
      <c r="I358" s="49"/>
      <c r="J358" s="49"/>
    </row>
    <row r="359" customFormat="false" ht="15" hidden="false" customHeight="false" outlineLevel="0" collapsed="false">
      <c r="A359" s="49"/>
      <c r="B359" s="49" t="n">
        <f aca="false">Fact_Product!G195</f>
        <v>194</v>
      </c>
      <c r="C359" s="49" t="str">
        <f aca="false">Fact_Product!H195</f>
        <v>22356</v>
      </c>
      <c r="D359" s="49" t="str">
        <f aca="false">Fact_Product!I195</f>
        <v>CHARLOTTE BAG PINK POLKADOT</v>
      </c>
      <c r="E359" s="55" t="n">
        <f aca="false">SUMIFS(Fact_Product!$D$2:$D$11612,Fact_Product!$A$2:$A$11612,$B359,Fact_Product!$B$2:$B$11612,$C$4,Fact_Product!$C$2:$C$11612,"&gt;="&amp;$C$2,Fact_Product!$C$2:$C$11612,"&lt;="&amp;$C$3)</f>
        <v>20441.16</v>
      </c>
      <c r="F359" s="61" t="n">
        <f aca="false">E359+ROW()*0.000001</f>
        <v>20441.160359</v>
      </c>
      <c r="G359" s="55" t="n">
        <f aca="false">SUMIFS(Fact_Product!$E$2:$E$11612,Fact_Product!$A$2:$A$11612,$B359,Fact_Product!$B$2:$B$11612,$C$4,Fact_Product!$C$2:$C$11612,"&gt;="&amp;$C$2,Fact_Product!$C$2:$C$11612,"&lt;="&amp;$C$3)</f>
        <v>19433</v>
      </c>
      <c r="H359" s="49"/>
      <c r="I359" s="49"/>
      <c r="J359" s="49"/>
    </row>
    <row r="360" customFormat="false" ht="15" hidden="false" customHeight="false" outlineLevel="0" collapsed="false">
      <c r="A360" s="49"/>
      <c r="B360" s="49" t="n">
        <f aca="false">Fact_Product!G196</f>
        <v>195</v>
      </c>
      <c r="C360" s="49" t="str">
        <f aca="false">Fact_Product!H196</f>
        <v>22693</v>
      </c>
      <c r="D360" s="49" t="str">
        <f aca="false">Fact_Product!I196</f>
        <v>GROW A FLYTRAP OR SUNFLOWER IN TIN</v>
      </c>
      <c r="E360" s="55" t="n">
        <f aca="false">SUMIFS(Fact_Product!$D$2:$D$11612,Fact_Product!$A$2:$A$11612,$B360,Fact_Product!$B$2:$B$11612,$C$4,Fact_Product!$C$2:$C$11612,"&gt;="&amp;$C$2,Fact_Product!$C$2:$C$11612,"&lt;="&amp;$C$3)</f>
        <v>20379.08</v>
      </c>
      <c r="F360" s="61" t="n">
        <f aca="false">E360+ROW()*0.000001</f>
        <v>20379.08036</v>
      </c>
      <c r="G360" s="55" t="n">
        <f aca="false">SUMIFS(Fact_Product!$E$2:$E$11612,Fact_Product!$A$2:$A$11612,$B360,Fact_Product!$B$2:$B$11612,$C$4,Fact_Product!$C$2:$C$11612,"&gt;="&amp;$C$2,Fact_Product!$C$2:$C$11612,"&lt;="&amp;$C$3)</f>
        <v>17803</v>
      </c>
      <c r="H360" s="49"/>
      <c r="I360" s="49"/>
      <c r="J360" s="49"/>
    </row>
    <row r="361" customFormat="false" ht="15" hidden="false" customHeight="false" outlineLevel="0" collapsed="false">
      <c r="A361" s="49"/>
      <c r="B361" s="49" t="n">
        <f aca="false">Fact_Product!G197</f>
        <v>196</v>
      </c>
      <c r="C361" s="49" t="str">
        <f aca="false">Fact_Product!H197</f>
        <v>22424</v>
      </c>
      <c r="D361" s="49" t="str">
        <f aca="false">Fact_Product!I197</f>
        <v>ENAMEL BREAD BIN CREAM</v>
      </c>
      <c r="E361" s="55" t="n">
        <f aca="false">SUMIFS(Fact_Product!$D$2:$D$11612,Fact_Product!$A$2:$A$11612,$B361,Fact_Product!$B$2:$B$11612,$C$4,Fact_Product!$C$2:$C$11612,"&gt;="&amp;$C$2,Fact_Product!$C$2:$C$11612,"&lt;="&amp;$C$3)</f>
        <v>20316.44</v>
      </c>
      <c r="F361" s="61" t="n">
        <f aca="false">E361+ROW()*0.000001</f>
        <v>20316.440361</v>
      </c>
      <c r="G361" s="55" t="n">
        <f aca="false">SUMIFS(Fact_Product!$E$2:$E$11612,Fact_Product!$A$2:$A$11612,$B361,Fact_Product!$B$2:$B$11612,$C$4,Fact_Product!$C$2:$C$11612,"&gt;="&amp;$C$2,Fact_Product!$C$2:$C$11612,"&lt;="&amp;$C$3)</f>
        <v>1482</v>
      </c>
      <c r="H361" s="49"/>
      <c r="I361" s="49"/>
      <c r="J361" s="49"/>
    </row>
    <row r="362" customFormat="false" ht="15" hidden="false" customHeight="false" outlineLevel="0" collapsed="false">
      <c r="A362" s="49"/>
      <c r="B362" s="49" t="n">
        <f aca="false">Fact_Product!G198</f>
        <v>197</v>
      </c>
      <c r="C362" s="49" t="str">
        <f aca="false">Fact_Product!H198</f>
        <v>21559</v>
      </c>
      <c r="D362" s="49" t="str">
        <f aca="false">Fact_Product!I198</f>
        <v>STRAWBERRY LUNCH BOX WITH CUTLERY</v>
      </c>
      <c r="E362" s="55" t="n">
        <f aca="false">SUMIFS(Fact_Product!$D$2:$D$11612,Fact_Product!$A$2:$A$11612,$B362,Fact_Product!$B$2:$B$11612,$C$4,Fact_Product!$C$2:$C$11612,"&gt;="&amp;$C$2,Fact_Product!$C$2:$C$11612,"&lt;="&amp;$C$3)</f>
        <v>20259.28</v>
      </c>
      <c r="F362" s="61" t="n">
        <f aca="false">E362+ROW()*0.000001</f>
        <v>20259.280362</v>
      </c>
      <c r="G362" s="55" t="n">
        <f aca="false">SUMIFS(Fact_Product!$E$2:$E$11612,Fact_Product!$A$2:$A$11612,$B362,Fact_Product!$B$2:$B$11612,$C$4,Fact_Product!$C$2:$C$11612,"&gt;="&amp;$C$2,Fact_Product!$C$2:$C$11612,"&lt;="&amp;$C$3)</f>
        <v>8193</v>
      </c>
      <c r="H362" s="49"/>
      <c r="I362" s="49"/>
      <c r="J362" s="49"/>
    </row>
    <row r="363" customFormat="false" ht="15" hidden="false" customHeight="false" outlineLevel="0" collapsed="false">
      <c r="A363" s="49"/>
      <c r="B363" s="49" t="n">
        <f aca="false">Fact_Product!G199</f>
        <v>198</v>
      </c>
      <c r="C363" s="49" t="str">
        <f aca="false">Fact_Product!H199</f>
        <v>20723</v>
      </c>
      <c r="D363" s="49" t="str">
        <f aca="false">Fact_Product!I199</f>
        <v>STRAWBERRY CHARLOTTE BAG</v>
      </c>
      <c r="E363" s="55" t="n">
        <f aca="false">SUMIFS(Fact_Product!$D$2:$D$11612,Fact_Product!$A$2:$A$11612,$B363,Fact_Product!$B$2:$B$11612,$C$4,Fact_Product!$C$2:$C$11612,"&gt;="&amp;$C$2,Fact_Product!$C$2:$C$11612,"&lt;="&amp;$C$3)</f>
        <v>20243.27</v>
      </c>
      <c r="F363" s="61" t="n">
        <f aca="false">E363+ROW()*0.000001</f>
        <v>20243.270363</v>
      </c>
      <c r="G363" s="55" t="n">
        <f aca="false">SUMIFS(Fact_Product!$E$2:$E$11612,Fact_Product!$A$2:$A$11612,$B363,Fact_Product!$B$2:$B$11612,$C$4,Fact_Product!$C$2:$C$11612,"&gt;="&amp;$C$2,Fact_Product!$C$2:$C$11612,"&lt;="&amp;$C$3)</f>
        <v>18109</v>
      </c>
      <c r="H363" s="49"/>
      <c r="I363" s="49"/>
      <c r="J363" s="49"/>
    </row>
    <row r="364" customFormat="false" ht="15" hidden="false" customHeight="false" outlineLevel="0" collapsed="false">
      <c r="A364" s="49"/>
      <c r="B364" s="49" t="n">
        <f aca="false">Fact_Product!G200</f>
        <v>199</v>
      </c>
      <c r="C364" s="49" t="str">
        <f aca="false">Fact_Product!H200</f>
        <v>85150</v>
      </c>
      <c r="D364" s="49" t="str">
        <f aca="false">Fact_Product!I200</f>
        <v>LADIES &amp; GENTLEMEN METAL SIGN</v>
      </c>
      <c r="E364" s="55" t="n">
        <f aca="false">SUMIFS(Fact_Product!$D$2:$D$11612,Fact_Product!$A$2:$A$11612,$B364,Fact_Product!$B$2:$B$11612,$C$4,Fact_Product!$C$2:$C$11612,"&gt;="&amp;$C$2,Fact_Product!$C$2:$C$11612,"&lt;="&amp;$C$3)</f>
        <v>20172.77</v>
      </c>
      <c r="F364" s="61" t="n">
        <f aca="false">E364+ROW()*0.000001</f>
        <v>20172.770364</v>
      </c>
      <c r="G364" s="55" t="n">
        <f aca="false">SUMIFS(Fact_Product!$E$2:$E$11612,Fact_Product!$A$2:$A$11612,$B364,Fact_Product!$B$2:$B$11612,$C$4,Fact_Product!$C$2:$C$11612,"&gt;="&amp;$C$2,Fact_Product!$C$2:$C$11612,"&lt;="&amp;$C$3)</f>
        <v>8335</v>
      </c>
      <c r="H364" s="49"/>
      <c r="I364" s="49"/>
      <c r="J364" s="49"/>
    </row>
    <row r="365" customFormat="false" ht="15" hidden="false" customHeight="false" outlineLevel="0" collapsed="false">
      <c r="A365" s="49"/>
      <c r="B365" s="49" t="n">
        <f aca="false">Fact_Product!G201</f>
        <v>200</v>
      </c>
      <c r="C365" s="49" t="str">
        <f aca="false">Fact_Product!H201</f>
        <v>37449</v>
      </c>
      <c r="D365" s="49" t="str">
        <f aca="false">Fact_Product!I201</f>
        <v>CERAMIC CAKE STAND + HANGING CAKES</v>
      </c>
      <c r="E365" s="55" t="n">
        <f aca="false">SUMIFS(Fact_Product!$D$2:$D$11612,Fact_Product!$A$2:$A$11612,$B365,Fact_Product!$B$2:$B$11612,$C$4,Fact_Product!$C$2:$C$11612,"&gt;="&amp;$C$2,Fact_Product!$C$2:$C$11612,"&lt;="&amp;$C$3)</f>
        <v>20099.15</v>
      </c>
      <c r="F365" s="61" t="n">
        <f aca="false">E365+ROW()*0.000001</f>
        <v>20099.150365</v>
      </c>
      <c r="G365" s="55" t="n">
        <f aca="false">SUMIFS(Fact_Product!$E$2:$E$11612,Fact_Product!$A$2:$A$11612,$B365,Fact_Product!$B$2:$B$11612,$C$4,Fact_Product!$C$2:$C$11612,"&gt;="&amp;$C$2,Fact_Product!$C$2:$C$11612,"&lt;="&amp;$C$3)</f>
        <v>2127</v>
      </c>
      <c r="H365" s="49"/>
      <c r="I365" s="49"/>
      <c r="J365" s="49"/>
    </row>
    <row r="366" customFormat="false" ht="15" hidden="false" customHeight="false" outlineLevel="0" collapsed="false">
      <c r="A366" s="49"/>
      <c r="B366" s="49" t="n">
        <f aca="false">Fact_Product!G202</f>
        <v>201</v>
      </c>
      <c r="C366" s="49" t="str">
        <f aca="false">Fact_Product!H202</f>
        <v>21216</v>
      </c>
      <c r="D366" s="49" t="str">
        <f aca="false">Fact_Product!I202</f>
        <v>SET 3 RETROSPOT TEA,COFFEE,SUGAR</v>
      </c>
      <c r="E366" s="55" t="n">
        <f aca="false">SUMIFS(Fact_Product!$D$2:$D$11612,Fact_Product!$A$2:$A$11612,$B366,Fact_Product!$B$2:$B$11612,$C$4,Fact_Product!$C$2:$C$11612,"&gt;="&amp;$C$2,Fact_Product!$C$2:$C$11612,"&lt;="&amp;$C$3)</f>
        <v>20057.25</v>
      </c>
      <c r="F366" s="61" t="n">
        <f aca="false">E366+ROW()*0.000001</f>
        <v>20057.250366</v>
      </c>
      <c r="G366" s="55" t="n">
        <f aca="false">SUMIFS(Fact_Product!$E$2:$E$11612,Fact_Product!$A$2:$A$11612,$B366,Fact_Product!$B$2:$B$11612,$C$4,Fact_Product!$C$2:$C$11612,"&gt;="&amp;$C$2,Fact_Product!$C$2:$C$11612,"&lt;="&amp;$C$3)</f>
        <v>3861</v>
      </c>
      <c r="H366" s="49"/>
      <c r="I366" s="49"/>
      <c r="J366" s="49"/>
    </row>
    <row r="367" customFormat="false" ht="15" hidden="false" customHeight="false" outlineLevel="0" collapsed="false">
      <c r="A367" s="49"/>
      <c r="B367" s="49" t="n">
        <f aca="false">Fact_Product!G203</f>
        <v>202</v>
      </c>
      <c r="C367" s="49" t="str">
        <f aca="false">Fact_Product!H203</f>
        <v>21258</v>
      </c>
      <c r="D367" s="49" t="str">
        <f aca="false">Fact_Product!I203</f>
        <v>VICTORIAN SEWING BOX LARGE</v>
      </c>
      <c r="E367" s="55" t="n">
        <f aca="false">SUMIFS(Fact_Product!$D$2:$D$11612,Fact_Product!$A$2:$A$11612,$B367,Fact_Product!$B$2:$B$11612,$C$4,Fact_Product!$C$2:$C$11612,"&gt;="&amp;$C$2,Fact_Product!$C$2:$C$11612,"&lt;="&amp;$C$3)</f>
        <v>20039.16</v>
      </c>
      <c r="F367" s="61" t="n">
        <f aca="false">E367+ROW()*0.000001</f>
        <v>20039.160367</v>
      </c>
      <c r="G367" s="55" t="n">
        <f aca="false">SUMIFS(Fact_Product!$E$2:$E$11612,Fact_Product!$A$2:$A$11612,$B367,Fact_Product!$B$2:$B$11612,$C$4,Fact_Product!$C$2:$C$11612,"&gt;="&amp;$C$2,Fact_Product!$C$2:$C$11612,"&lt;="&amp;$C$3)</f>
        <v>1385</v>
      </c>
      <c r="H367" s="49"/>
      <c r="I367" s="49"/>
      <c r="J367" s="49"/>
    </row>
    <row r="368" customFormat="false" ht="15" hidden="false" customHeight="false" outlineLevel="0" collapsed="false">
      <c r="A368" s="49"/>
      <c r="B368" s="49" t="n">
        <f aca="false">Fact_Product!G204</f>
        <v>203</v>
      </c>
      <c r="C368" s="49" t="str">
        <f aca="false">Fact_Product!H204</f>
        <v>21622</v>
      </c>
      <c r="D368" s="49" t="str">
        <f aca="false">Fact_Product!I204</f>
        <v>VINTAGE UNION JACK CUSHION COVER</v>
      </c>
      <c r="E368" s="55" t="n">
        <f aca="false">SUMIFS(Fact_Product!$D$2:$D$11612,Fact_Product!$A$2:$A$11612,$B368,Fact_Product!$B$2:$B$11612,$C$4,Fact_Product!$C$2:$C$11612,"&gt;="&amp;$C$2,Fact_Product!$C$2:$C$11612,"&lt;="&amp;$C$3)</f>
        <v>19724.09</v>
      </c>
      <c r="F368" s="61" t="n">
        <f aca="false">E368+ROW()*0.000001</f>
        <v>19724.090368</v>
      </c>
      <c r="G368" s="55" t="n">
        <f aca="false">SUMIFS(Fact_Product!$E$2:$E$11612,Fact_Product!$A$2:$A$11612,$B368,Fact_Product!$B$2:$B$11612,$C$4,Fact_Product!$C$2:$C$11612,"&gt;="&amp;$C$2,Fact_Product!$C$2:$C$11612,"&lt;="&amp;$C$3)</f>
        <v>3656</v>
      </c>
      <c r="H368" s="49"/>
      <c r="I368" s="49"/>
      <c r="J368" s="49"/>
    </row>
    <row r="369" customFormat="false" ht="15" hidden="false" customHeight="false" outlineLevel="0" collapsed="false">
      <c r="A369" s="49"/>
      <c r="B369" s="49" t="n">
        <f aca="false">Fact_Product!G205</f>
        <v>204</v>
      </c>
      <c r="C369" s="49" t="str">
        <f aca="false">Fact_Product!H205</f>
        <v>21174</v>
      </c>
      <c r="D369" s="49" t="str">
        <f aca="false">Fact_Product!I205</f>
        <v>POTTERING IN THE SHED METAL SIGN</v>
      </c>
      <c r="E369" s="55" t="n">
        <f aca="false">SUMIFS(Fact_Product!$D$2:$D$11612,Fact_Product!$A$2:$A$11612,$B369,Fact_Product!$B$2:$B$11612,$C$4,Fact_Product!$C$2:$C$11612,"&gt;="&amp;$C$2,Fact_Product!$C$2:$C$11612,"&lt;="&amp;$C$3)</f>
        <v>19586.01</v>
      </c>
      <c r="F369" s="61" t="n">
        <f aca="false">E369+ROW()*0.000001</f>
        <v>19586.010369</v>
      </c>
      <c r="G369" s="55" t="n">
        <f aca="false">SUMIFS(Fact_Product!$E$2:$E$11612,Fact_Product!$A$2:$A$11612,$B369,Fact_Product!$B$2:$B$11612,$C$4,Fact_Product!$C$2:$C$11612,"&gt;="&amp;$C$2,Fact_Product!$C$2:$C$11612,"&lt;="&amp;$C$3)</f>
        <v>9692</v>
      </c>
      <c r="H369" s="49"/>
      <c r="I369" s="49"/>
      <c r="J369" s="49"/>
    </row>
    <row r="370" customFormat="false" ht="15" hidden="false" customHeight="false" outlineLevel="0" collapsed="false">
      <c r="A370" s="49"/>
      <c r="B370" s="49" t="n">
        <f aca="false">Fact_Product!G206</f>
        <v>205</v>
      </c>
      <c r="C370" s="49" t="str">
        <f aca="false">Fact_Product!H206</f>
        <v>22381</v>
      </c>
      <c r="D370" s="49" t="str">
        <f aca="false">Fact_Product!I206</f>
        <v>TOY TIDY PINK POLKADOT</v>
      </c>
      <c r="E370" s="55" t="n">
        <f aca="false">SUMIFS(Fact_Product!$D$2:$D$11612,Fact_Product!$A$2:$A$11612,$B370,Fact_Product!$B$2:$B$11612,$C$4,Fact_Product!$C$2:$C$11612,"&gt;="&amp;$C$2,Fact_Product!$C$2:$C$11612,"&lt;="&amp;$C$3)</f>
        <v>19556.79</v>
      </c>
      <c r="F370" s="61" t="n">
        <f aca="false">E370+ROW()*0.000001</f>
        <v>19556.79037</v>
      </c>
      <c r="G370" s="55" t="n">
        <f aca="false">SUMIFS(Fact_Product!$E$2:$E$11612,Fact_Product!$A$2:$A$11612,$B370,Fact_Product!$B$2:$B$11612,$C$4,Fact_Product!$C$2:$C$11612,"&gt;="&amp;$C$2,Fact_Product!$C$2:$C$11612,"&lt;="&amp;$C$3)</f>
        <v>9235</v>
      </c>
      <c r="H370" s="49"/>
      <c r="I370" s="49"/>
      <c r="J370" s="49"/>
    </row>
    <row r="371" customFormat="false" ht="15" hidden="false" customHeight="false" outlineLevel="0" collapsed="false">
      <c r="A371" s="49"/>
      <c r="B371" s="49" t="n">
        <f aca="false">Fact_Product!G207</f>
        <v>206</v>
      </c>
      <c r="C371" s="49" t="str">
        <f aca="false">Fact_Product!H207</f>
        <v>22568</v>
      </c>
      <c r="D371" s="49" t="str">
        <f aca="false">Fact_Product!I207</f>
        <v>FELTCRAFT CUSHION OWL</v>
      </c>
      <c r="E371" s="55" t="n">
        <f aca="false">SUMIFS(Fact_Product!$D$2:$D$11612,Fact_Product!$A$2:$A$11612,$B371,Fact_Product!$B$2:$B$11612,$C$4,Fact_Product!$C$2:$C$11612,"&gt;="&amp;$C$2,Fact_Product!$C$2:$C$11612,"&lt;="&amp;$C$3)</f>
        <v>19519.81</v>
      </c>
      <c r="F371" s="61" t="n">
        <f aca="false">E371+ROW()*0.000001</f>
        <v>19519.810371</v>
      </c>
      <c r="G371" s="55" t="n">
        <f aca="false">SUMIFS(Fact_Product!$E$2:$E$11612,Fact_Product!$A$2:$A$11612,$B371,Fact_Product!$B$2:$B$11612,$C$4,Fact_Product!$C$2:$C$11612,"&gt;="&amp;$C$2,Fact_Product!$C$2:$C$11612,"&lt;="&amp;$C$3)</f>
        <v>5267</v>
      </c>
      <c r="H371" s="49"/>
      <c r="I371" s="49"/>
      <c r="J371" s="49"/>
    </row>
    <row r="372" customFormat="false" ht="15" hidden="false" customHeight="false" outlineLevel="0" collapsed="false">
      <c r="A372" s="49"/>
      <c r="B372" s="49" t="n">
        <f aca="false">Fact_Product!G208</f>
        <v>207</v>
      </c>
      <c r="C372" s="49" t="str">
        <f aca="false">Fact_Product!H208</f>
        <v>48129</v>
      </c>
      <c r="D372" s="49" t="str">
        <f aca="false">Fact_Product!I208</f>
        <v>DOORMAT TOPIARY</v>
      </c>
      <c r="E372" s="55" t="n">
        <f aca="false">SUMIFS(Fact_Product!$D$2:$D$11612,Fact_Product!$A$2:$A$11612,$B372,Fact_Product!$B$2:$B$11612,$C$4,Fact_Product!$C$2:$C$11612,"&gt;="&amp;$C$2,Fact_Product!$C$2:$C$11612,"&lt;="&amp;$C$3)</f>
        <v>19449.76</v>
      </c>
      <c r="F372" s="61" t="n">
        <f aca="false">E372+ROW()*0.000001</f>
        <v>19449.760372</v>
      </c>
      <c r="G372" s="55" t="n">
        <f aca="false">SUMIFS(Fact_Product!$E$2:$E$11612,Fact_Product!$A$2:$A$11612,$B372,Fact_Product!$B$2:$B$11612,$C$4,Fact_Product!$C$2:$C$11612,"&gt;="&amp;$C$2,Fact_Product!$C$2:$C$11612,"&lt;="&amp;$C$3)</f>
        <v>3104</v>
      </c>
      <c r="H372" s="49"/>
      <c r="I372" s="49"/>
      <c r="J372" s="49"/>
    </row>
    <row r="373" customFormat="false" ht="15" hidden="false" customHeight="false" outlineLevel="0" collapsed="false">
      <c r="A373" s="49"/>
      <c r="B373" s="49" t="n">
        <f aca="false">Fact_Product!G209</f>
        <v>208</v>
      </c>
      <c r="C373" s="49" t="str">
        <f aca="false">Fact_Product!H209</f>
        <v>22570</v>
      </c>
      <c r="D373" s="49" t="str">
        <f aca="false">Fact_Product!I209</f>
        <v>FELTCRAFT CUSHION RABBIT</v>
      </c>
      <c r="E373" s="55" t="n">
        <f aca="false">SUMIFS(Fact_Product!$D$2:$D$11612,Fact_Product!$A$2:$A$11612,$B373,Fact_Product!$B$2:$B$11612,$C$4,Fact_Product!$C$2:$C$11612,"&gt;="&amp;$C$2,Fact_Product!$C$2:$C$11612,"&lt;="&amp;$C$3)</f>
        <v>19436.77</v>
      </c>
      <c r="F373" s="61" t="n">
        <f aca="false">E373+ROW()*0.000001</f>
        <v>19436.770373</v>
      </c>
      <c r="G373" s="55" t="n">
        <f aca="false">SUMIFS(Fact_Product!$E$2:$E$11612,Fact_Product!$A$2:$A$11612,$B373,Fact_Product!$B$2:$B$11612,$C$4,Fact_Product!$C$2:$C$11612,"&gt;="&amp;$C$2,Fact_Product!$C$2:$C$11612,"&lt;="&amp;$C$3)</f>
        <v>5200</v>
      </c>
      <c r="H373" s="49"/>
      <c r="I373" s="49"/>
      <c r="J373" s="49"/>
    </row>
    <row r="374" customFormat="false" ht="15" hidden="false" customHeight="false" outlineLevel="0" collapsed="false">
      <c r="A374" s="49"/>
      <c r="B374" s="49" t="n">
        <f aca="false">Fact_Product!G210</f>
        <v>209</v>
      </c>
      <c r="C374" s="49" t="str">
        <f aca="false">Fact_Product!H210</f>
        <v>22617</v>
      </c>
      <c r="D374" s="49" t="str">
        <f aca="false">Fact_Product!I210</f>
        <v>BAKING SET SPACEBOY DESIGN</v>
      </c>
      <c r="E374" s="55" t="n">
        <f aca="false">SUMIFS(Fact_Product!$D$2:$D$11612,Fact_Product!$A$2:$A$11612,$B374,Fact_Product!$B$2:$B$11612,$C$4,Fact_Product!$C$2:$C$11612,"&gt;="&amp;$C$2,Fact_Product!$C$2:$C$11612,"&lt;="&amp;$C$3)</f>
        <v>19399.44</v>
      </c>
      <c r="F374" s="61" t="n">
        <f aca="false">E374+ROW()*0.000001</f>
        <v>19399.440374</v>
      </c>
      <c r="G374" s="55" t="n">
        <f aca="false">SUMIFS(Fact_Product!$E$2:$E$11612,Fact_Product!$A$2:$A$11612,$B374,Fact_Product!$B$2:$B$11612,$C$4,Fact_Product!$C$2:$C$11612,"&gt;="&amp;$C$2,Fact_Product!$C$2:$C$11612,"&lt;="&amp;$C$3)</f>
        <v>4008</v>
      </c>
      <c r="H374" s="49"/>
      <c r="I374" s="49"/>
      <c r="J374" s="49"/>
    </row>
    <row r="375" customFormat="false" ht="15" hidden="false" customHeight="false" outlineLevel="0" collapsed="false">
      <c r="A375" s="49"/>
      <c r="B375" s="49" t="n">
        <f aca="false">Fact_Product!G211</f>
        <v>210</v>
      </c>
      <c r="C375" s="49" t="str">
        <f aca="false">Fact_Product!H211</f>
        <v>22413</v>
      </c>
      <c r="D375" s="49" t="str">
        <f aca="false">Fact_Product!I211</f>
        <v>METAL SIGN TAKE IT OR LEAVE IT</v>
      </c>
      <c r="E375" s="55" t="n">
        <f aca="false">SUMIFS(Fact_Product!$D$2:$D$11612,Fact_Product!$A$2:$A$11612,$B375,Fact_Product!$B$2:$B$11612,$C$4,Fact_Product!$C$2:$C$11612,"&gt;="&amp;$C$2,Fact_Product!$C$2:$C$11612,"&lt;="&amp;$C$3)</f>
        <v>19387.69</v>
      </c>
      <c r="F375" s="61" t="n">
        <f aca="false">E375+ROW()*0.000001</f>
        <v>19387.690375</v>
      </c>
      <c r="G375" s="55" t="n">
        <f aca="false">SUMIFS(Fact_Product!$E$2:$E$11612,Fact_Product!$A$2:$A$11612,$B375,Fact_Product!$B$2:$B$11612,$C$4,Fact_Product!$C$2:$C$11612,"&gt;="&amp;$C$2,Fact_Product!$C$2:$C$11612,"&lt;="&amp;$C$3)</f>
        <v>6847</v>
      </c>
      <c r="H375" s="49"/>
      <c r="I375" s="49"/>
      <c r="J375" s="49"/>
    </row>
    <row r="376" customFormat="false" ht="15" hidden="false" customHeight="false" outlineLevel="0" collapsed="false">
      <c r="A376" s="49"/>
      <c r="B376" s="49" t="n">
        <f aca="false">Fact_Product!G212</f>
        <v>211</v>
      </c>
      <c r="C376" s="49" t="str">
        <f aca="false">Fact_Product!H212</f>
        <v>22558</v>
      </c>
      <c r="D376" s="49" t="str">
        <f aca="false">Fact_Product!I212</f>
        <v>CLOTHES PEGS RETROSPOT PACK 24</v>
      </c>
      <c r="E376" s="55" t="n">
        <f aca="false">SUMIFS(Fact_Product!$D$2:$D$11612,Fact_Product!$A$2:$A$11612,$B376,Fact_Product!$B$2:$B$11612,$C$4,Fact_Product!$C$2:$C$11612,"&gt;="&amp;$C$2,Fact_Product!$C$2:$C$11612,"&lt;="&amp;$C$3)</f>
        <v>19382.46</v>
      </c>
      <c r="F376" s="61" t="n">
        <f aca="false">E376+ROW()*0.000001</f>
        <v>19382.460376</v>
      </c>
      <c r="G376" s="55" t="n">
        <f aca="false">SUMIFS(Fact_Product!$E$2:$E$11612,Fact_Product!$A$2:$A$11612,$B376,Fact_Product!$B$2:$B$11612,$C$4,Fact_Product!$C$2:$C$11612,"&gt;="&amp;$C$2,Fact_Product!$C$2:$C$11612,"&lt;="&amp;$C$3)</f>
        <v>13718</v>
      </c>
      <c r="H376" s="49"/>
      <c r="I376" s="49"/>
      <c r="J376" s="49"/>
    </row>
    <row r="377" customFormat="false" ht="15" hidden="false" customHeight="false" outlineLevel="0" collapsed="false">
      <c r="A377" s="49"/>
      <c r="B377" s="49" t="n">
        <f aca="false">Fact_Product!G213</f>
        <v>212</v>
      </c>
      <c r="C377" s="49" t="str">
        <f aca="false">Fact_Product!H213</f>
        <v>84997A</v>
      </c>
      <c r="D377" s="49" t="str">
        <f aca="false">Fact_Product!I213</f>
        <v>GREEN 3 PIECE MINI DOTS CUTLERY SET</v>
      </c>
      <c r="E377" s="55" t="n">
        <f aca="false">SUMIFS(Fact_Product!$D$2:$D$11612,Fact_Product!$A$2:$A$11612,$B377,Fact_Product!$B$2:$B$11612,$C$4,Fact_Product!$C$2:$C$11612,"&gt;="&amp;$C$2,Fact_Product!$C$2:$C$11612,"&lt;="&amp;$C$3)</f>
        <v>19302</v>
      </c>
      <c r="F377" s="61" t="n">
        <f aca="false">E377+ROW()*0.000001</f>
        <v>19302.000377</v>
      </c>
      <c r="G377" s="55" t="n">
        <f aca="false">SUMIFS(Fact_Product!$E$2:$E$11612,Fact_Product!$A$2:$A$11612,$B377,Fact_Product!$B$2:$B$11612,$C$4,Fact_Product!$C$2:$C$11612,"&gt;="&amp;$C$2,Fact_Product!$C$2:$C$11612,"&lt;="&amp;$C$3)</f>
        <v>5159</v>
      </c>
      <c r="H377" s="49"/>
      <c r="I377" s="49"/>
      <c r="J377" s="49"/>
    </row>
    <row r="378" customFormat="false" ht="15" hidden="false" customHeight="false" outlineLevel="0" collapsed="false">
      <c r="A378" s="49"/>
      <c r="B378" s="49" t="n">
        <f aca="false">Fact_Product!G214</f>
        <v>213</v>
      </c>
      <c r="C378" s="49" t="str">
        <f aca="false">Fact_Product!H214</f>
        <v>22900</v>
      </c>
      <c r="D378" s="49" t="str">
        <f aca="false">Fact_Product!I214</f>
        <v>SET 2 TEA TOWELS I LOVE LONDON</v>
      </c>
      <c r="E378" s="55" t="n">
        <f aca="false">SUMIFS(Fact_Product!$D$2:$D$11612,Fact_Product!$A$2:$A$11612,$B378,Fact_Product!$B$2:$B$11612,$C$4,Fact_Product!$C$2:$C$11612,"&gt;="&amp;$C$2,Fact_Product!$C$2:$C$11612,"&lt;="&amp;$C$3)</f>
        <v>19281.44</v>
      </c>
      <c r="F378" s="61" t="n">
        <f aca="false">E378+ROW()*0.000001</f>
        <v>19281.440378</v>
      </c>
      <c r="G378" s="55" t="n">
        <f aca="false">SUMIFS(Fact_Product!$E$2:$E$11612,Fact_Product!$A$2:$A$11612,$B378,Fact_Product!$B$2:$B$11612,$C$4,Fact_Product!$C$2:$C$11612,"&gt;="&amp;$C$2,Fact_Product!$C$2:$C$11612,"&lt;="&amp;$C$3)</f>
        <v>5940</v>
      </c>
      <c r="H378" s="49"/>
      <c r="I378" s="49"/>
      <c r="J378" s="49"/>
    </row>
    <row r="379" customFormat="false" ht="15" hidden="false" customHeight="false" outlineLevel="0" collapsed="false">
      <c r="A379" s="49"/>
      <c r="B379" s="49" t="n">
        <f aca="false">Fact_Product!G215</f>
        <v>214</v>
      </c>
      <c r="C379" s="49" t="str">
        <f aca="false">Fact_Product!H215</f>
        <v>21908</v>
      </c>
      <c r="D379" s="49" t="str">
        <f aca="false">Fact_Product!I215</f>
        <v>CHOCOLATE THIS WAY METAL SIGN</v>
      </c>
      <c r="E379" s="55" t="n">
        <f aca="false">SUMIFS(Fact_Product!$D$2:$D$11612,Fact_Product!$A$2:$A$11612,$B379,Fact_Product!$B$2:$B$11612,$C$4,Fact_Product!$C$2:$C$11612,"&gt;="&amp;$C$2,Fact_Product!$C$2:$C$11612,"&lt;="&amp;$C$3)</f>
        <v>19058.78</v>
      </c>
      <c r="F379" s="61" t="n">
        <f aca="false">E379+ROW()*0.000001</f>
        <v>19058.780379</v>
      </c>
      <c r="G379" s="55" t="n">
        <f aca="false">SUMIFS(Fact_Product!$E$2:$E$11612,Fact_Product!$A$2:$A$11612,$B379,Fact_Product!$B$2:$B$11612,$C$4,Fact_Product!$C$2:$C$11612,"&gt;="&amp;$C$2,Fact_Product!$C$2:$C$11612,"&lt;="&amp;$C$3)</f>
        <v>9646</v>
      </c>
      <c r="H379" s="49"/>
      <c r="I379" s="49"/>
      <c r="J379" s="49"/>
    </row>
    <row r="380" customFormat="false" ht="15" hidden="false" customHeight="false" outlineLevel="0" collapsed="false">
      <c r="A380" s="49"/>
      <c r="B380" s="49" t="n">
        <f aca="false">Fact_Product!G216</f>
        <v>215</v>
      </c>
      <c r="C380" s="49" t="str">
        <f aca="false">Fact_Product!H216</f>
        <v>22952</v>
      </c>
      <c r="D380" s="49" t="str">
        <f aca="false">Fact_Product!I216</f>
        <v>60 CAKE CASES VINTAGE CHRISTMAS</v>
      </c>
      <c r="E380" s="55" t="n">
        <f aca="false">SUMIFS(Fact_Product!$D$2:$D$11612,Fact_Product!$A$2:$A$11612,$B380,Fact_Product!$B$2:$B$11612,$C$4,Fact_Product!$C$2:$C$11612,"&gt;="&amp;$C$2,Fact_Product!$C$2:$C$11612,"&lt;="&amp;$C$3)</f>
        <v>18998.85</v>
      </c>
      <c r="F380" s="61" t="n">
        <f aca="false">E380+ROW()*0.000001</f>
        <v>18998.85038</v>
      </c>
      <c r="G380" s="55" t="n">
        <f aca="false">SUMIFS(Fact_Product!$E$2:$E$11612,Fact_Product!$A$2:$A$11612,$B380,Fact_Product!$B$2:$B$11612,$C$4,Fact_Product!$C$2:$C$11612,"&gt;="&amp;$C$2,Fact_Product!$C$2:$C$11612,"&lt;="&amp;$C$3)</f>
        <v>32436</v>
      </c>
      <c r="H380" s="49"/>
      <c r="I380" s="49"/>
      <c r="J380" s="49"/>
    </row>
    <row r="381" customFormat="false" ht="15" hidden="false" customHeight="false" outlineLevel="0" collapsed="false">
      <c r="A381" s="49"/>
      <c r="B381" s="49" t="n">
        <f aca="false">Fact_Product!G217</f>
        <v>216</v>
      </c>
      <c r="C381" s="49" t="str">
        <f aca="false">Fact_Product!H217</f>
        <v>22427</v>
      </c>
      <c r="D381" s="49" t="str">
        <f aca="false">Fact_Product!I217</f>
        <v>ENAMEL FLOWER JUG CREAM</v>
      </c>
      <c r="E381" s="55" t="n">
        <f aca="false">SUMIFS(Fact_Product!$D$2:$D$11612,Fact_Product!$A$2:$A$11612,$B381,Fact_Product!$B$2:$B$11612,$C$4,Fact_Product!$C$2:$C$11612,"&gt;="&amp;$C$2,Fact_Product!$C$2:$C$11612,"&lt;="&amp;$C$3)</f>
        <v>18981.78</v>
      </c>
      <c r="F381" s="61" t="n">
        <f aca="false">E381+ROW()*0.000001</f>
        <v>18981.780381</v>
      </c>
      <c r="G381" s="55" t="n">
        <f aca="false">SUMIFS(Fact_Product!$E$2:$E$11612,Fact_Product!$A$2:$A$11612,$B381,Fact_Product!$B$2:$B$11612,$C$4,Fact_Product!$C$2:$C$11612,"&gt;="&amp;$C$2,Fact_Product!$C$2:$C$11612,"&lt;="&amp;$C$3)</f>
        <v>3160</v>
      </c>
      <c r="H381" s="49"/>
      <c r="I381" s="49"/>
      <c r="J381" s="49"/>
    </row>
    <row r="382" customFormat="false" ht="15" hidden="false" customHeight="false" outlineLevel="0" collapsed="false">
      <c r="A382" s="49"/>
      <c r="B382" s="49" t="n">
        <f aca="false">Fact_Product!G218</f>
        <v>217</v>
      </c>
      <c r="C382" s="49" t="str">
        <f aca="false">Fact_Product!H218</f>
        <v>22569</v>
      </c>
      <c r="D382" s="49" t="str">
        <f aca="false">Fact_Product!I218</f>
        <v>FELTCRAFT CUSHION BUTTERFLY</v>
      </c>
      <c r="E382" s="55" t="n">
        <f aca="false">SUMIFS(Fact_Product!$D$2:$D$11612,Fact_Product!$A$2:$A$11612,$B382,Fact_Product!$B$2:$B$11612,$C$4,Fact_Product!$C$2:$C$11612,"&gt;="&amp;$C$2,Fact_Product!$C$2:$C$11612,"&lt;="&amp;$C$3)</f>
        <v>18933.8</v>
      </c>
      <c r="F382" s="61" t="n">
        <f aca="false">E382+ROW()*0.000001</f>
        <v>18933.800382</v>
      </c>
      <c r="G382" s="55" t="n">
        <f aca="false">SUMIFS(Fact_Product!$E$2:$E$11612,Fact_Product!$A$2:$A$11612,$B382,Fact_Product!$B$2:$B$11612,$C$4,Fact_Product!$C$2:$C$11612,"&gt;="&amp;$C$2,Fact_Product!$C$2:$C$11612,"&lt;="&amp;$C$3)</f>
        <v>5176</v>
      </c>
      <c r="H382" s="49"/>
      <c r="I382" s="49"/>
      <c r="J382" s="49"/>
    </row>
    <row r="383" customFormat="false" ht="15" hidden="false" customHeight="false" outlineLevel="0" collapsed="false">
      <c r="A383" s="49"/>
      <c r="B383" s="49" t="n">
        <f aca="false">Fact_Product!G219</f>
        <v>218</v>
      </c>
      <c r="C383" s="49" t="str">
        <f aca="false">Fact_Product!H219</f>
        <v>22561</v>
      </c>
      <c r="D383" s="49" t="str">
        <f aca="false">Fact_Product!I219</f>
        <v>WOODEN SCHOOL COLOURING SET</v>
      </c>
      <c r="E383" s="55" t="n">
        <f aca="false">SUMIFS(Fact_Product!$D$2:$D$11612,Fact_Product!$A$2:$A$11612,$B383,Fact_Product!$B$2:$B$11612,$C$4,Fact_Product!$C$2:$C$11612,"&gt;="&amp;$C$2,Fact_Product!$C$2:$C$11612,"&lt;="&amp;$C$3)</f>
        <v>18912.57</v>
      </c>
      <c r="F383" s="61" t="n">
        <f aca="false">E383+ROW()*0.000001</f>
        <v>18912.570383</v>
      </c>
      <c r="G383" s="55" t="n">
        <f aca="false">SUMIFS(Fact_Product!$E$2:$E$11612,Fact_Product!$A$2:$A$11612,$B383,Fact_Product!$B$2:$B$11612,$C$4,Fact_Product!$C$2:$C$11612,"&gt;="&amp;$C$2,Fact_Product!$C$2:$C$11612,"&lt;="&amp;$C$3)</f>
        <v>11232</v>
      </c>
      <c r="H383" s="49"/>
      <c r="I383" s="49"/>
      <c r="J383" s="49"/>
    </row>
    <row r="384" customFormat="false" ht="15" hidden="false" customHeight="false" outlineLevel="0" collapsed="false">
      <c r="A384" s="49"/>
      <c r="B384" s="49" t="n">
        <f aca="false">Fact_Product!G220</f>
        <v>219</v>
      </c>
      <c r="C384" s="49" t="str">
        <f aca="false">Fact_Product!H220</f>
        <v>21108</v>
      </c>
      <c r="D384" s="49" t="str">
        <f aca="false">Fact_Product!I220</f>
        <v>FAIRY CAKE FLANNEL ASSORTED COLOUR</v>
      </c>
      <c r="E384" s="55" t="n">
        <f aca="false">SUMIFS(Fact_Product!$D$2:$D$11612,Fact_Product!$A$2:$A$11612,$B384,Fact_Product!$B$2:$B$11612,$C$4,Fact_Product!$C$2:$C$11612,"&gt;="&amp;$C$2,Fact_Product!$C$2:$C$11612,"&lt;="&amp;$C$3)</f>
        <v>18792.9</v>
      </c>
      <c r="F384" s="61" t="n">
        <f aca="false">E384+ROW()*0.000001</f>
        <v>18792.900384</v>
      </c>
      <c r="G384" s="55" t="n">
        <f aca="false">SUMIFS(Fact_Product!$E$2:$E$11612,Fact_Product!$A$2:$A$11612,$B384,Fact_Product!$B$2:$B$11612,$C$4,Fact_Product!$C$2:$C$11612,"&gt;="&amp;$C$2,Fact_Product!$C$2:$C$11612,"&lt;="&amp;$C$3)</f>
        <v>9803</v>
      </c>
      <c r="H384" s="49"/>
      <c r="I384" s="49"/>
      <c r="J384" s="49"/>
    </row>
    <row r="385" customFormat="false" ht="15" hidden="false" customHeight="false" outlineLevel="0" collapsed="false">
      <c r="A385" s="49"/>
      <c r="B385" s="49" t="n">
        <f aca="false">Fact_Product!G221</f>
        <v>220</v>
      </c>
      <c r="C385" s="49" t="str">
        <f aca="false">Fact_Product!H221</f>
        <v>22169</v>
      </c>
      <c r="D385" s="49" t="str">
        <f aca="false">Fact_Product!I221</f>
        <v>FAMILY ALBUM WHITE PICTURE FRAME</v>
      </c>
      <c r="E385" s="55" t="n">
        <f aca="false">SUMIFS(Fact_Product!$D$2:$D$11612,Fact_Product!$A$2:$A$11612,$B385,Fact_Product!$B$2:$B$11612,$C$4,Fact_Product!$C$2:$C$11612,"&gt;="&amp;$C$2,Fact_Product!$C$2:$C$11612,"&lt;="&amp;$C$3)</f>
        <v>18766.4</v>
      </c>
      <c r="F385" s="61" t="n">
        <f aca="false">E385+ROW()*0.000001</f>
        <v>18766.400385</v>
      </c>
      <c r="G385" s="55" t="n">
        <f aca="false">SUMIFS(Fact_Product!$E$2:$E$11612,Fact_Product!$A$2:$A$11612,$B385,Fact_Product!$B$2:$B$11612,$C$4,Fact_Product!$C$2:$C$11612,"&gt;="&amp;$C$2,Fact_Product!$C$2:$C$11612,"&lt;="&amp;$C$3)</f>
        <v>2182</v>
      </c>
      <c r="H385" s="49"/>
      <c r="I385" s="49"/>
      <c r="J385" s="49"/>
    </row>
    <row r="386" customFormat="false" ht="15" hidden="false" customHeight="false" outlineLevel="0" collapsed="false">
      <c r="A386" s="49"/>
      <c r="B386" s="49" t="n">
        <f aca="false">Fact_Product!G222</f>
        <v>221</v>
      </c>
      <c r="C386" s="49" t="str">
        <f aca="false">Fact_Product!H222</f>
        <v>84947</v>
      </c>
      <c r="D386" s="49" t="str">
        <f aca="false">Fact_Product!I222</f>
        <v>ANTIQUE SILVER TEA GLASS ENGRAVED</v>
      </c>
      <c r="E386" s="55" t="n">
        <f aca="false">SUMIFS(Fact_Product!$D$2:$D$11612,Fact_Product!$A$2:$A$11612,$B386,Fact_Product!$B$2:$B$11612,$C$4,Fact_Product!$C$2:$C$11612,"&gt;="&amp;$C$2,Fact_Product!$C$2:$C$11612,"&lt;="&amp;$C$3)</f>
        <v>18699.63</v>
      </c>
      <c r="F386" s="61" t="n">
        <f aca="false">E386+ROW()*0.000001</f>
        <v>18699.630386</v>
      </c>
      <c r="G386" s="55" t="n">
        <f aca="false">SUMIFS(Fact_Product!$E$2:$E$11612,Fact_Product!$A$2:$A$11612,$B386,Fact_Product!$B$2:$B$11612,$C$4,Fact_Product!$C$2:$C$11612,"&gt;="&amp;$C$2,Fact_Product!$C$2:$C$11612,"&lt;="&amp;$C$3)</f>
        <v>15773</v>
      </c>
      <c r="H386" s="49"/>
      <c r="I386" s="49"/>
      <c r="J386" s="49"/>
    </row>
    <row r="387" customFormat="false" ht="15" hidden="false" customHeight="false" outlineLevel="0" collapsed="false">
      <c r="A387" s="49"/>
      <c r="B387" s="49" t="n">
        <f aca="false">Fact_Product!G223</f>
        <v>222</v>
      </c>
      <c r="C387" s="49" t="str">
        <f aca="false">Fact_Product!H223</f>
        <v>71053</v>
      </c>
      <c r="D387" s="49" t="str">
        <f aca="false">Fact_Product!I223</f>
        <v>WHITE METAL LANTERN</v>
      </c>
      <c r="E387" s="55" t="n">
        <f aca="false">SUMIFS(Fact_Product!$D$2:$D$11612,Fact_Product!$A$2:$A$11612,$B387,Fact_Product!$B$2:$B$11612,$C$4,Fact_Product!$C$2:$C$11612,"&gt;="&amp;$C$2,Fact_Product!$C$2:$C$11612,"&lt;="&amp;$C$3)</f>
        <v>18658.25</v>
      </c>
      <c r="F387" s="61" t="n">
        <f aca="false">E387+ROW()*0.000001</f>
        <v>18658.250387</v>
      </c>
      <c r="G387" s="55" t="n">
        <f aca="false">SUMIFS(Fact_Product!$E$2:$E$11612,Fact_Product!$A$2:$A$11612,$B387,Fact_Product!$B$2:$B$11612,$C$4,Fact_Product!$C$2:$C$11612,"&gt;="&amp;$C$2,Fact_Product!$C$2:$C$11612,"&lt;="&amp;$C$3)</f>
        <v>4701</v>
      </c>
      <c r="H387" s="49"/>
      <c r="I387" s="49"/>
      <c r="J387" s="49"/>
    </row>
    <row r="388" customFormat="false" ht="15" hidden="false" customHeight="false" outlineLevel="0" collapsed="false">
      <c r="A388" s="49"/>
      <c r="B388" s="49" t="n">
        <f aca="false">Fact_Product!G224</f>
        <v>223</v>
      </c>
      <c r="C388" s="49" t="str">
        <f aca="false">Fact_Product!H224</f>
        <v>22555</v>
      </c>
      <c r="D388" s="49" t="str">
        <f aca="false">Fact_Product!I224</f>
        <v>PLASTERS IN TIN STRONGMAN</v>
      </c>
      <c r="E388" s="55" t="n">
        <f aca="false">SUMIFS(Fact_Product!$D$2:$D$11612,Fact_Product!$A$2:$A$11612,$B388,Fact_Product!$B$2:$B$11612,$C$4,Fact_Product!$C$2:$C$11612,"&gt;="&amp;$C$2,Fact_Product!$C$2:$C$11612,"&lt;="&amp;$C$3)</f>
        <v>18614.32</v>
      </c>
      <c r="F388" s="61" t="n">
        <f aca="false">E388+ROW()*0.000001</f>
        <v>18614.320388</v>
      </c>
      <c r="G388" s="55" t="n">
        <f aca="false">SUMIFS(Fact_Product!$E$2:$E$11612,Fact_Product!$A$2:$A$11612,$B388,Fact_Product!$B$2:$B$11612,$C$4,Fact_Product!$C$2:$C$11612,"&gt;="&amp;$C$2,Fact_Product!$C$2:$C$11612,"&lt;="&amp;$C$3)</f>
        <v>11509</v>
      </c>
      <c r="H388" s="49"/>
      <c r="I388" s="49"/>
      <c r="J388" s="49"/>
    </row>
    <row r="389" customFormat="false" ht="15" hidden="false" customHeight="false" outlineLevel="0" collapsed="false">
      <c r="A389" s="49"/>
      <c r="B389" s="49" t="n">
        <f aca="false">Fact_Product!G225</f>
        <v>224</v>
      </c>
      <c r="C389" s="49" t="str">
        <f aca="false">Fact_Product!H225</f>
        <v>22041</v>
      </c>
      <c r="D389" s="49" t="str">
        <f aca="false">Fact_Product!I225</f>
        <v>RECORD FRAME 7" SINGLE SIZE</v>
      </c>
      <c r="E389" s="55" t="n">
        <f aca="false">SUMIFS(Fact_Product!$D$2:$D$11612,Fact_Product!$A$2:$A$11612,$B389,Fact_Product!$B$2:$B$11612,$C$4,Fact_Product!$C$2:$C$11612,"&gt;="&amp;$C$2,Fact_Product!$C$2:$C$11612,"&lt;="&amp;$C$3)</f>
        <v>18546.92</v>
      </c>
      <c r="F389" s="61" t="n">
        <f aca="false">E389+ROW()*0.000001</f>
        <v>18546.920389</v>
      </c>
      <c r="G389" s="55" t="n">
        <f aca="false">SUMIFS(Fact_Product!$E$2:$E$11612,Fact_Product!$A$2:$A$11612,$B389,Fact_Product!$B$2:$B$11612,$C$4,Fact_Product!$C$2:$C$11612,"&gt;="&amp;$C$2,Fact_Product!$C$2:$C$11612,"&lt;="&amp;$C$3)</f>
        <v>7498</v>
      </c>
      <c r="H389" s="49"/>
      <c r="I389" s="49"/>
      <c r="J389" s="49"/>
    </row>
    <row r="390" customFormat="false" ht="15" hidden="false" customHeight="false" outlineLevel="0" collapsed="false">
      <c r="A390" s="49"/>
      <c r="B390" s="49" t="n">
        <f aca="false">Fact_Product!G226</f>
        <v>225</v>
      </c>
      <c r="C390" s="49" t="str">
        <f aca="false">Fact_Product!H226</f>
        <v>21340</v>
      </c>
      <c r="D390" s="49" t="str">
        <f aca="false">Fact_Product!I226</f>
        <v>CLASSIC METAL BIRDCAGE PLANT HOLDER</v>
      </c>
      <c r="E390" s="55" t="n">
        <f aca="false">SUMIFS(Fact_Product!$D$2:$D$11612,Fact_Product!$A$2:$A$11612,$B390,Fact_Product!$B$2:$B$11612,$C$4,Fact_Product!$C$2:$C$11612,"&gt;="&amp;$C$2,Fact_Product!$C$2:$C$11612,"&lt;="&amp;$C$3)</f>
        <v>18524.03</v>
      </c>
      <c r="F390" s="61" t="n">
        <f aca="false">E390+ROW()*0.000001</f>
        <v>18524.03039</v>
      </c>
      <c r="G390" s="55" t="n">
        <f aca="false">SUMIFS(Fact_Product!$E$2:$E$11612,Fact_Product!$A$2:$A$11612,$B390,Fact_Product!$B$2:$B$11612,$C$4,Fact_Product!$C$2:$C$11612,"&gt;="&amp;$C$2,Fact_Product!$C$2:$C$11612,"&lt;="&amp;$C$3)</f>
        <v>1696</v>
      </c>
      <c r="H390" s="49"/>
      <c r="I390" s="49"/>
      <c r="J390" s="49"/>
    </row>
    <row r="391" customFormat="false" ht="15" hidden="false" customHeight="false" outlineLevel="0" collapsed="false">
      <c r="A391" s="49"/>
      <c r="B391" s="49" t="n">
        <f aca="false">Fact_Product!G227</f>
        <v>226</v>
      </c>
      <c r="C391" s="49" t="str">
        <f aca="false">Fact_Product!H227</f>
        <v>21121</v>
      </c>
      <c r="D391" s="49" t="str">
        <f aca="false">Fact_Product!I227</f>
        <v>SET/10 RED POLKADOT PARTY CANDLES</v>
      </c>
      <c r="E391" s="55" t="n">
        <f aca="false">SUMIFS(Fact_Product!$D$2:$D$11612,Fact_Product!$A$2:$A$11612,$B391,Fact_Product!$B$2:$B$11612,$C$4,Fact_Product!$C$2:$C$11612,"&gt;="&amp;$C$2,Fact_Product!$C$2:$C$11612,"&lt;="&amp;$C$3)</f>
        <v>18230.2</v>
      </c>
      <c r="F391" s="61" t="n">
        <f aca="false">E391+ROW()*0.000001</f>
        <v>18230.200391</v>
      </c>
      <c r="G391" s="55" t="n">
        <f aca="false">SUMIFS(Fact_Product!$E$2:$E$11612,Fact_Product!$A$2:$A$11612,$B391,Fact_Product!$B$2:$B$11612,$C$4,Fact_Product!$C$2:$C$11612,"&gt;="&amp;$C$2,Fact_Product!$C$2:$C$11612,"&lt;="&amp;$C$3)</f>
        <v>15045</v>
      </c>
      <c r="H391" s="49"/>
      <c r="I391" s="49"/>
      <c r="J391" s="49"/>
    </row>
    <row r="392" customFormat="false" ht="15" hidden="false" customHeight="false" outlineLevel="0" collapsed="false">
      <c r="A392" s="49"/>
      <c r="B392" s="49" t="n">
        <f aca="false">Fact_Product!G228</f>
        <v>227</v>
      </c>
      <c r="C392" s="49" t="str">
        <f aca="false">Fact_Product!H228</f>
        <v>84949</v>
      </c>
      <c r="D392" s="49" t="str">
        <f aca="false">Fact_Product!I228</f>
        <v>SILVER HANGING T-LIGHT HOLDER</v>
      </c>
      <c r="E392" s="55" t="n">
        <f aca="false">SUMIFS(Fact_Product!$D$2:$D$11612,Fact_Product!$A$2:$A$11612,$B392,Fact_Product!$B$2:$B$11612,$C$4,Fact_Product!$C$2:$C$11612,"&gt;="&amp;$C$2,Fact_Product!$C$2:$C$11612,"&lt;="&amp;$C$3)</f>
        <v>18222</v>
      </c>
      <c r="F392" s="61" t="n">
        <f aca="false">E392+ROW()*0.000001</f>
        <v>18222.000392</v>
      </c>
      <c r="G392" s="55" t="n">
        <f aca="false">SUMIFS(Fact_Product!$E$2:$E$11612,Fact_Product!$A$2:$A$11612,$B392,Fact_Product!$B$2:$B$11612,$C$4,Fact_Product!$C$2:$C$11612,"&gt;="&amp;$C$2,Fact_Product!$C$2:$C$11612,"&lt;="&amp;$C$3)</f>
        <v>11433</v>
      </c>
      <c r="H392" s="49"/>
      <c r="I392" s="49"/>
      <c r="J392" s="49"/>
    </row>
    <row r="393" customFormat="false" ht="15" hidden="false" customHeight="false" outlineLevel="0" collapsed="false">
      <c r="A393" s="49"/>
      <c r="B393" s="49" t="n">
        <f aca="false">Fact_Product!G229</f>
        <v>228</v>
      </c>
      <c r="C393" s="49" t="str">
        <f aca="false">Fact_Product!H229</f>
        <v>21035</v>
      </c>
      <c r="D393" s="49" t="str">
        <f aca="false">Fact_Product!I229</f>
        <v>SET/2 RED RETROSPOT TEA TOWELS</v>
      </c>
      <c r="E393" s="55" t="n">
        <f aca="false">SUMIFS(Fact_Product!$D$2:$D$11612,Fact_Product!$A$2:$A$11612,$B393,Fact_Product!$B$2:$B$11612,$C$4,Fact_Product!$C$2:$C$11612,"&gt;="&amp;$C$2,Fact_Product!$C$2:$C$11612,"&lt;="&amp;$C$3)</f>
        <v>18074.13</v>
      </c>
      <c r="F393" s="61" t="n">
        <f aca="false">E393+ROW()*0.000001</f>
        <v>18074.130393</v>
      </c>
      <c r="G393" s="55" t="n">
        <f aca="false">SUMIFS(Fact_Product!$E$2:$E$11612,Fact_Product!$A$2:$A$11612,$B393,Fact_Product!$B$2:$B$11612,$C$4,Fact_Product!$C$2:$C$11612,"&gt;="&amp;$C$2,Fact_Product!$C$2:$C$11612,"&lt;="&amp;$C$3)</f>
        <v>5787</v>
      </c>
      <c r="H393" s="49"/>
      <c r="I393" s="49"/>
      <c r="J393" s="49"/>
    </row>
    <row r="394" customFormat="false" ht="15" hidden="false" customHeight="false" outlineLevel="0" collapsed="false">
      <c r="A394" s="49"/>
      <c r="B394" s="49" t="n">
        <f aca="false">Fact_Product!G230</f>
        <v>229</v>
      </c>
      <c r="C394" s="49" t="str">
        <f aca="false">Fact_Product!H230</f>
        <v>22061</v>
      </c>
      <c r="D394" s="49" t="str">
        <f aca="false">Fact_Product!I230</f>
        <v>LARGE CAKE STAND  HANGING STRAWBERY</v>
      </c>
      <c r="E394" s="55" t="n">
        <f aca="false">SUMIFS(Fact_Product!$D$2:$D$11612,Fact_Product!$A$2:$A$11612,$B394,Fact_Product!$B$2:$B$11612,$C$4,Fact_Product!$C$2:$C$11612,"&gt;="&amp;$C$2,Fact_Product!$C$2:$C$11612,"&lt;="&amp;$C$3)</f>
        <v>18061.02</v>
      </c>
      <c r="F394" s="61" t="n">
        <f aca="false">E394+ROW()*0.000001</f>
        <v>18061.020394</v>
      </c>
      <c r="G394" s="55" t="n">
        <f aca="false">SUMIFS(Fact_Product!$E$2:$E$11612,Fact_Product!$A$2:$A$11612,$B394,Fact_Product!$B$2:$B$11612,$C$4,Fact_Product!$C$2:$C$11612,"&gt;="&amp;$C$2,Fact_Product!$C$2:$C$11612,"&lt;="&amp;$C$3)</f>
        <v>2057</v>
      </c>
      <c r="H394" s="49"/>
      <c r="I394" s="49"/>
      <c r="J394" s="49"/>
    </row>
    <row r="395" customFormat="false" ht="15" hidden="false" customHeight="false" outlineLevel="0" collapsed="false">
      <c r="A395" s="49"/>
      <c r="B395" s="49" t="n">
        <f aca="false">Fact_Product!G231</f>
        <v>230</v>
      </c>
      <c r="C395" s="49" t="str">
        <f aca="false">Fact_Product!H231</f>
        <v>21484</v>
      </c>
      <c r="D395" s="49" t="str">
        <f aca="false">Fact_Product!I231</f>
        <v>CHICK GREY HOT WATER BOTTLE</v>
      </c>
      <c r="E395" s="55" t="n">
        <f aca="false">SUMIFS(Fact_Product!$D$2:$D$11612,Fact_Product!$A$2:$A$11612,$B395,Fact_Product!$B$2:$B$11612,$C$4,Fact_Product!$C$2:$C$11612,"&gt;="&amp;$C$2,Fact_Product!$C$2:$C$11612,"&lt;="&amp;$C$3)</f>
        <v>18013.19</v>
      </c>
      <c r="F395" s="61" t="n">
        <f aca="false">E395+ROW()*0.000001</f>
        <v>18013.190395</v>
      </c>
      <c r="G395" s="55" t="n">
        <f aca="false">SUMIFS(Fact_Product!$E$2:$E$11612,Fact_Product!$A$2:$A$11612,$B395,Fact_Product!$B$2:$B$11612,$C$4,Fact_Product!$C$2:$C$11612,"&gt;="&amp;$C$2,Fact_Product!$C$2:$C$11612,"&lt;="&amp;$C$3)</f>
        <v>4533</v>
      </c>
      <c r="H395" s="49"/>
      <c r="I395" s="49"/>
      <c r="J395" s="49"/>
    </row>
    <row r="396" customFormat="false" ht="15" hidden="false" customHeight="false" outlineLevel="0" collapsed="false">
      <c r="A396" s="49"/>
      <c r="B396" s="49" t="n">
        <f aca="false">Fact_Product!G232</f>
        <v>231</v>
      </c>
      <c r="C396" s="49" t="str">
        <f aca="false">Fact_Product!H232</f>
        <v>22505</v>
      </c>
      <c r="D396" s="49" t="str">
        <f aca="false">Fact_Product!I232</f>
        <v>MEMO BOARD COTTAGE DESIGN</v>
      </c>
      <c r="E396" s="55" t="n">
        <f aca="false">SUMIFS(Fact_Product!$D$2:$D$11612,Fact_Product!$A$2:$A$11612,$B396,Fact_Product!$B$2:$B$11612,$C$4,Fact_Product!$C$2:$C$11612,"&gt;="&amp;$C$2,Fact_Product!$C$2:$C$11612,"&lt;="&amp;$C$3)</f>
        <v>17940.58</v>
      </c>
      <c r="F396" s="61" t="n">
        <f aca="false">E396+ROW()*0.000001</f>
        <v>17940.580396</v>
      </c>
      <c r="G396" s="55" t="n">
        <f aca="false">SUMIFS(Fact_Product!$E$2:$E$11612,Fact_Product!$A$2:$A$11612,$B396,Fact_Product!$B$2:$B$11612,$C$4,Fact_Product!$C$2:$C$11612,"&gt;="&amp;$C$2,Fact_Product!$C$2:$C$11612,"&lt;="&amp;$C$3)</f>
        <v>3754</v>
      </c>
      <c r="H396" s="49"/>
      <c r="I396" s="49"/>
      <c r="J396" s="49"/>
    </row>
    <row r="397" customFormat="false" ht="15" hidden="false" customHeight="false" outlineLevel="0" collapsed="false">
      <c r="A397" s="49"/>
      <c r="B397" s="49" t="n">
        <f aca="false">Fact_Product!G233</f>
        <v>232</v>
      </c>
      <c r="C397" s="49" t="str">
        <f aca="false">Fact_Product!H233</f>
        <v>21430</v>
      </c>
      <c r="D397" s="49" t="str">
        <f aca="false">Fact_Product!I233</f>
        <v>SET/3 RED GINGHAM ROSE STORAGE BOX</v>
      </c>
      <c r="E397" s="55" t="n">
        <f aca="false">SUMIFS(Fact_Product!$D$2:$D$11612,Fact_Product!$A$2:$A$11612,$B397,Fact_Product!$B$2:$B$11612,$C$4,Fact_Product!$C$2:$C$11612,"&gt;="&amp;$C$2,Fact_Product!$C$2:$C$11612,"&lt;="&amp;$C$3)</f>
        <v>17822.19</v>
      </c>
      <c r="F397" s="61" t="n">
        <f aca="false">E397+ROW()*0.000001</f>
        <v>17822.190397</v>
      </c>
      <c r="G397" s="55" t="n">
        <f aca="false">SUMIFS(Fact_Product!$E$2:$E$11612,Fact_Product!$A$2:$A$11612,$B397,Fact_Product!$B$2:$B$11612,$C$4,Fact_Product!$C$2:$C$11612,"&gt;="&amp;$C$2,Fact_Product!$C$2:$C$11612,"&lt;="&amp;$C$3)</f>
        <v>4559</v>
      </c>
      <c r="H397" s="49"/>
      <c r="I397" s="49"/>
      <c r="J397" s="49"/>
    </row>
    <row r="398" customFormat="false" ht="15" hidden="false" customHeight="false" outlineLevel="0" collapsed="false">
      <c r="A398" s="49"/>
      <c r="B398" s="49" t="n">
        <f aca="false">Fact_Product!G234</f>
        <v>233</v>
      </c>
      <c r="C398" s="49" t="str">
        <f aca="false">Fact_Product!H234</f>
        <v>22560</v>
      </c>
      <c r="D398" s="49" t="str">
        <f aca="false">Fact_Product!I234</f>
        <v>TRADITIONAL MODELLING CLAY</v>
      </c>
      <c r="E398" s="55" t="n">
        <f aca="false">SUMIFS(Fact_Product!$D$2:$D$11612,Fact_Product!$A$2:$A$11612,$B398,Fact_Product!$B$2:$B$11612,$C$4,Fact_Product!$C$2:$C$11612,"&gt;="&amp;$C$2,Fact_Product!$C$2:$C$11612,"&lt;="&amp;$C$3)</f>
        <v>17670.51</v>
      </c>
      <c r="F398" s="61" t="n">
        <f aca="false">E398+ROW()*0.000001</f>
        <v>17670.510398</v>
      </c>
      <c r="G398" s="55" t="n">
        <f aca="false">SUMIFS(Fact_Product!$E$2:$E$11612,Fact_Product!$A$2:$A$11612,$B398,Fact_Product!$B$2:$B$11612,$C$4,Fact_Product!$C$2:$C$11612,"&gt;="&amp;$C$2,Fact_Product!$C$2:$C$11612,"&lt;="&amp;$C$3)</f>
        <v>14661</v>
      </c>
      <c r="H398" s="49"/>
      <c r="I398" s="49"/>
      <c r="J398" s="49"/>
    </row>
    <row r="399" customFormat="false" ht="15" hidden="false" customHeight="false" outlineLevel="0" collapsed="false">
      <c r="A399" s="49"/>
      <c r="B399" s="49" t="n">
        <f aca="false">Fact_Product!G235</f>
        <v>234</v>
      </c>
      <c r="C399" s="49" t="str">
        <f aca="false">Fact_Product!H235</f>
        <v>22352</v>
      </c>
      <c r="D399" s="49" t="str">
        <f aca="false">Fact_Product!I235</f>
        <v>LUNCH BOX WITH CUTLERY RETROSPOT</v>
      </c>
      <c r="E399" s="55" t="n">
        <f aca="false">SUMIFS(Fact_Product!$D$2:$D$11612,Fact_Product!$A$2:$A$11612,$B399,Fact_Product!$B$2:$B$11612,$C$4,Fact_Product!$C$2:$C$11612,"&gt;="&amp;$C$2,Fact_Product!$C$2:$C$11612,"&lt;="&amp;$C$3)</f>
        <v>17665.41</v>
      </c>
      <c r="F399" s="61" t="n">
        <f aca="false">E399+ROW()*0.000001</f>
        <v>17665.410399</v>
      </c>
      <c r="G399" s="55" t="n">
        <f aca="false">SUMIFS(Fact_Product!$E$2:$E$11612,Fact_Product!$A$2:$A$11612,$B399,Fact_Product!$B$2:$B$11612,$C$4,Fact_Product!$C$2:$C$11612,"&gt;="&amp;$C$2,Fact_Product!$C$2:$C$11612,"&lt;="&amp;$C$3)</f>
        <v>7025</v>
      </c>
      <c r="H399" s="49"/>
      <c r="I399" s="49"/>
      <c r="J399" s="49"/>
    </row>
    <row r="400" customFormat="false" ht="15" hidden="false" customHeight="false" outlineLevel="0" collapsed="false">
      <c r="A400" s="49"/>
      <c r="B400" s="49" t="n">
        <f aca="false">Fact_Product!G236</f>
        <v>235</v>
      </c>
      <c r="C400" s="49" t="str">
        <f aca="false">Fact_Product!H236</f>
        <v>84945</v>
      </c>
      <c r="D400" s="49" t="str">
        <f aca="false">Fact_Product!I236</f>
        <v>MULTI COLOUR SILVER T-LIGHT HOLDER</v>
      </c>
      <c r="E400" s="55" t="n">
        <f aca="false">SUMIFS(Fact_Product!$D$2:$D$11612,Fact_Product!$A$2:$A$11612,$B400,Fact_Product!$B$2:$B$11612,$C$4,Fact_Product!$C$2:$C$11612,"&gt;="&amp;$C$2,Fact_Product!$C$2:$C$11612,"&lt;="&amp;$C$3)</f>
        <v>17604.98</v>
      </c>
      <c r="F400" s="61" t="n">
        <f aca="false">E400+ROW()*0.000001</f>
        <v>17604.9804</v>
      </c>
      <c r="G400" s="55" t="n">
        <f aca="false">SUMIFS(Fact_Product!$E$2:$E$11612,Fact_Product!$A$2:$A$11612,$B400,Fact_Product!$B$2:$B$11612,$C$4,Fact_Product!$C$2:$C$11612,"&gt;="&amp;$C$2,Fact_Product!$C$2:$C$11612,"&lt;="&amp;$C$3)</f>
        <v>21449</v>
      </c>
      <c r="H400" s="49"/>
      <c r="I400" s="49"/>
      <c r="J400" s="49"/>
    </row>
    <row r="401" customFormat="false" ht="15" hidden="false" customHeight="false" outlineLevel="0" collapsed="false">
      <c r="A401" s="49"/>
      <c r="B401" s="49" t="n">
        <f aca="false">Fact_Product!G237</f>
        <v>236</v>
      </c>
      <c r="C401" s="49" t="str">
        <f aca="false">Fact_Product!H237</f>
        <v>21914</v>
      </c>
      <c r="D401" s="49" t="str">
        <f aca="false">Fact_Product!I237</f>
        <v>BLUE HARMONICA IN BOX</v>
      </c>
      <c r="E401" s="55" t="n">
        <f aca="false">SUMIFS(Fact_Product!$D$2:$D$11612,Fact_Product!$A$2:$A$11612,$B401,Fact_Product!$B$2:$B$11612,$C$4,Fact_Product!$C$2:$C$11612,"&gt;="&amp;$C$2,Fact_Product!$C$2:$C$11612,"&lt;="&amp;$C$3)</f>
        <v>17575.36</v>
      </c>
      <c r="F401" s="61" t="n">
        <f aca="false">E401+ROW()*0.000001</f>
        <v>17575.360401</v>
      </c>
      <c r="G401" s="55" t="n">
        <f aca="false">SUMIFS(Fact_Product!$E$2:$E$11612,Fact_Product!$A$2:$A$11612,$B401,Fact_Product!$B$2:$B$11612,$C$4,Fact_Product!$C$2:$C$11612,"&gt;="&amp;$C$2,Fact_Product!$C$2:$C$11612,"&lt;="&amp;$C$3)</f>
        <v>12837</v>
      </c>
      <c r="H401" s="49"/>
      <c r="I401" s="49"/>
      <c r="J401" s="49"/>
    </row>
    <row r="402" customFormat="false" ht="15" hidden="false" customHeight="false" outlineLevel="0" collapsed="false">
      <c r="A402" s="49"/>
      <c r="B402" s="49" t="n">
        <f aca="false">Fact_Product!G238</f>
        <v>237</v>
      </c>
      <c r="C402" s="49" t="str">
        <f aca="false">Fact_Product!H238</f>
        <v>22847</v>
      </c>
      <c r="D402" s="49" t="str">
        <f aca="false">Fact_Product!I238</f>
        <v>BREAD BIN DINER STYLE IVORY</v>
      </c>
      <c r="E402" s="55" t="n">
        <f aca="false">SUMIFS(Fact_Product!$D$2:$D$11612,Fact_Product!$A$2:$A$11612,$B402,Fact_Product!$B$2:$B$11612,$C$4,Fact_Product!$C$2:$C$11612,"&gt;="&amp;$C$2,Fact_Product!$C$2:$C$11612,"&lt;="&amp;$C$3)</f>
        <v>17558.19</v>
      </c>
      <c r="F402" s="61" t="n">
        <f aca="false">E402+ROW()*0.000001</f>
        <v>17558.190402</v>
      </c>
      <c r="G402" s="55" t="n">
        <f aca="false">SUMIFS(Fact_Product!$E$2:$E$11612,Fact_Product!$A$2:$A$11612,$B402,Fact_Product!$B$2:$B$11612,$C$4,Fact_Product!$C$2:$C$11612,"&gt;="&amp;$C$2,Fact_Product!$C$2:$C$11612,"&lt;="&amp;$C$3)</f>
        <v>1108</v>
      </c>
      <c r="H402" s="49"/>
      <c r="I402" s="49"/>
      <c r="J402" s="49"/>
    </row>
    <row r="403" customFormat="false" ht="15" hidden="false" customHeight="false" outlineLevel="0" collapsed="false">
      <c r="A403" s="49"/>
      <c r="B403" s="49" t="n">
        <f aca="false">Fact_Product!G239</f>
        <v>238</v>
      </c>
      <c r="C403" s="49" t="str">
        <f aca="false">Fact_Product!H239</f>
        <v>22633</v>
      </c>
      <c r="D403" s="49" t="str">
        <f aca="false">Fact_Product!I239</f>
        <v>HAND WARMER UNION JACK</v>
      </c>
      <c r="E403" s="55" t="n">
        <f aca="false">SUMIFS(Fact_Product!$D$2:$D$11612,Fact_Product!$A$2:$A$11612,$B403,Fact_Product!$B$2:$B$11612,$C$4,Fact_Product!$C$2:$C$11612,"&gt;="&amp;$C$2,Fact_Product!$C$2:$C$11612,"&lt;="&amp;$C$3)</f>
        <v>17494.77</v>
      </c>
      <c r="F403" s="61" t="n">
        <f aca="false">E403+ROW()*0.000001</f>
        <v>17494.770403</v>
      </c>
      <c r="G403" s="55" t="n">
        <f aca="false">SUMIFS(Fact_Product!$E$2:$E$11612,Fact_Product!$A$2:$A$11612,$B403,Fact_Product!$B$2:$B$11612,$C$4,Fact_Product!$C$2:$C$11612,"&gt;="&amp;$C$2,Fact_Product!$C$2:$C$11612,"&lt;="&amp;$C$3)</f>
        <v>8502</v>
      </c>
      <c r="H403" s="49"/>
      <c r="I403" s="49"/>
      <c r="J403" s="49"/>
    </row>
    <row r="404" customFormat="false" ht="15" hidden="false" customHeight="false" outlineLevel="0" collapsed="false">
      <c r="A404" s="49"/>
      <c r="B404" s="49" t="n">
        <f aca="false">Fact_Product!G240</f>
        <v>239</v>
      </c>
      <c r="C404" s="49" t="str">
        <f aca="false">Fact_Product!H240</f>
        <v>47591D</v>
      </c>
      <c r="D404" s="49" t="str">
        <f aca="false">Fact_Product!I240</f>
        <v>PINK FAIRY CAKE CHILDRENS APRON</v>
      </c>
      <c r="E404" s="55" t="n">
        <f aca="false">SUMIFS(Fact_Product!$D$2:$D$11612,Fact_Product!$A$2:$A$11612,$B404,Fact_Product!$B$2:$B$11612,$C$4,Fact_Product!$C$2:$C$11612,"&gt;="&amp;$C$2,Fact_Product!$C$2:$C$11612,"&lt;="&amp;$C$3)</f>
        <v>17418.89</v>
      </c>
      <c r="F404" s="61" t="n">
        <f aca="false">E404+ROW()*0.000001</f>
        <v>17418.890404</v>
      </c>
      <c r="G404" s="55" t="n">
        <f aca="false">SUMIFS(Fact_Product!$E$2:$E$11612,Fact_Product!$A$2:$A$11612,$B404,Fact_Product!$B$2:$B$11612,$C$4,Fact_Product!$C$2:$C$11612,"&gt;="&amp;$C$2,Fact_Product!$C$2:$C$11612,"&lt;="&amp;$C$3)</f>
        <v>9378</v>
      </c>
      <c r="H404" s="49"/>
      <c r="I404" s="49"/>
      <c r="J404" s="49"/>
    </row>
    <row r="405" customFormat="false" ht="15" hidden="false" customHeight="false" outlineLevel="0" collapsed="false">
      <c r="A405" s="49"/>
      <c r="B405" s="49" t="n">
        <f aca="false">Fact_Product!G241</f>
        <v>240</v>
      </c>
      <c r="C405" s="49" t="str">
        <f aca="false">Fact_Product!H241</f>
        <v>84467</v>
      </c>
      <c r="D405" s="49" t="str">
        <f aca="false">Fact_Product!I241</f>
        <v>ENGLISH ROSE DESIGN QUILTED THROW</v>
      </c>
      <c r="E405" s="55" t="n">
        <f aca="false">SUMIFS(Fact_Product!$D$2:$D$11612,Fact_Product!$A$2:$A$11612,$B405,Fact_Product!$B$2:$B$11612,$C$4,Fact_Product!$C$2:$C$11612,"&gt;="&amp;$C$2,Fact_Product!$C$2:$C$11612,"&lt;="&amp;$C$3)</f>
        <v>17397.76</v>
      </c>
      <c r="F405" s="61" t="n">
        <f aca="false">E405+ROW()*0.000001</f>
        <v>17397.760405</v>
      </c>
      <c r="G405" s="55" t="n">
        <f aca="false">SUMIFS(Fact_Product!$E$2:$E$11612,Fact_Product!$A$2:$A$11612,$B405,Fact_Product!$B$2:$B$11612,$C$4,Fact_Product!$C$2:$C$11612,"&gt;="&amp;$C$2,Fact_Product!$C$2:$C$11612,"&lt;="&amp;$C$3)</f>
        <v>814</v>
      </c>
      <c r="H405" s="49"/>
      <c r="I405" s="49"/>
      <c r="J405" s="49"/>
    </row>
    <row r="406" customFormat="false" ht="15" hidden="false" customHeight="false" outlineLevel="0" collapsed="false">
      <c r="A406" s="49"/>
      <c r="B406" s="49" t="n">
        <f aca="false">Fact_Product!G242</f>
        <v>241</v>
      </c>
      <c r="C406" s="49" t="str">
        <f aca="false">Fact_Product!H242</f>
        <v>20718</v>
      </c>
      <c r="D406" s="49" t="str">
        <f aca="false">Fact_Product!I242</f>
        <v>RED RETROSPOT SHOPPER BAG</v>
      </c>
      <c r="E406" s="55" t="n">
        <f aca="false">SUMIFS(Fact_Product!$D$2:$D$11612,Fact_Product!$A$2:$A$11612,$B406,Fact_Product!$B$2:$B$11612,$C$4,Fact_Product!$C$2:$C$11612,"&gt;="&amp;$C$2,Fact_Product!$C$2:$C$11612,"&lt;="&amp;$C$3)</f>
        <v>17385.61</v>
      </c>
      <c r="F406" s="61" t="n">
        <f aca="false">E406+ROW()*0.000001</f>
        <v>17385.610406</v>
      </c>
      <c r="G406" s="55" t="n">
        <f aca="false">SUMIFS(Fact_Product!$E$2:$E$11612,Fact_Product!$A$2:$A$11612,$B406,Fact_Product!$B$2:$B$11612,$C$4,Fact_Product!$C$2:$C$11612,"&gt;="&amp;$C$2,Fact_Product!$C$2:$C$11612,"&lt;="&amp;$C$3)</f>
        <v>13295</v>
      </c>
      <c r="H406" s="49"/>
      <c r="I406" s="49"/>
      <c r="J406" s="49"/>
    </row>
    <row r="407" customFormat="false" ht="15" hidden="false" customHeight="false" outlineLevel="0" collapsed="false">
      <c r="A407" s="49"/>
      <c r="B407" s="49" t="n">
        <f aca="false">Fact_Product!G243</f>
        <v>242</v>
      </c>
      <c r="C407" s="49" t="str">
        <f aca="false">Fact_Product!H243</f>
        <v>22297</v>
      </c>
      <c r="D407" s="49" t="str">
        <f aca="false">Fact_Product!I243</f>
        <v>HEART IVORY TRELLIS SMALL</v>
      </c>
      <c r="E407" s="55" t="n">
        <f aca="false">SUMIFS(Fact_Product!$D$2:$D$11612,Fact_Product!$A$2:$A$11612,$B407,Fact_Product!$B$2:$B$11612,$C$4,Fact_Product!$C$2:$C$11612,"&gt;="&amp;$C$2,Fact_Product!$C$2:$C$11612,"&lt;="&amp;$C$3)</f>
        <v>17358.87</v>
      </c>
      <c r="F407" s="61" t="n">
        <f aca="false">E407+ROW()*0.000001</f>
        <v>17358.870407</v>
      </c>
      <c r="G407" s="55" t="n">
        <f aca="false">SUMIFS(Fact_Product!$E$2:$E$11612,Fact_Product!$A$2:$A$11612,$B407,Fact_Product!$B$2:$B$11612,$C$4,Fact_Product!$C$2:$C$11612,"&gt;="&amp;$C$2,Fact_Product!$C$2:$C$11612,"&lt;="&amp;$C$3)</f>
        <v>13440</v>
      </c>
      <c r="H407" s="49"/>
      <c r="I407" s="49"/>
      <c r="J407" s="49"/>
    </row>
    <row r="408" customFormat="false" ht="15" hidden="false" customHeight="false" outlineLevel="0" collapsed="false">
      <c r="A408" s="49"/>
      <c r="B408" s="49" t="n">
        <f aca="false">Fact_Product!G244</f>
        <v>243</v>
      </c>
      <c r="C408" s="49" t="str">
        <f aca="false">Fact_Product!H244</f>
        <v>22557</v>
      </c>
      <c r="D408" s="49" t="str">
        <f aca="false">Fact_Product!I244</f>
        <v>PLASTERS IN TIN VINTAGE PAISLEY</v>
      </c>
      <c r="E408" s="55" t="n">
        <f aca="false">SUMIFS(Fact_Product!$D$2:$D$11612,Fact_Product!$A$2:$A$11612,$B408,Fact_Product!$B$2:$B$11612,$C$4,Fact_Product!$C$2:$C$11612,"&gt;="&amp;$C$2,Fact_Product!$C$2:$C$11612,"&lt;="&amp;$C$3)</f>
        <v>17289.1</v>
      </c>
      <c r="F408" s="61" t="n">
        <f aca="false">E408+ROW()*0.000001</f>
        <v>17289.100408</v>
      </c>
      <c r="G408" s="55" t="n">
        <f aca="false">SUMIFS(Fact_Product!$E$2:$E$11612,Fact_Product!$A$2:$A$11612,$B408,Fact_Product!$B$2:$B$11612,$C$4,Fact_Product!$C$2:$C$11612,"&gt;="&amp;$C$2,Fact_Product!$C$2:$C$11612,"&lt;="&amp;$C$3)</f>
        <v>10301</v>
      </c>
      <c r="H408" s="49"/>
      <c r="I408" s="49"/>
      <c r="J408" s="49"/>
    </row>
    <row r="409" customFormat="false" ht="15" hidden="false" customHeight="false" outlineLevel="0" collapsed="false">
      <c r="A409" s="49"/>
      <c r="B409" s="49" t="n">
        <f aca="false">Fact_Product!G245</f>
        <v>244</v>
      </c>
      <c r="C409" s="49" t="str">
        <f aca="false">Fact_Product!H245</f>
        <v>84970L</v>
      </c>
      <c r="D409" s="49" t="str">
        <f aca="false">Fact_Product!I245</f>
        <v>SINGLE HEART ZINC T-LIGHT HOLDER</v>
      </c>
      <c r="E409" s="55" t="n">
        <f aca="false">SUMIFS(Fact_Product!$D$2:$D$11612,Fact_Product!$A$2:$A$11612,$B409,Fact_Product!$B$2:$B$11612,$C$4,Fact_Product!$C$2:$C$11612,"&gt;="&amp;$C$2,Fact_Product!$C$2:$C$11612,"&lt;="&amp;$C$3)</f>
        <v>17142.84</v>
      </c>
      <c r="F409" s="61" t="n">
        <f aca="false">E409+ROW()*0.000001</f>
        <v>17142.840409</v>
      </c>
      <c r="G409" s="55" t="n">
        <f aca="false">SUMIFS(Fact_Product!$E$2:$E$11612,Fact_Product!$A$2:$A$11612,$B409,Fact_Product!$B$2:$B$11612,$C$4,Fact_Product!$C$2:$C$11612,"&gt;="&amp;$C$2,Fact_Product!$C$2:$C$11612,"&lt;="&amp;$C$3)</f>
        <v>17364</v>
      </c>
      <c r="H409" s="49"/>
      <c r="I409" s="49"/>
      <c r="J409" s="49"/>
    </row>
    <row r="410" customFormat="false" ht="15" hidden="false" customHeight="false" outlineLevel="0" collapsed="false">
      <c r="A410" s="49"/>
      <c r="B410" s="49" t="n">
        <f aca="false">Fact_Product!G246</f>
        <v>245</v>
      </c>
      <c r="C410" s="49" t="str">
        <f aca="false">Fact_Product!H246</f>
        <v>21136</v>
      </c>
      <c r="D410" s="49" t="str">
        <f aca="false">Fact_Product!I246</f>
        <v>PAINTED METAL PEARS ASSORTED</v>
      </c>
      <c r="E410" s="55" t="n">
        <f aca="false">SUMIFS(Fact_Product!$D$2:$D$11612,Fact_Product!$A$2:$A$11612,$B410,Fact_Product!$B$2:$B$11612,$C$4,Fact_Product!$C$2:$C$11612,"&gt;="&amp;$C$2,Fact_Product!$C$2:$C$11612,"&lt;="&amp;$C$3)</f>
        <v>17122.08</v>
      </c>
      <c r="F410" s="61" t="n">
        <f aca="false">E410+ROW()*0.000001</f>
        <v>17122.08041</v>
      </c>
      <c r="G410" s="55" t="n">
        <f aca="false">SUMIFS(Fact_Product!$E$2:$E$11612,Fact_Product!$A$2:$A$11612,$B410,Fact_Product!$B$2:$B$11612,$C$4,Fact_Product!$C$2:$C$11612,"&gt;="&amp;$C$2,Fact_Product!$C$2:$C$11612,"&lt;="&amp;$C$3)</f>
        <v>10271</v>
      </c>
      <c r="H410" s="49"/>
      <c r="I410" s="49"/>
      <c r="J410" s="49"/>
    </row>
    <row r="411" customFormat="false" ht="15" hidden="false" customHeight="false" outlineLevel="0" collapsed="false">
      <c r="A411" s="49"/>
      <c r="B411" s="49" t="n">
        <f aca="false">Fact_Product!G247</f>
        <v>246</v>
      </c>
      <c r="C411" s="49" t="str">
        <f aca="false">Fact_Product!H247</f>
        <v>84992</v>
      </c>
      <c r="D411" s="49" t="str">
        <f aca="false">Fact_Product!I247</f>
        <v>72 SWEETHEART FAIRY CAKE CASES</v>
      </c>
      <c r="E411" s="55" t="n">
        <f aca="false">SUMIFS(Fact_Product!$D$2:$D$11612,Fact_Product!$A$2:$A$11612,$B411,Fact_Product!$B$2:$B$11612,$C$4,Fact_Product!$C$2:$C$11612,"&gt;="&amp;$C$2,Fact_Product!$C$2:$C$11612,"&lt;="&amp;$C$3)</f>
        <v>17084.52</v>
      </c>
      <c r="F411" s="61" t="n">
        <f aca="false">E411+ROW()*0.000001</f>
        <v>17084.520411</v>
      </c>
      <c r="G411" s="55" t="n">
        <f aca="false">SUMIFS(Fact_Product!$E$2:$E$11612,Fact_Product!$A$2:$A$11612,$B411,Fact_Product!$B$2:$B$11612,$C$4,Fact_Product!$C$2:$C$11612,"&gt;="&amp;$C$2,Fact_Product!$C$2:$C$11612,"&lt;="&amp;$C$3)</f>
        <v>34387</v>
      </c>
      <c r="H411" s="49"/>
      <c r="I411" s="49"/>
      <c r="J411" s="49"/>
    </row>
    <row r="412" customFormat="false" ht="15" hidden="false" customHeight="false" outlineLevel="0" collapsed="false">
      <c r="A412" s="49"/>
      <c r="B412" s="49" t="n">
        <f aca="false">Fact_Product!G248</f>
        <v>247</v>
      </c>
      <c r="C412" s="49" t="str">
        <f aca="false">Fact_Product!H248</f>
        <v>22366</v>
      </c>
      <c r="D412" s="49" t="str">
        <f aca="false">Fact_Product!I248</f>
        <v>DOORMAT AIRMAIL</v>
      </c>
      <c r="E412" s="55" t="n">
        <f aca="false">SUMIFS(Fact_Product!$D$2:$D$11612,Fact_Product!$A$2:$A$11612,$B412,Fact_Product!$B$2:$B$11612,$C$4,Fact_Product!$C$2:$C$11612,"&gt;="&amp;$C$2,Fact_Product!$C$2:$C$11612,"&lt;="&amp;$C$3)</f>
        <v>17032.33</v>
      </c>
      <c r="F412" s="61" t="n">
        <f aca="false">E412+ROW()*0.000001</f>
        <v>17032.330412</v>
      </c>
      <c r="G412" s="55" t="n">
        <f aca="false">SUMIFS(Fact_Product!$E$2:$E$11612,Fact_Product!$A$2:$A$11612,$B412,Fact_Product!$B$2:$B$11612,$C$4,Fact_Product!$C$2:$C$11612,"&gt;="&amp;$C$2,Fact_Product!$C$2:$C$11612,"&lt;="&amp;$C$3)</f>
        <v>2511</v>
      </c>
      <c r="H412" s="49"/>
      <c r="I412" s="49"/>
      <c r="J412" s="49"/>
    </row>
    <row r="413" customFormat="false" ht="15" hidden="false" customHeight="false" outlineLevel="0" collapsed="false">
      <c r="A413" s="49"/>
      <c r="B413" s="49" t="n">
        <f aca="false">Fact_Product!G249</f>
        <v>248</v>
      </c>
      <c r="C413" s="49" t="str">
        <f aca="false">Fact_Product!H249</f>
        <v>21889</v>
      </c>
      <c r="D413" s="49" t="str">
        <f aca="false">Fact_Product!I249</f>
        <v>WOODEN BOX OF DOMINOES</v>
      </c>
      <c r="E413" s="55" t="n">
        <f aca="false">SUMIFS(Fact_Product!$D$2:$D$11612,Fact_Product!$A$2:$A$11612,$B413,Fact_Product!$B$2:$B$11612,$C$4,Fact_Product!$C$2:$C$11612,"&gt;="&amp;$C$2,Fact_Product!$C$2:$C$11612,"&lt;="&amp;$C$3)</f>
        <v>16901.91</v>
      </c>
      <c r="F413" s="61" t="n">
        <f aca="false">E413+ROW()*0.000001</f>
        <v>16901.910413</v>
      </c>
      <c r="G413" s="55" t="n">
        <f aca="false">SUMIFS(Fact_Product!$E$2:$E$11612,Fact_Product!$A$2:$A$11612,$B413,Fact_Product!$B$2:$B$11612,$C$4,Fact_Product!$C$2:$C$11612,"&gt;="&amp;$C$2,Fact_Product!$C$2:$C$11612,"&lt;="&amp;$C$3)</f>
        <v>12650</v>
      </c>
      <c r="H413" s="49"/>
      <c r="I413" s="49"/>
      <c r="J413" s="49"/>
    </row>
    <row r="414" customFormat="false" ht="15" hidden="false" customHeight="false" outlineLevel="0" collapsed="false">
      <c r="A414" s="49"/>
      <c r="B414" s="49" t="n">
        <f aca="false">Fact_Product!G250</f>
        <v>249</v>
      </c>
      <c r="C414" s="49" t="str">
        <f aca="false">Fact_Product!H250</f>
        <v>21156</v>
      </c>
      <c r="D414" s="49" t="str">
        <f aca="false">Fact_Product!I250</f>
        <v>RETROSPOT CHILDRENS APRON</v>
      </c>
      <c r="E414" s="55" t="n">
        <f aca="false">SUMIFS(Fact_Product!$D$2:$D$11612,Fact_Product!$A$2:$A$11612,$B414,Fact_Product!$B$2:$B$11612,$C$4,Fact_Product!$C$2:$C$11612,"&gt;="&amp;$C$2,Fact_Product!$C$2:$C$11612,"&lt;="&amp;$C$3)</f>
        <v>16859.93</v>
      </c>
      <c r="F414" s="61" t="n">
        <f aca="false">E414+ROW()*0.000001</f>
        <v>16859.930414</v>
      </c>
      <c r="G414" s="55" t="n">
        <f aca="false">SUMIFS(Fact_Product!$E$2:$E$11612,Fact_Product!$A$2:$A$11612,$B414,Fact_Product!$B$2:$B$11612,$C$4,Fact_Product!$C$2:$C$11612,"&gt;="&amp;$C$2,Fact_Product!$C$2:$C$11612,"&lt;="&amp;$C$3)</f>
        <v>9064</v>
      </c>
      <c r="H414" s="49"/>
      <c r="I414" s="49"/>
      <c r="J414" s="49"/>
    </row>
    <row r="415" customFormat="false" ht="15" hidden="false" customHeight="false" outlineLevel="0" collapsed="false">
      <c r="A415" s="49"/>
      <c r="B415" s="49" t="n">
        <f aca="false">Fact_Product!G251</f>
        <v>250</v>
      </c>
      <c r="C415" s="49" t="str">
        <f aca="false">Fact_Product!H251</f>
        <v>23240</v>
      </c>
      <c r="D415" s="49" t="str">
        <f aca="false">Fact_Product!I251</f>
        <v>SET OF 4 KNICK KNACK TINS DOILY</v>
      </c>
      <c r="E415" s="55" t="n">
        <f aca="false">SUMIFS(Fact_Product!$D$2:$D$11612,Fact_Product!$A$2:$A$11612,$B415,Fact_Product!$B$2:$B$11612,$C$4,Fact_Product!$C$2:$C$11612,"&gt;="&amp;$C$2,Fact_Product!$C$2:$C$11612,"&lt;="&amp;$C$3)</f>
        <v>16793.47</v>
      </c>
      <c r="F415" s="61" t="n">
        <f aca="false">E415+ROW()*0.000001</f>
        <v>16793.470415</v>
      </c>
      <c r="G415" s="55" t="n">
        <f aca="false">SUMIFS(Fact_Product!$E$2:$E$11612,Fact_Product!$A$2:$A$11612,$B415,Fact_Product!$B$2:$B$11612,$C$4,Fact_Product!$C$2:$C$11612,"&gt;="&amp;$C$2,Fact_Product!$C$2:$C$11612,"&lt;="&amp;$C$3)</f>
        <v>4127</v>
      </c>
      <c r="H415" s="49"/>
      <c r="I415" s="49"/>
      <c r="J415" s="49"/>
    </row>
    <row r="416" customFormat="false" ht="15" hidden="false" customHeight="false" outlineLevel="0" collapsed="false">
      <c r="A416" s="49"/>
      <c r="B416" s="49" t="n">
        <f aca="false">Fact_Product!G252</f>
        <v>251</v>
      </c>
      <c r="C416" s="49" t="str">
        <f aca="false">Fact_Product!H252</f>
        <v>22147</v>
      </c>
      <c r="D416" s="49" t="str">
        <f aca="false">Fact_Product!I252</f>
        <v>FELTCRAFT BUTTERFLY HEARTS</v>
      </c>
      <c r="E416" s="55" t="n">
        <f aca="false">SUMIFS(Fact_Product!$D$2:$D$11612,Fact_Product!$A$2:$A$11612,$B416,Fact_Product!$B$2:$B$11612,$C$4,Fact_Product!$C$2:$C$11612,"&gt;="&amp;$C$2,Fact_Product!$C$2:$C$11612,"&lt;="&amp;$C$3)</f>
        <v>16750.78</v>
      </c>
      <c r="F416" s="61" t="n">
        <f aca="false">E416+ROW()*0.000001</f>
        <v>16750.780416</v>
      </c>
      <c r="G416" s="55" t="n">
        <f aca="false">SUMIFS(Fact_Product!$E$2:$E$11612,Fact_Product!$A$2:$A$11612,$B416,Fact_Product!$B$2:$B$11612,$C$4,Fact_Product!$C$2:$C$11612,"&gt;="&amp;$C$2,Fact_Product!$C$2:$C$11612,"&lt;="&amp;$C$3)</f>
        <v>11924</v>
      </c>
      <c r="H416" s="49"/>
      <c r="I416" s="49"/>
      <c r="J416" s="49"/>
    </row>
    <row r="417" customFormat="false" ht="15" hidden="false" customHeight="false" outlineLevel="0" collapsed="false">
      <c r="A417" s="49"/>
      <c r="B417" s="49" t="n">
        <f aca="false">Fact_Product!G253</f>
        <v>252</v>
      </c>
      <c r="C417" s="49" t="str">
        <f aca="false">Fact_Product!H253</f>
        <v>22652</v>
      </c>
      <c r="D417" s="49" t="str">
        <f aca="false">Fact_Product!I253</f>
        <v>TRAVEL SEWING KIT</v>
      </c>
      <c r="E417" s="55" t="n">
        <f aca="false">SUMIFS(Fact_Product!$D$2:$D$11612,Fact_Product!$A$2:$A$11612,$B417,Fact_Product!$B$2:$B$11612,$C$4,Fact_Product!$C$2:$C$11612,"&gt;="&amp;$C$2,Fact_Product!$C$2:$C$11612,"&lt;="&amp;$C$3)</f>
        <v>16701.65</v>
      </c>
      <c r="F417" s="61" t="n">
        <f aca="false">E417+ROW()*0.000001</f>
        <v>16701.650417</v>
      </c>
      <c r="G417" s="55" t="n">
        <f aca="false">SUMIFS(Fact_Product!$E$2:$E$11612,Fact_Product!$A$2:$A$11612,$B417,Fact_Product!$B$2:$B$11612,$C$4,Fact_Product!$C$2:$C$11612,"&gt;="&amp;$C$2,Fact_Product!$C$2:$C$11612,"&lt;="&amp;$C$3)</f>
        <v>9854</v>
      </c>
      <c r="H417" s="49"/>
      <c r="I417" s="49"/>
      <c r="J417" s="49"/>
    </row>
    <row r="418" customFormat="false" ht="15" hidden="false" customHeight="false" outlineLevel="0" collapsed="false">
      <c r="A418" s="49"/>
      <c r="B418" s="49" t="n">
        <f aca="false">Fact_Product!G254</f>
        <v>253</v>
      </c>
      <c r="C418" s="49" t="str">
        <f aca="false">Fact_Product!H254</f>
        <v>22654</v>
      </c>
      <c r="D418" s="49" t="str">
        <f aca="false">Fact_Product!I254</f>
        <v>DELUXE SEWING KIT</v>
      </c>
      <c r="E418" s="55" t="n">
        <f aca="false">SUMIFS(Fact_Product!$D$2:$D$11612,Fact_Product!$A$2:$A$11612,$B418,Fact_Product!$B$2:$B$11612,$C$4,Fact_Product!$C$2:$C$11612,"&gt;="&amp;$C$2,Fact_Product!$C$2:$C$11612,"&lt;="&amp;$C$3)</f>
        <v>16664.87</v>
      </c>
      <c r="F418" s="61" t="n">
        <f aca="false">E418+ROW()*0.000001</f>
        <v>16664.870418</v>
      </c>
      <c r="G418" s="55" t="n">
        <f aca="false">SUMIFS(Fact_Product!$E$2:$E$11612,Fact_Product!$A$2:$A$11612,$B418,Fact_Product!$B$2:$B$11612,$C$4,Fact_Product!$C$2:$C$11612,"&gt;="&amp;$C$2,Fact_Product!$C$2:$C$11612,"&lt;="&amp;$C$3)</f>
        <v>2482</v>
      </c>
      <c r="H418" s="49"/>
      <c r="I418" s="49"/>
      <c r="J418" s="49"/>
    </row>
    <row r="419" customFormat="false" ht="15" hidden="false" customHeight="false" outlineLevel="0" collapsed="false">
      <c r="A419" s="49"/>
      <c r="B419" s="49" t="n">
        <f aca="false">Fact_Product!G255</f>
        <v>254</v>
      </c>
      <c r="C419" s="49" t="str">
        <f aca="false">Fact_Product!H255</f>
        <v>21535</v>
      </c>
      <c r="D419" s="49" t="str">
        <f aca="false">Fact_Product!I255</f>
        <v>RED RETROSPOT SMALL MILK JUG</v>
      </c>
      <c r="E419" s="55" t="n">
        <f aca="false">SUMIFS(Fact_Product!$D$2:$D$11612,Fact_Product!$A$2:$A$11612,$B419,Fact_Product!$B$2:$B$11612,$C$4,Fact_Product!$C$2:$C$11612,"&gt;="&amp;$C$2,Fact_Product!$C$2:$C$11612,"&lt;="&amp;$C$3)</f>
        <v>16613.95</v>
      </c>
      <c r="F419" s="61" t="n">
        <f aca="false">E419+ROW()*0.000001</f>
        <v>16613.950419</v>
      </c>
      <c r="G419" s="55" t="n">
        <f aca="false">SUMIFS(Fact_Product!$E$2:$E$11612,Fact_Product!$A$2:$A$11612,$B419,Fact_Product!$B$2:$B$11612,$C$4,Fact_Product!$C$2:$C$11612,"&gt;="&amp;$C$2,Fact_Product!$C$2:$C$11612,"&lt;="&amp;$C$3)</f>
        <v>6688</v>
      </c>
      <c r="H419" s="49"/>
      <c r="I419" s="49"/>
      <c r="J419" s="49"/>
    </row>
    <row r="420" customFormat="false" ht="15" hidden="false" customHeight="false" outlineLevel="0" collapsed="false">
      <c r="A420" s="49"/>
      <c r="B420" s="49" t="n">
        <f aca="false">Fact_Product!G256</f>
        <v>255</v>
      </c>
      <c r="C420" s="49" t="str">
        <f aca="false">Fact_Product!H256</f>
        <v>22273</v>
      </c>
      <c r="D420" s="49" t="str">
        <f aca="false">Fact_Product!I256</f>
        <v>FELTCRAFT DOLL MOLLY</v>
      </c>
      <c r="E420" s="55" t="n">
        <f aca="false">SUMIFS(Fact_Product!$D$2:$D$11612,Fact_Product!$A$2:$A$11612,$B420,Fact_Product!$B$2:$B$11612,$C$4,Fact_Product!$C$2:$C$11612,"&gt;="&amp;$C$2,Fact_Product!$C$2:$C$11612,"&lt;="&amp;$C$3)</f>
        <v>16588.19</v>
      </c>
      <c r="F420" s="61" t="n">
        <f aca="false">E420+ROW()*0.000001</f>
        <v>16588.19042</v>
      </c>
      <c r="G420" s="55" t="n">
        <f aca="false">SUMIFS(Fact_Product!$E$2:$E$11612,Fact_Product!$A$2:$A$11612,$B420,Fact_Product!$B$2:$B$11612,$C$4,Fact_Product!$C$2:$C$11612,"&gt;="&amp;$C$2,Fact_Product!$C$2:$C$11612,"&lt;="&amp;$C$3)</f>
        <v>5891</v>
      </c>
      <c r="H420" s="49"/>
      <c r="I420" s="49"/>
      <c r="J420" s="49"/>
    </row>
    <row r="421" customFormat="false" ht="15" hidden="false" customHeight="false" outlineLevel="0" collapsed="false">
      <c r="A421" s="49"/>
      <c r="B421" s="49" t="n">
        <f aca="false">Fact_Product!G257</f>
        <v>256</v>
      </c>
      <c r="C421" s="49" t="str">
        <f aca="false">Fact_Product!H257</f>
        <v>21164</v>
      </c>
      <c r="D421" s="49" t="str">
        <f aca="false">Fact_Product!I257</f>
        <v>HOME SWEET HOME METAL SIGN</v>
      </c>
      <c r="E421" s="55" t="n">
        <f aca="false">SUMIFS(Fact_Product!$D$2:$D$11612,Fact_Product!$A$2:$A$11612,$B421,Fact_Product!$B$2:$B$11612,$C$4,Fact_Product!$C$2:$C$11612,"&gt;="&amp;$C$2,Fact_Product!$C$2:$C$11612,"&lt;="&amp;$C$3)</f>
        <v>16561.51</v>
      </c>
      <c r="F421" s="61" t="n">
        <f aca="false">E421+ROW()*0.000001</f>
        <v>16561.510421</v>
      </c>
      <c r="G421" s="55" t="n">
        <f aca="false">SUMIFS(Fact_Product!$E$2:$E$11612,Fact_Product!$A$2:$A$11612,$B421,Fact_Product!$B$2:$B$11612,$C$4,Fact_Product!$C$2:$C$11612,"&gt;="&amp;$C$2,Fact_Product!$C$2:$C$11612,"&lt;="&amp;$C$3)</f>
        <v>5959</v>
      </c>
      <c r="H421" s="49"/>
      <c r="I421" s="49"/>
      <c r="J421" s="49"/>
    </row>
    <row r="422" customFormat="false" ht="15" hidden="false" customHeight="false" outlineLevel="0" collapsed="false">
      <c r="A422" s="49"/>
      <c r="B422" s="49" t="n">
        <f aca="false">Fact_Product!G258</f>
        <v>257</v>
      </c>
      <c r="C422" s="49" t="str">
        <f aca="false">Fact_Product!H258</f>
        <v>22993</v>
      </c>
      <c r="D422" s="49" t="str">
        <f aca="false">Fact_Product!I258</f>
        <v>SET OF 4 PANTRY JELLY MOULDS</v>
      </c>
      <c r="E422" s="55" t="n">
        <f aca="false">SUMIFS(Fact_Product!$D$2:$D$11612,Fact_Product!$A$2:$A$11612,$B422,Fact_Product!$B$2:$B$11612,$C$4,Fact_Product!$C$2:$C$11612,"&gt;="&amp;$C$2,Fact_Product!$C$2:$C$11612,"&lt;="&amp;$C$3)</f>
        <v>16393.48</v>
      </c>
      <c r="F422" s="61" t="n">
        <f aca="false">E422+ROW()*0.000001</f>
        <v>16393.480422</v>
      </c>
      <c r="G422" s="55" t="n">
        <f aca="false">SUMIFS(Fact_Product!$E$2:$E$11612,Fact_Product!$A$2:$A$11612,$B422,Fact_Product!$B$2:$B$11612,$C$4,Fact_Product!$C$2:$C$11612,"&gt;="&amp;$C$2,Fact_Product!$C$2:$C$11612,"&lt;="&amp;$C$3)</f>
        <v>12581</v>
      </c>
      <c r="H422" s="49"/>
      <c r="I422" s="49"/>
      <c r="J422" s="49"/>
    </row>
    <row r="423" customFormat="false" ht="15" hidden="false" customHeight="false" outlineLevel="0" collapsed="false">
      <c r="A423" s="49"/>
      <c r="B423" s="49" t="n">
        <f aca="false">Fact_Product!G259</f>
        <v>258</v>
      </c>
      <c r="C423" s="49" t="str">
        <f aca="false">Fact_Product!H259</f>
        <v>22776</v>
      </c>
      <c r="D423" s="49" t="str">
        <f aca="false">Fact_Product!I259</f>
        <v>SWEETHEART CAKESTAND 3 TIER</v>
      </c>
      <c r="E423" s="55" t="n">
        <f aca="false">SUMIFS(Fact_Product!$D$2:$D$11612,Fact_Product!$A$2:$A$11612,$B423,Fact_Product!$B$2:$B$11612,$C$4,Fact_Product!$C$2:$C$11612,"&gt;="&amp;$C$2,Fact_Product!$C$2:$C$11612,"&lt;="&amp;$C$3)</f>
        <v>16300.11</v>
      </c>
      <c r="F423" s="61" t="n">
        <f aca="false">E423+ROW()*0.000001</f>
        <v>16300.110423</v>
      </c>
      <c r="G423" s="55" t="n">
        <f aca="false">SUMIFS(Fact_Product!$E$2:$E$11612,Fact_Product!$A$2:$A$11612,$B423,Fact_Product!$B$2:$B$11612,$C$4,Fact_Product!$C$2:$C$11612,"&gt;="&amp;$C$2,Fact_Product!$C$2:$C$11612,"&lt;="&amp;$C$3)</f>
        <v>1574</v>
      </c>
      <c r="H423" s="49"/>
      <c r="I423" s="49"/>
      <c r="J423" s="49"/>
    </row>
    <row r="424" customFormat="false" ht="15" hidden="false" customHeight="false" outlineLevel="0" collapsed="false">
      <c r="A424" s="49"/>
      <c r="B424" s="49" t="n">
        <f aca="false">Fact_Product!G260</f>
        <v>259</v>
      </c>
      <c r="C424" s="49" t="str">
        <f aca="false">Fact_Product!H260</f>
        <v>22837</v>
      </c>
      <c r="D424" s="49" t="str">
        <f aca="false">Fact_Product!I260</f>
        <v>HOT WATER BOTTLE BABUSHKA</v>
      </c>
      <c r="E424" s="55" t="n">
        <f aca="false">SUMIFS(Fact_Product!$D$2:$D$11612,Fact_Product!$A$2:$A$11612,$B424,Fact_Product!$B$2:$B$11612,$C$4,Fact_Product!$C$2:$C$11612,"&gt;="&amp;$C$2,Fact_Product!$C$2:$C$11612,"&lt;="&amp;$C$3)</f>
        <v>16297.53</v>
      </c>
      <c r="F424" s="61" t="n">
        <f aca="false">E424+ROW()*0.000001</f>
        <v>16297.530424</v>
      </c>
      <c r="G424" s="55" t="n">
        <f aca="false">SUMIFS(Fact_Product!$E$2:$E$11612,Fact_Product!$A$2:$A$11612,$B424,Fact_Product!$B$2:$B$11612,$C$4,Fact_Product!$C$2:$C$11612,"&gt;="&amp;$C$2,Fact_Product!$C$2:$C$11612,"&lt;="&amp;$C$3)</f>
        <v>3497</v>
      </c>
      <c r="H424" s="49"/>
      <c r="I424" s="49"/>
      <c r="J424" s="49"/>
    </row>
    <row r="425" customFormat="false" ht="15" hidden="false" customHeight="false" outlineLevel="0" collapsed="false">
      <c r="A425" s="49"/>
      <c r="B425" s="49" t="n">
        <f aca="false">Fact_Product!G261</f>
        <v>260</v>
      </c>
      <c r="C425" s="49" t="str">
        <f aca="false">Fact_Product!H261</f>
        <v>21533</v>
      </c>
      <c r="D425" s="49" t="str">
        <f aca="false">Fact_Product!I261</f>
        <v>RETRO SPOT LARGE MILK JUG</v>
      </c>
      <c r="E425" s="55" t="n">
        <f aca="false">SUMIFS(Fact_Product!$D$2:$D$11612,Fact_Product!$A$2:$A$11612,$B425,Fact_Product!$B$2:$B$11612,$C$4,Fact_Product!$C$2:$C$11612,"&gt;="&amp;$C$2,Fact_Product!$C$2:$C$11612,"&lt;="&amp;$C$3)</f>
        <v>16244.82</v>
      </c>
      <c r="F425" s="61" t="n">
        <f aca="false">E425+ROW()*0.000001</f>
        <v>16244.820425</v>
      </c>
      <c r="G425" s="55" t="n">
        <f aca="false">SUMIFS(Fact_Product!$E$2:$E$11612,Fact_Product!$A$2:$A$11612,$B425,Fact_Product!$B$2:$B$11612,$C$4,Fact_Product!$C$2:$C$11612,"&gt;="&amp;$C$2,Fact_Product!$C$2:$C$11612,"&lt;="&amp;$C$3)</f>
        <v>3264</v>
      </c>
      <c r="H425" s="49"/>
      <c r="I425" s="49"/>
      <c r="J425" s="49"/>
    </row>
    <row r="426" customFormat="false" ht="15" hidden="false" customHeight="false" outlineLevel="0" collapsed="false">
      <c r="A426" s="49"/>
      <c r="B426" s="49" t="n">
        <f aca="false">Fact_Product!G262</f>
        <v>261</v>
      </c>
      <c r="C426" s="49" t="str">
        <f aca="false">Fact_Product!H262</f>
        <v>72760B</v>
      </c>
      <c r="D426" s="49" t="str">
        <f aca="false">Fact_Product!I262</f>
        <v>VINTAGE CREAM 3 BASKET CAKE STAND</v>
      </c>
      <c r="E426" s="55" t="n">
        <f aca="false">SUMIFS(Fact_Product!$D$2:$D$11612,Fact_Product!$A$2:$A$11612,$B426,Fact_Product!$B$2:$B$11612,$C$4,Fact_Product!$C$2:$C$11612,"&gt;="&amp;$C$2,Fact_Product!$C$2:$C$11612,"&lt;="&amp;$C$3)</f>
        <v>16238.68</v>
      </c>
      <c r="F426" s="61" t="n">
        <f aca="false">E426+ROW()*0.000001</f>
        <v>16238.680426</v>
      </c>
      <c r="G426" s="55" t="n">
        <f aca="false">SUMIFS(Fact_Product!$E$2:$E$11612,Fact_Product!$A$2:$A$11612,$B426,Fact_Product!$B$2:$B$11612,$C$4,Fact_Product!$C$2:$C$11612,"&gt;="&amp;$C$2,Fact_Product!$C$2:$C$11612,"&lt;="&amp;$C$3)</f>
        <v>1679</v>
      </c>
      <c r="H426" s="49"/>
      <c r="I426" s="49"/>
      <c r="J426" s="49"/>
    </row>
    <row r="427" customFormat="false" ht="15" hidden="false" customHeight="false" outlineLevel="0" collapsed="false">
      <c r="A427" s="49"/>
      <c r="B427" s="49" t="n">
        <f aca="false">Fact_Product!G263</f>
        <v>262</v>
      </c>
      <c r="C427" s="49" t="str">
        <f aca="false">Fact_Product!H263</f>
        <v>23301</v>
      </c>
      <c r="D427" s="49" t="str">
        <f aca="false">Fact_Product!I263</f>
        <v>GARDENERS KNEELING PAD KEEP CALM</v>
      </c>
      <c r="E427" s="55" t="n">
        <f aca="false">SUMIFS(Fact_Product!$D$2:$D$11612,Fact_Product!$A$2:$A$11612,$B427,Fact_Product!$B$2:$B$11612,$C$4,Fact_Product!$C$2:$C$11612,"&gt;="&amp;$C$2,Fact_Product!$C$2:$C$11612,"&lt;="&amp;$C$3)</f>
        <v>16158.45</v>
      </c>
      <c r="F427" s="61" t="n">
        <f aca="false">E427+ROW()*0.000001</f>
        <v>16158.450427</v>
      </c>
      <c r="G427" s="55" t="n">
        <f aca="false">SUMIFS(Fact_Product!$E$2:$E$11612,Fact_Product!$A$2:$A$11612,$B427,Fact_Product!$B$2:$B$11612,$C$4,Fact_Product!$C$2:$C$11612,"&gt;="&amp;$C$2,Fact_Product!$C$2:$C$11612,"&lt;="&amp;$C$3)</f>
        <v>8693</v>
      </c>
      <c r="H427" s="49"/>
      <c r="I427" s="49"/>
      <c r="J427" s="49"/>
    </row>
    <row r="428" customFormat="false" ht="15" hidden="false" customHeight="false" outlineLevel="0" collapsed="false">
      <c r="A428" s="49"/>
      <c r="B428" s="49" t="n">
        <f aca="false">Fact_Product!G264</f>
        <v>263</v>
      </c>
      <c r="C428" s="49" t="str">
        <f aca="false">Fact_Product!H264</f>
        <v>22662</v>
      </c>
      <c r="D428" s="49" t="str">
        <f aca="false">Fact_Product!I264</f>
        <v>LUNCH BAG DOLLY GIRL DESIGN</v>
      </c>
      <c r="E428" s="55" t="n">
        <f aca="false">SUMIFS(Fact_Product!$D$2:$D$11612,Fact_Product!$A$2:$A$11612,$B428,Fact_Product!$B$2:$B$11612,$C$4,Fact_Product!$C$2:$C$11612,"&gt;="&amp;$C$2,Fact_Product!$C$2:$C$11612,"&lt;="&amp;$C$3)</f>
        <v>16101.41</v>
      </c>
      <c r="F428" s="61" t="n">
        <f aca="false">E428+ROW()*0.000001</f>
        <v>16101.410428</v>
      </c>
      <c r="G428" s="55" t="n">
        <f aca="false">SUMIFS(Fact_Product!$E$2:$E$11612,Fact_Product!$A$2:$A$11612,$B428,Fact_Product!$B$2:$B$11612,$C$4,Fact_Product!$C$2:$C$11612,"&gt;="&amp;$C$2,Fact_Product!$C$2:$C$11612,"&lt;="&amp;$C$3)</f>
        <v>9883</v>
      </c>
      <c r="H428" s="49"/>
      <c r="I428" s="49"/>
      <c r="J428" s="49"/>
    </row>
    <row r="429" customFormat="false" ht="15" hidden="false" customHeight="false" outlineLevel="0" collapsed="false">
      <c r="A429" s="49"/>
      <c r="B429" s="49" t="n">
        <f aca="false">Fact_Product!G265</f>
        <v>264</v>
      </c>
      <c r="C429" s="49" t="str">
        <f aca="false">Fact_Product!H265</f>
        <v>22296</v>
      </c>
      <c r="D429" s="49" t="str">
        <f aca="false">Fact_Product!I265</f>
        <v>HEART IVORY TRELLIS LARGE</v>
      </c>
      <c r="E429" s="55" t="n">
        <f aca="false">SUMIFS(Fact_Product!$D$2:$D$11612,Fact_Product!$A$2:$A$11612,$B429,Fact_Product!$B$2:$B$11612,$C$4,Fact_Product!$C$2:$C$11612,"&gt;="&amp;$C$2,Fact_Product!$C$2:$C$11612,"&lt;="&amp;$C$3)</f>
        <v>16014.36</v>
      </c>
      <c r="F429" s="61" t="n">
        <f aca="false">E429+ROW()*0.000001</f>
        <v>16014.360429</v>
      </c>
      <c r="G429" s="55" t="n">
        <f aca="false">SUMIFS(Fact_Product!$E$2:$E$11612,Fact_Product!$A$2:$A$11612,$B429,Fact_Product!$B$2:$B$11612,$C$4,Fact_Product!$C$2:$C$11612,"&gt;="&amp;$C$2,Fact_Product!$C$2:$C$11612,"&lt;="&amp;$C$3)</f>
        <v>9711</v>
      </c>
      <c r="H429" s="49"/>
      <c r="I429" s="49"/>
      <c r="J429" s="49"/>
    </row>
    <row r="430" customFormat="false" ht="15" hidden="false" customHeight="false" outlineLevel="0" collapsed="false">
      <c r="A430" s="49"/>
      <c r="B430" s="49" t="n">
        <f aca="false">Fact_Product!G266</f>
        <v>265</v>
      </c>
      <c r="C430" s="49" t="str">
        <f aca="false">Fact_Product!H266</f>
        <v>22759</v>
      </c>
      <c r="D430" s="49" t="str">
        <f aca="false">Fact_Product!I266</f>
        <v>SET OF 3 NOTEBOOKS IN PARCEL</v>
      </c>
      <c r="E430" s="55" t="n">
        <f aca="false">SUMIFS(Fact_Product!$D$2:$D$11612,Fact_Product!$A$2:$A$11612,$B430,Fact_Product!$B$2:$B$11612,$C$4,Fact_Product!$C$2:$C$11612,"&gt;="&amp;$C$2,Fact_Product!$C$2:$C$11612,"&lt;="&amp;$C$3)</f>
        <v>15823.66</v>
      </c>
      <c r="F430" s="61" t="n">
        <f aca="false">E430+ROW()*0.000001</f>
        <v>15823.66043</v>
      </c>
      <c r="G430" s="55" t="n">
        <f aca="false">SUMIFS(Fact_Product!$E$2:$E$11612,Fact_Product!$A$2:$A$11612,$B430,Fact_Product!$B$2:$B$11612,$C$4,Fact_Product!$C$2:$C$11612,"&gt;="&amp;$C$2,Fact_Product!$C$2:$C$11612,"&lt;="&amp;$C$3)</f>
        <v>9354</v>
      </c>
      <c r="H430" s="49"/>
      <c r="I430" s="49"/>
      <c r="J430" s="49"/>
    </row>
    <row r="431" customFormat="false" ht="15" hidden="false" customHeight="false" outlineLevel="0" collapsed="false">
      <c r="A431" s="49"/>
      <c r="B431" s="49" t="n">
        <f aca="false">Fact_Product!G267</f>
        <v>266</v>
      </c>
      <c r="C431" s="49" t="str">
        <f aca="false">Fact_Product!H267</f>
        <v>22193</v>
      </c>
      <c r="D431" s="49" t="str">
        <f aca="false">Fact_Product!I267</f>
        <v>RED DINER WALL CLOCK</v>
      </c>
      <c r="E431" s="55" t="n">
        <f aca="false">SUMIFS(Fact_Product!$D$2:$D$11612,Fact_Product!$A$2:$A$11612,$B431,Fact_Product!$B$2:$B$11612,$C$4,Fact_Product!$C$2:$C$11612,"&gt;="&amp;$C$2,Fact_Product!$C$2:$C$11612,"&lt;="&amp;$C$3)</f>
        <v>15798.38</v>
      </c>
      <c r="F431" s="61" t="n">
        <f aca="false">E431+ROW()*0.000001</f>
        <v>15798.380431</v>
      </c>
      <c r="G431" s="55" t="n">
        <f aca="false">SUMIFS(Fact_Product!$E$2:$E$11612,Fact_Product!$A$2:$A$11612,$B431,Fact_Product!$B$2:$B$11612,$C$4,Fact_Product!$C$2:$C$11612,"&gt;="&amp;$C$2,Fact_Product!$C$2:$C$11612,"&lt;="&amp;$C$3)</f>
        <v>1871</v>
      </c>
      <c r="H431" s="49"/>
      <c r="I431" s="49"/>
      <c r="J431" s="49"/>
    </row>
    <row r="432" customFormat="false" ht="15" hidden="false" customHeight="false" outlineLevel="0" collapsed="false">
      <c r="A432" s="49"/>
      <c r="B432" s="49" t="n">
        <f aca="false">Fact_Product!G268</f>
        <v>267</v>
      </c>
      <c r="C432" s="49" t="str">
        <f aca="false">Fact_Product!H268</f>
        <v>22690</v>
      </c>
      <c r="D432" s="49" t="str">
        <f aca="false">Fact_Product!I268</f>
        <v>DOORMAT HOME SWEET HOME BLUE</v>
      </c>
      <c r="E432" s="55" t="n">
        <f aca="false">SUMIFS(Fact_Product!$D$2:$D$11612,Fact_Product!$A$2:$A$11612,$B432,Fact_Product!$B$2:$B$11612,$C$4,Fact_Product!$C$2:$C$11612,"&gt;="&amp;$C$2,Fact_Product!$C$2:$C$11612,"&lt;="&amp;$C$3)</f>
        <v>15788.05</v>
      </c>
      <c r="F432" s="61" t="n">
        <f aca="false">E432+ROW()*0.000001</f>
        <v>15788.050432</v>
      </c>
      <c r="G432" s="55" t="n">
        <f aca="false">SUMIFS(Fact_Product!$E$2:$E$11612,Fact_Product!$A$2:$A$11612,$B432,Fact_Product!$B$2:$B$11612,$C$4,Fact_Product!$C$2:$C$11612,"&gt;="&amp;$C$2,Fact_Product!$C$2:$C$11612,"&lt;="&amp;$C$3)</f>
        <v>2524</v>
      </c>
      <c r="H432" s="49"/>
      <c r="I432" s="49"/>
      <c r="J432" s="49"/>
    </row>
    <row r="433" customFormat="false" ht="15" hidden="false" customHeight="false" outlineLevel="0" collapsed="false">
      <c r="A433" s="49"/>
      <c r="B433" s="49" t="n">
        <f aca="false">Fact_Product!G269</f>
        <v>268</v>
      </c>
      <c r="C433" s="49" t="str">
        <f aca="false">Fact_Product!H269</f>
        <v>21155</v>
      </c>
      <c r="D433" s="49" t="str">
        <f aca="false">Fact_Product!I269</f>
        <v>RED RETROSPOT PEG BAG</v>
      </c>
      <c r="E433" s="55" t="n">
        <f aca="false">SUMIFS(Fact_Product!$D$2:$D$11612,Fact_Product!$A$2:$A$11612,$B433,Fact_Product!$B$2:$B$11612,$C$4,Fact_Product!$C$2:$C$11612,"&gt;="&amp;$C$2,Fact_Product!$C$2:$C$11612,"&lt;="&amp;$C$3)</f>
        <v>15780.4</v>
      </c>
      <c r="F433" s="61" t="n">
        <f aca="false">E433+ROW()*0.000001</f>
        <v>15780.400433</v>
      </c>
      <c r="G433" s="55" t="n">
        <f aca="false">SUMIFS(Fact_Product!$E$2:$E$11612,Fact_Product!$A$2:$A$11612,$B433,Fact_Product!$B$2:$B$11612,$C$4,Fact_Product!$C$2:$C$11612,"&gt;="&amp;$C$2,Fact_Product!$C$2:$C$11612,"&lt;="&amp;$C$3)</f>
        <v>6402</v>
      </c>
      <c r="H433" s="49"/>
      <c r="I433" s="49"/>
      <c r="J433" s="49"/>
    </row>
    <row r="434" customFormat="false" ht="15" hidden="false" customHeight="false" outlineLevel="0" collapsed="false">
      <c r="A434" s="49"/>
      <c r="B434" s="49" t="n">
        <f aca="false">Fact_Product!G270</f>
        <v>269</v>
      </c>
      <c r="C434" s="49" t="str">
        <f aca="false">Fact_Product!H270</f>
        <v>22487</v>
      </c>
      <c r="D434" s="49" t="str">
        <f aca="false">Fact_Product!I270</f>
        <v>WHITE WOOD GARDEN PLANT LADDER</v>
      </c>
      <c r="E434" s="55" t="n">
        <f aca="false">SUMIFS(Fact_Product!$D$2:$D$11612,Fact_Product!$A$2:$A$11612,$B434,Fact_Product!$B$2:$B$11612,$C$4,Fact_Product!$C$2:$C$11612,"&gt;="&amp;$C$2,Fact_Product!$C$2:$C$11612,"&lt;="&amp;$C$3)</f>
        <v>15738.1</v>
      </c>
      <c r="F434" s="61" t="n">
        <f aca="false">E434+ROW()*0.000001</f>
        <v>15738.100434</v>
      </c>
      <c r="G434" s="55" t="n">
        <f aca="false">SUMIFS(Fact_Product!$E$2:$E$11612,Fact_Product!$A$2:$A$11612,$B434,Fact_Product!$B$2:$B$11612,$C$4,Fact_Product!$C$2:$C$11612,"&gt;="&amp;$C$2,Fact_Product!$C$2:$C$11612,"&lt;="&amp;$C$3)</f>
        <v>1562</v>
      </c>
      <c r="H434" s="49"/>
      <c r="I434" s="49"/>
      <c r="J434" s="49"/>
    </row>
    <row r="435" customFormat="false" ht="15" hidden="false" customHeight="false" outlineLevel="0" collapsed="false">
      <c r="A435" s="49"/>
      <c r="B435" s="49" t="n">
        <f aca="false">Fact_Product!G271</f>
        <v>270</v>
      </c>
      <c r="C435" s="49" t="str">
        <f aca="false">Fact_Product!H271</f>
        <v>23313</v>
      </c>
      <c r="D435" s="49" t="str">
        <f aca="false">Fact_Product!I271</f>
        <v>VINTAGE CHRISTMAS BUNTING</v>
      </c>
      <c r="E435" s="55" t="n">
        <f aca="false">SUMIFS(Fact_Product!$D$2:$D$11612,Fact_Product!$A$2:$A$11612,$B435,Fact_Product!$B$2:$B$11612,$C$4,Fact_Product!$C$2:$C$11612,"&gt;="&amp;$C$2,Fact_Product!$C$2:$C$11612,"&lt;="&amp;$C$3)</f>
        <v>15734.31</v>
      </c>
      <c r="F435" s="61" t="n">
        <f aca="false">E435+ROW()*0.000001</f>
        <v>15734.310435</v>
      </c>
      <c r="G435" s="55" t="n">
        <f aca="false">SUMIFS(Fact_Product!$E$2:$E$11612,Fact_Product!$A$2:$A$11612,$B435,Fact_Product!$B$2:$B$11612,$C$4,Fact_Product!$C$2:$C$11612,"&gt;="&amp;$C$2,Fact_Product!$C$2:$C$11612,"&lt;="&amp;$C$3)</f>
        <v>2977</v>
      </c>
      <c r="H435" s="49"/>
      <c r="I435" s="49"/>
      <c r="J435" s="49"/>
    </row>
    <row r="436" customFormat="false" ht="15" hidden="false" customHeight="false" outlineLevel="0" collapsed="false">
      <c r="A436" s="49"/>
      <c r="B436" s="49" t="n">
        <f aca="false">Fact_Product!G272</f>
        <v>271</v>
      </c>
      <c r="C436" s="49" t="str">
        <f aca="false">Fact_Product!H272</f>
        <v>22367</v>
      </c>
      <c r="D436" s="49" t="str">
        <f aca="false">Fact_Product!I272</f>
        <v>CHILDRENS APRON SPACEBOY DESIGN</v>
      </c>
      <c r="E436" s="55" t="n">
        <f aca="false">SUMIFS(Fact_Product!$D$2:$D$11612,Fact_Product!$A$2:$A$11612,$B436,Fact_Product!$B$2:$B$11612,$C$4,Fact_Product!$C$2:$C$11612,"&gt;="&amp;$C$2,Fact_Product!$C$2:$C$11612,"&lt;="&amp;$C$3)</f>
        <v>15679.22</v>
      </c>
      <c r="F436" s="61" t="n">
        <f aca="false">E436+ROW()*0.000001</f>
        <v>15679.220436</v>
      </c>
      <c r="G436" s="55" t="n">
        <f aca="false">SUMIFS(Fact_Product!$E$2:$E$11612,Fact_Product!$A$2:$A$11612,$B436,Fact_Product!$B$2:$B$11612,$C$4,Fact_Product!$C$2:$C$11612,"&gt;="&amp;$C$2,Fact_Product!$C$2:$C$11612,"&lt;="&amp;$C$3)</f>
        <v>8008</v>
      </c>
      <c r="H436" s="49"/>
      <c r="I436" s="49"/>
      <c r="J436" s="49"/>
    </row>
    <row r="437" customFormat="false" ht="15" hidden="false" customHeight="false" outlineLevel="0" collapsed="false">
      <c r="A437" s="49"/>
      <c r="B437" s="49" t="n">
        <f aca="false">Fact_Product!G273</f>
        <v>272</v>
      </c>
      <c r="C437" s="49" t="str">
        <f aca="false">Fact_Product!H273</f>
        <v>84375</v>
      </c>
      <c r="D437" s="49" t="str">
        <f aca="false">Fact_Product!I273</f>
        <v>SET OF 20 KIDS COOKIE CUTTERS</v>
      </c>
      <c r="E437" s="55" t="n">
        <f aca="false">SUMIFS(Fact_Product!$D$2:$D$11612,Fact_Product!$A$2:$A$11612,$B437,Fact_Product!$B$2:$B$11612,$C$4,Fact_Product!$C$2:$C$11612,"&gt;="&amp;$C$2,Fact_Product!$C$2:$C$11612,"&lt;="&amp;$C$3)</f>
        <v>15632.28</v>
      </c>
      <c r="F437" s="61" t="n">
        <f aca="false">E437+ROW()*0.000001</f>
        <v>15632.280437</v>
      </c>
      <c r="G437" s="55" t="n">
        <f aca="false">SUMIFS(Fact_Product!$E$2:$E$11612,Fact_Product!$A$2:$A$11612,$B437,Fact_Product!$B$2:$B$11612,$C$4,Fact_Product!$C$2:$C$11612,"&gt;="&amp;$C$2,Fact_Product!$C$2:$C$11612,"&lt;="&amp;$C$3)</f>
        <v>7514</v>
      </c>
      <c r="H437" s="49"/>
      <c r="I437" s="49"/>
      <c r="J437" s="49"/>
    </row>
    <row r="438" customFormat="false" ht="15" hidden="false" customHeight="false" outlineLevel="0" collapsed="false">
      <c r="A438" s="49"/>
      <c r="B438" s="49" t="n">
        <f aca="false">Fact_Product!G274</f>
        <v>273</v>
      </c>
      <c r="C438" s="49" t="str">
        <f aca="false">Fact_Product!H274</f>
        <v>22619</v>
      </c>
      <c r="D438" s="49" t="str">
        <f aca="false">Fact_Product!I274</f>
        <v>SET OF 6 SOLDIER SKITTLES</v>
      </c>
      <c r="E438" s="55" t="n">
        <f aca="false">SUMIFS(Fact_Product!$D$2:$D$11612,Fact_Product!$A$2:$A$11612,$B438,Fact_Product!$B$2:$B$11612,$C$4,Fact_Product!$C$2:$C$11612,"&gt;="&amp;$C$2,Fact_Product!$C$2:$C$11612,"&lt;="&amp;$C$3)</f>
        <v>15582.59</v>
      </c>
      <c r="F438" s="61" t="n">
        <f aca="false">E438+ROW()*0.000001</f>
        <v>15582.590438</v>
      </c>
      <c r="G438" s="55" t="n">
        <f aca="false">SUMIFS(Fact_Product!$E$2:$E$11612,Fact_Product!$A$2:$A$11612,$B438,Fact_Product!$B$2:$B$11612,$C$4,Fact_Product!$C$2:$C$11612,"&gt;="&amp;$C$2,Fact_Product!$C$2:$C$11612,"&lt;="&amp;$C$3)</f>
        <v>3998</v>
      </c>
      <c r="H438" s="49"/>
      <c r="I438" s="49"/>
      <c r="J438" s="49"/>
    </row>
    <row r="439" customFormat="false" ht="15" hidden="false" customHeight="false" outlineLevel="0" collapsed="false">
      <c r="A439" s="49"/>
      <c r="B439" s="49" t="n">
        <f aca="false">Fact_Product!G275</f>
        <v>274</v>
      </c>
      <c r="C439" s="49" t="str">
        <f aca="false">Fact_Product!H275</f>
        <v>35004C</v>
      </c>
      <c r="D439" s="49" t="str">
        <f aca="false">Fact_Product!I275</f>
        <v>SET OF 3 COLOURED  FLYING DUCKS</v>
      </c>
      <c r="E439" s="55" t="n">
        <f aca="false">SUMIFS(Fact_Product!$D$2:$D$11612,Fact_Product!$A$2:$A$11612,$B439,Fact_Product!$B$2:$B$11612,$C$4,Fact_Product!$C$2:$C$11612,"&gt;="&amp;$C$2,Fact_Product!$C$2:$C$11612,"&lt;="&amp;$C$3)</f>
        <v>15447.58</v>
      </c>
      <c r="F439" s="61" t="n">
        <f aca="false">E439+ROW()*0.000001</f>
        <v>15447.580439</v>
      </c>
      <c r="G439" s="55" t="n">
        <f aca="false">SUMIFS(Fact_Product!$E$2:$E$11612,Fact_Product!$A$2:$A$11612,$B439,Fact_Product!$B$2:$B$11612,$C$4,Fact_Product!$C$2:$C$11612,"&gt;="&amp;$C$2,Fact_Product!$C$2:$C$11612,"&lt;="&amp;$C$3)</f>
        <v>2947</v>
      </c>
      <c r="H439" s="49"/>
      <c r="I439" s="49"/>
      <c r="J439" s="49"/>
    </row>
    <row r="440" customFormat="false" ht="15" hidden="false" customHeight="false" outlineLevel="0" collapsed="false">
      <c r="A440" s="49"/>
      <c r="B440" s="49" t="n">
        <f aca="false">Fact_Product!G276</f>
        <v>275</v>
      </c>
      <c r="C440" s="49" t="str">
        <f aca="false">Fact_Product!H276</f>
        <v>21891</v>
      </c>
      <c r="D440" s="49" t="str">
        <f aca="false">Fact_Product!I276</f>
        <v>TRADITIONAL WOODEN SKIPPING ROPE</v>
      </c>
      <c r="E440" s="55" t="n">
        <f aca="false">SUMIFS(Fact_Product!$D$2:$D$11612,Fact_Product!$A$2:$A$11612,$B440,Fact_Product!$B$2:$B$11612,$C$4,Fact_Product!$C$2:$C$11612,"&gt;="&amp;$C$2,Fact_Product!$C$2:$C$11612,"&lt;="&amp;$C$3)</f>
        <v>15429.68</v>
      </c>
      <c r="F440" s="61" t="n">
        <f aca="false">E440+ROW()*0.000001</f>
        <v>15429.68044</v>
      </c>
      <c r="G440" s="55" t="n">
        <f aca="false">SUMIFS(Fact_Product!$E$2:$E$11612,Fact_Product!$A$2:$A$11612,$B440,Fact_Product!$B$2:$B$11612,$C$4,Fact_Product!$C$2:$C$11612,"&gt;="&amp;$C$2,Fact_Product!$C$2:$C$11612,"&lt;="&amp;$C$3)</f>
        <v>12049</v>
      </c>
      <c r="H440" s="49"/>
      <c r="I440" s="49"/>
      <c r="J440" s="49"/>
    </row>
    <row r="441" customFormat="false" ht="15" hidden="false" customHeight="false" outlineLevel="0" collapsed="false">
      <c r="A441" s="49"/>
      <c r="B441" s="49" t="n">
        <f aca="false">Fact_Product!G277</f>
        <v>276</v>
      </c>
      <c r="C441" s="49" t="str">
        <f aca="false">Fact_Product!H277</f>
        <v>22749</v>
      </c>
      <c r="D441" s="49" t="str">
        <f aca="false">Fact_Product!I277</f>
        <v>FELTCRAFT PRINCESS CHARLOTTE DOLL</v>
      </c>
      <c r="E441" s="55" t="n">
        <f aca="false">SUMIFS(Fact_Product!$D$2:$D$11612,Fact_Product!$A$2:$A$11612,$B441,Fact_Product!$B$2:$B$11612,$C$4,Fact_Product!$C$2:$C$11612,"&gt;="&amp;$C$2,Fact_Product!$C$2:$C$11612,"&lt;="&amp;$C$3)</f>
        <v>15350.6</v>
      </c>
      <c r="F441" s="61" t="n">
        <f aca="false">E441+ROW()*0.000001</f>
        <v>15350.600441</v>
      </c>
      <c r="G441" s="55" t="n">
        <f aca="false">SUMIFS(Fact_Product!$E$2:$E$11612,Fact_Product!$A$2:$A$11612,$B441,Fact_Product!$B$2:$B$11612,$C$4,Fact_Product!$C$2:$C$11612,"&gt;="&amp;$C$2,Fact_Product!$C$2:$C$11612,"&lt;="&amp;$C$3)</f>
        <v>3758</v>
      </c>
      <c r="H441" s="49"/>
      <c r="I441" s="49"/>
      <c r="J441" s="49"/>
    </row>
    <row r="442" customFormat="false" ht="15" hidden="false" customHeight="false" outlineLevel="0" collapsed="false">
      <c r="A442" s="49"/>
      <c r="B442" s="49" t="n">
        <f aca="false">Fact_Product!G278</f>
        <v>277</v>
      </c>
      <c r="C442" s="49" t="str">
        <f aca="false">Fact_Product!H278</f>
        <v>22692</v>
      </c>
      <c r="D442" s="49" t="str">
        <f aca="false">Fact_Product!I278</f>
        <v>DOORMAT WELCOME TO OUR HOME</v>
      </c>
      <c r="E442" s="55" t="n">
        <f aca="false">SUMIFS(Fact_Product!$D$2:$D$11612,Fact_Product!$A$2:$A$11612,$B442,Fact_Product!$B$2:$B$11612,$C$4,Fact_Product!$C$2:$C$11612,"&gt;="&amp;$C$2,Fact_Product!$C$2:$C$11612,"&lt;="&amp;$C$3)</f>
        <v>15300.9</v>
      </c>
      <c r="F442" s="61" t="n">
        <f aca="false">E442+ROW()*0.000001</f>
        <v>15300.900442</v>
      </c>
      <c r="G442" s="55" t="n">
        <f aca="false">SUMIFS(Fact_Product!$E$2:$E$11612,Fact_Product!$A$2:$A$11612,$B442,Fact_Product!$B$2:$B$11612,$C$4,Fact_Product!$C$2:$C$11612,"&gt;="&amp;$C$2,Fact_Product!$C$2:$C$11612,"&lt;="&amp;$C$3)</f>
        <v>1992</v>
      </c>
      <c r="H442" s="49"/>
      <c r="I442" s="49"/>
      <c r="J442" s="49"/>
    </row>
    <row r="443" customFormat="false" ht="15" hidden="false" customHeight="false" outlineLevel="0" collapsed="false">
      <c r="A443" s="49"/>
      <c r="B443" s="49" t="n">
        <f aca="false">Fact_Product!G279</f>
        <v>278</v>
      </c>
      <c r="C443" s="49" t="str">
        <f aca="false">Fact_Product!H279</f>
        <v>84378</v>
      </c>
      <c r="D443" s="49" t="str">
        <f aca="false">Fact_Product!I279</f>
        <v>SET OF 3 HEART COOKIE CUTTERS</v>
      </c>
      <c r="E443" s="55" t="n">
        <f aca="false">SUMIFS(Fact_Product!$D$2:$D$11612,Fact_Product!$A$2:$A$11612,$B443,Fact_Product!$B$2:$B$11612,$C$4,Fact_Product!$C$2:$C$11612,"&gt;="&amp;$C$2,Fact_Product!$C$2:$C$11612,"&lt;="&amp;$C$3)</f>
        <v>15272.38</v>
      </c>
      <c r="F443" s="61" t="n">
        <f aca="false">E443+ROW()*0.000001</f>
        <v>15272.380443</v>
      </c>
      <c r="G443" s="55" t="n">
        <f aca="false">SUMIFS(Fact_Product!$E$2:$E$11612,Fact_Product!$A$2:$A$11612,$B443,Fact_Product!$B$2:$B$11612,$C$4,Fact_Product!$C$2:$C$11612,"&gt;="&amp;$C$2,Fact_Product!$C$2:$C$11612,"&lt;="&amp;$C$3)</f>
        <v>11544</v>
      </c>
      <c r="H443" s="49"/>
      <c r="I443" s="49"/>
      <c r="J443" s="49"/>
    </row>
    <row r="444" customFormat="false" ht="15" hidden="false" customHeight="false" outlineLevel="0" collapsed="false">
      <c r="A444" s="49"/>
      <c r="B444" s="49" t="n">
        <f aca="false">Fact_Product!G280</f>
        <v>279</v>
      </c>
      <c r="C444" s="49" t="str">
        <f aca="false">Fact_Product!H280</f>
        <v>22365</v>
      </c>
      <c r="D444" s="49" t="str">
        <f aca="false">Fact_Product!I280</f>
        <v>DOORMAT RESPECTABLE HOUSE</v>
      </c>
      <c r="E444" s="55" t="n">
        <f aca="false">SUMIFS(Fact_Product!$D$2:$D$11612,Fact_Product!$A$2:$A$11612,$B444,Fact_Product!$B$2:$B$11612,$C$4,Fact_Product!$C$2:$C$11612,"&gt;="&amp;$C$2,Fact_Product!$C$2:$C$11612,"&lt;="&amp;$C$3)</f>
        <v>15267.14</v>
      </c>
      <c r="F444" s="61" t="n">
        <f aca="false">E444+ROW()*0.000001</f>
        <v>15267.140444</v>
      </c>
      <c r="G444" s="55" t="n">
        <f aca="false">SUMIFS(Fact_Product!$E$2:$E$11612,Fact_Product!$A$2:$A$11612,$B444,Fact_Product!$B$2:$B$11612,$C$4,Fact_Product!$C$2:$C$11612,"&gt;="&amp;$C$2,Fact_Product!$C$2:$C$11612,"&lt;="&amp;$C$3)</f>
        <v>2326</v>
      </c>
      <c r="H444" s="49"/>
      <c r="I444" s="49"/>
      <c r="J444" s="49"/>
    </row>
    <row r="445" customFormat="false" ht="15" hidden="false" customHeight="false" outlineLevel="0" collapsed="false">
      <c r="A445" s="49"/>
      <c r="B445" s="49" t="n">
        <f aca="false">Fact_Product!G281</f>
        <v>280</v>
      </c>
      <c r="C445" s="49" t="str">
        <f aca="false">Fact_Product!H281</f>
        <v>21844</v>
      </c>
      <c r="D445" s="49" t="str">
        <f aca="false">Fact_Product!I281</f>
        <v>RED RETROSPOT MUG</v>
      </c>
      <c r="E445" s="55" t="n">
        <f aca="false">SUMIFS(Fact_Product!$D$2:$D$11612,Fact_Product!$A$2:$A$11612,$B445,Fact_Product!$B$2:$B$11612,$C$4,Fact_Product!$C$2:$C$11612,"&gt;="&amp;$C$2,Fact_Product!$C$2:$C$11612,"&lt;="&amp;$C$3)</f>
        <v>15188.24</v>
      </c>
      <c r="F445" s="61" t="n">
        <f aca="false">E445+ROW()*0.000001</f>
        <v>15188.240445</v>
      </c>
      <c r="G445" s="55" t="n">
        <f aca="false">SUMIFS(Fact_Product!$E$2:$E$11612,Fact_Product!$A$2:$A$11612,$B445,Fact_Product!$B$2:$B$11612,$C$4,Fact_Product!$C$2:$C$11612,"&gt;="&amp;$C$2,Fact_Product!$C$2:$C$11612,"&lt;="&amp;$C$3)</f>
        <v>5326</v>
      </c>
      <c r="H445" s="49"/>
      <c r="I445" s="49"/>
      <c r="J445" s="49"/>
    </row>
    <row r="446" customFormat="false" ht="15" hidden="false" customHeight="false" outlineLevel="0" collapsed="false">
      <c r="A446" s="49"/>
      <c r="B446" s="49" t="n">
        <f aca="false">Fact_Product!G282</f>
        <v>281</v>
      </c>
      <c r="C446" s="49" t="str">
        <f aca="false">Fact_Product!H282</f>
        <v>21975</v>
      </c>
      <c r="D446" s="49" t="str">
        <f aca="false">Fact_Product!I282</f>
        <v>PACK OF 60 DINOSAUR CAKE CASES</v>
      </c>
      <c r="E446" s="55" t="n">
        <f aca="false">SUMIFS(Fact_Product!$D$2:$D$11612,Fact_Product!$A$2:$A$11612,$B446,Fact_Product!$B$2:$B$11612,$C$4,Fact_Product!$C$2:$C$11612,"&gt;="&amp;$C$2,Fact_Product!$C$2:$C$11612,"&lt;="&amp;$C$3)</f>
        <v>15187.36</v>
      </c>
      <c r="F446" s="61" t="n">
        <f aca="false">E446+ROW()*0.000001</f>
        <v>15187.360446</v>
      </c>
      <c r="G446" s="55" t="n">
        <f aca="false">SUMIFS(Fact_Product!$E$2:$E$11612,Fact_Product!$A$2:$A$11612,$B446,Fact_Product!$B$2:$B$11612,$C$4,Fact_Product!$C$2:$C$11612,"&gt;="&amp;$C$2,Fact_Product!$C$2:$C$11612,"&lt;="&amp;$C$3)</f>
        <v>31237</v>
      </c>
      <c r="H446" s="49"/>
      <c r="I446" s="49"/>
      <c r="J446" s="49"/>
    </row>
    <row r="447" customFormat="false" ht="15" hidden="false" customHeight="false" outlineLevel="0" collapsed="false">
      <c r="A447" s="49"/>
      <c r="B447" s="49" t="n">
        <f aca="false">Fact_Product!G283</f>
        <v>282</v>
      </c>
      <c r="C447" s="49" t="str">
        <f aca="false">Fact_Product!H283</f>
        <v>22940</v>
      </c>
      <c r="D447" s="49" t="str">
        <f aca="false">Fact_Product!I283</f>
        <v>FELTCRAFT CHRISTMAS FAIRY</v>
      </c>
      <c r="E447" s="55" t="n">
        <f aca="false">SUMIFS(Fact_Product!$D$2:$D$11612,Fact_Product!$A$2:$A$11612,$B447,Fact_Product!$B$2:$B$11612,$C$4,Fact_Product!$C$2:$C$11612,"&gt;="&amp;$C$2,Fact_Product!$C$2:$C$11612,"&lt;="&amp;$C$3)</f>
        <v>15162.06</v>
      </c>
      <c r="F447" s="61" t="n">
        <f aca="false">E447+ROW()*0.000001</f>
        <v>15162.060447</v>
      </c>
      <c r="G447" s="55" t="n">
        <f aca="false">SUMIFS(Fact_Product!$E$2:$E$11612,Fact_Product!$A$2:$A$11612,$B447,Fact_Product!$B$2:$B$11612,$C$4,Fact_Product!$C$2:$C$11612,"&gt;="&amp;$C$2,Fact_Product!$C$2:$C$11612,"&lt;="&amp;$C$3)</f>
        <v>3452</v>
      </c>
      <c r="H447" s="49"/>
      <c r="I447" s="49"/>
      <c r="J447" s="49"/>
    </row>
    <row r="448" customFormat="false" ht="15" hidden="false" customHeight="false" outlineLevel="0" collapsed="false">
      <c r="A448" s="49"/>
      <c r="B448" s="49" t="n">
        <f aca="false">Fact_Product!G284</f>
        <v>283</v>
      </c>
      <c r="C448" s="49" t="str">
        <f aca="false">Fact_Product!H284</f>
        <v>21165</v>
      </c>
      <c r="D448" s="49" t="str">
        <f aca="false">Fact_Product!I284</f>
        <v>BEWARE OF THE CAT METAL SIGN</v>
      </c>
      <c r="E448" s="55" t="n">
        <f aca="false">SUMIFS(Fact_Product!$D$2:$D$11612,Fact_Product!$A$2:$A$11612,$B448,Fact_Product!$B$2:$B$11612,$C$4,Fact_Product!$C$2:$C$11612,"&gt;="&amp;$C$2,Fact_Product!$C$2:$C$11612,"&lt;="&amp;$C$3)</f>
        <v>15084.79</v>
      </c>
      <c r="F448" s="61" t="n">
        <f aca="false">E448+ROW()*0.000001</f>
        <v>15084.790448</v>
      </c>
      <c r="G448" s="55" t="n">
        <f aca="false">SUMIFS(Fact_Product!$E$2:$E$11612,Fact_Product!$A$2:$A$11612,$B448,Fact_Product!$B$2:$B$11612,$C$4,Fact_Product!$C$2:$C$11612,"&gt;="&amp;$C$2,Fact_Product!$C$2:$C$11612,"&lt;="&amp;$C$3)</f>
        <v>9309</v>
      </c>
      <c r="H448" s="49"/>
      <c r="I448" s="49"/>
      <c r="J448" s="49"/>
    </row>
    <row r="449" customFormat="false" ht="15" hidden="false" customHeight="false" outlineLevel="0" collapsed="false">
      <c r="A449" s="49"/>
      <c r="B449" s="49" t="n">
        <f aca="false">Fact_Product!G285</f>
        <v>284</v>
      </c>
      <c r="C449" s="49" t="str">
        <f aca="false">Fact_Product!H285</f>
        <v>22170</v>
      </c>
      <c r="D449" s="49" t="str">
        <f aca="false">Fact_Product!I285</f>
        <v>PICTURE FRAME WOOD TRIPLE PORTRAIT</v>
      </c>
      <c r="E449" s="55" t="n">
        <f aca="false">SUMIFS(Fact_Product!$D$2:$D$11612,Fact_Product!$A$2:$A$11612,$B449,Fact_Product!$B$2:$B$11612,$C$4,Fact_Product!$C$2:$C$11612,"&gt;="&amp;$C$2,Fact_Product!$C$2:$C$11612,"&lt;="&amp;$C$3)</f>
        <v>15063.37</v>
      </c>
      <c r="F449" s="61" t="n">
        <f aca="false">E449+ROW()*0.000001</f>
        <v>15063.370449</v>
      </c>
      <c r="G449" s="55" t="n">
        <f aca="false">SUMIFS(Fact_Product!$E$2:$E$11612,Fact_Product!$A$2:$A$11612,$B449,Fact_Product!$B$2:$B$11612,$C$4,Fact_Product!$C$2:$C$11612,"&gt;="&amp;$C$2,Fact_Product!$C$2:$C$11612,"&lt;="&amp;$C$3)</f>
        <v>2295</v>
      </c>
      <c r="H449" s="49"/>
      <c r="I449" s="49"/>
      <c r="J449" s="49"/>
    </row>
    <row r="450" customFormat="false" ht="15" hidden="false" customHeight="false" outlineLevel="0" collapsed="false">
      <c r="A450" s="49"/>
      <c r="B450" s="49" t="n">
        <f aca="false">Fact_Product!G286</f>
        <v>285</v>
      </c>
      <c r="C450" s="49" t="str">
        <f aca="false">Fact_Product!H286</f>
        <v>22634</v>
      </c>
      <c r="D450" s="49" t="str">
        <f aca="false">Fact_Product!I286</f>
        <v>CHILDS BREAKFAST SET SPACEBOY</v>
      </c>
      <c r="E450" s="55" t="n">
        <f aca="false">SUMIFS(Fact_Product!$D$2:$D$11612,Fact_Product!$A$2:$A$11612,$B450,Fact_Product!$B$2:$B$11612,$C$4,Fact_Product!$C$2:$C$11612,"&gt;="&amp;$C$2,Fact_Product!$C$2:$C$11612,"&lt;="&amp;$C$3)</f>
        <v>15040.25</v>
      </c>
      <c r="F450" s="61" t="n">
        <f aca="false">E450+ROW()*0.000001</f>
        <v>15040.25045</v>
      </c>
      <c r="G450" s="55" t="n">
        <f aca="false">SUMIFS(Fact_Product!$E$2:$E$11612,Fact_Product!$A$2:$A$11612,$B450,Fact_Product!$B$2:$B$11612,$C$4,Fact_Product!$C$2:$C$11612,"&gt;="&amp;$C$2,Fact_Product!$C$2:$C$11612,"&lt;="&amp;$C$3)</f>
        <v>1594</v>
      </c>
      <c r="H450" s="49"/>
      <c r="I450" s="49"/>
      <c r="J450" s="49"/>
    </row>
    <row r="451" customFormat="false" ht="15" hidden="false" customHeight="false" outlineLevel="0" collapsed="false">
      <c r="A451" s="49"/>
      <c r="B451" s="49" t="n">
        <f aca="false">Fact_Product!G287</f>
        <v>286</v>
      </c>
      <c r="C451" s="49" t="str">
        <f aca="false">Fact_Product!H287</f>
        <v>22173</v>
      </c>
      <c r="D451" s="49" t="str">
        <f aca="false">Fact_Product!I287</f>
        <v>METAL 4 HOOK HANGER FRENCH CHATEAU</v>
      </c>
      <c r="E451" s="55" t="n">
        <f aca="false">SUMIFS(Fact_Product!$D$2:$D$11612,Fact_Product!$A$2:$A$11612,$B451,Fact_Product!$B$2:$B$11612,$C$4,Fact_Product!$C$2:$C$11612,"&gt;="&amp;$C$2,Fact_Product!$C$2:$C$11612,"&lt;="&amp;$C$3)</f>
        <v>15012.18</v>
      </c>
      <c r="F451" s="61" t="n">
        <f aca="false">E451+ROW()*0.000001</f>
        <v>15012.180451</v>
      </c>
      <c r="G451" s="55" t="n">
        <f aca="false">SUMIFS(Fact_Product!$E$2:$E$11612,Fact_Product!$A$2:$A$11612,$B451,Fact_Product!$B$2:$B$11612,$C$4,Fact_Product!$C$2:$C$11612,"&gt;="&amp;$C$2,Fact_Product!$C$2:$C$11612,"&lt;="&amp;$C$3)</f>
        <v>4880</v>
      </c>
      <c r="H451" s="49"/>
      <c r="I451" s="49"/>
      <c r="J451" s="49"/>
    </row>
    <row r="452" customFormat="false" ht="15" hidden="false" customHeight="false" outlineLevel="0" collapsed="false">
      <c r="A452" s="49"/>
      <c r="B452" s="49" t="n">
        <f aca="false">Fact_Product!G288</f>
        <v>287</v>
      </c>
      <c r="C452" s="49" t="str">
        <f aca="false">Fact_Product!H288</f>
        <v>35970</v>
      </c>
      <c r="D452" s="49" t="str">
        <f aca="false">Fact_Product!I288</f>
        <v>ZINC FOLKART SLEIGH BELLS</v>
      </c>
      <c r="E452" s="55" t="n">
        <f aca="false">SUMIFS(Fact_Product!$D$2:$D$11612,Fact_Product!$A$2:$A$11612,$B452,Fact_Product!$B$2:$B$11612,$C$4,Fact_Product!$C$2:$C$11612,"&gt;="&amp;$C$2,Fact_Product!$C$2:$C$11612,"&lt;="&amp;$C$3)</f>
        <v>14949.72</v>
      </c>
      <c r="F452" s="61" t="n">
        <f aca="false">E452+ROW()*0.000001</f>
        <v>14949.720452</v>
      </c>
      <c r="G452" s="55" t="n">
        <f aca="false">SUMIFS(Fact_Product!$E$2:$E$11612,Fact_Product!$A$2:$A$11612,$B452,Fact_Product!$B$2:$B$11612,$C$4,Fact_Product!$C$2:$C$11612,"&gt;="&amp;$C$2,Fact_Product!$C$2:$C$11612,"&lt;="&amp;$C$3)</f>
        <v>8301</v>
      </c>
      <c r="H452" s="49"/>
      <c r="I452" s="49"/>
      <c r="J452" s="49"/>
    </row>
    <row r="453" customFormat="false" ht="15" hidden="false" customHeight="false" outlineLevel="0" collapsed="false">
      <c r="A453" s="49"/>
      <c r="B453" s="49" t="n">
        <f aca="false">Fact_Product!G289</f>
        <v>288</v>
      </c>
      <c r="C453" s="49" t="str">
        <f aca="false">Fact_Product!H289</f>
        <v>22909</v>
      </c>
      <c r="D453" s="49" t="str">
        <f aca="false">Fact_Product!I289</f>
        <v>SET OF 20 VINTAGE CHRISTMAS NAPKINS</v>
      </c>
      <c r="E453" s="55" t="n">
        <f aca="false">SUMIFS(Fact_Product!$D$2:$D$11612,Fact_Product!$A$2:$A$11612,$B453,Fact_Product!$B$2:$B$11612,$C$4,Fact_Product!$C$2:$C$11612,"&gt;="&amp;$C$2,Fact_Product!$C$2:$C$11612,"&lt;="&amp;$C$3)</f>
        <v>14941.6</v>
      </c>
      <c r="F453" s="61" t="n">
        <f aca="false">E453+ROW()*0.000001</f>
        <v>14941.600453</v>
      </c>
      <c r="G453" s="55" t="n">
        <f aca="false">SUMIFS(Fact_Product!$E$2:$E$11612,Fact_Product!$A$2:$A$11612,$B453,Fact_Product!$B$2:$B$11612,$C$4,Fact_Product!$C$2:$C$11612,"&gt;="&amp;$C$2,Fact_Product!$C$2:$C$11612,"&lt;="&amp;$C$3)</f>
        <v>16674</v>
      </c>
      <c r="H453" s="49"/>
      <c r="I453" s="49"/>
      <c r="J453" s="49"/>
    </row>
    <row r="454" customFormat="false" ht="15" hidden="false" customHeight="false" outlineLevel="0" collapsed="false">
      <c r="A454" s="49"/>
      <c r="B454" s="49" t="n">
        <f aca="false">Fact_Product!G290</f>
        <v>289</v>
      </c>
      <c r="C454" s="49" t="str">
        <f aca="false">Fact_Product!H290</f>
        <v>82582</v>
      </c>
      <c r="D454" s="49" t="str">
        <f aca="false">Fact_Product!I290</f>
        <v>AREA PATROLLED METAL SIGN</v>
      </c>
      <c r="E454" s="55" t="n">
        <f aca="false">SUMIFS(Fact_Product!$D$2:$D$11612,Fact_Product!$A$2:$A$11612,$B454,Fact_Product!$B$2:$B$11612,$C$4,Fact_Product!$C$2:$C$11612,"&gt;="&amp;$C$2,Fact_Product!$C$2:$C$11612,"&lt;="&amp;$C$3)</f>
        <v>14869.6</v>
      </c>
      <c r="F454" s="61" t="n">
        <f aca="false">E454+ROW()*0.000001</f>
        <v>14869.600454</v>
      </c>
      <c r="G454" s="55" t="n">
        <f aca="false">SUMIFS(Fact_Product!$E$2:$E$11612,Fact_Product!$A$2:$A$11612,$B454,Fact_Product!$B$2:$B$11612,$C$4,Fact_Product!$C$2:$C$11612,"&gt;="&amp;$C$2,Fact_Product!$C$2:$C$11612,"&lt;="&amp;$C$3)</f>
        <v>7350</v>
      </c>
      <c r="H454" s="49"/>
      <c r="I454" s="49"/>
      <c r="J454" s="49"/>
    </row>
    <row r="455" customFormat="false" ht="15" hidden="false" customHeight="false" outlineLevel="0" collapsed="false">
      <c r="A455" s="49"/>
      <c r="B455" s="49" t="n">
        <f aca="false">Fact_Product!G291</f>
        <v>290</v>
      </c>
      <c r="C455" s="49" t="str">
        <f aca="false">Fact_Product!H291</f>
        <v>21094</v>
      </c>
      <c r="D455" s="49" t="str">
        <f aca="false">Fact_Product!I291</f>
        <v>SET/6 RED SPOTTY PAPER PLATES</v>
      </c>
      <c r="E455" s="55" t="n">
        <f aca="false">SUMIFS(Fact_Product!$D$2:$D$11612,Fact_Product!$A$2:$A$11612,$B455,Fact_Product!$B$2:$B$11612,$C$4,Fact_Product!$C$2:$C$11612,"&gt;="&amp;$C$2,Fact_Product!$C$2:$C$11612,"&lt;="&amp;$C$3)</f>
        <v>14838.79</v>
      </c>
      <c r="F455" s="61" t="n">
        <f aca="false">E455+ROW()*0.000001</f>
        <v>14838.790455</v>
      </c>
      <c r="G455" s="55" t="n">
        <f aca="false">SUMIFS(Fact_Product!$E$2:$E$11612,Fact_Product!$A$2:$A$11612,$B455,Fact_Product!$B$2:$B$11612,$C$4,Fact_Product!$C$2:$C$11612,"&gt;="&amp;$C$2,Fact_Product!$C$2:$C$11612,"&lt;="&amp;$C$3)</f>
        <v>18871</v>
      </c>
      <c r="H455" s="49"/>
      <c r="I455" s="49"/>
      <c r="J455" s="49"/>
    </row>
    <row r="456" customFormat="false" ht="15" hidden="false" customHeight="false" outlineLevel="0" collapsed="false">
      <c r="A456" s="49"/>
      <c r="B456" s="49" t="n">
        <f aca="false">Fact_Product!G292</f>
        <v>291</v>
      </c>
      <c r="C456" s="49" t="str">
        <f aca="false">Fact_Product!H292</f>
        <v>21877</v>
      </c>
      <c r="D456" s="49" t="str">
        <f aca="false">Fact_Product!I292</f>
        <v>HOME SWEET HOME MUG</v>
      </c>
      <c r="E456" s="55" t="n">
        <f aca="false">SUMIFS(Fact_Product!$D$2:$D$11612,Fact_Product!$A$2:$A$11612,$B456,Fact_Product!$B$2:$B$11612,$C$4,Fact_Product!$C$2:$C$11612,"&gt;="&amp;$C$2,Fact_Product!$C$2:$C$11612,"&lt;="&amp;$C$3)</f>
        <v>14777.93</v>
      </c>
      <c r="F456" s="61" t="n">
        <f aca="false">E456+ROW()*0.000001</f>
        <v>14777.930456</v>
      </c>
      <c r="G456" s="55" t="n">
        <f aca="false">SUMIFS(Fact_Product!$E$2:$E$11612,Fact_Product!$A$2:$A$11612,$B456,Fact_Product!$B$2:$B$11612,$C$4,Fact_Product!$C$2:$C$11612,"&gt;="&amp;$C$2,Fact_Product!$C$2:$C$11612,"&lt;="&amp;$C$3)</f>
        <v>12968</v>
      </c>
      <c r="H456" s="49"/>
      <c r="I456" s="49"/>
      <c r="J456" s="49"/>
    </row>
    <row r="457" customFormat="false" ht="15" hidden="false" customHeight="false" outlineLevel="0" collapsed="false">
      <c r="A457" s="49"/>
      <c r="B457" s="49" t="n">
        <f aca="false">Fact_Product!G293</f>
        <v>292</v>
      </c>
      <c r="C457" s="49" t="str">
        <f aca="false">Fact_Product!H293</f>
        <v>21122</v>
      </c>
      <c r="D457" s="49" t="str">
        <f aca="false">Fact_Product!I293</f>
        <v>SET/10 PINK POLKADOT PARTY CANDLES</v>
      </c>
      <c r="E457" s="55" t="n">
        <f aca="false">SUMIFS(Fact_Product!$D$2:$D$11612,Fact_Product!$A$2:$A$11612,$B457,Fact_Product!$B$2:$B$11612,$C$4,Fact_Product!$C$2:$C$11612,"&gt;="&amp;$C$2,Fact_Product!$C$2:$C$11612,"&lt;="&amp;$C$3)</f>
        <v>14753.53</v>
      </c>
      <c r="F457" s="61" t="n">
        <f aca="false">E457+ROW()*0.000001</f>
        <v>14753.530457</v>
      </c>
      <c r="G457" s="55" t="n">
        <f aca="false">SUMIFS(Fact_Product!$E$2:$E$11612,Fact_Product!$A$2:$A$11612,$B457,Fact_Product!$B$2:$B$11612,$C$4,Fact_Product!$C$2:$C$11612,"&gt;="&amp;$C$2,Fact_Product!$C$2:$C$11612,"&lt;="&amp;$C$3)</f>
        <v>12136</v>
      </c>
      <c r="H457" s="49"/>
      <c r="I457" s="49"/>
      <c r="J457" s="49"/>
    </row>
    <row r="458" customFormat="false" ht="15" hidden="false" customHeight="false" outlineLevel="0" collapsed="false">
      <c r="A458" s="49"/>
      <c r="B458" s="49" t="n">
        <f aca="false">Fact_Product!G294</f>
        <v>293</v>
      </c>
      <c r="C458" s="49" t="str">
        <f aca="false">Fact_Product!H294</f>
        <v>22635</v>
      </c>
      <c r="D458" s="49" t="str">
        <f aca="false">Fact_Product!I294</f>
        <v>CHILDS BREAKFAST SET DOLLY GIRL</v>
      </c>
      <c r="E458" s="55" t="n">
        <f aca="false">SUMIFS(Fact_Product!$D$2:$D$11612,Fact_Product!$A$2:$A$11612,$B458,Fact_Product!$B$2:$B$11612,$C$4,Fact_Product!$C$2:$C$11612,"&gt;="&amp;$C$2,Fact_Product!$C$2:$C$11612,"&lt;="&amp;$C$3)</f>
        <v>14681.56</v>
      </c>
      <c r="F458" s="61" t="n">
        <f aca="false">E458+ROW()*0.000001</f>
        <v>14681.560458</v>
      </c>
      <c r="G458" s="55" t="n">
        <f aca="false">SUMIFS(Fact_Product!$E$2:$E$11612,Fact_Product!$A$2:$A$11612,$B458,Fact_Product!$B$2:$B$11612,$C$4,Fact_Product!$C$2:$C$11612,"&gt;="&amp;$C$2,Fact_Product!$C$2:$C$11612,"&lt;="&amp;$C$3)</f>
        <v>1536</v>
      </c>
      <c r="H458" s="49"/>
      <c r="I458" s="49"/>
      <c r="J458" s="49"/>
    </row>
    <row r="459" customFormat="false" ht="15" hidden="false" customHeight="false" outlineLevel="0" collapsed="false">
      <c r="A459" s="49"/>
      <c r="B459" s="49" t="n">
        <f aca="false">Fact_Product!G295</f>
        <v>294</v>
      </c>
      <c r="C459" s="49" t="str">
        <f aca="false">Fact_Product!H295</f>
        <v>22946</v>
      </c>
      <c r="D459" s="49" t="str">
        <f aca="false">Fact_Product!I295</f>
        <v>WOODEN ADVENT CALENDAR CREAM</v>
      </c>
      <c r="E459" s="55" t="n">
        <f aca="false">SUMIFS(Fact_Product!$D$2:$D$11612,Fact_Product!$A$2:$A$11612,$B459,Fact_Product!$B$2:$B$11612,$C$4,Fact_Product!$C$2:$C$11612,"&gt;="&amp;$C$2,Fact_Product!$C$2:$C$11612,"&lt;="&amp;$C$3)</f>
        <v>14670.27</v>
      </c>
      <c r="F459" s="61" t="n">
        <f aca="false">E459+ROW()*0.000001</f>
        <v>14670.270459</v>
      </c>
      <c r="G459" s="55" t="n">
        <f aca="false">SUMIFS(Fact_Product!$E$2:$E$11612,Fact_Product!$A$2:$A$11612,$B459,Fact_Product!$B$2:$B$11612,$C$4,Fact_Product!$C$2:$C$11612,"&gt;="&amp;$C$2,Fact_Product!$C$2:$C$11612,"&lt;="&amp;$C$3)</f>
        <v>950</v>
      </c>
      <c r="H459" s="49"/>
      <c r="I459" s="49"/>
      <c r="J459" s="49"/>
    </row>
    <row r="460" customFormat="false" ht="15" hidden="false" customHeight="false" outlineLevel="0" collapsed="false">
      <c r="A460" s="49"/>
      <c r="B460" s="49" t="n">
        <f aca="false">Fact_Product!G296</f>
        <v>295</v>
      </c>
      <c r="C460" s="49" t="str">
        <f aca="false">Fact_Product!H296</f>
        <v>22730</v>
      </c>
      <c r="D460" s="49" t="str">
        <f aca="false">Fact_Product!I296</f>
        <v>ALARM CLOCK BAKELIKE IVORY</v>
      </c>
      <c r="E460" s="55" t="n">
        <f aca="false">SUMIFS(Fact_Product!$D$2:$D$11612,Fact_Product!$A$2:$A$11612,$B460,Fact_Product!$B$2:$B$11612,$C$4,Fact_Product!$C$2:$C$11612,"&gt;="&amp;$C$2,Fact_Product!$C$2:$C$11612,"&lt;="&amp;$C$3)</f>
        <v>14649.77</v>
      </c>
      <c r="F460" s="61" t="n">
        <f aca="false">E460+ROW()*0.000001</f>
        <v>14649.77046</v>
      </c>
      <c r="G460" s="55" t="n">
        <f aca="false">SUMIFS(Fact_Product!$E$2:$E$11612,Fact_Product!$A$2:$A$11612,$B460,Fact_Product!$B$2:$B$11612,$C$4,Fact_Product!$C$2:$C$11612,"&gt;="&amp;$C$2,Fact_Product!$C$2:$C$11612,"&lt;="&amp;$C$3)</f>
        <v>3644</v>
      </c>
      <c r="H460" s="49"/>
      <c r="I460" s="49"/>
      <c r="J460" s="49"/>
    </row>
    <row r="461" customFormat="false" ht="15" hidden="false" customHeight="false" outlineLevel="0" collapsed="false">
      <c r="A461" s="49"/>
      <c r="B461" s="49" t="n">
        <f aca="false">Fact_Product!G297</f>
        <v>296</v>
      </c>
      <c r="C461" s="49" t="str">
        <f aca="false">Fact_Product!H297</f>
        <v>21770</v>
      </c>
      <c r="D461" s="49" t="str">
        <f aca="false">Fact_Product!I297</f>
        <v>OPEN CLOSED METAL SIGN</v>
      </c>
      <c r="E461" s="55" t="n">
        <f aca="false">SUMIFS(Fact_Product!$D$2:$D$11612,Fact_Product!$A$2:$A$11612,$B461,Fact_Product!$B$2:$B$11612,$C$4,Fact_Product!$C$2:$C$11612,"&gt;="&amp;$C$2,Fact_Product!$C$2:$C$11612,"&lt;="&amp;$C$3)</f>
        <v>14594.9</v>
      </c>
      <c r="F461" s="61" t="n">
        <f aca="false">E461+ROW()*0.000001</f>
        <v>14594.900461</v>
      </c>
      <c r="G461" s="55" t="n">
        <f aca="false">SUMIFS(Fact_Product!$E$2:$E$11612,Fact_Product!$A$2:$A$11612,$B461,Fact_Product!$B$2:$B$11612,$C$4,Fact_Product!$C$2:$C$11612,"&gt;="&amp;$C$2,Fact_Product!$C$2:$C$11612,"&lt;="&amp;$C$3)</f>
        <v>2943</v>
      </c>
      <c r="H461" s="49"/>
      <c r="I461" s="49"/>
      <c r="J461" s="49"/>
    </row>
    <row r="462" customFormat="false" ht="15" hidden="false" customHeight="false" outlineLevel="0" collapsed="false">
      <c r="A462" s="49"/>
      <c r="B462" s="49" t="n">
        <f aca="false">Fact_Product!G298</f>
        <v>297</v>
      </c>
      <c r="C462" s="49" t="str">
        <f aca="false">Fact_Product!H298</f>
        <v>17003</v>
      </c>
      <c r="D462" s="49" t="str">
        <f aca="false">Fact_Product!I298</f>
        <v>BROCADE RING PURSE</v>
      </c>
      <c r="E462" s="55" t="n">
        <f aca="false">SUMIFS(Fact_Product!$D$2:$D$11612,Fact_Product!$A$2:$A$11612,$B462,Fact_Product!$B$2:$B$11612,$C$4,Fact_Product!$C$2:$C$11612,"&gt;="&amp;$C$2,Fact_Product!$C$2:$C$11612,"&lt;="&amp;$C$3)</f>
        <v>14550.64</v>
      </c>
      <c r="F462" s="61" t="n">
        <f aca="false">E462+ROW()*0.000001</f>
        <v>14550.640462</v>
      </c>
      <c r="G462" s="55" t="n">
        <f aca="false">SUMIFS(Fact_Product!$E$2:$E$11612,Fact_Product!$A$2:$A$11612,$B462,Fact_Product!$B$2:$B$11612,$C$4,Fact_Product!$C$2:$C$11612,"&gt;="&amp;$C$2,Fact_Product!$C$2:$C$11612,"&lt;="&amp;$C$3)</f>
        <v>69629</v>
      </c>
      <c r="H462" s="49"/>
      <c r="I462" s="49"/>
      <c r="J462" s="49"/>
    </row>
    <row r="463" customFormat="false" ht="15" hidden="false" customHeight="false" outlineLevel="0" collapsed="false">
      <c r="A463" s="49"/>
      <c r="B463" s="49" t="n">
        <f aca="false">Fact_Product!G299</f>
        <v>298</v>
      </c>
      <c r="C463" s="49" t="str">
        <f aca="false">Fact_Product!H299</f>
        <v>22485</v>
      </c>
      <c r="D463" s="49" t="str">
        <f aca="false">Fact_Product!I299</f>
        <v>SET OF 2 WOODEN MARKET CRATES</v>
      </c>
      <c r="E463" s="55" t="n">
        <f aca="false">SUMIFS(Fact_Product!$D$2:$D$11612,Fact_Product!$A$2:$A$11612,$B463,Fact_Product!$B$2:$B$11612,$C$4,Fact_Product!$C$2:$C$11612,"&gt;="&amp;$C$2,Fact_Product!$C$2:$C$11612,"&lt;="&amp;$C$3)</f>
        <v>14512.09</v>
      </c>
      <c r="F463" s="61" t="n">
        <f aca="false">E463+ROW()*0.000001</f>
        <v>14512.090463</v>
      </c>
      <c r="G463" s="55" t="n">
        <f aca="false">SUMIFS(Fact_Product!$E$2:$E$11612,Fact_Product!$A$2:$A$11612,$B463,Fact_Product!$B$2:$B$11612,$C$4,Fact_Product!$C$2:$C$11612,"&gt;="&amp;$C$2,Fact_Product!$C$2:$C$11612,"&lt;="&amp;$C$3)</f>
        <v>1088</v>
      </c>
      <c r="H463" s="49"/>
      <c r="I463" s="49"/>
      <c r="J463" s="49"/>
    </row>
    <row r="464" customFormat="false" ht="15" hidden="false" customHeight="false" outlineLevel="0" collapsed="false">
      <c r="A464" s="49"/>
      <c r="B464" s="49" t="n">
        <f aca="false">Fact_Product!G300</f>
        <v>299</v>
      </c>
      <c r="C464" s="49" t="str">
        <f aca="false">Fact_Product!H300</f>
        <v>22606</v>
      </c>
      <c r="D464" s="49" t="str">
        <f aca="false">Fact_Product!I300</f>
        <v>WOODEN SKITTLES GARDEN SET</v>
      </c>
      <c r="E464" s="55" t="n">
        <f aca="false">SUMIFS(Fact_Product!$D$2:$D$11612,Fact_Product!$A$2:$A$11612,$B464,Fact_Product!$B$2:$B$11612,$C$4,Fact_Product!$C$2:$C$11612,"&gt;="&amp;$C$2,Fact_Product!$C$2:$C$11612,"&lt;="&amp;$C$3)</f>
        <v>14451.24</v>
      </c>
      <c r="F464" s="61" t="n">
        <f aca="false">E464+ROW()*0.000001</f>
        <v>14451.240464</v>
      </c>
      <c r="G464" s="55" t="n">
        <f aca="false">SUMIFS(Fact_Product!$E$2:$E$11612,Fact_Product!$A$2:$A$11612,$B464,Fact_Product!$B$2:$B$11612,$C$4,Fact_Product!$C$2:$C$11612,"&gt;="&amp;$C$2,Fact_Product!$C$2:$C$11612,"&lt;="&amp;$C$3)</f>
        <v>1035</v>
      </c>
      <c r="H464" s="49"/>
      <c r="I464" s="49"/>
      <c r="J464" s="49"/>
    </row>
    <row r="465" customFormat="false" ht="15" hidden="false" customHeight="false" outlineLevel="0" collapsed="false">
      <c r="A465" s="49"/>
      <c r="B465" s="49" t="n">
        <f aca="false">Fact_Product!G301</f>
        <v>300</v>
      </c>
      <c r="C465" s="49" t="str">
        <f aca="false">Fact_Product!H301</f>
        <v>84050</v>
      </c>
      <c r="D465" s="49" t="str">
        <f aca="false">Fact_Product!I301</f>
        <v>PINK HEART SHAPE EGG FRYING PAN</v>
      </c>
      <c r="E465" s="55" t="n">
        <f aca="false">SUMIFS(Fact_Product!$D$2:$D$11612,Fact_Product!$A$2:$A$11612,$B465,Fact_Product!$B$2:$B$11612,$C$4,Fact_Product!$C$2:$C$11612,"&gt;="&amp;$C$2,Fact_Product!$C$2:$C$11612,"&lt;="&amp;$C$3)</f>
        <v>14417.7</v>
      </c>
      <c r="F465" s="61" t="n">
        <f aca="false">E465+ROW()*0.000001</f>
        <v>14417.700465</v>
      </c>
      <c r="G465" s="55" t="n">
        <f aca="false">SUMIFS(Fact_Product!$E$2:$E$11612,Fact_Product!$A$2:$A$11612,$B465,Fact_Product!$B$2:$B$11612,$C$4,Fact_Product!$C$2:$C$11612,"&gt;="&amp;$C$2,Fact_Product!$C$2:$C$11612,"&lt;="&amp;$C$3)</f>
        <v>9787</v>
      </c>
      <c r="H465" s="49"/>
      <c r="I465" s="49"/>
      <c r="J465" s="49"/>
    </row>
    <row r="466" customFormat="false" ht="15" hidden="false" customHeight="false" outlineLevel="0" collapsed="false">
      <c r="A466" s="49"/>
      <c r="B466" s="49" t="n">
        <f aca="false">Fact_Product!G302</f>
        <v>301</v>
      </c>
      <c r="C466" s="49" t="str">
        <f aca="false">Fact_Product!H302</f>
        <v>21912</v>
      </c>
      <c r="D466" s="49" t="str">
        <f aca="false">Fact_Product!I302</f>
        <v>VINTAGE SNAKES &amp; LADDERS</v>
      </c>
      <c r="E466" s="55" t="n">
        <f aca="false">SUMIFS(Fact_Product!$D$2:$D$11612,Fact_Product!$A$2:$A$11612,$B466,Fact_Product!$B$2:$B$11612,$C$4,Fact_Product!$C$2:$C$11612,"&gt;="&amp;$C$2,Fact_Product!$C$2:$C$11612,"&lt;="&amp;$C$3)</f>
        <v>14366.33</v>
      </c>
      <c r="F466" s="61" t="n">
        <f aca="false">E466+ROW()*0.000001</f>
        <v>14366.330466</v>
      </c>
      <c r="G466" s="55" t="n">
        <f aca="false">SUMIFS(Fact_Product!$E$2:$E$11612,Fact_Product!$A$2:$A$11612,$B466,Fact_Product!$B$2:$B$11612,$C$4,Fact_Product!$C$2:$C$11612,"&gt;="&amp;$C$2,Fact_Product!$C$2:$C$11612,"&lt;="&amp;$C$3)</f>
        <v>3658</v>
      </c>
      <c r="H466" s="49"/>
      <c r="I466" s="49"/>
      <c r="J466" s="49"/>
    </row>
    <row r="467" customFormat="false" ht="15" hidden="false" customHeight="false" outlineLevel="0" collapsed="false">
      <c r="A467" s="49"/>
      <c r="B467" s="49" t="n">
        <f aca="false">Fact_Product!G303</f>
        <v>302</v>
      </c>
      <c r="C467" s="49" t="str">
        <f aca="false">Fact_Product!H303</f>
        <v>21672</v>
      </c>
      <c r="D467" s="49" t="str">
        <f aca="false">Fact_Product!I303</f>
        <v>WHITE SPOT RED CERAMIC DRAWER KNOB</v>
      </c>
      <c r="E467" s="55" t="n">
        <f aca="false">SUMIFS(Fact_Product!$D$2:$D$11612,Fact_Product!$A$2:$A$11612,$B467,Fact_Product!$B$2:$B$11612,$C$4,Fact_Product!$C$2:$C$11612,"&gt;="&amp;$C$2,Fact_Product!$C$2:$C$11612,"&lt;="&amp;$C$3)</f>
        <v>14329.83</v>
      </c>
      <c r="F467" s="61" t="n">
        <f aca="false">E467+ROW()*0.000001</f>
        <v>14329.830467</v>
      </c>
      <c r="G467" s="55" t="n">
        <f aca="false">SUMIFS(Fact_Product!$E$2:$E$11612,Fact_Product!$A$2:$A$11612,$B467,Fact_Product!$B$2:$B$11612,$C$4,Fact_Product!$C$2:$C$11612,"&gt;="&amp;$C$2,Fact_Product!$C$2:$C$11612,"&lt;="&amp;$C$3)</f>
        <v>11058</v>
      </c>
      <c r="H467" s="49"/>
      <c r="I467" s="49"/>
      <c r="J467" s="49"/>
    </row>
    <row r="468" customFormat="false" ht="15" hidden="false" customHeight="false" outlineLevel="0" collapsed="false">
      <c r="A468" s="49"/>
      <c r="B468" s="49" t="n">
        <f aca="false">Fact_Product!G304</f>
        <v>303</v>
      </c>
      <c r="C468" s="49" t="str">
        <f aca="false">Fact_Product!H304</f>
        <v>20748</v>
      </c>
      <c r="D468" s="49" t="str">
        <f aca="false">Fact_Product!I304</f>
        <v>KENSINGTON COFFEE SET</v>
      </c>
      <c r="E468" s="55" t="n">
        <f aca="false">SUMIFS(Fact_Product!$D$2:$D$11612,Fact_Product!$A$2:$A$11612,$B468,Fact_Product!$B$2:$B$11612,$C$4,Fact_Product!$C$2:$C$11612,"&gt;="&amp;$C$2,Fact_Product!$C$2:$C$11612,"&lt;="&amp;$C$3)</f>
        <v>14266.98</v>
      </c>
      <c r="F468" s="61" t="n">
        <f aca="false">E468+ROW()*0.000001</f>
        <v>14266.980468</v>
      </c>
      <c r="G468" s="55" t="n">
        <f aca="false">SUMIFS(Fact_Product!$E$2:$E$11612,Fact_Product!$A$2:$A$11612,$B468,Fact_Product!$B$2:$B$11612,$C$4,Fact_Product!$C$2:$C$11612,"&gt;="&amp;$C$2,Fact_Product!$C$2:$C$11612,"&lt;="&amp;$C$3)</f>
        <v>1600</v>
      </c>
      <c r="H468" s="49"/>
      <c r="I468" s="49"/>
      <c r="J468" s="49"/>
    </row>
    <row r="469" customFormat="false" ht="15" hidden="false" customHeight="false" outlineLevel="0" collapsed="false">
      <c r="A469" s="49"/>
      <c r="B469" s="49" t="n">
        <f aca="false">Fact_Product!G305</f>
        <v>304</v>
      </c>
      <c r="C469" s="49" t="str">
        <f aca="false">Fact_Product!H305</f>
        <v>21169</v>
      </c>
      <c r="D469" s="49" t="str">
        <f aca="false">Fact_Product!I305</f>
        <v>YOU'RE CONFUSING ME METAL SIGN</v>
      </c>
      <c r="E469" s="55" t="n">
        <f aca="false">SUMIFS(Fact_Product!$D$2:$D$11612,Fact_Product!$A$2:$A$11612,$B469,Fact_Product!$B$2:$B$11612,$C$4,Fact_Product!$C$2:$C$11612,"&gt;="&amp;$C$2,Fact_Product!$C$2:$C$11612,"&lt;="&amp;$C$3)</f>
        <v>14208.04</v>
      </c>
      <c r="F469" s="61" t="n">
        <f aca="false">E469+ROW()*0.000001</f>
        <v>14208.040469</v>
      </c>
      <c r="G469" s="55" t="n">
        <f aca="false">SUMIFS(Fact_Product!$E$2:$E$11612,Fact_Product!$A$2:$A$11612,$B469,Fact_Product!$B$2:$B$11612,$C$4,Fact_Product!$C$2:$C$11612,"&gt;="&amp;$C$2,Fact_Product!$C$2:$C$11612,"&lt;="&amp;$C$3)</f>
        <v>8823</v>
      </c>
      <c r="H469" s="49"/>
      <c r="I469" s="49"/>
      <c r="J469" s="49"/>
    </row>
    <row r="470" customFormat="false" ht="15" hidden="false" customHeight="false" outlineLevel="0" collapsed="false">
      <c r="A470" s="49"/>
      <c r="B470" s="49" t="n">
        <f aca="false">Fact_Product!G306</f>
        <v>305</v>
      </c>
      <c r="C470" s="49" t="str">
        <f aca="false">Fact_Product!H306</f>
        <v>22179</v>
      </c>
      <c r="D470" s="49" t="str">
        <f aca="false">Fact_Product!I306</f>
        <v>SET 10 LIGHTS NIGHT OWL</v>
      </c>
      <c r="E470" s="55" t="n">
        <f aca="false">SUMIFS(Fact_Product!$D$2:$D$11612,Fact_Product!$A$2:$A$11612,$B470,Fact_Product!$B$2:$B$11612,$C$4,Fact_Product!$C$2:$C$11612,"&gt;="&amp;$C$2,Fact_Product!$C$2:$C$11612,"&lt;="&amp;$C$3)</f>
        <v>14200.76</v>
      </c>
      <c r="F470" s="61" t="n">
        <f aca="false">E470+ROW()*0.000001</f>
        <v>14200.76047</v>
      </c>
      <c r="G470" s="55" t="n">
        <f aca="false">SUMIFS(Fact_Product!$E$2:$E$11612,Fact_Product!$A$2:$A$11612,$B470,Fact_Product!$B$2:$B$11612,$C$4,Fact_Product!$C$2:$C$11612,"&gt;="&amp;$C$2,Fact_Product!$C$2:$C$11612,"&lt;="&amp;$C$3)</f>
        <v>1988</v>
      </c>
      <c r="H470" s="49"/>
      <c r="I470" s="49"/>
      <c r="J470" s="49"/>
    </row>
    <row r="471" customFormat="false" ht="15" hidden="false" customHeight="false" outlineLevel="0" collapsed="false">
      <c r="A471" s="49"/>
      <c r="B471" s="49" t="n">
        <f aca="false">Fact_Product!G307</f>
        <v>306</v>
      </c>
      <c r="C471" s="49" t="str">
        <f aca="false">Fact_Product!H307</f>
        <v>23200</v>
      </c>
      <c r="D471" s="49" t="str">
        <f aca="false">Fact_Product!I307</f>
        <v>JUMBO BAG PEARS</v>
      </c>
      <c r="E471" s="55" t="n">
        <f aca="false">SUMIFS(Fact_Product!$D$2:$D$11612,Fact_Product!$A$2:$A$11612,$B471,Fact_Product!$B$2:$B$11612,$C$4,Fact_Product!$C$2:$C$11612,"&gt;="&amp;$C$2,Fact_Product!$C$2:$C$11612,"&lt;="&amp;$C$3)</f>
        <v>13945.33</v>
      </c>
      <c r="F471" s="61" t="n">
        <f aca="false">E471+ROW()*0.000001</f>
        <v>13945.330471</v>
      </c>
      <c r="G471" s="55" t="n">
        <f aca="false">SUMIFS(Fact_Product!$E$2:$E$11612,Fact_Product!$A$2:$A$11612,$B471,Fact_Product!$B$2:$B$11612,$C$4,Fact_Product!$C$2:$C$11612,"&gt;="&amp;$C$2,Fact_Product!$C$2:$C$11612,"&lt;="&amp;$C$3)</f>
        <v>6933</v>
      </c>
      <c r="H471" s="49"/>
      <c r="I471" s="49"/>
      <c r="J471" s="49"/>
    </row>
    <row r="472" customFormat="false" ht="15" hidden="false" customHeight="false" outlineLevel="0" collapsed="false">
      <c r="A472" s="49"/>
      <c r="B472" s="49" t="n">
        <f aca="false">Fact_Product!G308</f>
        <v>307</v>
      </c>
      <c r="C472" s="49" t="str">
        <f aca="false">Fact_Product!H308</f>
        <v>22627</v>
      </c>
      <c r="D472" s="49" t="str">
        <f aca="false">Fact_Product!I308</f>
        <v>MINT KITCHEN SCALES</v>
      </c>
      <c r="E472" s="55" t="n">
        <f aca="false">SUMIFS(Fact_Product!$D$2:$D$11612,Fact_Product!$A$2:$A$11612,$B472,Fact_Product!$B$2:$B$11612,$C$4,Fact_Product!$C$2:$C$11612,"&gt;="&amp;$C$2,Fact_Product!$C$2:$C$11612,"&lt;="&amp;$C$3)</f>
        <v>13891.09</v>
      </c>
      <c r="F472" s="61" t="n">
        <f aca="false">E472+ROW()*0.000001</f>
        <v>13891.090472</v>
      </c>
      <c r="G472" s="55" t="n">
        <f aca="false">SUMIFS(Fact_Product!$E$2:$E$11612,Fact_Product!$A$2:$A$11612,$B472,Fact_Product!$B$2:$B$11612,$C$4,Fact_Product!$C$2:$C$11612,"&gt;="&amp;$C$2,Fact_Product!$C$2:$C$11612,"&lt;="&amp;$C$3)</f>
        <v>1584</v>
      </c>
      <c r="H472" s="49"/>
      <c r="I472" s="49"/>
      <c r="J472" s="49"/>
    </row>
    <row r="473" customFormat="false" ht="15" hidden="false" customHeight="false" outlineLevel="0" collapsed="false">
      <c r="A473" s="49"/>
      <c r="B473" s="49" t="n">
        <f aca="false">Fact_Product!G309</f>
        <v>308</v>
      </c>
      <c r="C473" s="49" t="str">
        <f aca="false">Fact_Product!H309</f>
        <v>85232B</v>
      </c>
      <c r="D473" s="49" t="str">
        <f aca="false">Fact_Product!I309</f>
        <v>SET/3 RUSSIAN DOLL STACKING TINS</v>
      </c>
      <c r="E473" s="55" t="n">
        <f aca="false">SUMIFS(Fact_Product!$D$2:$D$11612,Fact_Product!$A$2:$A$11612,$B473,Fact_Product!$B$2:$B$11612,$C$4,Fact_Product!$C$2:$C$11612,"&gt;="&amp;$C$2,Fact_Product!$C$2:$C$11612,"&lt;="&amp;$C$3)</f>
        <v>13829.78</v>
      </c>
      <c r="F473" s="61" t="n">
        <f aca="false">E473+ROW()*0.000001</f>
        <v>13829.780473</v>
      </c>
      <c r="G473" s="55" t="n">
        <f aca="false">SUMIFS(Fact_Product!$E$2:$E$11612,Fact_Product!$A$2:$A$11612,$B473,Fact_Product!$B$2:$B$11612,$C$4,Fact_Product!$C$2:$C$11612,"&gt;="&amp;$C$2,Fact_Product!$C$2:$C$11612,"&lt;="&amp;$C$3)</f>
        <v>2756</v>
      </c>
      <c r="H473" s="49"/>
      <c r="I473" s="49"/>
      <c r="J473" s="49"/>
    </row>
    <row r="474" customFormat="false" ht="15" hidden="false" customHeight="false" outlineLevel="0" collapsed="false">
      <c r="A474" s="49"/>
      <c r="B474" s="49" t="n">
        <f aca="false">Fact_Product!G310</f>
        <v>309</v>
      </c>
      <c r="C474" s="49" t="str">
        <f aca="false">Fact_Product!H310</f>
        <v>84380</v>
      </c>
      <c r="D474" s="49" t="str">
        <f aca="false">Fact_Product!I310</f>
        <v>SET OF 3 BUTTERFLY COOKIE CUTTERS</v>
      </c>
      <c r="E474" s="55" t="n">
        <f aca="false">SUMIFS(Fact_Product!$D$2:$D$11612,Fact_Product!$A$2:$A$11612,$B474,Fact_Product!$B$2:$B$11612,$C$4,Fact_Product!$C$2:$C$11612,"&gt;="&amp;$C$2,Fact_Product!$C$2:$C$11612,"&lt;="&amp;$C$3)</f>
        <v>13824.95</v>
      </c>
      <c r="F474" s="61" t="n">
        <f aca="false">E474+ROW()*0.000001</f>
        <v>13824.950474</v>
      </c>
      <c r="G474" s="55" t="n">
        <f aca="false">SUMIFS(Fact_Product!$E$2:$E$11612,Fact_Product!$A$2:$A$11612,$B474,Fact_Product!$B$2:$B$11612,$C$4,Fact_Product!$C$2:$C$11612,"&gt;="&amp;$C$2,Fact_Product!$C$2:$C$11612,"&lt;="&amp;$C$3)</f>
        <v>10186</v>
      </c>
      <c r="H474" s="49"/>
      <c r="I474" s="49"/>
      <c r="J474" s="49"/>
    </row>
    <row r="475" customFormat="false" ht="15" hidden="false" customHeight="false" outlineLevel="0" collapsed="false">
      <c r="A475" s="49"/>
      <c r="B475" s="49" t="n">
        <f aca="false">Fact_Product!G311</f>
        <v>310</v>
      </c>
      <c r="C475" s="49" t="str">
        <f aca="false">Fact_Product!H311</f>
        <v>21668</v>
      </c>
      <c r="D475" s="49" t="str">
        <f aca="false">Fact_Product!I311</f>
        <v>RED STRIPE CERAMIC DRAWER KNOB</v>
      </c>
      <c r="E475" s="55" t="n">
        <f aca="false">SUMIFS(Fact_Product!$D$2:$D$11612,Fact_Product!$A$2:$A$11612,$B475,Fact_Product!$B$2:$B$11612,$C$4,Fact_Product!$C$2:$C$11612,"&gt;="&amp;$C$2,Fact_Product!$C$2:$C$11612,"&lt;="&amp;$C$3)</f>
        <v>13805.75</v>
      </c>
      <c r="F475" s="61" t="n">
        <f aca="false">E475+ROW()*0.000001</f>
        <v>13805.750475</v>
      </c>
      <c r="G475" s="55" t="n">
        <f aca="false">SUMIFS(Fact_Product!$E$2:$E$11612,Fact_Product!$A$2:$A$11612,$B475,Fact_Product!$B$2:$B$11612,$C$4,Fact_Product!$C$2:$C$11612,"&gt;="&amp;$C$2,Fact_Product!$C$2:$C$11612,"&lt;="&amp;$C$3)</f>
        <v>10270</v>
      </c>
      <c r="H475" s="49"/>
      <c r="I475" s="49"/>
      <c r="J475" s="49"/>
    </row>
    <row r="476" customFormat="false" ht="15" hidden="false" customHeight="false" outlineLevel="0" collapsed="false">
      <c r="A476" s="49"/>
      <c r="B476" s="49" t="n">
        <f aca="false">Fact_Product!G312</f>
        <v>311</v>
      </c>
      <c r="C476" s="49" t="str">
        <f aca="false">Fact_Product!H312</f>
        <v>22295</v>
      </c>
      <c r="D476" s="49" t="str">
        <f aca="false">Fact_Product!I312</f>
        <v>HEART FILIGREE DOVE LARGE</v>
      </c>
      <c r="E476" s="55" t="n">
        <f aca="false">SUMIFS(Fact_Product!$D$2:$D$11612,Fact_Product!$A$2:$A$11612,$B476,Fact_Product!$B$2:$B$11612,$C$4,Fact_Product!$C$2:$C$11612,"&gt;="&amp;$C$2,Fact_Product!$C$2:$C$11612,"&lt;="&amp;$C$3)</f>
        <v>13794.34</v>
      </c>
      <c r="F476" s="61" t="n">
        <f aca="false">E476+ROW()*0.000001</f>
        <v>13794.340476</v>
      </c>
      <c r="G476" s="55" t="n">
        <f aca="false">SUMIFS(Fact_Product!$E$2:$E$11612,Fact_Product!$A$2:$A$11612,$B476,Fact_Product!$B$2:$B$11612,$C$4,Fact_Product!$C$2:$C$11612,"&gt;="&amp;$C$2,Fact_Product!$C$2:$C$11612,"&lt;="&amp;$C$3)</f>
        <v>8363</v>
      </c>
      <c r="H476" s="49"/>
      <c r="I476" s="49"/>
      <c r="J476" s="49"/>
    </row>
    <row r="477" customFormat="false" ht="15" hidden="false" customHeight="false" outlineLevel="0" collapsed="false">
      <c r="A477" s="49"/>
      <c r="B477" s="49" t="n">
        <f aca="false">Fact_Product!G313</f>
        <v>312</v>
      </c>
      <c r="C477" s="49" t="str">
        <f aca="false">Fact_Product!H313</f>
        <v>21257</v>
      </c>
      <c r="D477" s="49" t="str">
        <f aca="false">Fact_Product!I313</f>
        <v>VICTORIAN SEWING BOX MEDIUM</v>
      </c>
      <c r="E477" s="55" t="n">
        <f aca="false">SUMIFS(Fact_Product!$D$2:$D$11612,Fact_Product!$A$2:$A$11612,$B477,Fact_Product!$B$2:$B$11612,$C$4,Fact_Product!$C$2:$C$11612,"&gt;="&amp;$C$2,Fact_Product!$C$2:$C$11612,"&lt;="&amp;$C$3)</f>
        <v>13763.18</v>
      </c>
      <c r="F477" s="61" t="n">
        <f aca="false">E477+ROW()*0.000001</f>
        <v>13763.180477</v>
      </c>
      <c r="G477" s="55" t="n">
        <f aca="false">SUMIFS(Fact_Product!$E$2:$E$11612,Fact_Product!$A$2:$A$11612,$B477,Fact_Product!$B$2:$B$11612,$C$4,Fact_Product!$C$2:$C$11612,"&gt;="&amp;$C$2,Fact_Product!$C$2:$C$11612,"&lt;="&amp;$C$3)</f>
        <v>1522</v>
      </c>
      <c r="H477" s="49"/>
      <c r="I477" s="49"/>
      <c r="J477" s="49"/>
    </row>
    <row r="478" customFormat="false" ht="15" hidden="false" customHeight="false" outlineLevel="0" collapsed="false">
      <c r="A478" s="49"/>
      <c r="B478" s="49" t="n">
        <f aca="false">Fact_Product!G314</f>
        <v>313</v>
      </c>
      <c r="C478" s="49" t="str">
        <f aca="false">Fact_Product!H314</f>
        <v>22444</v>
      </c>
      <c r="D478" s="49" t="str">
        <f aca="false">Fact_Product!I314</f>
        <v>GROW YOUR OWN PLANT IN A CAN</v>
      </c>
      <c r="E478" s="55" t="n">
        <f aca="false">SUMIFS(Fact_Product!$D$2:$D$11612,Fact_Product!$A$2:$A$11612,$B478,Fact_Product!$B$2:$B$11612,$C$4,Fact_Product!$C$2:$C$11612,"&gt;="&amp;$C$2,Fact_Product!$C$2:$C$11612,"&lt;="&amp;$C$3)</f>
        <v>13714.1</v>
      </c>
      <c r="F478" s="61" t="n">
        <f aca="false">E478+ROW()*0.000001</f>
        <v>13714.100478</v>
      </c>
      <c r="G478" s="55" t="n">
        <f aca="false">SUMIFS(Fact_Product!$E$2:$E$11612,Fact_Product!$A$2:$A$11612,$B478,Fact_Product!$B$2:$B$11612,$C$4,Fact_Product!$C$2:$C$11612,"&gt;="&amp;$C$2,Fact_Product!$C$2:$C$11612,"&lt;="&amp;$C$3)</f>
        <v>10018</v>
      </c>
      <c r="H478" s="49"/>
      <c r="I478" s="49"/>
      <c r="J478" s="49"/>
    </row>
    <row r="479" customFormat="false" ht="15" hidden="false" customHeight="false" outlineLevel="0" collapsed="false">
      <c r="A479" s="49"/>
      <c r="B479" s="49" t="n">
        <f aca="false">Fact_Product!G315</f>
        <v>314</v>
      </c>
      <c r="C479" s="49" t="str">
        <f aca="false">Fact_Product!H315</f>
        <v>21669</v>
      </c>
      <c r="D479" s="49" t="str">
        <f aca="false">Fact_Product!I315</f>
        <v>BLUE STRIPE CERAMIC DRAWER KNOB</v>
      </c>
      <c r="E479" s="55" t="n">
        <f aca="false">SUMIFS(Fact_Product!$D$2:$D$11612,Fact_Product!$A$2:$A$11612,$B479,Fact_Product!$B$2:$B$11612,$C$4,Fact_Product!$C$2:$C$11612,"&gt;="&amp;$C$2,Fact_Product!$C$2:$C$11612,"&lt;="&amp;$C$3)</f>
        <v>13691.86</v>
      </c>
      <c r="F479" s="61" t="n">
        <f aca="false">E479+ROW()*0.000001</f>
        <v>13691.860479</v>
      </c>
      <c r="G479" s="55" t="n">
        <f aca="false">SUMIFS(Fact_Product!$E$2:$E$11612,Fact_Product!$A$2:$A$11612,$B479,Fact_Product!$B$2:$B$11612,$C$4,Fact_Product!$C$2:$C$11612,"&gt;="&amp;$C$2,Fact_Product!$C$2:$C$11612,"&lt;="&amp;$C$3)</f>
        <v>10472</v>
      </c>
      <c r="H479" s="49"/>
      <c r="I479" s="49"/>
      <c r="J479" s="49"/>
    </row>
    <row r="480" customFormat="false" ht="15" hidden="false" customHeight="false" outlineLevel="0" collapsed="false">
      <c r="A480" s="49"/>
      <c r="B480" s="49" t="n">
        <f aca="false">Fact_Product!G316</f>
        <v>315</v>
      </c>
      <c r="C480" s="49" t="str">
        <f aca="false">Fact_Product!H316</f>
        <v>22333</v>
      </c>
      <c r="D480" s="49" t="str">
        <f aca="false">Fact_Product!I316</f>
        <v>RETROSPOT PARTY BAG + STICKER SET</v>
      </c>
      <c r="E480" s="55" t="n">
        <f aca="false">SUMIFS(Fact_Product!$D$2:$D$11612,Fact_Product!$A$2:$A$11612,$B480,Fact_Product!$B$2:$B$11612,$C$4,Fact_Product!$C$2:$C$11612,"&gt;="&amp;$C$2,Fact_Product!$C$2:$C$11612,"&lt;="&amp;$C$3)</f>
        <v>13691.75</v>
      </c>
      <c r="F480" s="61" t="n">
        <f aca="false">E480+ROW()*0.000001</f>
        <v>13691.75048</v>
      </c>
      <c r="G480" s="55" t="n">
        <f aca="false">SUMIFS(Fact_Product!$E$2:$E$11612,Fact_Product!$A$2:$A$11612,$B480,Fact_Product!$B$2:$B$11612,$C$4,Fact_Product!$C$2:$C$11612,"&gt;="&amp;$C$2,Fact_Product!$C$2:$C$11612,"&lt;="&amp;$C$3)</f>
        <v>8704</v>
      </c>
      <c r="H480" s="49"/>
      <c r="I480" s="49"/>
      <c r="J480" s="49"/>
    </row>
    <row r="481" customFormat="false" ht="15" hidden="false" customHeight="false" outlineLevel="0" collapsed="false">
      <c r="A481" s="49"/>
      <c r="B481" s="49" t="n">
        <f aca="false">Fact_Product!G317</f>
        <v>316</v>
      </c>
      <c r="C481" s="49" t="str">
        <f aca="false">Fact_Product!H317</f>
        <v>21259</v>
      </c>
      <c r="D481" s="49" t="str">
        <f aca="false">Fact_Product!I317</f>
        <v>VICTORIAN SEWING BOX SMALL</v>
      </c>
      <c r="E481" s="55" t="n">
        <f aca="false">SUMIFS(Fact_Product!$D$2:$D$11612,Fact_Product!$A$2:$A$11612,$B481,Fact_Product!$B$2:$B$11612,$C$4,Fact_Product!$C$2:$C$11612,"&gt;="&amp;$C$2,Fact_Product!$C$2:$C$11612,"&lt;="&amp;$C$3)</f>
        <v>13688.27</v>
      </c>
      <c r="F481" s="61" t="n">
        <f aca="false">E481+ROW()*0.000001</f>
        <v>13688.270481</v>
      </c>
      <c r="G481" s="55" t="n">
        <f aca="false">SUMIFS(Fact_Product!$E$2:$E$11612,Fact_Product!$A$2:$A$11612,$B481,Fact_Product!$B$2:$B$11612,$C$4,Fact_Product!$C$2:$C$11612,"&gt;="&amp;$C$2,Fact_Product!$C$2:$C$11612,"&lt;="&amp;$C$3)</f>
        <v>2266</v>
      </c>
      <c r="H481" s="49"/>
      <c r="I481" s="49"/>
      <c r="J481" s="49"/>
    </row>
    <row r="482" customFormat="false" ht="15" hidden="false" customHeight="false" outlineLevel="0" collapsed="false">
      <c r="A482" s="49"/>
      <c r="B482" s="49" t="n">
        <f aca="false">Fact_Product!G318</f>
        <v>317</v>
      </c>
      <c r="C482" s="49" t="str">
        <f aca="false">Fact_Product!H318</f>
        <v>22621</v>
      </c>
      <c r="D482" s="49" t="str">
        <f aca="false">Fact_Product!I318</f>
        <v>TRADITIONAL KNITTING NANCY</v>
      </c>
      <c r="E482" s="55" t="n">
        <f aca="false">SUMIFS(Fact_Product!$D$2:$D$11612,Fact_Product!$A$2:$A$11612,$B482,Fact_Product!$B$2:$B$11612,$C$4,Fact_Product!$C$2:$C$11612,"&gt;="&amp;$C$2,Fact_Product!$C$2:$C$11612,"&lt;="&amp;$C$3)</f>
        <v>13670.27</v>
      </c>
      <c r="F482" s="61" t="n">
        <f aca="false">E482+ROW()*0.000001</f>
        <v>13670.270482</v>
      </c>
      <c r="G482" s="55" t="n">
        <f aca="false">SUMIFS(Fact_Product!$E$2:$E$11612,Fact_Product!$A$2:$A$11612,$B482,Fact_Product!$B$2:$B$11612,$C$4,Fact_Product!$C$2:$C$11612,"&gt;="&amp;$C$2,Fact_Product!$C$2:$C$11612,"&lt;="&amp;$C$3)</f>
        <v>8641</v>
      </c>
      <c r="H482" s="49"/>
      <c r="I482" s="49"/>
      <c r="J482" s="49"/>
    </row>
    <row r="483" customFormat="false" ht="15" hidden="false" customHeight="false" outlineLevel="0" collapsed="false">
      <c r="A483" s="49"/>
      <c r="B483" s="49" t="n">
        <f aca="false">Fact_Product!G319</f>
        <v>318</v>
      </c>
      <c r="C483" s="49" t="str">
        <f aca="false">Fact_Product!H319</f>
        <v>23077</v>
      </c>
      <c r="D483" s="49" t="str">
        <f aca="false">Fact_Product!I319</f>
        <v>DOUGHNUT LIP GLOSS</v>
      </c>
      <c r="E483" s="55" t="n">
        <f aca="false">SUMIFS(Fact_Product!$D$2:$D$11612,Fact_Product!$A$2:$A$11612,$B483,Fact_Product!$B$2:$B$11612,$C$4,Fact_Product!$C$2:$C$11612,"&gt;="&amp;$C$2,Fact_Product!$C$2:$C$11612,"&lt;="&amp;$C$3)</f>
        <v>13620.77</v>
      </c>
      <c r="F483" s="61" t="n">
        <f aca="false">E483+ROW()*0.000001</f>
        <v>13620.770483</v>
      </c>
      <c r="G483" s="55" t="n">
        <f aca="false">SUMIFS(Fact_Product!$E$2:$E$11612,Fact_Product!$A$2:$A$11612,$B483,Fact_Product!$B$2:$B$11612,$C$4,Fact_Product!$C$2:$C$11612,"&gt;="&amp;$C$2,Fact_Product!$C$2:$C$11612,"&lt;="&amp;$C$3)</f>
        <v>10335</v>
      </c>
      <c r="H483" s="49"/>
      <c r="I483" s="49"/>
      <c r="J483" s="49"/>
    </row>
    <row r="484" customFormat="false" ht="15" hidden="false" customHeight="false" outlineLevel="0" collapsed="false">
      <c r="A484" s="49"/>
      <c r="B484" s="49" t="n">
        <f aca="false">Fact_Product!G320</f>
        <v>319</v>
      </c>
      <c r="C484" s="49" t="str">
        <f aca="false">Fact_Product!H320</f>
        <v>22191</v>
      </c>
      <c r="D484" s="49" t="str">
        <f aca="false">Fact_Product!I320</f>
        <v>IVORY DINER WALL CLOCK</v>
      </c>
      <c r="E484" s="55" t="n">
        <f aca="false">SUMIFS(Fact_Product!$D$2:$D$11612,Fact_Product!$A$2:$A$11612,$B484,Fact_Product!$B$2:$B$11612,$C$4,Fact_Product!$C$2:$C$11612,"&gt;="&amp;$C$2,Fact_Product!$C$2:$C$11612,"&lt;="&amp;$C$3)</f>
        <v>13512.2</v>
      </c>
      <c r="F484" s="61" t="n">
        <f aca="false">E484+ROW()*0.000001</f>
        <v>13512.200484</v>
      </c>
      <c r="G484" s="55" t="n">
        <f aca="false">SUMIFS(Fact_Product!$E$2:$E$11612,Fact_Product!$A$2:$A$11612,$B484,Fact_Product!$B$2:$B$11612,$C$4,Fact_Product!$C$2:$C$11612,"&gt;="&amp;$C$2,Fact_Product!$C$2:$C$11612,"&lt;="&amp;$C$3)</f>
        <v>1617</v>
      </c>
      <c r="H484" s="49"/>
      <c r="I484" s="49"/>
      <c r="J484" s="49"/>
    </row>
    <row r="485" customFormat="false" ht="15" hidden="false" customHeight="false" outlineLevel="0" collapsed="false">
      <c r="A485" s="49"/>
      <c r="B485" s="49" t="n">
        <f aca="false">Fact_Product!G321</f>
        <v>320</v>
      </c>
      <c r="C485" s="49" t="str">
        <f aca="false">Fact_Product!H321</f>
        <v>21888</v>
      </c>
      <c r="D485" s="49" t="str">
        <f aca="false">Fact_Product!I321</f>
        <v>BINGO SET</v>
      </c>
      <c r="E485" s="55" t="n">
        <f aca="false">SUMIFS(Fact_Product!$D$2:$D$11612,Fact_Product!$A$2:$A$11612,$B485,Fact_Product!$B$2:$B$11612,$C$4,Fact_Product!$C$2:$C$11612,"&gt;="&amp;$C$2,Fact_Product!$C$2:$C$11612,"&lt;="&amp;$C$3)</f>
        <v>13498.42</v>
      </c>
      <c r="F485" s="61" t="n">
        <f aca="false">E485+ROW()*0.000001</f>
        <v>13498.420485</v>
      </c>
      <c r="G485" s="55" t="n">
        <f aca="false">SUMIFS(Fact_Product!$E$2:$E$11612,Fact_Product!$A$2:$A$11612,$B485,Fact_Product!$B$2:$B$11612,$C$4,Fact_Product!$C$2:$C$11612,"&gt;="&amp;$C$2,Fact_Product!$C$2:$C$11612,"&lt;="&amp;$C$3)</f>
        <v>3423</v>
      </c>
      <c r="H485" s="49"/>
      <c r="I485" s="49"/>
      <c r="J485" s="49"/>
    </row>
    <row r="486" customFormat="false" ht="15" hidden="false" customHeight="false" outlineLevel="0" collapsed="false">
      <c r="A486" s="49"/>
      <c r="B486" s="49" t="n">
        <f aca="false">Fact_Product!G322</f>
        <v>321</v>
      </c>
      <c r="C486" s="49" t="str">
        <f aca="false">Fact_Product!H322</f>
        <v>22109</v>
      </c>
      <c r="D486" s="49" t="str">
        <f aca="false">Fact_Product!I322</f>
        <v>FULL ENGLISH BREAKFAST PLATE</v>
      </c>
      <c r="E486" s="55" t="n">
        <f aca="false">SUMIFS(Fact_Product!$D$2:$D$11612,Fact_Product!$A$2:$A$11612,$B486,Fact_Product!$B$2:$B$11612,$C$4,Fact_Product!$C$2:$C$11612,"&gt;="&amp;$C$2,Fact_Product!$C$2:$C$11612,"&lt;="&amp;$C$3)</f>
        <v>13478.85</v>
      </c>
      <c r="F486" s="61" t="n">
        <f aca="false">E486+ROW()*0.000001</f>
        <v>13478.850486</v>
      </c>
      <c r="G486" s="55" t="n">
        <f aca="false">SUMIFS(Fact_Product!$E$2:$E$11612,Fact_Product!$A$2:$A$11612,$B486,Fact_Product!$B$2:$B$11612,$C$4,Fact_Product!$C$2:$C$11612,"&gt;="&amp;$C$2,Fact_Product!$C$2:$C$11612,"&lt;="&amp;$C$3)</f>
        <v>3260</v>
      </c>
      <c r="H486" s="49"/>
      <c r="I486" s="49"/>
      <c r="J486" s="49"/>
    </row>
    <row r="487" customFormat="false" ht="15" hidden="false" customHeight="false" outlineLevel="0" collapsed="false">
      <c r="A487" s="49"/>
      <c r="B487" s="49" t="n">
        <f aca="false">Fact_Product!G323</f>
        <v>322</v>
      </c>
      <c r="C487" s="49" t="str">
        <f aca="false">Fact_Product!H323</f>
        <v>23343</v>
      </c>
      <c r="D487" s="49" t="str">
        <f aca="false">Fact_Product!I323</f>
        <v>JUMBO BAG VINTAGE CHRISTMAS</v>
      </c>
      <c r="E487" s="55" t="n">
        <f aca="false">SUMIFS(Fact_Product!$D$2:$D$11612,Fact_Product!$A$2:$A$11612,$B487,Fact_Product!$B$2:$B$11612,$C$4,Fact_Product!$C$2:$C$11612,"&gt;="&amp;$C$2,Fact_Product!$C$2:$C$11612,"&lt;="&amp;$C$3)</f>
        <v>13467.03</v>
      </c>
      <c r="F487" s="61" t="n">
        <f aca="false">E487+ROW()*0.000001</f>
        <v>13467.030487</v>
      </c>
      <c r="G487" s="55" t="n">
        <f aca="false">SUMIFS(Fact_Product!$E$2:$E$11612,Fact_Product!$A$2:$A$11612,$B487,Fact_Product!$B$2:$B$11612,$C$4,Fact_Product!$C$2:$C$11612,"&gt;="&amp;$C$2,Fact_Product!$C$2:$C$11612,"&lt;="&amp;$C$3)</f>
        <v>5807</v>
      </c>
      <c r="H487" s="49"/>
      <c r="I487" s="49"/>
      <c r="J487" s="49"/>
    </row>
    <row r="488" customFormat="false" ht="15" hidden="false" customHeight="false" outlineLevel="0" collapsed="false">
      <c r="A488" s="49"/>
      <c r="B488" s="49" t="n">
        <f aca="false">Fact_Product!G324</f>
        <v>323</v>
      </c>
      <c r="C488" s="49" t="str">
        <f aca="false">Fact_Product!H324</f>
        <v>21390</v>
      </c>
      <c r="D488" s="49" t="str">
        <f aca="false">Fact_Product!I324</f>
        <v>FILIGRIS HEART WITH BUTTERFLY</v>
      </c>
      <c r="E488" s="55" t="n">
        <f aca="false">SUMIFS(Fact_Product!$D$2:$D$11612,Fact_Product!$A$2:$A$11612,$B488,Fact_Product!$B$2:$B$11612,$C$4,Fact_Product!$C$2:$C$11612,"&gt;="&amp;$C$2,Fact_Product!$C$2:$C$11612,"&lt;="&amp;$C$3)</f>
        <v>13459.22</v>
      </c>
      <c r="F488" s="61" t="n">
        <f aca="false">E488+ROW()*0.000001</f>
        <v>13459.220488</v>
      </c>
      <c r="G488" s="55" t="n">
        <f aca="false">SUMIFS(Fact_Product!$E$2:$E$11612,Fact_Product!$A$2:$A$11612,$B488,Fact_Product!$B$2:$B$11612,$C$4,Fact_Product!$C$2:$C$11612,"&gt;="&amp;$C$2,Fact_Product!$C$2:$C$11612,"&lt;="&amp;$C$3)</f>
        <v>10862</v>
      </c>
      <c r="H488" s="49"/>
      <c r="I488" s="49"/>
      <c r="J488" s="49"/>
    </row>
    <row r="489" customFormat="false" ht="15" hidden="false" customHeight="false" outlineLevel="0" collapsed="false">
      <c r="A489" s="49"/>
      <c r="B489" s="49" t="n">
        <f aca="false">Fact_Product!G325</f>
        <v>324</v>
      </c>
      <c r="C489" s="49" t="str">
        <f aca="false">Fact_Product!H325</f>
        <v>47556B</v>
      </c>
      <c r="D489" s="49" t="str">
        <f aca="false">Fact_Product!I325</f>
        <v>TEA TIME TEA TOWELS</v>
      </c>
      <c r="E489" s="55" t="n">
        <f aca="false">SUMIFS(Fact_Product!$D$2:$D$11612,Fact_Product!$A$2:$A$11612,$B489,Fact_Product!$B$2:$B$11612,$C$4,Fact_Product!$C$2:$C$11612,"&gt;="&amp;$C$2,Fact_Product!$C$2:$C$11612,"&lt;="&amp;$C$3)</f>
        <v>13288.42</v>
      </c>
      <c r="F489" s="61" t="n">
        <f aca="false">E489+ROW()*0.000001</f>
        <v>13288.420489</v>
      </c>
      <c r="G489" s="55" t="n">
        <f aca="false">SUMIFS(Fact_Product!$E$2:$E$11612,Fact_Product!$A$2:$A$11612,$B489,Fact_Product!$B$2:$B$11612,$C$4,Fact_Product!$C$2:$C$11612,"&gt;="&amp;$C$2,Fact_Product!$C$2:$C$11612,"&lt;="&amp;$C$3)</f>
        <v>5045</v>
      </c>
      <c r="H489" s="49"/>
      <c r="I489" s="49"/>
      <c r="J489" s="49"/>
    </row>
    <row r="490" customFormat="false" ht="15" hidden="false" customHeight="false" outlineLevel="0" collapsed="false">
      <c r="A490" s="49"/>
      <c r="B490" s="49" t="n">
        <f aca="false">Fact_Product!G326</f>
        <v>325</v>
      </c>
      <c r="C490" s="49" t="str">
        <f aca="false">Fact_Product!H326</f>
        <v>23356</v>
      </c>
      <c r="D490" s="49" t="str">
        <f aca="false">Fact_Product!I326</f>
        <v>LOVE HOT WATER BOTTLE</v>
      </c>
      <c r="E490" s="55" t="n">
        <f aca="false">SUMIFS(Fact_Product!$D$2:$D$11612,Fact_Product!$A$2:$A$11612,$B490,Fact_Product!$B$2:$B$11612,$C$4,Fact_Product!$C$2:$C$11612,"&gt;="&amp;$C$2,Fact_Product!$C$2:$C$11612,"&lt;="&amp;$C$3)</f>
        <v>13280.77</v>
      </c>
      <c r="F490" s="61" t="n">
        <f aca="false">E490+ROW()*0.000001</f>
        <v>13280.77049</v>
      </c>
      <c r="G490" s="55" t="n">
        <f aca="false">SUMIFS(Fact_Product!$E$2:$E$11612,Fact_Product!$A$2:$A$11612,$B490,Fact_Product!$B$2:$B$11612,$C$4,Fact_Product!$C$2:$C$11612,"&gt;="&amp;$C$2,Fact_Product!$C$2:$C$11612,"&lt;="&amp;$C$3)</f>
        <v>2350</v>
      </c>
      <c r="H490" s="49"/>
      <c r="I490" s="49"/>
      <c r="J490" s="49"/>
    </row>
    <row r="491" customFormat="false" ht="15" hidden="false" customHeight="false" outlineLevel="0" collapsed="false">
      <c r="A491" s="49"/>
      <c r="B491" s="49" t="n">
        <f aca="false">Fact_Product!G327</f>
        <v>326</v>
      </c>
      <c r="C491" s="49" t="str">
        <f aca="false">Fact_Product!H327</f>
        <v>23328</v>
      </c>
      <c r="D491" s="49" t="str">
        <f aca="false">Fact_Product!I327</f>
        <v>SET 6 SCHOOL MILK BOTTLES IN CRATE</v>
      </c>
      <c r="E491" s="55" t="n">
        <f aca="false">SUMIFS(Fact_Product!$D$2:$D$11612,Fact_Product!$A$2:$A$11612,$B491,Fact_Product!$B$2:$B$11612,$C$4,Fact_Product!$C$2:$C$11612,"&gt;="&amp;$C$2,Fact_Product!$C$2:$C$11612,"&lt;="&amp;$C$3)</f>
        <v>13239.85</v>
      </c>
      <c r="F491" s="61" t="n">
        <f aca="false">E491+ROW()*0.000001</f>
        <v>13239.850491</v>
      </c>
      <c r="G491" s="55" t="n">
        <f aca="false">SUMIFS(Fact_Product!$E$2:$E$11612,Fact_Product!$A$2:$A$11612,$B491,Fact_Product!$B$2:$B$11612,$C$4,Fact_Product!$C$2:$C$11612,"&gt;="&amp;$C$2,Fact_Product!$C$2:$C$11612,"&lt;="&amp;$C$3)</f>
        <v>2833</v>
      </c>
      <c r="H491" s="49"/>
      <c r="I491" s="49"/>
      <c r="J491" s="49"/>
    </row>
    <row r="492" customFormat="false" ht="15" hidden="false" customHeight="false" outlineLevel="0" collapsed="false">
      <c r="A492" s="49"/>
      <c r="B492" s="49" t="n">
        <f aca="false">Fact_Product!G328</f>
        <v>327</v>
      </c>
      <c r="C492" s="49" t="str">
        <f aca="false">Fact_Product!H328</f>
        <v>22150</v>
      </c>
      <c r="D492" s="49" t="str">
        <f aca="false">Fact_Product!I328</f>
        <v>3 STRIPEY MICE FELTCRAFT</v>
      </c>
      <c r="E492" s="55" t="n">
        <f aca="false">SUMIFS(Fact_Product!$D$2:$D$11612,Fact_Product!$A$2:$A$11612,$B492,Fact_Product!$B$2:$B$11612,$C$4,Fact_Product!$C$2:$C$11612,"&gt;="&amp;$C$2,Fact_Product!$C$2:$C$11612,"&lt;="&amp;$C$3)</f>
        <v>13221.75</v>
      </c>
      <c r="F492" s="61" t="n">
        <f aca="false">E492+ROW()*0.000001</f>
        <v>13221.750492</v>
      </c>
      <c r="G492" s="55" t="n">
        <f aca="false">SUMIFS(Fact_Product!$E$2:$E$11612,Fact_Product!$A$2:$A$11612,$B492,Fact_Product!$B$2:$B$11612,$C$4,Fact_Product!$C$2:$C$11612,"&gt;="&amp;$C$2,Fact_Product!$C$2:$C$11612,"&lt;="&amp;$C$3)</f>
        <v>7051</v>
      </c>
      <c r="H492" s="49"/>
      <c r="I492" s="49"/>
      <c r="J492" s="49"/>
    </row>
    <row r="493" customFormat="false" ht="15" hidden="false" customHeight="false" outlineLevel="0" collapsed="false">
      <c r="A493" s="49"/>
      <c r="B493" s="49" t="n">
        <f aca="false">Fact_Product!G329</f>
        <v>328</v>
      </c>
      <c r="C493" s="49" t="str">
        <f aca="false">Fact_Product!H329</f>
        <v>35400</v>
      </c>
      <c r="D493" s="49" t="str">
        <f aca="false">Fact_Product!I329</f>
        <v>WOODEN BOX ADVENT CALENDAR</v>
      </c>
      <c r="E493" s="55" t="n">
        <f aca="false">SUMIFS(Fact_Product!$D$2:$D$11612,Fact_Product!$A$2:$A$11612,$B493,Fact_Product!$B$2:$B$11612,$C$4,Fact_Product!$C$2:$C$11612,"&gt;="&amp;$C$2,Fact_Product!$C$2:$C$11612,"&lt;="&amp;$C$3)</f>
        <v>13219.65</v>
      </c>
      <c r="F493" s="61" t="n">
        <f aca="false">E493+ROW()*0.000001</f>
        <v>13219.650493</v>
      </c>
      <c r="G493" s="55" t="n">
        <f aca="false">SUMIFS(Fact_Product!$E$2:$E$11612,Fact_Product!$A$2:$A$11612,$B493,Fact_Product!$B$2:$B$11612,$C$4,Fact_Product!$C$2:$C$11612,"&gt;="&amp;$C$2,Fact_Product!$C$2:$C$11612,"&lt;="&amp;$C$3)</f>
        <v>1344</v>
      </c>
      <c r="H493" s="49"/>
      <c r="I493" s="49"/>
      <c r="J493" s="49"/>
    </row>
    <row r="494" customFormat="false" ht="15" hidden="false" customHeight="false" outlineLevel="0" collapsed="false">
      <c r="A494" s="49"/>
      <c r="B494" s="49" t="n">
        <f aca="false">Fact_Product!G330</f>
        <v>329</v>
      </c>
      <c r="C494" s="49" t="str">
        <f aca="false">Fact_Product!H330</f>
        <v>21539</v>
      </c>
      <c r="D494" s="49" t="str">
        <f aca="false">Fact_Product!I330</f>
        <v>RED RETROSPOT BUTTER DISH</v>
      </c>
      <c r="E494" s="55" t="n">
        <f aca="false">SUMIFS(Fact_Product!$D$2:$D$11612,Fact_Product!$A$2:$A$11612,$B494,Fact_Product!$B$2:$B$11612,$C$4,Fact_Product!$C$2:$C$11612,"&gt;="&amp;$C$2,Fact_Product!$C$2:$C$11612,"&lt;="&amp;$C$3)</f>
        <v>13217.33</v>
      </c>
      <c r="F494" s="61" t="n">
        <f aca="false">E494+ROW()*0.000001</f>
        <v>13217.330494</v>
      </c>
      <c r="G494" s="55" t="n">
        <f aca="false">SUMIFS(Fact_Product!$E$2:$E$11612,Fact_Product!$A$2:$A$11612,$B494,Fact_Product!$B$2:$B$11612,$C$4,Fact_Product!$C$2:$C$11612,"&gt;="&amp;$C$2,Fact_Product!$C$2:$C$11612,"&lt;="&amp;$C$3)</f>
        <v>2653</v>
      </c>
      <c r="H494" s="49"/>
      <c r="I494" s="49"/>
      <c r="J494" s="49"/>
    </row>
    <row r="495" customFormat="false" ht="15" hidden="false" customHeight="false" outlineLevel="0" collapsed="false">
      <c r="A495" s="49"/>
      <c r="B495" s="49" t="n">
        <f aca="false">Fact_Product!G331</f>
        <v>330</v>
      </c>
      <c r="C495" s="49" t="str">
        <f aca="false">Fact_Product!H331</f>
        <v>15044A</v>
      </c>
      <c r="D495" s="49" t="str">
        <f aca="false">Fact_Product!I331</f>
        <v>PINK PAPER PARASOL</v>
      </c>
      <c r="E495" s="55" t="n">
        <f aca="false">SUMIFS(Fact_Product!$D$2:$D$11612,Fact_Product!$A$2:$A$11612,$B495,Fact_Product!$B$2:$B$11612,$C$4,Fact_Product!$C$2:$C$11612,"&gt;="&amp;$C$2,Fact_Product!$C$2:$C$11612,"&lt;="&amp;$C$3)</f>
        <v>13202.8</v>
      </c>
      <c r="F495" s="61" t="n">
        <f aca="false">E495+ROW()*0.000001</f>
        <v>13202.800495</v>
      </c>
      <c r="G495" s="55" t="n">
        <f aca="false">SUMIFS(Fact_Product!$E$2:$E$11612,Fact_Product!$A$2:$A$11612,$B495,Fact_Product!$B$2:$B$11612,$C$4,Fact_Product!$C$2:$C$11612,"&gt;="&amp;$C$2,Fact_Product!$C$2:$C$11612,"&lt;="&amp;$C$3)</f>
        <v>4961</v>
      </c>
      <c r="H495" s="49"/>
      <c r="I495" s="49"/>
      <c r="J495" s="49"/>
    </row>
    <row r="496" customFormat="false" ht="15" hidden="false" customHeight="false" outlineLevel="0" collapsed="false">
      <c r="A496" s="49"/>
      <c r="B496" s="49" t="n">
        <f aca="false">Fact_Product!G332</f>
        <v>331</v>
      </c>
      <c r="C496" s="49" t="str">
        <f aca="false">Fact_Product!H332</f>
        <v>22667</v>
      </c>
      <c r="D496" s="49" t="str">
        <f aca="false">Fact_Product!I332</f>
        <v>RECIPE BOX RETROSPOT</v>
      </c>
      <c r="E496" s="55" t="n">
        <f aca="false">SUMIFS(Fact_Product!$D$2:$D$11612,Fact_Product!$A$2:$A$11612,$B496,Fact_Product!$B$2:$B$11612,$C$4,Fact_Product!$C$2:$C$11612,"&gt;="&amp;$C$2,Fact_Product!$C$2:$C$11612,"&lt;="&amp;$C$3)</f>
        <v>13192.85</v>
      </c>
      <c r="F496" s="61" t="n">
        <f aca="false">E496+ROW()*0.000001</f>
        <v>13192.850496</v>
      </c>
      <c r="G496" s="55" t="n">
        <f aca="false">SUMIFS(Fact_Product!$E$2:$E$11612,Fact_Product!$A$2:$A$11612,$B496,Fact_Product!$B$2:$B$11612,$C$4,Fact_Product!$C$2:$C$11612,"&gt;="&amp;$C$2,Fact_Product!$C$2:$C$11612,"&lt;="&amp;$C$3)</f>
        <v>4707</v>
      </c>
      <c r="H496" s="49"/>
      <c r="I496" s="49"/>
      <c r="J496" s="49"/>
    </row>
    <row r="497" customFormat="false" ht="15" hidden="false" customHeight="false" outlineLevel="0" collapsed="false">
      <c r="A497" s="49"/>
      <c r="B497" s="49" t="n">
        <f aca="false">Fact_Product!G333</f>
        <v>332</v>
      </c>
      <c r="C497" s="49" t="str">
        <f aca="false">Fact_Product!H333</f>
        <v>21673</v>
      </c>
      <c r="D497" s="49" t="str">
        <f aca="false">Fact_Product!I333</f>
        <v>WHITE SPOT BLUE CERAMIC DRAWER KNOB</v>
      </c>
      <c r="E497" s="55" t="n">
        <f aca="false">SUMIFS(Fact_Product!$D$2:$D$11612,Fact_Product!$A$2:$A$11612,$B497,Fact_Product!$B$2:$B$11612,$C$4,Fact_Product!$C$2:$C$11612,"&gt;="&amp;$C$2,Fact_Product!$C$2:$C$11612,"&lt;="&amp;$C$3)</f>
        <v>13128.44</v>
      </c>
      <c r="F497" s="61" t="n">
        <f aca="false">E497+ROW()*0.000001</f>
        <v>13128.440497</v>
      </c>
      <c r="G497" s="55" t="n">
        <f aca="false">SUMIFS(Fact_Product!$E$2:$E$11612,Fact_Product!$A$2:$A$11612,$B497,Fact_Product!$B$2:$B$11612,$C$4,Fact_Product!$C$2:$C$11612,"&gt;="&amp;$C$2,Fact_Product!$C$2:$C$11612,"&lt;="&amp;$C$3)</f>
        <v>9947</v>
      </c>
      <c r="H497" s="49"/>
      <c r="I497" s="49"/>
      <c r="J497" s="49"/>
    </row>
    <row r="498" customFormat="false" ht="15" hidden="false" customHeight="false" outlineLevel="0" collapsed="false">
      <c r="A498" s="49"/>
      <c r="B498" s="49" t="n">
        <f aca="false">Fact_Product!G334</f>
        <v>333</v>
      </c>
      <c r="C498" s="49" t="str">
        <f aca="false">Fact_Product!H334</f>
        <v>22271</v>
      </c>
      <c r="D498" s="49" t="str">
        <f aca="false">Fact_Product!I334</f>
        <v>FELTCRAFT DOLL ROSIE</v>
      </c>
      <c r="E498" s="55" t="n">
        <f aca="false">SUMIFS(Fact_Product!$D$2:$D$11612,Fact_Product!$A$2:$A$11612,$B498,Fact_Product!$B$2:$B$11612,$C$4,Fact_Product!$C$2:$C$11612,"&gt;="&amp;$C$2,Fact_Product!$C$2:$C$11612,"&lt;="&amp;$C$3)</f>
        <v>13082.53</v>
      </c>
      <c r="F498" s="61" t="n">
        <f aca="false">E498+ROW()*0.000001</f>
        <v>13082.530498</v>
      </c>
      <c r="G498" s="55" t="n">
        <f aca="false">SUMIFS(Fact_Product!$E$2:$E$11612,Fact_Product!$A$2:$A$11612,$B498,Fact_Product!$B$2:$B$11612,$C$4,Fact_Product!$C$2:$C$11612,"&gt;="&amp;$C$2,Fact_Product!$C$2:$C$11612,"&lt;="&amp;$C$3)</f>
        <v>4562</v>
      </c>
      <c r="H498" s="49"/>
      <c r="I498" s="49"/>
      <c r="J498" s="49"/>
    </row>
    <row r="499" customFormat="false" ht="15" hidden="false" customHeight="false" outlineLevel="0" collapsed="false">
      <c r="A499" s="49"/>
      <c r="B499" s="49" t="n">
        <f aca="false">Fact_Product!G335</f>
        <v>334</v>
      </c>
      <c r="C499" s="49" t="str">
        <f aca="false">Fact_Product!H335</f>
        <v>22636</v>
      </c>
      <c r="D499" s="49" t="str">
        <f aca="false">Fact_Product!I335</f>
        <v>CHILDS BREAKFAST SET CIRCUS PARADE</v>
      </c>
      <c r="E499" s="55" t="n">
        <f aca="false">SUMIFS(Fact_Product!$D$2:$D$11612,Fact_Product!$A$2:$A$11612,$B499,Fact_Product!$B$2:$B$11612,$C$4,Fact_Product!$C$2:$C$11612,"&gt;="&amp;$C$2,Fact_Product!$C$2:$C$11612,"&lt;="&amp;$C$3)</f>
        <v>13061.33</v>
      </c>
      <c r="F499" s="61" t="n">
        <f aca="false">E499+ROW()*0.000001</f>
        <v>13061.330499</v>
      </c>
      <c r="G499" s="55" t="n">
        <f aca="false">SUMIFS(Fact_Product!$E$2:$E$11612,Fact_Product!$A$2:$A$11612,$B499,Fact_Product!$B$2:$B$11612,$C$4,Fact_Product!$C$2:$C$11612,"&gt;="&amp;$C$2,Fact_Product!$C$2:$C$11612,"&lt;="&amp;$C$3)</f>
        <v>1573</v>
      </c>
      <c r="H499" s="49"/>
      <c r="I499" s="49"/>
      <c r="J499" s="49"/>
    </row>
    <row r="500" customFormat="false" ht="15" hidden="false" customHeight="false" outlineLevel="0" collapsed="false">
      <c r="A500" s="49"/>
      <c r="B500" s="49" t="n">
        <f aca="false">Fact_Product!G336</f>
        <v>335</v>
      </c>
      <c r="C500" s="49" t="str">
        <f aca="false">Fact_Product!H336</f>
        <v>21098</v>
      </c>
      <c r="D500" s="49" t="str">
        <f aca="false">Fact_Product!I336</f>
        <v>CHRISTMAS TOILET ROLL</v>
      </c>
      <c r="E500" s="55" t="n">
        <f aca="false">SUMIFS(Fact_Product!$D$2:$D$11612,Fact_Product!$A$2:$A$11612,$B500,Fact_Product!$B$2:$B$11612,$C$4,Fact_Product!$C$2:$C$11612,"&gt;="&amp;$C$2,Fact_Product!$C$2:$C$11612,"&lt;="&amp;$C$3)</f>
        <v>13017.54</v>
      </c>
      <c r="F500" s="61" t="n">
        <f aca="false">E500+ROW()*0.000001</f>
        <v>13017.5405</v>
      </c>
      <c r="G500" s="55" t="n">
        <f aca="false">SUMIFS(Fact_Product!$E$2:$E$11612,Fact_Product!$A$2:$A$11612,$B500,Fact_Product!$B$2:$B$11612,$C$4,Fact_Product!$C$2:$C$11612,"&gt;="&amp;$C$2,Fact_Product!$C$2:$C$11612,"&lt;="&amp;$C$3)</f>
        <v>8318</v>
      </c>
      <c r="H500" s="49"/>
      <c r="I500" s="49"/>
      <c r="J500" s="49"/>
    </row>
    <row r="501" customFormat="false" ht="15" hidden="false" customHeight="false" outlineLevel="0" collapsed="false">
      <c r="A501" s="49"/>
      <c r="B501" s="49" t="n">
        <f aca="false">Fact_Product!G337</f>
        <v>336</v>
      </c>
      <c r="C501" s="49" t="str">
        <f aca="false">Fact_Product!H337</f>
        <v>21380</v>
      </c>
      <c r="D501" s="49" t="str">
        <f aca="false">Fact_Product!I337</f>
        <v>WOODEN HAPPY BIRTHDAY GARLAND</v>
      </c>
      <c r="E501" s="55" t="n">
        <f aca="false">SUMIFS(Fact_Product!$D$2:$D$11612,Fact_Product!$A$2:$A$11612,$B501,Fact_Product!$B$2:$B$11612,$C$4,Fact_Product!$C$2:$C$11612,"&gt;="&amp;$C$2,Fact_Product!$C$2:$C$11612,"&lt;="&amp;$C$3)</f>
        <v>12991.62</v>
      </c>
      <c r="F501" s="61" t="n">
        <f aca="false">E501+ROW()*0.000001</f>
        <v>12991.620501</v>
      </c>
      <c r="G501" s="55" t="n">
        <f aca="false">SUMIFS(Fact_Product!$E$2:$E$11612,Fact_Product!$A$2:$A$11612,$B501,Fact_Product!$B$2:$B$11612,$C$4,Fact_Product!$C$2:$C$11612,"&gt;="&amp;$C$2,Fact_Product!$C$2:$C$11612,"&lt;="&amp;$C$3)</f>
        <v>4449</v>
      </c>
      <c r="H501" s="49"/>
      <c r="I501" s="49"/>
      <c r="J501" s="49"/>
    </row>
    <row r="502" customFormat="false" ht="15" hidden="false" customHeight="false" outlineLevel="0" collapsed="false">
      <c r="A502" s="49"/>
      <c r="B502" s="49" t="n">
        <f aca="false">Fact_Product!G338</f>
        <v>337</v>
      </c>
      <c r="C502" s="49" t="str">
        <f aca="false">Fact_Product!H338</f>
        <v>22207</v>
      </c>
      <c r="D502" s="49" t="str">
        <f aca="false">Fact_Product!I338</f>
        <v>FRYING PAN UNION FLAG</v>
      </c>
      <c r="E502" s="55" t="n">
        <f aca="false">SUMIFS(Fact_Product!$D$2:$D$11612,Fact_Product!$A$2:$A$11612,$B502,Fact_Product!$B$2:$B$11612,$C$4,Fact_Product!$C$2:$C$11612,"&gt;="&amp;$C$2,Fact_Product!$C$2:$C$11612,"&lt;="&amp;$C$3)</f>
        <v>12973.82</v>
      </c>
      <c r="F502" s="61" t="n">
        <f aca="false">E502+ROW()*0.000001</f>
        <v>12973.820502</v>
      </c>
      <c r="G502" s="55" t="n">
        <f aca="false">SUMIFS(Fact_Product!$E$2:$E$11612,Fact_Product!$A$2:$A$11612,$B502,Fact_Product!$B$2:$B$11612,$C$4,Fact_Product!$C$2:$C$11612,"&gt;="&amp;$C$2,Fact_Product!$C$2:$C$11612,"&lt;="&amp;$C$3)</f>
        <v>3018</v>
      </c>
      <c r="H502" s="49"/>
      <c r="I502" s="49"/>
      <c r="J502" s="49"/>
    </row>
    <row r="503" customFormat="false" ht="15" hidden="false" customHeight="false" outlineLevel="0" collapsed="false">
      <c r="A503" s="49"/>
      <c r="B503" s="49" t="n">
        <f aca="false">Fact_Product!G339</f>
        <v>338</v>
      </c>
      <c r="C503" s="49" t="str">
        <f aca="false">Fact_Product!H339</f>
        <v>23108</v>
      </c>
      <c r="D503" s="49" t="str">
        <f aca="false">Fact_Product!I339</f>
        <v>SET OF 10 LED DOLLY LIGHTS</v>
      </c>
      <c r="E503" s="55" t="n">
        <f aca="false">SUMIFS(Fact_Product!$D$2:$D$11612,Fact_Product!$A$2:$A$11612,$B503,Fact_Product!$B$2:$B$11612,$C$4,Fact_Product!$C$2:$C$11612,"&gt;="&amp;$C$2,Fact_Product!$C$2:$C$11612,"&lt;="&amp;$C$3)</f>
        <v>12972.92</v>
      </c>
      <c r="F503" s="61" t="n">
        <f aca="false">E503+ROW()*0.000001</f>
        <v>12972.920503</v>
      </c>
      <c r="G503" s="55" t="n">
        <f aca="false">SUMIFS(Fact_Product!$E$2:$E$11612,Fact_Product!$A$2:$A$11612,$B503,Fact_Product!$B$2:$B$11612,$C$4,Fact_Product!$C$2:$C$11612,"&gt;="&amp;$C$2,Fact_Product!$C$2:$C$11612,"&lt;="&amp;$C$3)</f>
        <v>2155</v>
      </c>
      <c r="H503" s="49"/>
      <c r="I503" s="49"/>
      <c r="J503" s="49"/>
    </row>
    <row r="504" customFormat="false" ht="15" hidden="false" customHeight="false" outlineLevel="0" collapsed="false">
      <c r="A504" s="49"/>
      <c r="B504" s="49" t="n">
        <f aca="false">Fact_Product!G340</f>
        <v>339</v>
      </c>
      <c r="C504" s="49" t="str">
        <f aca="false">Fact_Product!H340</f>
        <v>20676</v>
      </c>
      <c r="D504" s="49" t="str">
        <f aca="false">Fact_Product!I340</f>
        <v>RED RETROSPOT BOWL</v>
      </c>
      <c r="E504" s="55" t="n">
        <f aca="false">SUMIFS(Fact_Product!$D$2:$D$11612,Fact_Product!$A$2:$A$11612,$B504,Fact_Product!$B$2:$B$11612,$C$4,Fact_Product!$C$2:$C$11612,"&gt;="&amp;$C$2,Fact_Product!$C$2:$C$11612,"&lt;="&amp;$C$3)</f>
        <v>12948.89</v>
      </c>
      <c r="F504" s="61" t="n">
        <f aca="false">E504+ROW()*0.000001</f>
        <v>12948.890504</v>
      </c>
      <c r="G504" s="55" t="n">
        <f aca="false">SUMIFS(Fact_Product!$E$2:$E$11612,Fact_Product!$A$2:$A$11612,$B504,Fact_Product!$B$2:$B$11612,$C$4,Fact_Product!$C$2:$C$11612,"&gt;="&amp;$C$2,Fact_Product!$C$2:$C$11612,"&lt;="&amp;$C$3)</f>
        <v>10338</v>
      </c>
      <c r="H504" s="49"/>
      <c r="I504" s="49"/>
      <c r="J504" s="49"/>
    </row>
    <row r="505" customFormat="false" ht="15" hidden="false" customHeight="false" outlineLevel="0" collapsed="false">
      <c r="A505" s="49"/>
      <c r="B505" s="49" t="n">
        <f aca="false">Fact_Product!G341</f>
        <v>340</v>
      </c>
      <c r="C505" s="49" t="str">
        <f aca="false">Fact_Product!H341</f>
        <v>21935</v>
      </c>
      <c r="D505" s="49" t="str">
        <f aca="false">Fact_Product!I341</f>
        <v>SUKI  SHOULDER BAG</v>
      </c>
      <c r="E505" s="55" t="n">
        <f aca="false">SUMIFS(Fact_Product!$D$2:$D$11612,Fact_Product!$A$2:$A$11612,$B505,Fact_Product!$B$2:$B$11612,$C$4,Fact_Product!$C$2:$C$11612,"&gt;="&amp;$C$2,Fact_Product!$C$2:$C$11612,"&lt;="&amp;$C$3)</f>
        <v>12907.06</v>
      </c>
      <c r="F505" s="61" t="n">
        <f aca="false">E505+ROW()*0.000001</f>
        <v>12907.060505</v>
      </c>
      <c r="G505" s="55" t="n">
        <f aca="false">SUMIFS(Fact_Product!$E$2:$E$11612,Fact_Product!$A$2:$A$11612,$B505,Fact_Product!$B$2:$B$11612,$C$4,Fact_Product!$C$2:$C$11612,"&gt;="&amp;$C$2,Fact_Product!$C$2:$C$11612,"&lt;="&amp;$C$3)</f>
        <v>6996</v>
      </c>
      <c r="H505" s="49"/>
      <c r="I505" s="49"/>
      <c r="J505" s="49"/>
    </row>
    <row r="506" customFormat="false" ht="15" hidden="false" customHeight="false" outlineLevel="0" collapsed="false">
      <c r="A506" s="49"/>
      <c r="B506" s="49" t="n">
        <f aca="false">Fact_Product!G342</f>
        <v>341</v>
      </c>
      <c r="C506" s="49" t="str">
        <f aca="false">Fact_Product!H342</f>
        <v>22088</v>
      </c>
      <c r="D506" s="49" t="str">
        <f aca="false">Fact_Product!I342</f>
        <v>PAPER BUNTING COLOURED LACE</v>
      </c>
      <c r="E506" s="55" t="n">
        <f aca="false">SUMIFS(Fact_Product!$D$2:$D$11612,Fact_Product!$A$2:$A$11612,$B506,Fact_Product!$B$2:$B$11612,$C$4,Fact_Product!$C$2:$C$11612,"&gt;="&amp;$C$2,Fact_Product!$C$2:$C$11612,"&lt;="&amp;$C$3)</f>
        <v>12878.83</v>
      </c>
      <c r="F506" s="61" t="n">
        <f aca="false">E506+ROW()*0.000001</f>
        <v>12878.830506</v>
      </c>
      <c r="G506" s="55" t="n">
        <f aca="false">SUMIFS(Fact_Product!$E$2:$E$11612,Fact_Product!$A$2:$A$11612,$B506,Fact_Product!$B$2:$B$11612,$C$4,Fact_Product!$C$2:$C$11612,"&gt;="&amp;$C$2,Fact_Product!$C$2:$C$11612,"&lt;="&amp;$C$3)</f>
        <v>4324</v>
      </c>
      <c r="H506" s="49"/>
      <c r="I506" s="49"/>
      <c r="J506" s="49"/>
    </row>
    <row r="507" customFormat="false" ht="15" hidden="false" customHeight="false" outlineLevel="0" collapsed="false">
      <c r="A507" s="49"/>
      <c r="B507" s="49" t="n">
        <f aca="false">Fact_Product!G343</f>
        <v>342</v>
      </c>
      <c r="C507" s="49" t="str">
        <f aca="false">Fact_Product!H343</f>
        <v>22584</v>
      </c>
      <c r="D507" s="49" t="str">
        <f aca="false">Fact_Product!I343</f>
        <v>PACK OF 6 PANNETONE GIFT BOXES</v>
      </c>
      <c r="E507" s="55" t="n">
        <f aca="false">SUMIFS(Fact_Product!$D$2:$D$11612,Fact_Product!$A$2:$A$11612,$B507,Fact_Product!$B$2:$B$11612,$C$4,Fact_Product!$C$2:$C$11612,"&gt;="&amp;$C$2,Fact_Product!$C$2:$C$11612,"&lt;="&amp;$C$3)</f>
        <v>12861.93</v>
      </c>
      <c r="F507" s="61" t="n">
        <f aca="false">E507+ROW()*0.000001</f>
        <v>12861.930507</v>
      </c>
      <c r="G507" s="55" t="n">
        <f aca="false">SUMIFS(Fact_Product!$E$2:$E$11612,Fact_Product!$A$2:$A$11612,$B507,Fact_Product!$B$2:$B$11612,$C$4,Fact_Product!$C$2:$C$11612,"&gt;="&amp;$C$2,Fact_Product!$C$2:$C$11612,"&lt;="&amp;$C$3)</f>
        <v>5025</v>
      </c>
      <c r="H507" s="49"/>
      <c r="I507" s="49"/>
      <c r="J507" s="49"/>
    </row>
    <row r="508" customFormat="false" ht="15" hidden="false" customHeight="false" outlineLevel="0" collapsed="false">
      <c r="A508" s="49"/>
      <c r="B508" s="49" t="n">
        <f aca="false">Fact_Product!G344</f>
        <v>343</v>
      </c>
      <c r="C508" s="49" t="str">
        <f aca="false">Fact_Product!H344</f>
        <v>22553</v>
      </c>
      <c r="D508" s="49" t="str">
        <f aca="false">Fact_Product!I344</f>
        <v>PLASTERS IN TIN SKULLS</v>
      </c>
      <c r="E508" s="55" t="n">
        <f aca="false">SUMIFS(Fact_Product!$D$2:$D$11612,Fact_Product!$A$2:$A$11612,$B508,Fact_Product!$B$2:$B$11612,$C$4,Fact_Product!$C$2:$C$11612,"&gt;="&amp;$C$2,Fact_Product!$C$2:$C$11612,"&lt;="&amp;$C$3)</f>
        <v>12854.75</v>
      </c>
      <c r="F508" s="61" t="n">
        <f aca="false">E508+ROW()*0.000001</f>
        <v>12854.750508</v>
      </c>
      <c r="G508" s="55" t="n">
        <f aca="false">SUMIFS(Fact_Product!$E$2:$E$11612,Fact_Product!$A$2:$A$11612,$B508,Fact_Product!$B$2:$B$11612,$C$4,Fact_Product!$C$2:$C$11612,"&gt;="&amp;$C$2,Fact_Product!$C$2:$C$11612,"&lt;="&amp;$C$3)</f>
        <v>7698</v>
      </c>
      <c r="H508" s="49"/>
      <c r="I508" s="49"/>
      <c r="J508" s="49"/>
    </row>
    <row r="509" customFormat="false" ht="15" hidden="false" customHeight="false" outlineLevel="0" collapsed="false">
      <c r="A509" s="49"/>
      <c r="B509" s="49" t="n">
        <f aca="false">Fact_Product!G345</f>
        <v>344</v>
      </c>
      <c r="C509" s="49" t="str">
        <f aca="false">Fact_Product!H345</f>
        <v>22236</v>
      </c>
      <c r="D509" s="49" t="str">
        <f aca="false">Fact_Product!I345</f>
        <v>CAKE STAND 3 TIER MAGIC GARDEN</v>
      </c>
      <c r="E509" s="55" t="n">
        <f aca="false">SUMIFS(Fact_Product!$D$2:$D$11612,Fact_Product!$A$2:$A$11612,$B509,Fact_Product!$B$2:$B$11612,$C$4,Fact_Product!$C$2:$C$11612,"&gt;="&amp;$C$2,Fact_Product!$C$2:$C$11612,"&lt;="&amp;$C$3)</f>
        <v>12844.27</v>
      </c>
      <c r="F509" s="61" t="n">
        <f aca="false">E509+ROW()*0.000001</f>
        <v>12844.270509</v>
      </c>
      <c r="G509" s="55" t="n">
        <f aca="false">SUMIFS(Fact_Product!$E$2:$E$11612,Fact_Product!$A$2:$A$11612,$B509,Fact_Product!$B$2:$B$11612,$C$4,Fact_Product!$C$2:$C$11612,"&gt;="&amp;$C$2,Fact_Product!$C$2:$C$11612,"&lt;="&amp;$C$3)</f>
        <v>1032</v>
      </c>
      <c r="H509" s="49"/>
      <c r="I509" s="49"/>
      <c r="J509" s="49"/>
    </row>
    <row r="510" customFormat="false" ht="15" hidden="false" customHeight="false" outlineLevel="0" collapsed="false">
      <c r="A510" s="49"/>
      <c r="B510" s="49" t="n">
        <f aca="false">Fact_Product!G346</f>
        <v>345</v>
      </c>
      <c r="C510" s="49" t="str">
        <f aca="false">Fact_Product!H346</f>
        <v>84988</v>
      </c>
      <c r="D510" s="49" t="str">
        <f aca="false">Fact_Product!I346</f>
        <v>SET OF 72 PINK HEART PAPER DOILIES</v>
      </c>
      <c r="E510" s="55" t="n">
        <f aca="false">SUMIFS(Fact_Product!$D$2:$D$11612,Fact_Product!$A$2:$A$11612,$B510,Fact_Product!$B$2:$B$11612,$C$4,Fact_Product!$C$2:$C$11612,"&gt;="&amp;$C$2,Fact_Product!$C$2:$C$11612,"&lt;="&amp;$C$3)</f>
        <v>12821.97</v>
      </c>
      <c r="F510" s="61" t="n">
        <f aca="false">E510+ROW()*0.000001</f>
        <v>12821.97051</v>
      </c>
      <c r="G510" s="55" t="n">
        <f aca="false">SUMIFS(Fact_Product!$E$2:$E$11612,Fact_Product!$A$2:$A$11612,$B510,Fact_Product!$B$2:$B$11612,$C$4,Fact_Product!$C$2:$C$11612,"&gt;="&amp;$C$2,Fact_Product!$C$2:$C$11612,"&lt;="&amp;$C$3)</f>
        <v>8241</v>
      </c>
      <c r="H510" s="49"/>
      <c r="I510" s="49"/>
      <c r="J510" s="49"/>
    </row>
    <row r="511" customFormat="false" ht="15" hidden="false" customHeight="false" outlineLevel="0" collapsed="false">
      <c r="A511" s="49"/>
      <c r="B511" s="49" t="n">
        <f aca="false">Fact_Product!G347</f>
        <v>346</v>
      </c>
      <c r="C511" s="49" t="str">
        <f aca="false">Fact_Product!H347</f>
        <v>22846</v>
      </c>
      <c r="D511" s="49" t="str">
        <f aca="false">Fact_Product!I347</f>
        <v>BREAD BIN DINER STYLE RED</v>
      </c>
      <c r="E511" s="55" t="n">
        <f aca="false">SUMIFS(Fact_Product!$D$2:$D$11612,Fact_Product!$A$2:$A$11612,$B511,Fact_Product!$B$2:$B$11612,$C$4,Fact_Product!$C$2:$C$11612,"&gt;="&amp;$C$2,Fact_Product!$C$2:$C$11612,"&lt;="&amp;$C$3)</f>
        <v>12814.22</v>
      </c>
      <c r="F511" s="61" t="n">
        <f aca="false">E511+ROW()*0.000001</f>
        <v>12814.220511</v>
      </c>
      <c r="G511" s="55" t="n">
        <f aca="false">SUMIFS(Fact_Product!$E$2:$E$11612,Fact_Product!$A$2:$A$11612,$B511,Fact_Product!$B$2:$B$11612,$C$4,Fact_Product!$C$2:$C$11612,"&gt;="&amp;$C$2,Fact_Product!$C$2:$C$11612,"&lt;="&amp;$C$3)</f>
        <v>797</v>
      </c>
      <c r="H511" s="49"/>
      <c r="I511" s="49"/>
      <c r="J511" s="49"/>
    </row>
    <row r="512" customFormat="false" ht="15" hidden="false" customHeight="false" outlineLevel="0" collapsed="false">
      <c r="A512" s="49"/>
      <c r="B512" s="49" t="n">
        <f aca="false">Fact_Product!G348</f>
        <v>347</v>
      </c>
      <c r="C512" s="49" t="str">
        <f aca="false">Fact_Product!H348</f>
        <v>22580</v>
      </c>
      <c r="D512" s="49" t="str">
        <f aca="false">Fact_Product!I348</f>
        <v>ADVENT CALENDAR GINGHAM SACK</v>
      </c>
      <c r="E512" s="55" t="n">
        <f aca="false">SUMIFS(Fact_Product!$D$2:$D$11612,Fact_Product!$A$2:$A$11612,$B512,Fact_Product!$B$2:$B$11612,$C$4,Fact_Product!$C$2:$C$11612,"&gt;="&amp;$C$2,Fact_Product!$C$2:$C$11612,"&lt;="&amp;$C$3)</f>
        <v>12809.28</v>
      </c>
      <c r="F512" s="61" t="n">
        <f aca="false">E512+ROW()*0.000001</f>
        <v>12809.280512</v>
      </c>
      <c r="G512" s="55" t="n">
        <f aca="false">SUMIFS(Fact_Product!$E$2:$E$11612,Fact_Product!$A$2:$A$11612,$B512,Fact_Product!$B$2:$B$11612,$C$4,Fact_Product!$C$2:$C$11612,"&gt;="&amp;$C$2,Fact_Product!$C$2:$C$11612,"&lt;="&amp;$C$3)</f>
        <v>2258</v>
      </c>
      <c r="H512" s="49"/>
      <c r="I512" s="49"/>
      <c r="J512" s="49"/>
    </row>
    <row r="513" customFormat="false" ht="15" hidden="false" customHeight="false" outlineLevel="0" collapsed="false">
      <c r="A513" s="49"/>
      <c r="B513" s="49" t="n">
        <f aca="false">Fact_Product!G349</f>
        <v>348</v>
      </c>
      <c r="C513" s="49" t="str">
        <f aca="false">Fact_Product!H349</f>
        <v>22804</v>
      </c>
      <c r="D513" s="49" t="str">
        <f aca="false">Fact_Product!I349</f>
        <v>CANDLEHOLDER PINK HANGING HEART</v>
      </c>
      <c r="E513" s="55" t="n">
        <f aca="false">SUMIFS(Fact_Product!$D$2:$D$11612,Fact_Product!$A$2:$A$11612,$B513,Fact_Product!$B$2:$B$11612,$C$4,Fact_Product!$C$2:$C$11612,"&gt;="&amp;$C$2,Fact_Product!$C$2:$C$11612,"&lt;="&amp;$C$3)</f>
        <v>12781</v>
      </c>
      <c r="F513" s="61" t="n">
        <f aca="false">E513+ROW()*0.000001</f>
        <v>12781.000513</v>
      </c>
      <c r="G513" s="55" t="n">
        <f aca="false">SUMIFS(Fact_Product!$E$2:$E$11612,Fact_Product!$A$2:$A$11612,$B513,Fact_Product!$B$2:$B$11612,$C$4,Fact_Product!$C$2:$C$11612,"&gt;="&amp;$C$2,Fact_Product!$C$2:$C$11612,"&lt;="&amp;$C$3)</f>
        <v>4757</v>
      </c>
      <c r="H513" s="49"/>
      <c r="I513" s="49"/>
      <c r="J513" s="49"/>
    </row>
    <row r="514" customFormat="false" ht="15" hidden="false" customHeight="false" outlineLevel="0" collapsed="false">
      <c r="A514" s="49"/>
      <c r="B514" s="49" t="n">
        <f aca="false">Fact_Product!G350</f>
        <v>349</v>
      </c>
      <c r="C514" s="49" t="str">
        <f aca="false">Fact_Product!H350</f>
        <v>21871</v>
      </c>
      <c r="D514" s="49" t="str">
        <f aca="false">Fact_Product!I350</f>
        <v>SAVE THE PLANET MUG</v>
      </c>
      <c r="E514" s="55" t="n">
        <f aca="false">SUMIFS(Fact_Product!$D$2:$D$11612,Fact_Product!$A$2:$A$11612,$B514,Fact_Product!$B$2:$B$11612,$C$4,Fact_Product!$C$2:$C$11612,"&gt;="&amp;$C$2,Fact_Product!$C$2:$C$11612,"&lt;="&amp;$C$3)</f>
        <v>12762.7</v>
      </c>
      <c r="F514" s="61" t="n">
        <f aca="false">E514+ROW()*0.000001</f>
        <v>12762.700514</v>
      </c>
      <c r="G514" s="55" t="n">
        <f aca="false">SUMIFS(Fact_Product!$E$2:$E$11612,Fact_Product!$A$2:$A$11612,$B514,Fact_Product!$B$2:$B$11612,$C$4,Fact_Product!$C$2:$C$11612,"&gt;="&amp;$C$2,Fact_Product!$C$2:$C$11612,"&lt;="&amp;$C$3)</f>
        <v>10686</v>
      </c>
      <c r="H514" s="49"/>
      <c r="I514" s="49"/>
      <c r="J514" s="49"/>
    </row>
    <row r="515" customFormat="false" ht="15" hidden="false" customHeight="false" outlineLevel="0" collapsed="false">
      <c r="A515" s="49"/>
      <c r="B515" s="49" t="n">
        <f aca="false">Fact_Product!G351</f>
        <v>350</v>
      </c>
      <c r="C515" s="49" t="str">
        <f aca="false">Fact_Product!H351</f>
        <v>21704</v>
      </c>
      <c r="D515" s="49" t="str">
        <f aca="false">Fact_Product!I351</f>
        <v>BAG 250g SWIRLY MARBLES</v>
      </c>
      <c r="E515" s="55" t="n">
        <f aca="false">SUMIFS(Fact_Product!$D$2:$D$11612,Fact_Product!$A$2:$A$11612,$B515,Fact_Product!$B$2:$B$11612,$C$4,Fact_Product!$C$2:$C$11612,"&gt;="&amp;$C$2,Fact_Product!$C$2:$C$11612,"&lt;="&amp;$C$3)</f>
        <v>12723.09</v>
      </c>
      <c r="F515" s="61" t="n">
        <f aca="false">E515+ROW()*0.000001</f>
        <v>12723.090515</v>
      </c>
      <c r="G515" s="55" t="n">
        <f aca="false">SUMIFS(Fact_Product!$E$2:$E$11612,Fact_Product!$A$2:$A$11612,$B515,Fact_Product!$B$2:$B$11612,$C$4,Fact_Product!$C$2:$C$11612,"&gt;="&amp;$C$2,Fact_Product!$C$2:$C$11612,"&lt;="&amp;$C$3)</f>
        <v>16473</v>
      </c>
      <c r="H515" s="49"/>
      <c r="I515" s="49"/>
      <c r="J515" s="49"/>
    </row>
    <row r="516" customFormat="false" ht="15" hidden="false" customHeight="false" outlineLevel="0" collapsed="false">
      <c r="A516" s="49"/>
      <c r="B516" s="49" t="n">
        <f aca="false">Fact_Product!G352</f>
        <v>351</v>
      </c>
      <c r="C516" s="49" t="str">
        <f aca="false">Fact_Product!H352</f>
        <v>22766</v>
      </c>
      <c r="D516" s="49" t="str">
        <f aca="false">Fact_Product!I352</f>
        <v>PHOTO FRAME CORNICE</v>
      </c>
      <c r="E516" s="55" t="n">
        <f aca="false">SUMIFS(Fact_Product!$D$2:$D$11612,Fact_Product!$A$2:$A$11612,$B516,Fact_Product!$B$2:$B$11612,$C$4,Fact_Product!$C$2:$C$11612,"&gt;="&amp;$C$2,Fact_Product!$C$2:$C$11612,"&lt;="&amp;$C$3)</f>
        <v>12678.4</v>
      </c>
      <c r="F516" s="61" t="n">
        <f aca="false">E516+ROW()*0.000001</f>
        <v>12678.400516</v>
      </c>
      <c r="G516" s="55" t="n">
        <f aca="false">SUMIFS(Fact_Product!$E$2:$E$11612,Fact_Product!$A$2:$A$11612,$B516,Fact_Product!$B$2:$B$11612,$C$4,Fact_Product!$C$2:$C$11612,"&gt;="&amp;$C$2,Fact_Product!$C$2:$C$11612,"&lt;="&amp;$C$3)</f>
        <v>4304</v>
      </c>
      <c r="H516" s="49"/>
      <c r="I516" s="49"/>
      <c r="J516" s="49"/>
    </row>
    <row r="517" customFormat="false" ht="15" hidden="false" customHeight="false" outlineLevel="0" collapsed="false">
      <c r="A517" s="49"/>
      <c r="B517" s="49" t="n">
        <f aca="false">Fact_Product!G353</f>
        <v>352</v>
      </c>
      <c r="C517" s="49" t="str">
        <f aca="false">Fact_Product!H353</f>
        <v>23207</v>
      </c>
      <c r="D517" s="49" t="str">
        <f aca="false">Fact_Product!I353</f>
        <v>LUNCH BAG ALPHABET DESIGN</v>
      </c>
      <c r="E517" s="55" t="n">
        <f aca="false">SUMIFS(Fact_Product!$D$2:$D$11612,Fact_Product!$A$2:$A$11612,$B517,Fact_Product!$B$2:$B$11612,$C$4,Fact_Product!$C$2:$C$11612,"&gt;="&amp;$C$2,Fact_Product!$C$2:$C$11612,"&lt;="&amp;$C$3)</f>
        <v>12665.95</v>
      </c>
      <c r="F517" s="61" t="n">
        <f aca="false">E517+ROW()*0.000001</f>
        <v>12665.950517</v>
      </c>
      <c r="G517" s="55" t="n">
        <f aca="false">SUMIFS(Fact_Product!$E$2:$E$11612,Fact_Product!$A$2:$A$11612,$B517,Fact_Product!$B$2:$B$11612,$C$4,Fact_Product!$C$2:$C$11612,"&gt;="&amp;$C$2,Fact_Product!$C$2:$C$11612,"&lt;="&amp;$C$3)</f>
        <v>7382</v>
      </c>
      <c r="H517" s="49"/>
      <c r="I517" s="49"/>
      <c r="J517" s="49"/>
    </row>
    <row r="518" customFormat="false" ht="15" hidden="false" customHeight="false" outlineLevel="0" collapsed="false">
      <c r="A518" s="49"/>
      <c r="B518" s="49" t="n">
        <f aca="false">Fact_Product!G354</f>
        <v>353</v>
      </c>
      <c r="C518" s="49" t="str">
        <f aca="false">Fact_Product!H354</f>
        <v>21906</v>
      </c>
      <c r="D518" s="49" t="str">
        <f aca="false">Fact_Product!I354</f>
        <v>PHARMACIE FIRST AID TIN</v>
      </c>
      <c r="E518" s="55" t="n">
        <f aca="false">SUMIFS(Fact_Product!$D$2:$D$11612,Fact_Product!$A$2:$A$11612,$B518,Fact_Product!$B$2:$B$11612,$C$4,Fact_Product!$C$2:$C$11612,"&gt;="&amp;$C$2,Fact_Product!$C$2:$C$11612,"&lt;="&amp;$C$3)</f>
        <v>12616.21</v>
      </c>
      <c r="F518" s="61" t="n">
        <f aca="false">E518+ROW()*0.000001</f>
        <v>12616.210518</v>
      </c>
      <c r="G518" s="55" t="n">
        <f aca="false">SUMIFS(Fact_Product!$E$2:$E$11612,Fact_Product!$A$2:$A$11612,$B518,Fact_Product!$B$2:$B$11612,$C$4,Fact_Product!$C$2:$C$11612,"&gt;="&amp;$C$2,Fact_Product!$C$2:$C$11612,"&lt;="&amp;$C$3)</f>
        <v>1747</v>
      </c>
      <c r="H518" s="49"/>
      <c r="I518" s="49"/>
      <c r="J518" s="49"/>
    </row>
    <row r="519" customFormat="false" ht="15" hidden="false" customHeight="false" outlineLevel="0" collapsed="false">
      <c r="A519" s="49"/>
      <c r="B519" s="49" t="n">
        <f aca="false">Fact_Product!G355</f>
        <v>354</v>
      </c>
      <c r="C519" s="49" t="str">
        <f aca="false">Fact_Product!H355</f>
        <v>22464</v>
      </c>
      <c r="D519" s="49" t="str">
        <f aca="false">Fact_Product!I355</f>
        <v>HANGING METAL HEART LANTERN</v>
      </c>
      <c r="E519" s="55" t="n">
        <f aca="false">SUMIFS(Fact_Product!$D$2:$D$11612,Fact_Product!$A$2:$A$11612,$B519,Fact_Product!$B$2:$B$11612,$C$4,Fact_Product!$C$2:$C$11612,"&gt;="&amp;$C$2,Fact_Product!$C$2:$C$11612,"&lt;="&amp;$C$3)</f>
        <v>12606.41</v>
      </c>
      <c r="F519" s="61" t="n">
        <f aca="false">E519+ROW()*0.000001</f>
        <v>12606.410519</v>
      </c>
      <c r="G519" s="55" t="n">
        <f aca="false">SUMIFS(Fact_Product!$E$2:$E$11612,Fact_Product!$A$2:$A$11612,$B519,Fact_Product!$B$2:$B$11612,$C$4,Fact_Product!$C$2:$C$11612,"&gt;="&amp;$C$2,Fact_Product!$C$2:$C$11612,"&lt;="&amp;$C$3)</f>
        <v>7597</v>
      </c>
      <c r="H519" s="49"/>
      <c r="I519" s="49"/>
      <c r="J519" s="49"/>
    </row>
    <row r="520" customFormat="false" ht="15" hidden="false" customHeight="false" outlineLevel="0" collapsed="false">
      <c r="A520" s="49"/>
      <c r="B520" s="49" t="n">
        <f aca="false">Fact_Product!G356</f>
        <v>355</v>
      </c>
      <c r="C520" s="49" t="str">
        <f aca="false">Fact_Product!H356</f>
        <v>22646</v>
      </c>
      <c r="D520" s="49" t="str">
        <f aca="false">Fact_Product!I356</f>
        <v>CERAMIC STRAWBERRY CAKE MONEY BANK</v>
      </c>
      <c r="E520" s="55" t="n">
        <f aca="false">SUMIFS(Fact_Product!$D$2:$D$11612,Fact_Product!$A$2:$A$11612,$B520,Fact_Product!$B$2:$B$11612,$C$4,Fact_Product!$C$2:$C$11612,"&gt;="&amp;$C$2,Fact_Product!$C$2:$C$11612,"&lt;="&amp;$C$3)</f>
        <v>12499.71</v>
      </c>
      <c r="F520" s="61" t="n">
        <f aca="false">E520+ROW()*0.000001</f>
        <v>12499.71052</v>
      </c>
      <c r="G520" s="55" t="n">
        <f aca="false">SUMIFS(Fact_Product!$E$2:$E$11612,Fact_Product!$A$2:$A$11612,$B520,Fact_Product!$B$2:$B$11612,$C$4,Fact_Product!$C$2:$C$11612,"&gt;="&amp;$C$2,Fact_Product!$C$2:$C$11612,"&lt;="&amp;$C$3)</f>
        <v>8804</v>
      </c>
      <c r="H520" s="49"/>
      <c r="I520" s="49"/>
      <c r="J520" s="49"/>
    </row>
    <row r="521" customFormat="false" ht="15" hidden="false" customHeight="false" outlineLevel="0" collapsed="false">
      <c r="A521" s="49"/>
      <c r="B521" s="49" t="n">
        <f aca="false">Fact_Product!G357</f>
        <v>356</v>
      </c>
      <c r="C521" s="49" t="str">
        <f aca="false">Fact_Product!H357</f>
        <v>22947</v>
      </c>
      <c r="D521" s="49" t="str">
        <f aca="false">Fact_Product!I357</f>
        <v>WOODEN ADVENT CALENDAR RED</v>
      </c>
      <c r="E521" s="55" t="n">
        <f aca="false">SUMIFS(Fact_Product!$D$2:$D$11612,Fact_Product!$A$2:$A$11612,$B521,Fact_Product!$B$2:$B$11612,$C$4,Fact_Product!$C$2:$C$11612,"&gt;="&amp;$C$2,Fact_Product!$C$2:$C$11612,"&lt;="&amp;$C$3)</f>
        <v>12482.88</v>
      </c>
      <c r="F521" s="61" t="n">
        <f aca="false">E521+ROW()*0.000001</f>
        <v>12482.880521</v>
      </c>
      <c r="G521" s="55" t="n">
        <f aca="false">SUMIFS(Fact_Product!$E$2:$E$11612,Fact_Product!$A$2:$A$11612,$B521,Fact_Product!$B$2:$B$11612,$C$4,Fact_Product!$C$2:$C$11612,"&gt;="&amp;$C$2,Fact_Product!$C$2:$C$11612,"&lt;="&amp;$C$3)</f>
        <v>996</v>
      </c>
      <c r="H521" s="49"/>
      <c r="I521" s="49"/>
      <c r="J521" s="49"/>
    </row>
    <row r="522" customFormat="false" ht="15" hidden="false" customHeight="false" outlineLevel="0" collapsed="false">
      <c r="A522" s="49"/>
      <c r="B522" s="49" t="n">
        <f aca="false">Fact_Product!G358</f>
        <v>357</v>
      </c>
      <c r="C522" s="49" t="str">
        <f aca="false">Fact_Product!H358</f>
        <v>62018</v>
      </c>
      <c r="D522" s="49" t="str">
        <f aca="false">Fact_Product!I358</f>
        <v>SOMBRERO</v>
      </c>
      <c r="E522" s="55" t="n">
        <f aca="false">SUMIFS(Fact_Product!$D$2:$D$11612,Fact_Product!$A$2:$A$11612,$B522,Fact_Product!$B$2:$B$11612,$C$4,Fact_Product!$C$2:$C$11612,"&gt;="&amp;$C$2,Fact_Product!$C$2:$C$11612,"&lt;="&amp;$C$3)</f>
        <v>12450.85</v>
      </c>
      <c r="F522" s="61" t="n">
        <f aca="false">E522+ROW()*0.000001</f>
        <v>12450.850522</v>
      </c>
      <c r="G522" s="55" t="n">
        <f aca="false">SUMIFS(Fact_Product!$E$2:$E$11612,Fact_Product!$A$2:$A$11612,$B522,Fact_Product!$B$2:$B$11612,$C$4,Fact_Product!$C$2:$C$11612,"&gt;="&amp;$C$2,Fact_Product!$C$2:$C$11612,"&lt;="&amp;$C$3)</f>
        <v>9567</v>
      </c>
      <c r="H522" s="49"/>
      <c r="I522" s="49"/>
      <c r="J522" s="49"/>
    </row>
    <row r="523" customFormat="false" ht="15" hidden="false" customHeight="false" outlineLevel="0" collapsed="false">
      <c r="A523" s="49"/>
      <c r="B523" s="49" t="n">
        <f aca="false">Fact_Product!G359</f>
        <v>358</v>
      </c>
      <c r="C523" s="49" t="str">
        <f aca="false">Fact_Product!H359</f>
        <v>22616</v>
      </c>
      <c r="D523" s="49" t="str">
        <f aca="false">Fact_Product!I359</f>
        <v>PACK OF 12 LONDON TISSUES</v>
      </c>
      <c r="E523" s="55" t="n">
        <f aca="false">SUMIFS(Fact_Product!$D$2:$D$11612,Fact_Product!$A$2:$A$11612,$B523,Fact_Product!$B$2:$B$11612,$C$4,Fact_Product!$C$2:$C$11612,"&gt;="&amp;$C$2,Fact_Product!$C$2:$C$11612,"&lt;="&amp;$C$3)</f>
        <v>12438.08</v>
      </c>
      <c r="F523" s="61" t="n">
        <f aca="false">E523+ROW()*0.000001</f>
        <v>12438.080523</v>
      </c>
      <c r="G523" s="55" t="n">
        <f aca="false">SUMIFS(Fact_Product!$E$2:$E$11612,Fact_Product!$A$2:$A$11612,$B523,Fact_Product!$B$2:$B$11612,$C$4,Fact_Product!$C$2:$C$11612,"&gt;="&amp;$C$2,Fact_Product!$C$2:$C$11612,"&lt;="&amp;$C$3)</f>
        <v>39075</v>
      </c>
      <c r="H523" s="49"/>
      <c r="I523" s="49"/>
      <c r="J523" s="49"/>
    </row>
    <row r="524" customFormat="false" ht="15" hidden="false" customHeight="false" outlineLevel="0" collapsed="false">
      <c r="A524" s="49"/>
      <c r="B524" s="49" t="n">
        <f aca="false">Fact_Product!G360</f>
        <v>359</v>
      </c>
      <c r="C524" s="49" t="str">
        <f aca="false">Fact_Product!H360</f>
        <v>22198</v>
      </c>
      <c r="D524" s="49" t="str">
        <f aca="false">Fact_Product!I360</f>
        <v>LARGE POPCORN HOLDER</v>
      </c>
      <c r="E524" s="55" t="n">
        <f aca="false">SUMIFS(Fact_Product!$D$2:$D$11612,Fact_Product!$A$2:$A$11612,$B524,Fact_Product!$B$2:$B$11612,$C$4,Fact_Product!$C$2:$C$11612,"&gt;="&amp;$C$2,Fact_Product!$C$2:$C$11612,"&lt;="&amp;$C$3)</f>
        <v>12412.31</v>
      </c>
      <c r="F524" s="61" t="n">
        <f aca="false">E524+ROW()*0.000001</f>
        <v>12412.310524</v>
      </c>
      <c r="G524" s="55" t="n">
        <f aca="false">SUMIFS(Fact_Product!$E$2:$E$11612,Fact_Product!$A$2:$A$11612,$B524,Fact_Product!$B$2:$B$11612,$C$4,Fact_Product!$C$2:$C$11612,"&gt;="&amp;$C$2,Fact_Product!$C$2:$C$11612,"&lt;="&amp;$C$3)</f>
        <v>7117</v>
      </c>
      <c r="H524" s="49"/>
      <c r="I524" s="49"/>
      <c r="J524" s="49"/>
    </row>
    <row r="525" customFormat="false" ht="15" hidden="false" customHeight="false" outlineLevel="0" collapsed="false">
      <c r="A525" s="49"/>
      <c r="B525" s="49" t="n">
        <f aca="false">Fact_Product!G361</f>
        <v>360</v>
      </c>
      <c r="C525" s="49" t="str">
        <f aca="false">Fact_Product!H361</f>
        <v>22303</v>
      </c>
      <c r="D525" s="49" t="str">
        <f aca="false">Fact_Product!I361</f>
        <v>COFFEE MUG APPLES DESIGN</v>
      </c>
      <c r="E525" s="55" t="n">
        <f aca="false">SUMIFS(Fact_Product!$D$2:$D$11612,Fact_Product!$A$2:$A$11612,$B525,Fact_Product!$B$2:$B$11612,$C$4,Fact_Product!$C$2:$C$11612,"&gt;="&amp;$C$2,Fact_Product!$C$2:$C$11612,"&lt;="&amp;$C$3)</f>
        <v>12365.18</v>
      </c>
      <c r="F525" s="61" t="n">
        <f aca="false">E525+ROW()*0.000001</f>
        <v>12365.180525</v>
      </c>
      <c r="G525" s="55" t="n">
        <f aca="false">SUMIFS(Fact_Product!$E$2:$E$11612,Fact_Product!$A$2:$A$11612,$B525,Fact_Product!$B$2:$B$11612,$C$4,Fact_Product!$C$2:$C$11612,"&gt;="&amp;$C$2,Fact_Product!$C$2:$C$11612,"&lt;="&amp;$C$3)</f>
        <v>5300</v>
      </c>
      <c r="H525" s="49"/>
      <c r="I525" s="49"/>
      <c r="J525" s="49"/>
    </row>
    <row r="526" customFormat="false" ht="15" hidden="false" customHeight="false" outlineLevel="0" collapsed="false">
      <c r="A526" s="49"/>
      <c r="B526" s="49" t="n">
        <f aca="false">Fact_Product!G362</f>
        <v>361</v>
      </c>
      <c r="C526" s="49" t="str">
        <f aca="false">Fact_Product!H362</f>
        <v>75049L</v>
      </c>
      <c r="D526" s="49" t="str">
        <f aca="false">Fact_Product!I362</f>
        <v>LARGE CIRCULAR MIRROR MOBILE</v>
      </c>
      <c r="E526" s="55" t="n">
        <f aca="false">SUMIFS(Fact_Product!$D$2:$D$11612,Fact_Product!$A$2:$A$11612,$B526,Fact_Product!$B$2:$B$11612,$C$4,Fact_Product!$C$2:$C$11612,"&gt;="&amp;$C$2,Fact_Product!$C$2:$C$11612,"&lt;="&amp;$C$3)</f>
        <v>12345.05</v>
      </c>
      <c r="F526" s="61" t="n">
        <f aca="false">E526+ROW()*0.000001</f>
        <v>12345.050526</v>
      </c>
      <c r="G526" s="55" t="n">
        <f aca="false">SUMIFS(Fact_Product!$E$2:$E$11612,Fact_Product!$A$2:$A$11612,$B526,Fact_Product!$B$2:$B$11612,$C$4,Fact_Product!$C$2:$C$11612,"&gt;="&amp;$C$2,Fact_Product!$C$2:$C$11612,"&lt;="&amp;$C$3)</f>
        <v>13065</v>
      </c>
      <c r="H526" s="49"/>
      <c r="I526" s="49"/>
      <c r="J526" s="49"/>
    </row>
    <row r="527" customFormat="false" ht="15" hidden="false" customHeight="false" outlineLevel="0" collapsed="false">
      <c r="A527" s="49"/>
      <c r="B527" s="49" t="n">
        <f aca="false">Fact_Product!G363</f>
        <v>362</v>
      </c>
      <c r="C527" s="49" t="str">
        <f aca="false">Fact_Product!H363</f>
        <v>22144</v>
      </c>
      <c r="D527" s="49" t="str">
        <f aca="false">Fact_Product!I363</f>
        <v>CHRISTMAS CRAFT LITTLE FRIENDS</v>
      </c>
      <c r="E527" s="55" t="n">
        <f aca="false">SUMIFS(Fact_Product!$D$2:$D$11612,Fact_Product!$A$2:$A$11612,$B527,Fact_Product!$B$2:$B$11612,$C$4,Fact_Product!$C$2:$C$11612,"&gt;="&amp;$C$2,Fact_Product!$C$2:$C$11612,"&lt;="&amp;$C$3)</f>
        <v>12283.77</v>
      </c>
      <c r="F527" s="61" t="n">
        <f aca="false">E527+ROW()*0.000001</f>
        <v>12283.770527</v>
      </c>
      <c r="G527" s="55" t="n">
        <f aca="false">SUMIFS(Fact_Product!$E$2:$E$11612,Fact_Product!$A$2:$A$11612,$B527,Fact_Product!$B$2:$B$11612,$C$4,Fact_Product!$C$2:$C$11612,"&gt;="&amp;$C$2,Fact_Product!$C$2:$C$11612,"&lt;="&amp;$C$3)</f>
        <v>5087</v>
      </c>
      <c r="H527" s="49"/>
      <c r="I527" s="49"/>
      <c r="J527" s="49"/>
    </row>
    <row r="528" customFormat="false" ht="15" hidden="false" customHeight="false" outlineLevel="0" collapsed="false">
      <c r="A528" s="49"/>
      <c r="B528" s="49" t="n">
        <f aca="false">Fact_Product!G364</f>
        <v>363</v>
      </c>
      <c r="C528" s="49" t="str">
        <f aca="false">Fact_Product!H364</f>
        <v>22631</v>
      </c>
      <c r="D528" s="49" t="str">
        <f aca="false">Fact_Product!I364</f>
        <v>CIRCUS PARADE LUNCH BOX</v>
      </c>
      <c r="E528" s="55" t="n">
        <f aca="false">SUMIFS(Fact_Product!$D$2:$D$11612,Fact_Product!$A$2:$A$11612,$B528,Fact_Product!$B$2:$B$11612,$C$4,Fact_Product!$C$2:$C$11612,"&gt;="&amp;$C$2,Fact_Product!$C$2:$C$11612,"&lt;="&amp;$C$3)</f>
        <v>12171.65</v>
      </c>
      <c r="F528" s="61" t="n">
        <f aca="false">E528+ROW()*0.000001</f>
        <v>12171.650528</v>
      </c>
      <c r="G528" s="55" t="n">
        <f aca="false">SUMIFS(Fact_Product!$E$2:$E$11612,Fact_Product!$A$2:$A$11612,$B528,Fact_Product!$B$2:$B$11612,$C$4,Fact_Product!$C$2:$C$11612,"&gt;="&amp;$C$2,Fact_Product!$C$2:$C$11612,"&lt;="&amp;$C$3)</f>
        <v>6236</v>
      </c>
      <c r="H528" s="49"/>
      <c r="I528" s="49"/>
      <c r="J528" s="49"/>
    </row>
    <row r="529" customFormat="false" ht="15" hidden="false" customHeight="false" outlineLevel="0" collapsed="false">
      <c r="A529" s="49"/>
      <c r="B529" s="49" t="n">
        <f aca="false">Fact_Product!G365</f>
        <v>364</v>
      </c>
      <c r="C529" s="49" t="str">
        <f aca="false">Fact_Product!H365</f>
        <v>22082</v>
      </c>
      <c r="D529" s="49" t="str">
        <f aca="false">Fact_Product!I365</f>
        <v>RIBBON REEL STRIPES DESIGN</v>
      </c>
      <c r="E529" s="55" t="n">
        <f aca="false">SUMIFS(Fact_Product!$D$2:$D$11612,Fact_Product!$A$2:$A$11612,$B529,Fact_Product!$B$2:$B$11612,$C$4,Fact_Product!$C$2:$C$11612,"&gt;="&amp;$C$2,Fact_Product!$C$2:$C$11612,"&lt;="&amp;$C$3)</f>
        <v>12140.9</v>
      </c>
      <c r="F529" s="61" t="n">
        <f aca="false">E529+ROW()*0.000001</f>
        <v>12140.900529</v>
      </c>
      <c r="G529" s="55" t="n">
        <f aca="false">SUMIFS(Fact_Product!$E$2:$E$11612,Fact_Product!$A$2:$A$11612,$B529,Fact_Product!$B$2:$B$11612,$C$4,Fact_Product!$C$2:$C$11612,"&gt;="&amp;$C$2,Fact_Product!$C$2:$C$11612,"&lt;="&amp;$C$3)</f>
        <v>7236</v>
      </c>
      <c r="H529" s="49"/>
      <c r="I529" s="49"/>
      <c r="J529" s="49"/>
    </row>
    <row r="530" customFormat="false" ht="15" hidden="false" customHeight="false" outlineLevel="0" collapsed="false">
      <c r="A530" s="49"/>
      <c r="B530" s="49" t="n">
        <f aca="false">Fact_Product!G366</f>
        <v>365</v>
      </c>
      <c r="C530" s="49" t="str">
        <f aca="false">Fact_Product!H366</f>
        <v>21124</v>
      </c>
      <c r="D530" s="49" t="str">
        <f aca="false">Fact_Product!I366</f>
        <v>SET/10 BLUE SPOTTY PARTY CANDLES</v>
      </c>
      <c r="E530" s="55" t="n">
        <f aca="false">SUMIFS(Fact_Product!$D$2:$D$11612,Fact_Product!$A$2:$A$11612,$B530,Fact_Product!$B$2:$B$11612,$C$4,Fact_Product!$C$2:$C$11612,"&gt;="&amp;$C$2,Fact_Product!$C$2:$C$11612,"&lt;="&amp;$C$3)</f>
        <v>12111.54</v>
      </c>
      <c r="F530" s="61" t="n">
        <f aca="false">E530+ROW()*0.000001</f>
        <v>12111.54053</v>
      </c>
      <c r="G530" s="55" t="n">
        <f aca="false">SUMIFS(Fact_Product!$E$2:$E$11612,Fact_Product!$A$2:$A$11612,$B530,Fact_Product!$B$2:$B$11612,$C$4,Fact_Product!$C$2:$C$11612,"&gt;="&amp;$C$2,Fact_Product!$C$2:$C$11612,"&lt;="&amp;$C$3)</f>
        <v>9980</v>
      </c>
      <c r="H530" s="49"/>
      <c r="I530" s="49"/>
      <c r="J530" s="49"/>
    </row>
    <row r="531" customFormat="false" ht="15" hidden="false" customHeight="false" outlineLevel="0" collapsed="false">
      <c r="A531" s="49"/>
      <c r="B531" s="49" t="n">
        <f aca="false">Fact_Product!G367</f>
        <v>366</v>
      </c>
      <c r="C531" s="49" t="str">
        <f aca="false">Fact_Product!H367</f>
        <v>21671</v>
      </c>
      <c r="D531" s="49" t="str">
        <f aca="false">Fact_Product!I367</f>
        <v>RED SPOT CERAMIC DRAWER KNOB</v>
      </c>
      <c r="E531" s="55" t="n">
        <f aca="false">SUMIFS(Fact_Product!$D$2:$D$11612,Fact_Product!$A$2:$A$11612,$B531,Fact_Product!$B$2:$B$11612,$C$4,Fact_Product!$C$2:$C$11612,"&gt;="&amp;$C$2,Fact_Product!$C$2:$C$11612,"&lt;="&amp;$C$3)</f>
        <v>12102.01</v>
      </c>
      <c r="F531" s="61" t="n">
        <f aca="false">E531+ROW()*0.000001</f>
        <v>12102.010531</v>
      </c>
      <c r="G531" s="55" t="n">
        <f aca="false">SUMIFS(Fact_Product!$E$2:$E$11612,Fact_Product!$A$2:$A$11612,$B531,Fact_Product!$B$2:$B$11612,$C$4,Fact_Product!$C$2:$C$11612,"&gt;="&amp;$C$2,Fact_Product!$C$2:$C$11612,"&lt;="&amp;$C$3)</f>
        <v>9318</v>
      </c>
      <c r="H531" s="49"/>
      <c r="I531" s="49"/>
      <c r="J531" s="49"/>
    </row>
    <row r="532" customFormat="false" ht="15" hidden="false" customHeight="false" outlineLevel="0" collapsed="false">
      <c r="A532" s="49"/>
      <c r="B532" s="49" t="n">
        <f aca="false">Fact_Product!G368</f>
        <v>367</v>
      </c>
      <c r="C532" s="49" t="str">
        <f aca="false">Fact_Product!H368</f>
        <v>22623</v>
      </c>
      <c r="D532" s="49" t="str">
        <f aca="false">Fact_Product!I368</f>
        <v>BOX OF VINTAGE JIGSAW BLOCKS</v>
      </c>
      <c r="E532" s="55" t="n">
        <f aca="false">SUMIFS(Fact_Product!$D$2:$D$11612,Fact_Product!$A$2:$A$11612,$B532,Fact_Product!$B$2:$B$11612,$C$4,Fact_Product!$C$2:$C$11612,"&gt;="&amp;$C$2,Fact_Product!$C$2:$C$11612,"&lt;="&amp;$C$3)</f>
        <v>12077.23</v>
      </c>
      <c r="F532" s="61" t="n">
        <f aca="false">E532+ROW()*0.000001</f>
        <v>12077.230532</v>
      </c>
      <c r="G532" s="55" t="n">
        <f aca="false">SUMIFS(Fact_Product!$E$2:$E$11612,Fact_Product!$A$2:$A$11612,$B532,Fact_Product!$B$2:$B$11612,$C$4,Fact_Product!$C$2:$C$11612,"&gt;="&amp;$C$2,Fact_Product!$C$2:$C$11612,"&lt;="&amp;$C$3)</f>
        <v>2233</v>
      </c>
      <c r="H532" s="49"/>
      <c r="I532" s="49"/>
      <c r="J532" s="49"/>
    </row>
    <row r="533" customFormat="false" ht="15" hidden="false" customHeight="false" outlineLevel="0" collapsed="false">
      <c r="A533" s="49"/>
      <c r="B533" s="49" t="n">
        <f aca="false">Fact_Product!G369</f>
        <v>368</v>
      </c>
      <c r="C533" s="49" t="str">
        <f aca="false">Fact_Product!H369</f>
        <v>23174</v>
      </c>
      <c r="D533" s="49" t="str">
        <f aca="false">Fact_Product!I369</f>
        <v>REGENCY SUGAR BOWL GREEN</v>
      </c>
      <c r="E533" s="55" t="n">
        <f aca="false">SUMIFS(Fact_Product!$D$2:$D$11612,Fact_Product!$A$2:$A$11612,$B533,Fact_Product!$B$2:$B$11612,$C$4,Fact_Product!$C$2:$C$11612,"&gt;="&amp;$C$2,Fact_Product!$C$2:$C$11612,"&lt;="&amp;$C$3)</f>
        <v>11997.23</v>
      </c>
      <c r="F533" s="61" t="n">
        <f aca="false">E533+ROW()*0.000001</f>
        <v>11997.230533</v>
      </c>
      <c r="G533" s="55" t="n">
        <f aca="false">SUMIFS(Fact_Product!$E$2:$E$11612,Fact_Product!$A$2:$A$11612,$B533,Fact_Product!$B$2:$B$11612,$C$4,Fact_Product!$C$2:$C$11612,"&gt;="&amp;$C$2,Fact_Product!$C$2:$C$11612,"&lt;="&amp;$C$3)</f>
        <v>2967</v>
      </c>
      <c r="H533" s="49"/>
      <c r="I533" s="49"/>
      <c r="J533" s="49"/>
    </row>
    <row r="534" customFormat="false" ht="15" hidden="false" customHeight="false" outlineLevel="0" collapsed="false">
      <c r="A534" s="49"/>
      <c r="B534" s="49" t="n">
        <f aca="false">Fact_Product!G370</f>
        <v>369</v>
      </c>
      <c r="C534" s="49" t="str">
        <f aca="false">Fact_Product!H370</f>
        <v>21670</v>
      </c>
      <c r="D534" s="49" t="str">
        <f aca="false">Fact_Product!I370</f>
        <v>BLUE SPOT CERAMIC DRAWER KNOB</v>
      </c>
      <c r="E534" s="55" t="n">
        <f aca="false">SUMIFS(Fact_Product!$D$2:$D$11612,Fact_Product!$A$2:$A$11612,$B534,Fact_Product!$B$2:$B$11612,$C$4,Fact_Product!$C$2:$C$11612,"&gt;="&amp;$C$2,Fact_Product!$C$2:$C$11612,"&lt;="&amp;$C$3)</f>
        <v>11974.4</v>
      </c>
      <c r="F534" s="61" t="n">
        <f aca="false">E534+ROW()*0.000001</f>
        <v>11974.400534</v>
      </c>
      <c r="G534" s="55" t="n">
        <f aca="false">SUMIFS(Fact_Product!$E$2:$E$11612,Fact_Product!$A$2:$A$11612,$B534,Fact_Product!$B$2:$B$11612,$C$4,Fact_Product!$C$2:$C$11612,"&gt;="&amp;$C$2,Fact_Product!$C$2:$C$11612,"&lt;="&amp;$C$3)</f>
        <v>8773</v>
      </c>
      <c r="H534" s="49"/>
      <c r="I534" s="49"/>
      <c r="J534" s="49"/>
    </row>
    <row r="535" customFormat="false" ht="15" hidden="false" customHeight="false" outlineLevel="0" collapsed="false">
      <c r="A535" s="49"/>
      <c r="B535" s="49" t="n">
        <f aca="false">Fact_Product!G371</f>
        <v>370</v>
      </c>
      <c r="C535" s="49" t="str">
        <f aca="false">Fact_Product!H371</f>
        <v>22301</v>
      </c>
      <c r="D535" s="49" t="str">
        <f aca="false">Fact_Product!I371</f>
        <v>COFFEE MUG CAT + BIRD DESIGN</v>
      </c>
      <c r="E535" s="55" t="n">
        <f aca="false">SUMIFS(Fact_Product!$D$2:$D$11612,Fact_Product!$A$2:$A$11612,$B535,Fact_Product!$B$2:$B$11612,$C$4,Fact_Product!$C$2:$C$11612,"&gt;="&amp;$C$2,Fact_Product!$C$2:$C$11612,"&lt;="&amp;$C$3)</f>
        <v>11932.78</v>
      </c>
      <c r="F535" s="61" t="n">
        <f aca="false">E535+ROW()*0.000001</f>
        <v>11932.780535</v>
      </c>
      <c r="G535" s="55" t="n">
        <f aca="false">SUMIFS(Fact_Product!$E$2:$E$11612,Fact_Product!$A$2:$A$11612,$B535,Fact_Product!$B$2:$B$11612,$C$4,Fact_Product!$C$2:$C$11612,"&gt;="&amp;$C$2,Fact_Product!$C$2:$C$11612,"&lt;="&amp;$C$3)</f>
        <v>4933</v>
      </c>
      <c r="H535" s="49"/>
      <c r="I535" s="49"/>
      <c r="J535" s="49"/>
    </row>
    <row r="536" customFormat="false" ht="15" hidden="false" customHeight="false" outlineLevel="0" collapsed="false">
      <c r="A536" s="49"/>
      <c r="B536" s="49" t="n">
        <f aca="false">Fact_Product!G372</f>
        <v>371</v>
      </c>
      <c r="C536" s="49" t="str">
        <f aca="false">Fact_Product!H372</f>
        <v>84212</v>
      </c>
      <c r="D536" s="49" t="str">
        <f aca="false">Fact_Product!I372</f>
        <v>ASSORTED FLOWER COLOUR "LEIS"</v>
      </c>
      <c r="E536" s="55" t="n">
        <f aca="false">SUMIFS(Fact_Product!$D$2:$D$11612,Fact_Product!$A$2:$A$11612,$B536,Fact_Product!$B$2:$B$11612,$C$4,Fact_Product!$C$2:$C$11612,"&gt;="&amp;$C$2,Fact_Product!$C$2:$C$11612,"&lt;="&amp;$C$3)</f>
        <v>11914.69</v>
      </c>
      <c r="F536" s="61" t="n">
        <f aca="false">E536+ROW()*0.000001</f>
        <v>11914.690536</v>
      </c>
      <c r="G536" s="55" t="n">
        <f aca="false">SUMIFS(Fact_Product!$E$2:$E$11612,Fact_Product!$A$2:$A$11612,$B536,Fact_Product!$B$2:$B$11612,$C$4,Fact_Product!$C$2:$C$11612,"&gt;="&amp;$C$2,Fact_Product!$C$2:$C$11612,"&lt;="&amp;$C$3)</f>
        <v>24722</v>
      </c>
      <c r="H536" s="49"/>
      <c r="I536" s="49"/>
      <c r="J536" s="49"/>
    </row>
    <row r="537" customFormat="false" ht="15" hidden="false" customHeight="false" outlineLevel="0" collapsed="false">
      <c r="A537" s="49"/>
      <c r="B537" s="49" t="n">
        <f aca="false">Fact_Product!G373</f>
        <v>372</v>
      </c>
      <c r="C537" s="49" t="str">
        <f aca="false">Fact_Product!H373</f>
        <v>21937</v>
      </c>
      <c r="D537" s="49" t="str">
        <f aca="false">Fact_Product!I373</f>
        <v>STRAWBERRY   PICNIC BAG</v>
      </c>
      <c r="E537" s="55" t="n">
        <f aca="false">SUMIFS(Fact_Product!$D$2:$D$11612,Fact_Product!$A$2:$A$11612,$B537,Fact_Product!$B$2:$B$11612,$C$4,Fact_Product!$C$2:$C$11612,"&gt;="&amp;$C$2,Fact_Product!$C$2:$C$11612,"&lt;="&amp;$C$3)</f>
        <v>11869.72</v>
      </c>
      <c r="F537" s="61" t="n">
        <f aca="false">E537+ROW()*0.000001</f>
        <v>11869.720537</v>
      </c>
      <c r="G537" s="55" t="n">
        <f aca="false">SUMIFS(Fact_Product!$E$2:$E$11612,Fact_Product!$A$2:$A$11612,$B537,Fact_Product!$B$2:$B$11612,$C$4,Fact_Product!$C$2:$C$11612,"&gt;="&amp;$C$2,Fact_Product!$C$2:$C$11612,"&lt;="&amp;$C$3)</f>
        <v>4042</v>
      </c>
      <c r="H537" s="49"/>
      <c r="I537" s="49"/>
      <c r="J537" s="49"/>
    </row>
    <row r="538" customFormat="false" ht="15" hidden="false" customHeight="false" outlineLevel="0" collapsed="false">
      <c r="A538" s="49"/>
      <c r="B538" s="49" t="n">
        <f aca="false">Fact_Product!G374</f>
        <v>373</v>
      </c>
      <c r="C538" s="49" t="str">
        <f aca="false">Fact_Product!H374</f>
        <v>22192</v>
      </c>
      <c r="D538" s="49" t="str">
        <f aca="false">Fact_Product!I374</f>
        <v>BLUE DINER WALL CLOCK</v>
      </c>
      <c r="E538" s="55" t="n">
        <f aca="false">SUMIFS(Fact_Product!$D$2:$D$11612,Fact_Product!$A$2:$A$11612,$B538,Fact_Product!$B$2:$B$11612,$C$4,Fact_Product!$C$2:$C$11612,"&gt;="&amp;$C$2,Fact_Product!$C$2:$C$11612,"&lt;="&amp;$C$3)</f>
        <v>11852.35</v>
      </c>
      <c r="F538" s="61" t="n">
        <f aca="false">E538+ROW()*0.000001</f>
        <v>11852.350538</v>
      </c>
      <c r="G538" s="55" t="n">
        <f aca="false">SUMIFS(Fact_Product!$E$2:$E$11612,Fact_Product!$A$2:$A$11612,$B538,Fact_Product!$B$2:$B$11612,$C$4,Fact_Product!$C$2:$C$11612,"&gt;="&amp;$C$2,Fact_Product!$C$2:$C$11612,"&lt;="&amp;$C$3)</f>
        <v>1395</v>
      </c>
      <c r="H538" s="49"/>
      <c r="I538" s="49"/>
      <c r="J538" s="49"/>
    </row>
    <row r="539" customFormat="false" ht="15" hidden="false" customHeight="false" outlineLevel="0" collapsed="false">
      <c r="A539" s="49"/>
      <c r="B539" s="49" t="n">
        <f aca="false">Fact_Product!G375</f>
        <v>374</v>
      </c>
      <c r="C539" s="49" t="str">
        <f aca="false">Fact_Product!H375</f>
        <v>21242</v>
      </c>
      <c r="D539" s="49" t="str">
        <f aca="false">Fact_Product!I375</f>
        <v>RED RETROSPOT PLATE</v>
      </c>
      <c r="E539" s="55" t="n">
        <f aca="false">SUMIFS(Fact_Product!$D$2:$D$11612,Fact_Product!$A$2:$A$11612,$B539,Fact_Product!$B$2:$B$11612,$C$4,Fact_Product!$C$2:$C$11612,"&gt;="&amp;$C$2,Fact_Product!$C$2:$C$11612,"&lt;="&amp;$C$3)</f>
        <v>11846.75</v>
      </c>
      <c r="F539" s="61" t="n">
        <f aca="false">E539+ROW()*0.000001</f>
        <v>11846.750539</v>
      </c>
      <c r="G539" s="55" t="n">
        <f aca="false">SUMIFS(Fact_Product!$E$2:$E$11612,Fact_Product!$A$2:$A$11612,$B539,Fact_Product!$B$2:$B$11612,$C$4,Fact_Product!$C$2:$C$11612,"&gt;="&amp;$C$2,Fact_Product!$C$2:$C$11612,"&lt;="&amp;$C$3)</f>
        <v>7043</v>
      </c>
      <c r="H539" s="49"/>
      <c r="I539" s="49"/>
      <c r="J539" s="49"/>
    </row>
    <row r="540" customFormat="false" ht="15" hidden="false" customHeight="false" outlineLevel="0" collapsed="false">
      <c r="A540" s="49"/>
      <c r="B540" s="49" t="n">
        <f aca="false">Fact_Product!G376</f>
        <v>375</v>
      </c>
      <c r="C540" s="49" t="str">
        <f aca="false">Fact_Product!H376</f>
        <v>84987</v>
      </c>
      <c r="D540" s="49" t="str">
        <f aca="false">Fact_Product!I376</f>
        <v>SET OF 36 TEATIME PAPER DOILIES</v>
      </c>
      <c r="E540" s="55" t="n">
        <f aca="false">SUMIFS(Fact_Product!$D$2:$D$11612,Fact_Product!$A$2:$A$11612,$B540,Fact_Product!$B$2:$B$11612,$C$4,Fact_Product!$C$2:$C$11612,"&gt;="&amp;$C$2,Fact_Product!$C$2:$C$11612,"&lt;="&amp;$C$3)</f>
        <v>11766.45</v>
      </c>
      <c r="F540" s="61" t="n">
        <f aca="false">E540+ROW()*0.000001</f>
        <v>11766.45054</v>
      </c>
      <c r="G540" s="55" t="n">
        <f aca="false">SUMIFS(Fact_Product!$E$2:$E$11612,Fact_Product!$A$2:$A$11612,$B540,Fact_Product!$B$2:$B$11612,$C$4,Fact_Product!$C$2:$C$11612,"&gt;="&amp;$C$2,Fact_Product!$C$2:$C$11612,"&lt;="&amp;$C$3)</f>
        <v>8068</v>
      </c>
      <c r="H540" s="49"/>
      <c r="I540" s="49"/>
      <c r="J540" s="49"/>
    </row>
    <row r="541" customFormat="false" ht="15" hidden="false" customHeight="false" outlineLevel="0" collapsed="false">
      <c r="A541" s="49"/>
      <c r="B541" s="49" t="n">
        <f aca="false">Fact_Product!G377</f>
        <v>376</v>
      </c>
      <c r="C541" s="49" t="str">
        <f aca="false">Fact_Product!H377</f>
        <v>22729</v>
      </c>
      <c r="D541" s="49" t="str">
        <f aca="false">Fact_Product!I377</f>
        <v>ALARM CLOCK BAKELIKE ORANGE</v>
      </c>
      <c r="E541" s="55" t="n">
        <f aca="false">SUMIFS(Fact_Product!$D$2:$D$11612,Fact_Product!$A$2:$A$11612,$B541,Fact_Product!$B$2:$B$11612,$C$4,Fact_Product!$C$2:$C$11612,"&gt;="&amp;$C$2,Fact_Product!$C$2:$C$11612,"&lt;="&amp;$C$3)</f>
        <v>11733.11</v>
      </c>
      <c r="F541" s="61" t="n">
        <f aca="false">E541+ROW()*0.000001</f>
        <v>11733.110541</v>
      </c>
      <c r="G541" s="55" t="n">
        <f aca="false">SUMIFS(Fact_Product!$E$2:$E$11612,Fact_Product!$A$2:$A$11612,$B541,Fact_Product!$B$2:$B$11612,$C$4,Fact_Product!$C$2:$C$11612,"&gt;="&amp;$C$2,Fact_Product!$C$2:$C$11612,"&lt;="&amp;$C$3)</f>
        <v>2964</v>
      </c>
      <c r="H541" s="49"/>
      <c r="I541" s="49"/>
      <c r="J541" s="49"/>
    </row>
    <row r="542" customFormat="false" ht="15" hidden="false" customHeight="false" outlineLevel="0" collapsed="false">
      <c r="A542" s="49"/>
      <c r="B542" s="49" t="n">
        <f aca="false">Fact_Product!G378</f>
        <v>377</v>
      </c>
      <c r="C542" s="49" t="str">
        <f aca="false">Fact_Product!H378</f>
        <v>22243</v>
      </c>
      <c r="D542" s="49" t="str">
        <f aca="false">Fact_Product!I378</f>
        <v>5 HOOK HANGER RED MAGIC TOADSTOOL</v>
      </c>
      <c r="E542" s="55" t="n">
        <f aca="false">SUMIFS(Fact_Product!$D$2:$D$11612,Fact_Product!$A$2:$A$11612,$B542,Fact_Product!$B$2:$B$11612,$C$4,Fact_Product!$C$2:$C$11612,"&gt;="&amp;$C$2,Fact_Product!$C$2:$C$11612,"&lt;="&amp;$C$3)</f>
        <v>11718.35</v>
      </c>
      <c r="F542" s="61" t="n">
        <f aca="false">E542+ROW()*0.000001</f>
        <v>11718.350542</v>
      </c>
      <c r="G542" s="55" t="n">
        <f aca="false">SUMIFS(Fact_Product!$E$2:$E$11612,Fact_Product!$A$2:$A$11612,$B542,Fact_Product!$B$2:$B$11612,$C$4,Fact_Product!$C$2:$C$11612,"&gt;="&amp;$C$2,Fact_Product!$C$2:$C$11612,"&lt;="&amp;$C$3)</f>
        <v>7592</v>
      </c>
      <c r="H542" s="49"/>
      <c r="I542" s="49"/>
      <c r="J542" s="49"/>
    </row>
    <row r="543" customFormat="false" ht="15" hidden="false" customHeight="false" outlineLevel="0" collapsed="false">
      <c r="A543" s="49"/>
      <c r="B543" s="49" t="n">
        <f aca="false">Fact_Product!G379</f>
        <v>378</v>
      </c>
      <c r="C543" s="49" t="str">
        <f aca="false">Fact_Product!H379</f>
        <v>22488</v>
      </c>
      <c r="D543" s="49" t="str">
        <f aca="false">Fact_Product!I379</f>
        <v>NATURAL SLATE RECTANGLE CHALKBOARD</v>
      </c>
      <c r="E543" s="55" t="n">
        <f aca="false">SUMIFS(Fact_Product!$D$2:$D$11612,Fact_Product!$A$2:$A$11612,$B543,Fact_Product!$B$2:$B$11612,$C$4,Fact_Product!$C$2:$C$11612,"&gt;="&amp;$C$2,Fact_Product!$C$2:$C$11612,"&lt;="&amp;$C$3)</f>
        <v>11707.21</v>
      </c>
      <c r="F543" s="61" t="n">
        <f aca="false">E543+ROW()*0.000001</f>
        <v>11707.210543</v>
      </c>
      <c r="G543" s="55" t="n">
        <f aca="false">SUMIFS(Fact_Product!$E$2:$E$11612,Fact_Product!$A$2:$A$11612,$B543,Fact_Product!$B$2:$B$11612,$C$4,Fact_Product!$C$2:$C$11612,"&gt;="&amp;$C$2,Fact_Product!$C$2:$C$11612,"&lt;="&amp;$C$3)</f>
        <v>6856</v>
      </c>
      <c r="H543" s="49"/>
      <c r="I543" s="49"/>
      <c r="J543" s="49"/>
    </row>
    <row r="544" customFormat="false" ht="15" hidden="false" customHeight="false" outlineLevel="0" collapsed="false">
      <c r="A544" s="49"/>
      <c r="B544" s="49" t="n">
        <f aca="false">Fact_Product!G380</f>
        <v>379</v>
      </c>
      <c r="C544" s="49" t="str">
        <f aca="false">Fact_Product!H380</f>
        <v>22750</v>
      </c>
      <c r="D544" s="49" t="str">
        <f aca="false">Fact_Product!I380</f>
        <v>FELTCRAFT PRINCESS LOLA DOLL</v>
      </c>
      <c r="E544" s="55" t="n">
        <f aca="false">SUMIFS(Fact_Product!$D$2:$D$11612,Fact_Product!$A$2:$A$11612,$B544,Fact_Product!$B$2:$B$11612,$C$4,Fact_Product!$C$2:$C$11612,"&gt;="&amp;$C$2,Fact_Product!$C$2:$C$11612,"&lt;="&amp;$C$3)</f>
        <v>11660.1</v>
      </c>
      <c r="F544" s="61" t="n">
        <f aca="false">E544+ROW()*0.000001</f>
        <v>11660.100544</v>
      </c>
      <c r="G544" s="55" t="n">
        <f aca="false">SUMIFS(Fact_Product!$E$2:$E$11612,Fact_Product!$A$2:$A$11612,$B544,Fact_Product!$B$2:$B$11612,$C$4,Fact_Product!$C$2:$C$11612,"&gt;="&amp;$C$2,Fact_Product!$C$2:$C$11612,"&lt;="&amp;$C$3)</f>
        <v>3115</v>
      </c>
      <c r="H544" s="49"/>
      <c r="I544" s="49"/>
      <c r="J544" s="49"/>
    </row>
    <row r="545" customFormat="false" ht="15" hidden="false" customHeight="false" outlineLevel="0" collapsed="false">
      <c r="A545" s="49"/>
      <c r="B545" s="49" t="n">
        <f aca="false">Fact_Product!G381</f>
        <v>380</v>
      </c>
      <c r="C545" s="49" t="str">
        <f aca="false">Fact_Product!H381</f>
        <v>79323W</v>
      </c>
      <c r="D545" s="49" t="str">
        <f aca="false">Fact_Product!I381</f>
        <v>WHITE CHERRY LIGHTS</v>
      </c>
      <c r="E545" s="55" t="n">
        <f aca="false">SUMIFS(Fact_Product!$D$2:$D$11612,Fact_Product!$A$2:$A$11612,$B545,Fact_Product!$B$2:$B$11612,$C$4,Fact_Product!$C$2:$C$11612,"&gt;="&amp;$C$2,Fact_Product!$C$2:$C$11612,"&lt;="&amp;$C$3)</f>
        <v>11627.62</v>
      </c>
      <c r="F545" s="61" t="n">
        <f aca="false">E545+ROW()*0.000001</f>
        <v>11627.620545</v>
      </c>
      <c r="G545" s="55" t="n">
        <f aca="false">SUMIFS(Fact_Product!$E$2:$E$11612,Fact_Product!$A$2:$A$11612,$B545,Fact_Product!$B$2:$B$11612,$C$4,Fact_Product!$C$2:$C$11612,"&gt;="&amp;$C$2,Fact_Product!$C$2:$C$11612,"&lt;="&amp;$C$3)</f>
        <v>1916</v>
      </c>
      <c r="H545" s="49"/>
      <c r="I545" s="49"/>
      <c r="J545" s="49"/>
    </row>
    <row r="546" customFormat="false" ht="15" hidden="false" customHeight="false" outlineLevel="0" collapsed="false">
      <c r="A546" s="49"/>
      <c r="B546" s="49" t="n">
        <f aca="false">Fact_Product!G382</f>
        <v>381</v>
      </c>
      <c r="C546" s="49" t="str">
        <f aca="false">Fact_Product!H382</f>
        <v>47567B</v>
      </c>
      <c r="D546" s="49" t="str">
        <f aca="false">Fact_Product!I382</f>
        <v>TEA TIME KITCHEN APRON</v>
      </c>
      <c r="E546" s="55" t="n">
        <f aca="false">SUMIFS(Fact_Product!$D$2:$D$11612,Fact_Product!$A$2:$A$11612,$B546,Fact_Product!$B$2:$B$11612,$C$4,Fact_Product!$C$2:$C$11612,"&gt;="&amp;$C$2,Fact_Product!$C$2:$C$11612,"&lt;="&amp;$C$3)</f>
        <v>11607.22</v>
      </c>
      <c r="F546" s="61" t="n">
        <f aca="false">E546+ROW()*0.000001</f>
        <v>11607.220546</v>
      </c>
      <c r="G546" s="55" t="n">
        <f aca="false">SUMIFS(Fact_Product!$E$2:$E$11612,Fact_Product!$A$2:$A$11612,$B546,Fact_Product!$B$2:$B$11612,$C$4,Fact_Product!$C$2:$C$11612,"&gt;="&amp;$C$2,Fact_Product!$C$2:$C$11612,"&lt;="&amp;$C$3)</f>
        <v>2153</v>
      </c>
      <c r="H546" s="49"/>
      <c r="I546" s="49"/>
      <c r="J546" s="49"/>
    </row>
    <row r="547" customFormat="false" ht="15" hidden="false" customHeight="false" outlineLevel="0" collapsed="false">
      <c r="A547" s="49"/>
      <c r="B547" s="49" t="n">
        <f aca="false">Fact_Product!G383</f>
        <v>382</v>
      </c>
      <c r="C547" s="49" t="str">
        <f aca="false">Fact_Product!H383</f>
        <v>21428</v>
      </c>
      <c r="D547" s="49" t="str">
        <f aca="false">Fact_Product!I383</f>
        <v>SET3 BOOK BOX GREEN GINGHAM FLOWER</v>
      </c>
      <c r="E547" s="55" t="n">
        <f aca="false">SUMIFS(Fact_Product!$D$2:$D$11612,Fact_Product!$A$2:$A$11612,$B547,Fact_Product!$B$2:$B$11612,$C$4,Fact_Product!$C$2:$C$11612,"&gt;="&amp;$C$2,Fact_Product!$C$2:$C$11612,"&lt;="&amp;$C$3)</f>
        <v>11596.93</v>
      </c>
      <c r="F547" s="61" t="n">
        <f aca="false">E547+ROW()*0.000001</f>
        <v>11596.930547</v>
      </c>
      <c r="G547" s="55" t="n">
        <f aca="false">SUMIFS(Fact_Product!$E$2:$E$11612,Fact_Product!$A$2:$A$11612,$B547,Fact_Product!$B$2:$B$11612,$C$4,Fact_Product!$C$2:$C$11612,"&gt;="&amp;$C$2,Fact_Product!$C$2:$C$11612,"&lt;="&amp;$C$3)</f>
        <v>2841</v>
      </c>
      <c r="H547" s="49"/>
      <c r="I547" s="49"/>
      <c r="J547" s="49"/>
    </row>
    <row r="548" customFormat="false" ht="15" hidden="false" customHeight="false" outlineLevel="0" collapsed="false">
      <c r="A548" s="49"/>
      <c r="B548" s="49" t="n">
        <f aca="false">Fact_Product!G384</f>
        <v>383</v>
      </c>
      <c r="C548" s="49" t="str">
        <f aca="false">Fact_Product!H384</f>
        <v>20969</v>
      </c>
      <c r="D548" s="49" t="str">
        <f aca="false">Fact_Product!I384</f>
        <v>RED FLORAL FELTCRAFT SHOULDER BAG</v>
      </c>
      <c r="E548" s="55" t="n">
        <f aca="false">SUMIFS(Fact_Product!$D$2:$D$11612,Fact_Product!$A$2:$A$11612,$B548,Fact_Product!$B$2:$B$11612,$C$4,Fact_Product!$C$2:$C$11612,"&gt;="&amp;$C$2,Fact_Product!$C$2:$C$11612,"&lt;="&amp;$C$3)</f>
        <v>11574.61</v>
      </c>
      <c r="F548" s="61" t="n">
        <f aca="false">E548+ROW()*0.000001</f>
        <v>11574.610548</v>
      </c>
      <c r="G548" s="55" t="n">
        <f aca="false">SUMIFS(Fact_Product!$E$2:$E$11612,Fact_Product!$A$2:$A$11612,$B548,Fact_Product!$B$2:$B$11612,$C$4,Fact_Product!$C$2:$C$11612,"&gt;="&amp;$C$2,Fact_Product!$C$2:$C$11612,"&lt;="&amp;$C$3)</f>
        <v>3092</v>
      </c>
      <c r="H548" s="49"/>
      <c r="I548" s="49"/>
      <c r="J548" s="49"/>
    </row>
    <row r="549" customFormat="false" ht="15" hidden="false" customHeight="false" outlineLevel="0" collapsed="false">
      <c r="A549" s="49"/>
      <c r="B549" s="49" t="n">
        <f aca="false">Fact_Product!G385</f>
        <v>384</v>
      </c>
      <c r="C549" s="49" t="str">
        <f aca="false">Fact_Product!H385</f>
        <v>23300</v>
      </c>
      <c r="D549" s="49" t="str">
        <f aca="false">Fact_Product!I385</f>
        <v>GARDENERS KNEELING PAD CUP OF TEA</v>
      </c>
      <c r="E549" s="55" t="n">
        <f aca="false">SUMIFS(Fact_Product!$D$2:$D$11612,Fact_Product!$A$2:$A$11612,$B549,Fact_Product!$B$2:$B$11612,$C$4,Fact_Product!$C$2:$C$11612,"&gt;="&amp;$C$2,Fact_Product!$C$2:$C$11612,"&lt;="&amp;$C$3)</f>
        <v>11554.39</v>
      </c>
      <c r="F549" s="61" t="n">
        <f aca="false">E549+ROW()*0.000001</f>
        <v>11554.390549</v>
      </c>
      <c r="G549" s="55" t="n">
        <f aca="false">SUMIFS(Fact_Product!$E$2:$E$11612,Fact_Product!$A$2:$A$11612,$B549,Fact_Product!$B$2:$B$11612,$C$4,Fact_Product!$C$2:$C$11612,"&gt;="&amp;$C$2,Fact_Product!$C$2:$C$11612,"&lt;="&amp;$C$3)</f>
        <v>6657</v>
      </c>
      <c r="H549" s="49"/>
      <c r="I549" s="49"/>
      <c r="J549" s="49"/>
    </row>
    <row r="550" customFormat="false" ht="15" hidden="false" customHeight="false" outlineLevel="0" collapsed="false">
      <c r="A550" s="49"/>
      <c r="B550" s="49" t="n">
        <f aca="false">Fact_Product!G386</f>
        <v>385</v>
      </c>
      <c r="C550" s="49" t="str">
        <f aca="false">Fact_Product!H386</f>
        <v>21326</v>
      </c>
      <c r="D550" s="49" t="str">
        <f aca="false">Fact_Product!I386</f>
        <v>AGED GLASS SILVER T-LIGHT HOLDER</v>
      </c>
      <c r="E550" s="55" t="n">
        <f aca="false">SUMIFS(Fact_Product!$D$2:$D$11612,Fact_Product!$A$2:$A$11612,$B550,Fact_Product!$B$2:$B$11612,$C$4,Fact_Product!$C$2:$C$11612,"&gt;="&amp;$C$2,Fact_Product!$C$2:$C$11612,"&lt;="&amp;$C$3)</f>
        <v>11527.56</v>
      </c>
      <c r="F550" s="61" t="n">
        <f aca="false">E550+ROW()*0.000001</f>
        <v>11527.56055</v>
      </c>
      <c r="G550" s="55" t="n">
        <f aca="false">SUMIFS(Fact_Product!$E$2:$E$11612,Fact_Product!$A$2:$A$11612,$B550,Fact_Product!$B$2:$B$11612,$C$4,Fact_Product!$C$2:$C$11612,"&gt;="&amp;$C$2,Fact_Product!$C$2:$C$11612,"&lt;="&amp;$C$3)</f>
        <v>17668</v>
      </c>
      <c r="H550" s="49"/>
      <c r="I550" s="49"/>
      <c r="J550" s="49"/>
    </row>
    <row r="551" customFormat="false" ht="15" hidden="false" customHeight="false" outlineLevel="0" collapsed="false">
      <c r="A551" s="49"/>
      <c r="B551" s="49" t="n">
        <f aca="false">Fact_Product!G387</f>
        <v>386</v>
      </c>
      <c r="C551" s="49" t="str">
        <f aca="false">Fact_Product!H387</f>
        <v>22791</v>
      </c>
      <c r="D551" s="49" t="str">
        <f aca="false">Fact_Product!I387</f>
        <v>T-LIGHT GLASS FLUTED ANTIQUE</v>
      </c>
      <c r="E551" s="55" t="n">
        <f aca="false">SUMIFS(Fact_Product!$D$2:$D$11612,Fact_Product!$A$2:$A$11612,$B551,Fact_Product!$B$2:$B$11612,$C$4,Fact_Product!$C$2:$C$11612,"&gt;="&amp;$C$2,Fact_Product!$C$2:$C$11612,"&lt;="&amp;$C$3)</f>
        <v>11519.69</v>
      </c>
      <c r="F551" s="61" t="n">
        <f aca="false">E551+ROW()*0.000001</f>
        <v>11519.690551</v>
      </c>
      <c r="G551" s="55" t="n">
        <f aca="false">SUMIFS(Fact_Product!$E$2:$E$11612,Fact_Product!$A$2:$A$11612,$B551,Fact_Product!$B$2:$B$11612,$C$4,Fact_Product!$C$2:$C$11612,"&gt;="&amp;$C$2,Fact_Product!$C$2:$C$11612,"&lt;="&amp;$C$3)</f>
        <v>9268</v>
      </c>
      <c r="H551" s="49"/>
      <c r="I551" s="49"/>
      <c r="J551" s="49"/>
    </row>
    <row r="552" customFormat="false" ht="15" hidden="false" customHeight="false" outlineLevel="0" collapsed="false">
      <c r="A552" s="49"/>
      <c r="B552" s="49" t="n">
        <f aca="false">Fact_Product!G388</f>
        <v>387</v>
      </c>
      <c r="C552" s="49" t="str">
        <f aca="false">Fact_Product!H388</f>
        <v>22943</v>
      </c>
      <c r="D552" s="49" t="str">
        <f aca="false">Fact_Product!I388</f>
        <v>CHRISTMAS LIGHTS 10 VINTAGE BAUBLES</v>
      </c>
      <c r="E552" s="55" t="n">
        <f aca="false">SUMIFS(Fact_Product!$D$2:$D$11612,Fact_Product!$A$2:$A$11612,$B552,Fact_Product!$B$2:$B$11612,$C$4,Fact_Product!$C$2:$C$11612,"&gt;="&amp;$C$2,Fact_Product!$C$2:$C$11612,"&lt;="&amp;$C$3)</f>
        <v>11506.39</v>
      </c>
      <c r="F552" s="61" t="n">
        <f aca="false">E552+ROW()*0.000001</f>
        <v>11506.390552</v>
      </c>
      <c r="G552" s="55" t="n">
        <f aca="false">SUMIFS(Fact_Product!$E$2:$E$11612,Fact_Product!$A$2:$A$11612,$B552,Fact_Product!$B$2:$B$11612,$C$4,Fact_Product!$C$2:$C$11612,"&gt;="&amp;$C$2,Fact_Product!$C$2:$C$11612,"&lt;="&amp;$C$3)</f>
        <v>2342</v>
      </c>
      <c r="H552" s="49"/>
      <c r="I552" s="49"/>
      <c r="J552" s="49"/>
    </row>
    <row r="553" customFormat="false" ht="15" hidden="false" customHeight="false" outlineLevel="0" collapsed="false">
      <c r="A553" s="49"/>
      <c r="B553" s="49" t="n">
        <f aca="false">Fact_Product!G389</f>
        <v>388</v>
      </c>
      <c r="C553" s="49" t="str">
        <f aca="false">Fact_Product!H389</f>
        <v>21787</v>
      </c>
      <c r="D553" s="49" t="str">
        <f aca="false">Fact_Product!I389</f>
        <v>RAIN PONCHO RETROSPOT</v>
      </c>
      <c r="E553" s="55" t="n">
        <f aca="false">SUMIFS(Fact_Product!$D$2:$D$11612,Fact_Product!$A$2:$A$11612,$B553,Fact_Product!$B$2:$B$11612,$C$4,Fact_Product!$C$2:$C$11612,"&gt;="&amp;$C$2,Fact_Product!$C$2:$C$11612,"&lt;="&amp;$C$3)</f>
        <v>11506.08</v>
      </c>
      <c r="F553" s="61" t="n">
        <f aca="false">E553+ROW()*0.000001</f>
        <v>11506.080553</v>
      </c>
      <c r="G553" s="55" t="n">
        <f aca="false">SUMIFS(Fact_Product!$E$2:$E$11612,Fact_Product!$A$2:$A$11612,$B553,Fact_Product!$B$2:$B$11612,$C$4,Fact_Product!$C$2:$C$11612,"&gt;="&amp;$C$2,Fact_Product!$C$2:$C$11612,"&lt;="&amp;$C$3)</f>
        <v>14607</v>
      </c>
      <c r="H553" s="49"/>
      <c r="I553" s="49"/>
      <c r="J553" s="49"/>
    </row>
    <row r="554" customFormat="false" ht="15" hidden="false" customHeight="false" outlineLevel="0" collapsed="false">
      <c r="A554" s="49"/>
      <c r="B554" s="49" t="n">
        <f aca="false">Fact_Product!G390</f>
        <v>389</v>
      </c>
      <c r="C554" s="49" t="str">
        <f aca="false">Fact_Product!H390</f>
        <v>85042</v>
      </c>
      <c r="D554" s="49" t="str">
        <f aca="false">Fact_Product!I390</f>
        <v>ANTIQUE LILY FAIRY LIGHTS</v>
      </c>
      <c r="E554" s="55" t="n">
        <f aca="false">SUMIFS(Fact_Product!$D$2:$D$11612,Fact_Product!$A$2:$A$11612,$B554,Fact_Product!$B$2:$B$11612,$C$4,Fact_Product!$C$2:$C$11612,"&gt;="&amp;$C$2,Fact_Product!$C$2:$C$11612,"&lt;="&amp;$C$3)</f>
        <v>11477.16</v>
      </c>
      <c r="F554" s="61" t="n">
        <f aca="false">E554+ROW()*0.000001</f>
        <v>11477.160554</v>
      </c>
      <c r="G554" s="55" t="n">
        <f aca="false">SUMIFS(Fact_Product!$E$2:$E$11612,Fact_Product!$A$2:$A$11612,$B554,Fact_Product!$B$2:$B$11612,$C$4,Fact_Product!$C$2:$C$11612,"&gt;="&amp;$C$2,Fact_Product!$C$2:$C$11612,"&lt;="&amp;$C$3)</f>
        <v>2517</v>
      </c>
      <c r="H554" s="49"/>
      <c r="I554" s="49"/>
      <c r="J554" s="49"/>
    </row>
    <row r="555" customFormat="false" ht="15" hidden="false" customHeight="false" outlineLevel="0" collapsed="false">
      <c r="A555" s="49"/>
      <c r="B555" s="49" t="n">
        <f aca="false">Fact_Product!G391</f>
        <v>390</v>
      </c>
      <c r="C555" s="49" t="str">
        <f aca="false">Fact_Product!H391</f>
        <v>22508</v>
      </c>
      <c r="D555" s="49" t="str">
        <f aca="false">Fact_Product!I391</f>
        <v>DOORSTOP RETROSPOT HEART</v>
      </c>
      <c r="E555" s="55" t="n">
        <f aca="false">SUMIFS(Fact_Product!$D$2:$D$11612,Fact_Product!$A$2:$A$11612,$B555,Fact_Product!$B$2:$B$11612,$C$4,Fact_Product!$C$2:$C$11612,"&gt;="&amp;$C$2,Fact_Product!$C$2:$C$11612,"&lt;="&amp;$C$3)</f>
        <v>11464.45</v>
      </c>
      <c r="F555" s="61" t="n">
        <f aca="false">E555+ROW()*0.000001</f>
        <v>11464.450555</v>
      </c>
      <c r="G555" s="55" t="n">
        <f aca="false">SUMIFS(Fact_Product!$E$2:$E$11612,Fact_Product!$A$2:$A$11612,$B555,Fact_Product!$B$2:$B$11612,$C$4,Fact_Product!$C$2:$C$11612,"&gt;="&amp;$C$2,Fact_Product!$C$2:$C$11612,"&lt;="&amp;$C$3)</f>
        <v>2854</v>
      </c>
      <c r="H555" s="49"/>
      <c r="I555" s="49"/>
      <c r="J555" s="49"/>
    </row>
    <row r="556" customFormat="false" ht="15" hidden="false" customHeight="false" outlineLevel="0" collapsed="false">
      <c r="A556" s="49"/>
      <c r="B556" s="49" t="n">
        <f aca="false">Fact_Product!G392</f>
        <v>391</v>
      </c>
      <c r="C556" s="49" t="str">
        <f aca="false">Fact_Product!H392</f>
        <v>21154</v>
      </c>
      <c r="D556" s="49" t="str">
        <f aca="false">Fact_Product!I392</f>
        <v>RED RETROSPOT OVEN GLOVE</v>
      </c>
      <c r="E556" s="55" t="n">
        <f aca="false">SUMIFS(Fact_Product!$D$2:$D$11612,Fact_Product!$A$2:$A$11612,$B556,Fact_Product!$B$2:$B$11612,$C$4,Fact_Product!$C$2:$C$11612,"&gt;="&amp;$C$2,Fact_Product!$C$2:$C$11612,"&lt;="&amp;$C$3)</f>
        <v>11454.2</v>
      </c>
      <c r="F556" s="61" t="n">
        <f aca="false">E556+ROW()*0.000001</f>
        <v>11454.200556</v>
      </c>
      <c r="G556" s="55" t="n">
        <f aca="false">SUMIFS(Fact_Product!$E$2:$E$11612,Fact_Product!$A$2:$A$11612,$B556,Fact_Product!$B$2:$B$11612,$C$4,Fact_Product!$C$2:$C$11612,"&gt;="&amp;$C$2,Fact_Product!$C$2:$C$11612,"&lt;="&amp;$C$3)</f>
        <v>7872</v>
      </c>
      <c r="H556" s="49"/>
      <c r="I556" s="49"/>
      <c r="J556" s="49"/>
    </row>
    <row r="557" customFormat="false" ht="15" hidden="false" customHeight="false" outlineLevel="0" collapsed="false">
      <c r="A557" s="49"/>
      <c r="B557" s="49" t="n">
        <f aca="false">Fact_Product!G393</f>
        <v>392</v>
      </c>
      <c r="C557" s="49" t="str">
        <f aca="false">Fact_Product!H393</f>
        <v>22838</v>
      </c>
      <c r="D557" s="49" t="str">
        <f aca="false">Fact_Product!I393</f>
        <v>3 TIER CAKE TIN RED AND CREAM</v>
      </c>
      <c r="E557" s="55" t="n">
        <f aca="false">SUMIFS(Fact_Product!$D$2:$D$11612,Fact_Product!$A$2:$A$11612,$B557,Fact_Product!$B$2:$B$11612,$C$4,Fact_Product!$C$2:$C$11612,"&gt;="&amp;$C$2,Fact_Product!$C$2:$C$11612,"&lt;="&amp;$C$3)</f>
        <v>11419.11</v>
      </c>
      <c r="F557" s="61" t="n">
        <f aca="false">E557+ROW()*0.000001</f>
        <v>11419.110557</v>
      </c>
      <c r="G557" s="55" t="n">
        <f aca="false">SUMIFS(Fact_Product!$E$2:$E$11612,Fact_Product!$A$2:$A$11612,$B557,Fact_Product!$B$2:$B$11612,$C$4,Fact_Product!$C$2:$C$11612,"&gt;="&amp;$C$2,Fact_Product!$C$2:$C$11612,"&lt;="&amp;$C$3)</f>
        <v>785</v>
      </c>
      <c r="H557" s="49"/>
      <c r="I557" s="49"/>
      <c r="J557" s="49"/>
    </row>
    <row r="558" customFormat="false" ht="15" hidden="false" customHeight="false" outlineLevel="0" collapsed="false">
      <c r="A558" s="49"/>
      <c r="B558" s="49" t="n">
        <f aca="false">Fact_Product!G394</f>
        <v>393</v>
      </c>
      <c r="C558" s="49" t="str">
        <f aca="false">Fact_Product!H394</f>
        <v>22663</v>
      </c>
      <c r="D558" s="49" t="str">
        <f aca="false">Fact_Product!I394</f>
        <v>JUMBO BAG DOLLY GIRL DESIGN</v>
      </c>
      <c r="E558" s="55" t="n">
        <f aca="false">SUMIFS(Fact_Product!$D$2:$D$11612,Fact_Product!$A$2:$A$11612,$B558,Fact_Product!$B$2:$B$11612,$C$4,Fact_Product!$C$2:$C$11612,"&gt;="&amp;$C$2,Fact_Product!$C$2:$C$11612,"&lt;="&amp;$C$3)</f>
        <v>11398.99</v>
      </c>
      <c r="F558" s="61" t="n">
        <f aca="false">E558+ROW()*0.000001</f>
        <v>11398.990558</v>
      </c>
      <c r="G558" s="55" t="n">
        <f aca="false">SUMIFS(Fact_Product!$E$2:$E$11612,Fact_Product!$A$2:$A$11612,$B558,Fact_Product!$B$2:$B$11612,$C$4,Fact_Product!$C$2:$C$11612,"&gt;="&amp;$C$2,Fact_Product!$C$2:$C$11612,"&lt;="&amp;$C$3)</f>
        <v>5730</v>
      </c>
      <c r="H558" s="49"/>
      <c r="I558" s="49"/>
      <c r="J558" s="49"/>
    </row>
    <row r="559" customFormat="false" ht="15" hidden="false" customHeight="false" outlineLevel="0" collapsed="false">
      <c r="A559" s="49"/>
      <c r="B559" s="49" t="n">
        <f aca="false">Fact_Product!G395</f>
        <v>394</v>
      </c>
      <c r="C559" s="49" t="str">
        <f aca="false">Fact_Product!H395</f>
        <v>22740</v>
      </c>
      <c r="D559" s="49" t="str">
        <f aca="false">Fact_Product!I395</f>
        <v>POLKADOT PEN</v>
      </c>
      <c r="E559" s="55" t="n">
        <f aca="false">SUMIFS(Fact_Product!$D$2:$D$11612,Fact_Product!$A$2:$A$11612,$B559,Fact_Product!$B$2:$B$11612,$C$4,Fact_Product!$C$2:$C$11612,"&gt;="&amp;$C$2,Fact_Product!$C$2:$C$11612,"&lt;="&amp;$C$3)</f>
        <v>11395.31</v>
      </c>
      <c r="F559" s="61" t="n">
        <f aca="false">E559+ROW()*0.000001</f>
        <v>11395.310559</v>
      </c>
      <c r="G559" s="55" t="n">
        <f aca="false">SUMIFS(Fact_Product!$E$2:$E$11612,Fact_Product!$A$2:$A$11612,$B559,Fact_Product!$B$2:$B$11612,$C$4,Fact_Product!$C$2:$C$11612,"&gt;="&amp;$C$2,Fact_Product!$C$2:$C$11612,"&lt;="&amp;$C$3)</f>
        <v>13345</v>
      </c>
      <c r="H559" s="49"/>
      <c r="I559" s="49"/>
      <c r="J559" s="49"/>
    </row>
    <row r="560" customFormat="false" ht="15" hidden="false" customHeight="false" outlineLevel="0" collapsed="false">
      <c r="A560" s="49"/>
      <c r="B560" s="49" t="n">
        <f aca="false">Fact_Product!G396</f>
        <v>395</v>
      </c>
      <c r="C560" s="49" t="str">
        <f aca="false">Fact_Product!H396</f>
        <v>21260</v>
      </c>
      <c r="D560" s="49" t="str">
        <f aca="false">Fact_Product!I396</f>
        <v>FIRST AID TIN</v>
      </c>
      <c r="E560" s="55" t="n">
        <f aca="false">SUMIFS(Fact_Product!$D$2:$D$11612,Fact_Product!$A$2:$A$11612,$B560,Fact_Product!$B$2:$B$11612,$C$4,Fact_Product!$C$2:$C$11612,"&gt;="&amp;$C$2,Fact_Product!$C$2:$C$11612,"&lt;="&amp;$C$3)</f>
        <v>11367.18</v>
      </c>
      <c r="F560" s="61" t="n">
        <f aca="false">E560+ROW()*0.000001</f>
        <v>11367.18056</v>
      </c>
      <c r="G560" s="55" t="n">
        <f aca="false">SUMIFS(Fact_Product!$E$2:$E$11612,Fact_Product!$A$2:$A$11612,$B560,Fact_Product!$B$2:$B$11612,$C$4,Fact_Product!$C$2:$C$11612,"&gt;="&amp;$C$2,Fact_Product!$C$2:$C$11612,"&lt;="&amp;$C$3)</f>
        <v>3451</v>
      </c>
      <c r="H560" s="49"/>
      <c r="I560" s="49"/>
      <c r="J560" s="49"/>
    </row>
    <row r="561" customFormat="false" ht="15" hidden="false" customHeight="false" outlineLevel="0" collapsed="false">
      <c r="A561" s="49"/>
      <c r="B561" s="49" t="n">
        <f aca="false">Fact_Product!G397</f>
        <v>396</v>
      </c>
      <c r="C561" s="49" t="str">
        <f aca="false">Fact_Product!H397</f>
        <v>23581</v>
      </c>
      <c r="D561" s="49" t="str">
        <f aca="false">Fact_Product!I397</f>
        <v>JUMBO BAG PAISLEY PARK</v>
      </c>
      <c r="E561" s="55" t="n">
        <f aca="false">SUMIFS(Fact_Product!$D$2:$D$11612,Fact_Product!$A$2:$A$11612,$B561,Fact_Product!$B$2:$B$11612,$C$4,Fact_Product!$C$2:$C$11612,"&gt;="&amp;$C$2,Fact_Product!$C$2:$C$11612,"&lt;="&amp;$C$3)</f>
        <v>11357.07</v>
      </c>
      <c r="F561" s="61" t="n">
        <f aca="false">E561+ROW()*0.000001</f>
        <v>11357.070561</v>
      </c>
      <c r="G561" s="55" t="n">
        <f aca="false">SUMIFS(Fact_Product!$E$2:$E$11612,Fact_Product!$A$2:$A$11612,$B561,Fact_Product!$B$2:$B$11612,$C$4,Fact_Product!$C$2:$C$11612,"&gt;="&amp;$C$2,Fact_Product!$C$2:$C$11612,"&lt;="&amp;$C$3)</f>
        <v>4898</v>
      </c>
      <c r="H561" s="49"/>
      <c r="I561" s="49"/>
      <c r="J561" s="49"/>
    </row>
    <row r="562" customFormat="false" ht="15" hidden="false" customHeight="false" outlineLevel="0" collapsed="false">
      <c r="A562" s="49"/>
      <c r="B562" s="49" t="n">
        <f aca="false">Fact_Product!G398</f>
        <v>397</v>
      </c>
      <c r="C562" s="49" t="str">
        <f aca="false">Fact_Product!H398</f>
        <v>22844</v>
      </c>
      <c r="D562" s="49" t="str">
        <f aca="false">Fact_Product!I398</f>
        <v>VINTAGE CREAM DOG FOOD CONTAINER</v>
      </c>
      <c r="E562" s="55" t="n">
        <f aca="false">SUMIFS(Fact_Product!$D$2:$D$11612,Fact_Product!$A$2:$A$11612,$B562,Fact_Product!$B$2:$B$11612,$C$4,Fact_Product!$C$2:$C$11612,"&gt;="&amp;$C$2,Fact_Product!$C$2:$C$11612,"&lt;="&amp;$C$3)</f>
        <v>11356.98</v>
      </c>
      <c r="F562" s="61" t="n">
        <f aca="false">E562+ROW()*0.000001</f>
        <v>11356.980562</v>
      </c>
      <c r="G562" s="55" t="n">
        <f aca="false">SUMIFS(Fact_Product!$E$2:$E$11612,Fact_Product!$A$2:$A$11612,$B562,Fact_Product!$B$2:$B$11612,$C$4,Fact_Product!$C$2:$C$11612,"&gt;="&amp;$C$2,Fact_Product!$C$2:$C$11612,"&lt;="&amp;$C$3)</f>
        <v>1198</v>
      </c>
      <c r="H562" s="49"/>
      <c r="I562" s="49"/>
      <c r="J562" s="49"/>
    </row>
    <row r="563" customFormat="false" ht="15" hidden="false" customHeight="false" outlineLevel="0" collapsed="false">
      <c r="A563" s="49"/>
      <c r="B563" s="49" t="n">
        <f aca="false">Fact_Product!G399</f>
        <v>398</v>
      </c>
      <c r="C563" s="49" t="str">
        <f aca="false">Fact_Product!H399</f>
        <v>22637</v>
      </c>
      <c r="D563" s="49" t="str">
        <f aca="false">Fact_Product!I399</f>
        <v>PIGGY BANK RETROSPOT</v>
      </c>
      <c r="E563" s="55" t="n">
        <f aca="false">SUMIFS(Fact_Product!$D$2:$D$11612,Fact_Product!$A$2:$A$11612,$B563,Fact_Product!$B$2:$B$11612,$C$4,Fact_Product!$C$2:$C$11612,"&gt;="&amp;$C$2,Fact_Product!$C$2:$C$11612,"&lt;="&amp;$C$3)</f>
        <v>11320.92</v>
      </c>
      <c r="F563" s="61" t="n">
        <f aca="false">E563+ROW()*0.000001</f>
        <v>11320.920563</v>
      </c>
      <c r="G563" s="55" t="n">
        <f aca="false">SUMIFS(Fact_Product!$E$2:$E$11612,Fact_Product!$A$2:$A$11612,$B563,Fact_Product!$B$2:$B$11612,$C$4,Fact_Product!$C$2:$C$11612,"&gt;="&amp;$C$2,Fact_Product!$C$2:$C$11612,"&lt;="&amp;$C$3)</f>
        <v>4409</v>
      </c>
      <c r="H563" s="49"/>
      <c r="I563" s="49"/>
      <c r="J563" s="49"/>
    </row>
    <row r="564" customFormat="false" ht="15" hidden="false" customHeight="false" outlineLevel="0" collapsed="false">
      <c r="A564" s="49"/>
      <c r="B564" s="49" t="n">
        <f aca="false">Fact_Product!G400</f>
        <v>399</v>
      </c>
      <c r="C564" s="49" t="str">
        <f aca="false">Fact_Product!H400</f>
        <v>22151</v>
      </c>
      <c r="D564" s="49" t="str">
        <f aca="false">Fact_Product!I400</f>
        <v>PLACE SETTING WHITE HEART</v>
      </c>
      <c r="E564" s="55" t="n">
        <f aca="false">SUMIFS(Fact_Product!$D$2:$D$11612,Fact_Product!$A$2:$A$11612,$B564,Fact_Product!$B$2:$B$11612,$C$4,Fact_Product!$C$2:$C$11612,"&gt;="&amp;$C$2,Fact_Product!$C$2:$C$11612,"&lt;="&amp;$C$3)</f>
        <v>11276.73</v>
      </c>
      <c r="F564" s="61" t="n">
        <f aca="false">E564+ROW()*0.000001</f>
        <v>11276.730564</v>
      </c>
      <c r="G564" s="55" t="n">
        <f aca="false">SUMIFS(Fact_Product!$E$2:$E$11612,Fact_Product!$A$2:$A$11612,$B564,Fact_Product!$B$2:$B$11612,$C$4,Fact_Product!$C$2:$C$11612,"&gt;="&amp;$C$2,Fact_Product!$C$2:$C$11612,"&lt;="&amp;$C$3)</f>
        <v>26647</v>
      </c>
      <c r="H564" s="49"/>
      <c r="I564" s="49"/>
      <c r="J564" s="49"/>
    </row>
    <row r="565" customFormat="false" ht="15" hidden="false" customHeight="false" outlineLevel="0" collapsed="false">
      <c r="A565" s="49"/>
      <c r="B565" s="49" t="n">
        <f aca="false">Fact_Product!G401</f>
        <v>400</v>
      </c>
      <c r="C565" s="49" t="str">
        <f aca="false">Fact_Product!H401</f>
        <v>21172</v>
      </c>
      <c r="D565" s="49" t="str">
        <f aca="false">Fact_Product!I401</f>
        <v>PARTY METAL SIGN</v>
      </c>
      <c r="E565" s="55" t="n">
        <f aca="false">SUMIFS(Fact_Product!$D$2:$D$11612,Fact_Product!$A$2:$A$11612,$B565,Fact_Product!$B$2:$B$11612,$C$4,Fact_Product!$C$2:$C$11612,"&gt;="&amp;$C$2,Fact_Product!$C$2:$C$11612,"&lt;="&amp;$C$3)</f>
        <v>11271.31</v>
      </c>
      <c r="F565" s="61" t="n">
        <f aca="false">E565+ROW()*0.000001</f>
        <v>11271.310565</v>
      </c>
      <c r="G565" s="55" t="n">
        <f aca="false">SUMIFS(Fact_Product!$E$2:$E$11612,Fact_Product!$A$2:$A$11612,$B565,Fact_Product!$B$2:$B$11612,$C$4,Fact_Product!$C$2:$C$11612,"&gt;="&amp;$C$2,Fact_Product!$C$2:$C$11612,"&lt;="&amp;$C$3)</f>
        <v>7608</v>
      </c>
      <c r="H565" s="49"/>
      <c r="I565" s="49"/>
      <c r="J565" s="49"/>
    </row>
    <row r="566" customFormat="false" ht="15" hidden="false" customHeight="false" outlineLevel="0" collapsed="false">
      <c r="A566" s="49"/>
      <c r="B566" s="49" t="n">
        <f aca="false">Fact_Product!G402</f>
        <v>401</v>
      </c>
      <c r="C566" s="49" t="str">
        <f aca="false">Fact_Product!H402</f>
        <v>21429</v>
      </c>
      <c r="D566" s="49" t="str">
        <f aca="false">Fact_Product!I402</f>
        <v>RED GINGHAM ROSE JEWELLERY BOX</v>
      </c>
      <c r="E566" s="55" t="n">
        <f aca="false">SUMIFS(Fact_Product!$D$2:$D$11612,Fact_Product!$A$2:$A$11612,$B566,Fact_Product!$B$2:$B$11612,$C$4,Fact_Product!$C$2:$C$11612,"&gt;="&amp;$C$2,Fact_Product!$C$2:$C$11612,"&lt;="&amp;$C$3)</f>
        <v>11221.95</v>
      </c>
      <c r="F566" s="61" t="n">
        <f aca="false">E566+ROW()*0.000001</f>
        <v>11221.950566</v>
      </c>
      <c r="G566" s="55" t="n">
        <f aca="false">SUMIFS(Fact_Product!$E$2:$E$11612,Fact_Product!$A$2:$A$11612,$B566,Fact_Product!$B$2:$B$11612,$C$4,Fact_Product!$C$2:$C$11612,"&gt;="&amp;$C$2,Fact_Product!$C$2:$C$11612,"&lt;="&amp;$C$3)</f>
        <v>6289</v>
      </c>
      <c r="H566" s="49"/>
      <c r="I566" s="49"/>
      <c r="J566" s="49"/>
    </row>
    <row r="567" customFormat="false" ht="15" hidden="false" customHeight="false" outlineLevel="0" collapsed="false">
      <c r="A567" s="49"/>
      <c r="B567" s="49" t="n">
        <f aca="false">Fact_Product!G403</f>
        <v>402</v>
      </c>
      <c r="C567" s="49" t="str">
        <f aca="false">Fact_Product!H403</f>
        <v>22468</v>
      </c>
      <c r="D567" s="49" t="str">
        <f aca="false">Fact_Product!I403</f>
        <v>BABUSHKA LIGHTS STRING OF 10</v>
      </c>
      <c r="E567" s="55" t="n">
        <f aca="false">SUMIFS(Fact_Product!$D$2:$D$11612,Fact_Product!$A$2:$A$11612,$B567,Fact_Product!$B$2:$B$11612,$C$4,Fact_Product!$C$2:$C$11612,"&gt;="&amp;$C$2,Fact_Product!$C$2:$C$11612,"&lt;="&amp;$C$3)</f>
        <v>11190.3</v>
      </c>
      <c r="F567" s="61" t="n">
        <f aca="false">E567+ROW()*0.000001</f>
        <v>11190.300567</v>
      </c>
      <c r="G567" s="55" t="n">
        <f aca="false">SUMIFS(Fact_Product!$E$2:$E$11612,Fact_Product!$A$2:$A$11612,$B567,Fact_Product!$B$2:$B$11612,$C$4,Fact_Product!$C$2:$C$11612,"&gt;="&amp;$C$2,Fact_Product!$C$2:$C$11612,"&lt;="&amp;$C$3)</f>
        <v>1678</v>
      </c>
      <c r="H567" s="49"/>
      <c r="I567" s="49"/>
      <c r="J567" s="49"/>
    </row>
    <row r="568" customFormat="false" ht="15" hidden="false" customHeight="false" outlineLevel="0" collapsed="false">
      <c r="A568" s="49"/>
      <c r="B568" s="49" t="n">
        <f aca="false">Fact_Product!G404</f>
        <v>403</v>
      </c>
      <c r="C568" s="49" t="str">
        <f aca="false">Fact_Product!H404</f>
        <v>22649</v>
      </c>
      <c r="D568" s="49" t="str">
        <f aca="false">Fact_Product!I404</f>
        <v>STRAWBERRY FAIRY CAKE TEAPOT</v>
      </c>
      <c r="E568" s="55" t="n">
        <f aca="false">SUMIFS(Fact_Product!$D$2:$D$11612,Fact_Product!$A$2:$A$11612,$B568,Fact_Product!$B$2:$B$11612,$C$4,Fact_Product!$C$2:$C$11612,"&gt;="&amp;$C$2,Fact_Product!$C$2:$C$11612,"&lt;="&amp;$C$3)</f>
        <v>11188.88</v>
      </c>
      <c r="F568" s="61" t="n">
        <f aca="false">E568+ROW()*0.000001</f>
        <v>11188.880568</v>
      </c>
      <c r="G568" s="55" t="n">
        <f aca="false">SUMIFS(Fact_Product!$E$2:$E$11612,Fact_Product!$A$2:$A$11612,$B568,Fact_Product!$B$2:$B$11612,$C$4,Fact_Product!$C$2:$C$11612,"&gt;="&amp;$C$2,Fact_Product!$C$2:$C$11612,"&lt;="&amp;$C$3)</f>
        <v>2230</v>
      </c>
      <c r="H568" s="49"/>
      <c r="I568" s="49"/>
      <c r="J568" s="49"/>
    </row>
    <row r="569" customFormat="false" ht="15" hidden="false" customHeight="false" outlineLevel="0" collapsed="false">
      <c r="A569" s="49"/>
      <c r="B569" s="49" t="n">
        <f aca="false">Fact_Product!G405</f>
        <v>404</v>
      </c>
      <c r="C569" s="49" t="str">
        <f aca="false">Fact_Product!H405</f>
        <v>15056P</v>
      </c>
      <c r="D569" s="49" t="str">
        <f aca="false">Fact_Product!I405</f>
        <v>EDWARDIAN PARASOL PINK</v>
      </c>
      <c r="E569" s="55" t="n">
        <f aca="false">SUMIFS(Fact_Product!$D$2:$D$11612,Fact_Product!$A$2:$A$11612,$B569,Fact_Product!$B$2:$B$11612,$C$4,Fact_Product!$C$2:$C$11612,"&gt;="&amp;$C$2,Fact_Product!$C$2:$C$11612,"&lt;="&amp;$C$3)</f>
        <v>11137.87</v>
      </c>
      <c r="F569" s="61" t="n">
        <f aca="false">E569+ROW()*0.000001</f>
        <v>11137.870569</v>
      </c>
      <c r="G569" s="55" t="n">
        <f aca="false">SUMIFS(Fact_Product!$E$2:$E$11612,Fact_Product!$A$2:$A$11612,$B569,Fact_Product!$B$2:$B$11612,$C$4,Fact_Product!$C$2:$C$11612,"&gt;="&amp;$C$2,Fact_Product!$C$2:$C$11612,"&lt;="&amp;$C$3)</f>
        <v>2160</v>
      </c>
      <c r="H569" s="49"/>
      <c r="I569" s="49"/>
      <c r="J569" s="49"/>
    </row>
    <row r="570" customFormat="false" ht="15" hidden="false" customHeight="false" outlineLevel="0" collapsed="false">
      <c r="A570" s="49"/>
      <c r="B570" s="49" t="n">
        <f aca="false">Fact_Product!G406</f>
        <v>405</v>
      </c>
      <c r="C570" s="49" t="str">
        <f aca="false">Fact_Product!H406</f>
        <v>22988</v>
      </c>
      <c r="D570" s="49" t="str">
        <f aca="false">Fact_Product!I406</f>
        <v>SOLDIERS EGG CUP</v>
      </c>
      <c r="E570" s="55" t="n">
        <f aca="false">SUMIFS(Fact_Product!$D$2:$D$11612,Fact_Product!$A$2:$A$11612,$B570,Fact_Product!$B$2:$B$11612,$C$4,Fact_Product!$C$2:$C$11612,"&gt;="&amp;$C$2,Fact_Product!$C$2:$C$11612,"&lt;="&amp;$C$3)</f>
        <v>11105.67</v>
      </c>
      <c r="F570" s="61" t="n">
        <f aca="false">E570+ROW()*0.000001</f>
        <v>11105.67057</v>
      </c>
      <c r="G570" s="55" t="n">
        <f aca="false">SUMIFS(Fact_Product!$E$2:$E$11612,Fact_Product!$A$2:$A$11612,$B570,Fact_Product!$B$2:$B$11612,$C$4,Fact_Product!$C$2:$C$11612,"&gt;="&amp;$C$2,Fact_Product!$C$2:$C$11612,"&lt;="&amp;$C$3)</f>
        <v>9251</v>
      </c>
      <c r="H570" s="49"/>
      <c r="I570" s="49"/>
      <c r="J570" s="49"/>
    </row>
    <row r="571" customFormat="false" ht="15" hidden="false" customHeight="false" outlineLevel="0" collapsed="false">
      <c r="A571" s="49"/>
      <c r="B571" s="49" t="n">
        <f aca="false">Fact_Product!G407</f>
        <v>406</v>
      </c>
      <c r="C571" s="49" t="str">
        <f aca="false">Fact_Product!H407</f>
        <v>22417</v>
      </c>
      <c r="D571" s="49" t="str">
        <f aca="false">Fact_Product!I407</f>
        <v>PACK OF 60 SPACEBOY CAKE CASES</v>
      </c>
      <c r="E571" s="55" t="n">
        <f aca="false">SUMIFS(Fact_Product!$D$2:$D$11612,Fact_Product!$A$2:$A$11612,$B571,Fact_Product!$B$2:$B$11612,$C$4,Fact_Product!$C$2:$C$11612,"&gt;="&amp;$C$2,Fact_Product!$C$2:$C$11612,"&lt;="&amp;$C$3)</f>
        <v>11097.2</v>
      </c>
      <c r="F571" s="61" t="n">
        <f aca="false">E571+ROW()*0.000001</f>
        <v>11097.200571</v>
      </c>
      <c r="G571" s="55" t="n">
        <f aca="false">SUMIFS(Fact_Product!$E$2:$E$11612,Fact_Product!$A$2:$A$11612,$B571,Fact_Product!$B$2:$B$11612,$C$4,Fact_Product!$C$2:$C$11612,"&gt;="&amp;$C$2,Fact_Product!$C$2:$C$11612,"&lt;="&amp;$C$3)</f>
        <v>21337</v>
      </c>
      <c r="H571" s="49"/>
      <c r="I571" s="49"/>
      <c r="J571" s="49"/>
    </row>
    <row r="572" customFormat="false" ht="15" hidden="false" customHeight="false" outlineLevel="0" collapsed="false">
      <c r="A572" s="49"/>
      <c r="B572" s="49" t="n">
        <f aca="false">Fact_Product!G408</f>
        <v>407</v>
      </c>
      <c r="C572" s="49" t="str">
        <f aca="false">Fact_Product!H408</f>
        <v>22795</v>
      </c>
      <c r="D572" s="49" t="str">
        <f aca="false">Fact_Product!I408</f>
        <v>SWEETHEART RECIPE BOOK STAND</v>
      </c>
      <c r="E572" s="55" t="n">
        <f aca="false">SUMIFS(Fact_Product!$D$2:$D$11612,Fact_Product!$A$2:$A$11612,$B572,Fact_Product!$B$2:$B$11612,$C$4,Fact_Product!$C$2:$C$11612,"&gt;="&amp;$C$2,Fact_Product!$C$2:$C$11612,"&lt;="&amp;$C$3)</f>
        <v>11056.86</v>
      </c>
      <c r="F572" s="61" t="n">
        <f aca="false">E572+ROW()*0.000001</f>
        <v>11056.860572</v>
      </c>
      <c r="G572" s="55" t="n">
        <f aca="false">SUMIFS(Fact_Product!$E$2:$E$11612,Fact_Product!$A$2:$A$11612,$B572,Fact_Product!$B$2:$B$11612,$C$4,Fact_Product!$C$2:$C$11612,"&gt;="&amp;$C$2,Fact_Product!$C$2:$C$11612,"&lt;="&amp;$C$3)</f>
        <v>1574</v>
      </c>
      <c r="H572" s="49"/>
      <c r="I572" s="49"/>
      <c r="J572" s="49"/>
    </row>
    <row r="573" customFormat="false" ht="15" hidden="false" customHeight="false" outlineLevel="0" collapsed="false">
      <c r="A573" s="49"/>
      <c r="B573" s="49" t="n">
        <f aca="false">Fact_Product!G409</f>
        <v>408</v>
      </c>
      <c r="C573" s="49" t="str">
        <f aca="false">Fact_Product!H409</f>
        <v>22620</v>
      </c>
      <c r="D573" s="49" t="str">
        <f aca="false">Fact_Product!I409</f>
        <v>4 TRADITIONAL SPINNING TOPS</v>
      </c>
      <c r="E573" s="55" t="n">
        <f aca="false">SUMIFS(Fact_Product!$D$2:$D$11612,Fact_Product!$A$2:$A$11612,$B573,Fact_Product!$B$2:$B$11612,$C$4,Fact_Product!$C$2:$C$11612,"&gt;="&amp;$C$2,Fact_Product!$C$2:$C$11612,"&lt;="&amp;$C$3)</f>
        <v>11053.05</v>
      </c>
      <c r="F573" s="61" t="n">
        <f aca="false">E573+ROW()*0.000001</f>
        <v>11053.050573</v>
      </c>
      <c r="G573" s="55" t="n">
        <f aca="false">SUMIFS(Fact_Product!$E$2:$E$11612,Fact_Product!$A$2:$A$11612,$B573,Fact_Product!$B$2:$B$11612,$C$4,Fact_Product!$C$2:$C$11612,"&gt;="&amp;$C$2,Fact_Product!$C$2:$C$11612,"&lt;="&amp;$C$3)</f>
        <v>8165</v>
      </c>
      <c r="H573" s="49"/>
      <c r="I573" s="49"/>
      <c r="J573" s="49"/>
    </row>
    <row r="574" customFormat="false" ht="15" hidden="false" customHeight="false" outlineLevel="0" collapsed="false">
      <c r="A574" s="49"/>
      <c r="B574" s="49" t="n">
        <f aca="false">Fact_Product!G410</f>
        <v>409</v>
      </c>
      <c r="C574" s="49" t="str">
        <f aca="false">Fact_Product!H410</f>
        <v>21922</v>
      </c>
      <c r="D574" s="49" t="str">
        <f aca="false">Fact_Product!I410</f>
        <v>UNION STRIPE WITH FRINGE  HAMMOCK</v>
      </c>
      <c r="E574" s="55" t="n">
        <f aca="false">SUMIFS(Fact_Product!$D$2:$D$11612,Fact_Product!$A$2:$A$11612,$B574,Fact_Product!$B$2:$B$11612,$C$4,Fact_Product!$C$2:$C$11612,"&gt;="&amp;$C$2,Fact_Product!$C$2:$C$11612,"&lt;="&amp;$C$3)</f>
        <v>11008.53</v>
      </c>
      <c r="F574" s="61" t="n">
        <f aca="false">E574+ROW()*0.000001</f>
        <v>11008.530574</v>
      </c>
      <c r="G574" s="55" t="n">
        <f aca="false">SUMIFS(Fact_Product!$E$2:$E$11612,Fact_Product!$A$2:$A$11612,$B574,Fact_Product!$B$2:$B$11612,$C$4,Fact_Product!$C$2:$C$11612,"&gt;="&amp;$C$2,Fact_Product!$C$2:$C$11612,"&lt;="&amp;$C$3)</f>
        <v>1416</v>
      </c>
      <c r="H574" s="49"/>
      <c r="I574" s="49"/>
      <c r="J574" s="49"/>
    </row>
    <row r="575" customFormat="false" ht="15" hidden="false" customHeight="false" outlineLevel="0" collapsed="false">
      <c r="A575" s="49"/>
      <c r="B575" s="49" t="n">
        <f aca="false">Fact_Product!G411</f>
        <v>410</v>
      </c>
      <c r="C575" s="49" t="str">
        <f aca="false">Fact_Product!H411</f>
        <v>20975</v>
      </c>
      <c r="D575" s="49" t="str">
        <f aca="false">Fact_Product!I411</f>
        <v>12 PENCILS SMALL TUBE RED RETROSPOT</v>
      </c>
      <c r="E575" s="55" t="n">
        <f aca="false">SUMIFS(Fact_Product!$D$2:$D$11612,Fact_Product!$A$2:$A$11612,$B575,Fact_Product!$B$2:$B$11612,$C$4,Fact_Product!$C$2:$C$11612,"&gt;="&amp;$C$2,Fact_Product!$C$2:$C$11612,"&lt;="&amp;$C$3)</f>
        <v>10990.36</v>
      </c>
      <c r="F575" s="61" t="n">
        <f aca="false">E575+ROW()*0.000001</f>
        <v>10990.360575</v>
      </c>
      <c r="G575" s="55" t="n">
        <f aca="false">SUMIFS(Fact_Product!$E$2:$E$11612,Fact_Product!$A$2:$A$11612,$B575,Fact_Product!$B$2:$B$11612,$C$4,Fact_Product!$C$2:$C$11612,"&gt;="&amp;$C$2,Fact_Product!$C$2:$C$11612,"&lt;="&amp;$C$3)</f>
        <v>16616</v>
      </c>
      <c r="H575" s="49"/>
      <c r="I575" s="49"/>
      <c r="J575" s="49"/>
    </row>
    <row r="576" customFormat="false" ht="15" hidden="false" customHeight="false" outlineLevel="0" collapsed="false">
      <c r="A576" s="49"/>
      <c r="B576" s="49" t="n">
        <f aca="false">Fact_Product!G412</f>
        <v>411</v>
      </c>
      <c r="C576" s="49" t="str">
        <f aca="false">Fact_Product!H412</f>
        <v>72351B</v>
      </c>
      <c r="D576" s="49" t="str">
        <f aca="false">Fact_Product!I412</f>
        <v>SET/6 PINK  BUTTERFLY T-LIGHTS</v>
      </c>
      <c r="E576" s="55" t="n">
        <f aca="false">SUMIFS(Fact_Product!$D$2:$D$11612,Fact_Product!$A$2:$A$11612,$B576,Fact_Product!$B$2:$B$11612,$C$4,Fact_Product!$C$2:$C$11612,"&gt;="&amp;$C$2,Fact_Product!$C$2:$C$11612,"&lt;="&amp;$C$3)</f>
        <v>10963.29</v>
      </c>
      <c r="F576" s="61" t="n">
        <f aca="false">E576+ROW()*0.000001</f>
        <v>10963.290576</v>
      </c>
      <c r="G576" s="55" t="n">
        <f aca="false">SUMIFS(Fact_Product!$E$2:$E$11612,Fact_Product!$A$2:$A$11612,$B576,Fact_Product!$B$2:$B$11612,$C$4,Fact_Product!$C$2:$C$11612,"&gt;="&amp;$C$2,Fact_Product!$C$2:$C$11612,"&lt;="&amp;$C$3)</f>
        <v>5658</v>
      </c>
      <c r="H576" s="49"/>
      <c r="I576" s="49"/>
      <c r="J576" s="49"/>
    </row>
    <row r="577" customFormat="false" ht="15" hidden="false" customHeight="false" outlineLevel="0" collapsed="false">
      <c r="A577" s="49"/>
      <c r="B577" s="49" t="n">
        <f aca="false">Fact_Product!G413</f>
        <v>412</v>
      </c>
      <c r="C577" s="49" t="str">
        <f aca="false">Fact_Product!H413</f>
        <v>22834</v>
      </c>
      <c r="D577" s="49" t="str">
        <f aca="false">Fact_Product!I413</f>
        <v>HAND WARMER BABUSHKA DESIGN</v>
      </c>
      <c r="E577" s="55" t="n">
        <f aca="false">SUMIFS(Fact_Product!$D$2:$D$11612,Fact_Product!$A$2:$A$11612,$B577,Fact_Product!$B$2:$B$11612,$C$4,Fact_Product!$C$2:$C$11612,"&gt;="&amp;$C$2,Fact_Product!$C$2:$C$11612,"&lt;="&amp;$C$3)</f>
        <v>10956.38</v>
      </c>
      <c r="F577" s="61" t="n">
        <f aca="false">E577+ROW()*0.000001</f>
        <v>10956.380577</v>
      </c>
      <c r="G577" s="55" t="n">
        <f aca="false">SUMIFS(Fact_Product!$E$2:$E$11612,Fact_Product!$A$2:$A$11612,$B577,Fact_Product!$B$2:$B$11612,$C$4,Fact_Product!$C$2:$C$11612,"&gt;="&amp;$C$2,Fact_Product!$C$2:$C$11612,"&lt;="&amp;$C$3)</f>
        <v>6685</v>
      </c>
      <c r="H577" s="49"/>
      <c r="I577" s="49"/>
      <c r="J577" s="49"/>
    </row>
    <row r="578" customFormat="false" ht="15" hidden="false" customHeight="false" outlineLevel="0" collapsed="false">
      <c r="A578" s="49"/>
      <c r="B578" s="49" t="n">
        <f aca="false">Fact_Product!G414</f>
        <v>413</v>
      </c>
      <c r="C578" s="49" t="str">
        <f aca="false">Fact_Product!H414</f>
        <v>22968</v>
      </c>
      <c r="D578" s="49" t="str">
        <f aca="false">Fact_Product!I414</f>
        <v>ROSE COTTAGE KEEPSAKE BOX</v>
      </c>
      <c r="E578" s="55" t="n">
        <f aca="false">SUMIFS(Fact_Product!$D$2:$D$11612,Fact_Product!$A$2:$A$11612,$B578,Fact_Product!$B$2:$B$11612,$C$4,Fact_Product!$C$2:$C$11612,"&gt;="&amp;$C$2,Fact_Product!$C$2:$C$11612,"&lt;="&amp;$C$3)</f>
        <v>10936.27</v>
      </c>
      <c r="F578" s="61" t="n">
        <f aca="false">E578+ROW()*0.000001</f>
        <v>10936.270578</v>
      </c>
      <c r="G578" s="55" t="n">
        <f aca="false">SUMIFS(Fact_Product!$E$2:$E$11612,Fact_Product!$A$2:$A$11612,$B578,Fact_Product!$B$2:$B$11612,$C$4,Fact_Product!$C$2:$C$11612,"&gt;="&amp;$C$2,Fact_Product!$C$2:$C$11612,"&lt;="&amp;$C$3)</f>
        <v>1101</v>
      </c>
      <c r="H578" s="49"/>
      <c r="I578" s="49"/>
      <c r="J578" s="49"/>
    </row>
    <row r="579" customFormat="false" ht="15" hidden="false" customHeight="false" outlineLevel="0" collapsed="false">
      <c r="A579" s="49"/>
      <c r="B579" s="49" t="n">
        <f aca="false">Fact_Product!G415</f>
        <v>414</v>
      </c>
      <c r="C579" s="49" t="str">
        <f aca="false">Fact_Product!H415</f>
        <v>47599A</v>
      </c>
      <c r="D579" s="49" t="str">
        <f aca="false">Fact_Product!I415</f>
        <v>PINK PARTY BAGS</v>
      </c>
      <c r="E579" s="55" t="n">
        <f aca="false">SUMIFS(Fact_Product!$D$2:$D$11612,Fact_Product!$A$2:$A$11612,$B579,Fact_Product!$B$2:$B$11612,$C$4,Fact_Product!$C$2:$C$11612,"&gt;="&amp;$C$2,Fact_Product!$C$2:$C$11612,"&lt;="&amp;$C$3)</f>
        <v>10933.21</v>
      </c>
      <c r="F579" s="61" t="n">
        <f aca="false">E579+ROW()*0.000001</f>
        <v>10933.210579</v>
      </c>
      <c r="G579" s="55" t="n">
        <f aca="false">SUMIFS(Fact_Product!$E$2:$E$11612,Fact_Product!$A$2:$A$11612,$B579,Fact_Product!$B$2:$B$11612,$C$4,Fact_Product!$C$2:$C$11612,"&gt;="&amp;$C$2,Fact_Product!$C$2:$C$11612,"&lt;="&amp;$C$3)</f>
        <v>5807</v>
      </c>
      <c r="H579" s="49"/>
      <c r="I579" s="49"/>
      <c r="J579" s="49"/>
    </row>
    <row r="580" customFormat="false" ht="15" hidden="false" customHeight="false" outlineLevel="0" collapsed="false">
      <c r="A580" s="49"/>
      <c r="B580" s="49" t="n">
        <f aca="false">Fact_Product!G416</f>
        <v>415</v>
      </c>
      <c r="C580" s="49" t="str">
        <f aca="false">Fact_Product!H416</f>
        <v>21868</v>
      </c>
      <c r="D580" s="49" t="str">
        <f aca="false">Fact_Product!I416</f>
        <v>POTTING SHED TEA MUG</v>
      </c>
      <c r="E580" s="55" t="n">
        <f aca="false">SUMIFS(Fact_Product!$D$2:$D$11612,Fact_Product!$A$2:$A$11612,$B580,Fact_Product!$B$2:$B$11612,$C$4,Fact_Product!$C$2:$C$11612,"&gt;="&amp;$C$2,Fact_Product!$C$2:$C$11612,"&lt;="&amp;$C$3)</f>
        <v>10913.25</v>
      </c>
      <c r="F580" s="61" t="n">
        <f aca="false">E580+ROW()*0.000001</f>
        <v>10913.25058</v>
      </c>
      <c r="G580" s="55" t="n">
        <f aca="false">SUMIFS(Fact_Product!$E$2:$E$11612,Fact_Product!$A$2:$A$11612,$B580,Fact_Product!$B$2:$B$11612,$C$4,Fact_Product!$C$2:$C$11612,"&gt;="&amp;$C$2,Fact_Product!$C$2:$C$11612,"&lt;="&amp;$C$3)</f>
        <v>8868</v>
      </c>
      <c r="H580" s="49"/>
      <c r="I580" s="49"/>
      <c r="J580" s="49"/>
    </row>
    <row r="581" customFormat="false" ht="15" hidden="false" customHeight="false" outlineLevel="0" collapsed="false">
      <c r="A581" s="49"/>
      <c r="B581" s="49" t="n">
        <f aca="false">Fact_Product!G417</f>
        <v>416</v>
      </c>
      <c r="C581" s="49" t="str">
        <f aca="false">Fact_Product!H417</f>
        <v>20828</v>
      </c>
      <c r="D581" s="49" t="str">
        <f aca="false">Fact_Product!I417</f>
        <v>GLITTER BUTTERFLY CLIPS</v>
      </c>
      <c r="E581" s="55" t="n">
        <f aca="false">SUMIFS(Fact_Product!$D$2:$D$11612,Fact_Product!$A$2:$A$11612,$B581,Fact_Product!$B$2:$B$11612,$C$4,Fact_Product!$C$2:$C$11612,"&gt;="&amp;$C$2,Fact_Product!$C$2:$C$11612,"&lt;="&amp;$C$3)</f>
        <v>10863.98</v>
      </c>
      <c r="F581" s="61" t="n">
        <f aca="false">E581+ROW()*0.000001</f>
        <v>10863.980581</v>
      </c>
      <c r="G581" s="55" t="n">
        <f aca="false">SUMIFS(Fact_Product!$E$2:$E$11612,Fact_Product!$A$2:$A$11612,$B581,Fact_Product!$B$2:$B$11612,$C$4,Fact_Product!$C$2:$C$11612,"&gt;="&amp;$C$2,Fact_Product!$C$2:$C$11612,"&lt;="&amp;$C$3)</f>
        <v>4393</v>
      </c>
      <c r="H581" s="49"/>
      <c r="I581" s="49"/>
      <c r="J581" s="49"/>
    </row>
    <row r="582" customFormat="false" ht="15" hidden="false" customHeight="false" outlineLevel="0" collapsed="false">
      <c r="A582" s="49"/>
      <c r="B582" s="49" t="n">
        <f aca="false">Fact_Product!G418</f>
        <v>417</v>
      </c>
      <c r="C582" s="49" t="str">
        <f aca="false">Fact_Product!H418</f>
        <v>22130</v>
      </c>
      <c r="D582" s="49" t="str">
        <f aca="false">Fact_Product!I418</f>
        <v>PARTY CONE CHRISTMAS DECORATION</v>
      </c>
      <c r="E582" s="55" t="n">
        <f aca="false">SUMIFS(Fact_Product!$D$2:$D$11612,Fact_Product!$A$2:$A$11612,$B582,Fact_Product!$B$2:$B$11612,$C$4,Fact_Product!$C$2:$C$11612,"&gt;="&amp;$C$2,Fact_Product!$C$2:$C$11612,"&lt;="&amp;$C$3)</f>
        <v>10854.51</v>
      </c>
      <c r="F582" s="61" t="n">
        <f aca="false">E582+ROW()*0.000001</f>
        <v>10854.510582</v>
      </c>
      <c r="G582" s="55" t="n">
        <f aca="false">SUMIFS(Fact_Product!$E$2:$E$11612,Fact_Product!$A$2:$A$11612,$B582,Fact_Product!$B$2:$B$11612,$C$4,Fact_Product!$C$2:$C$11612,"&gt;="&amp;$C$2,Fact_Product!$C$2:$C$11612,"&lt;="&amp;$C$3)</f>
        <v>9554</v>
      </c>
      <c r="H582" s="49"/>
      <c r="I582" s="49"/>
      <c r="J582" s="49"/>
    </row>
    <row r="583" customFormat="false" ht="15" hidden="false" customHeight="false" outlineLevel="0" collapsed="false">
      <c r="A583" s="49"/>
      <c r="B583" s="49" t="n">
        <f aca="false">Fact_Product!G419</f>
        <v>418</v>
      </c>
      <c r="C583" s="49" t="str">
        <f aca="false">Fact_Product!H419</f>
        <v>21907</v>
      </c>
      <c r="D583" s="49" t="str">
        <f aca="false">Fact_Product!I419</f>
        <v>I'M ON HOLIDAY METAL SIGN</v>
      </c>
      <c r="E583" s="55" t="n">
        <f aca="false">SUMIFS(Fact_Product!$D$2:$D$11612,Fact_Product!$A$2:$A$11612,$B583,Fact_Product!$B$2:$B$11612,$C$4,Fact_Product!$C$2:$C$11612,"&gt;="&amp;$C$2,Fact_Product!$C$2:$C$11612,"&lt;="&amp;$C$3)</f>
        <v>10822.12</v>
      </c>
      <c r="F583" s="61" t="n">
        <f aca="false">E583+ROW()*0.000001</f>
        <v>10822.120583</v>
      </c>
      <c r="G583" s="55" t="n">
        <f aca="false">SUMIFS(Fact_Product!$E$2:$E$11612,Fact_Product!$A$2:$A$11612,$B583,Fact_Product!$B$2:$B$11612,$C$4,Fact_Product!$C$2:$C$11612,"&gt;="&amp;$C$2,Fact_Product!$C$2:$C$11612,"&lt;="&amp;$C$3)</f>
        <v>5142</v>
      </c>
      <c r="H583" s="49"/>
      <c r="I583" s="49"/>
      <c r="J583" s="49"/>
    </row>
    <row r="584" customFormat="false" ht="15" hidden="false" customHeight="false" outlineLevel="0" collapsed="false">
      <c r="A584" s="49"/>
      <c r="B584" s="49" t="n">
        <f aca="false">Fact_Product!G420</f>
        <v>419</v>
      </c>
      <c r="C584" s="49" t="str">
        <f aca="false">Fact_Product!H420</f>
        <v>21498</v>
      </c>
      <c r="D584" s="49" t="str">
        <f aca="false">Fact_Product!I420</f>
        <v>RED RETROSPOT WRAP</v>
      </c>
      <c r="E584" s="55" t="n">
        <f aca="false">SUMIFS(Fact_Product!$D$2:$D$11612,Fact_Product!$A$2:$A$11612,$B584,Fact_Product!$B$2:$B$11612,$C$4,Fact_Product!$C$2:$C$11612,"&gt;="&amp;$C$2,Fact_Product!$C$2:$C$11612,"&lt;="&amp;$C$3)</f>
        <v>10809.92</v>
      </c>
      <c r="F584" s="61" t="n">
        <f aca="false">E584+ROW()*0.000001</f>
        <v>10809.920584</v>
      </c>
      <c r="G584" s="55" t="n">
        <f aca="false">SUMIFS(Fact_Product!$E$2:$E$11612,Fact_Product!$A$2:$A$11612,$B584,Fact_Product!$B$2:$B$11612,$C$4,Fact_Product!$C$2:$C$11612,"&gt;="&amp;$C$2,Fact_Product!$C$2:$C$11612,"&lt;="&amp;$C$3)</f>
        <v>26626</v>
      </c>
      <c r="H584" s="49"/>
      <c r="I584" s="49"/>
      <c r="J584" s="49"/>
    </row>
    <row r="585" customFormat="false" ht="15" hidden="false" customHeight="false" outlineLevel="0" collapsed="false">
      <c r="A585" s="49"/>
      <c r="B585" s="49" t="n">
        <f aca="false">Fact_Product!G421</f>
        <v>420</v>
      </c>
      <c r="C585" s="49" t="str">
        <f aca="false">Fact_Product!H421</f>
        <v>37370</v>
      </c>
      <c r="D585" s="49" t="str">
        <f aca="false">Fact_Product!I421</f>
        <v>RETRO COFFEE MUGS ASSORTED</v>
      </c>
      <c r="E585" s="55" t="n">
        <f aca="false">SUMIFS(Fact_Product!$D$2:$D$11612,Fact_Product!$A$2:$A$11612,$B585,Fact_Product!$B$2:$B$11612,$C$4,Fact_Product!$C$2:$C$11612,"&gt;="&amp;$C$2,Fact_Product!$C$2:$C$11612,"&lt;="&amp;$C$3)</f>
        <v>10763.87</v>
      </c>
      <c r="F585" s="61" t="n">
        <f aca="false">E585+ROW()*0.000001</f>
        <v>10763.870585</v>
      </c>
      <c r="G585" s="55" t="n">
        <f aca="false">SUMIFS(Fact_Product!$E$2:$E$11612,Fact_Product!$A$2:$A$11612,$B585,Fact_Product!$B$2:$B$11612,$C$4,Fact_Product!$C$2:$C$11612,"&gt;="&amp;$C$2,Fact_Product!$C$2:$C$11612,"&lt;="&amp;$C$3)</f>
        <v>7098</v>
      </c>
      <c r="H585" s="49"/>
      <c r="I585" s="49"/>
      <c r="J585" s="49"/>
    </row>
    <row r="586" customFormat="false" ht="15" hidden="false" customHeight="false" outlineLevel="0" collapsed="false">
      <c r="A586" s="49"/>
      <c r="B586" s="49" t="n">
        <f aca="false">Fact_Product!G422</f>
        <v>421</v>
      </c>
      <c r="C586" s="49" t="str">
        <f aca="false">Fact_Product!H422</f>
        <v>22668</v>
      </c>
      <c r="D586" s="49" t="str">
        <f aca="false">Fact_Product!I422</f>
        <v>PINK BABY BUNTING</v>
      </c>
      <c r="E586" s="55" t="n">
        <f aca="false">SUMIFS(Fact_Product!$D$2:$D$11612,Fact_Product!$A$2:$A$11612,$B586,Fact_Product!$B$2:$B$11612,$C$4,Fact_Product!$C$2:$C$11612,"&gt;="&amp;$C$2,Fact_Product!$C$2:$C$11612,"&lt;="&amp;$C$3)</f>
        <v>10720.4</v>
      </c>
      <c r="F586" s="61" t="n">
        <f aca="false">E586+ROW()*0.000001</f>
        <v>10720.400586</v>
      </c>
      <c r="G586" s="55" t="n">
        <f aca="false">SUMIFS(Fact_Product!$E$2:$E$11612,Fact_Product!$A$2:$A$11612,$B586,Fact_Product!$B$2:$B$11612,$C$4,Fact_Product!$C$2:$C$11612,"&gt;="&amp;$C$2,Fact_Product!$C$2:$C$11612,"&lt;="&amp;$C$3)</f>
        <v>3520</v>
      </c>
      <c r="H586" s="49"/>
      <c r="I586" s="49"/>
      <c r="J586" s="49"/>
    </row>
    <row r="587" customFormat="false" ht="15" hidden="false" customHeight="false" outlineLevel="0" collapsed="false">
      <c r="A587" s="49"/>
      <c r="B587" s="49" t="n">
        <f aca="false">Fact_Product!G423</f>
        <v>422</v>
      </c>
      <c r="C587" s="49" t="str">
        <f aca="false">Fact_Product!H423</f>
        <v>22768</v>
      </c>
      <c r="D587" s="49" t="str">
        <f aca="false">Fact_Product!I423</f>
        <v>FAMILY PHOTO FRAME CORNICE</v>
      </c>
      <c r="E587" s="55" t="n">
        <f aca="false">SUMIFS(Fact_Product!$D$2:$D$11612,Fact_Product!$A$2:$A$11612,$B587,Fact_Product!$B$2:$B$11612,$C$4,Fact_Product!$C$2:$C$11612,"&gt;="&amp;$C$2,Fact_Product!$C$2:$C$11612,"&lt;="&amp;$C$3)</f>
        <v>10689.52</v>
      </c>
      <c r="F587" s="61" t="n">
        <f aca="false">E587+ROW()*0.000001</f>
        <v>10689.520587</v>
      </c>
      <c r="G587" s="55" t="n">
        <f aca="false">SUMIFS(Fact_Product!$E$2:$E$11612,Fact_Product!$A$2:$A$11612,$B587,Fact_Product!$B$2:$B$11612,$C$4,Fact_Product!$C$2:$C$11612,"&gt;="&amp;$C$2,Fact_Product!$C$2:$C$11612,"&lt;="&amp;$C$3)</f>
        <v>1120</v>
      </c>
      <c r="H587" s="49"/>
      <c r="I587" s="49"/>
      <c r="J587" s="49"/>
    </row>
    <row r="588" customFormat="false" ht="15" hidden="false" customHeight="false" outlineLevel="0" collapsed="false">
      <c r="A588" s="49"/>
      <c r="B588" s="49" t="n">
        <f aca="false">Fact_Product!G424</f>
        <v>423</v>
      </c>
      <c r="C588" s="49" t="str">
        <f aca="false">Fact_Product!H424</f>
        <v>22950</v>
      </c>
      <c r="D588" s="49" t="str">
        <f aca="false">Fact_Product!I424</f>
        <v>36 DOILIES VINTAGE CHRISTMAS</v>
      </c>
      <c r="E588" s="55" t="n">
        <f aca="false">SUMIFS(Fact_Product!$D$2:$D$11612,Fact_Product!$A$2:$A$11612,$B588,Fact_Product!$B$2:$B$11612,$C$4,Fact_Product!$C$2:$C$11612,"&gt;="&amp;$C$2,Fact_Product!$C$2:$C$11612,"&lt;="&amp;$C$3)</f>
        <v>10678.99</v>
      </c>
      <c r="F588" s="61" t="n">
        <f aca="false">E588+ROW()*0.000001</f>
        <v>10678.990588</v>
      </c>
      <c r="G588" s="55" t="n">
        <f aca="false">SUMIFS(Fact_Product!$E$2:$E$11612,Fact_Product!$A$2:$A$11612,$B588,Fact_Product!$B$2:$B$11612,$C$4,Fact_Product!$C$2:$C$11612,"&gt;="&amp;$C$2,Fact_Product!$C$2:$C$11612,"&lt;="&amp;$C$3)</f>
        <v>7720</v>
      </c>
      <c r="H588" s="49"/>
      <c r="I588" s="49"/>
      <c r="J588" s="49"/>
    </row>
    <row r="589" customFormat="false" ht="15" hidden="false" customHeight="false" outlineLevel="0" collapsed="false">
      <c r="A589" s="49"/>
      <c r="B589" s="49" t="n">
        <f aca="false">Fact_Product!G425</f>
        <v>424</v>
      </c>
      <c r="C589" s="49" t="str">
        <f aca="false">Fact_Product!H425</f>
        <v>22812</v>
      </c>
      <c r="D589" s="49" t="str">
        <f aca="false">Fact_Product!I425</f>
        <v>PACK 3 BOXES CHRISTMAS PANNETONE</v>
      </c>
      <c r="E589" s="55" t="n">
        <f aca="false">SUMIFS(Fact_Product!$D$2:$D$11612,Fact_Product!$A$2:$A$11612,$B589,Fact_Product!$B$2:$B$11612,$C$4,Fact_Product!$C$2:$C$11612,"&gt;="&amp;$C$2,Fact_Product!$C$2:$C$11612,"&lt;="&amp;$C$3)</f>
        <v>10642.78</v>
      </c>
      <c r="F589" s="61" t="n">
        <f aca="false">E589+ROW()*0.000001</f>
        <v>10642.780589</v>
      </c>
      <c r="G589" s="55" t="n">
        <f aca="false">SUMIFS(Fact_Product!$E$2:$E$11612,Fact_Product!$A$2:$A$11612,$B589,Fact_Product!$B$2:$B$11612,$C$4,Fact_Product!$C$2:$C$11612,"&gt;="&amp;$C$2,Fact_Product!$C$2:$C$11612,"&lt;="&amp;$C$3)</f>
        <v>4832</v>
      </c>
      <c r="H589" s="49"/>
      <c r="I589" s="49"/>
      <c r="J589" s="49"/>
    </row>
    <row r="590" customFormat="false" ht="15" hidden="false" customHeight="false" outlineLevel="0" collapsed="false">
      <c r="A590" s="49"/>
      <c r="B590" s="49" t="n">
        <f aca="false">Fact_Product!G426</f>
        <v>425</v>
      </c>
      <c r="C590" s="49" t="str">
        <f aca="false">Fact_Product!H426</f>
        <v>22694</v>
      </c>
      <c r="D590" s="49" t="str">
        <f aca="false">Fact_Product!I426</f>
        <v>WICKER STAR</v>
      </c>
      <c r="E590" s="55" t="n">
        <f aca="false">SUMIFS(Fact_Product!$D$2:$D$11612,Fact_Product!$A$2:$A$11612,$B590,Fact_Product!$B$2:$B$11612,$C$4,Fact_Product!$C$2:$C$11612,"&gt;="&amp;$C$2,Fact_Product!$C$2:$C$11612,"&lt;="&amp;$C$3)</f>
        <v>10610.6</v>
      </c>
      <c r="F590" s="61" t="n">
        <f aca="false">E590+ROW()*0.000001</f>
        <v>10610.60059</v>
      </c>
      <c r="G590" s="55" t="n">
        <f aca="false">SUMIFS(Fact_Product!$E$2:$E$11612,Fact_Product!$A$2:$A$11612,$B590,Fact_Product!$B$2:$B$11612,$C$4,Fact_Product!$C$2:$C$11612,"&gt;="&amp;$C$2,Fact_Product!$C$2:$C$11612,"&lt;="&amp;$C$3)</f>
        <v>4713</v>
      </c>
      <c r="H590" s="49"/>
      <c r="I590" s="49"/>
      <c r="J590" s="49"/>
    </row>
    <row r="591" customFormat="false" ht="15" hidden="false" customHeight="false" outlineLevel="0" collapsed="false">
      <c r="A591" s="49"/>
      <c r="B591" s="49" t="n">
        <f aca="false">Fact_Product!G427</f>
        <v>426</v>
      </c>
      <c r="C591" s="49" t="str">
        <f aca="false">Fact_Product!H427</f>
        <v>21558</v>
      </c>
      <c r="D591" s="49" t="str">
        <f aca="false">Fact_Product!I427</f>
        <v>SKULL LUNCH BOX WITH CUTLERY</v>
      </c>
      <c r="E591" s="55" t="n">
        <f aca="false">SUMIFS(Fact_Product!$D$2:$D$11612,Fact_Product!$A$2:$A$11612,$B591,Fact_Product!$B$2:$B$11612,$C$4,Fact_Product!$C$2:$C$11612,"&gt;="&amp;$C$2,Fact_Product!$C$2:$C$11612,"&lt;="&amp;$C$3)</f>
        <v>10577.71</v>
      </c>
      <c r="F591" s="61" t="n">
        <f aca="false">E591+ROW()*0.000001</f>
        <v>10577.710591</v>
      </c>
      <c r="G591" s="55" t="n">
        <f aca="false">SUMIFS(Fact_Product!$E$2:$E$11612,Fact_Product!$A$2:$A$11612,$B591,Fact_Product!$B$2:$B$11612,$C$4,Fact_Product!$C$2:$C$11612,"&gt;="&amp;$C$2,Fact_Product!$C$2:$C$11612,"&lt;="&amp;$C$3)</f>
        <v>4098</v>
      </c>
      <c r="H591" s="49"/>
      <c r="I591" s="49"/>
      <c r="J591" s="49"/>
    </row>
    <row r="592" customFormat="false" ht="15" hidden="false" customHeight="false" outlineLevel="0" collapsed="false">
      <c r="A592" s="49"/>
      <c r="B592" s="49" t="n">
        <f aca="false">Fact_Product!G428</f>
        <v>427</v>
      </c>
      <c r="C592" s="49" t="str">
        <f aca="false">Fact_Product!H428</f>
        <v>22274</v>
      </c>
      <c r="D592" s="49" t="str">
        <f aca="false">Fact_Product!I428</f>
        <v>FELTCRAFT DOLL EMILY</v>
      </c>
      <c r="E592" s="55" t="n">
        <f aca="false">SUMIFS(Fact_Product!$D$2:$D$11612,Fact_Product!$A$2:$A$11612,$B592,Fact_Product!$B$2:$B$11612,$C$4,Fact_Product!$C$2:$C$11612,"&gt;="&amp;$C$2,Fact_Product!$C$2:$C$11612,"&lt;="&amp;$C$3)</f>
        <v>10570.97</v>
      </c>
      <c r="F592" s="61" t="n">
        <f aca="false">E592+ROW()*0.000001</f>
        <v>10570.970592</v>
      </c>
      <c r="G592" s="55" t="n">
        <f aca="false">SUMIFS(Fact_Product!$E$2:$E$11612,Fact_Product!$A$2:$A$11612,$B592,Fact_Product!$B$2:$B$11612,$C$4,Fact_Product!$C$2:$C$11612,"&gt;="&amp;$C$2,Fact_Product!$C$2:$C$11612,"&lt;="&amp;$C$3)</f>
        <v>3699</v>
      </c>
      <c r="H592" s="49"/>
      <c r="I592" s="49"/>
      <c r="J592" s="49"/>
    </row>
    <row r="593" customFormat="false" ht="15" hidden="false" customHeight="false" outlineLevel="0" collapsed="false">
      <c r="A593" s="49"/>
      <c r="B593" s="49" t="n">
        <f aca="false">Fact_Product!G429</f>
        <v>428</v>
      </c>
      <c r="C593" s="49" t="str">
        <f aca="false">Fact_Product!H429</f>
        <v>22655</v>
      </c>
      <c r="D593" s="49" t="str">
        <f aca="false">Fact_Product!I429</f>
        <v>VINTAGE RED KITCHEN CABINET</v>
      </c>
      <c r="E593" s="55" t="n">
        <f aca="false">SUMIFS(Fact_Product!$D$2:$D$11612,Fact_Product!$A$2:$A$11612,$B593,Fact_Product!$B$2:$B$11612,$C$4,Fact_Product!$C$2:$C$11612,"&gt;="&amp;$C$2,Fact_Product!$C$2:$C$11612,"&lt;="&amp;$C$3)</f>
        <v>10524.5</v>
      </c>
      <c r="F593" s="61" t="n">
        <f aca="false">E593+ROW()*0.000001</f>
        <v>10524.500593</v>
      </c>
      <c r="G593" s="55" t="n">
        <f aca="false">SUMIFS(Fact_Product!$E$2:$E$11612,Fact_Product!$A$2:$A$11612,$B593,Fact_Product!$B$2:$B$11612,$C$4,Fact_Product!$C$2:$C$11612,"&gt;="&amp;$C$2,Fact_Product!$C$2:$C$11612,"&lt;="&amp;$C$3)</f>
        <v>64</v>
      </c>
      <c r="H593" s="49"/>
      <c r="I593" s="49"/>
      <c r="J593" s="49"/>
    </row>
    <row r="594" customFormat="false" ht="15" hidden="false" customHeight="false" outlineLevel="0" collapsed="false">
      <c r="A594" s="49"/>
      <c r="B594" s="49" t="n">
        <f aca="false">Fact_Product!G430</f>
        <v>429</v>
      </c>
      <c r="C594" s="49" t="str">
        <f aca="false">Fact_Product!H430</f>
        <v>21624</v>
      </c>
      <c r="D594" s="49" t="str">
        <f aca="false">Fact_Product!I430</f>
        <v>VINTAGE UNION JACK DOORSTOP</v>
      </c>
      <c r="E594" s="55" t="n">
        <f aca="false">SUMIFS(Fact_Product!$D$2:$D$11612,Fact_Product!$A$2:$A$11612,$B594,Fact_Product!$B$2:$B$11612,$C$4,Fact_Product!$C$2:$C$11612,"&gt;="&amp;$C$2,Fact_Product!$C$2:$C$11612,"&lt;="&amp;$C$3)</f>
        <v>10512.4</v>
      </c>
      <c r="F594" s="61" t="n">
        <f aca="false">E594+ROW()*0.000001</f>
        <v>10512.400594</v>
      </c>
      <c r="G594" s="55" t="n">
        <f aca="false">SUMIFS(Fact_Product!$E$2:$E$11612,Fact_Product!$A$2:$A$11612,$B594,Fact_Product!$B$2:$B$11612,$C$4,Fact_Product!$C$2:$C$11612,"&gt;="&amp;$C$2,Fact_Product!$C$2:$C$11612,"&lt;="&amp;$C$3)</f>
        <v>1746</v>
      </c>
      <c r="H594" s="49"/>
      <c r="I594" s="49"/>
      <c r="J594" s="49"/>
    </row>
    <row r="595" customFormat="false" ht="15" hidden="false" customHeight="false" outlineLevel="0" collapsed="false">
      <c r="A595" s="49"/>
      <c r="B595" s="49" t="n">
        <f aca="false">Fact_Product!G431</f>
        <v>430</v>
      </c>
      <c r="C595" s="49" t="str">
        <f aca="false">Fact_Product!H431</f>
        <v>22348</v>
      </c>
      <c r="D595" s="49" t="str">
        <f aca="false">Fact_Product!I431</f>
        <v>TEA BAG PLATE RED RETROSPOT</v>
      </c>
      <c r="E595" s="55" t="n">
        <f aca="false">SUMIFS(Fact_Product!$D$2:$D$11612,Fact_Product!$A$2:$A$11612,$B595,Fact_Product!$B$2:$B$11612,$C$4,Fact_Product!$C$2:$C$11612,"&gt;="&amp;$C$2,Fact_Product!$C$2:$C$11612,"&lt;="&amp;$C$3)</f>
        <v>10498.12</v>
      </c>
      <c r="F595" s="61" t="n">
        <f aca="false">E595+ROW()*0.000001</f>
        <v>10498.120595</v>
      </c>
      <c r="G595" s="55" t="n">
        <f aca="false">SUMIFS(Fact_Product!$E$2:$E$11612,Fact_Product!$A$2:$A$11612,$B595,Fact_Product!$B$2:$B$11612,$C$4,Fact_Product!$C$2:$C$11612,"&gt;="&amp;$C$2,Fact_Product!$C$2:$C$11612,"&lt;="&amp;$C$3)</f>
        <v>12353</v>
      </c>
      <c r="H595" s="49"/>
      <c r="I595" s="49"/>
      <c r="J595" s="49"/>
    </row>
    <row r="596" customFormat="false" ht="15" hidden="false" customHeight="false" outlineLevel="0" collapsed="false">
      <c r="A596" s="49"/>
      <c r="B596" s="49" t="n">
        <f aca="false">Fact_Product!G432</f>
        <v>431</v>
      </c>
      <c r="C596" s="49" t="str">
        <f aca="false">Fact_Product!H432</f>
        <v>82001S</v>
      </c>
      <c r="D596" s="49" t="str">
        <f aca="false">Fact_Product!I432</f>
        <v>VINYL RECORD FRAME SILVER</v>
      </c>
      <c r="E596" s="55" t="n">
        <f aca="false">SUMIFS(Fact_Product!$D$2:$D$11612,Fact_Product!$A$2:$A$11612,$B596,Fact_Product!$B$2:$B$11612,$C$4,Fact_Product!$C$2:$C$11612,"&gt;="&amp;$C$2,Fact_Product!$C$2:$C$11612,"&lt;="&amp;$C$3)</f>
        <v>10490.87</v>
      </c>
      <c r="F596" s="61" t="n">
        <f aca="false">E596+ROW()*0.000001</f>
        <v>10490.870596</v>
      </c>
      <c r="G596" s="55" t="n">
        <f aca="false">SUMIFS(Fact_Product!$E$2:$E$11612,Fact_Product!$A$2:$A$11612,$B596,Fact_Product!$B$2:$B$11612,$C$4,Fact_Product!$C$2:$C$11612,"&gt;="&amp;$C$2,Fact_Product!$C$2:$C$11612,"&lt;="&amp;$C$3)</f>
        <v>2915</v>
      </c>
      <c r="H596" s="49"/>
      <c r="I596" s="49"/>
      <c r="J596" s="49"/>
    </row>
    <row r="597" customFormat="false" ht="15" hidden="false" customHeight="false" outlineLevel="0" collapsed="false">
      <c r="A597" s="49"/>
      <c r="B597" s="49" t="n">
        <f aca="false">Fact_Product!G433</f>
        <v>432</v>
      </c>
      <c r="C597" s="49" t="str">
        <f aca="false">Fact_Product!H433</f>
        <v>22595</v>
      </c>
      <c r="D597" s="49" t="str">
        <f aca="false">Fact_Product!I433</f>
        <v>GINGHAM HEART DECORATION</v>
      </c>
      <c r="E597" s="55" t="n">
        <f aca="false">SUMIFS(Fact_Product!$D$2:$D$11612,Fact_Product!$A$2:$A$11612,$B597,Fact_Product!$B$2:$B$11612,$C$4,Fact_Product!$C$2:$C$11612,"&gt;="&amp;$C$2,Fact_Product!$C$2:$C$11612,"&lt;="&amp;$C$3)</f>
        <v>10440.64</v>
      </c>
      <c r="F597" s="61" t="n">
        <f aca="false">E597+ROW()*0.000001</f>
        <v>10440.640597</v>
      </c>
      <c r="G597" s="55" t="n">
        <f aca="false">SUMIFS(Fact_Product!$E$2:$E$11612,Fact_Product!$A$2:$A$11612,$B597,Fact_Product!$B$2:$B$11612,$C$4,Fact_Product!$C$2:$C$11612,"&gt;="&amp;$C$2,Fact_Product!$C$2:$C$11612,"&lt;="&amp;$C$3)</f>
        <v>12391</v>
      </c>
      <c r="H597" s="49"/>
      <c r="I597" s="49"/>
      <c r="J597" s="49"/>
    </row>
    <row r="598" customFormat="false" ht="15" hidden="false" customHeight="false" outlineLevel="0" collapsed="false">
      <c r="A598" s="49"/>
      <c r="B598" s="49" t="n">
        <f aca="false">Fact_Product!G434</f>
        <v>433</v>
      </c>
      <c r="C598" s="49" t="str">
        <f aca="false">Fact_Product!H434</f>
        <v>21890</v>
      </c>
      <c r="D598" s="49" t="str">
        <f aca="false">Fact_Product!I434</f>
        <v>S/6 WOODEN SKITTLES IN COTTON BAG</v>
      </c>
      <c r="E598" s="55" t="n">
        <f aca="false">SUMIFS(Fact_Product!$D$2:$D$11612,Fact_Product!$A$2:$A$11612,$B598,Fact_Product!$B$2:$B$11612,$C$4,Fact_Product!$C$2:$C$11612,"&gt;="&amp;$C$2,Fact_Product!$C$2:$C$11612,"&lt;="&amp;$C$3)</f>
        <v>10421.4</v>
      </c>
      <c r="F598" s="61" t="n">
        <f aca="false">E598+ROW()*0.000001</f>
        <v>10421.400598</v>
      </c>
      <c r="G598" s="55" t="n">
        <f aca="false">SUMIFS(Fact_Product!$E$2:$E$11612,Fact_Product!$A$2:$A$11612,$B598,Fact_Product!$B$2:$B$11612,$C$4,Fact_Product!$C$2:$C$11612,"&gt;="&amp;$C$2,Fact_Product!$C$2:$C$11612,"&lt;="&amp;$C$3)</f>
        <v>3479</v>
      </c>
      <c r="H598" s="49"/>
      <c r="I598" s="49"/>
      <c r="J598" s="49"/>
    </row>
    <row r="599" customFormat="false" ht="15" hidden="false" customHeight="false" outlineLevel="0" collapsed="false">
      <c r="A599" s="49"/>
      <c r="B599" s="49" t="n">
        <f aca="false">Fact_Product!G435</f>
        <v>434</v>
      </c>
      <c r="C599" s="49" t="str">
        <f aca="false">Fact_Product!H435</f>
        <v>21974</v>
      </c>
      <c r="D599" s="49" t="str">
        <f aca="false">Fact_Product!I435</f>
        <v>SET OF 36 PAISLEY FLOWER DOILIES</v>
      </c>
      <c r="E599" s="55" t="n">
        <f aca="false">SUMIFS(Fact_Product!$D$2:$D$11612,Fact_Product!$A$2:$A$11612,$B599,Fact_Product!$B$2:$B$11612,$C$4,Fact_Product!$C$2:$C$11612,"&gt;="&amp;$C$2,Fact_Product!$C$2:$C$11612,"&lt;="&amp;$C$3)</f>
        <v>10420.7</v>
      </c>
      <c r="F599" s="61" t="n">
        <f aca="false">E599+ROW()*0.000001</f>
        <v>10420.700599</v>
      </c>
      <c r="G599" s="55" t="n">
        <f aca="false">SUMIFS(Fact_Product!$E$2:$E$11612,Fact_Product!$A$2:$A$11612,$B599,Fact_Product!$B$2:$B$11612,$C$4,Fact_Product!$C$2:$C$11612,"&gt;="&amp;$C$2,Fact_Product!$C$2:$C$11612,"&lt;="&amp;$C$3)</f>
        <v>6906</v>
      </c>
      <c r="H599" s="49"/>
      <c r="I599" s="49"/>
      <c r="J599" s="49"/>
    </row>
    <row r="600" customFormat="false" ht="15" hidden="false" customHeight="false" outlineLevel="0" collapsed="false">
      <c r="A600" s="49"/>
      <c r="B600" s="49" t="n">
        <f aca="false">Fact_Product!G436</f>
        <v>435</v>
      </c>
      <c r="C600" s="49" t="str">
        <f aca="false">Fact_Product!H436</f>
        <v>22349</v>
      </c>
      <c r="D600" s="49" t="str">
        <f aca="false">Fact_Product!I436</f>
        <v>DOG BOWL CHASING BALL DESIGN</v>
      </c>
      <c r="E600" s="55" t="n">
        <f aca="false">SUMIFS(Fact_Product!$D$2:$D$11612,Fact_Product!$A$2:$A$11612,$B600,Fact_Product!$B$2:$B$11612,$C$4,Fact_Product!$C$2:$C$11612,"&gt;="&amp;$C$2,Fact_Product!$C$2:$C$11612,"&lt;="&amp;$C$3)</f>
        <v>10419.55</v>
      </c>
      <c r="F600" s="61" t="n">
        <f aca="false">E600+ROW()*0.000001</f>
        <v>10419.5506</v>
      </c>
      <c r="G600" s="55" t="n">
        <f aca="false">SUMIFS(Fact_Product!$E$2:$E$11612,Fact_Product!$A$2:$A$11612,$B600,Fact_Product!$B$2:$B$11612,$C$4,Fact_Product!$C$2:$C$11612,"&gt;="&amp;$C$2,Fact_Product!$C$2:$C$11612,"&lt;="&amp;$C$3)</f>
        <v>2535</v>
      </c>
      <c r="H600" s="49"/>
      <c r="I600" s="49"/>
      <c r="J600" s="49"/>
    </row>
    <row r="601" customFormat="false" ht="15" hidden="false" customHeight="false" outlineLevel="0" collapsed="false">
      <c r="A601" s="49"/>
      <c r="B601" s="49" t="n">
        <f aca="false">Fact_Product!G437</f>
        <v>436</v>
      </c>
      <c r="C601" s="49" t="str">
        <f aca="false">Fact_Product!H437</f>
        <v>22302</v>
      </c>
      <c r="D601" s="49" t="str">
        <f aca="false">Fact_Product!I437</f>
        <v>COFFEE MUG PEARS  DESIGN</v>
      </c>
      <c r="E601" s="55" t="n">
        <f aca="false">SUMIFS(Fact_Product!$D$2:$D$11612,Fact_Product!$A$2:$A$11612,$B601,Fact_Product!$B$2:$B$11612,$C$4,Fact_Product!$C$2:$C$11612,"&gt;="&amp;$C$2,Fact_Product!$C$2:$C$11612,"&lt;="&amp;$C$3)</f>
        <v>10398.1</v>
      </c>
      <c r="F601" s="61" t="n">
        <f aca="false">E601+ROW()*0.000001</f>
        <v>10398.100601</v>
      </c>
      <c r="G601" s="55" t="n">
        <f aca="false">SUMIFS(Fact_Product!$E$2:$E$11612,Fact_Product!$A$2:$A$11612,$B601,Fact_Product!$B$2:$B$11612,$C$4,Fact_Product!$C$2:$C$11612,"&gt;="&amp;$C$2,Fact_Product!$C$2:$C$11612,"&lt;="&amp;$C$3)</f>
        <v>4889</v>
      </c>
      <c r="H601" s="49"/>
      <c r="I601" s="49"/>
      <c r="J601" s="49"/>
    </row>
    <row r="602" customFormat="false" ht="15" hidden="false" customHeight="false" outlineLevel="0" collapsed="false">
      <c r="A602" s="49"/>
      <c r="B602" s="49" t="n">
        <f aca="false">Fact_Product!G438</f>
        <v>437</v>
      </c>
      <c r="C602" s="49" t="str">
        <f aca="false">Fact_Product!H438</f>
        <v>21982</v>
      </c>
      <c r="D602" s="49" t="str">
        <f aca="false">Fact_Product!I438</f>
        <v>PACK OF 12 SUKI TISSUES</v>
      </c>
      <c r="E602" s="55" t="n">
        <f aca="false">SUMIFS(Fact_Product!$D$2:$D$11612,Fact_Product!$A$2:$A$11612,$B602,Fact_Product!$B$2:$B$11612,$C$4,Fact_Product!$C$2:$C$11612,"&gt;="&amp;$C$2,Fact_Product!$C$2:$C$11612,"&lt;="&amp;$C$3)</f>
        <v>10385.05</v>
      </c>
      <c r="F602" s="61" t="n">
        <f aca="false">E602+ROW()*0.000001</f>
        <v>10385.050602</v>
      </c>
      <c r="G602" s="55" t="n">
        <f aca="false">SUMIFS(Fact_Product!$E$2:$E$11612,Fact_Product!$A$2:$A$11612,$B602,Fact_Product!$B$2:$B$11612,$C$4,Fact_Product!$C$2:$C$11612,"&gt;="&amp;$C$2,Fact_Product!$C$2:$C$11612,"&lt;="&amp;$C$3)</f>
        <v>32049</v>
      </c>
      <c r="H602" s="49"/>
      <c r="I602" s="49"/>
      <c r="J602" s="49"/>
    </row>
    <row r="603" customFormat="false" ht="15" hidden="false" customHeight="false" outlineLevel="0" collapsed="false">
      <c r="A603" s="49"/>
      <c r="B603" s="49" t="n">
        <f aca="false">Fact_Product!G439</f>
        <v>438</v>
      </c>
      <c r="C603" s="49" t="str">
        <f aca="false">Fact_Product!H439</f>
        <v>21833</v>
      </c>
      <c r="D603" s="49" t="str">
        <f aca="false">Fact_Product!I439</f>
        <v>CAMOUFLAGE LED TORCH</v>
      </c>
      <c r="E603" s="55" t="n">
        <f aca="false">SUMIFS(Fact_Product!$D$2:$D$11612,Fact_Product!$A$2:$A$11612,$B603,Fact_Product!$B$2:$B$11612,$C$4,Fact_Product!$C$2:$C$11612,"&gt;="&amp;$C$2,Fact_Product!$C$2:$C$11612,"&lt;="&amp;$C$3)</f>
        <v>10384.17</v>
      </c>
      <c r="F603" s="61" t="n">
        <f aca="false">E603+ROW()*0.000001</f>
        <v>10384.170603</v>
      </c>
      <c r="G603" s="55" t="n">
        <f aca="false">SUMIFS(Fact_Product!$E$2:$E$11612,Fact_Product!$A$2:$A$11612,$B603,Fact_Product!$B$2:$B$11612,$C$4,Fact_Product!$C$2:$C$11612,"&gt;="&amp;$C$2,Fact_Product!$C$2:$C$11612,"&lt;="&amp;$C$3)</f>
        <v>6049</v>
      </c>
      <c r="H603" s="49"/>
      <c r="I603" s="49"/>
      <c r="J603" s="49"/>
    </row>
    <row r="604" customFormat="false" ht="15" hidden="false" customHeight="false" outlineLevel="0" collapsed="false">
      <c r="A604" s="49"/>
      <c r="B604" s="49" t="n">
        <f aca="false">Fact_Product!G440</f>
        <v>439</v>
      </c>
      <c r="C604" s="49" t="str">
        <f aca="false">Fact_Product!H440</f>
        <v>20754</v>
      </c>
      <c r="D604" s="49" t="str">
        <f aca="false">Fact_Product!I440</f>
        <v>RETROSPOT RED WASHING UP GLOVES</v>
      </c>
      <c r="E604" s="55" t="n">
        <f aca="false">SUMIFS(Fact_Product!$D$2:$D$11612,Fact_Product!$A$2:$A$11612,$B604,Fact_Product!$B$2:$B$11612,$C$4,Fact_Product!$C$2:$C$11612,"&gt;="&amp;$C$2,Fact_Product!$C$2:$C$11612,"&lt;="&amp;$C$3)</f>
        <v>10378.52</v>
      </c>
      <c r="F604" s="61" t="n">
        <f aca="false">E604+ROW()*0.000001</f>
        <v>10378.520604</v>
      </c>
      <c r="G604" s="55" t="n">
        <f aca="false">SUMIFS(Fact_Product!$E$2:$E$11612,Fact_Product!$A$2:$A$11612,$B604,Fact_Product!$B$2:$B$11612,$C$4,Fact_Product!$C$2:$C$11612,"&gt;="&amp;$C$2,Fact_Product!$C$2:$C$11612,"&lt;="&amp;$C$3)</f>
        <v>5061</v>
      </c>
      <c r="H604" s="49"/>
      <c r="I604" s="49"/>
      <c r="J604" s="49"/>
    </row>
    <row r="605" customFormat="false" ht="15" hidden="false" customHeight="false" outlineLevel="0" collapsed="false">
      <c r="A605" s="49"/>
      <c r="B605" s="49" t="n">
        <f aca="false">Fact_Product!G441</f>
        <v>440</v>
      </c>
      <c r="C605" s="49" t="str">
        <f aca="false">Fact_Product!H441</f>
        <v>22064</v>
      </c>
      <c r="D605" s="49" t="str">
        <f aca="false">Fact_Product!I441</f>
        <v>PINK DOUGHNUT TRINKET POT</v>
      </c>
      <c r="E605" s="55" t="n">
        <f aca="false">SUMIFS(Fact_Product!$D$2:$D$11612,Fact_Product!$A$2:$A$11612,$B605,Fact_Product!$B$2:$B$11612,$C$4,Fact_Product!$C$2:$C$11612,"&gt;="&amp;$C$2,Fact_Product!$C$2:$C$11612,"&lt;="&amp;$C$3)</f>
        <v>10371.41</v>
      </c>
      <c r="F605" s="61" t="n">
        <f aca="false">E605+ROW()*0.000001</f>
        <v>10371.410605</v>
      </c>
      <c r="G605" s="55" t="n">
        <f aca="false">SUMIFS(Fact_Product!$E$2:$E$11612,Fact_Product!$A$2:$A$11612,$B605,Fact_Product!$B$2:$B$11612,$C$4,Fact_Product!$C$2:$C$11612,"&gt;="&amp;$C$2,Fact_Product!$C$2:$C$11612,"&lt;="&amp;$C$3)</f>
        <v>6469</v>
      </c>
      <c r="H605" s="49"/>
      <c r="I605" s="49"/>
      <c r="J605" s="49"/>
    </row>
    <row r="606" customFormat="false" ht="15" hidden="false" customHeight="false" outlineLevel="0" collapsed="false">
      <c r="A606" s="49"/>
      <c r="B606" s="49" t="n">
        <f aca="false">Fact_Product!G442</f>
        <v>441</v>
      </c>
      <c r="C606" s="49" t="str">
        <f aca="false">Fact_Product!H442</f>
        <v>21086</v>
      </c>
      <c r="D606" s="49" t="str">
        <f aca="false">Fact_Product!I442</f>
        <v>SET/6 RED SPOTTY PAPER CUPS</v>
      </c>
      <c r="E606" s="55" t="n">
        <f aca="false">SUMIFS(Fact_Product!$D$2:$D$11612,Fact_Product!$A$2:$A$11612,$B606,Fact_Product!$B$2:$B$11612,$C$4,Fact_Product!$C$2:$C$11612,"&gt;="&amp;$C$2,Fact_Product!$C$2:$C$11612,"&lt;="&amp;$C$3)</f>
        <v>10359.17</v>
      </c>
      <c r="F606" s="61" t="n">
        <f aca="false">E606+ROW()*0.000001</f>
        <v>10359.170606</v>
      </c>
      <c r="G606" s="55" t="n">
        <f aca="false">SUMIFS(Fact_Product!$E$2:$E$11612,Fact_Product!$A$2:$A$11612,$B606,Fact_Product!$B$2:$B$11612,$C$4,Fact_Product!$C$2:$C$11612,"&gt;="&amp;$C$2,Fact_Product!$C$2:$C$11612,"&lt;="&amp;$C$3)</f>
        <v>15866</v>
      </c>
      <c r="H606" s="49"/>
      <c r="I606" s="49"/>
      <c r="J606" s="49"/>
    </row>
    <row r="607" customFormat="false" ht="15" hidden="false" customHeight="false" outlineLevel="0" collapsed="false">
      <c r="A607" s="49"/>
      <c r="B607" s="49" t="n">
        <f aca="false">Fact_Product!G443</f>
        <v>442</v>
      </c>
      <c r="C607" s="49" t="str">
        <f aca="false">Fact_Product!H443</f>
        <v>23208</v>
      </c>
      <c r="D607" s="49" t="str">
        <f aca="false">Fact_Product!I443</f>
        <v>LUNCH BAG VINTAGE LEAF DESIGN</v>
      </c>
      <c r="E607" s="55" t="n">
        <f aca="false">SUMIFS(Fact_Product!$D$2:$D$11612,Fact_Product!$A$2:$A$11612,$B607,Fact_Product!$B$2:$B$11612,$C$4,Fact_Product!$C$2:$C$11612,"&gt;="&amp;$C$2,Fact_Product!$C$2:$C$11612,"&lt;="&amp;$C$3)</f>
        <v>10332.06</v>
      </c>
      <c r="F607" s="61" t="n">
        <f aca="false">E607+ROW()*0.000001</f>
        <v>10332.060607</v>
      </c>
      <c r="G607" s="55" t="n">
        <f aca="false">SUMIFS(Fact_Product!$E$2:$E$11612,Fact_Product!$A$2:$A$11612,$B607,Fact_Product!$B$2:$B$11612,$C$4,Fact_Product!$C$2:$C$11612,"&gt;="&amp;$C$2,Fact_Product!$C$2:$C$11612,"&lt;="&amp;$C$3)</f>
        <v>6235</v>
      </c>
      <c r="H607" s="49"/>
      <c r="I607" s="49"/>
      <c r="J607" s="49"/>
    </row>
    <row r="608" customFormat="false" ht="15" hidden="false" customHeight="false" outlineLevel="0" collapsed="false">
      <c r="A608" s="49"/>
      <c r="B608" s="49" t="n">
        <f aca="false">Fact_Product!G444</f>
        <v>443</v>
      </c>
      <c r="C608" s="49" t="str">
        <f aca="false">Fact_Product!H444</f>
        <v>22174</v>
      </c>
      <c r="D608" s="49" t="str">
        <f aca="false">Fact_Product!I444</f>
        <v>PHOTO CUBE</v>
      </c>
      <c r="E608" s="55" t="n">
        <f aca="false">SUMIFS(Fact_Product!$D$2:$D$11612,Fact_Product!$A$2:$A$11612,$B608,Fact_Product!$B$2:$B$11612,$C$4,Fact_Product!$C$2:$C$11612,"&gt;="&amp;$C$2,Fact_Product!$C$2:$C$11612,"&lt;="&amp;$C$3)</f>
        <v>10295.13</v>
      </c>
      <c r="F608" s="61" t="n">
        <f aca="false">E608+ROW()*0.000001</f>
        <v>10295.130608</v>
      </c>
      <c r="G608" s="55" t="n">
        <f aca="false">SUMIFS(Fact_Product!$E$2:$E$11612,Fact_Product!$A$2:$A$11612,$B608,Fact_Product!$B$2:$B$11612,$C$4,Fact_Product!$C$2:$C$11612,"&gt;="&amp;$C$2,Fact_Product!$C$2:$C$11612,"&lt;="&amp;$C$3)</f>
        <v>5074</v>
      </c>
      <c r="H608" s="49"/>
      <c r="I608" s="49"/>
      <c r="J608" s="49"/>
    </row>
    <row r="609" customFormat="false" ht="15" hidden="false" customHeight="false" outlineLevel="0" collapsed="false">
      <c r="A609" s="49"/>
      <c r="B609" s="49" t="n">
        <f aca="false">Fact_Product!G445</f>
        <v>444</v>
      </c>
      <c r="C609" s="49" t="str">
        <f aca="false">Fact_Product!H445</f>
        <v>22418</v>
      </c>
      <c r="D609" s="49" t="str">
        <f aca="false">Fact_Product!I445</f>
        <v>10 COLOUR SPACEBOY PEN</v>
      </c>
      <c r="E609" s="55" t="n">
        <f aca="false">SUMIFS(Fact_Product!$D$2:$D$11612,Fact_Product!$A$2:$A$11612,$B609,Fact_Product!$B$2:$B$11612,$C$4,Fact_Product!$C$2:$C$11612,"&gt;="&amp;$C$2,Fact_Product!$C$2:$C$11612,"&lt;="&amp;$C$3)</f>
        <v>10240.93</v>
      </c>
      <c r="F609" s="61" t="n">
        <f aca="false">E609+ROW()*0.000001</f>
        <v>10240.930609</v>
      </c>
      <c r="G609" s="55" t="n">
        <f aca="false">SUMIFS(Fact_Product!$E$2:$E$11612,Fact_Product!$A$2:$A$11612,$B609,Fact_Product!$B$2:$B$11612,$C$4,Fact_Product!$C$2:$C$11612,"&gt;="&amp;$C$2,Fact_Product!$C$2:$C$11612,"&lt;="&amp;$C$3)</f>
        <v>12106</v>
      </c>
      <c r="H609" s="49"/>
      <c r="I609" s="49"/>
      <c r="J609" s="49"/>
    </row>
    <row r="610" customFormat="false" ht="15" hidden="false" customHeight="false" outlineLevel="0" collapsed="false">
      <c r="A610" s="49"/>
      <c r="B610" s="49" t="n">
        <f aca="false">Fact_Product!G446</f>
        <v>445</v>
      </c>
      <c r="C610" s="49" t="str">
        <f aca="false">Fact_Product!H446</f>
        <v>22089</v>
      </c>
      <c r="D610" s="49" t="str">
        <f aca="false">Fact_Product!I446</f>
        <v>PAPER BUNTING VINTAGE PAISLEY</v>
      </c>
      <c r="E610" s="55" t="n">
        <f aca="false">SUMIFS(Fact_Product!$D$2:$D$11612,Fact_Product!$A$2:$A$11612,$B610,Fact_Product!$B$2:$B$11612,$C$4,Fact_Product!$C$2:$C$11612,"&gt;="&amp;$C$2,Fact_Product!$C$2:$C$11612,"&lt;="&amp;$C$3)</f>
        <v>10129.45</v>
      </c>
      <c r="F610" s="61" t="n">
        <f aca="false">E610+ROW()*0.000001</f>
        <v>10129.45061</v>
      </c>
      <c r="G610" s="55" t="n">
        <f aca="false">SUMIFS(Fact_Product!$E$2:$E$11612,Fact_Product!$A$2:$A$11612,$B610,Fact_Product!$B$2:$B$11612,$C$4,Fact_Product!$C$2:$C$11612,"&gt;="&amp;$C$2,Fact_Product!$C$2:$C$11612,"&lt;="&amp;$C$3)</f>
        <v>3445</v>
      </c>
      <c r="H610" s="49"/>
      <c r="I610" s="49"/>
      <c r="J610" s="49"/>
    </row>
    <row r="611" customFormat="false" ht="15" hidden="false" customHeight="false" outlineLevel="0" collapsed="false">
      <c r="A611" s="49"/>
      <c r="B611" s="49" t="n">
        <f aca="false">Fact_Product!G447</f>
        <v>446</v>
      </c>
      <c r="C611" s="49" t="str">
        <f aca="false">Fact_Product!H447</f>
        <v>22120</v>
      </c>
      <c r="D611" s="49" t="str">
        <f aca="false">Fact_Product!I447</f>
        <v>WELCOME  WOODEN BLOCK LETTERS</v>
      </c>
      <c r="E611" s="55" t="n">
        <f aca="false">SUMIFS(Fact_Product!$D$2:$D$11612,Fact_Product!$A$2:$A$11612,$B611,Fact_Product!$B$2:$B$11612,$C$4,Fact_Product!$C$2:$C$11612,"&gt;="&amp;$C$2,Fact_Product!$C$2:$C$11612,"&lt;="&amp;$C$3)</f>
        <v>10126.59</v>
      </c>
      <c r="F611" s="61" t="n">
        <f aca="false">E611+ROW()*0.000001</f>
        <v>10126.590611</v>
      </c>
      <c r="G611" s="55" t="n">
        <f aca="false">SUMIFS(Fact_Product!$E$2:$E$11612,Fact_Product!$A$2:$A$11612,$B611,Fact_Product!$B$2:$B$11612,$C$4,Fact_Product!$C$2:$C$11612,"&gt;="&amp;$C$2,Fact_Product!$C$2:$C$11612,"&lt;="&amp;$C$3)</f>
        <v>999</v>
      </c>
      <c r="H611" s="49"/>
      <c r="I611" s="49"/>
      <c r="J611" s="49"/>
    </row>
    <row r="612" customFormat="false" ht="15" hidden="false" customHeight="false" outlineLevel="0" collapsed="false">
      <c r="A612" s="49"/>
      <c r="B612" s="49" t="n">
        <f aca="false">Fact_Product!G448</f>
        <v>447</v>
      </c>
      <c r="C612" s="49" t="str">
        <f aca="false">Fact_Product!H448</f>
        <v>22748</v>
      </c>
      <c r="D612" s="49" t="str">
        <f aca="false">Fact_Product!I448</f>
        <v>POPPY'S PLAYHOUSE KITCHEN</v>
      </c>
      <c r="E612" s="55" t="n">
        <f aca="false">SUMIFS(Fact_Product!$D$2:$D$11612,Fact_Product!$A$2:$A$11612,$B612,Fact_Product!$B$2:$B$11612,$C$4,Fact_Product!$C$2:$C$11612,"&gt;="&amp;$C$2,Fact_Product!$C$2:$C$11612,"&lt;="&amp;$C$3)</f>
        <v>10125.7</v>
      </c>
      <c r="F612" s="61" t="n">
        <f aca="false">E612+ROW()*0.000001</f>
        <v>10125.700612</v>
      </c>
      <c r="G612" s="55" t="n">
        <f aca="false">SUMIFS(Fact_Product!$E$2:$E$11612,Fact_Product!$A$2:$A$11612,$B612,Fact_Product!$B$2:$B$11612,$C$4,Fact_Product!$C$2:$C$11612,"&gt;="&amp;$C$2,Fact_Product!$C$2:$C$11612,"&lt;="&amp;$C$3)</f>
        <v>4125</v>
      </c>
      <c r="H612" s="49"/>
      <c r="I612" s="49"/>
      <c r="J612" s="49"/>
    </row>
    <row r="613" customFormat="false" ht="15" hidden="false" customHeight="false" outlineLevel="0" collapsed="false">
      <c r="A613" s="49"/>
      <c r="B613" s="49" t="n">
        <f aca="false">Fact_Product!G449</f>
        <v>448</v>
      </c>
      <c r="C613" s="49" t="str">
        <f aca="false">Fact_Product!H449</f>
        <v>22966</v>
      </c>
      <c r="D613" s="49" t="str">
        <f aca="false">Fact_Product!I449</f>
        <v>GINGERBREAD MAN COOKIE CUTTER</v>
      </c>
      <c r="E613" s="55" t="n">
        <f aca="false">SUMIFS(Fact_Product!$D$2:$D$11612,Fact_Product!$A$2:$A$11612,$B613,Fact_Product!$B$2:$B$11612,$C$4,Fact_Product!$C$2:$C$11612,"&gt;="&amp;$C$2,Fact_Product!$C$2:$C$11612,"&lt;="&amp;$C$3)</f>
        <v>10125.01</v>
      </c>
      <c r="F613" s="61" t="n">
        <f aca="false">E613+ROW()*0.000001</f>
        <v>10125.010613</v>
      </c>
      <c r="G613" s="55" t="n">
        <f aca="false">SUMIFS(Fact_Product!$E$2:$E$11612,Fact_Product!$A$2:$A$11612,$B613,Fact_Product!$B$2:$B$11612,$C$4,Fact_Product!$C$2:$C$11612,"&gt;="&amp;$C$2,Fact_Product!$C$2:$C$11612,"&lt;="&amp;$C$3)</f>
        <v>8214</v>
      </c>
      <c r="H613" s="49"/>
      <c r="I613" s="49"/>
      <c r="J613" s="49"/>
    </row>
    <row r="614" customFormat="false" ht="15" hidden="false" customHeight="false" outlineLevel="0" collapsed="false">
      <c r="A614" s="49"/>
      <c r="B614" s="49" t="n">
        <f aca="false">Fact_Product!G450</f>
        <v>449</v>
      </c>
      <c r="C614" s="49" t="str">
        <f aca="false">Fact_Product!H450</f>
        <v>22380</v>
      </c>
      <c r="D614" s="49" t="str">
        <f aca="false">Fact_Product!I450</f>
        <v>TOY TIDY SPACEBOY</v>
      </c>
      <c r="E614" s="55" t="n">
        <f aca="false">SUMIFS(Fact_Product!$D$2:$D$11612,Fact_Product!$A$2:$A$11612,$B614,Fact_Product!$B$2:$B$11612,$C$4,Fact_Product!$C$2:$C$11612,"&gt;="&amp;$C$2,Fact_Product!$C$2:$C$11612,"&lt;="&amp;$C$3)</f>
        <v>10123.16</v>
      </c>
      <c r="F614" s="61" t="n">
        <f aca="false">E614+ROW()*0.000001</f>
        <v>10123.160614</v>
      </c>
      <c r="G614" s="55" t="n">
        <f aca="false">SUMIFS(Fact_Product!$E$2:$E$11612,Fact_Product!$A$2:$A$11612,$B614,Fact_Product!$B$2:$B$11612,$C$4,Fact_Product!$C$2:$C$11612,"&gt;="&amp;$C$2,Fact_Product!$C$2:$C$11612,"&lt;="&amp;$C$3)</f>
        <v>4919</v>
      </c>
      <c r="H614" s="49"/>
      <c r="I614" s="49"/>
      <c r="J614" s="49"/>
    </row>
    <row r="615" customFormat="false" ht="15" hidden="false" customHeight="false" outlineLevel="0" collapsed="false">
      <c r="A615" s="49"/>
      <c r="B615" s="49" t="n">
        <f aca="false">Fact_Product!G451</f>
        <v>450</v>
      </c>
      <c r="C615" s="49" t="str">
        <f aca="false">Fact_Product!H451</f>
        <v>22725</v>
      </c>
      <c r="D615" s="49" t="str">
        <f aca="false">Fact_Product!I451</f>
        <v>ALARM CLOCK BAKELIKE CHOCOLATE</v>
      </c>
      <c r="E615" s="55" t="n">
        <f aca="false">SUMIFS(Fact_Product!$D$2:$D$11612,Fact_Product!$A$2:$A$11612,$B615,Fact_Product!$B$2:$B$11612,$C$4,Fact_Product!$C$2:$C$11612,"&gt;="&amp;$C$2,Fact_Product!$C$2:$C$11612,"&lt;="&amp;$C$3)</f>
        <v>10111.17</v>
      </c>
      <c r="F615" s="61" t="n">
        <f aca="false">E615+ROW()*0.000001</f>
        <v>10111.170615</v>
      </c>
      <c r="G615" s="55" t="n">
        <f aca="false">SUMIFS(Fact_Product!$E$2:$E$11612,Fact_Product!$A$2:$A$11612,$B615,Fact_Product!$B$2:$B$11612,$C$4,Fact_Product!$C$2:$C$11612,"&gt;="&amp;$C$2,Fact_Product!$C$2:$C$11612,"&lt;="&amp;$C$3)</f>
        <v>2461</v>
      </c>
      <c r="H615" s="49"/>
      <c r="I615" s="49"/>
      <c r="J615" s="49"/>
    </row>
    <row r="616" customFormat="false" ht="15" hidden="false" customHeight="false" outlineLevel="0" collapsed="false">
      <c r="A616" s="49"/>
      <c r="B616" s="49" t="n">
        <f aca="false">Fact_Product!G452</f>
        <v>451</v>
      </c>
      <c r="C616" s="49" t="str">
        <f aca="false">Fact_Product!H452</f>
        <v>22771</v>
      </c>
      <c r="D616" s="49" t="str">
        <f aca="false">Fact_Product!I452</f>
        <v>CLEAR DRAWER KNOB ACRYLIC EDWARDIAN</v>
      </c>
      <c r="E616" s="55" t="n">
        <f aca="false">SUMIFS(Fact_Product!$D$2:$D$11612,Fact_Product!$A$2:$A$11612,$B616,Fact_Product!$B$2:$B$11612,$C$4,Fact_Product!$C$2:$C$11612,"&gt;="&amp;$C$2,Fact_Product!$C$2:$C$11612,"&lt;="&amp;$C$3)</f>
        <v>10109.58</v>
      </c>
      <c r="F616" s="61" t="n">
        <f aca="false">E616+ROW()*0.000001</f>
        <v>10109.580616</v>
      </c>
      <c r="G616" s="55" t="n">
        <f aca="false">SUMIFS(Fact_Product!$E$2:$E$11612,Fact_Product!$A$2:$A$11612,$B616,Fact_Product!$B$2:$B$11612,$C$4,Fact_Product!$C$2:$C$11612,"&gt;="&amp;$C$2,Fact_Product!$C$2:$C$11612,"&lt;="&amp;$C$3)</f>
        <v>7459</v>
      </c>
      <c r="H616" s="49"/>
      <c r="I616" s="49"/>
      <c r="J616" s="49"/>
    </row>
    <row r="617" customFormat="false" ht="15" hidden="false" customHeight="false" outlineLevel="0" collapsed="false">
      <c r="A617" s="49"/>
      <c r="B617" s="49" t="n">
        <f aca="false">Fact_Product!G453</f>
        <v>452</v>
      </c>
      <c r="C617" s="49" t="str">
        <f aca="false">Fact_Product!H453</f>
        <v>22970</v>
      </c>
      <c r="D617" s="49" t="str">
        <f aca="false">Fact_Product!I453</f>
        <v>LONDON BUS COFFEE MUG</v>
      </c>
      <c r="E617" s="55" t="n">
        <f aca="false">SUMIFS(Fact_Product!$D$2:$D$11612,Fact_Product!$A$2:$A$11612,$B617,Fact_Product!$B$2:$B$11612,$C$4,Fact_Product!$C$2:$C$11612,"&gt;="&amp;$C$2,Fact_Product!$C$2:$C$11612,"&lt;="&amp;$C$3)</f>
        <v>10107</v>
      </c>
      <c r="F617" s="61" t="n">
        <f aca="false">E617+ROW()*0.000001</f>
        <v>10107.000617</v>
      </c>
      <c r="G617" s="55" t="n">
        <f aca="false">SUMIFS(Fact_Product!$E$2:$E$11612,Fact_Product!$A$2:$A$11612,$B617,Fact_Product!$B$2:$B$11612,$C$4,Fact_Product!$C$2:$C$11612,"&gt;="&amp;$C$2,Fact_Product!$C$2:$C$11612,"&lt;="&amp;$C$3)</f>
        <v>4318</v>
      </c>
      <c r="H617" s="49"/>
      <c r="I617" s="49"/>
      <c r="J617" s="49"/>
    </row>
    <row r="618" customFormat="false" ht="15" hidden="false" customHeight="false" outlineLevel="0" collapsed="false">
      <c r="A618" s="49"/>
      <c r="B618" s="49" t="n">
        <f aca="false">Fact_Product!G454</f>
        <v>453</v>
      </c>
      <c r="C618" s="49" t="str">
        <f aca="false">Fact_Product!H454</f>
        <v>21033</v>
      </c>
      <c r="D618" s="49" t="str">
        <f aca="false">Fact_Product!I454</f>
        <v>JUMBO BAG CHARLIE AND LOLA TOYS</v>
      </c>
      <c r="E618" s="55" t="n">
        <f aca="false">SUMIFS(Fact_Product!$D$2:$D$11612,Fact_Product!$A$2:$A$11612,$B618,Fact_Product!$B$2:$B$11612,$C$4,Fact_Product!$C$2:$C$11612,"&gt;="&amp;$C$2,Fact_Product!$C$2:$C$11612,"&lt;="&amp;$C$3)</f>
        <v>10100.82</v>
      </c>
      <c r="F618" s="61" t="n">
        <f aca="false">E618+ROW()*0.000001</f>
        <v>10100.820618</v>
      </c>
      <c r="G618" s="55" t="n">
        <f aca="false">SUMIFS(Fact_Product!$E$2:$E$11612,Fact_Product!$A$2:$A$11612,$B618,Fact_Product!$B$2:$B$11612,$C$4,Fact_Product!$C$2:$C$11612,"&gt;="&amp;$C$2,Fact_Product!$C$2:$C$11612,"&lt;="&amp;$C$3)</f>
        <v>4579</v>
      </c>
      <c r="H618" s="49"/>
      <c r="I618" s="49"/>
      <c r="J618" s="49"/>
    </row>
    <row r="619" customFormat="false" ht="15" hidden="false" customHeight="false" outlineLevel="0" collapsed="false">
      <c r="A619" s="49"/>
      <c r="B619" s="49" t="n">
        <f aca="false">Fact_Product!G455</f>
        <v>454</v>
      </c>
      <c r="C619" s="49" t="str">
        <f aca="false">Fact_Product!H455</f>
        <v>21892</v>
      </c>
      <c r="D619" s="49" t="str">
        <f aca="false">Fact_Product!I455</f>
        <v>TRADITIONAL WOODEN CATCH CUP GAME</v>
      </c>
      <c r="E619" s="55" t="n">
        <f aca="false">SUMIFS(Fact_Product!$D$2:$D$11612,Fact_Product!$A$2:$A$11612,$B619,Fact_Product!$B$2:$B$11612,$C$4,Fact_Product!$C$2:$C$11612,"&gt;="&amp;$C$2,Fact_Product!$C$2:$C$11612,"&lt;="&amp;$C$3)</f>
        <v>10083.78</v>
      </c>
      <c r="F619" s="61" t="n">
        <f aca="false">E619+ROW()*0.000001</f>
        <v>10083.780619</v>
      </c>
      <c r="G619" s="55" t="n">
        <f aca="false">SUMIFS(Fact_Product!$E$2:$E$11612,Fact_Product!$A$2:$A$11612,$B619,Fact_Product!$B$2:$B$11612,$C$4,Fact_Product!$C$2:$C$11612,"&gt;="&amp;$C$2,Fact_Product!$C$2:$C$11612,"&lt;="&amp;$C$3)</f>
        <v>7772</v>
      </c>
      <c r="H619" s="49"/>
      <c r="I619" s="49"/>
      <c r="J619" s="49"/>
    </row>
    <row r="620" customFormat="false" ht="15" hidden="false" customHeight="false" outlineLevel="0" collapsed="false">
      <c r="A620" s="49"/>
      <c r="B620" s="49" t="n">
        <f aca="false">Fact_Product!G456</f>
        <v>455</v>
      </c>
      <c r="C620" s="49" t="str">
        <f aca="false">Fact_Product!H456</f>
        <v>21531</v>
      </c>
      <c r="D620" s="49" t="str">
        <f aca="false">Fact_Product!I456</f>
        <v>RED RETROSPOT SUGAR JAM BOWL</v>
      </c>
      <c r="E620" s="55" t="n">
        <f aca="false">SUMIFS(Fact_Product!$D$2:$D$11612,Fact_Product!$A$2:$A$11612,$B620,Fact_Product!$B$2:$B$11612,$C$4,Fact_Product!$C$2:$C$11612,"&gt;="&amp;$C$2,Fact_Product!$C$2:$C$11612,"&lt;="&amp;$C$3)</f>
        <v>10081.57</v>
      </c>
      <c r="F620" s="61" t="n">
        <f aca="false">E620+ROW()*0.000001</f>
        <v>10081.57062</v>
      </c>
      <c r="G620" s="55" t="n">
        <f aca="false">SUMIFS(Fact_Product!$E$2:$E$11612,Fact_Product!$A$2:$A$11612,$B620,Fact_Product!$B$2:$B$11612,$C$4,Fact_Product!$C$2:$C$11612,"&gt;="&amp;$C$2,Fact_Product!$C$2:$C$11612,"&lt;="&amp;$C$3)</f>
        <v>4036</v>
      </c>
      <c r="H620" s="49"/>
      <c r="I620" s="49"/>
      <c r="J620" s="49"/>
    </row>
    <row r="621" customFormat="false" ht="15" hidden="false" customHeight="false" outlineLevel="0" collapsed="false">
      <c r="A621" s="49"/>
      <c r="B621" s="49" t="n">
        <f aca="false">Fact_Product!G457</f>
        <v>456</v>
      </c>
      <c r="C621" s="49" t="str">
        <f aca="false">Fact_Product!H457</f>
        <v>23170</v>
      </c>
      <c r="D621" s="49" t="str">
        <f aca="false">Fact_Product!I457</f>
        <v>REGENCY TEA PLATE ROSES</v>
      </c>
      <c r="E621" s="55" t="n">
        <f aca="false">SUMIFS(Fact_Product!$D$2:$D$11612,Fact_Product!$A$2:$A$11612,$B621,Fact_Product!$B$2:$B$11612,$C$4,Fact_Product!$C$2:$C$11612,"&gt;="&amp;$C$2,Fact_Product!$C$2:$C$11612,"&lt;="&amp;$C$3)</f>
        <v>10050.95</v>
      </c>
      <c r="F621" s="61" t="n">
        <f aca="false">E621+ROW()*0.000001</f>
        <v>10050.950621</v>
      </c>
      <c r="G621" s="55" t="n">
        <f aca="false">SUMIFS(Fact_Product!$E$2:$E$11612,Fact_Product!$A$2:$A$11612,$B621,Fact_Product!$B$2:$B$11612,$C$4,Fact_Product!$C$2:$C$11612,"&gt;="&amp;$C$2,Fact_Product!$C$2:$C$11612,"&lt;="&amp;$C$3)</f>
        <v>6139</v>
      </c>
      <c r="H621" s="49"/>
      <c r="I621" s="49"/>
      <c r="J621" s="49"/>
    </row>
    <row r="622" customFormat="false" ht="15" hidden="false" customHeight="false" outlineLevel="0" collapsed="false">
      <c r="A622" s="49"/>
      <c r="B622" s="49" t="n">
        <f aca="false">Fact_Product!G458</f>
        <v>457</v>
      </c>
      <c r="C622" s="49" t="str">
        <f aca="false">Fact_Product!H458</f>
        <v>20682</v>
      </c>
      <c r="D622" s="49" t="str">
        <f aca="false">Fact_Product!I458</f>
        <v>RED RETROSPOT CHILDRENS UMBRELLA</v>
      </c>
      <c r="E622" s="55" t="n">
        <f aca="false">SUMIFS(Fact_Product!$D$2:$D$11612,Fact_Product!$A$2:$A$11612,$B622,Fact_Product!$B$2:$B$11612,$C$4,Fact_Product!$C$2:$C$11612,"&gt;="&amp;$C$2,Fact_Product!$C$2:$C$11612,"&lt;="&amp;$C$3)</f>
        <v>9992.56</v>
      </c>
      <c r="F622" s="61" t="n">
        <f aca="false">E622+ROW()*0.000001</f>
        <v>9992.560622</v>
      </c>
      <c r="G622" s="55" t="n">
        <f aca="false">SUMIFS(Fact_Product!$E$2:$E$11612,Fact_Product!$A$2:$A$11612,$B622,Fact_Product!$B$2:$B$11612,$C$4,Fact_Product!$C$2:$C$11612,"&gt;="&amp;$C$2,Fact_Product!$C$2:$C$11612,"&lt;="&amp;$C$3)</f>
        <v>3011</v>
      </c>
      <c r="H622" s="49"/>
      <c r="I622" s="49"/>
      <c r="J622" s="49"/>
    </row>
    <row r="623" customFormat="false" ht="15" hidden="false" customHeight="false" outlineLevel="0" collapsed="false">
      <c r="A623" s="49"/>
      <c r="B623" s="49" t="n">
        <f aca="false">Fact_Product!G459</f>
        <v>458</v>
      </c>
      <c r="C623" s="49" t="str">
        <f aca="false">Fact_Product!H459</f>
        <v>23582</v>
      </c>
      <c r="D623" s="49" t="str">
        <f aca="false">Fact_Product!I459</f>
        <v>VINTAGE DOILY JUMBO BAG RED</v>
      </c>
      <c r="E623" s="55" t="n">
        <f aca="false">SUMIFS(Fact_Product!$D$2:$D$11612,Fact_Product!$A$2:$A$11612,$B623,Fact_Product!$B$2:$B$11612,$C$4,Fact_Product!$C$2:$C$11612,"&gt;="&amp;$C$2,Fact_Product!$C$2:$C$11612,"&lt;="&amp;$C$3)</f>
        <v>9983.73</v>
      </c>
      <c r="F623" s="61" t="n">
        <f aca="false">E623+ROW()*0.000001</f>
        <v>9983.730623</v>
      </c>
      <c r="G623" s="55" t="n">
        <f aca="false">SUMIFS(Fact_Product!$E$2:$E$11612,Fact_Product!$A$2:$A$11612,$B623,Fact_Product!$B$2:$B$11612,$C$4,Fact_Product!$C$2:$C$11612,"&gt;="&amp;$C$2,Fact_Product!$C$2:$C$11612,"&lt;="&amp;$C$3)</f>
        <v>4681</v>
      </c>
      <c r="H623" s="49"/>
      <c r="I623" s="49"/>
      <c r="J623" s="49"/>
    </row>
    <row r="624" customFormat="false" ht="15" hidden="false" customHeight="false" outlineLevel="0" collapsed="false">
      <c r="A624" s="49"/>
      <c r="B624" s="49" t="n">
        <f aca="false">Fact_Product!G460</f>
        <v>459</v>
      </c>
      <c r="C624" s="49" t="str">
        <f aca="false">Fact_Product!H460</f>
        <v>21756</v>
      </c>
      <c r="D624" s="49" t="str">
        <f aca="false">Fact_Product!I460</f>
        <v>BATH BUILDING BLOCK WORD</v>
      </c>
      <c r="E624" s="55" t="n">
        <f aca="false">SUMIFS(Fact_Product!$D$2:$D$11612,Fact_Product!$A$2:$A$11612,$B624,Fact_Product!$B$2:$B$11612,$C$4,Fact_Product!$C$2:$C$11612,"&gt;="&amp;$C$2,Fact_Product!$C$2:$C$11612,"&lt;="&amp;$C$3)</f>
        <v>9908.95</v>
      </c>
      <c r="F624" s="61" t="n">
        <f aca="false">E624+ROW()*0.000001</f>
        <v>9908.950624</v>
      </c>
      <c r="G624" s="55" t="n">
        <f aca="false">SUMIFS(Fact_Product!$E$2:$E$11612,Fact_Product!$A$2:$A$11612,$B624,Fact_Product!$B$2:$B$11612,$C$4,Fact_Product!$C$2:$C$11612,"&gt;="&amp;$C$2,Fact_Product!$C$2:$C$11612,"&lt;="&amp;$C$3)</f>
        <v>1606</v>
      </c>
      <c r="H624" s="49"/>
      <c r="I624" s="49"/>
      <c r="J624" s="49"/>
    </row>
    <row r="625" customFormat="false" ht="15" hidden="false" customHeight="false" outlineLevel="0" collapsed="false">
      <c r="A625" s="49"/>
      <c r="B625" s="49" t="n">
        <f aca="false">Fact_Product!G461</f>
        <v>460</v>
      </c>
      <c r="C625" s="49" t="str">
        <f aca="false">Fact_Product!H461</f>
        <v>23171</v>
      </c>
      <c r="D625" s="49" t="str">
        <f aca="false">Fact_Product!I461</f>
        <v>REGENCY TEA PLATE GREEN</v>
      </c>
      <c r="E625" s="55" t="n">
        <f aca="false">SUMIFS(Fact_Product!$D$2:$D$11612,Fact_Product!$A$2:$A$11612,$B625,Fact_Product!$B$2:$B$11612,$C$4,Fact_Product!$C$2:$C$11612,"&gt;="&amp;$C$2,Fact_Product!$C$2:$C$11612,"&lt;="&amp;$C$3)</f>
        <v>9905.74</v>
      </c>
      <c r="F625" s="61" t="n">
        <f aca="false">E625+ROW()*0.000001</f>
        <v>9905.740625</v>
      </c>
      <c r="G625" s="55" t="n">
        <f aca="false">SUMIFS(Fact_Product!$E$2:$E$11612,Fact_Product!$A$2:$A$11612,$B625,Fact_Product!$B$2:$B$11612,$C$4,Fact_Product!$C$2:$C$11612,"&gt;="&amp;$C$2,Fact_Product!$C$2:$C$11612,"&lt;="&amp;$C$3)</f>
        <v>6150</v>
      </c>
      <c r="H625" s="49"/>
      <c r="I625" s="49"/>
      <c r="J625" s="49"/>
    </row>
    <row r="626" customFormat="false" ht="15" hidden="false" customHeight="false" outlineLevel="0" collapsed="false">
      <c r="A626" s="49"/>
      <c r="B626" s="49" t="n">
        <f aca="false">Fact_Product!G462</f>
        <v>461</v>
      </c>
      <c r="C626" s="49" t="str">
        <f aca="false">Fact_Product!H462</f>
        <v>23076</v>
      </c>
      <c r="D626" s="49" t="str">
        <f aca="false">Fact_Product!I462</f>
        <v>ICE CREAM SUNDAE LIP GLOSS</v>
      </c>
      <c r="E626" s="55" t="n">
        <f aca="false">SUMIFS(Fact_Product!$D$2:$D$11612,Fact_Product!$A$2:$A$11612,$B626,Fact_Product!$B$2:$B$11612,$C$4,Fact_Product!$C$2:$C$11612,"&gt;="&amp;$C$2,Fact_Product!$C$2:$C$11612,"&lt;="&amp;$C$3)</f>
        <v>9900.76</v>
      </c>
      <c r="F626" s="61" t="n">
        <f aca="false">E626+ROW()*0.000001</f>
        <v>9900.760626</v>
      </c>
      <c r="G626" s="55" t="n">
        <f aca="false">SUMIFS(Fact_Product!$E$2:$E$11612,Fact_Product!$A$2:$A$11612,$B626,Fact_Product!$B$2:$B$11612,$C$4,Fact_Product!$C$2:$C$11612,"&gt;="&amp;$C$2,Fact_Product!$C$2:$C$11612,"&lt;="&amp;$C$3)</f>
        <v>8048</v>
      </c>
      <c r="H626" s="49"/>
      <c r="I626" s="49"/>
      <c r="J626" s="49"/>
    </row>
    <row r="627" customFormat="false" ht="15" hidden="false" customHeight="false" outlineLevel="0" collapsed="false">
      <c r="A627" s="49"/>
      <c r="B627" s="49" t="n">
        <f aca="false">Fact_Product!G463</f>
        <v>462</v>
      </c>
      <c r="C627" s="49" t="str">
        <f aca="false">Fact_Product!H463</f>
        <v>22131</v>
      </c>
      <c r="D627" s="49" t="str">
        <f aca="false">Fact_Product!I463</f>
        <v>FOOD CONTAINER SET 3 LOVE HEART</v>
      </c>
      <c r="E627" s="55" t="n">
        <f aca="false">SUMIFS(Fact_Product!$D$2:$D$11612,Fact_Product!$A$2:$A$11612,$B627,Fact_Product!$B$2:$B$11612,$C$4,Fact_Product!$C$2:$C$11612,"&gt;="&amp;$C$2,Fact_Product!$C$2:$C$11612,"&lt;="&amp;$C$3)</f>
        <v>9885.79</v>
      </c>
      <c r="F627" s="61" t="n">
        <f aca="false">E627+ROW()*0.000001</f>
        <v>9885.790627</v>
      </c>
      <c r="G627" s="55" t="n">
        <f aca="false">SUMIFS(Fact_Product!$E$2:$E$11612,Fact_Product!$A$2:$A$11612,$B627,Fact_Product!$B$2:$B$11612,$C$4,Fact_Product!$C$2:$C$11612,"&gt;="&amp;$C$2,Fact_Product!$C$2:$C$11612,"&lt;="&amp;$C$3)</f>
        <v>5227</v>
      </c>
      <c r="H627" s="49"/>
      <c r="I627" s="49"/>
      <c r="J627" s="49"/>
    </row>
    <row r="628" customFormat="false" ht="15" hidden="false" customHeight="false" outlineLevel="0" collapsed="false">
      <c r="A628" s="49"/>
      <c r="B628" s="49" t="n">
        <f aca="false">Fact_Product!G464</f>
        <v>463</v>
      </c>
      <c r="C628" s="49" t="str">
        <f aca="false">Fact_Product!H464</f>
        <v>22327</v>
      </c>
      <c r="D628" s="49" t="str">
        <f aca="false">Fact_Product!I464</f>
        <v>ROUND SNACK BOXES SET OF 4 SKULLS</v>
      </c>
      <c r="E628" s="55" t="n">
        <f aca="false">SUMIFS(Fact_Product!$D$2:$D$11612,Fact_Product!$A$2:$A$11612,$B628,Fact_Product!$B$2:$B$11612,$C$4,Fact_Product!$C$2:$C$11612,"&gt;="&amp;$C$2,Fact_Product!$C$2:$C$11612,"&lt;="&amp;$C$3)</f>
        <v>9879.05</v>
      </c>
      <c r="F628" s="61" t="n">
        <f aca="false">E628+ROW()*0.000001</f>
        <v>9879.050628</v>
      </c>
      <c r="G628" s="55" t="n">
        <f aca="false">SUMIFS(Fact_Product!$E$2:$E$11612,Fact_Product!$A$2:$A$11612,$B628,Fact_Product!$B$2:$B$11612,$C$4,Fact_Product!$C$2:$C$11612,"&gt;="&amp;$C$2,Fact_Product!$C$2:$C$11612,"&lt;="&amp;$C$3)</f>
        <v>3043</v>
      </c>
      <c r="H628" s="49"/>
      <c r="I628" s="49"/>
      <c r="J628" s="49"/>
    </row>
    <row r="629" customFormat="false" ht="15" hidden="false" customHeight="false" outlineLevel="0" collapsed="false">
      <c r="A629" s="49"/>
      <c r="B629" s="49" t="n">
        <f aca="false">Fact_Product!G465</f>
        <v>464</v>
      </c>
      <c r="C629" s="49" t="str">
        <f aca="false">Fact_Product!H465</f>
        <v>22904</v>
      </c>
      <c r="D629" s="49" t="str">
        <f aca="false">Fact_Product!I465</f>
        <v>CALENDAR PAPER CUT DESIGN</v>
      </c>
      <c r="E629" s="55" t="n">
        <f aca="false">SUMIFS(Fact_Product!$D$2:$D$11612,Fact_Product!$A$2:$A$11612,$B629,Fact_Product!$B$2:$B$11612,$C$4,Fact_Product!$C$2:$C$11612,"&gt;="&amp;$C$2,Fact_Product!$C$2:$C$11612,"&lt;="&amp;$C$3)</f>
        <v>9869.15</v>
      </c>
      <c r="F629" s="61" t="n">
        <f aca="false">E629+ROW()*0.000001</f>
        <v>9869.150629</v>
      </c>
      <c r="G629" s="55" t="n">
        <f aca="false">SUMIFS(Fact_Product!$E$2:$E$11612,Fact_Product!$A$2:$A$11612,$B629,Fact_Product!$B$2:$B$11612,$C$4,Fact_Product!$C$2:$C$11612,"&gt;="&amp;$C$2,Fact_Product!$C$2:$C$11612,"&lt;="&amp;$C$3)</f>
        <v>3145</v>
      </c>
      <c r="H629" s="49"/>
      <c r="I629" s="49"/>
      <c r="J629" s="49"/>
    </row>
    <row r="630" customFormat="false" ht="15" hidden="false" customHeight="false" outlineLevel="0" collapsed="false">
      <c r="A630" s="49"/>
      <c r="B630" s="49" t="n">
        <f aca="false">Fact_Product!G466</f>
        <v>465</v>
      </c>
      <c r="C630" s="49" t="str">
        <f aca="false">Fact_Product!H466</f>
        <v>84792</v>
      </c>
      <c r="D630" s="49" t="str">
        <f aca="false">Fact_Product!I466</f>
        <v>ENCHANTED BIRD COATHANGER 5 HOOK</v>
      </c>
      <c r="E630" s="55" t="n">
        <f aca="false">SUMIFS(Fact_Product!$D$2:$D$11612,Fact_Product!$A$2:$A$11612,$B630,Fact_Product!$B$2:$B$11612,$C$4,Fact_Product!$C$2:$C$11612,"&gt;="&amp;$C$2,Fact_Product!$C$2:$C$11612,"&lt;="&amp;$C$3)</f>
        <v>9849.06</v>
      </c>
      <c r="F630" s="61" t="n">
        <f aca="false">E630+ROW()*0.000001</f>
        <v>9849.06063</v>
      </c>
      <c r="G630" s="55" t="n">
        <f aca="false">SUMIFS(Fact_Product!$E$2:$E$11612,Fact_Product!$A$2:$A$11612,$B630,Fact_Product!$B$2:$B$11612,$C$4,Fact_Product!$C$2:$C$11612,"&gt;="&amp;$C$2,Fact_Product!$C$2:$C$11612,"&lt;="&amp;$C$3)</f>
        <v>2228</v>
      </c>
      <c r="H630" s="49"/>
      <c r="I630" s="49"/>
      <c r="J630" s="49"/>
    </row>
    <row r="631" customFormat="false" ht="15" hidden="false" customHeight="false" outlineLevel="0" collapsed="false">
      <c r="A631" s="49"/>
      <c r="B631" s="49" t="n">
        <f aca="false">Fact_Product!G467</f>
        <v>466</v>
      </c>
      <c r="C631" s="49" t="str">
        <f aca="false">Fact_Product!H467</f>
        <v>84880</v>
      </c>
      <c r="D631" s="49" t="str">
        <f aca="false">Fact_Product!I467</f>
        <v>WHITE WIRE EGG HOLDER</v>
      </c>
      <c r="E631" s="55" t="n">
        <f aca="false">SUMIFS(Fact_Product!$D$2:$D$11612,Fact_Product!$A$2:$A$11612,$B631,Fact_Product!$B$2:$B$11612,$C$4,Fact_Product!$C$2:$C$11612,"&gt;="&amp;$C$2,Fact_Product!$C$2:$C$11612,"&lt;="&amp;$C$3)</f>
        <v>9816.09</v>
      </c>
      <c r="F631" s="61" t="n">
        <f aca="false">E631+ROW()*0.000001</f>
        <v>9816.090631</v>
      </c>
      <c r="G631" s="55" t="n">
        <f aca="false">SUMIFS(Fact_Product!$E$2:$E$11612,Fact_Product!$A$2:$A$11612,$B631,Fact_Product!$B$2:$B$11612,$C$4,Fact_Product!$C$2:$C$11612,"&gt;="&amp;$C$2,Fact_Product!$C$2:$C$11612,"&lt;="&amp;$C$3)</f>
        <v>1716</v>
      </c>
      <c r="H631" s="49"/>
      <c r="I631" s="49"/>
      <c r="J631" s="49"/>
    </row>
    <row r="632" customFormat="false" ht="15" hidden="false" customHeight="false" outlineLevel="0" collapsed="false">
      <c r="A632" s="49"/>
      <c r="B632" s="49" t="n">
        <f aca="false">Fact_Product!G468</f>
        <v>467</v>
      </c>
      <c r="C632" s="49" t="str">
        <f aca="false">Fact_Product!H468</f>
        <v>20979</v>
      </c>
      <c r="D632" s="49" t="str">
        <f aca="false">Fact_Product!I468</f>
        <v>36 PENCILS TUBE RED RETROSPOT</v>
      </c>
      <c r="E632" s="55" t="n">
        <f aca="false">SUMIFS(Fact_Product!$D$2:$D$11612,Fact_Product!$A$2:$A$11612,$B632,Fact_Product!$B$2:$B$11612,$C$4,Fact_Product!$C$2:$C$11612,"&gt;="&amp;$C$2,Fact_Product!$C$2:$C$11612,"&lt;="&amp;$C$3)</f>
        <v>9808.63</v>
      </c>
      <c r="F632" s="61" t="n">
        <f aca="false">E632+ROW()*0.000001</f>
        <v>9808.630632</v>
      </c>
      <c r="G632" s="55" t="n">
        <f aca="false">SUMIFS(Fact_Product!$E$2:$E$11612,Fact_Product!$A$2:$A$11612,$B632,Fact_Product!$B$2:$B$11612,$C$4,Fact_Product!$C$2:$C$11612,"&gt;="&amp;$C$2,Fact_Product!$C$2:$C$11612,"&lt;="&amp;$C$3)</f>
        <v>7766</v>
      </c>
      <c r="H632" s="49"/>
      <c r="I632" s="49"/>
      <c r="J632" s="49"/>
    </row>
    <row r="633" customFormat="false" ht="15" hidden="false" customHeight="false" outlineLevel="0" collapsed="false">
      <c r="A633" s="49"/>
      <c r="B633" s="49" t="n">
        <f aca="false">Fact_Product!G469</f>
        <v>468</v>
      </c>
      <c r="C633" s="49" t="str">
        <f aca="false">Fact_Product!H469</f>
        <v>22645</v>
      </c>
      <c r="D633" s="49" t="str">
        <f aca="false">Fact_Product!I469</f>
        <v>CERAMIC HEART FAIRY CAKE MONEY BANK</v>
      </c>
      <c r="E633" s="55" t="n">
        <f aca="false">SUMIFS(Fact_Product!$D$2:$D$11612,Fact_Product!$A$2:$A$11612,$B633,Fact_Product!$B$2:$B$11612,$C$4,Fact_Product!$C$2:$C$11612,"&gt;="&amp;$C$2,Fact_Product!$C$2:$C$11612,"&lt;="&amp;$C$3)</f>
        <v>9799.18</v>
      </c>
      <c r="F633" s="61" t="n">
        <f aca="false">E633+ROW()*0.000001</f>
        <v>9799.180633</v>
      </c>
      <c r="G633" s="55" t="n">
        <f aca="false">SUMIFS(Fact_Product!$E$2:$E$11612,Fact_Product!$A$2:$A$11612,$B633,Fact_Product!$B$2:$B$11612,$C$4,Fact_Product!$C$2:$C$11612,"&gt;="&amp;$C$2,Fact_Product!$C$2:$C$11612,"&lt;="&amp;$C$3)</f>
        <v>5473</v>
      </c>
      <c r="H633" s="49"/>
      <c r="I633" s="49"/>
      <c r="J633" s="49"/>
    </row>
    <row r="634" customFormat="false" ht="15" hidden="false" customHeight="false" outlineLevel="0" collapsed="false">
      <c r="A634" s="49"/>
      <c r="B634" s="49" t="n">
        <f aca="false">Fact_Product!G470</f>
        <v>469</v>
      </c>
      <c r="C634" s="49" t="str">
        <f aca="false">Fact_Product!H470</f>
        <v>22840</v>
      </c>
      <c r="D634" s="49" t="str">
        <f aca="false">Fact_Product!I470</f>
        <v>ROUND CAKE TIN VINTAGE RED</v>
      </c>
      <c r="E634" s="55" t="n">
        <f aca="false">SUMIFS(Fact_Product!$D$2:$D$11612,Fact_Product!$A$2:$A$11612,$B634,Fact_Product!$B$2:$B$11612,$C$4,Fact_Product!$C$2:$C$11612,"&gt;="&amp;$C$2,Fact_Product!$C$2:$C$11612,"&lt;="&amp;$C$3)</f>
        <v>9794.1</v>
      </c>
      <c r="F634" s="61" t="n">
        <f aca="false">E634+ROW()*0.000001</f>
        <v>9794.100634</v>
      </c>
      <c r="G634" s="55" t="n">
        <f aca="false">SUMIFS(Fact_Product!$E$2:$E$11612,Fact_Product!$A$2:$A$11612,$B634,Fact_Product!$B$2:$B$11612,$C$4,Fact_Product!$C$2:$C$11612,"&gt;="&amp;$C$2,Fact_Product!$C$2:$C$11612,"&lt;="&amp;$C$3)</f>
        <v>1294</v>
      </c>
      <c r="H634" s="49"/>
      <c r="I634" s="49"/>
      <c r="J634" s="49"/>
    </row>
    <row r="635" customFormat="false" ht="15" hidden="false" customHeight="false" outlineLevel="0" collapsed="false">
      <c r="A635" s="49"/>
      <c r="B635" s="49" t="n">
        <f aca="false">Fact_Product!G471</f>
        <v>470</v>
      </c>
      <c r="C635" s="49" t="str">
        <f aca="false">Fact_Product!H471</f>
        <v>22466</v>
      </c>
      <c r="D635" s="49" t="str">
        <f aca="false">Fact_Product!I471</f>
        <v>FAIRY TALE COTTAGE NIGHTLIGHT</v>
      </c>
      <c r="E635" s="55" t="n">
        <f aca="false">SUMIFS(Fact_Product!$D$2:$D$11612,Fact_Product!$A$2:$A$11612,$B635,Fact_Product!$B$2:$B$11612,$C$4,Fact_Product!$C$2:$C$11612,"&gt;="&amp;$C$2,Fact_Product!$C$2:$C$11612,"&lt;="&amp;$C$3)</f>
        <v>9786.23</v>
      </c>
      <c r="F635" s="61" t="n">
        <f aca="false">E635+ROW()*0.000001</f>
        <v>9786.230635</v>
      </c>
      <c r="G635" s="55" t="n">
        <f aca="false">SUMIFS(Fact_Product!$E$2:$E$11612,Fact_Product!$A$2:$A$11612,$B635,Fact_Product!$B$2:$B$11612,$C$4,Fact_Product!$C$2:$C$11612,"&gt;="&amp;$C$2,Fact_Product!$C$2:$C$11612,"&lt;="&amp;$C$3)</f>
        <v>5273</v>
      </c>
      <c r="H635" s="49"/>
      <c r="I635" s="49"/>
      <c r="J635" s="49"/>
    </row>
    <row r="636" customFormat="false" ht="15" hidden="false" customHeight="false" outlineLevel="0" collapsed="false">
      <c r="A636" s="49"/>
      <c r="B636" s="49" t="n">
        <f aca="false">Fact_Product!G472</f>
        <v>471</v>
      </c>
      <c r="C636" s="49" t="str">
        <f aca="false">Fact_Product!H472</f>
        <v>21488</v>
      </c>
      <c r="D636" s="49" t="str">
        <f aca="false">Fact_Product!I472</f>
        <v>RED WHITE SCARF  HOT WATER BOTTLE</v>
      </c>
      <c r="E636" s="55" t="n">
        <f aca="false">SUMIFS(Fact_Product!$D$2:$D$11612,Fact_Product!$A$2:$A$11612,$B636,Fact_Product!$B$2:$B$11612,$C$4,Fact_Product!$C$2:$C$11612,"&gt;="&amp;$C$2,Fact_Product!$C$2:$C$11612,"&lt;="&amp;$C$3)</f>
        <v>9784.58</v>
      </c>
      <c r="F636" s="61" t="n">
        <f aca="false">E636+ROW()*0.000001</f>
        <v>9784.580636</v>
      </c>
      <c r="G636" s="55" t="n">
        <f aca="false">SUMIFS(Fact_Product!$E$2:$E$11612,Fact_Product!$A$2:$A$11612,$B636,Fact_Product!$B$2:$B$11612,$C$4,Fact_Product!$C$2:$C$11612,"&gt;="&amp;$C$2,Fact_Product!$C$2:$C$11612,"&lt;="&amp;$C$3)</f>
        <v>2384</v>
      </c>
      <c r="H636" s="49"/>
      <c r="I636" s="49"/>
      <c r="J636" s="49"/>
    </row>
    <row r="637" customFormat="false" ht="15" hidden="false" customHeight="false" outlineLevel="0" collapsed="false">
      <c r="A637" s="49"/>
      <c r="B637" s="49" t="n">
        <f aca="false">Fact_Product!G473</f>
        <v>472</v>
      </c>
      <c r="C637" s="49" t="str">
        <f aca="false">Fact_Product!H473</f>
        <v>20677</v>
      </c>
      <c r="D637" s="49" t="str">
        <f aca="false">Fact_Product!I473</f>
        <v>PINK POLKADOT BOWL</v>
      </c>
      <c r="E637" s="55" t="n">
        <f aca="false">SUMIFS(Fact_Product!$D$2:$D$11612,Fact_Product!$A$2:$A$11612,$B637,Fact_Product!$B$2:$B$11612,$C$4,Fact_Product!$C$2:$C$11612,"&gt;="&amp;$C$2,Fact_Product!$C$2:$C$11612,"&lt;="&amp;$C$3)</f>
        <v>9780.75</v>
      </c>
      <c r="F637" s="61" t="n">
        <f aca="false">E637+ROW()*0.000001</f>
        <v>9780.750637</v>
      </c>
      <c r="G637" s="55" t="n">
        <f aca="false">SUMIFS(Fact_Product!$E$2:$E$11612,Fact_Product!$A$2:$A$11612,$B637,Fact_Product!$B$2:$B$11612,$C$4,Fact_Product!$C$2:$C$11612,"&gt;="&amp;$C$2,Fact_Product!$C$2:$C$11612,"&lt;="&amp;$C$3)</f>
        <v>7760</v>
      </c>
      <c r="H637" s="49"/>
      <c r="I637" s="49"/>
      <c r="J637" s="49"/>
    </row>
    <row r="638" customFormat="false" ht="15" hidden="false" customHeight="false" outlineLevel="0" collapsed="false">
      <c r="A638" s="49"/>
      <c r="B638" s="49" t="n">
        <f aca="false">Fact_Product!G474</f>
        <v>473</v>
      </c>
      <c r="C638" s="49" t="str">
        <f aca="false">Fact_Product!H474</f>
        <v>79323P</v>
      </c>
      <c r="D638" s="49" t="str">
        <f aca="false">Fact_Product!I474</f>
        <v>PINK CHERRY LIGHTS</v>
      </c>
      <c r="E638" s="55" t="n">
        <f aca="false">SUMIFS(Fact_Product!$D$2:$D$11612,Fact_Product!$A$2:$A$11612,$B638,Fact_Product!$B$2:$B$11612,$C$4,Fact_Product!$C$2:$C$11612,"&gt;="&amp;$C$2,Fact_Product!$C$2:$C$11612,"&lt;="&amp;$C$3)</f>
        <v>9766.58</v>
      </c>
      <c r="F638" s="61" t="n">
        <f aca="false">E638+ROW()*0.000001</f>
        <v>9766.580638</v>
      </c>
      <c r="G638" s="55" t="n">
        <f aca="false">SUMIFS(Fact_Product!$E$2:$E$11612,Fact_Product!$A$2:$A$11612,$B638,Fact_Product!$B$2:$B$11612,$C$4,Fact_Product!$C$2:$C$11612,"&gt;="&amp;$C$2,Fact_Product!$C$2:$C$11612,"&lt;="&amp;$C$3)</f>
        <v>1588</v>
      </c>
      <c r="H638" s="49"/>
      <c r="I638" s="49"/>
      <c r="J638" s="49"/>
    </row>
    <row r="639" customFormat="false" ht="15" hidden="false" customHeight="false" outlineLevel="0" collapsed="false">
      <c r="A639" s="49"/>
      <c r="B639" s="49" t="n">
        <f aca="false">Fact_Product!G475</f>
        <v>474</v>
      </c>
      <c r="C639" s="49" t="str">
        <f aca="false">Fact_Product!H475</f>
        <v>22745</v>
      </c>
      <c r="D639" s="49" t="str">
        <f aca="false">Fact_Product!I475</f>
        <v>POPPY'S PLAYHOUSE BEDROOM</v>
      </c>
      <c r="E639" s="55" t="n">
        <f aca="false">SUMIFS(Fact_Product!$D$2:$D$11612,Fact_Product!$A$2:$A$11612,$B639,Fact_Product!$B$2:$B$11612,$C$4,Fact_Product!$C$2:$C$11612,"&gt;="&amp;$C$2,Fact_Product!$C$2:$C$11612,"&lt;="&amp;$C$3)</f>
        <v>9737.34</v>
      </c>
      <c r="F639" s="61" t="n">
        <f aca="false">E639+ROW()*0.000001</f>
        <v>9737.340639</v>
      </c>
      <c r="G639" s="55" t="n">
        <f aca="false">SUMIFS(Fact_Product!$E$2:$E$11612,Fact_Product!$A$2:$A$11612,$B639,Fact_Product!$B$2:$B$11612,$C$4,Fact_Product!$C$2:$C$11612,"&gt;="&amp;$C$2,Fact_Product!$C$2:$C$11612,"&lt;="&amp;$C$3)</f>
        <v>3963</v>
      </c>
      <c r="H639" s="49"/>
      <c r="I639" s="49"/>
      <c r="J639" s="49"/>
    </row>
    <row r="640" customFormat="false" ht="15" hidden="false" customHeight="false" outlineLevel="0" collapsed="false">
      <c r="A640" s="49"/>
      <c r="B640" s="49" t="n">
        <f aca="false">Fact_Product!G476</f>
        <v>475</v>
      </c>
      <c r="C640" s="49" t="str">
        <f aca="false">Fact_Product!H476</f>
        <v>22300</v>
      </c>
      <c r="D640" s="49" t="str">
        <f aca="false">Fact_Product!I476</f>
        <v>COFFEE MUG DOG + BALL DESIGN</v>
      </c>
      <c r="E640" s="55" t="n">
        <f aca="false">SUMIFS(Fact_Product!$D$2:$D$11612,Fact_Product!$A$2:$A$11612,$B640,Fact_Product!$B$2:$B$11612,$C$4,Fact_Product!$C$2:$C$11612,"&gt;="&amp;$C$2,Fact_Product!$C$2:$C$11612,"&lt;="&amp;$C$3)</f>
        <v>9730.75</v>
      </c>
      <c r="F640" s="61" t="n">
        <f aca="false">E640+ROW()*0.000001</f>
        <v>9730.75064</v>
      </c>
      <c r="G640" s="55" t="n">
        <f aca="false">SUMIFS(Fact_Product!$E$2:$E$11612,Fact_Product!$A$2:$A$11612,$B640,Fact_Product!$B$2:$B$11612,$C$4,Fact_Product!$C$2:$C$11612,"&gt;="&amp;$C$2,Fact_Product!$C$2:$C$11612,"&lt;="&amp;$C$3)</f>
        <v>4053</v>
      </c>
      <c r="H640" s="49"/>
      <c r="I640" s="49"/>
      <c r="J640" s="49"/>
    </row>
    <row r="641" customFormat="false" ht="15" hidden="false" customHeight="false" outlineLevel="0" collapsed="false">
      <c r="A641" s="49"/>
      <c r="B641" s="49" t="n">
        <f aca="false">Fact_Product!G477</f>
        <v>476</v>
      </c>
      <c r="C641" s="49" t="str">
        <f aca="false">Fact_Product!H477</f>
        <v>22549</v>
      </c>
      <c r="D641" s="49" t="str">
        <f aca="false">Fact_Product!I477</f>
        <v>PICTURE DOMINOES</v>
      </c>
      <c r="E641" s="55" t="n">
        <f aca="false">SUMIFS(Fact_Product!$D$2:$D$11612,Fact_Product!$A$2:$A$11612,$B641,Fact_Product!$B$2:$B$11612,$C$4,Fact_Product!$C$2:$C$11612,"&gt;="&amp;$C$2,Fact_Product!$C$2:$C$11612,"&lt;="&amp;$C$3)</f>
        <v>9716.96</v>
      </c>
      <c r="F641" s="61" t="n">
        <f aca="false">E641+ROW()*0.000001</f>
        <v>9716.960641</v>
      </c>
      <c r="G641" s="55" t="n">
        <f aca="false">SUMIFS(Fact_Product!$E$2:$E$11612,Fact_Product!$A$2:$A$11612,$B641,Fact_Product!$B$2:$B$11612,$C$4,Fact_Product!$C$2:$C$11612,"&gt;="&amp;$C$2,Fact_Product!$C$2:$C$11612,"&lt;="&amp;$C$3)</f>
        <v>6520</v>
      </c>
      <c r="H641" s="49"/>
      <c r="I641" s="49"/>
      <c r="J641" s="49"/>
    </row>
    <row r="642" customFormat="false" ht="15" hidden="false" customHeight="false" outlineLevel="0" collapsed="false">
      <c r="A642" s="49"/>
      <c r="B642" s="49" t="n">
        <f aca="false">Fact_Product!G478</f>
        <v>477</v>
      </c>
      <c r="C642" s="49" t="str">
        <f aca="false">Fact_Product!H478</f>
        <v>22429</v>
      </c>
      <c r="D642" s="49" t="str">
        <f aca="false">Fact_Product!I478</f>
        <v>ENAMEL MEASURING JUG CREAM</v>
      </c>
      <c r="E642" s="55" t="n">
        <f aca="false">SUMIFS(Fact_Product!$D$2:$D$11612,Fact_Product!$A$2:$A$11612,$B642,Fact_Product!$B$2:$B$11612,$C$4,Fact_Product!$C$2:$C$11612,"&gt;="&amp;$C$2,Fact_Product!$C$2:$C$11612,"&lt;="&amp;$C$3)</f>
        <v>9665.54</v>
      </c>
      <c r="F642" s="61" t="n">
        <f aca="false">E642+ROW()*0.000001</f>
        <v>9665.540642</v>
      </c>
      <c r="G642" s="55" t="n">
        <f aca="false">SUMIFS(Fact_Product!$E$2:$E$11612,Fact_Product!$A$2:$A$11612,$B642,Fact_Product!$B$2:$B$11612,$C$4,Fact_Product!$C$2:$C$11612,"&gt;="&amp;$C$2,Fact_Product!$C$2:$C$11612,"&lt;="&amp;$C$3)</f>
        <v>2238</v>
      </c>
      <c r="H642" s="49"/>
      <c r="I642" s="49"/>
      <c r="J642" s="49"/>
    </row>
    <row r="643" customFormat="false" ht="15" hidden="false" customHeight="false" outlineLevel="0" collapsed="false">
      <c r="A643" s="49"/>
      <c r="B643" s="49" t="n">
        <f aca="false">Fact_Product!G479</f>
        <v>478</v>
      </c>
      <c r="C643" s="49" t="str">
        <f aca="false">Fact_Product!H479</f>
        <v>22180</v>
      </c>
      <c r="D643" s="49" t="str">
        <f aca="false">Fact_Product!I479</f>
        <v>RETROSPOT LAMP</v>
      </c>
      <c r="E643" s="55" t="n">
        <f aca="false">SUMIFS(Fact_Product!$D$2:$D$11612,Fact_Product!$A$2:$A$11612,$B643,Fact_Product!$B$2:$B$11612,$C$4,Fact_Product!$C$2:$C$11612,"&gt;="&amp;$C$2,Fact_Product!$C$2:$C$11612,"&lt;="&amp;$C$3)</f>
        <v>9620.18</v>
      </c>
      <c r="F643" s="61" t="n">
        <f aca="false">E643+ROW()*0.000001</f>
        <v>9620.180643</v>
      </c>
      <c r="G643" s="55" t="n">
        <f aca="false">SUMIFS(Fact_Product!$E$2:$E$11612,Fact_Product!$A$2:$A$11612,$B643,Fact_Product!$B$2:$B$11612,$C$4,Fact_Product!$C$2:$C$11612,"&gt;="&amp;$C$2,Fact_Product!$C$2:$C$11612,"&lt;="&amp;$C$3)</f>
        <v>926</v>
      </c>
      <c r="H643" s="49"/>
      <c r="I643" s="49"/>
      <c r="J643" s="49"/>
    </row>
    <row r="644" customFormat="false" ht="15" hidden="false" customHeight="false" outlineLevel="0" collapsed="false">
      <c r="A644" s="49"/>
      <c r="B644" s="49" t="n">
        <f aca="false">Fact_Product!G480</f>
        <v>479</v>
      </c>
      <c r="C644" s="49" t="str">
        <f aca="false">Fact_Product!H480</f>
        <v>47570B</v>
      </c>
      <c r="D644" s="49" t="str">
        <f aca="false">Fact_Product!I480</f>
        <v>TEA TIME TABLE CLOTH</v>
      </c>
      <c r="E644" s="55" t="n">
        <f aca="false">SUMIFS(Fact_Product!$D$2:$D$11612,Fact_Product!$A$2:$A$11612,$B644,Fact_Product!$B$2:$B$11612,$C$4,Fact_Product!$C$2:$C$11612,"&gt;="&amp;$C$2,Fact_Product!$C$2:$C$11612,"&lt;="&amp;$C$3)</f>
        <v>9600.97</v>
      </c>
      <c r="F644" s="61" t="n">
        <f aca="false">E644+ROW()*0.000001</f>
        <v>9600.970644</v>
      </c>
      <c r="G644" s="55" t="n">
        <f aca="false">SUMIFS(Fact_Product!$E$2:$E$11612,Fact_Product!$A$2:$A$11612,$B644,Fact_Product!$B$2:$B$11612,$C$4,Fact_Product!$C$2:$C$11612,"&gt;="&amp;$C$2,Fact_Product!$C$2:$C$11612,"&lt;="&amp;$C$3)</f>
        <v>971</v>
      </c>
      <c r="H644" s="49"/>
      <c r="I644" s="49"/>
      <c r="J644" s="49"/>
    </row>
    <row r="645" customFormat="false" ht="15" hidden="false" customHeight="false" outlineLevel="0" collapsed="false">
      <c r="A645" s="49"/>
      <c r="B645" s="49" t="n">
        <f aca="false">Fact_Product!G481</f>
        <v>480</v>
      </c>
      <c r="C645" s="49" t="str">
        <f aca="false">Fact_Product!H481</f>
        <v>21749</v>
      </c>
      <c r="D645" s="49" t="str">
        <f aca="false">Fact_Product!I481</f>
        <v>LARGE RED RETROSPOT WINDMILL</v>
      </c>
      <c r="E645" s="55" t="n">
        <f aca="false">SUMIFS(Fact_Product!$D$2:$D$11612,Fact_Product!$A$2:$A$11612,$B645,Fact_Product!$B$2:$B$11612,$C$4,Fact_Product!$C$2:$C$11612,"&gt;="&amp;$C$2,Fact_Product!$C$2:$C$11612,"&lt;="&amp;$C$3)</f>
        <v>9599.08</v>
      </c>
      <c r="F645" s="61" t="n">
        <f aca="false">E645+ROW()*0.000001</f>
        <v>9599.080645</v>
      </c>
      <c r="G645" s="55" t="n">
        <f aca="false">SUMIFS(Fact_Product!$E$2:$E$11612,Fact_Product!$A$2:$A$11612,$B645,Fact_Product!$B$2:$B$11612,$C$4,Fact_Product!$C$2:$C$11612,"&gt;="&amp;$C$2,Fact_Product!$C$2:$C$11612,"&lt;="&amp;$C$3)</f>
        <v>4913</v>
      </c>
      <c r="H645" s="49"/>
      <c r="I645" s="49"/>
      <c r="J645" s="49"/>
    </row>
    <row r="646" customFormat="false" ht="15" hidden="false" customHeight="false" outlineLevel="0" collapsed="false">
      <c r="A646" s="49"/>
      <c r="B646" s="49" t="n">
        <f aca="false">Fact_Product!G482</f>
        <v>481</v>
      </c>
      <c r="C646" s="49" t="str">
        <f aca="false">Fact_Product!H482</f>
        <v>79000</v>
      </c>
      <c r="D646" s="49" t="str">
        <f aca="false">Fact_Product!I482</f>
        <v>MOROCCAN TEA GLASS</v>
      </c>
      <c r="E646" s="55" t="n">
        <f aca="false">SUMIFS(Fact_Product!$D$2:$D$11612,Fact_Product!$A$2:$A$11612,$B646,Fact_Product!$B$2:$B$11612,$C$4,Fact_Product!$C$2:$C$11612,"&gt;="&amp;$C$2,Fact_Product!$C$2:$C$11612,"&lt;="&amp;$C$3)</f>
        <v>9588.01</v>
      </c>
      <c r="F646" s="61" t="n">
        <f aca="false">E646+ROW()*0.000001</f>
        <v>9588.010646</v>
      </c>
      <c r="G646" s="55" t="n">
        <f aca="false">SUMIFS(Fact_Product!$E$2:$E$11612,Fact_Product!$A$2:$A$11612,$B646,Fact_Product!$B$2:$B$11612,$C$4,Fact_Product!$C$2:$C$11612,"&gt;="&amp;$C$2,Fact_Product!$C$2:$C$11612,"&lt;="&amp;$C$3)</f>
        <v>11735</v>
      </c>
      <c r="H646" s="49"/>
      <c r="I646" s="49"/>
      <c r="J646" s="49"/>
    </row>
    <row r="647" customFormat="false" ht="15" hidden="false" customHeight="false" outlineLevel="0" collapsed="false">
      <c r="A647" s="49"/>
      <c r="B647" s="49" t="n">
        <f aca="false">Fact_Product!G483</f>
        <v>482</v>
      </c>
      <c r="C647" s="49" t="str">
        <f aca="false">Fact_Product!H483</f>
        <v>21781</v>
      </c>
      <c r="D647" s="49" t="str">
        <f aca="false">Fact_Product!I483</f>
        <v>MA CAMPAGNE CUTLERY BOX</v>
      </c>
      <c r="E647" s="55" t="n">
        <f aca="false">SUMIFS(Fact_Product!$D$2:$D$11612,Fact_Product!$A$2:$A$11612,$B647,Fact_Product!$B$2:$B$11612,$C$4,Fact_Product!$C$2:$C$11612,"&gt;="&amp;$C$2,Fact_Product!$C$2:$C$11612,"&lt;="&amp;$C$3)</f>
        <v>9525.12</v>
      </c>
      <c r="F647" s="61" t="n">
        <f aca="false">E647+ROW()*0.000001</f>
        <v>9525.120647</v>
      </c>
      <c r="G647" s="55" t="n">
        <f aca="false">SUMIFS(Fact_Product!$E$2:$E$11612,Fact_Product!$A$2:$A$11612,$B647,Fact_Product!$B$2:$B$11612,$C$4,Fact_Product!$C$2:$C$11612,"&gt;="&amp;$C$2,Fact_Product!$C$2:$C$11612,"&lt;="&amp;$C$3)</f>
        <v>611</v>
      </c>
      <c r="H647" s="49"/>
      <c r="I647" s="49"/>
      <c r="J647" s="49"/>
    </row>
    <row r="648" customFormat="false" ht="15" hidden="false" customHeight="false" outlineLevel="0" collapsed="false">
      <c r="A648" s="49"/>
      <c r="B648" s="49" t="n">
        <f aca="false">Fact_Product!G484</f>
        <v>483</v>
      </c>
      <c r="C648" s="49" t="str">
        <f aca="false">Fact_Product!H484</f>
        <v>82552</v>
      </c>
      <c r="D648" s="49" t="str">
        <f aca="false">Fact_Product!I484</f>
        <v>WASHROOM METAL SIGN</v>
      </c>
      <c r="E648" s="55" t="n">
        <f aca="false">SUMIFS(Fact_Product!$D$2:$D$11612,Fact_Product!$A$2:$A$11612,$B648,Fact_Product!$B$2:$B$11612,$C$4,Fact_Product!$C$2:$C$11612,"&gt;="&amp;$C$2,Fact_Product!$C$2:$C$11612,"&lt;="&amp;$C$3)</f>
        <v>9518.41</v>
      </c>
      <c r="F648" s="61" t="n">
        <f aca="false">E648+ROW()*0.000001</f>
        <v>9518.410648</v>
      </c>
      <c r="G648" s="55" t="n">
        <f aca="false">SUMIFS(Fact_Product!$E$2:$E$11612,Fact_Product!$A$2:$A$11612,$B648,Fact_Product!$B$2:$B$11612,$C$4,Fact_Product!$C$2:$C$11612,"&gt;="&amp;$C$2,Fact_Product!$C$2:$C$11612,"&lt;="&amp;$C$3)</f>
        <v>6948</v>
      </c>
      <c r="H648" s="49"/>
      <c r="I648" s="49"/>
      <c r="J648" s="49"/>
    </row>
    <row r="649" customFormat="false" ht="15" hidden="false" customHeight="false" outlineLevel="0" collapsed="false">
      <c r="A649" s="49"/>
      <c r="B649" s="49" t="n">
        <f aca="false">Fact_Product!G485</f>
        <v>484</v>
      </c>
      <c r="C649" s="49" t="str">
        <f aca="false">Fact_Product!H485</f>
        <v>35961</v>
      </c>
      <c r="D649" s="49" t="str">
        <f aca="false">Fact_Product!I485</f>
        <v>FOLKART ZINC HEART CHRISTMAS DEC</v>
      </c>
      <c r="E649" s="55" t="n">
        <f aca="false">SUMIFS(Fact_Product!$D$2:$D$11612,Fact_Product!$A$2:$A$11612,$B649,Fact_Product!$B$2:$B$11612,$C$4,Fact_Product!$C$2:$C$11612,"&gt;="&amp;$C$2,Fact_Product!$C$2:$C$11612,"&lt;="&amp;$C$3)</f>
        <v>9513.93</v>
      </c>
      <c r="F649" s="61" t="n">
        <f aca="false">E649+ROW()*0.000001</f>
        <v>9513.930649</v>
      </c>
      <c r="G649" s="55" t="n">
        <f aca="false">SUMIFS(Fact_Product!$E$2:$E$11612,Fact_Product!$A$2:$A$11612,$B649,Fact_Product!$B$2:$B$11612,$C$4,Fact_Product!$C$2:$C$11612,"&gt;="&amp;$C$2,Fact_Product!$C$2:$C$11612,"&lt;="&amp;$C$3)</f>
        <v>11429</v>
      </c>
      <c r="H649" s="49"/>
      <c r="I649" s="49"/>
      <c r="J649" s="49"/>
    </row>
    <row r="650" customFormat="false" ht="15" hidden="false" customHeight="false" outlineLevel="0" collapsed="false">
      <c r="A650" s="49"/>
      <c r="B650" s="49" t="n">
        <f aca="false">Fact_Product!G486</f>
        <v>485</v>
      </c>
      <c r="C650" s="49" t="str">
        <f aca="false">Fact_Product!H486</f>
        <v>16014</v>
      </c>
      <c r="D650" s="49" t="str">
        <f aca="false">Fact_Product!I486</f>
        <v>SMALL CHINESE STYLE SCISSOR</v>
      </c>
      <c r="E650" s="55" t="n">
        <f aca="false">SUMIFS(Fact_Product!$D$2:$D$11612,Fact_Product!$A$2:$A$11612,$B650,Fact_Product!$B$2:$B$11612,$C$4,Fact_Product!$C$2:$C$11612,"&gt;="&amp;$C$2,Fact_Product!$C$2:$C$11612,"&lt;="&amp;$C$3)</f>
        <v>9513.1</v>
      </c>
      <c r="F650" s="61" t="n">
        <f aca="false">E650+ROW()*0.000001</f>
        <v>9513.10065</v>
      </c>
      <c r="G650" s="55" t="n">
        <f aca="false">SUMIFS(Fact_Product!$E$2:$E$11612,Fact_Product!$A$2:$A$11612,$B650,Fact_Product!$B$2:$B$11612,$C$4,Fact_Product!$C$2:$C$11612,"&gt;="&amp;$C$2,Fact_Product!$C$2:$C$11612,"&lt;="&amp;$C$3)</f>
        <v>29355</v>
      </c>
      <c r="H650" s="49"/>
      <c r="I650" s="49"/>
      <c r="J650" s="49"/>
    </row>
    <row r="651" customFormat="false" ht="15" hidden="false" customHeight="false" outlineLevel="0" collapsed="false">
      <c r="A651" s="49"/>
      <c r="B651" s="49" t="n">
        <f aca="false">Fact_Product!G487</f>
        <v>486</v>
      </c>
      <c r="C651" s="49" t="str">
        <f aca="false">Fact_Product!H487</f>
        <v>22665</v>
      </c>
      <c r="D651" s="49" t="str">
        <f aca="false">Fact_Product!I487</f>
        <v>RECIPE BOX BLUE SKETCHBOOK DESIGN</v>
      </c>
      <c r="E651" s="55" t="n">
        <f aca="false">SUMIFS(Fact_Product!$D$2:$D$11612,Fact_Product!$A$2:$A$11612,$B651,Fact_Product!$B$2:$B$11612,$C$4,Fact_Product!$C$2:$C$11612,"&gt;="&amp;$C$2,Fact_Product!$C$2:$C$11612,"&lt;="&amp;$C$3)</f>
        <v>9459.89</v>
      </c>
      <c r="F651" s="61" t="n">
        <f aca="false">E651+ROW()*0.000001</f>
        <v>9459.890651</v>
      </c>
      <c r="G651" s="55" t="n">
        <f aca="false">SUMIFS(Fact_Product!$E$2:$E$11612,Fact_Product!$A$2:$A$11612,$B651,Fact_Product!$B$2:$B$11612,$C$4,Fact_Product!$C$2:$C$11612,"&gt;="&amp;$C$2,Fact_Product!$C$2:$C$11612,"&lt;="&amp;$C$3)</f>
        <v>2910</v>
      </c>
      <c r="H651" s="49"/>
      <c r="I651" s="49"/>
      <c r="J651" s="49"/>
    </row>
    <row r="652" customFormat="false" ht="15" hidden="false" customHeight="false" outlineLevel="0" collapsed="false">
      <c r="A652" s="49"/>
      <c r="B652" s="49" t="n">
        <f aca="false">Fact_Product!G488</f>
        <v>487</v>
      </c>
      <c r="C652" s="49" t="str">
        <f aca="false">Fact_Product!H488</f>
        <v>20970</v>
      </c>
      <c r="D652" s="49" t="str">
        <f aca="false">Fact_Product!I488</f>
        <v>PINK FLORAL FELTCRAFT SHOULDER BAG</v>
      </c>
      <c r="E652" s="55" t="n">
        <f aca="false">SUMIFS(Fact_Product!$D$2:$D$11612,Fact_Product!$A$2:$A$11612,$B652,Fact_Product!$B$2:$B$11612,$C$4,Fact_Product!$C$2:$C$11612,"&gt;="&amp;$C$2,Fact_Product!$C$2:$C$11612,"&lt;="&amp;$C$3)</f>
        <v>9376.04</v>
      </c>
      <c r="F652" s="61" t="n">
        <f aca="false">E652+ROW()*0.000001</f>
        <v>9376.040652</v>
      </c>
      <c r="G652" s="55" t="n">
        <f aca="false">SUMIFS(Fact_Product!$E$2:$E$11612,Fact_Product!$A$2:$A$11612,$B652,Fact_Product!$B$2:$B$11612,$C$4,Fact_Product!$C$2:$C$11612,"&gt;="&amp;$C$2,Fact_Product!$C$2:$C$11612,"&lt;="&amp;$C$3)</f>
        <v>2487</v>
      </c>
      <c r="H652" s="49"/>
      <c r="I652" s="49"/>
      <c r="J652" s="49"/>
    </row>
    <row r="653" customFormat="false" ht="15" hidden="false" customHeight="false" outlineLevel="0" collapsed="false">
      <c r="A653" s="49"/>
      <c r="B653" s="49" t="n">
        <f aca="false">Fact_Product!G489</f>
        <v>488</v>
      </c>
      <c r="C653" s="49" t="str">
        <f aca="false">Fact_Product!H489</f>
        <v>21716</v>
      </c>
      <c r="D653" s="49" t="str">
        <f aca="false">Fact_Product!I489</f>
        <v>BOYS VINTAGE TIN SEASIDE BUCKET</v>
      </c>
      <c r="E653" s="55" t="n">
        <f aca="false">SUMIFS(Fact_Product!$D$2:$D$11612,Fact_Product!$A$2:$A$11612,$B653,Fact_Product!$B$2:$B$11612,$C$4,Fact_Product!$C$2:$C$11612,"&gt;="&amp;$C$2,Fact_Product!$C$2:$C$11612,"&lt;="&amp;$C$3)</f>
        <v>9371.57</v>
      </c>
      <c r="F653" s="61" t="n">
        <f aca="false">E653+ROW()*0.000001</f>
        <v>9371.570653</v>
      </c>
      <c r="G653" s="55" t="n">
        <f aca="false">SUMIFS(Fact_Product!$E$2:$E$11612,Fact_Product!$A$2:$A$11612,$B653,Fact_Product!$B$2:$B$11612,$C$4,Fact_Product!$C$2:$C$11612,"&gt;="&amp;$C$2,Fact_Product!$C$2:$C$11612,"&lt;="&amp;$C$3)</f>
        <v>3699</v>
      </c>
      <c r="H653" s="49"/>
      <c r="I653" s="49"/>
      <c r="J653" s="49"/>
    </row>
    <row r="654" customFormat="false" ht="15" hidden="false" customHeight="false" outlineLevel="0" collapsed="false">
      <c r="A654" s="49"/>
      <c r="B654" s="49" t="n">
        <f aca="false">Fact_Product!G490</f>
        <v>489</v>
      </c>
      <c r="C654" s="49" t="str">
        <f aca="false">Fact_Product!H490</f>
        <v>23175</v>
      </c>
      <c r="D654" s="49" t="str">
        <f aca="false">Fact_Product!I490</f>
        <v>REGENCY MILK JUG PINK</v>
      </c>
      <c r="E654" s="55" t="n">
        <f aca="false">SUMIFS(Fact_Product!$D$2:$D$11612,Fact_Product!$A$2:$A$11612,$B654,Fact_Product!$B$2:$B$11612,$C$4,Fact_Product!$C$2:$C$11612,"&gt;="&amp;$C$2,Fact_Product!$C$2:$C$11612,"&lt;="&amp;$C$3)</f>
        <v>9361.65</v>
      </c>
      <c r="F654" s="61" t="n">
        <f aca="false">E654+ROW()*0.000001</f>
        <v>9361.650654</v>
      </c>
      <c r="G654" s="55" t="n">
        <f aca="false">SUMIFS(Fact_Product!$E$2:$E$11612,Fact_Product!$A$2:$A$11612,$B654,Fact_Product!$B$2:$B$11612,$C$4,Fact_Product!$C$2:$C$11612,"&gt;="&amp;$C$2,Fact_Product!$C$2:$C$11612,"&lt;="&amp;$C$3)</f>
        <v>3080</v>
      </c>
      <c r="H654" s="49"/>
      <c r="I654" s="49"/>
      <c r="J654" s="49"/>
    </row>
    <row r="655" customFormat="false" ht="15" hidden="false" customHeight="false" outlineLevel="0" collapsed="false">
      <c r="A655" s="49"/>
      <c r="B655" s="49" t="n">
        <f aca="false">Fact_Product!G491</f>
        <v>490</v>
      </c>
      <c r="C655" s="49" t="str">
        <f aca="false">Fact_Product!H491</f>
        <v>21385</v>
      </c>
      <c r="D655" s="49" t="str">
        <f aca="false">Fact_Product!I491</f>
        <v>IVORY HANGING DECORATION  HEART</v>
      </c>
      <c r="E655" s="55" t="n">
        <f aca="false">SUMIFS(Fact_Product!$D$2:$D$11612,Fact_Product!$A$2:$A$11612,$B655,Fact_Product!$B$2:$B$11612,$C$4,Fact_Product!$C$2:$C$11612,"&gt;="&amp;$C$2,Fact_Product!$C$2:$C$11612,"&lt;="&amp;$C$3)</f>
        <v>9353.84</v>
      </c>
      <c r="F655" s="61" t="n">
        <f aca="false">E655+ROW()*0.000001</f>
        <v>9353.840655</v>
      </c>
      <c r="G655" s="55" t="n">
        <f aca="false">SUMIFS(Fact_Product!$E$2:$E$11612,Fact_Product!$A$2:$A$11612,$B655,Fact_Product!$B$2:$B$11612,$C$4,Fact_Product!$C$2:$C$11612,"&gt;="&amp;$C$2,Fact_Product!$C$2:$C$11612,"&lt;="&amp;$C$3)</f>
        <v>10826</v>
      </c>
      <c r="H655" s="49"/>
      <c r="I655" s="49"/>
      <c r="J655" s="49"/>
    </row>
    <row r="656" customFormat="false" ht="15" hidden="false" customHeight="false" outlineLevel="0" collapsed="false">
      <c r="A656" s="49"/>
      <c r="B656" s="49" t="n">
        <f aca="false">Fact_Product!G492</f>
        <v>491</v>
      </c>
      <c r="C656" s="49" t="str">
        <f aca="false">Fact_Product!H492</f>
        <v>22978</v>
      </c>
      <c r="D656" s="49" t="str">
        <f aca="false">Fact_Product!I492</f>
        <v>PANTRY ROLLING PIN</v>
      </c>
      <c r="E656" s="55" t="n">
        <f aca="false">SUMIFS(Fact_Product!$D$2:$D$11612,Fact_Product!$A$2:$A$11612,$B656,Fact_Product!$B$2:$B$11612,$C$4,Fact_Product!$C$2:$C$11612,"&gt;="&amp;$C$2,Fact_Product!$C$2:$C$11612,"&lt;="&amp;$C$3)</f>
        <v>9292.37</v>
      </c>
      <c r="F656" s="61" t="n">
        <f aca="false">E656+ROW()*0.000001</f>
        <v>9292.370656</v>
      </c>
      <c r="G656" s="55" t="n">
        <f aca="false">SUMIFS(Fact_Product!$E$2:$E$11612,Fact_Product!$A$2:$A$11612,$B656,Fact_Product!$B$2:$B$11612,$C$4,Fact_Product!$C$2:$C$11612,"&gt;="&amp;$C$2,Fact_Product!$C$2:$C$11612,"&lt;="&amp;$C$3)</f>
        <v>2389</v>
      </c>
      <c r="H656" s="49"/>
      <c r="I656" s="49"/>
      <c r="J656" s="49"/>
    </row>
    <row r="657" customFormat="false" ht="15" hidden="false" customHeight="false" outlineLevel="0" collapsed="false">
      <c r="A657" s="49"/>
      <c r="B657" s="49" t="n">
        <f aca="false">Fact_Product!G493</f>
        <v>492</v>
      </c>
      <c r="C657" s="49" t="str">
        <f aca="false">Fact_Product!H493</f>
        <v>21243</v>
      </c>
      <c r="D657" s="49" t="str">
        <f aca="false">Fact_Product!I493</f>
        <v>PINK  POLKADOT PLATE</v>
      </c>
      <c r="E657" s="55" t="n">
        <f aca="false">SUMIFS(Fact_Product!$D$2:$D$11612,Fact_Product!$A$2:$A$11612,$B657,Fact_Product!$B$2:$B$11612,$C$4,Fact_Product!$C$2:$C$11612,"&gt;="&amp;$C$2,Fact_Product!$C$2:$C$11612,"&lt;="&amp;$C$3)</f>
        <v>9260.66</v>
      </c>
      <c r="F657" s="61" t="n">
        <f aca="false">E657+ROW()*0.000001</f>
        <v>9260.660657</v>
      </c>
      <c r="G657" s="55" t="n">
        <f aca="false">SUMIFS(Fact_Product!$E$2:$E$11612,Fact_Product!$A$2:$A$11612,$B657,Fact_Product!$B$2:$B$11612,$C$4,Fact_Product!$C$2:$C$11612,"&gt;="&amp;$C$2,Fact_Product!$C$2:$C$11612,"&lt;="&amp;$C$3)</f>
        <v>5620</v>
      </c>
      <c r="H657" s="49"/>
      <c r="I657" s="49"/>
      <c r="J657" s="49"/>
    </row>
    <row r="658" customFormat="false" ht="15" hidden="false" customHeight="false" outlineLevel="0" collapsed="false">
      <c r="A658" s="49"/>
      <c r="B658" s="49" t="n">
        <f aca="false">Fact_Product!G494</f>
        <v>493</v>
      </c>
      <c r="C658" s="49" t="str">
        <f aca="false">Fact_Product!H494</f>
        <v>84692</v>
      </c>
      <c r="D658" s="49" t="str">
        <f aca="false">Fact_Product!I494</f>
        <v>BOX OF 24 COCKTAIL PARASOLS</v>
      </c>
      <c r="E658" s="55" t="n">
        <f aca="false">SUMIFS(Fact_Product!$D$2:$D$11612,Fact_Product!$A$2:$A$11612,$B658,Fact_Product!$B$2:$B$11612,$C$4,Fact_Product!$C$2:$C$11612,"&gt;="&amp;$C$2,Fact_Product!$C$2:$C$11612,"&lt;="&amp;$C$3)</f>
        <v>9249.74</v>
      </c>
      <c r="F658" s="61" t="n">
        <f aca="false">E658+ROW()*0.000001</f>
        <v>9249.740658</v>
      </c>
      <c r="G658" s="55" t="n">
        <f aca="false">SUMIFS(Fact_Product!$E$2:$E$11612,Fact_Product!$A$2:$A$11612,$B658,Fact_Product!$B$2:$B$11612,$C$4,Fact_Product!$C$2:$C$11612,"&gt;="&amp;$C$2,Fact_Product!$C$2:$C$11612,"&lt;="&amp;$C$3)</f>
        <v>18878</v>
      </c>
      <c r="H658" s="49"/>
      <c r="I658" s="49"/>
      <c r="J658" s="49"/>
    </row>
    <row r="659" customFormat="false" ht="15" hidden="false" customHeight="false" outlineLevel="0" collapsed="false">
      <c r="A659" s="49"/>
      <c r="B659" s="49" t="n">
        <f aca="false">Fact_Product!G495</f>
        <v>494</v>
      </c>
      <c r="C659" s="49" t="str">
        <f aca="false">Fact_Product!H495</f>
        <v>22992</v>
      </c>
      <c r="D659" s="49" t="str">
        <f aca="false">Fact_Product!I495</f>
        <v>REVOLVER WOODEN RULER</v>
      </c>
      <c r="E659" s="55" t="n">
        <f aca="false">SUMIFS(Fact_Product!$D$2:$D$11612,Fact_Product!$A$2:$A$11612,$B659,Fact_Product!$B$2:$B$11612,$C$4,Fact_Product!$C$2:$C$11612,"&gt;="&amp;$C$2,Fact_Product!$C$2:$C$11612,"&lt;="&amp;$C$3)</f>
        <v>9180.59</v>
      </c>
      <c r="F659" s="61" t="n">
        <f aca="false">E659+ROW()*0.000001</f>
        <v>9180.590659</v>
      </c>
      <c r="G659" s="55" t="n">
        <f aca="false">SUMIFS(Fact_Product!$E$2:$E$11612,Fact_Product!$A$2:$A$11612,$B659,Fact_Product!$B$2:$B$11612,$C$4,Fact_Product!$C$2:$C$11612,"&gt;="&amp;$C$2,Fact_Product!$C$2:$C$11612,"&lt;="&amp;$C$3)</f>
        <v>4517</v>
      </c>
      <c r="H659" s="49"/>
      <c r="I659" s="49"/>
      <c r="J659" s="49"/>
    </row>
    <row r="660" customFormat="false" ht="15" hidden="false" customHeight="false" outlineLevel="0" collapsed="false">
      <c r="A660" s="49"/>
      <c r="B660" s="49" t="n">
        <f aca="false">Fact_Product!G496</f>
        <v>495</v>
      </c>
      <c r="C660" s="49" t="str">
        <f aca="false">Fact_Product!H496</f>
        <v>22219</v>
      </c>
      <c r="D660" s="49" t="str">
        <f aca="false">Fact_Product!I496</f>
        <v>LOVEBIRD HANGING DECORATION WHITE</v>
      </c>
      <c r="E660" s="55" t="n">
        <f aca="false">SUMIFS(Fact_Product!$D$2:$D$11612,Fact_Product!$A$2:$A$11612,$B660,Fact_Product!$B$2:$B$11612,$C$4,Fact_Product!$C$2:$C$11612,"&gt;="&amp;$C$2,Fact_Product!$C$2:$C$11612,"&lt;="&amp;$C$3)</f>
        <v>9176.59</v>
      </c>
      <c r="F660" s="61" t="n">
        <f aca="false">E660+ROW()*0.000001</f>
        <v>9176.59066</v>
      </c>
      <c r="G660" s="55" t="n">
        <f aca="false">SUMIFS(Fact_Product!$E$2:$E$11612,Fact_Product!$A$2:$A$11612,$B660,Fact_Product!$B$2:$B$11612,$C$4,Fact_Product!$C$2:$C$11612,"&gt;="&amp;$C$2,Fact_Product!$C$2:$C$11612,"&lt;="&amp;$C$3)</f>
        <v>9648</v>
      </c>
      <c r="H660" s="49"/>
      <c r="I660" s="49"/>
      <c r="J660" s="49"/>
    </row>
    <row r="661" customFormat="false" ht="15" hidden="false" customHeight="false" outlineLevel="0" collapsed="false">
      <c r="A661" s="49"/>
      <c r="B661" s="49" t="n">
        <f aca="false">Fact_Product!G497</f>
        <v>496</v>
      </c>
      <c r="C661" s="49" t="str">
        <f aca="false">Fact_Product!H497</f>
        <v>20747</v>
      </c>
      <c r="D661" s="49" t="str">
        <f aca="false">Fact_Product!I497</f>
        <v>PICCADILLY TEA SET</v>
      </c>
      <c r="E661" s="55" t="n">
        <f aca="false">SUMIFS(Fact_Product!$D$2:$D$11612,Fact_Product!$A$2:$A$11612,$B661,Fact_Product!$B$2:$B$11612,$C$4,Fact_Product!$C$2:$C$11612,"&gt;="&amp;$C$2,Fact_Product!$C$2:$C$11612,"&lt;="&amp;$C$3)</f>
        <v>9169.52</v>
      </c>
      <c r="F661" s="61" t="n">
        <f aca="false">E661+ROW()*0.000001</f>
        <v>9169.520661</v>
      </c>
      <c r="G661" s="55" t="n">
        <f aca="false">SUMIFS(Fact_Product!$E$2:$E$11612,Fact_Product!$A$2:$A$11612,$B661,Fact_Product!$B$2:$B$11612,$C$4,Fact_Product!$C$2:$C$11612,"&gt;="&amp;$C$2,Fact_Product!$C$2:$C$11612,"&lt;="&amp;$C$3)</f>
        <v>679</v>
      </c>
      <c r="H661" s="49"/>
      <c r="I661" s="49"/>
      <c r="J661" s="49"/>
    </row>
    <row r="662" customFormat="false" ht="15" hidden="false" customHeight="false" outlineLevel="0" collapsed="false">
      <c r="A662" s="49"/>
      <c r="B662" s="49" t="n">
        <f aca="false">Fact_Product!G498</f>
        <v>497</v>
      </c>
      <c r="C662" s="49" t="str">
        <f aca="false">Fact_Product!H498</f>
        <v>22357</v>
      </c>
      <c r="D662" s="49" t="str">
        <f aca="false">Fact_Product!I498</f>
        <v>KINGS CHOICE BISCUIT TIN</v>
      </c>
      <c r="E662" s="55" t="n">
        <f aca="false">SUMIFS(Fact_Product!$D$2:$D$11612,Fact_Product!$A$2:$A$11612,$B662,Fact_Product!$B$2:$B$11612,$C$4,Fact_Product!$C$2:$C$11612,"&gt;="&amp;$C$2,Fact_Product!$C$2:$C$11612,"&lt;="&amp;$C$3)</f>
        <v>9154.41</v>
      </c>
      <c r="F662" s="61" t="n">
        <f aca="false">E662+ROW()*0.000001</f>
        <v>9154.410662</v>
      </c>
      <c r="G662" s="55" t="n">
        <f aca="false">SUMIFS(Fact_Product!$E$2:$E$11612,Fact_Product!$A$2:$A$11612,$B662,Fact_Product!$B$2:$B$11612,$C$4,Fact_Product!$C$2:$C$11612,"&gt;="&amp;$C$2,Fact_Product!$C$2:$C$11612,"&lt;="&amp;$C$3)</f>
        <v>2025</v>
      </c>
      <c r="H662" s="49"/>
      <c r="I662" s="49"/>
      <c r="J662" s="49"/>
    </row>
    <row r="663" customFormat="false" ht="15" hidden="false" customHeight="false" outlineLevel="0" collapsed="false">
      <c r="A663" s="49"/>
      <c r="B663" s="49" t="n">
        <f aca="false">Fact_Product!G499</f>
        <v>498</v>
      </c>
      <c r="C663" s="49" t="str">
        <f aca="false">Fact_Product!H499</f>
        <v>21745</v>
      </c>
      <c r="D663" s="49" t="str">
        <f aca="false">Fact_Product!I499</f>
        <v>GAOLERS KEYS DECORATIVE GARDEN</v>
      </c>
      <c r="E663" s="55" t="n">
        <f aca="false">SUMIFS(Fact_Product!$D$2:$D$11612,Fact_Product!$A$2:$A$11612,$B663,Fact_Product!$B$2:$B$11612,$C$4,Fact_Product!$C$2:$C$11612,"&gt;="&amp;$C$2,Fact_Product!$C$2:$C$11612,"&lt;="&amp;$C$3)</f>
        <v>9130.24</v>
      </c>
      <c r="F663" s="61" t="n">
        <f aca="false">E663+ROW()*0.000001</f>
        <v>9130.240663</v>
      </c>
      <c r="G663" s="55" t="n">
        <f aca="false">SUMIFS(Fact_Product!$E$2:$E$11612,Fact_Product!$A$2:$A$11612,$B663,Fact_Product!$B$2:$B$11612,$C$4,Fact_Product!$C$2:$C$11612,"&gt;="&amp;$C$2,Fact_Product!$C$2:$C$11612,"&lt;="&amp;$C$3)</f>
        <v>2680</v>
      </c>
      <c r="H663" s="49"/>
      <c r="I663" s="49"/>
      <c r="J663" s="49"/>
    </row>
    <row r="664" customFormat="false" ht="15" hidden="false" customHeight="false" outlineLevel="0" collapsed="false">
      <c r="A664" s="49"/>
      <c r="B664" s="49" t="n">
        <f aca="false">Fact_Product!G500</f>
        <v>499</v>
      </c>
      <c r="C664" s="49" t="str">
        <f aca="false">Fact_Product!H500</f>
        <v>22741</v>
      </c>
      <c r="D664" s="49" t="str">
        <f aca="false">Fact_Product!I500</f>
        <v>FUNKY DIVA PEN</v>
      </c>
      <c r="E664" s="55" t="n">
        <f aca="false">SUMIFS(Fact_Product!$D$2:$D$11612,Fact_Product!$A$2:$A$11612,$B664,Fact_Product!$B$2:$B$11612,$C$4,Fact_Product!$C$2:$C$11612,"&gt;="&amp;$C$2,Fact_Product!$C$2:$C$11612,"&lt;="&amp;$C$3)</f>
        <v>9129.68</v>
      </c>
      <c r="F664" s="61" t="n">
        <f aca="false">E664+ROW()*0.000001</f>
        <v>9129.680664</v>
      </c>
      <c r="G664" s="55" t="n">
        <f aca="false">SUMIFS(Fact_Product!$E$2:$E$11612,Fact_Product!$A$2:$A$11612,$B664,Fact_Product!$B$2:$B$11612,$C$4,Fact_Product!$C$2:$C$11612,"&gt;="&amp;$C$2,Fact_Product!$C$2:$C$11612,"&lt;="&amp;$C$3)</f>
        <v>10601</v>
      </c>
      <c r="H664" s="49"/>
      <c r="I664" s="49"/>
      <c r="J664" s="49"/>
    </row>
    <row r="665" customFormat="false" ht="15" hidden="false" customHeight="false" outlineLevel="0" collapsed="false">
      <c r="A665" s="49"/>
      <c r="B665" s="49" t="n">
        <f aca="false">Fact_Product!G501</f>
        <v>500</v>
      </c>
      <c r="C665" s="49" t="str">
        <f aca="false">Fact_Product!H501</f>
        <v>22121</v>
      </c>
      <c r="D665" s="49" t="str">
        <f aca="false">Fact_Product!I501</f>
        <v>NOEL WOODEN BLOCK LETTERS</v>
      </c>
      <c r="E665" s="55" t="n">
        <f aca="false">SUMIFS(Fact_Product!$D$2:$D$11612,Fact_Product!$A$2:$A$11612,$B665,Fact_Product!$B$2:$B$11612,$C$4,Fact_Product!$C$2:$C$11612,"&gt;="&amp;$C$2,Fact_Product!$C$2:$C$11612,"&lt;="&amp;$C$3)</f>
        <v>9120.01</v>
      </c>
      <c r="F665" s="61" t="n">
        <f aca="false">E665+ROW()*0.000001</f>
        <v>9120.010665</v>
      </c>
      <c r="G665" s="55" t="n">
        <f aca="false">SUMIFS(Fact_Product!$E$2:$E$11612,Fact_Product!$A$2:$A$11612,$B665,Fact_Product!$B$2:$B$11612,$C$4,Fact_Product!$C$2:$C$11612,"&gt;="&amp;$C$2,Fact_Product!$C$2:$C$11612,"&lt;="&amp;$C$3)</f>
        <v>1473</v>
      </c>
      <c r="H665" s="49"/>
      <c r="I665" s="49"/>
      <c r="J665" s="49"/>
    </row>
    <row r="666" customFormat="false" ht="15" hidden="false" customHeight="false" outlineLevel="0" collapsed="false">
      <c r="A666" s="49"/>
      <c r="B666" s="49"/>
      <c r="C666" s="49"/>
      <c r="D666" s="49"/>
      <c r="E666" s="49"/>
      <c r="F666" s="49"/>
      <c r="G666" s="49"/>
      <c r="H666" s="49"/>
      <c r="I666" s="49"/>
      <c r="J666" s="49"/>
    </row>
    <row r="667" customFormat="false" ht="15" hidden="false" customHeight="false" outlineLevel="0" collapsed="false">
      <c r="A667" s="49"/>
      <c r="B667" s="49"/>
      <c r="C667" s="49"/>
      <c r="D667" s="49"/>
      <c r="E667" s="49"/>
      <c r="F667" s="49"/>
      <c r="G667" s="49"/>
      <c r="H667" s="49"/>
      <c r="I667" s="49"/>
      <c r="J667" s="49"/>
    </row>
    <row r="668" customFormat="false" ht="15" hidden="false" customHeight="false" outlineLevel="0" collapsed="false">
      <c r="A668" s="49"/>
      <c r="B668" s="58" t="s">
        <v>164</v>
      </c>
      <c r="C668" s="58" t="s">
        <v>165</v>
      </c>
      <c r="D668" s="58" t="s">
        <v>146</v>
      </c>
      <c r="E668" s="58" t="s">
        <v>20</v>
      </c>
      <c r="F668" s="58" t="s">
        <v>145</v>
      </c>
      <c r="G668" s="58" t="s">
        <v>168</v>
      </c>
      <c r="H668" s="49"/>
      <c r="I668" s="49"/>
      <c r="J668" s="49"/>
    </row>
    <row r="669" customFormat="false" ht="15" hidden="false" customHeight="false" outlineLevel="0" collapsed="false">
      <c r="A669" s="49"/>
      <c r="B669" s="49" t="n">
        <v>1</v>
      </c>
      <c r="C669" s="49" t="n">
        <f aca="false">MATCH(LARGE($F$166:$F$665,B669),$F$166:$F$665,0)</f>
        <v>1</v>
      </c>
      <c r="D669" s="49" t="str">
        <f aca="false">IF(INDEX($E$166:$E$665,C669)&lt;=0,"-",LEFT(PROPER(INDEX($D$166:$D$665,C669)),30))</f>
        <v>Regency Cakestand 3 Tier</v>
      </c>
      <c r="E669" s="62" t="n">
        <f aca="false">MAX(INDEX($E$166:$E$665,C669),0)</f>
        <v>314045.02</v>
      </c>
      <c r="F669" s="55" t="n">
        <f aca="false">INDEX($G$166:$G$665,C669)</f>
        <v>25028</v>
      </c>
      <c r="G669" s="49" t="str">
        <f aca="false">INDEX($C$166:$C$665,C669)</f>
        <v>22423</v>
      </c>
      <c r="H669" s="49"/>
      <c r="I669" s="49"/>
      <c r="J669" s="49"/>
    </row>
    <row r="670" customFormat="false" ht="15" hidden="false" customHeight="false" outlineLevel="0" collapsed="false">
      <c r="A670" s="49"/>
      <c r="B670" s="49" t="n">
        <v>2</v>
      </c>
      <c r="C670" s="49" t="n">
        <f aca="false">MATCH(LARGE($F$166:$F$665,B670),$F$166:$F$665,0)</f>
        <v>2</v>
      </c>
      <c r="D670" s="49" t="str">
        <f aca="false">IF(INDEX($E$166:$E$665,C670)&lt;=0,"-",LEFT(PROPER(INDEX($D$166:$D$665,C670)),30))</f>
        <v>White Hanging Heart T-Light Ho</v>
      </c>
      <c r="E670" s="62" t="n">
        <f aca="false">MAX(INDEX($E$166:$E$665,C670),0)</f>
        <v>248337.61</v>
      </c>
      <c r="F670" s="55" t="n">
        <f aca="false">INDEX($G$166:$G$665,C670)</f>
        <v>90566</v>
      </c>
      <c r="G670" s="49" t="str">
        <f aca="false">INDEX($C$166:$C$665,C670)</f>
        <v>85123A</v>
      </c>
      <c r="H670" s="49"/>
      <c r="I670" s="49"/>
      <c r="J670" s="49"/>
    </row>
    <row r="671" customFormat="false" ht="15" hidden="false" customHeight="false" outlineLevel="0" collapsed="false">
      <c r="A671" s="49"/>
      <c r="B671" s="49" t="n">
        <v>3</v>
      </c>
      <c r="C671" s="49" t="n">
        <f aca="false">MATCH(LARGE($F$166:$F$665,B671),$F$166:$F$665,0)</f>
        <v>3</v>
      </c>
      <c r="D671" s="49" t="str">
        <f aca="false">IF(INDEX($E$166:$E$665,C671)&lt;=0,"-",LEFT(PROPER(INDEX($D$166:$D$665,C671)),30))</f>
        <v>Jumbo Bag Red Retrospot</v>
      </c>
      <c r="E671" s="62" t="n">
        <f aca="false">MAX(INDEX($E$166:$E$665,C671),0)</f>
        <v>178400.52</v>
      </c>
      <c r="F671" s="55" t="n">
        <f aca="false">INDEX($G$166:$G$665,C671)</f>
        <v>95544</v>
      </c>
      <c r="G671" s="49" t="str">
        <f aca="false">INDEX($C$166:$C$665,C671)</f>
        <v>85099B</v>
      </c>
      <c r="H671" s="49"/>
      <c r="I671" s="49"/>
      <c r="J671" s="49"/>
    </row>
    <row r="672" customFormat="false" ht="15" hidden="false" customHeight="false" outlineLevel="0" collapsed="false">
      <c r="A672" s="49"/>
      <c r="B672" s="49" t="n">
        <v>4</v>
      </c>
      <c r="C672" s="49" t="n">
        <f aca="false">MATCH(LARGE($F$166:$F$665,B672),$F$166:$F$665,0)</f>
        <v>4</v>
      </c>
      <c r="D672" s="49" t="str">
        <f aca="false">IF(INDEX($E$166:$E$665,C672)&lt;=0,"-",LEFT(PROPER(INDEX($D$166:$D$665,C672)),30))</f>
        <v>Party Bunting</v>
      </c>
      <c r="E672" s="62" t="n">
        <f aca="false">MAX(INDEX($E$166:$E$665,C672),0)</f>
        <v>147079.73</v>
      </c>
      <c r="F672" s="55" t="n">
        <f aca="false">INDEX($G$166:$G$665,C672)</f>
        <v>27915</v>
      </c>
      <c r="G672" s="49" t="str">
        <f aca="false">INDEX($C$166:$C$665,C672)</f>
        <v>47566</v>
      </c>
      <c r="H672" s="49"/>
      <c r="I672" s="49"/>
      <c r="J672" s="49"/>
    </row>
    <row r="673" customFormat="false" ht="15" hidden="false" customHeight="false" outlineLevel="0" collapsed="false">
      <c r="A673" s="49"/>
      <c r="B673" s="49" t="n">
        <v>5</v>
      </c>
      <c r="C673" s="49" t="n">
        <f aca="false">MATCH(LARGE($F$166:$F$665,B673),$F$166:$F$665,0)</f>
        <v>5</v>
      </c>
      <c r="D673" s="49" t="str">
        <f aca="false">IF(INDEX($E$166:$E$665,C673)&lt;=0,"-",LEFT(PROPER(INDEX($D$166:$D$665,C673)),30))</f>
        <v>Assorted Colour Bird Ornament</v>
      </c>
      <c r="E673" s="62" t="n">
        <f aca="false">MAX(INDEX($E$166:$E$665,C673),0)</f>
        <v>127506.42</v>
      </c>
      <c r="F673" s="55" t="n">
        <f aca="false">INDEX($G$166:$G$665,C673)</f>
        <v>78851</v>
      </c>
      <c r="G673" s="49" t="str">
        <f aca="false">INDEX($C$166:$C$665,C673)</f>
        <v>84879</v>
      </c>
      <c r="H673" s="49"/>
      <c r="I673" s="49"/>
      <c r="J673" s="49"/>
    </row>
    <row r="674" customFormat="false" ht="15" hidden="false" customHeight="false" outlineLevel="0" collapsed="false">
      <c r="A674" s="49"/>
      <c r="B674" s="49" t="n">
        <v>6</v>
      </c>
      <c r="C674" s="49" t="n">
        <f aca="false">MATCH(LARGE($F$166:$F$665,B674),$F$166:$F$665,0)</f>
        <v>6</v>
      </c>
      <c r="D674" s="49" t="str">
        <f aca="false">IF(INDEX($E$166:$E$665,C674)&lt;=0,"-",LEFT(PROPER(INDEX($D$166:$D$665,C674)),30))</f>
        <v>Paper Chain Kit 50'S Christmas</v>
      </c>
      <c r="E674" s="62" t="n">
        <f aca="false">MAX(INDEX($E$166:$E$665,C674),0)</f>
        <v>116298.59</v>
      </c>
      <c r="F674" s="55" t="n">
        <f aca="false">INDEX($G$166:$G$665,C674)</f>
        <v>34494</v>
      </c>
      <c r="G674" s="49" t="str">
        <f aca="false">INDEX($C$166:$C$665,C674)</f>
        <v>22086</v>
      </c>
      <c r="H674" s="49"/>
      <c r="I674" s="49"/>
      <c r="J674" s="49"/>
    </row>
    <row r="675" customFormat="false" ht="15" hidden="false" customHeight="false" outlineLevel="0" collapsed="false">
      <c r="A675" s="49"/>
      <c r="B675" s="49" t="n">
        <v>7</v>
      </c>
      <c r="C675" s="49" t="n">
        <f aca="false">MATCH(LARGE($F$166:$F$665,B675),$F$166:$F$665,0)</f>
        <v>7</v>
      </c>
      <c r="D675" s="49" t="str">
        <f aca="false">IF(INDEX($E$166:$E$665,C675)&lt;=0,"-",LEFT(PROPER(INDEX($D$166:$D$665,C675)),30))</f>
        <v>Chilli Lights</v>
      </c>
      <c r="E675" s="62" t="n">
        <f aca="false">MAX(INDEX($E$166:$E$665,C675),0)</f>
        <v>79905.13</v>
      </c>
      <c r="F675" s="55" t="n">
        <f aca="false">INDEX($G$166:$G$665,C675)</f>
        <v>15696</v>
      </c>
      <c r="G675" s="49" t="str">
        <f aca="false">INDEX($C$166:$C$665,C675)</f>
        <v>79321</v>
      </c>
      <c r="H675" s="49"/>
      <c r="I675" s="49"/>
      <c r="J675" s="49"/>
    </row>
    <row r="676" customFormat="false" ht="15" hidden="false" customHeight="false" outlineLevel="0" collapsed="false">
      <c r="A676" s="49"/>
      <c r="B676" s="49" t="n">
        <v>8</v>
      </c>
      <c r="C676" s="49" t="n">
        <f aca="false">MATCH(LARGE($F$166:$F$665,B676),$F$166:$F$665,0)</f>
        <v>8</v>
      </c>
      <c r="D676" s="49" t="str">
        <f aca="false">IF(INDEX($E$166:$E$665,C676)&lt;=0,"-",LEFT(PROPER(INDEX($D$166:$D$665,C676)),30))</f>
        <v>Small Popcorn Holder</v>
      </c>
      <c r="E676" s="62" t="n">
        <f aca="false">MAX(INDEX($E$166:$E$665,C676),0)</f>
        <v>78903.62</v>
      </c>
      <c r="F676" s="55" t="n">
        <f aca="false">INDEX($G$166:$G$665,C676)</f>
        <v>87695</v>
      </c>
      <c r="G676" s="49" t="str">
        <f aca="false">INDEX($C$166:$C$665,C676)</f>
        <v>22197</v>
      </c>
      <c r="H676" s="49"/>
      <c r="I676" s="49"/>
      <c r="J676" s="49"/>
    </row>
    <row r="677" customFormat="false" ht="15" hidden="false" customHeight="false" outlineLevel="0" collapsed="false">
      <c r="A677" s="49"/>
      <c r="B677" s="49" t="n">
        <v>9</v>
      </c>
      <c r="C677" s="49" t="n">
        <f aca="false">MATCH(LARGE($F$166:$F$665,B677),$F$166:$F$665,0)</f>
        <v>9</v>
      </c>
      <c r="D677" s="49" t="str">
        <f aca="false">IF(INDEX($E$166:$E$665,C677)&lt;=0,"-",LEFT(PROPER(INDEX($D$166:$D$665,C677)),30))</f>
        <v>Jumbo Bag Pink Polkadot</v>
      </c>
      <c r="E677" s="62" t="n">
        <f aca="false">MAX(INDEX($E$166:$E$665,C677),0)</f>
        <v>75457.64</v>
      </c>
      <c r="F677" s="55" t="n">
        <f aca="false">INDEX($G$166:$G$665,C677)</f>
        <v>38955</v>
      </c>
      <c r="G677" s="49" t="str">
        <f aca="false">INDEX($C$166:$C$665,C677)</f>
        <v>22386</v>
      </c>
      <c r="H677" s="49"/>
      <c r="I677" s="49"/>
      <c r="J677" s="49"/>
    </row>
    <row r="678" customFormat="false" ht="15" hidden="false" customHeight="false" outlineLevel="0" collapsed="false">
      <c r="A678" s="49"/>
      <c r="B678" s="49" t="n">
        <v>10</v>
      </c>
      <c r="C678" s="49" t="n">
        <f aca="false">MATCH(LARGE($F$166:$F$665,B678),$F$166:$F$665,0)</f>
        <v>10</v>
      </c>
      <c r="D678" s="49" t="str">
        <f aca="false">IF(INDEX($E$166:$E$665,C678)&lt;=0,"-",LEFT(PROPER(INDEX($D$166:$D$665,C678)),30))</f>
        <v>Rotating Silver Angels T-Light</v>
      </c>
      <c r="E678" s="62" t="n">
        <f aca="false">MAX(INDEX($E$166:$E$665,C678),0)</f>
        <v>70969.95</v>
      </c>
      <c r="F678" s="55" t="n">
        <f aca="false">INDEX($G$166:$G$665,C678)</f>
        <v>22028</v>
      </c>
      <c r="G678" s="49" t="str">
        <f aca="false">INDEX($C$166:$C$665,C678)</f>
        <v>84347</v>
      </c>
      <c r="H678" s="49"/>
      <c r="I678" s="49"/>
      <c r="J678" s="49"/>
    </row>
    <row r="679" customFormat="false" ht="15" hidden="false" customHeight="false" outlineLevel="0" collapsed="false">
      <c r="A679" s="49"/>
      <c r="B679" s="49"/>
      <c r="C679" s="49"/>
      <c r="D679" s="49"/>
      <c r="E679" s="49"/>
      <c r="F679" s="49"/>
      <c r="G679" s="49"/>
      <c r="H679" s="49"/>
      <c r="I679" s="49"/>
      <c r="J679" s="49"/>
    </row>
    <row r="680" customFormat="false" ht="15" hidden="false" customHeight="false" outlineLevel="0" collapsed="false">
      <c r="A680" s="49"/>
      <c r="B680" s="49"/>
      <c r="C680" s="49"/>
      <c r="D680" s="49"/>
      <c r="E680" s="49"/>
      <c r="F680" s="49"/>
      <c r="G680" s="49"/>
      <c r="H680" s="49"/>
      <c r="I680" s="49"/>
      <c r="J680" s="49"/>
    </row>
    <row r="681" customFormat="false" ht="15" hidden="false" customHeight="false" outlineLevel="0" collapsed="false">
      <c r="A681" s="49"/>
      <c r="B681" s="47" t="s">
        <v>170</v>
      </c>
      <c r="C681" s="52"/>
      <c r="D681" s="52"/>
      <c r="E681" s="52"/>
      <c r="F681" s="52"/>
      <c r="G681" s="52"/>
      <c r="H681" s="52"/>
      <c r="I681" s="52"/>
      <c r="J681" s="52"/>
    </row>
    <row r="682" customFormat="false" ht="15" hidden="false" customHeight="false" outlineLevel="0" collapsed="false">
      <c r="A682" s="49"/>
      <c r="B682" s="58" t="s">
        <v>23</v>
      </c>
      <c r="C682" s="58" t="s">
        <v>24</v>
      </c>
      <c r="D682" s="58" t="s">
        <v>171</v>
      </c>
      <c r="E682" s="58" t="s">
        <v>20</v>
      </c>
      <c r="F682" s="58" t="s">
        <v>172</v>
      </c>
      <c r="G682" s="58" t="s">
        <v>173</v>
      </c>
      <c r="H682" s="49"/>
      <c r="I682" s="49"/>
      <c r="J682" s="49"/>
    </row>
    <row r="683" customFormat="false" ht="15" hidden="false" customHeight="false" outlineLevel="0" collapsed="false">
      <c r="A683" s="49"/>
      <c r="B683" s="49" t="str">
        <f aca="false">Lists!I2</f>
        <v>Champions</v>
      </c>
      <c r="C683" s="55" t="n">
        <f aca="false">COUNTIFS(Customers!$M$2:$M$5853,$B683,Customers!$B$2:$B$5853,$C$4)</f>
        <v>1087</v>
      </c>
      <c r="D683" s="56" t="n">
        <f aca="false">IF(SUM($C$683:$C$687)=0,0,C683/SUM($C$683:$C$687))</f>
        <v>0.185748462064252</v>
      </c>
      <c r="E683" s="55" t="n">
        <f aca="false">SUMIFS(Customers!$I$2:$I$5853,Customers!$M$2:$M$5853,$B683,Customers!$B$2:$B$5853,$C$4)</f>
        <v>9727253.6</v>
      </c>
      <c r="F683" s="56" t="n">
        <f aca="false">IF(SUM($E$683:$E$687)=0,0,E683/SUM($E$683:$E$687))</f>
        <v>0.594608903964856</v>
      </c>
      <c r="G683" s="55" t="n">
        <f aca="false">IF(C683=0,0,E683/C683)</f>
        <v>8948.71536338547</v>
      </c>
      <c r="H683" s="49"/>
      <c r="I683" s="49"/>
      <c r="J683" s="49"/>
    </row>
    <row r="684" customFormat="false" ht="15" hidden="false" customHeight="false" outlineLevel="0" collapsed="false">
      <c r="A684" s="49"/>
      <c r="B684" s="49" t="str">
        <f aca="false">Lists!I3</f>
        <v>Loyal</v>
      </c>
      <c r="C684" s="55" t="n">
        <f aca="false">COUNTIFS(Customers!$M$2:$M$5853,$B684,Customers!$B$2:$B$5853,$C$4)</f>
        <v>806</v>
      </c>
      <c r="D684" s="56" t="n">
        <f aca="false">IF(SUM($C$683:$C$687)=0,0,C684/SUM($C$683:$C$687))</f>
        <v>0.137730690362269</v>
      </c>
      <c r="E684" s="55" t="n">
        <f aca="false">SUMIFS(Customers!$I$2:$I$5853,Customers!$M$2:$M$5853,$B684,Customers!$B$2:$B$5853,$C$4)</f>
        <v>2902395.5</v>
      </c>
      <c r="F684" s="56" t="n">
        <f aca="false">IF(SUM($E$683:$E$687)=0,0,E684/SUM($E$683:$E$687))</f>
        <v>0.177418033711749</v>
      </c>
      <c r="G684" s="55" t="n">
        <f aca="false">IF(C684=0,0,E684/C684)</f>
        <v>3600.98697270472</v>
      </c>
      <c r="H684" s="49"/>
      <c r="I684" s="49"/>
      <c r="J684" s="49"/>
    </row>
    <row r="685" customFormat="false" ht="15" hidden="false" customHeight="false" outlineLevel="0" collapsed="false">
      <c r="A685" s="49"/>
      <c r="B685" s="49" t="str">
        <f aca="false">Lists!I4</f>
        <v>Recent / New</v>
      </c>
      <c r="C685" s="55" t="n">
        <f aca="false">COUNTIFS(Customers!$M$2:$M$5853,$B685,Customers!$B$2:$B$5853,$C$4)</f>
        <v>1048</v>
      </c>
      <c r="D685" s="56" t="n">
        <f aca="false">IF(SUM($C$683:$C$687)=0,0,C685/SUM($C$683:$C$687))</f>
        <v>0.179084073820916</v>
      </c>
      <c r="E685" s="55" t="n">
        <f aca="false">SUMIFS(Customers!$I$2:$I$5853,Customers!$M$2:$M$5853,$B685,Customers!$B$2:$B$5853,$C$4)</f>
        <v>713380.37</v>
      </c>
      <c r="F685" s="56" t="n">
        <f aca="false">IF(SUM($E$683:$E$687)=0,0,E685/SUM($E$683:$E$687))</f>
        <v>0.0436076139636931</v>
      </c>
      <c r="G685" s="55" t="n">
        <f aca="false">IF(C685=0,0,E685/C685)</f>
        <v>680.706459923664</v>
      </c>
      <c r="H685" s="49"/>
      <c r="I685" s="49"/>
      <c r="J685" s="49"/>
    </row>
    <row r="686" customFormat="false" ht="15" hidden="false" customHeight="false" outlineLevel="0" collapsed="false">
      <c r="A686" s="49"/>
      <c r="B686" s="49" t="str">
        <f aca="false">Lists!I5</f>
        <v>At Risk</v>
      </c>
      <c r="C686" s="55" t="n">
        <f aca="false">COUNTIFS(Customers!$M$2:$M$5853,$B686,Customers!$B$2:$B$5853,$C$4)</f>
        <v>737</v>
      </c>
      <c r="D686" s="56" t="n">
        <f aca="false">IF(SUM($C$683:$C$687)=0,0,C686/SUM($C$683:$C$687))</f>
        <v>0.12593984962406</v>
      </c>
      <c r="E686" s="55" t="n">
        <f aca="false">SUMIFS(Customers!$I$2:$I$5853,Customers!$M$2:$M$5853,$B686,Customers!$B$2:$B$5853,$C$4)</f>
        <v>1857884.83</v>
      </c>
      <c r="F686" s="56" t="n">
        <f aca="false">IF(SUM($E$683:$E$687)=0,0,E686/SUM($E$683:$E$687))</f>
        <v>0.113569040953063</v>
      </c>
      <c r="G686" s="55" t="n">
        <f aca="false">IF(C686=0,0,E686/C686)</f>
        <v>2520.87493894166</v>
      </c>
      <c r="H686" s="49"/>
      <c r="I686" s="49"/>
      <c r="J686" s="49"/>
    </row>
    <row r="687" customFormat="false" ht="15" hidden="false" customHeight="false" outlineLevel="0" collapsed="false">
      <c r="A687" s="49"/>
      <c r="B687" s="49" t="str">
        <f aca="false">Lists!I6</f>
        <v>Hibernating / Lost</v>
      </c>
      <c r="C687" s="55" t="n">
        <f aca="false">COUNTIFS(Customers!$M$2:$M$5853,$B687,Customers!$B$2:$B$5853,$C$4)</f>
        <v>2174</v>
      </c>
      <c r="D687" s="56" t="n">
        <f aca="false">IF(SUM($C$683:$C$687)=0,0,C687/SUM($C$683:$C$687))</f>
        <v>0.371496924128503</v>
      </c>
      <c r="E687" s="55" t="n">
        <f aca="false">SUMIFS(Customers!$I$2:$I$5853,Customers!$M$2:$M$5853,$B687,Customers!$B$2:$B$5853,$C$4)</f>
        <v>1158163.97</v>
      </c>
      <c r="F687" s="56" t="n">
        <f aca="false">IF(SUM($E$683:$E$687)=0,0,E687/SUM($E$683:$E$687))</f>
        <v>0.0707964074066381</v>
      </c>
      <c r="G687" s="55" t="n">
        <f aca="false">IF(C687=0,0,E687/C687)</f>
        <v>532.734116835327</v>
      </c>
      <c r="H687" s="49"/>
      <c r="I687" s="49"/>
      <c r="J687" s="49"/>
    </row>
    <row r="688" customFormat="false" ht="15" hidden="false" customHeight="false" outlineLevel="0" collapsed="false">
      <c r="A688" s="49"/>
      <c r="B688" s="58" t="s">
        <v>174</v>
      </c>
      <c r="C688" s="55" t="n">
        <f aca="false">SUM(C683:C687)</f>
        <v>5852</v>
      </c>
      <c r="D688" s="56" t="n">
        <f aca="false">SUM(D683:D687)</f>
        <v>1</v>
      </c>
      <c r="E688" s="55" t="n">
        <f aca="false">SUM(E683:E687)</f>
        <v>16359078.27</v>
      </c>
      <c r="F688" s="56" t="n">
        <f aca="false">SUM(F683:F687)</f>
        <v>1</v>
      </c>
      <c r="G688" s="55" t="n">
        <f aca="false">IF(C688=0,0,E688/C688)</f>
        <v>2795.4679203691</v>
      </c>
      <c r="H688" s="49"/>
      <c r="I688" s="49"/>
      <c r="J688" s="49"/>
    </row>
    <row r="689" customFormat="false" ht="15" hidden="false" customHeight="false" outlineLevel="0" collapsed="false">
      <c r="A689" s="49"/>
      <c r="B689" s="49"/>
      <c r="C689" s="49"/>
      <c r="D689" s="49"/>
      <c r="E689" s="49"/>
      <c r="F689" s="49"/>
      <c r="G689" s="49"/>
      <c r="H689" s="49"/>
      <c r="I689" s="49"/>
      <c r="J689" s="49"/>
    </row>
    <row r="690" customFormat="false" ht="15" hidden="false" customHeight="false" outlineLevel="0" collapsed="false">
      <c r="A690" s="49"/>
      <c r="B690" s="49"/>
      <c r="C690" s="49"/>
      <c r="D690" s="49"/>
      <c r="E690" s="49"/>
      <c r="F690" s="49"/>
      <c r="G690" s="49"/>
      <c r="H690" s="49"/>
      <c r="I690" s="49"/>
      <c r="J690" s="49"/>
    </row>
    <row r="691" customFormat="false" ht="15" hidden="false" customHeight="false" outlineLevel="0" collapsed="false">
      <c r="A691" s="49"/>
      <c r="B691" s="47" t="s">
        <v>175</v>
      </c>
      <c r="C691" s="52"/>
      <c r="D691" s="52"/>
      <c r="E691" s="52"/>
      <c r="F691" s="52"/>
      <c r="G691" s="52"/>
      <c r="H691" s="52"/>
      <c r="I691" s="52"/>
      <c r="J691" s="52"/>
    </row>
    <row r="692" customFormat="false" ht="15" hidden="false" customHeight="false" outlineLevel="0" collapsed="false">
      <c r="A692" s="49"/>
      <c r="B692" s="58" t="s">
        <v>164</v>
      </c>
      <c r="C692" s="58" t="s">
        <v>165</v>
      </c>
      <c r="D692" s="58" t="s">
        <v>176</v>
      </c>
      <c r="E692" s="58" t="s">
        <v>19</v>
      </c>
      <c r="F692" s="58" t="s">
        <v>20</v>
      </c>
      <c r="G692" s="58" t="s">
        <v>177</v>
      </c>
      <c r="H692" s="58" t="s">
        <v>22</v>
      </c>
      <c r="I692" s="58" t="s">
        <v>23</v>
      </c>
      <c r="J692" s="49"/>
    </row>
    <row r="693" customFormat="false" ht="15" hidden="false" customHeight="false" outlineLevel="0" collapsed="false">
      <c r="A693" s="49"/>
      <c r="B693" s="49" t="n">
        <v>1</v>
      </c>
      <c r="C693" s="49" t="n">
        <f aca="false">IF(LARGE(Customers!$O$2:$O$5853,B693)&lt;=0,"",MATCH(LARGE(Customers!$O$2:$O$5853,B693),Customers!$O$2:$O$5853,0))</f>
        <v>5667</v>
      </c>
      <c r="D693" s="53" t="n">
        <f aca="false">IF($C693="","",INDEX(Customers!$A$2:$A$5853,$C693))</f>
        <v>18102</v>
      </c>
      <c r="E693" s="49" t="str">
        <f aca="false">IF($C693="","",INDEX(Customers!$B$2:$B$5853,$C693))</f>
        <v>United Kingdom</v>
      </c>
      <c r="F693" s="55" t="n">
        <f aca="false">IF($C693="","",INDEX(Customers!$N$2:$N$5853,$C693))</f>
        <v>578408.64</v>
      </c>
      <c r="G693" s="53" t="n">
        <f aca="false">IF($C693="","",INDEX(Customers!$E$2:$E$5853,$C693))</f>
        <v>145</v>
      </c>
      <c r="H693" s="63" t="n">
        <f aca="false">IF($C693="","",INDEX(Customers!$D$2:$D$5853,$C693))</f>
        <v>40886</v>
      </c>
      <c r="I693" s="49" t="str">
        <f aca="false">IF($C693="","",INDEX(Customers!$M$2:$M$5853,$C693))</f>
        <v>Champions</v>
      </c>
      <c r="J693" s="49"/>
    </row>
    <row r="694" customFormat="false" ht="15" hidden="false" customHeight="false" outlineLevel="0" collapsed="false">
      <c r="A694" s="49"/>
      <c r="B694" s="49" t="n">
        <v>2</v>
      </c>
      <c r="C694" s="49" t="n">
        <f aca="false">IF(LARGE(Customers!$O$2:$O$5853,B694)&lt;=0,"",MATCH(LARGE(Customers!$O$2:$O$5853,B694),Customers!$O$2:$O$5853,0))</f>
        <v>2263</v>
      </c>
      <c r="D694" s="53" t="n">
        <f aca="false">IF($C694="","",INDEX(Customers!$A$2:$A$5853,$C694))</f>
        <v>14646</v>
      </c>
      <c r="E694" s="49" t="str">
        <f aca="false">IF($C694="","",INDEX(Customers!$B$2:$B$5853,$C694))</f>
        <v>Netherlands</v>
      </c>
      <c r="F694" s="55" t="n">
        <f aca="false">IF($C694="","",INDEX(Customers!$N$2:$N$5853,$C694))</f>
        <v>523202.74</v>
      </c>
      <c r="G694" s="53" t="n">
        <f aca="false">IF($C694="","",INDEX(Customers!$E$2:$E$5853,$C694))</f>
        <v>145</v>
      </c>
      <c r="H694" s="63" t="n">
        <f aca="false">IF($C694="","",INDEX(Customers!$D$2:$D$5853,$C694))</f>
        <v>40885</v>
      </c>
      <c r="I694" s="49" t="str">
        <f aca="false">IF($C694="","",INDEX(Customers!$M$2:$M$5853,$C694))</f>
        <v>Champions</v>
      </c>
      <c r="J694" s="49"/>
    </row>
    <row r="695" customFormat="false" ht="15" hidden="false" customHeight="false" outlineLevel="0" collapsed="false">
      <c r="A695" s="49"/>
      <c r="B695" s="49" t="n">
        <v>3</v>
      </c>
      <c r="C695" s="49" t="n">
        <f aca="false">IF(LARGE(Customers!$O$2:$O$5853,B695)&lt;=0,"",MATCH(LARGE(Customers!$O$2:$O$5853,B695),Customers!$O$2:$O$5853,0))</f>
        <v>1779</v>
      </c>
      <c r="D695" s="53" t="n">
        <f aca="false">IF($C695="","",INDEX(Customers!$A$2:$A$5853,$C695))</f>
        <v>14156</v>
      </c>
      <c r="E695" s="49" t="str">
        <f aca="false">IF($C695="","",INDEX(Customers!$B$2:$B$5853,$C695))</f>
        <v>EIRE</v>
      </c>
      <c r="F695" s="55" t="n">
        <f aca="false">IF($C695="","",INDEX(Customers!$N$2:$N$5853,$C695))</f>
        <v>297775.01</v>
      </c>
      <c r="G695" s="53" t="n">
        <f aca="false">IF($C695="","",INDEX(Customers!$E$2:$E$5853,$C695))</f>
        <v>144</v>
      </c>
      <c r="H695" s="63" t="n">
        <f aca="false">IF($C695="","",INDEX(Customers!$D$2:$D$5853,$C695))</f>
        <v>40877</v>
      </c>
      <c r="I695" s="49" t="str">
        <f aca="false">IF($C695="","",INDEX(Customers!$M$2:$M$5853,$C695))</f>
        <v>Champions</v>
      </c>
      <c r="J695" s="49"/>
    </row>
    <row r="696" customFormat="false" ht="15" hidden="false" customHeight="false" outlineLevel="0" collapsed="false">
      <c r="A696" s="49"/>
      <c r="B696" s="49" t="n">
        <v>4</v>
      </c>
      <c r="C696" s="49" t="n">
        <f aca="false">IF(LARGE(Customers!$O$2:$O$5853,B696)&lt;=0,"",MATCH(LARGE(Customers!$O$2:$O$5853,B696),Customers!$O$2:$O$5853,0))</f>
        <v>2521</v>
      </c>
      <c r="D696" s="53" t="n">
        <f aca="false">IF($C696="","",INDEX(Customers!$A$2:$A$5853,$C696))</f>
        <v>14911</v>
      </c>
      <c r="E696" s="49" t="str">
        <f aca="false">IF($C696="","",INDEX(Customers!$B$2:$B$5853,$C696))</f>
        <v>EIRE</v>
      </c>
      <c r="F696" s="55" t="n">
        <f aca="false">IF($C696="","",INDEX(Customers!$N$2:$N$5853,$C696))</f>
        <v>258522.43</v>
      </c>
      <c r="G696" s="53" t="n">
        <f aca="false">IF($C696="","",INDEX(Customers!$E$2:$E$5853,$C696))</f>
        <v>373</v>
      </c>
      <c r="H696" s="63" t="n">
        <f aca="false">IF($C696="","",INDEX(Customers!$D$2:$D$5853,$C696))</f>
        <v>40885</v>
      </c>
      <c r="I696" s="49" t="str">
        <f aca="false">IF($C696="","",INDEX(Customers!$M$2:$M$5853,$C696))</f>
        <v>Champions</v>
      </c>
      <c r="J696" s="49"/>
    </row>
    <row r="697" customFormat="false" ht="15" hidden="false" customHeight="false" outlineLevel="0" collapsed="false">
      <c r="A697" s="49"/>
      <c r="B697" s="49" t="n">
        <v>5</v>
      </c>
      <c r="C697" s="49" t="n">
        <f aca="false">IF(LARGE(Customers!$O$2:$O$5853,B697)&lt;=0,"",MATCH(LARGE(Customers!$O$2:$O$5853,B697),Customers!$O$2:$O$5853,0))</f>
        <v>5027</v>
      </c>
      <c r="D697" s="53" t="n">
        <f aca="false">IF($C697="","",INDEX(Customers!$A$2:$A$5853,$C697))</f>
        <v>17450</v>
      </c>
      <c r="E697" s="49" t="str">
        <f aca="false">IF($C697="","",INDEX(Customers!$B$2:$B$5853,$C697))</f>
        <v>United Kingdom</v>
      </c>
      <c r="F697" s="55" t="n">
        <f aca="false">IF($C697="","",INDEX(Customers!$N$2:$N$5853,$C697))</f>
        <v>233643.91</v>
      </c>
      <c r="G697" s="53" t="n">
        <f aca="false">IF($C697="","",INDEX(Customers!$E$2:$E$5853,$C697))</f>
        <v>51</v>
      </c>
      <c r="H697" s="63" t="n">
        <f aca="false">IF($C697="","",INDEX(Customers!$D$2:$D$5853,$C697))</f>
        <v>40878</v>
      </c>
      <c r="I697" s="49" t="str">
        <f aca="false">IF($C697="","",INDEX(Customers!$M$2:$M$5853,$C697))</f>
        <v>Champions</v>
      </c>
      <c r="J697" s="49"/>
    </row>
    <row r="698" customFormat="false" ht="15" hidden="false" customHeight="false" outlineLevel="0" collapsed="false">
      <c r="A698" s="49"/>
      <c r="B698" s="49" t="n">
        <v>6</v>
      </c>
      <c r="C698" s="49" t="n">
        <f aca="false">IF(LARGE(Customers!$O$2:$O$5853,B698)&lt;=0,"",MATCH(LARGE(Customers!$O$2:$O$5853,B698),Customers!$O$2:$O$5853,0))</f>
        <v>1322</v>
      </c>
      <c r="D698" s="53" t="n">
        <f aca="false">IF($C698="","",INDEX(Customers!$A$2:$A$5853,$C698))</f>
        <v>13694</v>
      </c>
      <c r="E698" s="49" t="str">
        <f aca="false">IF($C698="","",INDEX(Customers!$B$2:$B$5853,$C698))</f>
        <v>United Kingdom</v>
      </c>
      <c r="F698" s="55" t="n">
        <f aca="false">IF($C698="","",INDEX(Customers!$N$2:$N$5853,$C698))</f>
        <v>190391.5</v>
      </c>
      <c r="G698" s="53" t="n">
        <f aca="false">IF($C698="","",INDEX(Customers!$E$2:$E$5853,$C698))</f>
        <v>143</v>
      </c>
      <c r="H698" s="63" t="n">
        <f aca="false">IF($C698="","",INDEX(Customers!$D$2:$D$5853,$C698))</f>
        <v>40883</v>
      </c>
      <c r="I698" s="49" t="str">
        <f aca="false">IF($C698="","",INDEX(Customers!$M$2:$M$5853,$C698))</f>
        <v>Champions</v>
      </c>
      <c r="J698" s="49"/>
    </row>
    <row r="699" customFormat="false" ht="15" hidden="false" customHeight="false" outlineLevel="0" collapsed="false">
      <c r="A699" s="49"/>
      <c r="B699" s="49" t="n">
        <v>7</v>
      </c>
      <c r="C699" s="49" t="n">
        <f aca="false">IF(LARGE(Customers!$O$2:$O$5853,B699)&lt;=0,"",MATCH(LARGE(Customers!$O$2:$O$5853,B699),Customers!$O$2:$O$5853,0))</f>
        <v>5086</v>
      </c>
      <c r="D699" s="53" t="n">
        <f aca="false">IF($C699="","",INDEX(Customers!$A$2:$A$5853,$C699))</f>
        <v>17511</v>
      </c>
      <c r="E699" s="49" t="str">
        <f aca="false">IF($C699="","",INDEX(Customers!$B$2:$B$5853,$C699))</f>
        <v>United Kingdom</v>
      </c>
      <c r="F699" s="55" t="n">
        <f aca="false">IF($C699="","",INDEX(Customers!$N$2:$N$5853,$C699))</f>
        <v>168504.44</v>
      </c>
      <c r="G699" s="53" t="n">
        <f aca="false">IF($C699="","",INDEX(Customers!$E$2:$E$5853,$C699))</f>
        <v>60</v>
      </c>
      <c r="H699" s="63" t="n">
        <f aca="false">IF($C699="","",INDEX(Customers!$D$2:$D$5853,$C699))</f>
        <v>40884</v>
      </c>
      <c r="I699" s="49" t="str">
        <f aca="false">IF($C699="","",INDEX(Customers!$M$2:$M$5853,$C699))</f>
        <v>Champions</v>
      </c>
      <c r="J699" s="49"/>
    </row>
    <row r="700" customFormat="false" ht="15" hidden="false" customHeight="false" outlineLevel="0" collapsed="false">
      <c r="A700" s="49"/>
      <c r="B700" s="49" t="n">
        <v>8</v>
      </c>
      <c r="C700" s="49" t="n">
        <f aca="false">IF(LARGE(Customers!$O$2:$O$5853,B700)&lt;=0,"",MATCH(LARGE(Customers!$O$2:$O$5853,B700),Customers!$O$2:$O$5853,0))</f>
        <v>68</v>
      </c>
      <c r="D700" s="53" t="n">
        <f aca="false">IF($C700="","",INDEX(Customers!$A$2:$A$5853,$C700))</f>
        <v>12415</v>
      </c>
      <c r="E700" s="49" t="str">
        <f aca="false">IF($C700="","",INDEX(Customers!$B$2:$B$5853,$C700))</f>
        <v>Australia</v>
      </c>
      <c r="F700" s="55" t="n">
        <f aca="false">IF($C700="","",INDEX(Customers!$N$2:$N$5853,$C700))</f>
        <v>143107.02</v>
      </c>
      <c r="G700" s="53" t="n">
        <f aca="false">IF($C700="","",INDEX(Customers!$E$2:$E$5853,$C700))</f>
        <v>24</v>
      </c>
      <c r="H700" s="63" t="n">
        <f aca="false">IF($C700="","",INDEX(Customers!$D$2:$D$5853,$C700))</f>
        <v>40862</v>
      </c>
      <c r="I700" s="49" t="str">
        <f aca="false">IF($C700="","",INDEX(Customers!$M$2:$M$5853,$C700))</f>
        <v>Champions</v>
      </c>
      <c r="J700" s="49"/>
    </row>
    <row r="701" customFormat="false" ht="15" hidden="false" customHeight="false" outlineLevel="0" collapsed="false">
      <c r="A701" s="49"/>
      <c r="B701" s="49" t="n">
        <v>9</v>
      </c>
      <c r="C701" s="49" t="n">
        <f aca="false">IF(LARGE(Customers!$O$2:$O$5853,B701)&lt;=0,"",MATCH(LARGE(Customers!$O$2:$O$5853,B701),Customers!$O$2:$O$5853,0))</f>
        <v>4272</v>
      </c>
      <c r="D701" s="53" t="n">
        <f aca="false">IF($C701="","",INDEX(Customers!$A$2:$A$5853,$C701))</f>
        <v>16684</v>
      </c>
      <c r="E701" s="49" t="str">
        <f aca="false">IF($C701="","",INDEX(Customers!$B$2:$B$5853,$C701))</f>
        <v>United Kingdom</v>
      </c>
      <c r="F701" s="55" t="n">
        <f aca="false">IF($C701="","",INDEX(Customers!$N$2:$N$5853,$C701))</f>
        <v>141530.29</v>
      </c>
      <c r="G701" s="53" t="n">
        <f aca="false">IF($C701="","",INDEX(Customers!$E$2:$E$5853,$C701))</f>
        <v>55</v>
      </c>
      <c r="H701" s="63" t="n">
        <f aca="false">IF($C701="","",INDEX(Customers!$D$2:$D$5853,$C701))</f>
        <v>40882</v>
      </c>
      <c r="I701" s="49" t="str">
        <f aca="false">IF($C701="","",INDEX(Customers!$M$2:$M$5853,$C701))</f>
        <v>Champions</v>
      </c>
      <c r="J701" s="49"/>
    </row>
    <row r="702" customFormat="false" ht="15" hidden="false" customHeight="false" outlineLevel="0" collapsed="false">
      <c r="A702" s="49"/>
      <c r="B702" s="49" t="n">
        <v>10</v>
      </c>
      <c r="C702" s="49" t="n">
        <f aca="false">IF(LARGE(Customers!$O$2:$O$5853,B702)&lt;=0,"",MATCH(LARGE(Customers!$O$2:$O$5853,B702),Customers!$O$2:$O$5853,0))</f>
        <v>2668</v>
      </c>
      <c r="D702" s="53" t="n">
        <f aca="false">IF($C702="","",INDEX(Customers!$A$2:$A$5853,$C702))</f>
        <v>15061</v>
      </c>
      <c r="E702" s="49" t="str">
        <f aca="false">IF($C702="","",INDEX(Customers!$B$2:$B$5853,$C702))</f>
        <v>United Kingdom</v>
      </c>
      <c r="F702" s="55" t="n">
        <f aca="false">IF($C702="","",INDEX(Customers!$N$2:$N$5853,$C702))</f>
        <v>124982.13</v>
      </c>
      <c r="G702" s="53" t="n">
        <f aca="false">IF($C702="","",INDEX(Customers!$E$2:$E$5853,$C702))</f>
        <v>127</v>
      </c>
      <c r="H702" s="63" t="n">
        <f aca="false">IF($C702="","",INDEX(Customers!$D$2:$D$5853,$C702))</f>
        <v>40883</v>
      </c>
      <c r="I702" s="49" t="str">
        <f aca="false">IF($C702="","",INDEX(Customers!$M$2:$M$5853,$C702))</f>
        <v>Champions</v>
      </c>
      <c r="J702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O5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  <col collapsed="false" customWidth="true" hidden="false" outlineLevel="0" max="13" min="13" style="0" width="20"/>
    <col collapsed="false" customWidth="true" hidden="false" outlineLevel="0" max="15" min="14" style="0" width="15"/>
  </cols>
  <sheetData>
    <row r="1" customFormat="false" ht="23.85" hidden="false" customHeight="false" outlineLevel="0" collapsed="false">
      <c r="A1" s="64" t="s">
        <v>178</v>
      </c>
      <c r="B1" s="64" t="s">
        <v>19</v>
      </c>
      <c r="C1" s="64" t="s">
        <v>179</v>
      </c>
      <c r="D1" s="64" t="s">
        <v>180</v>
      </c>
      <c r="E1" s="64" t="s">
        <v>21</v>
      </c>
      <c r="F1" s="64" t="s">
        <v>181</v>
      </c>
      <c r="G1" s="64" t="s">
        <v>182</v>
      </c>
      <c r="H1" s="64" t="s">
        <v>183</v>
      </c>
      <c r="I1" s="64" t="s">
        <v>184</v>
      </c>
      <c r="J1" s="64" t="s">
        <v>185</v>
      </c>
      <c r="K1" s="64" t="s">
        <v>186</v>
      </c>
      <c r="L1" s="64" t="s">
        <v>187</v>
      </c>
      <c r="M1" s="64" t="s">
        <v>23</v>
      </c>
      <c r="N1" s="64" t="s">
        <v>188</v>
      </c>
      <c r="O1" s="64" t="s">
        <v>162</v>
      </c>
    </row>
    <row r="2" customFormat="false" ht="15" hidden="false" customHeight="false" outlineLevel="0" collapsed="false">
      <c r="A2" s="49" t="n">
        <v>12346</v>
      </c>
      <c r="B2" s="49" t="s">
        <v>189</v>
      </c>
      <c r="C2" s="63" t="n">
        <v>40239</v>
      </c>
      <c r="D2" s="63" t="n">
        <v>40561</v>
      </c>
      <c r="E2" s="49" t="n">
        <v>3</v>
      </c>
      <c r="F2" s="54" t="n">
        <v>0</v>
      </c>
      <c r="G2" s="54" t="n">
        <v>169.36</v>
      </c>
      <c r="H2" s="54" t="n">
        <v>0</v>
      </c>
      <c r="I2" s="54" t="n">
        <f aca="false">SUM(F2:H2)</f>
        <v>169.36</v>
      </c>
      <c r="J2" s="49" t="n">
        <f aca="false">Calc!$C$5-D2</f>
        <v>326</v>
      </c>
      <c r="K2" s="49" t="n">
        <f aca="false">IF(J2&lt;=Calc!$C$11,4,IF(J2&lt;=Calc!$C$12,3,IF(J2&lt;=Calc!$C$13,2,1)))</f>
        <v>2</v>
      </c>
      <c r="L2" s="49" t="n">
        <f aca="false">1+(E2&gt;=Calc!$C$16)+(E2&gt;=Calc!$C$17)+(E2&gt;=Calc!$C$18)</f>
        <v>2</v>
      </c>
      <c r="M2" s="49" t="str">
        <f aca="false">IF(AND(K2=4,L2&gt;=3),"Champions",IF(AND(K2=3,L2&gt;=3),"Loyal",IF(K2&gt;=3,"Recent / New",IF(L2&gt;=3,"At Risk","Hibernating / Lost"))))</f>
        <v>Hibernating / Lost</v>
      </c>
      <c r="N2" s="54" t="n">
        <f aca="false">IF(AND(Calc!$C$2&lt;=2009,Calc!$C$3&gt;=2009),F2,0)+IF(AND(Calc!$C$2&lt;=2010,Calc!$C$3&gt;=2010),G2,0)+IF(AND(Calc!$C$2&lt;=2011,Calc!$C$3&gt;=2011),H2,0)</f>
        <v>169.36</v>
      </c>
      <c r="O2" s="61" t="n">
        <f aca="false">IF(AND(N2&gt;0,OR(Calc!$C$4="*",B2=Calc!$C$4)),N2+ROW()*0.000000001,0)</f>
        <v>169.360000002</v>
      </c>
    </row>
    <row r="3" customFormat="false" ht="15" hidden="false" customHeight="false" outlineLevel="0" collapsed="false">
      <c r="A3" s="49" t="n">
        <v>12347</v>
      </c>
      <c r="B3" s="49" t="s">
        <v>190</v>
      </c>
      <c r="C3" s="63" t="n">
        <v>40482</v>
      </c>
      <c r="D3" s="63" t="n">
        <v>40884</v>
      </c>
      <c r="E3" s="49" t="n">
        <v>8</v>
      </c>
      <c r="F3" s="54" t="n">
        <v>0</v>
      </c>
      <c r="G3" s="54" t="n">
        <v>1323.32</v>
      </c>
      <c r="H3" s="54" t="n">
        <v>3598.21</v>
      </c>
      <c r="I3" s="54" t="n">
        <f aca="false">SUM(F3:H3)</f>
        <v>4921.53</v>
      </c>
      <c r="J3" s="49" t="n">
        <f aca="false">Calc!$C$5-D3</f>
        <v>3</v>
      </c>
      <c r="K3" s="49" t="n">
        <f aca="false">IF(J3&lt;=Calc!$C$11,4,IF(J3&lt;=Calc!$C$12,3,IF(J3&lt;=Calc!$C$13,2,1)))</f>
        <v>4</v>
      </c>
      <c r="L3" s="49" t="n">
        <f aca="false">1+(E3&gt;=Calc!$C$16)+(E3&gt;=Calc!$C$17)+(E3&gt;=Calc!$C$18)</f>
        <v>4</v>
      </c>
      <c r="M3" s="49" t="str">
        <f aca="false">IF(AND(K3=4,L3&gt;=3),"Champions",IF(AND(K3=3,L3&gt;=3),"Loyal",IF(K3&gt;=3,"Recent / New",IF(L3&gt;=3,"At Risk","Hibernating / Lost"))))</f>
        <v>Champions</v>
      </c>
      <c r="N3" s="54" t="n">
        <f aca="false">IF(AND(Calc!$C$2&lt;=2009,Calc!$C$3&gt;=2009),F3,0)+IF(AND(Calc!$C$2&lt;=2010,Calc!$C$3&gt;=2010),G3,0)+IF(AND(Calc!$C$2&lt;=2011,Calc!$C$3&gt;=2011),H3,0)</f>
        <v>4921.53</v>
      </c>
      <c r="O3" s="61" t="n">
        <f aca="false">IF(AND(N3&gt;0,OR(Calc!$C$4="*",B3=Calc!$C$4)),N3+ROW()*0.000000001,0)</f>
        <v>4921.530000003</v>
      </c>
    </row>
    <row r="4" customFormat="false" ht="15" hidden="false" customHeight="false" outlineLevel="0" collapsed="false">
      <c r="A4" s="49" t="n">
        <v>12348</v>
      </c>
      <c r="B4" s="49" t="s">
        <v>191</v>
      </c>
      <c r="C4" s="63" t="n">
        <v>40448</v>
      </c>
      <c r="D4" s="63" t="n">
        <v>40811</v>
      </c>
      <c r="E4" s="49" t="n">
        <v>5</v>
      </c>
      <c r="F4" s="54" t="n">
        <v>0</v>
      </c>
      <c r="G4" s="54" t="n">
        <v>873.96</v>
      </c>
      <c r="H4" s="54" t="n">
        <v>784.44</v>
      </c>
      <c r="I4" s="54" t="n">
        <f aca="false">SUM(F4:H4)</f>
        <v>1658.4</v>
      </c>
      <c r="J4" s="49" t="n">
        <f aca="false">Calc!$C$5-D4</f>
        <v>76</v>
      </c>
      <c r="K4" s="49" t="n">
        <f aca="false">IF(J4&lt;=Calc!$C$11,4,IF(J4&lt;=Calc!$C$12,3,IF(J4&lt;=Calc!$C$13,2,1)))</f>
        <v>3</v>
      </c>
      <c r="L4" s="49" t="n">
        <f aca="false">1+(E4&gt;=Calc!$C$16)+(E4&gt;=Calc!$C$17)+(E4&gt;=Calc!$C$18)</f>
        <v>3</v>
      </c>
      <c r="M4" s="49" t="str">
        <f aca="false">IF(AND(K4=4,L4&gt;=3),"Champions",IF(AND(K4=3,L4&gt;=3),"Loyal",IF(K4&gt;=3,"Recent / New",IF(L4&gt;=3,"At Risk","Hibernating / Lost"))))</f>
        <v>Loyal</v>
      </c>
      <c r="N4" s="54" t="n">
        <f aca="false">IF(AND(Calc!$C$2&lt;=2009,Calc!$C$3&gt;=2009),F4,0)+IF(AND(Calc!$C$2&lt;=2010,Calc!$C$3&gt;=2010),G4,0)+IF(AND(Calc!$C$2&lt;=2011,Calc!$C$3&gt;=2011),H4,0)</f>
        <v>1658.4</v>
      </c>
      <c r="O4" s="61" t="n">
        <f aca="false">IF(AND(N4&gt;0,OR(Calc!$C$4="*",B4=Calc!$C$4)),N4+ROW()*0.000000001,0)</f>
        <v>1658.400000004</v>
      </c>
    </row>
    <row r="5" customFormat="false" ht="15" hidden="false" customHeight="false" outlineLevel="0" collapsed="false">
      <c r="A5" s="49" t="n">
        <v>12349</v>
      </c>
      <c r="B5" s="49" t="s">
        <v>192</v>
      </c>
      <c r="C5" s="63" t="n">
        <v>40297</v>
      </c>
      <c r="D5" s="63" t="n">
        <v>40868</v>
      </c>
      <c r="E5" s="49" t="n">
        <v>3</v>
      </c>
      <c r="F5" s="54" t="n">
        <v>-24.15</v>
      </c>
      <c r="G5" s="54" t="n">
        <v>2221.14</v>
      </c>
      <c r="H5" s="54" t="n">
        <v>1457.55</v>
      </c>
      <c r="I5" s="54" t="n">
        <f aca="false">SUM(F5:H5)</f>
        <v>3654.54</v>
      </c>
      <c r="J5" s="49" t="n">
        <f aca="false">Calc!$C$5-D5</f>
        <v>19</v>
      </c>
      <c r="K5" s="49" t="n">
        <f aca="false">IF(J5&lt;=Calc!$C$11,4,IF(J5&lt;=Calc!$C$12,3,IF(J5&lt;=Calc!$C$13,2,1)))</f>
        <v>4</v>
      </c>
      <c r="L5" s="49" t="n">
        <f aca="false">1+(E5&gt;=Calc!$C$16)+(E5&gt;=Calc!$C$17)+(E5&gt;=Calc!$C$18)</f>
        <v>2</v>
      </c>
      <c r="M5" s="49" t="str">
        <f aca="false">IF(AND(K5=4,L5&gt;=3),"Champions",IF(AND(K5=3,L5&gt;=3),"Loyal",IF(K5&gt;=3,"Recent / New",IF(L5&gt;=3,"At Risk","Hibernating / Lost"))))</f>
        <v>Recent / New</v>
      </c>
      <c r="N5" s="54" t="n">
        <f aca="false">IF(AND(Calc!$C$2&lt;=2009,Calc!$C$3&gt;=2009),F5,0)+IF(AND(Calc!$C$2&lt;=2010,Calc!$C$3&gt;=2010),G5,0)+IF(AND(Calc!$C$2&lt;=2011,Calc!$C$3&gt;=2011),H5,0)</f>
        <v>3654.54</v>
      </c>
      <c r="O5" s="61" t="n">
        <f aca="false">IF(AND(N5&gt;0,OR(Calc!$C$4="*",B5=Calc!$C$4)),N5+ROW()*0.000000001,0)</f>
        <v>3654.540000005</v>
      </c>
    </row>
    <row r="6" customFormat="false" ht="15" hidden="false" customHeight="false" outlineLevel="0" collapsed="false">
      <c r="A6" s="49" t="n">
        <v>12350</v>
      </c>
      <c r="B6" s="49" t="s">
        <v>193</v>
      </c>
      <c r="C6" s="63" t="n">
        <v>40576</v>
      </c>
      <c r="D6" s="63" t="n">
        <v>40576</v>
      </c>
      <c r="E6" s="49" t="n">
        <v>1</v>
      </c>
      <c r="F6" s="54" t="n">
        <v>0</v>
      </c>
      <c r="G6" s="54" t="n">
        <v>0</v>
      </c>
      <c r="H6" s="54" t="n">
        <v>294.4</v>
      </c>
      <c r="I6" s="54" t="n">
        <f aca="false">SUM(F6:H6)</f>
        <v>294.4</v>
      </c>
      <c r="J6" s="49" t="n">
        <f aca="false">Calc!$C$5-D6</f>
        <v>311</v>
      </c>
      <c r="K6" s="49" t="n">
        <f aca="false">IF(J6&lt;=Calc!$C$11,4,IF(J6&lt;=Calc!$C$12,3,IF(J6&lt;=Calc!$C$13,2,1)))</f>
        <v>2</v>
      </c>
      <c r="L6" s="49" t="n">
        <f aca="false">1+(E6&gt;=Calc!$C$16)+(E6&gt;=Calc!$C$17)+(E6&gt;=Calc!$C$18)</f>
        <v>1</v>
      </c>
      <c r="M6" s="49" t="str">
        <f aca="false">IF(AND(K6=4,L6&gt;=3),"Champions",IF(AND(K6=3,L6&gt;=3),"Loyal",IF(K6&gt;=3,"Recent / New",IF(L6&gt;=3,"At Risk","Hibernating / Lost"))))</f>
        <v>Hibernating / Lost</v>
      </c>
      <c r="N6" s="54" t="n">
        <f aca="false">IF(AND(Calc!$C$2&lt;=2009,Calc!$C$3&gt;=2009),F6,0)+IF(AND(Calc!$C$2&lt;=2010,Calc!$C$3&gt;=2010),G6,0)+IF(AND(Calc!$C$2&lt;=2011,Calc!$C$3&gt;=2011),H6,0)</f>
        <v>294.4</v>
      </c>
      <c r="O6" s="61" t="n">
        <f aca="false">IF(AND(N6&gt;0,OR(Calc!$C$4="*",B6=Calc!$C$4)),N6+ROW()*0.000000001,0)</f>
        <v>294.400000006</v>
      </c>
    </row>
    <row r="7" customFormat="false" ht="15" hidden="false" customHeight="false" outlineLevel="0" collapsed="false">
      <c r="A7" s="49" t="n">
        <v>12351</v>
      </c>
      <c r="B7" s="49" t="s">
        <v>194</v>
      </c>
      <c r="C7" s="63" t="n">
        <v>40511</v>
      </c>
      <c r="D7" s="63" t="n">
        <v>40511</v>
      </c>
      <c r="E7" s="49" t="n">
        <v>1</v>
      </c>
      <c r="F7" s="54" t="n">
        <v>0</v>
      </c>
      <c r="G7" s="54" t="n">
        <v>300.93</v>
      </c>
      <c r="H7" s="54" t="n">
        <v>0</v>
      </c>
      <c r="I7" s="54" t="n">
        <f aca="false">SUM(F7:H7)</f>
        <v>300.93</v>
      </c>
      <c r="J7" s="49" t="n">
        <f aca="false">Calc!$C$5-D7</f>
        <v>376</v>
      </c>
      <c r="K7" s="49" t="n">
        <f aca="false">IF(J7&lt;=Calc!$C$11,4,IF(J7&lt;=Calc!$C$12,3,IF(J7&lt;=Calc!$C$13,2,1)))</f>
        <v>2</v>
      </c>
      <c r="L7" s="49" t="n">
        <f aca="false">1+(E7&gt;=Calc!$C$16)+(E7&gt;=Calc!$C$17)+(E7&gt;=Calc!$C$18)</f>
        <v>1</v>
      </c>
      <c r="M7" s="49" t="str">
        <f aca="false">IF(AND(K7=4,L7&gt;=3),"Champions",IF(AND(K7=3,L7&gt;=3),"Loyal",IF(K7&gt;=3,"Recent / New",IF(L7&gt;=3,"At Risk","Hibernating / Lost"))))</f>
        <v>Hibernating / Lost</v>
      </c>
      <c r="N7" s="54" t="n">
        <f aca="false">IF(AND(Calc!$C$2&lt;=2009,Calc!$C$3&gt;=2009),F7,0)+IF(AND(Calc!$C$2&lt;=2010,Calc!$C$3&gt;=2010),G7,0)+IF(AND(Calc!$C$2&lt;=2011,Calc!$C$3&gt;=2011),H7,0)</f>
        <v>300.93</v>
      </c>
      <c r="O7" s="61" t="n">
        <f aca="false">IF(AND(N7&gt;0,OR(Calc!$C$4="*",B7=Calc!$C$4)),N7+ROW()*0.000000001,0)</f>
        <v>300.930000007</v>
      </c>
    </row>
    <row r="8" customFormat="false" ht="15" hidden="false" customHeight="false" outlineLevel="0" collapsed="false">
      <c r="A8" s="49" t="n">
        <v>12352</v>
      </c>
      <c r="B8" s="49" t="s">
        <v>193</v>
      </c>
      <c r="C8" s="63" t="n">
        <v>40494</v>
      </c>
      <c r="D8" s="63" t="n">
        <v>40850</v>
      </c>
      <c r="E8" s="49" t="n">
        <v>9</v>
      </c>
      <c r="F8" s="54" t="n">
        <v>0</v>
      </c>
      <c r="G8" s="54" t="n">
        <v>343.8</v>
      </c>
      <c r="H8" s="54" t="n">
        <v>1265.41</v>
      </c>
      <c r="I8" s="54" t="n">
        <f aca="false">SUM(F8:H8)</f>
        <v>1609.21</v>
      </c>
      <c r="J8" s="49" t="n">
        <f aca="false">Calc!$C$5-D8</f>
        <v>37</v>
      </c>
      <c r="K8" s="49" t="n">
        <f aca="false">IF(J8&lt;=Calc!$C$11,4,IF(J8&lt;=Calc!$C$12,3,IF(J8&lt;=Calc!$C$13,2,1)))</f>
        <v>3</v>
      </c>
      <c r="L8" s="49" t="n">
        <f aca="false">1+(E8&gt;=Calc!$C$16)+(E8&gt;=Calc!$C$17)+(E8&gt;=Calc!$C$18)</f>
        <v>4</v>
      </c>
      <c r="M8" s="49" t="str">
        <f aca="false">IF(AND(K8=4,L8&gt;=3),"Champions",IF(AND(K8=3,L8&gt;=3),"Loyal",IF(K8&gt;=3,"Recent / New",IF(L8&gt;=3,"At Risk","Hibernating / Lost"))))</f>
        <v>Loyal</v>
      </c>
      <c r="N8" s="54" t="n">
        <f aca="false">IF(AND(Calc!$C$2&lt;=2009,Calc!$C$3&gt;=2009),F8,0)+IF(AND(Calc!$C$2&lt;=2010,Calc!$C$3&gt;=2010),G8,0)+IF(AND(Calc!$C$2&lt;=2011,Calc!$C$3&gt;=2011),H8,0)</f>
        <v>1609.21</v>
      </c>
      <c r="O8" s="61" t="n">
        <f aca="false">IF(AND(N8&gt;0,OR(Calc!$C$4="*",B8=Calc!$C$4)),N8+ROW()*0.000000001,0)</f>
        <v>1609.210000008</v>
      </c>
    </row>
    <row r="9" customFormat="false" ht="15" hidden="false" customHeight="false" outlineLevel="0" collapsed="false">
      <c r="A9" s="49" t="n">
        <v>12353</v>
      </c>
      <c r="B9" s="49" t="s">
        <v>195</v>
      </c>
      <c r="C9" s="63" t="n">
        <v>40478</v>
      </c>
      <c r="D9" s="63" t="n">
        <v>40682</v>
      </c>
      <c r="E9" s="49" t="n">
        <v>2</v>
      </c>
      <c r="F9" s="54" t="n">
        <v>0</v>
      </c>
      <c r="G9" s="54" t="n">
        <v>317.76</v>
      </c>
      <c r="H9" s="54" t="n">
        <v>89</v>
      </c>
      <c r="I9" s="54" t="n">
        <f aca="false">SUM(F9:H9)</f>
        <v>406.76</v>
      </c>
      <c r="J9" s="49" t="n">
        <f aca="false">Calc!$C$5-D9</f>
        <v>205</v>
      </c>
      <c r="K9" s="49" t="n">
        <f aca="false">IF(J9&lt;=Calc!$C$11,4,IF(J9&lt;=Calc!$C$12,3,IF(J9&lt;=Calc!$C$13,2,1)))</f>
        <v>2</v>
      </c>
      <c r="L9" s="49" t="n">
        <f aca="false">1+(E9&gt;=Calc!$C$16)+(E9&gt;=Calc!$C$17)+(E9&gt;=Calc!$C$18)</f>
        <v>2</v>
      </c>
      <c r="M9" s="49" t="str">
        <f aca="false">IF(AND(K9=4,L9&gt;=3),"Champions",IF(AND(K9=3,L9&gt;=3),"Loyal",IF(K9&gt;=3,"Recent / New",IF(L9&gt;=3,"At Risk","Hibernating / Lost"))))</f>
        <v>Hibernating / Lost</v>
      </c>
      <c r="N9" s="54" t="n">
        <f aca="false">IF(AND(Calc!$C$2&lt;=2009,Calc!$C$3&gt;=2009),F9,0)+IF(AND(Calc!$C$2&lt;=2010,Calc!$C$3&gt;=2010),G9,0)+IF(AND(Calc!$C$2&lt;=2011,Calc!$C$3&gt;=2011),H9,0)</f>
        <v>406.76</v>
      </c>
      <c r="O9" s="61" t="n">
        <f aca="false">IF(AND(N9&gt;0,OR(Calc!$C$4="*",B9=Calc!$C$4)),N9+ROW()*0.000000001,0)</f>
        <v>406.760000009</v>
      </c>
    </row>
    <row r="10" customFormat="false" ht="15" hidden="false" customHeight="false" outlineLevel="0" collapsed="false">
      <c r="A10" s="49" t="n">
        <v>12354</v>
      </c>
      <c r="B10" s="49" t="s">
        <v>196</v>
      </c>
      <c r="C10" s="63" t="n">
        <v>40654</v>
      </c>
      <c r="D10" s="63" t="n">
        <v>40654</v>
      </c>
      <c r="E10" s="49" t="n">
        <v>1</v>
      </c>
      <c r="F10" s="54" t="n">
        <v>0</v>
      </c>
      <c r="G10" s="54" t="n">
        <v>0</v>
      </c>
      <c r="H10" s="54" t="n">
        <v>1079.4</v>
      </c>
      <c r="I10" s="54" t="n">
        <f aca="false">SUM(F10:H10)</f>
        <v>1079.4</v>
      </c>
      <c r="J10" s="49" t="n">
        <f aca="false">Calc!$C$5-D10</f>
        <v>233</v>
      </c>
      <c r="K10" s="49" t="n">
        <f aca="false">IF(J10&lt;=Calc!$C$11,4,IF(J10&lt;=Calc!$C$12,3,IF(J10&lt;=Calc!$C$13,2,1)))</f>
        <v>2</v>
      </c>
      <c r="L10" s="49" t="n">
        <f aca="false">1+(E10&gt;=Calc!$C$16)+(E10&gt;=Calc!$C$17)+(E10&gt;=Calc!$C$18)</f>
        <v>1</v>
      </c>
      <c r="M10" s="49" t="str">
        <f aca="false">IF(AND(K10=4,L10&gt;=3),"Champions",IF(AND(K10=3,L10&gt;=3),"Loyal",IF(K10&gt;=3,"Recent / New",IF(L10&gt;=3,"At Risk","Hibernating / Lost"))))</f>
        <v>Hibernating / Lost</v>
      </c>
      <c r="N10" s="54" t="n">
        <f aca="false">IF(AND(Calc!$C$2&lt;=2009,Calc!$C$3&gt;=2009),F10,0)+IF(AND(Calc!$C$2&lt;=2010,Calc!$C$3&gt;=2010),G10,0)+IF(AND(Calc!$C$2&lt;=2011,Calc!$C$3&gt;=2011),H10,0)</f>
        <v>1079.4</v>
      </c>
      <c r="O10" s="61" t="n">
        <f aca="false">IF(AND(N10&gt;0,OR(Calc!$C$4="*",B10=Calc!$C$4)),N10+ROW()*0.000000001,0)</f>
        <v>1079.40000001</v>
      </c>
    </row>
    <row r="11" customFormat="false" ht="15" hidden="false" customHeight="false" outlineLevel="0" collapsed="false">
      <c r="A11" s="49" t="n">
        <v>12355</v>
      </c>
      <c r="B11" s="49" t="s">
        <v>195</v>
      </c>
      <c r="C11" s="63" t="n">
        <v>40319</v>
      </c>
      <c r="D11" s="63" t="n">
        <v>40672</v>
      </c>
      <c r="E11" s="49" t="n">
        <v>2</v>
      </c>
      <c r="F11" s="54" t="n">
        <v>0</v>
      </c>
      <c r="G11" s="54" t="n">
        <v>488.21</v>
      </c>
      <c r="H11" s="54" t="n">
        <v>459.4</v>
      </c>
      <c r="I11" s="54" t="n">
        <f aca="false">SUM(F11:H11)</f>
        <v>947.61</v>
      </c>
      <c r="J11" s="49" t="n">
        <f aca="false">Calc!$C$5-D11</f>
        <v>215</v>
      </c>
      <c r="K11" s="49" t="n">
        <f aca="false">IF(J11&lt;=Calc!$C$11,4,IF(J11&lt;=Calc!$C$12,3,IF(J11&lt;=Calc!$C$13,2,1)))</f>
        <v>2</v>
      </c>
      <c r="L11" s="49" t="n">
        <f aca="false">1+(E11&gt;=Calc!$C$16)+(E11&gt;=Calc!$C$17)+(E11&gt;=Calc!$C$18)</f>
        <v>2</v>
      </c>
      <c r="M11" s="49" t="str">
        <f aca="false">IF(AND(K11=4,L11&gt;=3),"Champions",IF(AND(K11=3,L11&gt;=3),"Loyal",IF(K11&gt;=3,"Recent / New",IF(L11&gt;=3,"At Risk","Hibernating / Lost"))))</f>
        <v>Hibernating / Lost</v>
      </c>
      <c r="N11" s="54" t="n">
        <f aca="false">IF(AND(Calc!$C$2&lt;=2009,Calc!$C$3&gt;=2009),F11,0)+IF(AND(Calc!$C$2&lt;=2010,Calc!$C$3&gt;=2010),G11,0)+IF(AND(Calc!$C$2&lt;=2011,Calc!$C$3&gt;=2011),H11,0)</f>
        <v>947.61</v>
      </c>
      <c r="O11" s="61" t="n">
        <f aca="false">IF(AND(N11&gt;0,OR(Calc!$C$4="*",B11=Calc!$C$4)),N11+ROW()*0.000000001,0)</f>
        <v>947.610000011</v>
      </c>
    </row>
    <row r="12" customFormat="false" ht="15" hidden="false" customHeight="false" outlineLevel="0" collapsed="false">
      <c r="A12" s="49" t="n">
        <v>12356</v>
      </c>
      <c r="B12" s="49" t="s">
        <v>197</v>
      </c>
      <c r="C12" s="63" t="n">
        <v>40462</v>
      </c>
      <c r="D12" s="63" t="n">
        <v>40864</v>
      </c>
      <c r="E12" s="49" t="n">
        <v>6</v>
      </c>
      <c r="F12" s="54" t="n">
        <v>0</v>
      </c>
      <c r="G12" s="54" t="n">
        <v>3124.3</v>
      </c>
      <c r="H12" s="54" t="n">
        <v>2487.43</v>
      </c>
      <c r="I12" s="54" t="n">
        <f aca="false">SUM(F12:H12)</f>
        <v>5611.73</v>
      </c>
      <c r="J12" s="49" t="n">
        <f aca="false">Calc!$C$5-D12</f>
        <v>23</v>
      </c>
      <c r="K12" s="49" t="n">
        <f aca="false">IF(J12&lt;=Calc!$C$11,4,IF(J12&lt;=Calc!$C$12,3,IF(J12&lt;=Calc!$C$13,2,1)))</f>
        <v>4</v>
      </c>
      <c r="L12" s="49" t="n">
        <f aca="false">1+(E12&gt;=Calc!$C$16)+(E12&gt;=Calc!$C$17)+(E12&gt;=Calc!$C$18)</f>
        <v>3</v>
      </c>
      <c r="M12" s="49" t="str">
        <f aca="false">IF(AND(K12=4,L12&gt;=3),"Champions",IF(AND(K12=3,L12&gt;=3),"Loyal",IF(K12&gt;=3,"Recent / New",IF(L12&gt;=3,"At Risk","Hibernating / Lost"))))</f>
        <v>Champions</v>
      </c>
      <c r="N12" s="54" t="n">
        <f aca="false">IF(AND(Calc!$C$2&lt;=2009,Calc!$C$3&gt;=2009),F12,0)+IF(AND(Calc!$C$2&lt;=2010,Calc!$C$3&gt;=2010),G12,0)+IF(AND(Calc!$C$2&lt;=2011,Calc!$C$3&gt;=2011),H12,0)</f>
        <v>5611.73</v>
      </c>
      <c r="O12" s="61" t="n">
        <f aca="false">IF(AND(N12&gt;0,OR(Calc!$C$4="*",B12=Calc!$C$4)),N12+ROW()*0.000000001,0)</f>
        <v>5611.730000012</v>
      </c>
    </row>
    <row r="13" customFormat="false" ht="15" hidden="false" customHeight="false" outlineLevel="0" collapsed="false">
      <c r="A13" s="49" t="n">
        <v>12357</v>
      </c>
      <c r="B13" s="49" t="s">
        <v>198</v>
      </c>
      <c r="C13" s="63" t="n">
        <v>40498</v>
      </c>
      <c r="D13" s="63" t="n">
        <v>40853</v>
      </c>
      <c r="E13" s="49" t="n">
        <v>2</v>
      </c>
      <c r="F13" s="54" t="n">
        <v>0</v>
      </c>
      <c r="G13" s="54" t="n">
        <v>11229.99</v>
      </c>
      <c r="H13" s="54" t="n">
        <v>6207.67</v>
      </c>
      <c r="I13" s="54" t="n">
        <f aca="false">SUM(F13:H13)</f>
        <v>17437.66</v>
      </c>
      <c r="J13" s="49" t="n">
        <f aca="false">Calc!$C$5-D13</f>
        <v>34</v>
      </c>
      <c r="K13" s="49" t="n">
        <f aca="false">IF(J13&lt;=Calc!$C$11,4,IF(J13&lt;=Calc!$C$12,3,IF(J13&lt;=Calc!$C$13,2,1)))</f>
        <v>3</v>
      </c>
      <c r="L13" s="49" t="n">
        <f aca="false">1+(E13&gt;=Calc!$C$16)+(E13&gt;=Calc!$C$17)+(E13&gt;=Calc!$C$18)</f>
        <v>2</v>
      </c>
      <c r="M13" s="49" t="str">
        <f aca="false">IF(AND(K13=4,L13&gt;=3),"Champions",IF(AND(K13=3,L13&gt;=3),"Loyal",IF(K13&gt;=3,"Recent / New",IF(L13&gt;=3,"At Risk","Hibernating / Lost"))))</f>
        <v>Recent / New</v>
      </c>
      <c r="N13" s="54" t="n">
        <f aca="false">IF(AND(Calc!$C$2&lt;=2009,Calc!$C$3&gt;=2009),F13,0)+IF(AND(Calc!$C$2&lt;=2010,Calc!$C$3&gt;=2010),G13,0)+IF(AND(Calc!$C$2&lt;=2011,Calc!$C$3&gt;=2011),H13,0)</f>
        <v>17437.66</v>
      </c>
      <c r="O13" s="61" t="n">
        <f aca="false">IF(AND(N13&gt;0,OR(Calc!$C$4="*",B13=Calc!$C$4)),N13+ROW()*0.000000001,0)</f>
        <v>17437.660000013</v>
      </c>
    </row>
    <row r="14" customFormat="false" ht="15" hidden="false" customHeight="false" outlineLevel="0" collapsed="false">
      <c r="A14" s="49" t="n">
        <v>12358</v>
      </c>
      <c r="B14" s="49" t="s">
        <v>199</v>
      </c>
      <c r="C14" s="63" t="n">
        <v>40155</v>
      </c>
      <c r="D14" s="63" t="n">
        <v>40885</v>
      </c>
      <c r="E14" s="49" t="n">
        <v>5</v>
      </c>
      <c r="F14" s="54" t="n">
        <v>1429.83</v>
      </c>
      <c r="G14" s="54" t="n">
        <v>1089.18</v>
      </c>
      <c r="H14" s="54" t="n">
        <v>928.06</v>
      </c>
      <c r="I14" s="54" t="n">
        <f aca="false">SUM(F14:H14)</f>
        <v>3447.07</v>
      </c>
      <c r="J14" s="49" t="n">
        <f aca="false">Calc!$C$5-D14</f>
        <v>2</v>
      </c>
      <c r="K14" s="49" t="n">
        <f aca="false">IF(J14&lt;=Calc!$C$11,4,IF(J14&lt;=Calc!$C$12,3,IF(J14&lt;=Calc!$C$13,2,1)))</f>
        <v>4</v>
      </c>
      <c r="L14" s="49" t="n">
        <f aca="false">1+(E14&gt;=Calc!$C$16)+(E14&gt;=Calc!$C$17)+(E14&gt;=Calc!$C$18)</f>
        <v>3</v>
      </c>
      <c r="M14" s="49" t="str">
        <f aca="false">IF(AND(K14=4,L14&gt;=3),"Champions",IF(AND(K14=3,L14&gt;=3),"Loyal",IF(K14&gt;=3,"Recent / New",IF(L14&gt;=3,"At Risk","Hibernating / Lost"))))</f>
        <v>Champions</v>
      </c>
      <c r="N14" s="54" t="n">
        <f aca="false">IF(AND(Calc!$C$2&lt;=2009,Calc!$C$3&gt;=2009),F14,0)+IF(AND(Calc!$C$2&lt;=2010,Calc!$C$3&gt;=2010),G14,0)+IF(AND(Calc!$C$2&lt;=2011,Calc!$C$3&gt;=2011),H14,0)</f>
        <v>3447.07</v>
      </c>
      <c r="O14" s="61" t="n">
        <f aca="false">IF(AND(N14&gt;0,OR(Calc!$C$4="*",B14=Calc!$C$4)),N14+ROW()*0.000000001,0)</f>
        <v>3447.070000014</v>
      </c>
    </row>
    <row r="15" customFormat="false" ht="15" hidden="false" customHeight="false" outlineLevel="0" collapsed="false">
      <c r="A15" s="49" t="n">
        <v>12359</v>
      </c>
      <c r="B15" s="49" t="s">
        <v>200</v>
      </c>
      <c r="C15" s="63" t="n">
        <v>40152</v>
      </c>
      <c r="D15" s="63" t="n">
        <v>40829</v>
      </c>
      <c r="E15" s="49" t="n">
        <v>10</v>
      </c>
      <c r="F15" s="54" t="n">
        <v>760.69</v>
      </c>
      <c r="G15" s="54" t="n">
        <v>1708.67</v>
      </c>
      <c r="H15" s="54" t="n">
        <v>6182.98</v>
      </c>
      <c r="I15" s="54" t="n">
        <f aca="false">SUM(F15:H15)</f>
        <v>8652.34</v>
      </c>
      <c r="J15" s="49" t="n">
        <f aca="false">Calc!$C$5-D15</f>
        <v>58</v>
      </c>
      <c r="K15" s="49" t="n">
        <f aca="false">IF(J15&lt;=Calc!$C$11,4,IF(J15&lt;=Calc!$C$12,3,IF(J15&lt;=Calc!$C$13,2,1)))</f>
        <v>3</v>
      </c>
      <c r="L15" s="49" t="n">
        <f aca="false">1+(E15&gt;=Calc!$C$16)+(E15&gt;=Calc!$C$17)+(E15&gt;=Calc!$C$18)</f>
        <v>4</v>
      </c>
      <c r="M15" s="49" t="str">
        <f aca="false">IF(AND(K15=4,L15&gt;=3),"Champions",IF(AND(K15=3,L15&gt;=3),"Loyal",IF(K15&gt;=3,"Recent / New",IF(L15&gt;=3,"At Risk","Hibernating / Lost"))))</f>
        <v>Loyal</v>
      </c>
      <c r="N15" s="54" t="n">
        <f aca="false">IF(AND(Calc!$C$2&lt;=2009,Calc!$C$3&gt;=2009),F15,0)+IF(AND(Calc!$C$2&lt;=2010,Calc!$C$3&gt;=2010),G15,0)+IF(AND(Calc!$C$2&lt;=2011,Calc!$C$3&gt;=2011),H15,0)</f>
        <v>8652.34</v>
      </c>
      <c r="O15" s="61" t="n">
        <f aca="false">IF(AND(N15&gt;0,OR(Calc!$C$4="*",B15=Calc!$C$4)),N15+ROW()*0.000000001,0)</f>
        <v>8652.340000015</v>
      </c>
    </row>
    <row r="16" customFormat="false" ht="15" hidden="false" customHeight="false" outlineLevel="0" collapsed="false">
      <c r="A16" s="49" t="n">
        <v>12360</v>
      </c>
      <c r="B16" s="49" t="s">
        <v>199</v>
      </c>
      <c r="C16" s="63" t="n">
        <v>40231</v>
      </c>
      <c r="D16" s="63" t="n">
        <v>40834</v>
      </c>
      <c r="E16" s="49" t="n">
        <v>6</v>
      </c>
      <c r="F16" s="54" t="n">
        <v>0</v>
      </c>
      <c r="G16" s="54" t="n">
        <v>1310.83</v>
      </c>
      <c r="H16" s="54" t="n">
        <v>2302.06</v>
      </c>
      <c r="I16" s="54" t="n">
        <f aca="false">SUM(F16:H16)</f>
        <v>3612.89</v>
      </c>
      <c r="J16" s="49" t="n">
        <f aca="false">Calc!$C$5-D16</f>
        <v>53</v>
      </c>
      <c r="K16" s="49" t="n">
        <f aca="false">IF(J16&lt;=Calc!$C$11,4,IF(J16&lt;=Calc!$C$12,3,IF(J16&lt;=Calc!$C$13,2,1)))</f>
        <v>3</v>
      </c>
      <c r="L16" s="49" t="n">
        <f aca="false">1+(E16&gt;=Calc!$C$16)+(E16&gt;=Calc!$C$17)+(E16&gt;=Calc!$C$18)</f>
        <v>3</v>
      </c>
      <c r="M16" s="49" t="str">
        <f aca="false">IF(AND(K16=4,L16&gt;=3),"Champions",IF(AND(K16=3,L16&gt;=3),"Loyal",IF(K16&gt;=3,"Recent / New",IF(L16&gt;=3,"At Risk","Hibernating / Lost"))))</f>
        <v>Loyal</v>
      </c>
      <c r="N16" s="54" t="n">
        <f aca="false">IF(AND(Calc!$C$2&lt;=2009,Calc!$C$3&gt;=2009),F16,0)+IF(AND(Calc!$C$2&lt;=2010,Calc!$C$3&gt;=2010),G16,0)+IF(AND(Calc!$C$2&lt;=2011,Calc!$C$3&gt;=2011),H16,0)</f>
        <v>3612.89</v>
      </c>
      <c r="O16" s="61" t="n">
        <f aca="false">IF(AND(N16&gt;0,OR(Calc!$C$4="*",B16=Calc!$C$4)),N16+ROW()*0.000000001,0)</f>
        <v>3612.890000016</v>
      </c>
    </row>
    <row r="17" customFormat="false" ht="15" hidden="false" customHeight="false" outlineLevel="0" collapsed="false">
      <c r="A17" s="49" t="n">
        <v>12361</v>
      </c>
      <c r="B17" s="49" t="s">
        <v>201</v>
      </c>
      <c r="C17" s="63" t="n">
        <v>40204</v>
      </c>
      <c r="D17" s="63" t="n">
        <v>40599</v>
      </c>
      <c r="E17" s="49" t="n">
        <v>4</v>
      </c>
      <c r="F17" s="54" t="n">
        <v>0</v>
      </c>
      <c r="G17" s="54" t="n">
        <v>276.35</v>
      </c>
      <c r="H17" s="54" t="n">
        <v>174.9</v>
      </c>
      <c r="I17" s="54" t="n">
        <f aca="false">SUM(F17:H17)</f>
        <v>451.25</v>
      </c>
      <c r="J17" s="49" t="n">
        <f aca="false">Calc!$C$5-D17</f>
        <v>288</v>
      </c>
      <c r="K17" s="49" t="n">
        <f aca="false">IF(J17&lt;=Calc!$C$11,4,IF(J17&lt;=Calc!$C$12,3,IF(J17&lt;=Calc!$C$13,2,1)))</f>
        <v>2</v>
      </c>
      <c r="L17" s="49" t="n">
        <f aca="false">1+(E17&gt;=Calc!$C$16)+(E17&gt;=Calc!$C$17)+(E17&gt;=Calc!$C$18)</f>
        <v>3</v>
      </c>
      <c r="M17" s="49" t="str">
        <f aca="false">IF(AND(K17=4,L17&gt;=3),"Champions",IF(AND(K17=3,L17&gt;=3),"Loyal",IF(K17&gt;=3,"Recent / New",IF(L17&gt;=3,"At Risk","Hibernating / Lost"))))</f>
        <v>At Risk</v>
      </c>
      <c r="N17" s="54" t="n">
        <f aca="false">IF(AND(Calc!$C$2&lt;=2009,Calc!$C$3&gt;=2009),F17,0)+IF(AND(Calc!$C$2&lt;=2010,Calc!$C$3&gt;=2010),G17,0)+IF(AND(Calc!$C$2&lt;=2011,Calc!$C$3&gt;=2011),H17,0)</f>
        <v>451.25</v>
      </c>
      <c r="O17" s="61" t="n">
        <f aca="false">IF(AND(N17&gt;0,OR(Calc!$C$4="*",B17=Calc!$C$4)),N17+ROW()*0.000000001,0)</f>
        <v>451.250000017</v>
      </c>
    </row>
    <row r="18" customFormat="false" ht="15" hidden="false" customHeight="false" outlineLevel="0" collapsed="false">
      <c r="A18" s="49" t="n">
        <v>12362</v>
      </c>
      <c r="B18" s="49" t="s">
        <v>201</v>
      </c>
      <c r="C18" s="63" t="n">
        <v>40591</v>
      </c>
      <c r="D18" s="63" t="n">
        <v>40883</v>
      </c>
      <c r="E18" s="49" t="n">
        <v>10</v>
      </c>
      <c r="F18" s="54" t="n">
        <v>0</v>
      </c>
      <c r="G18" s="54" t="n">
        <v>0</v>
      </c>
      <c r="H18" s="54" t="n">
        <v>4665.58</v>
      </c>
      <c r="I18" s="54" t="n">
        <f aca="false">SUM(F18:H18)</f>
        <v>4665.58</v>
      </c>
      <c r="J18" s="49" t="n">
        <f aca="false">Calc!$C$5-D18</f>
        <v>4</v>
      </c>
      <c r="K18" s="49" t="n">
        <f aca="false">IF(J18&lt;=Calc!$C$11,4,IF(J18&lt;=Calc!$C$12,3,IF(J18&lt;=Calc!$C$13,2,1)))</f>
        <v>4</v>
      </c>
      <c r="L18" s="49" t="n">
        <f aca="false">1+(E18&gt;=Calc!$C$16)+(E18&gt;=Calc!$C$17)+(E18&gt;=Calc!$C$18)</f>
        <v>4</v>
      </c>
      <c r="M18" s="49" t="str">
        <f aca="false">IF(AND(K18=4,L18&gt;=3),"Champions",IF(AND(K18=3,L18&gt;=3),"Loyal",IF(K18&gt;=3,"Recent / New",IF(L18&gt;=3,"At Risk","Hibernating / Lost"))))</f>
        <v>Champions</v>
      </c>
      <c r="N18" s="54" t="n">
        <f aca="false">IF(AND(Calc!$C$2&lt;=2009,Calc!$C$3&gt;=2009),F18,0)+IF(AND(Calc!$C$2&lt;=2010,Calc!$C$3&gt;=2010),G18,0)+IF(AND(Calc!$C$2&lt;=2011,Calc!$C$3&gt;=2011),H18,0)</f>
        <v>4665.58</v>
      </c>
      <c r="O18" s="61" t="n">
        <f aca="false">IF(AND(N18&gt;0,OR(Calc!$C$4="*",B18=Calc!$C$4)),N18+ROW()*0.000000001,0)</f>
        <v>4665.580000018</v>
      </c>
    </row>
    <row r="19" customFormat="false" ht="15" hidden="false" customHeight="false" outlineLevel="0" collapsed="false">
      <c r="A19" s="49" t="n">
        <v>12363</v>
      </c>
      <c r="B19" s="49" t="s">
        <v>194</v>
      </c>
      <c r="C19" s="63" t="n">
        <v>40644</v>
      </c>
      <c r="D19" s="63" t="n">
        <v>40777</v>
      </c>
      <c r="E19" s="49" t="n">
        <v>2</v>
      </c>
      <c r="F19" s="54" t="n">
        <v>0</v>
      </c>
      <c r="G19" s="54" t="n">
        <v>0</v>
      </c>
      <c r="H19" s="54" t="n">
        <v>552</v>
      </c>
      <c r="I19" s="54" t="n">
        <f aca="false">SUM(F19:H19)</f>
        <v>552</v>
      </c>
      <c r="J19" s="49" t="n">
        <f aca="false">Calc!$C$5-D19</f>
        <v>110</v>
      </c>
      <c r="K19" s="49" t="n">
        <f aca="false">IF(J19&lt;=Calc!$C$11,4,IF(J19&lt;=Calc!$C$12,3,IF(J19&lt;=Calc!$C$13,2,1)))</f>
        <v>2</v>
      </c>
      <c r="L19" s="49" t="n">
        <f aca="false">1+(E19&gt;=Calc!$C$16)+(E19&gt;=Calc!$C$17)+(E19&gt;=Calc!$C$18)</f>
        <v>2</v>
      </c>
      <c r="M19" s="49" t="str">
        <f aca="false">IF(AND(K19=4,L19&gt;=3),"Champions",IF(AND(K19=3,L19&gt;=3),"Loyal",IF(K19&gt;=3,"Recent / New",IF(L19&gt;=3,"At Risk","Hibernating / Lost"))))</f>
        <v>Hibernating / Lost</v>
      </c>
      <c r="N19" s="54" t="n">
        <f aca="false">IF(AND(Calc!$C$2&lt;=2009,Calc!$C$3&gt;=2009),F19,0)+IF(AND(Calc!$C$2&lt;=2010,Calc!$C$3&gt;=2010),G19,0)+IF(AND(Calc!$C$2&lt;=2011,Calc!$C$3&gt;=2011),H19,0)</f>
        <v>552</v>
      </c>
      <c r="O19" s="61" t="n">
        <f aca="false">IF(AND(N19&gt;0,OR(Calc!$C$4="*",B19=Calc!$C$4)),N19+ROW()*0.000000001,0)</f>
        <v>552.000000019</v>
      </c>
    </row>
    <row r="20" customFormat="false" ht="15" hidden="false" customHeight="false" outlineLevel="0" collapsed="false">
      <c r="A20" s="49" t="n">
        <v>12364</v>
      </c>
      <c r="B20" s="49" t="s">
        <v>201</v>
      </c>
      <c r="C20" s="63" t="n">
        <v>40774</v>
      </c>
      <c r="D20" s="63" t="n">
        <v>40879</v>
      </c>
      <c r="E20" s="49" t="n">
        <v>4</v>
      </c>
      <c r="F20" s="54" t="n">
        <v>0</v>
      </c>
      <c r="G20" s="54" t="n">
        <v>0</v>
      </c>
      <c r="H20" s="54" t="n">
        <v>1208.1</v>
      </c>
      <c r="I20" s="54" t="n">
        <f aca="false">SUM(F20:H20)</f>
        <v>1208.1</v>
      </c>
      <c r="J20" s="49" t="n">
        <f aca="false">Calc!$C$5-D20</f>
        <v>8</v>
      </c>
      <c r="K20" s="49" t="n">
        <f aca="false">IF(J20&lt;=Calc!$C$11,4,IF(J20&lt;=Calc!$C$12,3,IF(J20&lt;=Calc!$C$13,2,1)))</f>
        <v>4</v>
      </c>
      <c r="L20" s="49" t="n">
        <f aca="false">1+(E20&gt;=Calc!$C$16)+(E20&gt;=Calc!$C$17)+(E20&gt;=Calc!$C$18)</f>
        <v>3</v>
      </c>
      <c r="M20" s="49" t="str">
        <f aca="false">IF(AND(K20=4,L20&gt;=3),"Champions",IF(AND(K20=3,L20&gt;=3),"Loyal",IF(K20&gt;=3,"Recent / New",IF(L20&gt;=3,"At Risk","Hibernating / Lost"))))</f>
        <v>Champions</v>
      </c>
      <c r="N20" s="54" t="n">
        <f aca="false">IF(AND(Calc!$C$2&lt;=2009,Calc!$C$3&gt;=2009),F20,0)+IF(AND(Calc!$C$2&lt;=2010,Calc!$C$3&gt;=2010),G20,0)+IF(AND(Calc!$C$2&lt;=2011,Calc!$C$3&gt;=2011),H20,0)</f>
        <v>1208.1</v>
      </c>
      <c r="O20" s="61" t="n">
        <f aca="false">IF(AND(N20&gt;0,OR(Calc!$C$4="*",B20=Calc!$C$4)),N20+ROW()*0.000000001,0)</f>
        <v>1208.10000002</v>
      </c>
    </row>
    <row r="21" customFormat="false" ht="15" hidden="false" customHeight="false" outlineLevel="0" collapsed="false">
      <c r="A21" s="49" t="n">
        <v>12365</v>
      </c>
      <c r="B21" s="49" t="s">
        <v>200</v>
      </c>
      <c r="C21" s="63" t="n">
        <v>40595</v>
      </c>
      <c r="D21" s="63" t="n">
        <v>40595</v>
      </c>
      <c r="E21" s="49" t="n">
        <v>1</v>
      </c>
      <c r="F21" s="54" t="n">
        <v>0</v>
      </c>
      <c r="G21" s="54" t="n">
        <v>0</v>
      </c>
      <c r="H21" s="54" t="n">
        <v>320.69</v>
      </c>
      <c r="I21" s="54" t="n">
        <f aca="false">SUM(F21:H21)</f>
        <v>320.69</v>
      </c>
      <c r="J21" s="49" t="n">
        <f aca="false">Calc!$C$5-D21</f>
        <v>292</v>
      </c>
      <c r="K21" s="49" t="n">
        <f aca="false">IF(J21&lt;=Calc!$C$11,4,IF(J21&lt;=Calc!$C$12,3,IF(J21&lt;=Calc!$C$13,2,1)))</f>
        <v>2</v>
      </c>
      <c r="L21" s="49" t="n">
        <f aca="false">1+(E21&gt;=Calc!$C$16)+(E21&gt;=Calc!$C$17)+(E21&gt;=Calc!$C$18)</f>
        <v>1</v>
      </c>
      <c r="M21" s="49" t="str">
        <f aca="false">IF(AND(K21=4,L21&gt;=3),"Champions",IF(AND(K21=3,L21&gt;=3),"Loyal",IF(K21&gt;=3,"Recent / New",IF(L21&gt;=3,"At Risk","Hibernating / Lost"))))</f>
        <v>Hibernating / Lost</v>
      </c>
      <c r="N21" s="54" t="n">
        <f aca="false">IF(AND(Calc!$C$2&lt;=2009,Calc!$C$3&gt;=2009),F21,0)+IF(AND(Calc!$C$2&lt;=2010,Calc!$C$3&gt;=2010),G21,0)+IF(AND(Calc!$C$2&lt;=2011,Calc!$C$3&gt;=2011),H21,0)</f>
        <v>320.69</v>
      </c>
      <c r="O21" s="61" t="n">
        <f aca="false">IF(AND(N21&gt;0,OR(Calc!$C$4="*",B21=Calc!$C$4)),N21+ROW()*0.000000001,0)</f>
        <v>320.690000021</v>
      </c>
    </row>
    <row r="22" customFormat="false" ht="15" hidden="false" customHeight="false" outlineLevel="0" collapsed="false">
      <c r="A22" s="49" t="n">
        <v>12366</v>
      </c>
      <c r="B22" s="49" t="s">
        <v>200</v>
      </c>
      <c r="C22" s="63" t="n">
        <v>40253</v>
      </c>
      <c r="D22" s="63" t="n">
        <v>40253</v>
      </c>
      <c r="E22" s="49" t="n">
        <v>1</v>
      </c>
      <c r="F22" s="54" t="n">
        <v>0</v>
      </c>
      <c r="G22" s="54" t="n">
        <v>500.24</v>
      </c>
      <c r="H22" s="54" t="n">
        <v>0</v>
      </c>
      <c r="I22" s="54" t="n">
        <f aca="false">SUM(F22:H22)</f>
        <v>500.24</v>
      </c>
      <c r="J22" s="49" t="n">
        <f aca="false">Calc!$C$5-D22</f>
        <v>634</v>
      </c>
      <c r="K22" s="49" t="n">
        <f aca="false">IF(J22&lt;=Calc!$C$11,4,IF(J22&lt;=Calc!$C$12,3,IF(J22&lt;=Calc!$C$13,2,1)))</f>
        <v>1</v>
      </c>
      <c r="L22" s="49" t="n">
        <f aca="false">1+(E22&gt;=Calc!$C$16)+(E22&gt;=Calc!$C$17)+(E22&gt;=Calc!$C$18)</f>
        <v>1</v>
      </c>
      <c r="M22" s="49" t="str">
        <f aca="false">IF(AND(K22=4,L22&gt;=3),"Champions",IF(AND(K22=3,L22&gt;=3),"Loyal",IF(K22&gt;=3,"Recent / New",IF(L22&gt;=3,"At Risk","Hibernating / Lost"))))</f>
        <v>Hibernating / Lost</v>
      </c>
      <c r="N22" s="54" t="n">
        <f aca="false">IF(AND(Calc!$C$2&lt;=2009,Calc!$C$3&gt;=2009),F22,0)+IF(AND(Calc!$C$2&lt;=2010,Calc!$C$3&gt;=2010),G22,0)+IF(AND(Calc!$C$2&lt;=2011,Calc!$C$3&gt;=2011),H22,0)</f>
        <v>500.24</v>
      </c>
      <c r="O22" s="61" t="n">
        <f aca="false">IF(AND(N22&gt;0,OR(Calc!$C$4="*",B22=Calc!$C$4)),N22+ROW()*0.000000001,0)</f>
        <v>500.240000022</v>
      </c>
    </row>
    <row r="23" customFormat="false" ht="15" hidden="false" customHeight="false" outlineLevel="0" collapsed="false">
      <c r="A23" s="49" t="n">
        <v>12367</v>
      </c>
      <c r="B23" s="49" t="s">
        <v>202</v>
      </c>
      <c r="C23" s="63" t="n">
        <v>40882</v>
      </c>
      <c r="D23" s="63" t="n">
        <v>40882</v>
      </c>
      <c r="E23" s="49" t="n">
        <v>1</v>
      </c>
      <c r="F23" s="54" t="n">
        <v>0</v>
      </c>
      <c r="G23" s="54" t="n">
        <v>0</v>
      </c>
      <c r="H23" s="54" t="n">
        <v>150.9</v>
      </c>
      <c r="I23" s="54" t="n">
        <f aca="false">SUM(F23:H23)</f>
        <v>150.9</v>
      </c>
      <c r="J23" s="49" t="n">
        <f aca="false">Calc!$C$5-D23</f>
        <v>5</v>
      </c>
      <c r="K23" s="49" t="n">
        <f aca="false">IF(J23&lt;=Calc!$C$11,4,IF(J23&lt;=Calc!$C$12,3,IF(J23&lt;=Calc!$C$13,2,1)))</f>
        <v>4</v>
      </c>
      <c r="L23" s="49" t="n">
        <f aca="false">1+(E23&gt;=Calc!$C$16)+(E23&gt;=Calc!$C$17)+(E23&gt;=Calc!$C$18)</f>
        <v>1</v>
      </c>
      <c r="M23" s="49" t="str">
        <f aca="false">IF(AND(K23=4,L23&gt;=3),"Champions",IF(AND(K23=3,L23&gt;=3),"Loyal",IF(K23&gt;=3,"Recent / New",IF(L23&gt;=3,"At Risk","Hibernating / Lost"))))</f>
        <v>Recent / New</v>
      </c>
      <c r="N23" s="54" t="n">
        <f aca="false">IF(AND(Calc!$C$2&lt;=2009,Calc!$C$3&gt;=2009),F23,0)+IF(AND(Calc!$C$2&lt;=2010,Calc!$C$3&gt;=2010),G23,0)+IF(AND(Calc!$C$2&lt;=2011,Calc!$C$3&gt;=2011),H23,0)</f>
        <v>150.9</v>
      </c>
      <c r="O23" s="61" t="n">
        <f aca="false">IF(AND(N23&gt;0,OR(Calc!$C$4="*",B23=Calc!$C$4)),N23+ROW()*0.000000001,0)</f>
        <v>150.900000023</v>
      </c>
    </row>
    <row r="24" customFormat="false" ht="15" hidden="false" customHeight="false" outlineLevel="0" collapsed="false">
      <c r="A24" s="49" t="n">
        <v>12368</v>
      </c>
      <c r="B24" s="49" t="s">
        <v>200</v>
      </c>
      <c r="C24" s="63" t="n">
        <v>40258</v>
      </c>
      <c r="D24" s="63" t="n">
        <v>40258</v>
      </c>
      <c r="E24" s="49" t="n">
        <v>1</v>
      </c>
      <c r="F24" s="54" t="n">
        <v>0</v>
      </c>
      <c r="G24" s="54" t="n">
        <v>917.7</v>
      </c>
      <c r="H24" s="54" t="n">
        <v>0</v>
      </c>
      <c r="I24" s="54" t="n">
        <f aca="false">SUM(F24:H24)</f>
        <v>917.7</v>
      </c>
      <c r="J24" s="49" t="n">
        <f aca="false">Calc!$C$5-D24</f>
        <v>629</v>
      </c>
      <c r="K24" s="49" t="n">
        <f aca="false">IF(J24&lt;=Calc!$C$11,4,IF(J24&lt;=Calc!$C$12,3,IF(J24&lt;=Calc!$C$13,2,1)))</f>
        <v>1</v>
      </c>
      <c r="L24" s="49" t="n">
        <f aca="false">1+(E24&gt;=Calc!$C$16)+(E24&gt;=Calc!$C$17)+(E24&gt;=Calc!$C$18)</f>
        <v>1</v>
      </c>
      <c r="M24" s="49" t="str">
        <f aca="false">IF(AND(K24=4,L24&gt;=3),"Champions",IF(AND(K24=3,L24&gt;=3),"Loyal",IF(K24&gt;=3,"Recent / New",IF(L24&gt;=3,"At Risk","Hibernating / Lost"))))</f>
        <v>Hibernating / Lost</v>
      </c>
      <c r="N24" s="54" t="n">
        <f aca="false">IF(AND(Calc!$C$2&lt;=2009,Calc!$C$3&gt;=2009),F24,0)+IF(AND(Calc!$C$2&lt;=2010,Calc!$C$3&gt;=2010),G24,0)+IF(AND(Calc!$C$2&lt;=2011,Calc!$C$3&gt;=2011),H24,0)</f>
        <v>917.7</v>
      </c>
      <c r="O24" s="61" t="n">
        <f aca="false">IF(AND(N24&gt;0,OR(Calc!$C$4="*",B24=Calc!$C$4)),N24+ROW()*0.000000001,0)</f>
        <v>917.700000024</v>
      </c>
    </row>
    <row r="25" customFormat="false" ht="15" hidden="false" customHeight="false" outlineLevel="0" collapsed="false">
      <c r="A25" s="49" t="n">
        <v>12369</v>
      </c>
      <c r="B25" s="49" t="s">
        <v>199</v>
      </c>
      <c r="C25" s="63" t="n">
        <v>40245</v>
      </c>
      <c r="D25" s="63" t="n">
        <v>40473</v>
      </c>
      <c r="E25" s="49" t="n">
        <v>3</v>
      </c>
      <c r="F25" s="54" t="n">
        <v>0</v>
      </c>
      <c r="G25" s="54" t="n">
        <v>1511.15</v>
      </c>
      <c r="H25" s="54" t="n">
        <v>0</v>
      </c>
      <c r="I25" s="54" t="n">
        <f aca="false">SUM(F25:H25)</f>
        <v>1511.15</v>
      </c>
      <c r="J25" s="49" t="n">
        <f aca="false">Calc!$C$5-D25</f>
        <v>414</v>
      </c>
      <c r="K25" s="49" t="n">
        <f aca="false">IF(J25&lt;=Calc!$C$11,4,IF(J25&lt;=Calc!$C$12,3,IF(J25&lt;=Calc!$C$13,2,1)))</f>
        <v>1</v>
      </c>
      <c r="L25" s="49" t="n">
        <f aca="false">1+(E25&gt;=Calc!$C$16)+(E25&gt;=Calc!$C$17)+(E25&gt;=Calc!$C$18)</f>
        <v>2</v>
      </c>
      <c r="M25" s="49" t="str">
        <f aca="false">IF(AND(K25=4,L25&gt;=3),"Champions",IF(AND(K25=3,L25&gt;=3),"Loyal",IF(K25&gt;=3,"Recent / New",IF(L25&gt;=3,"At Risk","Hibernating / Lost"))))</f>
        <v>Hibernating / Lost</v>
      </c>
      <c r="N25" s="54" t="n">
        <f aca="false">IF(AND(Calc!$C$2&lt;=2009,Calc!$C$3&gt;=2009),F25,0)+IF(AND(Calc!$C$2&lt;=2010,Calc!$C$3&gt;=2010),G25,0)+IF(AND(Calc!$C$2&lt;=2011,Calc!$C$3&gt;=2011),H25,0)</f>
        <v>1511.15</v>
      </c>
      <c r="O25" s="61" t="n">
        <f aca="false">IF(AND(N25&gt;0,OR(Calc!$C$4="*",B25=Calc!$C$4)),N25+ROW()*0.000000001,0)</f>
        <v>1511.150000025</v>
      </c>
    </row>
    <row r="26" customFormat="false" ht="15" hidden="false" customHeight="false" outlineLevel="0" collapsed="false">
      <c r="A26" s="49" t="n">
        <v>12370</v>
      </c>
      <c r="B26" s="49" t="s">
        <v>200</v>
      </c>
      <c r="C26" s="63" t="n">
        <v>40218</v>
      </c>
      <c r="D26" s="63" t="n">
        <v>40835</v>
      </c>
      <c r="E26" s="49" t="n">
        <v>7</v>
      </c>
      <c r="F26" s="54" t="n">
        <v>0</v>
      </c>
      <c r="G26" s="54" t="n">
        <v>2278.89</v>
      </c>
      <c r="H26" s="54" t="n">
        <v>1677.67</v>
      </c>
      <c r="I26" s="54" t="n">
        <f aca="false">SUM(F26:H26)</f>
        <v>3956.56</v>
      </c>
      <c r="J26" s="49" t="n">
        <f aca="false">Calc!$C$5-D26</f>
        <v>52</v>
      </c>
      <c r="K26" s="49" t="n">
        <f aca="false">IF(J26&lt;=Calc!$C$11,4,IF(J26&lt;=Calc!$C$12,3,IF(J26&lt;=Calc!$C$13,2,1)))</f>
        <v>3</v>
      </c>
      <c r="L26" s="49" t="n">
        <f aca="false">1+(E26&gt;=Calc!$C$16)+(E26&gt;=Calc!$C$17)+(E26&gt;=Calc!$C$18)</f>
        <v>3</v>
      </c>
      <c r="M26" s="49" t="str">
        <f aca="false">IF(AND(K26=4,L26&gt;=3),"Champions",IF(AND(K26=3,L26&gt;=3),"Loyal",IF(K26&gt;=3,"Recent / New",IF(L26&gt;=3,"At Risk","Hibernating / Lost"))))</f>
        <v>Loyal</v>
      </c>
      <c r="N26" s="54" t="n">
        <f aca="false">IF(AND(Calc!$C$2&lt;=2009,Calc!$C$3&gt;=2009),F26,0)+IF(AND(Calc!$C$2&lt;=2010,Calc!$C$3&gt;=2010),G26,0)+IF(AND(Calc!$C$2&lt;=2011,Calc!$C$3&gt;=2011),H26,0)</f>
        <v>3956.56</v>
      </c>
      <c r="O26" s="61" t="n">
        <f aca="false">IF(AND(N26&gt;0,OR(Calc!$C$4="*",B26=Calc!$C$4)),N26+ROW()*0.000000001,0)</f>
        <v>3956.560000026</v>
      </c>
    </row>
    <row r="27" customFormat="false" ht="15" hidden="false" customHeight="false" outlineLevel="0" collapsed="false">
      <c r="A27" s="49" t="n">
        <v>12371</v>
      </c>
      <c r="B27" s="49" t="s">
        <v>198</v>
      </c>
      <c r="C27" s="63" t="n">
        <v>40241</v>
      </c>
      <c r="D27" s="63" t="n">
        <v>40827</v>
      </c>
      <c r="E27" s="49" t="n">
        <v>4</v>
      </c>
      <c r="F27" s="54" t="n">
        <v>0</v>
      </c>
      <c r="G27" s="54" t="n">
        <v>1819.42</v>
      </c>
      <c r="H27" s="54" t="n">
        <v>1527.96</v>
      </c>
      <c r="I27" s="54" t="n">
        <f aca="false">SUM(F27:H27)</f>
        <v>3347.38</v>
      </c>
      <c r="J27" s="49" t="n">
        <f aca="false">Calc!$C$5-D27</f>
        <v>60</v>
      </c>
      <c r="K27" s="49" t="n">
        <f aca="false">IF(J27&lt;=Calc!$C$11,4,IF(J27&lt;=Calc!$C$12,3,IF(J27&lt;=Calc!$C$13,2,1)))</f>
        <v>3</v>
      </c>
      <c r="L27" s="49" t="n">
        <f aca="false">1+(E27&gt;=Calc!$C$16)+(E27&gt;=Calc!$C$17)+(E27&gt;=Calc!$C$18)</f>
        <v>3</v>
      </c>
      <c r="M27" s="49" t="str">
        <f aca="false">IF(AND(K27=4,L27&gt;=3),"Champions",IF(AND(K27=3,L27&gt;=3),"Loyal",IF(K27&gt;=3,"Recent / New",IF(L27&gt;=3,"At Risk","Hibernating / Lost"))))</f>
        <v>Loyal</v>
      </c>
      <c r="N27" s="54" t="n">
        <f aca="false">IF(AND(Calc!$C$2&lt;=2009,Calc!$C$3&gt;=2009),F27,0)+IF(AND(Calc!$C$2&lt;=2010,Calc!$C$3&gt;=2010),G27,0)+IF(AND(Calc!$C$2&lt;=2011,Calc!$C$3&gt;=2011),H27,0)</f>
        <v>3347.38</v>
      </c>
      <c r="O27" s="61" t="n">
        <f aca="false">IF(AND(N27&gt;0,OR(Calc!$C$4="*",B27=Calc!$C$4)),N27+ROW()*0.000000001,0)</f>
        <v>3347.380000027</v>
      </c>
    </row>
    <row r="28" customFormat="false" ht="15" hidden="false" customHeight="false" outlineLevel="0" collapsed="false">
      <c r="A28" s="49" t="n">
        <v>12372</v>
      </c>
      <c r="B28" s="49" t="s">
        <v>202</v>
      </c>
      <c r="C28" s="63" t="n">
        <v>40590</v>
      </c>
      <c r="D28" s="63" t="n">
        <v>40815</v>
      </c>
      <c r="E28" s="49" t="n">
        <v>3</v>
      </c>
      <c r="F28" s="54" t="n">
        <v>0</v>
      </c>
      <c r="G28" s="54" t="n">
        <v>0</v>
      </c>
      <c r="H28" s="54" t="n">
        <v>1196.04</v>
      </c>
      <c r="I28" s="54" t="n">
        <f aca="false">SUM(F28:H28)</f>
        <v>1196.04</v>
      </c>
      <c r="J28" s="49" t="n">
        <f aca="false">Calc!$C$5-D28</f>
        <v>72</v>
      </c>
      <c r="K28" s="49" t="n">
        <f aca="false">IF(J28&lt;=Calc!$C$11,4,IF(J28&lt;=Calc!$C$12,3,IF(J28&lt;=Calc!$C$13,2,1)))</f>
        <v>3</v>
      </c>
      <c r="L28" s="49" t="n">
        <f aca="false">1+(E28&gt;=Calc!$C$16)+(E28&gt;=Calc!$C$17)+(E28&gt;=Calc!$C$18)</f>
        <v>2</v>
      </c>
      <c r="M28" s="49" t="str">
        <f aca="false">IF(AND(K28=4,L28&gt;=3),"Champions",IF(AND(K28=3,L28&gt;=3),"Loyal",IF(K28&gt;=3,"Recent / New",IF(L28&gt;=3,"At Risk","Hibernating / Lost"))))</f>
        <v>Recent / New</v>
      </c>
      <c r="N28" s="54" t="n">
        <f aca="false">IF(AND(Calc!$C$2&lt;=2009,Calc!$C$3&gt;=2009),F28,0)+IF(AND(Calc!$C$2&lt;=2010,Calc!$C$3&gt;=2010),G28,0)+IF(AND(Calc!$C$2&lt;=2011,Calc!$C$3&gt;=2011),H28,0)</f>
        <v>1196.04</v>
      </c>
      <c r="O28" s="61" t="n">
        <f aca="false">IF(AND(N28&gt;0,OR(Calc!$C$4="*",B28=Calc!$C$4)),N28+ROW()*0.000000001,0)</f>
        <v>1196.040000028</v>
      </c>
    </row>
    <row r="29" customFormat="false" ht="15" hidden="false" customHeight="false" outlineLevel="0" collapsed="false">
      <c r="A29" s="49" t="n">
        <v>12373</v>
      </c>
      <c r="B29" s="49" t="s">
        <v>199</v>
      </c>
      <c r="C29" s="63" t="n">
        <v>40213</v>
      </c>
      <c r="D29" s="63" t="n">
        <v>40575</v>
      </c>
      <c r="E29" s="49" t="n">
        <v>3</v>
      </c>
      <c r="F29" s="54" t="n">
        <v>0</v>
      </c>
      <c r="G29" s="54" t="n">
        <v>603.05</v>
      </c>
      <c r="H29" s="54" t="n">
        <v>324.6</v>
      </c>
      <c r="I29" s="54" t="n">
        <f aca="false">SUM(F29:H29)</f>
        <v>927.65</v>
      </c>
      <c r="J29" s="49" t="n">
        <f aca="false">Calc!$C$5-D29</f>
        <v>312</v>
      </c>
      <c r="K29" s="49" t="n">
        <f aca="false">IF(J29&lt;=Calc!$C$11,4,IF(J29&lt;=Calc!$C$12,3,IF(J29&lt;=Calc!$C$13,2,1)))</f>
        <v>2</v>
      </c>
      <c r="L29" s="49" t="n">
        <f aca="false">1+(E29&gt;=Calc!$C$16)+(E29&gt;=Calc!$C$17)+(E29&gt;=Calc!$C$18)</f>
        <v>2</v>
      </c>
      <c r="M29" s="49" t="str">
        <f aca="false">IF(AND(K29=4,L29&gt;=3),"Champions",IF(AND(K29=3,L29&gt;=3),"Loyal",IF(K29&gt;=3,"Recent / New",IF(L29&gt;=3,"At Risk","Hibernating / Lost"))))</f>
        <v>Hibernating / Lost</v>
      </c>
      <c r="N29" s="54" t="n">
        <f aca="false">IF(AND(Calc!$C$2&lt;=2009,Calc!$C$3&gt;=2009),F29,0)+IF(AND(Calc!$C$2&lt;=2010,Calc!$C$3&gt;=2010),G29,0)+IF(AND(Calc!$C$2&lt;=2011,Calc!$C$3&gt;=2011),H29,0)</f>
        <v>927.65</v>
      </c>
      <c r="O29" s="61" t="n">
        <f aca="false">IF(AND(N29&gt;0,OR(Calc!$C$4="*",B29=Calc!$C$4)),N29+ROW()*0.000000001,0)</f>
        <v>927.650000029</v>
      </c>
    </row>
    <row r="30" customFormat="false" ht="15" hidden="false" customHeight="false" outlineLevel="0" collapsed="false">
      <c r="A30" s="49" t="n">
        <v>12374</v>
      </c>
      <c r="B30" s="49" t="s">
        <v>199</v>
      </c>
      <c r="C30" s="63" t="n">
        <v>40298</v>
      </c>
      <c r="D30" s="63" t="n">
        <v>40861</v>
      </c>
      <c r="E30" s="49" t="n">
        <v>3</v>
      </c>
      <c r="F30" s="54" t="n">
        <v>0</v>
      </c>
      <c r="G30" s="54" t="n">
        <v>2046.29</v>
      </c>
      <c r="H30" s="54" t="n">
        <v>622.93</v>
      </c>
      <c r="I30" s="54" t="n">
        <f aca="false">SUM(F30:H30)</f>
        <v>2669.22</v>
      </c>
      <c r="J30" s="49" t="n">
        <f aca="false">Calc!$C$5-D30</f>
        <v>26</v>
      </c>
      <c r="K30" s="49" t="n">
        <f aca="false">IF(J30&lt;=Calc!$C$11,4,IF(J30&lt;=Calc!$C$12,3,IF(J30&lt;=Calc!$C$13,2,1)))</f>
        <v>4</v>
      </c>
      <c r="L30" s="49" t="n">
        <f aca="false">1+(E30&gt;=Calc!$C$16)+(E30&gt;=Calc!$C$17)+(E30&gt;=Calc!$C$18)</f>
        <v>2</v>
      </c>
      <c r="M30" s="49" t="str">
        <f aca="false">IF(AND(K30=4,L30&gt;=3),"Champions",IF(AND(K30=3,L30&gt;=3),"Loyal",IF(K30&gt;=3,"Recent / New",IF(L30&gt;=3,"At Risk","Hibernating / Lost"))))</f>
        <v>Recent / New</v>
      </c>
      <c r="N30" s="54" t="n">
        <f aca="false">IF(AND(Calc!$C$2&lt;=2009,Calc!$C$3&gt;=2009),F30,0)+IF(AND(Calc!$C$2&lt;=2010,Calc!$C$3&gt;=2010),G30,0)+IF(AND(Calc!$C$2&lt;=2011,Calc!$C$3&gt;=2011),H30,0)</f>
        <v>2669.22</v>
      </c>
      <c r="O30" s="61" t="n">
        <f aca="false">IF(AND(N30&gt;0,OR(Calc!$C$4="*",B30=Calc!$C$4)),N30+ROW()*0.000000001,0)</f>
        <v>2669.22000003</v>
      </c>
    </row>
    <row r="31" customFormat="false" ht="15" hidden="false" customHeight="false" outlineLevel="0" collapsed="false">
      <c r="A31" s="49" t="n">
        <v>12375</v>
      </c>
      <c r="B31" s="49" t="s">
        <v>191</v>
      </c>
      <c r="C31" s="63" t="n">
        <v>40788</v>
      </c>
      <c r="D31" s="63" t="n">
        <v>40876</v>
      </c>
      <c r="E31" s="49" t="n">
        <v>2</v>
      </c>
      <c r="F31" s="54" t="n">
        <v>0</v>
      </c>
      <c r="G31" s="54" t="n">
        <v>0</v>
      </c>
      <c r="H31" s="54" t="n">
        <v>375.42</v>
      </c>
      <c r="I31" s="54" t="n">
        <f aca="false">SUM(F31:H31)</f>
        <v>375.42</v>
      </c>
      <c r="J31" s="49" t="n">
        <f aca="false">Calc!$C$5-D31</f>
        <v>11</v>
      </c>
      <c r="K31" s="49" t="n">
        <f aca="false">IF(J31&lt;=Calc!$C$11,4,IF(J31&lt;=Calc!$C$12,3,IF(J31&lt;=Calc!$C$13,2,1)))</f>
        <v>4</v>
      </c>
      <c r="L31" s="49" t="n">
        <f aca="false">1+(E31&gt;=Calc!$C$16)+(E31&gt;=Calc!$C$17)+(E31&gt;=Calc!$C$18)</f>
        <v>2</v>
      </c>
      <c r="M31" s="49" t="str">
        <f aca="false">IF(AND(K31=4,L31&gt;=3),"Champions",IF(AND(K31=3,L31&gt;=3),"Loyal",IF(K31&gt;=3,"Recent / New",IF(L31&gt;=3,"At Risk","Hibernating / Lost"))))</f>
        <v>Recent / New</v>
      </c>
      <c r="N31" s="54" t="n">
        <f aca="false">IF(AND(Calc!$C$2&lt;=2009,Calc!$C$3&gt;=2009),F31,0)+IF(AND(Calc!$C$2&lt;=2010,Calc!$C$3&gt;=2010),G31,0)+IF(AND(Calc!$C$2&lt;=2011,Calc!$C$3&gt;=2011),H31,0)</f>
        <v>375.42</v>
      </c>
      <c r="O31" s="61" t="n">
        <f aca="false">IF(AND(N31&gt;0,OR(Calc!$C$4="*",B31=Calc!$C$4)),N31+ROW()*0.000000001,0)</f>
        <v>375.420000031</v>
      </c>
    </row>
    <row r="32" customFormat="false" ht="15" hidden="false" customHeight="false" outlineLevel="0" collapsed="false">
      <c r="A32" s="49" t="n">
        <v>12376</v>
      </c>
      <c r="B32" s="49" t="s">
        <v>198</v>
      </c>
      <c r="C32" s="63" t="n">
        <v>40469</v>
      </c>
      <c r="D32" s="63" t="n">
        <v>40497</v>
      </c>
      <c r="E32" s="49" t="n">
        <v>2</v>
      </c>
      <c r="F32" s="54" t="n">
        <v>0</v>
      </c>
      <c r="G32" s="54" t="n">
        <v>383.15</v>
      </c>
      <c r="H32" s="54" t="n">
        <v>0</v>
      </c>
      <c r="I32" s="54" t="n">
        <f aca="false">SUM(F32:H32)</f>
        <v>383.15</v>
      </c>
      <c r="J32" s="49" t="n">
        <f aca="false">Calc!$C$5-D32</f>
        <v>390</v>
      </c>
      <c r="K32" s="49" t="n">
        <f aca="false">IF(J32&lt;=Calc!$C$11,4,IF(J32&lt;=Calc!$C$12,3,IF(J32&lt;=Calc!$C$13,2,1)))</f>
        <v>1</v>
      </c>
      <c r="L32" s="49" t="n">
        <f aca="false">1+(E32&gt;=Calc!$C$16)+(E32&gt;=Calc!$C$17)+(E32&gt;=Calc!$C$18)</f>
        <v>2</v>
      </c>
      <c r="M32" s="49" t="str">
        <f aca="false">IF(AND(K32=4,L32&gt;=3),"Champions",IF(AND(K32=3,L32&gt;=3),"Loyal",IF(K32&gt;=3,"Recent / New",IF(L32&gt;=3,"At Risk","Hibernating / Lost"))))</f>
        <v>Hibernating / Lost</v>
      </c>
      <c r="N32" s="54" t="n">
        <f aca="false">IF(AND(Calc!$C$2&lt;=2009,Calc!$C$3&gt;=2009),F32,0)+IF(AND(Calc!$C$2&lt;=2010,Calc!$C$3&gt;=2010),G32,0)+IF(AND(Calc!$C$2&lt;=2011,Calc!$C$3&gt;=2011),H32,0)</f>
        <v>383.15</v>
      </c>
      <c r="O32" s="61" t="n">
        <f aca="false">IF(AND(N32&gt;0,OR(Calc!$C$4="*",B32=Calc!$C$4)),N32+ROW()*0.000000001,0)</f>
        <v>383.150000032</v>
      </c>
    </row>
    <row r="33" customFormat="false" ht="15" hidden="false" customHeight="false" outlineLevel="0" collapsed="false">
      <c r="A33" s="49" t="n">
        <v>12377</v>
      </c>
      <c r="B33" s="49" t="s">
        <v>198</v>
      </c>
      <c r="C33" s="63" t="n">
        <v>40297</v>
      </c>
      <c r="D33" s="63" t="n">
        <v>40571</v>
      </c>
      <c r="E33" s="49" t="n">
        <v>4</v>
      </c>
      <c r="F33" s="54" t="n">
        <v>0</v>
      </c>
      <c r="G33" s="54" t="n">
        <v>2719.72</v>
      </c>
      <c r="H33" s="54" t="n">
        <v>546.6</v>
      </c>
      <c r="I33" s="54" t="n">
        <f aca="false">SUM(F33:H33)</f>
        <v>3266.32</v>
      </c>
      <c r="J33" s="49" t="n">
        <f aca="false">Calc!$C$5-D33</f>
        <v>316</v>
      </c>
      <c r="K33" s="49" t="n">
        <f aca="false">IF(J33&lt;=Calc!$C$11,4,IF(J33&lt;=Calc!$C$12,3,IF(J33&lt;=Calc!$C$13,2,1)))</f>
        <v>2</v>
      </c>
      <c r="L33" s="49" t="n">
        <f aca="false">1+(E33&gt;=Calc!$C$16)+(E33&gt;=Calc!$C$17)+(E33&gt;=Calc!$C$18)</f>
        <v>3</v>
      </c>
      <c r="M33" s="49" t="str">
        <f aca="false">IF(AND(K33=4,L33&gt;=3),"Champions",IF(AND(K33=3,L33&gt;=3),"Loyal",IF(K33&gt;=3,"Recent / New",IF(L33&gt;=3,"At Risk","Hibernating / Lost"))))</f>
        <v>At Risk</v>
      </c>
      <c r="N33" s="54" t="n">
        <f aca="false">IF(AND(Calc!$C$2&lt;=2009,Calc!$C$3&gt;=2009),F33,0)+IF(AND(Calc!$C$2&lt;=2010,Calc!$C$3&gt;=2010),G33,0)+IF(AND(Calc!$C$2&lt;=2011,Calc!$C$3&gt;=2011),H33,0)</f>
        <v>3266.32</v>
      </c>
      <c r="O33" s="61" t="n">
        <f aca="false">IF(AND(N33&gt;0,OR(Calc!$C$4="*",B33=Calc!$C$4)),N33+ROW()*0.000000001,0)</f>
        <v>3266.320000033</v>
      </c>
    </row>
    <row r="34" customFormat="false" ht="15" hidden="false" customHeight="false" outlineLevel="0" collapsed="false">
      <c r="A34" s="49" t="n">
        <v>12378</v>
      </c>
      <c r="B34" s="49" t="s">
        <v>198</v>
      </c>
      <c r="C34" s="63" t="n">
        <v>40324</v>
      </c>
      <c r="D34" s="63" t="n">
        <v>40757</v>
      </c>
      <c r="E34" s="49" t="n">
        <v>2</v>
      </c>
      <c r="F34" s="54" t="n">
        <v>0</v>
      </c>
      <c r="G34" s="54" t="n">
        <v>1407.7</v>
      </c>
      <c r="H34" s="54" t="n">
        <v>4008.62</v>
      </c>
      <c r="I34" s="54" t="n">
        <f aca="false">SUM(F34:H34)</f>
        <v>5416.32</v>
      </c>
      <c r="J34" s="49" t="n">
        <f aca="false">Calc!$C$5-D34</f>
        <v>130</v>
      </c>
      <c r="K34" s="49" t="n">
        <f aca="false">IF(J34&lt;=Calc!$C$11,4,IF(J34&lt;=Calc!$C$12,3,IF(J34&lt;=Calc!$C$13,2,1)))</f>
        <v>2</v>
      </c>
      <c r="L34" s="49" t="n">
        <f aca="false">1+(E34&gt;=Calc!$C$16)+(E34&gt;=Calc!$C$17)+(E34&gt;=Calc!$C$18)</f>
        <v>2</v>
      </c>
      <c r="M34" s="49" t="str">
        <f aca="false">IF(AND(K34=4,L34&gt;=3),"Champions",IF(AND(K34=3,L34&gt;=3),"Loyal",IF(K34&gt;=3,"Recent / New",IF(L34&gt;=3,"At Risk","Hibernating / Lost"))))</f>
        <v>Hibernating / Lost</v>
      </c>
      <c r="N34" s="54" t="n">
        <f aca="false">IF(AND(Calc!$C$2&lt;=2009,Calc!$C$3&gt;=2009),F34,0)+IF(AND(Calc!$C$2&lt;=2010,Calc!$C$3&gt;=2010),G34,0)+IF(AND(Calc!$C$2&lt;=2011,Calc!$C$3&gt;=2011),H34,0)</f>
        <v>5416.32</v>
      </c>
      <c r="O34" s="61" t="n">
        <f aca="false">IF(AND(N34&gt;0,OR(Calc!$C$4="*",B34=Calc!$C$4)),N34+ROW()*0.000000001,0)</f>
        <v>5416.320000034</v>
      </c>
    </row>
    <row r="35" customFormat="false" ht="15" hidden="false" customHeight="false" outlineLevel="0" collapsed="false">
      <c r="A35" s="49" t="n">
        <v>12379</v>
      </c>
      <c r="B35" s="49" t="s">
        <v>201</v>
      </c>
      <c r="C35" s="63" t="n">
        <v>40352</v>
      </c>
      <c r="D35" s="63" t="n">
        <v>40805</v>
      </c>
      <c r="E35" s="49" t="n">
        <v>4</v>
      </c>
      <c r="F35" s="54" t="n">
        <v>0</v>
      </c>
      <c r="G35" s="54" t="n">
        <v>692.98</v>
      </c>
      <c r="H35" s="54" t="n">
        <v>775.29</v>
      </c>
      <c r="I35" s="54" t="n">
        <f aca="false">SUM(F35:H35)</f>
        <v>1468.27</v>
      </c>
      <c r="J35" s="49" t="n">
        <f aca="false">Calc!$C$5-D35</f>
        <v>82</v>
      </c>
      <c r="K35" s="49" t="n">
        <f aca="false">IF(J35&lt;=Calc!$C$11,4,IF(J35&lt;=Calc!$C$12,3,IF(J35&lt;=Calc!$C$13,2,1)))</f>
        <v>3</v>
      </c>
      <c r="L35" s="49" t="n">
        <f aca="false">1+(E35&gt;=Calc!$C$16)+(E35&gt;=Calc!$C$17)+(E35&gt;=Calc!$C$18)</f>
        <v>3</v>
      </c>
      <c r="M35" s="49" t="str">
        <f aca="false">IF(AND(K35=4,L35&gt;=3),"Champions",IF(AND(K35=3,L35&gt;=3),"Loyal",IF(K35&gt;=3,"Recent / New",IF(L35&gt;=3,"At Risk","Hibernating / Lost"))))</f>
        <v>Loyal</v>
      </c>
      <c r="N35" s="54" t="n">
        <f aca="false">IF(AND(Calc!$C$2&lt;=2009,Calc!$C$3&gt;=2009),F35,0)+IF(AND(Calc!$C$2&lt;=2010,Calc!$C$3&gt;=2010),G35,0)+IF(AND(Calc!$C$2&lt;=2011,Calc!$C$3&gt;=2011),H35,0)</f>
        <v>1468.27</v>
      </c>
      <c r="O35" s="61" t="n">
        <f aca="false">IF(AND(N35&gt;0,OR(Calc!$C$4="*",B35=Calc!$C$4)),N35+ROW()*0.000000001,0)</f>
        <v>1468.270000035</v>
      </c>
    </row>
    <row r="36" customFormat="false" ht="15" hidden="false" customHeight="false" outlineLevel="0" collapsed="false">
      <c r="A36" s="49" t="n">
        <v>12380</v>
      </c>
      <c r="B36" s="49" t="s">
        <v>201</v>
      </c>
      <c r="C36" s="63" t="n">
        <v>40224</v>
      </c>
      <c r="D36" s="63" t="n">
        <v>40865</v>
      </c>
      <c r="E36" s="49" t="n">
        <v>8</v>
      </c>
      <c r="F36" s="54" t="n">
        <v>0</v>
      </c>
      <c r="G36" s="54" t="n">
        <v>4747.44</v>
      </c>
      <c r="H36" s="54" t="n">
        <v>2423.56</v>
      </c>
      <c r="I36" s="54" t="n">
        <f aca="false">SUM(F36:H36)</f>
        <v>7171</v>
      </c>
      <c r="J36" s="49" t="n">
        <f aca="false">Calc!$C$5-D36</f>
        <v>22</v>
      </c>
      <c r="K36" s="49" t="n">
        <f aca="false">IF(J36&lt;=Calc!$C$11,4,IF(J36&lt;=Calc!$C$12,3,IF(J36&lt;=Calc!$C$13,2,1)))</f>
        <v>4</v>
      </c>
      <c r="L36" s="49" t="n">
        <f aca="false">1+(E36&gt;=Calc!$C$16)+(E36&gt;=Calc!$C$17)+(E36&gt;=Calc!$C$18)</f>
        <v>4</v>
      </c>
      <c r="M36" s="49" t="str">
        <f aca="false">IF(AND(K36=4,L36&gt;=3),"Champions",IF(AND(K36=3,L36&gt;=3),"Loyal",IF(K36&gt;=3,"Recent / New",IF(L36&gt;=3,"At Risk","Hibernating / Lost"))))</f>
        <v>Champions</v>
      </c>
      <c r="N36" s="54" t="n">
        <f aca="false">IF(AND(Calc!$C$2&lt;=2009,Calc!$C$3&gt;=2009),F36,0)+IF(AND(Calc!$C$2&lt;=2010,Calc!$C$3&gt;=2010),G36,0)+IF(AND(Calc!$C$2&lt;=2011,Calc!$C$3&gt;=2011),H36,0)</f>
        <v>7171</v>
      </c>
      <c r="O36" s="61" t="n">
        <f aca="false">IF(AND(N36&gt;0,OR(Calc!$C$4="*",B36=Calc!$C$4)),N36+ROW()*0.000000001,0)</f>
        <v>7171.000000036</v>
      </c>
    </row>
    <row r="37" customFormat="false" ht="15" hidden="false" customHeight="false" outlineLevel="0" collapsed="false">
      <c r="A37" s="49" t="n">
        <v>12381</v>
      </c>
      <c r="B37" s="49" t="s">
        <v>193</v>
      </c>
      <c r="C37" s="63" t="n">
        <v>40767</v>
      </c>
      <c r="D37" s="63" t="n">
        <v>40882</v>
      </c>
      <c r="E37" s="49" t="n">
        <v>3</v>
      </c>
      <c r="F37" s="54" t="n">
        <v>0</v>
      </c>
      <c r="G37" s="54" t="n">
        <v>0</v>
      </c>
      <c r="H37" s="54" t="n">
        <v>1433.46</v>
      </c>
      <c r="I37" s="54" t="n">
        <f aca="false">SUM(F37:H37)</f>
        <v>1433.46</v>
      </c>
      <c r="J37" s="49" t="n">
        <f aca="false">Calc!$C$5-D37</f>
        <v>5</v>
      </c>
      <c r="K37" s="49" t="n">
        <f aca="false">IF(J37&lt;=Calc!$C$11,4,IF(J37&lt;=Calc!$C$12,3,IF(J37&lt;=Calc!$C$13,2,1)))</f>
        <v>4</v>
      </c>
      <c r="L37" s="49" t="n">
        <f aca="false">1+(E37&gt;=Calc!$C$16)+(E37&gt;=Calc!$C$17)+(E37&gt;=Calc!$C$18)</f>
        <v>2</v>
      </c>
      <c r="M37" s="49" t="str">
        <f aca="false">IF(AND(K37=4,L37&gt;=3),"Champions",IF(AND(K37=3,L37&gt;=3),"Loyal",IF(K37&gt;=3,"Recent / New",IF(L37&gt;=3,"At Risk","Hibernating / Lost"))))</f>
        <v>Recent / New</v>
      </c>
      <c r="N37" s="54" t="n">
        <f aca="false">IF(AND(Calc!$C$2&lt;=2009,Calc!$C$3&gt;=2009),F37,0)+IF(AND(Calc!$C$2&lt;=2010,Calc!$C$3&gt;=2010),G37,0)+IF(AND(Calc!$C$2&lt;=2011,Calc!$C$3&gt;=2011),H37,0)</f>
        <v>1433.46</v>
      </c>
      <c r="O37" s="61" t="n">
        <f aca="false">IF(AND(N37&gt;0,OR(Calc!$C$4="*",B37=Calc!$C$4)),N37+ROW()*0.000000001,0)</f>
        <v>1433.460000037</v>
      </c>
    </row>
    <row r="38" customFormat="false" ht="15" hidden="false" customHeight="false" outlineLevel="0" collapsed="false">
      <c r="A38" s="49" t="n">
        <v>12383</v>
      </c>
      <c r="B38" s="49" t="s">
        <v>201</v>
      </c>
      <c r="C38" s="63" t="n">
        <v>40534</v>
      </c>
      <c r="D38" s="63" t="n">
        <v>40702</v>
      </c>
      <c r="E38" s="49" t="n">
        <v>5</v>
      </c>
      <c r="F38" s="54" t="n">
        <v>0</v>
      </c>
      <c r="G38" s="54" t="n">
        <v>555.72</v>
      </c>
      <c r="H38" s="54" t="n">
        <v>1061.59</v>
      </c>
      <c r="I38" s="54" t="n">
        <f aca="false">SUM(F38:H38)</f>
        <v>1617.31</v>
      </c>
      <c r="J38" s="49" t="n">
        <f aca="false">Calc!$C$5-D38</f>
        <v>185</v>
      </c>
      <c r="K38" s="49" t="n">
        <f aca="false">IF(J38&lt;=Calc!$C$11,4,IF(J38&lt;=Calc!$C$12,3,IF(J38&lt;=Calc!$C$13,2,1)))</f>
        <v>2</v>
      </c>
      <c r="L38" s="49" t="n">
        <f aca="false">1+(E38&gt;=Calc!$C$16)+(E38&gt;=Calc!$C$17)+(E38&gt;=Calc!$C$18)</f>
        <v>3</v>
      </c>
      <c r="M38" s="49" t="str">
        <f aca="false">IF(AND(K38=4,L38&gt;=3),"Champions",IF(AND(K38=3,L38&gt;=3),"Loyal",IF(K38&gt;=3,"Recent / New",IF(L38&gt;=3,"At Risk","Hibernating / Lost"))))</f>
        <v>At Risk</v>
      </c>
      <c r="N38" s="54" t="n">
        <f aca="false">IF(AND(Calc!$C$2&lt;=2009,Calc!$C$3&gt;=2009),F38,0)+IF(AND(Calc!$C$2&lt;=2010,Calc!$C$3&gt;=2010),G38,0)+IF(AND(Calc!$C$2&lt;=2011,Calc!$C$3&gt;=2011),H38,0)</f>
        <v>1617.31</v>
      </c>
      <c r="O38" s="61" t="n">
        <f aca="false">IF(AND(N38&gt;0,OR(Calc!$C$4="*",B38=Calc!$C$4)),N38+ROW()*0.000000001,0)</f>
        <v>1617.310000038</v>
      </c>
    </row>
    <row r="39" customFormat="false" ht="15" hidden="false" customHeight="false" outlineLevel="0" collapsed="false">
      <c r="A39" s="49" t="n">
        <v>12384</v>
      </c>
      <c r="B39" s="49" t="s">
        <v>198</v>
      </c>
      <c r="C39" s="63" t="n">
        <v>40765</v>
      </c>
      <c r="D39" s="63" t="n">
        <v>40858</v>
      </c>
      <c r="E39" s="49" t="n">
        <v>2</v>
      </c>
      <c r="F39" s="54" t="n">
        <v>0</v>
      </c>
      <c r="G39" s="54" t="n">
        <v>0</v>
      </c>
      <c r="H39" s="54" t="n">
        <v>406.16</v>
      </c>
      <c r="I39" s="54" t="n">
        <f aca="false">SUM(F39:H39)</f>
        <v>406.16</v>
      </c>
      <c r="J39" s="49" t="n">
        <f aca="false">Calc!$C$5-D39</f>
        <v>29</v>
      </c>
      <c r="K39" s="49" t="n">
        <f aca="false">IF(J39&lt;=Calc!$C$11,4,IF(J39&lt;=Calc!$C$12,3,IF(J39&lt;=Calc!$C$13,2,1)))</f>
        <v>3</v>
      </c>
      <c r="L39" s="49" t="n">
        <f aca="false">1+(E39&gt;=Calc!$C$16)+(E39&gt;=Calc!$C$17)+(E39&gt;=Calc!$C$18)</f>
        <v>2</v>
      </c>
      <c r="M39" s="49" t="str">
        <f aca="false">IF(AND(K39=4,L39&gt;=3),"Champions",IF(AND(K39=3,L39&gt;=3),"Loyal",IF(K39&gt;=3,"Recent / New",IF(L39&gt;=3,"At Risk","Hibernating / Lost"))))</f>
        <v>Recent / New</v>
      </c>
      <c r="N39" s="54" t="n">
        <f aca="false">IF(AND(Calc!$C$2&lt;=2009,Calc!$C$3&gt;=2009),F39,0)+IF(AND(Calc!$C$2&lt;=2010,Calc!$C$3&gt;=2010),G39,0)+IF(AND(Calc!$C$2&lt;=2011,Calc!$C$3&gt;=2011),H39,0)</f>
        <v>406.16</v>
      </c>
      <c r="O39" s="61" t="n">
        <f aca="false">IF(AND(N39&gt;0,OR(Calc!$C$4="*",B39=Calc!$C$4)),N39+ROW()*0.000000001,0)</f>
        <v>406.160000039</v>
      </c>
    </row>
    <row r="40" customFormat="false" ht="15" hidden="false" customHeight="false" outlineLevel="0" collapsed="false">
      <c r="A40" s="49" t="n">
        <v>12385</v>
      </c>
      <c r="B40" s="49" t="s">
        <v>201</v>
      </c>
      <c r="C40" s="63" t="n">
        <v>40507</v>
      </c>
      <c r="D40" s="63" t="n">
        <v>40507</v>
      </c>
      <c r="E40" s="49" t="n">
        <v>1</v>
      </c>
      <c r="F40" s="54" t="n">
        <v>0</v>
      </c>
      <c r="G40" s="54" t="n">
        <v>1668.4</v>
      </c>
      <c r="H40" s="54" t="n">
        <v>0</v>
      </c>
      <c r="I40" s="54" t="n">
        <f aca="false">SUM(F40:H40)</f>
        <v>1668.4</v>
      </c>
      <c r="J40" s="49" t="n">
        <f aca="false">Calc!$C$5-D40</f>
        <v>380</v>
      </c>
      <c r="K40" s="49" t="n">
        <f aca="false">IF(J40&lt;=Calc!$C$11,4,IF(J40&lt;=Calc!$C$12,3,IF(J40&lt;=Calc!$C$13,2,1)))</f>
        <v>2</v>
      </c>
      <c r="L40" s="49" t="n">
        <f aca="false">1+(E40&gt;=Calc!$C$16)+(E40&gt;=Calc!$C$17)+(E40&gt;=Calc!$C$18)</f>
        <v>1</v>
      </c>
      <c r="M40" s="49" t="str">
        <f aca="false">IF(AND(K40=4,L40&gt;=3),"Champions",IF(AND(K40=3,L40&gt;=3),"Loyal",IF(K40&gt;=3,"Recent / New",IF(L40&gt;=3,"At Risk","Hibernating / Lost"))))</f>
        <v>Hibernating / Lost</v>
      </c>
      <c r="N40" s="54" t="n">
        <f aca="false">IF(AND(Calc!$C$2&lt;=2009,Calc!$C$3&gt;=2009),F40,0)+IF(AND(Calc!$C$2&lt;=2010,Calc!$C$3&gt;=2010),G40,0)+IF(AND(Calc!$C$2&lt;=2011,Calc!$C$3&gt;=2011),H40,0)</f>
        <v>1668.4</v>
      </c>
      <c r="O40" s="61" t="n">
        <f aca="false">IF(AND(N40&gt;0,OR(Calc!$C$4="*",B40=Calc!$C$4)),N40+ROW()*0.000000001,0)</f>
        <v>1668.40000004</v>
      </c>
    </row>
    <row r="41" customFormat="false" ht="15" hidden="false" customHeight="false" outlineLevel="0" collapsed="false">
      <c r="A41" s="49" t="n">
        <v>12386</v>
      </c>
      <c r="B41" s="49" t="s">
        <v>203</v>
      </c>
      <c r="C41" s="63" t="n">
        <v>40520</v>
      </c>
      <c r="D41" s="63" t="n">
        <v>40549</v>
      </c>
      <c r="E41" s="49" t="n">
        <v>2</v>
      </c>
      <c r="F41" s="54" t="n">
        <v>0</v>
      </c>
      <c r="G41" s="54" t="n">
        <v>258.9</v>
      </c>
      <c r="H41" s="54" t="n">
        <v>143</v>
      </c>
      <c r="I41" s="54" t="n">
        <f aca="false">SUM(F41:H41)</f>
        <v>401.9</v>
      </c>
      <c r="J41" s="49" t="n">
        <f aca="false">Calc!$C$5-D41</f>
        <v>338</v>
      </c>
      <c r="K41" s="49" t="n">
        <f aca="false">IF(J41&lt;=Calc!$C$11,4,IF(J41&lt;=Calc!$C$12,3,IF(J41&lt;=Calc!$C$13,2,1)))</f>
        <v>2</v>
      </c>
      <c r="L41" s="49" t="n">
        <f aca="false">1+(E41&gt;=Calc!$C$16)+(E41&gt;=Calc!$C$17)+(E41&gt;=Calc!$C$18)</f>
        <v>2</v>
      </c>
      <c r="M41" s="49" t="str">
        <f aca="false">IF(AND(K41=4,L41&gt;=3),"Champions",IF(AND(K41=3,L41&gt;=3),"Loyal",IF(K41&gt;=3,"Recent / New",IF(L41&gt;=3,"At Risk","Hibernating / Lost"))))</f>
        <v>Hibernating / Lost</v>
      </c>
      <c r="N41" s="54" t="n">
        <f aca="false">IF(AND(Calc!$C$2&lt;=2009,Calc!$C$3&gt;=2009),F41,0)+IF(AND(Calc!$C$2&lt;=2010,Calc!$C$3&gt;=2010),G41,0)+IF(AND(Calc!$C$2&lt;=2011,Calc!$C$3&gt;=2011),H41,0)</f>
        <v>401.9</v>
      </c>
      <c r="O41" s="61" t="n">
        <f aca="false">IF(AND(N41&gt;0,OR(Calc!$C$4="*",B41=Calc!$C$4)),N41+ROW()*0.000000001,0)</f>
        <v>401.900000041</v>
      </c>
    </row>
    <row r="42" customFormat="false" ht="15" hidden="false" customHeight="false" outlineLevel="0" collapsed="false">
      <c r="A42" s="49" t="n">
        <v>12387</v>
      </c>
      <c r="B42" s="49" t="s">
        <v>203</v>
      </c>
      <c r="C42" s="63" t="n">
        <v>40471</v>
      </c>
      <c r="D42" s="63" t="n">
        <v>40471</v>
      </c>
      <c r="E42" s="49" t="n">
        <v>1</v>
      </c>
      <c r="F42" s="54" t="n">
        <v>0</v>
      </c>
      <c r="G42" s="54" t="n">
        <v>143.94</v>
      </c>
      <c r="H42" s="54" t="n">
        <v>0</v>
      </c>
      <c r="I42" s="54" t="n">
        <f aca="false">SUM(F42:H42)</f>
        <v>143.94</v>
      </c>
      <c r="J42" s="49" t="n">
        <f aca="false">Calc!$C$5-D42</f>
        <v>416</v>
      </c>
      <c r="K42" s="49" t="n">
        <f aca="false">IF(J42&lt;=Calc!$C$11,4,IF(J42&lt;=Calc!$C$12,3,IF(J42&lt;=Calc!$C$13,2,1)))</f>
        <v>1</v>
      </c>
      <c r="L42" s="49" t="n">
        <f aca="false">1+(E42&gt;=Calc!$C$16)+(E42&gt;=Calc!$C$17)+(E42&gt;=Calc!$C$18)</f>
        <v>1</v>
      </c>
      <c r="M42" s="49" t="str">
        <f aca="false">IF(AND(K42=4,L42&gt;=3),"Champions",IF(AND(K42=3,L42&gt;=3),"Loyal",IF(K42&gt;=3,"Recent / New",IF(L42&gt;=3,"At Risk","Hibernating / Lost"))))</f>
        <v>Hibernating / Lost</v>
      </c>
      <c r="N42" s="54" t="n">
        <f aca="false">IF(AND(Calc!$C$2&lt;=2009,Calc!$C$3&gt;=2009),F42,0)+IF(AND(Calc!$C$2&lt;=2010,Calc!$C$3&gt;=2010),G42,0)+IF(AND(Calc!$C$2&lt;=2011,Calc!$C$3&gt;=2011),H42,0)</f>
        <v>143.94</v>
      </c>
      <c r="O42" s="61" t="n">
        <f aca="false">IF(AND(N42&gt;0,OR(Calc!$C$4="*",B42=Calc!$C$4)),N42+ROW()*0.000000001,0)</f>
        <v>143.940000042</v>
      </c>
    </row>
    <row r="43" customFormat="false" ht="15" hidden="false" customHeight="false" outlineLevel="0" collapsed="false">
      <c r="A43" s="49" t="n">
        <v>12388</v>
      </c>
      <c r="B43" s="49" t="s">
        <v>203</v>
      </c>
      <c r="C43" s="63" t="n">
        <v>40304</v>
      </c>
      <c r="D43" s="63" t="n">
        <v>40871</v>
      </c>
      <c r="E43" s="49" t="n">
        <v>8</v>
      </c>
      <c r="F43" s="54" t="n">
        <v>0</v>
      </c>
      <c r="G43" s="54" t="n">
        <v>1120.45</v>
      </c>
      <c r="H43" s="54" t="n">
        <v>2780.66</v>
      </c>
      <c r="I43" s="54" t="n">
        <f aca="false">SUM(F43:H43)</f>
        <v>3901.11</v>
      </c>
      <c r="J43" s="49" t="n">
        <f aca="false">Calc!$C$5-D43</f>
        <v>16</v>
      </c>
      <c r="K43" s="49" t="n">
        <f aca="false">IF(J43&lt;=Calc!$C$11,4,IF(J43&lt;=Calc!$C$12,3,IF(J43&lt;=Calc!$C$13,2,1)))</f>
        <v>4</v>
      </c>
      <c r="L43" s="49" t="n">
        <f aca="false">1+(E43&gt;=Calc!$C$16)+(E43&gt;=Calc!$C$17)+(E43&gt;=Calc!$C$18)</f>
        <v>4</v>
      </c>
      <c r="M43" s="49" t="str">
        <f aca="false">IF(AND(K43=4,L43&gt;=3),"Champions",IF(AND(K43=3,L43&gt;=3),"Loyal",IF(K43&gt;=3,"Recent / New",IF(L43&gt;=3,"At Risk","Hibernating / Lost"))))</f>
        <v>Champions</v>
      </c>
      <c r="N43" s="54" t="n">
        <f aca="false">IF(AND(Calc!$C$2&lt;=2009,Calc!$C$3&gt;=2009),F43,0)+IF(AND(Calc!$C$2&lt;=2010,Calc!$C$3&gt;=2010),G43,0)+IF(AND(Calc!$C$2&lt;=2011,Calc!$C$3&gt;=2011),H43,0)</f>
        <v>3901.11</v>
      </c>
      <c r="O43" s="61" t="n">
        <f aca="false">IF(AND(N43&gt;0,OR(Calc!$C$4="*",B43=Calc!$C$4)),N43+ROW()*0.000000001,0)</f>
        <v>3901.110000043</v>
      </c>
    </row>
    <row r="44" customFormat="false" ht="15" hidden="false" customHeight="false" outlineLevel="0" collapsed="false">
      <c r="A44" s="49" t="n">
        <v>12389</v>
      </c>
      <c r="B44" s="49" t="s">
        <v>203</v>
      </c>
      <c r="C44" s="63" t="n">
        <v>40231</v>
      </c>
      <c r="D44" s="63" t="n">
        <v>40484</v>
      </c>
      <c r="E44" s="49" t="n">
        <v>3</v>
      </c>
      <c r="F44" s="54" t="n">
        <v>0</v>
      </c>
      <c r="G44" s="54" t="n">
        <v>1433.33</v>
      </c>
      <c r="H44" s="54" t="n">
        <v>0</v>
      </c>
      <c r="I44" s="54" t="n">
        <f aca="false">SUM(F44:H44)</f>
        <v>1433.33</v>
      </c>
      <c r="J44" s="49" t="n">
        <f aca="false">Calc!$C$5-D44</f>
        <v>403</v>
      </c>
      <c r="K44" s="49" t="n">
        <f aca="false">IF(J44&lt;=Calc!$C$11,4,IF(J44&lt;=Calc!$C$12,3,IF(J44&lt;=Calc!$C$13,2,1)))</f>
        <v>1</v>
      </c>
      <c r="L44" s="49" t="n">
        <f aca="false">1+(E44&gt;=Calc!$C$16)+(E44&gt;=Calc!$C$17)+(E44&gt;=Calc!$C$18)</f>
        <v>2</v>
      </c>
      <c r="M44" s="49" t="str">
        <f aca="false">IF(AND(K44=4,L44&gt;=3),"Champions",IF(AND(K44=3,L44&gt;=3),"Loyal",IF(K44&gt;=3,"Recent / New",IF(L44&gt;=3,"At Risk","Hibernating / Lost"))))</f>
        <v>Hibernating / Lost</v>
      </c>
      <c r="N44" s="54" t="n">
        <f aca="false">IF(AND(Calc!$C$2&lt;=2009,Calc!$C$3&gt;=2009),F44,0)+IF(AND(Calc!$C$2&lt;=2010,Calc!$C$3&gt;=2010),G44,0)+IF(AND(Calc!$C$2&lt;=2011,Calc!$C$3&gt;=2011),H44,0)</f>
        <v>1433.33</v>
      </c>
      <c r="O44" s="61" t="n">
        <f aca="false">IF(AND(N44&gt;0,OR(Calc!$C$4="*",B44=Calc!$C$4)),N44+ROW()*0.000000001,0)</f>
        <v>1433.330000044</v>
      </c>
    </row>
    <row r="45" customFormat="false" ht="15" hidden="false" customHeight="false" outlineLevel="0" collapsed="false">
      <c r="A45" s="49" t="n">
        <v>12390</v>
      </c>
      <c r="B45" s="49" t="s">
        <v>201</v>
      </c>
      <c r="C45" s="63" t="n">
        <v>40807</v>
      </c>
      <c r="D45" s="63" t="n">
        <v>40807</v>
      </c>
      <c r="E45" s="49" t="n">
        <v>1</v>
      </c>
      <c r="F45" s="54" t="n">
        <v>0</v>
      </c>
      <c r="G45" s="54" t="n">
        <v>0</v>
      </c>
      <c r="H45" s="54" t="n">
        <v>504.84</v>
      </c>
      <c r="I45" s="54" t="n">
        <f aca="false">SUM(F45:H45)</f>
        <v>504.84</v>
      </c>
      <c r="J45" s="49" t="n">
        <f aca="false">Calc!$C$5-D45</f>
        <v>80</v>
      </c>
      <c r="K45" s="49" t="n">
        <f aca="false">IF(J45&lt;=Calc!$C$11,4,IF(J45&lt;=Calc!$C$12,3,IF(J45&lt;=Calc!$C$13,2,1)))</f>
        <v>3</v>
      </c>
      <c r="L45" s="49" t="n">
        <f aca="false">1+(E45&gt;=Calc!$C$16)+(E45&gt;=Calc!$C$17)+(E45&gt;=Calc!$C$18)</f>
        <v>1</v>
      </c>
      <c r="M45" s="49" t="str">
        <f aca="false">IF(AND(K45=4,L45&gt;=3),"Champions",IF(AND(K45=3,L45&gt;=3),"Loyal",IF(K45&gt;=3,"Recent / New",IF(L45&gt;=3,"At Risk","Hibernating / Lost"))))</f>
        <v>Recent / New</v>
      </c>
      <c r="N45" s="54" t="n">
        <f aca="false">IF(AND(Calc!$C$2&lt;=2009,Calc!$C$3&gt;=2009),F45,0)+IF(AND(Calc!$C$2&lt;=2010,Calc!$C$3&gt;=2010),G45,0)+IF(AND(Calc!$C$2&lt;=2011,Calc!$C$3&gt;=2011),H45,0)</f>
        <v>504.84</v>
      </c>
      <c r="O45" s="61" t="n">
        <f aca="false">IF(AND(N45&gt;0,OR(Calc!$C$4="*",B45=Calc!$C$4)),N45+ROW()*0.000000001,0)</f>
        <v>504.840000045</v>
      </c>
    </row>
    <row r="46" customFormat="false" ht="15" hidden="false" customHeight="false" outlineLevel="0" collapsed="false">
      <c r="A46" s="49" t="n">
        <v>12391</v>
      </c>
      <c r="B46" s="49" t="s">
        <v>200</v>
      </c>
      <c r="C46" s="63" t="n">
        <v>40224</v>
      </c>
      <c r="D46" s="63" t="n">
        <v>40865</v>
      </c>
      <c r="E46" s="49" t="n">
        <v>6</v>
      </c>
      <c r="F46" s="54" t="n">
        <v>0</v>
      </c>
      <c r="G46" s="54" t="n">
        <v>2259.58</v>
      </c>
      <c r="H46" s="54" t="n">
        <v>439.66</v>
      </c>
      <c r="I46" s="54" t="n">
        <f aca="false">SUM(F46:H46)</f>
        <v>2699.24</v>
      </c>
      <c r="J46" s="49" t="n">
        <f aca="false">Calc!$C$5-D46</f>
        <v>22</v>
      </c>
      <c r="K46" s="49" t="n">
        <f aca="false">IF(J46&lt;=Calc!$C$11,4,IF(J46&lt;=Calc!$C$12,3,IF(J46&lt;=Calc!$C$13,2,1)))</f>
        <v>4</v>
      </c>
      <c r="L46" s="49" t="n">
        <f aca="false">1+(E46&gt;=Calc!$C$16)+(E46&gt;=Calc!$C$17)+(E46&gt;=Calc!$C$18)</f>
        <v>3</v>
      </c>
      <c r="M46" s="49" t="str">
        <f aca="false">IF(AND(K46=4,L46&gt;=3),"Champions",IF(AND(K46=3,L46&gt;=3),"Loyal",IF(K46&gt;=3,"Recent / New",IF(L46&gt;=3,"At Risk","Hibernating / Lost"))))</f>
        <v>Champions</v>
      </c>
      <c r="N46" s="54" t="n">
        <f aca="false">IF(AND(Calc!$C$2&lt;=2009,Calc!$C$3&gt;=2009),F46,0)+IF(AND(Calc!$C$2&lt;=2010,Calc!$C$3&gt;=2010),G46,0)+IF(AND(Calc!$C$2&lt;=2011,Calc!$C$3&gt;=2011),H46,0)</f>
        <v>2699.24</v>
      </c>
      <c r="O46" s="61" t="n">
        <f aca="false">IF(AND(N46&gt;0,OR(Calc!$C$4="*",B46=Calc!$C$4)),N46+ROW()*0.000000001,0)</f>
        <v>2699.240000046</v>
      </c>
    </row>
    <row r="47" customFormat="false" ht="15" hidden="false" customHeight="false" outlineLevel="0" collapsed="false">
      <c r="A47" s="49" t="n">
        <v>12392</v>
      </c>
      <c r="B47" s="49" t="s">
        <v>203</v>
      </c>
      <c r="C47" s="63" t="n">
        <v>40295</v>
      </c>
      <c r="D47" s="63" t="n">
        <v>40295</v>
      </c>
      <c r="E47" s="49" t="n">
        <v>1</v>
      </c>
      <c r="F47" s="54" t="n">
        <v>0</v>
      </c>
      <c r="G47" s="54" t="n">
        <v>234.75</v>
      </c>
      <c r="H47" s="54" t="n">
        <v>0</v>
      </c>
      <c r="I47" s="54" t="n">
        <f aca="false">SUM(F47:H47)</f>
        <v>234.75</v>
      </c>
      <c r="J47" s="49" t="n">
        <f aca="false">Calc!$C$5-D47</f>
        <v>592</v>
      </c>
      <c r="K47" s="49" t="n">
        <f aca="false">IF(J47&lt;=Calc!$C$11,4,IF(J47&lt;=Calc!$C$12,3,IF(J47&lt;=Calc!$C$13,2,1)))</f>
        <v>1</v>
      </c>
      <c r="L47" s="49" t="n">
        <f aca="false">1+(E47&gt;=Calc!$C$16)+(E47&gt;=Calc!$C$17)+(E47&gt;=Calc!$C$18)</f>
        <v>1</v>
      </c>
      <c r="M47" s="49" t="str">
        <f aca="false">IF(AND(K47=4,L47&gt;=3),"Champions",IF(AND(K47=3,L47&gt;=3),"Loyal",IF(K47&gt;=3,"Recent / New",IF(L47&gt;=3,"At Risk","Hibernating / Lost"))))</f>
        <v>Hibernating / Lost</v>
      </c>
      <c r="N47" s="54" t="n">
        <f aca="false">IF(AND(Calc!$C$2&lt;=2009,Calc!$C$3&gt;=2009),F47,0)+IF(AND(Calc!$C$2&lt;=2010,Calc!$C$3&gt;=2010),G47,0)+IF(AND(Calc!$C$2&lt;=2011,Calc!$C$3&gt;=2011),H47,0)</f>
        <v>234.75</v>
      </c>
      <c r="O47" s="61" t="n">
        <f aca="false">IF(AND(N47&gt;0,OR(Calc!$C$4="*",B47=Calc!$C$4)),N47+ROW()*0.000000001,0)</f>
        <v>234.750000047</v>
      </c>
    </row>
    <row r="48" customFormat="false" ht="15" hidden="false" customHeight="false" outlineLevel="0" collapsed="false">
      <c r="A48" s="49" t="n">
        <v>12393</v>
      </c>
      <c r="B48" s="49" t="s">
        <v>203</v>
      </c>
      <c r="C48" s="63" t="n">
        <v>40458</v>
      </c>
      <c r="D48" s="63" t="n">
        <v>40814</v>
      </c>
      <c r="E48" s="49" t="n">
        <v>6</v>
      </c>
      <c r="F48" s="54" t="n">
        <v>0</v>
      </c>
      <c r="G48" s="54" t="n">
        <v>794.15</v>
      </c>
      <c r="H48" s="54" t="n">
        <v>1582.6</v>
      </c>
      <c r="I48" s="54" t="n">
        <f aca="false">SUM(F48:H48)</f>
        <v>2376.75</v>
      </c>
      <c r="J48" s="49" t="n">
        <f aca="false">Calc!$C$5-D48</f>
        <v>73</v>
      </c>
      <c r="K48" s="49" t="n">
        <f aca="false">IF(J48&lt;=Calc!$C$11,4,IF(J48&lt;=Calc!$C$12,3,IF(J48&lt;=Calc!$C$13,2,1)))</f>
        <v>3</v>
      </c>
      <c r="L48" s="49" t="n">
        <f aca="false">1+(E48&gt;=Calc!$C$16)+(E48&gt;=Calc!$C$17)+(E48&gt;=Calc!$C$18)</f>
        <v>3</v>
      </c>
      <c r="M48" s="49" t="str">
        <f aca="false">IF(AND(K48=4,L48&gt;=3),"Champions",IF(AND(K48=3,L48&gt;=3),"Loyal",IF(K48&gt;=3,"Recent / New",IF(L48&gt;=3,"At Risk","Hibernating / Lost"))))</f>
        <v>Loyal</v>
      </c>
      <c r="N48" s="54" t="n">
        <f aca="false">IF(AND(Calc!$C$2&lt;=2009,Calc!$C$3&gt;=2009),F48,0)+IF(AND(Calc!$C$2&lt;=2010,Calc!$C$3&gt;=2010),G48,0)+IF(AND(Calc!$C$2&lt;=2011,Calc!$C$3&gt;=2011),H48,0)</f>
        <v>2376.75</v>
      </c>
      <c r="O48" s="61" t="n">
        <f aca="false">IF(AND(N48&gt;0,OR(Calc!$C$4="*",B48=Calc!$C$4)),N48+ROW()*0.000000001,0)</f>
        <v>2376.750000048</v>
      </c>
    </row>
    <row r="49" customFormat="false" ht="15" hidden="false" customHeight="false" outlineLevel="0" collapsed="false">
      <c r="A49" s="49" t="n">
        <v>12394</v>
      </c>
      <c r="B49" s="49" t="s">
        <v>202</v>
      </c>
      <c r="C49" s="63" t="n">
        <v>40669</v>
      </c>
      <c r="D49" s="63" t="n">
        <v>40823</v>
      </c>
      <c r="E49" s="49" t="n">
        <v>2</v>
      </c>
      <c r="F49" s="54" t="n">
        <v>0</v>
      </c>
      <c r="G49" s="54" t="n">
        <v>0</v>
      </c>
      <c r="H49" s="54" t="n">
        <v>1080.48</v>
      </c>
      <c r="I49" s="54" t="n">
        <f aca="false">SUM(F49:H49)</f>
        <v>1080.48</v>
      </c>
      <c r="J49" s="49" t="n">
        <f aca="false">Calc!$C$5-D49</f>
        <v>64</v>
      </c>
      <c r="K49" s="49" t="n">
        <f aca="false">IF(J49&lt;=Calc!$C$11,4,IF(J49&lt;=Calc!$C$12,3,IF(J49&lt;=Calc!$C$13,2,1)))</f>
        <v>3</v>
      </c>
      <c r="L49" s="49" t="n">
        <f aca="false">1+(E49&gt;=Calc!$C$16)+(E49&gt;=Calc!$C$17)+(E49&gt;=Calc!$C$18)</f>
        <v>2</v>
      </c>
      <c r="M49" s="49" t="str">
        <f aca="false">IF(AND(K49=4,L49&gt;=3),"Champions",IF(AND(K49=3,L49&gt;=3),"Loyal",IF(K49&gt;=3,"Recent / New",IF(L49&gt;=3,"At Risk","Hibernating / Lost"))))</f>
        <v>Recent / New</v>
      </c>
      <c r="N49" s="54" t="n">
        <f aca="false">IF(AND(Calc!$C$2&lt;=2009,Calc!$C$3&gt;=2009),F49,0)+IF(AND(Calc!$C$2&lt;=2010,Calc!$C$3&gt;=2010),G49,0)+IF(AND(Calc!$C$2&lt;=2011,Calc!$C$3&gt;=2011),H49,0)</f>
        <v>1080.48</v>
      </c>
      <c r="O49" s="61" t="n">
        <f aca="false">IF(AND(N49&gt;0,OR(Calc!$C$4="*",B49=Calc!$C$4)),N49+ROW()*0.000000001,0)</f>
        <v>1080.480000049</v>
      </c>
    </row>
    <row r="50" customFormat="false" ht="15" hidden="false" customHeight="false" outlineLevel="0" collapsed="false">
      <c r="A50" s="49" t="n">
        <v>12395</v>
      </c>
      <c r="B50" s="49" t="s">
        <v>201</v>
      </c>
      <c r="C50" s="63" t="n">
        <v>40284</v>
      </c>
      <c r="D50" s="63" t="n">
        <v>40867</v>
      </c>
      <c r="E50" s="49" t="n">
        <v>15</v>
      </c>
      <c r="F50" s="54" t="n">
        <v>0</v>
      </c>
      <c r="G50" s="54" t="n">
        <v>2148.46</v>
      </c>
      <c r="H50" s="54" t="n">
        <v>2072.36</v>
      </c>
      <c r="I50" s="54" t="n">
        <f aca="false">SUM(F50:H50)</f>
        <v>4220.82</v>
      </c>
      <c r="J50" s="49" t="n">
        <f aca="false">Calc!$C$5-D50</f>
        <v>20</v>
      </c>
      <c r="K50" s="49" t="n">
        <f aca="false">IF(J50&lt;=Calc!$C$11,4,IF(J50&lt;=Calc!$C$12,3,IF(J50&lt;=Calc!$C$13,2,1)))</f>
        <v>4</v>
      </c>
      <c r="L50" s="49" t="n">
        <f aca="false">1+(E50&gt;=Calc!$C$16)+(E50&gt;=Calc!$C$17)+(E50&gt;=Calc!$C$18)</f>
        <v>4</v>
      </c>
      <c r="M50" s="49" t="str">
        <f aca="false">IF(AND(K50=4,L50&gt;=3),"Champions",IF(AND(K50=3,L50&gt;=3),"Loyal",IF(K50&gt;=3,"Recent / New",IF(L50&gt;=3,"At Risk","Hibernating / Lost"))))</f>
        <v>Champions</v>
      </c>
      <c r="N50" s="54" t="n">
        <f aca="false">IF(AND(Calc!$C$2&lt;=2009,Calc!$C$3&gt;=2009),F50,0)+IF(AND(Calc!$C$2&lt;=2010,Calc!$C$3&gt;=2010),G50,0)+IF(AND(Calc!$C$2&lt;=2011,Calc!$C$3&gt;=2011),H50,0)</f>
        <v>4220.82</v>
      </c>
      <c r="O50" s="61" t="n">
        <f aca="false">IF(AND(N50&gt;0,OR(Calc!$C$4="*",B50=Calc!$C$4)),N50+ROW()*0.000000001,0)</f>
        <v>4220.82000005</v>
      </c>
    </row>
    <row r="51" customFormat="false" ht="15" hidden="false" customHeight="false" outlineLevel="0" collapsed="false">
      <c r="A51" s="49" t="n">
        <v>12396</v>
      </c>
      <c r="B51" s="49" t="s">
        <v>204</v>
      </c>
      <c r="C51" s="63" t="n">
        <v>40212</v>
      </c>
      <c r="D51" s="63" t="n">
        <v>40212</v>
      </c>
      <c r="E51" s="49" t="n">
        <v>1</v>
      </c>
      <c r="F51" s="54" t="n">
        <v>0</v>
      </c>
      <c r="G51" s="54" t="n">
        <v>931.43</v>
      </c>
      <c r="H51" s="54" t="n">
        <v>0</v>
      </c>
      <c r="I51" s="54" t="n">
        <f aca="false">SUM(F51:H51)</f>
        <v>931.43</v>
      </c>
      <c r="J51" s="49" t="n">
        <f aca="false">Calc!$C$5-D51</f>
        <v>675</v>
      </c>
      <c r="K51" s="49" t="n">
        <f aca="false">IF(J51&lt;=Calc!$C$11,4,IF(J51&lt;=Calc!$C$12,3,IF(J51&lt;=Calc!$C$13,2,1)))</f>
        <v>1</v>
      </c>
      <c r="L51" s="49" t="n">
        <f aca="false">1+(E51&gt;=Calc!$C$16)+(E51&gt;=Calc!$C$17)+(E51&gt;=Calc!$C$18)</f>
        <v>1</v>
      </c>
      <c r="M51" s="49" t="str">
        <f aca="false">IF(AND(K51=4,L51&gt;=3),"Champions",IF(AND(K51=3,L51&gt;=3),"Loyal",IF(K51&gt;=3,"Recent / New",IF(L51&gt;=3,"At Risk","Hibernating / Lost"))))</f>
        <v>Hibernating / Lost</v>
      </c>
      <c r="N51" s="54" t="n">
        <f aca="false">IF(AND(Calc!$C$2&lt;=2009,Calc!$C$3&gt;=2009),F51,0)+IF(AND(Calc!$C$2&lt;=2010,Calc!$C$3&gt;=2010),G51,0)+IF(AND(Calc!$C$2&lt;=2011,Calc!$C$3&gt;=2011),H51,0)</f>
        <v>931.43</v>
      </c>
      <c r="O51" s="61" t="n">
        <f aca="false">IF(AND(N51&gt;0,OR(Calc!$C$4="*",B51=Calc!$C$4)),N51+ROW()*0.000000001,0)</f>
        <v>931.430000051</v>
      </c>
    </row>
    <row r="52" customFormat="false" ht="15" hidden="false" customHeight="false" outlineLevel="0" collapsed="false">
      <c r="A52" s="49" t="n">
        <v>12397</v>
      </c>
      <c r="B52" s="49" t="s">
        <v>201</v>
      </c>
      <c r="C52" s="63" t="n">
        <v>40751</v>
      </c>
      <c r="D52" s="63" t="n">
        <v>40851</v>
      </c>
      <c r="E52" s="49" t="n">
        <v>2</v>
      </c>
      <c r="F52" s="54" t="n">
        <v>0</v>
      </c>
      <c r="G52" s="54" t="n">
        <v>0</v>
      </c>
      <c r="H52" s="54" t="n">
        <v>2214.9</v>
      </c>
      <c r="I52" s="54" t="n">
        <f aca="false">SUM(F52:H52)</f>
        <v>2214.9</v>
      </c>
      <c r="J52" s="49" t="n">
        <f aca="false">Calc!$C$5-D52</f>
        <v>36</v>
      </c>
      <c r="K52" s="49" t="n">
        <f aca="false">IF(J52&lt;=Calc!$C$11,4,IF(J52&lt;=Calc!$C$12,3,IF(J52&lt;=Calc!$C$13,2,1)))</f>
        <v>3</v>
      </c>
      <c r="L52" s="49" t="n">
        <f aca="false">1+(E52&gt;=Calc!$C$16)+(E52&gt;=Calc!$C$17)+(E52&gt;=Calc!$C$18)</f>
        <v>2</v>
      </c>
      <c r="M52" s="49" t="str">
        <f aca="false">IF(AND(K52=4,L52&gt;=3),"Champions",IF(AND(K52=3,L52&gt;=3),"Loyal",IF(K52&gt;=3,"Recent / New",IF(L52&gt;=3,"At Risk","Hibernating / Lost"))))</f>
        <v>Recent / New</v>
      </c>
      <c r="N52" s="54" t="n">
        <f aca="false">IF(AND(Calc!$C$2&lt;=2009,Calc!$C$3&gt;=2009),F52,0)+IF(AND(Calc!$C$2&lt;=2010,Calc!$C$3&gt;=2010),G52,0)+IF(AND(Calc!$C$2&lt;=2011,Calc!$C$3&gt;=2011),H52,0)</f>
        <v>2214.9</v>
      </c>
      <c r="O52" s="61" t="n">
        <f aca="false">IF(AND(N52&gt;0,OR(Calc!$C$4="*",B52=Calc!$C$4)),N52+ROW()*0.000000001,0)</f>
        <v>2214.900000052</v>
      </c>
    </row>
    <row r="53" customFormat="false" ht="15" hidden="false" customHeight="false" outlineLevel="0" collapsed="false">
      <c r="A53" s="49" t="n">
        <v>12398</v>
      </c>
      <c r="B53" s="49" t="s">
        <v>198</v>
      </c>
      <c r="C53" s="63" t="n">
        <v>40841</v>
      </c>
      <c r="D53" s="63" t="n">
        <v>40841</v>
      </c>
      <c r="E53" s="49" t="n">
        <v>1</v>
      </c>
      <c r="F53" s="54" t="n">
        <v>0</v>
      </c>
      <c r="G53" s="54" t="n">
        <v>0</v>
      </c>
      <c r="H53" s="54" t="n">
        <v>1435.66</v>
      </c>
      <c r="I53" s="54" t="n">
        <f aca="false">SUM(F53:H53)</f>
        <v>1435.66</v>
      </c>
      <c r="J53" s="49" t="n">
        <f aca="false">Calc!$C$5-D53</f>
        <v>46</v>
      </c>
      <c r="K53" s="49" t="n">
        <f aca="false">IF(J53&lt;=Calc!$C$11,4,IF(J53&lt;=Calc!$C$12,3,IF(J53&lt;=Calc!$C$13,2,1)))</f>
        <v>3</v>
      </c>
      <c r="L53" s="49" t="n">
        <f aca="false">1+(E53&gt;=Calc!$C$16)+(E53&gt;=Calc!$C$17)+(E53&gt;=Calc!$C$18)</f>
        <v>1</v>
      </c>
      <c r="M53" s="49" t="str">
        <f aca="false">IF(AND(K53=4,L53&gt;=3),"Champions",IF(AND(K53=3,L53&gt;=3),"Loyal",IF(K53&gt;=3,"Recent / New",IF(L53&gt;=3,"At Risk","Hibernating / Lost"))))</f>
        <v>Recent / New</v>
      </c>
      <c r="N53" s="54" t="n">
        <f aca="false">IF(AND(Calc!$C$2&lt;=2009,Calc!$C$3&gt;=2009),F53,0)+IF(AND(Calc!$C$2&lt;=2010,Calc!$C$3&gt;=2010),G53,0)+IF(AND(Calc!$C$2&lt;=2011,Calc!$C$3&gt;=2011),H53,0)</f>
        <v>1435.66</v>
      </c>
      <c r="O53" s="61" t="n">
        <f aca="false">IF(AND(N53&gt;0,OR(Calc!$C$4="*",B53=Calc!$C$4)),N53+ROW()*0.000000001,0)</f>
        <v>1435.660000053</v>
      </c>
    </row>
    <row r="54" customFormat="false" ht="15" hidden="false" customHeight="false" outlineLevel="0" collapsed="false">
      <c r="A54" s="49" t="n">
        <v>12399</v>
      </c>
      <c r="B54" s="49" t="s">
        <v>201</v>
      </c>
      <c r="C54" s="63" t="n">
        <v>40242</v>
      </c>
      <c r="D54" s="63" t="n">
        <v>40767</v>
      </c>
      <c r="E54" s="49" t="n">
        <v>7</v>
      </c>
      <c r="F54" s="54" t="n">
        <v>0</v>
      </c>
      <c r="G54" s="54" t="n">
        <v>808.65</v>
      </c>
      <c r="H54" s="54" t="n">
        <v>1033.65</v>
      </c>
      <c r="I54" s="54" t="n">
        <f aca="false">SUM(F54:H54)</f>
        <v>1842.3</v>
      </c>
      <c r="J54" s="49" t="n">
        <f aca="false">Calc!$C$5-D54</f>
        <v>120</v>
      </c>
      <c r="K54" s="49" t="n">
        <f aca="false">IF(J54&lt;=Calc!$C$11,4,IF(J54&lt;=Calc!$C$12,3,IF(J54&lt;=Calc!$C$13,2,1)))</f>
        <v>2</v>
      </c>
      <c r="L54" s="49" t="n">
        <f aca="false">1+(E54&gt;=Calc!$C$16)+(E54&gt;=Calc!$C$17)+(E54&gt;=Calc!$C$18)</f>
        <v>3</v>
      </c>
      <c r="M54" s="49" t="str">
        <f aca="false">IF(AND(K54=4,L54&gt;=3),"Champions",IF(AND(K54=3,L54&gt;=3),"Loyal",IF(K54&gt;=3,"Recent / New",IF(L54&gt;=3,"At Risk","Hibernating / Lost"))))</f>
        <v>At Risk</v>
      </c>
      <c r="N54" s="54" t="n">
        <f aca="false">IF(AND(Calc!$C$2&lt;=2009,Calc!$C$3&gt;=2009),F54,0)+IF(AND(Calc!$C$2&lt;=2010,Calc!$C$3&gt;=2010),G54,0)+IF(AND(Calc!$C$2&lt;=2011,Calc!$C$3&gt;=2011),H54,0)</f>
        <v>1842.3</v>
      </c>
      <c r="O54" s="61" t="n">
        <f aca="false">IF(AND(N54&gt;0,OR(Calc!$C$4="*",B54=Calc!$C$4)),N54+ROW()*0.000000001,0)</f>
        <v>1842.300000054</v>
      </c>
    </row>
    <row r="55" customFormat="false" ht="15" hidden="false" customHeight="false" outlineLevel="0" collapsed="false">
      <c r="A55" s="49" t="n">
        <v>12400</v>
      </c>
      <c r="B55" s="49" t="s">
        <v>203</v>
      </c>
      <c r="C55" s="63" t="n">
        <v>40472</v>
      </c>
      <c r="D55" s="63" t="n">
        <v>40472</v>
      </c>
      <c r="E55" s="49" t="n">
        <v>1</v>
      </c>
      <c r="F55" s="54" t="n">
        <v>0</v>
      </c>
      <c r="G55" s="54" t="n">
        <v>205.25</v>
      </c>
      <c r="H55" s="54" t="n">
        <v>0</v>
      </c>
      <c r="I55" s="54" t="n">
        <f aca="false">SUM(F55:H55)</f>
        <v>205.25</v>
      </c>
      <c r="J55" s="49" t="n">
        <f aca="false">Calc!$C$5-D55</f>
        <v>415</v>
      </c>
      <c r="K55" s="49" t="n">
        <f aca="false">IF(J55&lt;=Calc!$C$11,4,IF(J55&lt;=Calc!$C$12,3,IF(J55&lt;=Calc!$C$13,2,1)))</f>
        <v>1</v>
      </c>
      <c r="L55" s="49" t="n">
        <f aca="false">1+(E55&gt;=Calc!$C$16)+(E55&gt;=Calc!$C$17)+(E55&gt;=Calc!$C$18)</f>
        <v>1</v>
      </c>
      <c r="M55" s="49" t="str">
        <f aca="false">IF(AND(K55=4,L55&gt;=3),"Champions",IF(AND(K55=3,L55&gt;=3),"Loyal",IF(K55&gt;=3,"Recent / New",IF(L55&gt;=3,"At Risk","Hibernating / Lost"))))</f>
        <v>Hibernating / Lost</v>
      </c>
      <c r="N55" s="54" t="n">
        <f aca="false">IF(AND(Calc!$C$2&lt;=2009,Calc!$C$3&gt;=2009),F55,0)+IF(AND(Calc!$C$2&lt;=2010,Calc!$C$3&gt;=2010),G55,0)+IF(AND(Calc!$C$2&lt;=2011,Calc!$C$3&gt;=2011),H55,0)</f>
        <v>205.25</v>
      </c>
      <c r="O55" s="61" t="n">
        <f aca="false">IF(AND(N55&gt;0,OR(Calc!$C$4="*",B55=Calc!$C$4)),N55+ROW()*0.000000001,0)</f>
        <v>205.250000055</v>
      </c>
    </row>
    <row r="56" customFormat="false" ht="15" hidden="false" customHeight="false" outlineLevel="0" collapsed="false">
      <c r="A56" s="49" t="n">
        <v>12401</v>
      </c>
      <c r="B56" s="49" t="s">
        <v>201</v>
      </c>
      <c r="C56" s="63" t="n">
        <v>40583</v>
      </c>
      <c r="D56" s="63" t="n">
        <v>40583</v>
      </c>
      <c r="E56" s="49" t="n">
        <v>1</v>
      </c>
      <c r="F56" s="54" t="n">
        <v>0</v>
      </c>
      <c r="G56" s="54" t="n">
        <v>0</v>
      </c>
      <c r="H56" s="54" t="n">
        <v>69.3</v>
      </c>
      <c r="I56" s="54" t="n">
        <f aca="false">SUM(F56:H56)</f>
        <v>69.3</v>
      </c>
      <c r="J56" s="49" t="n">
        <f aca="false">Calc!$C$5-D56</f>
        <v>304</v>
      </c>
      <c r="K56" s="49" t="n">
        <f aca="false">IF(J56&lt;=Calc!$C$11,4,IF(J56&lt;=Calc!$C$12,3,IF(J56&lt;=Calc!$C$13,2,1)))</f>
        <v>2</v>
      </c>
      <c r="L56" s="49" t="n">
        <f aca="false">1+(E56&gt;=Calc!$C$16)+(E56&gt;=Calc!$C$17)+(E56&gt;=Calc!$C$18)</f>
        <v>1</v>
      </c>
      <c r="M56" s="49" t="str">
        <f aca="false">IF(AND(K56=4,L56&gt;=3),"Champions",IF(AND(K56=3,L56&gt;=3),"Loyal",IF(K56&gt;=3,"Recent / New",IF(L56&gt;=3,"At Risk","Hibernating / Lost"))))</f>
        <v>Hibernating / Lost</v>
      </c>
      <c r="N56" s="54" t="n">
        <f aca="false">IF(AND(Calc!$C$2&lt;=2009,Calc!$C$3&gt;=2009),F56,0)+IF(AND(Calc!$C$2&lt;=2010,Calc!$C$3&gt;=2010),G56,0)+IF(AND(Calc!$C$2&lt;=2011,Calc!$C$3&gt;=2011),H56,0)</f>
        <v>69.3</v>
      </c>
      <c r="O56" s="61" t="n">
        <f aca="false">IF(AND(N56&gt;0,OR(Calc!$C$4="*",B56=Calc!$C$4)),N56+ROW()*0.000000001,0)</f>
        <v>69.300000056</v>
      </c>
    </row>
    <row r="57" customFormat="false" ht="15" hidden="false" customHeight="false" outlineLevel="0" collapsed="false">
      <c r="A57" s="49" t="n">
        <v>12402</v>
      </c>
      <c r="B57" s="49" t="s">
        <v>201</v>
      </c>
      <c r="C57" s="63" t="n">
        <v>40216</v>
      </c>
      <c r="D57" s="63" t="n">
        <v>40563</v>
      </c>
      <c r="E57" s="49" t="n">
        <v>6</v>
      </c>
      <c r="F57" s="54" t="n">
        <v>0</v>
      </c>
      <c r="G57" s="54" t="n">
        <v>928.55</v>
      </c>
      <c r="H57" s="54" t="n">
        <v>195.6</v>
      </c>
      <c r="I57" s="54" t="n">
        <f aca="false">SUM(F57:H57)</f>
        <v>1124.15</v>
      </c>
      <c r="J57" s="49" t="n">
        <f aca="false">Calc!$C$5-D57</f>
        <v>324</v>
      </c>
      <c r="K57" s="49" t="n">
        <f aca="false">IF(J57&lt;=Calc!$C$11,4,IF(J57&lt;=Calc!$C$12,3,IF(J57&lt;=Calc!$C$13,2,1)))</f>
        <v>2</v>
      </c>
      <c r="L57" s="49" t="n">
        <f aca="false">1+(E57&gt;=Calc!$C$16)+(E57&gt;=Calc!$C$17)+(E57&gt;=Calc!$C$18)</f>
        <v>3</v>
      </c>
      <c r="M57" s="49" t="str">
        <f aca="false">IF(AND(K57=4,L57&gt;=3),"Champions",IF(AND(K57=3,L57&gt;=3),"Loyal",IF(K57&gt;=3,"Recent / New",IF(L57&gt;=3,"At Risk","Hibernating / Lost"))))</f>
        <v>At Risk</v>
      </c>
      <c r="N57" s="54" t="n">
        <f aca="false">IF(AND(Calc!$C$2&lt;=2009,Calc!$C$3&gt;=2009),F57,0)+IF(AND(Calc!$C$2&lt;=2010,Calc!$C$3&gt;=2010),G57,0)+IF(AND(Calc!$C$2&lt;=2011,Calc!$C$3&gt;=2011),H57,0)</f>
        <v>1124.15</v>
      </c>
      <c r="O57" s="61" t="n">
        <f aca="false">IF(AND(N57&gt;0,OR(Calc!$C$4="*",B57=Calc!$C$4)),N57+ROW()*0.000000001,0)</f>
        <v>1124.150000057</v>
      </c>
    </row>
    <row r="58" customFormat="false" ht="15" hidden="false" customHeight="false" outlineLevel="0" collapsed="false">
      <c r="A58" s="49" t="n">
        <v>12403</v>
      </c>
      <c r="B58" s="49" t="s">
        <v>202</v>
      </c>
      <c r="C58" s="63" t="n">
        <v>40365</v>
      </c>
      <c r="D58" s="63" t="n">
        <v>40837</v>
      </c>
      <c r="E58" s="49" t="n">
        <v>2</v>
      </c>
      <c r="F58" s="54" t="n">
        <v>0</v>
      </c>
      <c r="G58" s="54" t="n">
        <v>555.66</v>
      </c>
      <c r="H58" s="54" t="n">
        <v>391.7</v>
      </c>
      <c r="I58" s="54" t="n">
        <f aca="false">SUM(F58:H58)</f>
        <v>947.36</v>
      </c>
      <c r="J58" s="49" t="n">
        <f aca="false">Calc!$C$5-D58</f>
        <v>50</v>
      </c>
      <c r="K58" s="49" t="n">
        <f aca="false">IF(J58&lt;=Calc!$C$11,4,IF(J58&lt;=Calc!$C$12,3,IF(J58&lt;=Calc!$C$13,2,1)))</f>
        <v>3</v>
      </c>
      <c r="L58" s="49" t="n">
        <f aca="false">1+(E58&gt;=Calc!$C$16)+(E58&gt;=Calc!$C$17)+(E58&gt;=Calc!$C$18)</f>
        <v>2</v>
      </c>
      <c r="M58" s="49" t="str">
        <f aca="false">IF(AND(K58=4,L58&gt;=3),"Champions",IF(AND(K58=3,L58&gt;=3),"Loyal",IF(K58&gt;=3,"Recent / New",IF(L58&gt;=3,"At Risk","Hibernating / Lost"))))</f>
        <v>Recent / New</v>
      </c>
      <c r="N58" s="54" t="n">
        <f aca="false">IF(AND(Calc!$C$2&lt;=2009,Calc!$C$3&gt;=2009),F58,0)+IF(AND(Calc!$C$2&lt;=2010,Calc!$C$3&gt;=2010),G58,0)+IF(AND(Calc!$C$2&lt;=2011,Calc!$C$3&gt;=2011),H58,0)</f>
        <v>947.36</v>
      </c>
      <c r="O58" s="61" t="n">
        <f aca="false">IF(AND(N58&gt;0,OR(Calc!$C$4="*",B58=Calc!$C$4)),N58+ROW()*0.000000001,0)</f>
        <v>947.360000058</v>
      </c>
    </row>
    <row r="59" customFormat="false" ht="15" hidden="false" customHeight="false" outlineLevel="0" collapsed="false">
      <c r="A59" s="49" t="n">
        <v>12405</v>
      </c>
      <c r="B59" s="49" t="s">
        <v>191</v>
      </c>
      <c r="C59" s="63" t="n">
        <v>40738</v>
      </c>
      <c r="D59" s="63" t="n">
        <v>40738</v>
      </c>
      <c r="E59" s="49" t="n">
        <v>1</v>
      </c>
      <c r="F59" s="54" t="n">
        <v>0</v>
      </c>
      <c r="G59" s="54" t="n">
        <v>0</v>
      </c>
      <c r="H59" s="54" t="n">
        <v>1390.39</v>
      </c>
      <c r="I59" s="54" t="n">
        <f aca="false">SUM(F59:H59)</f>
        <v>1390.39</v>
      </c>
      <c r="J59" s="49" t="n">
        <f aca="false">Calc!$C$5-D59</f>
        <v>149</v>
      </c>
      <c r="K59" s="49" t="n">
        <f aca="false">IF(J59&lt;=Calc!$C$11,4,IF(J59&lt;=Calc!$C$12,3,IF(J59&lt;=Calc!$C$13,2,1)))</f>
        <v>2</v>
      </c>
      <c r="L59" s="49" t="n">
        <f aca="false">1+(E59&gt;=Calc!$C$16)+(E59&gt;=Calc!$C$17)+(E59&gt;=Calc!$C$18)</f>
        <v>1</v>
      </c>
      <c r="M59" s="49" t="str">
        <f aca="false">IF(AND(K59=4,L59&gt;=3),"Champions",IF(AND(K59=3,L59&gt;=3),"Loyal",IF(K59&gt;=3,"Recent / New",IF(L59&gt;=3,"At Risk","Hibernating / Lost"))))</f>
        <v>Hibernating / Lost</v>
      </c>
      <c r="N59" s="54" t="n">
        <f aca="false">IF(AND(Calc!$C$2&lt;=2009,Calc!$C$3&gt;=2009),F59,0)+IF(AND(Calc!$C$2&lt;=2010,Calc!$C$3&gt;=2010),G59,0)+IF(AND(Calc!$C$2&lt;=2011,Calc!$C$3&gt;=2011),H59,0)</f>
        <v>1390.39</v>
      </c>
      <c r="O59" s="61" t="n">
        <f aca="false">IF(AND(N59&gt;0,OR(Calc!$C$4="*",B59=Calc!$C$4)),N59+ROW()*0.000000001,0)</f>
        <v>1390.390000059</v>
      </c>
    </row>
    <row r="60" customFormat="false" ht="15" hidden="false" customHeight="false" outlineLevel="0" collapsed="false">
      <c r="A60" s="49" t="n">
        <v>12406</v>
      </c>
      <c r="B60" s="49" t="s">
        <v>202</v>
      </c>
      <c r="C60" s="63" t="n">
        <v>40189</v>
      </c>
      <c r="D60" s="63" t="n">
        <v>40864</v>
      </c>
      <c r="E60" s="49" t="n">
        <v>5</v>
      </c>
      <c r="F60" s="54" t="n">
        <v>0</v>
      </c>
      <c r="G60" s="54" t="n">
        <v>2791.46</v>
      </c>
      <c r="H60" s="54" t="n">
        <v>3280.75</v>
      </c>
      <c r="I60" s="54" t="n">
        <f aca="false">SUM(F60:H60)</f>
        <v>6072.21</v>
      </c>
      <c r="J60" s="49" t="n">
        <f aca="false">Calc!$C$5-D60</f>
        <v>23</v>
      </c>
      <c r="K60" s="49" t="n">
        <f aca="false">IF(J60&lt;=Calc!$C$11,4,IF(J60&lt;=Calc!$C$12,3,IF(J60&lt;=Calc!$C$13,2,1)))</f>
        <v>4</v>
      </c>
      <c r="L60" s="49" t="n">
        <f aca="false">1+(E60&gt;=Calc!$C$16)+(E60&gt;=Calc!$C$17)+(E60&gt;=Calc!$C$18)</f>
        <v>3</v>
      </c>
      <c r="M60" s="49" t="str">
        <f aca="false">IF(AND(K60=4,L60&gt;=3),"Champions",IF(AND(K60=3,L60&gt;=3),"Loyal",IF(K60&gt;=3,"Recent / New",IF(L60&gt;=3,"At Risk","Hibernating / Lost"))))</f>
        <v>Champions</v>
      </c>
      <c r="N60" s="54" t="n">
        <f aca="false">IF(AND(Calc!$C$2&lt;=2009,Calc!$C$3&gt;=2009),F60,0)+IF(AND(Calc!$C$2&lt;=2010,Calc!$C$3&gt;=2010),G60,0)+IF(AND(Calc!$C$2&lt;=2011,Calc!$C$3&gt;=2011),H60,0)</f>
        <v>6072.21</v>
      </c>
      <c r="O60" s="61" t="n">
        <f aca="false">IF(AND(N60&gt;0,OR(Calc!$C$4="*",B60=Calc!$C$4)),N60+ROW()*0.000000001,0)</f>
        <v>6072.21000006</v>
      </c>
    </row>
    <row r="61" customFormat="false" ht="15" hidden="false" customHeight="false" outlineLevel="0" collapsed="false">
      <c r="A61" s="49" t="n">
        <v>12407</v>
      </c>
      <c r="B61" s="49" t="s">
        <v>201</v>
      </c>
      <c r="C61" s="63" t="n">
        <v>40622</v>
      </c>
      <c r="D61" s="63" t="n">
        <v>40837</v>
      </c>
      <c r="E61" s="49" t="n">
        <v>5</v>
      </c>
      <c r="F61" s="54" t="n">
        <v>0</v>
      </c>
      <c r="G61" s="54" t="n">
        <v>0</v>
      </c>
      <c r="H61" s="54" t="n">
        <v>1507.12</v>
      </c>
      <c r="I61" s="54" t="n">
        <f aca="false">SUM(F61:H61)</f>
        <v>1507.12</v>
      </c>
      <c r="J61" s="49" t="n">
        <f aca="false">Calc!$C$5-D61</f>
        <v>50</v>
      </c>
      <c r="K61" s="49" t="n">
        <f aca="false">IF(J61&lt;=Calc!$C$11,4,IF(J61&lt;=Calc!$C$12,3,IF(J61&lt;=Calc!$C$13,2,1)))</f>
        <v>3</v>
      </c>
      <c r="L61" s="49" t="n">
        <f aca="false">1+(E61&gt;=Calc!$C$16)+(E61&gt;=Calc!$C$17)+(E61&gt;=Calc!$C$18)</f>
        <v>3</v>
      </c>
      <c r="M61" s="49" t="str">
        <f aca="false">IF(AND(K61=4,L61&gt;=3),"Champions",IF(AND(K61=3,L61&gt;=3),"Loyal",IF(K61&gt;=3,"Recent / New",IF(L61&gt;=3,"At Risk","Hibernating / Lost"))))</f>
        <v>Loyal</v>
      </c>
      <c r="N61" s="54" t="n">
        <f aca="false">IF(AND(Calc!$C$2&lt;=2009,Calc!$C$3&gt;=2009),F61,0)+IF(AND(Calc!$C$2&lt;=2010,Calc!$C$3&gt;=2010),G61,0)+IF(AND(Calc!$C$2&lt;=2011,Calc!$C$3&gt;=2011),H61,0)</f>
        <v>1507.12</v>
      </c>
      <c r="O61" s="61" t="n">
        <f aca="false">IF(AND(N61&gt;0,OR(Calc!$C$4="*",B61=Calc!$C$4)),N61+ROW()*0.000000001,0)</f>
        <v>1507.120000061</v>
      </c>
    </row>
    <row r="62" customFormat="false" ht="15" hidden="false" customHeight="false" outlineLevel="0" collapsed="false">
      <c r="A62" s="49" t="n">
        <v>12408</v>
      </c>
      <c r="B62" s="49" t="s">
        <v>201</v>
      </c>
      <c r="C62" s="63" t="n">
        <v>40388</v>
      </c>
      <c r="D62" s="63" t="n">
        <v>40854</v>
      </c>
      <c r="E62" s="49" t="n">
        <v>8</v>
      </c>
      <c r="F62" s="54" t="n">
        <v>0</v>
      </c>
      <c r="G62" s="54" t="n">
        <v>1272.07</v>
      </c>
      <c r="H62" s="54" t="n">
        <v>2587.57</v>
      </c>
      <c r="I62" s="54" t="n">
        <f aca="false">SUM(F62:H62)</f>
        <v>3859.64</v>
      </c>
      <c r="J62" s="49" t="n">
        <f aca="false">Calc!$C$5-D62</f>
        <v>33</v>
      </c>
      <c r="K62" s="49" t="n">
        <f aca="false">IF(J62&lt;=Calc!$C$11,4,IF(J62&lt;=Calc!$C$12,3,IF(J62&lt;=Calc!$C$13,2,1)))</f>
        <v>3</v>
      </c>
      <c r="L62" s="49" t="n">
        <f aca="false">1+(E62&gt;=Calc!$C$16)+(E62&gt;=Calc!$C$17)+(E62&gt;=Calc!$C$18)</f>
        <v>4</v>
      </c>
      <c r="M62" s="49" t="str">
        <f aca="false">IF(AND(K62=4,L62&gt;=3),"Champions",IF(AND(K62=3,L62&gt;=3),"Loyal",IF(K62&gt;=3,"Recent / New",IF(L62&gt;=3,"At Risk","Hibernating / Lost"))))</f>
        <v>Loyal</v>
      </c>
      <c r="N62" s="54" t="n">
        <f aca="false">IF(AND(Calc!$C$2&lt;=2009,Calc!$C$3&gt;=2009),F62,0)+IF(AND(Calc!$C$2&lt;=2010,Calc!$C$3&gt;=2010),G62,0)+IF(AND(Calc!$C$2&lt;=2011,Calc!$C$3&gt;=2011),H62,0)</f>
        <v>3859.64</v>
      </c>
      <c r="O62" s="61" t="n">
        <f aca="false">IF(AND(N62&gt;0,OR(Calc!$C$4="*",B62=Calc!$C$4)),N62+ROW()*0.000000001,0)</f>
        <v>3859.640000062</v>
      </c>
    </row>
    <row r="63" customFormat="false" ht="15" hidden="false" customHeight="false" outlineLevel="0" collapsed="false">
      <c r="A63" s="49" t="n">
        <v>12409</v>
      </c>
      <c r="B63" s="49" t="s">
        <v>198</v>
      </c>
      <c r="C63" s="63" t="n">
        <v>40321</v>
      </c>
      <c r="D63" s="63" t="n">
        <v>40808</v>
      </c>
      <c r="E63" s="49" t="n">
        <v>7</v>
      </c>
      <c r="F63" s="54" t="n">
        <v>0</v>
      </c>
      <c r="G63" s="54" t="n">
        <v>12033.54</v>
      </c>
      <c r="H63" s="54" t="n">
        <v>11056.93</v>
      </c>
      <c r="I63" s="54" t="n">
        <f aca="false">SUM(F63:H63)</f>
        <v>23090.47</v>
      </c>
      <c r="J63" s="49" t="n">
        <f aca="false">Calc!$C$5-D63</f>
        <v>79</v>
      </c>
      <c r="K63" s="49" t="n">
        <f aca="false">IF(J63&lt;=Calc!$C$11,4,IF(J63&lt;=Calc!$C$12,3,IF(J63&lt;=Calc!$C$13,2,1)))</f>
        <v>3</v>
      </c>
      <c r="L63" s="49" t="n">
        <f aca="false">1+(E63&gt;=Calc!$C$16)+(E63&gt;=Calc!$C$17)+(E63&gt;=Calc!$C$18)</f>
        <v>3</v>
      </c>
      <c r="M63" s="49" t="str">
        <f aca="false">IF(AND(K63=4,L63&gt;=3),"Champions",IF(AND(K63=3,L63&gt;=3),"Loyal",IF(K63&gt;=3,"Recent / New",IF(L63&gt;=3,"At Risk","Hibernating / Lost"))))</f>
        <v>Loyal</v>
      </c>
      <c r="N63" s="54" t="n">
        <f aca="false">IF(AND(Calc!$C$2&lt;=2009,Calc!$C$3&gt;=2009),F63,0)+IF(AND(Calc!$C$2&lt;=2010,Calc!$C$3&gt;=2010),G63,0)+IF(AND(Calc!$C$2&lt;=2011,Calc!$C$3&gt;=2011),H63,0)</f>
        <v>23090.47</v>
      </c>
      <c r="O63" s="61" t="n">
        <f aca="false">IF(AND(N63&gt;0,OR(Calc!$C$4="*",B63=Calc!$C$4)),N63+ROW()*0.000000001,0)</f>
        <v>23090.470000063</v>
      </c>
    </row>
    <row r="64" customFormat="false" ht="15" hidden="false" customHeight="false" outlineLevel="0" collapsed="false">
      <c r="A64" s="49" t="n">
        <v>12410</v>
      </c>
      <c r="B64" s="49" t="s">
        <v>198</v>
      </c>
      <c r="C64" s="63" t="n">
        <v>40384</v>
      </c>
      <c r="D64" s="63" t="n">
        <v>40578</v>
      </c>
      <c r="E64" s="49" t="n">
        <v>3</v>
      </c>
      <c r="F64" s="54" t="n">
        <v>0</v>
      </c>
      <c r="G64" s="54" t="n">
        <v>240.38</v>
      </c>
      <c r="H64" s="54" t="n">
        <v>521.08</v>
      </c>
      <c r="I64" s="54" t="n">
        <f aca="false">SUM(F64:H64)</f>
        <v>761.46</v>
      </c>
      <c r="J64" s="49" t="n">
        <f aca="false">Calc!$C$5-D64</f>
        <v>309</v>
      </c>
      <c r="K64" s="49" t="n">
        <f aca="false">IF(J64&lt;=Calc!$C$11,4,IF(J64&lt;=Calc!$C$12,3,IF(J64&lt;=Calc!$C$13,2,1)))</f>
        <v>2</v>
      </c>
      <c r="L64" s="49" t="n">
        <f aca="false">1+(E64&gt;=Calc!$C$16)+(E64&gt;=Calc!$C$17)+(E64&gt;=Calc!$C$18)</f>
        <v>2</v>
      </c>
      <c r="M64" s="49" t="str">
        <f aca="false">IF(AND(K64=4,L64&gt;=3),"Champions",IF(AND(K64=3,L64&gt;=3),"Loyal",IF(K64&gt;=3,"Recent / New",IF(L64&gt;=3,"At Risk","Hibernating / Lost"))))</f>
        <v>Hibernating / Lost</v>
      </c>
      <c r="N64" s="54" t="n">
        <f aca="false">IF(AND(Calc!$C$2&lt;=2009,Calc!$C$3&gt;=2009),F64,0)+IF(AND(Calc!$C$2&lt;=2010,Calc!$C$3&gt;=2010),G64,0)+IF(AND(Calc!$C$2&lt;=2011,Calc!$C$3&gt;=2011),H64,0)</f>
        <v>761.46</v>
      </c>
      <c r="O64" s="61" t="n">
        <f aca="false">IF(AND(N64&gt;0,OR(Calc!$C$4="*",B64=Calc!$C$4)),N64+ROW()*0.000000001,0)</f>
        <v>761.460000064</v>
      </c>
    </row>
    <row r="65" customFormat="false" ht="15" hidden="false" customHeight="false" outlineLevel="0" collapsed="false">
      <c r="A65" s="49" t="n">
        <v>12411</v>
      </c>
      <c r="B65" s="49" t="s">
        <v>203</v>
      </c>
      <c r="C65" s="63" t="n">
        <v>40477</v>
      </c>
      <c r="D65" s="63" t="n">
        <v>40477</v>
      </c>
      <c r="E65" s="49" t="n">
        <v>1</v>
      </c>
      <c r="F65" s="54" t="n">
        <v>0</v>
      </c>
      <c r="G65" s="54" t="n">
        <v>346.9</v>
      </c>
      <c r="H65" s="54" t="n">
        <v>0</v>
      </c>
      <c r="I65" s="54" t="n">
        <f aca="false">SUM(F65:H65)</f>
        <v>346.9</v>
      </c>
      <c r="J65" s="49" t="n">
        <f aca="false">Calc!$C$5-D65</f>
        <v>410</v>
      </c>
      <c r="K65" s="49" t="n">
        <f aca="false">IF(J65&lt;=Calc!$C$11,4,IF(J65&lt;=Calc!$C$12,3,IF(J65&lt;=Calc!$C$13,2,1)))</f>
        <v>1</v>
      </c>
      <c r="L65" s="49" t="n">
        <f aca="false">1+(E65&gt;=Calc!$C$16)+(E65&gt;=Calc!$C$17)+(E65&gt;=Calc!$C$18)</f>
        <v>1</v>
      </c>
      <c r="M65" s="49" t="str">
        <f aca="false">IF(AND(K65=4,L65&gt;=3),"Champions",IF(AND(K65=3,L65&gt;=3),"Loyal",IF(K65&gt;=3,"Recent / New",IF(L65&gt;=3,"At Risk","Hibernating / Lost"))))</f>
        <v>Hibernating / Lost</v>
      </c>
      <c r="N65" s="54" t="n">
        <f aca="false">IF(AND(Calc!$C$2&lt;=2009,Calc!$C$3&gt;=2009),F65,0)+IF(AND(Calc!$C$2&lt;=2010,Calc!$C$3&gt;=2010),G65,0)+IF(AND(Calc!$C$2&lt;=2011,Calc!$C$3&gt;=2011),H65,0)</f>
        <v>346.9</v>
      </c>
      <c r="O65" s="61" t="n">
        <f aca="false">IF(AND(N65&gt;0,OR(Calc!$C$4="*",B65=Calc!$C$4)),N65+ROW()*0.000000001,0)</f>
        <v>346.900000065</v>
      </c>
    </row>
    <row r="66" customFormat="false" ht="15" hidden="false" customHeight="false" outlineLevel="0" collapsed="false">
      <c r="A66" s="49" t="n">
        <v>12412</v>
      </c>
      <c r="B66" s="49" t="s">
        <v>202</v>
      </c>
      <c r="C66" s="63" t="n">
        <v>40347</v>
      </c>
      <c r="D66" s="63" t="n">
        <v>40812</v>
      </c>
      <c r="E66" s="49" t="n">
        <v>6</v>
      </c>
      <c r="F66" s="54" t="n">
        <v>0</v>
      </c>
      <c r="G66" s="54" t="n">
        <v>1246.15</v>
      </c>
      <c r="H66" s="54" t="n">
        <v>1142.88</v>
      </c>
      <c r="I66" s="54" t="n">
        <f aca="false">SUM(F66:H66)</f>
        <v>2389.03</v>
      </c>
      <c r="J66" s="49" t="n">
        <f aca="false">Calc!$C$5-D66</f>
        <v>75</v>
      </c>
      <c r="K66" s="49" t="n">
        <f aca="false">IF(J66&lt;=Calc!$C$11,4,IF(J66&lt;=Calc!$C$12,3,IF(J66&lt;=Calc!$C$13,2,1)))</f>
        <v>3</v>
      </c>
      <c r="L66" s="49" t="n">
        <f aca="false">1+(E66&gt;=Calc!$C$16)+(E66&gt;=Calc!$C$17)+(E66&gt;=Calc!$C$18)</f>
        <v>3</v>
      </c>
      <c r="M66" s="49" t="str">
        <f aca="false">IF(AND(K66=4,L66&gt;=3),"Champions",IF(AND(K66=3,L66&gt;=3),"Loyal",IF(K66&gt;=3,"Recent / New",IF(L66&gt;=3,"At Risk","Hibernating / Lost"))))</f>
        <v>Loyal</v>
      </c>
      <c r="N66" s="54" t="n">
        <f aca="false">IF(AND(Calc!$C$2&lt;=2009,Calc!$C$3&gt;=2009),F66,0)+IF(AND(Calc!$C$2&lt;=2010,Calc!$C$3&gt;=2010),G66,0)+IF(AND(Calc!$C$2&lt;=2011,Calc!$C$3&gt;=2011),H66,0)</f>
        <v>2389.03</v>
      </c>
      <c r="O66" s="61" t="n">
        <f aca="false">IF(AND(N66&gt;0,OR(Calc!$C$4="*",B66=Calc!$C$4)),N66+ROW()*0.000000001,0)</f>
        <v>2389.030000066</v>
      </c>
    </row>
    <row r="67" customFormat="false" ht="15" hidden="false" customHeight="false" outlineLevel="0" collapsed="false">
      <c r="A67" s="49" t="n">
        <v>12413</v>
      </c>
      <c r="B67" s="49" t="s">
        <v>205</v>
      </c>
      <c r="C67" s="63" t="n">
        <v>40484</v>
      </c>
      <c r="D67" s="63" t="n">
        <v>40820</v>
      </c>
      <c r="E67" s="49" t="n">
        <v>4</v>
      </c>
      <c r="F67" s="54" t="n">
        <v>0</v>
      </c>
      <c r="G67" s="54" t="n">
        <v>185.35</v>
      </c>
      <c r="H67" s="54" t="n">
        <v>676.15</v>
      </c>
      <c r="I67" s="54" t="n">
        <f aca="false">SUM(F67:H67)</f>
        <v>861.5</v>
      </c>
      <c r="J67" s="49" t="n">
        <f aca="false">Calc!$C$5-D67</f>
        <v>67</v>
      </c>
      <c r="K67" s="49" t="n">
        <f aca="false">IF(J67&lt;=Calc!$C$11,4,IF(J67&lt;=Calc!$C$12,3,IF(J67&lt;=Calc!$C$13,2,1)))</f>
        <v>3</v>
      </c>
      <c r="L67" s="49" t="n">
        <f aca="false">1+(E67&gt;=Calc!$C$16)+(E67&gt;=Calc!$C$17)+(E67&gt;=Calc!$C$18)</f>
        <v>3</v>
      </c>
      <c r="M67" s="49" t="str">
        <f aca="false">IF(AND(K67=4,L67&gt;=3),"Champions",IF(AND(K67=3,L67&gt;=3),"Loyal",IF(K67&gt;=3,"Recent / New",IF(L67&gt;=3,"At Risk","Hibernating / Lost"))))</f>
        <v>Loyal</v>
      </c>
      <c r="N67" s="54" t="n">
        <f aca="false">IF(AND(Calc!$C$2&lt;=2009,Calc!$C$3&gt;=2009),F67,0)+IF(AND(Calc!$C$2&lt;=2010,Calc!$C$3&gt;=2010),G67,0)+IF(AND(Calc!$C$2&lt;=2011,Calc!$C$3&gt;=2011),H67,0)</f>
        <v>861.5</v>
      </c>
      <c r="O67" s="61" t="n">
        <f aca="false">IF(AND(N67&gt;0,OR(Calc!$C$4="*",B67=Calc!$C$4)),N67+ROW()*0.000000001,0)</f>
        <v>861.500000067</v>
      </c>
    </row>
    <row r="68" customFormat="false" ht="15" hidden="false" customHeight="false" outlineLevel="0" collapsed="false">
      <c r="A68" s="49" t="n">
        <v>12414</v>
      </c>
      <c r="B68" s="49" t="s">
        <v>199</v>
      </c>
      <c r="C68" s="63" t="n">
        <v>40423</v>
      </c>
      <c r="D68" s="63" t="n">
        <v>40669</v>
      </c>
      <c r="E68" s="49" t="n">
        <v>4</v>
      </c>
      <c r="F68" s="54" t="n">
        <v>0</v>
      </c>
      <c r="G68" s="54" t="n">
        <v>0</v>
      </c>
      <c r="H68" s="54" t="n">
        <v>442.41</v>
      </c>
      <c r="I68" s="54" t="n">
        <f aca="false">SUM(F68:H68)</f>
        <v>442.41</v>
      </c>
      <c r="J68" s="49" t="n">
        <f aca="false">Calc!$C$5-D68</f>
        <v>218</v>
      </c>
      <c r="K68" s="49" t="n">
        <f aca="false">IF(J68&lt;=Calc!$C$11,4,IF(J68&lt;=Calc!$C$12,3,IF(J68&lt;=Calc!$C$13,2,1)))</f>
        <v>2</v>
      </c>
      <c r="L68" s="49" t="n">
        <f aca="false">1+(E68&gt;=Calc!$C$16)+(E68&gt;=Calc!$C$17)+(E68&gt;=Calc!$C$18)</f>
        <v>3</v>
      </c>
      <c r="M68" s="49" t="str">
        <f aca="false">IF(AND(K68=4,L68&gt;=3),"Champions",IF(AND(K68=3,L68&gt;=3),"Loyal",IF(K68&gt;=3,"Recent / New",IF(L68&gt;=3,"At Risk","Hibernating / Lost"))))</f>
        <v>At Risk</v>
      </c>
      <c r="N68" s="54" t="n">
        <f aca="false">IF(AND(Calc!$C$2&lt;=2009,Calc!$C$3&gt;=2009),F68,0)+IF(AND(Calc!$C$2&lt;=2010,Calc!$C$3&gt;=2010),G68,0)+IF(AND(Calc!$C$2&lt;=2011,Calc!$C$3&gt;=2011),H68,0)</f>
        <v>442.41</v>
      </c>
      <c r="O68" s="61" t="n">
        <f aca="false">IF(AND(N68&gt;0,OR(Calc!$C$4="*",B68=Calc!$C$4)),N68+ROW()*0.000000001,0)</f>
        <v>442.410000068</v>
      </c>
    </row>
    <row r="69" customFormat="false" ht="15" hidden="false" customHeight="false" outlineLevel="0" collapsed="false">
      <c r="A69" s="49" t="n">
        <v>12415</v>
      </c>
      <c r="B69" s="49" t="s">
        <v>203</v>
      </c>
      <c r="C69" s="63" t="n">
        <v>40359</v>
      </c>
      <c r="D69" s="63" t="n">
        <v>40862</v>
      </c>
      <c r="E69" s="49" t="n">
        <v>24</v>
      </c>
      <c r="F69" s="54" t="n">
        <v>0</v>
      </c>
      <c r="G69" s="54" t="n">
        <v>19468.84</v>
      </c>
      <c r="H69" s="54" t="n">
        <v>123638.18</v>
      </c>
      <c r="I69" s="54" t="n">
        <f aca="false">SUM(F69:H69)</f>
        <v>143107.02</v>
      </c>
      <c r="J69" s="49" t="n">
        <f aca="false">Calc!$C$5-D69</f>
        <v>25</v>
      </c>
      <c r="K69" s="49" t="n">
        <f aca="false">IF(J69&lt;=Calc!$C$11,4,IF(J69&lt;=Calc!$C$12,3,IF(J69&lt;=Calc!$C$13,2,1)))</f>
        <v>4</v>
      </c>
      <c r="L69" s="49" t="n">
        <f aca="false">1+(E69&gt;=Calc!$C$16)+(E69&gt;=Calc!$C$17)+(E69&gt;=Calc!$C$18)</f>
        <v>4</v>
      </c>
      <c r="M69" s="49" t="str">
        <f aca="false">IF(AND(K69=4,L69&gt;=3),"Champions",IF(AND(K69=3,L69&gt;=3),"Loyal",IF(K69&gt;=3,"Recent / New",IF(L69&gt;=3,"At Risk","Hibernating / Lost"))))</f>
        <v>Champions</v>
      </c>
      <c r="N69" s="54" t="n">
        <f aca="false">IF(AND(Calc!$C$2&lt;=2009,Calc!$C$3&gt;=2009),F69,0)+IF(AND(Calc!$C$2&lt;=2010,Calc!$C$3&gt;=2010),G69,0)+IF(AND(Calc!$C$2&lt;=2011,Calc!$C$3&gt;=2011),H69,0)</f>
        <v>143107.02</v>
      </c>
      <c r="O69" s="61" t="n">
        <f aca="false">IF(AND(N69&gt;0,OR(Calc!$C$4="*",B69=Calc!$C$4)),N69+ROW()*0.000000001,0)</f>
        <v>143107.020000069</v>
      </c>
    </row>
    <row r="70" customFormat="false" ht="15" hidden="false" customHeight="false" outlineLevel="0" collapsed="false">
      <c r="A70" s="49" t="n">
        <v>12416</v>
      </c>
      <c r="B70" s="49" t="s">
        <v>203</v>
      </c>
      <c r="C70" s="63" t="n">
        <v>40230</v>
      </c>
      <c r="D70" s="63" t="n">
        <v>40230</v>
      </c>
      <c r="E70" s="49" t="n">
        <v>1</v>
      </c>
      <c r="F70" s="54" t="n">
        <v>0</v>
      </c>
      <c r="G70" s="54" t="n">
        <v>202.56</v>
      </c>
      <c r="H70" s="54" t="n">
        <v>0</v>
      </c>
      <c r="I70" s="54" t="n">
        <f aca="false">SUM(F70:H70)</f>
        <v>202.56</v>
      </c>
      <c r="J70" s="49" t="n">
        <f aca="false">Calc!$C$5-D70</f>
        <v>657</v>
      </c>
      <c r="K70" s="49" t="n">
        <f aca="false">IF(J70&lt;=Calc!$C$11,4,IF(J70&lt;=Calc!$C$12,3,IF(J70&lt;=Calc!$C$13,2,1)))</f>
        <v>1</v>
      </c>
      <c r="L70" s="49" t="n">
        <f aca="false">1+(E70&gt;=Calc!$C$16)+(E70&gt;=Calc!$C$17)+(E70&gt;=Calc!$C$18)</f>
        <v>1</v>
      </c>
      <c r="M70" s="49" t="str">
        <f aca="false">IF(AND(K70=4,L70&gt;=3),"Champions",IF(AND(K70=3,L70&gt;=3),"Loyal",IF(K70&gt;=3,"Recent / New",IF(L70&gt;=3,"At Risk","Hibernating / Lost"))))</f>
        <v>Hibernating / Lost</v>
      </c>
      <c r="N70" s="54" t="n">
        <f aca="false">IF(AND(Calc!$C$2&lt;=2009,Calc!$C$3&gt;=2009),F70,0)+IF(AND(Calc!$C$2&lt;=2010,Calc!$C$3&gt;=2010),G70,0)+IF(AND(Calc!$C$2&lt;=2011,Calc!$C$3&gt;=2011),H70,0)</f>
        <v>202.56</v>
      </c>
      <c r="O70" s="61" t="n">
        <f aca="false">IF(AND(N70&gt;0,OR(Calc!$C$4="*",B70=Calc!$C$4)),N70+ROW()*0.000000001,0)</f>
        <v>202.56000007</v>
      </c>
    </row>
    <row r="71" customFormat="false" ht="15" hidden="false" customHeight="false" outlineLevel="0" collapsed="false">
      <c r="A71" s="49" t="n">
        <v>12417</v>
      </c>
      <c r="B71" s="49" t="s">
        <v>201</v>
      </c>
      <c r="C71" s="63" t="n">
        <v>40153</v>
      </c>
      <c r="D71" s="63" t="n">
        <v>40883</v>
      </c>
      <c r="E71" s="49" t="n">
        <v>20</v>
      </c>
      <c r="F71" s="54" t="n">
        <v>287.6</v>
      </c>
      <c r="G71" s="54" t="n">
        <v>2707.65</v>
      </c>
      <c r="H71" s="54" t="n">
        <v>2894.46</v>
      </c>
      <c r="I71" s="54" t="n">
        <f aca="false">SUM(F71:H71)</f>
        <v>5889.71</v>
      </c>
      <c r="J71" s="49" t="n">
        <f aca="false">Calc!$C$5-D71</f>
        <v>4</v>
      </c>
      <c r="K71" s="49" t="n">
        <f aca="false">IF(J71&lt;=Calc!$C$11,4,IF(J71&lt;=Calc!$C$12,3,IF(J71&lt;=Calc!$C$13,2,1)))</f>
        <v>4</v>
      </c>
      <c r="L71" s="49" t="n">
        <f aca="false">1+(E71&gt;=Calc!$C$16)+(E71&gt;=Calc!$C$17)+(E71&gt;=Calc!$C$18)</f>
        <v>4</v>
      </c>
      <c r="M71" s="49" t="str">
        <f aca="false">IF(AND(K71=4,L71&gt;=3),"Champions",IF(AND(K71=3,L71&gt;=3),"Loyal",IF(K71&gt;=3,"Recent / New",IF(L71&gt;=3,"At Risk","Hibernating / Lost"))))</f>
        <v>Champions</v>
      </c>
      <c r="N71" s="54" t="n">
        <f aca="false">IF(AND(Calc!$C$2&lt;=2009,Calc!$C$3&gt;=2009),F71,0)+IF(AND(Calc!$C$2&lt;=2010,Calc!$C$3&gt;=2010),G71,0)+IF(AND(Calc!$C$2&lt;=2011,Calc!$C$3&gt;=2011),H71,0)</f>
        <v>5889.71</v>
      </c>
      <c r="O71" s="61" t="n">
        <f aca="false">IF(AND(N71&gt;0,OR(Calc!$C$4="*",B71=Calc!$C$4)),N71+ROW()*0.000000001,0)</f>
        <v>5889.710000071</v>
      </c>
    </row>
    <row r="72" customFormat="false" ht="15" hidden="false" customHeight="false" outlineLevel="0" collapsed="false">
      <c r="A72" s="49" t="n">
        <v>12418</v>
      </c>
      <c r="B72" s="49" t="s">
        <v>198</v>
      </c>
      <c r="C72" s="63" t="n">
        <v>40256</v>
      </c>
      <c r="D72" s="63" t="n">
        <v>40774</v>
      </c>
      <c r="E72" s="49" t="n">
        <v>4</v>
      </c>
      <c r="F72" s="54" t="n">
        <v>0</v>
      </c>
      <c r="G72" s="54" t="n">
        <v>1348.37</v>
      </c>
      <c r="H72" s="54" t="n">
        <v>668.58</v>
      </c>
      <c r="I72" s="54" t="n">
        <f aca="false">SUM(F72:H72)</f>
        <v>2016.95</v>
      </c>
      <c r="J72" s="49" t="n">
        <f aca="false">Calc!$C$5-D72</f>
        <v>113</v>
      </c>
      <c r="K72" s="49" t="n">
        <f aca="false">IF(J72&lt;=Calc!$C$11,4,IF(J72&lt;=Calc!$C$12,3,IF(J72&lt;=Calc!$C$13,2,1)))</f>
        <v>2</v>
      </c>
      <c r="L72" s="49" t="n">
        <f aca="false">1+(E72&gt;=Calc!$C$16)+(E72&gt;=Calc!$C$17)+(E72&gt;=Calc!$C$18)</f>
        <v>3</v>
      </c>
      <c r="M72" s="49" t="str">
        <f aca="false">IF(AND(K72=4,L72&gt;=3),"Champions",IF(AND(K72=3,L72&gt;=3),"Loyal",IF(K72&gt;=3,"Recent / New",IF(L72&gt;=3,"At Risk","Hibernating / Lost"))))</f>
        <v>At Risk</v>
      </c>
      <c r="N72" s="54" t="n">
        <f aca="false">IF(AND(Calc!$C$2&lt;=2009,Calc!$C$3&gt;=2009),F72,0)+IF(AND(Calc!$C$2&lt;=2010,Calc!$C$3&gt;=2010),G72,0)+IF(AND(Calc!$C$2&lt;=2011,Calc!$C$3&gt;=2011),H72,0)</f>
        <v>2016.95</v>
      </c>
      <c r="O72" s="61" t="n">
        <f aca="false">IF(AND(N72&gt;0,OR(Calc!$C$4="*",B72=Calc!$C$4)),N72+ROW()*0.000000001,0)</f>
        <v>2016.950000072</v>
      </c>
    </row>
    <row r="73" customFormat="false" ht="15" hidden="false" customHeight="false" outlineLevel="0" collapsed="false">
      <c r="A73" s="49" t="n">
        <v>12419</v>
      </c>
      <c r="B73" s="49" t="s">
        <v>196</v>
      </c>
      <c r="C73" s="63" t="n">
        <v>40473</v>
      </c>
      <c r="D73" s="63" t="n">
        <v>40501</v>
      </c>
      <c r="E73" s="49" t="n">
        <v>2</v>
      </c>
      <c r="F73" s="54" t="n">
        <v>0</v>
      </c>
      <c r="G73" s="54" t="n">
        <v>391.01</v>
      </c>
      <c r="H73" s="54" t="n">
        <v>0</v>
      </c>
      <c r="I73" s="54" t="n">
        <f aca="false">SUM(F73:H73)</f>
        <v>391.01</v>
      </c>
      <c r="J73" s="49" t="n">
        <f aca="false">Calc!$C$5-D73</f>
        <v>386</v>
      </c>
      <c r="K73" s="49" t="n">
        <f aca="false">IF(J73&lt;=Calc!$C$11,4,IF(J73&lt;=Calc!$C$12,3,IF(J73&lt;=Calc!$C$13,2,1)))</f>
        <v>1</v>
      </c>
      <c r="L73" s="49" t="n">
        <f aca="false">1+(E73&gt;=Calc!$C$16)+(E73&gt;=Calc!$C$17)+(E73&gt;=Calc!$C$18)</f>
        <v>2</v>
      </c>
      <c r="M73" s="49" t="str">
        <f aca="false">IF(AND(K73=4,L73&gt;=3),"Champions",IF(AND(K73=3,L73&gt;=3),"Loyal",IF(K73&gt;=3,"Recent / New",IF(L73&gt;=3,"At Risk","Hibernating / Lost"))))</f>
        <v>Hibernating / Lost</v>
      </c>
      <c r="N73" s="54" t="n">
        <f aca="false">IF(AND(Calc!$C$2&lt;=2009,Calc!$C$3&gt;=2009),F73,0)+IF(AND(Calc!$C$2&lt;=2010,Calc!$C$3&gt;=2010),G73,0)+IF(AND(Calc!$C$2&lt;=2011,Calc!$C$3&gt;=2011),H73,0)</f>
        <v>391.01</v>
      </c>
      <c r="O73" s="61" t="n">
        <f aca="false">IF(AND(N73&gt;0,OR(Calc!$C$4="*",B73=Calc!$C$4)),N73+ROW()*0.000000001,0)</f>
        <v>391.010000073</v>
      </c>
    </row>
    <row r="74" customFormat="false" ht="15" hidden="false" customHeight="false" outlineLevel="0" collapsed="false">
      <c r="A74" s="49" t="n">
        <v>12420</v>
      </c>
      <c r="B74" s="49" t="s">
        <v>200</v>
      </c>
      <c r="C74" s="63" t="n">
        <v>40823</v>
      </c>
      <c r="D74" s="63" t="n">
        <v>40823</v>
      </c>
      <c r="E74" s="49" t="n">
        <v>1</v>
      </c>
      <c r="F74" s="54" t="n">
        <v>0</v>
      </c>
      <c r="G74" s="54" t="n">
        <v>0</v>
      </c>
      <c r="H74" s="54" t="n">
        <v>600.39</v>
      </c>
      <c r="I74" s="54" t="n">
        <f aca="false">SUM(F74:H74)</f>
        <v>600.39</v>
      </c>
      <c r="J74" s="49" t="n">
        <f aca="false">Calc!$C$5-D74</f>
        <v>64</v>
      </c>
      <c r="K74" s="49" t="n">
        <f aca="false">IF(J74&lt;=Calc!$C$11,4,IF(J74&lt;=Calc!$C$12,3,IF(J74&lt;=Calc!$C$13,2,1)))</f>
        <v>3</v>
      </c>
      <c r="L74" s="49" t="n">
        <f aca="false">1+(E74&gt;=Calc!$C$16)+(E74&gt;=Calc!$C$17)+(E74&gt;=Calc!$C$18)</f>
        <v>1</v>
      </c>
      <c r="M74" s="49" t="str">
        <f aca="false">IF(AND(K74=4,L74&gt;=3),"Champions",IF(AND(K74=3,L74&gt;=3),"Loyal",IF(K74&gt;=3,"Recent / New",IF(L74&gt;=3,"At Risk","Hibernating / Lost"))))</f>
        <v>Recent / New</v>
      </c>
      <c r="N74" s="54" t="n">
        <f aca="false">IF(AND(Calc!$C$2&lt;=2009,Calc!$C$3&gt;=2009),F74,0)+IF(AND(Calc!$C$2&lt;=2010,Calc!$C$3&gt;=2010),G74,0)+IF(AND(Calc!$C$2&lt;=2011,Calc!$C$3&gt;=2011),H74,0)</f>
        <v>600.39</v>
      </c>
      <c r="O74" s="61" t="n">
        <f aca="false">IF(AND(N74&gt;0,OR(Calc!$C$4="*",B74=Calc!$C$4)),N74+ROW()*0.000000001,0)</f>
        <v>600.390000074</v>
      </c>
    </row>
    <row r="75" customFormat="false" ht="15" hidden="false" customHeight="false" outlineLevel="0" collapsed="false">
      <c r="A75" s="49" t="n">
        <v>12421</v>
      </c>
      <c r="B75" s="49" t="s">
        <v>196</v>
      </c>
      <c r="C75" s="63" t="n">
        <v>40381</v>
      </c>
      <c r="D75" s="63" t="n">
        <v>40871</v>
      </c>
      <c r="E75" s="49" t="n">
        <v>6</v>
      </c>
      <c r="F75" s="54" t="n">
        <v>0</v>
      </c>
      <c r="G75" s="54" t="n">
        <v>230.56</v>
      </c>
      <c r="H75" s="54" t="n">
        <v>639.04</v>
      </c>
      <c r="I75" s="54" t="n">
        <f aca="false">SUM(F75:H75)</f>
        <v>869.6</v>
      </c>
      <c r="J75" s="49" t="n">
        <f aca="false">Calc!$C$5-D75</f>
        <v>16</v>
      </c>
      <c r="K75" s="49" t="n">
        <f aca="false">IF(J75&lt;=Calc!$C$11,4,IF(J75&lt;=Calc!$C$12,3,IF(J75&lt;=Calc!$C$13,2,1)))</f>
        <v>4</v>
      </c>
      <c r="L75" s="49" t="n">
        <f aca="false">1+(E75&gt;=Calc!$C$16)+(E75&gt;=Calc!$C$17)+(E75&gt;=Calc!$C$18)</f>
        <v>3</v>
      </c>
      <c r="M75" s="49" t="str">
        <f aca="false">IF(AND(K75=4,L75&gt;=3),"Champions",IF(AND(K75=3,L75&gt;=3),"Loyal",IF(K75&gt;=3,"Recent / New",IF(L75&gt;=3,"At Risk","Hibernating / Lost"))))</f>
        <v>Champions</v>
      </c>
      <c r="N75" s="54" t="n">
        <f aca="false">IF(AND(Calc!$C$2&lt;=2009,Calc!$C$3&gt;=2009),F75,0)+IF(AND(Calc!$C$2&lt;=2010,Calc!$C$3&gt;=2010),G75,0)+IF(AND(Calc!$C$2&lt;=2011,Calc!$C$3&gt;=2011),H75,0)</f>
        <v>869.6</v>
      </c>
      <c r="O75" s="61" t="n">
        <f aca="false">IF(AND(N75&gt;0,OR(Calc!$C$4="*",B75=Calc!$C$4)),N75+ROW()*0.000000001,0)</f>
        <v>869.600000075</v>
      </c>
    </row>
    <row r="76" customFormat="false" ht="15" hidden="false" customHeight="false" outlineLevel="0" collapsed="false">
      <c r="A76" s="49" t="n">
        <v>12422</v>
      </c>
      <c r="B76" s="49" t="s">
        <v>198</v>
      </c>
      <c r="C76" s="63" t="n">
        <v>40165</v>
      </c>
      <c r="D76" s="63" t="n">
        <v>40791</v>
      </c>
      <c r="E76" s="49" t="n">
        <v>12</v>
      </c>
      <c r="F76" s="54" t="n">
        <v>75</v>
      </c>
      <c r="G76" s="54" t="n">
        <v>2880.79</v>
      </c>
      <c r="H76" s="54" t="n">
        <v>683.56</v>
      </c>
      <c r="I76" s="54" t="n">
        <f aca="false">SUM(F76:H76)</f>
        <v>3639.35</v>
      </c>
      <c r="J76" s="49" t="n">
        <f aca="false">Calc!$C$5-D76</f>
        <v>96</v>
      </c>
      <c r="K76" s="49" t="n">
        <f aca="false">IF(J76&lt;=Calc!$C$11,4,IF(J76&lt;=Calc!$C$12,3,IF(J76&lt;=Calc!$C$13,2,1)))</f>
        <v>3</v>
      </c>
      <c r="L76" s="49" t="n">
        <f aca="false">1+(E76&gt;=Calc!$C$16)+(E76&gt;=Calc!$C$17)+(E76&gt;=Calc!$C$18)</f>
        <v>4</v>
      </c>
      <c r="M76" s="49" t="str">
        <f aca="false">IF(AND(K76=4,L76&gt;=3),"Champions",IF(AND(K76=3,L76&gt;=3),"Loyal",IF(K76&gt;=3,"Recent / New",IF(L76&gt;=3,"At Risk","Hibernating / Lost"))))</f>
        <v>Loyal</v>
      </c>
      <c r="N76" s="54" t="n">
        <f aca="false">IF(AND(Calc!$C$2&lt;=2009,Calc!$C$3&gt;=2009),F76,0)+IF(AND(Calc!$C$2&lt;=2010,Calc!$C$3&gt;=2010),G76,0)+IF(AND(Calc!$C$2&lt;=2011,Calc!$C$3&gt;=2011),H76,0)</f>
        <v>3639.35</v>
      </c>
      <c r="O76" s="61" t="n">
        <f aca="false">IF(AND(N76&gt;0,OR(Calc!$C$4="*",B76=Calc!$C$4)),N76+ROW()*0.000000001,0)</f>
        <v>3639.350000076</v>
      </c>
    </row>
    <row r="77" customFormat="false" ht="15" hidden="false" customHeight="false" outlineLevel="0" collapsed="false">
      <c r="A77" s="49" t="n">
        <v>12423</v>
      </c>
      <c r="B77" s="49" t="s">
        <v>201</v>
      </c>
      <c r="C77" s="63" t="n">
        <v>40421</v>
      </c>
      <c r="D77" s="63" t="n">
        <v>40886</v>
      </c>
      <c r="E77" s="49" t="n">
        <v>10</v>
      </c>
      <c r="F77" s="54" t="n">
        <v>0</v>
      </c>
      <c r="G77" s="54" t="n">
        <v>860.01</v>
      </c>
      <c r="H77" s="54" t="n">
        <v>1431.18</v>
      </c>
      <c r="I77" s="54" t="n">
        <f aca="false">SUM(F77:H77)</f>
        <v>2291.19</v>
      </c>
      <c r="J77" s="49" t="n">
        <f aca="false">Calc!$C$5-D77</f>
        <v>1</v>
      </c>
      <c r="K77" s="49" t="n">
        <f aca="false">IF(J77&lt;=Calc!$C$11,4,IF(J77&lt;=Calc!$C$12,3,IF(J77&lt;=Calc!$C$13,2,1)))</f>
        <v>4</v>
      </c>
      <c r="L77" s="49" t="n">
        <f aca="false">1+(E77&gt;=Calc!$C$16)+(E77&gt;=Calc!$C$17)+(E77&gt;=Calc!$C$18)</f>
        <v>4</v>
      </c>
      <c r="M77" s="49" t="str">
        <f aca="false">IF(AND(K77=4,L77&gt;=3),"Champions",IF(AND(K77=3,L77&gt;=3),"Loyal",IF(K77&gt;=3,"Recent / New",IF(L77&gt;=3,"At Risk","Hibernating / Lost"))))</f>
        <v>Champions</v>
      </c>
      <c r="N77" s="54" t="n">
        <f aca="false">IF(AND(Calc!$C$2&lt;=2009,Calc!$C$3&gt;=2009),F77,0)+IF(AND(Calc!$C$2&lt;=2010,Calc!$C$3&gt;=2010),G77,0)+IF(AND(Calc!$C$2&lt;=2011,Calc!$C$3&gt;=2011),H77,0)</f>
        <v>2291.19</v>
      </c>
      <c r="O77" s="61" t="n">
        <f aca="false">IF(AND(N77&gt;0,OR(Calc!$C$4="*",B77=Calc!$C$4)),N77+ROW()*0.000000001,0)</f>
        <v>2291.190000077</v>
      </c>
    </row>
    <row r="78" customFormat="false" ht="15" hidden="false" customHeight="false" outlineLevel="0" collapsed="false">
      <c r="A78" s="49" t="n">
        <v>12424</v>
      </c>
      <c r="B78" s="49" t="s">
        <v>203</v>
      </c>
      <c r="C78" s="63" t="n">
        <v>40338</v>
      </c>
      <c r="D78" s="63" t="n">
        <v>40724</v>
      </c>
      <c r="E78" s="49" t="n">
        <v>4</v>
      </c>
      <c r="F78" s="54" t="n">
        <v>-24.75</v>
      </c>
      <c r="G78" s="54" t="n">
        <v>1553.57</v>
      </c>
      <c r="H78" s="54" t="n">
        <v>1760.96</v>
      </c>
      <c r="I78" s="54" t="n">
        <f aca="false">SUM(F78:H78)</f>
        <v>3289.78</v>
      </c>
      <c r="J78" s="49" t="n">
        <f aca="false">Calc!$C$5-D78</f>
        <v>163</v>
      </c>
      <c r="K78" s="49" t="n">
        <f aca="false">IF(J78&lt;=Calc!$C$11,4,IF(J78&lt;=Calc!$C$12,3,IF(J78&lt;=Calc!$C$13,2,1)))</f>
        <v>2</v>
      </c>
      <c r="L78" s="49" t="n">
        <f aca="false">1+(E78&gt;=Calc!$C$16)+(E78&gt;=Calc!$C$17)+(E78&gt;=Calc!$C$18)</f>
        <v>3</v>
      </c>
      <c r="M78" s="49" t="str">
        <f aca="false">IF(AND(K78=4,L78&gt;=3),"Champions",IF(AND(K78=3,L78&gt;=3),"Loyal",IF(K78&gt;=3,"Recent / New",IF(L78&gt;=3,"At Risk","Hibernating / Lost"))))</f>
        <v>At Risk</v>
      </c>
      <c r="N78" s="54" t="n">
        <f aca="false">IF(AND(Calc!$C$2&lt;=2009,Calc!$C$3&gt;=2009),F78,0)+IF(AND(Calc!$C$2&lt;=2010,Calc!$C$3&gt;=2010),G78,0)+IF(AND(Calc!$C$2&lt;=2011,Calc!$C$3&gt;=2011),H78,0)</f>
        <v>3289.78</v>
      </c>
      <c r="O78" s="61" t="n">
        <f aca="false">IF(AND(N78&gt;0,OR(Calc!$C$4="*",B78=Calc!$C$4)),N78+ROW()*0.000000001,0)</f>
        <v>3289.780000078</v>
      </c>
    </row>
    <row r="79" customFormat="false" ht="15" hidden="false" customHeight="false" outlineLevel="0" collapsed="false">
      <c r="A79" s="49" t="n">
        <v>12425</v>
      </c>
      <c r="B79" s="49" t="s">
        <v>197</v>
      </c>
      <c r="C79" s="63" t="n">
        <v>40438</v>
      </c>
      <c r="D79" s="63" t="n">
        <v>40808</v>
      </c>
      <c r="E79" s="49" t="n">
        <v>2</v>
      </c>
      <c r="F79" s="54" t="n">
        <v>0</v>
      </c>
      <c r="G79" s="54" t="n">
        <v>903.61</v>
      </c>
      <c r="H79" s="54" t="n">
        <v>777.2</v>
      </c>
      <c r="I79" s="54" t="n">
        <f aca="false">SUM(F79:H79)</f>
        <v>1680.81</v>
      </c>
      <c r="J79" s="49" t="n">
        <f aca="false">Calc!$C$5-D79</f>
        <v>79</v>
      </c>
      <c r="K79" s="49" t="n">
        <f aca="false">IF(J79&lt;=Calc!$C$11,4,IF(J79&lt;=Calc!$C$12,3,IF(J79&lt;=Calc!$C$13,2,1)))</f>
        <v>3</v>
      </c>
      <c r="L79" s="49" t="n">
        <f aca="false">1+(E79&gt;=Calc!$C$16)+(E79&gt;=Calc!$C$17)+(E79&gt;=Calc!$C$18)</f>
        <v>2</v>
      </c>
      <c r="M79" s="49" t="str">
        <f aca="false">IF(AND(K79=4,L79&gt;=3),"Champions",IF(AND(K79=3,L79&gt;=3),"Loyal",IF(K79&gt;=3,"Recent / New",IF(L79&gt;=3,"At Risk","Hibernating / Lost"))))</f>
        <v>Recent / New</v>
      </c>
      <c r="N79" s="54" t="n">
        <f aca="false">IF(AND(Calc!$C$2&lt;=2009,Calc!$C$3&gt;=2009),F79,0)+IF(AND(Calc!$C$2&lt;=2010,Calc!$C$3&gt;=2010),G79,0)+IF(AND(Calc!$C$2&lt;=2011,Calc!$C$3&gt;=2011),H79,0)</f>
        <v>1680.81</v>
      </c>
      <c r="O79" s="61" t="n">
        <f aca="false">IF(AND(N79&gt;0,OR(Calc!$C$4="*",B79=Calc!$C$4)),N79+ROW()*0.000000001,0)</f>
        <v>1680.810000079</v>
      </c>
    </row>
    <row r="80" customFormat="false" ht="15" hidden="false" customHeight="false" outlineLevel="0" collapsed="false">
      <c r="A80" s="49" t="n">
        <v>12426</v>
      </c>
      <c r="B80" s="49" t="s">
        <v>206</v>
      </c>
      <c r="C80" s="63" t="n">
        <v>40224</v>
      </c>
      <c r="D80" s="63" t="n">
        <v>40692</v>
      </c>
      <c r="E80" s="49" t="n">
        <v>2</v>
      </c>
      <c r="F80" s="54" t="n">
        <v>0</v>
      </c>
      <c r="G80" s="54" t="n">
        <v>656.68</v>
      </c>
      <c r="H80" s="54" t="n">
        <v>510.73</v>
      </c>
      <c r="I80" s="54" t="n">
        <f aca="false">SUM(F80:H80)</f>
        <v>1167.41</v>
      </c>
      <c r="J80" s="49" t="n">
        <f aca="false">Calc!$C$5-D80</f>
        <v>195</v>
      </c>
      <c r="K80" s="49" t="n">
        <f aca="false">IF(J80&lt;=Calc!$C$11,4,IF(J80&lt;=Calc!$C$12,3,IF(J80&lt;=Calc!$C$13,2,1)))</f>
        <v>2</v>
      </c>
      <c r="L80" s="49" t="n">
        <f aca="false">1+(E80&gt;=Calc!$C$16)+(E80&gt;=Calc!$C$17)+(E80&gt;=Calc!$C$18)</f>
        <v>2</v>
      </c>
      <c r="M80" s="49" t="str">
        <f aca="false">IF(AND(K80=4,L80&gt;=3),"Champions",IF(AND(K80=3,L80&gt;=3),"Loyal",IF(K80&gt;=3,"Recent / New",IF(L80&gt;=3,"At Risk","Hibernating / Lost"))))</f>
        <v>Hibernating / Lost</v>
      </c>
      <c r="N80" s="54" t="n">
        <f aca="false">IF(AND(Calc!$C$2&lt;=2009,Calc!$C$3&gt;=2009),F80,0)+IF(AND(Calc!$C$2&lt;=2010,Calc!$C$3&gt;=2010),G80,0)+IF(AND(Calc!$C$2&lt;=2011,Calc!$C$3&gt;=2011),H80,0)</f>
        <v>1167.41</v>
      </c>
      <c r="O80" s="61" t="n">
        <f aca="false">IF(AND(N80&gt;0,OR(Calc!$C$4="*",B80=Calc!$C$4)),N80+ROW()*0.000000001,0)</f>
        <v>1167.41000008</v>
      </c>
    </row>
    <row r="81" customFormat="false" ht="15" hidden="false" customHeight="false" outlineLevel="0" collapsed="false">
      <c r="A81" s="49" t="n">
        <v>12427</v>
      </c>
      <c r="B81" s="49" t="s">
        <v>206</v>
      </c>
      <c r="C81" s="63" t="n">
        <v>40515</v>
      </c>
      <c r="D81" s="63" t="n">
        <v>40865</v>
      </c>
      <c r="E81" s="49" t="n">
        <v>3</v>
      </c>
      <c r="F81" s="54" t="n">
        <v>0</v>
      </c>
      <c r="G81" s="54" t="n">
        <v>192.55</v>
      </c>
      <c r="H81" s="54" t="n">
        <v>389.82</v>
      </c>
      <c r="I81" s="54" t="n">
        <f aca="false">SUM(F81:H81)</f>
        <v>582.37</v>
      </c>
      <c r="J81" s="49" t="n">
        <f aca="false">Calc!$C$5-D81</f>
        <v>22</v>
      </c>
      <c r="K81" s="49" t="n">
        <f aca="false">IF(J81&lt;=Calc!$C$11,4,IF(J81&lt;=Calc!$C$12,3,IF(J81&lt;=Calc!$C$13,2,1)))</f>
        <v>4</v>
      </c>
      <c r="L81" s="49" t="n">
        <f aca="false">1+(E81&gt;=Calc!$C$16)+(E81&gt;=Calc!$C$17)+(E81&gt;=Calc!$C$18)</f>
        <v>2</v>
      </c>
      <c r="M81" s="49" t="str">
        <f aca="false">IF(AND(K81=4,L81&gt;=3),"Champions",IF(AND(K81=3,L81&gt;=3),"Loyal",IF(K81&gt;=3,"Recent / New",IF(L81&gt;=3,"At Risk","Hibernating / Lost"))))</f>
        <v>Recent / New</v>
      </c>
      <c r="N81" s="54" t="n">
        <f aca="false">IF(AND(Calc!$C$2&lt;=2009,Calc!$C$3&gt;=2009),F81,0)+IF(AND(Calc!$C$2&lt;=2010,Calc!$C$3&gt;=2010),G81,0)+IF(AND(Calc!$C$2&lt;=2011,Calc!$C$3&gt;=2011),H81,0)</f>
        <v>582.37</v>
      </c>
      <c r="O81" s="61" t="n">
        <f aca="false">IF(AND(N81&gt;0,OR(Calc!$C$4="*",B81=Calc!$C$4)),N81+ROW()*0.000000001,0)</f>
        <v>582.370000081</v>
      </c>
    </row>
    <row r="82" customFormat="false" ht="15" hidden="false" customHeight="false" outlineLevel="0" collapsed="false">
      <c r="A82" s="49" t="n">
        <v>12428</v>
      </c>
      <c r="B82" s="49" t="s">
        <v>191</v>
      </c>
      <c r="C82" s="63" t="n">
        <v>40603</v>
      </c>
      <c r="D82" s="63" t="n">
        <v>40861</v>
      </c>
      <c r="E82" s="49" t="n">
        <v>8</v>
      </c>
      <c r="F82" s="54" t="n">
        <v>0</v>
      </c>
      <c r="G82" s="54" t="n">
        <v>0</v>
      </c>
      <c r="H82" s="54" t="n">
        <v>6366</v>
      </c>
      <c r="I82" s="54" t="n">
        <f aca="false">SUM(F82:H82)</f>
        <v>6366</v>
      </c>
      <c r="J82" s="49" t="n">
        <f aca="false">Calc!$C$5-D82</f>
        <v>26</v>
      </c>
      <c r="K82" s="49" t="n">
        <f aca="false">IF(J82&lt;=Calc!$C$11,4,IF(J82&lt;=Calc!$C$12,3,IF(J82&lt;=Calc!$C$13,2,1)))</f>
        <v>4</v>
      </c>
      <c r="L82" s="49" t="n">
        <f aca="false">1+(E82&gt;=Calc!$C$16)+(E82&gt;=Calc!$C$17)+(E82&gt;=Calc!$C$18)</f>
        <v>4</v>
      </c>
      <c r="M82" s="49" t="str">
        <f aca="false">IF(AND(K82=4,L82&gt;=3),"Champions",IF(AND(K82=3,L82&gt;=3),"Loyal",IF(K82&gt;=3,"Recent / New",IF(L82&gt;=3,"At Risk","Hibernating / Lost"))))</f>
        <v>Champions</v>
      </c>
      <c r="N82" s="54" t="n">
        <f aca="false">IF(AND(Calc!$C$2&lt;=2009,Calc!$C$3&gt;=2009),F82,0)+IF(AND(Calc!$C$2&lt;=2010,Calc!$C$3&gt;=2010),G82,0)+IF(AND(Calc!$C$2&lt;=2011,Calc!$C$3&gt;=2011),H82,0)</f>
        <v>6366</v>
      </c>
      <c r="O82" s="61" t="n">
        <f aca="false">IF(AND(N82&gt;0,OR(Calc!$C$4="*",B82=Calc!$C$4)),N82+ROW()*0.000000001,0)</f>
        <v>6366.000000082</v>
      </c>
    </row>
    <row r="83" customFormat="false" ht="15" hidden="false" customHeight="false" outlineLevel="0" collapsed="false">
      <c r="A83" s="49" t="n">
        <v>12429</v>
      </c>
      <c r="B83" s="49" t="s">
        <v>202</v>
      </c>
      <c r="C83" s="63" t="n">
        <v>40340</v>
      </c>
      <c r="D83" s="63" t="n">
        <v>40877</v>
      </c>
      <c r="E83" s="49" t="n">
        <v>8</v>
      </c>
      <c r="F83" s="54" t="n">
        <v>0</v>
      </c>
      <c r="G83" s="54" t="n">
        <v>3541.11</v>
      </c>
      <c r="H83" s="54" t="n">
        <v>2250.9</v>
      </c>
      <c r="I83" s="54" t="n">
        <f aca="false">SUM(F83:H83)</f>
        <v>5792.01</v>
      </c>
      <c r="J83" s="49" t="n">
        <f aca="false">Calc!$C$5-D83</f>
        <v>10</v>
      </c>
      <c r="K83" s="49" t="n">
        <f aca="false">IF(J83&lt;=Calc!$C$11,4,IF(J83&lt;=Calc!$C$12,3,IF(J83&lt;=Calc!$C$13,2,1)))</f>
        <v>4</v>
      </c>
      <c r="L83" s="49" t="n">
        <f aca="false">1+(E83&gt;=Calc!$C$16)+(E83&gt;=Calc!$C$17)+(E83&gt;=Calc!$C$18)</f>
        <v>4</v>
      </c>
      <c r="M83" s="49" t="str">
        <f aca="false">IF(AND(K83=4,L83&gt;=3),"Champions",IF(AND(K83=3,L83&gt;=3),"Loyal",IF(K83&gt;=3,"Recent / New",IF(L83&gt;=3,"At Risk","Hibernating / Lost"))))</f>
        <v>Champions</v>
      </c>
      <c r="N83" s="54" t="n">
        <f aca="false">IF(AND(Calc!$C$2&lt;=2009,Calc!$C$3&gt;=2009),F83,0)+IF(AND(Calc!$C$2&lt;=2010,Calc!$C$3&gt;=2010),G83,0)+IF(AND(Calc!$C$2&lt;=2011,Calc!$C$3&gt;=2011),H83,0)</f>
        <v>5792.01</v>
      </c>
      <c r="O83" s="61" t="n">
        <f aca="false">IF(AND(N83&gt;0,OR(Calc!$C$4="*",B83=Calc!$C$4)),N83+ROW()*0.000000001,0)</f>
        <v>5792.010000083</v>
      </c>
    </row>
    <row r="84" customFormat="false" ht="15" hidden="false" customHeight="false" outlineLevel="0" collapsed="false">
      <c r="A84" s="49" t="n">
        <v>12430</v>
      </c>
      <c r="B84" s="49" t="s">
        <v>193</v>
      </c>
      <c r="C84" s="63" t="n">
        <v>40843</v>
      </c>
      <c r="D84" s="63" t="n">
        <v>40843</v>
      </c>
      <c r="E84" s="49" t="n">
        <v>1</v>
      </c>
      <c r="F84" s="54" t="n">
        <v>0</v>
      </c>
      <c r="G84" s="54" t="n">
        <v>0</v>
      </c>
      <c r="H84" s="54" t="n">
        <v>216.4</v>
      </c>
      <c r="I84" s="54" t="n">
        <f aca="false">SUM(F84:H84)</f>
        <v>216.4</v>
      </c>
      <c r="J84" s="49" t="n">
        <f aca="false">Calc!$C$5-D84</f>
        <v>44</v>
      </c>
      <c r="K84" s="49" t="n">
        <f aca="false">IF(J84&lt;=Calc!$C$11,4,IF(J84&lt;=Calc!$C$12,3,IF(J84&lt;=Calc!$C$13,2,1)))</f>
        <v>3</v>
      </c>
      <c r="L84" s="49" t="n">
        <f aca="false">1+(E84&gt;=Calc!$C$16)+(E84&gt;=Calc!$C$17)+(E84&gt;=Calc!$C$18)</f>
        <v>1</v>
      </c>
      <c r="M84" s="49" t="str">
        <f aca="false">IF(AND(K84=4,L84&gt;=3),"Champions",IF(AND(K84=3,L84&gt;=3),"Loyal",IF(K84&gt;=3,"Recent / New",IF(L84&gt;=3,"At Risk","Hibernating / Lost"))))</f>
        <v>Recent / New</v>
      </c>
      <c r="N84" s="54" t="n">
        <f aca="false">IF(AND(Calc!$C$2&lt;=2009,Calc!$C$3&gt;=2009),F84,0)+IF(AND(Calc!$C$2&lt;=2010,Calc!$C$3&gt;=2010),G84,0)+IF(AND(Calc!$C$2&lt;=2011,Calc!$C$3&gt;=2011),H84,0)</f>
        <v>216.4</v>
      </c>
      <c r="O84" s="61" t="n">
        <f aca="false">IF(AND(N84&gt;0,OR(Calc!$C$4="*",B84=Calc!$C$4)),N84+ROW()*0.000000001,0)</f>
        <v>216.400000084</v>
      </c>
    </row>
    <row r="85" customFormat="false" ht="15" hidden="false" customHeight="false" outlineLevel="0" collapsed="false">
      <c r="A85" s="49" t="n">
        <v>12431</v>
      </c>
      <c r="B85" s="49" t="s">
        <v>203</v>
      </c>
      <c r="C85" s="63" t="n">
        <v>40193</v>
      </c>
      <c r="D85" s="63" t="n">
        <v>40851</v>
      </c>
      <c r="E85" s="49" t="n">
        <v>25</v>
      </c>
      <c r="F85" s="54" t="n">
        <v>0</v>
      </c>
      <c r="G85" s="54" t="n">
        <v>4426.22</v>
      </c>
      <c r="H85" s="54" t="n">
        <v>5537.44</v>
      </c>
      <c r="I85" s="54" t="n">
        <f aca="false">SUM(F85:H85)</f>
        <v>9963.66</v>
      </c>
      <c r="J85" s="49" t="n">
        <f aca="false">Calc!$C$5-D85</f>
        <v>36</v>
      </c>
      <c r="K85" s="49" t="n">
        <f aca="false">IF(J85&lt;=Calc!$C$11,4,IF(J85&lt;=Calc!$C$12,3,IF(J85&lt;=Calc!$C$13,2,1)))</f>
        <v>3</v>
      </c>
      <c r="L85" s="49" t="n">
        <f aca="false">1+(E85&gt;=Calc!$C$16)+(E85&gt;=Calc!$C$17)+(E85&gt;=Calc!$C$18)</f>
        <v>4</v>
      </c>
      <c r="M85" s="49" t="str">
        <f aca="false">IF(AND(K85=4,L85&gt;=3),"Champions",IF(AND(K85=3,L85&gt;=3),"Loyal",IF(K85&gt;=3,"Recent / New",IF(L85&gt;=3,"At Risk","Hibernating / Lost"))))</f>
        <v>Loyal</v>
      </c>
      <c r="N85" s="54" t="n">
        <f aca="false">IF(AND(Calc!$C$2&lt;=2009,Calc!$C$3&gt;=2009),F85,0)+IF(AND(Calc!$C$2&lt;=2010,Calc!$C$3&gt;=2010),G85,0)+IF(AND(Calc!$C$2&lt;=2011,Calc!$C$3&gt;=2011),H85,0)</f>
        <v>9963.66</v>
      </c>
      <c r="O85" s="61" t="n">
        <f aca="false">IF(AND(N85&gt;0,OR(Calc!$C$4="*",B85=Calc!$C$4)),N85+ROW()*0.000000001,0)</f>
        <v>9963.660000085</v>
      </c>
    </row>
    <row r="86" customFormat="false" ht="15" hidden="false" customHeight="false" outlineLevel="0" collapsed="false">
      <c r="A86" s="49" t="n">
        <v>12432</v>
      </c>
      <c r="B86" s="49" t="s">
        <v>193</v>
      </c>
      <c r="C86" s="63" t="n">
        <v>40714</v>
      </c>
      <c r="D86" s="63" t="n">
        <v>40844</v>
      </c>
      <c r="E86" s="49" t="n">
        <v>4</v>
      </c>
      <c r="F86" s="54" t="n">
        <v>0</v>
      </c>
      <c r="G86" s="54" t="n">
        <v>0</v>
      </c>
      <c r="H86" s="54" t="n">
        <v>4359.32</v>
      </c>
      <c r="I86" s="54" t="n">
        <f aca="false">SUM(F86:H86)</f>
        <v>4359.32</v>
      </c>
      <c r="J86" s="49" t="n">
        <f aca="false">Calc!$C$5-D86</f>
        <v>43</v>
      </c>
      <c r="K86" s="49" t="n">
        <f aca="false">IF(J86&lt;=Calc!$C$11,4,IF(J86&lt;=Calc!$C$12,3,IF(J86&lt;=Calc!$C$13,2,1)))</f>
        <v>3</v>
      </c>
      <c r="L86" s="49" t="n">
        <f aca="false">1+(E86&gt;=Calc!$C$16)+(E86&gt;=Calc!$C$17)+(E86&gt;=Calc!$C$18)</f>
        <v>3</v>
      </c>
      <c r="M86" s="49" t="str">
        <f aca="false">IF(AND(K86=4,L86&gt;=3),"Champions",IF(AND(K86=3,L86&gt;=3),"Loyal",IF(K86&gt;=3,"Recent / New",IF(L86&gt;=3,"At Risk","Hibernating / Lost"))))</f>
        <v>Loyal</v>
      </c>
      <c r="N86" s="54" t="n">
        <f aca="false">IF(AND(Calc!$C$2&lt;=2009,Calc!$C$3&gt;=2009),F86,0)+IF(AND(Calc!$C$2&lt;=2010,Calc!$C$3&gt;=2010),G86,0)+IF(AND(Calc!$C$2&lt;=2011,Calc!$C$3&gt;=2011),H86,0)</f>
        <v>4359.32</v>
      </c>
      <c r="O86" s="61" t="n">
        <f aca="false">IF(AND(N86&gt;0,OR(Calc!$C$4="*",B86=Calc!$C$4)),N86+ROW()*0.000000001,0)</f>
        <v>4359.320000086</v>
      </c>
    </row>
    <row r="87" customFormat="false" ht="15" hidden="false" customHeight="false" outlineLevel="0" collapsed="false">
      <c r="A87" s="49" t="n">
        <v>12433</v>
      </c>
      <c r="B87" s="49" t="s">
        <v>193</v>
      </c>
      <c r="C87" s="63" t="n">
        <v>40410</v>
      </c>
      <c r="D87" s="63" t="n">
        <v>40886</v>
      </c>
      <c r="E87" s="49" t="n">
        <v>10</v>
      </c>
      <c r="F87" s="54" t="n">
        <v>0</v>
      </c>
      <c r="G87" s="54" t="n">
        <v>7205.39</v>
      </c>
      <c r="H87" s="54" t="n">
        <v>9588.75</v>
      </c>
      <c r="I87" s="54" t="n">
        <f aca="false">SUM(F87:H87)</f>
        <v>16794.14</v>
      </c>
      <c r="J87" s="49" t="n">
        <f aca="false">Calc!$C$5-D87</f>
        <v>1</v>
      </c>
      <c r="K87" s="49" t="n">
        <f aca="false">IF(J87&lt;=Calc!$C$11,4,IF(J87&lt;=Calc!$C$12,3,IF(J87&lt;=Calc!$C$13,2,1)))</f>
        <v>4</v>
      </c>
      <c r="L87" s="49" t="n">
        <f aca="false">1+(E87&gt;=Calc!$C$16)+(E87&gt;=Calc!$C$17)+(E87&gt;=Calc!$C$18)</f>
        <v>4</v>
      </c>
      <c r="M87" s="49" t="str">
        <f aca="false">IF(AND(K87=4,L87&gt;=3),"Champions",IF(AND(K87=3,L87&gt;=3),"Loyal",IF(K87&gt;=3,"Recent / New",IF(L87&gt;=3,"At Risk","Hibernating / Lost"))))</f>
        <v>Champions</v>
      </c>
      <c r="N87" s="54" t="n">
        <f aca="false">IF(AND(Calc!$C$2&lt;=2009,Calc!$C$3&gt;=2009),F87,0)+IF(AND(Calc!$C$2&lt;=2010,Calc!$C$3&gt;=2010),G87,0)+IF(AND(Calc!$C$2&lt;=2011,Calc!$C$3&gt;=2011),H87,0)</f>
        <v>16794.14</v>
      </c>
      <c r="O87" s="61" t="n">
        <f aca="false">IF(AND(N87&gt;0,OR(Calc!$C$4="*",B87=Calc!$C$4)),N87+ROW()*0.000000001,0)</f>
        <v>16794.140000087</v>
      </c>
    </row>
    <row r="88" customFormat="false" ht="15" hidden="false" customHeight="false" outlineLevel="0" collapsed="false">
      <c r="A88" s="49" t="n">
        <v>12434</v>
      </c>
      <c r="B88" s="49" t="s">
        <v>203</v>
      </c>
      <c r="C88" s="63" t="n">
        <v>40505</v>
      </c>
      <c r="D88" s="63" t="n">
        <v>40802</v>
      </c>
      <c r="E88" s="49" t="n">
        <v>3</v>
      </c>
      <c r="F88" s="54" t="n">
        <v>0</v>
      </c>
      <c r="G88" s="54" t="n">
        <v>269.54</v>
      </c>
      <c r="H88" s="54" t="n">
        <v>792.94</v>
      </c>
      <c r="I88" s="54" t="n">
        <f aca="false">SUM(F88:H88)</f>
        <v>1062.48</v>
      </c>
      <c r="J88" s="49" t="n">
        <f aca="false">Calc!$C$5-D88</f>
        <v>85</v>
      </c>
      <c r="K88" s="49" t="n">
        <f aca="false">IF(J88&lt;=Calc!$C$11,4,IF(J88&lt;=Calc!$C$12,3,IF(J88&lt;=Calc!$C$13,2,1)))</f>
        <v>3</v>
      </c>
      <c r="L88" s="49" t="n">
        <f aca="false">1+(E88&gt;=Calc!$C$16)+(E88&gt;=Calc!$C$17)+(E88&gt;=Calc!$C$18)</f>
        <v>2</v>
      </c>
      <c r="M88" s="49" t="str">
        <f aca="false">IF(AND(K88=4,L88&gt;=3),"Champions",IF(AND(K88=3,L88&gt;=3),"Loyal",IF(K88&gt;=3,"Recent / New",IF(L88&gt;=3,"At Risk","Hibernating / Lost"))))</f>
        <v>Recent / New</v>
      </c>
      <c r="N88" s="54" t="n">
        <f aca="false">IF(AND(Calc!$C$2&lt;=2009,Calc!$C$3&gt;=2009),F88,0)+IF(AND(Calc!$C$2&lt;=2010,Calc!$C$3&gt;=2010),G88,0)+IF(AND(Calc!$C$2&lt;=2011,Calc!$C$3&gt;=2011),H88,0)</f>
        <v>1062.48</v>
      </c>
      <c r="O88" s="61" t="n">
        <f aca="false">IF(AND(N88&gt;0,OR(Calc!$C$4="*",B88=Calc!$C$4)),N88+ROW()*0.000000001,0)</f>
        <v>1062.480000088</v>
      </c>
    </row>
    <row r="89" customFormat="false" ht="15" hidden="false" customHeight="false" outlineLevel="0" collapsed="false">
      <c r="A89" s="49" t="n">
        <v>12435</v>
      </c>
      <c r="B89" s="49" t="s">
        <v>202</v>
      </c>
      <c r="C89" s="63" t="n">
        <v>40149</v>
      </c>
      <c r="D89" s="63" t="n">
        <v>40807</v>
      </c>
      <c r="E89" s="49" t="n">
        <v>6</v>
      </c>
      <c r="F89" s="54" t="n">
        <v>1008</v>
      </c>
      <c r="G89" s="54" t="n">
        <v>5088.04</v>
      </c>
      <c r="H89" s="54" t="n">
        <v>7829.89</v>
      </c>
      <c r="I89" s="54" t="n">
        <f aca="false">SUM(F89:H89)</f>
        <v>13925.93</v>
      </c>
      <c r="J89" s="49" t="n">
        <f aca="false">Calc!$C$5-D89</f>
        <v>80</v>
      </c>
      <c r="K89" s="49" t="n">
        <f aca="false">IF(J89&lt;=Calc!$C$11,4,IF(J89&lt;=Calc!$C$12,3,IF(J89&lt;=Calc!$C$13,2,1)))</f>
        <v>3</v>
      </c>
      <c r="L89" s="49" t="n">
        <f aca="false">1+(E89&gt;=Calc!$C$16)+(E89&gt;=Calc!$C$17)+(E89&gt;=Calc!$C$18)</f>
        <v>3</v>
      </c>
      <c r="M89" s="49" t="str">
        <f aca="false">IF(AND(K89=4,L89&gt;=3),"Champions",IF(AND(K89=3,L89&gt;=3),"Loyal",IF(K89&gt;=3,"Recent / New",IF(L89&gt;=3,"At Risk","Hibernating / Lost"))))</f>
        <v>Loyal</v>
      </c>
      <c r="N89" s="54" t="n">
        <f aca="false">IF(AND(Calc!$C$2&lt;=2009,Calc!$C$3&gt;=2009),F89,0)+IF(AND(Calc!$C$2&lt;=2010,Calc!$C$3&gt;=2010),G89,0)+IF(AND(Calc!$C$2&lt;=2011,Calc!$C$3&gt;=2011),H89,0)</f>
        <v>13925.93</v>
      </c>
      <c r="O89" s="61" t="n">
        <f aca="false">IF(AND(N89&gt;0,OR(Calc!$C$4="*",B89=Calc!$C$4)),N89+ROW()*0.000000001,0)</f>
        <v>13925.930000089</v>
      </c>
    </row>
    <row r="90" customFormat="false" ht="15" hidden="false" customHeight="false" outlineLevel="0" collapsed="false">
      <c r="A90" s="49" t="n">
        <v>12436</v>
      </c>
      <c r="B90" s="49" t="s">
        <v>193</v>
      </c>
      <c r="C90" s="63" t="n">
        <v>40787</v>
      </c>
      <c r="D90" s="63" t="n">
        <v>40787</v>
      </c>
      <c r="E90" s="49" t="n">
        <v>1</v>
      </c>
      <c r="F90" s="54" t="n">
        <v>0</v>
      </c>
      <c r="G90" s="54" t="n">
        <v>0</v>
      </c>
      <c r="H90" s="54" t="n">
        <v>429.01</v>
      </c>
      <c r="I90" s="54" t="n">
        <f aca="false">SUM(F90:H90)</f>
        <v>429.01</v>
      </c>
      <c r="J90" s="49" t="n">
        <f aca="false">Calc!$C$5-D90</f>
        <v>100</v>
      </c>
      <c r="K90" s="49" t="n">
        <f aca="false">IF(J90&lt;=Calc!$C$11,4,IF(J90&lt;=Calc!$C$12,3,IF(J90&lt;=Calc!$C$13,2,1)))</f>
        <v>2</v>
      </c>
      <c r="L90" s="49" t="n">
        <f aca="false">1+(E90&gt;=Calc!$C$16)+(E90&gt;=Calc!$C$17)+(E90&gt;=Calc!$C$18)</f>
        <v>1</v>
      </c>
      <c r="M90" s="49" t="str">
        <f aca="false">IF(AND(K90=4,L90&gt;=3),"Champions",IF(AND(K90=3,L90&gt;=3),"Loyal",IF(K90&gt;=3,"Recent / New",IF(L90&gt;=3,"At Risk","Hibernating / Lost"))))</f>
        <v>Hibernating / Lost</v>
      </c>
      <c r="N90" s="54" t="n">
        <f aca="false">IF(AND(Calc!$C$2&lt;=2009,Calc!$C$3&gt;=2009),F90,0)+IF(AND(Calc!$C$2&lt;=2010,Calc!$C$3&gt;=2010),G90,0)+IF(AND(Calc!$C$2&lt;=2011,Calc!$C$3&gt;=2011),H90,0)</f>
        <v>429.01</v>
      </c>
      <c r="O90" s="61" t="n">
        <f aca="false">IF(AND(N90&gt;0,OR(Calc!$C$4="*",B90=Calc!$C$4)),N90+ROW()*0.000000001,0)</f>
        <v>429.01000009</v>
      </c>
    </row>
    <row r="91" customFormat="false" ht="15" hidden="false" customHeight="false" outlineLevel="0" collapsed="false">
      <c r="A91" s="49" t="n">
        <v>12437</v>
      </c>
      <c r="B91" s="49" t="s">
        <v>205</v>
      </c>
      <c r="C91" s="63" t="n">
        <v>40149</v>
      </c>
      <c r="D91" s="63" t="n">
        <v>40885</v>
      </c>
      <c r="E91" s="49" t="n">
        <v>38</v>
      </c>
      <c r="F91" s="54" t="n">
        <v>405.38</v>
      </c>
      <c r="G91" s="54" t="n">
        <v>6213.81</v>
      </c>
      <c r="H91" s="54" t="n">
        <v>4392.66</v>
      </c>
      <c r="I91" s="54" t="n">
        <f aca="false">SUM(F91:H91)</f>
        <v>11011.85</v>
      </c>
      <c r="J91" s="49" t="n">
        <f aca="false">Calc!$C$5-D91</f>
        <v>2</v>
      </c>
      <c r="K91" s="49" t="n">
        <f aca="false">IF(J91&lt;=Calc!$C$11,4,IF(J91&lt;=Calc!$C$12,3,IF(J91&lt;=Calc!$C$13,2,1)))</f>
        <v>4</v>
      </c>
      <c r="L91" s="49" t="n">
        <f aca="false">1+(E91&gt;=Calc!$C$16)+(E91&gt;=Calc!$C$17)+(E91&gt;=Calc!$C$18)</f>
        <v>4</v>
      </c>
      <c r="M91" s="49" t="str">
        <f aca="false">IF(AND(K91=4,L91&gt;=3),"Champions",IF(AND(K91=3,L91&gt;=3),"Loyal",IF(K91&gt;=3,"Recent / New",IF(L91&gt;=3,"At Risk","Hibernating / Lost"))))</f>
        <v>Champions</v>
      </c>
      <c r="N91" s="54" t="n">
        <f aca="false">IF(AND(Calc!$C$2&lt;=2009,Calc!$C$3&gt;=2009),F91,0)+IF(AND(Calc!$C$2&lt;=2010,Calc!$C$3&gt;=2010),G91,0)+IF(AND(Calc!$C$2&lt;=2011,Calc!$C$3&gt;=2011),H91,0)</f>
        <v>11011.85</v>
      </c>
      <c r="O91" s="61" t="n">
        <f aca="false">IF(AND(N91&gt;0,OR(Calc!$C$4="*",B91=Calc!$C$4)),N91+ROW()*0.000000001,0)</f>
        <v>11011.850000091</v>
      </c>
    </row>
    <row r="92" customFormat="false" ht="15" hidden="false" customHeight="false" outlineLevel="0" collapsed="false">
      <c r="A92" s="49" t="n">
        <v>12438</v>
      </c>
      <c r="B92" s="49" t="s">
        <v>193</v>
      </c>
      <c r="C92" s="63" t="n">
        <v>40746</v>
      </c>
      <c r="D92" s="63" t="n">
        <v>40872</v>
      </c>
      <c r="E92" s="49" t="n">
        <v>2</v>
      </c>
      <c r="F92" s="54" t="n">
        <v>0</v>
      </c>
      <c r="G92" s="54" t="n">
        <v>0</v>
      </c>
      <c r="H92" s="54" t="n">
        <v>2466.85</v>
      </c>
      <c r="I92" s="54" t="n">
        <f aca="false">SUM(F92:H92)</f>
        <v>2466.85</v>
      </c>
      <c r="J92" s="49" t="n">
        <f aca="false">Calc!$C$5-D92</f>
        <v>15</v>
      </c>
      <c r="K92" s="49" t="n">
        <f aca="false">IF(J92&lt;=Calc!$C$11,4,IF(J92&lt;=Calc!$C$12,3,IF(J92&lt;=Calc!$C$13,2,1)))</f>
        <v>4</v>
      </c>
      <c r="L92" s="49" t="n">
        <f aca="false">1+(E92&gt;=Calc!$C$16)+(E92&gt;=Calc!$C$17)+(E92&gt;=Calc!$C$18)</f>
        <v>2</v>
      </c>
      <c r="M92" s="49" t="str">
        <f aca="false">IF(AND(K92=4,L92&gt;=3),"Champions",IF(AND(K92=3,L92&gt;=3),"Loyal",IF(K92&gt;=3,"Recent / New",IF(L92&gt;=3,"At Risk","Hibernating / Lost"))))</f>
        <v>Recent / New</v>
      </c>
      <c r="N92" s="54" t="n">
        <f aca="false">IF(AND(Calc!$C$2&lt;=2009,Calc!$C$3&gt;=2009),F92,0)+IF(AND(Calc!$C$2&lt;=2010,Calc!$C$3&gt;=2010),G92,0)+IF(AND(Calc!$C$2&lt;=2011,Calc!$C$3&gt;=2011),H92,0)</f>
        <v>2466.85</v>
      </c>
      <c r="O92" s="61" t="n">
        <f aca="false">IF(AND(N92&gt;0,OR(Calc!$C$4="*",B92=Calc!$C$4)),N92+ROW()*0.000000001,0)</f>
        <v>2466.850000092</v>
      </c>
    </row>
    <row r="93" customFormat="false" ht="15" hidden="false" customHeight="false" outlineLevel="0" collapsed="false">
      <c r="A93" s="49" t="n">
        <v>12439</v>
      </c>
      <c r="B93" s="49" t="s">
        <v>200</v>
      </c>
      <c r="C93" s="63" t="n">
        <v>40161</v>
      </c>
      <c r="D93" s="63" t="n">
        <v>40204</v>
      </c>
      <c r="E93" s="49" t="n">
        <v>2</v>
      </c>
      <c r="F93" s="54" t="n">
        <v>1012.66</v>
      </c>
      <c r="G93" s="54" t="n">
        <v>76.52</v>
      </c>
      <c r="H93" s="54" t="n">
        <v>0</v>
      </c>
      <c r="I93" s="54" t="n">
        <f aca="false">SUM(F93:H93)</f>
        <v>1089.18</v>
      </c>
      <c r="J93" s="49" t="n">
        <f aca="false">Calc!$C$5-D93</f>
        <v>683</v>
      </c>
      <c r="K93" s="49" t="n">
        <f aca="false">IF(J93&lt;=Calc!$C$11,4,IF(J93&lt;=Calc!$C$12,3,IF(J93&lt;=Calc!$C$13,2,1)))</f>
        <v>1</v>
      </c>
      <c r="L93" s="49" t="n">
        <f aca="false">1+(E93&gt;=Calc!$C$16)+(E93&gt;=Calc!$C$17)+(E93&gt;=Calc!$C$18)</f>
        <v>2</v>
      </c>
      <c r="M93" s="49" t="str">
        <f aca="false">IF(AND(K93=4,L93&gt;=3),"Champions",IF(AND(K93=3,L93&gt;=3),"Loyal",IF(K93&gt;=3,"Recent / New",IF(L93&gt;=3,"At Risk","Hibernating / Lost"))))</f>
        <v>Hibernating / Lost</v>
      </c>
      <c r="N93" s="54" t="n">
        <f aca="false">IF(AND(Calc!$C$2&lt;=2009,Calc!$C$3&gt;=2009),F93,0)+IF(AND(Calc!$C$2&lt;=2010,Calc!$C$3&gt;=2010),G93,0)+IF(AND(Calc!$C$2&lt;=2011,Calc!$C$3&gt;=2011),H93,0)</f>
        <v>1089.18</v>
      </c>
      <c r="O93" s="61" t="n">
        <f aca="false">IF(AND(N93&gt;0,OR(Calc!$C$4="*",B93=Calc!$C$4)),N93+ROW()*0.000000001,0)</f>
        <v>1089.180000093</v>
      </c>
    </row>
    <row r="94" customFormat="false" ht="15" hidden="false" customHeight="false" outlineLevel="0" collapsed="false">
      <c r="A94" s="49" t="n">
        <v>12440</v>
      </c>
      <c r="B94" s="49" t="s">
        <v>199</v>
      </c>
      <c r="C94" s="63" t="n">
        <v>40169</v>
      </c>
      <c r="D94" s="63" t="n">
        <v>40424</v>
      </c>
      <c r="E94" s="49" t="n">
        <v>2</v>
      </c>
      <c r="F94" s="54" t="n">
        <v>488.51</v>
      </c>
      <c r="G94" s="54" t="n">
        <v>159.64</v>
      </c>
      <c r="H94" s="54" t="n">
        <v>0</v>
      </c>
      <c r="I94" s="54" t="n">
        <f aca="false">SUM(F94:H94)</f>
        <v>648.15</v>
      </c>
      <c r="J94" s="49" t="n">
        <f aca="false">Calc!$C$5-D94</f>
        <v>463</v>
      </c>
      <c r="K94" s="49" t="n">
        <f aca="false">IF(J94&lt;=Calc!$C$11,4,IF(J94&lt;=Calc!$C$12,3,IF(J94&lt;=Calc!$C$13,2,1)))</f>
        <v>1</v>
      </c>
      <c r="L94" s="49" t="n">
        <f aca="false">1+(E94&gt;=Calc!$C$16)+(E94&gt;=Calc!$C$17)+(E94&gt;=Calc!$C$18)</f>
        <v>2</v>
      </c>
      <c r="M94" s="49" t="str">
        <f aca="false">IF(AND(K94=4,L94&gt;=3),"Champions",IF(AND(K94=3,L94&gt;=3),"Loyal",IF(K94&gt;=3,"Recent / New",IF(L94&gt;=3,"At Risk","Hibernating / Lost"))))</f>
        <v>Hibernating / Lost</v>
      </c>
      <c r="N94" s="54" t="n">
        <f aca="false">IF(AND(Calc!$C$2&lt;=2009,Calc!$C$3&gt;=2009),F94,0)+IF(AND(Calc!$C$2&lt;=2010,Calc!$C$3&gt;=2010),G94,0)+IF(AND(Calc!$C$2&lt;=2011,Calc!$C$3&gt;=2011),H94,0)</f>
        <v>648.15</v>
      </c>
      <c r="O94" s="61" t="n">
        <f aca="false">IF(AND(N94&gt;0,OR(Calc!$C$4="*",B94=Calc!$C$4)),N94+ROW()*0.000000001,0)</f>
        <v>648.150000094</v>
      </c>
    </row>
    <row r="95" customFormat="false" ht="15" hidden="false" customHeight="false" outlineLevel="0" collapsed="false">
      <c r="A95" s="49" t="n">
        <v>12441</v>
      </c>
      <c r="B95" s="49" t="s">
        <v>205</v>
      </c>
      <c r="C95" s="63" t="n">
        <v>40520</v>
      </c>
      <c r="D95" s="63" t="n">
        <v>40520</v>
      </c>
      <c r="E95" s="49" t="n">
        <v>1</v>
      </c>
      <c r="F95" s="54" t="n">
        <v>0</v>
      </c>
      <c r="G95" s="54" t="n">
        <v>155.55</v>
      </c>
      <c r="H95" s="54" t="n">
        <v>0</v>
      </c>
      <c r="I95" s="54" t="n">
        <f aca="false">SUM(F95:H95)</f>
        <v>155.55</v>
      </c>
      <c r="J95" s="49" t="n">
        <f aca="false">Calc!$C$5-D95</f>
        <v>367</v>
      </c>
      <c r="K95" s="49" t="n">
        <f aca="false">IF(J95&lt;=Calc!$C$11,4,IF(J95&lt;=Calc!$C$12,3,IF(J95&lt;=Calc!$C$13,2,1)))</f>
        <v>2</v>
      </c>
      <c r="L95" s="49" t="n">
        <f aca="false">1+(E95&gt;=Calc!$C$16)+(E95&gt;=Calc!$C$17)+(E95&gt;=Calc!$C$18)</f>
        <v>1</v>
      </c>
      <c r="M95" s="49" t="str">
        <f aca="false">IF(AND(K95=4,L95&gt;=3),"Champions",IF(AND(K95=3,L95&gt;=3),"Loyal",IF(K95&gt;=3,"Recent / New",IF(L95&gt;=3,"At Risk","Hibernating / Lost"))))</f>
        <v>Hibernating / Lost</v>
      </c>
      <c r="N95" s="54" t="n">
        <f aca="false">IF(AND(Calc!$C$2&lt;=2009,Calc!$C$3&gt;=2009),F95,0)+IF(AND(Calc!$C$2&lt;=2010,Calc!$C$3&gt;=2010),G95,0)+IF(AND(Calc!$C$2&lt;=2011,Calc!$C$3&gt;=2011),H95,0)</f>
        <v>155.55</v>
      </c>
      <c r="O95" s="61" t="n">
        <f aca="false">IF(AND(N95&gt;0,OR(Calc!$C$4="*",B95=Calc!$C$4)),N95+ROW()*0.000000001,0)</f>
        <v>155.550000095</v>
      </c>
    </row>
    <row r="96" customFormat="false" ht="15" hidden="false" customHeight="false" outlineLevel="0" collapsed="false">
      <c r="A96" s="49" t="n">
        <v>12442</v>
      </c>
      <c r="B96" s="49" t="s">
        <v>196</v>
      </c>
      <c r="C96" s="63" t="n">
        <v>40883</v>
      </c>
      <c r="D96" s="63" t="n">
        <v>40883</v>
      </c>
      <c r="E96" s="49" t="n">
        <v>1</v>
      </c>
      <c r="F96" s="54" t="n">
        <v>0</v>
      </c>
      <c r="G96" s="54" t="n">
        <v>0</v>
      </c>
      <c r="H96" s="54" t="n">
        <v>144.06</v>
      </c>
      <c r="I96" s="54" t="n">
        <f aca="false">SUM(F96:H96)</f>
        <v>144.06</v>
      </c>
      <c r="J96" s="49" t="n">
        <f aca="false">Calc!$C$5-D96</f>
        <v>4</v>
      </c>
      <c r="K96" s="49" t="n">
        <f aca="false">IF(J96&lt;=Calc!$C$11,4,IF(J96&lt;=Calc!$C$12,3,IF(J96&lt;=Calc!$C$13,2,1)))</f>
        <v>4</v>
      </c>
      <c r="L96" s="49" t="n">
        <f aca="false">1+(E96&gt;=Calc!$C$16)+(E96&gt;=Calc!$C$17)+(E96&gt;=Calc!$C$18)</f>
        <v>1</v>
      </c>
      <c r="M96" s="49" t="str">
        <f aca="false">IF(AND(K96=4,L96&gt;=3),"Champions",IF(AND(K96=3,L96&gt;=3),"Loyal",IF(K96&gt;=3,"Recent / New",IF(L96&gt;=3,"At Risk","Hibernating / Lost"))))</f>
        <v>Recent / New</v>
      </c>
      <c r="N96" s="54" t="n">
        <f aca="false">IF(AND(Calc!$C$2&lt;=2009,Calc!$C$3&gt;=2009),F96,0)+IF(AND(Calc!$C$2&lt;=2010,Calc!$C$3&gt;=2010),G96,0)+IF(AND(Calc!$C$2&lt;=2011,Calc!$C$3&gt;=2011),H96,0)</f>
        <v>144.06</v>
      </c>
      <c r="O96" s="61" t="n">
        <f aca="false">IF(AND(N96&gt;0,OR(Calc!$C$4="*",B96=Calc!$C$4)),N96+ROW()*0.000000001,0)</f>
        <v>144.060000096</v>
      </c>
    </row>
    <row r="97" customFormat="false" ht="15" hidden="false" customHeight="false" outlineLevel="0" collapsed="false">
      <c r="A97" s="49" t="n">
        <v>12443</v>
      </c>
      <c r="B97" s="49" t="s">
        <v>193</v>
      </c>
      <c r="C97" s="63" t="n">
        <v>40154</v>
      </c>
      <c r="D97" s="63" t="n">
        <v>40154</v>
      </c>
      <c r="E97" s="49" t="n">
        <v>1</v>
      </c>
      <c r="F97" s="54" t="n">
        <v>365.31</v>
      </c>
      <c r="G97" s="54" t="n">
        <v>0</v>
      </c>
      <c r="H97" s="54" t="n">
        <v>0</v>
      </c>
      <c r="I97" s="54" t="n">
        <f aca="false">SUM(F97:H97)</f>
        <v>365.31</v>
      </c>
      <c r="J97" s="49" t="n">
        <f aca="false">Calc!$C$5-D97</f>
        <v>733</v>
      </c>
      <c r="K97" s="49" t="n">
        <f aca="false">IF(J97&lt;=Calc!$C$11,4,IF(J97&lt;=Calc!$C$12,3,IF(J97&lt;=Calc!$C$13,2,1)))</f>
        <v>1</v>
      </c>
      <c r="L97" s="49" t="n">
        <f aca="false">1+(E97&gt;=Calc!$C$16)+(E97&gt;=Calc!$C$17)+(E97&gt;=Calc!$C$18)</f>
        <v>1</v>
      </c>
      <c r="M97" s="49" t="str">
        <f aca="false">IF(AND(K97=4,L97&gt;=3),"Champions",IF(AND(K97=3,L97&gt;=3),"Loyal",IF(K97&gt;=3,"Recent / New",IF(L97&gt;=3,"At Risk","Hibernating / Lost"))))</f>
        <v>Hibernating / Lost</v>
      </c>
      <c r="N97" s="54" t="n">
        <f aca="false">IF(AND(Calc!$C$2&lt;=2009,Calc!$C$3&gt;=2009),F97,0)+IF(AND(Calc!$C$2&lt;=2010,Calc!$C$3&gt;=2010),G97,0)+IF(AND(Calc!$C$2&lt;=2011,Calc!$C$3&gt;=2011),H97,0)</f>
        <v>365.31</v>
      </c>
      <c r="O97" s="61" t="n">
        <f aca="false">IF(AND(N97&gt;0,OR(Calc!$C$4="*",B97=Calc!$C$4)),N97+ROW()*0.000000001,0)</f>
        <v>365.310000097</v>
      </c>
    </row>
    <row r="98" customFormat="false" ht="15" hidden="false" customHeight="false" outlineLevel="0" collapsed="false">
      <c r="A98" s="49" t="n">
        <v>12444</v>
      </c>
      <c r="B98" s="49" t="s">
        <v>193</v>
      </c>
      <c r="C98" s="63" t="n">
        <v>40715</v>
      </c>
      <c r="D98" s="63" t="n">
        <v>40865</v>
      </c>
      <c r="E98" s="49" t="n">
        <v>5</v>
      </c>
      <c r="F98" s="54" t="n">
        <v>0</v>
      </c>
      <c r="G98" s="54" t="n">
        <v>0</v>
      </c>
      <c r="H98" s="54" t="n">
        <v>4085.46</v>
      </c>
      <c r="I98" s="54" t="n">
        <f aca="false">SUM(F98:H98)</f>
        <v>4085.46</v>
      </c>
      <c r="J98" s="49" t="n">
        <f aca="false">Calc!$C$5-D98</f>
        <v>22</v>
      </c>
      <c r="K98" s="49" t="n">
        <f aca="false">IF(J98&lt;=Calc!$C$11,4,IF(J98&lt;=Calc!$C$12,3,IF(J98&lt;=Calc!$C$13,2,1)))</f>
        <v>4</v>
      </c>
      <c r="L98" s="49" t="n">
        <f aca="false">1+(E98&gt;=Calc!$C$16)+(E98&gt;=Calc!$C$17)+(E98&gt;=Calc!$C$18)</f>
        <v>3</v>
      </c>
      <c r="M98" s="49" t="str">
        <f aca="false">IF(AND(K98=4,L98&gt;=3),"Champions",IF(AND(K98=3,L98&gt;=3),"Loyal",IF(K98&gt;=3,"Recent / New",IF(L98&gt;=3,"At Risk","Hibernating / Lost"))))</f>
        <v>Champions</v>
      </c>
      <c r="N98" s="54" t="n">
        <f aca="false">IF(AND(Calc!$C$2&lt;=2009,Calc!$C$3&gt;=2009),F98,0)+IF(AND(Calc!$C$2&lt;=2010,Calc!$C$3&gt;=2010),G98,0)+IF(AND(Calc!$C$2&lt;=2011,Calc!$C$3&gt;=2011),H98,0)</f>
        <v>4085.46</v>
      </c>
      <c r="O98" s="61" t="n">
        <f aca="false">IF(AND(N98&gt;0,OR(Calc!$C$4="*",B98=Calc!$C$4)),N98+ROW()*0.000000001,0)</f>
        <v>4085.460000098</v>
      </c>
    </row>
    <row r="99" customFormat="false" ht="15" hidden="false" customHeight="false" outlineLevel="0" collapsed="false">
      <c r="A99" s="49" t="n">
        <v>12445</v>
      </c>
      <c r="B99" s="49" t="s">
        <v>196</v>
      </c>
      <c r="C99" s="63" t="n">
        <v>40466</v>
      </c>
      <c r="D99" s="63" t="n">
        <v>40864</v>
      </c>
      <c r="E99" s="49" t="n">
        <v>2</v>
      </c>
      <c r="F99" s="54" t="n">
        <v>0</v>
      </c>
      <c r="G99" s="54" t="n">
        <v>293.08</v>
      </c>
      <c r="H99" s="54" t="n">
        <v>77.4</v>
      </c>
      <c r="I99" s="54" t="n">
        <f aca="false">SUM(F99:H99)</f>
        <v>370.48</v>
      </c>
      <c r="J99" s="49" t="n">
        <f aca="false">Calc!$C$5-D99</f>
        <v>23</v>
      </c>
      <c r="K99" s="49" t="n">
        <f aca="false">IF(J99&lt;=Calc!$C$11,4,IF(J99&lt;=Calc!$C$12,3,IF(J99&lt;=Calc!$C$13,2,1)))</f>
        <v>4</v>
      </c>
      <c r="L99" s="49" t="n">
        <f aca="false">1+(E99&gt;=Calc!$C$16)+(E99&gt;=Calc!$C$17)+(E99&gt;=Calc!$C$18)</f>
        <v>2</v>
      </c>
      <c r="M99" s="49" t="str">
        <f aca="false">IF(AND(K99=4,L99&gt;=3),"Champions",IF(AND(K99=3,L99&gt;=3),"Loyal",IF(K99&gt;=3,"Recent / New",IF(L99&gt;=3,"At Risk","Hibernating / Lost"))))</f>
        <v>Recent / New</v>
      </c>
      <c r="N99" s="54" t="n">
        <f aca="false">IF(AND(Calc!$C$2&lt;=2009,Calc!$C$3&gt;=2009),F99,0)+IF(AND(Calc!$C$2&lt;=2010,Calc!$C$3&gt;=2010),G99,0)+IF(AND(Calc!$C$2&lt;=2011,Calc!$C$3&gt;=2011),H99,0)</f>
        <v>370.48</v>
      </c>
      <c r="O99" s="61" t="n">
        <f aca="false">IF(AND(N99&gt;0,OR(Calc!$C$4="*",B99=Calc!$C$4)),N99+ROW()*0.000000001,0)</f>
        <v>370.480000099</v>
      </c>
    </row>
    <row r="100" customFormat="false" ht="15" hidden="false" customHeight="false" outlineLevel="0" collapsed="false">
      <c r="A100" s="49" t="n">
        <v>12446</v>
      </c>
      <c r="B100" s="49" t="s">
        <v>204</v>
      </c>
      <c r="C100" s="63" t="n">
        <v>40829</v>
      </c>
      <c r="D100" s="63" t="n">
        <v>40829</v>
      </c>
      <c r="E100" s="49" t="n">
        <v>1</v>
      </c>
      <c r="F100" s="54" t="n">
        <v>0</v>
      </c>
      <c r="G100" s="54" t="n">
        <v>0</v>
      </c>
      <c r="H100" s="54" t="n">
        <v>1002.31</v>
      </c>
      <c r="I100" s="54" t="n">
        <f aca="false">SUM(F100:H100)</f>
        <v>1002.31</v>
      </c>
      <c r="J100" s="49" t="n">
        <f aca="false">Calc!$C$5-D100</f>
        <v>58</v>
      </c>
      <c r="K100" s="49" t="n">
        <f aca="false">IF(J100&lt;=Calc!$C$11,4,IF(J100&lt;=Calc!$C$12,3,IF(J100&lt;=Calc!$C$13,2,1)))</f>
        <v>3</v>
      </c>
      <c r="L100" s="49" t="n">
        <f aca="false">1+(E100&gt;=Calc!$C$16)+(E100&gt;=Calc!$C$17)+(E100&gt;=Calc!$C$18)</f>
        <v>1</v>
      </c>
      <c r="M100" s="49" t="str">
        <f aca="false">IF(AND(K100=4,L100&gt;=3),"Champions",IF(AND(K100=3,L100&gt;=3),"Loyal",IF(K100&gt;=3,"Recent / New",IF(L100&gt;=3,"At Risk","Hibernating / Lost"))))</f>
        <v>Recent / New</v>
      </c>
      <c r="N100" s="54" t="n">
        <f aca="false">IF(AND(Calc!$C$2&lt;=2009,Calc!$C$3&gt;=2009),F100,0)+IF(AND(Calc!$C$2&lt;=2010,Calc!$C$3&gt;=2010),G100,0)+IF(AND(Calc!$C$2&lt;=2011,Calc!$C$3&gt;=2011),H100,0)</f>
        <v>1002.31</v>
      </c>
      <c r="O100" s="61" t="n">
        <f aca="false">IF(AND(N100&gt;0,OR(Calc!$C$4="*",B100=Calc!$C$4)),N100+ROW()*0.000000001,0)</f>
        <v>1002.3100001</v>
      </c>
    </row>
    <row r="101" customFormat="false" ht="15" hidden="false" customHeight="false" outlineLevel="0" collapsed="false">
      <c r="A101" s="49" t="n">
        <v>12447</v>
      </c>
      <c r="B101" s="49" t="s">
        <v>201</v>
      </c>
      <c r="C101" s="63" t="n">
        <v>40643</v>
      </c>
      <c r="D101" s="63" t="n">
        <v>40643</v>
      </c>
      <c r="E101" s="49" t="n">
        <v>1</v>
      </c>
      <c r="F101" s="54" t="n">
        <v>0</v>
      </c>
      <c r="G101" s="54" t="n">
        <v>0</v>
      </c>
      <c r="H101" s="54" t="n">
        <v>431.49</v>
      </c>
      <c r="I101" s="54" t="n">
        <f aca="false">SUM(F101:H101)</f>
        <v>431.49</v>
      </c>
      <c r="J101" s="49" t="n">
        <f aca="false">Calc!$C$5-D101</f>
        <v>244</v>
      </c>
      <c r="K101" s="49" t="n">
        <f aca="false">IF(J101&lt;=Calc!$C$11,4,IF(J101&lt;=Calc!$C$12,3,IF(J101&lt;=Calc!$C$13,2,1)))</f>
        <v>2</v>
      </c>
      <c r="L101" s="49" t="n">
        <f aca="false">1+(E101&gt;=Calc!$C$16)+(E101&gt;=Calc!$C$17)+(E101&gt;=Calc!$C$18)</f>
        <v>1</v>
      </c>
      <c r="M101" s="49" t="str">
        <f aca="false">IF(AND(K101=4,L101&gt;=3),"Champions",IF(AND(K101=3,L101&gt;=3),"Loyal",IF(K101&gt;=3,"Recent / New",IF(L101&gt;=3,"At Risk","Hibernating / Lost"))))</f>
        <v>Hibernating / Lost</v>
      </c>
      <c r="N101" s="54" t="n">
        <f aca="false">IF(AND(Calc!$C$2&lt;=2009,Calc!$C$3&gt;=2009),F101,0)+IF(AND(Calc!$C$2&lt;=2010,Calc!$C$3&gt;=2010),G101,0)+IF(AND(Calc!$C$2&lt;=2011,Calc!$C$3&gt;=2011),H101,0)</f>
        <v>431.49</v>
      </c>
      <c r="O101" s="61" t="n">
        <f aca="false">IF(AND(N101&gt;0,OR(Calc!$C$4="*",B101=Calc!$C$4)),N101+ROW()*0.000000001,0)</f>
        <v>431.490000101</v>
      </c>
    </row>
    <row r="102" customFormat="false" ht="15" hidden="false" customHeight="false" outlineLevel="0" collapsed="false">
      <c r="A102" s="49" t="n">
        <v>12448</v>
      </c>
      <c r="B102" s="49" t="s">
        <v>196</v>
      </c>
      <c r="C102" s="63" t="n">
        <v>40842</v>
      </c>
      <c r="D102" s="63" t="n">
        <v>40842</v>
      </c>
      <c r="E102" s="49" t="n">
        <v>1</v>
      </c>
      <c r="F102" s="54" t="n">
        <v>0</v>
      </c>
      <c r="G102" s="54" t="n">
        <v>0</v>
      </c>
      <c r="H102" s="54" t="n">
        <v>365.45</v>
      </c>
      <c r="I102" s="54" t="n">
        <f aca="false">SUM(F102:H102)</f>
        <v>365.45</v>
      </c>
      <c r="J102" s="49" t="n">
        <f aca="false">Calc!$C$5-D102</f>
        <v>45</v>
      </c>
      <c r="K102" s="49" t="n">
        <f aca="false">IF(J102&lt;=Calc!$C$11,4,IF(J102&lt;=Calc!$C$12,3,IF(J102&lt;=Calc!$C$13,2,1)))</f>
        <v>3</v>
      </c>
      <c r="L102" s="49" t="n">
        <f aca="false">1+(E102&gt;=Calc!$C$16)+(E102&gt;=Calc!$C$17)+(E102&gt;=Calc!$C$18)</f>
        <v>1</v>
      </c>
      <c r="M102" s="49" t="str">
        <f aca="false">IF(AND(K102=4,L102&gt;=3),"Champions",IF(AND(K102=3,L102&gt;=3),"Loyal",IF(K102&gt;=3,"Recent / New",IF(L102&gt;=3,"At Risk","Hibernating / Lost"))))</f>
        <v>Recent / New</v>
      </c>
      <c r="N102" s="54" t="n">
        <f aca="false">IF(AND(Calc!$C$2&lt;=2009,Calc!$C$3&gt;=2009),F102,0)+IF(AND(Calc!$C$2&lt;=2010,Calc!$C$3&gt;=2010),G102,0)+IF(AND(Calc!$C$2&lt;=2011,Calc!$C$3&gt;=2011),H102,0)</f>
        <v>365.45</v>
      </c>
      <c r="O102" s="61" t="n">
        <f aca="false">IF(AND(N102&gt;0,OR(Calc!$C$4="*",B102=Calc!$C$4)),N102+ROW()*0.000000001,0)</f>
        <v>365.450000102</v>
      </c>
    </row>
    <row r="103" customFormat="false" ht="15" hidden="false" customHeight="false" outlineLevel="0" collapsed="false">
      <c r="A103" s="49" t="n">
        <v>12449</v>
      </c>
      <c r="B103" s="49" t="s">
        <v>201</v>
      </c>
      <c r="C103" s="63" t="n">
        <v>40448</v>
      </c>
      <c r="D103" s="63" t="n">
        <v>40864</v>
      </c>
      <c r="E103" s="49" t="n">
        <v>5</v>
      </c>
      <c r="F103" s="54" t="n">
        <v>0</v>
      </c>
      <c r="G103" s="54" t="n">
        <v>678.6</v>
      </c>
      <c r="H103" s="54" t="n">
        <v>3596.29</v>
      </c>
      <c r="I103" s="54" t="n">
        <f aca="false">SUM(F103:H103)</f>
        <v>4274.89</v>
      </c>
      <c r="J103" s="49" t="n">
        <f aca="false">Calc!$C$5-D103</f>
        <v>23</v>
      </c>
      <c r="K103" s="49" t="n">
        <f aca="false">IF(J103&lt;=Calc!$C$11,4,IF(J103&lt;=Calc!$C$12,3,IF(J103&lt;=Calc!$C$13,2,1)))</f>
        <v>4</v>
      </c>
      <c r="L103" s="49" t="n">
        <f aca="false">1+(E103&gt;=Calc!$C$16)+(E103&gt;=Calc!$C$17)+(E103&gt;=Calc!$C$18)</f>
        <v>3</v>
      </c>
      <c r="M103" s="49" t="str">
        <f aca="false">IF(AND(K103=4,L103&gt;=3),"Champions",IF(AND(K103=3,L103&gt;=3),"Loyal",IF(K103&gt;=3,"Recent / New",IF(L103&gt;=3,"At Risk","Hibernating / Lost"))))</f>
        <v>Champions</v>
      </c>
      <c r="N103" s="54" t="n">
        <f aca="false">IF(AND(Calc!$C$2&lt;=2009,Calc!$C$3&gt;=2009),F103,0)+IF(AND(Calc!$C$2&lt;=2010,Calc!$C$3&gt;=2010),G103,0)+IF(AND(Calc!$C$2&lt;=2011,Calc!$C$3&gt;=2011),H103,0)</f>
        <v>4274.89</v>
      </c>
      <c r="O103" s="61" t="n">
        <f aca="false">IF(AND(N103&gt;0,OR(Calc!$C$4="*",B103=Calc!$C$4)),N103+ROW()*0.000000001,0)</f>
        <v>4274.890000103</v>
      </c>
    </row>
    <row r="104" customFormat="false" ht="15" hidden="false" customHeight="false" outlineLevel="0" collapsed="false">
      <c r="A104" s="49" t="n">
        <v>12450</v>
      </c>
      <c r="B104" s="49" t="s">
        <v>196</v>
      </c>
      <c r="C104" s="63" t="n">
        <v>40412</v>
      </c>
      <c r="D104" s="63" t="n">
        <v>40730</v>
      </c>
      <c r="E104" s="49" t="n">
        <v>5</v>
      </c>
      <c r="F104" s="54" t="n">
        <v>0</v>
      </c>
      <c r="G104" s="54" t="n">
        <v>469.07</v>
      </c>
      <c r="H104" s="54" t="n">
        <v>197.88</v>
      </c>
      <c r="I104" s="54" t="n">
        <f aca="false">SUM(F104:H104)</f>
        <v>666.95</v>
      </c>
      <c r="J104" s="49" t="n">
        <f aca="false">Calc!$C$5-D104</f>
        <v>157</v>
      </c>
      <c r="K104" s="49" t="n">
        <f aca="false">IF(J104&lt;=Calc!$C$11,4,IF(J104&lt;=Calc!$C$12,3,IF(J104&lt;=Calc!$C$13,2,1)))</f>
        <v>2</v>
      </c>
      <c r="L104" s="49" t="n">
        <f aca="false">1+(E104&gt;=Calc!$C$16)+(E104&gt;=Calc!$C$17)+(E104&gt;=Calc!$C$18)</f>
        <v>3</v>
      </c>
      <c r="M104" s="49" t="str">
        <f aca="false">IF(AND(K104=4,L104&gt;=3),"Champions",IF(AND(K104=3,L104&gt;=3),"Loyal",IF(K104&gt;=3,"Recent / New",IF(L104&gt;=3,"At Risk","Hibernating / Lost"))))</f>
        <v>At Risk</v>
      </c>
      <c r="N104" s="54" t="n">
        <f aca="false">IF(AND(Calc!$C$2&lt;=2009,Calc!$C$3&gt;=2009),F104,0)+IF(AND(Calc!$C$2&lt;=2010,Calc!$C$3&gt;=2010),G104,0)+IF(AND(Calc!$C$2&lt;=2011,Calc!$C$3&gt;=2011),H104,0)</f>
        <v>666.95</v>
      </c>
      <c r="O104" s="61" t="n">
        <f aca="false">IF(AND(N104&gt;0,OR(Calc!$C$4="*",B104=Calc!$C$4)),N104+ROW()*0.000000001,0)</f>
        <v>666.950000104</v>
      </c>
    </row>
    <row r="105" customFormat="false" ht="15" hidden="false" customHeight="false" outlineLevel="0" collapsed="false">
      <c r="A105" s="49" t="n">
        <v>12451</v>
      </c>
      <c r="B105" s="49" t="s">
        <v>198</v>
      </c>
      <c r="C105" s="63" t="n">
        <v>40357</v>
      </c>
      <c r="D105" s="63" t="n">
        <v>40876</v>
      </c>
      <c r="E105" s="49" t="n">
        <v>8</v>
      </c>
      <c r="F105" s="54" t="n">
        <v>0</v>
      </c>
      <c r="G105" s="54" t="n">
        <v>3613.01</v>
      </c>
      <c r="H105" s="54" t="n">
        <v>8893.52</v>
      </c>
      <c r="I105" s="54" t="n">
        <f aca="false">SUM(F105:H105)</f>
        <v>12506.53</v>
      </c>
      <c r="J105" s="49" t="n">
        <f aca="false">Calc!$C$5-D105</f>
        <v>11</v>
      </c>
      <c r="K105" s="49" t="n">
        <f aca="false">IF(J105&lt;=Calc!$C$11,4,IF(J105&lt;=Calc!$C$12,3,IF(J105&lt;=Calc!$C$13,2,1)))</f>
        <v>4</v>
      </c>
      <c r="L105" s="49" t="n">
        <f aca="false">1+(E105&gt;=Calc!$C$16)+(E105&gt;=Calc!$C$17)+(E105&gt;=Calc!$C$18)</f>
        <v>4</v>
      </c>
      <c r="M105" s="49" t="str">
        <f aca="false">IF(AND(K105=4,L105&gt;=3),"Champions",IF(AND(K105=3,L105&gt;=3),"Loyal",IF(K105&gt;=3,"Recent / New",IF(L105&gt;=3,"At Risk","Hibernating / Lost"))))</f>
        <v>Champions</v>
      </c>
      <c r="N105" s="54" t="n">
        <f aca="false">IF(AND(Calc!$C$2&lt;=2009,Calc!$C$3&gt;=2009),F105,0)+IF(AND(Calc!$C$2&lt;=2010,Calc!$C$3&gt;=2010),G105,0)+IF(AND(Calc!$C$2&lt;=2011,Calc!$C$3&gt;=2011),H105,0)</f>
        <v>12506.53</v>
      </c>
      <c r="O105" s="61" t="n">
        <f aca="false">IF(AND(N105&gt;0,OR(Calc!$C$4="*",B105=Calc!$C$4)),N105+ROW()*0.000000001,0)</f>
        <v>12506.530000105</v>
      </c>
    </row>
    <row r="106" customFormat="false" ht="15" hidden="false" customHeight="false" outlineLevel="0" collapsed="false">
      <c r="A106" s="49" t="n">
        <v>12452</v>
      </c>
      <c r="B106" s="49" t="s">
        <v>198</v>
      </c>
      <c r="C106" s="63" t="n">
        <v>40870</v>
      </c>
      <c r="D106" s="63" t="n">
        <v>40870</v>
      </c>
      <c r="E106" s="49" t="n">
        <v>1</v>
      </c>
      <c r="F106" s="54" t="n">
        <v>0</v>
      </c>
      <c r="G106" s="54" t="n">
        <v>0</v>
      </c>
      <c r="H106" s="54" t="n">
        <v>348.57</v>
      </c>
      <c r="I106" s="54" t="n">
        <f aca="false">SUM(F106:H106)</f>
        <v>348.57</v>
      </c>
      <c r="J106" s="49" t="n">
        <f aca="false">Calc!$C$5-D106</f>
        <v>17</v>
      </c>
      <c r="K106" s="49" t="n">
        <f aca="false">IF(J106&lt;=Calc!$C$11,4,IF(J106&lt;=Calc!$C$12,3,IF(J106&lt;=Calc!$C$13,2,1)))</f>
        <v>4</v>
      </c>
      <c r="L106" s="49" t="n">
        <f aca="false">1+(E106&gt;=Calc!$C$16)+(E106&gt;=Calc!$C$17)+(E106&gt;=Calc!$C$18)</f>
        <v>1</v>
      </c>
      <c r="M106" s="49" t="str">
        <f aca="false">IF(AND(K106=4,L106&gt;=3),"Champions",IF(AND(K106=3,L106&gt;=3),"Loyal",IF(K106&gt;=3,"Recent / New",IF(L106&gt;=3,"At Risk","Hibernating / Lost"))))</f>
        <v>Recent / New</v>
      </c>
      <c r="N106" s="54" t="n">
        <f aca="false">IF(AND(Calc!$C$2&lt;=2009,Calc!$C$3&gt;=2009),F106,0)+IF(AND(Calc!$C$2&lt;=2010,Calc!$C$3&gt;=2010),G106,0)+IF(AND(Calc!$C$2&lt;=2011,Calc!$C$3&gt;=2011),H106,0)</f>
        <v>348.57</v>
      </c>
      <c r="O106" s="61" t="n">
        <f aca="false">IF(AND(N106&gt;0,OR(Calc!$C$4="*",B106=Calc!$C$4)),N106+ROW()*0.000000001,0)</f>
        <v>348.570000106</v>
      </c>
    </row>
    <row r="107" customFormat="false" ht="15" hidden="false" customHeight="false" outlineLevel="0" collapsed="false">
      <c r="A107" s="49" t="n">
        <v>12453</v>
      </c>
      <c r="B107" s="49" t="s">
        <v>199</v>
      </c>
      <c r="C107" s="63" t="n">
        <v>40752</v>
      </c>
      <c r="D107" s="63" t="n">
        <v>40752</v>
      </c>
      <c r="E107" s="49" t="n">
        <v>1</v>
      </c>
      <c r="F107" s="54" t="n">
        <v>0</v>
      </c>
      <c r="G107" s="54" t="n">
        <v>0</v>
      </c>
      <c r="H107" s="54" t="n">
        <v>707.09</v>
      </c>
      <c r="I107" s="54" t="n">
        <f aca="false">SUM(F107:H107)</f>
        <v>707.09</v>
      </c>
      <c r="J107" s="49" t="n">
        <f aca="false">Calc!$C$5-D107</f>
        <v>135</v>
      </c>
      <c r="K107" s="49" t="n">
        <f aca="false">IF(J107&lt;=Calc!$C$11,4,IF(J107&lt;=Calc!$C$12,3,IF(J107&lt;=Calc!$C$13,2,1)))</f>
        <v>2</v>
      </c>
      <c r="L107" s="49" t="n">
        <f aca="false">1+(E107&gt;=Calc!$C$16)+(E107&gt;=Calc!$C$17)+(E107&gt;=Calc!$C$18)</f>
        <v>1</v>
      </c>
      <c r="M107" s="49" t="str">
        <f aca="false">IF(AND(K107=4,L107&gt;=3),"Champions",IF(AND(K107=3,L107&gt;=3),"Loyal",IF(K107&gt;=3,"Recent / New",IF(L107&gt;=3,"At Risk","Hibernating / Lost"))))</f>
        <v>Hibernating / Lost</v>
      </c>
      <c r="N107" s="54" t="n">
        <f aca="false">IF(AND(Calc!$C$2&lt;=2009,Calc!$C$3&gt;=2009),F107,0)+IF(AND(Calc!$C$2&lt;=2010,Calc!$C$3&gt;=2010),G107,0)+IF(AND(Calc!$C$2&lt;=2011,Calc!$C$3&gt;=2011),H107,0)</f>
        <v>707.09</v>
      </c>
      <c r="O107" s="61" t="n">
        <f aca="false">IF(AND(N107&gt;0,OR(Calc!$C$4="*",B107=Calc!$C$4)),N107+ROW()*0.000000001,0)</f>
        <v>707.090000107</v>
      </c>
    </row>
    <row r="108" customFormat="false" ht="15" hidden="false" customHeight="false" outlineLevel="0" collapsed="false">
      <c r="A108" s="49" t="n">
        <v>12454</v>
      </c>
      <c r="B108" s="49" t="s">
        <v>196</v>
      </c>
      <c r="C108" s="63" t="n">
        <v>40465</v>
      </c>
      <c r="D108" s="63" t="n">
        <v>40830</v>
      </c>
      <c r="E108" s="49" t="n">
        <v>4</v>
      </c>
      <c r="F108" s="54" t="n">
        <v>0</v>
      </c>
      <c r="G108" s="54" t="n">
        <v>4098.96</v>
      </c>
      <c r="H108" s="54" t="n">
        <v>5.6843418860808E-014</v>
      </c>
      <c r="I108" s="54" t="n">
        <f aca="false">SUM(F108:H108)</f>
        <v>4098.96</v>
      </c>
      <c r="J108" s="49" t="n">
        <f aca="false">Calc!$C$5-D108</f>
        <v>57</v>
      </c>
      <c r="K108" s="49" t="n">
        <f aca="false">IF(J108&lt;=Calc!$C$11,4,IF(J108&lt;=Calc!$C$12,3,IF(J108&lt;=Calc!$C$13,2,1)))</f>
        <v>3</v>
      </c>
      <c r="L108" s="49" t="n">
        <f aca="false">1+(E108&gt;=Calc!$C$16)+(E108&gt;=Calc!$C$17)+(E108&gt;=Calc!$C$18)</f>
        <v>3</v>
      </c>
      <c r="M108" s="49" t="str">
        <f aca="false">IF(AND(K108=4,L108&gt;=3),"Champions",IF(AND(K108=3,L108&gt;=3),"Loyal",IF(K108&gt;=3,"Recent / New",IF(L108&gt;=3,"At Risk","Hibernating / Lost"))))</f>
        <v>Loyal</v>
      </c>
      <c r="N108" s="54" t="n">
        <f aca="false">IF(AND(Calc!$C$2&lt;=2009,Calc!$C$3&gt;=2009),F108,0)+IF(AND(Calc!$C$2&lt;=2010,Calc!$C$3&gt;=2010),G108,0)+IF(AND(Calc!$C$2&lt;=2011,Calc!$C$3&gt;=2011),H108,0)</f>
        <v>4098.96</v>
      </c>
      <c r="O108" s="61" t="n">
        <f aca="false">IF(AND(N108&gt;0,OR(Calc!$C$4="*",B108=Calc!$C$4)),N108+ROW()*0.000000001,0)</f>
        <v>4098.960000108</v>
      </c>
    </row>
    <row r="109" customFormat="false" ht="15" hidden="false" customHeight="false" outlineLevel="0" collapsed="false">
      <c r="A109" s="49" t="n">
        <v>12455</v>
      </c>
      <c r="B109" s="49" t="s">
        <v>200</v>
      </c>
      <c r="C109" s="63" t="n">
        <v>40165</v>
      </c>
      <c r="D109" s="63" t="n">
        <v>40813</v>
      </c>
      <c r="E109" s="49" t="n">
        <v>9</v>
      </c>
      <c r="F109" s="54" t="n">
        <v>1636.43</v>
      </c>
      <c r="G109" s="54" t="n">
        <v>1746.66</v>
      </c>
      <c r="H109" s="54" t="n">
        <v>2339.86</v>
      </c>
      <c r="I109" s="54" t="n">
        <f aca="false">SUM(F109:H109)</f>
        <v>5722.95</v>
      </c>
      <c r="J109" s="49" t="n">
        <f aca="false">Calc!$C$5-D109</f>
        <v>74</v>
      </c>
      <c r="K109" s="49" t="n">
        <f aca="false">IF(J109&lt;=Calc!$C$11,4,IF(J109&lt;=Calc!$C$12,3,IF(J109&lt;=Calc!$C$13,2,1)))</f>
        <v>3</v>
      </c>
      <c r="L109" s="49" t="n">
        <f aca="false">1+(E109&gt;=Calc!$C$16)+(E109&gt;=Calc!$C$17)+(E109&gt;=Calc!$C$18)</f>
        <v>4</v>
      </c>
      <c r="M109" s="49" t="str">
        <f aca="false">IF(AND(K109=4,L109&gt;=3),"Champions",IF(AND(K109=3,L109&gt;=3),"Loyal",IF(K109&gt;=3,"Recent / New",IF(L109&gt;=3,"At Risk","Hibernating / Lost"))))</f>
        <v>Loyal</v>
      </c>
      <c r="N109" s="54" t="n">
        <f aca="false">IF(AND(Calc!$C$2&lt;=2009,Calc!$C$3&gt;=2009),F109,0)+IF(AND(Calc!$C$2&lt;=2010,Calc!$C$3&gt;=2010),G109,0)+IF(AND(Calc!$C$2&lt;=2011,Calc!$C$3&gt;=2011),H109,0)</f>
        <v>5722.95</v>
      </c>
      <c r="O109" s="61" t="n">
        <f aca="false">IF(AND(N109&gt;0,OR(Calc!$C$4="*",B109=Calc!$C$4)),N109+ROW()*0.000000001,0)</f>
        <v>5722.950000109</v>
      </c>
    </row>
    <row r="110" customFormat="false" ht="15" hidden="false" customHeight="false" outlineLevel="0" collapsed="false">
      <c r="A110" s="49" t="n">
        <v>12456</v>
      </c>
      <c r="B110" s="49" t="s">
        <v>198</v>
      </c>
      <c r="C110" s="63" t="n">
        <v>40632</v>
      </c>
      <c r="D110" s="63" t="n">
        <v>40842</v>
      </c>
      <c r="E110" s="49" t="n">
        <v>3</v>
      </c>
      <c r="F110" s="54" t="n">
        <v>0</v>
      </c>
      <c r="G110" s="54" t="n">
        <v>0</v>
      </c>
      <c r="H110" s="54" t="n">
        <v>2553.89</v>
      </c>
      <c r="I110" s="54" t="n">
        <f aca="false">SUM(F110:H110)</f>
        <v>2553.89</v>
      </c>
      <c r="J110" s="49" t="n">
        <f aca="false">Calc!$C$5-D110</f>
        <v>45</v>
      </c>
      <c r="K110" s="49" t="n">
        <f aca="false">IF(J110&lt;=Calc!$C$11,4,IF(J110&lt;=Calc!$C$12,3,IF(J110&lt;=Calc!$C$13,2,1)))</f>
        <v>3</v>
      </c>
      <c r="L110" s="49" t="n">
        <f aca="false">1+(E110&gt;=Calc!$C$16)+(E110&gt;=Calc!$C$17)+(E110&gt;=Calc!$C$18)</f>
        <v>2</v>
      </c>
      <c r="M110" s="49" t="str">
        <f aca="false">IF(AND(K110=4,L110&gt;=3),"Champions",IF(AND(K110=3,L110&gt;=3),"Loyal",IF(K110&gt;=3,"Recent / New",IF(L110&gt;=3,"At Risk","Hibernating / Lost"))))</f>
        <v>Recent / New</v>
      </c>
      <c r="N110" s="54" t="n">
        <f aca="false">IF(AND(Calc!$C$2&lt;=2009,Calc!$C$3&gt;=2009),F110,0)+IF(AND(Calc!$C$2&lt;=2010,Calc!$C$3&gt;=2010),G110,0)+IF(AND(Calc!$C$2&lt;=2011,Calc!$C$3&gt;=2011),H110,0)</f>
        <v>2553.89</v>
      </c>
      <c r="O110" s="61" t="n">
        <f aca="false">IF(AND(N110&gt;0,OR(Calc!$C$4="*",B110=Calc!$C$4)),N110+ROW()*0.000000001,0)</f>
        <v>2553.89000011</v>
      </c>
    </row>
    <row r="111" customFormat="false" ht="15" hidden="false" customHeight="false" outlineLevel="0" collapsed="false">
      <c r="A111" s="49" t="n">
        <v>12457</v>
      </c>
      <c r="B111" s="49" t="s">
        <v>198</v>
      </c>
      <c r="C111" s="63" t="n">
        <v>40451</v>
      </c>
      <c r="D111" s="63" t="n">
        <v>40820</v>
      </c>
      <c r="E111" s="49" t="n">
        <v>7</v>
      </c>
      <c r="F111" s="54" t="n">
        <v>0</v>
      </c>
      <c r="G111" s="54" t="n">
        <v>434.53</v>
      </c>
      <c r="H111" s="54" t="n">
        <v>1597.78</v>
      </c>
      <c r="I111" s="54" t="n">
        <f aca="false">SUM(F111:H111)</f>
        <v>2032.31</v>
      </c>
      <c r="J111" s="49" t="n">
        <f aca="false">Calc!$C$5-D111</f>
        <v>67</v>
      </c>
      <c r="K111" s="49" t="n">
        <f aca="false">IF(J111&lt;=Calc!$C$11,4,IF(J111&lt;=Calc!$C$12,3,IF(J111&lt;=Calc!$C$13,2,1)))</f>
        <v>3</v>
      </c>
      <c r="L111" s="49" t="n">
        <f aca="false">1+(E111&gt;=Calc!$C$16)+(E111&gt;=Calc!$C$17)+(E111&gt;=Calc!$C$18)</f>
        <v>3</v>
      </c>
      <c r="M111" s="49" t="str">
        <f aca="false">IF(AND(K111=4,L111&gt;=3),"Champions",IF(AND(K111=3,L111&gt;=3),"Loyal",IF(K111&gt;=3,"Recent / New",IF(L111&gt;=3,"At Risk","Hibernating / Lost"))))</f>
        <v>Loyal</v>
      </c>
      <c r="N111" s="54" t="n">
        <f aca="false">IF(AND(Calc!$C$2&lt;=2009,Calc!$C$3&gt;=2009),F111,0)+IF(AND(Calc!$C$2&lt;=2010,Calc!$C$3&gt;=2010),G111,0)+IF(AND(Calc!$C$2&lt;=2011,Calc!$C$3&gt;=2011),H111,0)</f>
        <v>2032.31</v>
      </c>
      <c r="O111" s="61" t="n">
        <f aca="false">IF(AND(N111&gt;0,OR(Calc!$C$4="*",B111=Calc!$C$4)),N111+ROW()*0.000000001,0)</f>
        <v>2032.310000111</v>
      </c>
    </row>
    <row r="112" customFormat="false" ht="15" hidden="false" customHeight="false" outlineLevel="0" collapsed="false">
      <c r="A112" s="49" t="n">
        <v>12458</v>
      </c>
      <c r="B112" s="49" t="s">
        <v>198</v>
      </c>
      <c r="C112" s="63" t="n">
        <v>40399</v>
      </c>
      <c r="D112" s="63" t="n">
        <v>40815</v>
      </c>
      <c r="E112" s="49" t="n">
        <v>4</v>
      </c>
      <c r="F112" s="54" t="n">
        <v>0</v>
      </c>
      <c r="G112" s="54" t="n">
        <v>715.09</v>
      </c>
      <c r="H112" s="54" t="n">
        <v>787.4</v>
      </c>
      <c r="I112" s="54" t="n">
        <f aca="false">SUM(F112:H112)</f>
        <v>1502.49</v>
      </c>
      <c r="J112" s="49" t="n">
        <f aca="false">Calc!$C$5-D112</f>
        <v>72</v>
      </c>
      <c r="K112" s="49" t="n">
        <f aca="false">IF(J112&lt;=Calc!$C$11,4,IF(J112&lt;=Calc!$C$12,3,IF(J112&lt;=Calc!$C$13,2,1)))</f>
        <v>3</v>
      </c>
      <c r="L112" s="49" t="n">
        <f aca="false">1+(E112&gt;=Calc!$C$16)+(E112&gt;=Calc!$C$17)+(E112&gt;=Calc!$C$18)</f>
        <v>3</v>
      </c>
      <c r="M112" s="49" t="str">
        <f aca="false">IF(AND(K112=4,L112&gt;=3),"Champions",IF(AND(K112=3,L112&gt;=3),"Loyal",IF(K112&gt;=3,"Recent / New",IF(L112&gt;=3,"At Risk","Hibernating / Lost"))))</f>
        <v>Loyal</v>
      </c>
      <c r="N112" s="54" t="n">
        <f aca="false">IF(AND(Calc!$C$2&lt;=2009,Calc!$C$3&gt;=2009),F112,0)+IF(AND(Calc!$C$2&lt;=2010,Calc!$C$3&gt;=2010),G112,0)+IF(AND(Calc!$C$2&lt;=2011,Calc!$C$3&gt;=2011),H112,0)</f>
        <v>1502.49</v>
      </c>
      <c r="O112" s="61" t="n">
        <f aca="false">IF(AND(N112&gt;0,OR(Calc!$C$4="*",B112=Calc!$C$4)),N112+ROW()*0.000000001,0)</f>
        <v>1502.490000112</v>
      </c>
    </row>
    <row r="113" customFormat="false" ht="15" hidden="false" customHeight="false" outlineLevel="0" collapsed="false">
      <c r="A113" s="49" t="n">
        <v>12459</v>
      </c>
      <c r="B113" s="49" t="s">
        <v>196</v>
      </c>
      <c r="C113" s="63" t="n">
        <v>40281</v>
      </c>
      <c r="D113" s="63" t="n">
        <v>40281</v>
      </c>
      <c r="E113" s="49" t="n">
        <v>1</v>
      </c>
      <c r="F113" s="54" t="n">
        <v>0</v>
      </c>
      <c r="G113" s="54" t="n">
        <v>398.36</v>
      </c>
      <c r="H113" s="54" t="n">
        <v>0</v>
      </c>
      <c r="I113" s="54" t="n">
        <f aca="false">SUM(F113:H113)</f>
        <v>398.36</v>
      </c>
      <c r="J113" s="49" t="n">
        <f aca="false">Calc!$C$5-D113</f>
        <v>606</v>
      </c>
      <c r="K113" s="49" t="n">
        <f aca="false">IF(J113&lt;=Calc!$C$11,4,IF(J113&lt;=Calc!$C$12,3,IF(J113&lt;=Calc!$C$13,2,1)))</f>
        <v>1</v>
      </c>
      <c r="L113" s="49" t="n">
        <f aca="false">1+(E113&gt;=Calc!$C$16)+(E113&gt;=Calc!$C$17)+(E113&gt;=Calc!$C$18)</f>
        <v>1</v>
      </c>
      <c r="M113" s="49" t="str">
        <f aca="false">IF(AND(K113=4,L113&gt;=3),"Champions",IF(AND(K113=3,L113&gt;=3),"Loyal",IF(K113&gt;=3,"Recent / New",IF(L113&gt;=3,"At Risk","Hibernating / Lost"))))</f>
        <v>Hibernating / Lost</v>
      </c>
      <c r="N113" s="54" t="n">
        <f aca="false">IF(AND(Calc!$C$2&lt;=2009,Calc!$C$3&gt;=2009),F113,0)+IF(AND(Calc!$C$2&lt;=2010,Calc!$C$3&gt;=2010),G113,0)+IF(AND(Calc!$C$2&lt;=2011,Calc!$C$3&gt;=2011),H113,0)</f>
        <v>398.36</v>
      </c>
      <c r="O113" s="61" t="n">
        <f aca="false">IF(AND(N113&gt;0,OR(Calc!$C$4="*",B113=Calc!$C$4)),N113+ROW()*0.000000001,0)</f>
        <v>398.360000113</v>
      </c>
    </row>
    <row r="114" customFormat="false" ht="15" hidden="false" customHeight="false" outlineLevel="0" collapsed="false">
      <c r="A114" s="49" t="n">
        <v>12460</v>
      </c>
      <c r="B114" s="49" t="s">
        <v>201</v>
      </c>
      <c r="C114" s="63" t="n">
        <v>40430</v>
      </c>
      <c r="D114" s="63" t="n">
        <v>40430</v>
      </c>
      <c r="E114" s="49" t="n">
        <v>1</v>
      </c>
      <c r="F114" s="54" t="n">
        <v>0</v>
      </c>
      <c r="G114" s="54" t="n">
        <v>296.65</v>
      </c>
      <c r="H114" s="54" t="n">
        <v>0</v>
      </c>
      <c r="I114" s="54" t="n">
        <f aca="false">SUM(F114:H114)</f>
        <v>296.65</v>
      </c>
      <c r="J114" s="49" t="n">
        <f aca="false">Calc!$C$5-D114</f>
        <v>457</v>
      </c>
      <c r="K114" s="49" t="n">
        <f aca="false">IF(J114&lt;=Calc!$C$11,4,IF(J114&lt;=Calc!$C$12,3,IF(J114&lt;=Calc!$C$13,2,1)))</f>
        <v>1</v>
      </c>
      <c r="L114" s="49" t="n">
        <f aca="false">1+(E114&gt;=Calc!$C$16)+(E114&gt;=Calc!$C$17)+(E114&gt;=Calc!$C$18)</f>
        <v>1</v>
      </c>
      <c r="M114" s="49" t="str">
        <f aca="false">IF(AND(K114=4,L114&gt;=3),"Champions",IF(AND(K114=3,L114&gt;=3),"Loyal",IF(K114&gt;=3,"Recent / New",IF(L114&gt;=3,"At Risk","Hibernating / Lost"))))</f>
        <v>Hibernating / Lost</v>
      </c>
      <c r="N114" s="54" t="n">
        <f aca="false">IF(AND(Calc!$C$2&lt;=2009,Calc!$C$3&gt;=2009),F114,0)+IF(AND(Calc!$C$2&lt;=2010,Calc!$C$3&gt;=2010),G114,0)+IF(AND(Calc!$C$2&lt;=2011,Calc!$C$3&gt;=2011),H114,0)</f>
        <v>296.65</v>
      </c>
      <c r="O114" s="61" t="n">
        <f aca="false">IF(AND(N114&gt;0,OR(Calc!$C$4="*",B114=Calc!$C$4)),N114+ROW()*0.000000001,0)</f>
        <v>296.650000114</v>
      </c>
    </row>
    <row r="115" customFormat="false" ht="15" hidden="false" customHeight="false" outlineLevel="0" collapsed="false">
      <c r="A115" s="49" t="n">
        <v>12461</v>
      </c>
      <c r="B115" s="49" t="s">
        <v>198</v>
      </c>
      <c r="C115" s="63" t="n">
        <v>40732</v>
      </c>
      <c r="D115" s="63" t="n">
        <v>40732</v>
      </c>
      <c r="E115" s="49" t="n">
        <v>1</v>
      </c>
      <c r="F115" s="54" t="n">
        <v>0</v>
      </c>
      <c r="G115" s="54" t="n">
        <v>0</v>
      </c>
      <c r="H115" s="54" t="n">
        <v>626.88</v>
      </c>
      <c r="I115" s="54" t="n">
        <f aca="false">SUM(F115:H115)</f>
        <v>626.88</v>
      </c>
      <c r="J115" s="49" t="n">
        <f aca="false">Calc!$C$5-D115</f>
        <v>155</v>
      </c>
      <c r="K115" s="49" t="n">
        <f aca="false">IF(J115&lt;=Calc!$C$11,4,IF(J115&lt;=Calc!$C$12,3,IF(J115&lt;=Calc!$C$13,2,1)))</f>
        <v>2</v>
      </c>
      <c r="L115" s="49" t="n">
        <f aca="false">1+(E115&gt;=Calc!$C$16)+(E115&gt;=Calc!$C$17)+(E115&gt;=Calc!$C$18)</f>
        <v>1</v>
      </c>
      <c r="M115" s="49" t="str">
        <f aca="false">IF(AND(K115=4,L115&gt;=3),"Champions",IF(AND(K115=3,L115&gt;=3),"Loyal",IF(K115&gt;=3,"Recent / New",IF(L115&gt;=3,"At Risk","Hibernating / Lost"))))</f>
        <v>Hibernating / Lost</v>
      </c>
      <c r="N115" s="54" t="n">
        <f aca="false">IF(AND(Calc!$C$2&lt;=2009,Calc!$C$3&gt;=2009),F115,0)+IF(AND(Calc!$C$2&lt;=2010,Calc!$C$3&gt;=2010),G115,0)+IF(AND(Calc!$C$2&lt;=2011,Calc!$C$3&gt;=2011),H115,0)</f>
        <v>626.88</v>
      </c>
      <c r="O115" s="61" t="n">
        <f aca="false">IF(AND(N115&gt;0,OR(Calc!$C$4="*",B115=Calc!$C$4)),N115+ROW()*0.000000001,0)</f>
        <v>626.880000115</v>
      </c>
    </row>
    <row r="116" customFormat="false" ht="15" hidden="false" customHeight="false" outlineLevel="0" collapsed="false">
      <c r="A116" s="49" t="n">
        <v>12462</v>
      </c>
      <c r="B116" s="49" t="s">
        <v>196</v>
      </c>
      <c r="C116" s="63" t="n">
        <v>40583</v>
      </c>
      <c r="D116" s="63" t="n">
        <v>40868</v>
      </c>
      <c r="E116" s="49" t="n">
        <v>2</v>
      </c>
      <c r="F116" s="54" t="n">
        <v>0</v>
      </c>
      <c r="G116" s="54" t="n">
        <v>0</v>
      </c>
      <c r="H116" s="54" t="n">
        <v>872.01</v>
      </c>
      <c r="I116" s="54" t="n">
        <f aca="false">SUM(F116:H116)</f>
        <v>872.01</v>
      </c>
      <c r="J116" s="49" t="n">
        <f aca="false">Calc!$C$5-D116</f>
        <v>19</v>
      </c>
      <c r="K116" s="49" t="n">
        <f aca="false">IF(J116&lt;=Calc!$C$11,4,IF(J116&lt;=Calc!$C$12,3,IF(J116&lt;=Calc!$C$13,2,1)))</f>
        <v>4</v>
      </c>
      <c r="L116" s="49" t="n">
        <f aca="false">1+(E116&gt;=Calc!$C$16)+(E116&gt;=Calc!$C$17)+(E116&gt;=Calc!$C$18)</f>
        <v>2</v>
      </c>
      <c r="M116" s="49" t="str">
        <f aca="false">IF(AND(K116=4,L116&gt;=3),"Champions",IF(AND(K116=3,L116&gt;=3),"Loyal",IF(K116&gt;=3,"Recent / New",IF(L116&gt;=3,"At Risk","Hibernating / Lost"))))</f>
        <v>Recent / New</v>
      </c>
      <c r="N116" s="54" t="n">
        <f aca="false">IF(AND(Calc!$C$2&lt;=2009,Calc!$C$3&gt;=2009),F116,0)+IF(AND(Calc!$C$2&lt;=2010,Calc!$C$3&gt;=2010),G116,0)+IF(AND(Calc!$C$2&lt;=2011,Calc!$C$3&gt;=2011),H116,0)</f>
        <v>872.01</v>
      </c>
      <c r="O116" s="61" t="n">
        <f aca="false">IF(AND(N116&gt;0,OR(Calc!$C$4="*",B116=Calc!$C$4)),N116+ROW()*0.000000001,0)</f>
        <v>872.010000116</v>
      </c>
    </row>
    <row r="117" customFormat="false" ht="15" hidden="false" customHeight="false" outlineLevel="0" collapsed="false">
      <c r="A117" s="49" t="n">
        <v>12463</v>
      </c>
      <c r="B117" s="49" t="s">
        <v>201</v>
      </c>
      <c r="C117" s="63" t="n">
        <v>40645</v>
      </c>
      <c r="D117" s="63" t="n">
        <v>40833</v>
      </c>
      <c r="E117" s="49" t="n">
        <v>4</v>
      </c>
      <c r="F117" s="54" t="n">
        <v>0</v>
      </c>
      <c r="G117" s="54" t="n">
        <v>0</v>
      </c>
      <c r="H117" s="54" t="n">
        <v>1165.63</v>
      </c>
      <c r="I117" s="54" t="n">
        <f aca="false">SUM(F117:H117)</f>
        <v>1165.63</v>
      </c>
      <c r="J117" s="49" t="n">
        <f aca="false">Calc!$C$5-D117</f>
        <v>54</v>
      </c>
      <c r="K117" s="49" t="n">
        <f aca="false">IF(J117&lt;=Calc!$C$11,4,IF(J117&lt;=Calc!$C$12,3,IF(J117&lt;=Calc!$C$13,2,1)))</f>
        <v>3</v>
      </c>
      <c r="L117" s="49" t="n">
        <f aca="false">1+(E117&gt;=Calc!$C$16)+(E117&gt;=Calc!$C$17)+(E117&gt;=Calc!$C$18)</f>
        <v>3</v>
      </c>
      <c r="M117" s="49" t="str">
        <f aca="false">IF(AND(K117=4,L117&gt;=3),"Champions",IF(AND(K117=3,L117&gt;=3),"Loyal",IF(K117&gt;=3,"Recent / New",IF(L117&gt;=3,"At Risk","Hibernating / Lost"))))</f>
        <v>Loyal</v>
      </c>
      <c r="N117" s="54" t="n">
        <f aca="false">IF(AND(Calc!$C$2&lt;=2009,Calc!$C$3&gt;=2009),F117,0)+IF(AND(Calc!$C$2&lt;=2010,Calc!$C$3&gt;=2010),G117,0)+IF(AND(Calc!$C$2&lt;=2011,Calc!$C$3&gt;=2011),H117,0)</f>
        <v>1165.63</v>
      </c>
      <c r="O117" s="61" t="n">
        <f aca="false">IF(AND(N117&gt;0,OR(Calc!$C$4="*",B117=Calc!$C$4)),N117+ROW()*0.000000001,0)</f>
        <v>1165.630000117</v>
      </c>
    </row>
    <row r="118" customFormat="false" ht="15" hidden="false" customHeight="false" outlineLevel="0" collapsed="false">
      <c r="A118" s="49" t="n">
        <v>12464</v>
      </c>
      <c r="B118" s="49" t="s">
        <v>201</v>
      </c>
      <c r="C118" s="63" t="n">
        <v>40577</v>
      </c>
      <c r="D118" s="63" t="n">
        <v>40876</v>
      </c>
      <c r="E118" s="49" t="n">
        <v>8</v>
      </c>
      <c r="F118" s="54" t="n">
        <v>0</v>
      </c>
      <c r="G118" s="54" t="n">
        <v>0</v>
      </c>
      <c r="H118" s="54" t="n">
        <v>957.05</v>
      </c>
      <c r="I118" s="54" t="n">
        <f aca="false">SUM(F118:H118)</f>
        <v>957.05</v>
      </c>
      <c r="J118" s="49" t="n">
        <f aca="false">Calc!$C$5-D118</f>
        <v>11</v>
      </c>
      <c r="K118" s="49" t="n">
        <f aca="false">IF(J118&lt;=Calc!$C$11,4,IF(J118&lt;=Calc!$C$12,3,IF(J118&lt;=Calc!$C$13,2,1)))</f>
        <v>4</v>
      </c>
      <c r="L118" s="49" t="n">
        <f aca="false">1+(E118&gt;=Calc!$C$16)+(E118&gt;=Calc!$C$17)+(E118&gt;=Calc!$C$18)</f>
        <v>4</v>
      </c>
      <c r="M118" s="49" t="str">
        <f aca="false">IF(AND(K118=4,L118&gt;=3),"Champions",IF(AND(K118=3,L118&gt;=3),"Loyal",IF(K118&gt;=3,"Recent / New",IF(L118&gt;=3,"At Risk","Hibernating / Lost"))))</f>
        <v>Champions</v>
      </c>
      <c r="N118" s="54" t="n">
        <f aca="false">IF(AND(Calc!$C$2&lt;=2009,Calc!$C$3&gt;=2009),F118,0)+IF(AND(Calc!$C$2&lt;=2010,Calc!$C$3&gt;=2010),G118,0)+IF(AND(Calc!$C$2&lt;=2011,Calc!$C$3&gt;=2011),H118,0)</f>
        <v>957.05</v>
      </c>
      <c r="O118" s="61" t="n">
        <f aca="false">IF(AND(N118&gt;0,OR(Calc!$C$4="*",B118=Calc!$C$4)),N118+ROW()*0.000000001,0)</f>
        <v>957.050000118</v>
      </c>
    </row>
    <row r="119" customFormat="false" ht="15" hidden="false" customHeight="false" outlineLevel="0" collapsed="false">
      <c r="A119" s="49" t="n">
        <v>12465</v>
      </c>
      <c r="B119" s="49" t="s">
        <v>201</v>
      </c>
      <c r="C119" s="63" t="n">
        <v>40717</v>
      </c>
      <c r="D119" s="63" t="n">
        <v>40869</v>
      </c>
      <c r="E119" s="49" t="n">
        <v>2</v>
      </c>
      <c r="F119" s="54" t="n">
        <v>0</v>
      </c>
      <c r="G119" s="54" t="n">
        <v>0</v>
      </c>
      <c r="H119" s="54" t="n">
        <v>673.89</v>
      </c>
      <c r="I119" s="54" t="n">
        <f aca="false">SUM(F119:H119)</f>
        <v>673.89</v>
      </c>
      <c r="J119" s="49" t="n">
        <f aca="false">Calc!$C$5-D119</f>
        <v>18</v>
      </c>
      <c r="K119" s="49" t="n">
        <f aca="false">IF(J119&lt;=Calc!$C$11,4,IF(J119&lt;=Calc!$C$12,3,IF(J119&lt;=Calc!$C$13,2,1)))</f>
        <v>4</v>
      </c>
      <c r="L119" s="49" t="n">
        <f aca="false">1+(E119&gt;=Calc!$C$16)+(E119&gt;=Calc!$C$17)+(E119&gt;=Calc!$C$18)</f>
        <v>2</v>
      </c>
      <c r="M119" s="49" t="str">
        <f aca="false">IF(AND(K119=4,L119&gt;=3),"Champions",IF(AND(K119=3,L119&gt;=3),"Loyal",IF(K119&gt;=3,"Recent / New",IF(L119&gt;=3,"At Risk","Hibernating / Lost"))))</f>
        <v>Recent / New</v>
      </c>
      <c r="N119" s="54" t="n">
        <f aca="false">IF(AND(Calc!$C$2&lt;=2009,Calc!$C$3&gt;=2009),F119,0)+IF(AND(Calc!$C$2&lt;=2010,Calc!$C$3&gt;=2010),G119,0)+IF(AND(Calc!$C$2&lt;=2011,Calc!$C$3&gt;=2011),H119,0)</f>
        <v>673.89</v>
      </c>
      <c r="O119" s="61" t="n">
        <f aca="false">IF(AND(N119&gt;0,OR(Calc!$C$4="*",B119=Calc!$C$4)),N119+ROW()*0.000000001,0)</f>
        <v>673.890000119</v>
      </c>
    </row>
    <row r="120" customFormat="false" ht="15" hidden="false" customHeight="false" outlineLevel="0" collapsed="false">
      <c r="A120" s="49" t="n">
        <v>12467</v>
      </c>
      <c r="B120" s="49" t="s">
        <v>207</v>
      </c>
      <c r="C120" s="63" t="n">
        <v>40463</v>
      </c>
      <c r="D120" s="63" t="n">
        <v>40463</v>
      </c>
      <c r="E120" s="49" t="n">
        <v>1</v>
      </c>
      <c r="F120" s="54" t="n">
        <v>0</v>
      </c>
      <c r="G120" s="54" t="n">
        <v>0</v>
      </c>
      <c r="H120" s="54" t="n">
        <v>0</v>
      </c>
      <c r="I120" s="54" t="n">
        <f aca="false">SUM(F120:H120)</f>
        <v>0</v>
      </c>
      <c r="J120" s="49" t="n">
        <f aca="false">Calc!$C$5-D120</f>
        <v>424</v>
      </c>
      <c r="K120" s="49" t="n">
        <f aca="false">IF(J120&lt;=Calc!$C$11,4,IF(J120&lt;=Calc!$C$12,3,IF(J120&lt;=Calc!$C$13,2,1)))</f>
        <v>1</v>
      </c>
      <c r="L120" s="49" t="n">
        <f aca="false">1+(E120&gt;=Calc!$C$16)+(E120&gt;=Calc!$C$17)+(E120&gt;=Calc!$C$18)</f>
        <v>1</v>
      </c>
      <c r="M120" s="49" t="str">
        <f aca="false">IF(AND(K120=4,L120&gt;=3),"Champions",IF(AND(K120=3,L120&gt;=3),"Loyal",IF(K120&gt;=3,"Recent / New",IF(L120&gt;=3,"At Risk","Hibernating / Lost"))))</f>
        <v>Hibernating / Lost</v>
      </c>
      <c r="N120" s="54" t="n">
        <f aca="false">IF(AND(Calc!$C$2&lt;=2009,Calc!$C$3&gt;=2009),F120,0)+IF(AND(Calc!$C$2&lt;=2010,Calc!$C$3&gt;=2010),G120,0)+IF(AND(Calc!$C$2&lt;=2011,Calc!$C$3&gt;=2011),H120,0)</f>
        <v>0</v>
      </c>
      <c r="O120" s="61" t="n">
        <f aca="false">IF(AND(N120&gt;0,OR(Calc!$C$4="*",B120=Calc!$C$4)),N120+ROW()*0.000000001,0)</f>
        <v>0</v>
      </c>
    </row>
    <row r="121" customFormat="false" ht="15" hidden="false" customHeight="false" outlineLevel="0" collapsed="false">
      <c r="A121" s="49" t="n">
        <v>12468</v>
      </c>
      <c r="B121" s="49" t="s">
        <v>206</v>
      </c>
      <c r="C121" s="63" t="n">
        <v>40204</v>
      </c>
      <c r="D121" s="63" t="n">
        <v>40699</v>
      </c>
      <c r="E121" s="49" t="n">
        <v>5</v>
      </c>
      <c r="F121" s="54" t="n">
        <v>0</v>
      </c>
      <c r="G121" s="54" t="n">
        <v>2540.51</v>
      </c>
      <c r="H121" s="54" t="n">
        <v>652.04</v>
      </c>
      <c r="I121" s="54" t="n">
        <f aca="false">SUM(F121:H121)</f>
        <v>3192.55</v>
      </c>
      <c r="J121" s="49" t="n">
        <f aca="false">Calc!$C$5-D121</f>
        <v>188</v>
      </c>
      <c r="K121" s="49" t="n">
        <f aca="false">IF(J121&lt;=Calc!$C$11,4,IF(J121&lt;=Calc!$C$12,3,IF(J121&lt;=Calc!$C$13,2,1)))</f>
        <v>2</v>
      </c>
      <c r="L121" s="49" t="n">
        <f aca="false">1+(E121&gt;=Calc!$C$16)+(E121&gt;=Calc!$C$17)+(E121&gt;=Calc!$C$18)</f>
        <v>3</v>
      </c>
      <c r="M121" s="49" t="str">
        <f aca="false">IF(AND(K121=4,L121&gt;=3),"Champions",IF(AND(K121=3,L121&gt;=3),"Loyal",IF(K121&gt;=3,"Recent / New",IF(L121&gt;=3,"At Risk","Hibernating / Lost"))))</f>
        <v>At Risk</v>
      </c>
      <c r="N121" s="54" t="n">
        <f aca="false">IF(AND(Calc!$C$2&lt;=2009,Calc!$C$3&gt;=2009),F121,0)+IF(AND(Calc!$C$2&lt;=2010,Calc!$C$3&gt;=2010),G121,0)+IF(AND(Calc!$C$2&lt;=2011,Calc!$C$3&gt;=2011),H121,0)</f>
        <v>3192.55</v>
      </c>
      <c r="O121" s="61" t="n">
        <f aca="false">IF(AND(N121&gt;0,OR(Calc!$C$4="*",B121=Calc!$C$4)),N121+ROW()*0.000000001,0)</f>
        <v>3192.550000121</v>
      </c>
    </row>
    <row r="122" customFormat="false" ht="15" hidden="false" customHeight="false" outlineLevel="0" collapsed="false">
      <c r="A122" s="49" t="n">
        <v>12469</v>
      </c>
      <c r="B122" s="49" t="s">
        <v>208</v>
      </c>
      <c r="C122" s="63" t="n">
        <v>40350</v>
      </c>
      <c r="D122" s="63" t="n">
        <v>40364</v>
      </c>
      <c r="E122" s="49" t="n">
        <v>2</v>
      </c>
      <c r="F122" s="54" t="n">
        <v>0</v>
      </c>
      <c r="G122" s="54" t="n">
        <v>3070.54</v>
      </c>
      <c r="H122" s="54" t="n">
        <v>0</v>
      </c>
      <c r="I122" s="54" t="n">
        <f aca="false">SUM(F122:H122)</f>
        <v>3070.54</v>
      </c>
      <c r="J122" s="49" t="n">
        <f aca="false">Calc!$C$5-D122</f>
        <v>523</v>
      </c>
      <c r="K122" s="49" t="n">
        <f aca="false">IF(J122&lt;=Calc!$C$11,4,IF(J122&lt;=Calc!$C$12,3,IF(J122&lt;=Calc!$C$13,2,1)))</f>
        <v>1</v>
      </c>
      <c r="L122" s="49" t="n">
        <f aca="false">1+(E122&gt;=Calc!$C$16)+(E122&gt;=Calc!$C$17)+(E122&gt;=Calc!$C$18)</f>
        <v>2</v>
      </c>
      <c r="M122" s="49" t="str">
        <f aca="false">IF(AND(K122=4,L122&gt;=3),"Champions",IF(AND(K122=3,L122&gt;=3),"Loyal",IF(K122&gt;=3,"Recent / New",IF(L122&gt;=3,"At Risk","Hibernating / Lost"))))</f>
        <v>Hibernating / Lost</v>
      </c>
      <c r="N122" s="54" t="n">
        <f aca="false">IF(AND(Calc!$C$2&lt;=2009,Calc!$C$3&gt;=2009),F122,0)+IF(AND(Calc!$C$2&lt;=2010,Calc!$C$3&gt;=2010),G122,0)+IF(AND(Calc!$C$2&lt;=2011,Calc!$C$3&gt;=2011),H122,0)</f>
        <v>3070.54</v>
      </c>
      <c r="O122" s="61" t="n">
        <f aca="false">IF(AND(N122&gt;0,OR(Calc!$C$4="*",B122=Calc!$C$4)),N122+ROW()*0.000000001,0)</f>
        <v>3070.540000122</v>
      </c>
    </row>
    <row r="123" customFormat="false" ht="15" hidden="false" customHeight="false" outlineLevel="0" collapsed="false">
      <c r="A123" s="49" t="n">
        <v>12470</v>
      </c>
      <c r="B123" s="49" t="s">
        <v>194</v>
      </c>
      <c r="C123" s="63" t="n">
        <v>40197</v>
      </c>
      <c r="D123" s="63" t="n">
        <v>40197</v>
      </c>
      <c r="E123" s="49" t="n">
        <v>1</v>
      </c>
      <c r="F123" s="54" t="n">
        <v>0</v>
      </c>
      <c r="G123" s="54" t="n">
        <v>211.95</v>
      </c>
      <c r="H123" s="54" t="n">
        <v>0</v>
      </c>
      <c r="I123" s="54" t="n">
        <f aca="false">SUM(F123:H123)</f>
        <v>211.95</v>
      </c>
      <c r="J123" s="49" t="n">
        <f aca="false">Calc!$C$5-D123</f>
        <v>690</v>
      </c>
      <c r="K123" s="49" t="n">
        <f aca="false">IF(J123&lt;=Calc!$C$11,4,IF(J123&lt;=Calc!$C$12,3,IF(J123&lt;=Calc!$C$13,2,1)))</f>
        <v>1</v>
      </c>
      <c r="L123" s="49" t="n">
        <f aca="false">1+(E123&gt;=Calc!$C$16)+(E123&gt;=Calc!$C$17)+(E123&gt;=Calc!$C$18)</f>
        <v>1</v>
      </c>
      <c r="M123" s="49" t="str">
        <f aca="false">IF(AND(K123=4,L123&gt;=3),"Champions",IF(AND(K123=3,L123&gt;=3),"Loyal",IF(K123&gt;=3,"Recent / New",IF(L123&gt;=3,"At Risk","Hibernating / Lost"))))</f>
        <v>Hibernating / Lost</v>
      </c>
      <c r="N123" s="54" t="n">
        <f aca="false">IF(AND(Calc!$C$2&lt;=2009,Calc!$C$3&gt;=2009),F123,0)+IF(AND(Calc!$C$2&lt;=2010,Calc!$C$3&gt;=2010),G123,0)+IF(AND(Calc!$C$2&lt;=2011,Calc!$C$3&gt;=2011),H123,0)</f>
        <v>211.95</v>
      </c>
      <c r="O123" s="61" t="n">
        <f aca="false">IF(AND(N123&gt;0,OR(Calc!$C$4="*",B123=Calc!$C$4)),N123+ROW()*0.000000001,0)</f>
        <v>211.950000123</v>
      </c>
    </row>
    <row r="124" customFormat="false" ht="15" hidden="false" customHeight="false" outlineLevel="0" collapsed="false">
      <c r="A124" s="49" t="n">
        <v>12471</v>
      </c>
      <c r="B124" s="49" t="s">
        <v>206</v>
      </c>
      <c r="C124" s="63" t="n">
        <v>40154</v>
      </c>
      <c r="D124" s="63" t="n">
        <v>40884</v>
      </c>
      <c r="E124" s="49" t="n">
        <v>71</v>
      </c>
      <c r="F124" s="54" t="n">
        <v>2806.67</v>
      </c>
      <c r="G124" s="54" t="n">
        <v>17110.04</v>
      </c>
      <c r="H124" s="54" t="n">
        <v>13378.21</v>
      </c>
      <c r="I124" s="54" t="n">
        <f aca="false">SUM(F124:H124)</f>
        <v>33294.92</v>
      </c>
      <c r="J124" s="49" t="n">
        <f aca="false">Calc!$C$5-D124</f>
        <v>3</v>
      </c>
      <c r="K124" s="49" t="n">
        <f aca="false">IF(J124&lt;=Calc!$C$11,4,IF(J124&lt;=Calc!$C$12,3,IF(J124&lt;=Calc!$C$13,2,1)))</f>
        <v>4</v>
      </c>
      <c r="L124" s="49" t="n">
        <f aca="false">1+(E124&gt;=Calc!$C$16)+(E124&gt;=Calc!$C$17)+(E124&gt;=Calc!$C$18)</f>
        <v>4</v>
      </c>
      <c r="M124" s="49" t="str">
        <f aca="false">IF(AND(K124=4,L124&gt;=3),"Champions",IF(AND(K124=3,L124&gt;=3),"Loyal",IF(K124&gt;=3,"Recent / New",IF(L124&gt;=3,"At Risk","Hibernating / Lost"))))</f>
        <v>Champions</v>
      </c>
      <c r="N124" s="54" t="n">
        <f aca="false">IF(AND(Calc!$C$2&lt;=2009,Calc!$C$3&gt;=2009),F124,0)+IF(AND(Calc!$C$2&lt;=2010,Calc!$C$3&gt;=2010),G124,0)+IF(AND(Calc!$C$2&lt;=2011,Calc!$C$3&gt;=2011),H124,0)</f>
        <v>33294.92</v>
      </c>
      <c r="O124" s="61" t="n">
        <f aca="false">IF(AND(N124&gt;0,OR(Calc!$C$4="*",B124=Calc!$C$4)),N124+ROW()*0.000000001,0)</f>
        <v>33294.920000124</v>
      </c>
    </row>
    <row r="125" customFormat="false" ht="15" hidden="false" customHeight="false" outlineLevel="0" collapsed="false">
      <c r="A125" s="49" t="n">
        <v>12472</v>
      </c>
      <c r="B125" s="49" t="s">
        <v>206</v>
      </c>
      <c r="C125" s="63" t="n">
        <v>40161</v>
      </c>
      <c r="D125" s="63" t="n">
        <v>40854</v>
      </c>
      <c r="E125" s="49" t="n">
        <v>19</v>
      </c>
      <c r="F125" s="54" t="n">
        <v>1089.9</v>
      </c>
      <c r="G125" s="54" t="n">
        <v>8755.31</v>
      </c>
      <c r="H125" s="54" t="n">
        <v>4324.48</v>
      </c>
      <c r="I125" s="54" t="n">
        <f aca="false">SUM(F125:H125)</f>
        <v>14169.69</v>
      </c>
      <c r="J125" s="49" t="n">
        <f aca="false">Calc!$C$5-D125</f>
        <v>33</v>
      </c>
      <c r="K125" s="49" t="n">
        <f aca="false">IF(J125&lt;=Calc!$C$11,4,IF(J125&lt;=Calc!$C$12,3,IF(J125&lt;=Calc!$C$13,2,1)))</f>
        <v>3</v>
      </c>
      <c r="L125" s="49" t="n">
        <f aca="false">1+(E125&gt;=Calc!$C$16)+(E125&gt;=Calc!$C$17)+(E125&gt;=Calc!$C$18)</f>
        <v>4</v>
      </c>
      <c r="M125" s="49" t="str">
        <f aca="false">IF(AND(K125=4,L125&gt;=3),"Champions",IF(AND(K125=3,L125&gt;=3),"Loyal",IF(K125&gt;=3,"Recent / New",IF(L125&gt;=3,"At Risk","Hibernating / Lost"))))</f>
        <v>Loyal</v>
      </c>
      <c r="N125" s="54" t="n">
        <f aca="false">IF(AND(Calc!$C$2&lt;=2009,Calc!$C$3&gt;=2009),F125,0)+IF(AND(Calc!$C$2&lt;=2010,Calc!$C$3&gt;=2010),G125,0)+IF(AND(Calc!$C$2&lt;=2011,Calc!$C$3&gt;=2011),H125,0)</f>
        <v>14169.69</v>
      </c>
      <c r="O125" s="61" t="n">
        <f aca="false">IF(AND(N125&gt;0,OR(Calc!$C$4="*",B125=Calc!$C$4)),N125+ROW()*0.000000001,0)</f>
        <v>14169.690000125</v>
      </c>
    </row>
    <row r="126" customFormat="false" ht="15" hidden="false" customHeight="false" outlineLevel="0" collapsed="false">
      <c r="A126" s="49" t="n">
        <v>12473</v>
      </c>
      <c r="B126" s="49" t="s">
        <v>206</v>
      </c>
      <c r="C126" s="63" t="n">
        <v>40695</v>
      </c>
      <c r="D126" s="63" t="n">
        <v>40833</v>
      </c>
      <c r="E126" s="49" t="n">
        <v>3</v>
      </c>
      <c r="F126" s="54" t="n">
        <v>0</v>
      </c>
      <c r="G126" s="54" t="n">
        <v>0</v>
      </c>
      <c r="H126" s="54" t="n">
        <v>2545.27</v>
      </c>
      <c r="I126" s="54" t="n">
        <f aca="false">SUM(F126:H126)</f>
        <v>2545.27</v>
      </c>
      <c r="J126" s="49" t="n">
        <f aca="false">Calc!$C$5-D126</f>
        <v>54</v>
      </c>
      <c r="K126" s="49" t="n">
        <f aca="false">IF(J126&lt;=Calc!$C$11,4,IF(J126&lt;=Calc!$C$12,3,IF(J126&lt;=Calc!$C$13,2,1)))</f>
        <v>3</v>
      </c>
      <c r="L126" s="49" t="n">
        <f aca="false">1+(E126&gt;=Calc!$C$16)+(E126&gt;=Calc!$C$17)+(E126&gt;=Calc!$C$18)</f>
        <v>2</v>
      </c>
      <c r="M126" s="49" t="str">
        <f aca="false">IF(AND(K126=4,L126&gt;=3),"Champions",IF(AND(K126=3,L126&gt;=3),"Loyal",IF(K126&gt;=3,"Recent / New",IF(L126&gt;=3,"At Risk","Hibernating / Lost"))))</f>
        <v>Recent / New</v>
      </c>
      <c r="N126" s="54" t="n">
        <f aca="false">IF(AND(Calc!$C$2&lt;=2009,Calc!$C$3&gt;=2009),F126,0)+IF(AND(Calc!$C$2&lt;=2010,Calc!$C$3&gt;=2010),G126,0)+IF(AND(Calc!$C$2&lt;=2011,Calc!$C$3&gt;=2011),H126,0)</f>
        <v>2545.27</v>
      </c>
      <c r="O126" s="61" t="n">
        <f aca="false">IF(AND(N126&gt;0,OR(Calc!$C$4="*",B126=Calc!$C$4)),N126+ROW()*0.000000001,0)</f>
        <v>2545.270000126</v>
      </c>
    </row>
    <row r="127" customFormat="false" ht="15" hidden="false" customHeight="false" outlineLevel="0" collapsed="false">
      <c r="A127" s="49" t="n">
        <v>12474</v>
      </c>
      <c r="B127" s="49" t="s">
        <v>206</v>
      </c>
      <c r="C127" s="63" t="n">
        <v>40220</v>
      </c>
      <c r="D127" s="63" t="n">
        <v>40869</v>
      </c>
      <c r="E127" s="49" t="n">
        <v>29</v>
      </c>
      <c r="F127" s="54" t="n">
        <v>0</v>
      </c>
      <c r="G127" s="54" t="n">
        <v>4417.98</v>
      </c>
      <c r="H127" s="54" t="n">
        <v>6468.77</v>
      </c>
      <c r="I127" s="54" t="n">
        <f aca="false">SUM(F127:H127)</f>
        <v>10886.75</v>
      </c>
      <c r="J127" s="49" t="n">
        <f aca="false">Calc!$C$5-D127</f>
        <v>18</v>
      </c>
      <c r="K127" s="49" t="n">
        <f aca="false">IF(J127&lt;=Calc!$C$11,4,IF(J127&lt;=Calc!$C$12,3,IF(J127&lt;=Calc!$C$13,2,1)))</f>
        <v>4</v>
      </c>
      <c r="L127" s="49" t="n">
        <f aca="false">1+(E127&gt;=Calc!$C$16)+(E127&gt;=Calc!$C$17)+(E127&gt;=Calc!$C$18)</f>
        <v>4</v>
      </c>
      <c r="M127" s="49" t="str">
        <f aca="false">IF(AND(K127=4,L127&gt;=3),"Champions",IF(AND(K127=3,L127&gt;=3),"Loyal",IF(K127&gt;=3,"Recent / New",IF(L127&gt;=3,"At Risk","Hibernating / Lost"))))</f>
        <v>Champions</v>
      </c>
      <c r="N127" s="54" t="n">
        <f aca="false">IF(AND(Calc!$C$2&lt;=2009,Calc!$C$3&gt;=2009),F127,0)+IF(AND(Calc!$C$2&lt;=2010,Calc!$C$3&gt;=2010),G127,0)+IF(AND(Calc!$C$2&lt;=2011,Calc!$C$3&gt;=2011),H127,0)</f>
        <v>10886.75</v>
      </c>
      <c r="O127" s="61" t="n">
        <f aca="false">IF(AND(N127&gt;0,OR(Calc!$C$4="*",B127=Calc!$C$4)),N127+ROW()*0.000000001,0)</f>
        <v>10886.750000127</v>
      </c>
    </row>
    <row r="128" customFormat="false" ht="15" hidden="false" customHeight="false" outlineLevel="0" collapsed="false">
      <c r="A128" s="49" t="n">
        <v>12475</v>
      </c>
      <c r="B128" s="49" t="s">
        <v>206</v>
      </c>
      <c r="C128" s="63" t="n">
        <v>40477</v>
      </c>
      <c r="D128" s="63" t="n">
        <v>40833</v>
      </c>
      <c r="E128" s="49" t="n">
        <v>2</v>
      </c>
      <c r="F128" s="54" t="n">
        <v>0</v>
      </c>
      <c r="G128" s="54" t="n">
        <v>396.26</v>
      </c>
      <c r="H128" s="54" t="n">
        <v>669.38</v>
      </c>
      <c r="I128" s="54" t="n">
        <f aca="false">SUM(F128:H128)</f>
        <v>1065.64</v>
      </c>
      <c r="J128" s="49" t="n">
        <f aca="false">Calc!$C$5-D128</f>
        <v>54</v>
      </c>
      <c r="K128" s="49" t="n">
        <f aca="false">IF(J128&lt;=Calc!$C$11,4,IF(J128&lt;=Calc!$C$12,3,IF(J128&lt;=Calc!$C$13,2,1)))</f>
        <v>3</v>
      </c>
      <c r="L128" s="49" t="n">
        <f aca="false">1+(E128&gt;=Calc!$C$16)+(E128&gt;=Calc!$C$17)+(E128&gt;=Calc!$C$18)</f>
        <v>2</v>
      </c>
      <c r="M128" s="49" t="str">
        <f aca="false">IF(AND(K128=4,L128&gt;=3),"Champions",IF(AND(K128=3,L128&gt;=3),"Loyal",IF(K128&gt;=3,"Recent / New",IF(L128&gt;=3,"At Risk","Hibernating / Lost"))))</f>
        <v>Recent / New</v>
      </c>
      <c r="N128" s="54" t="n">
        <f aca="false">IF(AND(Calc!$C$2&lt;=2009,Calc!$C$3&gt;=2009),F128,0)+IF(AND(Calc!$C$2&lt;=2010,Calc!$C$3&gt;=2010),G128,0)+IF(AND(Calc!$C$2&lt;=2011,Calc!$C$3&gt;=2011),H128,0)</f>
        <v>1065.64</v>
      </c>
      <c r="O128" s="61" t="n">
        <f aca="false">IF(AND(N128&gt;0,OR(Calc!$C$4="*",B128=Calc!$C$4)),N128+ROW()*0.000000001,0)</f>
        <v>1065.640000128</v>
      </c>
    </row>
    <row r="129" customFormat="false" ht="15" hidden="false" customHeight="false" outlineLevel="0" collapsed="false">
      <c r="A129" s="49" t="n">
        <v>12476</v>
      </c>
      <c r="B129" s="49" t="s">
        <v>206</v>
      </c>
      <c r="C129" s="63" t="n">
        <v>40385</v>
      </c>
      <c r="D129" s="63" t="n">
        <v>40871</v>
      </c>
      <c r="E129" s="49" t="n">
        <v>18</v>
      </c>
      <c r="F129" s="54" t="n">
        <v>0</v>
      </c>
      <c r="G129" s="54" t="n">
        <v>6279.09</v>
      </c>
      <c r="H129" s="54" t="n">
        <v>5641.03</v>
      </c>
      <c r="I129" s="54" t="n">
        <f aca="false">SUM(F129:H129)</f>
        <v>11920.12</v>
      </c>
      <c r="J129" s="49" t="n">
        <f aca="false">Calc!$C$5-D129</f>
        <v>16</v>
      </c>
      <c r="K129" s="49" t="n">
        <f aca="false">IF(J129&lt;=Calc!$C$11,4,IF(J129&lt;=Calc!$C$12,3,IF(J129&lt;=Calc!$C$13,2,1)))</f>
        <v>4</v>
      </c>
      <c r="L129" s="49" t="n">
        <f aca="false">1+(E129&gt;=Calc!$C$16)+(E129&gt;=Calc!$C$17)+(E129&gt;=Calc!$C$18)</f>
        <v>4</v>
      </c>
      <c r="M129" s="49" t="str">
        <f aca="false">IF(AND(K129=4,L129&gt;=3),"Champions",IF(AND(K129=3,L129&gt;=3),"Loyal",IF(K129&gt;=3,"Recent / New",IF(L129&gt;=3,"At Risk","Hibernating / Lost"))))</f>
        <v>Champions</v>
      </c>
      <c r="N129" s="54" t="n">
        <f aca="false">IF(AND(Calc!$C$2&lt;=2009,Calc!$C$3&gt;=2009),F129,0)+IF(AND(Calc!$C$2&lt;=2010,Calc!$C$3&gt;=2010),G129,0)+IF(AND(Calc!$C$2&lt;=2011,Calc!$C$3&gt;=2011),H129,0)</f>
        <v>11920.12</v>
      </c>
      <c r="O129" s="61" t="n">
        <f aca="false">IF(AND(N129&gt;0,OR(Calc!$C$4="*",B129=Calc!$C$4)),N129+ROW()*0.000000001,0)</f>
        <v>11920.120000129</v>
      </c>
    </row>
    <row r="130" customFormat="false" ht="15" hidden="false" customHeight="false" outlineLevel="0" collapsed="false">
      <c r="A130" s="49" t="n">
        <v>12477</v>
      </c>
      <c r="B130" s="49" t="s">
        <v>206</v>
      </c>
      <c r="C130" s="63" t="n">
        <v>40263</v>
      </c>
      <c r="D130" s="63" t="n">
        <v>40864</v>
      </c>
      <c r="E130" s="49" t="n">
        <v>9</v>
      </c>
      <c r="F130" s="54" t="n">
        <v>0</v>
      </c>
      <c r="G130" s="54" t="n">
        <v>7056.63</v>
      </c>
      <c r="H130" s="54" t="n">
        <v>13117.01</v>
      </c>
      <c r="I130" s="54" t="n">
        <f aca="false">SUM(F130:H130)</f>
        <v>20173.64</v>
      </c>
      <c r="J130" s="49" t="n">
        <f aca="false">Calc!$C$5-D130</f>
        <v>23</v>
      </c>
      <c r="K130" s="49" t="n">
        <f aca="false">IF(J130&lt;=Calc!$C$11,4,IF(J130&lt;=Calc!$C$12,3,IF(J130&lt;=Calc!$C$13,2,1)))</f>
        <v>4</v>
      </c>
      <c r="L130" s="49" t="n">
        <f aca="false">1+(E130&gt;=Calc!$C$16)+(E130&gt;=Calc!$C$17)+(E130&gt;=Calc!$C$18)</f>
        <v>4</v>
      </c>
      <c r="M130" s="49" t="str">
        <f aca="false">IF(AND(K130=4,L130&gt;=3),"Champions",IF(AND(K130=3,L130&gt;=3),"Loyal",IF(K130&gt;=3,"Recent / New",IF(L130&gt;=3,"At Risk","Hibernating / Lost"))))</f>
        <v>Champions</v>
      </c>
      <c r="N130" s="54" t="n">
        <f aca="false">IF(AND(Calc!$C$2&lt;=2009,Calc!$C$3&gt;=2009),F130,0)+IF(AND(Calc!$C$2&lt;=2010,Calc!$C$3&gt;=2010),G130,0)+IF(AND(Calc!$C$2&lt;=2011,Calc!$C$3&gt;=2011),H130,0)</f>
        <v>20173.64</v>
      </c>
      <c r="O130" s="61" t="n">
        <f aca="false">IF(AND(N130&gt;0,OR(Calc!$C$4="*",B130=Calc!$C$4)),N130+ROW()*0.000000001,0)</f>
        <v>20173.64000013</v>
      </c>
    </row>
    <row r="131" customFormat="false" ht="15" hidden="false" customHeight="false" outlineLevel="0" collapsed="false">
      <c r="A131" s="49" t="n">
        <v>12478</v>
      </c>
      <c r="B131" s="49" t="s">
        <v>209</v>
      </c>
      <c r="C131" s="63" t="n">
        <v>40883</v>
      </c>
      <c r="D131" s="63" t="n">
        <v>40883</v>
      </c>
      <c r="E131" s="49" t="n">
        <v>1</v>
      </c>
      <c r="F131" s="54" t="n">
        <v>0</v>
      </c>
      <c r="G131" s="54" t="n">
        <v>0</v>
      </c>
      <c r="H131" s="54" t="n">
        <v>545.99</v>
      </c>
      <c r="I131" s="54" t="n">
        <f aca="false">SUM(F131:H131)</f>
        <v>545.99</v>
      </c>
      <c r="J131" s="49" t="n">
        <f aca="false">Calc!$C$5-D131</f>
        <v>4</v>
      </c>
      <c r="K131" s="49" t="n">
        <f aca="false">IF(J131&lt;=Calc!$C$11,4,IF(J131&lt;=Calc!$C$12,3,IF(J131&lt;=Calc!$C$13,2,1)))</f>
        <v>4</v>
      </c>
      <c r="L131" s="49" t="n">
        <f aca="false">1+(E131&gt;=Calc!$C$16)+(E131&gt;=Calc!$C$17)+(E131&gt;=Calc!$C$18)</f>
        <v>1</v>
      </c>
      <c r="M131" s="49" t="str">
        <f aca="false">IF(AND(K131=4,L131&gt;=3),"Champions",IF(AND(K131=3,L131&gt;=3),"Loyal",IF(K131&gt;=3,"Recent / New",IF(L131&gt;=3,"At Risk","Hibernating / Lost"))))</f>
        <v>Recent / New</v>
      </c>
      <c r="N131" s="54" t="n">
        <f aca="false">IF(AND(Calc!$C$2&lt;=2009,Calc!$C$3&gt;=2009),F131,0)+IF(AND(Calc!$C$2&lt;=2010,Calc!$C$3&gt;=2010),G131,0)+IF(AND(Calc!$C$2&lt;=2011,Calc!$C$3&gt;=2011),H131,0)</f>
        <v>545.99</v>
      </c>
      <c r="O131" s="61" t="n">
        <f aca="false">IF(AND(N131&gt;0,OR(Calc!$C$4="*",B131=Calc!$C$4)),N131+ROW()*0.000000001,0)</f>
        <v>545.990000131</v>
      </c>
    </row>
    <row r="132" customFormat="false" ht="15" hidden="false" customHeight="false" outlineLevel="0" collapsed="false">
      <c r="A132" s="49" t="n">
        <v>12479</v>
      </c>
      <c r="B132" s="49" t="s">
        <v>206</v>
      </c>
      <c r="C132" s="63" t="n">
        <v>40875</v>
      </c>
      <c r="D132" s="63" t="n">
        <v>40875</v>
      </c>
      <c r="E132" s="49" t="n">
        <v>1</v>
      </c>
      <c r="F132" s="54" t="n">
        <v>0</v>
      </c>
      <c r="G132" s="54" t="n">
        <v>0</v>
      </c>
      <c r="H132" s="54" t="n">
        <v>423.3</v>
      </c>
      <c r="I132" s="54" t="n">
        <f aca="false">SUM(F132:H132)</f>
        <v>423.3</v>
      </c>
      <c r="J132" s="49" t="n">
        <f aca="false">Calc!$C$5-D132</f>
        <v>12</v>
      </c>
      <c r="K132" s="49" t="n">
        <f aca="false">IF(J132&lt;=Calc!$C$11,4,IF(J132&lt;=Calc!$C$12,3,IF(J132&lt;=Calc!$C$13,2,1)))</f>
        <v>4</v>
      </c>
      <c r="L132" s="49" t="n">
        <f aca="false">1+(E132&gt;=Calc!$C$16)+(E132&gt;=Calc!$C$17)+(E132&gt;=Calc!$C$18)</f>
        <v>1</v>
      </c>
      <c r="M132" s="49" t="str">
        <f aca="false">IF(AND(K132=4,L132&gt;=3),"Champions",IF(AND(K132=3,L132&gt;=3),"Loyal",IF(K132&gt;=3,"Recent / New",IF(L132&gt;=3,"At Risk","Hibernating / Lost"))))</f>
        <v>Recent / New</v>
      </c>
      <c r="N132" s="54" t="n">
        <f aca="false">IF(AND(Calc!$C$2&lt;=2009,Calc!$C$3&gt;=2009),F132,0)+IF(AND(Calc!$C$2&lt;=2010,Calc!$C$3&gt;=2010),G132,0)+IF(AND(Calc!$C$2&lt;=2011,Calc!$C$3&gt;=2011),H132,0)</f>
        <v>423.3</v>
      </c>
      <c r="O132" s="61" t="n">
        <f aca="false">IF(AND(N132&gt;0,OR(Calc!$C$4="*",B132=Calc!$C$4)),N132+ROW()*0.000000001,0)</f>
        <v>423.300000132</v>
      </c>
    </row>
    <row r="133" customFormat="false" ht="15" hidden="false" customHeight="false" outlineLevel="0" collapsed="false">
      <c r="A133" s="49" t="n">
        <v>12480</v>
      </c>
      <c r="B133" s="49" t="s">
        <v>206</v>
      </c>
      <c r="C133" s="63" t="n">
        <v>40379</v>
      </c>
      <c r="D133" s="63" t="n">
        <v>40858</v>
      </c>
      <c r="E133" s="49" t="n">
        <v>7</v>
      </c>
      <c r="F133" s="54" t="n">
        <v>0</v>
      </c>
      <c r="G133" s="54" t="n">
        <v>1919.47</v>
      </c>
      <c r="H133" s="54" t="n">
        <v>2885.63</v>
      </c>
      <c r="I133" s="54" t="n">
        <f aca="false">SUM(F133:H133)</f>
        <v>4805.1</v>
      </c>
      <c r="J133" s="49" t="n">
        <f aca="false">Calc!$C$5-D133</f>
        <v>29</v>
      </c>
      <c r="K133" s="49" t="n">
        <f aca="false">IF(J133&lt;=Calc!$C$11,4,IF(J133&lt;=Calc!$C$12,3,IF(J133&lt;=Calc!$C$13,2,1)))</f>
        <v>3</v>
      </c>
      <c r="L133" s="49" t="n">
        <f aca="false">1+(E133&gt;=Calc!$C$16)+(E133&gt;=Calc!$C$17)+(E133&gt;=Calc!$C$18)</f>
        <v>3</v>
      </c>
      <c r="M133" s="49" t="str">
        <f aca="false">IF(AND(K133=4,L133&gt;=3),"Champions",IF(AND(K133=3,L133&gt;=3),"Loyal",IF(K133&gt;=3,"Recent / New",IF(L133&gt;=3,"At Risk","Hibernating / Lost"))))</f>
        <v>Loyal</v>
      </c>
      <c r="N133" s="54" t="n">
        <f aca="false">IF(AND(Calc!$C$2&lt;=2009,Calc!$C$3&gt;=2009),F133,0)+IF(AND(Calc!$C$2&lt;=2010,Calc!$C$3&gt;=2010),G133,0)+IF(AND(Calc!$C$2&lt;=2011,Calc!$C$3&gt;=2011),H133,0)</f>
        <v>4805.1</v>
      </c>
      <c r="O133" s="61" t="n">
        <f aca="false">IF(AND(N133&gt;0,OR(Calc!$C$4="*",B133=Calc!$C$4)),N133+ROW()*0.000000001,0)</f>
        <v>4805.100000133</v>
      </c>
    </row>
    <row r="134" customFormat="false" ht="15" hidden="false" customHeight="false" outlineLevel="0" collapsed="false">
      <c r="A134" s="49" t="n">
        <v>12481</v>
      </c>
      <c r="B134" s="49" t="s">
        <v>206</v>
      </c>
      <c r="C134" s="63" t="n">
        <v>40279</v>
      </c>
      <c r="D134" s="63" t="n">
        <v>40864</v>
      </c>
      <c r="E134" s="49" t="n">
        <v>14</v>
      </c>
      <c r="F134" s="54" t="n">
        <v>0</v>
      </c>
      <c r="G134" s="54" t="n">
        <v>6556.13</v>
      </c>
      <c r="H134" s="54" t="n">
        <v>4333.02</v>
      </c>
      <c r="I134" s="54" t="n">
        <f aca="false">SUM(F134:H134)</f>
        <v>10889.15</v>
      </c>
      <c r="J134" s="49" t="n">
        <f aca="false">Calc!$C$5-D134</f>
        <v>23</v>
      </c>
      <c r="K134" s="49" t="n">
        <f aca="false">IF(J134&lt;=Calc!$C$11,4,IF(J134&lt;=Calc!$C$12,3,IF(J134&lt;=Calc!$C$13,2,1)))</f>
        <v>4</v>
      </c>
      <c r="L134" s="49" t="n">
        <f aca="false">1+(E134&gt;=Calc!$C$16)+(E134&gt;=Calc!$C$17)+(E134&gt;=Calc!$C$18)</f>
        <v>4</v>
      </c>
      <c r="M134" s="49" t="str">
        <f aca="false">IF(AND(K134=4,L134&gt;=3),"Champions",IF(AND(K134=3,L134&gt;=3),"Loyal",IF(K134&gt;=3,"Recent / New",IF(L134&gt;=3,"At Risk","Hibernating / Lost"))))</f>
        <v>Champions</v>
      </c>
      <c r="N134" s="54" t="n">
        <f aca="false">IF(AND(Calc!$C$2&lt;=2009,Calc!$C$3&gt;=2009),F134,0)+IF(AND(Calc!$C$2&lt;=2010,Calc!$C$3&gt;=2010),G134,0)+IF(AND(Calc!$C$2&lt;=2011,Calc!$C$3&gt;=2011),H134,0)</f>
        <v>10889.15</v>
      </c>
      <c r="O134" s="61" t="n">
        <f aca="false">IF(AND(N134&gt;0,OR(Calc!$C$4="*",B134=Calc!$C$4)),N134+ROW()*0.000000001,0)</f>
        <v>10889.150000134</v>
      </c>
    </row>
    <row r="135" customFormat="false" ht="15" hidden="false" customHeight="false" outlineLevel="0" collapsed="false">
      <c r="A135" s="49" t="n">
        <v>12482</v>
      </c>
      <c r="B135" s="49" t="s">
        <v>210</v>
      </c>
      <c r="C135" s="63" t="n">
        <v>40233</v>
      </c>
      <c r="D135" s="63" t="n">
        <v>40310</v>
      </c>
      <c r="E135" s="49" t="n">
        <v>27</v>
      </c>
      <c r="F135" s="54" t="n">
        <v>0</v>
      </c>
      <c r="G135" s="54" t="n">
        <v>21941.72</v>
      </c>
      <c r="H135" s="54" t="n">
        <v>0</v>
      </c>
      <c r="I135" s="54" t="n">
        <f aca="false">SUM(F135:H135)</f>
        <v>21941.72</v>
      </c>
      <c r="J135" s="49" t="n">
        <f aca="false">Calc!$C$5-D135</f>
        <v>577</v>
      </c>
      <c r="K135" s="49" t="n">
        <f aca="false">IF(J135&lt;=Calc!$C$11,4,IF(J135&lt;=Calc!$C$12,3,IF(J135&lt;=Calc!$C$13,2,1)))</f>
        <v>1</v>
      </c>
      <c r="L135" s="49" t="n">
        <f aca="false">1+(E135&gt;=Calc!$C$16)+(E135&gt;=Calc!$C$17)+(E135&gt;=Calc!$C$18)</f>
        <v>4</v>
      </c>
      <c r="M135" s="49" t="str">
        <f aca="false">IF(AND(K135=4,L135&gt;=3),"Champions",IF(AND(K135=3,L135&gt;=3),"Loyal",IF(K135&gt;=3,"Recent / New",IF(L135&gt;=3,"At Risk","Hibernating / Lost"))))</f>
        <v>At Risk</v>
      </c>
      <c r="N135" s="54" t="n">
        <f aca="false">IF(AND(Calc!$C$2&lt;=2009,Calc!$C$3&gt;=2009),F135,0)+IF(AND(Calc!$C$2&lt;=2010,Calc!$C$3&gt;=2010),G135,0)+IF(AND(Calc!$C$2&lt;=2011,Calc!$C$3&gt;=2011),H135,0)</f>
        <v>21941.72</v>
      </c>
      <c r="O135" s="61" t="n">
        <f aca="false">IF(AND(N135&gt;0,OR(Calc!$C$4="*",B135=Calc!$C$4)),N135+ROW()*0.000000001,0)</f>
        <v>21941.720000135</v>
      </c>
    </row>
    <row r="136" customFormat="false" ht="15" hidden="false" customHeight="false" outlineLevel="0" collapsed="false">
      <c r="A136" s="49" t="n">
        <v>12483</v>
      </c>
      <c r="B136" s="49" t="s">
        <v>210</v>
      </c>
      <c r="C136" s="63" t="n">
        <v>40209</v>
      </c>
      <c r="D136" s="63" t="n">
        <v>40869</v>
      </c>
      <c r="E136" s="49" t="n">
        <v>19</v>
      </c>
      <c r="F136" s="54" t="n">
        <v>0</v>
      </c>
      <c r="G136" s="54" t="n">
        <v>2134.8</v>
      </c>
      <c r="H136" s="54" t="n">
        <v>1873.13</v>
      </c>
      <c r="I136" s="54" t="n">
        <f aca="false">SUM(F136:H136)</f>
        <v>4007.93</v>
      </c>
      <c r="J136" s="49" t="n">
        <f aca="false">Calc!$C$5-D136</f>
        <v>18</v>
      </c>
      <c r="K136" s="49" t="n">
        <f aca="false">IF(J136&lt;=Calc!$C$11,4,IF(J136&lt;=Calc!$C$12,3,IF(J136&lt;=Calc!$C$13,2,1)))</f>
        <v>4</v>
      </c>
      <c r="L136" s="49" t="n">
        <f aca="false">1+(E136&gt;=Calc!$C$16)+(E136&gt;=Calc!$C$17)+(E136&gt;=Calc!$C$18)</f>
        <v>4</v>
      </c>
      <c r="M136" s="49" t="str">
        <f aca="false">IF(AND(K136=4,L136&gt;=3),"Champions",IF(AND(K136=3,L136&gt;=3),"Loyal",IF(K136&gt;=3,"Recent / New",IF(L136&gt;=3,"At Risk","Hibernating / Lost"))))</f>
        <v>Champions</v>
      </c>
      <c r="N136" s="54" t="n">
        <f aca="false">IF(AND(Calc!$C$2&lt;=2009,Calc!$C$3&gt;=2009),F136,0)+IF(AND(Calc!$C$2&lt;=2010,Calc!$C$3&gt;=2010),G136,0)+IF(AND(Calc!$C$2&lt;=2011,Calc!$C$3&gt;=2011),H136,0)</f>
        <v>4007.93</v>
      </c>
      <c r="O136" s="61" t="n">
        <f aca="false">IF(AND(N136&gt;0,OR(Calc!$C$4="*",B136=Calc!$C$4)),N136+ROW()*0.000000001,0)</f>
        <v>4007.930000136</v>
      </c>
    </row>
    <row r="137" customFormat="false" ht="15" hidden="false" customHeight="false" outlineLevel="0" collapsed="false">
      <c r="A137" s="49" t="n">
        <v>12484</v>
      </c>
      <c r="B137" s="49" t="s">
        <v>196</v>
      </c>
      <c r="C137" s="63" t="n">
        <v>40205</v>
      </c>
      <c r="D137" s="63" t="n">
        <v>40851</v>
      </c>
      <c r="E137" s="49" t="n">
        <v>9</v>
      </c>
      <c r="F137" s="54" t="n">
        <v>-3.35</v>
      </c>
      <c r="G137" s="54" t="n">
        <v>1601.28</v>
      </c>
      <c r="H137" s="54" t="n">
        <v>3892.87</v>
      </c>
      <c r="I137" s="54" t="n">
        <f aca="false">SUM(F137:H137)</f>
        <v>5490.8</v>
      </c>
      <c r="J137" s="49" t="n">
        <f aca="false">Calc!$C$5-D137</f>
        <v>36</v>
      </c>
      <c r="K137" s="49" t="n">
        <f aca="false">IF(J137&lt;=Calc!$C$11,4,IF(J137&lt;=Calc!$C$12,3,IF(J137&lt;=Calc!$C$13,2,1)))</f>
        <v>3</v>
      </c>
      <c r="L137" s="49" t="n">
        <f aca="false">1+(E137&gt;=Calc!$C$16)+(E137&gt;=Calc!$C$17)+(E137&gt;=Calc!$C$18)</f>
        <v>4</v>
      </c>
      <c r="M137" s="49" t="str">
        <f aca="false">IF(AND(K137=4,L137&gt;=3),"Champions",IF(AND(K137=3,L137&gt;=3),"Loyal",IF(K137&gt;=3,"Recent / New",IF(L137&gt;=3,"At Risk","Hibernating / Lost"))))</f>
        <v>Loyal</v>
      </c>
      <c r="N137" s="54" t="n">
        <f aca="false">IF(AND(Calc!$C$2&lt;=2009,Calc!$C$3&gt;=2009),F137,0)+IF(AND(Calc!$C$2&lt;=2010,Calc!$C$3&gt;=2010),G137,0)+IF(AND(Calc!$C$2&lt;=2011,Calc!$C$3&gt;=2011),H137,0)</f>
        <v>5490.8</v>
      </c>
      <c r="O137" s="61" t="n">
        <f aca="false">IF(AND(N137&gt;0,OR(Calc!$C$4="*",B137=Calc!$C$4)),N137+ROW()*0.000000001,0)</f>
        <v>5490.800000137</v>
      </c>
    </row>
    <row r="138" customFormat="false" ht="15" hidden="false" customHeight="false" outlineLevel="0" collapsed="false">
      <c r="A138" s="49" t="n">
        <v>12485</v>
      </c>
      <c r="B138" s="49" t="s">
        <v>210</v>
      </c>
      <c r="C138" s="63" t="n">
        <v>40357</v>
      </c>
      <c r="D138" s="63" t="n">
        <v>40357</v>
      </c>
      <c r="E138" s="49" t="n">
        <v>1</v>
      </c>
      <c r="F138" s="54" t="n">
        <v>0</v>
      </c>
      <c r="G138" s="54" t="n">
        <v>708.1</v>
      </c>
      <c r="H138" s="54" t="n">
        <v>0</v>
      </c>
      <c r="I138" s="54" t="n">
        <f aca="false">SUM(F138:H138)</f>
        <v>708.1</v>
      </c>
      <c r="J138" s="49" t="n">
        <f aca="false">Calc!$C$5-D138</f>
        <v>530</v>
      </c>
      <c r="K138" s="49" t="n">
        <f aca="false">IF(J138&lt;=Calc!$C$11,4,IF(J138&lt;=Calc!$C$12,3,IF(J138&lt;=Calc!$C$13,2,1)))</f>
        <v>1</v>
      </c>
      <c r="L138" s="49" t="n">
        <f aca="false">1+(E138&gt;=Calc!$C$16)+(E138&gt;=Calc!$C$17)+(E138&gt;=Calc!$C$18)</f>
        <v>1</v>
      </c>
      <c r="M138" s="49" t="str">
        <f aca="false">IF(AND(K138=4,L138&gt;=3),"Champions",IF(AND(K138=3,L138&gt;=3),"Loyal",IF(K138&gt;=3,"Recent / New",IF(L138&gt;=3,"At Risk","Hibernating / Lost"))))</f>
        <v>Hibernating / Lost</v>
      </c>
      <c r="N138" s="54" t="n">
        <f aca="false">IF(AND(Calc!$C$2&lt;=2009,Calc!$C$3&gt;=2009),F138,0)+IF(AND(Calc!$C$2&lt;=2010,Calc!$C$3&gt;=2010),G138,0)+IF(AND(Calc!$C$2&lt;=2011,Calc!$C$3&gt;=2011),H138,0)</f>
        <v>708.1</v>
      </c>
      <c r="O138" s="61" t="n">
        <f aca="false">IF(AND(N138&gt;0,OR(Calc!$C$4="*",B138=Calc!$C$4)),N138+ROW()*0.000000001,0)</f>
        <v>708.100000138</v>
      </c>
    </row>
    <row r="139" customFormat="false" ht="15" hidden="false" customHeight="false" outlineLevel="0" collapsed="false">
      <c r="A139" s="49" t="n">
        <v>12486</v>
      </c>
      <c r="B139" s="49" t="s">
        <v>210</v>
      </c>
      <c r="C139" s="63" t="n">
        <v>40455</v>
      </c>
      <c r="D139" s="63" t="n">
        <v>40455</v>
      </c>
      <c r="E139" s="49" t="n">
        <v>1</v>
      </c>
      <c r="F139" s="54" t="n">
        <v>0</v>
      </c>
      <c r="G139" s="54" t="n">
        <v>917.28</v>
      </c>
      <c r="H139" s="54" t="n">
        <v>0</v>
      </c>
      <c r="I139" s="54" t="n">
        <f aca="false">SUM(F139:H139)</f>
        <v>917.28</v>
      </c>
      <c r="J139" s="49" t="n">
        <f aca="false">Calc!$C$5-D139</f>
        <v>432</v>
      </c>
      <c r="K139" s="49" t="n">
        <f aca="false">IF(J139&lt;=Calc!$C$11,4,IF(J139&lt;=Calc!$C$12,3,IF(J139&lt;=Calc!$C$13,2,1)))</f>
        <v>1</v>
      </c>
      <c r="L139" s="49" t="n">
        <f aca="false">1+(E139&gt;=Calc!$C$16)+(E139&gt;=Calc!$C$17)+(E139&gt;=Calc!$C$18)</f>
        <v>1</v>
      </c>
      <c r="M139" s="49" t="str">
        <f aca="false">IF(AND(K139=4,L139&gt;=3),"Champions",IF(AND(K139=3,L139&gt;=3),"Loyal",IF(K139&gt;=3,"Recent / New",IF(L139&gt;=3,"At Risk","Hibernating / Lost"))))</f>
        <v>Hibernating / Lost</v>
      </c>
      <c r="N139" s="54" t="n">
        <f aca="false">IF(AND(Calc!$C$2&lt;=2009,Calc!$C$3&gt;=2009),F139,0)+IF(AND(Calc!$C$2&lt;=2010,Calc!$C$3&gt;=2010),G139,0)+IF(AND(Calc!$C$2&lt;=2011,Calc!$C$3&gt;=2011),H139,0)</f>
        <v>917.28</v>
      </c>
      <c r="O139" s="61" t="n">
        <f aca="false">IF(AND(N139&gt;0,OR(Calc!$C$4="*",B139=Calc!$C$4)),N139+ROW()*0.000000001,0)</f>
        <v>917.280000139</v>
      </c>
    </row>
    <row r="140" customFormat="false" ht="15" hidden="false" customHeight="false" outlineLevel="0" collapsed="false">
      <c r="A140" s="49" t="n">
        <v>12487</v>
      </c>
      <c r="B140" s="49" t="s">
        <v>210</v>
      </c>
      <c r="C140" s="63" t="n">
        <v>40156</v>
      </c>
      <c r="D140" s="63" t="n">
        <v>40156</v>
      </c>
      <c r="E140" s="49" t="n">
        <v>1</v>
      </c>
      <c r="F140" s="54" t="n">
        <v>259.8</v>
      </c>
      <c r="G140" s="54" t="n">
        <v>0</v>
      </c>
      <c r="H140" s="54" t="n">
        <v>0</v>
      </c>
      <c r="I140" s="54" t="n">
        <f aca="false">SUM(F140:H140)</f>
        <v>259.8</v>
      </c>
      <c r="J140" s="49" t="n">
        <f aca="false">Calc!$C$5-D140</f>
        <v>731</v>
      </c>
      <c r="K140" s="49" t="n">
        <f aca="false">IF(J140&lt;=Calc!$C$11,4,IF(J140&lt;=Calc!$C$12,3,IF(J140&lt;=Calc!$C$13,2,1)))</f>
        <v>1</v>
      </c>
      <c r="L140" s="49" t="n">
        <f aca="false">1+(E140&gt;=Calc!$C$16)+(E140&gt;=Calc!$C$17)+(E140&gt;=Calc!$C$18)</f>
        <v>1</v>
      </c>
      <c r="M140" s="49" t="str">
        <f aca="false">IF(AND(K140=4,L140&gt;=3),"Champions",IF(AND(K140=3,L140&gt;=3),"Loyal",IF(K140&gt;=3,"Recent / New",IF(L140&gt;=3,"At Risk","Hibernating / Lost"))))</f>
        <v>Hibernating / Lost</v>
      </c>
      <c r="N140" s="54" t="n">
        <f aca="false">IF(AND(Calc!$C$2&lt;=2009,Calc!$C$3&gt;=2009),F140,0)+IF(AND(Calc!$C$2&lt;=2010,Calc!$C$3&gt;=2010),G140,0)+IF(AND(Calc!$C$2&lt;=2011,Calc!$C$3&gt;=2011),H140,0)</f>
        <v>259.8</v>
      </c>
      <c r="O140" s="61" t="n">
        <f aca="false">IF(AND(N140&gt;0,OR(Calc!$C$4="*",B140=Calc!$C$4)),N140+ROW()*0.000000001,0)</f>
        <v>259.80000014</v>
      </c>
    </row>
    <row r="141" customFormat="false" ht="15" hidden="false" customHeight="false" outlineLevel="0" collapsed="false">
      <c r="A141" s="49" t="n">
        <v>12488</v>
      </c>
      <c r="B141" s="49" t="s">
        <v>205</v>
      </c>
      <c r="C141" s="63" t="n">
        <v>40811</v>
      </c>
      <c r="D141" s="63" t="n">
        <v>40877</v>
      </c>
      <c r="E141" s="49" t="n">
        <v>3</v>
      </c>
      <c r="F141" s="54" t="n">
        <v>0</v>
      </c>
      <c r="G141" s="54" t="n">
        <v>0</v>
      </c>
      <c r="H141" s="54" t="n">
        <v>1244.66</v>
      </c>
      <c r="I141" s="54" t="n">
        <f aca="false">SUM(F141:H141)</f>
        <v>1244.66</v>
      </c>
      <c r="J141" s="49" t="n">
        <f aca="false">Calc!$C$5-D141</f>
        <v>10</v>
      </c>
      <c r="K141" s="49" t="n">
        <f aca="false">IF(J141&lt;=Calc!$C$11,4,IF(J141&lt;=Calc!$C$12,3,IF(J141&lt;=Calc!$C$13,2,1)))</f>
        <v>4</v>
      </c>
      <c r="L141" s="49" t="n">
        <f aca="false">1+(E141&gt;=Calc!$C$16)+(E141&gt;=Calc!$C$17)+(E141&gt;=Calc!$C$18)</f>
        <v>2</v>
      </c>
      <c r="M141" s="49" t="str">
        <f aca="false">IF(AND(K141=4,L141&gt;=3),"Champions",IF(AND(K141=3,L141&gt;=3),"Loyal",IF(K141&gt;=3,"Recent / New",IF(L141&gt;=3,"At Risk","Hibernating / Lost"))))</f>
        <v>Recent / New</v>
      </c>
      <c r="N141" s="54" t="n">
        <f aca="false">IF(AND(Calc!$C$2&lt;=2009,Calc!$C$3&gt;=2009),F141,0)+IF(AND(Calc!$C$2&lt;=2010,Calc!$C$3&gt;=2010),G141,0)+IF(AND(Calc!$C$2&lt;=2011,Calc!$C$3&gt;=2011),H141,0)</f>
        <v>1244.66</v>
      </c>
      <c r="O141" s="61" t="n">
        <f aca="false">IF(AND(N141&gt;0,OR(Calc!$C$4="*",B141=Calc!$C$4)),N141+ROW()*0.000000001,0)</f>
        <v>1244.660000141</v>
      </c>
    </row>
    <row r="142" customFormat="false" ht="15" hidden="false" customHeight="false" outlineLevel="0" collapsed="false">
      <c r="A142" s="49" t="n">
        <v>12489</v>
      </c>
      <c r="B142" s="49" t="s">
        <v>205</v>
      </c>
      <c r="C142" s="63" t="n">
        <v>40550</v>
      </c>
      <c r="D142" s="63" t="n">
        <v>40550</v>
      </c>
      <c r="E142" s="49" t="n">
        <v>1</v>
      </c>
      <c r="F142" s="54" t="n">
        <v>0</v>
      </c>
      <c r="G142" s="54" t="n">
        <v>0</v>
      </c>
      <c r="H142" s="54" t="n">
        <v>298.93</v>
      </c>
      <c r="I142" s="54" t="n">
        <f aca="false">SUM(F142:H142)</f>
        <v>298.93</v>
      </c>
      <c r="J142" s="49" t="n">
        <f aca="false">Calc!$C$5-D142</f>
        <v>337</v>
      </c>
      <c r="K142" s="49" t="n">
        <f aca="false">IF(J142&lt;=Calc!$C$11,4,IF(J142&lt;=Calc!$C$12,3,IF(J142&lt;=Calc!$C$13,2,1)))</f>
        <v>2</v>
      </c>
      <c r="L142" s="49" t="n">
        <f aca="false">1+(E142&gt;=Calc!$C$16)+(E142&gt;=Calc!$C$17)+(E142&gt;=Calc!$C$18)</f>
        <v>1</v>
      </c>
      <c r="M142" s="49" t="str">
        <f aca="false">IF(AND(K142=4,L142&gt;=3),"Champions",IF(AND(K142=3,L142&gt;=3),"Loyal",IF(K142&gt;=3,"Recent / New",IF(L142&gt;=3,"At Risk","Hibernating / Lost"))))</f>
        <v>Hibernating / Lost</v>
      </c>
      <c r="N142" s="54" t="n">
        <f aca="false">IF(AND(Calc!$C$2&lt;=2009,Calc!$C$3&gt;=2009),F142,0)+IF(AND(Calc!$C$2&lt;=2010,Calc!$C$3&gt;=2010),G142,0)+IF(AND(Calc!$C$2&lt;=2011,Calc!$C$3&gt;=2011),H142,0)</f>
        <v>298.93</v>
      </c>
      <c r="O142" s="61" t="n">
        <f aca="false">IF(AND(N142&gt;0,OR(Calc!$C$4="*",B142=Calc!$C$4)),N142+ROW()*0.000000001,0)</f>
        <v>298.930000142</v>
      </c>
    </row>
    <row r="143" customFormat="false" ht="15" hidden="false" customHeight="false" outlineLevel="0" collapsed="false">
      <c r="A143" s="49" t="n">
        <v>12490</v>
      </c>
      <c r="B143" s="49" t="s">
        <v>205</v>
      </c>
      <c r="C143" s="63" t="n">
        <v>40148</v>
      </c>
      <c r="D143" s="63" t="n">
        <v>40881</v>
      </c>
      <c r="E143" s="49" t="n">
        <v>20</v>
      </c>
      <c r="F143" s="54" t="n">
        <v>531.94</v>
      </c>
      <c r="G143" s="54" t="n">
        <v>3367.77</v>
      </c>
      <c r="H143" s="54" t="n">
        <v>4859.93</v>
      </c>
      <c r="I143" s="54" t="n">
        <f aca="false">SUM(F143:H143)</f>
        <v>8759.64</v>
      </c>
      <c r="J143" s="49" t="n">
        <f aca="false">Calc!$C$5-D143</f>
        <v>6</v>
      </c>
      <c r="K143" s="49" t="n">
        <f aca="false">IF(J143&lt;=Calc!$C$11,4,IF(J143&lt;=Calc!$C$12,3,IF(J143&lt;=Calc!$C$13,2,1)))</f>
        <v>4</v>
      </c>
      <c r="L143" s="49" t="n">
        <f aca="false">1+(E143&gt;=Calc!$C$16)+(E143&gt;=Calc!$C$17)+(E143&gt;=Calc!$C$18)</f>
        <v>4</v>
      </c>
      <c r="M143" s="49" t="str">
        <f aca="false">IF(AND(K143=4,L143&gt;=3),"Champions",IF(AND(K143=3,L143&gt;=3),"Loyal",IF(K143&gt;=3,"Recent / New",IF(L143&gt;=3,"At Risk","Hibernating / Lost"))))</f>
        <v>Champions</v>
      </c>
      <c r="N143" s="54" t="n">
        <f aca="false">IF(AND(Calc!$C$2&lt;=2009,Calc!$C$3&gt;=2009),F143,0)+IF(AND(Calc!$C$2&lt;=2010,Calc!$C$3&gt;=2010),G143,0)+IF(AND(Calc!$C$2&lt;=2011,Calc!$C$3&gt;=2011),H143,0)</f>
        <v>8759.64</v>
      </c>
      <c r="O143" s="61" t="n">
        <f aca="false">IF(AND(N143&gt;0,OR(Calc!$C$4="*",B143=Calc!$C$4)),N143+ROW()*0.000000001,0)</f>
        <v>8759.640000143</v>
      </c>
    </row>
    <row r="144" customFormat="false" ht="15" hidden="false" customHeight="false" outlineLevel="0" collapsed="false">
      <c r="A144" s="49" t="n">
        <v>12491</v>
      </c>
      <c r="B144" s="49" t="s">
        <v>205</v>
      </c>
      <c r="C144" s="63" t="n">
        <v>40848</v>
      </c>
      <c r="D144" s="63" t="n">
        <v>40848</v>
      </c>
      <c r="E144" s="49" t="n">
        <v>1</v>
      </c>
      <c r="F144" s="54" t="n">
        <v>0</v>
      </c>
      <c r="G144" s="54" t="n">
        <v>0</v>
      </c>
      <c r="H144" s="54" t="n">
        <v>424.4</v>
      </c>
      <c r="I144" s="54" t="n">
        <f aca="false">SUM(F144:H144)</f>
        <v>424.4</v>
      </c>
      <c r="J144" s="49" t="n">
        <f aca="false">Calc!$C$5-D144</f>
        <v>39</v>
      </c>
      <c r="K144" s="49" t="n">
        <f aca="false">IF(J144&lt;=Calc!$C$11,4,IF(J144&lt;=Calc!$C$12,3,IF(J144&lt;=Calc!$C$13,2,1)))</f>
        <v>3</v>
      </c>
      <c r="L144" s="49" t="n">
        <f aca="false">1+(E144&gt;=Calc!$C$16)+(E144&gt;=Calc!$C$17)+(E144&gt;=Calc!$C$18)</f>
        <v>1</v>
      </c>
      <c r="M144" s="49" t="str">
        <f aca="false">IF(AND(K144=4,L144&gt;=3),"Champions",IF(AND(K144=3,L144&gt;=3),"Loyal",IF(K144&gt;=3,"Recent / New",IF(L144&gt;=3,"At Risk","Hibernating / Lost"))))</f>
        <v>Recent / New</v>
      </c>
      <c r="N144" s="54" t="n">
        <f aca="false">IF(AND(Calc!$C$2&lt;=2009,Calc!$C$3&gt;=2009),F144,0)+IF(AND(Calc!$C$2&lt;=2010,Calc!$C$3&gt;=2010),G144,0)+IF(AND(Calc!$C$2&lt;=2011,Calc!$C$3&gt;=2011),H144,0)</f>
        <v>424.4</v>
      </c>
      <c r="O144" s="61" t="n">
        <f aca="false">IF(AND(N144&gt;0,OR(Calc!$C$4="*",B144=Calc!$C$4)),N144+ROW()*0.000000001,0)</f>
        <v>424.400000144</v>
      </c>
    </row>
    <row r="145" customFormat="false" ht="15" hidden="false" customHeight="false" outlineLevel="0" collapsed="false">
      <c r="A145" s="49" t="n">
        <v>12492</v>
      </c>
      <c r="B145" s="49" t="s">
        <v>206</v>
      </c>
      <c r="C145" s="63" t="n">
        <v>40483</v>
      </c>
      <c r="D145" s="63" t="n">
        <v>40823</v>
      </c>
      <c r="E145" s="49" t="n">
        <v>3</v>
      </c>
      <c r="F145" s="54" t="n">
        <v>0</v>
      </c>
      <c r="G145" s="54" t="n">
        <v>380</v>
      </c>
      <c r="H145" s="54" t="n">
        <v>227.21</v>
      </c>
      <c r="I145" s="54" t="n">
        <f aca="false">SUM(F145:H145)</f>
        <v>607.21</v>
      </c>
      <c r="J145" s="49" t="n">
        <f aca="false">Calc!$C$5-D145</f>
        <v>64</v>
      </c>
      <c r="K145" s="49" t="n">
        <f aca="false">IF(J145&lt;=Calc!$C$11,4,IF(J145&lt;=Calc!$C$12,3,IF(J145&lt;=Calc!$C$13,2,1)))</f>
        <v>3</v>
      </c>
      <c r="L145" s="49" t="n">
        <f aca="false">1+(E145&gt;=Calc!$C$16)+(E145&gt;=Calc!$C$17)+(E145&gt;=Calc!$C$18)</f>
        <v>2</v>
      </c>
      <c r="M145" s="49" t="str">
        <f aca="false">IF(AND(K145=4,L145&gt;=3),"Champions",IF(AND(K145=3,L145&gt;=3),"Loyal",IF(K145&gt;=3,"Recent / New",IF(L145&gt;=3,"At Risk","Hibernating / Lost"))))</f>
        <v>Recent / New</v>
      </c>
      <c r="N145" s="54" t="n">
        <f aca="false">IF(AND(Calc!$C$2&lt;=2009,Calc!$C$3&gt;=2009),F145,0)+IF(AND(Calc!$C$2&lt;=2010,Calc!$C$3&gt;=2010),G145,0)+IF(AND(Calc!$C$2&lt;=2011,Calc!$C$3&gt;=2011),H145,0)</f>
        <v>607.21</v>
      </c>
      <c r="O145" s="61" t="n">
        <f aca="false">IF(AND(N145&gt;0,OR(Calc!$C$4="*",B145=Calc!$C$4)),N145+ROW()*0.000000001,0)</f>
        <v>607.210000145</v>
      </c>
    </row>
    <row r="146" customFormat="false" ht="15" hidden="false" customHeight="false" outlineLevel="0" collapsed="false">
      <c r="A146" s="49" t="n">
        <v>12493</v>
      </c>
      <c r="B146" s="49" t="s">
        <v>205</v>
      </c>
      <c r="C146" s="63" t="n">
        <v>40689</v>
      </c>
      <c r="D146" s="63" t="n">
        <v>40721</v>
      </c>
      <c r="E146" s="49" t="n">
        <v>2</v>
      </c>
      <c r="F146" s="54" t="n">
        <v>0</v>
      </c>
      <c r="G146" s="54" t="n">
        <v>0</v>
      </c>
      <c r="H146" s="54" t="n">
        <v>362.79</v>
      </c>
      <c r="I146" s="54" t="n">
        <f aca="false">SUM(F146:H146)</f>
        <v>362.79</v>
      </c>
      <c r="J146" s="49" t="n">
        <f aca="false">Calc!$C$5-D146</f>
        <v>166</v>
      </c>
      <c r="K146" s="49" t="n">
        <f aca="false">IF(J146&lt;=Calc!$C$11,4,IF(J146&lt;=Calc!$C$12,3,IF(J146&lt;=Calc!$C$13,2,1)))</f>
        <v>2</v>
      </c>
      <c r="L146" s="49" t="n">
        <f aca="false">1+(E146&gt;=Calc!$C$16)+(E146&gt;=Calc!$C$17)+(E146&gt;=Calc!$C$18)</f>
        <v>2</v>
      </c>
      <c r="M146" s="49" t="str">
        <f aca="false">IF(AND(K146=4,L146&gt;=3),"Champions",IF(AND(K146=3,L146&gt;=3),"Loyal",IF(K146&gt;=3,"Recent / New",IF(L146&gt;=3,"At Risk","Hibernating / Lost"))))</f>
        <v>Hibernating / Lost</v>
      </c>
      <c r="N146" s="54" t="n">
        <f aca="false">IF(AND(Calc!$C$2&lt;=2009,Calc!$C$3&gt;=2009),F146,0)+IF(AND(Calc!$C$2&lt;=2010,Calc!$C$3&gt;=2010),G146,0)+IF(AND(Calc!$C$2&lt;=2011,Calc!$C$3&gt;=2011),H146,0)</f>
        <v>362.79</v>
      </c>
      <c r="O146" s="61" t="n">
        <f aca="false">IF(AND(N146&gt;0,OR(Calc!$C$4="*",B146=Calc!$C$4)),N146+ROW()*0.000000001,0)</f>
        <v>362.790000146</v>
      </c>
    </row>
    <row r="147" customFormat="false" ht="15" hidden="false" customHeight="false" outlineLevel="0" collapsed="false">
      <c r="A147" s="49" t="n">
        <v>12494</v>
      </c>
      <c r="B147" s="49" t="s">
        <v>205</v>
      </c>
      <c r="C147" s="63" t="n">
        <v>40310</v>
      </c>
      <c r="D147" s="63" t="n">
        <v>40871</v>
      </c>
      <c r="E147" s="49" t="n">
        <v>9</v>
      </c>
      <c r="F147" s="54" t="n">
        <v>0</v>
      </c>
      <c r="G147" s="54" t="n">
        <v>487.32</v>
      </c>
      <c r="H147" s="54" t="n">
        <v>964.6</v>
      </c>
      <c r="I147" s="54" t="n">
        <f aca="false">SUM(F147:H147)</f>
        <v>1451.92</v>
      </c>
      <c r="J147" s="49" t="n">
        <f aca="false">Calc!$C$5-D147</f>
        <v>16</v>
      </c>
      <c r="K147" s="49" t="n">
        <f aca="false">IF(J147&lt;=Calc!$C$11,4,IF(J147&lt;=Calc!$C$12,3,IF(J147&lt;=Calc!$C$13,2,1)))</f>
        <v>4</v>
      </c>
      <c r="L147" s="49" t="n">
        <f aca="false">1+(E147&gt;=Calc!$C$16)+(E147&gt;=Calc!$C$17)+(E147&gt;=Calc!$C$18)</f>
        <v>4</v>
      </c>
      <c r="M147" s="49" t="str">
        <f aca="false">IF(AND(K147=4,L147&gt;=3),"Champions",IF(AND(K147=3,L147&gt;=3),"Loyal",IF(K147&gt;=3,"Recent / New",IF(L147&gt;=3,"At Risk","Hibernating / Lost"))))</f>
        <v>Champions</v>
      </c>
      <c r="N147" s="54" t="n">
        <f aca="false">IF(AND(Calc!$C$2&lt;=2009,Calc!$C$3&gt;=2009),F147,0)+IF(AND(Calc!$C$2&lt;=2010,Calc!$C$3&gt;=2010),G147,0)+IF(AND(Calc!$C$2&lt;=2011,Calc!$C$3&gt;=2011),H147,0)</f>
        <v>1451.92</v>
      </c>
      <c r="O147" s="61" t="n">
        <f aca="false">IF(AND(N147&gt;0,OR(Calc!$C$4="*",B147=Calc!$C$4)),N147+ROW()*0.000000001,0)</f>
        <v>1451.920000147</v>
      </c>
    </row>
    <row r="148" customFormat="false" ht="15" hidden="false" customHeight="false" outlineLevel="0" collapsed="false">
      <c r="A148" s="49" t="n">
        <v>12495</v>
      </c>
      <c r="B148" s="49" t="s">
        <v>210</v>
      </c>
      <c r="C148" s="63" t="n">
        <v>40246</v>
      </c>
      <c r="D148" s="63" t="n">
        <v>40246</v>
      </c>
      <c r="E148" s="49" t="n">
        <v>1</v>
      </c>
      <c r="F148" s="54" t="n">
        <v>0</v>
      </c>
      <c r="G148" s="54" t="n">
        <v>243.4</v>
      </c>
      <c r="H148" s="54" t="n">
        <v>0</v>
      </c>
      <c r="I148" s="54" t="n">
        <f aca="false">SUM(F148:H148)</f>
        <v>243.4</v>
      </c>
      <c r="J148" s="49" t="n">
        <f aca="false">Calc!$C$5-D148</f>
        <v>641</v>
      </c>
      <c r="K148" s="49" t="n">
        <f aca="false">IF(J148&lt;=Calc!$C$11,4,IF(J148&lt;=Calc!$C$12,3,IF(J148&lt;=Calc!$C$13,2,1)))</f>
        <v>1</v>
      </c>
      <c r="L148" s="49" t="n">
        <f aca="false">1+(E148&gt;=Calc!$C$16)+(E148&gt;=Calc!$C$17)+(E148&gt;=Calc!$C$18)</f>
        <v>1</v>
      </c>
      <c r="M148" s="49" t="str">
        <f aca="false">IF(AND(K148=4,L148&gt;=3),"Champions",IF(AND(K148=3,L148&gt;=3),"Loyal",IF(K148&gt;=3,"Recent / New",IF(L148&gt;=3,"At Risk","Hibernating / Lost"))))</f>
        <v>Hibernating / Lost</v>
      </c>
      <c r="N148" s="54" t="n">
        <f aca="false">IF(AND(Calc!$C$2&lt;=2009,Calc!$C$3&gt;=2009),F148,0)+IF(AND(Calc!$C$2&lt;=2010,Calc!$C$3&gt;=2010),G148,0)+IF(AND(Calc!$C$2&lt;=2011,Calc!$C$3&gt;=2011),H148,0)</f>
        <v>243.4</v>
      </c>
      <c r="O148" s="61" t="n">
        <f aca="false">IF(AND(N148&gt;0,OR(Calc!$C$4="*",B148=Calc!$C$4)),N148+ROW()*0.000000001,0)</f>
        <v>243.400000148</v>
      </c>
    </row>
    <row r="149" customFormat="false" ht="15" hidden="false" customHeight="false" outlineLevel="0" collapsed="false">
      <c r="A149" s="49" t="n">
        <v>12496</v>
      </c>
      <c r="B149" s="49" t="s">
        <v>196</v>
      </c>
      <c r="C149" s="63" t="n">
        <v>40266</v>
      </c>
      <c r="D149" s="63" t="n">
        <v>40266</v>
      </c>
      <c r="E149" s="49" t="n">
        <v>2</v>
      </c>
      <c r="F149" s="54" t="n">
        <v>0</v>
      </c>
      <c r="G149" s="54" t="n">
        <v>45.34</v>
      </c>
      <c r="H149" s="54" t="n">
        <v>0</v>
      </c>
      <c r="I149" s="54" t="n">
        <f aca="false">SUM(F149:H149)</f>
        <v>45.34</v>
      </c>
      <c r="J149" s="49" t="n">
        <f aca="false">Calc!$C$5-D149</f>
        <v>621</v>
      </c>
      <c r="K149" s="49" t="n">
        <f aca="false">IF(J149&lt;=Calc!$C$11,4,IF(J149&lt;=Calc!$C$12,3,IF(J149&lt;=Calc!$C$13,2,1)))</f>
        <v>1</v>
      </c>
      <c r="L149" s="49" t="n">
        <f aca="false">1+(E149&gt;=Calc!$C$16)+(E149&gt;=Calc!$C$17)+(E149&gt;=Calc!$C$18)</f>
        <v>2</v>
      </c>
      <c r="M149" s="49" t="str">
        <f aca="false">IF(AND(K149=4,L149&gt;=3),"Champions",IF(AND(K149=3,L149&gt;=3),"Loyal",IF(K149&gt;=3,"Recent / New",IF(L149&gt;=3,"At Risk","Hibernating / Lost"))))</f>
        <v>Hibernating / Lost</v>
      </c>
      <c r="N149" s="54" t="n">
        <f aca="false">IF(AND(Calc!$C$2&lt;=2009,Calc!$C$3&gt;=2009),F149,0)+IF(AND(Calc!$C$2&lt;=2010,Calc!$C$3&gt;=2010),G149,0)+IF(AND(Calc!$C$2&lt;=2011,Calc!$C$3&gt;=2011),H149,0)</f>
        <v>45.34</v>
      </c>
      <c r="O149" s="61" t="n">
        <f aca="false">IF(AND(N149&gt;0,OR(Calc!$C$4="*",B149=Calc!$C$4)),N149+ROW()*0.000000001,0)</f>
        <v>45.340000149</v>
      </c>
    </row>
    <row r="150" customFormat="false" ht="15" hidden="false" customHeight="false" outlineLevel="0" collapsed="false">
      <c r="A150" s="49" t="n">
        <v>12497</v>
      </c>
      <c r="B150" s="49" t="s">
        <v>206</v>
      </c>
      <c r="C150" s="63" t="n">
        <v>40242</v>
      </c>
      <c r="D150" s="63" t="n">
        <v>40805</v>
      </c>
      <c r="E150" s="49" t="n">
        <v>3</v>
      </c>
      <c r="F150" s="54" t="n">
        <v>0</v>
      </c>
      <c r="G150" s="54" t="n">
        <v>5043.4</v>
      </c>
      <c r="H150" s="54" t="n">
        <v>953.1</v>
      </c>
      <c r="I150" s="54" t="n">
        <f aca="false">SUM(F150:H150)</f>
        <v>5996.5</v>
      </c>
      <c r="J150" s="49" t="n">
        <f aca="false">Calc!$C$5-D150</f>
        <v>82</v>
      </c>
      <c r="K150" s="49" t="n">
        <f aca="false">IF(J150&lt;=Calc!$C$11,4,IF(J150&lt;=Calc!$C$12,3,IF(J150&lt;=Calc!$C$13,2,1)))</f>
        <v>3</v>
      </c>
      <c r="L150" s="49" t="n">
        <f aca="false">1+(E150&gt;=Calc!$C$16)+(E150&gt;=Calc!$C$17)+(E150&gt;=Calc!$C$18)</f>
        <v>2</v>
      </c>
      <c r="M150" s="49" t="str">
        <f aca="false">IF(AND(K150=4,L150&gt;=3),"Champions",IF(AND(K150=3,L150&gt;=3),"Loyal",IF(K150&gt;=3,"Recent / New",IF(L150&gt;=3,"At Risk","Hibernating / Lost"))))</f>
        <v>Recent / New</v>
      </c>
      <c r="N150" s="54" t="n">
        <f aca="false">IF(AND(Calc!$C$2&lt;=2009,Calc!$C$3&gt;=2009),F150,0)+IF(AND(Calc!$C$2&lt;=2010,Calc!$C$3&gt;=2010),G150,0)+IF(AND(Calc!$C$2&lt;=2011,Calc!$C$3&gt;=2011),H150,0)</f>
        <v>5996.5</v>
      </c>
      <c r="O150" s="61" t="n">
        <f aca="false">IF(AND(N150&gt;0,OR(Calc!$C$4="*",B150=Calc!$C$4)),N150+ROW()*0.000000001,0)</f>
        <v>5996.50000015</v>
      </c>
    </row>
    <row r="151" customFormat="false" ht="15" hidden="false" customHeight="false" outlineLevel="0" collapsed="false">
      <c r="A151" s="49" t="n">
        <v>12498</v>
      </c>
      <c r="B151" s="49" t="s">
        <v>206</v>
      </c>
      <c r="C151" s="63" t="n">
        <v>40829</v>
      </c>
      <c r="D151" s="63" t="n">
        <v>40865</v>
      </c>
      <c r="E151" s="49" t="n">
        <v>3</v>
      </c>
      <c r="F151" s="54" t="n">
        <v>0</v>
      </c>
      <c r="G151" s="54" t="n">
        <v>0</v>
      </c>
      <c r="H151" s="54" t="n">
        <v>349.7</v>
      </c>
      <c r="I151" s="54" t="n">
        <f aca="false">SUM(F151:H151)</f>
        <v>349.7</v>
      </c>
      <c r="J151" s="49" t="n">
        <f aca="false">Calc!$C$5-D151</f>
        <v>22</v>
      </c>
      <c r="K151" s="49" t="n">
        <f aca="false">IF(J151&lt;=Calc!$C$11,4,IF(J151&lt;=Calc!$C$12,3,IF(J151&lt;=Calc!$C$13,2,1)))</f>
        <v>4</v>
      </c>
      <c r="L151" s="49" t="n">
        <f aca="false">1+(E151&gt;=Calc!$C$16)+(E151&gt;=Calc!$C$17)+(E151&gt;=Calc!$C$18)</f>
        <v>2</v>
      </c>
      <c r="M151" s="49" t="str">
        <f aca="false">IF(AND(K151=4,L151&gt;=3),"Champions",IF(AND(K151=3,L151&gt;=3),"Loyal",IF(K151&gt;=3,"Recent / New",IF(L151&gt;=3,"At Risk","Hibernating / Lost"))))</f>
        <v>Recent / New</v>
      </c>
      <c r="N151" s="54" t="n">
        <f aca="false">IF(AND(Calc!$C$2&lt;=2009,Calc!$C$3&gt;=2009),F151,0)+IF(AND(Calc!$C$2&lt;=2010,Calc!$C$3&gt;=2010),G151,0)+IF(AND(Calc!$C$2&lt;=2011,Calc!$C$3&gt;=2011),H151,0)</f>
        <v>349.7</v>
      </c>
      <c r="O151" s="61" t="n">
        <f aca="false">IF(AND(N151&gt;0,OR(Calc!$C$4="*",B151=Calc!$C$4)),N151+ROW()*0.000000001,0)</f>
        <v>349.700000151</v>
      </c>
    </row>
    <row r="152" customFormat="false" ht="15" hidden="false" customHeight="false" outlineLevel="0" collapsed="false">
      <c r="A152" s="49" t="n">
        <v>12499</v>
      </c>
      <c r="B152" s="49" t="s">
        <v>206</v>
      </c>
      <c r="C152" s="63" t="n">
        <v>40326</v>
      </c>
      <c r="D152" s="63" t="n">
        <v>40326</v>
      </c>
      <c r="E152" s="49" t="n">
        <v>1</v>
      </c>
      <c r="F152" s="54" t="n">
        <v>0</v>
      </c>
      <c r="G152" s="54" t="n">
        <v>357.72</v>
      </c>
      <c r="H152" s="54" t="n">
        <v>0</v>
      </c>
      <c r="I152" s="54" t="n">
        <f aca="false">SUM(F152:H152)</f>
        <v>357.72</v>
      </c>
      <c r="J152" s="49" t="n">
        <f aca="false">Calc!$C$5-D152</f>
        <v>561</v>
      </c>
      <c r="K152" s="49" t="n">
        <f aca="false">IF(J152&lt;=Calc!$C$11,4,IF(J152&lt;=Calc!$C$12,3,IF(J152&lt;=Calc!$C$13,2,1)))</f>
        <v>1</v>
      </c>
      <c r="L152" s="49" t="n">
        <f aca="false">1+(E152&gt;=Calc!$C$16)+(E152&gt;=Calc!$C$17)+(E152&gt;=Calc!$C$18)</f>
        <v>1</v>
      </c>
      <c r="M152" s="49" t="str">
        <f aca="false">IF(AND(K152=4,L152&gt;=3),"Champions",IF(AND(K152=3,L152&gt;=3),"Loyal",IF(K152&gt;=3,"Recent / New",IF(L152&gt;=3,"At Risk","Hibernating / Lost"))))</f>
        <v>Hibernating / Lost</v>
      </c>
      <c r="N152" s="54" t="n">
        <f aca="false">IF(AND(Calc!$C$2&lt;=2009,Calc!$C$3&gt;=2009),F152,0)+IF(AND(Calc!$C$2&lt;=2010,Calc!$C$3&gt;=2010),G152,0)+IF(AND(Calc!$C$2&lt;=2011,Calc!$C$3&gt;=2011),H152,0)</f>
        <v>357.72</v>
      </c>
      <c r="O152" s="61" t="n">
        <f aca="false">IF(AND(N152&gt;0,OR(Calc!$C$4="*",B152=Calc!$C$4)),N152+ROW()*0.000000001,0)</f>
        <v>357.720000152</v>
      </c>
    </row>
    <row r="153" customFormat="false" ht="15" hidden="false" customHeight="false" outlineLevel="0" collapsed="false">
      <c r="A153" s="49" t="n">
        <v>12500</v>
      </c>
      <c r="B153" s="49" t="s">
        <v>206</v>
      </c>
      <c r="C153" s="63" t="n">
        <v>40213</v>
      </c>
      <c r="D153" s="63" t="n">
        <v>40863</v>
      </c>
      <c r="E153" s="49" t="n">
        <v>18</v>
      </c>
      <c r="F153" s="54" t="n">
        <v>0</v>
      </c>
      <c r="G153" s="54" t="n">
        <v>1468.04</v>
      </c>
      <c r="H153" s="54" t="n">
        <v>4026.27</v>
      </c>
      <c r="I153" s="54" t="n">
        <f aca="false">SUM(F153:H153)</f>
        <v>5494.31</v>
      </c>
      <c r="J153" s="49" t="n">
        <f aca="false">Calc!$C$5-D153</f>
        <v>24</v>
      </c>
      <c r="K153" s="49" t="n">
        <f aca="false">IF(J153&lt;=Calc!$C$11,4,IF(J153&lt;=Calc!$C$12,3,IF(J153&lt;=Calc!$C$13,2,1)))</f>
        <v>4</v>
      </c>
      <c r="L153" s="49" t="n">
        <f aca="false">1+(E153&gt;=Calc!$C$16)+(E153&gt;=Calc!$C$17)+(E153&gt;=Calc!$C$18)</f>
        <v>4</v>
      </c>
      <c r="M153" s="49" t="str">
        <f aca="false">IF(AND(K153=4,L153&gt;=3),"Champions",IF(AND(K153=3,L153&gt;=3),"Loyal",IF(K153&gt;=3,"Recent / New",IF(L153&gt;=3,"At Risk","Hibernating / Lost"))))</f>
        <v>Champions</v>
      </c>
      <c r="N153" s="54" t="n">
        <f aca="false">IF(AND(Calc!$C$2&lt;=2009,Calc!$C$3&gt;=2009),F153,0)+IF(AND(Calc!$C$2&lt;=2010,Calc!$C$3&gt;=2010),G153,0)+IF(AND(Calc!$C$2&lt;=2011,Calc!$C$3&gt;=2011),H153,0)</f>
        <v>5494.31</v>
      </c>
      <c r="O153" s="61" t="n">
        <f aca="false">IF(AND(N153&gt;0,OR(Calc!$C$4="*",B153=Calc!$C$4)),N153+ROW()*0.000000001,0)</f>
        <v>5494.310000153</v>
      </c>
    </row>
    <row r="154" customFormat="false" ht="15" hidden="false" customHeight="false" outlineLevel="0" collapsed="false">
      <c r="A154" s="49" t="n">
        <v>12501</v>
      </c>
      <c r="B154" s="49" t="s">
        <v>206</v>
      </c>
      <c r="C154" s="63" t="n">
        <v>40550</v>
      </c>
      <c r="D154" s="63" t="n">
        <v>40550</v>
      </c>
      <c r="E154" s="49" t="n">
        <v>1</v>
      </c>
      <c r="F154" s="54" t="n">
        <v>0</v>
      </c>
      <c r="G154" s="54" t="n">
        <v>0</v>
      </c>
      <c r="H154" s="54" t="n">
        <v>1945.68</v>
      </c>
      <c r="I154" s="54" t="n">
        <f aca="false">SUM(F154:H154)</f>
        <v>1945.68</v>
      </c>
      <c r="J154" s="49" t="n">
        <f aca="false">Calc!$C$5-D154</f>
        <v>337</v>
      </c>
      <c r="K154" s="49" t="n">
        <f aca="false">IF(J154&lt;=Calc!$C$11,4,IF(J154&lt;=Calc!$C$12,3,IF(J154&lt;=Calc!$C$13,2,1)))</f>
        <v>2</v>
      </c>
      <c r="L154" s="49" t="n">
        <f aca="false">1+(E154&gt;=Calc!$C$16)+(E154&gt;=Calc!$C$17)+(E154&gt;=Calc!$C$18)</f>
        <v>1</v>
      </c>
      <c r="M154" s="49" t="str">
        <f aca="false">IF(AND(K154=4,L154&gt;=3),"Champions",IF(AND(K154=3,L154&gt;=3),"Loyal",IF(K154&gt;=3,"Recent / New",IF(L154&gt;=3,"At Risk","Hibernating / Lost"))))</f>
        <v>Hibernating / Lost</v>
      </c>
      <c r="N154" s="54" t="n">
        <f aca="false">IF(AND(Calc!$C$2&lt;=2009,Calc!$C$3&gt;=2009),F154,0)+IF(AND(Calc!$C$2&lt;=2010,Calc!$C$3&gt;=2010),G154,0)+IF(AND(Calc!$C$2&lt;=2011,Calc!$C$3&gt;=2011),H154,0)</f>
        <v>1945.68</v>
      </c>
      <c r="O154" s="61" t="n">
        <f aca="false">IF(AND(N154&gt;0,OR(Calc!$C$4="*",B154=Calc!$C$4)),N154+ROW()*0.000000001,0)</f>
        <v>1945.680000154</v>
      </c>
    </row>
    <row r="155" customFormat="false" ht="15" hidden="false" customHeight="false" outlineLevel="0" collapsed="false">
      <c r="A155" s="49" t="n">
        <v>12502</v>
      </c>
      <c r="B155" s="49" t="s">
        <v>196</v>
      </c>
      <c r="C155" s="63" t="n">
        <v>40577</v>
      </c>
      <c r="D155" s="63" t="n">
        <v>40791</v>
      </c>
      <c r="E155" s="49" t="n">
        <v>5</v>
      </c>
      <c r="F155" s="54" t="n">
        <v>0</v>
      </c>
      <c r="G155" s="54" t="n">
        <v>0</v>
      </c>
      <c r="H155" s="54" t="n">
        <v>2995.87</v>
      </c>
      <c r="I155" s="54" t="n">
        <f aca="false">SUM(F155:H155)</f>
        <v>2995.87</v>
      </c>
      <c r="J155" s="49" t="n">
        <f aca="false">Calc!$C$5-D155</f>
        <v>96</v>
      </c>
      <c r="K155" s="49" t="n">
        <f aca="false">IF(J155&lt;=Calc!$C$11,4,IF(J155&lt;=Calc!$C$12,3,IF(J155&lt;=Calc!$C$13,2,1)))</f>
        <v>3</v>
      </c>
      <c r="L155" s="49" t="n">
        <f aca="false">1+(E155&gt;=Calc!$C$16)+(E155&gt;=Calc!$C$17)+(E155&gt;=Calc!$C$18)</f>
        <v>3</v>
      </c>
      <c r="M155" s="49" t="str">
        <f aca="false">IF(AND(K155=4,L155&gt;=3),"Champions",IF(AND(K155=3,L155&gt;=3),"Loyal",IF(K155&gt;=3,"Recent / New",IF(L155&gt;=3,"At Risk","Hibernating / Lost"))))</f>
        <v>Loyal</v>
      </c>
      <c r="N155" s="54" t="n">
        <f aca="false">IF(AND(Calc!$C$2&lt;=2009,Calc!$C$3&gt;=2009),F155,0)+IF(AND(Calc!$C$2&lt;=2010,Calc!$C$3&gt;=2010),G155,0)+IF(AND(Calc!$C$2&lt;=2011,Calc!$C$3&gt;=2011),H155,0)</f>
        <v>2995.87</v>
      </c>
      <c r="O155" s="61" t="n">
        <f aca="false">IF(AND(N155&gt;0,OR(Calc!$C$4="*",B155=Calc!$C$4)),N155+ROW()*0.000000001,0)</f>
        <v>2995.870000155</v>
      </c>
    </row>
    <row r="156" customFormat="false" ht="15" hidden="false" customHeight="false" outlineLevel="0" collapsed="false">
      <c r="A156" s="49" t="n">
        <v>12503</v>
      </c>
      <c r="B156" s="49" t="s">
        <v>196</v>
      </c>
      <c r="C156" s="63" t="n">
        <v>40302</v>
      </c>
      <c r="D156" s="63" t="n">
        <v>40302</v>
      </c>
      <c r="E156" s="49" t="n">
        <v>1</v>
      </c>
      <c r="F156" s="54" t="n">
        <v>0</v>
      </c>
      <c r="G156" s="54" t="n">
        <v>896</v>
      </c>
      <c r="H156" s="54" t="n">
        <v>0</v>
      </c>
      <c r="I156" s="54" t="n">
        <f aca="false">SUM(F156:H156)</f>
        <v>896</v>
      </c>
      <c r="J156" s="49" t="n">
        <f aca="false">Calc!$C$5-D156</f>
        <v>585</v>
      </c>
      <c r="K156" s="49" t="n">
        <f aca="false">IF(J156&lt;=Calc!$C$11,4,IF(J156&lt;=Calc!$C$12,3,IF(J156&lt;=Calc!$C$13,2,1)))</f>
        <v>1</v>
      </c>
      <c r="L156" s="49" t="n">
        <f aca="false">1+(E156&gt;=Calc!$C$16)+(E156&gt;=Calc!$C$17)+(E156&gt;=Calc!$C$18)</f>
        <v>1</v>
      </c>
      <c r="M156" s="49" t="str">
        <f aca="false">IF(AND(K156=4,L156&gt;=3),"Champions",IF(AND(K156=3,L156&gt;=3),"Loyal",IF(K156&gt;=3,"Recent / New",IF(L156&gt;=3,"At Risk","Hibernating / Lost"))))</f>
        <v>Hibernating / Lost</v>
      </c>
      <c r="N156" s="54" t="n">
        <f aca="false">IF(AND(Calc!$C$2&lt;=2009,Calc!$C$3&gt;=2009),F156,0)+IF(AND(Calc!$C$2&lt;=2010,Calc!$C$3&gt;=2010),G156,0)+IF(AND(Calc!$C$2&lt;=2011,Calc!$C$3&gt;=2011),H156,0)</f>
        <v>896</v>
      </c>
      <c r="O156" s="61" t="n">
        <f aca="false">IF(AND(N156&gt;0,OR(Calc!$C$4="*",B156=Calc!$C$4)),N156+ROW()*0.000000001,0)</f>
        <v>896.000000156</v>
      </c>
    </row>
    <row r="157" customFormat="false" ht="15" hidden="false" customHeight="false" outlineLevel="0" collapsed="false">
      <c r="A157" s="49" t="n">
        <v>12504</v>
      </c>
      <c r="B157" s="49" t="s">
        <v>206</v>
      </c>
      <c r="C157" s="63" t="n">
        <v>40290</v>
      </c>
      <c r="D157" s="63" t="n">
        <v>40868</v>
      </c>
      <c r="E157" s="49" t="n">
        <v>4</v>
      </c>
      <c r="F157" s="54" t="n">
        <v>0</v>
      </c>
      <c r="G157" s="54" t="n">
        <v>261</v>
      </c>
      <c r="H157" s="54" t="n">
        <v>60</v>
      </c>
      <c r="I157" s="54" t="n">
        <f aca="false">SUM(F157:H157)</f>
        <v>321</v>
      </c>
      <c r="J157" s="49" t="n">
        <f aca="false">Calc!$C$5-D157</f>
        <v>19</v>
      </c>
      <c r="K157" s="49" t="n">
        <f aca="false">IF(J157&lt;=Calc!$C$11,4,IF(J157&lt;=Calc!$C$12,3,IF(J157&lt;=Calc!$C$13,2,1)))</f>
        <v>4</v>
      </c>
      <c r="L157" s="49" t="n">
        <f aca="false">1+(E157&gt;=Calc!$C$16)+(E157&gt;=Calc!$C$17)+(E157&gt;=Calc!$C$18)</f>
        <v>3</v>
      </c>
      <c r="M157" s="49" t="str">
        <f aca="false">IF(AND(K157=4,L157&gt;=3),"Champions",IF(AND(K157=3,L157&gt;=3),"Loyal",IF(K157&gt;=3,"Recent / New",IF(L157&gt;=3,"At Risk","Hibernating / Lost"))))</f>
        <v>Champions</v>
      </c>
      <c r="N157" s="54" t="n">
        <f aca="false">IF(AND(Calc!$C$2&lt;=2009,Calc!$C$3&gt;=2009),F157,0)+IF(AND(Calc!$C$2&lt;=2010,Calc!$C$3&gt;=2010),G157,0)+IF(AND(Calc!$C$2&lt;=2011,Calc!$C$3&gt;=2011),H157,0)</f>
        <v>321</v>
      </c>
      <c r="O157" s="61" t="n">
        <f aca="false">IF(AND(N157&gt;0,OR(Calc!$C$4="*",B157=Calc!$C$4)),N157+ROW()*0.000000001,0)</f>
        <v>321.000000157</v>
      </c>
    </row>
    <row r="158" customFormat="false" ht="15" hidden="false" customHeight="false" outlineLevel="0" collapsed="false">
      <c r="A158" s="49" t="n">
        <v>12505</v>
      </c>
      <c r="B158" s="49" t="s">
        <v>192</v>
      </c>
      <c r="C158" s="63" t="n">
        <v>40478</v>
      </c>
      <c r="D158" s="63" t="n">
        <v>40478</v>
      </c>
      <c r="E158" s="49" t="n">
        <v>1</v>
      </c>
      <c r="F158" s="54" t="n">
        <v>0</v>
      </c>
      <c r="G158" s="54" t="n">
        <v>744.5</v>
      </c>
      <c r="H158" s="54" t="n">
        <v>0</v>
      </c>
      <c r="I158" s="54" t="n">
        <f aca="false">SUM(F158:H158)</f>
        <v>744.5</v>
      </c>
      <c r="J158" s="49" t="n">
        <f aca="false">Calc!$C$5-D158</f>
        <v>409</v>
      </c>
      <c r="K158" s="49" t="n">
        <f aca="false">IF(J158&lt;=Calc!$C$11,4,IF(J158&lt;=Calc!$C$12,3,IF(J158&lt;=Calc!$C$13,2,1)))</f>
        <v>1</v>
      </c>
      <c r="L158" s="49" t="n">
        <f aca="false">1+(E158&gt;=Calc!$C$16)+(E158&gt;=Calc!$C$17)+(E158&gt;=Calc!$C$18)</f>
        <v>1</v>
      </c>
      <c r="M158" s="49" t="str">
        <f aca="false">IF(AND(K158=4,L158&gt;=3),"Champions",IF(AND(K158=3,L158&gt;=3),"Loyal",IF(K158&gt;=3,"Recent / New",IF(L158&gt;=3,"At Risk","Hibernating / Lost"))))</f>
        <v>Hibernating / Lost</v>
      </c>
      <c r="N158" s="54" t="n">
        <f aca="false">IF(AND(Calc!$C$2&lt;=2009,Calc!$C$3&gt;=2009),F158,0)+IF(AND(Calc!$C$2&lt;=2010,Calc!$C$3&gt;=2010),G158,0)+IF(AND(Calc!$C$2&lt;=2011,Calc!$C$3&gt;=2011),H158,0)</f>
        <v>744.5</v>
      </c>
      <c r="O158" s="61" t="n">
        <f aca="false">IF(AND(N158&gt;0,OR(Calc!$C$4="*",B158=Calc!$C$4)),N158+ROW()*0.000000001,0)</f>
        <v>744.500000158</v>
      </c>
    </row>
    <row r="159" customFormat="false" ht="15" hidden="false" customHeight="false" outlineLevel="0" collapsed="false">
      <c r="A159" s="49" t="n">
        <v>12506</v>
      </c>
      <c r="B159" s="49" t="s">
        <v>205</v>
      </c>
      <c r="C159" s="63" t="n">
        <v>40654</v>
      </c>
      <c r="D159" s="63" t="n">
        <v>40654</v>
      </c>
      <c r="E159" s="49" t="n">
        <v>1</v>
      </c>
      <c r="F159" s="54" t="n">
        <v>0</v>
      </c>
      <c r="G159" s="54" t="n">
        <v>0</v>
      </c>
      <c r="H159" s="54" t="n">
        <v>73.5</v>
      </c>
      <c r="I159" s="54" t="n">
        <f aca="false">SUM(F159:H159)</f>
        <v>73.5</v>
      </c>
      <c r="J159" s="49" t="n">
        <f aca="false">Calc!$C$5-D159</f>
        <v>233</v>
      </c>
      <c r="K159" s="49" t="n">
        <f aca="false">IF(J159&lt;=Calc!$C$11,4,IF(J159&lt;=Calc!$C$12,3,IF(J159&lt;=Calc!$C$13,2,1)))</f>
        <v>2</v>
      </c>
      <c r="L159" s="49" t="n">
        <f aca="false">1+(E159&gt;=Calc!$C$16)+(E159&gt;=Calc!$C$17)+(E159&gt;=Calc!$C$18)</f>
        <v>1</v>
      </c>
      <c r="M159" s="49" t="str">
        <f aca="false">IF(AND(K159=4,L159&gt;=3),"Champions",IF(AND(K159=3,L159&gt;=3),"Loyal",IF(K159&gt;=3,"Recent / New",IF(L159&gt;=3,"At Risk","Hibernating / Lost"))))</f>
        <v>Hibernating / Lost</v>
      </c>
      <c r="N159" s="54" t="n">
        <f aca="false">IF(AND(Calc!$C$2&lt;=2009,Calc!$C$3&gt;=2009),F159,0)+IF(AND(Calc!$C$2&lt;=2010,Calc!$C$3&gt;=2010),G159,0)+IF(AND(Calc!$C$2&lt;=2011,Calc!$C$3&gt;=2011),H159,0)</f>
        <v>73.5</v>
      </c>
      <c r="O159" s="61" t="n">
        <f aca="false">IF(AND(N159&gt;0,OR(Calc!$C$4="*",B159=Calc!$C$4)),N159+ROW()*0.000000001,0)</f>
        <v>73.500000159</v>
      </c>
    </row>
    <row r="160" customFormat="false" ht="15" hidden="false" customHeight="false" outlineLevel="0" collapsed="false">
      <c r="A160" s="49" t="n">
        <v>12507</v>
      </c>
      <c r="B160" s="49" t="s">
        <v>196</v>
      </c>
      <c r="C160" s="63" t="n">
        <v>40302</v>
      </c>
      <c r="D160" s="63" t="n">
        <v>40752</v>
      </c>
      <c r="E160" s="49" t="n">
        <v>4</v>
      </c>
      <c r="F160" s="54" t="n">
        <v>0</v>
      </c>
      <c r="G160" s="54" t="n">
        <v>455.25</v>
      </c>
      <c r="H160" s="54" t="n">
        <v>1006.06</v>
      </c>
      <c r="I160" s="54" t="n">
        <f aca="false">SUM(F160:H160)</f>
        <v>1461.31</v>
      </c>
      <c r="J160" s="49" t="n">
        <f aca="false">Calc!$C$5-D160</f>
        <v>135</v>
      </c>
      <c r="K160" s="49" t="n">
        <f aca="false">IF(J160&lt;=Calc!$C$11,4,IF(J160&lt;=Calc!$C$12,3,IF(J160&lt;=Calc!$C$13,2,1)))</f>
        <v>2</v>
      </c>
      <c r="L160" s="49" t="n">
        <f aca="false">1+(E160&gt;=Calc!$C$16)+(E160&gt;=Calc!$C$17)+(E160&gt;=Calc!$C$18)</f>
        <v>3</v>
      </c>
      <c r="M160" s="49" t="str">
        <f aca="false">IF(AND(K160=4,L160&gt;=3),"Champions",IF(AND(K160=3,L160&gt;=3),"Loyal",IF(K160&gt;=3,"Recent / New",IF(L160&gt;=3,"At Risk","Hibernating / Lost"))))</f>
        <v>At Risk</v>
      </c>
      <c r="N160" s="54" t="n">
        <f aca="false">IF(AND(Calc!$C$2&lt;=2009,Calc!$C$3&gt;=2009),F160,0)+IF(AND(Calc!$C$2&lt;=2010,Calc!$C$3&gt;=2010),G160,0)+IF(AND(Calc!$C$2&lt;=2011,Calc!$C$3&gt;=2011),H160,0)</f>
        <v>1461.31</v>
      </c>
      <c r="O160" s="61" t="n">
        <f aca="false">IF(AND(N160&gt;0,OR(Calc!$C$4="*",B160=Calc!$C$4)),N160+ROW()*0.000000001,0)</f>
        <v>1461.31000016</v>
      </c>
    </row>
    <row r="161" customFormat="false" ht="15" hidden="false" customHeight="false" outlineLevel="0" collapsed="false">
      <c r="A161" s="49" t="n">
        <v>12508</v>
      </c>
      <c r="B161" s="49" t="s">
        <v>205</v>
      </c>
      <c r="C161" s="63" t="n">
        <v>40857</v>
      </c>
      <c r="D161" s="63" t="n">
        <v>40860</v>
      </c>
      <c r="E161" s="49" t="n">
        <v>2</v>
      </c>
      <c r="F161" s="54" t="n">
        <v>0</v>
      </c>
      <c r="G161" s="54" t="n">
        <v>0</v>
      </c>
      <c r="H161" s="54" t="n">
        <v>397.88</v>
      </c>
      <c r="I161" s="54" t="n">
        <f aca="false">SUM(F161:H161)</f>
        <v>397.88</v>
      </c>
      <c r="J161" s="49" t="n">
        <f aca="false">Calc!$C$5-D161</f>
        <v>27</v>
      </c>
      <c r="K161" s="49" t="n">
        <f aca="false">IF(J161&lt;=Calc!$C$11,4,IF(J161&lt;=Calc!$C$12,3,IF(J161&lt;=Calc!$C$13,2,1)))</f>
        <v>3</v>
      </c>
      <c r="L161" s="49" t="n">
        <f aca="false">1+(E161&gt;=Calc!$C$16)+(E161&gt;=Calc!$C$17)+(E161&gt;=Calc!$C$18)</f>
        <v>2</v>
      </c>
      <c r="M161" s="49" t="str">
        <f aca="false">IF(AND(K161=4,L161&gt;=3),"Champions",IF(AND(K161=3,L161&gt;=3),"Loyal",IF(K161&gt;=3,"Recent / New",IF(L161&gt;=3,"At Risk","Hibernating / Lost"))))</f>
        <v>Recent / New</v>
      </c>
      <c r="N161" s="54" t="n">
        <f aca="false">IF(AND(Calc!$C$2&lt;=2009,Calc!$C$3&gt;=2009),F161,0)+IF(AND(Calc!$C$2&lt;=2010,Calc!$C$3&gt;=2010),G161,0)+IF(AND(Calc!$C$2&lt;=2011,Calc!$C$3&gt;=2011),H161,0)</f>
        <v>397.88</v>
      </c>
      <c r="O161" s="61" t="n">
        <f aca="false">IF(AND(N161&gt;0,OR(Calc!$C$4="*",B161=Calc!$C$4)),N161+ROW()*0.000000001,0)</f>
        <v>397.880000161</v>
      </c>
    </row>
    <row r="162" customFormat="false" ht="15" hidden="false" customHeight="false" outlineLevel="0" collapsed="false">
      <c r="A162" s="49" t="n">
        <v>12509</v>
      </c>
      <c r="B162" s="49" t="s">
        <v>205</v>
      </c>
      <c r="C162" s="63" t="n">
        <v>40602</v>
      </c>
      <c r="D162" s="63" t="n">
        <v>40602</v>
      </c>
      <c r="E162" s="49" t="n">
        <v>1</v>
      </c>
      <c r="F162" s="54" t="n">
        <v>0</v>
      </c>
      <c r="G162" s="54" t="n">
        <v>0</v>
      </c>
      <c r="H162" s="54" t="n">
        <v>158.5</v>
      </c>
      <c r="I162" s="54" t="n">
        <f aca="false">SUM(F162:H162)</f>
        <v>158.5</v>
      </c>
      <c r="J162" s="49" t="n">
        <f aca="false">Calc!$C$5-D162</f>
        <v>285</v>
      </c>
      <c r="K162" s="49" t="n">
        <f aca="false">IF(J162&lt;=Calc!$C$11,4,IF(J162&lt;=Calc!$C$12,3,IF(J162&lt;=Calc!$C$13,2,1)))</f>
        <v>2</v>
      </c>
      <c r="L162" s="49" t="n">
        <f aca="false">1+(E162&gt;=Calc!$C$16)+(E162&gt;=Calc!$C$17)+(E162&gt;=Calc!$C$18)</f>
        <v>1</v>
      </c>
      <c r="M162" s="49" t="str">
        <f aca="false">IF(AND(K162=4,L162&gt;=3),"Champions",IF(AND(K162=3,L162&gt;=3),"Loyal",IF(K162&gt;=3,"Recent / New",IF(L162&gt;=3,"At Risk","Hibernating / Lost"))))</f>
        <v>Hibernating / Lost</v>
      </c>
      <c r="N162" s="54" t="n">
        <f aca="false">IF(AND(Calc!$C$2&lt;=2009,Calc!$C$3&gt;=2009),F162,0)+IF(AND(Calc!$C$2&lt;=2010,Calc!$C$3&gt;=2010),G162,0)+IF(AND(Calc!$C$2&lt;=2011,Calc!$C$3&gt;=2011),H162,0)</f>
        <v>158.5</v>
      </c>
      <c r="O162" s="61" t="n">
        <f aca="false">IF(AND(N162&gt;0,OR(Calc!$C$4="*",B162=Calc!$C$4)),N162+ROW()*0.000000001,0)</f>
        <v>158.500000162</v>
      </c>
    </row>
    <row r="163" customFormat="false" ht="15" hidden="false" customHeight="false" outlineLevel="0" collapsed="false">
      <c r="A163" s="49" t="n">
        <v>12510</v>
      </c>
      <c r="B163" s="49" t="s">
        <v>196</v>
      </c>
      <c r="C163" s="63" t="n">
        <v>40151</v>
      </c>
      <c r="D163" s="63" t="n">
        <v>40744</v>
      </c>
      <c r="E163" s="49" t="n">
        <v>7</v>
      </c>
      <c r="F163" s="54" t="n">
        <v>323.88</v>
      </c>
      <c r="G163" s="54" t="n">
        <v>1850.88</v>
      </c>
      <c r="H163" s="54" t="n">
        <v>814.57</v>
      </c>
      <c r="I163" s="54" t="n">
        <f aca="false">SUM(F163:H163)</f>
        <v>2989.33</v>
      </c>
      <c r="J163" s="49" t="n">
        <f aca="false">Calc!$C$5-D163</f>
        <v>143</v>
      </c>
      <c r="K163" s="49" t="n">
        <f aca="false">IF(J163&lt;=Calc!$C$11,4,IF(J163&lt;=Calc!$C$12,3,IF(J163&lt;=Calc!$C$13,2,1)))</f>
        <v>2</v>
      </c>
      <c r="L163" s="49" t="n">
        <f aca="false">1+(E163&gt;=Calc!$C$16)+(E163&gt;=Calc!$C$17)+(E163&gt;=Calc!$C$18)</f>
        <v>3</v>
      </c>
      <c r="M163" s="49" t="str">
        <f aca="false">IF(AND(K163=4,L163&gt;=3),"Champions",IF(AND(K163=3,L163&gt;=3),"Loyal",IF(K163&gt;=3,"Recent / New",IF(L163&gt;=3,"At Risk","Hibernating / Lost"))))</f>
        <v>At Risk</v>
      </c>
      <c r="N163" s="54" t="n">
        <f aca="false">IF(AND(Calc!$C$2&lt;=2009,Calc!$C$3&gt;=2009),F163,0)+IF(AND(Calc!$C$2&lt;=2010,Calc!$C$3&gt;=2010),G163,0)+IF(AND(Calc!$C$2&lt;=2011,Calc!$C$3&gt;=2011),H163,0)</f>
        <v>2989.33</v>
      </c>
      <c r="O163" s="61" t="n">
        <f aca="false">IF(AND(N163&gt;0,OR(Calc!$C$4="*",B163=Calc!$C$4)),N163+ROW()*0.000000001,0)</f>
        <v>2989.330000163</v>
      </c>
    </row>
    <row r="164" customFormat="false" ht="15" hidden="false" customHeight="false" outlineLevel="0" collapsed="false">
      <c r="A164" s="49" t="n">
        <v>12511</v>
      </c>
      <c r="B164" s="49" t="s">
        <v>209</v>
      </c>
      <c r="C164" s="63" t="n">
        <v>40458</v>
      </c>
      <c r="D164" s="63" t="n">
        <v>40458</v>
      </c>
      <c r="E164" s="49" t="n">
        <v>1</v>
      </c>
      <c r="F164" s="54" t="n">
        <v>0</v>
      </c>
      <c r="G164" s="54" t="n">
        <v>3065.77</v>
      </c>
      <c r="H164" s="54" t="n">
        <v>0</v>
      </c>
      <c r="I164" s="54" t="n">
        <f aca="false">SUM(F164:H164)</f>
        <v>3065.77</v>
      </c>
      <c r="J164" s="49" t="n">
        <f aca="false">Calc!$C$5-D164</f>
        <v>429</v>
      </c>
      <c r="K164" s="49" t="n">
        <f aca="false">IF(J164&lt;=Calc!$C$11,4,IF(J164&lt;=Calc!$C$12,3,IF(J164&lt;=Calc!$C$13,2,1)))</f>
        <v>1</v>
      </c>
      <c r="L164" s="49" t="n">
        <f aca="false">1+(E164&gt;=Calc!$C$16)+(E164&gt;=Calc!$C$17)+(E164&gt;=Calc!$C$18)</f>
        <v>1</v>
      </c>
      <c r="M164" s="49" t="str">
        <f aca="false">IF(AND(K164=4,L164&gt;=3),"Champions",IF(AND(K164=3,L164&gt;=3),"Loyal",IF(K164&gt;=3,"Recent / New",IF(L164&gt;=3,"At Risk","Hibernating / Lost"))))</f>
        <v>Hibernating / Lost</v>
      </c>
      <c r="N164" s="54" t="n">
        <f aca="false">IF(AND(Calc!$C$2&lt;=2009,Calc!$C$3&gt;=2009),F164,0)+IF(AND(Calc!$C$2&lt;=2010,Calc!$C$3&gt;=2010),G164,0)+IF(AND(Calc!$C$2&lt;=2011,Calc!$C$3&gt;=2011),H164,0)</f>
        <v>3065.77</v>
      </c>
      <c r="O164" s="61" t="n">
        <f aca="false">IF(AND(N164&gt;0,OR(Calc!$C$4="*",B164=Calc!$C$4)),N164+ROW()*0.000000001,0)</f>
        <v>3065.770000164</v>
      </c>
    </row>
    <row r="165" customFormat="false" ht="15" hidden="false" customHeight="false" outlineLevel="0" collapsed="false">
      <c r="A165" s="49" t="n">
        <v>12512</v>
      </c>
      <c r="B165" s="49" t="s">
        <v>211</v>
      </c>
      <c r="C165" s="63" t="n">
        <v>40820</v>
      </c>
      <c r="D165" s="63" t="n">
        <v>40820</v>
      </c>
      <c r="E165" s="49" t="n">
        <v>2</v>
      </c>
      <c r="F165" s="54" t="n">
        <v>0</v>
      </c>
      <c r="G165" s="54" t="n">
        <v>0</v>
      </c>
      <c r="H165" s="54" t="n">
        <v>132.18</v>
      </c>
      <c r="I165" s="54" t="n">
        <f aca="false">SUM(F165:H165)</f>
        <v>132.18</v>
      </c>
      <c r="J165" s="49" t="n">
        <f aca="false">Calc!$C$5-D165</f>
        <v>67</v>
      </c>
      <c r="K165" s="49" t="n">
        <f aca="false">IF(J165&lt;=Calc!$C$11,4,IF(J165&lt;=Calc!$C$12,3,IF(J165&lt;=Calc!$C$13,2,1)))</f>
        <v>3</v>
      </c>
      <c r="L165" s="49" t="n">
        <f aca="false">1+(E165&gt;=Calc!$C$16)+(E165&gt;=Calc!$C$17)+(E165&gt;=Calc!$C$18)</f>
        <v>2</v>
      </c>
      <c r="M165" s="49" t="str">
        <f aca="false">IF(AND(K165=4,L165&gt;=3),"Champions",IF(AND(K165=3,L165&gt;=3),"Loyal",IF(K165&gt;=3,"Recent / New",IF(L165&gt;=3,"At Risk","Hibernating / Lost"))))</f>
        <v>Recent / New</v>
      </c>
      <c r="N165" s="54" t="n">
        <f aca="false">IF(AND(Calc!$C$2&lt;=2009,Calc!$C$3&gt;=2009),F165,0)+IF(AND(Calc!$C$2&lt;=2010,Calc!$C$3&gt;=2010),G165,0)+IF(AND(Calc!$C$2&lt;=2011,Calc!$C$3&gt;=2011),H165,0)</f>
        <v>132.18</v>
      </c>
      <c r="O165" s="61" t="n">
        <f aca="false">IF(AND(N165&gt;0,OR(Calc!$C$4="*",B165=Calc!$C$4)),N165+ROW()*0.000000001,0)</f>
        <v>132.180000165</v>
      </c>
    </row>
    <row r="166" customFormat="false" ht="15" hidden="false" customHeight="false" outlineLevel="0" collapsed="false">
      <c r="A166" s="49" t="n">
        <v>12513</v>
      </c>
      <c r="B166" s="49" t="s">
        <v>205</v>
      </c>
      <c r="C166" s="63" t="n">
        <v>40774</v>
      </c>
      <c r="D166" s="63" t="n">
        <v>40774</v>
      </c>
      <c r="E166" s="49" t="n">
        <v>1</v>
      </c>
      <c r="F166" s="54" t="n">
        <v>0</v>
      </c>
      <c r="G166" s="54" t="n">
        <v>0</v>
      </c>
      <c r="H166" s="54" t="n">
        <v>532.79</v>
      </c>
      <c r="I166" s="54" t="n">
        <f aca="false">SUM(F166:H166)</f>
        <v>532.79</v>
      </c>
      <c r="J166" s="49" t="n">
        <f aca="false">Calc!$C$5-D166</f>
        <v>113</v>
      </c>
      <c r="K166" s="49" t="n">
        <f aca="false">IF(J166&lt;=Calc!$C$11,4,IF(J166&lt;=Calc!$C$12,3,IF(J166&lt;=Calc!$C$13,2,1)))</f>
        <v>2</v>
      </c>
      <c r="L166" s="49" t="n">
        <f aca="false">1+(E166&gt;=Calc!$C$16)+(E166&gt;=Calc!$C$17)+(E166&gt;=Calc!$C$18)</f>
        <v>1</v>
      </c>
      <c r="M166" s="49" t="str">
        <f aca="false">IF(AND(K166=4,L166&gt;=3),"Champions",IF(AND(K166=3,L166&gt;=3),"Loyal",IF(K166&gt;=3,"Recent / New",IF(L166&gt;=3,"At Risk","Hibernating / Lost"))))</f>
        <v>Hibernating / Lost</v>
      </c>
      <c r="N166" s="54" t="n">
        <f aca="false">IF(AND(Calc!$C$2&lt;=2009,Calc!$C$3&gt;=2009),F166,0)+IF(AND(Calc!$C$2&lt;=2010,Calc!$C$3&gt;=2010),G166,0)+IF(AND(Calc!$C$2&lt;=2011,Calc!$C$3&gt;=2011),H166,0)</f>
        <v>532.79</v>
      </c>
      <c r="O166" s="61" t="n">
        <f aca="false">IF(AND(N166&gt;0,OR(Calc!$C$4="*",B166=Calc!$C$4)),N166+ROW()*0.000000001,0)</f>
        <v>532.790000166</v>
      </c>
    </row>
    <row r="167" customFormat="false" ht="15" hidden="false" customHeight="false" outlineLevel="0" collapsed="false">
      <c r="A167" s="49" t="n">
        <v>12514</v>
      </c>
      <c r="B167" s="49" t="s">
        <v>192</v>
      </c>
      <c r="C167" s="63" t="n">
        <v>40245</v>
      </c>
      <c r="D167" s="63" t="n">
        <v>40619</v>
      </c>
      <c r="E167" s="49" t="n">
        <v>2</v>
      </c>
      <c r="F167" s="54" t="n">
        <v>0</v>
      </c>
      <c r="G167" s="54" t="n">
        <v>580.08</v>
      </c>
      <c r="H167" s="54" t="n">
        <v>1017.68</v>
      </c>
      <c r="I167" s="54" t="n">
        <f aca="false">SUM(F167:H167)</f>
        <v>1597.76</v>
      </c>
      <c r="J167" s="49" t="n">
        <f aca="false">Calc!$C$5-D167</f>
        <v>268</v>
      </c>
      <c r="K167" s="49" t="n">
        <f aca="false">IF(J167&lt;=Calc!$C$11,4,IF(J167&lt;=Calc!$C$12,3,IF(J167&lt;=Calc!$C$13,2,1)))</f>
        <v>2</v>
      </c>
      <c r="L167" s="49" t="n">
        <f aca="false">1+(E167&gt;=Calc!$C$16)+(E167&gt;=Calc!$C$17)+(E167&gt;=Calc!$C$18)</f>
        <v>2</v>
      </c>
      <c r="M167" s="49" t="str">
        <f aca="false">IF(AND(K167=4,L167&gt;=3),"Champions",IF(AND(K167=3,L167&gt;=3),"Loyal",IF(K167&gt;=3,"Recent / New",IF(L167&gt;=3,"At Risk","Hibernating / Lost"))))</f>
        <v>Hibernating / Lost</v>
      </c>
      <c r="N167" s="54" t="n">
        <f aca="false">IF(AND(Calc!$C$2&lt;=2009,Calc!$C$3&gt;=2009),F167,0)+IF(AND(Calc!$C$2&lt;=2010,Calc!$C$3&gt;=2010),G167,0)+IF(AND(Calc!$C$2&lt;=2011,Calc!$C$3&gt;=2011),H167,0)</f>
        <v>1597.76</v>
      </c>
      <c r="O167" s="61" t="n">
        <f aca="false">IF(AND(N167&gt;0,OR(Calc!$C$4="*",B167=Calc!$C$4)),N167+ROW()*0.000000001,0)</f>
        <v>1597.760000167</v>
      </c>
    </row>
    <row r="168" customFormat="false" ht="15" hidden="false" customHeight="false" outlineLevel="0" collapsed="false">
      <c r="A168" s="49" t="n">
        <v>12515</v>
      </c>
      <c r="B168" s="49" t="s">
        <v>192</v>
      </c>
      <c r="C168" s="63" t="n">
        <v>40533</v>
      </c>
      <c r="D168" s="63" t="n">
        <v>40533</v>
      </c>
      <c r="E168" s="49" t="n">
        <v>1</v>
      </c>
      <c r="F168" s="54" t="n">
        <v>0</v>
      </c>
      <c r="G168" s="54" t="n">
        <v>278.7</v>
      </c>
      <c r="H168" s="54" t="n">
        <v>0</v>
      </c>
      <c r="I168" s="54" t="n">
        <f aca="false">SUM(F168:H168)</f>
        <v>278.7</v>
      </c>
      <c r="J168" s="49" t="n">
        <f aca="false">Calc!$C$5-D168</f>
        <v>354</v>
      </c>
      <c r="K168" s="49" t="n">
        <f aca="false">IF(J168&lt;=Calc!$C$11,4,IF(J168&lt;=Calc!$C$12,3,IF(J168&lt;=Calc!$C$13,2,1)))</f>
        <v>2</v>
      </c>
      <c r="L168" s="49" t="n">
        <f aca="false">1+(E168&gt;=Calc!$C$16)+(E168&gt;=Calc!$C$17)+(E168&gt;=Calc!$C$18)</f>
        <v>1</v>
      </c>
      <c r="M168" s="49" t="str">
        <f aca="false">IF(AND(K168=4,L168&gt;=3),"Champions",IF(AND(K168=3,L168&gt;=3),"Loyal",IF(K168&gt;=3,"Recent / New",IF(L168&gt;=3,"At Risk","Hibernating / Lost"))))</f>
        <v>Hibernating / Lost</v>
      </c>
      <c r="N168" s="54" t="n">
        <f aca="false">IF(AND(Calc!$C$2&lt;=2009,Calc!$C$3&gt;=2009),F168,0)+IF(AND(Calc!$C$2&lt;=2010,Calc!$C$3&gt;=2010),G168,0)+IF(AND(Calc!$C$2&lt;=2011,Calc!$C$3&gt;=2011),H168,0)</f>
        <v>278.7</v>
      </c>
      <c r="O168" s="61" t="n">
        <f aca="false">IF(AND(N168&gt;0,OR(Calc!$C$4="*",B168=Calc!$C$4)),N168+ROW()*0.000000001,0)</f>
        <v>278.700000168</v>
      </c>
    </row>
    <row r="169" customFormat="false" ht="15" hidden="false" customHeight="false" outlineLevel="0" collapsed="false">
      <c r="A169" s="49" t="n">
        <v>12516</v>
      </c>
      <c r="B169" s="49" t="s">
        <v>206</v>
      </c>
      <c r="C169" s="63" t="n">
        <v>40287</v>
      </c>
      <c r="D169" s="63" t="n">
        <v>40809</v>
      </c>
      <c r="E169" s="49" t="n">
        <v>4</v>
      </c>
      <c r="F169" s="54" t="n">
        <v>0</v>
      </c>
      <c r="G169" s="54" t="n">
        <v>1102.56</v>
      </c>
      <c r="H169" s="54" t="n">
        <v>1186.06</v>
      </c>
      <c r="I169" s="54" t="n">
        <f aca="false">SUM(F169:H169)</f>
        <v>2288.62</v>
      </c>
      <c r="J169" s="49" t="n">
        <f aca="false">Calc!$C$5-D169</f>
        <v>78</v>
      </c>
      <c r="K169" s="49" t="n">
        <f aca="false">IF(J169&lt;=Calc!$C$11,4,IF(J169&lt;=Calc!$C$12,3,IF(J169&lt;=Calc!$C$13,2,1)))</f>
        <v>3</v>
      </c>
      <c r="L169" s="49" t="n">
        <f aca="false">1+(E169&gt;=Calc!$C$16)+(E169&gt;=Calc!$C$17)+(E169&gt;=Calc!$C$18)</f>
        <v>3</v>
      </c>
      <c r="M169" s="49" t="str">
        <f aca="false">IF(AND(K169=4,L169&gt;=3),"Champions",IF(AND(K169=3,L169&gt;=3),"Loyal",IF(K169&gt;=3,"Recent / New",IF(L169&gt;=3,"At Risk","Hibernating / Lost"))))</f>
        <v>Loyal</v>
      </c>
      <c r="N169" s="54" t="n">
        <f aca="false">IF(AND(Calc!$C$2&lt;=2009,Calc!$C$3&gt;=2009),F169,0)+IF(AND(Calc!$C$2&lt;=2010,Calc!$C$3&gt;=2010),G169,0)+IF(AND(Calc!$C$2&lt;=2011,Calc!$C$3&gt;=2011),H169,0)</f>
        <v>2288.62</v>
      </c>
      <c r="O169" s="61" t="n">
        <f aca="false">IF(AND(N169&gt;0,OR(Calc!$C$4="*",B169=Calc!$C$4)),N169+ROW()*0.000000001,0)</f>
        <v>2288.620000169</v>
      </c>
    </row>
    <row r="170" customFormat="false" ht="15" hidden="false" customHeight="false" outlineLevel="0" collapsed="false">
      <c r="A170" s="49" t="n">
        <v>12517</v>
      </c>
      <c r="B170" s="49" t="s">
        <v>206</v>
      </c>
      <c r="C170" s="63" t="n">
        <v>40696</v>
      </c>
      <c r="D170" s="63" t="n">
        <v>40858</v>
      </c>
      <c r="E170" s="49" t="n">
        <v>4</v>
      </c>
      <c r="F170" s="54" t="n">
        <v>0</v>
      </c>
      <c r="G170" s="54" t="n">
        <v>0</v>
      </c>
      <c r="H170" s="54" t="n">
        <v>2263.65</v>
      </c>
      <c r="I170" s="54" t="n">
        <f aca="false">SUM(F170:H170)</f>
        <v>2263.65</v>
      </c>
      <c r="J170" s="49" t="n">
        <f aca="false">Calc!$C$5-D170</f>
        <v>29</v>
      </c>
      <c r="K170" s="49" t="n">
        <f aca="false">IF(J170&lt;=Calc!$C$11,4,IF(J170&lt;=Calc!$C$12,3,IF(J170&lt;=Calc!$C$13,2,1)))</f>
        <v>3</v>
      </c>
      <c r="L170" s="49" t="n">
        <f aca="false">1+(E170&gt;=Calc!$C$16)+(E170&gt;=Calc!$C$17)+(E170&gt;=Calc!$C$18)</f>
        <v>3</v>
      </c>
      <c r="M170" s="49" t="str">
        <f aca="false">IF(AND(K170=4,L170&gt;=3),"Champions",IF(AND(K170=3,L170&gt;=3),"Loyal",IF(K170&gt;=3,"Recent / New",IF(L170&gt;=3,"At Risk","Hibernating / Lost"))))</f>
        <v>Loyal</v>
      </c>
      <c r="N170" s="54" t="n">
        <f aca="false">IF(AND(Calc!$C$2&lt;=2009,Calc!$C$3&gt;=2009),F170,0)+IF(AND(Calc!$C$2&lt;=2010,Calc!$C$3&gt;=2010),G170,0)+IF(AND(Calc!$C$2&lt;=2011,Calc!$C$3&gt;=2011),H170,0)</f>
        <v>2263.65</v>
      </c>
      <c r="O170" s="61" t="n">
        <f aca="false">IF(AND(N170&gt;0,OR(Calc!$C$4="*",B170=Calc!$C$4)),N170+ROW()*0.000000001,0)</f>
        <v>2263.65000017</v>
      </c>
    </row>
    <row r="171" customFormat="false" ht="15" hidden="false" customHeight="false" outlineLevel="0" collapsed="false">
      <c r="A171" s="49" t="n">
        <v>12518</v>
      </c>
      <c r="B171" s="49" t="s">
        <v>206</v>
      </c>
      <c r="C171" s="63" t="n">
        <v>40776</v>
      </c>
      <c r="D171" s="63" t="n">
        <v>40886</v>
      </c>
      <c r="E171" s="49" t="n">
        <v>5</v>
      </c>
      <c r="F171" s="54" t="n">
        <v>0</v>
      </c>
      <c r="G171" s="54" t="n">
        <v>0</v>
      </c>
      <c r="H171" s="54" t="n">
        <v>1840.89</v>
      </c>
      <c r="I171" s="54" t="n">
        <f aca="false">SUM(F171:H171)</f>
        <v>1840.89</v>
      </c>
      <c r="J171" s="49" t="n">
        <f aca="false">Calc!$C$5-D171</f>
        <v>1</v>
      </c>
      <c r="K171" s="49" t="n">
        <f aca="false">IF(J171&lt;=Calc!$C$11,4,IF(J171&lt;=Calc!$C$12,3,IF(J171&lt;=Calc!$C$13,2,1)))</f>
        <v>4</v>
      </c>
      <c r="L171" s="49" t="n">
        <f aca="false">1+(E171&gt;=Calc!$C$16)+(E171&gt;=Calc!$C$17)+(E171&gt;=Calc!$C$18)</f>
        <v>3</v>
      </c>
      <c r="M171" s="49" t="str">
        <f aca="false">IF(AND(K171=4,L171&gt;=3),"Champions",IF(AND(K171=3,L171&gt;=3),"Loyal",IF(K171&gt;=3,"Recent / New",IF(L171&gt;=3,"At Risk","Hibernating / Lost"))))</f>
        <v>Champions</v>
      </c>
      <c r="N171" s="54" t="n">
        <f aca="false">IF(AND(Calc!$C$2&lt;=2009,Calc!$C$3&gt;=2009),F171,0)+IF(AND(Calc!$C$2&lt;=2010,Calc!$C$3&gt;=2010),G171,0)+IF(AND(Calc!$C$2&lt;=2011,Calc!$C$3&gt;=2011),H171,0)</f>
        <v>1840.89</v>
      </c>
      <c r="O171" s="61" t="n">
        <f aca="false">IF(AND(N171&gt;0,OR(Calc!$C$4="*",B171=Calc!$C$4)),N171+ROW()*0.000000001,0)</f>
        <v>1840.890000171</v>
      </c>
    </row>
    <row r="172" customFormat="false" ht="15" hidden="false" customHeight="false" outlineLevel="0" collapsed="false">
      <c r="A172" s="49" t="n">
        <v>12519</v>
      </c>
      <c r="B172" s="49" t="s">
        <v>206</v>
      </c>
      <c r="C172" s="63" t="n">
        <v>40410</v>
      </c>
      <c r="D172" s="63" t="n">
        <v>40823</v>
      </c>
      <c r="E172" s="49" t="n">
        <v>2</v>
      </c>
      <c r="F172" s="54" t="n">
        <v>0</v>
      </c>
      <c r="G172" s="54" t="n">
        <v>318.35</v>
      </c>
      <c r="H172" s="54" t="n">
        <v>276.84</v>
      </c>
      <c r="I172" s="54" t="n">
        <f aca="false">SUM(F172:H172)</f>
        <v>595.19</v>
      </c>
      <c r="J172" s="49" t="n">
        <f aca="false">Calc!$C$5-D172</f>
        <v>64</v>
      </c>
      <c r="K172" s="49" t="n">
        <f aca="false">IF(J172&lt;=Calc!$C$11,4,IF(J172&lt;=Calc!$C$12,3,IF(J172&lt;=Calc!$C$13,2,1)))</f>
        <v>3</v>
      </c>
      <c r="L172" s="49" t="n">
        <f aca="false">1+(E172&gt;=Calc!$C$16)+(E172&gt;=Calc!$C$17)+(E172&gt;=Calc!$C$18)</f>
        <v>2</v>
      </c>
      <c r="M172" s="49" t="str">
        <f aca="false">IF(AND(K172=4,L172&gt;=3),"Champions",IF(AND(K172=3,L172&gt;=3),"Loyal",IF(K172&gt;=3,"Recent / New",IF(L172&gt;=3,"At Risk","Hibernating / Lost"))))</f>
        <v>Recent / New</v>
      </c>
      <c r="N172" s="54" t="n">
        <f aca="false">IF(AND(Calc!$C$2&lt;=2009,Calc!$C$3&gt;=2009),F172,0)+IF(AND(Calc!$C$2&lt;=2010,Calc!$C$3&gt;=2010),G172,0)+IF(AND(Calc!$C$2&lt;=2011,Calc!$C$3&gt;=2011),H172,0)</f>
        <v>595.19</v>
      </c>
      <c r="O172" s="61" t="n">
        <f aca="false">IF(AND(N172&gt;0,OR(Calc!$C$4="*",B172=Calc!$C$4)),N172+ROW()*0.000000001,0)</f>
        <v>595.190000172</v>
      </c>
    </row>
    <row r="173" customFormat="false" ht="15" hidden="false" customHeight="false" outlineLevel="0" collapsed="false">
      <c r="A173" s="49" t="n">
        <v>12520</v>
      </c>
      <c r="B173" s="49" t="s">
        <v>206</v>
      </c>
      <c r="C173" s="63" t="n">
        <v>40613</v>
      </c>
      <c r="D173" s="63" t="n">
        <v>40807</v>
      </c>
      <c r="E173" s="49" t="n">
        <v>5</v>
      </c>
      <c r="F173" s="54" t="n">
        <v>0</v>
      </c>
      <c r="G173" s="54" t="n">
        <v>0</v>
      </c>
      <c r="H173" s="54" t="n">
        <v>2294.51</v>
      </c>
      <c r="I173" s="54" t="n">
        <f aca="false">SUM(F173:H173)</f>
        <v>2294.51</v>
      </c>
      <c r="J173" s="49" t="n">
        <f aca="false">Calc!$C$5-D173</f>
        <v>80</v>
      </c>
      <c r="K173" s="49" t="n">
        <f aca="false">IF(J173&lt;=Calc!$C$11,4,IF(J173&lt;=Calc!$C$12,3,IF(J173&lt;=Calc!$C$13,2,1)))</f>
        <v>3</v>
      </c>
      <c r="L173" s="49" t="n">
        <f aca="false">1+(E173&gt;=Calc!$C$16)+(E173&gt;=Calc!$C$17)+(E173&gt;=Calc!$C$18)</f>
        <v>3</v>
      </c>
      <c r="M173" s="49" t="str">
        <f aca="false">IF(AND(K173=4,L173&gt;=3),"Champions",IF(AND(K173=3,L173&gt;=3),"Loyal",IF(K173&gt;=3,"Recent / New",IF(L173&gt;=3,"At Risk","Hibernating / Lost"))))</f>
        <v>Loyal</v>
      </c>
      <c r="N173" s="54" t="n">
        <f aca="false">IF(AND(Calc!$C$2&lt;=2009,Calc!$C$3&gt;=2009),F173,0)+IF(AND(Calc!$C$2&lt;=2010,Calc!$C$3&gt;=2010),G173,0)+IF(AND(Calc!$C$2&lt;=2011,Calc!$C$3&gt;=2011),H173,0)</f>
        <v>2294.51</v>
      </c>
      <c r="O173" s="61" t="n">
        <f aca="false">IF(AND(N173&gt;0,OR(Calc!$C$4="*",B173=Calc!$C$4)),N173+ROW()*0.000000001,0)</f>
        <v>2294.510000173</v>
      </c>
    </row>
    <row r="174" customFormat="false" ht="15" hidden="false" customHeight="false" outlineLevel="0" collapsed="false">
      <c r="A174" s="49" t="n">
        <v>12521</v>
      </c>
      <c r="B174" s="49" t="s">
        <v>206</v>
      </c>
      <c r="C174" s="63" t="n">
        <v>40744</v>
      </c>
      <c r="D174" s="63" t="n">
        <v>40744</v>
      </c>
      <c r="E174" s="49" t="n">
        <v>1</v>
      </c>
      <c r="F174" s="54" t="n">
        <v>0</v>
      </c>
      <c r="G174" s="54" t="n">
        <v>0</v>
      </c>
      <c r="H174" s="54" t="n">
        <v>545.68</v>
      </c>
      <c r="I174" s="54" t="n">
        <f aca="false">SUM(F174:H174)</f>
        <v>545.68</v>
      </c>
      <c r="J174" s="49" t="n">
        <f aca="false">Calc!$C$5-D174</f>
        <v>143</v>
      </c>
      <c r="K174" s="49" t="n">
        <f aca="false">IF(J174&lt;=Calc!$C$11,4,IF(J174&lt;=Calc!$C$12,3,IF(J174&lt;=Calc!$C$13,2,1)))</f>
        <v>2</v>
      </c>
      <c r="L174" s="49" t="n">
        <f aca="false">1+(E174&gt;=Calc!$C$16)+(E174&gt;=Calc!$C$17)+(E174&gt;=Calc!$C$18)</f>
        <v>1</v>
      </c>
      <c r="M174" s="49" t="str">
        <f aca="false">IF(AND(K174=4,L174&gt;=3),"Champions",IF(AND(K174=3,L174&gt;=3),"Loyal",IF(K174&gt;=3,"Recent / New",IF(L174&gt;=3,"At Risk","Hibernating / Lost"))))</f>
        <v>Hibernating / Lost</v>
      </c>
      <c r="N174" s="54" t="n">
        <f aca="false">IF(AND(Calc!$C$2&lt;=2009,Calc!$C$3&gt;=2009),F174,0)+IF(AND(Calc!$C$2&lt;=2010,Calc!$C$3&gt;=2010),G174,0)+IF(AND(Calc!$C$2&lt;=2011,Calc!$C$3&gt;=2011),H174,0)</f>
        <v>545.68</v>
      </c>
      <c r="O174" s="61" t="n">
        <f aca="false">IF(AND(N174&gt;0,OR(Calc!$C$4="*",B174=Calc!$C$4)),N174+ROW()*0.000000001,0)</f>
        <v>545.680000174</v>
      </c>
    </row>
    <row r="175" customFormat="false" ht="15" hidden="false" customHeight="false" outlineLevel="0" collapsed="false">
      <c r="A175" s="49" t="n">
        <v>12522</v>
      </c>
      <c r="B175" s="49" t="s">
        <v>206</v>
      </c>
      <c r="C175" s="63" t="n">
        <v>40835</v>
      </c>
      <c r="D175" s="63" t="n">
        <v>40847</v>
      </c>
      <c r="E175" s="49" t="n">
        <v>2</v>
      </c>
      <c r="F175" s="54" t="n">
        <v>0</v>
      </c>
      <c r="G175" s="54" t="n">
        <v>0</v>
      </c>
      <c r="H175" s="54" t="n">
        <v>156.72</v>
      </c>
      <c r="I175" s="54" t="n">
        <f aca="false">SUM(F175:H175)</f>
        <v>156.72</v>
      </c>
      <c r="J175" s="49" t="n">
        <f aca="false">Calc!$C$5-D175</f>
        <v>40</v>
      </c>
      <c r="K175" s="49" t="n">
        <f aca="false">IF(J175&lt;=Calc!$C$11,4,IF(J175&lt;=Calc!$C$12,3,IF(J175&lt;=Calc!$C$13,2,1)))</f>
        <v>3</v>
      </c>
      <c r="L175" s="49" t="n">
        <f aca="false">1+(E175&gt;=Calc!$C$16)+(E175&gt;=Calc!$C$17)+(E175&gt;=Calc!$C$18)</f>
        <v>2</v>
      </c>
      <c r="M175" s="49" t="str">
        <f aca="false">IF(AND(K175=4,L175&gt;=3),"Champions",IF(AND(K175=3,L175&gt;=3),"Loyal",IF(K175&gt;=3,"Recent / New",IF(L175&gt;=3,"At Risk","Hibernating / Lost"))))</f>
        <v>Recent / New</v>
      </c>
      <c r="N175" s="54" t="n">
        <f aca="false">IF(AND(Calc!$C$2&lt;=2009,Calc!$C$3&gt;=2009),F175,0)+IF(AND(Calc!$C$2&lt;=2010,Calc!$C$3&gt;=2010),G175,0)+IF(AND(Calc!$C$2&lt;=2011,Calc!$C$3&gt;=2011),H175,0)</f>
        <v>156.72</v>
      </c>
      <c r="O175" s="61" t="n">
        <f aca="false">IF(AND(N175&gt;0,OR(Calc!$C$4="*",B175=Calc!$C$4)),N175+ROW()*0.000000001,0)</f>
        <v>156.720000175</v>
      </c>
    </row>
    <row r="176" customFormat="false" ht="15" hidden="false" customHeight="false" outlineLevel="0" collapsed="false">
      <c r="A176" s="49" t="n">
        <v>12523</v>
      </c>
      <c r="B176" s="49" t="s">
        <v>205</v>
      </c>
      <c r="C176" s="63" t="n">
        <v>40154</v>
      </c>
      <c r="D176" s="63" t="n">
        <v>40867</v>
      </c>
      <c r="E176" s="49" t="n">
        <v>23</v>
      </c>
      <c r="F176" s="54" t="n">
        <v>63.61</v>
      </c>
      <c r="G176" s="54" t="n">
        <v>2157.87</v>
      </c>
      <c r="H176" s="54" t="n">
        <v>1655.57</v>
      </c>
      <c r="I176" s="54" t="n">
        <f aca="false">SUM(F176:H176)</f>
        <v>3877.05</v>
      </c>
      <c r="J176" s="49" t="n">
        <f aca="false">Calc!$C$5-D176</f>
        <v>20</v>
      </c>
      <c r="K176" s="49" t="n">
        <f aca="false">IF(J176&lt;=Calc!$C$11,4,IF(J176&lt;=Calc!$C$12,3,IF(J176&lt;=Calc!$C$13,2,1)))</f>
        <v>4</v>
      </c>
      <c r="L176" s="49" t="n">
        <f aca="false">1+(E176&gt;=Calc!$C$16)+(E176&gt;=Calc!$C$17)+(E176&gt;=Calc!$C$18)</f>
        <v>4</v>
      </c>
      <c r="M176" s="49" t="str">
        <f aca="false">IF(AND(K176=4,L176&gt;=3),"Champions",IF(AND(K176=3,L176&gt;=3),"Loyal",IF(K176&gt;=3,"Recent / New",IF(L176&gt;=3,"At Risk","Hibernating / Lost"))))</f>
        <v>Champions</v>
      </c>
      <c r="N176" s="54" t="n">
        <f aca="false">IF(AND(Calc!$C$2&lt;=2009,Calc!$C$3&gt;=2009),F176,0)+IF(AND(Calc!$C$2&lt;=2010,Calc!$C$3&gt;=2010),G176,0)+IF(AND(Calc!$C$2&lt;=2011,Calc!$C$3&gt;=2011),H176,0)</f>
        <v>3877.05</v>
      </c>
      <c r="O176" s="61" t="n">
        <f aca="false">IF(AND(N176&gt;0,OR(Calc!$C$4="*",B176=Calc!$C$4)),N176+ROW()*0.000000001,0)</f>
        <v>3877.050000176</v>
      </c>
    </row>
    <row r="177" customFormat="false" ht="15" hidden="false" customHeight="false" outlineLevel="0" collapsed="false">
      <c r="A177" s="49" t="n">
        <v>12524</v>
      </c>
      <c r="B177" s="49" t="s">
        <v>206</v>
      </c>
      <c r="C177" s="63" t="n">
        <v>40217</v>
      </c>
      <c r="D177" s="63" t="n">
        <v>40877</v>
      </c>
      <c r="E177" s="49" t="n">
        <v>17</v>
      </c>
      <c r="F177" s="54" t="n">
        <v>0</v>
      </c>
      <c r="G177" s="54" t="n">
        <v>5813.64</v>
      </c>
      <c r="H177" s="54" t="n">
        <v>3945.72</v>
      </c>
      <c r="I177" s="54" t="n">
        <f aca="false">SUM(F177:H177)</f>
        <v>9759.36</v>
      </c>
      <c r="J177" s="49" t="n">
        <f aca="false">Calc!$C$5-D177</f>
        <v>10</v>
      </c>
      <c r="K177" s="49" t="n">
        <f aca="false">IF(J177&lt;=Calc!$C$11,4,IF(J177&lt;=Calc!$C$12,3,IF(J177&lt;=Calc!$C$13,2,1)))</f>
        <v>4</v>
      </c>
      <c r="L177" s="49" t="n">
        <f aca="false">1+(E177&gt;=Calc!$C$16)+(E177&gt;=Calc!$C$17)+(E177&gt;=Calc!$C$18)</f>
        <v>4</v>
      </c>
      <c r="M177" s="49" t="str">
        <f aca="false">IF(AND(K177=4,L177&gt;=3),"Champions",IF(AND(K177=3,L177&gt;=3),"Loyal",IF(K177&gt;=3,"Recent / New",IF(L177&gt;=3,"At Risk","Hibernating / Lost"))))</f>
        <v>Champions</v>
      </c>
      <c r="N177" s="54" t="n">
        <f aca="false">IF(AND(Calc!$C$2&lt;=2009,Calc!$C$3&gt;=2009),F177,0)+IF(AND(Calc!$C$2&lt;=2010,Calc!$C$3&gt;=2010),G177,0)+IF(AND(Calc!$C$2&lt;=2011,Calc!$C$3&gt;=2011),H177,0)</f>
        <v>9759.36</v>
      </c>
      <c r="O177" s="61" t="n">
        <f aca="false">IF(AND(N177&gt;0,OR(Calc!$C$4="*",B177=Calc!$C$4)),N177+ROW()*0.000000001,0)</f>
        <v>9759.360000177</v>
      </c>
    </row>
    <row r="178" customFormat="false" ht="15" hidden="false" customHeight="false" outlineLevel="0" collapsed="false">
      <c r="A178" s="49" t="n">
        <v>12525</v>
      </c>
      <c r="B178" s="49" t="s">
        <v>205</v>
      </c>
      <c r="C178" s="63" t="n">
        <v>40239</v>
      </c>
      <c r="D178" s="63" t="n">
        <v>40388</v>
      </c>
      <c r="E178" s="49" t="n">
        <v>3</v>
      </c>
      <c r="F178" s="54" t="n">
        <v>-45.75</v>
      </c>
      <c r="G178" s="54" t="n">
        <v>790.93</v>
      </c>
      <c r="H178" s="54" t="n">
        <v>0</v>
      </c>
      <c r="I178" s="54" t="n">
        <f aca="false">SUM(F178:H178)</f>
        <v>745.18</v>
      </c>
      <c r="J178" s="49" t="n">
        <f aca="false">Calc!$C$5-D178</f>
        <v>499</v>
      </c>
      <c r="K178" s="49" t="n">
        <f aca="false">IF(J178&lt;=Calc!$C$11,4,IF(J178&lt;=Calc!$C$12,3,IF(J178&lt;=Calc!$C$13,2,1)))</f>
        <v>1</v>
      </c>
      <c r="L178" s="49" t="n">
        <f aca="false">1+(E178&gt;=Calc!$C$16)+(E178&gt;=Calc!$C$17)+(E178&gt;=Calc!$C$18)</f>
        <v>2</v>
      </c>
      <c r="M178" s="49" t="str">
        <f aca="false">IF(AND(K178=4,L178&gt;=3),"Champions",IF(AND(K178=3,L178&gt;=3),"Loyal",IF(K178&gt;=3,"Recent / New",IF(L178&gt;=3,"At Risk","Hibernating / Lost"))))</f>
        <v>Hibernating / Lost</v>
      </c>
      <c r="N178" s="54" t="n">
        <f aca="false">IF(AND(Calc!$C$2&lt;=2009,Calc!$C$3&gt;=2009),F178,0)+IF(AND(Calc!$C$2&lt;=2010,Calc!$C$3&gt;=2010),G178,0)+IF(AND(Calc!$C$2&lt;=2011,Calc!$C$3&gt;=2011),H178,0)</f>
        <v>745.18</v>
      </c>
      <c r="O178" s="61" t="n">
        <f aca="false">IF(AND(N178&gt;0,OR(Calc!$C$4="*",B178=Calc!$C$4)),N178+ROW()*0.000000001,0)</f>
        <v>745.180000178</v>
      </c>
    </row>
    <row r="179" customFormat="false" ht="15" hidden="false" customHeight="false" outlineLevel="0" collapsed="false">
      <c r="A179" s="49" t="n">
        <v>12526</v>
      </c>
      <c r="B179" s="49" t="s">
        <v>206</v>
      </c>
      <c r="C179" s="63" t="n">
        <v>40792</v>
      </c>
      <c r="D179" s="63" t="n">
        <v>40886</v>
      </c>
      <c r="E179" s="49" t="n">
        <v>3</v>
      </c>
      <c r="F179" s="54" t="n">
        <v>0</v>
      </c>
      <c r="G179" s="54" t="n">
        <v>0</v>
      </c>
      <c r="H179" s="54" t="n">
        <v>1172.66</v>
      </c>
      <c r="I179" s="54" t="n">
        <f aca="false">SUM(F179:H179)</f>
        <v>1172.66</v>
      </c>
      <c r="J179" s="49" t="n">
        <f aca="false">Calc!$C$5-D179</f>
        <v>1</v>
      </c>
      <c r="K179" s="49" t="n">
        <f aca="false">IF(J179&lt;=Calc!$C$11,4,IF(J179&lt;=Calc!$C$12,3,IF(J179&lt;=Calc!$C$13,2,1)))</f>
        <v>4</v>
      </c>
      <c r="L179" s="49" t="n">
        <f aca="false">1+(E179&gt;=Calc!$C$16)+(E179&gt;=Calc!$C$17)+(E179&gt;=Calc!$C$18)</f>
        <v>2</v>
      </c>
      <c r="M179" s="49" t="str">
        <f aca="false">IF(AND(K179=4,L179&gt;=3),"Champions",IF(AND(K179=3,L179&gt;=3),"Loyal",IF(K179&gt;=3,"Recent / New",IF(L179&gt;=3,"At Risk","Hibernating / Lost"))))</f>
        <v>Recent / New</v>
      </c>
      <c r="N179" s="54" t="n">
        <f aca="false">IF(AND(Calc!$C$2&lt;=2009,Calc!$C$3&gt;=2009),F179,0)+IF(AND(Calc!$C$2&lt;=2010,Calc!$C$3&gt;=2010),G179,0)+IF(AND(Calc!$C$2&lt;=2011,Calc!$C$3&gt;=2011),H179,0)</f>
        <v>1172.66</v>
      </c>
      <c r="O179" s="61" t="n">
        <f aca="false">IF(AND(N179&gt;0,OR(Calc!$C$4="*",B179=Calc!$C$4)),N179+ROW()*0.000000001,0)</f>
        <v>1172.660000179</v>
      </c>
    </row>
    <row r="180" customFormat="false" ht="15" hidden="false" customHeight="false" outlineLevel="0" collapsed="false">
      <c r="A180" s="49" t="n">
        <v>12527</v>
      </c>
      <c r="B180" s="49" t="s">
        <v>206</v>
      </c>
      <c r="C180" s="63" t="n">
        <v>40357</v>
      </c>
      <c r="D180" s="63" t="n">
        <v>40805</v>
      </c>
      <c r="E180" s="49" t="n">
        <v>5</v>
      </c>
      <c r="F180" s="54" t="n">
        <v>0</v>
      </c>
      <c r="G180" s="54" t="n">
        <v>386.8</v>
      </c>
      <c r="H180" s="54" t="n">
        <v>330.71</v>
      </c>
      <c r="I180" s="54" t="n">
        <f aca="false">SUM(F180:H180)</f>
        <v>717.51</v>
      </c>
      <c r="J180" s="49" t="n">
        <f aca="false">Calc!$C$5-D180</f>
        <v>82</v>
      </c>
      <c r="K180" s="49" t="n">
        <f aca="false">IF(J180&lt;=Calc!$C$11,4,IF(J180&lt;=Calc!$C$12,3,IF(J180&lt;=Calc!$C$13,2,1)))</f>
        <v>3</v>
      </c>
      <c r="L180" s="49" t="n">
        <f aca="false">1+(E180&gt;=Calc!$C$16)+(E180&gt;=Calc!$C$17)+(E180&gt;=Calc!$C$18)</f>
        <v>3</v>
      </c>
      <c r="M180" s="49" t="str">
        <f aca="false">IF(AND(K180=4,L180&gt;=3),"Champions",IF(AND(K180=3,L180&gt;=3),"Loyal",IF(K180&gt;=3,"Recent / New",IF(L180&gt;=3,"At Risk","Hibernating / Lost"))))</f>
        <v>Loyal</v>
      </c>
      <c r="N180" s="54" t="n">
        <f aca="false">IF(AND(Calc!$C$2&lt;=2009,Calc!$C$3&gt;=2009),F180,0)+IF(AND(Calc!$C$2&lt;=2010,Calc!$C$3&gt;=2010),G180,0)+IF(AND(Calc!$C$2&lt;=2011,Calc!$C$3&gt;=2011),H180,0)</f>
        <v>717.51</v>
      </c>
      <c r="O180" s="61" t="n">
        <f aca="false">IF(AND(N180&gt;0,OR(Calc!$C$4="*",B180=Calc!$C$4)),N180+ROW()*0.000000001,0)</f>
        <v>717.51000018</v>
      </c>
    </row>
    <row r="181" customFormat="false" ht="15" hidden="false" customHeight="false" outlineLevel="0" collapsed="false">
      <c r="A181" s="49" t="n">
        <v>12528</v>
      </c>
      <c r="B181" s="49" t="s">
        <v>206</v>
      </c>
      <c r="C181" s="63" t="n">
        <v>40574</v>
      </c>
      <c r="D181" s="63" t="n">
        <v>40877</v>
      </c>
      <c r="E181" s="49" t="n">
        <v>6</v>
      </c>
      <c r="F181" s="54" t="n">
        <v>0</v>
      </c>
      <c r="G181" s="54" t="n">
        <v>0</v>
      </c>
      <c r="H181" s="54" t="n">
        <v>1634.28</v>
      </c>
      <c r="I181" s="54" t="n">
        <f aca="false">SUM(F181:H181)</f>
        <v>1634.28</v>
      </c>
      <c r="J181" s="49" t="n">
        <f aca="false">Calc!$C$5-D181</f>
        <v>10</v>
      </c>
      <c r="K181" s="49" t="n">
        <f aca="false">IF(J181&lt;=Calc!$C$11,4,IF(J181&lt;=Calc!$C$12,3,IF(J181&lt;=Calc!$C$13,2,1)))</f>
        <v>4</v>
      </c>
      <c r="L181" s="49" t="n">
        <f aca="false">1+(E181&gt;=Calc!$C$16)+(E181&gt;=Calc!$C$17)+(E181&gt;=Calc!$C$18)</f>
        <v>3</v>
      </c>
      <c r="M181" s="49" t="str">
        <f aca="false">IF(AND(K181=4,L181&gt;=3),"Champions",IF(AND(K181=3,L181&gt;=3),"Loyal",IF(K181&gt;=3,"Recent / New",IF(L181&gt;=3,"At Risk","Hibernating / Lost"))))</f>
        <v>Champions</v>
      </c>
      <c r="N181" s="54" t="n">
        <f aca="false">IF(AND(Calc!$C$2&lt;=2009,Calc!$C$3&gt;=2009),F181,0)+IF(AND(Calc!$C$2&lt;=2010,Calc!$C$3&gt;=2010),G181,0)+IF(AND(Calc!$C$2&lt;=2011,Calc!$C$3&gt;=2011),H181,0)</f>
        <v>1634.28</v>
      </c>
      <c r="O181" s="61" t="n">
        <f aca="false">IF(AND(N181&gt;0,OR(Calc!$C$4="*",B181=Calc!$C$4)),N181+ROW()*0.000000001,0)</f>
        <v>1634.280000181</v>
      </c>
    </row>
    <row r="182" customFormat="false" ht="15" hidden="false" customHeight="false" outlineLevel="0" collapsed="false">
      <c r="A182" s="49" t="n">
        <v>12529</v>
      </c>
      <c r="B182" s="49" t="s">
        <v>205</v>
      </c>
      <c r="C182" s="63" t="n">
        <v>40358</v>
      </c>
      <c r="D182" s="63" t="n">
        <v>40358</v>
      </c>
      <c r="E182" s="49" t="n">
        <v>1</v>
      </c>
      <c r="F182" s="54" t="n">
        <v>0</v>
      </c>
      <c r="G182" s="54" t="n">
        <v>311.78</v>
      </c>
      <c r="H182" s="54" t="n">
        <v>0</v>
      </c>
      <c r="I182" s="54" t="n">
        <f aca="false">SUM(F182:H182)</f>
        <v>311.78</v>
      </c>
      <c r="J182" s="49" t="n">
        <f aca="false">Calc!$C$5-D182</f>
        <v>529</v>
      </c>
      <c r="K182" s="49" t="n">
        <f aca="false">IF(J182&lt;=Calc!$C$11,4,IF(J182&lt;=Calc!$C$12,3,IF(J182&lt;=Calc!$C$13,2,1)))</f>
        <v>1</v>
      </c>
      <c r="L182" s="49" t="n">
        <f aca="false">1+(E182&gt;=Calc!$C$16)+(E182&gt;=Calc!$C$17)+(E182&gt;=Calc!$C$18)</f>
        <v>1</v>
      </c>
      <c r="M182" s="49" t="str">
        <f aca="false">IF(AND(K182=4,L182&gt;=3),"Champions",IF(AND(K182=3,L182&gt;=3),"Loyal",IF(K182&gt;=3,"Recent / New",IF(L182&gt;=3,"At Risk","Hibernating / Lost"))))</f>
        <v>Hibernating / Lost</v>
      </c>
      <c r="N182" s="54" t="n">
        <f aca="false">IF(AND(Calc!$C$2&lt;=2009,Calc!$C$3&gt;=2009),F182,0)+IF(AND(Calc!$C$2&lt;=2010,Calc!$C$3&gt;=2010),G182,0)+IF(AND(Calc!$C$2&lt;=2011,Calc!$C$3&gt;=2011),H182,0)</f>
        <v>311.78</v>
      </c>
      <c r="O182" s="61" t="n">
        <f aca="false">IF(AND(N182&gt;0,OR(Calc!$C$4="*",B182=Calc!$C$4)),N182+ROW()*0.000000001,0)</f>
        <v>311.780000182</v>
      </c>
    </row>
    <row r="183" customFormat="false" ht="15" hidden="false" customHeight="false" outlineLevel="0" collapsed="false">
      <c r="A183" s="49" t="n">
        <v>12530</v>
      </c>
      <c r="B183" s="49" t="s">
        <v>206</v>
      </c>
      <c r="C183" s="63" t="n">
        <v>40244</v>
      </c>
      <c r="D183" s="63" t="n">
        <v>40827</v>
      </c>
      <c r="E183" s="49" t="n">
        <v>9</v>
      </c>
      <c r="F183" s="54" t="n">
        <v>0</v>
      </c>
      <c r="G183" s="54" t="n">
        <v>1868.23</v>
      </c>
      <c r="H183" s="54" t="n">
        <v>1461.63</v>
      </c>
      <c r="I183" s="54" t="n">
        <f aca="false">SUM(F183:H183)</f>
        <v>3329.86</v>
      </c>
      <c r="J183" s="49" t="n">
        <f aca="false">Calc!$C$5-D183</f>
        <v>60</v>
      </c>
      <c r="K183" s="49" t="n">
        <f aca="false">IF(J183&lt;=Calc!$C$11,4,IF(J183&lt;=Calc!$C$12,3,IF(J183&lt;=Calc!$C$13,2,1)))</f>
        <v>3</v>
      </c>
      <c r="L183" s="49" t="n">
        <f aca="false">1+(E183&gt;=Calc!$C$16)+(E183&gt;=Calc!$C$17)+(E183&gt;=Calc!$C$18)</f>
        <v>4</v>
      </c>
      <c r="M183" s="49" t="str">
        <f aca="false">IF(AND(K183=4,L183&gt;=3),"Champions",IF(AND(K183=3,L183&gt;=3),"Loyal",IF(K183&gt;=3,"Recent / New",IF(L183&gt;=3,"At Risk","Hibernating / Lost"))))</f>
        <v>Loyal</v>
      </c>
      <c r="N183" s="54" t="n">
        <f aca="false">IF(AND(Calc!$C$2&lt;=2009,Calc!$C$3&gt;=2009),F183,0)+IF(AND(Calc!$C$2&lt;=2010,Calc!$C$3&gt;=2010),G183,0)+IF(AND(Calc!$C$2&lt;=2011,Calc!$C$3&gt;=2011),H183,0)</f>
        <v>3329.86</v>
      </c>
      <c r="O183" s="61" t="n">
        <f aca="false">IF(AND(N183&gt;0,OR(Calc!$C$4="*",B183=Calc!$C$4)),N183+ROW()*0.000000001,0)</f>
        <v>3329.860000183</v>
      </c>
    </row>
    <row r="184" customFormat="false" ht="15" hidden="false" customHeight="false" outlineLevel="0" collapsed="false">
      <c r="A184" s="49" t="n">
        <v>12531</v>
      </c>
      <c r="B184" s="49" t="s">
        <v>206</v>
      </c>
      <c r="C184" s="63" t="n">
        <v>40200</v>
      </c>
      <c r="D184" s="63" t="n">
        <v>40872</v>
      </c>
      <c r="E184" s="49" t="n">
        <v>2</v>
      </c>
      <c r="F184" s="54" t="n">
        <v>0</v>
      </c>
      <c r="G184" s="54" t="n">
        <v>1611.83</v>
      </c>
      <c r="H184" s="54" t="n">
        <v>125.22</v>
      </c>
      <c r="I184" s="54" t="n">
        <f aca="false">SUM(F184:H184)</f>
        <v>1737.05</v>
      </c>
      <c r="J184" s="49" t="n">
        <f aca="false">Calc!$C$5-D184</f>
        <v>15</v>
      </c>
      <c r="K184" s="49" t="n">
        <f aca="false">IF(J184&lt;=Calc!$C$11,4,IF(J184&lt;=Calc!$C$12,3,IF(J184&lt;=Calc!$C$13,2,1)))</f>
        <v>4</v>
      </c>
      <c r="L184" s="49" t="n">
        <f aca="false">1+(E184&gt;=Calc!$C$16)+(E184&gt;=Calc!$C$17)+(E184&gt;=Calc!$C$18)</f>
        <v>2</v>
      </c>
      <c r="M184" s="49" t="str">
        <f aca="false">IF(AND(K184=4,L184&gt;=3),"Champions",IF(AND(K184=3,L184&gt;=3),"Loyal",IF(K184&gt;=3,"Recent / New",IF(L184&gt;=3,"At Risk","Hibernating / Lost"))))</f>
        <v>Recent / New</v>
      </c>
      <c r="N184" s="54" t="n">
        <f aca="false">IF(AND(Calc!$C$2&lt;=2009,Calc!$C$3&gt;=2009),F184,0)+IF(AND(Calc!$C$2&lt;=2010,Calc!$C$3&gt;=2010),G184,0)+IF(AND(Calc!$C$2&lt;=2011,Calc!$C$3&gt;=2011),H184,0)</f>
        <v>1737.05</v>
      </c>
      <c r="O184" s="61" t="n">
        <f aca="false">IF(AND(N184&gt;0,OR(Calc!$C$4="*",B184=Calc!$C$4)),N184+ROW()*0.000000001,0)</f>
        <v>1737.050000184</v>
      </c>
    </row>
    <row r="185" customFormat="false" ht="15" hidden="false" customHeight="false" outlineLevel="0" collapsed="false">
      <c r="A185" s="49" t="n">
        <v>12532</v>
      </c>
      <c r="B185" s="49" t="s">
        <v>205</v>
      </c>
      <c r="C185" s="63" t="n">
        <v>40856</v>
      </c>
      <c r="D185" s="63" t="n">
        <v>40856</v>
      </c>
      <c r="E185" s="49" t="n">
        <v>1</v>
      </c>
      <c r="F185" s="54" t="n">
        <v>0</v>
      </c>
      <c r="G185" s="54" t="n">
        <v>0</v>
      </c>
      <c r="H185" s="54" t="n">
        <v>313.83</v>
      </c>
      <c r="I185" s="54" t="n">
        <f aca="false">SUM(F185:H185)</f>
        <v>313.83</v>
      </c>
      <c r="J185" s="49" t="n">
        <f aca="false">Calc!$C$5-D185</f>
        <v>31</v>
      </c>
      <c r="K185" s="49" t="n">
        <f aca="false">IF(J185&lt;=Calc!$C$11,4,IF(J185&lt;=Calc!$C$12,3,IF(J185&lt;=Calc!$C$13,2,1)))</f>
        <v>3</v>
      </c>
      <c r="L185" s="49" t="n">
        <f aca="false">1+(E185&gt;=Calc!$C$16)+(E185&gt;=Calc!$C$17)+(E185&gt;=Calc!$C$18)</f>
        <v>1</v>
      </c>
      <c r="M185" s="49" t="str">
        <f aca="false">IF(AND(K185=4,L185&gt;=3),"Champions",IF(AND(K185=3,L185&gt;=3),"Loyal",IF(K185&gt;=3,"Recent / New",IF(L185&gt;=3,"At Risk","Hibernating / Lost"))))</f>
        <v>Recent / New</v>
      </c>
      <c r="N185" s="54" t="n">
        <f aca="false">IF(AND(Calc!$C$2&lt;=2009,Calc!$C$3&gt;=2009),F185,0)+IF(AND(Calc!$C$2&lt;=2010,Calc!$C$3&gt;=2010),G185,0)+IF(AND(Calc!$C$2&lt;=2011,Calc!$C$3&gt;=2011),H185,0)</f>
        <v>313.83</v>
      </c>
      <c r="O185" s="61" t="n">
        <f aca="false">IF(AND(N185&gt;0,OR(Calc!$C$4="*",B185=Calc!$C$4)),N185+ROW()*0.000000001,0)</f>
        <v>313.830000185</v>
      </c>
    </row>
    <row r="186" customFormat="false" ht="15" hidden="false" customHeight="false" outlineLevel="0" collapsed="false">
      <c r="A186" s="49" t="n">
        <v>12533</v>
      </c>
      <c r="B186" s="49" t="s">
        <v>206</v>
      </c>
      <c r="C186" s="63" t="n">
        <v>40148</v>
      </c>
      <c r="D186" s="63" t="n">
        <v>40259</v>
      </c>
      <c r="E186" s="49" t="n">
        <v>2</v>
      </c>
      <c r="F186" s="54" t="n">
        <v>791.52</v>
      </c>
      <c r="G186" s="54" t="n">
        <v>214.47</v>
      </c>
      <c r="H186" s="54" t="n">
        <v>0</v>
      </c>
      <c r="I186" s="54" t="n">
        <f aca="false">SUM(F186:H186)</f>
        <v>1005.99</v>
      </c>
      <c r="J186" s="49" t="n">
        <f aca="false">Calc!$C$5-D186</f>
        <v>628</v>
      </c>
      <c r="K186" s="49" t="n">
        <f aca="false">IF(J186&lt;=Calc!$C$11,4,IF(J186&lt;=Calc!$C$12,3,IF(J186&lt;=Calc!$C$13,2,1)))</f>
        <v>1</v>
      </c>
      <c r="L186" s="49" t="n">
        <f aca="false">1+(E186&gt;=Calc!$C$16)+(E186&gt;=Calc!$C$17)+(E186&gt;=Calc!$C$18)</f>
        <v>2</v>
      </c>
      <c r="M186" s="49" t="str">
        <f aca="false">IF(AND(K186=4,L186&gt;=3),"Champions",IF(AND(K186=3,L186&gt;=3),"Loyal",IF(K186&gt;=3,"Recent / New",IF(L186&gt;=3,"At Risk","Hibernating / Lost"))))</f>
        <v>Hibernating / Lost</v>
      </c>
      <c r="N186" s="54" t="n">
        <f aca="false">IF(AND(Calc!$C$2&lt;=2009,Calc!$C$3&gt;=2009),F186,0)+IF(AND(Calc!$C$2&lt;=2010,Calc!$C$3&gt;=2010),G186,0)+IF(AND(Calc!$C$2&lt;=2011,Calc!$C$3&gt;=2011),H186,0)</f>
        <v>1005.99</v>
      </c>
      <c r="O186" s="61" t="n">
        <f aca="false">IF(AND(N186&gt;0,OR(Calc!$C$4="*",B186=Calc!$C$4)),N186+ROW()*0.000000001,0)</f>
        <v>1005.990000186</v>
      </c>
    </row>
    <row r="187" customFormat="false" ht="15" hidden="false" customHeight="false" outlineLevel="0" collapsed="false">
      <c r="A187" s="49" t="n">
        <v>12534</v>
      </c>
      <c r="B187" s="49" t="s">
        <v>206</v>
      </c>
      <c r="C187" s="63" t="n">
        <v>40756</v>
      </c>
      <c r="D187" s="63" t="n">
        <v>40756</v>
      </c>
      <c r="E187" s="49" t="n">
        <v>1</v>
      </c>
      <c r="F187" s="54" t="n">
        <v>0</v>
      </c>
      <c r="G187" s="54" t="n">
        <v>0</v>
      </c>
      <c r="H187" s="54" t="n">
        <v>981.18</v>
      </c>
      <c r="I187" s="54" t="n">
        <f aca="false">SUM(F187:H187)</f>
        <v>981.18</v>
      </c>
      <c r="J187" s="49" t="n">
        <f aca="false">Calc!$C$5-D187</f>
        <v>131</v>
      </c>
      <c r="K187" s="49" t="n">
        <f aca="false">IF(J187&lt;=Calc!$C$11,4,IF(J187&lt;=Calc!$C$12,3,IF(J187&lt;=Calc!$C$13,2,1)))</f>
        <v>2</v>
      </c>
      <c r="L187" s="49" t="n">
        <f aca="false">1+(E187&gt;=Calc!$C$16)+(E187&gt;=Calc!$C$17)+(E187&gt;=Calc!$C$18)</f>
        <v>1</v>
      </c>
      <c r="M187" s="49" t="str">
        <f aca="false">IF(AND(K187=4,L187&gt;=3),"Champions",IF(AND(K187=3,L187&gt;=3),"Loyal",IF(K187&gt;=3,"Recent / New",IF(L187&gt;=3,"At Risk","Hibernating / Lost"))))</f>
        <v>Hibernating / Lost</v>
      </c>
      <c r="N187" s="54" t="n">
        <f aca="false">IF(AND(Calc!$C$2&lt;=2009,Calc!$C$3&gt;=2009),F187,0)+IF(AND(Calc!$C$2&lt;=2010,Calc!$C$3&gt;=2010),G187,0)+IF(AND(Calc!$C$2&lt;=2011,Calc!$C$3&gt;=2011),H187,0)</f>
        <v>981.18</v>
      </c>
      <c r="O187" s="61" t="n">
        <f aca="false">IF(AND(N187&gt;0,OR(Calc!$C$4="*",B187=Calc!$C$4)),N187+ROW()*0.000000001,0)</f>
        <v>981.180000187</v>
      </c>
    </row>
    <row r="188" customFormat="false" ht="15" hidden="false" customHeight="false" outlineLevel="0" collapsed="false">
      <c r="A188" s="49" t="n">
        <v>12535</v>
      </c>
      <c r="B188" s="49" t="s">
        <v>205</v>
      </c>
      <c r="C188" s="63" t="n">
        <v>40700</v>
      </c>
      <c r="D188" s="63" t="n">
        <v>40795</v>
      </c>
      <c r="E188" s="49" t="n">
        <v>2</v>
      </c>
      <c r="F188" s="54" t="n">
        <v>0</v>
      </c>
      <c r="G188" s="54" t="n">
        <v>0</v>
      </c>
      <c r="H188" s="54" t="n">
        <v>716.35</v>
      </c>
      <c r="I188" s="54" t="n">
        <f aca="false">SUM(F188:H188)</f>
        <v>716.35</v>
      </c>
      <c r="J188" s="49" t="n">
        <f aca="false">Calc!$C$5-D188</f>
        <v>92</v>
      </c>
      <c r="K188" s="49" t="n">
        <f aca="false">IF(J188&lt;=Calc!$C$11,4,IF(J188&lt;=Calc!$C$12,3,IF(J188&lt;=Calc!$C$13,2,1)))</f>
        <v>3</v>
      </c>
      <c r="L188" s="49" t="n">
        <f aca="false">1+(E188&gt;=Calc!$C$16)+(E188&gt;=Calc!$C$17)+(E188&gt;=Calc!$C$18)</f>
        <v>2</v>
      </c>
      <c r="M188" s="49" t="str">
        <f aca="false">IF(AND(K188=4,L188&gt;=3),"Champions",IF(AND(K188=3,L188&gt;=3),"Loyal",IF(K188&gt;=3,"Recent / New",IF(L188&gt;=3,"At Risk","Hibernating / Lost"))))</f>
        <v>Recent / New</v>
      </c>
      <c r="N188" s="54" t="n">
        <f aca="false">IF(AND(Calc!$C$2&lt;=2009,Calc!$C$3&gt;=2009),F188,0)+IF(AND(Calc!$C$2&lt;=2010,Calc!$C$3&gt;=2010),G188,0)+IF(AND(Calc!$C$2&lt;=2011,Calc!$C$3&gt;=2011),H188,0)</f>
        <v>716.35</v>
      </c>
      <c r="O188" s="61" t="n">
        <f aca="false">IF(AND(N188&gt;0,OR(Calc!$C$4="*",B188=Calc!$C$4)),N188+ROW()*0.000000001,0)</f>
        <v>716.350000188</v>
      </c>
    </row>
    <row r="189" customFormat="false" ht="15" hidden="false" customHeight="false" outlineLevel="0" collapsed="false">
      <c r="A189" s="49" t="n">
        <v>12536</v>
      </c>
      <c r="B189" s="49" t="s">
        <v>205</v>
      </c>
      <c r="C189" s="63" t="n">
        <v>40827</v>
      </c>
      <c r="D189" s="63" t="n">
        <v>40827</v>
      </c>
      <c r="E189" s="49" t="n">
        <v>1</v>
      </c>
      <c r="F189" s="54" t="n">
        <v>0</v>
      </c>
      <c r="G189" s="54" t="n">
        <v>0</v>
      </c>
      <c r="H189" s="54" t="n">
        <v>4151.26</v>
      </c>
      <c r="I189" s="54" t="n">
        <f aca="false">SUM(F189:H189)</f>
        <v>4151.26</v>
      </c>
      <c r="J189" s="49" t="n">
        <f aca="false">Calc!$C$5-D189</f>
        <v>60</v>
      </c>
      <c r="K189" s="49" t="n">
        <f aca="false">IF(J189&lt;=Calc!$C$11,4,IF(J189&lt;=Calc!$C$12,3,IF(J189&lt;=Calc!$C$13,2,1)))</f>
        <v>3</v>
      </c>
      <c r="L189" s="49" t="n">
        <f aca="false">1+(E189&gt;=Calc!$C$16)+(E189&gt;=Calc!$C$17)+(E189&gt;=Calc!$C$18)</f>
        <v>1</v>
      </c>
      <c r="M189" s="49" t="str">
        <f aca="false">IF(AND(K189=4,L189&gt;=3),"Champions",IF(AND(K189=3,L189&gt;=3),"Loyal",IF(K189&gt;=3,"Recent / New",IF(L189&gt;=3,"At Risk","Hibernating / Lost"))))</f>
        <v>Recent / New</v>
      </c>
      <c r="N189" s="54" t="n">
        <f aca="false">IF(AND(Calc!$C$2&lt;=2009,Calc!$C$3&gt;=2009),F189,0)+IF(AND(Calc!$C$2&lt;=2010,Calc!$C$3&gt;=2010),G189,0)+IF(AND(Calc!$C$2&lt;=2011,Calc!$C$3&gt;=2011),H189,0)</f>
        <v>4151.26</v>
      </c>
      <c r="O189" s="61" t="n">
        <f aca="false">IF(AND(N189&gt;0,OR(Calc!$C$4="*",B189=Calc!$C$4)),N189+ROW()*0.000000001,0)</f>
        <v>4151.260000189</v>
      </c>
    </row>
    <row r="190" customFormat="false" ht="15" hidden="false" customHeight="false" outlineLevel="0" collapsed="false">
      <c r="A190" s="49" t="n">
        <v>12537</v>
      </c>
      <c r="B190" s="49" t="s">
        <v>210</v>
      </c>
      <c r="C190" s="63" t="n">
        <v>40478</v>
      </c>
      <c r="D190" s="63" t="n">
        <v>40478</v>
      </c>
      <c r="E190" s="49" t="n">
        <v>1</v>
      </c>
      <c r="F190" s="54" t="n">
        <v>0</v>
      </c>
      <c r="G190" s="54" t="n">
        <v>612.94</v>
      </c>
      <c r="H190" s="54" t="n">
        <v>0</v>
      </c>
      <c r="I190" s="54" t="n">
        <f aca="false">SUM(F190:H190)</f>
        <v>612.94</v>
      </c>
      <c r="J190" s="49" t="n">
        <f aca="false">Calc!$C$5-D190</f>
        <v>409</v>
      </c>
      <c r="K190" s="49" t="n">
        <f aca="false">IF(J190&lt;=Calc!$C$11,4,IF(J190&lt;=Calc!$C$12,3,IF(J190&lt;=Calc!$C$13,2,1)))</f>
        <v>1</v>
      </c>
      <c r="L190" s="49" t="n">
        <f aca="false">1+(E190&gt;=Calc!$C$16)+(E190&gt;=Calc!$C$17)+(E190&gt;=Calc!$C$18)</f>
        <v>1</v>
      </c>
      <c r="M190" s="49" t="str">
        <f aca="false">IF(AND(K190=4,L190&gt;=3),"Champions",IF(AND(K190=3,L190&gt;=3),"Loyal",IF(K190&gt;=3,"Recent / New",IF(L190&gt;=3,"At Risk","Hibernating / Lost"))))</f>
        <v>Hibernating / Lost</v>
      </c>
      <c r="N190" s="54" t="n">
        <f aca="false">IF(AND(Calc!$C$2&lt;=2009,Calc!$C$3&gt;=2009),F190,0)+IF(AND(Calc!$C$2&lt;=2010,Calc!$C$3&gt;=2010),G190,0)+IF(AND(Calc!$C$2&lt;=2011,Calc!$C$3&gt;=2011),H190,0)</f>
        <v>612.94</v>
      </c>
      <c r="O190" s="61" t="n">
        <f aca="false">IF(AND(N190&gt;0,OR(Calc!$C$4="*",B190=Calc!$C$4)),N190+ROW()*0.000000001,0)</f>
        <v>612.94000019</v>
      </c>
    </row>
    <row r="191" customFormat="false" ht="15" hidden="false" customHeight="false" outlineLevel="0" collapsed="false">
      <c r="A191" s="49" t="n">
        <v>12538</v>
      </c>
      <c r="B191" s="49" t="s">
        <v>196</v>
      </c>
      <c r="C191" s="63" t="n">
        <v>40508</v>
      </c>
      <c r="D191" s="63" t="n">
        <v>40857</v>
      </c>
      <c r="E191" s="49" t="n">
        <v>2</v>
      </c>
      <c r="F191" s="54" t="n">
        <v>0</v>
      </c>
      <c r="G191" s="54" t="n">
        <v>276.5</v>
      </c>
      <c r="H191" s="54" t="n">
        <v>363.95</v>
      </c>
      <c r="I191" s="54" t="n">
        <f aca="false">SUM(F191:H191)</f>
        <v>640.45</v>
      </c>
      <c r="J191" s="49" t="n">
        <f aca="false">Calc!$C$5-D191</f>
        <v>30</v>
      </c>
      <c r="K191" s="49" t="n">
        <f aca="false">IF(J191&lt;=Calc!$C$11,4,IF(J191&lt;=Calc!$C$12,3,IF(J191&lt;=Calc!$C$13,2,1)))</f>
        <v>3</v>
      </c>
      <c r="L191" s="49" t="n">
        <f aca="false">1+(E191&gt;=Calc!$C$16)+(E191&gt;=Calc!$C$17)+(E191&gt;=Calc!$C$18)</f>
        <v>2</v>
      </c>
      <c r="M191" s="49" t="str">
        <f aca="false">IF(AND(K191=4,L191&gt;=3),"Champions",IF(AND(K191=3,L191&gt;=3),"Loyal",IF(K191&gt;=3,"Recent / New",IF(L191&gt;=3,"At Risk","Hibernating / Lost"))))</f>
        <v>Recent / New</v>
      </c>
      <c r="N191" s="54" t="n">
        <f aca="false">IF(AND(Calc!$C$2&lt;=2009,Calc!$C$3&gt;=2009),F191,0)+IF(AND(Calc!$C$2&lt;=2010,Calc!$C$3&gt;=2010),G191,0)+IF(AND(Calc!$C$2&lt;=2011,Calc!$C$3&gt;=2011),H191,0)</f>
        <v>640.45</v>
      </c>
      <c r="O191" s="61" t="n">
        <f aca="false">IF(AND(N191&gt;0,OR(Calc!$C$4="*",B191=Calc!$C$4)),N191+ROW()*0.000000001,0)</f>
        <v>640.450000191</v>
      </c>
    </row>
    <row r="192" customFormat="false" ht="15" hidden="false" customHeight="false" outlineLevel="0" collapsed="false">
      <c r="A192" s="49" t="n">
        <v>12539</v>
      </c>
      <c r="B192" s="49" t="s">
        <v>196</v>
      </c>
      <c r="C192" s="63" t="n">
        <v>40170</v>
      </c>
      <c r="D192" s="63" t="n">
        <v>40864</v>
      </c>
      <c r="E192" s="49" t="n">
        <v>7</v>
      </c>
      <c r="F192" s="54" t="n">
        <v>5149.06</v>
      </c>
      <c r="G192" s="54" t="n">
        <v>469.34</v>
      </c>
      <c r="H192" s="54" t="n">
        <v>5568.35</v>
      </c>
      <c r="I192" s="54" t="n">
        <f aca="false">SUM(F192:H192)</f>
        <v>11186.75</v>
      </c>
      <c r="J192" s="49" t="n">
        <f aca="false">Calc!$C$5-D192</f>
        <v>23</v>
      </c>
      <c r="K192" s="49" t="n">
        <f aca="false">IF(J192&lt;=Calc!$C$11,4,IF(J192&lt;=Calc!$C$12,3,IF(J192&lt;=Calc!$C$13,2,1)))</f>
        <v>4</v>
      </c>
      <c r="L192" s="49" t="n">
        <f aca="false">1+(E192&gt;=Calc!$C$16)+(E192&gt;=Calc!$C$17)+(E192&gt;=Calc!$C$18)</f>
        <v>3</v>
      </c>
      <c r="M192" s="49" t="str">
        <f aca="false">IF(AND(K192=4,L192&gt;=3),"Champions",IF(AND(K192=3,L192&gt;=3),"Loyal",IF(K192&gt;=3,"Recent / New",IF(L192&gt;=3,"At Risk","Hibernating / Lost"))))</f>
        <v>Champions</v>
      </c>
      <c r="N192" s="54" t="n">
        <f aca="false">IF(AND(Calc!$C$2&lt;=2009,Calc!$C$3&gt;=2009),F192,0)+IF(AND(Calc!$C$2&lt;=2010,Calc!$C$3&gt;=2010),G192,0)+IF(AND(Calc!$C$2&lt;=2011,Calc!$C$3&gt;=2011),H192,0)</f>
        <v>11186.75</v>
      </c>
      <c r="O192" s="61" t="n">
        <f aca="false">IF(AND(N192&gt;0,OR(Calc!$C$4="*",B192=Calc!$C$4)),N192+ROW()*0.000000001,0)</f>
        <v>11186.750000192</v>
      </c>
    </row>
    <row r="193" customFormat="false" ht="15" hidden="false" customHeight="false" outlineLevel="0" collapsed="false">
      <c r="A193" s="49" t="n">
        <v>12540</v>
      </c>
      <c r="B193" s="49" t="s">
        <v>196</v>
      </c>
      <c r="C193" s="63" t="n">
        <v>40154</v>
      </c>
      <c r="D193" s="63" t="n">
        <v>40867</v>
      </c>
      <c r="E193" s="49" t="n">
        <v>32</v>
      </c>
      <c r="F193" s="54" t="n">
        <v>328.6</v>
      </c>
      <c r="G193" s="54" t="n">
        <v>8082.66</v>
      </c>
      <c r="H193" s="54" t="n">
        <v>10748.03</v>
      </c>
      <c r="I193" s="54" t="n">
        <f aca="false">SUM(F193:H193)</f>
        <v>19159.29</v>
      </c>
      <c r="J193" s="49" t="n">
        <f aca="false">Calc!$C$5-D193</f>
        <v>20</v>
      </c>
      <c r="K193" s="49" t="n">
        <f aca="false">IF(J193&lt;=Calc!$C$11,4,IF(J193&lt;=Calc!$C$12,3,IF(J193&lt;=Calc!$C$13,2,1)))</f>
        <v>4</v>
      </c>
      <c r="L193" s="49" t="n">
        <f aca="false">1+(E193&gt;=Calc!$C$16)+(E193&gt;=Calc!$C$17)+(E193&gt;=Calc!$C$18)</f>
        <v>4</v>
      </c>
      <c r="M193" s="49" t="str">
        <f aca="false">IF(AND(K193=4,L193&gt;=3),"Champions",IF(AND(K193=3,L193&gt;=3),"Loyal",IF(K193&gt;=3,"Recent / New",IF(L193&gt;=3,"At Risk","Hibernating / Lost"))))</f>
        <v>Champions</v>
      </c>
      <c r="N193" s="54" t="n">
        <f aca="false">IF(AND(Calc!$C$2&lt;=2009,Calc!$C$3&gt;=2009),F193,0)+IF(AND(Calc!$C$2&lt;=2010,Calc!$C$3&gt;=2010),G193,0)+IF(AND(Calc!$C$2&lt;=2011,Calc!$C$3&gt;=2011),H193,0)</f>
        <v>19159.29</v>
      </c>
      <c r="O193" s="61" t="n">
        <f aca="false">IF(AND(N193&gt;0,OR(Calc!$C$4="*",B193=Calc!$C$4)),N193+ROW()*0.000000001,0)</f>
        <v>19159.290000193</v>
      </c>
    </row>
    <row r="194" customFormat="false" ht="15" hidden="false" customHeight="false" outlineLevel="0" collapsed="false">
      <c r="A194" s="49" t="n">
        <v>12541</v>
      </c>
      <c r="B194" s="49" t="s">
        <v>196</v>
      </c>
      <c r="C194" s="63" t="n">
        <v>40606</v>
      </c>
      <c r="D194" s="63" t="n">
        <v>40857</v>
      </c>
      <c r="E194" s="49" t="n">
        <v>3</v>
      </c>
      <c r="F194" s="54" t="n">
        <v>0</v>
      </c>
      <c r="G194" s="54" t="n">
        <v>0</v>
      </c>
      <c r="H194" s="54" t="n">
        <v>841.18</v>
      </c>
      <c r="I194" s="54" t="n">
        <f aca="false">SUM(F194:H194)</f>
        <v>841.18</v>
      </c>
      <c r="J194" s="49" t="n">
        <f aca="false">Calc!$C$5-D194</f>
        <v>30</v>
      </c>
      <c r="K194" s="49" t="n">
        <f aca="false">IF(J194&lt;=Calc!$C$11,4,IF(J194&lt;=Calc!$C$12,3,IF(J194&lt;=Calc!$C$13,2,1)))</f>
        <v>3</v>
      </c>
      <c r="L194" s="49" t="n">
        <f aca="false">1+(E194&gt;=Calc!$C$16)+(E194&gt;=Calc!$C$17)+(E194&gt;=Calc!$C$18)</f>
        <v>2</v>
      </c>
      <c r="M194" s="49" t="str">
        <f aca="false">IF(AND(K194=4,L194&gt;=3),"Champions",IF(AND(K194=3,L194&gt;=3),"Loyal",IF(K194&gt;=3,"Recent / New",IF(L194&gt;=3,"At Risk","Hibernating / Lost"))))</f>
        <v>Recent / New</v>
      </c>
      <c r="N194" s="54" t="n">
        <f aca="false">IF(AND(Calc!$C$2&lt;=2009,Calc!$C$3&gt;=2009),F194,0)+IF(AND(Calc!$C$2&lt;=2010,Calc!$C$3&gt;=2010),G194,0)+IF(AND(Calc!$C$2&lt;=2011,Calc!$C$3&gt;=2011),H194,0)</f>
        <v>841.18</v>
      </c>
      <c r="O194" s="61" t="n">
        <f aca="false">IF(AND(N194&gt;0,OR(Calc!$C$4="*",B194=Calc!$C$4)),N194+ROW()*0.000000001,0)</f>
        <v>841.180000194</v>
      </c>
    </row>
    <row r="195" customFormat="false" ht="15" hidden="false" customHeight="false" outlineLevel="0" collapsed="false">
      <c r="A195" s="49" t="n">
        <v>12542</v>
      </c>
      <c r="B195" s="49" t="s">
        <v>196</v>
      </c>
      <c r="C195" s="63" t="n">
        <v>40246</v>
      </c>
      <c r="D195" s="63" t="n">
        <v>40402</v>
      </c>
      <c r="E195" s="49" t="n">
        <v>2</v>
      </c>
      <c r="F195" s="54" t="n">
        <v>0</v>
      </c>
      <c r="G195" s="54" t="n">
        <v>423.38</v>
      </c>
      <c r="H195" s="54" t="n">
        <v>0</v>
      </c>
      <c r="I195" s="54" t="n">
        <f aca="false">SUM(F195:H195)</f>
        <v>423.38</v>
      </c>
      <c r="J195" s="49" t="n">
        <f aca="false">Calc!$C$5-D195</f>
        <v>485</v>
      </c>
      <c r="K195" s="49" t="n">
        <f aca="false">IF(J195&lt;=Calc!$C$11,4,IF(J195&lt;=Calc!$C$12,3,IF(J195&lt;=Calc!$C$13,2,1)))</f>
        <v>1</v>
      </c>
      <c r="L195" s="49" t="n">
        <f aca="false">1+(E195&gt;=Calc!$C$16)+(E195&gt;=Calc!$C$17)+(E195&gt;=Calc!$C$18)</f>
        <v>2</v>
      </c>
      <c r="M195" s="49" t="str">
        <f aca="false">IF(AND(K195=4,L195&gt;=3),"Champions",IF(AND(K195=3,L195&gt;=3),"Loyal",IF(K195&gt;=3,"Recent / New",IF(L195&gt;=3,"At Risk","Hibernating / Lost"))))</f>
        <v>Hibernating / Lost</v>
      </c>
      <c r="N195" s="54" t="n">
        <f aca="false">IF(AND(Calc!$C$2&lt;=2009,Calc!$C$3&gt;=2009),F195,0)+IF(AND(Calc!$C$2&lt;=2010,Calc!$C$3&gt;=2010),G195,0)+IF(AND(Calc!$C$2&lt;=2011,Calc!$C$3&gt;=2011),H195,0)</f>
        <v>423.38</v>
      </c>
      <c r="O195" s="61" t="n">
        <f aca="false">IF(AND(N195&gt;0,OR(Calc!$C$4="*",B195=Calc!$C$4)),N195+ROW()*0.000000001,0)</f>
        <v>423.380000195</v>
      </c>
    </row>
    <row r="196" customFormat="false" ht="15" hidden="false" customHeight="false" outlineLevel="0" collapsed="false">
      <c r="A196" s="49" t="n">
        <v>12543</v>
      </c>
      <c r="B196" s="49" t="s">
        <v>196</v>
      </c>
      <c r="C196" s="63" t="n">
        <v>40438</v>
      </c>
      <c r="D196" s="63" t="n">
        <v>40438</v>
      </c>
      <c r="E196" s="49" t="n">
        <v>1</v>
      </c>
      <c r="F196" s="54" t="n">
        <v>0</v>
      </c>
      <c r="G196" s="54" t="n">
        <v>840.25</v>
      </c>
      <c r="H196" s="54" t="n">
        <v>0</v>
      </c>
      <c r="I196" s="54" t="n">
        <f aca="false">SUM(F196:H196)</f>
        <v>840.25</v>
      </c>
      <c r="J196" s="49" t="n">
        <f aca="false">Calc!$C$5-D196</f>
        <v>449</v>
      </c>
      <c r="K196" s="49" t="n">
        <f aca="false">IF(J196&lt;=Calc!$C$11,4,IF(J196&lt;=Calc!$C$12,3,IF(J196&lt;=Calc!$C$13,2,1)))</f>
        <v>1</v>
      </c>
      <c r="L196" s="49" t="n">
        <f aca="false">1+(E196&gt;=Calc!$C$16)+(E196&gt;=Calc!$C$17)+(E196&gt;=Calc!$C$18)</f>
        <v>1</v>
      </c>
      <c r="M196" s="49" t="str">
        <f aca="false">IF(AND(K196=4,L196&gt;=3),"Champions",IF(AND(K196=3,L196&gt;=3),"Loyal",IF(K196&gt;=3,"Recent / New",IF(L196&gt;=3,"At Risk","Hibernating / Lost"))))</f>
        <v>Hibernating / Lost</v>
      </c>
      <c r="N196" s="54" t="n">
        <f aca="false">IF(AND(Calc!$C$2&lt;=2009,Calc!$C$3&gt;=2009),F196,0)+IF(AND(Calc!$C$2&lt;=2010,Calc!$C$3&gt;=2010),G196,0)+IF(AND(Calc!$C$2&lt;=2011,Calc!$C$3&gt;=2011),H196,0)</f>
        <v>840.25</v>
      </c>
      <c r="O196" s="61" t="n">
        <f aca="false">IF(AND(N196&gt;0,OR(Calc!$C$4="*",B196=Calc!$C$4)),N196+ROW()*0.000000001,0)</f>
        <v>840.250000196</v>
      </c>
    </row>
    <row r="197" customFormat="false" ht="15" hidden="false" customHeight="false" outlineLevel="0" collapsed="false">
      <c r="A197" s="49" t="n">
        <v>12544</v>
      </c>
      <c r="B197" s="49" t="s">
        <v>196</v>
      </c>
      <c r="C197" s="63" t="n">
        <v>40850</v>
      </c>
      <c r="D197" s="63" t="n">
        <v>40850</v>
      </c>
      <c r="E197" s="49" t="n">
        <v>1</v>
      </c>
      <c r="F197" s="54" t="n">
        <v>0</v>
      </c>
      <c r="G197" s="54" t="n">
        <v>0</v>
      </c>
      <c r="H197" s="54" t="n">
        <v>299.7</v>
      </c>
      <c r="I197" s="54" t="n">
        <f aca="false">SUM(F197:H197)</f>
        <v>299.7</v>
      </c>
      <c r="J197" s="49" t="n">
        <f aca="false">Calc!$C$5-D197</f>
        <v>37</v>
      </c>
      <c r="K197" s="49" t="n">
        <f aca="false">IF(J197&lt;=Calc!$C$11,4,IF(J197&lt;=Calc!$C$12,3,IF(J197&lt;=Calc!$C$13,2,1)))</f>
        <v>3</v>
      </c>
      <c r="L197" s="49" t="n">
        <f aca="false">1+(E197&gt;=Calc!$C$16)+(E197&gt;=Calc!$C$17)+(E197&gt;=Calc!$C$18)</f>
        <v>1</v>
      </c>
      <c r="M197" s="49" t="str">
        <f aca="false">IF(AND(K197=4,L197&gt;=3),"Champions",IF(AND(K197=3,L197&gt;=3),"Loyal",IF(K197&gt;=3,"Recent / New",IF(L197&gt;=3,"At Risk","Hibernating / Lost"))))</f>
        <v>Recent / New</v>
      </c>
      <c r="N197" s="54" t="n">
        <f aca="false">IF(AND(Calc!$C$2&lt;=2009,Calc!$C$3&gt;=2009),F197,0)+IF(AND(Calc!$C$2&lt;=2010,Calc!$C$3&gt;=2010),G197,0)+IF(AND(Calc!$C$2&lt;=2011,Calc!$C$3&gt;=2011),H197,0)</f>
        <v>299.7</v>
      </c>
      <c r="O197" s="61" t="n">
        <f aca="false">IF(AND(N197&gt;0,OR(Calc!$C$4="*",B197=Calc!$C$4)),N197+ROW()*0.000000001,0)</f>
        <v>299.700000197</v>
      </c>
    </row>
    <row r="198" customFormat="false" ht="15" hidden="false" customHeight="false" outlineLevel="0" collapsed="false">
      <c r="A198" s="49" t="n">
        <v>12545</v>
      </c>
      <c r="B198" s="49" t="s">
        <v>196</v>
      </c>
      <c r="C198" s="63" t="n">
        <v>40627</v>
      </c>
      <c r="D198" s="63" t="n">
        <v>40811</v>
      </c>
      <c r="E198" s="49" t="n">
        <v>2</v>
      </c>
      <c r="F198" s="54" t="n">
        <v>0</v>
      </c>
      <c r="G198" s="54" t="n">
        <v>0</v>
      </c>
      <c r="H198" s="54" t="n">
        <v>832.39</v>
      </c>
      <c r="I198" s="54" t="n">
        <f aca="false">SUM(F198:H198)</f>
        <v>832.39</v>
      </c>
      <c r="J198" s="49" t="n">
        <f aca="false">Calc!$C$5-D198</f>
        <v>76</v>
      </c>
      <c r="K198" s="49" t="n">
        <f aca="false">IF(J198&lt;=Calc!$C$11,4,IF(J198&lt;=Calc!$C$12,3,IF(J198&lt;=Calc!$C$13,2,1)))</f>
        <v>3</v>
      </c>
      <c r="L198" s="49" t="n">
        <f aca="false">1+(E198&gt;=Calc!$C$16)+(E198&gt;=Calc!$C$17)+(E198&gt;=Calc!$C$18)</f>
        <v>2</v>
      </c>
      <c r="M198" s="49" t="str">
        <f aca="false">IF(AND(K198=4,L198&gt;=3),"Champions",IF(AND(K198=3,L198&gt;=3),"Loyal",IF(K198&gt;=3,"Recent / New",IF(L198&gt;=3,"At Risk","Hibernating / Lost"))))</f>
        <v>Recent / New</v>
      </c>
      <c r="N198" s="54" t="n">
        <f aca="false">IF(AND(Calc!$C$2&lt;=2009,Calc!$C$3&gt;=2009),F198,0)+IF(AND(Calc!$C$2&lt;=2010,Calc!$C$3&gt;=2010),G198,0)+IF(AND(Calc!$C$2&lt;=2011,Calc!$C$3&gt;=2011),H198,0)</f>
        <v>832.39</v>
      </c>
      <c r="O198" s="61" t="n">
        <f aca="false">IF(AND(N198&gt;0,OR(Calc!$C$4="*",B198=Calc!$C$4)),N198+ROW()*0.000000001,0)</f>
        <v>832.390000198</v>
      </c>
    </row>
    <row r="199" customFormat="false" ht="15" hidden="false" customHeight="false" outlineLevel="0" collapsed="false">
      <c r="A199" s="49" t="n">
        <v>12546</v>
      </c>
      <c r="B199" s="49" t="s">
        <v>196</v>
      </c>
      <c r="C199" s="63" t="n">
        <v>40809</v>
      </c>
      <c r="D199" s="63" t="n">
        <v>40840</v>
      </c>
      <c r="E199" s="49" t="n">
        <v>2</v>
      </c>
      <c r="F199" s="54" t="n">
        <v>0</v>
      </c>
      <c r="G199" s="54" t="n">
        <v>0</v>
      </c>
      <c r="H199" s="54" t="n">
        <v>1001.5</v>
      </c>
      <c r="I199" s="54" t="n">
        <f aca="false">SUM(F199:H199)</f>
        <v>1001.5</v>
      </c>
      <c r="J199" s="49" t="n">
        <f aca="false">Calc!$C$5-D199</f>
        <v>47</v>
      </c>
      <c r="K199" s="49" t="n">
        <f aca="false">IF(J199&lt;=Calc!$C$11,4,IF(J199&lt;=Calc!$C$12,3,IF(J199&lt;=Calc!$C$13,2,1)))</f>
        <v>3</v>
      </c>
      <c r="L199" s="49" t="n">
        <f aca="false">1+(E199&gt;=Calc!$C$16)+(E199&gt;=Calc!$C$17)+(E199&gt;=Calc!$C$18)</f>
        <v>2</v>
      </c>
      <c r="M199" s="49" t="str">
        <f aca="false">IF(AND(K199=4,L199&gt;=3),"Champions",IF(AND(K199=3,L199&gt;=3),"Loyal",IF(K199&gt;=3,"Recent / New",IF(L199&gt;=3,"At Risk","Hibernating / Lost"))))</f>
        <v>Recent / New</v>
      </c>
      <c r="N199" s="54" t="n">
        <f aca="false">IF(AND(Calc!$C$2&lt;=2009,Calc!$C$3&gt;=2009),F199,0)+IF(AND(Calc!$C$2&lt;=2010,Calc!$C$3&gt;=2010),G199,0)+IF(AND(Calc!$C$2&lt;=2011,Calc!$C$3&gt;=2011),H199,0)</f>
        <v>1001.5</v>
      </c>
      <c r="O199" s="61" t="n">
        <f aca="false">IF(AND(N199&gt;0,OR(Calc!$C$4="*",B199=Calc!$C$4)),N199+ROW()*0.000000001,0)</f>
        <v>1001.500000199</v>
      </c>
    </row>
    <row r="200" customFormat="false" ht="15" hidden="false" customHeight="false" outlineLevel="0" collapsed="false">
      <c r="A200" s="49" t="n">
        <v>12547</v>
      </c>
      <c r="B200" s="49" t="s">
        <v>196</v>
      </c>
      <c r="C200" s="63" t="n">
        <v>40386</v>
      </c>
      <c r="D200" s="63" t="n">
        <v>40689</v>
      </c>
      <c r="E200" s="49" t="n">
        <v>3</v>
      </c>
      <c r="F200" s="54" t="n">
        <v>0</v>
      </c>
      <c r="G200" s="54" t="n">
        <v>147.78</v>
      </c>
      <c r="H200" s="54" t="n">
        <v>151.8</v>
      </c>
      <c r="I200" s="54" t="n">
        <f aca="false">SUM(F200:H200)</f>
        <v>299.58</v>
      </c>
      <c r="J200" s="49" t="n">
        <f aca="false">Calc!$C$5-D200</f>
        <v>198</v>
      </c>
      <c r="K200" s="49" t="n">
        <f aca="false">IF(J200&lt;=Calc!$C$11,4,IF(J200&lt;=Calc!$C$12,3,IF(J200&lt;=Calc!$C$13,2,1)))</f>
        <v>2</v>
      </c>
      <c r="L200" s="49" t="n">
        <f aca="false">1+(E200&gt;=Calc!$C$16)+(E200&gt;=Calc!$C$17)+(E200&gt;=Calc!$C$18)</f>
        <v>2</v>
      </c>
      <c r="M200" s="49" t="str">
        <f aca="false">IF(AND(K200=4,L200&gt;=3),"Champions",IF(AND(K200=3,L200&gt;=3),"Loyal",IF(K200&gt;=3,"Recent / New",IF(L200&gt;=3,"At Risk","Hibernating / Lost"))))</f>
        <v>Hibernating / Lost</v>
      </c>
      <c r="N200" s="54" t="n">
        <f aca="false">IF(AND(Calc!$C$2&lt;=2009,Calc!$C$3&gt;=2009),F200,0)+IF(AND(Calc!$C$2&lt;=2010,Calc!$C$3&gt;=2010),G200,0)+IF(AND(Calc!$C$2&lt;=2011,Calc!$C$3&gt;=2011),H200,0)</f>
        <v>299.58</v>
      </c>
      <c r="O200" s="61" t="n">
        <f aca="false">IF(AND(N200&gt;0,OR(Calc!$C$4="*",B200=Calc!$C$4)),N200+ROW()*0.000000001,0)</f>
        <v>299.5800002</v>
      </c>
    </row>
    <row r="201" customFormat="false" ht="15" hidden="false" customHeight="false" outlineLevel="0" collapsed="false">
      <c r="A201" s="49" t="n">
        <v>12548</v>
      </c>
      <c r="B201" s="49" t="s">
        <v>196</v>
      </c>
      <c r="C201" s="63" t="n">
        <v>40720</v>
      </c>
      <c r="D201" s="63" t="n">
        <v>40720</v>
      </c>
      <c r="E201" s="49" t="n">
        <v>1</v>
      </c>
      <c r="F201" s="54" t="n">
        <v>0</v>
      </c>
      <c r="G201" s="54" t="n">
        <v>0</v>
      </c>
      <c r="H201" s="54" t="n">
        <v>67.2</v>
      </c>
      <c r="I201" s="54" t="n">
        <f aca="false">SUM(F201:H201)</f>
        <v>67.2</v>
      </c>
      <c r="J201" s="49" t="n">
        <f aca="false">Calc!$C$5-D201</f>
        <v>167</v>
      </c>
      <c r="K201" s="49" t="n">
        <f aca="false">IF(J201&lt;=Calc!$C$11,4,IF(J201&lt;=Calc!$C$12,3,IF(J201&lt;=Calc!$C$13,2,1)))</f>
        <v>2</v>
      </c>
      <c r="L201" s="49" t="n">
        <f aca="false">1+(E201&gt;=Calc!$C$16)+(E201&gt;=Calc!$C$17)+(E201&gt;=Calc!$C$18)</f>
        <v>1</v>
      </c>
      <c r="M201" s="49" t="str">
        <f aca="false">IF(AND(K201=4,L201&gt;=3),"Champions",IF(AND(K201=3,L201&gt;=3),"Loyal",IF(K201&gt;=3,"Recent / New",IF(L201&gt;=3,"At Risk","Hibernating / Lost"))))</f>
        <v>Hibernating / Lost</v>
      </c>
      <c r="N201" s="54" t="n">
        <f aca="false">IF(AND(Calc!$C$2&lt;=2009,Calc!$C$3&gt;=2009),F201,0)+IF(AND(Calc!$C$2&lt;=2010,Calc!$C$3&gt;=2010),G201,0)+IF(AND(Calc!$C$2&lt;=2011,Calc!$C$3&gt;=2011),H201,0)</f>
        <v>67.2</v>
      </c>
      <c r="O201" s="61" t="n">
        <f aca="false">IF(AND(N201&gt;0,OR(Calc!$C$4="*",B201=Calc!$C$4)),N201+ROW()*0.000000001,0)</f>
        <v>67.200000201</v>
      </c>
    </row>
    <row r="202" customFormat="false" ht="15" hidden="false" customHeight="false" outlineLevel="0" collapsed="false">
      <c r="A202" s="49" t="n">
        <v>12549</v>
      </c>
      <c r="B202" s="49" t="s">
        <v>207</v>
      </c>
      <c r="C202" s="63" t="n">
        <v>40189</v>
      </c>
      <c r="D202" s="63" t="n">
        <v>40311</v>
      </c>
      <c r="E202" s="49" t="n">
        <v>5</v>
      </c>
      <c r="F202" s="54" t="n">
        <v>0</v>
      </c>
      <c r="G202" s="54" t="n">
        <v>1570.68</v>
      </c>
      <c r="H202" s="54" t="n">
        <v>0</v>
      </c>
      <c r="I202" s="54" t="n">
        <f aca="false">SUM(F202:H202)</f>
        <v>1570.68</v>
      </c>
      <c r="J202" s="49" t="n">
        <f aca="false">Calc!$C$5-D202</f>
        <v>576</v>
      </c>
      <c r="K202" s="49" t="n">
        <f aca="false">IF(J202&lt;=Calc!$C$11,4,IF(J202&lt;=Calc!$C$12,3,IF(J202&lt;=Calc!$C$13,2,1)))</f>
        <v>1</v>
      </c>
      <c r="L202" s="49" t="n">
        <f aca="false">1+(E202&gt;=Calc!$C$16)+(E202&gt;=Calc!$C$17)+(E202&gt;=Calc!$C$18)</f>
        <v>3</v>
      </c>
      <c r="M202" s="49" t="str">
        <f aca="false">IF(AND(K202=4,L202&gt;=3),"Champions",IF(AND(K202=3,L202&gt;=3),"Loyal",IF(K202&gt;=3,"Recent / New",IF(L202&gt;=3,"At Risk","Hibernating / Lost"))))</f>
        <v>At Risk</v>
      </c>
      <c r="N202" s="54" t="n">
        <f aca="false">IF(AND(Calc!$C$2&lt;=2009,Calc!$C$3&gt;=2009),F202,0)+IF(AND(Calc!$C$2&lt;=2010,Calc!$C$3&gt;=2010),G202,0)+IF(AND(Calc!$C$2&lt;=2011,Calc!$C$3&gt;=2011),H202,0)</f>
        <v>1570.68</v>
      </c>
      <c r="O202" s="61" t="n">
        <f aca="false">IF(AND(N202&gt;0,OR(Calc!$C$4="*",B202=Calc!$C$4)),N202+ROW()*0.000000001,0)</f>
        <v>1570.680000202</v>
      </c>
    </row>
    <row r="203" customFormat="false" ht="15" hidden="false" customHeight="false" outlineLevel="0" collapsed="false">
      <c r="A203" s="49" t="n">
        <v>12550</v>
      </c>
      <c r="B203" s="49" t="s">
        <v>196</v>
      </c>
      <c r="C203" s="63" t="n">
        <v>40807</v>
      </c>
      <c r="D203" s="63" t="n">
        <v>40807</v>
      </c>
      <c r="E203" s="49" t="n">
        <v>1</v>
      </c>
      <c r="F203" s="54" t="n">
        <v>0</v>
      </c>
      <c r="G203" s="54" t="n">
        <v>0</v>
      </c>
      <c r="H203" s="54" t="n">
        <v>824.83</v>
      </c>
      <c r="I203" s="54" t="n">
        <f aca="false">SUM(F203:H203)</f>
        <v>824.83</v>
      </c>
      <c r="J203" s="49" t="n">
        <f aca="false">Calc!$C$5-D203</f>
        <v>80</v>
      </c>
      <c r="K203" s="49" t="n">
        <f aca="false">IF(J203&lt;=Calc!$C$11,4,IF(J203&lt;=Calc!$C$12,3,IF(J203&lt;=Calc!$C$13,2,1)))</f>
        <v>3</v>
      </c>
      <c r="L203" s="49" t="n">
        <f aca="false">1+(E203&gt;=Calc!$C$16)+(E203&gt;=Calc!$C$17)+(E203&gt;=Calc!$C$18)</f>
        <v>1</v>
      </c>
      <c r="M203" s="49" t="str">
        <f aca="false">IF(AND(K203=4,L203&gt;=3),"Champions",IF(AND(K203=3,L203&gt;=3),"Loyal",IF(K203&gt;=3,"Recent / New",IF(L203&gt;=3,"At Risk","Hibernating / Lost"))))</f>
        <v>Recent / New</v>
      </c>
      <c r="N203" s="54" t="n">
        <f aca="false">IF(AND(Calc!$C$2&lt;=2009,Calc!$C$3&gt;=2009),F203,0)+IF(AND(Calc!$C$2&lt;=2010,Calc!$C$3&gt;=2010),G203,0)+IF(AND(Calc!$C$2&lt;=2011,Calc!$C$3&gt;=2011),H203,0)</f>
        <v>824.83</v>
      </c>
      <c r="O203" s="61" t="n">
        <f aca="false">IF(AND(N203&gt;0,OR(Calc!$C$4="*",B203=Calc!$C$4)),N203+ROW()*0.000000001,0)</f>
        <v>824.830000203</v>
      </c>
    </row>
    <row r="204" customFormat="false" ht="15" hidden="false" customHeight="false" outlineLevel="0" collapsed="false">
      <c r="A204" s="49" t="n">
        <v>12551</v>
      </c>
      <c r="B204" s="49" t="s">
        <v>196</v>
      </c>
      <c r="C204" s="63" t="n">
        <v>40529</v>
      </c>
      <c r="D204" s="63" t="n">
        <v>40529</v>
      </c>
      <c r="E204" s="49" t="n">
        <v>1</v>
      </c>
      <c r="F204" s="54" t="n">
        <v>0</v>
      </c>
      <c r="G204" s="54" t="n">
        <v>168</v>
      </c>
      <c r="H204" s="54" t="n">
        <v>0</v>
      </c>
      <c r="I204" s="54" t="n">
        <f aca="false">SUM(F204:H204)</f>
        <v>168</v>
      </c>
      <c r="J204" s="49" t="n">
        <f aca="false">Calc!$C$5-D204</f>
        <v>358</v>
      </c>
      <c r="K204" s="49" t="n">
        <f aca="false">IF(J204&lt;=Calc!$C$11,4,IF(J204&lt;=Calc!$C$12,3,IF(J204&lt;=Calc!$C$13,2,1)))</f>
        <v>2</v>
      </c>
      <c r="L204" s="49" t="n">
        <f aca="false">1+(E204&gt;=Calc!$C$16)+(E204&gt;=Calc!$C$17)+(E204&gt;=Calc!$C$18)</f>
        <v>1</v>
      </c>
      <c r="M204" s="49" t="str">
        <f aca="false">IF(AND(K204=4,L204&gt;=3),"Champions",IF(AND(K204=3,L204&gt;=3),"Loyal",IF(K204&gt;=3,"Recent / New",IF(L204&gt;=3,"At Risk","Hibernating / Lost"))))</f>
        <v>Hibernating / Lost</v>
      </c>
      <c r="N204" s="54" t="n">
        <f aca="false">IF(AND(Calc!$C$2&lt;=2009,Calc!$C$3&gt;=2009),F204,0)+IF(AND(Calc!$C$2&lt;=2010,Calc!$C$3&gt;=2010),G204,0)+IF(AND(Calc!$C$2&lt;=2011,Calc!$C$3&gt;=2011),H204,0)</f>
        <v>168</v>
      </c>
      <c r="O204" s="61" t="n">
        <f aca="false">IF(AND(N204&gt;0,OR(Calc!$C$4="*",B204=Calc!$C$4)),N204+ROW()*0.000000001,0)</f>
        <v>168.000000204</v>
      </c>
    </row>
    <row r="205" customFormat="false" ht="15" hidden="false" customHeight="false" outlineLevel="0" collapsed="false">
      <c r="A205" s="49" t="n">
        <v>12552</v>
      </c>
      <c r="B205" s="49" t="s">
        <v>192</v>
      </c>
      <c r="C205" s="63" t="n">
        <v>40847</v>
      </c>
      <c r="D205" s="63" t="n">
        <v>40847</v>
      </c>
      <c r="E205" s="49" t="n">
        <v>1</v>
      </c>
      <c r="F205" s="54" t="n">
        <v>0</v>
      </c>
      <c r="G205" s="54" t="n">
        <v>0</v>
      </c>
      <c r="H205" s="54" t="n">
        <v>317.82</v>
      </c>
      <c r="I205" s="54" t="n">
        <f aca="false">SUM(F205:H205)</f>
        <v>317.82</v>
      </c>
      <c r="J205" s="49" t="n">
        <f aca="false">Calc!$C$5-D205</f>
        <v>40</v>
      </c>
      <c r="K205" s="49" t="n">
        <f aca="false">IF(J205&lt;=Calc!$C$11,4,IF(J205&lt;=Calc!$C$12,3,IF(J205&lt;=Calc!$C$13,2,1)))</f>
        <v>3</v>
      </c>
      <c r="L205" s="49" t="n">
        <f aca="false">1+(E205&gt;=Calc!$C$16)+(E205&gt;=Calc!$C$17)+(E205&gt;=Calc!$C$18)</f>
        <v>1</v>
      </c>
      <c r="M205" s="49" t="str">
        <f aca="false">IF(AND(K205=4,L205&gt;=3),"Champions",IF(AND(K205=3,L205&gt;=3),"Loyal",IF(K205&gt;=3,"Recent / New",IF(L205&gt;=3,"At Risk","Hibernating / Lost"))))</f>
        <v>Recent / New</v>
      </c>
      <c r="N205" s="54" t="n">
        <f aca="false">IF(AND(Calc!$C$2&lt;=2009,Calc!$C$3&gt;=2009),F205,0)+IF(AND(Calc!$C$2&lt;=2010,Calc!$C$3&gt;=2010),G205,0)+IF(AND(Calc!$C$2&lt;=2011,Calc!$C$3&gt;=2011),H205,0)</f>
        <v>317.82</v>
      </c>
      <c r="O205" s="61" t="n">
        <f aca="false">IF(AND(N205&gt;0,OR(Calc!$C$4="*",B205=Calc!$C$4)),N205+ROW()*0.000000001,0)</f>
        <v>317.820000205</v>
      </c>
    </row>
    <row r="206" customFormat="false" ht="15" hidden="false" customHeight="false" outlineLevel="0" collapsed="false">
      <c r="A206" s="49" t="n">
        <v>12553</v>
      </c>
      <c r="B206" s="49" t="s">
        <v>205</v>
      </c>
      <c r="C206" s="63" t="n">
        <v>40463</v>
      </c>
      <c r="D206" s="63" t="n">
        <v>40878</v>
      </c>
      <c r="E206" s="49" t="n">
        <v>12</v>
      </c>
      <c r="F206" s="54" t="n">
        <v>0</v>
      </c>
      <c r="G206" s="54" t="n">
        <v>806.57</v>
      </c>
      <c r="H206" s="54" t="n">
        <v>3238.25</v>
      </c>
      <c r="I206" s="54" t="n">
        <f aca="false">SUM(F206:H206)</f>
        <v>4044.82</v>
      </c>
      <c r="J206" s="49" t="n">
        <f aca="false">Calc!$C$5-D206</f>
        <v>9</v>
      </c>
      <c r="K206" s="49" t="n">
        <f aca="false">IF(J206&lt;=Calc!$C$11,4,IF(J206&lt;=Calc!$C$12,3,IF(J206&lt;=Calc!$C$13,2,1)))</f>
        <v>4</v>
      </c>
      <c r="L206" s="49" t="n">
        <f aca="false">1+(E206&gt;=Calc!$C$16)+(E206&gt;=Calc!$C$17)+(E206&gt;=Calc!$C$18)</f>
        <v>4</v>
      </c>
      <c r="M206" s="49" t="str">
        <f aca="false">IF(AND(K206=4,L206&gt;=3),"Champions",IF(AND(K206=3,L206&gt;=3),"Loyal",IF(K206&gt;=3,"Recent / New",IF(L206&gt;=3,"At Risk","Hibernating / Lost"))))</f>
        <v>Champions</v>
      </c>
      <c r="N206" s="54" t="n">
        <f aca="false">IF(AND(Calc!$C$2&lt;=2009,Calc!$C$3&gt;=2009),F206,0)+IF(AND(Calc!$C$2&lt;=2010,Calc!$C$3&gt;=2010),G206,0)+IF(AND(Calc!$C$2&lt;=2011,Calc!$C$3&gt;=2011),H206,0)</f>
        <v>4044.82</v>
      </c>
      <c r="O206" s="61" t="n">
        <f aca="false">IF(AND(N206&gt;0,OR(Calc!$C$4="*",B206=Calc!$C$4)),N206+ROW()*0.000000001,0)</f>
        <v>4044.820000206</v>
      </c>
    </row>
    <row r="207" customFormat="false" ht="15" hidden="false" customHeight="false" outlineLevel="0" collapsed="false">
      <c r="A207" s="49" t="n">
        <v>12554</v>
      </c>
      <c r="B207" s="49" t="s">
        <v>196</v>
      </c>
      <c r="C207" s="63" t="n">
        <v>40438</v>
      </c>
      <c r="D207" s="63" t="n">
        <v>40438</v>
      </c>
      <c r="E207" s="49" t="n">
        <v>1</v>
      </c>
      <c r="F207" s="54" t="n">
        <v>0</v>
      </c>
      <c r="G207" s="54" t="n">
        <v>384.5</v>
      </c>
      <c r="H207" s="54" t="n">
        <v>0</v>
      </c>
      <c r="I207" s="54" t="n">
        <f aca="false">SUM(F207:H207)</f>
        <v>384.5</v>
      </c>
      <c r="J207" s="49" t="n">
        <f aca="false">Calc!$C$5-D207</f>
        <v>449</v>
      </c>
      <c r="K207" s="49" t="n">
        <f aca="false">IF(J207&lt;=Calc!$C$11,4,IF(J207&lt;=Calc!$C$12,3,IF(J207&lt;=Calc!$C$13,2,1)))</f>
        <v>1</v>
      </c>
      <c r="L207" s="49" t="n">
        <f aca="false">1+(E207&gt;=Calc!$C$16)+(E207&gt;=Calc!$C$17)+(E207&gt;=Calc!$C$18)</f>
        <v>1</v>
      </c>
      <c r="M207" s="49" t="str">
        <f aca="false">IF(AND(K207=4,L207&gt;=3),"Champions",IF(AND(K207=3,L207&gt;=3),"Loyal",IF(K207&gt;=3,"Recent / New",IF(L207&gt;=3,"At Risk","Hibernating / Lost"))))</f>
        <v>Hibernating / Lost</v>
      </c>
      <c r="N207" s="54" t="n">
        <f aca="false">IF(AND(Calc!$C$2&lt;=2009,Calc!$C$3&gt;=2009),F207,0)+IF(AND(Calc!$C$2&lt;=2010,Calc!$C$3&gt;=2010),G207,0)+IF(AND(Calc!$C$2&lt;=2011,Calc!$C$3&gt;=2011),H207,0)</f>
        <v>384.5</v>
      </c>
      <c r="O207" s="61" t="n">
        <f aca="false">IF(AND(N207&gt;0,OR(Calc!$C$4="*",B207=Calc!$C$4)),N207+ROW()*0.000000001,0)</f>
        <v>384.500000207</v>
      </c>
    </row>
    <row r="208" customFormat="false" ht="15" hidden="false" customHeight="false" outlineLevel="0" collapsed="false">
      <c r="A208" s="49" t="n">
        <v>12556</v>
      </c>
      <c r="B208" s="49" t="s">
        <v>196</v>
      </c>
      <c r="C208" s="63" t="n">
        <v>40735</v>
      </c>
      <c r="D208" s="63" t="n">
        <v>40836</v>
      </c>
      <c r="E208" s="49" t="n">
        <v>2</v>
      </c>
      <c r="F208" s="54" t="n">
        <v>0</v>
      </c>
      <c r="G208" s="54" t="n">
        <v>0</v>
      </c>
      <c r="H208" s="54" t="n">
        <v>599.56</v>
      </c>
      <c r="I208" s="54" t="n">
        <f aca="false">SUM(F208:H208)</f>
        <v>599.56</v>
      </c>
      <c r="J208" s="49" t="n">
        <f aca="false">Calc!$C$5-D208</f>
        <v>51</v>
      </c>
      <c r="K208" s="49" t="n">
        <f aca="false">IF(J208&lt;=Calc!$C$11,4,IF(J208&lt;=Calc!$C$12,3,IF(J208&lt;=Calc!$C$13,2,1)))</f>
        <v>3</v>
      </c>
      <c r="L208" s="49" t="n">
        <f aca="false">1+(E208&gt;=Calc!$C$16)+(E208&gt;=Calc!$C$17)+(E208&gt;=Calc!$C$18)</f>
        <v>2</v>
      </c>
      <c r="M208" s="49" t="str">
        <f aca="false">IF(AND(K208=4,L208&gt;=3),"Champions",IF(AND(K208=3,L208&gt;=3),"Loyal",IF(K208&gt;=3,"Recent / New",IF(L208&gt;=3,"At Risk","Hibernating / Lost"))))</f>
        <v>Recent / New</v>
      </c>
      <c r="N208" s="54" t="n">
        <f aca="false">IF(AND(Calc!$C$2&lt;=2009,Calc!$C$3&gt;=2009),F208,0)+IF(AND(Calc!$C$2&lt;=2010,Calc!$C$3&gt;=2010),G208,0)+IF(AND(Calc!$C$2&lt;=2011,Calc!$C$3&gt;=2011),H208,0)</f>
        <v>599.56</v>
      </c>
      <c r="O208" s="61" t="n">
        <f aca="false">IF(AND(N208&gt;0,OR(Calc!$C$4="*",B208=Calc!$C$4)),N208+ROW()*0.000000001,0)</f>
        <v>599.560000208</v>
      </c>
    </row>
    <row r="209" customFormat="false" ht="15" hidden="false" customHeight="false" outlineLevel="0" collapsed="false">
      <c r="A209" s="49" t="n">
        <v>12557</v>
      </c>
      <c r="B209" s="49" t="s">
        <v>196</v>
      </c>
      <c r="C209" s="63" t="n">
        <v>40164</v>
      </c>
      <c r="D209" s="63" t="n">
        <v>40870</v>
      </c>
      <c r="E209" s="49" t="n">
        <v>8</v>
      </c>
      <c r="F209" s="54" t="n">
        <v>1952.64</v>
      </c>
      <c r="G209" s="54" t="n">
        <v>4772.54</v>
      </c>
      <c r="H209" s="54" t="n">
        <v>11370.96</v>
      </c>
      <c r="I209" s="54" t="n">
        <f aca="false">SUM(F209:H209)</f>
        <v>18096.14</v>
      </c>
      <c r="J209" s="49" t="n">
        <f aca="false">Calc!$C$5-D209</f>
        <v>17</v>
      </c>
      <c r="K209" s="49" t="n">
        <f aca="false">IF(J209&lt;=Calc!$C$11,4,IF(J209&lt;=Calc!$C$12,3,IF(J209&lt;=Calc!$C$13,2,1)))</f>
        <v>4</v>
      </c>
      <c r="L209" s="49" t="n">
        <f aca="false">1+(E209&gt;=Calc!$C$16)+(E209&gt;=Calc!$C$17)+(E209&gt;=Calc!$C$18)</f>
        <v>4</v>
      </c>
      <c r="M209" s="49" t="str">
        <f aca="false">IF(AND(K209=4,L209&gt;=3),"Champions",IF(AND(K209=3,L209&gt;=3),"Loyal",IF(K209&gt;=3,"Recent / New",IF(L209&gt;=3,"At Risk","Hibernating / Lost"))))</f>
        <v>Champions</v>
      </c>
      <c r="N209" s="54" t="n">
        <f aca="false">IF(AND(Calc!$C$2&lt;=2009,Calc!$C$3&gt;=2009),F209,0)+IF(AND(Calc!$C$2&lt;=2010,Calc!$C$3&gt;=2010),G209,0)+IF(AND(Calc!$C$2&lt;=2011,Calc!$C$3&gt;=2011),H209,0)</f>
        <v>18096.14</v>
      </c>
      <c r="O209" s="61" t="n">
        <f aca="false">IF(AND(N209&gt;0,OR(Calc!$C$4="*",B209=Calc!$C$4)),N209+ROW()*0.000000001,0)</f>
        <v>18096.140000209</v>
      </c>
    </row>
    <row r="210" customFormat="false" ht="15" hidden="false" customHeight="false" outlineLevel="0" collapsed="false">
      <c r="A210" s="49" t="n">
        <v>12558</v>
      </c>
      <c r="B210" s="49" t="s">
        <v>207</v>
      </c>
      <c r="C210" s="63" t="n">
        <v>40879</v>
      </c>
      <c r="D210" s="63" t="n">
        <v>40879</v>
      </c>
      <c r="E210" s="49" t="n">
        <v>1</v>
      </c>
      <c r="F210" s="54" t="n">
        <v>0</v>
      </c>
      <c r="G210" s="54" t="n">
        <v>0</v>
      </c>
      <c r="H210" s="54" t="n">
        <v>1.06581410364015E-014</v>
      </c>
      <c r="I210" s="54" t="n">
        <f aca="false">SUM(F210:H210)</f>
        <v>1.06581410364015E-014</v>
      </c>
      <c r="J210" s="49" t="n">
        <f aca="false">Calc!$C$5-D210</f>
        <v>8</v>
      </c>
      <c r="K210" s="49" t="n">
        <f aca="false">IF(J210&lt;=Calc!$C$11,4,IF(J210&lt;=Calc!$C$12,3,IF(J210&lt;=Calc!$C$13,2,1)))</f>
        <v>4</v>
      </c>
      <c r="L210" s="49" t="n">
        <f aca="false">1+(E210&gt;=Calc!$C$16)+(E210&gt;=Calc!$C$17)+(E210&gt;=Calc!$C$18)</f>
        <v>1</v>
      </c>
      <c r="M210" s="49" t="str">
        <f aca="false">IF(AND(K210=4,L210&gt;=3),"Champions",IF(AND(K210=3,L210&gt;=3),"Loyal",IF(K210&gt;=3,"Recent / New",IF(L210&gt;=3,"At Risk","Hibernating / Lost"))))</f>
        <v>Recent / New</v>
      </c>
      <c r="N210" s="54" t="n">
        <f aca="false">IF(AND(Calc!$C$2&lt;=2009,Calc!$C$3&gt;=2009),F210,0)+IF(AND(Calc!$C$2&lt;=2010,Calc!$C$3&gt;=2010),G210,0)+IF(AND(Calc!$C$2&lt;=2011,Calc!$C$3&gt;=2011),H210,0)</f>
        <v>1.06581410364015E-014</v>
      </c>
      <c r="O210" s="61" t="n">
        <f aca="false">IF(AND(N210&gt;0,OR(Calc!$C$4="*",B210=Calc!$C$4)),N210+ROW()*0.000000001,0)</f>
        <v>2.10000010658141E-007</v>
      </c>
    </row>
    <row r="211" customFormat="false" ht="15" hidden="false" customHeight="false" outlineLevel="0" collapsed="false">
      <c r="A211" s="49" t="n">
        <v>12559</v>
      </c>
      <c r="B211" s="49" t="s">
        <v>206</v>
      </c>
      <c r="C211" s="63" t="n">
        <v>40567</v>
      </c>
      <c r="D211" s="63" t="n">
        <v>40576</v>
      </c>
      <c r="E211" s="49" t="n">
        <v>2</v>
      </c>
      <c r="F211" s="54" t="n">
        <v>0</v>
      </c>
      <c r="G211" s="54" t="n">
        <v>0</v>
      </c>
      <c r="H211" s="54" t="n">
        <v>500.21</v>
      </c>
      <c r="I211" s="54" t="n">
        <f aca="false">SUM(F211:H211)</f>
        <v>500.21</v>
      </c>
      <c r="J211" s="49" t="n">
        <f aca="false">Calc!$C$5-D211</f>
        <v>311</v>
      </c>
      <c r="K211" s="49" t="n">
        <f aca="false">IF(J211&lt;=Calc!$C$11,4,IF(J211&lt;=Calc!$C$12,3,IF(J211&lt;=Calc!$C$13,2,1)))</f>
        <v>2</v>
      </c>
      <c r="L211" s="49" t="n">
        <f aca="false">1+(E211&gt;=Calc!$C$16)+(E211&gt;=Calc!$C$17)+(E211&gt;=Calc!$C$18)</f>
        <v>2</v>
      </c>
      <c r="M211" s="49" t="str">
        <f aca="false">IF(AND(K211=4,L211&gt;=3),"Champions",IF(AND(K211=3,L211&gt;=3),"Loyal",IF(K211&gt;=3,"Recent / New",IF(L211&gt;=3,"At Risk","Hibernating / Lost"))))</f>
        <v>Hibernating / Lost</v>
      </c>
      <c r="N211" s="54" t="n">
        <f aca="false">IF(AND(Calc!$C$2&lt;=2009,Calc!$C$3&gt;=2009),F211,0)+IF(AND(Calc!$C$2&lt;=2010,Calc!$C$3&gt;=2010),G211,0)+IF(AND(Calc!$C$2&lt;=2011,Calc!$C$3&gt;=2011),H211,0)</f>
        <v>500.21</v>
      </c>
      <c r="O211" s="61" t="n">
        <f aca="false">IF(AND(N211&gt;0,OR(Calc!$C$4="*",B211=Calc!$C$4)),N211+ROW()*0.000000001,0)</f>
        <v>500.210000211</v>
      </c>
    </row>
    <row r="212" customFormat="false" ht="15" hidden="false" customHeight="false" outlineLevel="0" collapsed="false">
      <c r="A212" s="49" t="n">
        <v>12560</v>
      </c>
      <c r="B212" s="49" t="s">
        <v>206</v>
      </c>
      <c r="C212" s="63" t="n">
        <v>40743</v>
      </c>
      <c r="D212" s="63" t="n">
        <v>40881</v>
      </c>
      <c r="E212" s="49" t="n">
        <v>2</v>
      </c>
      <c r="F212" s="54" t="n">
        <v>0</v>
      </c>
      <c r="G212" s="54" t="n">
        <v>0</v>
      </c>
      <c r="H212" s="54" t="n">
        <v>1885.39</v>
      </c>
      <c r="I212" s="54" t="n">
        <f aca="false">SUM(F212:H212)</f>
        <v>1885.39</v>
      </c>
      <c r="J212" s="49" t="n">
        <f aca="false">Calc!$C$5-D212</f>
        <v>6</v>
      </c>
      <c r="K212" s="49" t="n">
        <f aca="false">IF(J212&lt;=Calc!$C$11,4,IF(J212&lt;=Calc!$C$12,3,IF(J212&lt;=Calc!$C$13,2,1)))</f>
        <v>4</v>
      </c>
      <c r="L212" s="49" t="n">
        <f aca="false">1+(E212&gt;=Calc!$C$16)+(E212&gt;=Calc!$C$17)+(E212&gt;=Calc!$C$18)</f>
        <v>2</v>
      </c>
      <c r="M212" s="49" t="str">
        <f aca="false">IF(AND(K212=4,L212&gt;=3),"Champions",IF(AND(K212=3,L212&gt;=3),"Loyal",IF(K212&gt;=3,"Recent / New",IF(L212&gt;=3,"At Risk","Hibernating / Lost"))))</f>
        <v>Recent / New</v>
      </c>
      <c r="N212" s="54" t="n">
        <f aca="false">IF(AND(Calc!$C$2&lt;=2009,Calc!$C$3&gt;=2009),F212,0)+IF(AND(Calc!$C$2&lt;=2010,Calc!$C$3&gt;=2010),G212,0)+IF(AND(Calc!$C$2&lt;=2011,Calc!$C$3&gt;=2011),H212,0)</f>
        <v>1885.39</v>
      </c>
      <c r="O212" s="61" t="n">
        <f aca="false">IF(AND(N212&gt;0,OR(Calc!$C$4="*",B212=Calc!$C$4)),N212+ROW()*0.000000001,0)</f>
        <v>1885.390000212</v>
      </c>
    </row>
    <row r="213" customFormat="false" ht="15" hidden="false" customHeight="false" outlineLevel="0" collapsed="false">
      <c r="A213" s="49" t="n">
        <v>12561</v>
      </c>
      <c r="B213" s="49" t="s">
        <v>206</v>
      </c>
      <c r="C213" s="63" t="n">
        <v>40584</v>
      </c>
      <c r="D213" s="63" t="n">
        <v>40584</v>
      </c>
      <c r="E213" s="49" t="n">
        <v>1</v>
      </c>
      <c r="F213" s="54" t="n">
        <v>0</v>
      </c>
      <c r="G213" s="54" t="n">
        <v>0</v>
      </c>
      <c r="H213" s="54" t="n">
        <v>238.85</v>
      </c>
      <c r="I213" s="54" t="n">
        <f aca="false">SUM(F213:H213)</f>
        <v>238.85</v>
      </c>
      <c r="J213" s="49" t="n">
        <f aca="false">Calc!$C$5-D213</f>
        <v>303</v>
      </c>
      <c r="K213" s="49" t="n">
        <f aca="false">IF(J213&lt;=Calc!$C$11,4,IF(J213&lt;=Calc!$C$12,3,IF(J213&lt;=Calc!$C$13,2,1)))</f>
        <v>2</v>
      </c>
      <c r="L213" s="49" t="n">
        <f aca="false">1+(E213&gt;=Calc!$C$16)+(E213&gt;=Calc!$C$17)+(E213&gt;=Calc!$C$18)</f>
        <v>1</v>
      </c>
      <c r="M213" s="49" t="str">
        <f aca="false">IF(AND(K213=4,L213&gt;=3),"Champions",IF(AND(K213=3,L213&gt;=3),"Loyal",IF(K213&gt;=3,"Recent / New",IF(L213&gt;=3,"At Risk","Hibernating / Lost"))))</f>
        <v>Hibernating / Lost</v>
      </c>
      <c r="N213" s="54" t="n">
        <f aca="false">IF(AND(Calc!$C$2&lt;=2009,Calc!$C$3&gt;=2009),F213,0)+IF(AND(Calc!$C$2&lt;=2010,Calc!$C$3&gt;=2010),G213,0)+IF(AND(Calc!$C$2&lt;=2011,Calc!$C$3&gt;=2011),H213,0)</f>
        <v>238.85</v>
      </c>
      <c r="O213" s="61" t="n">
        <f aca="false">IF(AND(N213&gt;0,OR(Calc!$C$4="*",B213=Calc!$C$4)),N213+ROW()*0.000000001,0)</f>
        <v>238.850000213</v>
      </c>
    </row>
    <row r="214" customFormat="false" ht="15" hidden="false" customHeight="false" outlineLevel="0" collapsed="false">
      <c r="A214" s="49" t="n">
        <v>12562</v>
      </c>
      <c r="B214" s="49" t="s">
        <v>205</v>
      </c>
      <c r="C214" s="63" t="n">
        <v>40451</v>
      </c>
      <c r="D214" s="63" t="n">
        <v>40878</v>
      </c>
      <c r="E214" s="49" t="n">
        <v>9</v>
      </c>
      <c r="F214" s="54" t="n">
        <v>0</v>
      </c>
      <c r="G214" s="54" t="n">
        <v>1041.18</v>
      </c>
      <c r="H214" s="54" t="n">
        <v>3385.74</v>
      </c>
      <c r="I214" s="54" t="n">
        <f aca="false">SUM(F214:H214)</f>
        <v>4426.92</v>
      </c>
      <c r="J214" s="49" t="n">
        <f aca="false">Calc!$C$5-D214</f>
        <v>9</v>
      </c>
      <c r="K214" s="49" t="n">
        <f aca="false">IF(J214&lt;=Calc!$C$11,4,IF(J214&lt;=Calc!$C$12,3,IF(J214&lt;=Calc!$C$13,2,1)))</f>
        <v>4</v>
      </c>
      <c r="L214" s="49" t="n">
        <f aca="false">1+(E214&gt;=Calc!$C$16)+(E214&gt;=Calc!$C$17)+(E214&gt;=Calc!$C$18)</f>
        <v>4</v>
      </c>
      <c r="M214" s="49" t="str">
        <f aca="false">IF(AND(K214=4,L214&gt;=3),"Champions",IF(AND(K214=3,L214&gt;=3),"Loyal",IF(K214&gt;=3,"Recent / New",IF(L214&gt;=3,"At Risk","Hibernating / Lost"))))</f>
        <v>Champions</v>
      </c>
      <c r="N214" s="54" t="n">
        <f aca="false">IF(AND(Calc!$C$2&lt;=2009,Calc!$C$3&gt;=2009),F214,0)+IF(AND(Calc!$C$2&lt;=2010,Calc!$C$3&gt;=2010),G214,0)+IF(AND(Calc!$C$2&lt;=2011,Calc!$C$3&gt;=2011),H214,0)</f>
        <v>4426.92</v>
      </c>
      <c r="O214" s="61" t="n">
        <f aca="false">IF(AND(N214&gt;0,OR(Calc!$C$4="*",B214=Calc!$C$4)),N214+ROW()*0.000000001,0)</f>
        <v>4426.920000214</v>
      </c>
    </row>
    <row r="215" customFormat="false" ht="15" hidden="false" customHeight="false" outlineLevel="0" collapsed="false">
      <c r="A215" s="49" t="n">
        <v>12563</v>
      </c>
      <c r="B215" s="49" t="s">
        <v>192</v>
      </c>
      <c r="C215" s="63" t="n">
        <v>40478</v>
      </c>
      <c r="D215" s="63" t="n">
        <v>40478</v>
      </c>
      <c r="E215" s="49" t="n">
        <v>1</v>
      </c>
      <c r="F215" s="54" t="n">
        <v>0</v>
      </c>
      <c r="G215" s="54" t="n">
        <v>221.24</v>
      </c>
      <c r="H215" s="54" t="n">
        <v>0</v>
      </c>
      <c r="I215" s="54" t="n">
        <f aca="false">SUM(F215:H215)</f>
        <v>221.24</v>
      </c>
      <c r="J215" s="49" t="n">
        <f aca="false">Calc!$C$5-D215</f>
        <v>409</v>
      </c>
      <c r="K215" s="49" t="n">
        <f aca="false">IF(J215&lt;=Calc!$C$11,4,IF(J215&lt;=Calc!$C$12,3,IF(J215&lt;=Calc!$C$13,2,1)))</f>
        <v>1</v>
      </c>
      <c r="L215" s="49" t="n">
        <f aca="false">1+(E215&gt;=Calc!$C$16)+(E215&gt;=Calc!$C$17)+(E215&gt;=Calc!$C$18)</f>
        <v>1</v>
      </c>
      <c r="M215" s="49" t="str">
        <f aca="false">IF(AND(K215=4,L215&gt;=3),"Champions",IF(AND(K215=3,L215&gt;=3),"Loyal",IF(K215&gt;=3,"Recent / New",IF(L215&gt;=3,"At Risk","Hibernating / Lost"))))</f>
        <v>Hibernating / Lost</v>
      </c>
      <c r="N215" s="54" t="n">
        <f aca="false">IF(AND(Calc!$C$2&lt;=2009,Calc!$C$3&gt;=2009),F215,0)+IF(AND(Calc!$C$2&lt;=2010,Calc!$C$3&gt;=2010),G215,0)+IF(AND(Calc!$C$2&lt;=2011,Calc!$C$3&gt;=2011),H215,0)</f>
        <v>221.24</v>
      </c>
      <c r="O215" s="61" t="n">
        <f aca="false">IF(AND(N215&gt;0,OR(Calc!$C$4="*",B215=Calc!$C$4)),N215+ROW()*0.000000001,0)</f>
        <v>221.240000215</v>
      </c>
    </row>
    <row r="216" customFormat="false" ht="15" hidden="false" customHeight="false" outlineLevel="0" collapsed="false">
      <c r="A216" s="49" t="n">
        <v>12564</v>
      </c>
      <c r="B216" s="49" t="s">
        <v>205</v>
      </c>
      <c r="C216" s="63" t="n">
        <v>40625</v>
      </c>
      <c r="D216" s="63" t="n">
        <v>40625</v>
      </c>
      <c r="E216" s="49" t="n">
        <v>1</v>
      </c>
      <c r="F216" s="54" t="n">
        <v>0</v>
      </c>
      <c r="G216" s="54" t="n">
        <v>0</v>
      </c>
      <c r="H216" s="54" t="n">
        <v>402.9</v>
      </c>
      <c r="I216" s="54" t="n">
        <f aca="false">SUM(F216:H216)</f>
        <v>402.9</v>
      </c>
      <c r="J216" s="49" t="n">
        <f aca="false">Calc!$C$5-D216</f>
        <v>262</v>
      </c>
      <c r="K216" s="49" t="n">
        <f aca="false">IF(J216&lt;=Calc!$C$11,4,IF(J216&lt;=Calc!$C$12,3,IF(J216&lt;=Calc!$C$13,2,1)))</f>
        <v>2</v>
      </c>
      <c r="L216" s="49" t="n">
        <f aca="false">1+(E216&gt;=Calc!$C$16)+(E216&gt;=Calc!$C$17)+(E216&gt;=Calc!$C$18)</f>
        <v>1</v>
      </c>
      <c r="M216" s="49" t="str">
        <f aca="false">IF(AND(K216=4,L216&gt;=3),"Champions",IF(AND(K216=3,L216&gt;=3),"Loyal",IF(K216&gt;=3,"Recent / New",IF(L216&gt;=3,"At Risk","Hibernating / Lost"))))</f>
        <v>Hibernating / Lost</v>
      </c>
      <c r="N216" s="54" t="n">
        <f aca="false">IF(AND(Calc!$C$2&lt;=2009,Calc!$C$3&gt;=2009),F216,0)+IF(AND(Calc!$C$2&lt;=2010,Calc!$C$3&gt;=2010),G216,0)+IF(AND(Calc!$C$2&lt;=2011,Calc!$C$3&gt;=2011),H216,0)</f>
        <v>402.9</v>
      </c>
      <c r="O216" s="61" t="n">
        <f aca="false">IF(AND(N216&gt;0,OR(Calc!$C$4="*",B216=Calc!$C$4)),N216+ROW()*0.000000001,0)</f>
        <v>402.900000216</v>
      </c>
    </row>
    <row r="217" customFormat="false" ht="15" hidden="false" customHeight="false" outlineLevel="0" collapsed="false">
      <c r="A217" s="49" t="n">
        <v>12565</v>
      </c>
      <c r="B217" s="49" t="s">
        <v>212</v>
      </c>
      <c r="C217" s="63" t="n">
        <v>40598</v>
      </c>
      <c r="D217" s="63" t="n">
        <v>40598</v>
      </c>
      <c r="E217" s="49" t="n">
        <v>1</v>
      </c>
      <c r="F217" s="54" t="n">
        <v>0</v>
      </c>
      <c r="G217" s="54" t="n">
        <v>0</v>
      </c>
      <c r="H217" s="54" t="n">
        <v>131.17</v>
      </c>
      <c r="I217" s="54" t="n">
        <f aca="false">SUM(F217:H217)</f>
        <v>131.17</v>
      </c>
      <c r="J217" s="49" t="n">
        <f aca="false">Calc!$C$5-D217</f>
        <v>289</v>
      </c>
      <c r="K217" s="49" t="n">
        <f aca="false">IF(J217&lt;=Calc!$C$11,4,IF(J217&lt;=Calc!$C$12,3,IF(J217&lt;=Calc!$C$13,2,1)))</f>
        <v>2</v>
      </c>
      <c r="L217" s="49" t="n">
        <f aca="false">1+(E217&gt;=Calc!$C$16)+(E217&gt;=Calc!$C$17)+(E217&gt;=Calc!$C$18)</f>
        <v>1</v>
      </c>
      <c r="M217" s="49" t="str">
        <f aca="false">IF(AND(K217=4,L217&gt;=3),"Champions",IF(AND(K217=3,L217&gt;=3),"Loyal",IF(K217&gt;=3,"Recent / New",IF(L217&gt;=3,"At Risk","Hibernating / Lost"))))</f>
        <v>Hibernating / Lost</v>
      </c>
      <c r="N217" s="54" t="n">
        <f aca="false">IF(AND(Calc!$C$2&lt;=2009,Calc!$C$3&gt;=2009),F217,0)+IF(AND(Calc!$C$2&lt;=2010,Calc!$C$3&gt;=2010),G217,0)+IF(AND(Calc!$C$2&lt;=2011,Calc!$C$3&gt;=2011),H217,0)</f>
        <v>131.17</v>
      </c>
      <c r="O217" s="61" t="n">
        <f aca="false">IF(AND(N217&gt;0,OR(Calc!$C$4="*",B217=Calc!$C$4)),N217+ROW()*0.000000001,0)</f>
        <v>131.170000217</v>
      </c>
    </row>
    <row r="218" customFormat="false" ht="15" hidden="false" customHeight="false" outlineLevel="0" collapsed="false">
      <c r="A218" s="49" t="n">
        <v>12566</v>
      </c>
      <c r="B218" s="49" t="s">
        <v>206</v>
      </c>
      <c r="C218" s="63" t="n">
        <v>40800</v>
      </c>
      <c r="D218" s="63" t="n">
        <v>40800</v>
      </c>
      <c r="E218" s="49" t="n">
        <v>1</v>
      </c>
      <c r="F218" s="54" t="n">
        <v>0</v>
      </c>
      <c r="G218" s="54" t="n">
        <v>0</v>
      </c>
      <c r="H218" s="54" t="n">
        <v>292.7</v>
      </c>
      <c r="I218" s="54" t="n">
        <f aca="false">SUM(F218:H218)</f>
        <v>292.7</v>
      </c>
      <c r="J218" s="49" t="n">
        <f aca="false">Calc!$C$5-D218</f>
        <v>87</v>
      </c>
      <c r="K218" s="49" t="n">
        <f aca="false">IF(J218&lt;=Calc!$C$11,4,IF(J218&lt;=Calc!$C$12,3,IF(J218&lt;=Calc!$C$13,2,1)))</f>
        <v>3</v>
      </c>
      <c r="L218" s="49" t="n">
        <f aca="false">1+(E218&gt;=Calc!$C$16)+(E218&gt;=Calc!$C$17)+(E218&gt;=Calc!$C$18)</f>
        <v>1</v>
      </c>
      <c r="M218" s="49" t="str">
        <f aca="false">IF(AND(K218=4,L218&gt;=3),"Champions",IF(AND(K218=3,L218&gt;=3),"Loyal",IF(K218&gt;=3,"Recent / New",IF(L218&gt;=3,"At Risk","Hibernating / Lost"))))</f>
        <v>Recent / New</v>
      </c>
      <c r="N218" s="54" t="n">
        <f aca="false">IF(AND(Calc!$C$2&lt;=2009,Calc!$C$3&gt;=2009),F218,0)+IF(AND(Calc!$C$2&lt;=2010,Calc!$C$3&gt;=2010),G218,0)+IF(AND(Calc!$C$2&lt;=2011,Calc!$C$3&gt;=2011),H218,0)</f>
        <v>292.7</v>
      </c>
      <c r="O218" s="61" t="n">
        <f aca="false">IF(AND(N218&gt;0,OR(Calc!$C$4="*",B218=Calc!$C$4)),N218+ROW()*0.000000001,0)</f>
        <v>292.700000218</v>
      </c>
    </row>
    <row r="219" customFormat="false" ht="15" hidden="false" customHeight="false" outlineLevel="0" collapsed="false">
      <c r="A219" s="49" t="n">
        <v>12567</v>
      </c>
      <c r="B219" s="49" t="s">
        <v>205</v>
      </c>
      <c r="C219" s="63" t="n">
        <v>40220</v>
      </c>
      <c r="D219" s="63" t="n">
        <v>40864</v>
      </c>
      <c r="E219" s="49" t="n">
        <v>15</v>
      </c>
      <c r="F219" s="54" t="n">
        <v>0</v>
      </c>
      <c r="G219" s="54" t="n">
        <v>3828.88</v>
      </c>
      <c r="H219" s="54" t="n">
        <v>6596.56</v>
      </c>
      <c r="I219" s="54" t="n">
        <f aca="false">SUM(F219:H219)</f>
        <v>10425.44</v>
      </c>
      <c r="J219" s="49" t="n">
        <f aca="false">Calc!$C$5-D219</f>
        <v>23</v>
      </c>
      <c r="K219" s="49" t="n">
        <f aca="false">IF(J219&lt;=Calc!$C$11,4,IF(J219&lt;=Calc!$C$12,3,IF(J219&lt;=Calc!$C$13,2,1)))</f>
        <v>4</v>
      </c>
      <c r="L219" s="49" t="n">
        <f aca="false">1+(E219&gt;=Calc!$C$16)+(E219&gt;=Calc!$C$17)+(E219&gt;=Calc!$C$18)</f>
        <v>4</v>
      </c>
      <c r="M219" s="49" t="str">
        <f aca="false">IF(AND(K219=4,L219&gt;=3),"Champions",IF(AND(K219=3,L219&gt;=3),"Loyal",IF(K219&gt;=3,"Recent / New",IF(L219&gt;=3,"At Risk","Hibernating / Lost"))))</f>
        <v>Champions</v>
      </c>
      <c r="N219" s="54" t="n">
        <f aca="false">IF(AND(Calc!$C$2&lt;=2009,Calc!$C$3&gt;=2009),F219,0)+IF(AND(Calc!$C$2&lt;=2010,Calc!$C$3&gt;=2010),G219,0)+IF(AND(Calc!$C$2&lt;=2011,Calc!$C$3&gt;=2011),H219,0)</f>
        <v>10425.44</v>
      </c>
      <c r="O219" s="61" t="n">
        <f aca="false">IF(AND(N219&gt;0,OR(Calc!$C$4="*",B219=Calc!$C$4)),N219+ROW()*0.000000001,0)</f>
        <v>10425.440000219</v>
      </c>
    </row>
    <row r="220" customFormat="false" ht="15" hidden="false" customHeight="false" outlineLevel="0" collapsed="false">
      <c r="A220" s="49" t="n">
        <v>12568</v>
      </c>
      <c r="B220" s="49" t="s">
        <v>206</v>
      </c>
      <c r="C220" s="63" t="n">
        <v>40242</v>
      </c>
      <c r="D220" s="63" t="n">
        <v>40242</v>
      </c>
      <c r="E220" s="49" t="n">
        <v>1</v>
      </c>
      <c r="F220" s="54" t="n">
        <v>0</v>
      </c>
      <c r="G220" s="54" t="n">
        <v>52</v>
      </c>
      <c r="H220" s="54" t="n">
        <v>0</v>
      </c>
      <c r="I220" s="54" t="n">
        <f aca="false">SUM(F220:H220)</f>
        <v>52</v>
      </c>
      <c r="J220" s="49" t="n">
        <f aca="false">Calc!$C$5-D220</f>
        <v>645</v>
      </c>
      <c r="K220" s="49" t="n">
        <f aca="false">IF(J220&lt;=Calc!$C$11,4,IF(J220&lt;=Calc!$C$12,3,IF(J220&lt;=Calc!$C$13,2,1)))</f>
        <v>1</v>
      </c>
      <c r="L220" s="49" t="n">
        <f aca="false">1+(E220&gt;=Calc!$C$16)+(E220&gt;=Calc!$C$17)+(E220&gt;=Calc!$C$18)</f>
        <v>1</v>
      </c>
      <c r="M220" s="49" t="str">
        <f aca="false">IF(AND(K220=4,L220&gt;=3),"Champions",IF(AND(K220=3,L220&gt;=3),"Loyal",IF(K220&gt;=3,"Recent / New",IF(L220&gt;=3,"At Risk","Hibernating / Lost"))))</f>
        <v>Hibernating / Lost</v>
      </c>
      <c r="N220" s="54" t="n">
        <f aca="false">IF(AND(Calc!$C$2&lt;=2009,Calc!$C$3&gt;=2009),F220,0)+IF(AND(Calc!$C$2&lt;=2010,Calc!$C$3&gt;=2010),G220,0)+IF(AND(Calc!$C$2&lt;=2011,Calc!$C$3&gt;=2011),H220,0)</f>
        <v>52</v>
      </c>
      <c r="O220" s="61" t="n">
        <f aca="false">IF(AND(N220&gt;0,OR(Calc!$C$4="*",B220=Calc!$C$4)),N220+ROW()*0.000000001,0)</f>
        <v>52.00000022</v>
      </c>
    </row>
    <row r="221" customFormat="false" ht="15" hidden="false" customHeight="false" outlineLevel="0" collapsed="false">
      <c r="A221" s="49" t="n">
        <v>12569</v>
      </c>
      <c r="B221" s="49" t="s">
        <v>206</v>
      </c>
      <c r="C221" s="63" t="n">
        <v>40634</v>
      </c>
      <c r="D221" s="63" t="n">
        <v>40884</v>
      </c>
      <c r="E221" s="49" t="n">
        <v>32</v>
      </c>
      <c r="F221" s="54" t="n">
        <v>0</v>
      </c>
      <c r="G221" s="54" t="n">
        <v>0</v>
      </c>
      <c r="H221" s="54" t="n">
        <v>3128.99</v>
      </c>
      <c r="I221" s="54" t="n">
        <f aca="false">SUM(F221:H221)</f>
        <v>3128.99</v>
      </c>
      <c r="J221" s="49" t="n">
        <f aca="false">Calc!$C$5-D221</f>
        <v>3</v>
      </c>
      <c r="K221" s="49" t="n">
        <f aca="false">IF(J221&lt;=Calc!$C$11,4,IF(J221&lt;=Calc!$C$12,3,IF(J221&lt;=Calc!$C$13,2,1)))</f>
        <v>4</v>
      </c>
      <c r="L221" s="49" t="n">
        <f aca="false">1+(E221&gt;=Calc!$C$16)+(E221&gt;=Calc!$C$17)+(E221&gt;=Calc!$C$18)</f>
        <v>4</v>
      </c>
      <c r="M221" s="49" t="str">
        <f aca="false">IF(AND(K221=4,L221&gt;=3),"Champions",IF(AND(K221=3,L221&gt;=3),"Loyal",IF(K221&gt;=3,"Recent / New",IF(L221&gt;=3,"At Risk","Hibernating / Lost"))))</f>
        <v>Champions</v>
      </c>
      <c r="N221" s="54" t="n">
        <f aca="false">IF(AND(Calc!$C$2&lt;=2009,Calc!$C$3&gt;=2009),F221,0)+IF(AND(Calc!$C$2&lt;=2010,Calc!$C$3&gt;=2010),G221,0)+IF(AND(Calc!$C$2&lt;=2011,Calc!$C$3&gt;=2011),H221,0)</f>
        <v>3128.99</v>
      </c>
      <c r="O221" s="61" t="n">
        <f aca="false">IF(AND(N221&gt;0,OR(Calc!$C$4="*",B221=Calc!$C$4)),N221+ROW()*0.000000001,0)</f>
        <v>3128.990000221</v>
      </c>
    </row>
    <row r="222" customFormat="false" ht="15" hidden="false" customHeight="false" outlineLevel="0" collapsed="false">
      <c r="A222" s="49" t="n">
        <v>12571</v>
      </c>
      <c r="B222" s="49" t="s">
        <v>205</v>
      </c>
      <c r="C222" s="63" t="n">
        <v>40765</v>
      </c>
      <c r="D222" s="63" t="n">
        <v>40847</v>
      </c>
      <c r="E222" s="49" t="n">
        <v>2</v>
      </c>
      <c r="F222" s="54" t="n">
        <v>0</v>
      </c>
      <c r="G222" s="54" t="n">
        <v>0</v>
      </c>
      <c r="H222" s="54" t="n">
        <v>519.61</v>
      </c>
      <c r="I222" s="54" t="n">
        <f aca="false">SUM(F222:H222)</f>
        <v>519.61</v>
      </c>
      <c r="J222" s="49" t="n">
        <f aca="false">Calc!$C$5-D222</f>
        <v>40</v>
      </c>
      <c r="K222" s="49" t="n">
        <f aca="false">IF(J222&lt;=Calc!$C$11,4,IF(J222&lt;=Calc!$C$12,3,IF(J222&lt;=Calc!$C$13,2,1)))</f>
        <v>3</v>
      </c>
      <c r="L222" s="49" t="n">
        <f aca="false">1+(E222&gt;=Calc!$C$16)+(E222&gt;=Calc!$C$17)+(E222&gt;=Calc!$C$18)</f>
        <v>2</v>
      </c>
      <c r="M222" s="49" t="str">
        <f aca="false">IF(AND(K222=4,L222&gt;=3),"Champions",IF(AND(K222=3,L222&gt;=3),"Loyal",IF(K222&gt;=3,"Recent / New",IF(L222&gt;=3,"At Risk","Hibernating / Lost"))))</f>
        <v>Recent / New</v>
      </c>
      <c r="N222" s="54" t="n">
        <f aca="false">IF(AND(Calc!$C$2&lt;=2009,Calc!$C$3&gt;=2009),F222,0)+IF(AND(Calc!$C$2&lt;=2010,Calc!$C$3&gt;=2010),G222,0)+IF(AND(Calc!$C$2&lt;=2011,Calc!$C$3&gt;=2011),H222,0)</f>
        <v>519.61</v>
      </c>
      <c r="O222" s="61" t="n">
        <f aca="false">IF(AND(N222&gt;0,OR(Calc!$C$4="*",B222=Calc!$C$4)),N222+ROW()*0.000000001,0)</f>
        <v>519.610000222</v>
      </c>
    </row>
    <row r="223" customFormat="false" ht="15" hidden="false" customHeight="false" outlineLevel="0" collapsed="false">
      <c r="A223" s="49" t="n">
        <v>12572</v>
      </c>
      <c r="B223" s="49" t="s">
        <v>206</v>
      </c>
      <c r="C223" s="63" t="n">
        <v>40835</v>
      </c>
      <c r="D223" s="63" t="n">
        <v>40878</v>
      </c>
      <c r="E223" s="49" t="n">
        <v>2</v>
      </c>
      <c r="F223" s="54" t="n">
        <v>0</v>
      </c>
      <c r="G223" s="54" t="n">
        <v>0</v>
      </c>
      <c r="H223" s="54" t="n">
        <v>896.72</v>
      </c>
      <c r="I223" s="54" t="n">
        <f aca="false">SUM(F223:H223)</f>
        <v>896.72</v>
      </c>
      <c r="J223" s="49" t="n">
        <f aca="false">Calc!$C$5-D223</f>
        <v>9</v>
      </c>
      <c r="K223" s="49" t="n">
        <f aca="false">IF(J223&lt;=Calc!$C$11,4,IF(J223&lt;=Calc!$C$12,3,IF(J223&lt;=Calc!$C$13,2,1)))</f>
        <v>4</v>
      </c>
      <c r="L223" s="49" t="n">
        <f aca="false">1+(E223&gt;=Calc!$C$16)+(E223&gt;=Calc!$C$17)+(E223&gt;=Calc!$C$18)</f>
        <v>2</v>
      </c>
      <c r="M223" s="49" t="str">
        <f aca="false">IF(AND(K223=4,L223&gt;=3),"Champions",IF(AND(K223=3,L223&gt;=3),"Loyal",IF(K223&gt;=3,"Recent / New",IF(L223&gt;=3,"At Risk","Hibernating / Lost"))))</f>
        <v>Recent / New</v>
      </c>
      <c r="N223" s="54" t="n">
        <f aca="false">IF(AND(Calc!$C$2&lt;=2009,Calc!$C$3&gt;=2009),F223,0)+IF(AND(Calc!$C$2&lt;=2010,Calc!$C$3&gt;=2010),G223,0)+IF(AND(Calc!$C$2&lt;=2011,Calc!$C$3&gt;=2011),H223,0)</f>
        <v>896.72</v>
      </c>
      <c r="O223" s="61" t="n">
        <f aca="false">IF(AND(N223&gt;0,OR(Calc!$C$4="*",B223=Calc!$C$4)),N223+ROW()*0.000000001,0)</f>
        <v>896.720000223</v>
      </c>
    </row>
    <row r="224" customFormat="false" ht="15" hidden="false" customHeight="false" outlineLevel="0" collapsed="false">
      <c r="A224" s="49" t="n">
        <v>12573</v>
      </c>
      <c r="B224" s="49" t="s">
        <v>205</v>
      </c>
      <c r="C224" s="63" t="n">
        <v>40421</v>
      </c>
      <c r="D224" s="63" t="n">
        <v>40659</v>
      </c>
      <c r="E224" s="49" t="n">
        <v>5</v>
      </c>
      <c r="F224" s="54" t="n">
        <v>0</v>
      </c>
      <c r="G224" s="54" t="n">
        <v>556.87</v>
      </c>
      <c r="H224" s="54" t="n">
        <v>160.54</v>
      </c>
      <c r="I224" s="54" t="n">
        <f aca="false">SUM(F224:H224)</f>
        <v>717.41</v>
      </c>
      <c r="J224" s="49" t="n">
        <f aca="false">Calc!$C$5-D224</f>
        <v>228</v>
      </c>
      <c r="K224" s="49" t="n">
        <f aca="false">IF(J224&lt;=Calc!$C$11,4,IF(J224&lt;=Calc!$C$12,3,IF(J224&lt;=Calc!$C$13,2,1)))</f>
        <v>2</v>
      </c>
      <c r="L224" s="49" t="n">
        <f aca="false">1+(E224&gt;=Calc!$C$16)+(E224&gt;=Calc!$C$17)+(E224&gt;=Calc!$C$18)</f>
        <v>3</v>
      </c>
      <c r="M224" s="49" t="str">
        <f aca="false">IF(AND(K224=4,L224&gt;=3),"Champions",IF(AND(K224=3,L224&gt;=3),"Loyal",IF(K224&gt;=3,"Recent / New",IF(L224&gt;=3,"At Risk","Hibernating / Lost"))))</f>
        <v>At Risk</v>
      </c>
      <c r="N224" s="54" t="n">
        <f aca="false">IF(AND(Calc!$C$2&lt;=2009,Calc!$C$3&gt;=2009),F224,0)+IF(AND(Calc!$C$2&lt;=2010,Calc!$C$3&gt;=2010),G224,0)+IF(AND(Calc!$C$2&lt;=2011,Calc!$C$3&gt;=2011),H224,0)</f>
        <v>717.41</v>
      </c>
      <c r="O224" s="61" t="n">
        <f aca="false">IF(AND(N224&gt;0,OR(Calc!$C$4="*",B224=Calc!$C$4)),N224+ROW()*0.000000001,0)</f>
        <v>717.410000224</v>
      </c>
    </row>
    <row r="225" customFormat="false" ht="15" hidden="false" customHeight="false" outlineLevel="0" collapsed="false">
      <c r="A225" s="49" t="n">
        <v>12574</v>
      </c>
      <c r="B225" s="49" t="s">
        <v>205</v>
      </c>
      <c r="C225" s="63" t="n">
        <v>40571</v>
      </c>
      <c r="D225" s="63" t="n">
        <v>40571</v>
      </c>
      <c r="E225" s="49" t="n">
        <v>1</v>
      </c>
      <c r="F225" s="54" t="n">
        <v>0</v>
      </c>
      <c r="G225" s="54" t="n">
        <v>0</v>
      </c>
      <c r="H225" s="54" t="n">
        <v>182.45</v>
      </c>
      <c r="I225" s="54" t="n">
        <f aca="false">SUM(F225:H225)</f>
        <v>182.45</v>
      </c>
      <c r="J225" s="49" t="n">
        <f aca="false">Calc!$C$5-D225</f>
        <v>316</v>
      </c>
      <c r="K225" s="49" t="n">
        <f aca="false">IF(J225&lt;=Calc!$C$11,4,IF(J225&lt;=Calc!$C$12,3,IF(J225&lt;=Calc!$C$13,2,1)))</f>
        <v>2</v>
      </c>
      <c r="L225" s="49" t="n">
        <f aca="false">1+(E225&gt;=Calc!$C$16)+(E225&gt;=Calc!$C$17)+(E225&gt;=Calc!$C$18)</f>
        <v>1</v>
      </c>
      <c r="M225" s="49" t="str">
        <f aca="false">IF(AND(K225=4,L225&gt;=3),"Champions",IF(AND(K225=3,L225&gt;=3),"Loyal",IF(K225&gt;=3,"Recent / New",IF(L225&gt;=3,"At Risk","Hibernating / Lost"))))</f>
        <v>Hibernating / Lost</v>
      </c>
      <c r="N225" s="54" t="n">
        <f aca="false">IF(AND(Calc!$C$2&lt;=2009,Calc!$C$3&gt;=2009),F225,0)+IF(AND(Calc!$C$2&lt;=2010,Calc!$C$3&gt;=2010),G225,0)+IF(AND(Calc!$C$2&lt;=2011,Calc!$C$3&gt;=2011),H225,0)</f>
        <v>182.45</v>
      </c>
      <c r="O225" s="61" t="n">
        <f aca="false">IF(AND(N225&gt;0,OR(Calc!$C$4="*",B225=Calc!$C$4)),N225+ROW()*0.000000001,0)</f>
        <v>182.450000225</v>
      </c>
    </row>
    <row r="226" customFormat="false" ht="15" hidden="false" customHeight="false" outlineLevel="0" collapsed="false">
      <c r="A226" s="49" t="n">
        <v>12575</v>
      </c>
      <c r="B226" s="49" t="s">
        <v>205</v>
      </c>
      <c r="C226" s="63" t="n">
        <v>40360</v>
      </c>
      <c r="D226" s="63" t="n">
        <v>40429</v>
      </c>
      <c r="E226" s="49" t="n">
        <v>2</v>
      </c>
      <c r="F226" s="54" t="n">
        <v>0</v>
      </c>
      <c r="G226" s="54" t="n">
        <v>568.82</v>
      </c>
      <c r="H226" s="54" t="n">
        <v>0</v>
      </c>
      <c r="I226" s="54" t="n">
        <f aca="false">SUM(F226:H226)</f>
        <v>568.82</v>
      </c>
      <c r="J226" s="49" t="n">
        <f aca="false">Calc!$C$5-D226</f>
        <v>458</v>
      </c>
      <c r="K226" s="49" t="n">
        <f aca="false">IF(J226&lt;=Calc!$C$11,4,IF(J226&lt;=Calc!$C$12,3,IF(J226&lt;=Calc!$C$13,2,1)))</f>
        <v>1</v>
      </c>
      <c r="L226" s="49" t="n">
        <f aca="false">1+(E226&gt;=Calc!$C$16)+(E226&gt;=Calc!$C$17)+(E226&gt;=Calc!$C$18)</f>
        <v>2</v>
      </c>
      <c r="M226" s="49" t="str">
        <f aca="false">IF(AND(K226=4,L226&gt;=3),"Champions",IF(AND(K226=3,L226&gt;=3),"Loyal",IF(K226&gt;=3,"Recent / New",IF(L226&gt;=3,"At Risk","Hibernating / Lost"))))</f>
        <v>Hibernating / Lost</v>
      </c>
      <c r="N226" s="54" t="n">
        <f aca="false">IF(AND(Calc!$C$2&lt;=2009,Calc!$C$3&gt;=2009),F226,0)+IF(AND(Calc!$C$2&lt;=2010,Calc!$C$3&gt;=2010),G226,0)+IF(AND(Calc!$C$2&lt;=2011,Calc!$C$3&gt;=2011),H226,0)</f>
        <v>568.82</v>
      </c>
      <c r="O226" s="61" t="n">
        <f aca="false">IF(AND(N226&gt;0,OR(Calc!$C$4="*",B226=Calc!$C$4)),N226+ROW()*0.000000001,0)</f>
        <v>568.820000226</v>
      </c>
    </row>
    <row r="227" customFormat="false" ht="15" hidden="false" customHeight="false" outlineLevel="0" collapsed="false">
      <c r="A227" s="49" t="n">
        <v>12576</v>
      </c>
      <c r="B227" s="49" t="s">
        <v>213</v>
      </c>
      <c r="C227" s="63" t="n">
        <v>40360</v>
      </c>
      <c r="D227" s="63" t="n">
        <v>40851</v>
      </c>
      <c r="E227" s="49" t="n">
        <v>8</v>
      </c>
      <c r="F227" s="54" t="n">
        <v>0</v>
      </c>
      <c r="G227" s="54" t="n">
        <v>696.89</v>
      </c>
      <c r="H227" s="54" t="n">
        <v>1306.98</v>
      </c>
      <c r="I227" s="54" t="n">
        <f aca="false">SUM(F227:H227)</f>
        <v>2003.87</v>
      </c>
      <c r="J227" s="49" t="n">
        <f aca="false">Calc!$C$5-D227</f>
        <v>36</v>
      </c>
      <c r="K227" s="49" t="n">
        <f aca="false">IF(J227&lt;=Calc!$C$11,4,IF(J227&lt;=Calc!$C$12,3,IF(J227&lt;=Calc!$C$13,2,1)))</f>
        <v>3</v>
      </c>
      <c r="L227" s="49" t="n">
        <f aca="false">1+(E227&gt;=Calc!$C$16)+(E227&gt;=Calc!$C$17)+(E227&gt;=Calc!$C$18)</f>
        <v>4</v>
      </c>
      <c r="M227" s="49" t="str">
        <f aca="false">IF(AND(K227=4,L227&gt;=3),"Champions",IF(AND(K227=3,L227&gt;=3),"Loyal",IF(K227&gt;=3,"Recent / New",IF(L227&gt;=3,"At Risk","Hibernating / Lost"))))</f>
        <v>Loyal</v>
      </c>
      <c r="N227" s="54" t="n">
        <f aca="false">IF(AND(Calc!$C$2&lt;=2009,Calc!$C$3&gt;=2009),F227,0)+IF(AND(Calc!$C$2&lt;=2010,Calc!$C$3&gt;=2010),G227,0)+IF(AND(Calc!$C$2&lt;=2011,Calc!$C$3&gt;=2011),H227,0)</f>
        <v>2003.87</v>
      </c>
      <c r="O227" s="61" t="n">
        <f aca="false">IF(AND(N227&gt;0,OR(Calc!$C$4="*",B227=Calc!$C$4)),N227+ROW()*0.000000001,0)</f>
        <v>2003.870000227</v>
      </c>
    </row>
    <row r="228" customFormat="false" ht="15" hidden="false" customHeight="false" outlineLevel="0" collapsed="false">
      <c r="A228" s="49" t="n">
        <v>12577</v>
      </c>
      <c r="B228" s="49" t="s">
        <v>205</v>
      </c>
      <c r="C228" s="63" t="n">
        <v>40150</v>
      </c>
      <c r="D228" s="63" t="n">
        <v>40851</v>
      </c>
      <c r="E228" s="49" t="n">
        <v>8</v>
      </c>
      <c r="F228" s="54" t="n">
        <v>210.55</v>
      </c>
      <c r="G228" s="54" t="n">
        <v>975.84</v>
      </c>
      <c r="H228" s="54" t="n">
        <v>364.36</v>
      </c>
      <c r="I228" s="54" t="n">
        <f aca="false">SUM(F228:H228)</f>
        <v>1550.75</v>
      </c>
      <c r="J228" s="49" t="n">
        <f aca="false">Calc!$C$5-D228</f>
        <v>36</v>
      </c>
      <c r="K228" s="49" t="n">
        <f aca="false">IF(J228&lt;=Calc!$C$11,4,IF(J228&lt;=Calc!$C$12,3,IF(J228&lt;=Calc!$C$13,2,1)))</f>
        <v>3</v>
      </c>
      <c r="L228" s="49" t="n">
        <f aca="false">1+(E228&gt;=Calc!$C$16)+(E228&gt;=Calc!$C$17)+(E228&gt;=Calc!$C$18)</f>
        <v>4</v>
      </c>
      <c r="M228" s="49" t="str">
        <f aca="false">IF(AND(K228=4,L228&gt;=3),"Champions",IF(AND(K228=3,L228&gt;=3),"Loyal",IF(K228&gt;=3,"Recent / New",IF(L228&gt;=3,"At Risk","Hibernating / Lost"))))</f>
        <v>Loyal</v>
      </c>
      <c r="N228" s="54" t="n">
        <f aca="false">IF(AND(Calc!$C$2&lt;=2009,Calc!$C$3&gt;=2009),F228,0)+IF(AND(Calc!$C$2&lt;=2010,Calc!$C$3&gt;=2010),G228,0)+IF(AND(Calc!$C$2&lt;=2011,Calc!$C$3&gt;=2011),H228,0)</f>
        <v>1550.75</v>
      </c>
      <c r="O228" s="61" t="n">
        <f aca="false">IF(AND(N228&gt;0,OR(Calc!$C$4="*",B228=Calc!$C$4)),N228+ROW()*0.000000001,0)</f>
        <v>1550.750000228</v>
      </c>
    </row>
    <row r="229" customFormat="false" ht="15" hidden="false" customHeight="false" outlineLevel="0" collapsed="false">
      <c r="A229" s="49" t="n">
        <v>12578</v>
      </c>
      <c r="B229" s="49" t="s">
        <v>192</v>
      </c>
      <c r="C229" s="63" t="n">
        <v>40443</v>
      </c>
      <c r="D229" s="63" t="n">
        <v>40865</v>
      </c>
      <c r="E229" s="49" t="n">
        <v>4</v>
      </c>
      <c r="F229" s="54" t="n">
        <v>0</v>
      </c>
      <c r="G229" s="54" t="n">
        <v>1595.09</v>
      </c>
      <c r="H229" s="54" t="n">
        <v>2361.36</v>
      </c>
      <c r="I229" s="54" t="n">
        <f aca="false">SUM(F229:H229)</f>
        <v>3956.45</v>
      </c>
      <c r="J229" s="49" t="n">
        <f aca="false">Calc!$C$5-D229</f>
        <v>22</v>
      </c>
      <c r="K229" s="49" t="n">
        <f aca="false">IF(J229&lt;=Calc!$C$11,4,IF(J229&lt;=Calc!$C$12,3,IF(J229&lt;=Calc!$C$13,2,1)))</f>
        <v>4</v>
      </c>
      <c r="L229" s="49" t="n">
        <f aca="false">1+(E229&gt;=Calc!$C$16)+(E229&gt;=Calc!$C$17)+(E229&gt;=Calc!$C$18)</f>
        <v>3</v>
      </c>
      <c r="M229" s="49" t="str">
        <f aca="false">IF(AND(K229=4,L229&gt;=3),"Champions",IF(AND(K229=3,L229&gt;=3),"Loyal",IF(K229&gt;=3,"Recent / New",IF(L229&gt;=3,"At Risk","Hibernating / Lost"))))</f>
        <v>Champions</v>
      </c>
      <c r="N229" s="54" t="n">
        <f aca="false">IF(AND(Calc!$C$2&lt;=2009,Calc!$C$3&gt;=2009),F229,0)+IF(AND(Calc!$C$2&lt;=2010,Calc!$C$3&gt;=2010),G229,0)+IF(AND(Calc!$C$2&lt;=2011,Calc!$C$3&gt;=2011),H229,0)</f>
        <v>3956.45</v>
      </c>
      <c r="O229" s="61" t="n">
        <f aca="false">IF(AND(N229&gt;0,OR(Calc!$C$4="*",B229=Calc!$C$4)),N229+ROW()*0.000000001,0)</f>
        <v>3956.450000229</v>
      </c>
    </row>
    <row r="230" customFormat="false" ht="15" hidden="false" customHeight="false" outlineLevel="0" collapsed="false">
      <c r="A230" s="49" t="n">
        <v>12579</v>
      </c>
      <c r="B230" s="49" t="s">
        <v>205</v>
      </c>
      <c r="C230" s="63" t="n">
        <v>40808</v>
      </c>
      <c r="D230" s="63" t="n">
        <v>40808</v>
      </c>
      <c r="E230" s="49" t="n">
        <v>1</v>
      </c>
      <c r="F230" s="54" t="n">
        <v>0</v>
      </c>
      <c r="G230" s="54" t="n">
        <v>0</v>
      </c>
      <c r="H230" s="54" t="n">
        <v>374.72</v>
      </c>
      <c r="I230" s="54" t="n">
        <f aca="false">SUM(F230:H230)</f>
        <v>374.72</v>
      </c>
      <c r="J230" s="49" t="n">
        <f aca="false">Calc!$C$5-D230</f>
        <v>79</v>
      </c>
      <c r="K230" s="49" t="n">
        <f aca="false">IF(J230&lt;=Calc!$C$11,4,IF(J230&lt;=Calc!$C$12,3,IF(J230&lt;=Calc!$C$13,2,1)))</f>
        <v>3</v>
      </c>
      <c r="L230" s="49" t="n">
        <f aca="false">1+(E230&gt;=Calc!$C$16)+(E230&gt;=Calc!$C$17)+(E230&gt;=Calc!$C$18)</f>
        <v>1</v>
      </c>
      <c r="M230" s="49" t="str">
        <f aca="false">IF(AND(K230=4,L230&gt;=3),"Champions",IF(AND(K230=3,L230&gt;=3),"Loyal",IF(K230&gt;=3,"Recent / New",IF(L230&gt;=3,"At Risk","Hibernating / Lost"))))</f>
        <v>Recent / New</v>
      </c>
      <c r="N230" s="54" t="n">
        <f aca="false">IF(AND(Calc!$C$2&lt;=2009,Calc!$C$3&gt;=2009),F230,0)+IF(AND(Calc!$C$2&lt;=2010,Calc!$C$3&gt;=2010),G230,0)+IF(AND(Calc!$C$2&lt;=2011,Calc!$C$3&gt;=2011),H230,0)</f>
        <v>374.72</v>
      </c>
      <c r="O230" s="61" t="n">
        <f aca="false">IF(AND(N230&gt;0,OR(Calc!$C$4="*",B230=Calc!$C$4)),N230+ROW()*0.000000001,0)</f>
        <v>374.72000023</v>
      </c>
    </row>
    <row r="231" customFormat="false" ht="15" hidden="false" customHeight="false" outlineLevel="0" collapsed="false">
      <c r="A231" s="49" t="n">
        <v>12580</v>
      </c>
      <c r="B231" s="49" t="s">
        <v>206</v>
      </c>
      <c r="C231" s="63" t="n">
        <v>40310</v>
      </c>
      <c r="D231" s="63" t="n">
        <v>40640</v>
      </c>
      <c r="E231" s="49" t="n">
        <v>2</v>
      </c>
      <c r="F231" s="54" t="n">
        <v>0</v>
      </c>
      <c r="G231" s="54" t="n">
        <v>583.2</v>
      </c>
      <c r="H231" s="54" t="n">
        <v>379.7</v>
      </c>
      <c r="I231" s="54" t="n">
        <f aca="false">SUM(F231:H231)</f>
        <v>962.9</v>
      </c>
      <c r="J231" s="49" t="n">
        <f aca="false">Calc!$C$5-D231</f>
        <v>247</v>
      </c>
      <c r="K231" s="49" t="n">
        <f aca="false">IF(J231&lt;=Calc!$C$11,4,IF(J231&lt;=Calc!$C$12,3,IF(J231&lt;=Calc!$C$13,2,1)))</f>
        <v>2</v>
      </c>
      <c r="L231" s="49" t="n">
        <f aca="false">1+(E231&gt;=Calc!$C$16)+(E231&gt;=Calc!$C$17)+(E231&gt;=Calc!$C$18)</f>
        <v>2</v>
      </c>
      <c r="M231" s="49" t="str">
        <f aca="false">IF(AND(K231=4,L231&gt;=3),"Champions",IF(AND(K231=3,L231&gt;=3),"Loyal",IF(K231&gt;=3,"Recent / New",IF(L231&gt;=3,"At Risk","Hibernating / Lost"))))</f>
        <v>Hibernating / Lost</v>
      </c>
      <c r="N231" s="54" t="n">
        <f aca="false">IF(AND(Calc!$C$2&lt;=2009,Calc!$C$3&gt;=2009),F231,0)+IF(AND(Calc!$C$2&lt;=2010,Calc!$C$3&gt;=2010),G231,0)+IF(AND(Calc!$C$2&lt;=2011,Calc!$C$3&gt;=2011),H231,0)</f>
        <v>962.9</v>
      </c>
      <c r="O231" s="61" t="n">
        <f aca="false">IF(AND(N231&gt;0,OR(Calc!$C$4="*",B231=Calc!$C$4)),N231+ROW()*0.000000001,0)</f>
        <v>962.900000231</v>
      </c>
    </row>
    <row r="232" customFormat="false" ht="15" hidden="false" customHeight="false" outlineLevel="0" collapsed="false">
      <c r="A232" s="49" t="n">
        <v>12581</v>
      </c>
      <c r="B232" s="49" t="s">
        <v>206</v>
      </c>
      <c r="C232" s="63" t="n">
        <v>40847</v>
      </c>
      <c r="D232" s="63" t="n">
        <v>40847</v>
      </c>
      <c r="E232" s="49" t="n">
        <v>1</v>
      </c>
      <c r="F232" s="54" t="n">
        <v>0</v>
      </c>
      <c r="G232" s="54" t="n">
        <v>0</v>
      </c>
      <c r="H232" s="54" t="n">
        <v>179.71</v>
      </c>
      <c r="I232" s="54" t="n">
        <f aca="false">SUM(F232:H232)</f>
        <v>179.71</v>
      </c>
      <c r="J232" s="49" t="n">
        <f aca="false">Calc!$C$5-D232</f>
        <v>40</v>
      </c>
      <c r="K232" s="49" t="n">
        <f aca="false">IF(J232&lt;=Calc!$C$11,4,IF(J232&lt;=Calc!$C$12,3,IF(J232&lt;=Calc!$C$13,2,1)))</f>
        <v>3</v>
      </c>
      <c r="L232" s="49" t="n">
        <f aca="false">1+(E232&gt;=Calc!$C$16)+(E232&gt;=Calc!$C$17)+(E232&gt;=Calc!$C$18)</f>
        <v>1</v>
      </c>
      <c r="M232" s="49" t="str">
        <f aca="false">IF(AND(K232=4,L232&gt;=3),"Champions",IF(AND(K232=3,L232&gt;=3),"Loyal",IF(K232&gt;=3,"Recent / New",IF(L232&gt;=3,"At Risk","Hibernating / Lost"))))</f>
        <v>Recent / New</v>
      </c>
      <c r="N232" s="54" t="n">
        <f aca="false">IF(AND(Calc!$C$2&lt;=2009,Calc!$C$3&gt;=2009),F232,0)+IF(AND(Calc!$C$2&lt;=2010,Calc!$C$3&gt;=2010),G232,0)+IF(AND(Calc!$C$2&lt;=2011,Calc!$C$3&gt;=2011),H232,0)</f>
        <v>179.71</v>
      </c>
      <c r="O232" s="61" t="n">
        <f aca="false">IF(AND(N232&gt;0,OR(Calc!$C$4="*",B232=Calc!$C$4)),N232+ROW()*0.000000001,0)</f>
        <v>179.710000232</v>
      </c>
    </row>
    <row r="233" customFormat="false" ht="15" hidden="false" customHeight="false" outlineLevel="0" collapsed="false">
      <c r="A233" s="49" t="n">
        <v>12582</v>
      </c>
      <c r="B233" s="49" t="s">
        <v>191</v>
      </c>
      <c r="C233" s="63" t="n">
        <v>40309</v>
      </c>
      <c r="D233" s="63" t="n">
        <v>40648</v>
      </c>
      <c r="E233" s="49" t="n">
        <v>4</v>
      </c>
      <c r="F233" s="54" t="n">
        <v>0</v>
      </c>
      <c r="G233" s="54" t="n">
        <v>1469.04</v>
      </c>
      <c r="H233" s="54" t="n">
        <v>351.36</v>
      </c>
      <c r="I233" s="54" t="n">
        <f aca="false">SUM(F233:H233)</f>
        <v>1820.4</v>
      </c>
      <c r="J233" s="49" t="n">
        <f aca="false">Calc!$C$5-D233</f>
        <v>239</v>
      </c>
      <c r="K233" s="49" t="n">
        <f aca="false">IF(J233&lt;=Calc!$C$11,4,IF(J233&lt;=Calc!$C$12,3,IF(J233&lt;=Calc!$C$13,2,1)))</f>
        <v>2</v>
      </c>
      <c r="L233" s="49" t="n">
        <f aca="false">1+(E233&gt;=Calc!$C$16)+(E233&gt;=Calc!$C$17)+(E233&gt;=Calc!$C$18)</f>
        <v>3</v>
      </c>
      <c r="M233" s="49" t="str">
        <f aca="false">IF(AND(K233=4,L233&gt;=3),"Champions",IF(AND(K233=3,L233&gt;=3),"Loyal",IF(K233&gt;=3,"Recent / New",IF(L233&gt;=3,"At Risk","Hibernating / Lost"))))</f>
        <v>At Risk</v>
      </c>
      <c r="N233" s="54" t="n">
        <f aca="false">IF(AND(Calc!$C$2&lt;=2009,Calc!$C$3&gt;=2009),F233,0)+IF(AND(Calc!$C$2&lt;=2010,Calc!$C$3&gt;=2010),G233,0)+IF(AND(Calc!$C$2&lt;=2011,Calc!$C$3&gt;=2011),H233,0)</f>
        <v>1820.4</v>
      </c>
      <c r="O233" s="61" t="n">
        <f aca="false">IF(AND(N233&gt;0,OR(Calc!$C$4="*",B233=Calc!$C$4)),N233+ROW()*0.000000001,0)</f>
        <v>1820.400000233</v>
      </c>
    </row>
    <row r="234" customFormat="false" ht="15" hidden="false" customHeight="false" outlineLevel="0" collapsed="false">
      <c r="A234" s="49" t="n">
        <v>12583</v>
      </c>
      <c r="B234" s="49" t="s">
        <v>205</v>
      </c>
      <c r="C234" s="63" t="n">
        <v>40153</v>
      </c>
      <c r="D234" s="63" t="n">
        <v>40884</v>
      </c>
      <c r="E234" s="49" t="n">
        <v>27</v>
      </c>
      <c r="F234" s="54" t="n">
        <v>745.44</v>
      </c>
      <c r="G234" s="54" t="n">
        <v>5836.12</v>
      </c>
      <c r="H234" s="54" t="n">
        <v>5827.48</v>
      </c>
      <c r="I234" s="54" t="n">
        <f aca="false">SUM(F234:H234)</f>
        <v>12409.04</v>
      </c>
      <c r="J234" s="49" t="n">
        <f aca="false">Calc!$C$5-D234</f>
        <v>3</v>
      </c>
      <c r="K234" s="49" t="n">
        <f aca="false">IF(J234&lt;=Calc!$C$11,4,IF(J234&lt;=Calc!$C$12,3,IF(J234&lt;=Calc!$C$13,2,1)))</f>
        <v>4</v>
      </c>
      <c r="L234" s="49" t="n">
        <f aca="false">1+(E234&gt;=Calc!$C$16)+(E234&gt;=Calc!$C$17)+(E234&gt;=Calc!$C$18)</f>
        <v>4</v>
      </c>
      <c r="M234" s="49" t="str">
        <f aca="false">IF(AND(K234=4,L234&gt;=3),"Champions",IF(AND(K234=3,L234&gt;=3),"Loyal",IF(K234&gt;=3,"Recent / New",IF(L234&gt;=3,"At Risk","Hibernating / Lost"))))</f>
        <v>Champions</v>
      </c>
      <c r="N234" s="54" t="n">
        <f aca="false">IF(AND(Calc!$C$2&lt;=2009,Calc!$C$3&gt;=2009),F234,0)+IF(AND(Calc!$C$2&lt;=2010,Calc!$C$3&gt;=2010),G234,0)+IF(AND(Calc!$C$2&lt;=2011,Calc!$C$3&gt;=2011),H234,0)</f>
        <v>12409.04</v>
      </c>
      <c r="O234" s="61" t="n">
        <f aca="false">IF(AND(N234&gt;0,OR(Calc!$C$4="*",B234=Calc!$C$4)),N234+ROW()*0.000000001,0)</f>
        <v>12409.040000234</v>
      </c>
    </row>
    <row r="235" customFormat="false" ht="15" hidden="false" customHeight="false" outlineLevel="0" collapsed="false">
      <c r="A235" s="49" t="n">
        <v>12584</v>
      </c>
      <c r="B235" s="49" t="s">
        <v>192</v>
      </c>
      <c r="C235" s="63" t="n">
        <v>40606</v>
      </c>
      <c r="D235" s="63" t="n">
        <v>40883</v>
      </c>
      <c r="E235" s="49" t="n">
        <v>9</v>
      </c>
      <c r="F235" s="54" t="n">
        <v>0</v>
      </c>
      <c r="G235" s="54" t="n">
        <v>0</v>
      </c>
      <c r="H235" s="54" t="n">
        <v>1809.95</v>
      </c>
      <c r="I235" s="54" t="n">
        <f aca="false">SUM(F235:H235)</f>
        <v>1809.95</v>
      </c>
      <c r="J235" s="49" t="n">
        <f aca="false">Calc!$C$5-D235</f>
        <v>4</v>
      </c>
      <c r="K235" s="49" t="n">
        <f aca="false">IF(J235&lt;=Calc!$C$11,4,IF(J235&lt;=Calc!$C$12,3,IF(J235&lt;=Calc!$C$13,2,1)))</f>
        <v>4</v>
      </c>
      <c r="L235" s="49" t="n">
        <f aca="false">1+(E235&gt;=Calc!$C$16)+(E235&gt;=Calc!$C$17)+(E235&gt;=Calc!$C$18)</f>
        <v>4</v>
      </c>
      <c r="M235" s="49" t="str">
        <f aca="false">IF(AND(K235=4,L235&gt;=3),"Champions",IF(AND(K235=3,L235&gt;=3),"Loyal",IF(K235&gt;=3,"Recent / New",IF(L235&gt;=3,"At Risk","Hibernating / Lost"))))</f>
        <v>Champions</v>
      </c>
      <c r="N235" s="54" t="n">
        <f aca="false">IF(AND(Calc!$C$2&lt;=2009,Calc!$C$3&gt;=2009),F235,0)+IF(AND(Calc!$C$2&lt;=2010,Calc!$C$3&gt;=2010),G235,0)+IF(AND(Calc!$C$2&lt;=2011,Calc!$C$3&gt;=2011),H235,0)</f>
        <v>1809.95</v>
      </c>
      <c r="O235" s="61" t="n">
        <f aca="false">IF(AND(N235&gt;0,OR(Calc!$C$4="*",B235=Calc!$C$4)),N235+ROW()*0.000000001,0)</f>
        <v>1809.950000235</v>
      </c>
    </row>
    <row r="236" customFormat="false" ht="15" hidden="false" customHeight="false" outlineLevel="0" collapsed="false">
      <c r="A236" s="49" t="n">
        <v>12585</v>
      </c>
      <c r="B236" s="49" t="s">
        <v>206</v>
      </c>
      <c r="C236" s="63" t="n">
        <v>40535</v>
      </c>
      <c r="D236" s="63" t="n">
        <v>40652</v>
      </c>
      <c r="E236" s="49" t="n">
        <v>2</v>
      </c>
      <c r="F236" s="54" t="n">
        <v>0</v>
      </c>
      <c r="G236" s="54" t="n">
        <v>1154.85</v>
      </c>
      <c r="H236" s="54" t="n">
        <v>611.96</v>
      </c>
      <c r="I236" s="54" t="n">
        <f aca="false">SUM(F236:H236)</f>
        <v>1766.81</v>
      </c>
      <c r="J236" s="49" t="n">
        <f aca="false">Calc!$C$5-D236</f>
        <v>235</v>
      </c>
      <c r="K236" s="49" t="n">
        <f aca="false">IF(J236&lt;=Calc!$C$11,4,IF(J236&lt;=Calc!$C$12,3,IF(J236&lt;=Calc!$C$13,2,1)))</f>
        <v>2</v>
      </c>
      <c r="L236" s="49" t="n">
        <f aca="false">1+(E236&gt;=Calc!$C$16)+(E236&gt;=Calc!$C$17)+(E236&gt;=Calc!$C$18)</f>
        <v>2</v>
      </c>
      <c r="M236" s="49" t="str">
        <f aca="false">IF(AND(K236=4,L236&gt;=3),"Champions",IF(AND(K236=3,L236&gt;=3),"Loyal",IF(K236&gt;=3,"Recent / New",IF(L236&gt;=3,"At Risk","Hibernating / Lost"))))</f>
        <v>Hibernating / Lost</v>
      </c>
      <c r="N236" s="54" t="n">
        <f aca="false">IF(AND(Calc!$C$2&lt;=2009,Calc!$C$3&gt;=2009),F236,0)+IF(AND(Calc!$C$2&lt;=2010,Calc!$C$3&gt;=2010),G236,0)+IF(AND(Calc!$C$2&lt;=2011,Calc!$C$3&gt;=2011),H236,0)</f>
        <v>1766.81</v>
      </c>
      <c r="O236" s="61" t="n">
        <f aca="false">IF(AND(N236&gt;0,OR(Calc!$C$4="*",B236=Calc!$C$4)),N236+ROW()*0.000000001,0)</f>
        <v>1766.810000236</v>
      </c>
    </row>
    <row r="237" customFormat="false" ht="15" hidden="false" customHeight="false" outlineLevel="0" collapsed="false">
      <c r="A237" s="49" t="n">
        <v>12586</v>
      </c>
      <c r="B237" s="49" t="s">
        <v>192</v>
      </c>
      <c r="C237" s="63" t="n">
        <v>40163</v>
      </c>
      <c r="D237" s="63" t="n">
        <v>40869</v>
      </c>
      <c r="E237" s="49" t="n">
        <v>4</v>
      </c>
      <c r="F237" s="54" t="n">
        <v>422.35</v>
      </c>
      <c r="G237" s="54" t="n">
        <v>1426.38</v>
      </c>
      <c r="H237" s="54" t="n">
        <v>196.94</v>
      </c>
      <c r="I237" s="54" t="n">
        <f aca="false">SUM(F237:H237)</f>
        <v>2045.67</v>
      </c>
      <c r="J237" s="49" t="n">
        <f aca="false">Calc!$C$5-D237</f>
        <v>18</v>
      </c>
      <c r="K237" s="49" t="n">
        <f aca="false">IF(J237&lt;=Calc!$C$11,4,IF(J237&lt;=Calc!$C$12,3,IF(J237&lt;=Calc!$C$13,2,1)))</f>
        <v>4</v>
      </c>
      <c r="L237" s="49" t="n">
        <f aca="false">1+(E237&gt;=Calc!$C$16)+(E237&gt;=Calc!$C$17)+(E237&gt;=Calc!$C$18)</f>
        <v>3</v>
      </c>
      <c r="M237" s="49" t="str">
        <f aca="false">IF(AND(K237=4,L237&gt;=3),"Champions",IF(AND(K237=3,L237&gt;=3),"Loyal",IF(K237&gt;=3,"Recent / New",IF(L237&gt;=3,"At Risk","Hibernating / Lost"))))</f>
        <v>Champions</v>
      </c>
      <c r="N237" s="54" t="n">
        <f aca="false">IF(AND(Calc!$C$2&lt;=2009,Calc!$C$3&gt;=2009),F237,0)+IF(AND(Calc!$C$2&lt;=2010,Calc!$C$3&gt;=2010),G237,0)+IF(AND(Calc!$C$2&lt;=2011,Calc!$C$3&gt;=2011),H237,0)</f>
        <v>2045.67</v>
      </c>
      <c r="O237" s="61" t="n">
        <f aca="false">IF(AND(N237&gt;0,OR(Calc!$C$4="*",B237=Calc!$C$4)),N237+ROW()*0.000000001,0)</f>
        <v>2045.670000237</v>
      </c>
    </row>
    <row r="238" customFormat="false" ht="15" hidden="false" customHeight="false" outlineLevel="0" collapsed="false">
      <c r="A238" s="49" t="n">
        <v>12587</v>
      </c>
      <c r="B238" s="49" t="s">
        <v>191</v>
      </c>
      <c r="C238" s="63" t="n">
        <v>40879</v>
      </c>
      <c r="D238" s="63" t="n">
        <v>40879</v>
      </c>
      <c r="E238" s="49" t="n">
        <v>1</v>
      </c>
      <c r="F238" s="54" t="n">
        <v>0</v>
      </c>
      <c r="G238" s="54" t="n">
        <v>0</v>
      </c>
      <c r="H238" s="54" t="n">
        <v>104</v>
      </c>
      <c r="I238" s="54" t="n">
        <f aca="false">SUM(F238:H238)</f>
        <v>104</v>
      </c>
      <c r="J238" s="49" t="n">
        <f aca="false">Calc!$C$5-D238</f>
        <v>8</v>
      </c>
      <c r="K238" s="49" t="n">
        <f aca="false">IF(J238&lt;=Calc!$C$11,4,IF(J238&lt;=Calc!$C$12,3,IF(J238&lt;=Calc!$C$13,2,1)))</f>
        <v>4</v>
      </c>
      <c r="L238" s="49" t="n">
        <f aca="false">1+(E238&gt;=Calc!$C$16)+(E238&gt;=Calc!$C$17)+(E238&gt;=Calc!$C$18)</f>
        <v>1</v>
      </c>
      <c r="M238" s="49" t="str">
        <f aca="false">IF(AND(K238=4,L238&gt;=3),"Champions",IF(AND(K238=3,L238&gt;=3),"Loyal",IF(K238&gt;=3,"Recent / New",IF(L238&gt;=3,"At Risk","Hibernating / Lost"))))</f>
        <v>Recent / New</v>
      </c>
      <c r="N238" s="54" t="n">
        <f aca="false">IF(AND(Calc!$C$2&lt;=2009,Calc!$C$3&gt;=2009),F238,0)+IF(AND(Calc!$C$2&lt;=2010,Calc!$C$3&gt;=2010),G238,0)+IF(AND(Calc!$C$2&lt;=2011,Calc!$C$3&gt;=2011),H238,0)</f>
        <v>104</v>
      </c>
      <c r="O238" s="61" t="n">
        <f aca="false">IF(AND(N238&gt;0,OR(Calc!$C$4="*",B238=Calc!$C$4)),N238+ROW()*0.000000001,0)</f>
        <v>104.000000238</v>
      </c>
    </row>
    <row r="239" customFormat="false" ht="15" hidden="false" customHeight="false" outlineLevel="0" collapsed="false">
      <c r="A239" s="49" t="n">
        <v>12588</v>
      </c>
      <c r="B239" s="49" t="s">
        <v>191</v>
      </c>
      <c r="C239" s="63" t="n">
        <v>40289</v>
      </c>
      <c r="D239" s="63" t="n">
        <v>40847</v>
      </c>
      <c r="E239" s="49" t="n">
        <v>3</v>
      </c>
      <c r="F239" s="54" t="n">
        <v>0</v>
      </c>
      <c r="G239" s="54" t="n">
        <v>524.08</v>
      </c>
      <c r="H239" s="54" t="n">
        <v>174.9</v>
      </c>
      <c r="I239" s="54" t="n">
        <f aca="false">SUM(F239:H239)</f>
        <v>698.98</v>
      </c>
      <c r="J239" s="49" t="n">
        <f aca="false">Calc!$C$5-D239</f>
        <v>40</v>
      </c>
      <c r="K239" s="49" t="n">
        <f aca="false">IF(J239&lt;=Calc!$C$11,4,IF(J239&lt;=Calc!$C$12,3,IF(J239&lt;=Calc!$C$13,2,1)))</f>
        <v>3</v>
      </c>
      <c r="L239" s="49" t="n">
        <f aca="false">1+(E239&gt;=Calc!$C$16)+(E239&gt;=Calc!$C$17)+(E239&gt;=Calc!$C$18)</f>
        <v>2</v>
      </c>
      <c r="M239" s="49" t="str">
        <f aca="false">IF(AND(K239=4,L239&gt;=3),"Champions",IF(AND(K239=3,L239&gt;=3),"Loyal",IF(K239&gt;=3,"Recent / New",IF(L239&gt;=3,"At Risk","Hibernating / Lost"))))</f>
        <v>Recent / New</v>
      </c>
      <c r="N239" s="54" t="n">
        <f aca="false">IF(AND(Calc!$C$2&lt;=2009,Calc!$C$3&gt;=2009),F239,0)+IF(AND(Calc!$C$2&lt;=2010,Calc!$C$3&gt;=2010),G239,0)+IF(AND(Calc!$C$2&lt;=2011,Calc!$C$3&gt;=2011),H239,0)</f>
        <v>698.98</v>
      </c>
      <c r="O239" s="61" t="n">
        <f aca="false">IF(AND(N239&gt;0,OR(Calc!$C$4="*",B239=Calc!$C$4)),N239+ROW()*0.000000001,0)</f>
        <v>698.980000239</v>
      </c>
    </row>
    <row r="240" customFormat="false" ht="15" hidden="false" customHeight="false" outlineLevel="0" collapsed="false">
      <c r="A240" s="49" t="n">
        <v>12589</v>
      </c>
      <c r="B240" s="49" t="s">
        <v>205</v>
      </c>
      <c r="C240" s="63" t="n">
        <v>40197</v>
      </c>
      <c r="D240" s="63" t="n">
        <v>40858</v>
      </c>
      <c r="E240" s="49" t="n">
        <v>6</v>
      </c>
      <c r="F240" s="54" t="n">
        <v>0</v>
      </c>
      <c r="G240" s="54" t="n">
        <v>2177.49</v>
      </c>
      <c r="H240" s="54" t="n">
        <v>574.68</v>
      </c>
      <c r="I240" s="54" t="n">
        <f aca="false">SUM(F240:H240)</f>
        <v>2752.17</v>
      </c>
      <c r="J240" s="49" t="n">
        <f aca="false">Calc!$C$5-D240</f>
        <v>29</v>
      </c>
      <c r="K240" s="49" t="n">
        <f aca="false">IF(J240&lt;=Calc!$C$11,4,IF(J240&lt;=Calc!$C$12,3,IF(J240&lt;=Calc!$C$13,2,1)))</f>
        <v>3</v>
      </c>
      <c r="L240" s="49" t="n">
        <f aca="false">1+(E240&gt;=Calc!$C$16)+(E240&gt;=Calc!$C$17)+(E240&gt;=Calc!$C$18)</f>
        <v>3</v>
      </c>
      <c r="M240" s="49" t="str">
        <f aca="false">IF(AND(K240=4,L240&gt;=3),"Champions",IF(AND(K240=3,L240&gt;=3),"Loyal",IF(K240&gt;=3,"Recent / New",IF(L240&gt;=3,"At Risk","Hibernating / Lost"))))</f>
        <v>Loyal</v>
      </c>
      <c r="N240" s="54" t="n">
        <f aca="false">IF(AND(Calc!$C$2&lt;=2009,Calc!$C$3&gt;=2009),F240,0)+IF(AND(Calc!$C$2&lt;=2010,Calc!$C$3&gt;=2010),G240,0)+IF(AND(Calc!$C$2&lt;=2011,Calc!$C$3&gt;=2011),H240,0)</f>
        <v>2752.17</v>
      </c>
      <c r="O240" s="61" t="n">
        <f aca="false">IF(AND(N240&gt;0,OR(Calc!$C$4="*",B240=Calc!$C$4)),N240+ROW()*0.000000001,0)</f>
        <v>2752.17000024</v>
      </c>
    </row>
    <row r="241" customFormat="false" ht="15" hidden="false" customHeight="false" outlineLevel="0" collapsed="false">
      <c r="A241" s="49" t="n">
        <v>12590</v>
      </c>
      <c r="B241" s="49" t="s">
        <v>206</v>
      </c>
      <c r="C241" s="63" t="n">
        <v>40675</v>
      </c>
      <c r="D241" s="63" t="n">
        <v>40675</v>
      </c>
      <c r="E241" s="49" t="n">
        <v>1</v>
      </c>
      <c r="F241" s="54" t="n">
        <v>0</v>
      </c>
      <c r="G241" s="54" t="n">
        <v>-7.9</v>
      </c>
      <c r="H241" s="54" t="n">
        <v>9338.38</v>
      </c>
      <c r="I241" s="54" t="n">
        <f aca="false">SUM(F241:H241)</f>
        <v>9330.48</v>
      </c>
      <c r="J241" s="49" t="n">
        <f aca="false">Calc!$C$5-D241</f>
        <v>212</v>
      </c>
      <c r="K241" s="49" t="n">
        <f aca="false">IF(J241&lt;=Calc!$C$11,4,IF(J241&lt;=Calc!$C$12,3,IF(J241&lt;=Calc!$C$13,2,1)))</f>
        <v>2</v>
      </c>
      <c r="L241" s="49" t="n">
        <f aca="false">1+(E241&gt;=Calc!$C$16)+(E241&gt;=Calc!$C$17)+(E241&gt;=Calc!$C$18)</f>
        <v>1</v>
      </c>
      <c r="M241" s="49" t="str">
        <f aca="false">IF(AND(K241=4,L241&gt;=3),"Champions",IF(AND(K241=3,L241&gt;=3),"Loyal",IF(K241&gt;=3,"Recent / New",IF(L241&gt;=3,"At Risk","Hibernating / Lost"))))</f>
        <v>Hibernating / Lost</v>
      </c>
      <c r="N241" s="54" t="n">
        <f aca="false">IF(AND(Calc!$C$2&lt;=2009,Calc!$C$3&gt;=2009),F241,0)+IF(AND(Calc!$C$2&lt;=2010,Calc!$C$3&gt;=2010),G241,0)+IF(AND(Calc!$C$2&lt;=2011,Calc!$C$3&gt;=2011),H241,0)</f>
        <v>9330.48</v>
      </c>
      <c r="O241" s="61" t="n">
        <f aca="false">IF(AND(N241&gt;0,OR(Calc!$C$4="*",B241=Calc!$C$4)),N241+ROW()*0.000000001,0)</f>
        <v>9330.480000241</v>
      </c>
    </row>
    <row r="242" customFormat="false" ht="15" hidden="false" customHeight="false" outlineLevel="0" collapsed="false">
      <c r="A242" s="49" t="n">
        <v>12591</v>
      </c>
      <c r="B242" s="49" t="s">
        <v>192</v>
      </c>
      <c r="C242" s="63" t="n">
        <v>40478</v>
      </c>
      <c r="D242" s="63" t="n">
        <v>40569</v>
      </c>
      <c r="E242" s="49" t="n">
        <v>3</v>
      </c>
      <c r="F242" s="54" t="n">
        <v>0</v>
      </c>
      <c r="G242" s="54" t="n">
        <v>746.1</v>
      </c>
      <c r="H242" s="54" t="n">
        <v>368.85</v>
      </c>
      <c r="I242" s="54" t="n">
        <f aca="false">SUM(F242:H242)</f>
        <v>1114.95</v>
      </c>
      <c r="J242" s="49" t="n">
        <f aca="false">Calc!$C$5-D242</f>
        <v>318</v>
      </c>
      <c r="K242" s="49" t="n">
        <f aca="false">IF(J242&lt;=Calc!$C$11,4,IF(J242&lt;=Calc!$C$12,3,IF(J242&lt;=Calc!$C$13,2,1)))</f>
        <v>2</v>
      </c>
      <c r="L242" s="49" t="n">
        <f aca="false">1+(E242&gt;=Calc!$C$16)+(E242&gt;=Calc!$C$17)+(E242&gt;=Calc!$C$18)</f>
        <v>2</v>
      </c>
      <c r="M242" s="49" t="str">
        <f aca="false">IF(AND(K242=4,L242&gt;=3),"Champions",IF(AND(K242=3,L242&gt;=3),"Loyal",IF(K242&gt;=3,"Recent / New",IF(L242&gt;=3,"At Risk","Hibernating / Lost"))))</f>
        <v>Hibernating / Lost</v>
      </c>
      <c r="N242" s="54" t="n">
        <f aca="false">IF(AND(Calc!$C$2&lt;=2009,Calc!$C$3&gt;=2009),F242,0)+IF(AND(Calc!$C$2&lt;=2010,Calc!$C$3&gt;=2010),G242,0)+IF(AND(Calc!$C$2&lt;=2011,Calc!$C$3&gt;=2011),H242,0)</f>
        <v>1114.95</v>
      </c>
      <c r="O242" s="61" t="n">
        <f aca="false">IF(AND(N242&gt;0,OR(Calc!$C$4="*",B242=Calc!$C$4)),N242+ROW()*0.000000001,0)</f>
        <v>1114.950000242</v>
      </c>
    </row>
    <row r="243" customFormat="false" ht="15" hidden="false" customHeight="false" outlineLevel="0" collapsed="false">
      <c r="A243" s="49" t="n">
        <v>12592</v>
      </c>
      <c r="B243" s="49" t="s">
        <v>206</v>
      </c>
      <c r="C243" s="63" t="n">
        <v>40367</v>
      </c>
      <c r="D243" s="63" t="n">
        <v>40794</v>
      </c>
      <c r="E243" s="49" t="n">
        <v>4</v>
      </c>
      <c r="F243" s="54" t="n">
        <v>0</v>
      </c>
      <c r="G243" s="54" t="n">
        <v>1322.04</v>
      </c>
      <c r="H243" s="54" t="n">
        <v>401.6</v>
      </c>
      <c r="I243" s="54" t="n">
        <f aca="false">SUM(F243:H243)</f>
        <v>1723.64</v>
      </c>
      <c r="J243" s="49" t="n">
        <f aca="false">Calc!$C$5-D243</f>
        <v>93</v>
      </c>
      <c r="K243" s="49" t="n">
        <f aca="false">IF(J243&lt;=Calc!$C$11,4,IF(J243&lt;=Calc!$C$12,3,IF(J243&lt;=Calc!$C$13,2,1)))</f>
        <v>3</v>
      </c>
      <c r="L243" s="49" t="n">
        <f aca="false">1+(E243&gt;=Calc!$C$16)+(E243&gt;=Calc!$C$17)+(E243&gt;=Calc!$C$18)</f>
        <v>3</v>
      </c>
      <c r="M243" s="49" t="str">
        <f aca="false">IF(AND(K243=4,L243&gt;=3),"Champions",IF(AND(K243=3,L243&gt;=3),"Loyal",IF(K243&gt;=3,"Recent / New",IF(L243&gt;=3,"At Risk","Hibernating / Lost"))))</f>
        <v>Loyal</v>
      </c>
      <c r="N243" s="54" t="n">
        <f aca="false">IF(AND(Calc!$C$2&lt;=2009,Calc!$C$3&gt;=2009),F243,0)+IF(AND(Calc!$C$2&lt;=2010,Calc!$C$3&gt;=2010),G243,0)+IF(AND(Calc!$C$2&lt;=2011,Calc!$C$3&gt;=2011),H243,0)</f>
        <v>1723.64</v>
      </c>
      <c r="O243" s="61" t="n">
        <f aca="false">IF(AND(N243&gt;0,OR(Calc!$C$4="*",B243=Calc!$C$4)),N243+ROW()*0.000000001,0)</f>
        <v>1723.640000243</v>
      </c>
    </row>
    <row r="244" customFormat="false" ht="15" hidden="false" customHeight="false" outlineLevel="0" collapsed="false">
      <c r="A244" s="49" t="n">
        <v>12593</v>
      </c>
      <c r="B244" s="49" t="s">
        <v>205</v>
      </c>
      <c r="C244" s="63" t="n">
        <v>40668</v>
      </c>
      <c r="D244" s="63" t="n">
        <v>40778</v>
      </c>
      <c r="E244" s="49" t="n">
        <v>3</v>
      </c>
      <c r="F244" s="54" t="n">
        <v>0</v>
      </c>
      <c r="G244" s="54" t="n">
        <v>0</v>
      </c>
      <c r="H244" s="54" t="n">
        <v>382.1</v>
      </c>
      <c r="I244" s="54" t="n">
        <f aca="false">SUM(F244:H244)</f>
        <v>382.1</v>
      </c>
      <c r="J244" s="49" t="n">
        <f aca="false">Calc!$C$5-D244</f>
        <v>109</v>
      </c>
      <c r="K244" s="49" t="n">
        <f aca="false">IF(J244&lt;=Calc!$C$11,4,IF(J244&lt;=Calc!$C$12,3,IF(J244&lt;=Calc!$C$13,2,1)))</f>
        <v>2</v>
      </c>
      <c r="L244" s="49" t="n">
        <f aca="false">1+(E244&gt;=Calc!$C$16)+(E244&gt;=Calc!$C$17)+(E244&gt;=Calc!$C$18)</f>
        <v>2</v>
      </c>
      <c r="M244" s="49" t="str">
        <f aca="false">IF(AND(K244=4,L244&gt;=3),"Champions",IF(AND(K244=3,L244&gt;=3),"Loyal",IF(K244&gt;=3,"Recent / New",IF(L244&gt;=3,"At Risk","Hibernating / Lost"))))</f>
        <v>Hibernating / Lost</v>
      </c>
      <c r="N244" s="54" t="n">
        <f aca="false">IF(AND(Calc!$C$2&lt;=2009,Calc!$C$3&gt;=2009),F244,0)+IF(AND(Calc!$C$2&lt;=2010,Calc!$C$3&gt;=2010),G244,0)+IF(AND(Calc!$C$2&lt;=2011,Calc!$C$3&gt;=2011),H244,0)</f>
        <v>382.1</v>
      </c>
      <c r="O244" s="61" t="n">
        <f aca="false">IF(AND(N244&gt;0,OR(Calc!$C$4="*",B244=Calc!$C$4)),N244+ROW()*0.000000001,0)</f>
        <v>382.100000244</v>
      </c>
    </row>
    <row r="245" customFormat="false" ht="15" hidden="false" customHeight="false" outlineLevel="0" collapsed="false">
      <c r="A245" s="49" t="n">
        <v>12594</v>
      </c>
      <c r="B245" s="49" t="s">
        <v>192</v>
      </c>
      <c r="C245" s="63" t="n">
        <v>40240</v>
      </c>
      <c r="D245" s="63" t="n">
        <v>40849</v>
      </c>
      <c r="E245" s="49" t="n">
        <v>14</v>
      </c>
      <c r="F245" s="54" t="n">
        <v>0</v>
      </c>
      <c r="G245" s="54" t="n">
        <v>1654.29</v>
      </c>
      <c r="H245" s="54" t="n">
        <v>3208.22</v>
      </c>
      <c r="I245" s="54" t="n">
        <f aca="false">SUM(F245:H245)</f>
        <v>4862.51</v>
      </c>
      <c r="J245" s="49" t="n">
        <f aca="false">Calc!$C$5-D245</f>
        <v>38</v>
      </c>
      <c r="K245" s="49" t="n">
        <f aca="false">IF(J245&lt;=Calc!$C$11,4,IF(J245&lt;=Calc!$C$12,3,IF(J245&lt;=Calc!$C$13,2,1)))</f>
        <v>3</v>
      </c>
      <c r="L245" s="49" t="n">
        <f aca="false">1+(E245&gt;=Calc!$C$16)+(E245&gt;=Calc!$C$17)+(E245&gt;=Calc!$C$18)</f>
        <v>4</v>
      </c>
      <c r="M245" s="49" t="str">
        <f aca="false">IF(AND(K245=4,L245&gt;=3),"Champions",IF(AND(K245=3,L245&gt;=3),"Loyal",IF(K245&gt;=3,"Recent / New",IF(L245&gt;=3,"At Risk","Hibernating / Lost"))))</f>
        <v>Loyal</v>
      </c>
      <c r="N245" s="54" t="n">
        <f aca="false">IF(AND(Calc!$C$2&lt;=2009,Calc!$C$3&gt;=2009),F245,0)+IF(AND(Calc!$C$2&lt;=2010,Calc!$C$3&gt;=2010),G245,0)+IF(AND(Calc!$C$2&lt;=2011,Calc!$C$3&gt;=2011),H245,0)</f>
        <v>4862.51</v>
      </c>
      <c r="O245" s="61" t="n">
        <f aca="false">IF(AND(N245&gt;0,OR(Calc!$C$4="*",B245=Calc!$C$4)),N245+ROW()*0.000000001,0)</f>
        <v>4862.510000245</v>
      </c>
    </row>
    <row r="246" customFormat="false" ht="15" hidden="false" customHeight="false" outlineLevel="0" collapsed="false">
      <c r="A246" s="49" t="n">
        <v>12595</v>
      </c>
      <c r="B246" s="49" t="s">
        <v>206</v>
      </c>
      <c r="C246" s="63" t="n">
        <v>40382</v>
      </c>
      <c r="D246" s="63" t="n">
        <v>40382</v>
      </c>
      <c r="E246" s="49" t="n">
        <v>1</v>
      </c>
      <c r="F246" s="54" t="n">
        <v>0</v>
      </c>
      <c r="G246" s="54" t="n">
        <v>281.02</v>
      </c>
      <c r="H246" s="54" t="n">
        <v>0</v>
      </c>
      <c r="I246" s="54" t="n">
        <f aca="false">SUM(F246:H246)</f>
        <v>281.02</v>
      </c>
      <c r="J246" s="49" t="n">
        <f aca="false">Calc!$C$5-D246</f>
        <v>505</v>
      </c>
      <c r="K246" s="49" t="n">
        <f aca="false">IF(J246&lt;=Calc!$C$11,4,IF(J246&lt;=Calc!$C$12,3,IF(J246&lt;=Calc!$C$13,2,1)))</f>
        <v>1</v>
      </c>
      <c r="L246" s="49" t="n">
        <f aca="false">1+(E246&gt;=Calc!$C$16)+(E246&gt;=Calc!$C$17)+(E246&gt;=Calc!$C$18)</f>
        <v>1</v>
      </c>
      <c r="M246" s="49" t="str">
        <f aca="false">IF(AND(K246=4,L246&gt;=3),"Champions",IF(AND(K246=3,L246&gt;=3),"Loyal",IF(K246&gt;=3,"Recent / New",IF(L246&gt;=3,"At Risk","Hibernating / Lost"))))</f>
        <v>Hibernating / Lost</v>
      </c>
      <c r="N246" s="54" t="n">
        <f aca="false">IF(AND(Calc!$C$2&lt;=2009,Calc!$C$3&gt;=2009),F246,0)+IF(AND(Calc!$C$2&lt;=2010,Calc!$C$3&gt;=2010),G246,0)+IF(AND(Calc!$C$2&lt;=2011,Calc!$C$3&gt;=2011),H246,0)</f>
        <v>281.02</v>
      </c>
      <c r="O246" s="61" t="n">
        <f aca="false">IF(AND(N246&gt;0,OR(Calc!$C$4="*",B246=Calc!$C$4)),N246+ROW()*0.000000001,0)</f>
        <v>281.020000246</v>
      </c>
    </row>
    <row r="247" customFormat="false" ht="15" hidden="false" customHeight="false" outlineLevel="0" collapsed="false">
      <c r="A247" s="49" t="n">
        <v>12596</v>
      </c>
      <c r="B247" s="49" t="s">
        <v>196</v>
      </c>
      <c r="C247" s="63" t="n">
        <v>40644</v>
      </c>
      <c r="D247" s="63" t="n">
        <v>40835</v>
      </c>
      <c r="E247" s="49" t="n">
        <v>2</v>
      </c>
      <c r="F247" s="54" t="n">
        <v>0</v>
      </c>
      <c r="G247" s="54" t="n">
        <v>0</v>
      </c>
      <c r="H247" s="54" t="n">
        <v>450.27</v>
      </c>
      <c r="I247" s="54" t="n">
        <f aca="false">SUM(F247:H247)</f>
        <v>450.27</v>
      </c>
      <c r="J247" s="49" t="n">
        <f aca="false">Calc!$C$5-D247</f>
        <v>52</v>
      </c>
      <c r="K247" s="49" t="n">
        <f aca="false">IF(J247&lt;=Calc!$C$11,4,IF(J247&lt;=Calc!$C$12,3,IF(J247&lt;=Calc!$C$13,2,1)))</f>
        <v>3</v>
      </c>
      <c r="L247" s="49" t="n">
        <f aca="false">1+(E247&gt;=Calc!$C$16)+(E247&gt;=Calc!$C$17)+(E247&gt;=Calc!$C$18)</f>
        <v>2</v>
      </c>
      <c r="M247" s="49" t="str">
        <f aca="false">IF(AND(K247=4,L247&gt;=3),"Champions",IF(AND(K247=3,L247&gt;=3),"Loyal",IF(K247&gt;=3,"Recent / New",IF(L247&gt;=3,"At Risk","Hibernating / Lost"))))</f>
        <v>Recent / New</v>
      </c>
      <c r="N247" s="54" t="n">
        <f aca="false">IF(AND(Calc!$C$2&lt;=2009,Calc!$C$3&gt;=2009),F247,0)+IF(AND(Calc!$C$2&lt;=2010,Calc!$C$3&gt;=2010),G247,0)+IF(AND(Calc!$C$2&lt;=2011,Calc!$C$3&gt;=2011),H247,0)</f>
        <v>450.27</v>
      </c>
      <c r="O247" s="61" t="n">
        <f aca="false">IF(AND(N247&gt;0,OR(Calc!$C$4="*",B247=Calc!$C$4)),N247+ROW()*0.000000001,0)</f>
        <v>450.270000247</v>
      </c>
    </row>
    <row r="248" customFormat="false" ht="15" hidden="false" customHeight="false" outlineLevel="0" collapsed="false">
      <c r="A248" s="49" t="n">
        <v>12597</v>
      </c>
      <c r="B248" s="49" t="s">
        <v>196</v>
      </c>
      <c r="C248" s="63" t="n">
        <v>40618</v>
      </c>
      <c r="D248" s="63" t="n">
        <v>40867</v>
      </c>
      <c r="E248" s="49" t="n">
        <v>4</v>
      </c>
      <c r="F248" s="54" t="n">
        <v>0</v>
      </c>
      <c r="G248" s="54" t="n">
        <v>0</v>
      </c>
      <c r="H248" s="54" t="n">
        <v>3067.13</v>
      </c>
      <c r="I248" s="54" t="n">
        <f aca="false">SUM(F248:H248)</f>
        <v>3067.13</v>
      </c>
      <c r="J248" s="49" t="n">
        <f aca="false">Calc!$C$5-D248</f>
        <v>20</v>
      </c>
      <c r="K248" s="49" t="n">
        <f aca="false">IF(J248&lt;=Calc!$C$11,4,IF(J248&lt;=Calc!$C$12,3,IF(J248&lt;=Calc!$C$13,2,1)))</f>
        <v>4</v>
      </c>
      <c r="L248" s="49" t="n">
        <f aca="false">1+(E248&gt;=Calc!$C$16)+(E248&gt;=Calc!$C$17)+(E248&gt;=Calc!$C$18)</f>
        <v>3</v>
      </c>
      <c r="M248" s="49" t="str">
        <f aca="false">IF(AND(K248=4,L248&gt;=3),"Champions",IF(AND(K248=3,L248&gt;=3),"Loyal",IF(K248&gt;=3,"Recent / New",IF(L248&gt;=3,"At Risk","Hibernating / Lost"))))</f>
        <v>Champions</v>
      </c>
      <c r="N248" s="54" t="n">
        <f aca="false">IF(AND(Calc!$C$2&lt;=2009,Calc!$C$3&gt;=2009),F248,0)+IF(AND(Calc!$C$2&lt;=2010,Calc!$C$3&gt;=2010),G248,0)+IF(AND(Calc!$C$2&lt;=2011,Calc!$C$3&gt;=2011),H248,0)</f>
        <v>3067.13</v>
      </c>
      <c r="O248" s="61" t="n">
        <f aca="false">IF(AND(N248&gt;0,OR(Calc!$C$4="*",B248=Calc!$C$4)),N248+ROW()*0.000000001,0)</f>
        <v>3067.130000248</v>
      </c>
    </row>
    <row r="249" customFormat="false" ht="15" hidden="false" customHeight="false" outlineLevel="0" collapsed="false">
      <c r="A249" s="49" t="n">
        <v>12598</v>
      </c>
      <c r="B249" s="49" t="s">
        <v>205</v>
      </c>
      <c r="C249" s="63" t="n">
        <v>40238</v>
      </c>
      <c r="D249" s="63" t="n">
        <v>40877</v>
      </c>
      <c r="E249" s="49" t="n">
        <v>10</v>
      </c>
      <c r="F249" s="54" t="n">
        <v>0</v>
      </c>
      <c r="G249" s="54" t="n">
        <v>1285.99</v>
      </c>
      <c r="H249" s="54" t="n">
        <v>2786.68</v>
      </c>
      <c r="I249" s="54" t="n">
        <f aca="false">SUM(F249:H249)</f>
        <v>4072.67</v>
      </c>
      <c r="J249" s="49" t="n">
        <f aca="false">Calc!$C$5-D249</f>
        <v>10</v>
      </c>
      <c r="K249" s="49" t="n">
        <f aca="false">IF(J249&lt;=Calc!$C$11,4,IF(J249&lt;=Calc!$C$12,3,IF(J249&lt;=Calc!$C$13,2,1)))</f>
        <v>4</v>
      </c>
      <c r="L249" s="49" t="n">
        <f aca="false">1+(E249&gt;=Calc!$C$16)+(E249&gt;=Calc!$C$17)+(E249&gt;=Calc!$C$18)</f>
        <v>4</v>
      </c>
      <c r="M249" s="49" t="str">
        <f aca="false">IF(AND(K249=4,L249&gt;=3),"Champions",IF(AND(K249=3,L249&gt;=3),"Loyal",IF(K249&gt;=3,"Recent / New",IF(L249&gt;=3,"At Risk","Hibernating / Lost"))))</f>
        <v>Champions</v>
      </c>
      <c r="N249" s="54" t="n">
        <f aca="false">IF(AND(Calc!$C$2&lt;=2009,Calc!$C$3&gt;=2009),F249,0)+IF(AND(Calc!$C$2&lt;=2010,Calc!$C$3&gt;=2010),G249,0)+IF(AND(Calc!$C$2&lt;=2011,Calc!$C$3&gt;=2011),H249,0)</f>
        <v>4072.67</v>
      </c>
      <c r="O249" s="61" t="n">
        <f aca="false">IF(AND(N249&gt;0,OR(Calc!$C$4="*",B249=Calc!$C$4)),N249+ROW()*0.000000001,0)</f>
        <v>4072.670000249</v>
      </c>
    </row>
    <row r="250" customFormat="false" ht="15" hidden="false" customHeight="false" outlineLevel="0" collapsed="false">
      <c r="A250" s="49" t="n">
        <v>12599</v>
      </c>
      <c r="B250" s="49" t="s">
        <v>205</v>
      </c>
      <c r="C250" s="63" t="n">
        <v>40309</v>
      </c>
      <c r="D250" s="63" t="n">
        <v>40857</v>
      </c>
      <c r="E250" s="49" t="n">
        <v>13</v>
      </c>
      <c r="F250" s="54" t="n">
        <v>0</v>
      </c>
      <c r="G250" s="54" t="n">
        <v>1138.14</v>
      </c>
      <c r="H250" s="54" t="n">
        <v>888.58</v>
      </c>
      <c r="I250" s="54" t="n">
        <f aca="false">SUM(F250:H250)</f>
        <v>2026.72</v>
      </c>
      <c r="J250" s="49" t="n">
        <f aca="false">Calc!$C$5-D250</f>
        <v>30</v>
      </c>
      <c r="K250" s="49" t="n">
        <f aca="false">IF(J250&lt;=Calc!$C$11,4,IF(J250&lt;=Calc!$C$12,3,IF(J250&lt;=Calc!$C$13,2,1)))</f>
        <v>3</v>
      </c>
      <c r="L250" s="49" t="n">
        <f aca="false">1+(E250&gt;=Calc!$C$16)+(E250&gt;=Calc!$C$17)+(E250&gt;=Calc!$C$18)</f>
        <v>4</v>
      </c>
      <c r="M250" s="49" t="str">
        <f aca="false">IF(AND(K250=4,L250&gt;=3),"Champions",IF(AND(K250=3,L250&gt;=3),"Loyal",IF(K250&gt;=3,"Recent / New",IF(L250&gt;=3,"At Risk","Hibernating / Lost"))))</f>
        <v>Loyal</v>
      </c>
      <c r="N250" s="54" t="n">
        <f aca="false">IF(AND(Calc!$C$2&lt;=2009,Calc!$C$3&gt;=2009),F250,0)+IF(AND(Calc!$C$2&lt;=2010,Calc!$C$3&gt;=2010),G250,0)+IF(AND(Calc!$C$2&lt;=2011,Calc!$C$3&gt;=2011),H250,0)</f>
        <v>2026.72</v>
      </c>
      <c r="O250" s="61" t="n">
        <f aca="false">IF(AND(N250&gt;0,OR(Calc!$C$4="*",B250=Calc!$C$4)),N250+ROW()*0.000000001,0)</f>
        <v>2026.72000025</v>
      </c>
    </row>
    <row r="251" customFormat="false" ht="15" hidden="false" customHeight="false" outlineLevel="0" collapsed="false">
      <c r="A251" s="49" t="n">
        <v>12600</v>
      </c>
      <c r="B251" s="49" t="s">
        <v>206</v>
      </c>
      <c r="C251" s="63" t="n">
        <v>40154</v>
      </c>
      <c r="D251" s="63" t="n">
        <v>40858</v>
      </c>
      <c r="E251" s="49" t="n">
        <v>20</v>
      </c>
      <c r="F251" s="54" t="n">
        <v>379.89</v>
      </c>
      <c r="G251" s="54" t="n">
        <v>1891.47</v>
      </c>
      <c r="H251" s="54" t="n">
        <v>2072.24</v>
      </c>
      <c r="I251" s="54" t="n">
        <f aca="false">SUM(F251:H251)</f>
        <v>4343.6</v>
      </c>
      <c r="J251" s="49" t="n">
        <f aca="false">Calc!$C$5-D251</f>
        <v>29</v>
      </c>
      <c r="K251" s="49" t="n">
        <f aca="false">IF(J251&lt;=Calc!$C$11,4,IF(J251&lt;=Calc!$C$12,3,IF(J251&lt;=Calc!$C$13,2,1)))</f>
        <v>3</v>
      </c>
      <c r="L251" s="49" t="n">
        <f aca="false">1+(E251&gt;=Calc!$C$16)+(E251&gt;=Calc!$C$17)+(E251&gt;=Calc!$C$18)</f>
        <v>4</v>
      </c>
      <c r="M251" s="49" t="str">
        <f aca="false">IF(AND(K251=4,L251&gt;=3),"Champions",IF(AND(K251=3,L251&gt;=3),"Loyal",IF(K251&gt;=3,"Recent / New",IF(L251&gt;=3,"At Risk","Hibernating / Lost"))))</f>
        <v>Loyal</v>
      </c>
      <c r="N251" s="54" t="n">
        <f aca="false">IF(AND(Calc!$C$2&lt;=2009,Calc!$C$3&gt;=2009),F251,0)+IF(AND(Calc!$C$2&lt;=2010,Calc!$C$3&gt;=2010),G251,0)+IF(AND(Calc!$C$2&lt;=2011,Calc!$C$3&gt;=2011),H251,0)</f>
        <v>4343.6</v>
      </c>
      <c r="O251" s="61" t="n">
        <f aca="false">IF(AND(N251&gt;0,OR(Calc!$C$4="*",B251=Calc!$C$4)),N251+ROW()*0.000000001,0)</f>
        <v>4343.600000251</v>
      </c>
    </row>
    <row r="252" customFormat="false" ht="15" hidden="false" customHeight="false" outlineLevel="0" collapsed="false">
      <c r="A252" s="49" t="n">
        <v>12601</v>
      </c>
      <c r="B252" s="49" t="s">
        <v>206</v>
      </c>
      <c r="C252" s="63" t="n">
        <v>40482</v>
      </c>
      <c r="D252" s="63" t="n">
        <v>40697</v>
      </c>
      <c r="E252" s="49" t="n">
        <v>6</v>
      </c>
      <c r="F252" s="54" t="n">
        <v>0</v>
      </c>
      <c r="G252" s="54" t="n">
        <v>86.2</v>
      </c>
      <c r="H252" s="54" t="n">
        <v>479.56</v>
      </c>
      <c r="I252" s="54" t="n">
        <f aca="false">SUM(F252:H252)</f>
        <v>565.76</v>
      </c>
      <c r="J252" s="49" t="n">
        <f aca="false">Calc!$C$5-D252</f>
        <v>190</v>
      </c>
      <c r="K252" s="49" t="n">
        <f aca="false">IF(J252&lt;=Calc!$C$11,4,IF(J252&lt;=Calc!$C$12,3,IF(J252&lt;=Calc!$C$13,2,1)))</f>
        <v>2</v>
      </c>
      <c r="L252" s="49" t="n">
        <f aca="false">1+(E252&gt;=Calc!$C$16)+(E252&gt;=Calc!$C$17)+(E252&gt;=Calc!$C$18)</f>
        <v>3</v>
      </c>
      <c r="M252" s="49" t="str">
        <f aca="false">IF(AND(K252=4,L252&gt;=3),"Champions",IF(AND(K252=3,L252&gt;=3),"Loyal",IF(K252&gt;=3,"Recent / New",IF(L252&gt;=3,"At Risk","Hibernating / Lost"))))</f>
        <v>At Risk</v>
      </c>
      <c r="N252" s="54" t="n">
        <f aca="false">IF(AND(Calc!$C$2&lt;=2009,Calc!$C$3&gt;=2009),F252,0)+IF(AND(Calc!$C$2&lt;=2010,Calc!$C$3&gt;=2010),G252,0)+IF(AND(Calc!$C$2&lt;=2011,Calc!$C$3&gt;=2011),H252,0)</f>
        <v>565.76</v>
      </c>
      <c r="O252" s="61" t="n">
        <f aca="false">IF(AND(N252&gt;0,OR(Calc!$C$4="*",B252=Calc!$C$4)),N252+ROW()*0.000000001,0)</f>
        <v>565.760000252</v>
      </c>
    </row>
    <row r="253" customFormat="false" ht="15" hidden="false" customHeight="false" outlineLevel="0" collapsed="false">
      <c r="A253" s="49" t="n">
        <v>12602</v>
      </c>
      <c r="B253" s="49" t="s">
        <v>205</v>
      </c>
      <c r="C253" s="63" t="n">
        <v>40828</v>
      </c>
      <c r="D253" s="63" t="n">
        <v>40828</v>
      </c>
      <c r="E253" s="49" t="n">
        <v>1</v>
      </c>
      <c r="F253" s="54" t="n">
        <v>0</v>
      </c>
      <c r="G253" s="54" t="n">
        <v>0</v>
      </c>
      <c r="H253" s="54" t="n">
        <v>153.12</v>
      </c>
      <c r="I253" s="54" t="n">
        <f aca="false">SUM(F253:H253)</f>
        <v>153.12</v>
      </c>
      <c r="J253" s="49" t="n">
        <f aca="false">Calc!$C$5-D253</f>
        <v>59</v>
      </c>
      <c r="K253" s="49" t="n">
        <f aca="false">IF(J253&lt;=Calc!$C$11,4,IF(J253&lt;=Calc!$C$12,3,IF(J253&lt;=Calc!$C$13,2,1)))</f>
        <v>3</v>
      </c>
      <c r="L253" s="49" t="n">
        <f aca="false">1+(E253&gt;=Calc!$C$16)+(E253&gt;=Calc!$C$17)+(E253&gt;=Calc!$C$18)</f>
        <v>1</v>
      </c>
      <c r="M253" s="49" t="str">
        <f aca="false">IF(AND(K253=4,L253&gt;=3),"Champions",IF(AND(K253=3,L253&gt;=3),"Loyal",IF(K253&gt;=3,"Recent / New",IF(L253&gt;=3,"At Risk","Hibernating / Lost"))))</f>
        <v>Recent / New</v>
      </c>
      <c r="N253" s="54" t="n">
        <f aca="false">IF(AND(Calc!$C$2&lt;=2009,Calc!$C$3&gt;=2009),F253,0)+IF(AND(Calc!$C$2&lt;=2010,Calc!$C$3&gt;=2010),G253,0)+IF(AND(Calc!$C$2&lt;=2011,Calc!$C$3&gt;=2011),H253,0)</f>
        <v>153.12</v>
      </c>
      <c r="O253" s="61" t="n">
        <f aca="false">IF(AND(N253&gt;0,OR(Calc!$C$4="*",B253=Calc!$C$4)),N253+ROW()*0.000000001,0)</f>
        <v>153.120000253</v>
      </c>
    </row>
    <row r="254" customFormat="false" ht="15" hidden="false" customHeight="false" outlineLevel="0" collapsed="false">
      <c r="A254" s="49" t="n">
        <v>12603</v>
      </c>
      <c r="B254" s="49" t="s">
        <v>206</v>
      </c>
      <c r="C254" s="63" t="n">
        <v>40865</v>
      </c>
      <c r="D254" s="63" t="n">
        <v>40865</v>
      </c>
      <c r="E254" s="49" t="n">
        <v>1</v>
      </c>
      <c r="F254" s="54" t="n">
        <v>0</v>
      </c>
      <c r="G254" s="54" t="n">
        <v>0</v>
      </c>
      <c r="H254" s="54" t="n">
        <v>613.2</v>
      </c>
      <c r="I254" s="54" t="n">
        <f aca="false">SUM(F254:H254)</f>
        <v>613.2</v>
      </c>
      <c r="J254" s="49" t="n">
        <f aca="false">Calc!$C$5-D254</f>
        <v>22</v>
      </c>
      <c r="K254" s="49" t="n">
        <f aca="false">IF(J254&lt;=Calc!$C$11,4,IF(J254&lt;=Calc!$C$12,3,IF(J254&lt;=Calc!$C$13,2,1)))</f>
        <v>4</v>
      </c>
      <c r="L254" s="49" t="n">
        <f aca="false">1+(E254&gt;=Calc!$C$16)+(E254&gt;=Calc!$C$17)+(E254&gt;=Calc!$C$18)</f>
        <v>1</v>
      </c>
      <c r="M254" s="49" t="str">
        <f aca="false">IF(AND(K254=4,L254&gt;=3),"Champions",IF(AND(K254=3,L254&gt;=3),"Loyal",IF(K254&gt;=3,"Recent / New",IF(L254&gt;=3,"At Risk","Hibernating / Lost"))))</f>
        <v>Recent / New</v>
      </c>
      <c r="N254" s="54" t="n">
        <f aca="false">IF(AND(Calc!$C$2&lt;=2009,Calc!$C$3&gt;=2009),F254,0)+IF(AND(Calc!$C$2&lt;=2010,Calc!$C$3&gt;=2010),G254,0)+IF(AND(Calc!$C$2&lt;=2011,Calc!$C$3&gt;=2011),H254,0)</f>
        <v>613.2</v>
      </c>
      <c r="O254" s="61" t="n">
        <f aca="false">IF(AND(N254&gt;0,OR(Calc!$C$4="*",B254=Calc!$C$4)),N254+ROW()*0.000000001,0)</f>
        <v>613.200000254</v>
      </c>
    </row>
    <row r="255" customFormat="false" ht="15" hidden="false" customHeight="false" outlineLevel="0" collapsed="false">
      <c r="A255" s="49" t="n">
        <v>12604</v>
      </c>
      <c r="B255" s="49" t="s">
        <v>205</v>
      </c>
      <c r="C255" s="63" t="n">
        <v>40625</v>
      </c>
      <c r="D255" s="63" t="n">
        <v>40807</v>
      </c>
      <c r="E255" s="49" t="n">
        <v>2</v>
      </c>
      <c r="F255" s="54" t="n">
        <v>0</v>
      </c>
      <c r="G255" s="54" t="n">
        <v>0</v>
      </c>
      <c r="H255" s="54" t="n">
        <v>236.18</v>
      </c>
      <c r="I255" s="54" t="n">
        <f aca="false">SUM(F255:H255)</f>
        <v>236.18</v>
      </c>
      <c r="J255" s="49" t="n">
        <f aca="false">Calc!$C$5-D255</f>
        <v>80</v>
      </c>
      <c r="K255" s="49" t="n">
        <f aca="false">IF(J255&lt;=Calc!$C$11,4,IF(J255&lt;=Calc!$C$12,3,IF(J255&lt;=Calc!$C$13,2,1)))</f>
        <v>3</v>
      </c>
      <c r="L255" s="49" t="n">
        <f aca="false">1+(E255&gt;=Calc!$C$16)+(E255&gt;=Calc!$C$17)+(E255&gt;=Calc!$C$18)</f>
        <v>2</v>
      </c>
      <c r="M255" s="49" t="str">
        <f aca="false">IF(AND(K255=4,L255&gt;=3),"Champions",IF(AND(K255=3,L255&gt;=3),"Loyal",IF(K255&gt;=3,"Recent / New",IF(L255&gt;=3,"At Risk","Hibernating / Lost"))))</f>
        <v>Recent / New</v>
      </c>
      <c r="N255" s="54" t="n">
        <f aca="false">IF(AND(Calc!$C$2&lt;=2009,Calc!$C$3&gt;=2009),F255,0)+IF(AND(Calc!$C$2&lt;=2010,Calc!$C$3&gt;=2010),G255,0)+IF(AND(Calc!$C$2&lt;=2011,Calc!$C$3&gt;=2011),H255,0)</f>
        <v>236.18</v>
      </c>
      <c r="O255" s="61" t="n">
        <f aca="false">IF(AND(N255&gt;0,OR(Calc!$C$4="*",B255=Calc!$C$4)),N255+ROW()*0.000000001,0)</f>
        <v>236.180000255</v>
      </c>
    </row>
    <row r="256" customFormat="false" ht="15" hidden="false" customHeight="false" outlineLevel="0" collapsed="false">
      <c r="A256" s="49" t="n">
        <v>12605</v>
      </c>
      <c r="B256" s="49" t="s">
        <v>206</v>
      </c>
      <c r="C256" s="63" t="n">
        <v>40428</v>
      </c>
      <c r="D256" s="63" t="n">
        <v>40510</v>
      </c>
      <c r="E256" s="49" t="n">
        <v>3</v>
      </c>
      <c r="F256" s="54" t="n">
        <v>0</v>
      </c>
      <c r="G256" s="54" t="n">
        <v>1117.45</v>
      </c>
      <c r="H256" s="54" t="n">
        <v>0</v>
      </c>
      <c r="I256" s="54" t="n">
        <f aca="false">SUM(F256:H256)</f>
        <v>1117.45</v>
      </c>
      <c r="J256" s="49" t="n">
        <f aca="false">Calc!$C$5-D256</f>
        <v>377</v>
      </c>
      <c r="K256" s="49" t="n">
        <f aca="false">IF(J256&lt;=Calc!$C$11,4,IF(J256&lt;=Calc!$C$12,3,IF(J256&lt;=Calc!$C$13,2,1)))</f>
        <v>2</v>
      </c>
      <c r="L256" s="49" t="n">
        <f aca="false">1+(E256&gt;=Calc!$C$16)+(E256&gt;=Calc!$C$17)+(E256&gt;=Calc!$C$18)</f>
        <v>2</v>
      </c>
      <c r="M256" s="49" t="str">
        <f aca="false">IF(AND(K256=4,L256&gt;=3),"Champions",IF(AND(K256=3,L256&gt;=3),"Loyal",IF(K256&gt;=3,"Recent / New",IF(L256&gt;=3,"At Risk","Hibernating / Lost"))))</f>
        <v>Hibernating / Lost</v>
      </c>
      <c r="N256" s="54" t="n">
        <f aca="false">IF(AND(Calc!$C$2&lt;=2009,Calc!$C$3&gt;=2009),F256,0)+IF(AND(Calc!$C$2&lt;=2010,Calc!$C$3&gt;=2010),G256,0)+IF(AND(Calc!$C$2&lt;=2011,Calc!$C$3&gt;=2011),H256,0)</f>
        <v>1117.45</v>
      </c>
      <c r="O256" s="61" t="n">
        <f aca="false">IF(AND(N256&gt;0,OR(Calc!$C$4="*",B256=Calc!$C$4)),N256+ROW()*0.000000001,0)</f>
        <v>1117.450000256</v>
      </c>
    </row>
    <row r="257" customFormat="false" ht="15" hidden="false" customHeight="false" outlineLevel="0" collapsed="false">
      <c r="A257" s="49" t="n">
        <v>12607</v>
      </c>
      <c r="B257" s="49" t="s">
        <v>207</v>
      </c>
      <c r="C257" s="63" t="n">
        <v>40826</v>
      </c>
      <c r="D257" s="63" t="n">
        <v>40826</v>
      </c>
      <c r="E257" s="49" t="n">
        <v>1</v>
      </c>
      <c r="F257" s="54" t="n">
        <v>0</v>
      </c>
      <c r="G257" s="54" t="n">
        <v>0</v>
      </c>
      <c r="H257" s="54" t="n">
        <v>3.5527136788005E-015</v>
      </c>
      <c r="I257" s="54" t="n">
        <f aca="false">SUM(F257:H257)</f>
        <v>3.5527136788005E-015</v>
      </c>
      <c r="J257" s="49" t="n">
        <f aca="false">Calc!$C$5-D257</f>
        <v>61</v>
      </c>
      <c r="K257" s="49" t="n">
        <f aca="false">IF(J257&lt;=Calc!$C$11,4,IF(J257&lt;=Calc!$C$12,3,IF(J257&lt;=Calc!$C$13,2,1)))</f>
        <v>3</v>
      </c>
      <c r="L257" s="49" t="n">
        <f aca="false">1+(E257&gt;=Calc!$C$16)+(E257&gt;=Calc!$C$17)+(E257&gt;=Calc!$C$18)</f>
        <v>1</v>
      </c>
      <c r="M257" s="49" t="str">
        <f aca="false">IF(AND(K257=4,L257&gt;=3),"Champions",IF(AND(K257=3,L257&gt;=3),"Loyal",IF(K257&gt;=3,"Recent / New",IF(L257&gt;=3,"At Risk","Hibernating / Lost"))))</f>
        <v>Recent / New</v>
      </c>
      <c r="N257" s="54" t="n">
        <f aca="false">IF(AND(Calc!$C$2&lt;=2009,Calc!$C$3&gt;=2009),F257,0)+IF(AND(Calc!$C$2&lt;=2010,Calc!$C$3&gt;=2010),G257,0)+IF(AND(Calc!$C$2&lt;=2011,Calc!$C$3&gt;=2011),H257,0)</f>
        <v>3.5527136788005E-015</v>
      </c>
      <c r="O257" s="61" t="n">
        <f aca="false">IF(AND(N257&gt;0,OR(Calc!$C$4="*",B257=Calc!$C$4)),N257+ROW()*0.000000001,0)</f>
        <v>2.57000003552714E-007</v>
      </c>
    </row>
    <row r="258" customFormat="false" ht="15" hidden="false" customHeight="false" outlineLevel="0" collapsed="false">
      <c r="A258" s="49" t="n">
        <v>12608</v>
      </c>
      <c r="B258" s="49" t="s">
        <v>189</v>
      </c>
      <c r="C258" s="63" t="n">
        <v>40482</v>
      </c>
      <c r="D258" s="63" t="n">
        <v>40482</v>
      </c>
      <c r="E258" s="49" t="n">
        <v>1</v>
      </c>
      <c r="F258" s="54" t="n">
        <v>0</v>
      </c>
      <c r="G258" s="54" t="n">
        <v>415.79</v>
      </c>
      <c r="H258" s="54" t="n">
        <v>0</v>
      </c>
      <c r="I258" s="54" t="n">
        <f aca="false">SUM(F258:H258)</f>
        <v>415.79</v>
      </c>
      <c r="J258" s="49" t="n">
        <f aca="false">Calc!$C$5-D258</f>
        <v>405</v>
      </c>
      <c r="K258" s="49" t="n">
        <f aca="false">IF(J258&lt;=Calc!$C$11,4,IF(J258&lt;=Calc!$C$12,3,IF(J258&lt;=Calc!$C$13,2,1)))</f>
        <v>1</v>
      </c>
      <c r="L258" s="49" t="n">
        <f aca="false">1+(E258&gt;=Calc!$C$16)+(E258&gt;=Calc!$C$17)+(E258&gt;=Calc!$C$18)</f>
        <v>1</v>
      </c>
      <c r="M258" s="49" t="str">
        <f aca="false">IF(AND(K258=4,L258&gt;=3),"Champions",IF(AND(K258=3,L258&gt;=3),"Loyal",IF(K258&gt;=3,"Recent / New",IF(L258&gt;=3,"At Risk","Hibernating / Lost"))))</f>
        <v>Hibernating / Lost</v>
      </c>
      <c r="N258" s="54" t="n">
        <f aca="false">IF(AND(Calc!$C$2&lt;=2009,Calc!$C$3&gt;=2009),F258,0)+IF(AND(Calc!$C$2&lt;=2010,Calc!$C$3&gt;=2010),G258,0)+IF(AND(Calc!$C$2&lt;=2011,Calc!$C$3&gt;=2011),H258,0)</f>
        <v>415.79</v>
      </c>
      <c r="O258" s="61" t="n">
        <f aca="false">IF(AND(N258&gt;0,OR(Calc!$C$4="*",B258=Calc!$C$4)),N258+ROW()*0.000000001,0)</f>
        <v>415.790000258</v>
      </c>
    </row>
    <row r="259" customFormat="false" ht="15" hidden="false" customHeight="false" outlineLevel="0" collapsed="false">
      <c r="A259" s="49" t="n">
        <v>12609</v>
      </c>
      <c r="B259" s="49" t="s">
        <v>206</v>
      </c>
      <c r="C259" s="63" t="n">
        <v>40167</v>
      </c>
      <c r="D259" s="63" t="n">
        <v>40808</v>
      </c>
      <c r="E259" s="49" t="n">
        <v>9</v>
      </c>
      <c r="F259" s="54" t="n">
        <v>294.6</v>
      </c>
      <c r="G259" s="54" t="n">
        <v>1762.41</v>
      </c>
      <c r="H259" s="54" t="n">
        <v>964.85</v>
      </c>
      <c r="I259" s="54" t="n">
        <f aca="false">SUM(F259:H259)</f>
        <v>3021.86</v>
      </c>
      <c r="J259" s="49" t="n">
        <f aca="false">Calc!$C$5-D259</f>
        <v>79</v>
      </c>
      <c r="K259" s="49" t="n">
        <f aca="false">IF(J259&lt;=Calc!$C$11,4,IF(J259&lt;=Calc!$C$12,3,IF(J259&lt;=Calc!$C$13,2,1)))</f>
        <v>3</v>
      </c>
      <c r="L259" s="49" t="n">
        <f aca="false">1+(E259&gt;=Calc!$C$16)+(E259&gt;=Calc!$C$17)+(E259&gt;=Calc!$C$18)</f>
        <v>4</v>
      </c>
      <c r="M259" s="49" t="str">
        <f aca="false">IF(AND(K259=4,L259&gt;=3),"Champions",IF(AND(K259=3,L259&gt;=3),"Loyal",IF(K259&gt;=3,"Recent / New",IF(L259&gt;=3,"At Risk","Hibernating / Lost"))))</f>
        <v>Loyal</v>
      </c>
      <c r="N259" s="54" t="n">
        <f aca="false">IF(AND(Calc!$C$2&lt;=2009,Calc!$C$3&gt;=2009),F259,0)+IF(AND(Calc!$C$2&lt;=2010,Calc!$C$3&gt;=2010),G259,0)+IF(AND(Calc!$C$2&lt;=2011,Calc!$C$3&gt;=2011),H259,0)</f>
        <v>3021.86</v>
      </c>
      <c r="O259" s="61" t="n">
        <f aca="false">IF(AND(N259&gt;0,OR(Calc!$C$4="*",B259=Calc!$C$4)),N259+ROW()*0.000000001,0)</f>
        <v>3021.860000259</v>
      </c>
    </row>
    <row r="260" customFormat="false" ht="15" hidden="false" customHeight="false" outlineLevel="0" collapsed="false">
      <c r="A260" s="49" t="n">
        <v>12610</v>
      </c>
      <c r="B260" s="49" t="s">
        <v>192</v>
      </c>
      <c r="C260" s="63" t="n">
        <v>40760</v>
      </c>
      <c r="D260" s="63" t="n">
        <v>40864</v>
      </c>
      <c r="E260" s="49" t="n">
        <v>4</v>
      </c>
      <c r="F260" s="54" t="n">
        <v>0</v>
      </c>
      <c r="G260" s="54" t="n">
        <v>0</v>
      </c>
      <c r="H260" s="54" t="n">
        <v>1705.99</v>
      </c>
      <c r="I260" s="54" t="n">
        <f aca="false">SUM(F260:H260)</f>
        <v>1705.99</v>
      </c>
      <c r="J260" s="49" t="n">
        <f aca="false">Calc!$C$5-D260</f>
        <v>23</v>
      </c>
      <c r="K260" s="49" t="n">
        <f aca="false">IF(J260&lt;=Calc!$C$11,4,IF(J260&lt;=Calc!$C$12,3,IF(J260&lt;=Calc!$C$13,2,1)))</f>
        <v>4</v>
      </c>
      <c r="L260" s="49" t="n">
        <f aca="false">1+(E260&gt;=Calc!$C$16)+(E260&gt;=Calc!$C$17)+(E260&gt;=Calc!$C$18)</f>
        <v>3</v>
      </c>
      <c r="M260" s="49" t="str">
        <f aca="false">IF(AND(K260=4,L260&gt;=3),"Champions",IF(AND(K260=3,L260&gt;=3),"Loyal",IF(K260&gt;=3,"Recent / New",IF(L260&gt;=3,"At Risk","Hibernating / Lost"))))</f>
        <v>Champions</v>
      </c>
      <c r="N260" s="54" t="n">
        <f aca="false">IF(AND(Calc!$C$2&lt;=2009,Calc!$C$3&gt;=2009),F260,0)+IF(AND(Calc!$C$2&lt;=2010,Calc!$C$3&gt;=2010),G260,0)+IF(AND(Calc!$C$2&lt;=2011,Calc!$C$3&gt;=2011),H260,0)</f>
        <v>1705.99</v>
      </c>
      <c r="O260" s="61" t="n">
        <f aca="false">IF(AND(N260&gt;0,OR(Calc!$C$4="*",B260=Calc!$C$4)),N260+ROW()*0.000000001,0)</f>
        <v>1705.99000026</v>
      </c>
    </row>
    <row r="261" customFormat="false" ht="15" hidden="false" customHeight="false" outlineLevel="0" collapsed="false">
      <c r="A261" s="49" t="n">
        <v>12611</v>
      </c>
      <c r="B261" s="49" t="s">
        <v>192</v>
      </c>
      <c r="C261" s="63" t="n">
        <v>40834</v>
      </c>
      <c r="D261" s="63" t="n">
        <v>40834</v>
      </c>
      <c r="E261" s="49" t="n">
        <v>1</v>
      </c>
      <c r="F261" s="54" t="n">
        <v>0</v>
      </c>
      <c r="G261" s="54" t="n">
        <v>0</v>
      </c>
      <c r="H261" s="54" t="n">
        <v>1193.32</v>
      </c>
      <c r="I261" s="54" t="n">
        <f aca="false">SUM(F261:H261)</f>
        <v>1193.32</v>
      </c>
      <c r="J261" s="49" t="n">
        <f aca="false">Calc!$C$5-D261</f>
        <v>53</v>
      </c>
      <c r="K261" s="49" t="n">
        <f aca="false">IF(J261&lt;=Calc!$C$11,4,IF(J261&lt;=Calc!$C$12,3,IF(J261&lt;=Calc!$C$13,2,1)))</f>
        <v>3</v>
      </c>
      <c r="L261" s="49" t="n">
        <f aca="false">1+(E261&gt;=Calc!$C$16)+(E261&gt;=Calc!$C$17)+(E261&gt;=Calc!$C$18)</f>
        <v>1</v>
      </c>
      <c r="M261" s="49" t="str">
        <f aca="false">IF(AND(K261=4,L261&gt;=3),"Champions",IF(AND(K261=3,L261&gt;=3),"Loyal",IF(K261&gt;=3,"Recent / New",IF(L261&gt;=3,"At Risk","Hibernating / Lost"))))</f>
        <v>Recent / New</v>
      </c>
      <c r="N261" s="54" t="n">
        <f aca="false">IF(AND(Calc!$C$2&lt;=2009,Calc!$C$3&gt;=2009),F261,0)+IF(AND(Calc!$C$2&lt;=2010,Calc!$C$3&gt;=2010),G261,0)+IF(AND(Calc!$C$2&lt;=2011,Calc!$C$3&gt;=2011),H261,0)</f>
        <v>1193.32</v>
      </c>
      <c r="O261" s="61" t="n">
        <f aca="false">IF(AND(N261&gt;0,OR(Calc!$C$4="*",B261=Calc!$C$4)),N261+ROW()*0.000000001,0)</f>
        <v>1193.320000261</v>
      </c>
    </row>
    <row r="262" customFormat="false" ht="15" hidden="false" customHeight="false" outlineLevel="0" collapsed="false">
      <c r="A262" s="49" t="n">
        <v>12612</v>
      </c>
      <c r="B262" s="49" t="s">
        <v>206</v>
      </c>
      <c r="C262" s="63" t="n">
        <v>40812</v>
      </c>
      <c r="D262" s="63" t="n">
        <v>40812</v>
      </c>
      <c r="E262" s="49" t="n">
        <v>1</v>
      </c>
      <c r="F262" s="54" t="n">
        <v>0</v>
      </c>
      <c r="G262" s="54" t="n">
        <v>0</v>
      </c>
      <c r="H262" s="54" t="n">
        <v>607.59</v>
      </c>
      <c r="I262" s="54" t="n">
        <f aca="false">SUM(F262:H262)</f>
        <v>607.59</v>
      </c>
      <c r="J262" s="49" t="n">
        <f aca="false">Calc!$C$5-D262</f>
        <v>75</v>
      </c>
      <c r="K262" s="49" t="n">
        <f aca="false">IF(J262&lt;=Calc!$C$11,4,IF(J262&lt;=Calc!$C$12,3,IF(J262&lt;=Calc!$C$13,2,1)))</f>
        <v>3</v>
      </c>
      <c r="L262" s="49" t="n">
        <f aca="false">1+(E262&gt;=Calc!$C$16)+(E262&gt;=Calc!$C$17)+(E262&gt;=Calc!$C$18)</f>
        <v>1</v>
      </c>
      <c r="M262" s="49" t="str">
        <f aca="false">IF(AND(K262=4,L262&gt;=3),"Champions",IF(AND(K262=3,L262&gt;=3),"Loyal",IF(K262&gt;=3,"Recent / New",IF(L262&gt;=3,"At Risk","Hibernating / Lost"))))</f>
        <v>Recent / New</v>
      </c>
      <c r="N262" s="54" t="n">
        <f aca="false">IF(AND(Calc!$C$2&lt;=2009,Calc!$C$3&gt;=2009),F262,0)+IF(AND(Calc!$C$2&lt;=2010,Calc!$C$3&gt;=2010),G262,0)+IF(AND(Calc!$C$2&lt;=2011,Calc!$C$3&gt;=2011),H262,0)</f>
        <v>607.59</v>
      </c>
      <c r="O262" s="61" t="n">
        <f aca="false">IF(AND(N262&gt;0,OR(Calc!$C$4="*",B262=Calc!$C$4)),N262+ROW()*0.000000001,0)</f>
        <v>607.590000262</v>
      </c>
    </row>
    <row r="263" customFormat="false" ht="15" hidden="false" customHeight="false" outlineLevel="0" collapsed="false">
      <c r="A263" s="49" t="n">
        <v>12613</v>
      </c>
      <c r="B263" s="49" t="s">
        <v>206</v>
      </c>
      <c r="C263" s="63" t="n">
        <v>40161</v>
      </c>
      <c r="D263" s="63" t="n">
        <v>40829</v>
      </c>
      <c r="E263" s="49" t="n">
        <v>9</v>
      </c>
      <c r="F263" s="54" t="n">
        <v>1207.11</v>
      </c>
      <c r="G263" s="54" t="n">
        <v>1859.73</v>
      </c>
      <c r="H263" s="54" t="n">
        <v>2966.98</v>
      </c>
      <c r="I263" s="54" t="n">
        <f aca="false">SUM(F263:H263)</f>
        <v>6033.82</v>
      </c>
      <c r="J263" s="49" t="n">
        <f aca="false">Calc!$C$5-D263</f>
        <v>58</v>
      </c>
      <c r="K263" s="49" t="n">
        <f aca="false">IF(J263&lt;=Calc!$C$11,4,IF(J263&lt;=Calc!$C$12,3,IF(J263&lt;=Calc!$C$13,2,1)))</f>
        <v>3</v>
      </c>
      <c r="L263" s="49" t="n">
        <f aca="false">1+(E263&gt;=Calc!$C$16)+(E263&gt;=Calc!$C$17)+(E263&gt;=Calc!$C$18)</f>
        <v>4</v>
      </c>
      <c r="M263" s="49" t="str">
        <f aca="false">IF(AND(K263=4,L263&gt;=3),"Champions",IF(AND(K263=3,L263&gt;=3),"Loyal",IF(K263&gt;=3,"Recent / New",IF(L263&gt;=3,"At Risk","Hibernating / Lost"))))</f>
        <v>Loyal</v>
      </c>
      <c r="N263" s="54" t="n">
        <f aca="false">IF(AND(Calc!$C$2&lt;=2009,Calc!$C$3&gt;=2009),F263,0)+IF(AND(Calc!$C$2&lt;=2010,Calc!$C$3&gt;=2010),G263,0)+IF(AND(Calc!$C$2&lt;=2011,Calc!$C$3&gt;=2011),H263,0)</f>
        <v>6033.82</v>
      </c>
      <c r="O263" s="61" t="n">
        <f aca="false">IF(AND(N263&gt;0,OR(Calc!$C$4="*",B263=Calc!$C$4)),N263+ROW()*0.000000001,0)</f>
        <v>6033.820000263</v>
      </c>
    </row>
    <row r="264" customFormat="false" ht="15" hidden="false" customHeight="false" outlineLevel="0" collapsed="false">
      <c r="A264" s="49" t="n">
        <v>12614</v>
      </c>
      <c r="B264" s="49" t="s">
        <v>206</v>
      </c>
      <c r="C264" s="63" t="n">
        <v>40609</v>
      </c>
      <c r="D264" s="63" t="n">
        <v>40609</v>
      </c>
      <c r="E264" s="49" t="n">
        <v>1</v>
      </c>
      <c r="F264" s="54" t="n">
        <v>0</v>
      </c>
      <c r="G264" s="54" t="n">
        <v>0</v>
      </c>
      <c r="H264" s="54" t="n">
        <v>315.6</v>
      </c>
      <c r="I264" s="54" t="n">
        <f aca="false">SUM(F264:H264)</f>
        <v>315.6</v>
      </c>
      <c r="J264" s="49" t="n">
        <f aca="false">Calc!$C$5-D264</f>
        <v>278</v>
      </c>
      <c r="K264" s="49" t="n">
        <f aca="false">IF(J264&lt;=Calc!$C$11,4,IF(J264&lt;=Calc!$C$12,3,IF(J264&lt;=Calc!$C$13,2,1)))</f>
        <v>2</v>
      </c>
      <c r="L264" s="49" t="n">
        <f aca="false">1+(E264&gt;=Calc!$C$16)+(E264&gt;=Calc!$C$17)+(E264&gt;=Calc!$C$18)</f>
        <v>1</v>
      </c>
      <c r="M264" s="49" t="str">
        <f aca="false">IF(AND(K264=4,L264&gt;=3),"Champions",IF(AND(K264=3,L264&gt;=3),"Loyal",IF(K264&gt;=3,"Recent / New",IF(L264&gt;=3,"At Risk","Hibernating / Lost"))))</f>
        <v>Hibernating / Lost</v>
      </c>
      <c r="N264" s="54" t="n">
        <f aca="false">IF(AND(Calc!$C$2&lt;=2009,Calc!$C$3&gt;=2009),F264,0)+IF(AND(Calc!$C$2&lt;=2010,Calc!$C$3&gt;=2010),G264,0)+IF(AND(Calc!$C$2&lt;=2011,Calc!$C$3&gt;=2011),H264,0)</f>
        <v>315.6</v>
      </c>
      <c r="O264" s="61" t="n">
        <f aca="false">IF(AND(N264&gt;0,OR(Calc!$C$4="*",B264=Calc!$C$4)),N264+ROW()*0.000000001,0)</f>
        <v>315.600000264</v>
      </c>
    </row>
    <row r="265" customFormat="false" ht="15" hidden="false" customHeight="false" outlineLevel="0" collapsed="false">
      <c r="A265" s="49" t="n">
        <v>12615</v>
      </c>
      <c r="B265" s="49" t="s">
        <v>205</v>
      </c>
      <c r="C265" s="63" t="n">
        <v>40255</v>
      </c>
      <c r="D265" s="63" t="n">
        <v>40884</v>
      </c>
      <c r="E265" s="49" t="n">
        <v>8</v>
      </c>
      <c r="F265" s="54" t="n">
        <v>-5.95</v>
      </c>
      <c r="G265" s="54" t="n">
        <v>3099.64</v>
      </c>
      <c r="H265" s="54" t="n">
        <v>2093.19</v>
      </c>
      <c r="I265" s="54" t="n">
        <f aca="false">SUM(F265:H265)</f>
        <v>5186.88</v>
      </c>
      <c r="J265" s="49" t="n">
        <f aca="false">Calc!$C$5-D265</f>
        <v>3</v>
      </c>
      <c r="K265" s="49" t="n">
        <f aca="false">IF(J265&lt;=Calc!$C$11,4,IF(J265&lt;=Calc!$C$12,3,IF(J265&lt;=Calc!$C$13,2,1)))</f>
        <v>4</v>
      </c>
      <c r="L265" s="49" t="n">
        <f aca="false">1+(E265&gt;=Calc!$C$16)+(E265&gt;=Calc!$C$17)+(E265&gt;=Calc!$C$18)</f>
        <v>4</v>
      </c>
      <c r="M265" s="49" t="str">
        <f aca="false">IF(AND(K265=4,L265&gt;=3),"Champions",IF(AND(K265=3,L265&gt;=3),"Loyal",IF(K265&gt;=3,"Recent / New",IF(L265&gt;=3,"At Risk","Hibernating / Lost"))))</f>
        <v>Champions</v>
      </c>
      <c r="N265" s="54" t="n">
        <f aca="false">IF(AND(Calc!$C$2&lt;=2009,Calc!$C$3&gt;=2009),F265,0)+IF(AND(Calc!$C$2&lt;=2010,Calc!$C$3&gt;=2010),G265,0)+IF(AND(Calc!$C$2&lt;=2011,Calc!$C$3&gt;=2011),H265,0)</f>
        <v>5186.88</v>
      </c>
      <c r="O265" s="61" t="n">
        <f aca="false">IF(AND(N265&gt;0,OR(Calc!$C$4="*",B265=Calc!$C$4)),N265+ROW()*0.000000001,0)</f>
        <v>5186.880000265</v>
      </c>
    </row>
    <row r="266" customFormat="false" ht="15" hidden="false" customHeight="false" outlineLevel="0" collapsed="false">
      <c r="A266" s="49" t="n">
        <v>12616</v>
      </c>
      <c r="B266" s="49" t="s">
        <v>205</v>
      </c>
      <c r="C266" s="63" t="n">
        <v>40498</v>
      </c>
      <c r="D266" s="63" t="n">
        <v>40791</v>
      </c>
      <c r="E266" s="49" t="n">
        <v>3</v>
      </c>
      <c r="F266" s="54" t="n">
        <v>0</v>
      </c>
      <c r="G266" s="54" t="n">
        <v>352.1</v>
      </c>
      <c r="H266" s="54" t="n">
        <v>585.25</v>
      </c>
      <c r="I266" s="54" t="n">
        <f aca="false">SUM(F266:H266)</f>
        <v>937.35</v>
      </c>
      <c r="J266" s="49" t="n">
        <f aca="false">Calc!$C$5-D266</f>
        <v>96</v>
      </c>
      <c r="K266" s="49" t="n">
        <f aca="false">IF(J266&lt;=Calc!$C$11,4,IF(J266&lt;=Calc!$C$12,3,IF(J266&lt;=Calc!$C$13,2,1)))</f>
        <v>3</v>
      </c>
      <c r="L266" s="49" t="n">
        <f aca="false">1+(E266&gt;=Calc!$C$16)+(E266&gt;=Calc!$C$17)+(E266&gt;=Calc!$C$18)</f>
        <v>2</v>
      </c>
      <c r="M266" s="49" t="str">
        <f aca="false">IF(AND(K266=4,L266&gt;=3),"Champions",IF(AND(K266=3,L266&gt;=3),"Loyal",IF(K266&gt;=3,"Recent / New",IF(L266&gt;=3,"At Risk","Hibernating / Lost"))))</f>
        <v>Recent / New</v>
      </c>
      <c r="N266" s="54" t="n">
        <f aca="false">IF(AND(Calc!$C$2&lt;=2009,Calc!$C$3&gt;=2009),F266,0)+IF(AND(Calc!$C$2&lt;=2010,Calc!$C$3&gt;=2010),G266,0)+IF(AND(Calc!$C$2&lt;=2011,Calc!$C$3&gt;=2011),H266,0)</f>
        <v>937.35</v>
      </c>
      <c r="O266" s="61" t="n">
        <f aca="false">IF(AND(N266&gt;0,OR(Calc!$C$4="*",B266=Calc!$C$4)),N266+ROW()*0.000000001,0)</f>
        <v>937.350000266</v>
      </c>
    </row>
    <row r="267" customFormat="false" ht="15" hidden="false" customHeight="false" outlineLevel="0" collapsed="false">
      <c r="A267" s="49" t="n">
        <v>12617</v>
      </c>
      <c r="B267" s="49" t="s">
        <v>205</v>
      </c>
      <c r="C267" s="63" t="n">
        <v>40857</v>
      </c>
      <c r="D267" s="63" t="n">
        <v>40857</v>
      </c>
      <c r="E267" s="49" t="n">
        <v>1</v>
      </c>
      <c r="F267" s="54" t="n">
        <v>0</v>
      </c>
      <c r="G267" s="54" t="n">
        <v>0</v>
      </c>
      <c r="H267" s="54" t="n">
        <v>352.98</v>
      </c>
      <c r="I267" s="54" t="n">
        <f aca="false">SUM(F267:H267)</f>
        <v>352.98</v>
      </c>
      <c r="J267" s="49" t="n">
        <f aca="false">Calc!$C$5-D267</f>
        <v>30</v>
      </c>
      <c r="K267" s="49" t="n">
        <f aca="false">IF(J267&lt;=Calc!$C$11,4,IF(J267&lt;=Calc!$C$12,3,IF(J267&lt;=Calc!$C$13,2,1)))</f>
        <v>3</v>
      </c>
      <c r="L267" s="49" t="n">
        <f aca="false">1+(E267&gt;=Calc!$C$16)+(E267&gt;=Calc!$C$17)+(E267&gt;=Calc!$C$18)</f>
        <v>1</v>
      </c>
      <c r="M267" s="49" t="str">
        <f aca="false">IF(AND(K267=4,L267&gt;=3),"Champions",IF(AND(K267=3,L267&gt;=3),"Loyal",IF(K267&gt;=3,"Recent / New",IF(L267&gt;=3,"At Risk","Hibernating / Lost"))))</f>
        <v>Recent / New</v>
      </c>
      <c r="N267" s="54" t="n">
        <f aca="false">IF(AND(Calc!$C$2&lt;=2009,Calc!$C$3&gt;=2009),F267,0)+IF(AND(Calc!$C$2&lt;=2010,Calc!$C$3&gt;=2010),G267,0)+IF(AND(Calc!$C$2&lt;=2011,Calc!$C$3&gt;=2011),H267,0)</f>
        <v>352.98</v>
      </c>
      <c r="O267" s="61" t="n">
        <f aca="false">IF(AND(N267&gt;0,OR(Calc!$C$4="*",B267=Calc!$C$4)),N267+ROW()*0.000000001,0)</f>
        <v>352.980000267</v>
      </c>
    </row>
    <row r="268" customFormat="false" ht="15" hidden="false" customHeight="false" outlineLevel="0" collapsed="false">
      <c r="A268" s="49" t="n">
        <v>12618</v>
      </c>
      <c r="B268" s="49" t="s">
        <v>192</v>
      </c>
      <c r="C268" s="63" t="n">
        <v>40865</v>
      </c>
      <c r="D268" s="63" t="n">
        <v>40865</v>
      </c>
      <c r="E268" s="49" t="n">
        <v>1</v>
      </c>
      <c r="F268" s="54" t="n">
        <v>0</v>
      </c>
      <c r="G268" s="54" t="n">
        <v>0</v>
      </c>
      <c r="H268" s="54" t="n">
        <v>137.31</v>
      </c>
      <c r="I268" s="54" t="n">
        <f aca="false">SUM(F268:H268)</f>
        <v>137.31</v>
      </c>
      <c r="J268" s="49" t="n">
        <f aca="false">Calc!$C$5-D268</f>
        <v>22</v>
      </c>
      <c r="K268" s="49" t="n">
        <f aca="false">IF(J268&lt;=Calc!$C$11,4,IF(J268&lt;=Calc!$C$12,3,IF(J268&lt;=Calc!$C$13,2,1)))</f>
        <v>4</v>
      </c>
      <c r="L268" s="49" t="n">
        <f aca="false">1+(E268&gt;=Calc!$C$16)+(E268&gt;=Calc!$C$17)+(E268&gt;=Calc!$C$18)</f>
        <v>1</v>
      </c>
      <c r="M268" s="49" t="str">
        <f aca="false">IF(AND(K268=4,L268&gt;=3),"Champions",IF(AND(K268=3,L268&gt;=3),"Loyal",IF(K268&gt;=3,"Recent / New",IF(L268&gt;=3,"At Risk","Hibernating / Lost"))))</f>
        <v>Recent / New</v>
      </c>
      <c r="N268" s="54" t="n">
        <f aca="false">IF(AND(Calc!$C$2&lt;=2009,Calc!$C$3&gt;=2009),F268,0)+IF(AND(Calc!$C$2&lt;=2010,Calc!$C$3&gt;=2010),G268,0)+IF(AND(Calc!$C$2&lt;=2011,Calc!$C$3&gt;=2011),H268,0)</f>
        <v>137.31</v>
      </c>
      <c r="O268" s="61" t="n">
        <f aca="false">IF(AND(N268&gt;0,OR(Calc!$C$4="*",B268=Calc!$C$4)),N268+ROW()*0.000000001,0)</f>
        <v>137.310000268</v>
      </c>
    </row>
    <row r="269" customFormat="false" ht="15" hidden="false" customHeight="false" outlineLevel="0" collapsed="false">
      <c r="A269" s="49" t="n">
        <v>12619</v>
      </c>
      <c r="B269" s="49" t="s">
        <v>206</v>
      </c>
      <c r="C269" s="63" t="n">
        <v>40326</v>
      </c>
      <c r="D269" s="63" t="n">
        <v>40870</v>
      </c>
      <c r="E269" s="49" t="n">
        <v>9</v>
      </c>
      <c r="F269" s="54" t="n">
        <v>0</v>
      </c>
      <c r="G269" s="54" t="n">
        <v>140.14</v>
      </c>
      <c r="H269" s="54" t="n">
        <v>2908.81</v>
      </c>
      <c r="I269" s="54" t="n">
        <f aca="false">SUM(F269:H269)</f>
        <v>3048.95</v>
      </c>
      <c r="J269" s="49" t="n">
        <f aca="false">Calc!$C$5-D269</f>
        <v>17</v>
      </c>
      <c r="K269" s="49" t="n">
        <f aca="false">IF(J269&lt;=Calc!$C$11,4,IF(J269&lt;=Calc!$C$12,3,IF(J269&lt;=Calc!$C$13,2,1)))</f>
        <v>4</v>
      </c>
      <c r="L269" s="49" t="n">
        <f aca="false">1+(E269&gt;=Calc!$C$16)+(E269&gt;=Calc!$C$17)+(E269&gt;=Calc!$C$18)</f>
        <v>4</v>
      </c>
      <c r="M269" s="49" t="str">
        <f aca="false">IF(AND(K269=4,L269&gt;=3),"Champions",IF(AND(K269=3,L269&gt;=3),"Loyal",IF(K269&gt;=3,"Recent / New",IF(L269&gt;=3,"At Risk","Hibernating / Lost"))))</f>
        <v>Champions</v>
      </c>
      <c r="N269" s="54" t="n">
        <f aca="false">IF(AND(Calc!$C$2&lt;=2009,Calc!$C$3&gt;=2009),F269,0)+IF(AND(Calc!$C$2&lt;=2010,Calc!$C$3&gt;=2010),G269,0)+IF(AND(Calc!$C$2&lt;=2011,Calc!$C$3&gt;=2011),H269,0)</f>
        <v>3048.95</v>
      </c>
      <c r="O269" s="61" t="n">
        <f aca="false">IF(AND(N269&gt;0,OR(Calc!$C$4="*",B269=Calc!$C$4)),N269+ROW()*0.000000001,0)</f>
        <v>3048.950000269</v>
      </c>
    </row>
    <row r="270" customFormat="false" ht="15" hidden="false" customHeight="false" outlineLevel="0" collapsed="false">
      <c r="A270" s="49" t="n">
        <v>12620</v>
      </c>
      <c r="B270" s="49" t="s">
        <v>205</v>
      </c>
      <c r="C270" s="63" t="n">
        <v>40682</v>
      </c>
      <c r="D270" s="63" t="n">
        <v>40872</v>
      </c>
      <c r="E270" s="49" t="n">
        <v>3</v>
      </c>
      <c r="F270" s="54" t="n">
        <v>0</v>
      </c>
      <c r="G270" s="54" t="n">
        <v>0</v>
      </c>
      <c r="H270" s="54" t="n">
        <v>1303.41</v>
      </c>
      <c r="I270" s="54" t="n">
        <f aca="false">SUM(F270:H270)</f>
        <v>1303.41</v>
      </c>
      <c r="J270" s="49" t="n">
        <f aca="false">Calc!$C$5-D270</f>
        <v>15</v>
      </c>
      <c r="K270" s="49" t="n">
        <f aca="false">IF(J270&lt;=Calc!$C$11,4,IF(J270&lt;=Calc!$C$12,3,IF(J270&lt;=Calc!$C$13,2,1)))</f>
        <v>4</v>
      </c>
      <c r="L270" s="49" t="n">
        <f aca="false">1+(E270&gt;=Calc!$C$16)+(E270&gt;=Calc!$C$17)+(E270&gt;=Calc!$C$18)</f>
        <v>2</v>
      </c>
      <c r="M270" s="49" t="str">
        <f aca="false">IF(AND(K270=4,L270&gt;=3),"Champions",IF(AND(K270=3,L270&gt;=3),"Loyal",IF(K270&gt;=3,"Recent / New",IF(L270&gt;=3,"At Risk","Hibernating / Lost"))))</f>
        <v>Recent / New</v>
      </c>
      <c r="N270" s="54" t="n">
        <f aca="false">IF(AND(Calc!$C$2&lt;=2009,Calc!$C$3&gt;=2009),F270,0)+IF(AND(Calc!$C$2&lt;=2010,Calc!$C$3&gt;=2010),G270,0)+IF(AND(Calc!$C$2&lt;=2011,Calc!$C$3&gt;=2011),H270,0)</f>
        <v>1303.41</v>
      </c>
      <c r="O270" s="61" t="n">
        <f aca="false">IF(AND(N270&gt;0,OR(Calc!$C$4="*",B270=Calc!$C$4)),N270+ROW()*0.000000001,0)</f>
        <v>1303.41000027</v>
      </c>
    </row>
    <row r="271" customFormat="false" ht="15" hidden="false" customHeight="false" outlineLevel="0" collapsed="false">
      <c r="A271" s="49" t="n">
        <v>12621</v>
      </c>
      <c r="B271" s="49" t="s">
        <v>206</v>
      </c>
      <c r="C271" s="63" t="n">
        <v>40218</v>
      </c>
      <c r="D271" s="63" t="n">
        <v>40885</v>
      </c>
      <c r="E271" s="49" t="n">
        <v>35</v>
      </c>
      <c r="F271" s="54" t="n">
        <v>0</v>
      </c>
      <c r="G271" s="54" t="n">
        <v>10794.73</v>
      </c>
      <c r="H271" s="54" t="n">
        <v>11105.97</v>
      </c>
      <c r="I271" s="54" t="n">
        <f aca="false">SUM(F271:H271)</f>
        <v>21900.7</v>
      </c>
      <c r="J271" s="49" t="n">
        <f aca="false">Calc!$C$5-D271</f>
        <v>2</v>
      </c>
      <c r="K271" s="49" t="n">
        <f aca="false">IF(J271&lt;=Calc!$C$11,4,IF(J271&lt;=Calc!$C$12,3,IF(J271&lt;=Calc!$C$13,2,1)))</f>
        <v>4</v>
      </c>
      <c r="L271" s="49" t="n">
        <f aca="false">1+(E271&gt;=Calc!$C$16)+(E271&gt;=Calc!$C$17)+(E271&gt;=Calc!$C$18)</f>
        <v>4</v>
      </c>
      <c r="M271" s="49" t="str">
        <f aca="false">IF(AND(K271=4,L271&gt;=3),"Champions",IF(AND(K271=3,L271&gt;=3),"Loyal",IF(K271&gt;=3,"Recent / New",IF(L271&gt;=3,"At Risk","Hibernating / Lost"))))</f>
        <v>Champions</v>
      </c>
      <c r="N271" s="54" t="n">
        <f aca="false">IF(AND(Calc!$C$2&lt;=2009,Calc!$C$3&gt;=2009),F271,0)+IF(AND(Calc!$C$2&lt;=2010,Calc!$C$3&gt;=2010),G271,0)+IF(AND(Calc!$C$2&lt;=2011,Calc!$C$3&gt;=2011),H271,0)</f>
        <v>21900.7</v>
      </c>
      <c r="O271" s="61" t="n">
        <f aca="false">IF(AND(N271&gt;0,OR(Calc!$C$4="*",B271=Calc!$C$4)),N271+ROW()*0.000000001,0)</f>
        <v>21900.700000271</v>
      </c>
    </row>
    <row r="272" customFormat="false" ht="15" hidden="false" customHeight="false" outlineLevel="0" collapsed="false">
      <c r="A272" s="49" t="n">
        <v>12622</v>
      </c>
      <c r="B272" s="49" t="s">
        <v>206</v>
      </c>
      <c r="C272" s="63" t="n">
        <v>40654</v>
      </c>
      <c r="D272" s="63" t="n">
        <v>40654</v>
      </c>
      <c r="E272" s="49" t="n">
        <v>1</v>
      </c>
      <c r="F272" s="54" t="n">
        <v>0</v>
      </c>
      <c r="G272" s="54" t="n">
        <v>0</v>
      </c>
      <c r="H272" s="54" t="n">
        <v>162.1</v>
      </c>
      <c r="I272" s="54" t="n">
        <f aca="false">SUM(F272:H272)</f>
        <v>162.1</v>
      </c>
      <c r="J272" s="49" t="n">
        <f aca="false">Calc!$C$5-D272</f>
        <v>233</v>
      </c>
      <c r="K272" s="49" t="n">
        <f aca="false">IF(J272&lt;=Calc!$C$11,4,IF(J272&lt;=Calc!$C$12,3,IF(J272&lt;=Calc!$C$13,2,1)))</f>
        <v>2</v>
      </c>
      <c r="L272" s="49" t="n">
        <f aca="false">1+(E272&gt;=Calc!$C$16)+(E272&gt;=Calc!$C$17)+(E272&gt;=Calc!$C$18)</f>
        <v>1</v>
      </c>
      <c r="M272" s="49" t="str">
        <f aca="false">IF(AND(K272=4,L272&gt;=3),"Champions",IF(AND(K272=3,L272&gt;=3),"Loyal",IF(K272&gt;=3,"Recent / New",IF(L272&gt;=3,"At Risk","Hibernating / Lost"))))</f>
        <v>Hibernating / Lost</v>
      </c>
      <c r="N272" s="54" t="n">
        <f aca="false">IF(AND(Calc!$C$2&lt;=2009,Calc!$C$3&gt;=2009),F272,0)+IF(AND(Calc!$C$2&lt;=2010,Calc!$C$3&gt;=2010),G272,0)+IF(AND(Calc!$C$2&lt;=2011,Calc!$C$3&gt;=2011),H272,0)</f>
        <v>162.1</v>
      </c>
      <c r="O272" s="61" t="n">
        <f aca="false">IF(AND(N272&gt;0,OR(Calc!$C$4="*",B272=Calc!$C$4)),N272+ROW()*0.000000001,0)</f>
        <v>162.100000272</v>
      </c>
    </row>
    <row r="273" customFormat="false" ht="15" hidden="false" customHeight="false" outlineLevel="0" collapsed="false">
      <c r="A273" s="49" t="n">
        <v>12623</v>
      </c>
      <c r="B273" s="49" t="s">
        <v>206</v>
      </c>
      <c r="C273" s="63" t="n">
        <v>40190</v>
      </c>
      <c r="D273" s="63" t="n">
        <v>40610</v>
      </c>
      <c r="E273" s="49" t="n">
        <v>7</v>
      </c>
      <c r="F273" s="54" t="n">
        <v>0</v>
      </c>
      <c r="G273" s="54" t="n">
        <v>3046.74</v>
      </c>
      <c r="H273" s="54" t="n">
        <v>269.1</v>
      </c>
      <c r="I273" s="54" t="n">
        <f aca="false">SUM(F273:H273)</f>
        <v>3315.84</v>
      </c>
      <c r="J273" s="49" t="n">
        <f aca="false">Calc!$C$5-D273</f>
        <v>277</v>
      </c>
      <c r="K273" s="49" t="n">
        <f aca="false">IF(J273&lt;=Calc!$C$11,4,IF(J273&lt;=Calc!$C$12,3,IF(J273&lt;=Calc!$C$13,2,1)))</f>
        <v>2</v>
      </c>
      <c r="L273" s="49" t="n">
        <f aca="false">1+(E273&gt;=Calc!$C$16)+(E273&gt;=Calc!$C$17)+(E273&gt;=Calc!$C$18)</f>
        <v>3</v>
      </c>
      <c r="M273" s="49" t="str">
        <f aca="false">IF(AND(K273=4,L273&gt;=3),"Champions",IF(AND(K273=3,L273&gt;=3),"Loyal",IF(K273&gt;=3,"Recent / New",IF(L273&gt;=3,"At Risk","Hibernating / Lost"))))</f>
        <v>At Risk</v>
      </c>
      <c r="N273" s="54" t="n">
        <f aca="false">IF(AND(Calc!$C$2&lt;=2009,Calc!$C$3&gt;=2009),F273,0)+IF(AND(Calc!$C$2&lt;=2010,Calc!$C$3&gt;=2010),G273,0)+IF(AND(Calc!$C$2&lt;=2011,Calc!$C$3&gt;=2011),H273,0)</f>
        <v>3315.84</v>
      </c>
      <c r="O273" s="61" t="n">
        <f aca="false">IF(AND(N273&gt;0,OR(Calc!$C$4="*",B273=Calc!$C$4)),N273+ROW()*0.000000001,0)</f>
        <v>3315.840000273</v>
      </c>
    </row>
    <row r="274" customFormat="false" ht="15" hidden="false" customHeight="false" outlineLevel="0" collapsed="false">
      <c r="A274" s="49" t="n">
        <v>12624</v>
      </c>
      <c r="B274" s="49" t="s">
        <v>205</v>
      </c>
      <c r="C274" s="63" t="n">
        <v>40709</v>
      </c>
      <c r="D274" s="63" t="n">
        <v>40780</v>
      </c>
      <c r="E274" s="49" t="n">
        <v>2</v>
      </c>
      <c r="F274" s="54" t="n">
        <v>0</v>
      </c>
      <c r="G274" s="54" t="n">
        <v>0</v>
      </c>
      <c r="H274" s="54" t="n">
        <v>569.13</v>
      </c>
      <c r="I274" s="54" t="n">
        <f aca="false">SUM(F274:H274)</f>
        <v>569.13</v>
      </c>
      <c r="J274" s="49" t="n">
        <f aca="false">Calc!$C$5-D274</f>
        <v>107</v>
      </c>
      <c r="K274" s="49" t="n">
        <f aca="false">IF(J274&lt;=Calc!$C$11,4,IF(J274&lt;=Calc!$C$12,3,IF(J274&lt;=Calc!$C$13,2,1)))</f>
        <v>2</v>
      </c>
      <c r="L274" s="49" t="n">
        <f aca="false">1+(E274&gt;=Calc!$C$16)+(E274&gt;=Calc!$C$17)+(E274&gt;=Calc!$C$18)</f>
        <v>2</v>
      </c>
      <c r="M274" s="49" t="str">
        <f aca="false">IF(AND(K274=4,L274&gt;=3),"Champions",IF(AND(K274=3,L274&gt;=3),"Loyal",IF(K274&gt;=3,"Recent / New",IF(L274&gt;=3,"At Risk","Hibernating / Lost"))))</f>
        <v>Hibernating / Lost</v>
      </c>
      <c r="N274" s="54" t="n">
        <f aca="false">IF(AND(Calc!$C$2&lt;=2009,Calc!$C$3&gt;=2009),F274,0)+IF(AND(Calc!$C$2&lt;=2010,Calc!$C$3&gt;=2010),G274,0)+IF(AND(Calc!$C$2&lt;=2011,Calc!$C$3&gt;=2011),H274,0)</f>
        <v>569.13</v>
      </c>
      <c r="O274" s="61" t="n">
        <f aca="false">IF(AND(N274&gt;0,OR(Calc!$C$4="*",B274=Calc!$C$4)),N274+ROW()*0.000000001,0)</f>
        <v>569.130000274</v>
      </c>
    </row>
    <row r="275" customFormat="false" ht="15" hidden="false" customHeight="false" outlineLevel="0" collapsed="false">
      <c r="A275" s="49" t="n">
        <v>12625</v>
      </c>
      <c r="B275" s="49" t="s">
        <v>206</v>
      </c>
      <c r="C275" s="63" t="n">
        <v>40290</v>
      </c>
      <c r="D275" s="63" t="n">
        <v>40675</v>
      </c>
      <c r="E275" s="49" t="n">
        <v>4</v>
      </c>
      <c r="F275" s="54" t="n">
        <v>0</v>
      </c>
      <c r="G275" s="54" t="n">
        <v>2265.06</v>
      </c>
      <c r="H275" s="54" t="n">
        <v>2362.32</v>
      </c>
      <c r="I275" s="54" t="n">
        <f aca="false">SUM(F275:H275)</f>
        <v>4627.38</v>
      </c>
      <c r="J275" s="49" t="n">
        <f aca="false">Calc!$C$5-D275</f>
        <v>212</v>
      </c>
      <c r="K275" s="49" t="n">
        <f aca="false">IF(J275&lt;=Calc!$C$11,4,IF(J275&lt;=Calc!$C$12,3,IF(J275&lt;=Calc!$C$13,2,1)))</f>
        <v>2</v>
      </c>
      <c r="L275" s="49" t="n">
        <f aca="false">1+(E275&gt;=Calc!$C$16)+(E275&gt;=Calc!$C$17)+(E275&gt;=Calc!$C$18)</f>
        <v>3</v>
      </c>
      <c r="M275" s="49" t="str">
        <f aca="false">IF(AND(K275=4,L275&gt;=3),"Champions",IF(AND(K275=3,L275&gt;=3),"Loyal",IF(K275&gt;=3,"Recent / New",IF(L275&gt;=3,"At Risk","Hibernating / Lost"))))</f>
        <v>At Risk</v>
      </c>
      <c r="N275" s="54" t="n">
        <f aca="false">IF(AND(Calc!$C$2&lt;=2009,Calc!$C$3&gt;=2009),F275,0)+IF(AND(Calc!$C$2&lt;=2010,Calc!$C$3&gt;=2010),G275,0)+IF(AND(Calc!$C$2&lt;=2011,Calc!$C$3&gt;=2011),H275,0)</f>
        <v>4627.38</v>
      </c>
      <c r="O275" s="61" t="n">
        <f aca="false">IF(AND(N275&gt;0,OR(Calc!$C$4="*",B275=Calc!$C$4)),N275+ROW()*0.000000001,0)</f>
        <v>4627.380000275</v>
      </c>
    </row>
    <row r="276" customFormat="false" ht="15" hidden="false" customHeight="false" outlineLevel="0" collapsed="false">
      <c r="A276" s="49" t="n">
        <v>12626</v>
      </c>
      <c r="B276" s="49" t="s">
        <v>206</v>
      </c>
      <c r="C276" s="63" t="n">
        <v>40560</v>
      </c>
      <c r="D276" s="63" t="n">
        <v>40863</v>
      </c>
      <c r="E276" s="49" t="n">
        <v>9</v>
      </c>
      <c r="F276" s="54" t="n">
        <v>0</v>
      </c>
      <c r="G276" s="54" t="n">
        <v>0</v>
      </c>
      <c r="H276" s="54" t="n">
        <v>5722.35</v>
      </c>
      <c r="I276" s="54" t="n">
        <f aca="false">SUM(F276:H276)</f>
        <v>5722.35</v>
      </c>
      <c r="J276" s="49" t="n">
        <f aca="false">Calc!$C$5-D276</f>
        <v>24</v>
      </c>
      <c r="K276" s="49" t="n">
        <f aca="false">IF(J276&lt;=Calc!$C$11,4,IF(J276&lt;=Calc!$C$12,3,IF(J276&lt;=Calc!$C$13,2,1)))</f>
        <v>4</v>
      </c>
      <c r="L276" s="49" t="n">
        <f aca="false">1+(E276&gt;=Calc!$C$16)+(E276&gt;=Calc!$C$17)+(E276&gt;=Calc!$C$18)</f>
        <v>4</v>
      </c>
      <c r="M276" s="49" t="str">
        <f aca="false">IF(AND(K276=4,L276&gt;=3),"Champions",IF(AND(K276=3,L276&gt;=3),"Loyal",IF(K276&gt;=3,"Recent / New",IF(L276&gt;=3,"At Risk","Hibernating / Lost"))))</f>
        <v>Champions</v>
      </c>
      <c r="N276" s="54" t="n">
        <f aca="false">IF(AND(Calc!$C$2&lt;=2009,Calc!$C$3&gt;=2009),F276,0)+IF(AND(Calc!$C$2&lt;=2010,Calc!$C$3&gt;=2010),G276,0)+IF(AND(Calc!$C$2&lt;=2011,Calc!$C$3&gt;=2011),H276,0)</f>
        <v>5722.35</v>
      </c>
      <c r="O276" s="61" t="n">
        <f aca="false">IF(AND(N276&gt;0,OR(Calc!$C$4="*",B276=Calc!$C$4)),N276+ROW()*0.000000001,0)</f>
        <v>5722.350000276</v>
      </c>
    </row>
    <row r="277" customFormat="false" ht="15" hidden="false" customHeight="false" outlineLevel="0" collapsed="false">
      <c r="A277" s="49" t="n">
        <v>12627</v>
      </c>
      <c r="B277" s="49" t="s">
        <v>206</v>
      </c>
      <c r="C277" s="63" t="n">
        <v>40746</v>
      </c>
      <c r="D277" s="63" t="n">
        <v>40876</v>
      </c>
      <c r="E277" s="49" t="n">
        <v>6</v>
      </c>
      <c r="F277" s="54" t="n">
        <v>0</v>
      </c>
      <c r="G277" s="54" t="n">
        <v>0</v>
      </c>
      <c r="H277" s="54" t="n">
        <v>4082.53</v>
      </c>
      <c r="I277" s="54" t="n">
        <f aca="false">SUM(F277:H277)</f>
        <v>4082.53</v>
      </c>
      <c r="J277" s="49" t="n">
        <f aca="false">Calc!$C$5-D277</f>
        <v>11</v>
      </c>
      <c r="K277" s="49" t="n">
        <f aca="false">IF(J277&lt;=Calc!$C$11,4,IF(J277&lt;=Calc!$C$12,3,IF(J277&lt;=Calc!$C$13,2,1)))</f>
        <v>4</v>
      </c>
      <c r="L277" s="49" t="n">
        <f aca="false">1+(E277&gt;=Calc!$C$16)+(E277&gt;=Calc!$C$17)+(E277&gt;=Calc!$C$18)</f>
        <v>3</v>
      </c>
      <c r="M277" s="49" t="str">
        <f aca="false">IF(AND(K277=4,L277&gt;=3),"Champions",IF(AND(K277=3,L277&gt;=3),"Loyal",IF(K277&gt;=3,"Recent / New",IF(L277&gt;=3,"At Risk","Hibernating / Lost"))))</f>
        <v>Champions</v>
      </c>
      <c r="N277" s="54" t="n">
        <f aca="false">IF(AND(Calc!$C$2&lt;=2009,Calc!$C$3&gt;=2009),F277,0)+IF(AND(Calc!$C$2&lt;=2010,Calc!$C$3&gt;=2010),G277,0)+IF(AND(Calc!$C$2&lt;=2011,Calc!$C$3&gt;=2011),H277,0)</f>
        <v>4082.53</v>
      </c>
      <c r="O277" s="61" t="n">
        <f aca="false">IF(AND(N277&gt;0,OR(Calc!$C$4="*",B277=Calc!$C$4)),N277+ROW()*0.000000001,0)</f>
        <v>4082.530000277</v>
      </c>
    </row>
    <row r="278" customFormat="false" ht="15" hidden="false" customHeight="false" outlineLevel="0" collapsed="false">
      <c r="A278" s="49" t="n">
        <v>12628</v>
      </c>
      <c r="B278" s="49" t="s">
        <v>206</v>
      </c>
      <c r="C278" s="63" t="n">
        <v>40822</v>
      </c>
      <c r="D278" s="63" t="n">
        <v>40882</v>
      </c>
      <c r="E278" s="49" t="n">
        <v>3</v>
      </c>
      <c r="F278" s="54" t="n">
        <v>0</v>
      </c>
      <c r="G278" s="54" t="n">
        <v>0</v>
      </c>
      <c r="H278" s="54" t="n">
        <v>715.61</v>
      </c>
      <c r="I278" s="54" t="n">
        <f aca="false">SUM(F278:H278)</f>
        <v>715.61</v>
      </c>
      <c r="J278" s="49" t="n">
        <f aca="false">Calc!$C$5-D278</f>
        <v>5</v>
      </c>
      <c r="K278" s="49" t="n">
        <f aca="false">IF(J278&lt;=Calc!$C$11,4,IF(J278&lt;=Calc!$C$12,3,IF(J278&lt;=Calc!$C$13,2,1)))</f>
        <v>4</v>
      </c>
      <c r="L278" s="49" t="n">
        <f aca="false">1+(E278&gt;=Calc!$C$16)+(E278&gt;=Calc!$C$17)+(E278&gt;=Calc!$C$18)</f>
        <v>2</v>
      </c>
      <c r="M278" s="49" t="str">
        <f aca="false">IF(AND(K278=4,L278&gt;=3),"Champions",IF(AND(K278=3,L278&gt;=3),"Loyal",IF(K278&gt;=3,"Recent / New",IF(L278&gt;=3,"At Risk","Hibernating / Lost"))))</f>
        <v>Recent / New</v>
      </c>
      <c r="N278" s="54" t="n">
        <f aca="false">IF(AND(Calc!$C$2&lt;=2009,Calc!$C$3&gt;=2009),F278,0)+IF(AND(Calc!$C$2&lt;=2010,Calc!$C$3&gt;=2010),G278,0)+IF(AND(Calc!$C$2&lt;=2011,Calc!$C$3&gt;=2011),H278,0)</f>
        <v>715.61</v>
      </c>
      <c r="O278" s="61" t="n">
        <f aca="false">IF(AND(N278&gt;0,OR(Calc!$C$4="*",B278=Calc!$C$4)),N278+ROW()*0.000000001,0)</f>
        <v>715.610000278</v>
      </c>
    </row>
    <row r="279" customFormat="false" ht="15" hidden="false" customHeight="false" outlineLevel="0" collapsed="false">
      <c r="A279" s="49" t="n">
        <v>12629</v>
      </c>
      <c r="B279" s="49" t="s">
        <v>210</v>
      </c>
      <c r="C279" s="63" t="n">
        <v>40463</v>
      </c>
      <c r="D279" s="63" t="n">
        <v>40501</v>
      </c>
      <c r="E279" s="49" t="n">
        <v>2</v>
      </c>
      <c r="F279" s="54" t="n">
        <v>0</v>
      </c>
      <c r="G279" s="54" t="n">
        <v>1198.22</v>
      </c>
      <c r="H279" s="54" t="n">
        <v>0</v>
      </c>
      <c r="I279" s="54" t="n">
        <f aca="false">SUM(F279:H279)</f>
        <v>1198.22</v>
      </c>
      <c r="J279" s="49" t="n">
        <f aca="false">Calc!$C$5-D279</f>
        <v>386</v>
      </c>
      <c r="K279" s="49" t="n">
        <f aca="false">IF(J279&lt;=Calc!$C$11,4,IF(J279&lt;=Calc!$C$12,3,IF(J279&lt;=Calc!$C$13,2,1)))</f>
        <v>1</v>
      </c>
      <c r="L279" s="49" t="n">
        <f aca="false">1+(E279&gt;=Calc!$C$16)+(E279&gt;=Calc!$C$17)+(E279&gt;=Calc!$C$18)</f>
        <v>2</v>
      </c>
      <c r="M279" s="49" t="str">
        <f aca="false">IF(AND(K279=4,L279&gt;=3),"Champions",IF(AND(K279=3,L279&gt;=3),"Loyal",IF(K279&gt;=3,"Recent / New",IF(L279&gt;=3,"At Risk","Hibernating / Lost"))))</f>
        <v>Hibernating / Lost</v>
      </c>
      <c r="N279" s="54" t="n">
        <f aca="false">IF(AND(Calc!$C$2&lt;=2009,Calc!$C$3&gt;=2009),F279,0)+IF(AND(Calc!$C$2&lt;=2010,Calc!$C$3&gt;=2010),G279,0)+IF(AND(Calc!$C$2&lt;=2011,Calc!$C$3&gt;=2011),H279,0)</f>
        <v>1198.22</v>
      </c>
      <c r="O279" s="61" t="n">
        <f aca="false">IF(AND(N279&gt;0,OR(Calc!$C$4="*",B279=Calc!$C$4)),N279+ROW()*0.000000001,0)</f>
        <v>1198.220000279</v>
      </c>
    </row>
    <row r="280" customFormat="false" ht="15" hidden="false" customHeight="false" outlineLevel="0" collapsed="false">
      <c r="A280" s="49" t="n">
        <v>12630</v>
      </c>
      <c r="B280" s="49" t="s">
        <v>191</v>
      </c>
      <c r="C280" s="63" t="n">
        <v>40843</v>
      </c>
      <c r="D280" s="63" t="n">
        <v>40877</v>
      </c>
      <c r="E280" s="49" t="n">
        <v>2</v>
      </c>
      <c r="F280" s="54" t="n">
        <v>0</v>
      </c>
      <c r="G280" s="54" t="n">
        <v>0</v>
      </c>
      <c r="H280" s="54" t="n">
        <v>1030.88</v>
      </c>
      <c r="I280" s="54" t="n">
        <f aca="false">SUM(F280:H280)</f>
        <v>1030.88</v>
      </c>
      <c r="J280" s="49" t="n">
        <f aca="false">Calc!$C$5-D280</f>
        <v>10</v>
      </c>
      <c r="K280" s="49" t="n">
        <f aca="false">IF(J280&lt;=Calc!$C$11,4,IF(J280&lt;=Calc!$C$12,3,IF(J280&lt;=Calc!$C$13,2,1)))</f>
        <v>4</v>
      </c>
      <c r="L280" s="49" t="n">
        <f aca="false">1+(E280&gt;=Calc!$C$16)+(E280&gt;=Calc!$C$17)+(E280&gt;=Calc!$C$18)</f>
        <v>2</v>
      </c>
      <c r="M280" s="49" t="str">
        <f aca="false">IF(AND(K280=4,L280&gt;=3),"Champions",IF(AND(K280=3,L280&gt;=3),"Loyal",IF(K280&gt;=3,"Recent / New",IF(L280&gt;=3,"At Risk","Hibernating / Lost"))))</f>
        <v>Recent / New</v>
      </c>
      <c r="N280" s="54" t="n">
        <f aca="false">IF(AND(Calc!$C$2&lt;=2009,Calc!$C$3&gt;=2009),F280,0)+IF(AND(Calc!$C$2&lt;=2010,Calc!$C$3&gt;=2010),G280,0)+IF(AND(Calc!$C$2&lt;=2011,Calc!$C$3&gt;=2011),H280,0)</f>
        <v>1030.88</v>
      </c>
      <c r="O280" s="61" t="n">
        <f aca="false">IF(AND(N280&gt;0,OR(Calc!$C$4="*",B280=Calc!$C$4)),N280+ROW()*0.000000001,0)</f>
        <v>1030.88000028</v>
      </c>
    </row>
    <row r="281" customFormat="false" ht="15" hidden="false" customHeight="false" outlineLevel="0" collapsed="false">
      <c r="A281" s="49" t="n">
        <v>12631</v>
      </c>
      <c r="B281" s="49" t="s">
        <v>191</v>
      </c>
      <c r="C281" s="63" t="n">
        <v>40193</v>
      </c>
      <c r="D281" s="63" t="n">
        <v>40829</v>
      </c>
      <c r="E281" s="49" t="n">
        <v>6</v>
      </c>
      <c r="F281" s="54" t="n">
        <v>0</v>
      </c>
      <c r="G281" s="54" t="n">
        <v>2811.77</v>
      </c>
      <c r="H281" s="54" t="n">
        <v>480.5</v>
      </c>
      <c r="I281" s="54" t="n">
        <f aca="false">SUM(F281:H281)</f>
        <v>3292.27</v>
      </c>
      <c r="J281" s="49" t="n">
        <f aca="false">Calc!$C$5-D281</f>
        <v>58</v>
      </c>
      <c r="K281" s="49" t="n">
        <f aca="false">IF(J281&lt;=Calc!$C$11,4,IF(J281&lt;=Calc!$C$12,3,IF(J281&lt;=Calc!$C$13,2,1)))</f>
        <v>3</v>
      </c>
      <c r="L281" s="49" t="n">
        <f aca="false">1+(E281&gt;=Calc!$C$16)+(E281&gt;=Calc!$C$17)+(E281&gt;=Calc!$C$18)</f>
        <v>3</v>
      </c>
      <c r="M281" s="49" t="str">
        <f aca="false">IF(AND(K281=4,L281&gt;=3),"Champions",IF(AND(K281=3,L281&gt;=3),"Loyal",IF(K281&gt;=3,"Recent / New",IF(L281&gt;=3,"At Risk","Hibernating / Lost"))))</f>
        <v>Loyal</v>
      </c>
      <c r="N281" s="54" t="n">
        <f aca="false">IF(AND(Calc!$C$2&lt;=2009,Calc!$C$3&gt;=2009),F281,0)+IF(AND(Calc!$C$2&lt;=2010,Calc!$C$3&gt;=2010),G281,0)+IF(AND(Calc!$C$2&lt;=2011,Calc!$C$3&gt;=2011),H281,0)</f>
        <v>3292.27</v>
      </c>
      <c r="O281" s="61" t="n">
        <f aca="false">IF(AND(N281&gt;0,OR(Calc!$C$4="*",B281=Calc!$C$4)),N281+ROW()*0.000000001,0)</f>
        <v>3292.270000281</v>
      </c>
    </row>
    <row r="282" customFormat="false" ht="15" hidden="false" customHeight="false" outlineLevel="0" collapsed="false">
      <c r="A282" s="49" t="n">
        <v>12632</v>
      </c>
      <c r="B282" s="49" t="s">
        <v>206</v>
      </c>
      <c r="C282" s="63" t="n">
        <v>40322</v>
      </c>
      <c r="D282" s="63" t="n">
        <v>40366</v>
      </c>
      <c r="E282" s="49" t="n">
        <v>2</v>
      </c>
      <c r="F282" s="54" t="n">
        <v>0</v>
      </c>
      <c r="G282" s="54" t="n">
        <v>684.88</v>
      </c>
      <c r="H282" s="54" t="n">
        <v>0</v>
      </c>
      <c r="I282" s="54" t="n">
        <f aca="false">SUM(F282:H282)</f>
        <v>684.88</v>
      </c>
      <c r="J282" s="49" t="n">
        <f aca="false">Calc!$C$5-D282</f>
        <v>521</v>
      </c>
      <c r="K282" s="49" t="n">
        <f aca="false">IF(J282&lt;=Calc!$C$11,4,IF(J282&lt;=Calc!$C$12,3,IF(J282&lt;=Calc!$C$13,2,1)))</f>
        <v>1</v>
      </c>
      <c r="L282" s="49" t="n">
        <f aca="false">1+(E282&gt;=Calc!$C$16)+(E282&gt;=Calc!$C$17)+(E282&gt;=Calc!$C$18)</f>
        <v>2</v>
      </c>
      <c r="M282" s="49" t="str">
        <f aca="false">IF(AND(K282=4,L282&gt;=3),"Champions",IF(AND(K282=3,L282&gt;=3),"Loyal",IF(K282&gt;=3,"Recent / New",IF(L282&gt;=3,"At Risk","Hibernating / Lost"))))</f>
        <v>Hibernating / Lost</v>
      </c>
      <c r="N282" s="54" t="n">
        <f aca="false">IF(AND(Calc!$C$2&lt;=2009,Calc!$C$3&gt;=2009),F282,0)+IF(AND(Calc!$C$2&lt;=2010,Calc!$C$3&gt;=2010),G282,0)+IF(AND(Calc!$C$2&lt;=2011,Calc!$C$3&gt;=2011),H282,0)</f>
        <v>684.88</v>
      </c>
      <c r="O282" s="61" t="n">
        <f aca="false">IF(AND(N282&gt;0,OR(Calc!$C$4="*",B282=Calc!$C$4)),N282+ROW()*0.000000001,0)</f>
        <v>684.880000282</v>
      </c>
    </row>
    <row r="283" customFormat="false" ht="15" hidden="false" customHeight="false" outlineLevel="0" collapsed="false">
      <c r="A283" s="49" t="n">
        <v>12633</v>
      </c>
      <c r="B283" s="49" t="s">
        <v>206</v>
      </c>
      <c r="C283" s="63" t="n">
        <v>40361</v>
      </c>
      <c r="D283" s="63" t="n">
        <v>40828</v>
      </c>
      <c r="E283" s="49" t="n">
        <v>7</v>
      </c>
      <c r="F283" s="54" t="n">
        <v>0</v>
      </c>
      <c r="G283" s="54" t="n">
        <v>3166.58</v>
      </c>
      <c r="H283" s="54" t="n">
        <v>1906.63</v>
      </c>
      <c r="I283" s="54" t="n">
        <f aca="false">SUM(F283:H283)</f>
        <v>5073.21</v>
      </c>
      <c r="J283" s="49" t="n">
        <f aca="false">Calc!$C$5-D283</f>
        <v>59</v>
      </c>
      <c r="K283" s="49" t="n">
        <f aca="false">IF(J283&lt;=Calc!$C$11,4,IF(J283&lt;=Calc!$C$12,3,IF(J283&lt;=Calc!$C$13,2,1)))</f>
        <v>3</v>
      </c>
      <c r="L283" s="49" t="n">
        <f aca="false">1+(E283&gt;=Calc!$C$16)+(E283&gt;=Calc!$C$17)+(E283&gt;=Calc!$C$18)</f>
        <v>3</v>
      </c>
      <c r="M283" s="49" t="str">
        <f aca="false">IF(AND(K283=4,L283&gt;=3),"Champions",IF(AND(K283=3,L283&gt;=3),"Loyal",IF(K283&gt;=3,"Recent / New",IF(L283&gt;=3,"At Risk","Hibernating / Lost"))))</f>
        <v>Loyal</v>
      </c>
      <c r="N283" s="54" t="n">
        <f aca="false">IF(AND(Calc!$C$2&lt;=2009,Calc!$C$3&gt;=2009),F283,0)+IF(AND(Calc!$C$2&lt;=2010,Calc!$C$3&gt;=2010),G283,0)+IF(AND(Calc!$C$2&lt;=2011,Calc!$C$3&gt;=2011),H283,0)</f>
        <v>5073.21</v>
      </c>
      <c r="O283" s="61" t="n">
        <f aca="false">IF(AND(N283&gt;0,OR(Calc!$C$4="*",B283=Calc!$C$4)),N283+ROW()*0.000000001,0)</f>
        <v>5073.210000283</v>
      </c>
    </row>
    <row r="284" customFormat="false" ht="15" hidden="false" customHeight="false" outlineLevel="0" collapsed="false">
      <c r="A284" s="49" t="n">
        <v>12634</v>
      </c>
      <c r="B284" s="49" t="s">
        <v>207</v>
      </c>
      <c r="C284" s="63" t="n">
        <v>40338</v>
      </c>
      <c r="D284" s="63" t="n">
        <v>40338</v>
      </c>
      <c r="E284" s="49" t="n">
        <v>1</v>
      </c>
      <c r="F284" s="54" t="n">
        <v>0</v>
      </c>
      <c r="G284" s="54" t="n">
        <v>360</v>
      </c>
      <c r="H284" s="54" t="n">
        <v>0</v>
      </c>
      <c r="I284" s="54" t="n">
        <f aca="false">SUM(F284:H284)</f>
        <v>360</v>
      </c>
      <c r="J284" s="49" t="n">
        <f aca="false">Calc!$C$5-D284</f>
        <v>549</v>
      </c>
      <c r="K284" s="49" t="n">
        <f aca="false">IF(J284&lt;=Calc!$C$11,4,IF(J284&lt;=Calc!$C$12,3,IF(J284&lt;=Calc!$C$13,2,1)))</f>
        <v>1</v>
      </c>
      <c r="L284" s="49" t="n">
        <f aca="false">1+(E284&gt;=Calc!$C$16)+(E284&gt;=Calc!$C$17)+(E284&gt;=Calc!$C$18)</f>
        <v>1</v>
      </c>
      <c r="M284" s="49" t="str">
        <f aca="false">IF(AND(K284=4,L284&gt;=3),"Champions",IF(AND(K284=3,L284&gt;=3),"Loyal",IF(K284&gt;=3,"Recent / New",IF(L284&gt;=3,"At Risk","Hibernating / Lost"))))</f>
        <v>Hibernating / Lost</v>
      </c>
      <c r="N284" s="54" t="n">
        <f aca="false">IF(AND(Calc!$C$2&lt;=2009,Calc!$C$3&gt;=2009),F284,0)+IF(AND(Calc!$C$2&lt;=2010,Calc!$C$3&gt;=2010),G284,0)+IF(AND(Calc!$C$2&lt;=2011,Calc!$C$3&gt;=2011),H284,0)</f>
        <v>360</v>
      </c>
      <c r="O284" s="61" t="n">
        <f aca="false">IF(AND(N284&gt;0,OR(Calc!$C$4="*",B284=Calc!$C$4)),N284+ROW()*0.000000001,0)</f>
        <v>360.000000284</v>
      </c>
    </row>
    <row r="285" customFormat="false" ht="15" hidden="false" customHeight="false" outlineLevel="0" collapsed="false">
      <c r="A285" s="49" t="n">
        <v>12635</v>
      </c>
      <c r="B285" s="49" t="s">
        <v>206</v>
      </c>
      <c r="C285" s="63" t="n">
        <v>40430</v>
      </c>
      <c r="D285" s="63" t="n">
        <v>40797</v>
      </c>
      <c r="E285" s="49" t="n">
        <v>4</v>
      </c>
      <c r="F285" s="54" t="n">
        <v>0</v>
      </c>
      <c r="G285" s="54" t="n">
        <v>1115.23</v>
      </c>
      <c r="H285" s="54" t="n">
        <v>1509.18</v>
      </c>
      <c r="I285" s="54" t="n">
        <f aca="false">SUM(F285:H285)</f>
        <v>2624.41</v>
      </c>
      <c r="J285" s="49" t="n">
        <f aca="false">Calc!$C$5-D285</f>
        <v>90</v>
      </c>
      <c r="K285" s="49" t="n">
        <f aca="false">IF(J285&lt;=Calc!$C$11,4,IF(J285&lt;=Calc!$C$12,3,IF(J285&lt;=Calc!$C$13,2,1)))</f>
        <v>3</v>
      </c>
      <c r="L285" s="49" t="n">
        <f aca="false">1+(E285&gt;=Calc!$C$16)+(E285&gt;=Calc!$C$17)+(E285&gt;=Calc!$C$18)</f>
        <v>3</v>
      </c>
      <c r="M285" s="49" t="str">
        <f aca="false">IF(AND(K285=4,L285&gt;=3),"Champions",IF(AND(K285=3,L285&gt;=3),"Loyal",IF(K285&gt;=3,"Recent / New",IF(L285&gt;=3,"At Risk","Hibernating / Lost"))))</f>
        <v>Loyal</v>
      </c>
      <c r="N285" s="54" t="n">
        <f aca="false">IF(AND(Calc!$C$2&lt;=2009,Calc!$C$3&gt;=2009),F285,0)+IF(AND(Calc!$C$2&lt;=2010,Calc!$C$3&gt;=2010),G285,0)+IF(AND(Calc!$C$2&lt;=2011,Calc!$C$3&gt;=2011),H285,0)</f>
        <v>2624.41</v>
      </c>
      <c r="O285" s="61" t="n">
        <f aca="false">IF(AND(N285&gt;0,OR(Calc!$C$4="*",B285=Calc!$C$4)),N285+ROW()*0.000000001,0)</f>
        <v>2624.410000285</v>
      </c>
    </row>
    <row r="286" customFormat="false" ht="15" hidden="false" customHeight="false" outlineLevel="0" collapsed="false">
      <c r="A286" s="49" t="n">
        <v>12637</v>
      </c>
      <c r="B286" s="49" t="s">
        <v>205</v>
      </c>
      <c r="C286" s="63" t="n">
        <v>40343</v>
      </c>
      <c r="D286" s="63" t="n">
        <v>40819</v>
      </c>
      <c r="E286" s="49" t="n">
        <v>12</v>
      </c>
      <c r="F286" s="54" t="n">
        <v>0</v>
      </c>
      <c r="G286" s="54" t="n">
        <v>2280.91</v>
      </c>
      <c r="H286" s="54" t="n">
        <v>5790.25</v>
      </c>
      <c r="I286" s="54" t="n">
        <f aca="false">SUM(F286:H286)</f>
        <v>8071.16</v>
      </c>
      <c r="J286" s="49" t="n">
        <f aca="false">Calc!$C$5-D286</f>
        <v>68</v>
      </c>
      <c r="K286" s="49" t="n">
        <f aca="false">IF(J286&lt;=Calc!$C$11,4,IF(J286&lt;=Calc!$C$12,3,IF(J286&lt;=Calc!$C$13,2,1)))</f>
        <v>3</v>
      </c>
      <c r="L286" s="49" t="n">
        <f aca="false">1+(E286&gt;=Calc!$C$16)+(E286&gt;=Calc!$C$17)+(E286&gt;=Calc!$C$18)</f>
        <v>4</v>
      </c>
      <c r="M286" s="49" t="str">
        <f aca="false">IF(AND(K286=4,L286&gt;=3),"Champions",IF(AND(K286=3,L286&gt;=3),"Loyal",IF(K286&gt;=3,"Recent / New",IF(L286&gt;=3,"At Risk","Hibernating / Lost"))))</f>
        <v>Loyal</v>
      </c>
      <c r="N286" s="54" t="n">
        <f aca="false">IF(AND(Calc!$C$2&lt;=2009,Calc!$C$3&gt;=2009),F286,0)+IF(AND(Calc!$C$2&lt;=2010,Calc!$C$3&gt;=2010),G286,0)+IF(AND(Calc!$C$2&lt;=2011,Calc!$C$3&gt;=2011),H286,0)</f>
        <v>8071.16</v>
      </c>
      <c r="O286" s="61" t="n">
        <f aca="false">IF(AND(N286&gt;0,OR(Calc!$C$4="*",B286=Calc!$C$4)),N286+ROW()*0.000000001,0)</f>
        <v>8071.160000286</v>
      </c>
    </row>
    <row r="287" customFormat="false" ht="15" hidden="false" customHeight="false" outlineLevel="0" collapsed="false">
      <c r="A287" s="49" t="n">
        <v>12638</v>
      </c>
      <c r="B287" s="49" t="s">
        <v>210</v>
      </c>
      <c r="C287" s="63" t="n">
        <v>40247</v>
      </c>
      <c r="D287" s="63" t="n">
        <v>40853</v>
      </c>
      <c r="E287" s="49" t="n">
        <v>2</v>
      </c>
      <c r="F287" s="54" t="n">
        <v>0</v>
      </c>
      <c r="G287" s="54" t="n">
        <v>169.8</v>
      </c>
      <c r="H287" s="54" t="n">
        <v>511.69</v>
      </c>
      <c r="I287" s="54" t="n">
        <f aca="false">SUM(F287:H287)</f>
        <v>681.49</v>
      </c>
      <c r="J287" s="49" t="n">
        <f aca="false">Calc!$C$5-D287</f>
        <v>34</v>
      </c>
      <c r="K287" s="49" t="n">
        <f aca="false">IF(J287&lt;=Calc!$C$11,4,IF(J287&lt;=Calc!$C$12,3,IF(J287&lt;=Calc!$C$13,2,1)))</f>
        <v>3</v>
      </c>
      <c r="L287" s="49" t="n">
        <f aca="false">1+(E287&gt;=Calc!$C$16)+(E287&gt;=Calc!$C$17)+(E287&gt;=Calc!$C$18)</f>
        <v>2</v>
      </c>
      <c r="M287" s="49" t="str">
        <f aca="false">IF(AND(K287=4,L287&gt;=3),"Champions",IF(AND(K287=3,L287&gt;=3),"Loyal",IF(K287&gt;=3,"Recent / New",IF(L287&gt;=3,"At Risk","Hibernating / Lost"))))</f>
        <v>Recent / New</v>
      </c>
      <c r="N287" s="54" t="n">
        <f aca="false">IF(AND(Calc!$C$2&lt;=2009,Calc!$C$3&gt;=2009),F287,0)+IF(AND(Calc!$C$2&lt;=2010,Calc!$C$3&gt;=2010),G287,0)+IF(AND(Calc!$C$2&lt;=2011,Calc!$C$3&gt;=2011),H287,0)</f>
        <v>681.49</v>
      </c>
      <c r="O287" s="61" t="n">
        <f aca="false">IF(AND(N287&gt;0,OR(Calc!$C$4="*",B287=Calc!$C$4)),N287+ROW()*0.000000001,0)</f>
        <v>681.490000287</v>
      </c>
    </row>
    <row r="288" customFormat="false" ht="15" hidden="false" customHeight="false" outlineLevel="0" collapsed="false">
      <c r="A288" s="49" t="n">
        <v>12639</v>
      </c>
      <c r="B288" s="49" t="s">
        <v>210</v>
      </c>
      <c r="C288" s="63" t="n">
        <v>40259</v>
      </c>
      <c r="D288" s="63" t="n">
        <v>40648</v>
      </c>
      <c r="E288" s="49" t="n">
        <v>3</v>
      </c>
      <c r="F288" s="54" t="n">
        <v>0</v>
      </c>
      <c r="G288" s="54" t="n">
        <v>706.27</v>
      </c>
      <c r="H288" s="54" t="n">
        <v>366.1</v>
      </c>
      <c r="I288" s="54" t="n">
        <f aca="false">SUM(F288:H288)</f>
        <v>1072.37</v>
      </c>
      <c r="J288" s="49" t="n">
        <f aca="false">Calc!$C$5-D288</f>
        <v>239</v>
      </c>
      <c r="K288" s="49" t="n">
        <f aca="false">IF(J288&lt;=Calc!$C$11,4,IF(J288&lt;=Calc!$C$12,3,IF(J288&lt;=Calc!$C$13,2,1)))</f>
        <v>2</v>
      </c>
      <c r="L288" s="49" t="n">
        <f aca="false">1+(E288&gt;=Calc!$C$16)+(E288&gt;=Calc!$C$17)+(E288&gt;=Calc!$C$18)</f>
        <v>2</v>
      </c>
      <c r="M288" s="49" t="str">
        <f aca="false">IF(AND(K288=4,L288&gt;=3),"Champions",IF(AND(K288=3,L288&gt;=3),"Loyal",IF(K288&gt;=3,"Recent / New",IF(L288&gt;=3,"At Risk","Hibernating / Lost"))))</f>
        <v>Hibernating / Lost</v>
      </c>
      <c r="N288" s="54" t="n">
        <f aca="false">IF(AND(Calc!$C$2&lt;=2009,Calc!$C$3&gt;=2009),F288,0)+IF(AND(Calc!$C$2&lt;=2010,Calc!$C$3&gt;=2010),G288,0)+IF(AND(Calc!$C$2&lt;=2011,Calc!$C$3&gt;=2011),H288,0)</f>
        <v>1072.37</v>
      </c>
      <c r="O288" s="61" t="n">
        <f aca="false">IF(AND(N288&gt;0,OR(Calc!$C$4="*",B288=Calc!$C$4)),N288+ROW()*0.000000001,0)</f>
        <v>1072.370000288</v>
      </c>
    </row>
    <row r="289" customFormat="false" ht="15" hidden="false" customHeight="false" outlineLevel="0" collapsed="false">
      <c r="A289" s="49" t="n">
        <v>12640</v>
      </c>
      <c r="B289" s="49" t="s">
        <v>205</v>
      </c>
      <c r="C289" s="63" t="n">
        <v>40805</v>
      </c>
      <c r="D289" s="63" t="n">
        <v>40863</v>
      </c>
      <c r="E289" s="49" t="n">
        <v>3</v>
      </c>
      <c r="F289" s="54" t="n">
        <v>0</v>
      </c>
      <c r="G289" s="54" t="n">
        <v>0</v>
      </c>
      <c r="H289" s="54" t="n">
        <v>994.58</v>
      </c>
      <c r="I289" s="54" t="n">
        <f aca="false">SUM(F289:H289)</f>
        <v>994.58</v>
      </c>
      <c r="J289" s="49" t="n">
        <f aca="false">Calc!$C$5-D289</f>
        <v>24</v>
      </c>
      <c r="K289" s="49" t="n">
        <f aca="false">IF(J289&lt;=Calc!$C$11,4,IF(J289&lt;=Calc!$C$12,3,IF(J289&lt;=Calc!$C$13,2,1)))</f>
        <v>4</v>
      </c>
      <c r="L289" s="49" t="n">
        <f aca="false">1+(E289&gt;=Calc!$C$16)+(E289&gt;=Calc!$C$17)+(E289&gt;=Calc!$C$18)</f>
        <v>2</v>
      </c>
      <c r="M289" s="49" t="str">
        <f aca="false">IF(AND(K289=4,L289&gt;=3),"Champions",IF(AND(K289=3,L289&gt;=3),"Loyal",IF(K289&gt;=3,"Recent / New",IF(L289&gt;=3,"At Risk","Hibernating / Lost"))))</f>
        <v>Recent / New</v>
      </c>
      <c r="N289" s="54" t="n">
        <f aca="false">IF(AND(Calc!$C$2&lt;=2009,Calc!$C$3&gt;=2009),F289,0)+IF(AND(Calc!$C$2&lt;=2010,Calc!$C$3&gt;=2010),G289,0)+IF(AND(Calc!$C$2&lt;=2011,Calc!$C$3&gt;=2011),H289,0)</f>
        <v>994.58</v>
      </c>
      <c r="O289" s="61" t="n">
        <f aca="false">IF(AND(N289&gt;0,OR(Calc!$C$4="*",B289=Calc!$C$4)),N289+ROW()*0.000000001,0)</f>
        <v>994.580000289</v>
      </c>
    </row>
    <row r="290" customFormat="false" ht="15" hidden="false" customHeight="false" outlineLevel="0" collapsed="false">
      <c r="A290" s="49" t="n">
        <v>12641</v>
      </c>
      <c r="B290" s="49" t="s">
        <v>210</v>
      </c>
      <c r="C290" s="63" t="n">
        <v>40771</v>
      </c>
      <c r="D290" s="63" t="n">
        <v>40771</v>
      </c>
      <c r="E290" s="49" t="n">
        <v>1</v>
      </c>
      <c r="F290" s="54" t="n">
        <v>0</v>
      </c>
      <c r="G290" s="54" t="n">
        <v>0</v>
      </c>
      <c r="H290" s="54" t="n">
        <v>145.9</v>
      </c>
      <c r="I290" s="54" t="n">
        <f aca="false">SUM(F290:H290)</f>
        <v>145.9</v>
      </c>
      <c r="J290" s="49" t="n">
        <f aca="false">Calc!$C$5-D290</f>
        <v>116</v>
      </c>
      <c r="K290" s="49" t="n">
        <f aca="false">IF(J290&lt;=Calc!$C$11,4,IF(J290&lt;=Calc!$C$12,3,IF(J290&lt;=Calc!$C$13,2,1)))</f>
        <v>2</v>
      </c>
      <c r="L290" s="49" t="n">
        <f aca="false">1+(E290&gt;=Calc!$C$16)+(E290&gt;=Calc!$C$17)+(E290&gt;=Calc!$C$18)</f>
        <v>1</v>
      </c>
      <c r="M290" s="49" t="str">
        <f aca="false">IF(AND(K290=4,L290&gt;=3),"Champions",IF(AND(K290=3,L290&gt;=3),"Loyal",IF(K290&gt;=3,"Recent / New",IF(L290&gt;=3,"At Risk","Hibernating / Lost"))))</f>
        <v>Hibernating / Lost</v>
      </c>
      <c r="N290" s="54" t="n">
        <f aca="false">IF(AND(Calc!$C$2&lt;=2009,Calc!$C$3&gt;=2009),F290,0)+IF(AND(Calc!$C$2&lt;=2010,Calc!$C$3&gt;=2010),G290,0)+IF(AND(Calc!$C$2&lt;=2011,Calc!$C$3&gt;=2011),H290,0)</f>
        <v>145.9</v>
      </c>
      <c r="O290" s="61" t="n">
        <f aca="false">IF(AND(N290&gt;0,OR(Calc!$C$4="*",B290=Calc!$C$4)),N290+ROW()*0.000000001,0)</f>
        <v>145.90000029</v>
      </c>
    </row>
    <row r="291" customFormat="false" ht="15" hidden="false" customHeight="false" outlineLevel="0" collapsed="false">
      <c r="A291" s="49" t="n">
        <v>12642</v>
      </c>
      <c r="B291" s="49" t="s">
        <v>206</v>
      </c>
      <c r="C291" s="63" t="n">
        <v>40779</v>
      </c>
      <c r="D291" s="63" t="n">
        <v>40861</v>
      </c>
      <c r="E291" s="49" t="n">
        <v>3</v>
      </c>
      <c r="F291" s="54" t="n">
        <v>0</v>
      </c>
      <c r="G291" s="54" t="n">
        <v>0</v>
      </c>
      <c r="H291" s="54" t="n">
        <v>905.26</v>
      </c>
      <c r="I291" s="54" t="n">
        <f aca="false">SUM(F291:H291)</f>
        <v>905.26</v>
      </c>
      <c r="J291" s="49" t="n">
        <f aca="false">Calc!$C$5-D291</f>
        <v>26</v>
      </c>
      <c r="K291" s="49" t="n">
        <f aca="false">IF(J291&lt;=Calc!$C$11,4,IF(J291&lt;=Calc!$C$12,3,IF(J291&lt;=Calc!$C$13,2,1)))</f>
        <v>4</v>
      </c>
      <c r="L291" s="49" t="n">
        <f aca="false">1+(E291&gt;=Calc!$C$16)+(E291&gt;=Calc!$C$17)+(E291&gt;=Calc!$C$18)</f>
        <v>2</v>
      </c>
      <c r="M291" s="49" t="str">
        <f aca="false">IF(AND(K291=4,L291&gt;=3),"Champions",IF(AND(K291=3,L291&gt;=3),"Loyal",IF(K291&gt;=3,"Recent / New",IF(L291&gt;=3,"At Risk","Hibernating / Lost"))))</f>
        <v>Recent / New</v>
      </c>
      <c r="N291" s="54" t="n">
        <f aca="false">IF(AND(Calc!$C$2&lt;=2009,Calc!$C$3&gt;=2009),F291,0)+IF(AND(Calc!$C$2&lt;=2010,Calc!$C$3&gt;=2010),G291,0)+IF(AND(Calc!$C$2&lt;=2011,Calc!$C$3&gt;=2011),H291,0)</f>
        <v>905.26</v>
      </c>
      <c r="O291" s="61" t="n">
        <f aca="false">IF(AND(N291&gt;0,OR(Calc!$C$4="*",B291=Calc!$C$4)),N291+ROW()*0.000000001,0)</f>
        <v>905.260000291</v>
      </c>
    </row>
    <row r="292" customFormat="false" ht="15" hidden="false" customHeight="false" outlineLevel="0" collapsed="false">
      <c r="A292" s="49" t="n">
        <v>12643</v>
      </c>
      <c r="B292" s="49" t="s">
        <v>205</v>
      </c>
      <c r="C292" s="63" t="n">
        <v>40275</v>
      </c>
      <c r="D292" s="63" t="n">
        <v>40758</v>
      </c>
      <c r="E292" s="49" t="n">
        <v>11</v>
      </c>
      <c r="F292" s="54" t="n">
        <v>0</v>
      </c>
      <c r="G292" s="54" t="n">
        <v>4292.66</v>
      </c>
      <c r="H292" s="54" t="n">
        <v>3041.64</v>
      </c>
      <c r="I292" s="54" t="n">
        <f aca="false">SUM(F292:H292)</f>
        <v>7334.3</v>
      </c>
      <c r="J292" s="49" t="n">
        <f aca="false">Calc!$C$5-D292</f>
        <v>129</v>
      </c>
      <c r="K292" s="49" t="n">
        <f aca="false">IF(J292&lt;=Calc!$C$11,4,IF(J292&lt;=Calc!$C$12,3,IF(J292&lt;=Calc!$C$13,2,1)))</f>
        <v>2</v>
      </c>
      <c r="L292" s="49" t="n">
        <f aca="false">1+(E292&gt;=Calc!$C$16)+(E292&gt;=Calc!$C$17)+(E292&gt;=Calc!$C$18)</f>
        <v>4</v>
      </c>
      <c r="M292" s="49" t="str">
        <f aca="false">IF(AND(K292=4,L292&gt;=3),"Champions",IF(AND(K292=3,L292&gt;=3),"Loyal",IF(K292&gt;=3,"Recent / New",IF(L292&gt;=3,"At Risk","Hibernating / Lost"))))</f>
        <v>At Risk</v>
      </c>
      <c r="N292" s="54" t="n">
        <f aca="false">IF(AND(Calc!$C$2&lt;=2009,Calc!$C$3&gt;=2009),F292,0)+IF(AND(Calc!$C$2&lt;=2010,Calc!$C$3&gt;=2010),G292,0)+IF(AND(Calc!$C$2&lt;=2011,Calc!$C$3&gt;=2011),H292,0)</f>
        <v>7334.3</v>
      </c>
      <c r="O292" s="61" t="n">
        <f aca="false">IF(AND(N292&gt;0,OR(Calc!$C$4="*",B292=Calc!$C$4)),N292+ROW()*0.000000001,0)</f>
        <v>7334.300000292</v>
      </c>
    </row>
    <row r="293" customFormat="false" ht="15" hidden="false" customHeight="false" outlineLevel="0" collapsed="false">
      <c r="A293" s="49" t="n">
        <v>12644</v>
      </c>
      <c r="B293" s="49" t="s">
        <v>206</v>
      </c>
      <c r="C293" s="63" t="n">
        <v>40192</v>
      </c>
      <c r="D293" s="63" t="n">
        <v>40757</v>
      </c>
      <c r="E293" s="49" t="n">
        <v>4</v>
      </c>
      <c r="F293" s="54" t="n">
        <v>0</v>
      </c>
      <c r="G293" s="54" t="n">
        <v>1319.63</v>
      </c>
      <c r="H293" s="54" t="n">
        <v>477.91</v>
      </c>
      <c r="I293" s="54" t="n">
        <f aca="false">SUM(F293:H293)</f>
        <v>1797.54</v>
      </c>
      <c r="J293" s="49" t="n">
        <f aca="false">Calc!$C$5-D293</f>
        <v>130</v>
      </c>
      <c r="K293" s="49" t="n">
        <f aca="false">IF(J293&lt;=Calc!$C$11,4,IF(J293&lt;=Calc!$C$12,3,IF(J293&lt;=Calc!$C$13,2,1)))</f>
        <v>2</v>
      </c>
      <c r="L293" s="49" t="n">
        <f aca="false">1+(E293&gt;=Calc!$C$16)+(E293&gt;=Calc!$C$17)+(E293&gt;=Calc!$C$18)</f>
        <v>3</v>
      </c>
      <c r="M293" s="49" t="str">
        <f aca="false">IF(AND(K293=4,L293&gt;=3),"Champions",IF(AND(K293=3,L293&gt;=3),"Loyal",IF(K293&gt;=3,"Recent / New",IF(L293&gt;=3,"At Risk","Hibernating / Lost"))))</f>
        <v>At Risk</v>
      </c>
      <c r="N293" s="54" t="n">
        <f aca="false">IF(AND(Calc!$C$2&lt;=2009,Calc!$C$3&gt;=2009),F293,0)+IF(AND(Calc!$C$2&lt;=2010,Calc!$C$3&gt;=2010),G293,0)+IF(AND(Calc!$C$2&lt;=2011,Calc!$C$3&gt;=2011),H293,0)</f>
        <v>1797.54</v>
      </c>
      <c r="O293" s="61" t="n">
        <f aca="false">IF(AND(N293&gt;0,OR(Calc!$C$4="*",B293=Calc!$C$4)),N293+ROW()*0.000000001,0)</f>
        <v>1797.540000293</v>
      </c>
    </row>
    <row r="294" customFormat="false" ht="15" hidden="false" customHeight="false" outlineLevel="0" collapsed="false">
      <c r="A294" s="49" t="n">
        <v>12645</v>
      </c>
      <c r="B294" s="49" t="s">
        <v>206</v>
      </c>
      <c r="C294" s="63" t="n">
        <v>40218</v>
      </c>
      <c r="D294" s="63" t="n">
        <v>40853</v>
      </c>
      <c r="E294" s="49" t="n">
        <v>8</v>
      </c>
      <c r="F294" s="54" t="n">
        <v>0</v>
      </c>
      <c r="G294" s="54" t="n">
        <v>1563.72</v>
      </c>
      <c r="H294" s="54" t="n">
        <v>1611.38</v>
      </c>
      <c r="I294" s="54" t="n">
        <f aca="false">SUM(F294:H294)</f>
        <v>3175.1</v>
      </c>
      <c r="J294" s="49" t="n">
        <f aca="false">Calc!$C$5-D294</f>
        <v>34</v>
      </c>
      <c r="K294" s="49" t="n">
        <f aca="false">IF(J294&lt;=Calc!$C$11,4,IF(J294&lt;=Calc!$C$12,3,IF(J294&lt;=Calc!$C$13,2,1)))</f>
        <v>3</v>
      </c>
      <c r="L294" s="49" t="n">
        <f aca="false">1+(E294&gt;=Calc!$C$16)+(E294&gt;=Calc!$C$17)+(E294&gt;=Calc!$C$18)</f>
        <v>4</v>
      </c>
      <c r="M294" s="49" t="str">
        <f aca="false">IF(AND(K294=4,L294&gt;=3),"Champions",IF(AND(K294=3,L294&gt;=3),"Loyal",IF(K294&gt;=3,"Recent / New",IF(L294&gt;=3,"At Risk","Hibernating / Lost"))))</f>
        <v>Loyal</v>
      </c>
      <c r="N294" s="54" t="n">
        <f aca="false">IF(AND(Calc!$C$2&lt;=2009,Calc!$C$3&gt;=2009),F294,0)+IF(AND(Calc!$C$2&lt;=2010,Calc!$C$3&gt;=2010),G294,0)+IF(AND(Calc!$C$2&lt;=2011,Calc!$C$3&gt;=2011),H294,0)</f>
        <v>3175.1</v>
      </c>
      <c r="O294" s="61" t="n">
        <f aca="false">IF(AND(N294&gt;0,OR(Calc!$C$4="*",B294=Calc!$C$4)),N294+ROW()*0.000000001,0)</f>
        <v>3175.100000294</v>
      </c>
    </row>
    <row r="295" customFormat="false" ht="15" hidden="false" customHeight="false" outlineLevel="0" collapsed="false">
      <c r="A295" s="49" t="n">
        <v>12646</v>
      </c>
      <c r="B295" s="49" t="s">
        <v>207</v>
      </c>
      <c r="C295" s="63" t="n">
        <v>40837</v>
      </c>
      <c r="D295" s="63" t="n">
        <v>40882</v>
      </c>
      <c r="E295" s="49" t="n">
        <v>2</v>
      </c>
      <c r="F295" s="54" t="n">
        <v>0</v>
      </c>
      <c r="G295" s="54" t="n">
        <v>0</v>
      </c>
      <c r="H295" s="54" t="n">
        <v>1346.97</v>
      </c>
      <c r="I295" s="54" t="n">
        <f aca="false">SUM(F295:H295)</f>
        <v>1346.97</v>
      </c>
      <c r="J295" s="49" t="n">
        <f aca="false">Calc!$C$5-D295</f>
        <v>5</v>
      </c>
      <c r="K295" s="49" t="n">
        <f aca="false">IF(J295&lt;=Calc!$C$11,4,IF(J295&lt;=Calc!$C$12,3,IF(J295&lt;=Calc!$C$13,2,1)))</f>
        <v>4</v>
      </c>
      <c r="L295" s="49" t="n">
        <f aca="false">1+(E295&gt;=Calc!$C$16)+(E295&gt;=Calc!$C$17)+(E295&gt;=Calc!$C$18)</f>
        <v>2</v>
      </c>
      <c r="M295" s="49" t="str">
        <f aca="false">IF(AND(K295=4,L295&gt;=3),"Champions",IF(AND(K295=3,L295&gt;=3),"Loyal",IF(K295&gt;=3,"Recent / New",IF(L295&gt;=3,"At Risk","Hibernating / Lost"))))</f>
        <v>Recent / New</v>
      </c>
      <c r="N295" s="54" t="n">
        <f aca="false">IF(AND(Calc!$C$2&lt;=2009,Calc!$C$3&gt;=2009),F295,0)+IF(AND(Calc!$C$2&lt;=2010,Calc!$C$3&gt;=2010),G295,0)+IF(AND(Calc!$C$2&lt;=2011,Calc!$C$3&gt;=2011),H295,0)</f>
        <v>1346.97</v>
      </c>
      <c r="O295" s="61" t="n">
        <f aca="false">IF(AND(N295&gt;0,OR(Calc!$C$4="*",B295=Calc!$C$4)),N295+ROW()*0.000000001,0)</f>
        <v>1346.970000295</v>
      </c>
    </row>
    <row r="296" customFormat="false" ht="15" hidden="false" customHeight="false" outlineLevel="0" collapsed="false">
      <c r="A296" s="49" t="n">
        <v>12647</v>
      </c>
      <c r="B296" s="49" t="s">
        <v>206</v>
      </c>
      <c r="C296" s="63" t="n">
        <v>40191</v>
      </c>
      <c r="D296" s="63" t="n">
        <v>40864</v>
      </c>
      <c r="E296" s="49" t="n">
        <v>35</v>
      </c>
      <c r="F296" s="54" t="n">
        <v>0</v>
      </c>
      <c r="G296" s="54" t="n">
        <v>11768.52</v>
      </c>
      <c r="H296" s="54" t="n">
        <v>2151.22</v>
      </c>
      <c r="I296" s="54" t="n">
        <f aca="false">SUM(F296:H296)</f>
        <v>13919.74</v>
      </c>
      <c r="J296" s="49" t="n">
        <f aca="false">Calc!$C$5-D296</f>
        <v>23</v>
      </c>
      <c r="K296" s="49" t="n">
        <f aca="false">IF(J296&lt;=Calc!$C$11,4,IF(J296&lt;=Calc!$C$12,3,IF(J296&lt;=Calc!$C$13,2,1)))</f>
        <v>4</v>
      </c>
      <c r="L296" s="49" t="n">
        <f aca="false">1+(E296&gt;=Calc!$C$16)+(E296&gt;=Calc!$C$17)+(E296&gt;=Calc!$C$18)</f>
        <v>4</v>
      </c>
      <c r="M296" s="49" t="str">
        <f aca="false">IF(AND(K296=4,L296&gt;=3),"Champions",IF(AND(K296=3,L296&gt;=3),"Loyal",IF(K296&gt;=3,"Recent / New",IF(L296&gt;=3,"At Risk","Hibernating / Lost"))))</f>
        <v>Champions</v>
      </c>
      <c r="N296" s="54" t="n">
        <f aca="false">IF(AND(Calc!$C$2&lt;=2009,Calc!$C$3&gt;=2009),F296,0)+IF(AND(Calc!$C$2&lt;=2010,Calc!$C$3&gt;=2010),G296,0)+IF(AND(Calc!$C$2&lt;=2011,Calc!$C$3&gt;=2011),H296,0)</f>
        <v>13919.74</v>
      </c>
      <c r="O296" s="61" t="n">
        <f aca="false">IF(AND(N296&gt;0,OR(Calc!$C$4="*",B296=Calc!$C$4)),N296+ROW()*0.000000001,0)</f>
        <v>13919.740000296</v>
      </c>
    </row>
    <row r="297" customFormat="false" ht="15" hidden="false" customHeight="false" outlineLevel="0" collapsed="false">
      <c r="A297" s="49" t="n">
        <v>12648</v>
      </c>
      <c r="B297" s="49" t="s">
        <v>206</v>
      </c>
      <c r="C297" s="63" t="n">
        <v>40185</v>
      </c>
      <c r="D297" s="63" t="n">
        <v>40732</v>
      </c>
      <c r="E297" s="49" t="n">
        <v>4</v>
      </c>
      <c r="F297" s="54" t="n">
        <v>0</v>
      </c>
      <c r="G297" s="54" t="n">
        <v>723.95</v>
      </c>
      <c r="H297" s="54" t="n">
        <v>300.05</v>
      </c>
      <c r="I297" s="54" t="n">
        <f aca="false">SUM(F297:H297)</f>
        <v>1024</v>
      </c>
      <c r="J297" s="49" t="n">
        <f aca="false">Calc!$C$5-D297</f>
        <v>155</v>
      </c>
      <c r="K297" s="49" t="n">
        <f aca="false">IF(J297&lt;=Calc!$C$11,4,IF(J297&lt;=Calc!$C$12,3,IF(J297&lt;=Calc!$C$13,2,1)))</f>
        <v>2</v>
      </c>
      <c r="L297" s="49" t="n">
        <f aca="false">1+(E297&gt;=Calc!$C$16)+(E297&gt;=Calc!$C$17)+(E297&gt;=Calc!$C$18)</f>
        <v>3</v>
      </c>
      <c r="M297" s="49" t="str">
        <f aca="false">IF(AND(K297=4,L297&gt;=3),"Champions",IF(AND(K297=3,L297&gt;=3),"Loyal",IF(K297&gt;=3,"Recent / New",IF(L297&gt;=3,"At Risk","Hibernating / Lost"))))</f>
        <v>At Risk</v>
      </c>
      <c r="N297" s="54" t="n">
        <f aca="false">IF(AND(Calc!$C$2&lt;=2009,Calc!$C$3&gt;=2009),F297,0)+IF(AND(Calc!$C$2&lt;=2010,Calc!$C$3&gt;=2010),G297,0)+IF(AND(Calc!$C$2&lt;=2011,Calc!$C$3&gt;=2011),H297,0)</f>
        <v>1024</v>
      </c>
      <c r="O297" s="61" t="n">
        <f aca="false">IF(AND(N297&gt;0,OR(Calc!$C$4="*",B297=Calc!$C$4)),N297+ROW()*0.000000001,0)</f>
        <v>1024.000000297</v>
      </c>
    </row>
    <row r="298" customFormat="false" ht="15" hidden="false" customHeight="false" outlineLevel="0" collapsed="false">
      <c r="A298" s="49" t="n">
        <v>12649</v>
      </c>
      <c r="B298" s="49" t="s">
        <v>206</v>
      </c>
      <c r="C298" s="63" t="n">
        <v>40190</v>
      </c>
      <c r="D298" s="63" t="n">
        <v>40779</v>
      </c>
      <c r="E298" s="49" t="n">
        <v>8</v>
      </c>
      <c r="F298" s="54" t="n">
        <v>0</v>
      </c>
      <c r="G298" s="54" t="n">
        <v>1490.99</v>
      </c>
      <c r="H298" s="54" t="n">
        <v>569.51</v>
      </c>
      <c r="I298" s="54" t="n">
        <f aca="false">SUM(F298:H298)</f>
        <v>2060.5</v>
      </c>
      <c r="J298" s="49" t="n">
        <f aca="false">Calc!$C$5-D298</f>
        <v>108</v>
      </c>
      <c r="K298" s="49" t="n">
        <f aca="false">IF(J298&lt;=Calc!$C$11,4,IF(J298&lt;=Calc!$C$12,3,IF(J298&lt;=Calc!$C$13,2,1)))</f>
        <v>2</v>
      </c>
      <c r="L298" s="49" t="n">
        <f aca="false">1+(E298&gt;=Calc!$C$16)+(E298&gt;=Calc!$C$17)+(E298&gt;=Calc!$C$18)</f>
        <v>4</v>
      </c>
      <c r="M298" s="49" t="str">
        <f aca="false">IF(AND(K298=4,L298&gt;=3),"Champions",IF(AND(K298=3,L298&gt;=3),"Loyal",IF(K298&gt;=3,"Recent / New",IF(L298&gt;=3,"At Risk","Hibernating / Lost"))))</f>
        <v>At Risk</v>
      </c>
      <c r="N298" s="54" t="n">
        <f aca="false">IF(AND(Calc!$C$2&lt;=2009,Calc!$C$3&gt;=2009),F298,0)+IF(AND(Calc!$C$2&lt;=2010,Calc!$C$3&gt;=2010),G298,0)+IF(AND(Calc!$C$2&lt;=2011,Calc!$C$3&gt;=2011),H298,0)</f>
        <v>2060.5</v>
      </c>
      <c r="O298" s="61" t="n">
        <f aca="false">IF(AND(N298&gt;0,OR(Calc!$C$4="*",B298=Calc!$C$4)),N298+ROW()*0.000000001,0)</f>
        <v>2060.500000298</v>
      </c>
    </row>
    <row r="299" customFormat="false" ht="15" hidden="false" customHeight="false" outlineLevel="0" collapsed="false">
      <c r="A299" s="49" t="n">
        <v>12650</v>
      </c>
      <c r="B299" s="49" t="s">
        <v>205</v>
      </c>
      <c r="C299" s="63" t="n">
        <v>40883</v>
      </c>
      <c r="D299" s="63" t="n">
        <v>40883</v>
      </c>
      <c r="E299" s="49" t="n">
        <v>1</v>
      </c>
      <c r="F299" s="54" t="n">
        <v>0</v>
      </c>
      <c r="G299" s="54" t="n">
        <v>0</v>
      </c>
      <c r="H299" s="54" t="n">
        <v>242.44</v>
      </c>
      <c r="I299" s="54" t="n">
        <f aca="false">SUM(F299:H299)</f>
        <v>242.44</v>
      </c>
      <c r="J299" s="49" t="n">
        <f aca="false">Calc!$C$5-D299</f>
        <v>4</v>
      </c>
      <c r="K299" s="49" t="n">
        <f aca="false">IF(J299&lt;=Calc!$C$11,4,IF(J299&lt;=Calc!$C$12,3,IF(J299&lt;=Calc!$C$13,2,1)))</f>
        <v>4</v>
      </c>
      <c r="L299" s="49" t="n">
        <f aca="false">1+(E299&gt;=Calc!$C$16)+(E299&gt;=Calc!$C$17)+(E299&gt;=Calc!$C$18)</f>
        <v>1</v>
      </c>
      <c r="M299" s="49" t="str">
        <f aca="false">IF(AND(K299=4,L299&gt;=3),"Champions",IF(AND(K299=3,L299&gt;=3),"Loyal",IF(K299&gt;=3,"Recent / New",IF(L299&gt;=3,"At Risk","Hibernating / Lost"))))</f>
        <v>Recent / New</v>
      </c>
      <c r="N299" s="54" t="n">
        <f aca="false">IF(AND(Calc!$C$2&lt;=2009,Calc!$C$3&gt;=2009),F299,0)+IF(AND(Calc!$C$2&lt;=2010,Calc!$C$3&gt;=2010),G299,0)+IF(AND(Calc!$C$2&lt;=2011,Calc!$C$3&gt;=2011),H299,0)</f>
        <v>242.44</v>
      </c>
      <c r="O299" s="61" t="n">
        <f aca="false">IF(AND(N299&gt;0,OR(Calc!$C$4="*",B299=Calc!$C$4)),N299+ROW()*0.000000001,0)</f>
        <v>242.440000299</v>
      </c>
    </row>
    <row r="300" customFormat="false" ht="15" hidden="false" customHeight="false" outlineLevel="0" collapsed="false">
      <c r="A300" s="49" t="n">
        <v>12651</v>
      </c>
      <c r="B300" s="49" t="s">
        <v>205</v>
      </c>
      <c r="C300" s="63" t="n">
        <v>40421</v>
      </c>
      <c r="D300" s="63" t="n">
        <v>40552</v>
      </c>
      <c r="E300" s="49" t="n">
        <v>4</v>
      </c>
      <c r="F300" s="54" t="n">
        <v>0</v>
      </c>
      <c r="G300" s="54" t="n">
        <v>251.3</v>
      </c>
      <c r="H300" s="54" t="n">
        <v>114</v>
      </c>
      <c r="I300" s="54" t="n">
        <f aca="false">SUM(F300:H300)</f>
        <v>365.3</v>
      </c>
      <c r="J300" s="49" t="n">
        <f aca="false">Calc!$C$5-D300</f>
        <v>335</v>
      </c>
      <c r="K300" s="49" t="n">
        <f aca="false">IF(J300&lt;=Calc!$C$11,4,IF(J300&lt;=Calc!$C$12,3,IF(J300&lt;=Calc!$C$13,2,1)))</f>
        <v>2</v>
      </c>
      <c r="L300" s="49" t="n">
        <f aca="false">1+(E300&gt;=Calc!$C$16)+(E300&gt;=Calc!$C$17)+(E300&gt;=Calc!$C$18)</f>
        <v>3</v>
      </c>
      <c r="M300" s="49" t="str">
        <f aca="false">IF(AND(K300=4,L300&gt;=3),"Champions",IF(AND(K300=3,L300&gt;=3),"Loyal",IF(K300&gt;=3,"Recent / New",IF(L300&gt;=3,"At Risk","Hibernating / Lost"))))</f>
        <v>At Risk</v>
      </c>
      <c r="N300" s="54" t="n">
        <f aca="false">IF(AND(Calc!$C$2&lt;=2009,Calc!$C$3&gt;=2009),F300,0)+IF(AND(Calc!$C$2&lt;=2010,Calc!$C$3&gt;=2010),G300,0)+IF(AND(Calc!$C$2&lt;=2011,Calc!$C$3&gt;=2011),H300,0)</f>
        <v>365.3</v>
      </c>
      <c r="O300" s="61" t="n">
        <f aca="false">IF(AND(N300&gt;0,OR(Calc!$C$4="*",B300=Calc!$C$4)),N300+ROW()*0.000000001,0)</f>
        <v>365.3000003</v>
      </c>
    </row>
    <row r="301" customFormat="false" ht="15" hidden="false" customHeight="false" outlineLevel="0" collapsed="false">
      <c r="A301" s="49" t="n">
        <v>12652</v>
      </c>
      <c r="B301" s="49" t="s">
        <v>205</v>
      </c>
      <c r="C301" s="63" t="n">
        <v>40452</v>
      </c>
      <c r="D301" s="63" t="n">
        <v>40555</v>
      </c>
      <c r="E301" s="49" t="n">
        <v>2</v>
      </c>
      <c r="F301" s="54" t="n">
        <v>0</v>
      </c>
      <c r="G301" s="54" t="n">
        <v>97.05</v>
      </c>
      <c r="H301" s="54" t="n">
        <v>788.53</v>
      </c>
      <c r="I301" s="54" t="n">
        <f aca="false">SUM(F301:H301)</f>
        <v>885.58</v>
      </c>
      <c r="J301" s="49" t="n">
        <f aca="false">Calc!$C$5-D301</f>
        <v>332</v>
      </c>
      <c r="K301" s="49" t="n">
        <f aca="false">IF(J301&lt;=Calc!$C$11,4,IF(J301&lt;=Calc!$C$12,3,IF(J301&lt;=Calc!$C$13,2,1)))</f>
        <v>2</v>
      </c>
      <c r="L301" s="49" t="n">
        <f aca="false">1+(E301&gt;=Calc!$C$16)+(E301&gt;=Calc!$C$17)+(E301&gt;=Calc!$C$18)</f>
        <v>2</v>
      </c>
      <c r="M301" s="49" t="str">
        <f aca="false">IF(AND(K301=4,L301&gt;=3),"Champions",IF(AND(K301=3,L301&gt;=3),"Loyal",IF(K301&gt;=3,"Recent / New",IF(L301&gt;=3,"At Risk","Hibernating / Lost"))))</f>
        <v>Hibernating / Lost</v>
      </c>
      <c r="N301" s="54" t="n">
        <f aca="false">IF(AND(Calc!$C$2&lt;=2009,Calc!$C$3&gt;=2009),F301,0)+IF(AND(Calc!$C$2&lt;=2010,Calc!$C$3&gt;=2010),G301,0)+IF(AND(Calc!$C$2&lt;=2011,Calc!$C$3&gt;=2011),H301,0)</f>
        <v>885.58</v>
      </c>
      <c r="O301" s="61" t="n">
        <f aca="false">IF(AND(N301&gt;0,OR(Calc!$C$4="*",B301=Calc!$C$4)),N301+ROW()*0.000000001,0)</f>
        <v>885.580000301</v>
      </c>
    </row>
    <row r="302" customFormat="false" ht="15" hidden="false" customHeight="false" outlineLevel="0" collapsed="false">
      <c r="A302" s="49" t="n">
        <v>12653</v>
      </c>
      <c r="B302" s="49" t="s">
        <v>211</v>
      </c>
      <c r="C302" s="63" t="n">
        <v>40360</v>
      </c>
      <c r="D302" s="63" t="n">
        <v>40738</v>
      </c>
      <c r="E302" s="49" t="n">
        <v>3</v>
      </c>
      <c r="F302" s="54" t="n">
        <v>0</v>
      </c>
      <c r="G302" s="54" t="n">
        <v>1950.98</v>
      </c>
      <c r="H302" s="54" t="n">
        <v>2209.85</v>
      </c>
      <c r="I302" s="54" t="n">
        <f aca="false">SUM(F302:H302)</f>
        <v>4160.83</v>
      </c>
      <c r="J302" s="49" t="n">
        <f aca="false">Calc!$C$5-D302</f>
        <v>149</v>
      </c>
      <c r="K302" s="49" t="n">
        <f aca="false">IF(J302&lt;=Calc!$C$11,4,IF(J302&lt;=Calc!$C$12,3,IF(J302&lt;=Calc!$C$13,2,1)))</f>
        <v>2</v>
      </c>
      <c r="L302" s="49" t="n">
        <f aca="false">1+(E302&gt;=Calc!$C$16)+(E302&gt;=Calc!$C$17)+(E302&gt;=Calc!$C$18)</f>
        <v>2</v>
      </c>
      <c r="M302" s="49" t="str">
        <f aca="false">IF(AND(K302=4,L302&gt;=3),"Champions",IF(AND(K302=3,L302&gt;=3),"Loyal",IF(K302&gt;=3,"Recent / New",IF(L302&gt;=3,"At Risk","Hibernating / Lost"))))</f>
        <v>Hibernating / Lost</v>
      </c>
      <c r="N302" s="54" t="n">
        <f aca="false">IF(AND(Calc!$C$2&lt;=2009,Calc!$C$3&gt;=2009),F302,0)+IF(AND(Calc!$C$2&lt;=2010,Calc!$C$3&gt;=2010),G302,0)+IF(AND(Calc!$C$2&lt;=2011,Calc!$C$3&gt;=2011),H302,0)</f>
        <v>4160.83</v>
      </c>
      <c r="O302" s="61" t="n">
        <f aca="false">IF(AND(N302&gt;0,OR(Calc!$C$4="*",B302=Calc!$C$4)),N302+ROW()*0.000000001,0)</f>
        <v>4160.830000302</v>
      </c>
    </row>
    <row r="303" customFormat="false" ht="15" hidden="false" customHeight="false" outlineLevel="0" collapsed="false">
      <c r="A303" s="49" t="n">
        <v>12654</v>
      </c>
      <c r="B303" s="49" t="s">
        <v>206</v>
      </c>
      <c r="C303" s="63" t="n">
        <v>40591</v>
      </c>
      <c r="D303" s="63" t="n">
        <v>40876</v>
      </c>
      <c r="E303" s="49" t="n">
        <v>5</v>
      </c>
      <c r="F303" s="54" t="n">
        <v>0</v>
      </c>
      <c r="G303" s="54" t="n">
        <v>0</v>
      </c>
      <c r="H303" s="54" t="n">
        <v>529.98</v>
      </c>
      <c r="I303" s="54" t="n">
        <f aca="false">SUM(F303:H303)</f>
        <v>529.98</v>
      </c>
      <c r="J303" s="49" t="n">
        <f aca="false">Calc!$C$5-D303</f>
        <v>11</v>
      </c>
      <c r="K303" s="49" t="n">
        <f aca="false">IF(J303&lt;=Calc!$C$11,4,IF(J303&lt;=Calc!$C$12,3,IF(J303&lt;=Calc!$C$13,2,1)))</f>
        <v>4</v>
      </c>
      <c r="L303" s="49" t="n">
        <f aca="false">1+(E303&gt;=Calc!$C$16)+(E303&gt;=Calc!$C$17)+(E303&gt;=Calc!$C$18)</f>
        <v>3</v>
      </c>
      <c r="M303" s="49" t="str">
        <f aca="false">IF(AND(K303=4,L303&gt;=3),"Champions",IF(AND(K303=3,L303&gt;=3),"Loyal",IF(K303&gt;=3,"Recent / New",IF(L303&gt;=3,"At Risk","Hibernating / Lost"))))</f>
        <v>Champions</v>
      </c>
      <c r="N303" s="54" t="n">
        <f aca="false">IF(AND(Calc!$C$2&lt;=2009,Calc!$C$3&gt;=2009),F303,0)+IF(AND(Calc!$C$2&lt;=2010,Calc!$C$3&gt;=2010),G303,0)+IF(AND(Calc!$C$2&lt;=2011,Calc!$C$3&gt;=2011),H303,0)</f>
        <v>529.98</v>
      </c>
      <c r="O303" s="61" t="n">
        <f aca="false">IF(AND(N303&gt;0,OR(Calc!$C$4="*",B303=Calc!$C$4)),N303+ROW()*0.000000001,0)</f>
        <v>529.980000303</v>
      </c>
    </row>
    <row r="304" customFormat="false" ht="15" hidden="false" customHeight="false" outlineLevel="0" collapsed="false">
      <c r="A304" s="49" t="n">
        <v>12655</v>
      </c>
      <c r="B304" s="49" t="s">
        <v>205</v>
      </c>
      <c r="C304" s="63" t="n">
        <v>40463</v>
      </c>
      <c r="D304" s="63" t="n">
        <v>40463</v>
      </c>
      <c r="E304" s="49" t="n">
        <v>1</v>
      </c>
      <c r="F304" s="54" t="n">
        <v>0</v>
      </c>
      <c r="G304" s="54" t="n">
        <v>243.35</v>
      </c>
      <c r="H304" s="54" t="n">
        <v>0</v>
      </c>
      <c r="I304" s="54" t="n">
        <f aca="false">SUM(F304:H304)</f>
        <v>243.35</v>
      </c>
      <c r="J304" s="49" t="n">
        <f aca="false">Calc!$C$5-D304</f>
        <v>424</v>
      </c>
      <c r="K304" s="49" t="n">
        <f aca="false">IF(J304&lt;=Calc!$C$11,4,IF(J304&lt;=Calc!$C$12,3,IF(J304&lt;=Calc!$C$13,2,1)))</f>
        <v>1</v>
      </c>
      <c r="L304" s="49" t="n">
        <f aca="false">1+(E304&gt;=Calc!$C$16)+(E304&gt;=Calc!$C$17)+(E304&gt;=Calc!$C$18)</f>
        <v>1</v>
      </c>
      <c r="M304" s="49" t="str">
        <f aca="false">IF(AND(K304=4,L304&gt;=3),"Champions",IF(AND(K304=3,L304&gt;=3),"Loyal",IF(K304&gt;=3,"Recent / New",IF(L304&gt;=3,"At Risk","Hibernating / Lost"))))</f>
        <v>Hibernating / Lost</v>
      </c>
      <c r="N304" s="54" t="n">
        <f aca="false">IF(AND(Calc!$C$2&lt;=2009,Calc!$C$3&gt;=2009),F304,0)+IF(AND(Calc!$C$2&lt;=2010,Calc!$C$3&gt;=2010),G304,0)+IF(AND(Calc!$C$2&lt;=2011,Calc!$C$3&gt;=2011),H304,0)</f>
        <v>243.35</v>
      </c>
      <c r="O304" s="61" t="n">
        <f aca="false">IF(AND(N304&gt;0,OR(Calc!$C$4="*",B304=Calc!$C$4)),N304+ROW()*0.000000001,0)</f>
        <v>243.350000304</v>
      </c>
    </row>
    <row r="305" customFormat="false" ht="15" hidden="false" customHeight="false" outlineLevel="0" collapsed="false">
      <c r="A305" s="49" t="n">
        <v>12656</v>
      </c>
      <c r="B305" s="49" t="s">
        <v>205</v>
      </c>
      <c r="C305" s="63" t="n">
        <v>40324</v>
      </c>
      <c r="D305" s="63" t="n">
        <v>40869</v>
      </c>
      <c r="E305" s="49" t="n">
        <v>8</v>
      </c>
      <c r="F305" s="54" t="n">
        <v>0</v>
      </c>
      <c r="G305" s="54" t="n">
        <v>2086.06</v>
      </c>
      <c r="H305" s="54" t="n">
        <v>3550.72</v>
      </c>
      <c r="I305" s="54" t="n">
        <f aca="false">SUM(F305:H305)</f>
        <v>5636.78</v>
      </c>
      <c r="J305" s="49" t="n">
        <f aca="false">Calc!$C$5-D305</f>
        <v>18</v>
      </c>
      <c r="K305" s="49" t="n">
        <f aca="false">IF(J305&lt;=Calc!$C$11,4,IF(J305&lt;=Calc!$C$12,3,IF(J305&lt;=Calc!$C$13,2,1)))</f>
        <v>4</v>
      </c>
      <c r="L305" s="49" t="n">
        <f aca="false">1+(E305&gt;=Calc!$C$16)+(E305&gt;=Calc!$C$17)+(E305&gt;=Calc!$C$18)</f>
        <v>4</v>
      </c>
      <c r="M305" s="49" t="str">
        <f aca="false">IF(AND(K305=4,L305&gt;=3),"Champions",IF(AND(K305=3,L305&gt;=3),"Loyal",IF(K305&gt;=3,"Recent / New",IF(L305&gt;=3,"At Risk","Hibernating / Lost"))))</f>
        <v>Champions</v>
      </c>
      <c r="N305" s="54" t="n">
        <f aca="false">IF(AND(Calc!$C$2&lt;=2009,Calc!$C$3&gt;=2009),F305,0)+IF(AND(Calc!$C$2&lt;=2010,Calc!$C$3&gt;=2010),G305,0)+IF(AND(Calc!$C$2&lt;=2011,Calc!$C$3&gt;=2011),H305,0)</f>
        <v>5636.78</v>
      </c>
      <c r="O305" s="61" t="n">
        <f aca="false">IF(AND(N305&gt;0,OR(Calc!$C$4="*",B305=Calc!$C$4)),N305+ROW()*0.000000001,0)</f>
        <v>5636.780000305</v>
      </c>
    </row>
    <row r="306" customFormat="false" ht="15" hidden="false" customHeight="false" outlineLevel="0" collapsed="false">
      <c r="A306" s="49" t="n">
        <v>12657</v>
      </c>
      <c r="B306" s="49" t="s">
        <v>205</v>
      </c>
      <c r="C306" s="63" t="n">
        <v>40808</v>
      </c>
      <c r="D306" s="63" t="n">
        <v>40875</v>
      </c>
      <c r="E306" s="49" t="n">
        <v>4</v>
      </c>
      <c r="F306" s="54" t="n">
        <v>0</v>
      </c>
      <c r="G306" s="54" t="n">
        <v>0</v>
      </c>
      <c r="H306" s="54" t="n">
        <v>1008.06</v>
      </c>
      <c r="I306" s="54" t="n">
        <f aca="false">SUM(F306:H306)</f>
        <v>1008.06</v>
      </c>
      <c r="J306" s="49" t="n">
        <f aca="false">Calc!$C$5-D306</f>
        <v>12</v>
      </c>
      <c r="K306" s="49" t="n">
        <f aca="false">IF(J306&lt;=Calc!$C$11,4,IF(J306&lt;=Calc!$C$12,3,IF(J306&lt;=Calc!$C$13,2,1)))</f>
        <v>4</v>
      </c>
      <c r="L306" s="49" t="n">
        <f aca="false">1+(E306&gt;=Calc!$C$16)+(E306&gt;=Calc!$C$17)+(E306&gt;=Calc!$C$18)</f>
        <v>3</v>
      </c>
      <c r="M306" s="49" t="str">
        <f aca="false">IF(AND(K306=4,L306&gt;=3),"Champions",IF(AND(K306=3,L306&gt;=3),"Loyal",IF(K306&gt;=3,"Recent / New",IF(L306&gt;=3,"At Risk","Hibernating / Lost"))))</f>
        <v>Champions</v>
      </c>
      <c r="N306" s="54" t="n">
        <f aca="false">IF(AND(Calc!$C$2&lt;=2009,Calc!$C$3&gt;=2009),F306,0)+IF(AND(Calc!$C$2&lt;=2010,Calc!$C$3&gt;=2010),G306,0)+IF(AND(Calc!$C$2&lt;=2011,Calc!$C$3&gt;=2011),H306,0)</f>
        <v>1008.06</v>
      </c>
      <c r="O306" s="61" t="n">
        <f aca="false">IF(AND(N306&gt;0,OR(Calc!$C$4="*",B306=Calc!$C$4)),N306+ROW()*0.000000001,0)</f>
        <v>1008.060000306</v>
      </c>
    </row>
    <row r="307" customFormat="false" ht="15" hidden="false" customHeight="false" outlineLevel="0" collapsed="false">
      <c r="A307" s="49" t="n">
        <v>12658</v>
      </c>
      <c r="B307" s="49" t="s">
        <v>206</v>
      </c>
      <c r="C307" s="63" t="n">
        <v>40868</v>
      </c>
      <c r="D307" s="63" t="n">
        <v>40868</v>
      </c>
      <c r="E307" s="49" t="n">
        <v>1</v>
      </c>
      <c r="F307" s="54" t="n">
        <v>0</v>
      </c>
      <c r="G307" s="54" t="n">
        <v>0</v>
      </c>
      <c r="H307" s="54" t="n">
        <v>632.05</v>
      </c>
      <c r="I307" s="54" t="n">
        <f aca="false">SUM(F307:H307)</f>
        <v>632.05</v>
      </c>
      <c r="J307" s="49" t="n">
        <f aca="false">Calc!$C$5-D307</f>
        <v>19</v>
      </c>
      <c r="K307" s="49" t="n">
        <f aca="false">IF(J307&lt;=Calc!$C$11,4,IF(J307&lt;=Calc!$C$12,3,IF(J307&lt;=Calc!$C$13,2,1)))</f>
        <v>4</v>
      </c>
      <c r="L307" s="49" t="n">
        <f aca="false">1+(E307&gt;=Calc!$C$16)+(E307&gt;=Calc!$C$17)+(E307&gt;=Calc!$C$18)</f>
        <v>1</v>
      </c>
      <c r="M307" s="49" t="str">
        <f aca="false">IF(AND(K307=4,L307&gt;=3),"Champions",IF(AND(K307=3,L307&gt;=3),"Loyal",IF(K307&gt;=3,"Recent / New",IF(L307&gt;=3,"At Risk","Hibernating / Lost"))))</f>
        <v>Recent / New</v>
      </c>
      <c r="N307" s="54" t="n">
        <f aca="false">IF(AND(Calc!$C$2&lt;=2009,Calc!$C$3&gt;=2009),F307,0)+IF(AND(Calc!$C$2&lt;=2010,Calc!$C$3&gt;=2010),G307,0)+IF(AND(Calc!$C$2&lt;=2011,Calc!$C$3&gt;=2011),H307,0)</f>
        <v>632.05</v>
      </c>
      <c r="O307" s="61" t="n">
        <f aca="false">IF(AND(N307&gt;0,OR(Calc!$C$4="*",B307=Calc!$C$4)),N307+ROW()*0.000000001,0)</f>
        <v>632.050000307</v>
      </c>
    </row>
    <row r="308" customFormat="false" ht="15" hidden="false" customHeight="false" outlineLevel="0" collapsed="false">
      <c r="A308" s="49" t="n">
        <v>12659</v>
      </c>
      <c r="B308" s="49" t="s">
        <v>205</v>
      </c>
      <c r="C308" s="63" t="n">
        <v>40857</v>
      </c>
      <c r="D308" s="63" t="n">
        <v>40857</v>
      </c>
      <c r="E308" s="49" t="n">
        <v>1</v>
      </c>
      <c r="F308" s="54" t="n">
        <v>0</v>
      </c>
      <c r="G308" s="54" t="n">
        <v>0</v>
      </c>
      <c r="H308" s="54" t="n">
        <v>73.68</v>
      </c>
      <c r="I308" s="54" t="n">
        <f aca="false">SUM(F308:H308)</f>
        <v>73.68</v>
      </c>
      <c r="J308" s="49" t="n">
        <f aca="false">Calc!$C$5-D308</f>
        <v>30</v>
      </c>
      <c r="K308" s="49" t="n">
        <f aca="false">IF(J308&lt;=Calc!$C$11,4,IF(J308&lt;=Calc!$C$12,3,IF(J308&lt;=Calc!$C$13,2,1)))</f>
        <v>3</v>
      </c>
      <c r="L308" s="49" t="n">
        <f aca="false">1+(E308&gt;=Calc!$C$16)+(E308&gt;=Calc!$C$17)+(E308&gt;=Calc!$C$18)</f>
        <v>1</v>
      </c>
      <c r="M308" s="49" t="str">
        <f aca="false">IF(AND(K308=4,L308&gt;=3),"Champions",IF(AND(K308=3,L308&gt;=3),"Loyal",IF(K308&gt;=3,"Recent / New",IF(L308&gt;=3,"At Risk","Hibernating / Lost"))))</f>
        <v>Recent / New</v>
      </c>
      <c r="N308" s="54" t="n">
        <f aca="false">IF(AND(Calc!$C$2&lt;=2009,Calc!$C$3&gt;=2009),F308,0)+IF(AND(Calc!$C$2&lt;=2010,Calc!$C$3&gt;=2010),G308,0)+IF(AND(Calc!$C$2&lt;=2011,Calc!$C$3&gt;=2011),H308,0)</f>
        <v>73.68</v>
      </c>
      <c r="O308" s="61" t="n">
        <f aca="false">IF(AND(N308&gt;0,OR(Calc!$C$4="*",B308=Calc!$C$4)),N308+ROW()*0.000000001,0)</f>
        <v>73.680000308</v>
      </c>
    </row>
    <row r="309" customFormat="false" ht="15" hidden="false" customHeight="false" outlineLevel="0" collapsed="false">
      <c r="A309" s="49" t="n">
        <v>12660</v>
      </c>
      <c r="B309" s="49" t="s">
        <v>205</v>
      </c>
      <c r="C309" s="63" t="n">
        <v>40875</v>
      </c>
      <c r="D309" s="63" t="n">
        <v>40875</v>
      </c>
      <c r="E309" s="49" t="n">
        <v>1</v>
      </c>
      <c r="F309" s="54" t="n">
        <v>0</v>
      </c>
      <c r="G309" s="54" t="n">
        <v>0</v>
      </c>
      <c r="H309" s="54" t="n">
        <v>227.1</v>
      </c>
      <c r="I309" s="54" t="n">
        <f aca="false">SUM(F309:H309)</f>
        <v>227.1</v>
      </c>
      <c r="J309" s="49" t="n">
        <f aca="false">Calc!$C$5-D309</f>
        <v>12</v>
      </c>
      <c r="K309" s="49" t="n">
        <f aca="false">IF(J309&lt;=Calc!$C$11,4,IF(J309&lt;=Calc!$C$12,3,IF(J309&lt;=Calc!$C$13,2,1)))</f>
        <v>4</v>
      </c>
      <c r="L309" s="49" t="n">
        <f aca="false">1+(E309&gt;=Calc!$C$16)+(E309&gt;=Calc!$C$17)+(E309&gt;=Calc!$C$18)</f>
        <v>1</v>
      </c>
      <c r="M309" s="49" t="str">
        <f aca="false">IF(AND(K309=4,L309&gt;=3),"Champions",IF(AND(K309=3,L309&gt;=3),"Loyal",IF(K309&gt;=3,"Recent / New",IF(L309&gt;=3,"At Risk","Hibernating / Lost"))))</f>
        <v>Recent / New</v>
      </c>
      <c r="N309" s="54" t="n">
        <f aca="false">IF(AND(Calc!$C$2&lt;=2009,Calc!$C$3&gt;=2009),F309,0)+IF(AND(Calc!$C$2&lt;=2010,Calc!$C$3&gt;=2010),G309,0)+IF(AND(Calc!$C$2&lt;=2011,Calc!$C$3&gt;=2011),H309,0)</f>
        <v>227.1</v>
      </c>
      <c r="O309" s="61" t="n">
        <f aca="false">IF(AND(N309&gt;0,OR(Calc!$C$4="*",B309=Calc!$C$4)),N309+ROW()*0.000000001,0)</f>
        <v>227.100000309</v>
      </c>
    </row>
    <row r="310" customFormat="false" ht="15" hidden="false" customHeight="false" outlineLevel="0" collapsed="false">
      <c r="A310" s="49" t="n">
        <v>12661</v>
      </c>
      <c r="B310" s="49" t="s">
        <v>210</v>
      </c>
      <c r="C310" s="63" t="n">
        <v>40450</v>
      </c>
      <c r="D310" s="63" t="n">
        <v>40450</v>
      </c>
      <c r="E310" s="49" t="n">
        <v>1</v>
      </c>
      <c r="F310" s="54" t="n">
        <v>0</v>
      </c>
      <c r="G310" s="54" t="n">
        <v>162</v>
      </c>
      <c r="H310" s="54" t="n">
        <v>0</v>
      </c>
      <c r="I310" s="54" t="n">
        <f aca="false">SUM(F310:H310)</f>
        <v>162</v>
      </c>
      <c r="J310" s="49" t="n">
        <f aca="false">Calc!$C$5-D310</f>
        <v>437</v>
      </c>
      <c r="K310" s="49" t="n">
        <f aca="false">IF(J310&lt;=Calc!$C$11,4,IF(J310&lt;=Calc!$C$12,3,IF(J310&lt;=Calc!$C$13,2,1)))</f>
        <v>1</v>
      </c>
      <c r="L310" s="49" t="n">
        <f aca="false">1+(E310&gt;=Calc!$C$16)+(E310&gt;=Calc!$C$17)+(E310&gt;=Calc!$C$18)</f>
        <v>1</v>
      </c>
      <c r="M310" s="49" t="str">
        <f aca="false">IF(AND(K310=4,L310&gt;=3),"Champions",IF(AND(K310=3,L310&gt;=3),"Loyal",IF(K310&gt;=3,"Recent / New",IF(L310&gt;=3,"At Risk","Hibernating / Lost"))))</f>
        <v>Hibernating / Lost</v>
      </c>
      <c r="N310" s="54" t="n">
        <f aca="false">IF(AND(Calc!$C$2&lt;=2009,Calc!$C$3&gt;=2009),F310,0)+IF(AND(Calc!$C$2&lt;=2010,Calc!$C$3&gt;=2010),G310,0)+IF(AND(Calc!$C$2&lt;=2011,Calc!$C$3&gt;=2011),H310,0)</f>
        <v>162</v>
      </c>
      <c r="O310" s="61" t="n">
        <f aca="false">IF(AND(N310&gt;0,OR(Calc!$C$4="*",B310=Calc!$C$4)),N310+ROW()*0.000000001,0)</f>
        <v>162.00000031</v>
      </c>
    </row>
    <row r="311" customFormat="false" ht="15" hidden="false" customHeight="false" outlineLevel="0" collapsed="false">
      <c r="A311" s="49" t="n">
        <v>12662</v>
      </c>
      <c r="B311" s="49" t="s">
        <v>206</v>
      </c>
      <c r="C311" s="63" t="n">
        <v>40269</v>
      </c>
      <c r="D311" s="63" t="n">
        <v>40886</v>
      </c>
      <c r="E311" s="49" t="n">
        <v>20</v>
      </c>
      <c r="F311" s="54" t="n">
        <v>0</v>
      </c>
      <c r="G311" s="54" t="n">
        <v>2824.09</v>
      </c>
      <c r="H311" s="54" t="n">
        <v>3267.6</v>
      </c>
      <c r="I311" s="54" t="n">
        <f aca="false">SUM(F311:H311)</f>
        <v>6091.69</v>
      </c>
      <c r="J311" s="49" t="n">
        <f aca="false">Calc!$C$5-D311</f>
        <v>1</v>
      </c>
      <c r="K311" s="49" t="n">
        <f aca="false">IF(J311&lt;=Calc!$C$11,4,IF(J311&lt;=Calc!$C$12,3,IF(J311&lt;=Calc!$C$13,2,1)))</f>
        <v>4</v>
      </c>
      <c r="L311" s="49" t="n">
        <f aca="false">1+(E311&gt;=Calc!$C$16)+(E311&gt;=Calc!$C$17)+(E311&gt;=Calc!$C$18)</f>
        <v>4</v>
      </c>
      <c r="M311" s="49" t="str">
        <f aca="false">IF(AND(K311=4,L311&gt;=3),"Champions",IF(AND(K311=3,L311&gt;=3),"Loyal",IF(K311&gt;=3,"Recent / New",IF(L311&gt;=3,"At Risk","Hibernating / Lost"))))</f>
        <v>Champions</v>
      </c>
      <c r="N311" s="54" t="n">
        <f aca="false">IF(AND(Calc!$C$2&lt;=2009,Calc!$C$3&gt;=2009),F311,0)+IF(AND(Calc!$C$2&lt;=2010,Calc!$C$3&gt;=2010),G311,0)+IF(AND(Calc!$C$2&lt;=2011,Calc!$C$3&gt;=2011),H311,0)</f>
        <v>6091.69</v>
      </c>
      <c r="O311" s="61" t="n">
        <f aca="false">IF(AND(N311&gt;0,OR(Calc!$C$4="*",B311=Calc!$C$4)),N311+ROW()*0.000000001,0)</f>
        <v>6091.690000311</v>
      </c>
    </row>
    <row r="312" customFormat="false" ht="15" hidden="false" customHeight="false" outlineLevel="0" collapsed="false">
      <c r="A312" s="49" t="n">
        <v>12663</v>
      </c>
      <c r="B312" s="49" t="s">
        <v>206</v>
      </c>
      <c r="C312" s="63" t="n">
        <v>40218</v>
      </c>
      <c r="D312" s="63" t="n">
        <v>40262</v>
      </c>
      <c r="E312" s="49" t="n">
        <v>2</v>
      </c>
      <c r="F312" s="54" t="n">
        <v>0</v>
      </c>
      <c r="G312" s="54" t="n">
        <v>150</v>
      </c>
      <c r="H312" s="54" t="n">
        <v>0</v>
      </c>
      <c r="I312" s="54" t="n">
        <f aca="false">SUM(F312:H312)</f>
        <v>150</v>
      </c>
      <c r="J312" s="49" t="n">
        <f aca="false">Calc!$C$5-D312</f>
        <v>625</v>
      </c>
      <c r="K312" s="49" t="n">
        <f aca="false">IF(J312&lt;=Calc!$C$11,4,IF(J312&lt;=Calc!$C$12,3,IF(J312&lt;=Calc!$C$13,2,1)))</f>
        <v>1</v>
      </c>
      <c r="L312" s="49" t="n">
        <f aca="false">1+(E312&gt;=Calc!$C$16)+(E312&gt;=Calc!$C$17)+(E312&gt;=Calc!$C$18)</f>
        <v>2</v>
      </c>
      <c r="M312" s="49" t="str">
        <f aca="false">IF(AND(K312=4,L312&gt;=3),"Champions",IF(AND(K312=3,L312&gt;=3),"Loyal",IF(K312&gt;=3,"Recent / New",IF(L312&gt;=3,"At Risk","Hibernating / Lost"))))</f>
        <v>Hibernating / Lost</v>
      </c>
      <c r="N312" s="54" t="n">
        <f aca="false">IF(AND(Calc!$C$2&lt;=2009,Calc!$C$3&gt;=2009),F312,0)+IF(AND(Calc!$C$2&lt;=2010,Calc!$C$3&gt;=2010),G312,0)+IF(AND(Calc!$C$2&lt;=2011,Calc!$C$3&gt;=2011),H312,0)</f>
        <v>150</v>
      </c>
      <c r="O312" s="61" t="n">
        <f aca="false">IF(AND(N312&gt;0,OR(Calc!$C$4="*",B312=Calc!$C$4)),N312+ROW()*0.000000001,0)</f>
        <v>150.000000312</v>
      </c>
    </row>
    <row r="313" customFormat="false" ht="15" hidden="false" customHeight="false" outlineLevel="0" collapsed="false">
      <c r="A313" s="49" t="n">
        <v>12664</v>
      </c>
      <c r="B313" s="49" t="s">
        <v>191</v>
      </c>
      <c r="C313" s="63" t="n">
        <v>40160</v>
      </c>
      <c r="D313" s="63" t="n">
        <v>40878</v>
      </c>
      <c r="E313" s="49" t="n">
        <v>11</v>
      </c>
      <c r="F313" s="54" t="n">
        <v>469.08</v>
      </c>
      <c r="G313" s="54" t="n">
        <v>559.08</v>
      </c>
      <c r="H313" s="54" t="n">
        <v>4391.88</v>
      </c>
      <c r="I313" s="54" t="n">
        <f aca="false">SUM(F313:H313)</f>
        <v>5420.04</v>
      </c>
      <c r="J313" s="49" t="n">
        <f aca="false">Calc!$C$5-D313</f>
        <v>9</v>
      </c>
      <c r="K313" s="49" t="n">
        <f aca="false">IF(J313&lt;=Calc!$C$11,4,IF(J313&lt;=Calc!$C$12,3,IF(J313&lt;=Calc!$C$13,2,1)))</f>
        <v>4</v>
      </c>
      <c r="L313" s="49" t="n">
        <f aca="false">1+(E313&gt;=Calc!$C$16)+(E313&gt;=Calc!$C$17)+(E313&gt;=Calc!$C$18)</f>
        <v>4</v>
      </c>
      <c r="M313" s="49" t="str">
        <f aca="false">IF(AND(K313=4,L313&gt;=3),"Champions",IF(AND(K313=3,L313&gt;=3),"Loyal",IF(K313&gt;=3,"Recent / New",IF(L313&gt;=3,"At Risk","Hibernating / Lost"))))</f>
        <v>Champions</v>
      </c>
      <c r="N313" s="54" t="n">
        <f aca="false">IF(AND(Calc!$C$2&lt;=2009,Calc!$C$3&gt;=2009),F313,0)+IF(AND(Calc!$C$2&lt;=2010,Calc!$C$3&gt;=2010),G313,0)+IF(AND(Calc!$C$2&lt;=2011,Calc!$C$3&gt;=2011),H313,0)</f>
        <v>5420.04</v>
      </c>
      <c r="O313" s="61" t="n">
        <f aca="false">IF(AND(N313&gt;0,OR(Calc!$C$4="*",B313=Calc!$C$4)),N313+ROW()*0.000000001,0)</f>
        <v>5420.040000313</v>
      </c>
    </row>
    <row r="314" customFormat="false" ht="15" hidden="false" customHeight="false" outlineLevel="0" collapsed="false">
      <c r="A314" s="49" t="n">
        <v>12665</v>
      </c>
      <c r="B314" s="49" t="s">
        <v>206</v>
      </c>
      <c r="C314" s="63" t="n">
        <v>40217</v>
      </c>
      <c r="D314" s="63" t="n">
        <v>40562</v>
      </c>
      <c r="E314" s="49" t="n">
        <v>3</v>
      </c>
      <c r="F314" s="54" t="n">
        <v>0</v>
      </c>
      <c r="G314" s="54" t="n">
        <v>203.7</v>
      </c>
      <c r="H314" s="54" t="n">
        <v>43.75</v>
      </c>
      <c r="I314" s="54" t="n">
        <f aca="false">SUM(F314:H314)</f>
        <v>247.45</v>
      </c>
      <c r="J314" s="49" t="n">
        <f aca="false">Calc!$C$5-D314</f>
        <v>325</v>
      </c>
      <c r="K314" s="49" t="n">
        <f aca="false">IF(J314&lt;=Calc!$C$11,4,IF(J314&lt;=Calc!$C$12,3,IF(J314&lt;=Calc!$C$13,2,1)))</f>
        <v>2</v>
      </c>
      <c r="L314" s="49" t="n">
        <f aca="false">1+(E314&gt;=Calc!$C$16)+(E314&gt;=Calc!$C$17)+(E314&gt;=Calc!$C$18)</f>
        <v>2</v>
      </c>
      <c r="M314" s="49" t="str">
        <f aca="false">IF(AND(K314=4,L314&gt;=3),"Champions",IF(AND(K314=3,L314&gt;=3),"Loyal",IF(K314&gt;=3,"Recent / New",IF(L314&gt;=3,"At Risk","Hibernating / Lost"))))</f>
        <v>Hibernating / Lost</v>
      </c>
      <c r="N314" s="54" t="n">
        <f aca="false">IF(AND(Calc!$C$2&lt;=2009,Calc!$C$3&gt;=2009),F314,0)+IF(AND(Calc!$C$2&lt;=2010,Calc!$C$3&gt;=2010),G314,0)+IF(AND(Calc!$C$2&lt;=2011,Calc!$C$3&gt;=2011),H314,0)</f>
        <v>247.45</v>
      </c>
      <c r="O314" s="61" t="n">
        <f aca="false">IF(AND(N314&gt;0,OR(Calc!$C$4="*",B314=Calc!$C$4)),N314+ROW()*0.000000001,0)</f>
        <v>247.450000314</v>
      </c>
    </row>
    <row r="315" customFormat="false" ht="15" hidden="false" customHeight="false" outlineLevel="0" collapsed="false">
      <c r="A315" s="49" t="n">
        <v>12666</v>
      </c>
      <c r="B315" s="49" t="s">
        <v>211</v>
      </c>
      <c r="C315" s="63" t="n">
        <v>40492</v>
      </c>
      <c r="D315" s="63" t="n">
        <v>40492</v>
      </c>
      <c r="E315" s="49" t="n">
        <v>1</v>
      </c>
      <c r="F315" s="54" t="n">
        <v>0</v>
      </c>
      <c r="G315" s="54" t="n">
        <v>1020.98</v>
      </c>
      <c r="H315" s="54" t="n">
        <v>0</v>
      </c>
      <c r="I315" s="54" t="n">
        <f aca="false">SUM(F315:H315)</f>
        <v>1020.98</v>
      </c>
      <c r="J315" s="49" t="n">
        <f aca="false">Calc!$C$5-D315</f>
        <v>395</v>
      </c>
      <c r="K315" s="49" t="n">
        <f aca="false">IF(J315&lt;=Calc!$C$11,4,IF(J315&lt;=Calc!$C$12,3,IF(J315&lt;=Calc!$C$13,2,1)))</f>
        <v>1</v>
      </c>
      <c r="L315" s="49" t="n">
        <f aca="false">1+(E315&gt;=Calc!$C$16)+(E315&gt;=Calc!$C$17)+(E315&gt;=Calc!$C$18)</f>
        <v>1</v>
      </c>
      <c r="M315" s="49" t="str">
        <f aca="false">IF(AND(K315=4,L315&gt;=3),"Champions",IF(AND(K315=3,L315&gt;=3),"Loyal",IF(K315&gt;=3,"Recent / New",IF(L315&gt;=3,"At Risk","Hibernating / Lost"))))</f>
        <v>Hibernating / Lost</v>
      </c>
      <c r="N315" s="54" t="n">
        <f aca="false">IF(AND(Calc!$C$2&lt;=2009,Calc!$C$3&gt;=2009),F315,0)+IF(AND(Calc!$C$2&lt;=2010,Calc!$C$3&gt;=2010),G315,0)+IF(AND(Calc!$C$2&lt;=2011,Calc!$C$3&gt;=2011),H315,0)</f>
        <v>1020.98</v>
      </c>
      <c r="O315" s="61" t="n">
        <f aca="false">IF(AND(N315&gt;0,OR(Calc!$C$4="*",B315=Calc!$C$4)),N315+ROW()*0.000000001,0)</f>
        <v>1020.980000315</v>
      </c>
    </row>
    <row r="316" customFormat="false" ht="15" hidden="false" customHeight="false" outlineLevel="0" collapsed="false">
      <c r="A316" s="49" t="n">
        <v>12667</v>
      </c>
      <c r="B316" s="49" t="s">
        <v>191</v>
      </c>
      <c r="C316" s="63" t="n">
        <v>40828</v>
      </c>
      <c r="D316" s="63" t="n">
        <v>40828</v>
      </c>
      <c r="E316" s="49" t="n">
        <v>1</v>
      </c>
      <c r="F316" s="54" t="n">
        <v>0</v>
      </c>
      <c r="G316" s="54" t="n">
        <v>0</v>
      </c>
      <c r="H316" s="54" t="n">
        <v>460.13</v>
      </c>
      <c r="I316" s="54" t="n">
        <f aca="false">SUM(F316:H316)</f>
        <v>460.13</v>
      </c>
      <c r="J316" s="49" t="n">
        <f aca="false">Calc!$C$5-D316</f>
        <v>59</v>
      </c>
      <c r="K316" s="49" t="n">
        <f aca="false">IF(J316&lt;=Calc!$C$11,4,IF(J316&lt;=Calc!$C$12,3,IF(J316&lt;=Calc!$C$13,2,1)))</f>
        <v>3</v>
      </c>
      <c r="L316" s="49" t="n">
        <f aca="false">1+(E316&gt;=Calc!$C$16)+(E316&gt;=Calc!$C$17)+(E316&gt;=Calc!$C$18)</f>
        <v>1</v>
      </c>
      <c r="M316" s="49" t="str">
        <f aca="false">IF(AND(K316=4,L316&gt;=3),"Champions",IF(AND(K316=3,L316&gt;=3),"Loyal",IF(K316&gt;=3,"Recent / New",IF(L316&gt;=3,"At Risk","Hibernating / Lost"))))</f>
        <v>Recent / New</v>
      </c>
      <c r="N316" s="54" t="n">
        <f aca="false">IF(AND(Calc!$C$2&lt;=2009,Calc!$C$3&gt;=2009),F316,0)+IF(AND(Calc!$C$2&lt;=2010,Calc!$C$3&gt;=2010),G316,0)+IF(AND(Calc!$C$2&lt;=2011,Calc!$C$3&gt;=2011),H316,0)</f>
        <v>460.13</v>
      </c>
      <c r="O316" s="61" t="n">
        <f aca="false">IF(AND(N316&gt;0,OR(Calc!$C$4="*",B316=Calc!$C$4)),N316+ROW()*0.000000001,0)</f>
        <v>460.130000316</v>
      </c>
    </row>
    <row r="317" customFormat="false" ht="15" hidden="false" customHeight="false" outlineLevel="0" collapsed="false">
      <c r="A317" s="49" t="n">
        <v>12668</v>
      </c>
      <c r="B317" s="49" t="s">
        <v>206</v>
      </c>
      <c r="C317" s="63" t="n">
        <v>40209</v>
      </c>
      <c r="D317" s="63" t="n">
        <v>40875</v>
      </c>
      <c r="E317" s="49" t="n">
        <v>9</v>
      </c>
      <c r="F317" s="54" t="n">
        <v>0</v>
      </c>
      <c r="G317" s="54" t="n">
        <v>7126.75</v>
      </c>
      <c r="H317" s="54" t="n">
        <v>2715.31</v>
      </c>
      <c r="I317" s="54" t="n">
        <f aca="false">SUM(F317:H317)</f>
        <v>9842.06</v>
      </c>
      <c r="J317" s="49" t="n">
        <f aca="false">Calc!$C$5-D317</f>
        <v>12</v>
      </c>
      <c r="K317" s="49" t="n">
        <f aca="false">IF(J317&lt;=Calc!$C$11,4,IF(J317&lt;=Calc!$C$12,3,IF(J317&lt;=Calc!$C$13,2,1)))</f>
        <v>4</v>
      </c>
      <c r="L317" s="49" t="n">
        <f aca="false">1+(E317&gt;=Calc!$C$16)+(E317&gt;=Calc!$C$17)+(E317&gt;=Calc!$C$18)</f>
        <v>4</v>
      </c>
      <c r="M317" s="49" t="str">
        <f aca="false">IF(AND(K317=4,L317&gt;=3),"Champions",IF(AND(K317=3,L317&gt;=3),"Loyal",IF(K317&gt;=3,"Recent / New",IF(L317&gt;=3,"At Risk","Hibernating / Lost"))))</f>
        <v>Champions</v>
      </c>
      <c r="N317" s="54" t="n">
        <f aca="false">IF(AND(Calc!$C$2&lt;=2009,Calc!$C$3&gt;=2009),F317,0)+IF(AND(Calc!$C$2&lt;=2010,Calc!$C$3&gt;=2010),G317,0)+IF(AND(Calc!$C$2&lt;=2011,Calc!$C$3&gt;=2011),H317,0)</f>
        <v>9842.06</v>
      </c>
      <c r="O317" s="61" t="n">
        <f aca="false">IF(AND(N317&gt;0,OR(Calc!$C$4="*",B317=Calc!$C$4)),N317+ROW()*0.000000001,0)</f>
        <v>9842.060000317</v>
      </c>
    </row>
    <row r="318" customFormat="false" ht="15" hidden="false" customHeight="false" outlineLevel="0" collapsed="false">
      <c r="A318" s="49" t="n">
        <v>12669</v>
      </c>
      <c r="B318" s="49" t="s">
        <v>205</v>
      </c>
      <c r="C318" s="63" t="n">
        <v>40630</v>
      </c>
      <c r="D318" s="63" t="n">
        <v>40736</v>
      </c>
      <c r="E318" s="49" t="n">
        <v>2</v>
      </c>
      <c r="F318" s="54" t="n">
        <v>0</v>
      </c>
      <c r="G318" s="54" t="n">
        <v>0</v>
      </c>
      <c r="H318" s="54" t="n">
        <v>1427.73</v>
      </c>
      <c r="I318" s="54" t="n">
        <f aca="false">SUM(F318:H318)</f>
        <v>1427.73</v>
      </c>
      <c r="J318" s="49" t="n">
        <f aca="false">Calc!$C$5-D318</f>
        <v>151</v>
      </c>
      <c r="K318" s="49" t="n">
        <f aca="false">IF(J318&lt;=Calc!$C$11,4,IF(J318&lt;=Calc!$C$12,3,IF(J318&lt;=Calc!$C$13,2,1)))</f>
        <v>2</v>
      </c>
      <c r="L318" s="49" t="n">
        <f aca="false">1+(E318&gt;=Calc!$C$16)+(E318&gt;=Calc!$C$17)+(E318&gt;=Calc!$C$18)</f>
        <v>2</v>
      </c>
      <c r="M318" s="49" t="str">
        <f aca="false">IF(AND(K318=4,L318&gt;=3),"Champions",IF(AND(K318=3,L318&gt;=3),"Loyal",IF(K318&gt;=3,"Recent / New",IF(L318&gt;=3,"At Risk","Hibernating / Lost"))))</f>
        <v>Hibernating / Lost</v>
      </c>
      <c r="N318" s="54" t="n">
        <f aca="false">IF(AND(Calc!$C$2&lt;=2009,Calc!$C$3&gt;=2009),F318,0)+IF(AND(Calc!$C$2&lt;=2010,Calc!$C$3&gt;=2010),G318,0)+IF(AND(Calc!$C$2&lt;=2011,Calc!$C$3&gt;=2011),H318,0)</f>
        <v>1427.73</v>
      </c>
      <c r="O318" s="61" t="n">
        <f aca="false">IF(AND(N318&gt;0,OR(Calc!$C$4="*",B318=Calc!$C$4)),N318+ROW()*0.000000001,0)</f>
        <v>1427.730000318</v>
      </c>
    </row>
    <row r="319" customFormat="false" ht="15" hidden="false" customHeight="false" outlineLevel="0" collapsed="false">
      <c r="A319" s="49" t="n">
        <v>12670</v>
      </c>
      <c r="B319" s="49" t="s">
        <v>205</v>
      </c>
      <c r="C319" s="63" t="n">
        <v>40220</v>
      </c>
      <c r="D319" s="63" t="n">
        <v>40876</v>
      </c>
      <c r="E319" s="49" t="n">
        <v>7</v>
      </c>
      <c r="F319" s="54" t="n">
        <v>0</v>
      </c>
      <c r="G319" s="54" t="n">
        <v>692.24</v>
      </c>
      <c r="H319" s="54" t="n">
        <v>2734.15</v>
      </c>
      <c r="I319" s="54" t="n">
        <f aca="false">SUM(F319:H319)</f>
        <v>3426.39</v>
      </c>
      <c r="J319" s="49" t="n">
        <f aca="false">Calc!$C$5-D319</f>
        <v>11</v>
      </c>
      <c r="K319" s="49" t="n">
        <f aca="false">IF(J319&lt;=Calc!$C$11,4,IF(J319&lt;=Calc!$C$12,3,IF(J319&lt;=Calc!$C$13,2,1)))</f>
        <v>4</v>
      </c>
      <c r="L319" s="49" t="n">
        <f aca="false">1+(E319&gt;=Calc!$C$16)+(E319&gt;=Calc!$C$17)+(E319&gt;=Calc!$C$18)</f>
        <v>3</v>
      </c>
      <c r="M319" s="49" t="str">
        <f aca="false">IF(AND(K319=4,L319&gt;=3),"Champions",IF(AND(K319=3,L319&gt;=3),"Loyal",IF(K319&gt;=3,"Recent / New",IF(L319&gt;=3,"At Risk","Hibernating / Lost"))))</f>
        <v>Champions</v>
      </c>
      <c r="N319" s="54" t="n">
        <f aca="false">IF(AND(Calc!$C$2&lt;=2009,Calc!$C$3&gt;=2009),F319,0)+IF(AND(Calc!$C$2&lt;=2010,Calc!$C$3&gt;=2010),G319,0)+IF(AND(Calc!$C$2&lt;=2011,Calc!$C$3&gt;=2011),H319,0)</f>
        <v>3426.39</v>
      </c>
      <c r="O319" s="61" t="n">
        <f aca="false">IF(AND(N319&gt;0,OR(Calc!$C$4="*",B319=Calc!$C$4)),N319+ROW()*0.000000001,0)</f>
        <v>3426.390000319</v>
      </c>
    </row>
    <row r="320" customFormat="false" ht="15" hidden="false" customHeight="false" outlineLevel="0" collapsed="false">
      <c r="A320" s="49" t="n">
        <v>12671</v>
      </c>
      <c r="B320" s="49" t="s">
        <v>206</v>
      </c>
      <c r="C320" s="63" t="n">
        <v>40280</v>
      </c>
      <c r="D320" s="63" t="n">
        <v>40280</v>
      </c>
      <c r="E320" s="49" t="n">
        <v>1</v>
      </c>
      <c r="F320" s="54" t="n">
        <v>0</v>
      </c>
      <c r="G320" s="54" t="n">
        <v>2622.48</v>
      </c>
      <c r="H320" s="54" t="n">
        <v>0</v>
      </c>
      <c r="I320" s="54" t="n">
        <f aca="false">SUM(F320:H320)</f>
        <v>2622.48</v>
      </c>
      <c r="J320" s="49" t="n">
        <f aca="false">Calc!$C$5-D320</f>
        <v>607</v>
      </c>
      <c r="K320" s="49" t="n">
        <f aca="false">IF(J320&lt;=Calc!$C$11,4,IF(J320&lt;=Calc!$C$12,3,IF(J320&lt;=Calc!$C$13,2,1)))</f>
        <v>1</v>
      </c>
      <c r="L320" s="49" t="n">
        <f aca="false">1+(E320&gt;=Calc!$C$16)+(E320&gt;=Calc!$C$17)+(E320&gt;=Calc!$C$18)</f>
        <v>1</v>
      </c>
      <c r="M320" s="49" t="str">
        <f aca="false">IF(AND(K320=4,L320&gt;=3),"Champions",IF(AND(K320=3,L320&gt;=3),"Loyal",IF(K320&gt;=3,"Recent / New",IF(L320&gt;=3,"At Risk","Hibernating / Lost"))))</f>
        <v>Hibernating / Lost</v>
      </c>
      <c r="N320" s="54" t="n">
        <f aca="false">IF(AND(Calc!$C$2&lt;=2009,Calc!$C$3&gt;=2009),F320,0)+IF(AND(Calc!$C$2&lt;=2010,Calc!$C$3&gt;=2010),G320,0)+IF(AND(Calc!$C$2&lt;=2011,Calc!$C$3&gt;=2011),H320,0)</f>
        <v>2622.48</v>
      </c>
      <c r="O320" s="61" t="n">
        <f aca="false">IF(AND(N320&gt;0,OR(Calc!$C$4="*",B320=Calc!$C$4)),N320+ROW()*0.000000001,0)</f>
        <v>2622.48000032</v>
      </c>
    </row>
    <row r="321" customFormat="false" ht="15" hidden="false" customHeight="false" outlineLevel="0" collapsed="false">
      <c r="A321" s="49" t="n">
        <v>12672</v>
      </c>
      <c r="B321" s="49" t="s">
        <v>205</v>
      </c>
      <c r="C321" s="63" t="n">
        <v>40291</v>
      </c>
      <c r="D321" s="63" t="n">
        <v>40557</v>
      </c>
      <c r="E321" s="49" t="n">
        <v>2</v>
      </c>
      <c r="F321" s="54" t="n">
        <v>0</v>
      </c>
      <c r="G321" s="54" t="n">
        <v>154.6</v>
      </c>
      <c r="H321" s="54" t="n">
        <v>225.9</v>
      </c>
      <c r="I321" s="54" t="n">
        <f aca="false">SUM(F321:H321)</f>
        <v>380.5</v>
      </c>
      <c r="J321" s="49" t="n">
        <f aca="false">Calc!$C$5-D321</f>
        <v>330</v>
      </c>
      <c r="K321" s="49" t="n">
        <f aca="false">IF(J321&lt;=Calc!$C$11,4,IF(J321&lt;=Calc!$C$12,3,IF(J321&lt;=Calc!$C$13,2,1)))</f>
        <v>2</v>
      </c>
      <c r="L321" s="49" t="n">
        <f aca="false">1+(E321&gt;=Calc!$C$16)+(E321&gt;=Calc!$C$17)+(E321&gt;=Calc!$C$18)</f>
        <v>2</v>
      </c>
      <c r="M321" s="49" t="str">
        <f aca="false">IF(AND(K321=4,L321&gt;=3),"Champions",IF(AND(K321=3,L321&gt;=3),"Loyal",IF(K321&gt;=3,"Recent / New",IF(L321&gt;=3,"At Risk","Hibernating / Lost"))))</f>
        <v>Hibernating / Lost</v>
      </c>
      <c r="N321" s="54" t="n">
        <f aca="false">IF(AND(Calc!$C$2&lt;=2009,Calc!$C$3&gt;=2009),F321,0)+IF(AND(Calc!$C$2&lt;=2010,Calc!$C$3&gt;=2010),G321,0)+IF(AND(Calc!$C$2&lt;=2011,Calc!$C$3&gt;=2011),H321,0)</f>
        <v>380.5</v>
      </c>
      <c r="O321" s="61" t="n">
        <f aca="false">IF(AND(N321&gt;0,OR(Calc!$C$4="*",B321=Calc!$C$4)),N321+ROW()*0.000000001,0)</f>
        <v>380.500000321</v>
      </c>
    </row>
    <row r="322" customFormat="false" ht="15" hidden="false" customHeight="false" outlineLevel="0" collapsed="false">
      <c r="A322" s="49" t="n">
        <v>12673</v>
      </c>
      <c r="B322" s="49" t="s">
        <v>206</v>
      </c>
      <c r="C322" s="63" t="n">
        <v>40485</v>
      </c>
      <c r="D322" s="63" t="n">
        <v>40881</v>
      </c>
      <c r="E322" s="49" t="n">
        <v>3</v>
      </c>
      <c r="F322" s="54" t="n">
        <v>0</v>
      </c>
      <c r="G322" s="54" t="n">
        <v>565.5</v>
      </c>
      <c r="H322" s="54" t="n">
        <v>574.52</v>
      </c>
      <c r="I322" s="54" t="n">
        <f aca="false">SUM(F322:H322)</f>
        <v>1140.02</v>
      </c>
      <c r="J322" s="49" t="n">
        <f aca="false">Calc!$C$5-D322</f>
        <v>6</v>
      </c>
      <c r="K322" s="49" t="n">
        <f aca="false">IF(J322&lt;=Calc!$C$11,4,IF(J322&lt;=Calc!$C$12,3,IF(J322&lt;=Calc!$C$13,2,1)))</f>
        <v>4</v>
      </c>
      <c r="L322" s="49" t="n">
        <f aca="false">1+(E322&gt;=Calc!$C$16)+(E322&gt;=Calc!$C$17)+(E322&gt;=Calc!$C$18)</f>
        <v>2</v>
      </c>
      <c r="M322" s="49" t="str">
        <f aca="false">IF(AND(K322=4,L322&gt;=3),"Champions",IF(AND(K322=3,L322&gt;=3),"Loyal",IF(K322&gt;=3,"Recent / New",IF(L322&gt;=3,"At Risk","Hibernating / Lost"))))</f>
        <v>Recent / New</v>
      </c>
      <c r="N322" s="54" t="n">
        <f aca="false">IF(AND(Calc!$C$2&lt;=2009,Calc!$C$3&gt;=2009),F322,0)+IF(AND(Calc!$C$2&lt;=2010,Calc!$C$3&gt;=2010),G322,0)+IF(AND(Calc!$C$2&lt;=2011,Calc!$C$3&gt;=2011),H322,0)</f>
        <v>1140.02</v>
      </c>
      <c r="O322" s="61" t="n">
        <f aca="false">IF(AND(N322&gt;0,OR(Calc!$C$4="*",B322=Calc!$C$4)),N322+ROW()*0.000000001,0)</f>
        <v>1140.020000322</v>
      </c>
    </row>
    <row r="323" customFormat="false" ht="15" hidden="false" customHeight="false" outlineLevel="0" collapsed="false">
      <c r="A323" s="49" t="n">
        <v>12674</v>
      </c>
      <c r="B323" s="49" t="s">
        <v>205</v>
      </c>
      <c r="C323" s="63" t="n">
        <v>40679</v>
      </c>
      <c r="D323" s="63" t="n">
        <v>40848</v>
      </c>
      <c r="E323" s="49" t="n">
        <v>4</v>
      </c>
      <c r="F323" s="54" t="n">
        <v>0</v>
      </c>
      <c r="G323" s="54" t="n">
        <v>0</v>
      </c>
      <c r="H323" s="54" t="n">
        <v>1796.26</v>
      </c>
      <c r="I323" s="54" t="n">
        <f aca="false">SUM(F323:H323)</f>
        <v>1796.26</v>
      </c>
      <c r="J323" s="49" t="n">
        <f aca="false">Calc!$C$5-D323</f>
        <v>39</v>
      </c>
      <c r="K323" s="49" t="n">
        <f aca="false">IF(J323&lt;=Calc!$C$11,4,IF(J323&lt;=Calc!$C$12,3,IF(J323&lt;=Calc!$C$13,2,1)))</f>
        <v>3</v>
      </c>
      <c r="L323" s="49" t="n">
        <f aca="false">1+(E323&gt;=Calc!$C$16)+(E323&gt;=Calc!$C$17)+(E323&gt;=Calc!$C$18)</f>
        <v>3</v>
      </c>
      <c r="M323" s="49" t="str">
        <f aca="false">IF(AND(K323=4,L323&gt;=3),"Champions",IF(AND(K323=3,L323&gt;=3),"Loyal",IF(K323&gt;=3,"Recent / New",IF(L323&gt;=3,"At Risk","Hibernating / Lost"))))</f>
        <v>Loyal</v>
      </c>
      <c r="N323" s="54" t="n">
        <f aca="false">IF(AND(Calc!$C$2&lt;=2009,Calc!$C$3&gt;=2009),F323,0)+IF(AND(Calc!$C$2&lt;=2010,Calc!$C$3&gt;=2010),G323,0)+IF(AND(Calc!$C$2&lt;=2011,Calc!$C$3&gt;=2011),H323,0)</f>
        <v>1796.26</v>
      </c>
      <c r="O323" s="61" t="n">
        <f aca="false">IF(AND(N323&gt;0,OR(Calc!$C$4="*",B323=Calc!$C$4)),N323+ROW()*0.000000001,0)</f>
        <v>1796.260000323</v>
      </c>
    </row>
    <row r="324" customFormat="false" ht="15" hidden="false" customHeight="false" outlineLevel="0" collapsed="false">
      <c r="A324" s="49" t="n">
        <v>12675</v>
      </c>
      <c r="B324" s="49" t="s">
        <v>192</v>
      </c>
      <c r="C324" s="63" t="n">
        <v>40308</v>
      </c>
      <c r="D324" s="63" t="n">
        <v>40333</v>
      </c>
      <c r="E324" s="49" t="n">
        <v>2</v>
      </c>
      <c r="F324" s="54" t="n">
        <v>0</v>
      </c>
      <c r="G324" s="54" t="n">
        <v>849.55</v>
      </c>
      <c r="H324" s="54" t="n">
        <v>0</v>
      </c>
      <c r="I324" s="54" t="n">
        <f aca="false">SUM(F324:H324)</f>
        <v>849.55</v>
      </c>
      <c r="J324" s="49" t="n">
        <f aca="false">Calc!$C$5-D324</f>
        <v>554</v>
      </c>
      <c r="K324" s="49" t="n">
        <f aca="false">IF(J324&lt;=Calc!$C$11,4,IF(J324&lt;=Calc!$C$12,3,IF(J324&lt;=Calc!$C$13,2,1)))</f>
        <v>1</v>
      </c>
      <c r="L324" s="49" t="n">
        <f aca="false">1+(E324&gt;=Calc!$C$16)+(E324&gt;=Calc!$C$17)+(E324&gt;=Calc!$C$18)</f>
        <v>2</v>
      </c>
      <c r="M324" s="49" t="str">
        <f aca="false">IF(AND(K324=4,L324&gt;=3),"Champions",IF(AND(K324=3,L324&gt;=3),"Loyal",IF(K324&gt;=3,"Recent / New",IF(L324&gt;=3,"At Risk","Hibernating / Lost"))))</f>
        <v>Hibernating / Lost</v>
      </c>
      <c r="N324" s="54" t="n">
        <f aca="false">IF(AND(Calc!$C$2&lt;=2009,Calc!$C$3&gt;=2009),F324,0)+IF(AND(Calc!$C$2&lt;=2010,Calc!$C$3&gt;=2010),G324,0)+IF(AND(Calc!$C$2&lt;=2011,Calc!$C$3&gt;=2011),H324,0)</f>
        <v>849.55</v>
      </c>
      <c r="O324" s="61" t="n">
        <f aca="false">IF(AND(N324&gt;0,OR(Calc!$C$4="*",B324=Calc!$C$4)),N324+ROW()*0.000000001,0)</f>
        <v>849.550000324</v>
      </c>
    </row>
    <row r="325" customFormat="false" ht="15" hidden="false" customHeight="false" outlineLevel="0" collapsed="false">
      <c r="A325" s="49" t="n">
        <v>12676</v>
      </c>
      <c r="B325" s="49" t="s">
        <v>210</v>
      </c>
      <c r="C325" s="63" t="n">
        <v>40403</v>
      </c>
      <c r="D325" s="63" t="n">
        <v>40862</v>
      </c>
      <c r="E325" s="49" t="n">
        <v>10</v>
      </c>
      <c r="F325" s="54" t="n">
        <v>0</v>
      </c>
      <c r="G325" s="54" t="n">
        <v>1241.7</v>
      </c>
      <c r="H325" s="54" t="n">
        <v>1091.39</v>
      </c>
      <c r="I325" s="54" t="n">
        <f aca="false">SUM(F325:H325)</f>
        <v>2333.09</v>
      </c>
      <c r="J325" s="49" t="n">
        <f aca="false">Calc!$C$5-D325</f>
        <v>25</v>
      </c>
      <c r="K325" s="49" t="n">
        <f aca="false">IF(J325&lt;=Calc!$C$11,4,IF(J325&lt;=Calc!$C$12,3,IF(J325&lt;=Calc!$C$13,2,1)))</f>
        <v>4</v>
      </c>
      <c r="L325" s="49" t="n">
        <f aca="false">1+(E325&gt;=Calc!$C$16)+(E325&gt;=Calc!$C$17)+(E325&gt;=Calc!$C$18)</f>
        <v>4</v>
      </c>
      <c r="M325" s="49" t="str">
        <f aca="false">IF(AND(K325=4,L325&gt;=3),"Champions",IF(AND(K325=3,L325&gt;=3),"Loyal",IF(K325&gt;=3,"Recent / New",IF(L325&gt;=3,"At Risk","Hibernating / Lost"))))</f>
        <v>Champions</v>
      </c>
      <c r="N325" s="54" t="n">
        <f aca="false">IF(AND(Calc!$C$2&lt;=2009,Calc!$C$3&gt;=2009),F325,0)+IF(AND(Calc!$C$2&lt;=2010,Calc!$C$3&gt;=2010),G325,0)+IF(AND(Calc!$C$2&lt;=2011,Calc!$C$3&gt;=2011),H325,0)</f>
        <v>2333.09</v>
      </c>
      <c r="O325" s="61" t="n">
        <f aca="false">IF(AND(N325&gt;0,OR(Calc!$C$4="*",B325=Calc!$C$4)),N325+ROW()*0.000000001,0)</f>
        <v>2333.090000325</v>
      </c>
    </row>
    <row r="326" customFormat="false" ht="15" hidden="false" customHeight="false" outlineLevel="0" collapsed="false">
      <c r="A326" s="49" t="n">
        <v>12677</v>
      </c>
      <c r="B326" s="49" t="s">
        <v>205</v>
      </c>
      <c r="C326" s="63" t="n">
        <v>40220</v>
      </c>
      <c r="D326" s="63" t="n">
        <v>40331</v>
      </c>
      <c r="E326" s="49" t="n">
        <v>2</v>
      </c>
      <c r="F326" s="54" t="n">
        <v>-5.8</v>
      </c>
      <c r="G326" s="54" t="n">
        <v>359.1</v>
      </c>
      <c r="H326" s="54" t="n">
        <v>0</v>
      </c>
      <c r="I326" s="54" t="n">
        <f aca="false">SUM(F326:H326)</f>
        <v>353.3</v>
      </c>
      <c r="J326" s="49" t="n">
        <f aca="false">Calc!$C$5-D326</f>
        <v>556</v>
      </c>
      <c r="K326" s="49" t="n">
        <f aca="false">IF(J326&lt;=Calc!$C$11,4,IF(J326&lt;=Calc!$C$12,3,IF(J326&lt;=Calc!$C$13,2,1)))</f>
        <v>1</v>
      </c>
      <c r="L326" s="49" t="n">
        <f aca="false">1+(E326&gt;=Calc!$C$16)+(E326&gt;=Calc!$C$17)+(E326&gt;=Calc!$C$18)</f>
        <v>2</v>
      </c>
      <c r="M326" s="49" t="str">
        <f aca="false">IF(AND(K326=4,L326&gt;=3),"Champions",IF(AND(K326=3,L326&gt;=3),"Loyal",IF(K326&gt;=3,"Recent / New",IF(L326&gt;=3,"At Risk","Hibernating / Lost"))))</f>
        <v>Hibernating / Lost</v>
      </c>
      <c r="N326" s="54" t="n">
        <f aca="false">IF(AND(Calc!$C$2&lt;=2009,Calc!$C$3&gt;=2009),F326,0)+IF(AND(Calc!$C$2&lt;=2010,Calc!$C$3&gt;=2010),G326,0)+IF(AND(Calc!$C$2&lt;=2011,Calc!$C$3&gt;=2011),H326,0)</f>
        <v>353.3</v>
      </c>
      <c r="O326" s="61" t="n">
        <f aca="false">IF(AND(N326&gt;0,OR(Calc!$C$4="*",B326=Calc!$C$4)),N326+ROW()*0.000000001,0)</f>
        <v>353.300000326</v>
      </c>
    </row>
    <row r="327" customFormat="false" ht="15" hidden="false" customHeight="false" outlineLevel="0" collapsed="false">
      <c r="A327" s="49" t="n">
        <v>12678</v>
      </c>
      <c r="B327" s="49" t="s">
        <v>205</v>
      </c>
      <c r="C327" s="63" t="n">
        <v>40185</v>
      </c>
      <c r="D327" s="63" t="n">
        <v>40844</v>
      </c>
      <c r="E327" s="49" t="n">
        <v>15</v>
      </c>
      <c r="F327" s="54" t="n">
        <v>0</v>
      </c>
      <c r="G327" s="54" t="n">
        <v>15927.15</v>
      </c>
      <c r="H327" s="54" t="n">
        <v>16237.98</v>
      </c>
      <c r="I327" s="54" t="n">
        <f aca="false">SUM(F327:H327)</f>
        <v>32165.13</v>
      </c>
      <c r="J327" s="49" t="n">
        <f aca="false">Calc!$C$5-D327</f>
        <v>43</v>
      </c>
      <c r="K327" s="49" t="n">
        <f aca="false">IF(J327&lt;=Calc!$C$11,4,IF(J327&lt;=Calc!$C$12,3,IF(J327&lt;=Calc!$C$13,2,1)))</f>
        <v>3</v>
      </c>
      <c r="L327" s="49" t="n">
        <f aca="false">1+(E327&gt;=Calc!$C$16)+(E327&gt;=Calc!$C$17)+(E327&gt;=Calc!$C$18)</f>
        <v>4</v>
      </c>
      <c r="M327" s="49" t="str">
        <f aca="false">IF(AND(K327=4,L327&gt;=3),"Champions",IF(AND(K327=3,L327&gt;=3),"Loyal",IF(K327&gt;=3,"Recent / New",IF(L327&gt;=3,"At Risk","Hibernating / Lost"))))</f>
        <v>Loyal</v>
      </c>
      <c r="N327" s="54" t="n">
        <f aca="false">IF(AND(Calc!$C$2&lt;=2009,Calc!$C$3&gt;=2009),F327,0)+IF(AND(Calc!$C$2&lt;=2010,Calc!$C$3&gt;=2010),G327,0)+IF(AND(Calc!$C$2&lt;=2011,Calc!$C$3&gt;=2011),H327,0)</f>
        <v>32165.13</v>
      </c>
      <c r="O327" s="61" t="n">
        <f aca="false">IF(AND(N327&gt;0,OR(Calc!$C$4="*",B327=Calc!$C$4)),N327+ROW()*0.000000001,0)</f>
        <v>32165.130000327</v>
      </c>
    </row>
    <row r="328" customFormat="false" ht="15" hidden="false" customHeight="false" outlineLevel="0" collapsed="false">
      <c r="A328" s="49" t="n">
        <v>12679</v>
      </c>
      <c r="B328" s="49" t="s">
        <v>205</v>
      </c>
      <c r="C328" s="63" t="n">
        <v>40603</v>
      </c>
      <c r="D328" s="63" t="n">
        <v>40828</v>
      </c>
      <c r="E328" s="49" t="n">
        <v>4</v>
      </c>
      <c r="F328" s="54" t="n">
        <v>0</v>
      </c>
      <c r="G328" s="54" t="n">
        <v>0</v>
      </c>
      <c r="H328" s="54" t="n">
        <v>896.67</v>
      </c>
      <c r="I328" s="54" t="n">
        <f aca="false">SUM(F328:H328)</f>
        <v>896.67</v>
      </c>
      <c r="J328" s="49" t="n">
        <f aca="false">Calc!$C$5-D328</f>
        <v>59</v>
      </c>
      <c r="K328" s="49" t="n">
        <f aca="false">IF(J328&lt;=Calc!$C$11,4,IF(J328&lt;=Calc!$C$12,3,IF(J328&lt;=Calc!$C$13,2,1)))</f>
        <v>3</v>
      </c>
      <c r="L328" s="49" t="n">
        <f aca="false">1+(E328&gt;=Calc!$C$16)+(E328&gt;=Calc!$C$17)+(E328&gt;=Calc!$C$18)</f>
        <v>3</v>
      </c>
      <c r="M328" s="49" t="str">
        <f aca="false">IF(AND(K328=4,L328&gt;=3),"Champions",IF(AND(K328=3,L328&gt;=3),"Loyal",IF(K328&gt;=3,"Recent / New",IF(L328&gt;=3,"At Risk","Hibernating / Lost"))))</f>
        <v>Loyal</v>
      </c>
      <c r="N328" s="54" t="n">
        <f aca="false">IF(AND(Calc!$C$2&lt;=2009,Calc!$C$3&gt;=2009),F328,0)+IF(AND(Calc!$C$2&lt;=2010,Calc!$C$3&gt;=2010),G328,0)+IF(AND(Calc!$C$2&lt;=2011,Calc!$C$3&gt;=2011),H328,0)</f>
        <v>896.67</v>
      </c>
      <c r="O328" s="61" t="n">
        <f aca="false">IF(AND(N328&gt;0,OR(Calc!$C$4="*",B328=Calc!$C$4)),N328+ROW()*0.000000001,0)</f>
        <v>896.670000328</v>
      </c>
    </row>
    <row r="329" customFormat="false" ht="15" hidden="false" customHeight="false" outlineLevel="0" collapsed="false">
      <c r="A329" s="49" t="n">
        <v>12680</v>
      </c>
      <c r="B329" s="49" t="s">
        <v>205</v>
      </c>
      <c r="C329" s="63" t="n">
        <v>40773</v>
      </c>
      <c r="D329" s="63" t="n">
        <v>40886</v>
      </c>
      <c r="E329" s="49" t="n">
        <v>4</v>
      </c>
      <c r="F329" s="54" t="n">
        <v>0</v>
      </c>
      <c r="G329" s="54" t="n">
        <v>0</v>
      </c>
      <c r="H329" s="54" t="n">
        <v>790.81</v>
      </c>
      <c r="I329" s="54" t="n">
        <f aca="false">SUM(F329:H329)</f>
        <v>790.81</v>
      </c>
      <c r="J329" s="49" t="n">
        <f aca="false">Calc!$C$5-D329</f>
        <v>1</v>
      </c>
      <c r="K329" s="49" t="n">
        <f aca="false">IF(J329&lt;=Calc!$C$11,4,IF(J329&lt;=Calc!$C$12,3,IF(J329&lt;=Calc!$C$13,2,1)))</f>
        <v>4</v>
      </c>
      <c r="L329" s="49" t="n">
        <f aca="false">1+(E329&gt;=Calc!$C$16)+(E329&gt;=Calc!$C$17)+(E329&gt;=Calc!$C$18)</f>
        <v>3</v>
      </c>
      <c r="M329" s="49" t="str">
        <f aca="false">IF(AND(K329=4,L329&gt;=3),"Champions",IF(AND(K329=3,L329&gt;=3),"Loyal",IF(K329&gt;=3,"Recent / New",IF(L329&gt;=3,"At Risk","Hibernating / Lost"))))</f>
        <v>Champions</v>
      </c>
      <c r="N329" s="54" t="n">
        <f aca="false">IF(AND(Calc!$C$2&lt;=2009,Calc!$C$3&gt;=2009),F329,0)+IF(AND(Calc!$C$2&lt;=2010,Calc!$C$3&gt;=2010),G329,0)+IF(AND(Calc!$C$2&lt;=2011,Calc!$C$3&gt;=2011),H329,0)</f>
        <v>790.81</v>
      </c>
      <c r="O329" s="61" t="n">
        <f aca="false">IF(AND(N329&gt;0,OR(Calc!$C$4="*",B329=Calc!$C$4)),N329+ROW()*0.000000001,0)</f>
        <v>790.810000329</v>
      </c>
    </row>
    <row r="330" customFormat="false" ht="15" hidden="false" customHeight="false" outlineLevel="0" collapsed="false">
      <c r="A330" s="49" t="n">
        <v>12681</v>
      </c>
      <c r="B330" s="49" t="s">
        <v>205</v>
      </c>
      <c r="C330" s="63" t="n">
        <v>40160</v>
      </c>
      <c r="D330" s="63" t="n">
        <v>40872</v>
      </c>
      <c r="E330" s="49" t="n">
        <v>44</v>
      </c>
      <c r="F330" s="54" t="n">
        <v>942.54</v>
      </c>
      <c r="G330" s="54" t="n">
        <v>15383.22</v>
      </c>
      <c r="H330" s="54" t="n">
        <v>10353.48</v>
      </c>
      <c r="I330" s="54" t="n">
        <f aca="false">SUM(F330:H330)</f>
        <v>26679.24</v>
      </c>
      <c r="J330" s="49" t="n">
        <f aca="false">Calc!$C$5-D330</f>
        <v>15</v>
      </c>
      <c r="K330" s="49" t="n">
        <f aca="false">IF(J330&lt;=Calc!$C$11,4,IF(J330&lt;=Calc!$C$12,3,IF(J330&lt;=Calc!$C$13,2,1)))</f>
        <v>4</v>
      </c>
      <c r="L330" s="49" t="n">
        <f aca="false">1+(E330&gt;=Calc!$C$16)+(E330&gt;=Calc!$C$17)+(E330&gt;=Calc!$C$18)</f>
        <v>4</v>
      </c>
      <c r="M330" s="49" t="str">
        <f aca="false">IF(AND(K330=4,L330&gt;=3),"Champions",IF(AND(K330=3,L330&gt;=3),"Loyal",IF(K330&gt;=3,"Recent / New",IF(L330&gt;=3,"At Risk","Hibernating / Lost"))))</f>
        <v>Champions</v>
      </c>
      <c r="N330" s="54" t="n">
        <f aca="false">IF(AND(Calc!$C$2&lt;=2009,Calc!$C$3&gt;=2009),F330,0)+IF(AND(Calc!$C$2&lt;=2010,Calc!$C$3&gt;=2010),G330,0)+IF(AND(Calc!$C$2&lt;=2011,Calc!$C$3&gt;=2011),H330,0)</f>
        <v>26679.24</v>
      </c>
      <c r="O330" s="61" t="n">
        <f aca="false">IF(AND(N330&gt;0,OR(Calc!$C$4="*",B330=Calc!$C$4)),N330+ROW()*0.000000001,0)</f>
        <v>26679.24000033</v>
      </c>
    </row>
    <row r="331" customFormat="false" ht="15" hidden="false" customHeight="false" outlineLevel="0" collapsed="false">
      <c r="A331" s="49" t="n">
        <v>12682</v>
      </c>
      <c r="B331" s="49" t="s">
        <v>205</v>
      </c>
      <c r="C331" s="63" t="n">
        <v>40148</v>
      </c>
      <c r="D331" s="63" t="n">
        <v>40883</v>
      </c>
      <c r="E331" s="49" t="n">
        <v>51</v>
      </c>
      <c r="F331" s="54" t="n">
        <v>964.95</v>
      </c>
      <c r="G331" s="54" t="n">
        <v>9612.64</v>
      </c>
      <c r="H331" s="54" t="n">
        <v>10070.53</v>
      </c>
      <c r="I331" s="54" t="n">
        <f aca="false">SUM(F331:H331)</f>
        <v>20648.12</v>
      </c>
      <c r="J331" s="49" t="n">
        <f aca="false">Calc!$C$5-D331</f>
        <v>4</v>
      </c>
      <c r="K331" s="49" t="n">
        <f aca="false">IF(J331&lt;=Calc!$C$11,4,IF(J331&lt;=Calc!$C$12,3,IF(J331&lt;=Calc!$C$13,2,1)))</f>
        <v>4</v>
      </c>
      <c r="L331" s="49" t="n">
        <f aca="false">1+(E331&gt;=Calc!$C$16)+(E331&gt;=Calc!$C$17)+(E331&gt;=Calc!$C$18)</f>
        <v>4</v>
      </c>
      <c r="M331" s="49" t="str">
        <f aca="false">IF(AND(K331=4,L331&gt;=3),"Champions",IF(AND(K331=3,L331&gt;=3),"Loyal",IF(K331&gt;=3,"Recent / New",IF(L331&gt;=3,"At Risk","Hibernating / Lost"))))</f>
        <v>Champions</v>
      </c>
      <c r="N331" s="54" t="n">
        <f aca="false">IF(AND(Calc!$C$2&lt;=2009,Calc!$C$3&gt;=2009),F331,0)+IF(AND(Calc!$C$2&lt;=2010,Calc!$C$3&gt;=2010),G331,0)+IF(AND(Calc!$C$2&lt;=2011,Calc!$C$3&gt;=2011),H331,0)</f>
        <v>20648.12</v>
      </c>
      <c r="O331" s="61" t="n">
        <f aca="false">IF(AND(N331&gt;0,OR(Calc!$C$4="*",B331=Calc!$C$4)),N331+ROW()*0.000000001,0)</f>
        <v>20648.120000331</v>
      </c>
    </row>
    <row r="332" customFormat="false" ht="15" hidden="false" customHeight="false" outlineLevel="0" collapsed="false">
      <c r="A332" s="49" t="n">
        <v>12683</v>
      </c>
      <c r="B332" s="49" t="s">
        <v>205</v>
      </c>
      <c r="C332" s="63" t="n">
        <v>40160</v>
      </c>
      <c r="D332" s="63" t="n">
        <v>40882</v>
      </c>
      <c r="E332" s="49" t="n">
        <v>20</v>
      </c>
      <c r="F332" s="54" t="n">
        <v>1107.36</v>
      </c>
      <c r="G332" s="54" t="n">
        <v>2658.15</v>
      </c>
      <c r="H332" s="54" t="n">
        <v>6402.01</v>
      </c>
      <c r="I332" s="54" t="n">
        <f aca="false">SUM(F332:H332)</f>
        <v>10167.52</v>
      </c>
      <c r="J332" s="49" t="n">
        <f aca="false">Calc!$C$5-D332</f>
        <v>5</v>
      </c>
      <c r="K332" s="49" t="n">
        <f aca="false">IF(J332&lt;=Calc!$C$11,4,IF(J332&lt;=Calc!$C$12,3,IF(J332&lt;=Calc!$C$13,2,1)))</f>
        <v>4</v>
      </c>
      <c r="L332" s="49" t="n">
        <f aca="false">1+(E332&gt;=Calc!$C$16)+(E332&gt;=Calc!$C$17)+(E332&gt;=Calc!$C$18)</f>
        <v>4</v>
      </c>
      <c r="M332" s="49" t="str">
        <f aca="false">IF(AND(K332=4,L332&gt;=3),"Champions",IF(AND(K332=3,L332&gt;=3),"Loyal",IF(K332&gt;=3,"Recent / New",IF(L332&gt;=3,"At Risk","Hibernating / Lost"))))</f>
        <v>Champions</v>
      </c>
      <c r="N332" s="54" t="n">
        <f aca="false">IF(AND(Calc!$C$2&lt;=2009,Calc!$C$3&gt;=2009),F332,0)+IF(AND(Calc!$C$2&lt;=2010,Calc!$C$3&gt;=2010),G332,0)+IF(AND(Calc!$C$2&lt;=2011,Calc!$C$3&gt;=2011),H332,0)</f>
        <v>10167.52</v>
      </c>
      <c r="O332" s="61" t="n">
        <f aca="false">IF(AND(N332&gt;0,OR(Calc!$C$4="*",B332=Calc!$C$4)),N332+ROW()*0.000000001,0)</f>
        <v>10167.520000332</v>
      </c>
    </row>
    <row r="333" customFormat="false" ht="15" hidden="false" customHeight="false" outlineLevel="0" collapsed="false">
      <c r="A333" s="49" t="n">
        <v>12684</v>
      </c>
      <c r="B333" s="49" t="s">
        <v>205</v>
      </c>
      <c r="C333" s="63" t="n">
        <v>40673</v>
      </c>
      <c r="D333" s="63" t="n">
        <v>40879</v>
      </c>
      <c r="E333" s="49" t="n">
        <v>6</v>
      </c>
      <c r="F333" s="54" t="n">
        <v>0</v>
      </c>
      <c r="G333" s="54" t="n">
        <v>0</v>
      </c>
      <c r="H333" s="54" t="n">
        <v>2073.63</v>
      </c>
      <c r="I333" s="54" t="n">
        <f aca="false">SUM(F333:H333)</f>
        <v>2073.63</v>
      </c>
      <c r="J333" s="49" t="n">
        <f aca="false">Calc!$C$5-D333</f>
        <v>8</v>
      </c>
      <c r="K333" s="49" t="n">
        <f aca="false">IF(J333&lt;=Calc!$C$11,4,IF(J333&lt;=Calc!$C$12,3,IF(J333&lt;=Calc!$C$13,2,1)))</f>
        <v>4</v>
      </c>
      <c r="L333" s="49" t="n">
        <f aca="false">1+(E333&gt;=Calc!$C$16)+(E333&gt;=Calc!$C$17)+(E333&gt;=Calc!$C$18)</f>
        <v>3</v>
      </c>
      <c r="M333" s="49" t="str">
        <f aca="false">IF(AND(K333=4,L333&gt;=3),"Champions",IF(AND(K333=3,L333&gt;=3),"Loyal",IF(K333&gt;=3,"Recent / New",IF(L333&gt;=3,"At Risk","Hibernating / Lost"))))</f>
        <v>Champions</v>
      </c>
      <c r="N333" s="54" t="n">
        <f aca="false">IF(AND(Calc!$C$2&lt;=2009,Calc!$C$3&gt;=2009),F333,0)+IF(AND(Calc!$C$2&lt;=2010,Calc!$C$3&gt;=2010),G333,0)+IF(AND(Calc!$C$2&lt;=2011,Calc!$C$3&gt;=2011),H333,0)</f>
        <v>2073.63</v>
      </c>
      <c r="O333" s="61" t="n">
        <f aca="false">IF(AND(N333&gt;0,OR(Calc!$C$4="*",B333=Calc!$C$4)),N333+ROW()*0.000000001,0)</f>
        <v>2073.630000333</v>
      </c>
    </row>
    <row r="334" customFormat="false" ht="15" hidden="false" customHeight="false" outlineLevel="0" collapsed="false">
      <c r="A334" s="49" t="n">
        <v>12685</v>
      </c>
      <c r="B334" s="49" t="s">
        <v>205</v>
      </c>
      <c r="C334" s="63" t="n">
        <v>40793</v>
      </c>
      <c r="D334" s="63" t="n">
        <v>40858</v>
      </c>
      <c r="E334" s="49" t="n">
        <v>6</v>
      </c>
      <c r="F334" s="54" t="n">
        <v>0</v>
      </c>
      <c r="G334" s="54" t="n">
        <v>0</v>
      </c>
      <c r="H334" s="54" t="n">
        <v>2575.08</v>
      </c>
      <c r="I334" s="54" t="n">
        <f aca="false">SUM(F334:H334)</f>
        <v>2575.08</v>
      </c>
      <c r="J334" s="49" t="n">
        <f aca="false">Calc!$C$5-D334</f>
        <v>29</v>
      </c>
      <c r="K334" s="49" t="n">
        <f aca="false">IF(J334&lt;=Calc!$C$11,4,IF(J334&lt;=Calc!$C$12,3,IF(J334&lt;=Calc!$C$13,2,1)))</f>
        <v>3</v>
      </c>
      <c r="L334" s="49" t="n">
        <f aca="false">1+(E334&gt;=Calc!$C$16)+(E334&gt;=Calc!$C$17)+(E334&gt;=Calc!$C$18)</f>
        <v>3</v>
      </c>
      <c r="M334" s="49" t="str">
        <f aca="false">IF(AND(K334=4,L334&gt;=3),"Champions",IF(AND(K334=3,L334&gt;=3),"Loyal",IF(K334&gt;=3,"Recent / New",IF(L334&gt;=3,"At Risk","Hibernating / Lost"))))</f>
        <v>Loyal</v>
      </c>
      <c r="N334" s="54" t="n">
        <f aca="false">IF(AND(Calc!$C$2&lt;=2009,Calc!$C$3&gt;=2009),F334,0)+IF(AND(Calc!$C$2&lt;=2010,Calc!$C$3&gt;=2010),G334,0)+IF(AND(Calc!$C$2&lt;=2011,Calc!$C$3&gt;=2011),H334,0)</f>
        <v>2575.08</v>
      </c>
      <c r="O334" s="61" t="n">
        <f aca="false">IF(AND(N334&gt;0,OR(Calc!$C$4="*",B334=Calc!$C$4)),N334+ROW()*0.000000001,0)</f>
        <v>2575.080000334</v>
      </c>
    </row>
    <row r="335" customFormat="false" ht="15" hidden="false" customHeight="false" outlineLevel="0" collapsed="false">
      <c r="A335" s="49" t="n">
        <v>12686</v>
      </c>
      <c r="B335" s="49" t="s">
        <v>205</v>
      </c>
      <c r="C335" s="63" t="n">
        <v>40515</v>
      </c>
      <c r="D335" s="63" t="n">
        <v>40515</v>
      </c>
      <c r="E335" s="49" t="n">
        <v>1</v>
      </c>
      <c r="F335" s="54" t="n">
        <v>0</v>
      </c>
      <c r="G335" s="54" t="n">
        <v>71.14</v>
      </c>
      <c r="H335" s="54" t="n">
        <v>0</v>
      </c>
      <c r="I335" s="54" t="n">
        <f aca="false">SUM(F335:H335)</f>
        <v>71.14</v>
      </c>
      <c r="J335" s="49" t="n">
        <f aca="false">Calc!$C$5-D335</f>
        <v>372</v>
      </c>
      <c r="K335" s="49" t="n">
        <f aca="false">IF(J335&lt;=Calc!$C$11,4,IF(J335&lt;=Calc!$C$12,3,IF(J335&lt;=Calc!$C$13,2,1)))</f>
        <v>2</v>
      </c>
      <c r="L335" s="49" t="n">
        <f aca="false">1+(E335&gt;=Calc!$C$16)+(E335&gt;=Calc!$C$17)+(E335&gt;=Calc!$C$18)</f>
        <v>1</v>
      </c>
      <c r="M335" s="49" t="str">
        <f aca="false">IF(AND(K335=4,L335&gt;=3),"Champions",IF(AND(K335=3,L335&gt;=3),"Loyal",IF(K335&gt;=3,"Recent / New",IF(L335&gt;=3,"At Risk","Hibernating / Lost"))))</f>
        <v>Hibernating / Lost</v>
      </c>
      <c r="N335" s="54" t="n">
        <f aca="false">IF(AND(Calc!$C$2&lt;=2009,Calc!$C$3&gt;=2009),F335,0)+IF(AND(Calc!$C$2&lt;=2010,Calc!$C$3&gt;=2010),G335,0)+IF(AND(Calc!$C$2&lt;=2011,Calc!$C$3&gt;=2011),H335,0)</f>
        <v>71.14</v>
      </c>
      <c r="O335" s="61" t="n">
        <f aca="false">IF(AND(N335&gt;0,OR(Calc!$C$4="*",B335=Calc!$C$4)),N335+ROW()*0.000000001,0)</f>
        <v>71.140000335</v>
      </c>
    </row>
    <row r="336" customFormat="false" ht="15" hidden="false" customHeight="false" outlineLevel="0" collapsed="false">
      <c r="A336" s="49" t="n">
        <v>12687</v>
      </c>
      <c r="B336" s="49" t="s">
        <v>210</v>
      </c>
      <c r="C336" s="63" t="n">
        <v>40406</v>
      </c>
      <c r="D336" s="63" t="n">
        <v>40406</v>
      </c>
      <c r="E336" s="49" t="n">
        <v>1</v>
      </c>
      <c r="F336" s="54" t="n">
        <v>0</v>
      </c>
      <c r="G336" s="54" t="n">
        <v>1858.91</v>
      </c>
      <c r="H336" s="54" t="n">
        <v>0</v>
      </c>
      <c r="I336" s="54" t="n">
        <f aca="false">SUM(F336:H336)</f>
        <v>1858.91</v>
      </c>
      <c r="J336" s="49" t="n">
        <f aca="false">Calc!$C$5-D336</f>
        <v>481</v>
      </c>
      <c r="K336" s="49" t="n">
        <f aca="false">IF(J336&lt;=Calc!$C$11,4,IF(J336&lt;=Calc!$C$12,3,IF(J336&lt;=Calc!$C$13,2,1)))</f>
        <v>1</v>
      </c>
      <c r="L336" s="49" t="n">
        <f aca="false">1+(E336&gt;=Calc!$C$16)+(E336&gt;=Calc!$C$17)+(E336&gt;=Calc!$C$18)</f>
        <v>1</v>
      </c>
      <c r="M336" s="49" t="str">
        <f aca="false">IF(AND(K336=4,L336&gt;=3),"Champions",IF(AND(K336=3,L336&gt;=3),"Loyal",IF(K336&gt;=3,"Recent / New",IF(L336&gt;=3,"At Risk","Hibernating / Lost"))))</f>
        <v>Hibernating / Lost</v>
      </c>
      <c r="N336" s="54" t="n">
        <f aca="false">IF(AND(Calc!$C$2&lt;=2009,Calc!$C$3&gt;=2009),F336,0)+IF(AND(Calc!$C$2&lt;=2010,Calc!$C$3&gt;=2010),G336,0)+IF(AND(Calc!$C$2&lt;=2011,Calc!$C$3&gt;=2011),H336,0)</f>
        <v>1858.91</v>
      </c>
      <c r="O336" s="61" t="n">
        <f aca="false">IF(AND(N336&gt;0,OR(Calc!$C$4="*",B336=Calc!$C$4)),N336+ROW()*0.000000001,0)</f>
        <v>1858.910000336</v>
      </c>
    </row>
    <row r="337" customFormat="false" ht="15" hidden="false" customHeight="false" outlineLevel="0" collapsed="false">
      <c r="A337" s="49" t="n">
        <v>12688</v>
      </c>
      <c r="B337" s="49" t="s">
        <v>211</v>
      </c>
      <c r="C337" s="63" t="n">
        <v>40773</v>
      </c>
      <c r="D337" s="63" t="n">
        <v>40773</v>
      </c>
      <c r="E337" s="49" t="n">
        <v>1</v>
      </c>
      <c r="F337" s="54" t="n">
        <v>0</v>
      </c>
      <c r="G337" s="54" t="n">
        <v>0</v>
      </c>
      <c r="H337" s="54" t="n">
        <v>4873.81</v>
      </c>
      <c r="I337" s="54" t="n">
        <f aca="false">SUM(F337:H337)</f>
        <v>4873.81</v>
      </c>
      <c r="J337" s="49" t="n">
        <f aca="false">Calc!$C$5-D337</f>
        <v>114</v>
      </c>
      <c r="K337" s="49" t="n">
        <f aca="false">IF(J337&lt;=Calc!$C$11,4,IF(J337&lt;=Calc!$C$12,3,IF(J337&lt;=Calc!$C$13,2,1)))</f>
        <v>2</v>
      </c>
      <c r="L337" s="49" t="n">
        <f aca="false">1+(E337&gt;=Calc!$C$16)+(E337&gt;=Calc!$C$17)+(E337&gt;=Calc!$C$18)</f>
        <v>1</v>
      </c>
      <c r="M337" s="49" t="str">
        <f aca="false">IF(AND(K337=4,L337&gt;=3),"Champions",IF(AND(K337=3,L337&gt;=3),"Loyal",IF(K337&gt;=3,"Recent / New",IF(L337&gt;=3,"At Risk","Hibernating / Lost"))))</f>
        <v>Hibernating / Lost</v>
      </c>
      <c r="N337" s="54" t="n">
        <f aca="false">IF(AND(Calc!$C$2&lt;=2009,Calc!$C$3&gt;=2009),F337,0)+IF(AND(Calc!$C$2&lt;=2010,Calc!$C$3&gt;=2010),G337,0)+IF(AND(Calc!$C$2&lt;=2011,Calc!$C$3&gt;=2011),H337,0)</f>
        <v>4873.81</v>
      </c>
      <c r="O337" s="61" t="n">
        <f aca="false">IF(AND(N337&gt;0,OR(Calc!$C$4="*",B337=Calc!$C$4)),N337+ROW()*0.000000001,0)</f>
        <v>4873.810000337</v>
      </c>
    </row>
    <row r="338" customFormat="false" ht="15" hidden="false" customHeight="false" outlineLevel="0" collapsed="false">
      <c r="A338" s="49" t="n">
        <v>12689</v>
      </c>
      <c r="B338" s="49" t="s">
        <v>205</v>
      </c>
      <c r="C338" s="63" t="n">
        <v>40759</v>
      </c>
      <c r="D338" s="63" t="n">
        <v>40861</v>
      </c>
      <c r="E338" s="49" t="n">
        <v>2</v>
      </c>
      <c r="F338" s="54" t="n">
        <v>0</v>
      </c>
      <c r="G338" s="54" t="n">
        <v>0</v>
      </c>
      <c r="H338" s="54" t="n">
        <v>1139.61</v>
      </c>
      <c r="I338" s="54" t="n">
        <f aca="false">SUM(F338:H338)</f>
        <v>1139.61</v>
      </c>
      <c r="J338" s="49" t="n">
        <f aca="false">Calc!$C$5-D338</f>
        <v>26</v>
      </c>
      <c r="K338" s="49" t="n">
        <f aca="false">IF(J338&lt;=Calc!$C$11,4,IF(J338&lt;=Calc!$C$12,3,IF(J338&lt;=Calc!$C$13,2,1)))</f>
        <v>4</v>
      </c>
      <c r="L338" s="49" t="n">
        <f aca="false">1+(E338&gt;=Calc!$C$16)+(E338&gt;=Calc!$C$17)+(E338&gt;=Calc!$C$18)</f>
        <v>2</v>
      </c>
      <c r="M338" s="49" t="str">
        <f aca="false">IF(AND(K338=4,L338&gt;=3),"Champions",IF(AND(K338=3,L338&gt;=3),"Loyal",IF(K338&gt;=3,"Recent / New",IF(L338&gt;=3,"At Risk","Hibernating / Lost"))))</f>
        <v>Recent / New</v>
      </c>
      <c r="N338" s="54" t="n">
        <f aca="false">IF(AND(Calc!$C$2&lt;=2009,Calc!$C$3&gt;=2009),F338,0)+IF(AND(Calc!$C$2&lt;=2010,Calc!$C$3&gt;=2010),G338,0)+IF(AND(Calc!$C$2&lt;=2011,Calc!$C$3&gt;=2011),H338,0)</f>
        <v>1139.61</v>
      </c>
      <c r="O338" s="61" t="n">
        <f aca="false">IF(AND(N338&gt;0,OR(Calc!$C$4="*",B338=Calc!$C$4)),N338+ROW()*0.000000001,0)</f>
        <v>1139.610000338</v>
      </c>
    </row>
    <row r="339" customFormat="false" ht="15" hidden="false" customHeight="false" outlineLevel="0" collapsed="false">
      <c r="A339" s="49" t="n">
        <v>12690</v>
      </c>
      <c r="B339" s="49" t="s">
        <v>205</v>
      </c>
      <c r="C339" s="63" t="n">
        <v>40681</v>
      </c>
      <c r="D339" s="63" t="n">
        <v>40681</v>
      </c>
      <c r="E339" s="49" t="n">
        <v>1</v>
      </c>
      <c r="F339" s="54" t="n">
        <v>0</v>
      </c>
      <c r="G339" s="54" t="n">
        <v>0</v>
      </c>
      <c r="H339" s="54" t="n">
        <v>335.01</v>
      </c>
      <c r="I339" s="54" t="n">
        <f aca="false">SUM(F339:H339)</f>
        <v>335.01</v>
      </c>
      <c r="J339" s="49" t="n">
        <f aca="false">Calc!$C$5-D339</f>
        <v>206</v>
      </c>
      <c r="K339" s="49" t="n">
        <f aca="false">IF(J339&lt;=Calc!$C$11,4,IF(J339&lt;=Calc!$C$12,3,IF(J339&lt;=Calc!$C$13,2,1)))</f>
        <v>2</v>
      </c>
      <c r="L339" s="49" t="n">
        <f aca="false">1+(E339&gt;=Calc!$C$16)+(E339&gt;=Calc!$C$17)+(E339&gt;=Calc!$C$18)</f>
        <v>1</v>
      </c>
      <c r="M339" s="49" t="str">
        <f aca="false">IF(AND(K339=4,L339&gt;=3),"Champions",IF(AND(K339=3,L339&gt;=3),"Loyal",IF(K339&gt;=3,"Recent / New",IF(L339&gt;=3,"At Risk","Hibernating / Lost"))))</f>
        <v>Hibernating / Lost</v>
      </c>
      <c r="N339" s="54" t="n">
        <f aca="false">IF(AND(Calc!$C$2&lt;=2009,Calc!$C$3&gt;=2009),F339,0)+IF(AND(Calc!$C$2&lt;=2010,Calc!$C$3&gt;=2010),G339,0)+IF(AND(Calc!$C$2&lt;=2011,Calc!$C$3&gt;=2011),H339,0)</f>
        <v>335.01</v>
      </c>
      <c r="O339" s="61" t="n">
        <f aca="false">IF(AND(N339&gt;0,OR(Calc!$C$4="*",B339=Calc!$C$4)),N339+ROW()*0.000000001,0)</f>
        <v>335.010000339</v>
      </c>
    </row>
    <row r="340" customFormat="false" ht="15" hidden="false" customHeight="false" outlineLevel="0" collapsed="false">
      <c r="A340" s="49" t="n">
        <v>12691</v>
      </c>
      <c r="B340" s="49" t="s">
        <v>205</v>
      </c>
      <c r="C340" s="63" t="n">
        <v>40466</v>
      </c>
      <c r="D340" s="63" t="n">
        <v>40858</v>
      </c>
      <c r="E340" s="49" t="n">
        <v>6</v>
      </c>
      <c r="F340" s="54" t="n">
        <v>0</v>
      </c>
      <c r="G340" s="54" t="n">
        <v>278.6</v>
      </c>
      <c r="H340" s="54" t="n">
        <v>765.8</v>
      </c>
      <c r="I340" s="54" t="n">
        <f aca="false">SUM(F340:H340)</f>
        <v>1044.4</v>
      </c>
      <c r="J340" s="49" t="n">
        <f aca="false">Calc!$C$5-D340</f>
        <v>29</v>
      </c>
      <c r="K340" s="49" t="n">
        <f aca="false">IF(J340&lt;=Calc!$C$11,4,IF(J340&lt;=Calc!$C$12,3,IF(J340&lt;=Calc!$C$13,2,1)))</f>
        <v>3</v>
      </c>
      <c r="L340" s="49" t="n">
        <f aca="false">1+(E340&gt;=Calc!$C$16)+(E340&gt;=Calc!$C$17)+(E340&gt;=Calc!$C$18)</f>
        <v>3</v>
      </c>
      <c r="M340" s="49" t="str">
        <f aca="false">IF(AND(K340=4,L340&gt;=3),"Champions",IF(AND(K340=3,L340&gt;=3),"Loyal",IF(K340&gt;=3,"Recent / New",IF(L340&gt;=3,"At Risk","Hibernating / Lost"))))</f>
        <v>Loyal</v>
      </c>
      <c r="N340" s="54" t="n">
        <f aca="false">IF(AND(Calc!$C$2&lt;=2009,Calc!$C$3&gt;=2009),F340,0)+IF(AND(Calc!$C$2&lt;=2010,Calc!$C$3&gt;=2010),G340,0)+IF(AND(Calc!$C$2&lt;=2011,Calc!$C$3&gt;=2011),H340,0)</f>
        <v>1044.4</v>
      </c>
      <c r="O340" s="61" t="n">
        <f aca="false">IF(AND(N340&gt;0,OR(Calc!$C$4="*",B340=Calc!$C$4)),N340+ROW()*0.000000001,0)</f>
        <v>1044.40000034</v>
      </c>
    </row>
    <row r="341" customFormat="false" ht="15" hidden="false" customHeight="false" outlineLevel="0" collapsed="false">
      <c r="A341" s="49" t="n">
        <v>12692</v>
      </c>
      <c r="B341" s="49" t="s">
        <v>205</v>
      </c>
      <c r="C341" s="63" t="n">
        <v>40249</v>
      </c>
      <c r="D341" s="63" t="n">
        <v>40249</v>
      </c>
      <c r="E341" s="49" t="n">
        <v>1</v>
      </c>
      <c r="F341" s="54" t="n">
        <v>0</v>
      </c>
      <c r="G341" s="54" t="n">
        <v>110.95</v>
      </c>
      <c r="H341" s="54" t="n">
        <v>0</v>
      </c>
      <c r="I341" s="54" t="n">
        <f aca="false">SUM(F341:H341)</f>
        <v>110.95</v>
      </c>
      <c r="J341" s="49" t="n">
        <f aca="false">Calc!$C$5-D341</f>
        <v>638</v>
      </c>
      <c r="K341" s="49" t="n">
        <f aca="false">IF(J341&lt;=Calc!$C$11,4,IF(J341&lt;=Calc!$C$12,3,IF(J341&lt;=Calc!$C$13,2,1)))</f>
        <v>1</v>
      </c>
      <c r="L341" s="49" t="n">
        <f aca="false">1+(E341&gt;=Calc!$C$16)+(E341&gt;=Calc!$C$17)+(E341&gt;=Calc!$C$18)</f>
        <v>1</v>
      </c>
      <c r="M341" s="49" t="str">
        <f aca="false">IF(AND(K341=4,L341&gt;=3),"Champions",IF(AND(K341=3,L341&gt;=3),"Loyal",IF(K341&gt;=3,"Recent / New",IF(L341&gt;=3,"At Risk","Hibernating / Lost"))))</f>
        <v>Hibernating / Lost</v>
      </c>
      <c r="N341" s="54" t="n">
        <f aca="false">IF(AND(Calc!$C$2&lt;=2009,Calc!$C$3&gt;=2009),F341,0)+IF(AND(Calc!$C$2&lt;=2010,Calc!$C$3&gt;=2010),G341,0)+IF(AND(Calc!$C$2&lt;=2011,Calc!$C$3&gt;=2011),H341,0)</f>
        <v>110.95</v>
      </c>
      <c r="O341" s="61" t="n">
        <f aca="false">IF(AND(N341&gt;0,OR(Calc!$C$4="*",B341=Calc!$C$4)),N341+ROW()*0.000000001,0)</f>
        <v>110.950000341</v>
      </c>
    </row>
    <row r="342" customFormat="false" ht="15" hidden="false" customHeight="false" outlineLevel="0" collapsed="false">
      <c r="A342" s="49" t="n">
        <v>12693</v>
      </c>
      <c r="B342" s="49" t="s">
        <v>206</v>
      </c>
      <c r="C342" s="63" t="n">
        <v>40364</v>
      </c>
      <c r="D342" s="63" t="n">
        <v>40759</v>
      </c>
      <c r="E342" s="49" t="n">
        <v>7</v>
      </c>
      <c r="F342" s="54" t="n">
        <v>0</v>
      </c>
      <c r="G342" s="54" t="n">
        <v>665.46</v>
      </c>
      <c r="H342" s="54" t="n">
        <v>686.96</v>
      </c>
      <c r="I342" s="54" t="n">
        <f aca="false">SUM(F342:H342)</f>
        <v>1352.42</v>
      </c>
      <c r="J342" s="49" t="n">
        <f aca="false">Calc!$C$5-D342</f>
        <v>128</v>
      </c>
      <c r="K342" s="49" t="n">
        <f aca="false">IF(J342&lt;=Calc!$C$11,4,IF(J342&lt;=Calc!$C$12,3,IF(J342&lt;=Calc!$C$13,2,1)))</f>
        <v>2</v>
      </c>
      <c r="L342" s="49" t="n">
        <f aca="false">1+(E342&gt;=Calc!$C$16)+(E342&gt;=Calc!$C$17)+(E342&gt;=Calc!$C$18)</f>
        <v>3</v>
      </c>
      <c r="M342" s="49" t="str">
        <f aca="false">IF(AND(K342=4,L342&gt;=3),"Champions",IF(AND(K342=3,L342&gt;=3),"Loyal",IF(K342&gt;=3,"Recent / New",IF(L342&gt;=3,"At Risk","Hibernating / Lost"))))</f>
        <v>At Risk</v>
      </c>
      <c r="N342" s="54" t="n">
        <f aca="false">IF(AND(Calc!$C$2&lt;=2009,Calc!$C$3&gt;=2009),F342,0)+IF(AND(Calc!$C$2&lt;=2010,Calc!$C$3&gt;=2010),G342,0)+IF(AND(Calc!$C$2&lt;=2011,Calc!$C$3&gt;=2011),H342,0)</f>
        <v>1352.42</v>
      </c>
      <c r="O342" s="61" t="n">
        <f aca="false">IF(AND(N342&gt;0,OR(Calc!$C$4="*",B342=Calc!$C$4)),N342+ROW()*0.000000001,0)</f>
        <v>1352.420000342</v>
      </c>
    </row>
    <row r="343" customFormat="false" ht="15" hidden="false" customHeight="false" outlineLevel="0" collapsed="false">
      <c r="A343" s="49" t="n">
        <v>12694</v>
      </c>
      <c r="B343" s="49" t="s">
        <v>205</v>
      </c>
      <c r="C343" s="63" t="n">
        <v>40465</v>
      </c>
      <c r="D343" s="63" t="n">
        <v>40816</v>
      </c>
      <c r="E343" s="49" t="n">
        <v>3</v>
      </c>
      <c r="F343" s="54" t="n">
        <v>0</v>
      </c>
      <c r="G343" s="54" t="n">
        <v>897.78</v>
      </c>
      <c r="H343" s="54" t="n">
        <v>761.67</v>
      </c>
      <c r="I343" s="54" t="n">
        <f aca="false">SUM(F343:H343)</f>
        <v>1659.45</v>
      </c>
      <c r="J343" s="49" t="n">
        <f aca="false">Calc!$C$5-D343</f>
        <v>71</v>
      </c>
      <c r="K343" s="49" t="n">
        <f aca="false">IF(J343&lt;=Calc!$C$11,4,IF(J343&lt;=Calc!$C$12,3,IF(J343&lt;=Calc!$C$13,2,1)))</f>
        <v>3</v>
      </c>
      <c r="L343" s="49" t="n">
        <f aca="false">1+(E343&gt;=Calc!$C$16)+(E343&gt;=Calc!$C$17)+(E343&gt;=Calc!$C$18)</f>
        <v>2</v>
      </c>
      <c r="M343" s="49" t="str">
        <f aca="false">IF(AND(K343=4,L343&gt;=3),"Champions",IF(AND(K343=3,L343&gt;=3),"Loyal",IF(K343&gt;=3,"Recent / New",IF(L343&gt;=3,"At Risk","Hibernating / Lost"))))</f>
        <v>Recent / New</v>
      </c>
      <c r="N343" s="54" t="n">
        <f aca="false">IF(AND(Calc!$C$2&lt;=2009,Calc!$C$3&gt;=2009),F343,0)+IF(AND(Calc!$C$2&lt;=2010,Calc!$C$3&gt;=2010),G343,0)+IF(AND(Calc!$C$2&lt;=2011,Calc!$C$3&gt;=2011),H343,0)</f>
        <v>1659.45</v>
      </c>
      <c r="O343" s="61" t="n">
        <f aca="false">IF(AND(N343&gt;0,OR(Calc!$C$4="*",B343=Calc!$C$4)),N343+ROW()*0.000000001,0)</f>
        <v>1659.450000343</v>
      </c>
    </row>
    <row r="344" customFormat="false" ht="15" hidden="false" customHeight="false" outlineLevel="0" collapsed="false">
      <c r="A344" s="49" t="n">
        <v>12695</v>
      </c>
      <c r="B344" s="49" t="s">
        <v>205</v>
      </c>
      <c r="C344" s="63" t="n">
        <v>40221</v>
      </c>
      <c r="D344" s="63" t="n">
        <v>40879</v>
      </c>
      <c r="E344" s="49" t="n">
        <v>7</v>
      </c>
      <c r="F344" s="54" t="n">
        <v>0</v>
      </c>
      <c r="G344" s="54" t="n">
        <v>789.02</v>
      </c>
      <c r="H344" s="54" t="n">
        <v>582.1</v>
      </c>
      <c r="I344" s="54" t="n">
        <f aca="false">SUM(F344:H344)</f>
        <v>1371.12</v>
      </c>
      <c r="J344" s="49" t="n">
        <f aca="false">Calc!$C$5-D344</f>
        <v>8</v>
      </c>
      <c r="K344" s="49" t="n">
        <f aca="false">IF(J344&lt;=Calc!$C$11,4,IF(J344&lt;=Calc!$C$12,3,IF(J344&lt;=Calc!$C$13,2,1)))</f>
        <v>4</v>
      </c>
      <c r="L344" s="49" t="n">
        <f aca="false">1+(E344&gt;=Calc!$C$16)+(E344&gt;=Calc!$C$17)+(E344&gt;=Calc!$C$18)</f>
        <v>3</v>
      </c>
      <c r="M344" s="49" t="str">
        <f aca="false">IF(AND(K344=4,L344&gt;=3),"Champions",IF(AND(K344=3,L344&gt;=3),"Loyal",IF(K344&gt;=3,"Recent / New",IF(L344&gt;=3,"At Risk","Hibernating / Lost"))))</f>
        <v>Champions</v>
      </c>
      <c r="N344" s="54" t="n">
        <f aca="false">IF(AND(Calc!$C$2&lt;=2009,Calc!$C$3&gt;=2009),F344,0)+IF(AND(Calc!$C$2&lt;=2010,Calc!$C$3&gt;=2010),G344,0)+IF(AND(Calc!$C$2&lt;=2011,Calc!$C$3&gt;=2011),H344,0)</f>
        <v>1371.12</v>
      </c>
      <c r="O344" s="61" t="n">
        <f aca="false">IF(AND(N344&gt;0,OR(Calc!$C$4="*",B344=Calc!$C$4)),N344+ROW()*0.000000001,0)</f>
        <v>1371.120000344</v>
      </c>
    </row>
    <row r="345" customFormat="false" ht="15" hidden="false" customHeight="false" outlineLevel="0" collapsed="false">
      <c r="A345" s="49" t="n">
        <v>12696</v>
      </c>
      <c r="B345" s="49" t="s">
        <v>191</v>
      </c>
      <c r="C345" s="63" t="n">
        <v>40378</v>
      </c>
      <c r="D345" s="63" t="n">
        <v>40452</v>
      </c>
      <c r="E345" s="49" t="n">
        <v>2</v>
      </c>
      <c r="F345" s="54" t="n">
        <v>0</v>
      </c>
      <c r="G345" s="54" t="n">
        <v>731.91</v>
      </c>
      <c r="H345" s="54" t="n">
        <v>0</v>
      </c>
      <c r="I345" s="54" t="n">
        <f aca="false">SUM(F345:H345)</f>
        <v>731.91</v>
      </c>
      <c r="J345" s="49" t="n">
        <f aca="false">Calc!$C$5-D345</f>
        <v>435</v>
      </c>
      <c r="K345" s="49" t="n">
        <f aca="false">IF(J345&lt;=Calc!$C$11,4,IF(J345&lt;=Calc!$C$12,3,IF(J345&lt;=Calc!$C$13,2,1)))</f>
        <v>1</v>
      </c>
      <c r="L345" s="49" t="n">
        <f aca="false">1+(E345&gt;=Calc!$C$16)+(E345&gt;=Calc!$C$17)+(E345&gt;=Calc!$C$18)</f>
        <v>2</v>
      </c>
      <c r="M345" s="49" t="str">
        <f aca="false">IF(AND(K345=4,L345&gt;=3),"Champions",IF(AND(K345=3,L345&gt;=3),"Loyal",IF(K345&gt;=3,"Recent / New",IF(L345&gt;=3,"At Risk","Hibernating / Lost"))))</f>
        <v>Hibernating / Lost</v>
      </c>
      <c r="N345" s="54" t="n">
        <f aca="false">IF(AND(Calc!$C$2&lt;=2009,Calc!$C$3&gt;=2009),F345,0)+IF(AND(Calc!$C$2&lt;=2010,Calc!$C$3&gt;=2010),G345,0)+IF(AND(Calc!$C$2&lt;=2011,Calc!$C$3&gt;=2011),H345,0)</f>
        <v>731.91</v>
      </c>
      <c r="O345" s="61" t="n">
        <f aca="false">IF(AND(N345&gt;0,OR(Calc!$C$4="*",B345=Calc!$C$4)),N345+ROW()*0.000000001,0)</f>
        <v>731.910000345</v>
      </c>
    </row>
    <row r="346" customFormat="false" ht="15" hidden="false" customHeight="false" outlineLevel="0" collapsed="false">
      <c r="A346" s="49" t="n">
        <v>12697</v>
      </c>
      <c r="B346" s="49" t="s">
        <v>210</v>
      </c>
      <c r="C346" s="63" t="n">
        <v>40717</v>
      </c>
      <c r="D346" s="63" t="n">
        <v>40858</v>
      </c>
      <c r="E346" s="49" t="n">
        <v>3</v>
      </c>
      <c r="F346" s="54" t="n">
        <v>0</v>
      </c>
      <c r="G346" s="54" t="n">
        <v>0</v>
      </c>
      <c r="H346" s="54" t="n">
        <v>739.02</v>
      </c>
      <c r="I346" s="54" t="n">
        <f aca="false">SUM(F346:H346)</f>
        <v>739.02</v>
      </c>
      <c r="J346" s="49" t="n">
        <f aca="false">Calc!$C$5-D346</f>
        <v>29</v>
      </c>
      <c r="K346" s="49" t="n">
        <f aca="false">IF(J346&lt;=Calc!$C$11,4,IF(J346&lt;=Calc!$C$12,3,IF(J346&lt;=Calc!$C$13,2,1)))</f>
        <v>3</v>
      </c>
      <c r="L346" s="49" t="n">
        <f aca="false">1+(E346&gt;=Calc!$C$16)+(E346&gt;=Calc!$C$17)+(E346&gt;=Calc!$C$18)</f>
        <v>2</v>
      </c>
      <c r="M346" s="49" t="str">
        <f aca="false">IF(AND(K346=4,L346&gt;=3),"Champions",IF(AND(K346=3,L346&gt;=3),"Loyal",IF(K346&gt;=3,"Recent / New",IF(L346&gt;=3,"At Risk","Hibernating / Lost"))))</f>
        <v>Recent / New</v>
      </c>
      <c r="N346" s="54" t="n">
        <f aca="false">IF(AND(Calc!$C$2&lt;=2009,Calc!$C$3&gt;=2009),F346,0)+IF(AND(Calc!$C$2&lt;=2010,Calc!$C$3&gt;=2010),G346,0)+IF(AND(Calc!$C$2&lt;=2011,Calc!$C$3&gt;=2011),H346,0)</f>
        <v>739.02</v>
      </c>
      <c r="O346" s="61" t="n">
        <f aca="false">IF(AND(N346&gt;0,OR(Calc!$C$4="*",B346=Calc!$C$4)),N346+ROW()*0.000000001,0)</f>
        <v>739.020000346</v>
      </c>
    </row>
    <row r="347" customFormat="false" ht="15" hidden="false" customHeight="false" outlineLevel="0" collapsed="false">
      <c r="A347" s="49" t="n">
        <v>12698</v>
      </c>
      <c r="B347" s="49" t="s">
        <v>206</v>
      </c>
      <c r="C347" s="63" t="n">
        <v>40296</v>
      </c>
      <c r="D347" s="63" t="n">
        <v>40296</v>
      </c>
      <c r="E347" s="49" t="n">
        <v>1</v>
      </c>
      <c r="F347" s="54" t="n">
        <v>0</v>
      </c>
      <c r="G347" s="54" t="n">
        <v>285.75</v>
      </c>
      <c r="H347" s="54" t="n">
        <v>0</v>
      </c>
      <c r="I347" s="54" t="n">
        <f aca="false">SUM(F347:H347)</f>
        <v>285.75</v>
      </c>
      <c r="J347" s="49" t="n">
        <f aca="false">Calc!$C$5-D347</f>
        <v>591</v>
      </c>
      <c r="K347" s="49" t="n">
        <f aca="false">IF(J347&lt;=Calc!$C$11,4,IF(J347&lt;=Calc!$C$12,3,IF(J347&lt;=Calc!$C$13,2,1)))</f>
        <v>1</v>
      </c>
      <c r="L347" s="49" t="n">
        <f aca="false">1+(E347&gt;=Calc!$C$16)+(E347&gt;=Calc!$C$17)+(E347&gt;=Calc!$C$18)</f>
        <v>1</v>
      </c>
      <c r="M347" s="49" t="str">
        <f aca="false">IF(AND(K347=4,L347&gt;=3),"Champions",IF(AND(K347=3,L347&gt;=3),"Loyal",IF(K347&gt;=3,"Recent / New",IF(L347&gt;=3,"At Risk","Hibernating / Lost"))))</f>
        <v>Hibernating / Lost</v>
      </c>
      <c r="N347" s="54" t="n">
        <f aca="false">IF(AND(Calc!$C$2&lt;=2009,Calc!$C$3&gt;=2009),F347,0)+IF(AND(Calc!$C$2&lt;=2010,Calc!$C$3&gt;=2010),G347,0)+IF(AND(Calc!$C$2&lt;=2011,Calc!$C$3&gt;=2011),H347,0)</f>
        <v>285.75</v>
      </c>
      <c r="O347" s="61" t="n">
        <f aca="false">IF(AND(N347&gt;0,OR(Calc!$C$4="*",B347=Calc!$C$4)),N347+ROW()*0.000000001,0)</f>
        <v>285.750000347</v>
      </c>
    </row>
    <row r="348" customFormat="false" ht="15" hidden="false" customHeight="false" outlineLevel="0" collapsed="false">
      <c r="A348" s="49" t="n">
        <v>12699</v>
      </c>
      <c r="B348" s="49" t="s">
        <v>206</v>
      </c>
      <c r="C348" s="63" t="n">
        <v>40469</v>
      </c>
      <c r="D348" s="63" t="n">
        <v>40469</v>
      </c>
      <c r="E348" s="49" t="n">
        <v>1</v>
      </c>
      <c r="F348" s="54" t="n">
        <v>0</v>
      </c>
      <c r="G348" s="54" t="n">
        <v>566.11</v>
      </c>
      <c r="H348" s="54" t="n">
        <v>0</v>
      </c>
      <c r="I348" s="54" t="n">
        <f aca="false">SUM(F348:H348)</f>
        <v>566.11</v>
      </c>
      <c r="J348" s="49" t="n">
        <f aca="false">Calc!$C$5-D348</f>
        <v>418</v>
      </c>
      <c r="K348" s="49" t="n">
        <f aca="false">IF(J348&lt;=Calc!$C$11,4,IF(J348&lt;=Calc!$C$12,3,IF(J348&lt;=Calc!$C$13,2,1)))</f>
        <v>1</v>
      </c>
      <c r="L348" s="49" t="n">
        <f aca="false">1+(E348&gt;=Calc!$C$16)+(E348&gt;=Calc!$C$17)+(E348&gt;=Calc!$C$18)</f>
        <v>1</v>
      </c>
      <c r="M348" s="49" t="str">
        <f aca="false">IF(AND(K348=4,L348&gt;=3),"Champions",IF(AND(K348=3,L348&gt;=3),"Loyal",IF(K348&gt;=3,"Recent / New",IF(L348&gt;=3,"At Risk","Hibernating / Lost"))))</f>
        <v>Hibernating / Lost</v>
      </c>
      <c r="N348" s="54" t="n">
        <f aca="false">IF(AND(Calc!$C$2&lt;=2009,Calc!$C$3&gt;=2009),F348,0)+IF(AND(Calc!$C$2&lt;=2010,Calc!$C$3&gt;=2010),G348,0)+IF(AND(Calc!$C$2&lt;=2011,Calc!$C$3&gt;=2011),H348,0)</f>
        <v>566.11</v>
      </c>
      <c r="O348" s="61" t="n">
        <f aca="false">IF(AND(N348&gt;0,OR(Calc!$C$4="*",B348=Calc!$C$4)),N348+ROW()*0.000000001,0)</f>
        <v>566.110000348</v>
      </c>
    </row>
    <row r="349" customFormat="false" ht="15" hidden="false" customHeight="false" outlineLevel="0" collapsed="false">
      <c r="A349" s="49" t="n">
        <v>12700</v>
      </c>
      <c r="B349" s="49" t="s">
        <v>205</v>
      </c>
      <c r="C349" s="63" t="n">
        <v>40671</v>
      </c>
      <c r="D349" s="63" t="n">
        <v>40879</v>
      </c>
      <c r="E349" s="49" t="n">
        <v>4</v>
      </c>
      <c r="F349" s="54" t="n">
        <v>0</v>
      </c>
      <c r="G349" s="54" t="n">
        <v>0</v>
      </c>
      <c r="H349" s="54" t="n">
        <v>4525.99</v>
      </c>
      <c r="I349" s="54" t="n">
        <f aca="false">SUM(F349:H349)</f>
        <v>4525.99</v>
      </c>
      <c r="J349" s="49" t="n">
        <f aca="false">Calc!$C$5-D349</f>
        <v>8</v>
      </c>
      <c r="K349" s="49" t="n">
        <f aca="false">IF(J349&lt;=Calc!$C$11,4,IF(J349&lt;=Calc!$C$12,3,IF(J349&lt;=Calc!$C$13,2,1)))</f>
        <v>4</v>
      </c>
      <c r="L349" s="49" t="n">
        <f aca="false">1+(E349&gt;=Calc!$C$16)+(E349&gt;=Calc!$C$17)+(E349&gt;=Calc!$C$18)</f>
        <v>3</v>
      </c>
      <c r="M349" s="49" t="str">
        <f aca="false">IF(AND(K349=4,L349&gt;=3),"Champions",IF(AND(K349=3,L349&gt;=3),"Loyal",IF(K349&gt;=3,"Recent / New",IF(L349&gt;=3,"At Risk","Hibernating / Lost"))))</f>
        <v>Champions</v>
      </c>
      <c r="N349" s="54" t="n">
        <f aca="false">IF(AND(Calc!$C$2&lt;=2009,Calc!$C$3&gt;=2009),F349,0)+IF(AND(Calc!$C$2&lt;=2010,Calc!$C$3&gt;=2010),G349,0)+IF(AND(Calc!$C$2&lt;=2011,Calc!$C$3&gt;=2011),H349,0)</f>
        <v>4525.99</v>
      </c>
      <c r="O349" s="61" t="n">
        <f aca="false">IF(AND(N349&gt;0,OR(Calc!$C$4="*",B349=Calc!$C$4)),N349+ROW()*0.000000001,0)</f>
        <v>4525.990000349</v>
      </c>
    </row>
    <row r="350" customFormat="false" ht="15" hidden="false" customHeight="false" outlineLevel="0" collapsed="false">
      <c r="A350" s="49" t="n">
        <v>12701</v>
      </c>
      <c r="B350" s="49" t="s">
        <v>206</v>
      </c>
      <c r="C350" s="63" t="n">
        <v>40253</v>
      </c>
      <c r="D350" s="63" t="n">
        <v>40807</v>
      </c>
      <c r="E350" s="49" t="n">
        <v>6</v>
      </c>
      <c r="F350" s="54" t="n">
        <v>0</v>
      </c>
      <c r="G350" s="54" t="n">
        <v>1522.7</v>
      </c>
      <c r="H350" s="54" t="n">
        <v>725.71</v>
      </c>
      <c r="I350" s="54" t="n">
        <f aca="false">SUM(F350:H350)</f>
        <v>2248.41</v>
      </c>
      <c r="J350" s="49" t="n">
        <f aca="false">Calc!$C$5-D350</f>
        <v>80</v>
      </c>
      <c r="K350" s="49" t="n">
        <f aca="false">IF(J350&lt;=Calc!$C$11,4,IF(J350&lt;=Calc!$C$12,3,IF(J350&lt;=Calc!$C$13,2,1)))</f>
        <v>3</v>
      </c>
      <c r="L350" s="49" t="n">
        <f aca="false">1+(E350&gt;=Calc!$C$16)+(E350&gt;=Calc!$C$17)+(E350&gt;=Calc!$C$18)</f>
        <v>3</v>
      </c>
      <c r="M350" s="49" t="str">
        <f aca="false">IF(AND(K350=4,L350&gt;=3),"Champions",IF(AND(K350=3,L350&gt;=3),"Loyal",IF(K350&gt;=3,"Recent / New",IF(L350&gt;=3,"At Risk","Hibernating / Lost"))))</f>
        <v>Loyal</v>
      </c>
      <c r="N350" s="54" t="n">
        <f aca="false">IF(AND(Calc!$C$2&lt;=2009,Calc!$C$3&gt;=2009),F350,0)+IF(AND(Calc!$C$2&lt;=2010,Calc!$C$3&gt;=2010),G350,0)+IF(AND(Calc!$C$2&lt;=2011,Calc!$C$3&gt;=2011),H350,0)</f>
        <v>2248.41</v>
      </c>
      <c r="O350" s="61" t="n">
        <f aca="false">IF(AND(N350&gt;0,OR(Calc!$C$4="*",B350=Calc!$C$4)),N350+ROW()*0.000000001,0)</f>
        <v>2248.41000035</v>
      </c>
    </row>
    <row r="351" customFormat="false" ht="15" hidden="false" customHeight="false" outlineLevel="0" collapsed="false">
      <c r="A351" s="49" t="n">
        <v>12702</v>
      </c>
      <c r="B351" s="49" t="s">
        <v>206</v>
      </c>
      <c r="C351" s="63" t="n">
        <v>40867</v>
      </c>
      <c r="D351" s="63" t="n">
        <v>40867</v>
      </c>
      <c r="E351" s="49" t="n">
        <v>1</v>
      </c>
      <c r="F351" s="54" t="n">
        <v>0</v>
      </c>
      <c r="G351" s="54" t="n">
        <v>0</v>
      </c>
      <c r="H351" s="54" t="n">
        <v>201</v>
      </c>
      <c r="I351" s="54" t="n">
        <f aca="false">SUM(F351:H351)</f>
        <v>201</v>
      </c>
      <c r="J351" s="49" t="n">
        <f aca="false">Calc!$C$5-D351</f>
        <v>20</v>
      </c>
      <c r="K351" s="49" t="n">
        <f aca="false">IF(J351&lt;=Calc!$C$11,4,IF(J351&lt;=Calc!$C$12,3,IF(J351&lt;=Calc!$C$13,2,1)))</f>
        <v>4</v>
      </c>
      <c r="L351" s="49" t="n">
        <f aca="false">1+(E351&gt;=Calc!$C$16)+(E351&gt;=Calc!$C$17)+(E351&gt;=Calc!$C$18)</f>
        <v>1</v>
      </c>
      <c r="M351" s="49" t="str">
        <f aca="false">IF(AND(K351=4,L351&gt;=3),"Champions",IF(AND(K351=3,L351&gt;=3),"Loyal",IF(K351&gt;=3,"Recent / New",IF(L351&gt;=3,"At Risk","Hibernating / Lost"))))</f>
        <v>Recent / New</v>
      </c>
      <c r="N351" s="54" t="n">
        <f aca="false">IF(AND(Calc!$C$2&lt;=2009,Calc!$C$3&gt;=2009),F351,0)+IF(AND(Calc!$C$2&lt;=2010,Calc!$C$3&gt;=2010),G351,0)+IF(AND(Calc!$C$2&lt;=2011,Calc!$C$3&gt;=2011),H351,0)</f>
        <v>201</v>
      </c>
      <c r="O351" s="61" t="n">
        <f aca="false">IF(AND(N351&gt;0,OR(Calc!$C$4="*",B351=Calc!$C$4)),N351+ROW()*0.000000001,0)</f>
        <v>201.000000351</v>
      </c>
    </row>
    <row r="352" customFormat="false" ht="15" hidden="false" customHeight="false" outlineLevel="0" collapsed="false">
      <c r="A352" s="49" t="n">
        <v>12703</v>
      </c>
      <c r="B352" s="49" t="s">
        <v>206</v>
      </c>
      <c r="C352" s="63" t="n">
        <v>40202</v>
      </c>
      <c r="D352" s="63" t="n">
        <v>40815</v>
      </c>
      <c r="E352" s="49" t="n">
        <v>4</v>
      </c>
      <c r="F352" s="54" t="n">
        <v>0</v>
      </c>
      <c r="G352" s="54" t="n">
        <v>545.48</v>
      </c>
      <c r="H352" s="54" t="n">
        <v>256.7</v>
      </c>
      <c r="I352" s="54" t="n">
        <f aca="false">SUM(F352:H352)</f>
        <v>802.18</v>
      </c>
      <c r="J352" s="49" t="n">
        <f aca="false">Calc!$C$5-D352</f>
        <v>72</v>
      </c>
      <c r="K352" s="49" t="n">
        <f aca="false">IF(J352&lt;=Calc!$C$11,4,IF(J352&lt;=Calc!$C$12,3,IF(J352&lt;=Calc!$C$13,2,1)))</f>
        <v>3</v>
      </c>
      <c r="L352" s="49" t="n">
        <f aca="false">1+(E352&gt;=Calc!$C$16)+(E352&gt;=Calc!$C$17)+(E352&gt;=Calc!$C$18)</f>
        <v>3</v>
      </c>
      <c r="M352" s="49" t="str">
        <f aca="false">IF(AND(K352=4,L352&gt;=3),"Champions",IF(AND(K352=3,L352&gt;=3),"Loyal",IF(K352&gt;=3,"Recent / New",IF(L352&gt;=3,"At Risk","Hibernating / Lost"))))</f>
        <v>Loyal</v>
      </c>
      <c r="N352" s="54" t="n">
        <f aca="false">IF(AND(Calc!$C$2&lt;=2009,Calc!$C$3&gt;=2009),F352,0)+IF(AND(Calc!$C$2&lt;=2010,Calc!$C$3&gt;=2010),G352,0)+IF(AND(Calc!$C$2&lt;=2011,Calc!$C$3&gt;=2011),H352,0)</f>
        <v>802.18</v>
      </c>
      <c r="O352" s="61" t="n">
        <f aca="false">IF(AND(N352&gt;0,OR(Calc!$C$4="*",B352=Calc!$C$4)),N352+ROW()*0.000000001,0)</f>
        <v>802.180000352</v>
      </c>
    </row>
    <row r="353" customFormat="false" ht="15" hidden="false" customHeight="false" outlineLevel="0" collapsed="false">
      <c r="A353" s="49" t="n">
        <v>12704</v>
      </c>
      <c r="B353" s="49" t="s">
        <v>191</v>
      </c>
      <c r="C353" s="63" t="n">
        <v>40717</v>
      </c>
      <c r="D353" s="63" t="n">
        <v>40879</v>
      </c>
      <c r="E353" s="49" t="n">
        <v>8</v>
      </c>
      <c r="F353" s="54" t="n">
        <v>0</v>
      </c>
      <c r="G353" s="54" t="n">
        <v>0</v>
      </c>
      <c r="H353" s="54" t="n">
        <v>1740.84</v>
      </c>
      <c r="I353" s="54" t="n">
        <f aca="false">SUM(F353:H353)</f>
        <v>1740.84</v>
      </c>
      <c r="J353" s="49" t="n">
        <f aca="false">Calc!$C$5-D353</f>
        <v>8</v>
      </c>
      <c r="K353" s="49" t="n">
        <f aca="false">IF(J353&lt;=Calc!$C$11,4,IF(J353&lt;=Calc!$C$12,3,IF(J353&lt;=Calc!$C$13,2,1)))</f>
        <v>4</v>
      </c>
      <c r="L353" s="49" t="n">
        <f aca="false">1+(E353&gt;=Calc!$C$16)+(E353&gt;=Calc!$C$17)+(E353&gt;=Calc!$C$18)</f>
        <v>4</v>
      </c>
      <c r="M353" s="49" t="str">
        <f aca="false">IF(AND(K353=4,L353&gt;=3),"Champions",IF(AND(K353=3,L353&gt;=3),"Loyal",IF(K353&gt;=3,"Recent / New",IF(L353&gt;=3,"At Risk","Hibernating / Lost"))))</f>
        <v>Champions</v>
      </c>
      <c r="N353" s="54" t="n">
        <f aca="false">IF(AND(Calc!$C$2&lt;=2009,Calc!$C$3&gt;=2009),F353,0)+IF(AND(Calc!$C$2&lt;=2010,Calc!$C$3&gt;=2010),G353,0)+IF(AND(Calc!$C$2&lt;=2011,Calc!$C$3&gt;=2011),H353,0)</f>
        <v>1740.84</v>
      </c>
      <c r="O353" s="61" t="n">
        <f aca="false">IF(AND(N353&gt;0,OR(Calc!$C$4="*",B353=Calc!$C$4)),N353+ROW()*0.000000001,0)</f>
        <v>1740.840000353</v>
      </c>
    </row>
    <row r="354" customFormat="false" ht="15" hidden="false" customHeight="false" outlineLevel="0" collapsed="false">
      <c r="A354" s="49" t="n">
        <v>12705</v>
      </c>
      <c r="B354" s="49" t="s">
        <v>206</v>
      </c>
      <c r="C354" s="63" t="n">
        <v>40353</v>
      </c>
      <c r="D354" s="63" t="n">
        <v>40871</v>
      </c>
      <c r="E354" s="49" t="n">
        <v>13</v>
      </c>
      <c r="F354" s="54" t="n">
        <v>-41.5</v>
      </c>
      <c r="G354" s="54" t="n">
        <v>5315.26</v>
      </c>
      <c r="H354" s="54" t="n">
        <v>5632.24</v>
      </c>
      <c r="I354" s="54" t="n">
        <f aca="false">SUM(F354:H354)</f>
        <v>10906</v>
      </c>
      <c r="J354" s="49" t="n">
        <f aca="false">Calc!$C$5-D354</f>
        <v>16</v>
      </c>
      <c r="K354" s="49" t="n">
        <f aca="false">IF(J354&lt;=Calc!$C$11,4,IF(J354&lt;=Calc!$C$12,3,IF(J354&lt;=Calc!$C$13,2,1)))</f>
        <v>4</v>
      </c>
      <c r="L354" s="49" t="n">
        <f aca="false">1+(E354&gt;=Calc!$C$16)+(E354&gt;=Calc!$C$17)+(E354&gt;=Calc!$C$18)</f>
        <v>4</v>
      </c>
      <c r="M354" s="49" t="str">
        <f aca="false">IF(AND(K354=4,L354&gt;=3),"Champions",IF(AND(K354=3,L354&gt;=3),"Loyal",IF(K354&gt;=3,"Recent / New",IF(L354&gt;=3,"At Risk","Hibernating / Lost"))))</f>
        <v>Champions</v>
      </c>
      <c r="N354" s="54" t="n">
        <f aca="false">IF(AND(Calc!$C$2&lt;=2009,Calc!$C$3&gt;=2009),F354,0)+IF(AND(Calc!$C$2&lt;=2010,Calc!$C$3&gt;=2010),G354,0)+IF(AND(Calc!$C$2&lt;=2011,Calc!$C$3&gt;=2011),H354,0)</f>
        <v>10906</v>
      </c>
      <c r="O354" s="61" t="n">
        <f aca="false">IF(AND(N354&gt;0,OR(Calc!$C$4="*",B354=Calc!$C$4)),N354+ROW()*0.000000001,0)</f>
        <v>10906.000000354</v>
      </c>
    </row>
    <row r="355" customFormat="false" ht="15" hidden="false" customHeight="false" outlineLevel="0" collapsed="false">
      <c r="A355" s="49" t="n">
        <v>12707</v>
      </c>
      <c r="B355" s="49" t="s">
        <v>205</v>
      </c>
      <c r="C355" s="63" t="n">
        <v>40595</v>
      </c>
      <c r="D355" s="63" t="n">
        <v>40595</v>
      </c>
      <c r="E355" s="49" t="n">
        <v>1</v>
      </c>
      <c r="F355" s="54" t="n">
        <v>0</v>
      </c>
      <c r="G355" s="54" t="n">
        <v>0</v>
      </c>
      <c r="H355" s="54" t="n">
        <v>603.42</v>
      </c>
      <c r="I355" s="54" t="n">
        <f aca="false">SUM(F355:H355)</f>
        <v>603.42</v>
      </c>
      <c r="J355" s="49" t="n">
        <f aca="false">Calc!$C$5-D355</f>
        <v>292</v>
      </c>
      <c r="K355" s="49" t="n">
        <f aca="false">IF(J355&lt;=Calc!$C$11,4,IF(J355&lt;=Calc!$C$12,3,IF(J355&lt;=Calc!$C$13,2,1)))</f>
        <v>2</v>
      </c>
      <c r="L355" s="49" t="n">
        <f aca="false">1+(E355&gt;=Calc!$C$16)+(E355&gt;=Calc!$C$17)+(E355&gt;=Calc!$C$18)</f>
        <v>1</v>
      </c>
      <c r="M355" s="49" t="str">
        <f aca="false">IF(AND(K355=4,L355&gt;=3),"Champions",IF(AND(K355=3,L355&gt;=3),"Loyal",IF(K355&gt;=3,"Recent / New",IF(L355&gt;=3,"At Risk","Hibernating / Lost"))))</f>
        <v>Hibernating / Lost</v>
      </c>
      <c r="N355" s="54" t="n">
        <f aca="false">IF(AND(Calc!$C$2&lt;=2009,Calc!$C$3&gt;=2009),F355,0)+IF(AND(Calc!$C$2&lt;=2010,Calc!$C$3&gt;=2010),G355,0)+IF(AND(Calc!$C$2&lt;=2011,Calc!$C$3&gt;=2011),H355,0)</f>
        <v>603.42</v>
      </c>
      <c r="O355" s="61" t="n">
        <f aca="false">IF(AND(N355&gt;0,OR(Calc!$C$4="*",B355=Calc!$C$4)),N355+ROW()*0.000000001,0)</f>
        <v>603.420000355</v>
      </c>
    </row>
    <row r="356" customFormat="false" ht="15" hidden="false" customHeight="false" outlineLevel="0" collapsed="false">
      <c r="A356" s="49" t="n">
        <v>12708</v>
      </c>
      <c r="B356" s="49" t="s">
        <v>206</v>
      </c>
      <c r="C356" s="63" t="n">
        <v>40165</v>
      </c>
      <c r="D356" s="63" t="n">
        <v>40857</v>
      </c>
      <c r="E356" s="49" t="n">
        <v>18</v>
      </c>
      <c r="F356" s="54" t="n">
        <v>187.47</v>
      </c>
      <c r="G356" s="54" t="n">
        <v>2026.37</v>
      </c>
      <c r="H356" s="54" t="n">
        <v>2167.88</v>
      </c>
      <c r="I356" s="54" t="n">
        <f aca="false">SUM(F356:H356)</f>
        <v>4381.72</v>
      </c>
      <c r="J356" s="49" t="n">
        <f aca="false">Calc!$C$5-D356</f>
        <v>30</v>
      </c>
      <c r="K356" s="49" t="n">
        <f aca="false">IF(J356&lt;=Calc!$C$11,4,IF(J356&lt;=Calc!$C$12,3,IF(J356&lt;=Calc!$C$13,2,1)))</f>
        <v>3</v>
      </c>
      <c r="L356" s="49" t="n">
        <f aca="false">1+(E356&gt;=Calc!$C$16)+(E356&gt;=Calc!$C$17)+(E356&gt;=Calc!$C$18)</f>
        <v>4</v>
      </c>
      <c r="M356" s="49" t="str">
        <f aca="false">IF(AND(K356=4,L356&gt;=3),"Champions",IF(AND(K356=3,L356&gt;=3),"Loyal",IF(K356&gt;=3,"Recent / New",IF(L356&gt;=3,"At Risk","Hibernating / Lost"))))</f>
        <v>Loyal</v>
      </c>
      <c r="N356" s="54" t="n">
        <f aca="false">IF(AND(Calc!$C$2&lt;=2009,Calc!$C$3&gt;=2009),F356,0)+IF(AND(Calc!$C$2&lt;=2010,Calc!$C$3&gt;=2010),G356,0)+IF(AND(Calc!$C$2&lt;=2011,Calc!$C$3&gt;=2011),H356,0)</f>
        <v>4381.72</v>
      </c>
      <c r="O356" s="61" t="n">
        <f aca="false">IF(AND(N356&gt;0,OR(Calc!$C$4="*",B356=Calc!$C$4)),N356+ROW()*0.000000001,0)</f>
        <v>4381.720000356</v>
      </c>
    </row>
    <row r="357" customFormat="false" ht="15" hidden="false" customHeight="false" outlineLevel="0" collapsed="false">
      <c r="A357" s="49" t="n">
        <v>12709</v>
      </c>
      <c r="B357" s="49" t="s">
        <v>206</v>
      </c>
      <c r="C357" s="63" t="n">
        <v>40156</v>
      </c>
      <c r="D357" s="63" t="n">
        <v>40871</v>
      </c>
      <c r="E357" s="49" t="n">
        <v>32</v>
      </c>
      <c r="F357" s="54" t="n">
        <v>1193.43</v>
      </c>
      <c r="G357" s="54" t="n">
        <v>19744.61</v>
      </c>
      <c r="H357" s="54" t="n">
        <v>7770.06</v>
      </c>
      <c r="I357" s="54" t="n">
        <f aca="false">SUM(F357:H357)</f>
        <v>28708.1</v>
      </c>
      <c r="J357" s="49" t="n">
        <f aca="false">Calc!$C$5-D357</f>
        <v>16</v>
      </c>
      <c r="K357" s="49" t="n">
        <f aca="false">IF(J357&lt;=Calc!$C$11,4,IF(J357&lt;=Calc!$C$12,3,IF(J357&lt;=Calc!$C$13,2,1)))</f>
        <v>4</v>
      </c>
      <c r="L357" s="49" t="n">
        <f aca="false">1+(E357&gt;=Calc!$C$16)+(E357&gt;=Calc!$C$17)+(E357&gt;=Calc!$C$18)</f>
        <v>4</v>
      </c>
      <c r="M357" s="49" t="str">
        <f aca="false">IF(AND(K357=4,L357&gt;=3),"Champions",IF(AND(K357=3,L357&gt;=3),"Loyal",IF(K357&gt;=3,"Recent / New",IF(L357&gt;=3,"At Risk","Hibernating / Lost"))))</f>
        <v>Champions</v>
      </c>
      <c r="N357" s="54" t="n">
        <f aca="false">IF(AND(Calc!$C$2&lt;=2009,Calc!$C$3&gt;=2009),F357,0)+IF(AND(Calc!$C$2&lt;=2010,Calc!$C$3&gt;=2010),G357,0)+IF(AND(Calc!$C$2&lt;=2011,Calc!$C$3&gt;=2011),H357,0)</f>
        <v>28708.1</v>
      </c>
      <c r="O357" s="61" t="n">
        <f aca="false">IF(AND(N357&gt;0,OR(Calc!$C$4="*",B357=Calc!$C$4)),N357+ROW()*0.000000001,0)</f>
        <v>28708.100000357</v>
      </c>
    </row>
    <row r="358" customFormat="false" ht="15" hidden="false" customHeight="false" outlineLevel="0" collapsed="false">
      <c r="A358" s="49" t="n">
        <v>12710</v>
      </c>
      <c r="B358" s="49" t="s">
        <v>206</v>
      </c>
      <c r="C358" s="63" t="n">
        <v>40685</v>
      </c>
      <c r="D358" s="63" t="n">
        <v>40790</v>
      </c>
      <c r="E358" s="49" t="n">
        <v>3</v>
      </c>
      <c r="F358" s="54" t="n">
        <v>0</v>
      </c>
      <c r="G358" s="54" t="n">
        <v>0</v>
      </c>
      <c r="H358" s="54" t="n">
        <v>1004.57</v>
      </c>
      <c r="I358" s="54" t="n">
        <f aca="false">SUM(F358:H358)</f>
        <v>1004.57</v>
      </c>
      <c r="J358" s="49" t="n">
        <f aca="false">Calc!$C$5-D358</f>
        <v>97</v>
      </c>
      <c r="K358" s="49" t="n">
        <f aca="false">IF(J358&lt;=Calc!$C$11,4,IF(J358&lt;=Calc!$C$12,3,IF(J358&lt;=Calc!$C$13,2,1)))</f>
        <v>2</v>
      </c>
      <c r="L358" s="49" t="n">
        <f aca="false">1+(E358&gt;=Calc!$C$16)+(E358&gt;=Calc!$C$17)+(E358&gt;=Calc!$C$18)</f>
        <v>2</v>
      </c>
      <c r="M358" s="49" t="str">
        <f aca="false">IF(AND(K358=4,L358&gt;=3),"Champions",IF(AND(K358=3,L358&gt;=3),"Loyal",IF(K358&gt;=3,"Recent / New",IF(L358&gt;=3,"At Risk","Hibernating / Lost"))))</f>
        <v>Hibernating / Lost</v>
      </c>
      <c r="N358" s="54" t="n">
        <f aca="false">IF(AND(Calc!$C$2&lt;=2009,Calc!$C$3&gt;=2009),F358,0)+IF(AND(Calc!$C$2&lt;=2010,Calc!$C$3&gt;=2010),G358,0)+IF(AND(Calc!$C$2&lt;=2011,Calc!$C$3&gt;=2011),H358,0)</f>
        <v>1004.57</v>
      </c>
      <c r="O358" s="61" t="n">
        <f aca="false">IF(AND(N358&gt;0,OR(Calc!$C$4="*",B358=Calc!$C$4)),N358+ROW()*0.000000001,0)</f>
        <v>1004.570000358</v>
      </c>
    </row>
    <row r="359" customFormat="false" ht="15" hidden="false" customHeight="false" outlineLevel="0" collapsed="false">
      <c r="A359" s="49" t="n">
        <v>12711</v>
      </c>
      <c r="B359" s="49" t="s">
        <v>206</v>
      </c>
      <c r="C359" s="63" t="n">
        <v>40210</v>
      </c>
      <c r="D359" s="63" t="n">
        <v>40275</v>
      </c>
      <c r="E359" s="49" t="n">
        <v>2</v>
      </c>
      <c r="F359" s="54" t="n">
        <v>0</v>
      </c>
      <c r="G359" s="54" t="n">
        <v>1213.05</v>
      </c>
      <c r="H359" s="54" t="n">
        <v>0</v>
      </c>
      <c r="I359" s="54" t="n">
        <f aca="false">SUM(F359:H359)</f>
        <v>1213.05</v>
      </c>
      <c r="J359" s="49" t="n">
        <f aca="false">Calc!$C$5-D359</f>
        <v>612</v>
      </c>
      <c r="K359" s="49" t="n">
        <f aca="false">IF(J359&lt;=Calc!$C$11,4,IF(J359&lt;=Calc!$C$12,3,IF(J359&lt;=Calc!$C$13,2,1)))</f>
        <v>1</v>
      </c>
      <c r="L359" s="49" t="n">
        <f aca="false">1+(E359&gt;=Calc!$C$16)+(E359&gt;=Calc!$C$17)+(E359&gt;=Calc!$C$18)</f>
        <v>2</v>
      </c>
      <c r="M359" s="49" t="str">
        <f aca="false">IF(AND(K359=4,L359&gt;=3),"Champions",IF(AND(K359=3,L359&gt;=3),"Loyal",IF(K359&gt;=3,"Recent / New",IF(L359&gt;=3,"At Risk","Hibernating / Lost"))))</f>
        <v>Hibernating / Lost</v>
      </c>
      <c r="N359" s="54" t="n">
        <f aca="false">IF(AND(Calc!$C$2&lt;=2009,Calc!$C$3&gt;=2009),F359,0)+IF(AND(Calc!$C$2&lt;=2010,Calc!$C$3&gt;=2010),G359,0)+IF(AND(Calc!$C$2&lt;=2011,Calc!$C$3&gt;=2011),H359,0)</f>
        <v>1213.05</v>
      </c>
      <c r="O359" s="61" t="n">
        <f aca="false">IF(AND(N359&gt;0,OR(Calc!$C$4="*",B359=Calc!$C$4)),N359+ROW()*0.000000001,0)</f>
        <v>1213.050000359</v>
      </c>
    </row>
    <row r="360" customFormat="false" ht="15" hidden="false" customHeight="false" outlineLevel="0" collapsed="false">
      <c r="A360" s="49" t="n">
        <v>12712</v>
      </c>
      <c r="B360" s="49" t="s">
        <v>206</v>
      </c>
      <c r="C360" s="63" t="n">
        <v>40156</v>
      </c>
      <c r="D360" s="63" t="n">
        <v>40858</v>
      </c>
      <c r="E360" s="49" t="n">
        <v>21</v>
      </c>
      <c r="F360" s="54" t="n">
        <v>297.8</v>
      </c>
      <c r="G360" s="54" t="n">
        <v>2116.23</v>
      </c>
      <c r="H360" s="54" t="n">
        <v>3387.75</v>
      </c>
      <c r="I360" s="54" t="n">
        <f aca="false">SUM(F360:H360)</f>
        <v>5801.78</v>
      </c>
      <c r="J360" s="49" t="n">
        <f aca="false">Calc!$C$5-D360</f>
        <v>29</v>
      </c>
      <c r="K360" s="49" t="n">
        <f aca="false">IF(J360&lt;=Calc!$C$11,4,IF(J360&lt;=Calc!$C$12,3,IF(J360&lt;=Calc!$C$13,2,1)))</f>
        <v>3</v>
      </c>
      <c r="L360" s="49" t="n">
        <f aca="false">1+(E360&gt;=Calc!$C$16)+(E360&gt;=Calc!$C$17)+(E360&gt;=Calc!$C$18)</f>
        <v>4</v>
      </c>
      <c r="M360" s="49" t="str">
        <f aca="false">IF(AND(K360=4,L360&gt;=3),"Champions",IF(AND(K360=3,L360&gt;=3),"Loyal",IF(K360&gt;=3,"Recent / New",IF(L360&gt;=3,"At Risk","Hibernating / Lost"))))</f>
        <v>Loyal</v>
      </c>
      <c r="N360" s="54" t="n">
        <f aca="false">IF(AND(Calc!$C$2&lt;=2009,Calc!$C$3&gt;=2009),F360,0)+IF(AND(Calc!$C$2&lt;=2010,Calc!$C$3&gt;=2010),G360,0)+IF(AND(Calc!$C$2&lt;=2011,Calc!$C$3&gt;=2011),H360,0)</f>
        <v>5801.78</v>
      </c>
      <c r="O360" s="61" t="n">
        <f aca="false">IF(AND(N360&gt;0,OR(Calc!$C$4="*",B360=Calc!$C$4)),N360+ROW()*0.000000001,0)</f>
        <v>5801.78000036</v>
      </c>
    </row>
    <row r="361" customFormat="false" ht="15" hidden="false" customHeight="false" outlineLevel="0" collapsed="false">
      <c r="A361" s="49" t="n">
        <v>12713</v>
      </c>
      <c r="B361" s="49" t="s">
        <v>206</v>
      </c>
      <c r="C361" s="63" t="n">
        <v>40886</v>
      </c>
      <c r="D361" s="63" t="n">
        <v>40886</v>
      </c>
      <c r="E361" s="49" t="n">
        <v>1</v>
      </c>
      <c r="F361" s="54" t="n">
        <v>0</v>
      </c>
      <c r="G361" s="54" t="n">
        <v>0</v>
      </c>
      <c r="H361" s="54" t="n">
        <v>794.55</v>
      </c>
      <c r="I361" s="54" t="n">
        <f aca="false">SUM(F361:H361)</f>
        <v>794.55</v>
      </c>
      <c r="J361" s="49" t="n">
        <f aca="false">Calc!$C$5-D361</f>
        <v>1</v>
      </c>
      <c r="K361" s="49" t="n">
        <f aca="false">IF(J361&lt;=Calc!$C$11,4,IF(J361&lt;=Calc!$C$12,3,IF(J361&lt;=Calc!$C$13,2,1)))</f>
        <v>4</v>
      </c>
      <c r="L361" s="49" t="n">
        <f aca="false">1+(E361&gt;=Calc!$C$16)+(E361&gt;=Calc!$C$17)+(E361&gt;=Calc!$C$18)</f>
        <v>1</v>
      </c>
      <c r="M361" s="49" t="str">
        <f aca="false">IF(AND(K361=4,L361&gt;=3),"Champions",IF(AND(K361=3,L361&gt;=3),"Loyal",IF(K361&gt;=3,"Recent / New",IF(L361&gt;=3,"At Risk","Hibernating / Lost"))))</f>
        <v>Recent / New</v>
      </c>
      <c r="N361" s="54" t="n">
        <f aca="false">IF(AND(Calc!$C$2&lt;=2009,Calc!$C$3&gt;=2009),F361,0)+IF(AND(Calc!$C$2&lt;=2010,Calc!$C$3&gt;=2010),G361,0)+IF(AND(Calc!$C$2&lt;=2011,Calc!$C$3&gt;=2011),H361,0)</f>
        <v>794.55</v>
      </c>
      <c r="O361" s="61" t="n">
        <f aca="false">IF(AND(N361&gt;0,OR(Calc!$C$4="*",B361=Calc!$C$4)),N361+ROW()*0.000000001,0)</f>
        <v>794.550000361</v>
      </c>
    </row>
    <row r="362" customFormat="false" ht="15" hidden="false" customHeight="false" outlineLevel="0" collapsed="false">
      <c r="A362" s="49" t="n">
        <v>12714</v>
      </c>
      <c r="B362" s="49" t="s">
        <v>205</v>
      </c>
      <c r="C362" s="63" t="n">
        <v>40151</v>
      </c>
      <c r="D362" s="63" t="n">
        <v>40877</v>
      </c>
      <c r="E362" s="49" t="n">
        <v>12</v>
      </c>
      <c r="F362" s="54" t="n">
        <v>556.65</v>
      </c>
      <c r="G362" s="54" t="n">
        <v>7964.2</v>
      </c>
      <c r="H362" s="54" t="n">
        <v>4294.86</v>
      </c>
      <c r="I362" s="54" t="n">
        <f aca="false">SUM(F362:H362)</f>
        <v>12815.71</v>
      </c>
      <c r="J362" s="49" t="n">
        <f aca="false">Calc!$C$5-D362</f>
        <v>10</v>
      </c>
      <c r="K362" s="49" t="n">
        <f aca="false">IF(J362&lt;=Calc!$C$11,4,IF(J362&lt;=Calc!$C$12,3,IF(J362&lt;=Calc!$C$13,2,1)))</f>
        <v>4</v>
      </c>
      <c r="L362" s="49" t="n">
        <f aca="false">1+(E362&gt;=Calc!$C$16)+(E362&gt;=Calc!$C$17)+(E362&gt;=Calc!$C$18)</f>
        <v>4</v>
      </c>
      <c r="M362" s="49" t="str">
        <f aca="false">IF(AND(K362=4,L362&gt;=3),"Champions",IF(AND(K362=3,L362&gt;=3),"Loyal",IF(K362&gt;=3,"Recent / New",IF(L362&gt;=3,"At Risk","Hibernating / Lost"))))</f>
        <v>Champions</v>
      </c>
      <c r="N362" s="54" t="n">
        <f aca="false">IF(AND(Calc!$C$2&lt;=2009,Calc!$C$3&gt;=2009),F362,0)+IF(AND(Calc!$C$2&lt;=2010,Calc!$C$3&gt;=2010),G362,0)+IF(AND(Calc!$C$2&lt;=2011,Calc!$C$3&gt;=2011),H362,0)</f>
        <v>12815.71</v>
      </c>
      <c r="O362" s="61" t="n">
        <f aca="false">IF(AND(N362&gt;0,OR(Calc!$C$4="*",B362=Calc!$C$4)),N362+ROW()*0.000000001,0)</f>
        <v>12815.710000362</v>
      </c>
    </row>
    <row r="363" customFormat="false" ht="15" hidden="false" customHeight="false" outlineLevel="0" collapsed="false">
      <c r="A363" s="49" t="n">
        <v>12715</v>
      </c>
      <c r="B363" s="49" t="s">
        <v>210</v>
      </c>
      <c r="C363" s="63" t="n">
        <v>40780</v>
      </c>
      <c r="D363" s="63" t="n">
        <v>40780</v>
      </c>
      <c r="E363" s="49" t="n">
        <v>1</v>
      </c>
      <c r="F363" s="54" t="n">
        <v>0</v>
      </c>
      <c r="G363" s="54" t="n">
        <v>0</v>
      </c>
      <c r="H363" s="54" t="n">
        <v>263.36</v>
      </c>
      <c r="I363" s="54" t="n">
        <f aca="false">SUM(F363:H363)</f>
        <v>263.36</v>
      </c>
      <c r="J363" s="49" t="n">
        <f aca="false">Calc!$C$5-D363</f>
        <v>107</v>
      </c>
      <c r="K363" s="49" t="n">
        <f aca="false">IF(J363&lt;=Calc!$C$11,4,IF(J363&lt;=Calc!$C$12,3,IF(J363&lt;=Calc!$C$13,2,1)))</f>
        <v>2</v>
      </c>
      <c r="L363" s="49" t="n">
        <f aca="false">1+(E363&gt;=Calc!$C$16)+(E363&gt;=Calc!$C$17)+(E363&gt;=Calc!$C$18)</f>
        <v>1</v>
      </c>
      <c r="M363" s="49" t="str">
        <f aca="false">IF(AND(K363=4,L363&gt;=3),"Champions",IF(AND(K363=3,L363&gt;=3),"Loyal",IF(K363&gt;=3,"Recent / New",IF(L363&gt;=3,"At Risk","Hibernating / Lost"))))</f>
        <v>Hibernating / Lost</v>
      </c>
      <c r="N363" s="54" t="n">
        <f aca="false">IF(AND(Calc!$C$2&lt;=2009,Calc!$C$3&gt;=2009),F363,0)+IF(AND(Calc!$C$2&lt;=2010,Calc!$C$3&gt;=2010),G363,0)+IF(AND(Calc!$C$2&lt;=2011,Calc!$C$3&gt;=2011),H363,0)</f>
        <v>263.36</v>
      </c>
      <c r="O363" s="61" t="n">
        <f aca="false">IF(AND(N363&gt;0,OR(Calc!$C$4="*",B363=Calc!$C$4)),N363+ROW()*0.000000001,0)</f>
        <v>263.360000363</v>
      </c>
    </row>
    <row r="364" customFormat="false" ht="15" hidden="false" customHeight="false" outlineLevel="0" collapsed="false">
      <c r="A364" s="49" t="n">
        <v>12716</v>
      </c>
      <c r="B364" s="49" t="s">
        <v>205</v>
      </c>
      <c r="C364" s="63" t="n">
        <v>40753</v>
      </c>
      <c r="D364" s="63" t="n">
        <v>40883</v>
      </c>
      <c r="E364" s="49" t="n">
        <v>2</v>
      </c>
      <c r="F364" s="54" t="n">
        <v>0</v>
      </c>
      <c r="G364" s="54" t="n">
        <v>0</v>
      </c>
      <c r="H364" s="54" t="n">
        <v>963.49</v>
      </c>
      <c r="I364" s="54" t="n">
        <f aca="false">SUM(F364:H364)</f>
        <v>963.49</v>
      </c>
      <c r="J364" s="49" t="n">
        <f aca="false">Calc!$C$5-D364</f>
        <v>4</v>
      </c>
      <c r="K364" s="49" t="n">
        <f aca="false">IF(J364&lt;=Calc!$C$11,4,IF(J364&lt;=Calc!$C$12,3,IF(J364&lt;=Calc!$C$13,2,1)))</f>
        <v>4</v>
      </c>
      <c r="L364" s="49" t="n">
        <f aca="false">1+(E364&gt;=Calc!$C$16)+(E364&gt;=Calc!$C$17)+(E364&gt;=Calc!$C$18)</f>
        <v>2</v>
      </c>
      <c r="M364" s="49" t="str">
        <f aca="false">IF(AND(K364=4,L364&gt;=3),"Champions",IF(AND(K364=3,L364&gt;=3),"Loyal",IF(K364&gt;=3,"Recent / New",IF(L364&gt;=3,"At Risk","Hibernating / Lost"))))</f>
        <v>Recent / New</v>
      </c>
      <c r="N364" s="54" t="n">
        <f aca="false">IF(AND(Calc!$C$2&lt;=2009,Calc!$C$3&gt;=2009),F364,0)+IF(AND(Calc!$C$2&lt;=2010,Calc!$C$3&gt;=2010),G364,0)+IF(AND(Calc!$C$2&lt;=2011,Calc!$C$3&gt;=2011),H364,0)</f>
        <v>963.49</v>
      </c>
      <c r="O364" s="61" t="n">
        <f aca="false">IF(AND(N364&gt;0,OR(Calc!$C$4="*",B364=Calc!$C$4)),N364+ROW()*0.000000001,0)</f>
        <v>963.490000364</v>
      </c>
    </row>
    <row r="365" customFormat="false" ht="15" hidden="false" customHeight="false" outlineLevel="0" collapsed="false">
      <c r="A365" s="49" t="n">
        <v>12717</v>
      </c>
      <c r="B365" s="49" t="s">
        <v>209</v>
      </c>
      <c r="C365" s="63" t="n">
        <v>40296</v>
      </c>
      <c r="D365" s="63" t="n">
        <v>40735</v>
      </c>
      <c r="E365" s="49" t="n">
        <v>3</v>
      </c>
      <c r="F365" s="54" t="n">
        <v>0</v>
      </c>
      <c r="G365" s="54" t="n">
        <v>227.93</v>
      </c>
      <c r="H365" s="54" t="n">
        <v>830.98</v>
      </c>
      <c r="I365" s="54" t="n">
        <f aca="false">SUM(F365:H365)</f>
        <v>1058.91</v>
      </c>
      <c r="J365" s="49" t="n">
        <f aca="false">Calc!$C$5-D365</f>
        <v>152</v>
      </c>
      <c r="K365" s="49" t="n">
        <f aca="false">IF(J365&lt;=Calc!$C$11,4,IF(J365&lt;=Calc!$C$12,3,IF(J365&lt;=Calc!$C$13,2,1)))</f>
        <v>2</v>
      </c>
      <c r="L365" s="49" t="n">
        <f aca="false">1+(E365&gt;=Calc!$C$16)+(E365&gt;=Calc!$C$17)+(E365&gt;=Calc!$C$18)</f>
        <v>2</v>
      </c>
      <c r="M365" s="49" t="str">
        <f aca="false">IF(AND(K365=4,L365&gt;=3),"Champions",IF(AND(K365=3,L365&gt;=3),"Loyal",IF(K365&gt;=3,"Recent / New",IF(L365&gt;=3,"At Risk","Hibernating / Lost"))))</f>
        <v>Hibernating / Lost</v>
      </c>
      <c r="N365" s="54" t="n">
        <f aca="false">IF(AND(Calc!$C$2&lt;=2009,Calc!$C$3&gt;=2009),F365,0)+IF(AND(Calc!$C$2&lt;=2010,Calc!$C$3&gt;=2010),G365,0)+IF(AND(Calc!$C$2&lt;=2011,Calc!$C$3&gt;=2011),H365,0)</f>
        <v>1058.91</v>
      </c>
      <c r="O365" s="61" t="n">
        <f aca="false">IF(AND(N365&gt;0,OR(Calc!$C$4="*",B365=Calc!$C$4)),N365+ROW()*0.000000001,0)</f>
        <v>1058.910000365</v>
      </c>
    </row>
    <row r="366" customFormat="false" ht="15" hidden="false" customHeight="false" outlineLevel="0" collapsed="false">
      <c r="A366" s="49" t="n">
        <v>12718</v>
      </c>
      <c r="B366" s="49" t="s">
        <v>205</v>
      </c>
      <c r="C366" s="63" t="n">
        <v>40815</v>
      </c>
      <c r="D366" s="63" t="n">
        <v>40815</v>
      </c>
      <c r="E366" s="49" t="n">
        <v>1</v>
      </c>
      <c r="F366" s="54" t="n">
        <v>0</v>
      </c>
      <c r="G366" s="54" t="n">
        <v>0</v>
      </c>
      <c r="H366" s="54" t="n">
        <v>202.25</v>
      </c>
      <c r="I366" s="54" t="n">
        <f aca="false">SUM(F366:H366)</f>
        <v>202.25</v>
      </c>
      <c r="J366" s="49" t="n">
        <f aca="false">Calc!$C$5-D366</f>
        <v>72</v>
      </c>
      <c r="K366" s="49" t="n">
        <f aca="false">IF(J366&lt;=Calc!$C$11,4,IF(J366&lt;=Calc!$C$12,3,IF(J366&lt;=Calc!$C$13,2,1)))</f>
        <v>3</v>
      </c>
      <c r="L366" s="49" t="n">
        <f aca="false">1+(E366&gt;=Calc!$C$16)+(E366&gt;=Calc!$C$17)+(E366&gt;=Calc!$C$18)</f>
        <v>1</v>
      </c>
      <c r="M366" s="49" t="str">
        <f aca="false">IF(AND(K366=4,L366&gt;=3),"Champions",IF(AND(K366=3,L366&gt;=3),"Loyal",IF(K366&gt;=3,"Recent / New",IF(L366&gt;=3,"At Risk","Hibernating / Lost"))))</f>
        <v>Recent / New</v>
      </c>
      <c r="N366" s="54" t="n">
        <f aca="false">IF(AND(Calc!$C$2&lt;=2009,Calc!$C$3&gt;=2009),F366,0)+IF(AND(Calc!$C$2&lt;=2010,Calc!$C$3&gt;=2010),G366,0)+IF(AND(Calc!$C$2&lt;=2011,Calc!$C$3&gt;=2011),H366,0)</f>
        <v>202.25</v>
      </c>
      <c r="O366" s="61" t="n">
        <f aca="false">IF(AND(N366&gt;0,OR(Calc!$C$4="*",B366=Calc!$C$4)),N366+ROW()*0.000000001,0)</f>
        <v>202.250000366</v>
      </c>
    </row>
    <row r="367" customFormat="false" ht="15" hidden="false" customHeight="false" outlineLevel="0" collapsed="false">
      <c r="A367" s="49" t="n">
        <v>12719</v>
      </c>
      <c r="B367" s="49" t="s">
        <v>205</v>
      </c>
      <c r="C367" s="63" t="n">
        <v>40821</v>
      </c>
      <c r="D367" s="63" t="n">
        <v>40881</v>
      </c>
      <c r="E367" s="49" t="n">
        <v>2</v>
      </c>
      <c r="F367" s="54" t="n">
        <v>0</v>
      </c>
      <c r="G367" s="54" t="n">
        <v>0</v>
      </c>
      <c r="H367" s="54" t="n">
        <v>536.1</v>
      </c>
      <c r="I367" s="54" t="n">
        <f aca="false">SUM(F367:H367)</f>
        <v>536.1</v>
      </c>
      <c r="J367" s="49" t="n">
        <f aca="false">Calc!$C$5-D367</f>
        <v>6</v>
      </c>
      <c r="K367" s="49" t="n">
        <f aca="false">IF(J367&lt;=Calc!$C$11,4,IF(J367&lt;=Calc!$C$12,3,IF(J367&lt;=Calc!$C$13,2,1)))</f>
        <v>4</v>
      </c>
      <c r="L367" s="49" t="n">
        <f aca="false">1+(E367&gt;=Calc!$C$16)+(E367&gt;=Calc!$C$17)+(E367&gt;=Calc!$C$18)</f>
        <v>2</v>
      </c>
      <c r="M367" s="49" t="str">
        <f aca="false">IF(AND(K367=4,L367&gt;=3),"Champions",IF(AND(K367=3,L367&gt;=3),"Loyal",IF(K367&gt;=3,"Recent / New",IF(L367&gt;=3,"At Risk","Hibernating / Lost"))))</f>
        <v>Recent / New</v>
      </c>
      <c r="N367" s="54" t="n">
        <f aca="false">IF(AND(Calc!$C$2&lt;=2009,Calc!$C$3&gt;=2009),F367,0)+IF(AND(Calc!$C$2&lt;=2010,Calc!$C$3&gt;=2010),G367,0)+IF(AND(Calc!$C$2&lt;=2011,Calc!$C$3&gt;=2011),H367,0)</f>
        <v>536.1</v>
      </c>
      <c r="O367" s="61" t="n">
        <f aca="false">IF(AND(N367&gt;0,OR(Calc!$C$4="*",B367=Calc!$C$4)),N367+ROW()*0.000000001,0)</f>
        <v>536.100000367</v>
      </c>
    </row>
    <row r="368" customFormat="false" ht="15" hidden="false" customHeight="false" outlineLevel="0" collapsed="false">
      <c r="A368" s="49" t="n">
        <v>12720</v>
      </c>
      <c r="B368" s="49" t="s">
        <v>206</v>
      </c>
      <c r="C368" s="63" t="n">
        <v>40380</v>
      </c>
      <c r="D368" s="63" t="n">
        <v>40884</v>
      </c>
      <c r="E368" s="49" t="n">
        <v>29</v>
      </c>
      <c r="F368" s="54" t="n">
        <v>0</v>
      </c>
      <c r="G368" s="54" t="n">
        <v>2176.34</v>
      </c>
      <c r="H368" s="54" t="n">
        <v>4534.15</v>
      </c>
      <c r="I368" s="54" t="n">
        <f aca="false">SUM(F368:H368)</f>
        <v>6710.49</v>
      </c>
      <c r="J368" s="49" t="n">
        <f aca="false">Calc!$C$5-D368</f>
        <v>3</v>
      </c>
      <c r="K368" s="49" t="n">
        <f aca="false">IF(J368&lt;=Calc!$C$11,4,IF(J368&lt;=Calc!$C$12,3,IF(J368&lt;=Calc!$C$13,2,1)))</f>
        <v>4</v>
      </c>
      <c r="L368" s="49" t="n">
        <f aca="false">1+(E368&gt;=Calc!$C$16)+(E368&gt;=Calc!$C$17)+(E368&gt;=Calc!$C$18)</f>
        <v>4</v>
      </c>
      <c r="M368" s="49" t="str">
        <f aca="false">IF(AND(K368=4,L368&gt;=3),"Champions",IF(AND(K368=3,L368&gt;=3),"Loyal",IF(K368&gt;=3,"Recent / New",IF(L368&gt;=3,"At Risk","Hibernating / Lost"))))</f>
        <v>Champions</v>
      </c>
      <c r="N368" s="54" t="n">
        <f aca="false">IF(AND(Calc!$C$2&lt;=2009,Calc!$C$3&gt;=2009),F368,0)+IF(AND(Calc!$C$2&lt;=2010,Calc!$C$3&gt;=2010),G368,0)+IF(AND(Calc!$C$2&lt;=2011,Calc!$C$3&gt;=2011),H368,0)</f>
        <v>6710.49</v>
      </c>
      <c r="O368" s="61" t="n">
        <f aca="false">IF(AND(N368&gt;0,OR(Calc!$C$4="*",B368=Calc!$C$4)),N368+ROW()*0.000000001,0)</f>
        <v>6710.490000368</v>
      </c>
    </row>
    <row r="369" customFormat="false" ht="15" hidden="false" customHeight="false" outlineLevel="0" collapsed="false">
      <c r="A369" s="49" t="n">
        <v>12721</v>
      </c>
      <c r="B369" s="49" t="s">
        <v>205</v>
      </c>
      <c r="C369" s="63" t="n">
        <v>40415</v>
      </c>
      <c r="D369" s="63" t="n">
        <v>40855</v>
      </c>
      <c r="E369" s="49" t="n">
        <v>8</v>
      </c>
      <c r="F369" s="54" t="n">
        <v>0</v>
      </c>
      <c r="G369" s="54" t="n">
        <v>1438.3</v>
      </c>
      <c r="H369" s="54" t="n">
        <v>2117.53</v>
      </c>
      <c r="I369" s="54" t="n">
        <f aca="false">SUM(F369:H369)</f>
        <v>3555.83</v>
      </c>
      <c r="J369" s="49" t="n">
        <f aca="false">Calc!$C$5-D369</f>
        <v>32</v>
      </c>
      <c r="K369" s="49" t="n">
        <f aca="false">IF(J369&lt;=Calc!$C$11,4,IF(J369&lt;=Calc!$C$12,3,IF(J369&lt;=Calc!$C$13,2,1)))</f>
        <v>3</v>
      </c>
      <c r="L369" s="49" t="n">
        <f aca="false">1+(E369&gt;=Calc!$C$16)+(E369&gt;=Calc!$C$17)+(E369&gt;=Calc!$C$18)</f>
        <v>4</v>
      </c>
      <c r="M369" s="49" t="str">
        <f aca="false">IF(AND(K369=4,L369&gt;=3),"Champions",IF(AND(K369=3,L369&gt;=3),"Loyal",IF(K369&gt;=3,"Recent / New",IF(L369&gt;=3,"At Risk","Hibernating / Lost"))))</f>
        <v>Loyal</v>
      </c>
      <c r="N369" s="54" t="n">
        <f aca="false">IF(AND(Calc!$C$2&lt;=2009,Calc!$C$3&gt;=2009),F369,0)+IF(AND(Calc!$C$2&lt;=2010,Calc!$C$3&gt;=2010),G369,0)+IF(AND(Calc!$C$2&lt;=2011,Calc!$C$3&gt;=2011),H369,0)</f>
        <v>3555.83</v>
      </c>
      <c r="O369" s="61" t="n">
        <f aca="false">IF(AND(N369&gt;0,OR(Calc!$C$4="*",B369=Calc!$C$4)),N369+ROW()*0.000000001,0)</f>
        <v>3555.830000369</v>
      </c>
    </row>
    <row r="370" customFormat="false" ht="15" hidden="false" customHeight="false" outlineLevel="0" collapsed="false">
      <c r="A370" s="49" t="n">
        <v>12722</v>
      </c>
      <c r="B370" s="49" t="s">
        <v>205</v>
      </c>
      <c r="C370" s="63" t="n">
        <v>40736</v>
      </c>
      <c r="D370" s="63" t="n">
        <v>40801</v>
      </c>
      <c r="E370" s="49" t="n">
        <v>4</v>
      </c>
      <c r="F370" s="54" t="n">
        <v>0</v>
      </c>
      <c r="G370" s="54" t="n">
        <v>0</v>
      </c>
      <c r="H370" s="54" t="n">
        <v>886.33</v>
      </c>
      <c r="I370" s="54" t="n">
        <f aca="false">SUM(F370:H370)</f>
        <v>886.33</v>
      </c>
      <c r="J370" s="49" t="n">
        <f aca="false">Calc!$C$5-D370</f>
        <v>86</v>
      </c>
      <c r="K370" s="49" t="n">
        <f aca="false">IF(J370&lt;=Calc!$C$11,4,IF(J370&lt;=Calc!$C$12,3,IF(J370&lt;=Calc!$C$13,2,1)))</f>
        <v>3</v>
      </c>
      <c r="L370" s="49" t="n">
        <f aca="false">1+(E370&gt;=Calc!$C$16)+(E370&gt;=Calc!$C$17)+(E370&gt;=Calc!$C$18)</f>
        <v>3</v>
      </c>
      <c r="M370" s="49" t="str">
        <f aca="false">IF(AND(K370=4,L370&gt;=3),"Champions",IF(AND(K370=3,L370&gt;=3),"Loyal",IF(K370&gt;=3,"Recent / New",IF(L370&gt;=3,"At Risk","Hibernating / Lost"))))</f>
        <v>Loyal</v>
      </c>
      <c r="N370" s="54" t="n">
        <f aca="false">IF(AND(Calc!$C$2&lt;=2009,Calc!$C$3&gt;=2009),F370,0)+IF(AND(Calc!$C$2&lt;=2010,Calc!$C$3&gt;=2010),G370,0)+IF(AND(Calc!$C$2&lt;=2011,Calc!$C$3&gt;=2011),H370,0)</f>
        <v>886.33</v>
      </c>
      <c r="O370" s="61" t="n">
        <f aca="false">IF(AND(N370&gt;0,OR(Calc!$C$4="*",B370=Calc!$C$4)),N370+ROW()*0.000000001,0)</f>
        <v>886.33000037</v>
      </c>
    </row>
    <row r="371" customFormat="false" ht="15" hidden="false" customHeight="false" outlineLevel="0" collapsed="false">
      <c r="A371" s="49" t="n">
        <v>12723</v>
      </c>
      <c r="B371" s="49" t="s">
        <v>205</v>
      </c>
      <c r="C371" s="63" t="n">
        <v>40821</v>
      </c>
      <c r="D371" s="63" t="n">
        <v>40883</v>
      </c>
      <c r="E371" s="49" t="n">
        <v>5</v>
      </c>
      <c r="F371" s="54" t="n">
        <v>0</v>
      </c>
      <c r="G371" s="54" t="n">
        <v>0</v>
      </c>
      <c r="H371" s="54" t="n">
        <v>707.07</v>
      </c>
      <c r="I371" s="54" t="n">
        <f aca="false">SUM(F371:H371)</f>
        <v>707.07</v>
      </c>
      <c r="J371" s="49" t="n">
        <f aca="false">Calc!$C$5-D371</f>
        <v>4</v>
      </c>
      <c r="K371" s="49" t="n">
        <f aca="false">IF(J371&lt;=Calc!$C$11,4,IF(J371&lt;=Calc!$C$12,3,IF(J371&lt;=Calc!$C$13,2,1)))</f>
        <v>4</v>
      </c>
      <c r="L371" s="49" t="n">
        <f aca="false">1+(E371&gt;=Calc!$C$16)+(E371&gt;=Calc!$C$17)+(E371&gt;=Calc!$C$18)</f>
        <v>3</v>
      </c>
      <c r="M371" s="49" t="str">
        <f aca="false">IF(AND(K371=4,L371&gt;=3),"Champions",IF(AND(K371=3,L371&gt;=3),"Loyal",IF(K371&gt;=3,"Recent / New",IF(L371&gt;=3,"At Risk","Hibernating / Lost"))))</f>
        <v>Champions</v>
      </c>
      <c r="N371" s="54" t="n">
        <f aca="false">IF(AND(Calc!$C$2&lt;=2009,Calc!$C$3&gt;=2009),F371,0)+IF(AND(Calc!$C$2&lt;=2010,Calc!$C$3&gt;=2010),G371,0)+IF(AND(Calc!$C$2&lt;=2011,Calc!$C$3&gt;=2011),H371,0)</f>
        <v>707.07</v>
      </c>
      <c r="O371" s="61" t="n">
        <f aca="false">IF(AND(N371&gt;0,OR(Calc!$C$4="*",B371=Calc!$C$4)),N371+ROW()*0.000000001,0)</f>
        <v>707.070000371</v>
      </c>
    </row>
    <row r="372" customFormat="false" ht="15" hidden="false" customHeight="false" outlineLevel="0" collapsed="false">
      <c r="A372" s="49" t="n">
        <v>12724</v>
      </c>
      <c r="B372" s="49" t="s">
        <v>205</v>
      </c>
      <c r="C372" s="63" t="n">
        <v>40351</v>
      </c>
      <c r="D372" s="63" t="n">
        <v>40881</v>
      </c>
      <c r="E372" s="49" t="n">
        <v>7</v>
      </c>
      <c r="F372" s="54" t="n">
        <v>0</v>
      </c>
      <c r="G372" s="54" t="n">
        <v>1160.11</v>
      </c>
      <c r="H372" s="54" t="n">
        <v>923.41</v>
      </c>
      <c r="I372" s="54" t="n">
        <f aca="false">SUM(F372:H372)</f>
        <v>2083.52</v>
      </c>
      <c r="J372" s="49" t="n">
        <f aca="false">Calc!$C$5-D372</f>
        <v>6</v>
      </c>
      <c r="K372" s="49" t="n">
        <f aca="false">IF(J372&lt;=Calc!$C$11,4,IF(J372&lt;=Calc!$C$12,3,IF(J372&lt;=Calc!$C$13,2,1)))</f>
        <v>4</v>
      </c>
      <c r="L372" s="49" t="n">
        <f aca="false">1+(E372&gt;=Calc!$C$16)+(E372&gt;=Calc!$C$17)+(E372&gt;=Calc!$C$18)</f>
        <v>3</v>
      </c>
      <c r="M372" s="49" t="str">
        <f aca="false">IF(AND(K372=4,L372&gt;=3),"Champions",IF(AND(K372=3,L372&gt;=3),"Loyal",IF(K372&gt;=3,"Recent / New",IF(L372&gt;=3,"At Risk","Hibernating / Lost"))))</f>
        <v>Champions</v>
      </c>
      <c r="N372" s="54" t="n">
        <f aca="false">IF(AND(Calc!$C$2&lt;=2009,Calc!$C$3&gt;=2009),F372,0)+IF(AND(Calc!$C$2&lt;=2010,Calc!$C$3&gt;=2010),G372,0)+IF(AND(Calc!$C$2&lt;=2011,Calc!$C$3&gt;=2011),H372,0)</f>
        <v>2083.52</v>
      </c>
      <c r="O372" s="61" t="n">
        <f aca="false">IF(AND(N372&gt;0,OR(Calc!$C$4="*",B372=Calc!$C$4)),N372+ROW()*0.000000001,0)</f>
        <v>2083.520000372</v>
      </c>
    </row>
    <row r="373" customFormat="false" ht="15" hidden="false" customHeight="false" outlineLevel="0" collapsed="false">
      <c r="A373" s="49" t="n">
        <v>12725</v>
      </c>
      <c r="B373" s="49" t="s">
        <v>192</v>
      </c>
      <c r="C373" s="63" t="n">
        <v>40302</v>
      </c>
      <c r="D373" s="63" t="n">
        <v>40515</v>
      </c>
      <c r="E373" s="49" t="n">
        <v>3</v>
      </c>
      <c r="F373" s="54" t="n">
        <v>0</v>
      </c>
      <c r="G373" s="54" t="n">
        <v>1906.76</v>
      </c>
      <c r="H373" s="54" t="n">
        <v>0</v>
      </c>
      <c r="I373" s="54" t="n">
        <f aca="false">SUM(F373:H373)</f>
        <v>1906.76</v>
      </c>
      <c r="J373" s="49" t="n">
        <f aca="false">Calc!$C$5-D373</f>
        <v>372</v>
      </c>
      <c r="K373" s="49" t="n">
        <f aca="false">IF(J373&lt;=Calc!$C$11,4,IF(J373&lt;=Calc!$C$12,3,IF(J373&lt;=Calc!$C$13,2,1)))</f>
        <v>2</v>
      </c>
      <c r="L373" s="49" t="n">
        <f aca="false">1+(E373&gt;=Calc!$C$16)+(E373&gt;=Calc!$C$17)+(E373&gt;=Calc!$C$18)</f>
        <v>2</v>
      </c>
      <c r="M373" s="49" t="str">
        <f aca="false">IF(AND(K373=4,L373&gt;=3),"Champions",IF(AND(K373=3,L373&gt;=3),"Loyal",IF(K373&gt;=3,"Recent / New",IF(L373&gt;=3,"At Risk","Hibernating / Lost"))))</f>
        <v>Hibernating / Lost</v>
      </c>
      <c r="N373" s="54" t="n">
        <f aca="false">IF(AND(Calc!$C$2&lt;=2009,Calc!$C$3&gt;=2009),F373,0)+IF(AND(Calc!$C$2&lt;=2010,Calc!$C$3&gt;=2010),G373,0)+IF(AND(Calc!$C$2&lt;=2011,Calc!$C$3&gt;=2011),H373,0)</f>
        <v>1906.76</v>
      </c>
      <c r="O373" s="61" t="n">
        <f aca="false">IF(AND(N373&gt;0,OR(Calc!$C$4="*",B373=Calc!$C$4)),N373+ROW()*0.000000001,0)</f>
        <v>1906.760000373</v>
      </c>
    </row>
    <row r="374" customFormat="false" ht="15" hidden="false" customHeight="false" outlineLevel="0" collapsed="false">
      <c r="A374" s="49" t="n">
        <v>12726</v>
      </c>
      <c r="B374" s="49" t="s">
        <v>205</v>
      </c>
      <c r="C374" s="63" t="n">
        <v>40262</v>
      </c>
      <c r="D374" s="63" t="n">
        <v>40858</v>
      </c>
      <c r="E374" s="49" t="n">
        <v>11</v>
      </c>
      <c r="F374" s="54" t="n">
        <v>0</v>
      </c>
      <c r="G374" s="54" t="n">
        <v>1431.78</v>
      </c>
      <c r="H374" s="54" t="n">
        <v>2258.82</v>
      </c>
      <c r="I374" s="54" t="n">
        <f aca="false">SUM(F374:H374)</f>
        <v>3690.6</v>
      </c>
      <c r="J374" s="49" t="n">
        <f aca="false">Calc!$C$5-D374</f>
        <v>29</v>
      </c>
      <c r="K374" s="49" t="n">
        <f aca="false">IF(J374&lt;=Calc!$C$11,4,IF(J374&lt;=Calc!$C$12,3,IF(J374&lt;=Calc!$C$13,2,1)))</f>
        <v>3</v>
      </c>
      <c r="L374" s="49" t="n">
        <f aca="false">1+(E374&gt;=Calc!$C$16)+(E374&gt;=Calc!$C$17)+(E374&gt;=Calc!$C$18)</f>
        <v>4</v>
      </c>
      <c r="M374" s="49" t="str">
        <f aca="false">IF(AND(K374=4,L374&gt;=3),"Champions",IF(AND(K374=3,L374&gt;=3),"Loyal",IF(K374&gt;=3,"Recent / New",IF(L374&gt;=3,"At Risk","Hibernating / Lost"))))</f>
        <v>Loyal</v>
      </c>
      <c r="N374" s="54" t="n">
        <f aca="false">IF(AND(Calc!$C$2&lt;=2009,Calc!$C$3&gt;=2009),F374,0)+IF(AND(Calc!$C$2&lt;=2010,Calc!$C$3&gt;=2010),G374,0)+IF(AND(Calc!$C$2&lt;=2011,Calc!$C$3&gt;=2011),H374,0)</f>
        <v>3690.6</v>
      </c>
      <c r="O374" s="61" t="n">
        <f aca="false">IF(AND(N374&gt;0,OR(Calc!$C$4="*",B374=Calc!$C$4)),N374+ROW()*0.000000001,0)</f>
        <v>3690.600000374</v>
      </c>
    </row>
    <row r="375" customFormat="false" ht="15" hidden="false" customHeight="false" outlineLevel="0" collapsed="false">
      <c r="A375" s="49" t="n">
        <v>12727</v>
      </c>
      <c r="B375" s="49" t="s">
        <v>205</v>
      </c>
      <c r="C375" s="63" t="n">
        <v>40232</v>
      </c>
      <c r="D375" s="63" t="n">
        <v>40876</v>
      </c>
      <c r="E375" s="49" t="n">
        <v>10</v>
      </c>
      <c r="F375" s="54" t="n">
        <v>0</v>
      </c>
      <c r="G375" s="54" t="n">
        <v>1464.83</v>
      </c>
      <c r="H375" s="54" t="n">
        <v>3425.7</v>
      </c>
      <c r="I375" s="54" t="n">
        <f aca="false">SUM(F375:H375)</f>
        <v>4890.53</v>
      </c>
      <c r="J375" s="49" t="n">
        <f aca="false">Calc!$C$5-D375</f>
        <v>11</v>
      </c>
      <c r="K375" s="49" t="n">
        <f aca="false">IF(J375&lt;=Calc!$C$11,4,IF(J375&lt;=Calc!$C$12,3,IF(J375&lt;=Calc!$C$13,2,1)))</f>
        <v>4</v>
      </c>
      <c r="L375" s="49" t="n">
        <f aca="false">1+(E375&gt;=Calc!$C$16)+(E375&gt;=Calc!$C$17)+(E375&gt;=Calc!$C$18)</f>
        <v>4</v>
      </c>
      <c r="M375" s="49" t="str">
        <f aca="false">IF(AND(K375=4,L375&gt;=3),"Champions",IF(AND(K375=3,L375&gt;=3),"Loyal",IF(K375&gt;=3,"Recent / New",IF(L375&gt;=3,"At Risk","Hibernating / Lost"))))</f>
        <v>Champions</v>
      </c>
      <c r="N375" s="54" t="n">
        <f aca="false">IF(AND(Calc!$C$2&lt;=2009,Calc!$C$3&gt;=2009),F375,0)+IF(AND(Calc!$C$2&lt;=2010,Calc!$C$3&gt;=2010),G375,0)+IF(AND(Calc!$C$2&lt;=2011,Calc!$C$3&gt;=2011),H375,0)</f>
        <v>4890.53</v>
      </c>
      <c r="O375" s="61" t="n">
        <f aca="false">IF(AND(N375&gt;0,OR(Calc!$C$4="*",B375=Calc!$C$4)),N375+ROW()*0.000000001,0)</f>
        <v>4890.530000375</v>
      </c>
    </row>
    <row r="376" customFormat="false" ht="15" hidden="false" customHeight="false" outlineLevel="0" collapsed="false">
      <c r="A376" s="49" t="n">
        <v>12728</v>
      </c>
      <c r="B376" s="49" t="s">
        <v>205</v>
      </c>
      <c r="C376" s="63" t="n">
        <v>40503</v>
      </c>
      <c r="D376" s="63" t="n">
        <v>40815</v>
      </c>
      <c r="E376" s="49" t="n">
        <v>5</v>
      </c>
      <c r="F376" s="54" t="n">
        <v>0</v>
      </c>
      <c r="G376" s="54" t="n">
        <v>197.84</v>
      </c>
      <c r="H376" s="54" t="n">
        <v>728.33</v>
      </c>
      <c r="I376" s="54" t="n">
        <f aca="false">SUM(F376:H376)</f>
        <v>926.17</v>
      </c>
      <c r="J376" s="49" t="n">
        <f aca="false">Calc!$C$5-D376</f>
        <v>72</v>
      </c>
      <c r="K376" s="49" t="n">
        <f aca="false">IF(J376&lt;=Calc!$C$11,4,IF(J376&lt;=Calc!$C$12,3,IF(J376&lt;=Calc!$C$13,2,1)))</f>
        <v>3</v>
      </c>
      <c r="L376" s="49" t="n">
        <f aca="false">1+(E376&gt;=Calc!$C$16)+(E376&gt;=Calc!$C$17)+(E376&gt;=Calc!$C$18)</f>
        <v>3</v>
      </c>
      <c r="M376" s="49" t="str">
        <f aca="false">IF(AND(K376=4,L376&gt;=3),"Champions",IF(AND(K376=3,L376&gt;=3),"Loyal",IF(K376&gt;=3,"Recent / New",IF(L376&gt;=3,"At Risk","Hibernating / Lost"))))</f>
        <v>Loyal</v>
      </c>
      <c r="N376" s="54" t="n">
        <f aca="false">IF(AND(Calc!$C$2&lt;=2009,Calc!$C$3&gt;=2009),F376,0)+IF(AND(Calc!$C$2&lt;=2010,Calc!$C$3&gt;=2010),G376,0)+IF(AND(Calc!$C$2&lt;=2011,Calc!$C$3&gt;=2011),H376,0)</f>
        <v>926.17</v>
      </c>
      <c r="O376" s="61" t="n">
        <f aca="false">IF(AND(N376&gt;0,OR(Calc!$C$4="*",B376=Calc!$C$4)),N376+ROW()*0.000000001,0)</f>
        <v>926.170000376</v>
      </c>
    </row>
    <row r="377" customFormat="false" ht="15" hidden="false" customHeight="false" outlineLevel="0" collapsed="false">
      <c r="A377" s="49" t="n">
        <v>12729</v>
      </c>
      <c r="B377" s="49" t="s">
        <v>205</v>
      </c>
      <c r="C377" s="63" t="n">
        <v>40773</v>
      </c>
      <c r="D377" s="63" t="n">
        <v>40773</v>
      </c>
      <c r="E377" s="49" t="n">
        <v>1</v>
      </c>
      <c r="F377" s="54" t="n">
        <v>0</v>
      </c>
      <c r="G377" s="54" t="n">
        <v>0</v>
      </c>
      <c r="H377" s="54" t="n">
        <v>417.01</v>
      </c>
      <c r="I377" s="54" t="n">
        <f aca="false">SUM(F377:H377)</f>
        <v>417.01</v>
      </c>
      <c r="J377" s="49" t="n">
        <f aca="false">Calc!$C$5-D377</f>
        <v>114</v>
      </c>
      <c r="K377" s="49" t="n">
        <f aca="false">IF(J377&lt;=Calc!$C$11,4,IF(J377&lt;=Calc!$C$12,3,IF(J377&lt;=Calc!$C$13,2,1)))</f>
        <v>2</v>
      </c>
      <c r="L377" s="49" t="n">
        <f aca="false">1+(E377&gt;=Calc!$C$16)+(E377&gt;=Calc!$C$17)+(E377&gt;=Calc!$C$18)</f>
        <v>1</v>
      </c>
      <c r="M377" s="49" t="str">
        <f aca="false">IF(AND(K377=4,L377&gt;=3),"Champions",IF(AND(K377=3,L377&gt;=3),"Loyal",IF(K377&gt;=3,"Recent / New",IF(L377&gt;=3,"At Risk","Hibernating / Lost"))))</f>
        <v>Hibernating / Lost</v>
      </c>
      <c r="N377" s="54" t="n">
        <f aca="false">IF(AND(Calc!$C$2&lt;=2009,Calc!$C$3&gt;=2009),F377,0)+IF(AND(Calc!$C$2&lt;=2010,Calc!$C$3&gt;=2010),G377,0)+IF(AND(Calc!$C$2&lt;=2011,Calc!$C$3&gt;=2011),H377,0)</f>
        <v>417.01</v>
      </c>
      <c r="O377" s="61" t="n">
        <f aca="false">IF(AND(N377&gt;0,OR(Calc!$C$4="*",B377=Calc!$C$4)),N377+ROW()*0.000000001,0)</f>
        <v>417.010000377</v>
      </c>
    </row>
    <row r="378" customFormat="false" ht="15" hidden="false" customHeight="false" outlineLevel="0" collapsed="false">
      <c r="A378" s="49" t="n">
        <v>12730</v>
      </c>
      <c r="B378" s="49" t="s">
        <v>206</v>
      </c>
      <c r="C378" s="63" t="n">
        <v>40365</v>
      </c>
      <c r="D378" s="63" t="n">
        <v>40365</v>
      </c>
      <c r="E378" s="49" t="n">
        <v>1</v>
      </c>
      <c r="F378" s="54" t="n">
        <v>0</v>
      </c>
      <c r="G378" s="54" t="n">
        <v>703.25</v>
      </c>
      <c r="H378" s="54" t="n">
        <v>0</v>
      </c>
      <c r="I378" s="54" t="n">
        <f aca="false">SUM(F378:H378)</f>
        <v>703.25</v>
      </c>
      <c r="J378" s="49" t="n">
        <f aca="false">Calc!$C$5-D378</f>
        <v>522</v>
      </c>
      <c r="K378" s="49" t="n">
        <f aca="false">IF(J378&lt;=Calc!$C$11,4,IF(J378&lt;=Calc!$C$12,3,IF(J378&lt;=Calc!$C$13,2,1)))</f>
        <v>1</v>
      </c>
      <c r="L378" s="49" t="n">
        <f aca="false">1+(E378&gt;=Calc!$C$16)+(E378&gt;=Calc!$C$17)+(E378&gt;=Calc!$C$18)</f>
        <v>1</v>
      </c>
      <c r="M378" s="49" t="str">
        <f aca="false">IF(AND(K378=4,L378&gt;=3),"Champions",IF(AND(K378=3,L378&gt;=3),"Loyal",IF(K378&gt;=3,"Recent / New",IF(L378&gt;=3,"At Risk","Hibernating / Lost"))))</f>
        <v>Hibernating / Lost</v>
      </c>
      <c r="N378" s="54" t="n">
        <f aca="false">IF(AND(Calc!$C$2&lt;=2009,Calc!$C$3&gt;=2009),F378,0)+IF(AND(Calc!$C$2&lt;=2010,Calc!$C$3&gt;=2010),G378,0)+IF(AND(Calc!$C$2&lt;=2011,Calc!$C$3&gt;=2011),H378,0)</f>
        <v>703.25</v>
      </c>
      <c r="O378" s="61" t="n">
        <f aca="false">IF(AND(N378&gt;0,OR(Calc!$C$4="*",B378=Calc!$C$4)),N378+ROW()*0.000000001,0)</f>
        <v>703.250000378</v>
      </c>
    </row>
    <row r="379" customFormat="false" ht="15" hidden="false" customHeight="false" outlineLevel="0" collapsed="false">
      <c r="A379" s="49" t="n">
        <v>12731</v>
      </c>
      <c r="B379" s="49" t="s">
        <v>205</v>
      </c>
      <c r="C379" s="63" t="n">
        <v>40239</v>
      </c>
      <c r="D379" s="63" t="n">
        <v>40863</v>
      </c>
      <c r="E379" s="49" t="n">
        <v>17</v>
      </c>
      <c r="F379" s="54" t="n">
        <v>0</v>
      </c>
      <c r="G379" s="54" t="n">
        <v>7807.7</v>
      </c>
      <c r="H379" s="54" t="n">
        <v>17732.51</v>
      </c>
      <c r="I379" s="54" t="n">
        <f aca="false">SUM(F379:H379)</f>
        <v>25540.21</v>
      </c>
      <c r="J379" s="49" t="n">
        <f aca="false">Calc!$C$5-D379</f>
        <v>24</v>
      </c>
      <c r="K379" s="49" t="n">
        <f aca="false">IF(J379&lt;=Calc!$C$11,4,IF(J379&lt;=Calc!$C$12,3,IF(J379&lt;=Calc!$C$13,2,1)))</f>
        <v>4</v>
      </c>
      <c r="L379" s="49" t="n">
        <f aca="false">1+(E379&gt;=Calc!$C$16)+(E379&gt;=Calc!$C$17)+(E379&gt;=Calc!$C$18)</f>
        <v>4</v>
      </c>
      <c r="M379" s="49" t="str">
        <f aca="false">IF(AND(K379=4,L379&gt;=3),"Champions",IF(AND(K379=3,L379&gt;=3),"Loyal",IF(K379&gt;=3,"Recent / New",IF(L379&gt;=3,"At Risk","Hibernating / Lost"))))</f>
        <v>Champions</v>
      </c>
      <c r="N379" s="54" t="n">
        <f aca="false">IF(AND(Calc!$C$2&lt;=2009,Calc!$C$3&gt;=2009),F379,0)+IF(AND(Calc!$C$2&lt;=2010,Calc!$C$3&gt;=2010),G379,0)+IF(AND(Calc!$C$2&lt;=2011,Calc!$C$3&gt;=2011),H379,0)</f>
        <v>25540.21</v>
      </c>
      <c r="O379" s="61" t="n">
        <f aca="false">IF(AND(N379&gt;0,OR(Calc!$C$4="*",B379=Calc!$C$4)),N379+ROW()*0.000000001,0)</f>
        <v>25540.210000379</v>
      </c>
    </row>
    <row r="380" customFormat="false" ht="15" hidden="false" customHeight="false" outlineLevel="0" collapsed="false">
      <c r="A380" s="49" t="n">
        <v>12732</v>
      </c>
      <c r="B380" s="49" t="s">
        <v>205</v>
      </c>
      <c r="C380" s="63" t="n">
        <v>40707</v>
      </c>
      <c r="D380" s="63" t="n">
        <v>40707</v>
      </c>
      <c r="E380" s="49" t="n">
        <v>1</v>
      </c>
      <c r="F380" s="54" t="n">
        <v>0</v>
      </c>
      <c r="G380" s="54" t="n">
        <v>0</v>
      </c>
      <c r="H380" s="54" t="n">
        <v>218.26</v>
      </c>
      <c r="I380" s="54" t="n">
        <f aca="false">SUM(F380:H380)</f>
        <v>218.26</v>
      </c>
      <c r="J380" s="49" t="n">
        <f aca="false">Calc!$C$5-D380</f>
        <v>180</v>
      </c>
      <c r="K380" s="49" t="n">
        <f aca="false">IF(J380&lt;=Calc!$C$11,4,IF(J380&lt;=Calc!$C$12,3,IF(J380&lt;=Calc!$C$13,2,1)))</f>
        <v>2</v>
      </c>
      <c r="L380" s="49" t="n">
        <f aca="false">1+(E380&gt;=Calc!$C$16)+(E380&gt;=Calc!$C$17)+(E380&gt;=Calc!$C$18)</f>
        <v>1</v>
      </c>
      <c r="M380" s="49" t="str">
        <f aca="false">IF(AND(K380=4,L380&gt;=3),"Champions",IF(AND(K380=3,L380&gt;=3),"Loyal",IF(K380&gt;=3,"Recent / New",IF(L380&gt;=3,"At Risk","Hibernating / Lost"))))</f>
        <v>Hibernating / Lost</v>
      </c>
      <c r="N380" s="54" t="n">
        <f aca="false">IF(AND(Calc!$C$2&lt;=2009,Calc!$C$3&gt;=2009),F380,0)+IF(AND(Calc!$C$2&lt;=2010,Calc!$C$3&gt;=2010),G380,0)+IF(AND(Calc!$C$2&lt;=2011,Calc!$C$3&gt;=2011),H380,0)</f>
        <v>218.26</v>
      </c>
      <c r="O380" s="61" t="n">
        <f aca="false">IF(AND(N380&gt;0,OR(Calc!$C$4="*",B380=Calc!$C$4)),N380+ROW()*0.000000001,0)</f>
        <v>218.26000038</v>
      </c>
    </row>
    <row r="381" customFormat="false" ht="15" hidden="false" customHeight="false" outlineLevel="0" collapsed="false">
      <c r="A381" s="49" t="n">
        <v>12733</v>
      </c>
      <c r="B381" s="49" t="s">
        <v>207</v>
      </c>
      <c r="C381" s="63" t="n">
        <v>40197</v>
      </c>
      <c r="D381" s="63" t="n">
        <v>40652</v>
      </c>
      <c r="E381" s="49" t="n">
        <v>4</v>
      </c>
      <c r="F381" s="54" t="n">
        <v>0</v>
      </c>
      <c r="G381" s="54" t="n">
        <v>1942.02</v>
      </c>
      <c r="H381" s="54" t="n">
        <v>383.95</v>
      </c>
      <c r="I381" s="54" t="n">
        <f aca="false">SUM(F381:H381)</f>
        <v>2325.97</v>
      </c>
      <c r="J381" s="49" t="n">
        <f aca="false">Calc!$C$5-D381</f>
        <v>235</v>
      </c>
      <c r="K381" s="49" t="n">
        <f aca="false">IF(J381&lt;=Calc!$C$11,4,IF(J381&lt;=Calc!$C$12,3,IF(J381&lt;=Calc!$C$13,2,1)))</f>
        <v>2</v>
      </c>
      <c r="L381" s="49" t="n">
        <f aca="false">1+(E381&gt;=Calc!$C$16)+(E381&gt;=Calc!$C$17)+(E381&gt;=Calc!$C$18)</f>
        <v>3</v>
      </c>
      <c r="M381" s="49" t="str">
        <f aca="false">IF(AND(K381=4,L381&gt;=3),"Champions",IF(AND(K381=3,L381&gt;=3),"Loyal",IF(K381&gt;=3,"Recent / New",IF(L381&gt;=3,"At Risk","Hibernating / Lost"))))</f>
        <v>At Risk</v>
      </c>
      <c r="N381" s="54" t="n">
        <f aca="false">IF(AND(Calc!$C$2&lt;=2009,Calc!$C$3&gt;=2009),F381,0)+IF(AND(Calc!$C$2&lt;=2010,Calc!$C$3&gt;=2010),G381,0)+IF(AND(Calc!$C$2&lt;=2011,Calc!$C$3&gt;=2011),H381,0)</f>
        <v>2325.97</v>
      </c>
      <c r="O381" s="61" t="n">
        <f aca="false">IF(AND(N381&gt;0,OR(Calc!$C$4="*",B381=Calc!$C$4)),N381+ROW()*0.000000001,0)</f>
        <v>2325.970000381</v>
      </c>
    </row>
    <row r="382" customFormat="false" ht="15" hidden="false" customHeight="false" outlineLevel="0" collapsed="false">
      <c r="A382" s="49" t="n">
        <v>12734</v>
      </c>
      <c r="B382" s="49" t="s">
        <v>205</v>
      </c>
      <c r="C382" s="63" t="n">
        <v>40494</v>
      </c>
      <c r="D382" s="63" t="n">
        <v>40534</v>
      </c>
      <c r="E382" s="49" t="n">
        <v>3</v>
      </c>
      <c r="F382" s="54" t="n">
        <v>0</v>
      </c>
      <c r="G382" s="54" t="n">
        <v>603.65</v>
      </c>
      <c r="H382" s="54" t="n">
        <v>0</v>
      </c>
      <c r="I382" s="54" t="n">
        <f aca="false">SUM(F382:H382)</f>
        <v>603.65</v>
      </c>
      <c r="J382" s="49" t="n">
        <f aca="false">Calc!$C$5-D382</f>
        <v>353</v>
      </c>
      <c r="K382" s="49" t="n">
        <f aca="false">IF(J382&lt;=Calc!$C$11,4,IF(J382&lt;=Calc!$C$12,3,IF(J382&lt;=Calc!$C$13,2,1)))</f>
        <v>2</v>
      </c>
      <c r="L382" s="49" t="n">
        <f aca="false">1+(E382&gt;=Calc!$C$16)+(E382&gt;=Calc!$C$17)+(E382&gt;=Calc!$C$18)</f>
        <v>2</v>
      </c>
      <c r="M382" s="49" t="str">
        <f aca="false">IF(AND(K382=4,L382&gt;=3),"Champions",IF(AND(K382=3,L382&gt;=3),"Loyal",IF(K382&gt;=3,"Recent / New",IF(L382&gt;=3,"At Risk","Hibernating / Lost"))))</f>
        <v>Hibernating / Lost</v>
      </c>
      <c r="N382" s="54" t="n">
        <f aca="false">IF(AND(Calc!$C$2&lt;=2009,Calc!$C$3&gt;=2009),F382,0)+IF(AND(Calc!$C$2&lt;=2010,Calc!$C$3&gt;=2010),G382,0)+IF(AND(Calc!$C$2&lt;=2011,Calc!$C$3&gt;=2011),H382,0)</f>
        <v>603.65</v>
      </c>
      <c r="O382" s="61" t="n">
        <f aca="false">IF(AND(N382&gt;0,OR(Calc!$C$4="*",B382=Calc!$C$4)),N382+ROW()*0.000000001,0)</f>
        <v>603.650000382</v>
      </c>
    </row>
    <row r="383" customFormat="false" ht="15" hidden="false" customHeight="false" outlineLevel="0" collapsed="false">
      <c r="A383" s="49" t="n">
        <v>12735</v>
      </c>
      <c r="B383" s="49" t="s">
        <v>205</v>
      </c>
      <c r="C383" s="63" t="n">
        <v>40549</v>
      </c>
      <c r="D383" s="63" t="n">
        <v>40571</v>
      </c>
      <c r="E383" s="49" t="n">
        <v>2</v>
      </c>
      <c r="F383" s="54" t="n">
        <v>0</v>
      </c>
      <c r="G383" s="54" t="n">
        <v>0</v>
      </c>
      <c r="H383" s="54" t="n">
        <v>689.57</v>
      </c>
      <c r="I383" s="54" t="n">
        <f aca="false">SUM(F383:H383)</f>
        <v>689.57</v>
      </c>
      <c r="J383" s="49" t="n">
        <f aca="false">Calc!$C$5-D383</f>
        <v>316</v>
      </c>
      <c r="K383" s="49" t="n">
        <f aca="false">IF(J383&lt;=Calc!$C$11,4,IF(J383&lt;=Calc!$C$12,3,IF(J383&lt;=Calc!$C$13,2,1)))</f>
        <v>2</v>
      </c>
      <c r="L383" s="49" t="n">
        <f aca="false">1+(E383&gt;=Calc!$C$16)+(E383&gt;=Calc!$C$17)+(E383&gt;=Calc!$C$18)</f>
        <v>2</v>
      </c>
      <c r="M383" s="49" t="str">
        <f aca="false">IF(AND(K383=4,L383&gt;=3),"Champions",IF(AND(K383=3,L383&gt;=3),"Loyal",IF(K383&gt;=3,"Recent / New",IF(L383&gt;=3,"At Risk","Hibernating / Lost"))))</f>
        <v>Hibernating / Lost</v>
      </c>
      <c r="N383" s="54" t="n">
        <f aca="false">IF(AND(Calc!$C$2&lt;=2009,Calc!$C$3&gt;=2009),F383,0)+IF(AND(Calc!$C$2&lt;=2010,Calc!$C$3&gt;=2010),G383,0)+IF(AND(Calc!$C$2&lt;=2011,Calc!$C$3&gt;=2011),H383,0)</f>
        <v>689.57</v>
      </c>
      <c r="O383" s="61" t="n">
        <f aca="false">IF(AND(N383&gt;0,OR(Calc!$C$4="*",B383=Calc!$C$4)),N383+ROW()*0.000000001,0)</f>
        <v>689.570000383</v>
      </c>
    </row>
    <row r="384" customFormat="false" ht="15" hidden="false" customHeight="false" outlineLevel="0" collapsed="false">
      <c r="A384" s="49" t="n">
        <v>12736</v>
      </c>
      <c r="B384" s="49" t="s">
        <v>205</v>
      </c>
      <c r="C384" s="63" t="n">
        <v>40554</v>
      </c>
      <c r="D384" s="63" t="n">
        <v>40554</v>
      </c>
      <c r="E384" s="49" t="n">
        <v>1</v>
      </c>
      <c r="F384" s="54" t="n">
        <v>0</v>
      </c>
      <c r="G384" s="54" t="n">
        <v>0</v>
      </c>
      <c r="H384" s="54" t="n">
        <v>144</v>
      </c>
      <c r="I384" s="54" t="n">
        <f aca="false">SUM(F384:H384)</f>
        <v>144</v>
      </c>
      <c r="J384" s="49" t="n">
        <f aca="false">Calc!$C$5-D384</f>
        <v>333</v>
      </c>
      <c r="K384" s="49" t="n">
        <f aca="false">IF(J384&lt;=Calc!$C$11,4,IF(J384&lt;=Calc!$C$12,3,IF(J384&lt;=Calc!$C$13,2,1)))</f>
        <v>2</v>
      </c>
      <c r="L384" s="49" t="n">
        <f aca="false">1+(E384&gt;=Calc!$C$16)+(E384&gt;=Calc!$C$17)+(E384&gt;=Calc!$C$18)</f>
        <v>1</v>
      </c>
      <c r="M384" s="49" t="str">
        <f aca="false">IF(AND(K384=4,L384&gt;=3),"Champions",IF(AND(K384=3,L384&gt;=3),"Loyal",IF(K384&gt;=3,"Recent / New",IF(L384&gt;=3,"At Risk","Hibernating / Lost"))))</f>
        <v>Hibernating / Lost</v>
      </c>
      <c r="N384" s="54" t="n">
        <f aca="false">IF(AND(Calc!$C$2&lt;=2009,Calc!$C$3&gt;=2009),F384,0)+IF(AND(Calc!$C$2&lt;=2010,Calc!$C$3&gt;=2010),G384,0)+IF(AND(Calc!$C$2&lt;=2011,Calc!$C$3&gt;=2011),H384,0)</f>
        <v>144</v>
      </c>
      <c r="O384" s="61" t="n">
        <f aca="false">IF(AND(N384&gt;0,OR(Calc!$C$4="*",B384=Calc!$C$4)),N384+ROW()*0.000000001,0)</f>
        <v>144.000000384</v>
      </c>
    </row>
    <row r="385" customFormat="false" ht="15" hidden="false" customHeight="false" outlineLevel="0" collapsed="false">
      <c r="A385" s="49" t="n">
        <v>12738</v>
      </c>
      <c r="B385" s="49" t="s">
        <v>206</v>
      </c>
      <c r="C385" s="63" t="n">
        <v>40514</v>
      </c>
      <c r="D385" s="63" t="n">
        <v>40514</v>
      </c>
      <c r="E385" s="49" t="n">
        <v>1</v>
      </c>
      <c r="F385" s="54" t="n">
        <v>0</v>
      </c>
      <c r="G385" s="54" t="n">
        <v>137.35</v>
      </c>
      <c r="H385" s="54" t="n">
        <v>0</v>
      </c>
      <c r="I385" s="54" t="n">
        <f aca="false">SUM(F385:H385)</f>
        <v>137.35</v>
      </c>
      <c r="J385" s="49" t="n">
        <f aca="false">Calc!$C$5-D385</f>
        <v>373</v>
      </c>
      <c r="K385" s="49" t="n">
        <f aca="false">IF(J385&lt;=Calc!$C$11,4,IF(J385&lt;=Calc!$C$12,3,IF(J385&lt;=Calc!$C$13,2,1)))</f>
        <v>2</v>
      </c>
      <c r="L385" s="49" t="n">
        <f aca="false">1+(E385&gt;=Calc!$C$16)+(E385&gt;=Calc!$C$17)+(E385&gt;=Calc!$C$18)</f>
        <v>1</v>
      </c>
      <c r="M385" s="49" t="str">
        <f aca="false">IF(AND(K385=4,L385&gt;=3),"Champions",IF(AND(K385=3,L385&gt;=3),"Loyal",IF(K385&gt;=3,"Recent / New",IF(L385&gt;=3,"At Risk","Hibernating / Lost"))))</f>
        <v>Hibernating / Lost</v>
      </c>
      <c r="N385" s="54" t="n">
        <f aca="false">IF(AND(Calc!$C$2&lt;=2009,Calc!$C$3&gt;=2009),F385,0)+IF(AND(Calc!$C$2&lt;=2010,Calc!$C$3&gt;=2010),G385,0)+IF(AND(Calc!$C$2&lt;=2011,Calc!$C$3&gt;=2011),H385,0)</f>
        <v>137.35</v>
      </c>
      <c r="O385" s="61" t="n">
        <f aca="false">IF(AND(N385&gt;0,OR(Calc!$C$4="*",B385=Calc!$C$4)),N385+ROW()*0.000000001,0)</f>
        <v>137.350000385</v>
      </c>
    </row>
    <row r="386" customFormat="false" ht="15" hidden="false" customHeight="false" outlineLevel="0" collapsed="false">
      <c r="A386" s="49" t="n">
        <v>12739</v>
      </c>
      <c r="B386" s="49" t="s">
        <v>214</v>
      </c>
      <c r="C386" s="63" t="n">
        <v>40492</v>
      </c>
      <c r="D386" s="63" t="n">
        <v>40787</v>
      </c>
      <c r="E386" s="49" t="n">
        <v>2</v>
      </c>
      <c r="F386" s="54" t="n">
        <v>0</v>
      </c>
      <c r="G386" s="54" t="n">
        <v>1445.69</v>
      </c>
      <c r="H386" s="54" t="n">
        <v>975.54</v>
      </c>
      <c r="I386" s="54" t="n">
        <f aca="false">SUM(F386:H386)</f>
        <v>2421.23</v>
      </c>
      <c r="J386" s="49" t="n">
        <f aca="false">Calc!$C$5-D386</f>
        <v>100</v>
      </c>
      <c r="K386" s="49" t="n">
        <f aca="false">IF(J386&lt;=Calc!$C$11,4,IF(J386&lt;=Calc!$C$12,3,IF(J386&lt;=Calc!$C$13,2,1)))</f>
        <v>2</v>
      </c>
      <c r="L386" s="49" t="n">
        <f aca="false">1+(E386&gt;=Calc!$C$16)+(E386&gt;=Calc!$C$17)+(E386&gt;=Calc!$C$18)</f>
        <v>2</v>
      </c>
      <c r="M386" s="49" t="str">
        <f aca="false">IF(AND(K386=4,L386&gt;=3),"Champions",IF(AND(K386=3,L386&gt;=3),"Loyal",IF(K386&gt;=3,"Recent / New",IF(L386&gt;=3,"At Risk","Hibernating / Lost"))))</f>
        <v>Hibernating / Lost</v>
      </c>
      <c r="N386" s="54" t="n">
        <f aca="false">IF(AND(Calc!$C$2&lt;=2009,Calc!$C$3&gt;=2009),F386,0)+IF(AND(Calc!$C$2&lt;=2010,Calc!$C$3&gt;=2010),G386,0)+IF(AND(Calc!$C$2&lt;=2011,Calc!$C$3&gt;=2011),H386,0)</f>
        <v>2421.23</v>
      </c>
      <c r="O386" s="61" t="n">
        <f aca="false">IF(AND(N386&gt;0,OR(Calc!$C$4="*",B386=Calc!$C$4)),N386+ROW()*0.000000001,0)</f>
        <v>2421.230000386</v>
      </c>
    </row>
    <row r="387" customFormat="false" ht="15" hidden="false" customHeight="false" outlineLevel="0" collapsed="false">
      <c r="A387" s="49" t="n">
        <v>12740</v>
      </c>
      <c r="B387" s="49" t="s">
        <v>205</v>
      </c>
      <c r="C387" s="63" t="n">
        <v>40823</v>
      </c>
      <c r="D387" s="63" t="n">
        <v>40823</v>
      </c>
      <c r="E387" s="49" t="n">
        <v>1</v>
      </c>
      <c r="F387" s="54" t="n">
        <v>0</v>
      </c>
      <c r="G387" s="54" t="n">
        <v>0</v>
      </c>
      <c r="H387" s="54" t="n">
        <v>427.6</v>
      </c>
      <c r="I387" s="54" t="n">
        <f aca="false">SUM(F387:H387)</f>
        <v>427.6</v>
      </c>
      <c r="J387" s="49" t="n">
        <f aca="false">Calc!$C$5-D387</f>
        <v>64</v>
      </c>
      <c r="K387" s="49" t="n">
        <f aca="false">IF(J387&lt;=Calc!$C$11,4,IF(J387&lt;=Calc!$C$12,3,IF(J387&lt;=Calc!$C$13,2,1)))</f>
        <v>3</v>
      </c>
      <c r="L387" s="49" t="n">
        <f aca="false">1+(E387&gt;=Calc!$C$16)+(E387&gt;=Calc!$C$17)+(E387&gt;=Calc!$C$18)</f>
        <v>1</v>
      </c>
      <c r="M387" s="49" t="str">
        <f aca="false">IF(AND(K387=4,L387&gt;=3),"Champions",IF(AND(K387=3,L387&gt;=3),"Loyal",IF(K387&gt;=3,"Recent / New",IF(L387&gt;=3,"At Risk","Hibernating / Lost"))))</f>
        <v>Recent / New</v>
      </c>
      <c r="N387" s="54" t="n">
        <f aca="false">IF(AND(Calc!$C$2&lt;=2009,Calc!$C$3&gt;=2009),F387,0)+IF(AND(Calc!$C$2&lt;=2010,Calc!$C$3&gt;=2010),G387,0)+IF(AND(Calc!$C$2&lt;=2011,Calc!$C$3&gt;=2011),H387,0)</f>
        <v>427.6</v>
      </c>
      <c r="O387" s="61" t="n">
        <f aca="false">IF(AND(N387&gt;0,OR(Calc!$C$4="*",B387=Calc!$C$4)),N387+ROW()*0.000000001,0)</f>
        <v>427.600000387</v>
      </c>
    </row>
    <row r="388" customFormat="false" ht="15" hidden="false" customHeight="false" outlineLevel="0" collapsed="false">
      <c r="A388" s="49" t="n">
        <v>12741</v>
      </c>
      <c r="B388" s="49" t="s">
        <v>207</v>
      </c>
      <c r="C388" s="63" t="n">
        <v>40353</v>
      </c>
      <c r="D388" s="63" t="n">
        <v>40353</v>
      </c>
      <c r="E388" s="49" t="n">
        <v>1</v>
      </c>
      <c r="F388" s="54" t="n">
        <v>0</v>
      </c>
      <c r="G388" s="54" t="n">
        <v>236.07</v>
      </c>
      <c r="H388" s="54" t="n">
        <v>0</v>
      </c>
      <c r="I388" s="54" t="n">
        <f aca="false">SUM(F388:H388)</f>
        <v>236.07</v>
      </c>
      <c r="J388" s="49" t="n">
        <f aca="false">Calc!$C$5-D388</f>
        <v>534</v>
      </c>
      <c r="K388" s="49" t="n">
        <f aca="false">IF(J388&lt;=Calc!$C$11,4,IF(J388&lt;=Calc!$C$12,3,IF(J388&lt;=Calc!$C$13,2,1)))</f>
        <v>1</v>
      </c>
      <c r="L388" s="49" t="n">
        <f aca="false">1+(E388&gt;=Calc!$C$16)+(E388&gt;=Calc!$C$17)+(E388&gt;=Calc!$C$18)</f>
        <v>1</v>
      </c>
      <c r="M388" s="49" t="str">
        <f aca="false">IF(AND(K388=4,L388&gt;=3),"Champions",IF(AND(K388=3,L388&gt;=3),"Loyal",IF(K388&gt;=3,"Recent / New",IF(L388&gt;=3,"At Risk","Hibernating / Lost"))))</f>
        <v>Hibernating / Lost</v>
      </c>
      <c r="N388" s="54" t="n">
        <f aca="false">IF(AND(Calc!$C$2&lt;=2009,Calc!$C$3&gt;=2009),F388,0)+IF(AND(Calc!$C$2&lt;=2010,Calc!$C$3&gt;=2010),G388,0)+IF(AND(Calc!$C$2&lt;=2011,Calc!$C$3&gt;=2011),H388,0)</f>
        <v>236.07</v>
      </c>
      <c r="O388" s="61" t="n">
        <f aca="false">IF(AND(N388&gt;0,OR(Calc!$C$4="*",B388=Calc!$C$4)),N388+ROW()*0.000000001,0)</f>
        <v>236.070000388</v>
      </c>
    </row>
    <row r="389" customFormat="false" ht="15" hidden="false" customHeight="false" outlineLevel="0" collapsed="false">
      <c r="A389" s="49" t="n">
        <v>12742</v>
      </c>
      <c r="B389" s="49" t="s">
        <v>214</v>
      </c>
      <c r="C389" s="63" t="n">
        <v>40261</v>
      </c>
      <c r="D389" s="63" t="n">
        <v>40261</v>
      </c>
      <c r="E389" s="49" t="n">
        <v>1</v>
      </c>
      <c r="F389" s="54" t="n">
        <v>0</v>
      </c>
      <c r="G389" s="54" t="n">
        <v>1185.02</v>
      </c>
      <c r="H389" s="54" t="n">
        <v>0</v>
      </c>
      <c r="I389" s="54" t="n">
        <f aca="false">SUM(F389:H389)</f>
        <v>1185.02</v>
      </c>
      <c r="J389" s="49" t="n">
        <f aca="false">Calc!$C$5-D389</f>
        <v>626</v>
      </c>
      <c r="K389" s="49" t="n">
        <f aca="false">IF(J389&lt;=Calc!$C$11,4,IF(J389&lt;=Calc!$C$12,3,IF(J389&lt;=Calc!$C$13,2,1)))</f>
        <v>1</v>
      </c>
      <c r="L389" s="49" t="n">
        <f aca="false">1+(E389&gt;=Calc!$C$16)+(E389&gt;=Calc!$C$17)+(E389&gt;=Calc!$C$18)</f>
        <v>1</v>
      </c>
      <c r="M389" s="49" t="str">
        <f aca="false">IF(AND(K389=4,L389&gt;=3),"Champions",IF(AND(K389=3,L389&gt;=3),"Loyal",IF(K389&gt;=3,"Recent / New",IF(L389&gt;=3,"At Risk","Hibernating / Lost"))))</f>
        <v>Hibernating / Lost</v>
      </c>
      <c r="N389" s="54" t="n">
        <f aca="false">IF(AND(Calc!$C$2&lt;=2009,Calc!$C$3&gt;=2009),F389,0)+IF(AND(Calc!$C$2&lt;=2010,Calc!$C$3&gt;=2010),G389,0)+IF(AND(Calc!$C$2&lt;=2011,Calc!$C$3&gt;=2011),H389,0)</f>
        <v>1185.02</v>
      </c>
      <c r="O389" s="61" t="n">
        <f aca="false">IF(AND(N389&gt;0,OR(Calc!$C$4="*",B389=Calc!$C$4)),N389+ROW()*0.000000001,0)</f>
        <v>1185.020000389</v>
      </c>
    </row>
    <row r="390" customFormat="false" ht="15" hidden="false" customHeight="false" outlineLevel="0" collapsed="false">
      <c r="A390" s="49" t="n">
        <v>12743</v>
      </c>
      <c r="B390" s="49" t="s">
        <v>194</v>
      </c>
      <c r="C390" s="63" t="n">
        <v>40752</v>
      </c>
      <c r="D390" s="63" t="n">
        <v>40752</v>
      </c>
      <c r="E390" s="49" t="n">
        <v>2</v>
      </c>
      <c r="F390" s="54" t="n">
        <v>0</v>
      </c>
      <c r="G390" s="54" t="n">
        <v>0</v>
      </c>
      <c r="H390" s="54" t="n">
        <v>540.13</v>
      </c>
      <c r="I390" s="54" t="n">
        <f aca="false">SUM(F390:H390)</f>
        <v>540.13</v>
      </c>
      <c r="J390" s="49" t="n">
        <f aca="false">Calc!$C$5-D390</f>
        <v>135</v>
      </c>
      <c r="K390" s="49" t="n">
        <f aca="false">IF(J390&lt;=Calc!$C$11,4,IF(J390&lt;=Calc!$C$12,3,IF(J390&lt;=Calc!$C$13,2,1)))</f>
        <v>2</v>
      </c>
      <c r="L390" s="49" t="n">
        <f aca="false">1+(E390&gt;=Calc!$C$16)+(E390&gt;=Calc!$C$17)+(E390&gt;=Calc!$C$18)</f>
        <v>2</v>
      </c>
      <c r="M390" s="49" t="str">
        <f aca="false">IF(AND(K390=4,L390&gt;=3),"Champions",IF(AND(K390=3,L390&gt;=3),"Loyal",IF(K390&gt;=3,"Recent / New",IF(L390&gt;=3,"At Risk","Hibernating / Lost"))))</f>
        <v>Hibernating / Lost</v>
      </c>
      <c r="N390" s="54" t="n">
        <f aca="false">IF(AND(Calc!$C$2&lt;=2009,Calc!$C$3&gt;=2009),F390,0)+IF(AND(Calc!$C$2&lt;=2010,Calc!$C$3&gt;=2010),G390,0)+IF(AND(Calc!$C$2&lt;=2011,Calc!$C$3&gt;=2011),H390,0)</f>
        <v>540.13</v>
      </c>
      <c r="O390" s="61" t="n">
        <f aca="false">IF(AND(N390&gt;0,OR(Calc!$C$4="*",B390=Calc!$C$4)),N390+ROW()*0.000000001,0)</f>
        <v>540.13000039</v>
      </c>
    </row>
    <row r="391" customFormat="false" ht="15" hidden="false" customHeight="false" outlineLevel="0" collapsed="false">
      <c r="A391" s="49" t="n">
        <v>12744</v>
      </c>
      <c r="B391" s="49" t="s">
        <v>215</v>
      </c>
      <c r="C391" s="63" t="n">
        <v>40295</v>
      </c>
      <c r="D391" s="63" t="n">
        <v>40830</v>
      </c>
      <c r="E391" s="49" t="n">
        <v>8</v>
      </c>
      <c r="F391" s="54" t="n">
        <v>0</v>
      </c>
      <c r="G391" s="54" t="n">
        <v>4037.77</v>
      </c>
      <c r="H391" s="54" t="n">
        <v>9120.39</v>
      </c>
      <c r="I391" s="54" t="n">
        <f aca="false">SUM(F391:H391)</f>
        <v>13158.16</v>
      </c>
      <c r="J391" s="49" t="n">
        <f aca="false">Calc!$C$5-D391</f>
        <v>57</v>
      </c>
      <c r="K391" s="49" t="n">
        <f aca="false">IF(J391&lt;=Calc!$C$11,4,IF(J391&lt;=Calc!$C$12,3,IF(J391&lt;=Calc!$C$13,2,1)))</f>
        <v>3</v>
      </c>
      <c r="L391" s="49" t="n">
        <f aca="false">1+(E391&gt;=Calc!$C$16)+(E391&gt;=Calc!$C$17)+(E391&gt;=Calc!$C$18)</f>
        <v>4</v>
      </c>
      <c r="M391" s="49" t="str">
        <f aca="false">IF(AND(K391=4,L391&gt;=3),"Champions",IF(AND(K391=3,L391&gt;=3),"Loyal",IF(K391&gt;=3,"Recent / New",IF(L391&gt;=3,"At Risk","Hibernating / Lost"))))</f>
        <v>Loyal</v>
      </c>
      <c r="N391" s="54" t="n">
        <f aca="false">IF(AND(Calc!$C$2&lt;=2009,Calc!$C$3&gt;=2009),F391,0)+IF(AND(Calc!$C$2&lt;=2010,Calc!$C$3&gt;=2010),G391,0)+IF(AND(Calc!$C$2&lt;=2011,Calc!$C$3&gt;=2011),H391,0)</f>
        <v>13158.16</v>
      </c>
      <c r="O391" s="61" t="n">
        <f aca="false">IF(AND(N391&gt;0,OR(Calc!$C$4="*",B391=Calc!$C$4)),N391+ROW()*0.000000001,0)</f>
        <v>13158.160000391</v>
      </c>
    </row>
    <row r="392" customFormat="false" ht="15" hidden="false" customHeight="false" outlineLevel="0" collapsed="false">
      <c r="A392" s="49" t="n">
        <v>12745</v>
      </c>
      <c r="B392" s="49" t="s">
        <v>189</v>
      </c>
      <c r="C392" s="63" t="n">
        <v>40312</v>
      </c>
      <c r="D392" s="63" t="n">
        <v>40400</v>
      </c>
      <c r="E392" s="49" t="n">
        <v>2</v>
      </c>
      <c r="F392" s="54" t="n">
        <v>0</v>
      </c>
      <c r="G392" s="54" t="n">
        <v>723.85</v>
      </c>
      <c r="H392" s="54" t="n">
        <v>0</v>
      </c>
      <c r="I392" s="54" t="n">
        <f aca="false">SUM(F392:H392)</f>
        <v>723.85</v>
      </c>
      <c r="J392" s="49" t="n">
        <f aca="false">Calc!$C$5-D392</f>
        <v>487</v>
      </c>
      <c r="K392" s="49" t="n">
        <f aca="false">IF(J392&lt;=Calc!$C$11,4,IF(J392&lt;=Calc!$C$12,3,IF(J392&lt;=Calc!$C$13,2,1)))</f>
        <v>1</v>
      </c>
      <c r="L392" s="49" t="n">
        <f aca="false">1+(E392&gt;=Calc!$C$16)+(E392&gt;=Calc!$C$17)+(E392&gt;=Calc!$C$18)</f>
        <v>2</v>
      </c>
      <c r="M392" s="49" t="str">
        <f aca="false">IF(AND(K392=4,L392&gt;=3),"Champions",IF(AND(K392=3,L392&gt;=3),"Loyal",IF(K392&gt;=3,"Recent / New",IF(L392&gt;=3,"At Risk","Hibernating / Lost"))))</f>
        <v>Hibernating / Lost</v>
      </c>
      <c r="N392" s="54" t="n">
        <f aca="false">IF(AND(Calc!$C$2&lt;=2009,Calc!$C$3&gt;=2009),F392,0)+IF(AND(Calc!$C$2&lt;=2010,Calc!$C$3&gt;=2010),G392,0)+IF(AND(Calc!$C$2&lt;=2011,Calc!$C$3&gt;=2011),H392,0)</f>
        <v>723.85</v>
      </c>
      <c r="O392" s="61" t="n">
        <f aca="false">IF(AND(N392&gt;0,OR(Calc!$C$4="*",B392=Calc!$C$4)),N392+ROW()*0.000000001,0)</f>
        <v>723.850000392</v>
      </c>
    </row>
    <row r="393" customFormat="false" ht="15" hidden="false" customHeight="false" outlineLevel="0" collapsed="false">
      <c r="A393" s="49" t="n">
        <v>12746</v>
      </c>
      <c r="B393" s="49" t="s">
        <v>189</v>
      </c>
      <c r="C393" s="63" t="n">
        <v>40346</v>
      </c>
      <c r="D393" s="63" t="n">
        <v>40346</v>
      </c>
      <c r="E393" s="49" t="n">
        <v>1</v>
      </c>
      <c r="F393" s="54" t="n">
        <v>-11.9</v>
      </c>
      <c r="G393" s="54" t="n">
        <v>242.75</v>
      </c>
      <c r="H393" s="54" t="n">
        <v>0</v>
      </c>
      <c r="I393" s="54" t="n">
        <f aca="false">SUM(F393:H393)</f>
        <v>230.85</v>
      </c>
      <c r="J393" s="49" t="n">
        <f aca="false">Calc!$C$5-D393</f>
        <v>541</v>
      </c>
      <c r="K393" s="49" t="n">
        <f aca="false">IF(J393&lt;=Calc!$C$11,4,IF(J393&lt;=Calc!$C$12,3,IF(J393&lt;=Calc!$C$13,2,1)))</f>
        <v>1</v>
      </c>
      <c r="L393" s="49" t="n">
        <f aca="false">1+(E393&gt;=Calc!$C$16)+(E393&gt;=Calc!$C$17)+(E393&gt;=Calc!$C$18)</f>
        <v>1</v>
      </c>
      <c r="M393" s="49" t="str">
        <f aca="false">IF(AND(K393=4,L393&gt;=3),"Champions",IF(AND(K393=3,L393&gt;=3),"Loyal",IF(K393&gt;=3,"Recent / New",IF(L393&gt;=3,"At Risk","Hibernating / Lost"))))</f>
        <v>Hibernating / Lost</v>
      </c>
      <c r="N393" s="54" t="n">
        <f aca="false">IF(AND(Calc!$C$2&lt;=2009,Calc!$C$3&gt;=2009),F393,0)+IF(AND(Calc!$C$2&lt;=2010,Calc!$C$3&gt;=2010),G393,0)+IF(AND(Calc!$C$2&lt;=2011,Calc!$C$3&gt;=2011),H393,0)</f>
        <v>230.85</v>
      </c>
      <c r="O393" s="61" t="n">
        <f aca="false">IF(AND(N393&gt;0,OR(Calc!$C$4="*",B393=Calc!$C$4)),N393+ROW()*0.000000001,0)</f>
        <v>230.850000393</v>
      </c>
    </row>
    <row r="394" customFormat="false" ht="15" hidden="false" customHeight="false" outlineLevel="0" collapsed="false">
      <c r="A394" s="49" t="n">
        <v>12747</v>
      </c>
      <c r="B394" s="49" t="s">
        <v>189</v>
      </c>
      <c r="C394" s="63" t="n">
        <v>40154</v>
      </c>
      <c r="D394" s="63" t="n">
        <v>40884</v>
      </c>
      <c r="E394" s="49" t="n">
        <v>26</v>
      </c>
      <c r="F394" s="54" t="n">
        <v>1000.2</v>
      </c>
      <c r="G394" s="54" t="n">
        <v>4296.59</v>
      </c>
      <c r="H394" s="54" t="n">
        <v>3489.74</v>
      </c>
      <c r="I394" s="54" t="n">
        <f aca="false">SUM(F394:H394)</f>
        <v>8786.53</v>
      </c>
      <c r="J394" s="49" t="n">
        <f aca="false">Calc!$C$5-D394</f>
        <v>3</v>
      </c>
      <c r="K394" s="49" t="n">
        <f aca="false">IF(J394&lt;=Calc!$C$11,4,IF(J394&lt;=Calc!$C$12,3,IF(J394&lt;=Calc!$C$13,2,1)))</f>
        <v>4</v>
      </c>
      <c r="L394" s="49" t="n">
        <f aca="false">1+(E394&gt;=Calc!$C$16)+(E394&gt;=Calc!$C$17)+(E394&gt;=Calc!$C$18)</f>
        <v>4</v>
      </c>
      <c r="M394" s="49" t="str">
        <f aca="false">IF(AND(K394=4,L394&gt;=3),"Champions",IF(AND(K394=3,L394&gt;=3),"Loyal",IF(K394&gt;=3,"Recent / New",IF(L394&gt;=3,"At Risk","Hibernating / Lost"))))</f>
        <v>Champions</v>
      </c>
      <c r="N394" s="54" t="n">
        <f aca="false">IF(AND(Calc!$C$2&lt;=2009,Calc!$C$3&gt;=2009),F394,0)+IF(AND(Calc!$C$2&lt;=2010,Calc!$C$3&gt;=2010),G394,0)+IF(AND(Calc!$C$2&lt;=2011,Calc!$C$3&gt;=2011),H394,0)</f>
        <v>8786.53</v>
      </c>
      <c r="O394" s="61" t="n">
        <f aca="false">IF(AND(N394&gt;0,OR(Calc!$C$4="*",B394=Calc!$C$4)),N394+ROW()*0.000000001,0)</f>
        <v>8786.530000394</v>
      </c>
    </row>
    <row r="395" customFormat="false" ht="15" hidden="false" customHeight="false" outlineLevel="0" collapsed="false">
      <c r="A395" s="49" t="n">
        <v>12748</v>
      </c>
      <c r="B395" s="49" t="s">
        <v>189</v>
      </c>
      <c r="C395" s="63" t="n">
        <v>40151</v>
      </c>
      <c r="D395" s="63" t="n">
        <v>40886</v>
      </c>
      <c r="E395" s="49" t="n">
        <v>322</v>
      </c>
      <c r="F395" s="54" t="n">
        <v>1831.21</v>
      </c>
      <c r="G395" s="54" t="n">
        <v>19115.3</v>
      </c>
      <c r="H395" s="54" t="n">
        <v>25727.67</v>
      </c>
      <c r="I395" s="54" t="n">
        <f aca="false">SUM(F395:H395)</f>
        <v>46674.18</v>
      </c>
      <c r="J395" s="49" t="n">
        <f aca="false">Calc!$C$5-D395</f>
        <v>1</v>
      </c>
      <c r="K395" s="49" t="n">
        <f aca="false">IF(J395&lt;=Calc!$C$11,4,IF(J395&lt;=Calc!$C$12,3,IF(J395&lt;=Calc!$C$13,2,1)))</f>
        <v>4</v>
      </c>
      <c r="L395" s="49" t="n">
        <f aca="false">1+(E395&gt;=Calc!$C$16)+(E395&gt;=Calc!$C$17)+(E395&gt;=Calc!$C$18)</f>
        <v>4</v>
      </c>
      <c r="M395" s="49" t="str">
        <f aca="false">IF(AND(K395=4,L395&gt;=3),"Champions",IF(AND(K395=3,L395&gt;=3),"Loyal",IF(K395&gt;=3,"Recent / New",IF(L395&gt;=3,"At Risk","Hibernating / Lost"))))</f>
        <v>Champions</v>
      </c>
      <c r="N395" s="54" t="n">
        <f aca="false">IF(AND(Calc!$C$2&lt;=2009,Calc!$C$3&gt;=2009),F395,0)+IF(AND(Calc!$C$2&lt;=2010,Calc!$C$3&gt;=2010),G395,0)+IF(AND(Calc!$C$2&lt;=2011,Calc!$C$3&gt;=2011),H395,0)</f>
        <v>46674.18</v>
      </c>
      <c r="O395" s="61" t="n">
        <f aca="false">IF(AND(N395&gt;0,OR(Calc!$C$4="*",B395=Calc!$C$4)),N395+ROW()*0.000000001,0)</f>
        <v>46674.180000395</v>
      </c>
    </row>
    <row r="396" customFormat="false" ht="15" hidden="false" customHeight="false" outlineLevel="0" collapsed="false">
      <c r="A396" s="49" t="n">
        <v>12749</v>
      </c>
      <c r="B396" s="49" t="s">
        <v>189</v>
      </c>
      <c r="C396" s="63" t="n">
        <v>40365</v>
      </c>
      <c r="D396" s="63" t="n">
        <v>40883</v>
      </c>
      <c r="E396" s="49" t="n">
        <v>9</v>
      </c>
      <c r="F396" s="54" t="n">
        <v>0</v>
      </c>
      <c r="G396" s="54" t="n">
        <v>2460.29</v>
      </c>
      <c r="H396" s="54" t="n">
        <v>3818.2</v>
      </c>
      <c r="I396" s="54" t="n">
        <f aca="false">SUM(F396:H396)</f>
        <v>6278.49</v>
      </c>
      <c r="J396" s="49" t="n">
        <f aca="false">Calc!$C$5-D396</f>
        <v>4</v>
      </c>
      <c r="K396" s="49" t="n">
        <f aca="false">IF(J396&lt;=Calc!$C$11,4,IF(J396&lt;=Calc!$C$12,3,IF(J396&lt;=Calc!$C$13,2,1)))</f>
        <v>4</v>
      </c>
      <c r="L396" s="49" t="n">
        <f aca="false">1+(E396&gt;=Calc!$C$16)+(E396&gt;=Calc!$C$17)+(E396&gt;=Calc!$C$18)</f>
        <v>4</v>
      </c>
      <c r="M396" s="49" t="str">
        <f aca="false">IF(AND(K396=4,L396&gt;=3),"Champions",IF(AND(K396=3,L396&gt;=3),"Loyal",IF(K396&gt;=3,"Recent / New",IF(L396&gt;=3,"At Risk","Hibernating / Lost"))))</f>
        <v>Champions</v>
      </c>
      <c r="N396" s="54" t="n">
        <f aca="false">IF(AND(Calc!$C$2&lt;=2009,Calc!$C$3&gt;=2009),F396,0)+IF(AND(Calc!$C$2&lt;=2010,Calc!$C$3&gt;=2010),G396,0)+IF(AND(Calc!$C$2&lt;=2011,Calc!$C$3&gt;=2011),H396,0)</f>
        <v>6278.49</v>
      </c>
      <c r="O396" s="61" t="n">
        <f aca="false">IF(AND(N396&gt;0,OR(Calc!$C$4="*",B396=Calc!$C$4)),N396+ROW()*0.000000001,0)</f>
        <v>6278.490000396</v>
      </c>
    </row>
    <row r="397" customFormat="false" ht="15" hidden="false" customHeight="false" outlineLevel="0" collapsed="false">
      <c r="A397" s="49" t="n">
        <v>12750</v>
      </c>
      <c r="B397" s="49" t="s">
        <v>213</v>
      </c>
      <c r="C397" s="63" t="n">
        <v>40758</v>
      </c>
      <c r="D397" s="63" t="n">
        <v>40758</v>
      </c>
      <c r="E397" s="49" t="n">
        <v>1</v>
      </c>
      <c r="F397" s="54" t="n">
        <v>0</v>
      </c>
      <c r="G397" s="54" t="n">
        <v>0</v>
      </c>
      <c r="H397" s="54" t="n">
        <v>275.88</v>
      </c>
      <c r="I397" s="54" t="n">
        <f aca="false">SUM(F397:H397)</f>
        <v>275.88</v>
      </c>
      <c r="J397" s="49" t="n">
        <f aca="false">Calc!$C$5-D397</f>
        <v>129</v>
      </c>
      <c r="K397" s="49" t="n">
        <f aca="false">IF(J397&lt;=Calc!$C$11,4,IF(J397&lt;=Calc!$C$12,3,IF(J397&lt;=Calc!$C$13,2,1)))</f>
        <v>2</v>
      </c>
      <c r="L397" s="49" t="n">
        <f aca="false">1+(E397&gt;=Calc!$C$16)+(E397&gt;=Calc!$C$17)+(E397&gt;=Calc!$C$18)</f>
        <v>1</v>
      </c>
      <c r="M397" s="49" t="str">
        <f aca="false">IF(AND(K397=4,L397&gt;=3),"Champions",IF(AND(K397=3,L397&gt;=3),"Loyal",IF(K397&gt;=3,"Recent / New",IF(L397&gt;=3,"At Risk","Hibernating / Lost"))))</f>
        <v>Hibernating / Lost</v>
      </c>
      <c r="N397" s="54" t="n">
        <f aca="false">IF(AND(Calc!$C$2&lt;=2009,Calc!$C$3&gt;=2009),F397,0)+IF(AND(Calc!$C$2&lt;=2010,Calc!$C$3&gt;=2010),G397,0)+IF(AND(Calc!$C$2&lt;=2011,Calc!$C$3&gt;=2011),H397,0)</f>
        <v>275.88</v>
      </c>
      <c r="O397" s="61" t="n">
        <f aca="false">IF(AND(N397&gt;0,OR(Calc!$C$4="*",B397=Calc!$C$4)),N397+ROW()*0.000000001,0)</f>
        <v>275.880000397</v>
      </c>
    </row>
    <row r="398" customFormat="false" ht="15" hidden="false" customHeight="false" outlineLevel="0" collapsed="false">
      <c r="A398" s="49" t="n">
        <v>12751</v>
      </c>
      <c r="B398" s="49" t="s">
        <v>216</v>
      </c>
      <c r="C398" s="63" t="n">
        <v>40442</v>
      </c>
      <c r="D398" s="63" t="n">
        <v>40442</v>
      </c>
      <c r="E398" s="49" t="n">
        <v>1</v>
      </c>
      <c r="F398" s="54" t="n">
        <v>0</v>
      </c>
      <c r="G398" s="54" t="n">
        <v>268.27</v>
      </c>
      <c r="H398" s="54" t="n">
        <v>0</v>
      </c>
      <c r="I398" s="54" t="n">
        <f aca="false">SUM(F398:H398)</f>
        <v>268.27</v>
      </c>
      <c r="J398" s="49" t="n">
        <f aca="false">Calc!$C$5-D398</f>
        <v>445</v>
      </c>
      <c r="K398" s="49" t="n">
        <f aca="false">IF(J398&lt;=Calc!$C$11,4,IF(J398&lt;=Calc!$C$12,3,IF(J398&lt;=Calc!$C$13,2,1)))</f>
        <v>1</v>
      </c>
      <c r="L398" s="49" t="n">
        <f aca="false">1+(E398&gt;=Calc!$C$16)+(E398&gt;=Calc!$C$17)+(E398&gt;=Calc!$C$18)</f>
        <v>1</v>
      </c>
      <c r="M398" s="49" t="str">
        <f aca="false">IF(AND(K398=4,L398&gt;=3),"Champions",IF(AND(K398=3,L398&gt;=3),"Loyal",IF(K398&gt;=3,"Recent / New",IF(L398&gt;=3,"At Risk","Hibernating / Lost"))))</f>
        <v>Hibernating / Lost</v>
      </c>
      <c r="N398" s="54" t="n">
        <f aca="false">IF(AND(Calc!$C$2&lt;=2009,Calc!$C$3&gt;=2009),F398,0)+IF(AND(Calc!$C$2&lt;=2010,Calc!$C$3&gt;=2010),G398,0)+IF(AND(Calc!$C$2&lt;=2011,Calc!$C$3&gt;=2011),H398,0)</f>
        <v>268.27</v>
      </c>
      <c r="O398" s="61" t="n">
        <f aca="false">IF(AND(N398&gt;0,OR(Calc!$C$4="*",B398=Calc!$C$4)),N398+ROW()*0.000000001,0)</f>
        <v>268.270000398</v>
      </c>
    </row>
    <row r="399" customFormat="false" ht="15" hidden="false" customHeight="false" outlineLevel="0" collapsed="false">
      <c r="A399" s="49" t="n">
        <v>12752</v>
      </c>
      <c r="B399" s="49" t="s">
        <v>193</v>
      </c>
      <c r="C399" s="63" t="n">
        <v>40805</v>
      </c>
      <c r="D399" s="63" t="n">
        <v>40805</v>
      </c>
      <c r="E399" s="49" t="n">
        <v>1</v>
      </c>
      <c r="F399" s="54" t="n">
        <v>0</v>
      </c>
      <c r="G399" s="54" t="n">
        <v>0</v>
      </c>
      <c r="H399" s="54" t="n">
        <v>4366.78</v>
      </c>
      <c r="I399" s="54" t="n">
        <f aca="false">SUM(F399:H399)</f>
        <v>4366.78</v>
      </c>
      <c r="J399" s="49" t="n">
        <f aca="false">Calc!$C$5-D399</f>
        <v>82</v>
      </c>
      <c r="K399" s="49" t="n">
        <f aca="false">IF(J399&lt;=Calc!$C$11,4,IF(J399&lt;=Calc!$C$12,3,IF(J399&lt;=Calc!$C$13,2,1)))</f>
        <v>3</v>
      </c>
      <c r="L399" s="49" t="n">
        <f aca="false">1+(E399&gt;=Calc!$C$16)+(E399&gt;=Calc!$C$17)+(E399&gt;=Calc!$C$18)</f>
        <v>1</v>
      </c>
      <c r="M399" s="49" t="str">
        <f aca="false">IF(AND(K399=4,L399&gt;=3),"Champions",IF(AND(K399=3,L399&gt;=3),"Loyal",IF(K399&gt;=3,"Recent / New",IF(L399&gt;=3,"At Risk","Hibernating / Lost"))))</f>
        <v>Recent / New</v>
      </c>
      <c r="N399" s="54" t="n">
        <f aca="false">IF(AND(Calc!$C$2&lt;=2009,Calc!$C$3&gt;=2009),F399,0)+IF(AND(Calc!$C$2&lt;=2010,Calc!$C$3&gt;=2010),G399,0)+IF(AND(Calc!$C$2&lt;=2011,Calc!$C$3&gt;=2011),H399,0)</f>
        <v>4366.78</v>
      </c>
      <c r="O399" s="61" t="n">
        <f aca="false">IF(AND(N399&gt;0,OR(Calc!$C$4="*",B399=Calc!$C$4)),N399+ROW()*0.000000001,0)</f>
        <v>4366.780000399</v>
      </c>
    </row>
    <row r="400" customFormat="false" ht="15" hidden="false" customHeight="false" outlineLevel="0" collapsed="false">
      <c r="A400" s="49" t="n">
        <v>12753</v>
      </c>
      <c r="B400" s="49" t="s">
        <v>217</v>
      </c>
      <c r="C400" s="63" t="n">
        <v>40524</v>
      </c>
      <c r="D400" s="63" t="n">
        <v>40864</v>
      </c>
      <c r="E400" s="49" t="n">
        <v>6</v>
      </c>
      <c r="F400" s="54" t="n">
        <v>0</v>
      </c>
      <c r="G400" s="54" t="n">
        <v>3590.59</v>
      </c>
      <c r="H400" s="54" t="n">
        <v>17433.42</v>
      </c>
      <c r="I400" s="54" t="n">
        <f aca="false">SUM(F400:H400)</f>
        <v>21024.01</v>
      </c>
      <c r="J400" s="49" t="n">
        <f aca="false">Calc!$C$5-D400</f>
        <v>23</v>
      </c>
      <c r="K400" s="49" t="n">
        <f aca="false">IF(J400&lt;=Calc!$C$11,4,IF(J400&lt;=Calc!$C$12,3,IF(J400&lt;=Calc!$C$13,2,1)))</f>
        <v>4</v>
      </c>
      <c r="L400" s="49" t="n">
        <f aca="false">1+(E400&gt;=Calc!$C$16)+(E400&gt;=Calc!$C$17)+(E400&gt;=Calc!$C$18)</f>
        <v>3</v>
      </c>
      <c r="M400" s="49" t="str">
        <f aca="false">IF(AND(K400=4,L400&gt;=3),"Champions",IF(AND(K400=3,L400&gt;=3),"Loyal",IF(K400&gt;=3,"Recent / New",IF(L400&gt;=3,"At Risk","Hibernating / Lost"))))</f>
        <v>Champions</v>
      </c>
      <c r="N400" s="54" t="n">
        <f aca="false">IF(AND(Calc!$C$2&lt;=2009,Calc!$C$3&gt;=2009),F400,0)+IF(AND(Calc!$C$2&lt;=2010,Calc!$C$3&gt;=2010),G400,0)+IF(AND(Calc!$C$2&lt;=2011,Calc!$C$3&gt;=2011),H400,0)</f>
        <v>21024.01</v>
      </c>
      <c r="O400" s="61" t="n">
        <f aca="false">IF(AND(N400&gt;0,OR(Calc!$C$4="*",B400=Calc!$C$4)),N400+ROW()*0.000000001,0)</f>
        <v>21024.0100004</v>
      </c>
    </row>
    <row r="401" customFormat="false" ht="15" hidden="false" customHeight="false" outlineLevel="0" collapsed="false">
      <c r="A401" s="49" t="n">
        <v>12754</v>
      </c>
      <c r="B401" s="49" t="s">
        <v>217</v>
      </c>
      <c r="C401" s="63" t="n">
        <v>40578</v>
      </c>
      <c r="D401" s="63" t="n">
        <v>40651</v>
      </c>
      <c r="E401" s="49" t="n">
        <v>3</v>
      </c>
      <c r="F401" s="54" t="n">
        <v>0</v>
      </c>
      <c r="G401" s="54" t="n">
        <v>0</v>
      </c>
      <c r="H401" s="54" t="n">
        <v>3010.74</v>
      </c>
      <c r="I401" s="54" t="n">
        <f aca="false">SUM(F401:H401)</f>
        <v>3010.74</v>
      </c>
      <c r="J401" s="49" t="n">
        <f aca="false">Calc!$C$5-D401</f>
        <v>236</v>
      </c>
      <c r="K401" s="49" t="n">
        <f aca="false">IF(J401&lt;=Calc!$C$11,4,IF(J401&lt;=Calc!$C$12,3,IF(J401&lt;=Calc!$C$13,2,1)))</f>
        <v>2</v>
      </c>
      <c r="L401" s="49" t="n">
        <f aca="false">1+(E401&gt;=Calc!$C$16)+(E401&gt;=Calc!$C$17)+(E401&gt;=Calc!$C$18)</f>
        <v>2</v>
      </c>
      <c r="M401" s="49" t="str">
        <f aca="false">IF(AND(K401=4,L401&gt;=3),"Champions",IF(AND(K401=3,L401&gt;=3),"Loyal",IF(K401&gt;=3,"Recent / New",IF(L401&gt;=3,"At Risk","Hibernating / Lost"))))</f>
        <v>Hibernating / Lost</v>
      </c>
      <c r="N401" s="54" t="n">
        <f aca="false">IF(AND(Calc!$C$2&lt;=2009,Calc!$C$3&gt;=2009),F401,0)+IF(AND(Calc!$C$2&lt;=2010,Calc!$C$3&gt;=2010),G401,0)+IF(AND(Calc!$C$2&lt;=2011,Calc!$C$3&gt;=2011),H401,0)</f>
        <v>3010.74</v>
      </c>
      <c r="O401" s="61" t="n">
        <f aca="false">IF(AND(N401&gt;0,OR(Calc!$C$4="*",B401=Calc!$C$4)),N401+ROW()*0.000000001,0)</f>
        <v>3010.740000401</v>
      </c>
    </row>
    <row r="402" customFormat="false" ht="15" hidden="false" customHeight="false" outlineLevel="0" collapsed="false">
      <c r="A402" s="49" t="n">
        <v>12755</v>
      </c>
      <c r="B402" s="49" t="s">
        <v>217</v>
      </c>
      <c r="C402" s="63" t="n">
        <v>40193</v>
      </c>
      <c r="D402" s="63" t="n">
        <v>40606</v>
      </c>
      <c r="E402" s="49" t="n">
        <v>11</v>
      </c>
      <c r="F402" s="54" t="n">
        <v>-208.75</v>
      </c>
      <c r="G402" s="54" t="n">
        <v>4411.9</v>
      </c>
      <c r="H402" s="54" t="n">
        <v>-1573.65</v>
      </c>
      <c r="I402" s="54" t="n">
        <f aca="false">SUM(F402:H402)</f>
        <v>2629.5</v>
      </c>
      <c r="J402" s="49" t="n">
        <f aca="false">Calc!$C$5-D402</f>
        <v>281</v>
      </c>
      <c r="K402" s="49" t="n">
        <f aca="false">IF(J402&lt;=Calc!$C$11,4,IF(J402&lt;=Calc!$C$12,3,IF(J402&lt;=Calc!$C$13,2,1)))</f>
        <v>2</v>
      </c>
      <c r="L402" s="49" t="n">
        <f aca="false">1+(E402&gt;=Calc!$C$16)+(E402&gt;=Calc!$C$17)+(E402&gt;=Calc!$C$18)</f>
        <v>4</v>
      </c>
      <c r="M402" s="49" t="str">
        <f aca="false">IF(AND(K402=4,L402&gt;=3),"Champions",IF(AND(K402=3,L402&gt;=3),"Loyal",IF(K402&gt;=3,"Recent / New",IF(L402&gt;=3,"At Risk","Hibernating / Lost"))))</f>
        <v>At Risk</v>
      </c>
      <c r="N402" s="54" t="n">
        <f aca="false">IF(AND(Calc!$C$2&lt;=2009,Calc!$C$3&gt;=2009),F402,0)+IF(AND(Calc!$C$2&lt;=2010,Calc!$C$3&gt;=2010),G402,0)+IF(AND(Calc!$C$2&lt;=2011,Calc!$C$3&gt;=2011),H402,0)</f>
        <v>2629.5</v>
      </c>
      <c r="O402" s="61" t="n">
        <f aca="false">IF(AND(N402&gt;0,OR(Calc!$C$4="*",B402=Calc!$C$4)),N402+ROW()*0.000000001,0)</f>
        <v>2629.500000402</v>
      </c>
    </row>
    <row r="403" customFormat="false" ht="15" hidden="false" customHeight="false" outlineLevel="0" collapsed="false">
      <c r="A403" s="49" t="n">
        <v>12756</v>
      </c>
      <c r="B403" s="49" t="s">
        <v>217</v>
      </c>
      <c r="C403" s="63" t="n">
        <v>40800</v>
      </c>
      <c r="D403" s="63" t="n">
        <v>40800</v>
      </c>
      <c r="E403" s="49" t="n">
        <v>1</v>
      </c>
      <c r="F403" s="54" t="n">
        <v>0</v>
      </c>
      <c r="G403" s="54" t="n">
        <v>0</v>
      </c>
      <c r="H403" s="54" t="n">
        <v>112.08</v>
      </c>
      <c r="I403" s="54" t="n">
        <f aca="false">SUM(F403:H403)</f>
        <v>112.08</v>
      </c>
      <c r="J403" s="49" t="n">
        <f aca="false">Calc!$C$5-D403</f>
        <v>87</v>
      </c>
      <c r="K403" s="49" t="n">
        <f aca="false">IF(J403&lt;=Calc!$C$11,4,IF(J403&lt;=Calc!$C$12,3,IF(J403&lt;=Calc!$C$13,2,1)))</f>
        <v>3</v>
      </c>
      <c r="L403" s="49" t="n">
        <f aca="false">1+(E403&gt;=Calc!$C$16)+(E403&gt;=Calc!$C$17)+(E403&gt;=Calc!$C$18)</f>
        <v>1</v>
      </c>
      <c r="M403" s="49" t="str">
        <f aca="false">IF(AND(K403=4,L403&gt;=3),"Champions",IF(AND(K403=3,L403&gt;=3),"Loyal",IF(K403&gt;=3,"Recent / New",IF(L403&gt;=3,"At Risk","Hibernating / Lost"))))</f>
        <v>Recent / New</v>
      </c>
      <c r="N403" s="54" t="n">
        <f aca="false">IF(AND(Calc!$C$2&lt;=2009,Calc!$C$3&gt;=2009),F403,0)+IF(AND(Calc!$C$2&lt;=2010,Calc!$C$3&gt;=2010),G403,0)+IF(AND(Calc!$C$2&lt;=2011,Calc!$C$3&gt;=2011),H403,0)</f>
        <v>112.08</v>
      </c>
      <c r="O403" s="61" t="n">
        <f aca="false">IF(AND(N403&gt;0,OR(Calc!$C$4="*",B403=Calc!$C$4)),N403+ROW()*0.000000001,0)</f>
        <v>112.080000403</v>
      </c>
    </row>
    <row r="404" customFormat="false" ht="15" hidden="false" customHeight="false" outlineLevel="0" collapsed="false">
      <c r="A404" s="49" t="n">
        <v>12757</v>
      </c>
      <c r="B404" s="49" t="s">
        <v>197</v>
      </c>
      <c r="C404" s="63" t="n">
        <v>40675</v>
      </c>
      <c r="D404" s="63" t="n">
        <v>40871</v>
      </c>
      <c r="E404" s="49" t="n">
        <v>9</v>
      </c>
      <c r="F404" s="54" t="n">
        <v>0</v>
      </c>
      <c r="G404" s="54" t="n">
        <v>0</v>
      </c>
      <c r="H404" s="54" t="n">
        <v>4161.75</v>
      </c>
      <c r="I404" s="54" t="n">
        <f aca="false">SUM(F404:H404)</f>
        <v>4161.75</v>
      </c>
      <c r="J404" s="49" t="n">
        <f aca="false">Calc!$C$5-D404</f>
        <v>16</v>
      </c>
      <c r="K404" s="49" t="n">
        <f aca="false">IF(J404&lt;=Calc!$C$11,4,IF(J404&lt;=Calc!$C$12,3,IF(J404&lt;=Calc!$C$13,2,1)))</f>
        <v>4</v>
      </c>
      <c r="L404" s="49" t="n">
        <f aca="false">1+(E404&gt;=Calc!$C$16)+(E404&gt;=Calc!$C$17)+(E404&gt;=Calc!$C$18)</f>
        <v>4</v>
      </c>
      <c r="M404" s="49" t="str">
        <f aca="false">IF(AND(K404=4,L404&gt;=3),"Champions",IF(AND(K404=3,L404&gt;=3),"Loyal",IF(K404&gt;=3,"Recent / New",IF(L404&gt;=3,"At Risk","Hibernating / Lost"))))</f>
        <v>Champions</v>
      </c>
      <c r="N404" s="54" t="n">
        <f aca="false">IF(AND(Calc!$C$2&lt;=2009,Calc!$C$3&gt;=2009),F404,0)+IF(AND(Calc!$C$2&lt;=2010,Calc!$C$3&gt;=2010),G404,0)+IF(AND(Calc!$C$2&lt;=2011,Calc!$C$3&gt;=2011),H404,0)</f>
        <v>4161.75</v>
      </c>
      <c r="O404" s="61" t="n">
        <f aca="false">IF(AND(N404&gt;0,OR(Calc!$C$4="*",B404=Calc!$C$4)),N404+ROW()*0.000000001,0)</f>
        <v>4161.750000404</v>
      </c>
    </row>
    <row r="405" customFormat="false" ht="15" hidden="false" customHeight="false" outlineLevel="0" collapsed="false">
      <c r="A405" s="49" t="n">
        <v>12758</v>
      </c>
      <c r="B405" s="49" t="s">
        <v>197</v>
      </c>
      <c r="C405" s="63" t="n">
        <v>40148</v>
      </c>
      <c r="D405" s="63" t="n">
        <v>40770</v>
      </c>
      <c r="E405" s="49" t="n">
        <v>7</v>
      </c>
      <c r="F405" s="54" t="n">
        <v>2454.68</v>
      </c>
      <c r="G405" s="54" t="n">
        <v>4532.73</v>
      </c>
      <c r="H405" s="54" t="n">
        <v>2791.59</v>
      </c>
      <c r="I405" s="54" t="n">
        <f aca="false">SUM(F405:H405)</f>
        <v>9779</v>
      </c>
      <c r="J405" s="49" t="n">
        <f aca="false">Calc!$C$5-D405</f>
        <v>117</v>
      </c>
      <c r="K405" s="49" t="n">
        <f aca="false">IF(J405&lt;=Calc!$C$11,4,IF(J405&lt;=Calc!$C$12,3,IF(J405&lt;=Calc!$C$13,2,1)))</f>
        <v>2</v>
      </c>
      <c r="L405" s="49" t="n">
        <f aca="false">1+(E405&gt;=Calc!$C$16)+(E405&gt;=Calc!$C$17)+(E405&gt;=Calc!$C$18)</f>
        <v>3</v>
      </c>
      <c r="M405" s="49" t="str">
        <f aca="false">IF(AND(K405=4,L405&gt;=3),"Champions",IF(AND(K405=3,L405&gt;=3),"Loyal",IF(K405&gt;=3,"Recent / New",IF(L405&gt;=3,"At Risk","Hibernating / Lost"))))</f>
        <v>At Risk</v>
      </c>
      <c r="N405" s="54" t="n">
        <f aca="false">IF(AND(Calc!$C$2&lt;=2009,Calc!$C$3&gt;=2009),F405,0)+IF(AND(Calc!$C$2&lt;=2010,Calc!$C$3&gt;=2010),G405,0)+IF(AND(Calc!$C$2&lt;=2011,Calc!$C$3&gt;=2011),H405,0)</f>
        <v>9779</v>
      </c>
      <c r="O405" s="61" t="n">
        <f aca="false">IF(AND(N405&gt;0,OR(Calc!$C$4="*",B405=Calc!$C$4)),N405+ROW()*0.000000001,0)</f>
        <v>9779.000000405</v>
      </c>
    </row>
    <row r="406" customFormat="false" ht="15" hidden="false" customHeight="false" outlineLevel="0" collapsed="false">
      <c r="A406" s="49" t="n">
        <v>12759</v>
      </c>
      <c r="B406" s="49" t="s">
        <v>218</v>
      </c>
      <c r="C406" s="63" t="n">
        <v>40151</v>
      </c>
      <c r="D406" s="63" t="n">
        <v>40834</v>
      </c>
      <c r="E406" s="49" t="n">
        <v>8</v>
      </c>
      <c r="F406" s="54" t="n">
        <v>454.26</v>
      </c>
      <c r="G406" s="54" t="n">
        <v>2753.04</v>
      </c>
      <c r="H406" s="54" t="n">
        <v>1411.44</v>
      </c>
      <c r="I406" s="54" t="n">
        <f aca="false">SUM(F406:H406)</f>
        <v>4618.74</v>
      </c>
      <c r="J406" s="49" t="n">
        <f aca="false">Calc!$C$5-D406</f>
        <v>53</v>
      </c>
      <c r="K406" s="49" t="n">
        <f aca="false">IF(J406&lt;=Calc!$C$11,4,IF(J406&lt;=Calc!$C$12,3,IF(J406&lt;=Calc!$C$13,2,1)))</f>
        <v>3</v>
      </c>
      <c r="L406" s="49" t="n">
        <f aca="false">1+(E406&gt;=Calc!$C$16)+(E406&gt;=Calc!$C$17)+(E406&gt;=Calc!$C$18)</f>
        <v>4</v>
      </c>
      <c r="M406" s="49" t="str">
        <f aca="false">IF(AND(K406=4,L406&gt;=3),"Champions",IF(AND(K406=3,L406&gt;=3),"Loyal",IF(K406&gt;=3,"Recent / New",IF(L406&gt;=3,"At Risk","Hibernating / Lost"))))</f>
        <v>Loyal</v>
      </c>
      <c r="N406" s="54" t="n">
        <f aca="false">IF(AND(Calc!$C$2&lt;=2009,Calc!$C$3&gt;=2009),F406,0)+IF(AND(Calc!$C$2&lt;=2010,Calc!$C$3&gt;=2010),G406,0)+IF(AND(Calc!$C$2&lt;=2011,Calc!$C$3&gt;=2011),H406,0)</f>
        <v>4618.74</v>
      </c>
      <c r="O406" s="61" t="n">
        <f aca="false">IF(AND(N406&gt;0,OR(Calc!$C$4="*",B406=Calc!$C$4)),N406+ROW()*0.000000001,0)</f>
        <v>4618.740000406</v>
      </c>
    </row>
    <row r="407" customFormat="false" ht="15" hidden="false" customHeight="false" outlineLevel="0" collapsed="false">
      <c r="A407" s="49" t="n">
        <v>12760</v>
      </c>
      <c r="B407" s="49" t="s">
        <v>218</v>
      </c>
      <c r="C407" s="63" t="n">
        <v>40431</v>
      </c>
      <c r="D407" s="63" t="n">
        <v>40431</v>
      </c>
      <c r="E407" s="49" t="n">
        <v>1</v>
      </c>
      <c r="F407" s="54" t="n">
        <v>0</v>
      </c>
      <c r="G407" s="54" t="n">
        <v>317.8</v>
      </c>
      <c r="H407" s="54" t="n">
        <v>0</v>
      </c>
      <c r="I407" s="54" t="n">
        <f aca="false">SUM(F407:H407)</f>
        <v>317.8</v>
      </c>
      <c r="J407" s="49" t="n">
        <f aca="false">Calc!$C$5-D407</f>
        <v>456</v>
      </c>
      <c r="K407" s="49" t="n">
        <f aca="false">IF(J407&lt;=Calc!$C$11,4,IF(J407&lt;=Calc!$C$12,3,IF(J407&lt;=Calc!$C$13,2,1)))</f>
        <v>1</v>
      </c>
      <c r="L407" s="49" t="n">
        <f aca="false">1+(E407&gt;=Calc!$C$16)+(E407&gt;=Calc!$C$17)+(E407&gt;=Calc!$C$18)</f>
        <v>1</v>
      </c>
      <c r="M407" s="49" t="str">
        <f aca="false">IF(AND(K407=4,L407&gt;=3),"Champions",IF(AND(K407=3,L407&gt;=3),"Loyal",IF(K407&gt;=3,"Recent / New",IF(L407&gt;=3,"At Risk","Hibernating / Lost"))))</f>
        <v>Hibernating / Lost</v>
      </c>
      <c r="N407" s="54" t="n">
        <f aca="false">IF(AND(Calc!$C$2&lt;=2009,Calc!$C$3&gt;=2009),F407,0)+IF(AND(Calc!$C$2&lt;=2010,Calc!$C$3&gt;=2010),G407,0)+IF(AND(Calc!$C$2&lt;=2011,Calc!$C$3&gt;=2011),H407,0)</f>
        <v>317.8</v>
      </c>
      <c r="O407" s="61" t="n">
        <f aca="false">IF(AND(N407&gt;0,OR(Calc!$C$4="*",B407=Calc!$C$4)),N407+ROW()*0.000000001,0)</f>
        <v>317.800000407</v>
      </c>
    </row>
    <row r="408" customFormat="false" ht="15" hidden="false" customHeight="false" outlineLevel="0" collapsed="false">
      <c r="A408" s="49" t="n">
        <v>12761</v>
      </c>
      <c r="B408" s="49" t="s">
        <v>218</v>
      </c>
      <c r="C408" s="63" t="n">
        <v>40422</v>
      </c>
      <c r="D408" s="63" t="n">
        <v>40422</v>
      </c>
      <c r="E408" s="49" t="n">
        <v>1</v>
      </c>
      <c r="F408" s="54" t="n">
        <v>0</v>
      </c>
      <c r="G408" s="54" t="n">
        <v>712.95</v>
      </c>
      <c r="H408" s="54" t="n">
        <v>0</v>
      </c>
      <c r="I408" s="54" t="n">
        <f aca="false">SUM(F408:H408)</f>
        <v>712.95</v>
      </c>
      <c r="J408" s="49" t="n">
        <f aca="false">Calc!$C$5-D408</f>
        <v>465</v>
      </c>
      <c r="K408" s="49" t="n">
        <f aca="false">IF(J408&lt;=Calc!$C$11,4,IF(J408&lt;=Calc!$C$12,3,IF(J408&lt;=Calc!$C$13,2,1)))</f>
        <v>1</v>
      </c>
      <c r="L408" s="49" t="n">
        <f aca="false">1+(E408&gt;=Calc!$C$16)+(E408&gt;=Calc!$C$17)+(E408&gt;=Calc!$C$18)</f>
        <v>1</v>
      </c>
      <c r="M408" s="49" t="str">
        <f aca="false">IF(AND(K408=4,L408&gt;=3),"Champions",IF(AND(K408=3,L408&gt;=3),"Loyal",IF(K408&gt;=3,"Recent / New",IF(L408&gt;=3,"At Risk","Hibernating / Lost"))))</f>
        <v>Hibernating / Lost</v>
      </c>
      <c r="N408" s="54" t="n">
        <f aca="false">IF(AND(Calc!$C$2&lt;=2009,Calc!$C$3&gt;=2009),F408,0)+IF(AND(Calc!$C$2&lt;=2010,Calc!$C$3&gt;=2010),G408,0)+IF(AND(Calc!$C$2&lt;=2011,Calc!$C$3&gt;=2011),H408,0)</f>
        <v>712.95</v>
      </c>
      <c r="O408" s="61" t="n">
        <f aca="false">IF(AND(N408&gt;0,OR(Calc!$C$4="*",B408=Calc!$C$4)),N408+ROW()*0.000000001,0)</f>
        <v>712.950000408</v>
      </c>
    </row>
    <row r="409" customFormat="false" ht="15" hidden="false" customHeight="false" outlineLevel="0" collapsed="false">
      <c r="A409" s="49" t="n">
        <v>12762</v>
      </c>
      <c r="B409" s="49" t="s">
        <v>197</v>
      </c>
      <c r="C409" s="63" t="n">
        <v>40861</v>
      </c>
      <c r="D409" s="63" t="n">
        <v>40879</v>
      </c>
      <c r="E409" s="49" t="n">
        <v>2</v>
      </c>
      <c r="F409" s="54" t="n">
        <v>0</v>
      </c>
      <c r="G409" s="54" t="n">
        <v>0</v>
      </c>
      <c r="H409" s="54" t="n">
        <v>1702.52</v>
      </c>
      <c r="I409" s="54" t="n">
        <f aca="false">SUM(F409:H409)</f>
        <v>1702.52</v>
      </c>
      <c r="J409" s="49" t="n">
        <f aca="false">Calc!$C$5-D409</f>
        <v>8</v>
      </c>
      <c r="K409" s="49" t="n">
        <f aca="false">IF(J409&lt;=Calc!$C$11,4,IF(J409&lt;=Calc!$C$12,3,IF(J409&lt;=Calc!$C$13,2,1)))</f>
        <v>4</v>
      </c>
      <c r="L409" s="49" t="n">
        <f aca="false">1+(E409&gt;=Calc!$C$16)+(E409&gt;=Calc!$C$17)+(E409&gt;=Calc!$C$18)</f>
        <v>2</v>
      </c>
      <c r="M409" s="49" t="str">
        <f aca="false">IF(AND(K409=4,L409&gt;=3),"Champions",IF(AND(K409=3,L409&gt;=3),"Loyal",IF(K409&gt;=3,"Recent / New",IF(L409&gt;=3,"At Risk","Hibernating / Lost"))))</f>
        <v>Recent / New</v>
      </c>
      <c r="N409" s="54" t="n">
        <f aca="false">IF(AND(Calc!$C$2&lt;=2009,Calc!$C$3&gt;=2009),F409,0)+IF(AND(Calc!$C$2&lt;=2010,Calc!$C$3&gt;=2010),G409,0)+IF(AND(Calc!$C$2&lt;=2011,Calc!$C$3&gt;=2011),H409,0)</f>
        <v>1702.52</v>
      </c>
      <c r="O409" s="61" t="n">
        <f aca="false">IF(AND(N409&gt;0,OR(Calc!$C$4="*",B409=Calc!$C$4)),N409+ROW()*0.000000001,0)</f>
        <v>1702.520000409</v>
      </c>
    </row>
    <row r="410" customFormat="false" ht="15" hidden="false" customHeight="false" outlineLevel="0" collapsed="false">
      <c r="A410" s="49" t="n">
        <v>12763</v>
      </c>
      <c r="B410" s="49" t="s">
        <v>217</v>
      </c>
      <c r="C410" s="63" t="n">
        <v>40517</v>
      </c>
      <c r="D410" s="63" t="n">
        <v>40748</v>
      </c>
      <c r="E410" s="49" t="n">
        <v>2</v>
      </c>
      <c r="F410" s="54" t="n">
        <v>0</v>
      </c>
      <c r="G410" s="54" t="n">
        <v>320.08</v>
      </c>
      <c r="H410" s="54" t="n">
        <v>174</v>
      </c>
      <c r="I410" s="54" t="n">
        <f aca="false">SUM(F410:H410)</f>
        <v>494.08</v>
      </c>
      <c r="J410" s="49" t="n">
        <f aca="false">Calc!$C$5-D410</f>
        <v>139</v>
      </c>
      <c r="K410" s="49" t="n">
        <f aca="false">IF(J410&lt;=Calc!$C$11,4,IF(J410&lt;=Calc!$C$12,3,IF(J410&lt;=Calc!$C$13,2,1)))</f>
        <v>2</v>
      </c>
      <c r="L410" s="49" t="n">
        <f aca="false">1+(E410&gt;=Calc!$C$16)+(E410&gt;=Calc!$C$17)+(E410&gt;=Calc!$C$18)</f>
        <v>2</v>
      </c>
      <c r="M410" s="49" t="str">
        <f aca="false">IF(AND(K410=4,L410&gt;=3),"Champions",IF(AND(K410=3,L410&gt;=3),"Loyal",IF(K410&gt;=3,"Recent / New",IF(L410&gt;=3,"At Risk","Hibernating / Lost"))))</f>
        <v>Hibernating / Lost</v>
      </c>
      <c r="N410" s="54" t="n">
        <f aca="false">IF(AND(Calc!$C$2&lt;=2009,Calc!$C$3&gt;=2009),F410,0)+IF(AND(Calc!$C$2&lt;=2010,Calc!$C$3&gt;=2010),G410,0)+IF(AND(Calc!$C$2&lt;=2011,Calc!$C$3&gt;=2011),H410,0)</f>
        <v>494.08</v>
      </c>
      <c r="O410" s="61" t="n">
        <f aca="false">IF(AND(N410&gt;0,OR(Calc!$C$4="*",B410=Calc!$C$4)),N410+ROW()*0.000000001,0)</f>
        <v>494.08000041</v>
      </c>
    </row>
    <row r="411" customFormat="false" ht="15" hidden="false" customHeight="false" outlineLevel="0" collapsed="false">
      <c r="A411" s="49" t="n">
        <v>12764</v>
      </c>
      <c r="B411" s="49" t="s">
        <v>219</v>
      </c>
      <c r="C411" s="63" t="n">
        <v>40570</v>
      </c>
      <c r="D411" s="63" t="n">
        <v>40570</v>
      </c>
      <c r="E411" s="49" t="n">
        <v>1</v>
      </c>
      <c r="F411" s="54" t="n">
        <v>0</v>
      </c>
      <c r="G411" s="54" t="n">
        <v>0</v>
      </c>
      <c r="H411" s="54" t="n">
        <v>1693.88</v>
      </c>
      <c r="I411" s="54" t="n">
        <f aca="false">SUM(F411:H411)</f>
        <v>1693.88</v>
      </c>
      <c r="J411" s="49" t="n">
        <f aca="false">Calc!$C$5-D411</f>
        <v>317</v>
      </c>
      <c r="K411" s="49" t="n">
        <f aca="false">IF(J411&lt;=Calc!$C$11,4,IF(J411&lt;=Calc!$C$12,3,IF(J411&lt;=Calc!$C$13,2,1)))</f>
        <v>2</v>
      </c>
      <c r="L411" s="49" t="n">
        <f aca="false">1+(E411&gt;=Calc!$C$16)+(E411&gt;=Calc!$C$17)+(E411&gt;=Calc!$C$18)</f>
        <v>1</v>
      </c>
      <c r="M411" s="49" t="str">
        <f aca="false">IF(AND(K411=4,L411&gt;=3),"Champions",IF(AND(K411=3,L411&gt;=3),"Loyal",IF(K411&gt;=3,"Recent / New",IF(L411&gt;=3,"At Risk","Hibernating / Lost"))))</f>
        <v>Hibernating / Lost</v>
      </c>
      <c r="N411" s="54" t="n">
        <f aca="false">IF(AND(Calc!$C$2&lt;=2009,Calc!$C$3&gt;=2009),F411,0)+IF(AND(Calc!$C$2&lt;=2010,Calc!$C$3&gt;=2010),G411,0)+IF(AND(Calc!$C$2&lt;=2011,Calc!$C$3&gt;=2011),H411,0)</f>
        <v>1693.88</v>
      </c>
      <c r="O411" s="61" t="n">
        <f aca="false">IF(AND(N411&gt;0,OR(Calc!$C$4="*",B411=Calc!$C$4)),N411+ROW()*0.000000001,0)</f>
        <v>1693.880000411</v>
      </c>
    </row>
    <row r="412" customFormat="false" ht="15" hidden="false" customHeight="false" outlineLevel="0" collapsed="false">
      <c r="A412" s="49" t="n">
        <v>12765</v>
      </c>
      <c r="B412" s="49" t="s">
        <v>218</v>
      </c>
      <c r="C412" s="63" t="n">
        <v>40245</v>
      </c>
      <c r="D412" s="63" t="n">
        <v>40414</v>
      </c>
      <c r="E412" s="49" t="n">
        <v>6</v>
      </c>
      <c r="F412" s="54" t="n">
        <v>0</v>
      </c>
      <c r="G412" s="54" t="n">
        <v>1299.58</v>
      </c>
      <c r="H412" s="54" t="n">
        <v>0</v>
      </c>
      <c r="I412" s="54" t="n">
        <f aca="false">SUM(F412:H412)</f>
        <v>1299.58</v>
      </c>
      <c r="J412" s="49" t="n">
        <f aca="false">Calc!$C$5-D412</f>
        <v>473</v>
      </c>
      <c r="K412" s="49" t="n">
        <f aca="false">IF(J412&lt;=Calc!$C$11,4,IF(J412&lt;=Calc!$C$12,3,IF(J412&lt;=Calc!$C$13,2,1)))</f>
        <v>1</v>
      </c>
      <c r="L412" s="49" t="n">
        <f aca="false">1+(E412&gt;=Calc!$C$16)+(E412&gt;=Calc!$C$17)+(E412&gt;=Calc!$C$18)</f>
        <v>3</v>
      </c>
      <c r="M412" s="49" t="str">
        <f aca="false">IF(AND(K412=4,L412&gt;=3),"Champions",IF(AND(K412=3,L412&gt;=3),"Loyal",IF(K412&gt;=3,"Recent / New",IF(L412&gt;=3,"At Risk","Hibernating / Lost"))))</f>
        <v>At Risk</v>
      </c>
      <c r="N412" s="54" t="n">
        <f aca="false">IF(AND(Calc!$C$2&lt;=2009,Calc!$C$3&gt;=2009),F412,0)+IF(AND(Calc!$C$2&lt;=2010,Calc!$C$3&gt;=2010),G412,0)+IF(AND(Calc!$C$2&lt;=2011,Calc!$C$3&gt;=2011),H412,0)</f>
        <v>1299.58</v>
      </c>
      <c r="O412" s="61" t="n">
        <f aca="false">IF(AND(N412&gt;0,OR(Calc!$C$4="*",B412=Calc!$C$4)),N412+ROW()*0.000000001,0)</f>
        <v>1299.580000412</v>
      </c>
    </row>
    <row r="413" customFormat="false" ht="15" hidden="false" customHeight="false" outlineLevel="0" collapsed="false">
      <c r="A413" s="49" t="n">
        <v>12766</v>
      </c>
      <c r="B413" s="49" t="s">
        <v>197</v>
      </c>
      <c r="C413" s="63" t="n">
        <v>40479</v>
      </c>
      <c r="D413" s="63" t="n">
        <v>40883</v>
      </c>
      <c r="E413" s="49" t="n">
        <v>9</v>
      </c>
      <c r="F413" s="54" t="n">
        <v>0</v>
      </c>
      <c r="G413" s="54" t="n">
        <v>2616.8</v>
      </c>
      <c r="H413" s="54" t="n">
        <v>5476.34</v>
      </c>
      <c r="I413" s="54" t="n">
        <f aca="false">SUM(F413:H413)</f>
        <v>8093.14</v>
      </c>
      <c r="J413" s="49" t="n">
        <f aca="false">Calc!$C$5-D413</f>
        <v>4</v>
      </c>
      <c r="K413" s="49" t="n">
        <f aca="false">IF(J413&lt;=Calc!$C$11,4,IF(J413&lt;=Calc!$C$12,3,IF(J413&lt;=Calc!$C$13,2,1)))</f>
        <v>4</v>
      </c>
      <c r="L413" s="49" t="n">
        <f aca="false">1+(E413&gt;=Calc!$C$16)+(E413&gt;=Calc!$C$17)+(E413&gt;=Calc!$C$18)</f>
        <v>4</v>
      </c>
      <c r="M413" s="49" t="str">
        <f aca="false">IF(AND(K413=4,L413&gt;=3),"Champions",IF(AND(K413=3,L413&gt;=3),"Loyal",IF(K413&gt;=3,"Recent / New",IF(L413&gt;=3,"At Risk","Hibernating / Lost"))))</f>
        <v>Champions</v>
      </c>
      <c r="N413" s="54" t="n">
        <f aca="false">IF(AND(Calc!$C$2&lt;=2009,Calc!$C$3&gt;=2009),F413,0)+IF(AND(Calc!$C$2&lt;=2010,Calc!$C$3&gt;=2010),G413,0)+IF(AND(Calc!$C$2&lt;=2011,Calc!$C$3&gt;=2011),H413,0)</f>
        <v>8093.14</v>
      </c>
      <c r="O413" s="61" t="n">
        <f aca="false">IF(AND(N413&gt;0,OR(Calc!$C$4="*",B413=Calc!$C$4)),N413+ROW()*0.000000001,0)</f>
        <v>8093.140000413</v>
      </c>
    </row>
    <row r="414" customFormat="false" ht="15" hidden="false" customHeight="false" outlineLevel="0" collapsed="false">
      <c r="A414" s="49" t="n">
        <v>12767</v>
      </c>
      <c r="B414" s="49" t="s">
        <v>220</v>
      </c>
      <c r="C414" s="63" t="n">
        <v>40511</v>
      </c>
      <c r="D414" s="63" t="n">
        <v>40511</v>
      </c>
      <c r="E414" s="49" t="n">
        <v>1</v>
      </c>
      <c r="F414" s="54" t="n">
        <v>0</v>
      </c>
      <c r="G414" s="54" t="n">
        <v>949.82</v>
      </c>
      <c r="H414" s="54" t="n">
        <v>0</v>
      </c>
      <c r="I414" s="54" t="n">
        <f aca="false">SUM(F414:H414)</f>
        <v>949.82</v>
      </c>
      <c r="J414" s="49" t="n">
        <f aca="false">Calc!$C$5-D414</f>
        <v>376</v>
      </c>
      <c r="K414" s="49" t="n">
        <f aca="false">IF(J414&lt;=Calc!$C$11,4,IF(J414&lt;=Calc!$C$12,3,IF(J414&lt;=Calc!$C$13,2,1)))</f>
        <v>2</v>
      </c>
      <c r="L414" s="49" t="n">
        <f aca="false">1+(E414&gt;=Calc!$C$16)+(E414&gt;=Calc!$C$17)+(E414&gt;=Calc!$C$18)</f>
        <v>1</v>
      </c>
      <c r="M414" s="49" t="str">
        <f aca="false">IF(AND(K414=4,L414&gt;=3),"Champions",IF(AND(K414=3,L414&gt;=3),"Loyal",IF(K414&gt;=3,"Recent / New",IF(L414&gt;=3,"At Risk","Hibernating / Lost"))))</f>
        <v>Hibernating / Lost</v>
      </c>
      <c r="N414" s="54" t="n">
        <f aca="false">IF(AND(Calc!$C$2&lt;=2009,Calc!$C$3&gt;=2009),F414,0)+IF(AND(Calc!$C$2&lt;=2010,Calc!$C$3&gt;=2010),G414,0)+IF(AND(Calc!$C$2&lt;=2011,Calc!$C$3&gt;=2011),H414,0)</f>
        <v>949.82</v>
      </c>
      <c r="O414" s="61" t="n">
        <f aca="false">IF(AND(N414&gt;0,OR(Calc!$C$4="*",B414=Calc!$C$4)),N414+ROW()*0.000000001,0)</f>
        <v>949.820000414</v>
      </c>
    </row>
    <row r="415" customFormat="false" ht="15" hidden="false" customHeight="false" outlineLevel="0" collapsed="false">
      <c r="A415" s="49" t="n">
        <v>12768</v>
      </c>
      <c r="B415" s="49" t="s">
        <v>220</v>
      </c>
      <c r="C415" s="63" t="n">
        <v>40436</v>
      </c>
      <c r="D415" s="63" t="n">
        <v>40436</v>
      </c>
      <c r="E415" s="49" t="n">
        <v>1</v>
      </c>
      <c r="F415" s="54" t="n">
        <v>0</v>
      </c>
      <c r="G415" s="54" t="n">
        <v>3.5527136788005E-015</v>
      </c>
      <c r="H415" s="54" t="n">
        <v>0</v>
      </c>
      <c r="I415" s="54" t="n">
        <f aca="false">SUM(F415:H415)</f>
        <v>3.5527136788005E-015</v>
      </c>
      <c r="J415" s="49" t="n">
        <f aca="false">Calc!$C$5-D415</f>
        <v>451</v>
      </c>
      <c r="K415" s="49" t="n">
        <f aca="false">IF(J415&lt;=Calc!$C$11,4,IF(J415&lt;=Calc!$C$12,3,IF(J415&lt;=Calc!$C$13,2,1)))</f>
        <v>1</v>
      </c>
      <c r="L415" s="49" t="n">
        <f aca="false">1+(E415&gt;=Calc!$C$16)+(E415&gt;=Calc!$C$17)+(E415&gt;=Calc!$C$18)</f>
        <v>1</v>
      </c>
      <c r="M415" s="49" t="str">
        <f aca="false">IF(AND(K415=4,L415&gt;=3),"Champions",IF(AND(K415=3,L415&gt;=3),"Loyal",IF(K415&gt;=3,"Recent / New",IF(L415&gt;=3,"At Risk","Hibernating / Lost"))))</f>
        <v>Hibernating / Lost</v>
      </c>
      <c r="N415" s="54" t="n">
        <f aca="false">IF(AND(Calc!$C$2&lt;=2009,Calc!$C$3&gt;=2009),F415,0)+IF(AND(Calc!$C$2&lt;=2010,Calc!$C$3&gt;=2010),G415,0)+IF(AND(Calc!$C$2&lt;=2011,Calc!$C$3&gt;=2011),H415,0)</f>
        <v>3.5527136788005E-015</v>
      </c>
      <c r="O415" s="61" t="n">
        <f aca="false">IF(AND(N415&gt;0,OR(Calc!$C$4="*",B415=Calc!$C$4)),N415+ROW()*0.000000001,0)</f>
        <v>4.15000003552714E-007</v>
      </c>
    </row>
    <row r="416" customFormat="false" ht="15" hidden="false" customHeight="false" outlineLevel="0" collapsed="false">
      <c r="A416" s="49" t="n">
        <v>12769</v>
      </c>
      <c r="B416" s="49" t="s">
        <v>216</v>
      </c>
      <c r="C416" s="63" t="n">
        <v>40648</v>
      </c>
      <c r="D416" s="63" t="n">
        <v>40648</v>
      </c>
      <c r="E416" s="49" t="n">
        <v>1</v>
      </c>
      <c r="F416" s="54" t="n">
        <v>0</v>
      </c>
      <c r="G416" s="54" t="n">
        <v>0</v>
      </c>
      <c r="H416" s="54" t="n">
        <v>1143.6</v>
      </c>
      <c r="I416" s="54" t="n">
        <f aca="false">SUM(F416:H416)</f>
        <v>1143.6</v>
      </c>
      <c r="J416" s="49" t="n">
        <f aca="false">Calc!$C$5-D416</f>
        <v>239</v>
      </c>
      <c r="K416" s="49" t="n">
        <f aca="false">IF(J416&lt;=Calc!$C$11,4,IF(J416&lt;=Calc!$C$12,3,IF(J416&lt;=Calc!$C$13,2,1)))</f>
        <v>2</v>
      </c>
      <c r="L416" s="49" t="n">
        <f aca="false">1+(E416&gt;=Calc!$C$16)+(E416&gt;=Calc!$C$17)+(E416&gt;=Calc!$C$18)</f>
        <v>1</v>
      </c>
      <c r="M416" s="49" t="str">
        <f aca="false">IF(AND(K416=4,L416&gt;=3),"Champions",IF(AND(K416=3,L416&gt;=3),"Loyal",IF(K416&gt;=3,"Recent / New",IF(L416&gt;=3,"At Risk","Hibernating / Lost"))))</f>
        <v>Hibernating / Lost</v>
      </c>
      <c r="N416" s="54" t="n">
        <f aca="false">IF(AND(Calc!$C$2&lt;=2009,Calc!$C$3&gt;=2009),F416,0)+IF(AND(Calc!$C$2&lt;=2010,Calc!$C$3&gt;=2010),G416,0)+IF(AND(Calc!$C$2&lt;=2011,Calc!$C$3&gt;=2011),H416,0)</f>
        <v>1143.6</v>
      </c>
      <c r="O416" s="61" t="n">
        <f aca="false">IF(AND(N416&gt;0,OR(Calc!$C$4="*",B416=Calc!$C$4)),N416+ROW()*0.000000001,0)</f>
        <v>1143.600000416</v>
      </c>
    </row>
    <row r="417" customFormat="false" ht="15" hidden="false" customHeight="false" outlineLevel="0" collapsed="false">
      <c r="A417" s="49" t="n">
        <v>12770</v>
      </c>
      <c r="B417" s="49" t="s">
        <v>217</v>
      </c>
      <c r="C417" s="63" t="n">
        <v>40430</v>
      </c>
      <c r="D417" s="63" t="n">
        <v>40676</v>
      </c>
      <c r="E417" s="49" t="n">
        <v>2</v>
      </c>
      <c r="F417" s="54" t="n">
        <v>0</v>
      </c>
      <c r="G417" s="54" t="n">
        <v>1630</v>
      </c>
      <c r="H417" s="54" t="n">
        <v>1351.45</v>
      </c>
      <c r="I417" s="54" t="n">
        <f aca="false">SUM(F417:H417)</f>
        <v>2981.45</v>
      </c>
      <c r="J417" s="49" t="n">
        <f aca="false">Calc!$C$5-D417</f>
        <v>211</v>
      </c>
      <c r="K417" s="49" t="n">
        <f aca="false">IF(J417&lt;=Calc!$C$11,4,IF(J417&lt;=Calc!$C$12,3,IF(J417&lt;=Calc!$C$13,2,1)))</f>
        <v>2</v>
      </c>
      <c r="L417" s="49" t="n">
        <f aca="false">1+(E417&gt;=Calc!$C$16)+(E417&gt;=Calc!$C$17)+(E417&gt;=Calc!$C$18)</f>
        <v>2</v>
      </c>
      <c r="M417" s="49" t="str">
        <f aca="false">IF(AND(K417=4,L417&gt;=3),"Champions",IF(AND(K417=3,L417&gt;=3),"Loyal",IF(K417&gt;=3,"Recent / New",IF(L417&gt;=3,"At Risk","Hibernating / Lost"))))</f>
        <v>Hibernating / Lost</v>
      </c>
      <c r="N417" s="54" t="n">
        <f aca="false">IF(AND(Calc!$C$2&lt;=2009,Calc!$C$3&gt;=2009),F417,0)+IF(AND(Calc!$C$2&lt;=2010,Calc!$C$3&gt;=2010),G417,0)+IF(AND(Calc!$C$2&lt;=2011,Calc!$C$3&gt;=2011),H417,0)</f>
        <v>2981.45</v>
      </c>
      <c r="O417" s="61" t="n">
        <f aca="false">IF(AND(N417&gt;0,OR(Calc!$C$4="*",B417=Calc!$C$4)),N417+ROW()*0.000000001,0)</f>
        <v>2981.450000417</v>
      </c>
    </row>
    <row r="418" customFormat="false" ht="15" hidden="false" customHeight="false" outlineLevel="0" collapsed="false">
      <c r="A418" s="49" t="n">
        <v>12771</v>
      </c>
      <c r="B418" s="49" t="s">
        <v>197</v>
      </c>
      <c r="C418" s="63" t="n">
        <v>40401</v>
      </c>
      <c r="D418" s="63" t="n">
        <v>40401</v>
      </c>
      <c r="E418" s="49" t="n">
        <v>1</v>
      </c>
      <c r="F418" s="54" t="n">
        <v>0</v>
      </c>
      <c r="G418" s="54" t="n">
        <v>206.5</v>
      </c>
      <c r="H418" s="54" t="n">
        <v>0</v>
      </c>
      <c r="I418" s="54" t="n">
        <f aca="false">SUM(F418:H418)</f>
        <v>206.5</v>
      </c>
      <c r="J418" s="49" t="n">
        <f aca="false">Calc!$C$5-D418</f>
        <v>486</v>
      </c>
      <c r="K418" s="49" t="n">
        <f aca="false">IF(J418&lt;=Calc!$C$11,4,IF(J418&lt;=Calc!$C$12,3,IF(J418&lt;=Calc!$C$13,2,1)))</f>
        <v>1</v>
      </c>
      <c r="L418" s="49" t="n">
        <f aca="false">1+(E418&gt;=Calc!$C$16)+(E418&gt;=Calc!$C$17)+(E418&gt;=Calc!$C$18)</f>
        <v>1</v>
      </c>
      <c r="M418" s="49" t="str">
        <f aca="false">IF(AND(K418=4,L418&gt;=3),"Champions",IF(AND(K418=3,L418&gt;=3),"Loyal",IF(K418&gt;=3,"Recent / New",IF(L418&gt;=3,"At Risk","Hibernating / Lost"))))</f>
        <v>Hibernating / Lost</v>
      </c>
      <c r="N418" s="54" t="n">
        <f aca="false">IF(AND(Calc!$C$2&lt;=2009,Calc!$C$3&gt;=2009),F418,0)+IF(AND(Calc!$C$2&lt;=2010,Calc!$C$3&gt;=2010),G418,0)+IF(AND(Calc!$C$2&lt;=2011,Calc!$C$3&gt;=2011),H418,0)</f>
        <v>206.5</v>
      </c>
      <c r="O418" s="61" t="n">
        <f aca="false">IF(AND(N418&gt;0,OR(Calc!$C$4="*",B418=Calc!$C$4)),N418+ROW()*0.000000001,0)</f>
        <v>206.500000418</v>
      </c>
    </row>
    <row r="419" customFormat="false" ht="15" hidden="false" customHeight="false" outlineLevel="0" collapsed="false">
      <c r="A419" s="49" t="n">
        <v>12772</v>
      </c>
      <c r="B419" s="49" t="s">
        <v>197</v>
      </c>
      <c r="C419" s="63" t="n">
        <v>40827</v>
      </c>
      <c r="D419" s="63" t="n">
        <v>40827</v>
      </c>
      <c r="E419" s="49" t="n">
        <v>1</v>
      </c>
      <c r="F419" s="54" t="n">
        <v>0</v>
      </c>
      <c r="G419" s="54" t="n">
        <v>0</v>
      </c>
      <c r="H419" s="54" t="n">
        <v>752.47</v>
      </c>
      <c r="I419" s="54" t="n">
        <f aca="false">SUM(F419:H419)</f>
        <v>752.47</v>
      </c>
      <c r="J419" s="49" t="n">
        <f aca="false">Calc!$C$5-D419</f>
        <v>60</v>
      </c>
      <c r="K419" s="49" t="n">
        <f aca="false">IF(J419&lt;=Calc!$C$11,4,IF(J419&lt;=Calc!$C$12,3,IF(J419&lt;=Calc!$C$13,2,1)))</f>
        <v>3</v>
      </c>
      <c r="L419" s="49" t="n">
        <f aca="false">1+(E419&gt;=Calc!$C$16)+(E419&gt;=Calc!$C$17)+(E419&gt;=Calc!$C$18)</f>
        <v>1</v>
      </c>
      <c r="M419" s="49" t="str">
        <f aca="false">IF(AND(K419=4,L419&gt;=3),"Champions",IF(AND(K419=3,L419&gt;=3),"Loyal",IF(K419&gt;=3,"Recent / New",IF(L419&gt;=3,"At Risk","Hibernating / Lost"))))</f>
        <v>Recent / New</v>
      </c>
      <c r="N419" s="54" t="n">
        <f aca="false">IF(AND(Calc!$C$2&lt;=2009,Calc!$C$3&gt;=2009),F419,0)+IF(AND(Calc!$C$2&lt;=2010,Calc!$C$3&gt;=2010),G419,0)+IF(AND(Calc!$C$2&lt;=2011,Calc!$C$3&gt;=2011),H419,0)</f>
        <v>752.47</v>
      </c>
      <c r="O419" s="61" t="n">
        <f aca="false">IF(AND(N419&gt;0,OR(Calc!$C$4="*",B419=Calc!$C$4)),N419+ROW()*0.000000001,0)</f>
        <v>752.470000419</v>
      </c>
    </row>
    <row r="420" customFormat="false" ht="15" hidden="false" customHeight="false" outlineLevel="0" collapsed="false">
      <c r="A420" s="49" t="n">
        <v>12773</v>
      </c>
      <c r="B420" s="49" t="s">
        <v>197</v>
      </c>
      <c r="C420" s="63" t="n">
        <v>40322</v>
      </c>
      <c r="D420" s="63" t="n">
        <v>40322</v>
      </c>
      <c r="E420" s="49" t="n">
        <v>1</v>
      </c>
      <c r="F420" s="54" t="n">
        <v>0</v>
      </c>
      <c r="G420" s="54" t="n">
        <v>1.77635683940025E-015</v>
      </c>
      <c r="H420" s="54" t="n">
        <v>0</v>
      </c>
      <c r="I420" s="54" t="n">
        <f aca="false">SUM(F420:H420)</f>
        <v>1.77635683940025E-015</v>
      </c>
      <c r="J420" s="49" t="n">
        <f aca="false">Calc!$C$5-D420</f>
        <v>565</v>
      </c>
      <c r="K420" s="49" t="n">
        <f aca="false">IF(J420&lt;=Calc!$C$11,4,IF(J420&lt;=Calc!$C$12,3,IF(J420&lt;=Calc!$C$13,2,1)))</f>
        <v>1</v>
      </c>
      <c r="L420" s="49" t="n">
        <f aca="false">1+(E420&gt;=Calc!$C$16)+(E420&gt;=Calc!$C$17)+(E420&gt;=Calc!$C$18)</f>
        <v>1</v>
      </c>
      <c r="M420" s="49" t="str">
        <f aca="false">IF(AND(K420=4,L420&gt;=3),"Champions",IF(AND(K420=3,L420&gt;=3),"Loyal",IF(K420&gt;=3,"Recent / New",IF(L420&gt;=3,"At Risk","Hibernating / Lost"))))</f>
        <v>Hibernating / Lost</v>
      </c>
      <c r="N420" s="54" t="n">
        <f aca="false">IF(AND(Calc!$C$2&lt;=2009,Calc!$C$3&gt;=2009),F420,0)+IF(AND(Calc!$C$2&lt;=2010,Calc!$C$3&gt;=2010),G420,0)+IF(AND(Calc!$C$2&lt;=2011,Calc!$C$3&gt;=2011),H420,0)</f>
        <v>1.77635683940025E-015</v>
      </c>
      <c r="O420" s="61" t="n">
        <f aca="false">IF(AND(N420&gt;0,OR(Calc!$C$4="*",B420=Calc!$C$4)),N420+ROW()*0.000000001,0)</f>
        <v>4.20000001776357E-007</v>
      </c>
    </row>
    <row r="421" customFormat="false" ht="15" hidden="false" customHeight="false" outlineLevel="0" collapsed="false">
      <c r="A421" s="49" t="n">
        <v>12774</v>
      </c>
      <c r="B421" s="49" t="s">
        <v>218</v>
      </c>
      <c r="C421" s="63" t="n">
        <v>40351</v>
      </c>
      <c r="D421" s="63" t="n">
        <v>40351</v>
      </c>
      <c r="E421" s="49" t="n">
        <v>1</v>
      </c>
      <c r="F421" s="54" t="n">
        <v>0</v>
      </c>
      <c r="G421" s="54" t="n">
        <v>83.7</v>
      </c>
      <c r="H421" s="54" t="n">
        <v>0</v>
      </c>
      <c r="I421" s="54" t="n">
        <f aca="false">SUM(F421:H421)</f>
        <v>83.7</v>
      </c>
      <c r="J421" s="49" t="n">
        <f aca="false">Calc!$C$5-D421</f>
        <v>536</v>
      </c>
      <c r="K421" s="49" t="n">
        <f aca="false">IF(J421&lt;=Calc!$C$11,4,IF(J421&lt;=Calc!$C$12,3,IF(J421&lt;=Calc!$C$13,2,1)))</f>
        <v>1</v>
      </c>
      <c r="L421" s="49" t="n">
        <f aca="false">1+(E421&gt;=Calc!$C$16)+(E421&gt;=Calc!$C$17)+(E421&gt;=Calc!$C$18)</f>
        <v>1</v>
      </c>
      <c r="M421" s="49" t="str">
        <f aca="false">IF(AND(K421=4,L421&gt;=3),"Champions",IF(AND(K421=3,L421&gt;=3),"Loyal",IF(K421&gt;=3,"Recent / New",IF(L421&gt;=3,"At Risk","Hibernating / Lost"))))</f>
        <v>Hibernating / Lost</v>
      </c>
      <c r="N421" s="54" t="n">
        <f aca="false">IF(AND(Calc!$C$2&lt;=2009,Calc!$C$3&gt;=2009),F421,0)+IF(AND(Calc!$C$2&lt;=2010,Calc!$C$3&gt;=2010),G421,0)+IF(AND(Calc!$C$2&lt;=2011,Calc!$C$3&gt;=2011),H421,0)</f>
        <v>83.7</v>
      </c>
      <c r="O421" s="61" t="n">
        <f aca="false">IF(AND(N421&gt;0,OR(Calc!$C$4="*",B421=Calc!$C$4)),N421+ROW()*0.000000001,0)</f>
        <v>83.700000421</v>
      </c>
    </row>
    <row r="422" customFormat="false" ht="15" hidden="false" customHeight="false" outlineLevel="0" collapsed="false">
      <c r="A422" s="49" t="n">
        <v>12775</v>
      </c>
      <c r="B422" s="49" t="s">
        <v>218</v>
      </c>
      <c r="C422" s="63" t="n">
        <v>40477</v>
      </c>
      <c r="D422" s="63" t="n">
        <v>40869</v>
      </c>
      <c r="E422" s="49" t="n">
        <v>7</v>
      </c>
      <c r="F422" s="54" t="n">
        <v>0</v>
      </c>
      <c r="G422" s="54" t="n">
        <v>270.08</v>
      </c>
      <c r="H422" s="54" t="n">
        <v>1246.24</v>
      </c>
      <c r="I422" s="54" t="n">
        <f aca="false">SUM(F422:H422)</f>
        <v>1516.32</v>
      </c>
      <c r="J422" s="49" t="n">
        <f aca="false">Calc!$C$5-D422</f>
        <v>18</v>
      </c>
      <c r="K422" s="49" t="n">
        <f aca="false">IF(J422&lt;=Calc!$C$11,4,IF(J422&lt;=Calc!$C$12,3,IF(J422&lt;=Calc!$C$13,2,1)))</f>
        <v>4</v>
      </c>
      <c r="L422" s="49" t="n">
        <f aca="false">1+(E422&gt;=Calc!$C$16)+(E422&gt;=Calc!$C$17)+(E422&gt;=Calc!$C$18)</f>
        <v>3</v>
      </c>
      <c r="M422" s="49" t="str">
        <f aca="false">IF(AND(K422=4,L422&gt;=3),"Champions",IF(AND(K422=3,L422&gt;=3),"Loyal",IF(K422&gt;=3,"Recent / New",IF(L422&gt;=3,"At Risk","Hibernating / Lost"))))</f>
        <v>Champions</v>
      </c>
      <c r="N422" s="54" t="n">
        <f aca="false">IF(AND(Calc!$C$2&lt;=2009,Calc!$C$3&gt;=2009),F422,0)+IF(AND(Calc!$C$2&lt;=2010,Calc!$C$3&gt;=2010),G422,0)+IF(AND(Calc!$C$2&lt;=2011,Calc!$C$3&gt;=2011),H422,0)</f>
        <v>1516.32</v>
      </c>
      <c r="O422" s="61" t="n">
        <f aca="false">IF(AND(N422&gt;0,OR(Calc!$C$4="*",B422=Calc!$C$4)),N422+ROW()*0.000000001,0)</f>
        <v>1516.320000422</v>
      </c>
    </row>
    <row r="423" customFormat="false" ht="15" hidden="false" customHeight="false" outlineLevel="0" collapsed="false">
      <c r="A423" s="49" t="n">
        <v>12776</v>
      </c>
      <c r="B423" s="49" t="s">
        <v>197</v>
      </c>
      <c r="C423" s="63" t="n">
        <v>40219</v>
      </c>
      <c r="D423" s="63" t="n">
        <v>40219</v>
      </c>
      <c r="E423" s="49" t="n">
        <v>1</v>
      </c>
      <c r="F423" s="54" t="n">
        <v>0</v>
      </c>
      <c r="G423" s="54" t="n">
        <v>27.5</v>
      </c>
      <c r="H423" s="54" t="n">
        <v>0</v>
      </c>
      <c r="I423" s="54" t="n">
        <f aca="false">SUM(F423:H423)</f>
        <v>27.5</v>
      </c>
      <c r="J423" s="49" t="n">
        <f aca="false">Calc!$C$5-D423</f>
        <v>668</v>
      </c>
      <c r="K423" s="49" t="n">
        <f aca="false">IF(J423&lt;=Calc!$C$11,4,IF(J423&lt;=Calc!$C$12,3,IF(J423&lt;=Calc!$C$13,2,1)))</f>
        <v>1</v>
      </c>
      <c r="L423" s="49" t="n">
        <f aca="false">1+(E423&gt;=Calc!$C$16)+(E423&gt;=Calc!$C$17)+(E423&gt;=Calc!$C$18)</f>
        <v>1</v>
      </c>
      <c r="M423" s="49" t="str">
        <f aca="false">IF(AND(K423=4,L423&gt;=3),"Champions",IF(AND(K423=3,L423&gt;=3),"Loyal",IF(K423&gt;=3,"Recent / New",IF(L423&gt;=3,"At Risk","Hibernating / Lost"))))</f>
        <v>Hibernating / Lost</v>
      </c>
      <c r="N423" s="54" t="n">
        <f aca="false">IF(AND(Calc!$C$2&lt;=2009,Calc!$C$3&gt;=2009),F423,0)+IF(AND(Calc!$C$2&lt;=2010,Calc!$C$3&gt;=2010),G423,0)+IF(AND(Calc!$C$2&lt;=2011,Calc!$C$3&gt;=2011),H423,0)</f>
        <v>27.5</v>
      </c>
      <c r="O423" s="61" t="n">
        <f aca="false">IF(AND(N423&gt;0,OR(Calc!$C$4="*",B423=Calc!$C$4)),N423+ROW()*0.000000001,0)</f>
        <v>27.500000423</v>
      </c>
    </row>
    <row r="424" customFormat="false" ht="15" hidden="false" customHeight="false" outlineLevel="0" collapsed="false">
      <c r="A424" s="49" t="n">
        <v>12777</v>
      </c>
      <c r="B424" s="49" t="s">
        <v>189</v>
      </c>
      <c r="C424" s="63" t="n">
        <v>40429</v>
      </c>
      <c r="D424" s="63" t="n">
        <v>40429</v>
      </c>
      <c r="E424" s="49" t="n">
        <v>1</v>
      </c>
      <c r="F424" s="54" t="n">
        <v>0</v>
      </c>
      <c r="G424" s="54" t="n">
        <v>519.45</v>
      </c>
      <c r="H424" s="54" t="n">
        <v>0</v>
      </c>
      <c r="I424" s="54" t="n">
        <f aca="false">SUM(F424:H424)</f>
        <v>519.45</v>
      </c>
      <c r="J424" s="49" t="n">
        <f aca="false">Calc!$C$5-D424</f>
        <v>458</v>
      </c>
      <c r="K424" s="49" t="n">
        <f aca="false">IF(J424&lt;=Calc!$C$11,4,IF(J424&lt;=Calc!$C$12,3,IF(J424&lt;=Calc!$C$13,2,1)))</f>
        <v>1</v>
      </c>
      <c r="L424" s="49" t="n">
        <f aca="false">1+(E424&gt;=Calc!$C$16)+(E424&gt;=Calc!$C$17)+(E424&gt;=Calc!$C$18)</f>
        <v>1</v>
      </c>
      <c r="M424" s="49" t="str">
        <f aca="false">IF(AND(K424=4,L424&gt;=3),"Champions",IF(AND(K424=3,L424&gt;=3),"Loyal",IF(K424&gt;=3,"Recent / New",IF(L424&gt;=3,"At Risk","Hibernating / Lost"))))</f>
        <v>Hibernating / Lost</v>
      </c>
      <c r="N424" s="54" t="n">
        <f aca="false">IF(AND(Calc!$C$2&lt;=2009,Calc!$C$3&gt;=2009),F424,0)+IF(AND(Calc!$C$2&lt;=2010,Calc!$C$3&gt;=2010),G424,0)+IF(AND(Calc!$C$2&lt;=2011,Calc!$C$3&gt;=2011),H424,0)</f>
        <v>519.45</v>
      </c>
      <c r="O424" s="61" t="n">
        <f aca="false">IF(AND(N424&gt;0,OR(Calc!$C$4="*",B424=Calc!$C$4)),N424+ROW()*0.000000001,0)</f>
        <v>519.450000424</v>
      </c>
    </row>
    <row r="425" customFormat="false" ht="15" hidden="false" customHeight="false" outlineLevel="0" collapsed="false">
      <c r="A425" s="49" t="n">
        <v>12778</v>
      </c>
      <c r="B425" s="49" t="s">
        <v>218</v>
      </c>
      <c r="C425" s="63" t="n">
        <v>40284</v>
      </c>
      <c r="D425" s="63" t="n">
        <v>40867</v>
      </c>
      <c r="E425" s="49" t="n">
        <v>9</v>
      </c>
      <c r="F425" s="54" t="n">
        <v>0</v>
      </c>
      <c r="G425" s="54" t="n">
        <v>848.45</v>
      </c>
      <c r="H425" s="54" t="n">
        <v>693.23</v>
      </c>
      <c r="I425" s="54" t="n">
        <f aca="false">SUM(F425:H425)</f>
        <v>1541.68</v>
      </c>
      <c r="J425" s="49" t="n">
        <f aca="false">Calc!$C$5-D425</f>
        <v>20</v>
      </c>
      <c r="K425" s="49" t="n">
        <f aca="false">IF(J425&lt;=Calc!$C$11,4,IF(J425&lt;=Calc!$C$12,3,IF(J425&lt;=Calc!$C$13,2,1)))</f>
        <v>4</v>
      </c>
      <c r="L425" s="49" t="n">
        <f aca="false">1+(E425&gt;=Calc!$C$16)+(E425&gt;=Calc!$C$17)+(E425&gt;=Calc!$C$18)</f>
        <v>4</v>
      </c>
      <c r="M425" s="49" t="str">
        <f aca="false">IF(AND(K425=4,L425&gt;=3),"Champions",IF(AND(K425=3,L425&gt;=3),"Loyal",IF(K425&gt;=3,"Recent / New",IF(L425&gt;=3,"At Risk","Hibernating / Lost"))))</f>
        <v>Champions</v>
      </c>
      <c r="N425" s="54" t="n">
        <f aca="false">IF(AND(Calc!$C$2&lt;=2009,Calc!$C$3&gt;=2009),F425,0)+IF(AND(Calc!$C$2&lt;=2010,Calc!$C$3&gt;=2010),G425,0)+IF(AND(Calc!$C$2&lt;=2011,Calc!$C$3&gt;=2011),H425,0)</f>
        <v>1541.68</v>
      </c>
      <c r="O425" s="61" t="n">
        <f aca="false">IF(AND(N425&gt;0,OR(Calc!$C$4="*",B425=Calc!$C$4)),N425+ROW()*0.000000001,0)</f>
        <v>1541.680000425</v>
      </c>
    </row>
    <row r="426" customFormat="false" ht="15" hidden="false" customHeight="false" outlineLevel="0" collapsed="false">
      <c r="A426" s="49" t="n">
        <v>12779</v>
      </c>
      <c r="B426" s="49" t="s">
        <v>213</v>
      </c>
      <c r="C426" s="63" t="n">
        <v>40150</v>
      </c>
      <c r="D426" s="63" t="n">
        <v>40849</v>
      </c>
      <c r="E426" s="49" t="n">
        <v>14</v>
      </c>
      <c r="F426" s="54" t="n">
        <v>371.82</v>
      </c>
      <c r="G426" s="54" t="n">
        <v>2166.24</v>
      </c>
      <c r="H426" s="54" t="n">
        <v>3620.54</v>
      </c>
      <c r="I426" s="54" t="n">
        <f aca="false">SUM(F426:H426)</f>
        <v>6158.6</v>
      </c>
      <c r="J426" s="49" t="n">
        <f aca="false">Calc!$C$5-D426</f>
        <v>38</v>
      </c>
      <c r="K426" s="49" t="n">
        <f aca="false">IF(J426&lt;=Calc!$C$11,4,IF(J426&lt;=Calc!$C$12,3,IF(J426&lt;=Calc!$C$13,2,1)))</f>
        <v>3</v>
      </c>
      <c r="L426" s="49" t="n">
        <f aca="false">1+(E426&gt;=Calc!$C$16)+(E426&gt;=Calc!$C$17)+(E426&gt;=Calc!$C$18)</f>
        <v>4</v>
      </c>
      <c r="M426" s="49" t="str">
        <f aca="false">IF(AND(K426=4,L426&gt;=3),"Champions",IF(AND(K426=3,L426&gt;=3),"Loyal",IF(K426&gt;=3,"Recent / New",IF(L426&gt;=3,"At Risk","Hibernating / Lost"))))</f>
        <v>Loyal</v>
      </c>
      <c r="N426" s="54" t="n">
        <f aca="false">IF(AND(Calc!$C$2&lt;=2009,Calc!$C$3&gt;=2009),F426,0)+IF(AND(Calc!$C$2&lt;=2010,Calc!$C$3&gt;=2010),G426,0)+IF(AND(Calc!$C$2&lt;=2011,Calc!$C$3&gt;=2011),H426,0)</f>
        <v>6158.6</v>
      </c>
      <c r="O426" s="61" t="n">
        <f aca="false">IF(AND(N426&gt;0,OR(Calc!$C$4="*",B426=Calc!$C$4)),N426+ROW()*0.000000001,0)</f>
        <v>6158.600000426</v>
      </c>
    </row>
    <row r="427" customFormat="false" ht="15" hidden="false" customHeight="false" outlineLevel="0" collapsed="false">
      <c r="A427" s="49" t="n">
        <v>12780</v>
      </c>
      <c r="B427" s="49" t="s">
        <v>218</v>
      </c>
      <c r="C427" s="63" t="n">
        <v>40288</v>
      </c>
      <c r="D427" s="63" t="n">
        <v>40288</v>
      </c>
      <c r="E427" s="49" t="n">
        <v>1</v>
      </c>
      <c r="F427" s="54" t="n">
        <v>0</v>
      </c>
      <c r="G427" s="54" t="n">
        <v>322.4</v>
      </c>
      <c r="H427" s="54" t="n">
        <v>0</v>
      </c>
      <c r="I427" s="54" t="n">
        <f aca="false">SUM(F427:H427)</f>
        <v>322.4</v>
      </c>
      <c r="J427" s="49" t="n">
        <f aca="false">Calc!$C$5-D427</f>
        <v>599</v>
      </c>
      <c r="K427" s="49" t="n">
        <f aca="false">IF(J427&lt;=Calc!$C$11,4,IF(J427&lt;=Calc!$C$12,3,IF(J427&lt;=Calc!$C$13,2,1)))</f>
        <v>1</v>
      </c>
      <c r="L427" s="49" t="n">
        <f aca="false">1+(E427&gt;=Calc!$C$16)+(E427&gt;=Calc!$C$17)+(E427&gt;=Calc!$C$18)</f>
        <v>1</v>
      </c>
      <c r="M427" s="49" t="str">
        <f aca="false">IF(AND(K427=4,L427&gt;=3),"Champions",IF(AND(K427=3,L427&gt;=3),"Loyal",IF(K427&gt;=3,"Recent / New",IF(L427&gt;=3,"At Risk","Hibernating / Lost"))))</f>
        <v>Hibernating / Lost</v>
      </c>
      <c r="N427" s="54" t="n">
        <f aca="false">IF(AND(Calc!$C$2&lt;=2009,Calc!$C$3&gt;=2009),F427,0)+IF(AND(Calc!$C$2&lt;=2010,Calc!$C$3&gt;=2010),G427,0)+IF(AND(Calc!$C$2&lt;=2011,Calc!$C$3&gt;=2011),H427,0)</f>
        <v>322.4</v>
      </c>
      <c r="O427" s="61" t="n">
        <f aca="false">IF(AND(N427&gt;0,OR(Calc!$C$4="*",B427=Calc!$C$4)),N427+ROW()*0.000000001,0)</f>
        <v>322.400000427</v>
      </c>
    </row>
    <row r="428" customFormat="false" ht="15" hidden="false" customHeight="false" outlineLevel="0" collapsed="false">
      <c r="A428" s="49" t="n">
        <v>12781</v>
      </c>
      <c r="B428" s="49" t="s">
        <v>221</v>
      </c>
      <c r="C428" s="63" t="n">
        <v>40602</v>
      </c>
      <c r="D428" s="63" t="n">
        <v>40823</v>
      </c>
      <c r="E428" s="49" t="n">
        <v>2</v>
      </c>
      <c r="F428" s="54" t="n">
        <v>0</v>
      </c>
      <c r="G428" s="54" t="n">
        <v>0</v>
      </c>
      <c r="H428" s="54" t="n">
        <v>671.72</v>
      </c>
      <c r="I428" s="54" t="n">
        <f aca="false">SUM(F428:H428)</f>
        <v>671.72</v>
      </c>
      <c r="J428" s="49" t="n">
        <f aca="false">Calc!$C$5-D428</f>
        <v>64</v>
      </c>
      <c r="K428" s="49" t="n">
        <f aca="false">IF(J428&lt;=Calc!$C$11,4,IF(J428&lt;=Calc!$C$12,3,IF(J428&lt;=Calc!$C$13,2,1)))</f>
        <v>3</v>
      </c>
      <c r="L428" s="49" t="n">
        <f aca="false">1+(E428&gt;=Calc!$C$16)+(E428&gt;=Calc!$C$17)+(E428&gt;=Calc!$C$18)</f>
        <v>2</v>
      </c>
      <c r="M428" s="49" t="str">
        <f aca="false">IF(AND(K428=4,L428&gt;=3),"Champions",IF(AND(K428=3,L428&gt;=3),"Loyal",IF(K428&gt;=3,"Recent / New",IF(L428&gt;=3,"At Risk","Hibernating / Lost"))))</f>
        <v>Recent / New</v>
      </c>
      <c r="N428" s="54" t="n">
        <f aca="false">IF(AND(Calc!$C$2&lt;=2009,Calc!$C$3&gt;=2009),F428,0)+IF(AND(Calc!$C$2&lt;=2010,Calc!$C$3&gt;=2010),G428,0)+IF(AND(Calc!$C$2&lt;=2011,Calc!$C$3&gt;=2011),H428,0)</f>
        <v>671.72</v>
      </c>
      <c r="O428" s="61" t="n">
        <f aca="false">IF(AND(N428&gt;0,OR(Calc!$C$4="*",B428=Calc!$C$4)),N428+ROW()*0.000000001,0)</f>
        <v>671.720000428</v>
      </c>
    </row>
    <row r="429" customFormat="false" ht="15" hidden="false" customHeight="false" outlineLevel="0" collapsed="false">
      <c r="A429" s="49" t="n">
        <v>12782</v>
      </c>
      <c r="B429" s="49" t="s">
        <v>197</v>
      </c>
      <c r="C429" s="63" t="n">
        <v>40367</v>
      </c>
      <c r="D429" s="63" t="n">
        <v>40882</v>
      </c>
      <c r="E429" s="49" t="n">
        <v>11</v>
      </c>
      <c r="F429" s="54" t="n">
        <v>0</v>
      </c>
      <c r="G429" s="54" t="n">
        <v>2268.22</v>
      </c>
      <c r="H429" s="54" t="n">
        <v>1501.82</v>
      </c>
      <c r="I429" s="54" t="n">
        <f aca="false">SUM(F429:H429)</f>
        <v>3770.04</v>
      </c>
      <c r="J429" s="49" t="n">
        <f aca="false">Calc!$C$5-D429</f>
        <v>5</v>
      </c>
      <c r="K429" s="49" t="n">
        <f aca="false">IF(J429&lt;=Calc!$C$11,4,IF(J429&lt;=Calc!$C$12,3,IF(J429&lt;=Calc!$C$13,2,1)))</f>
        <v>4</v>
      </c>
      <c r="L429" s="49" t="n">
        <f aca="false">1+(E429&gt;=Calc!$C$16)+(E429&gt;=Calc!$C$17)+(E429&gt;=Calc!$C$18)</f>
        <v>4</v>
      </c>
      <c r="M429" s="49" t="str">
        <f aca="false">IF(AND(K429=4,L429&gt;=3),"Champions",IF(AND(K429=3,L429&gt;=3),"Loyal",IF(K429&gt;=3,"Recent / New",IF(L429&gt;=3,"At Risk","Hibernating / Lost"))))</f>
        <v>Champions</v>
      </c>
      <c r="N429" s="54" t="n">
        <f aca="false">IF(AND(Calc!$C$2&lt;=2009,Calc!$C$3&gt;=2009),F429,0)+IF(AND(Calc!$C$2&lt;=2010,Calc!$C$3&gt;=2010),G429,0)+IF(AND(Calc!$C$2&lt;=2011,Calc!$C$3&gt;=2011),H429,0)</f>
        <v>3770.04</v>
      </c>
      <c r="O429" s="61" t="n">
        <f aca="false">IF(AND(N429&gt;0,OR(Calc!$C$4="*",B429=Calc!$C$4)),N429+ROW()*0.000000001,0)</f>
        <v>3770.040000429</v>
      </c>
    </row>
    <row r="430" customFormat="false" ht="15" hidden="false" customHeight="false" outlineLevel="0" collapsed="false">
      <c r="A430" s="49" t="n">
        <v>12783</v>
      </c>
      <c r="B430" s="49" t="s">
        <v>197</v>
      </c>
      <c r="C430" s="63" t="n">
        <v>40811</v>
      </c>
      <c r="D430" s="63" t="n">
        <v>40884</v>
      </c>
      <c r="E430" s="49" t="n">
        <v>4</v>
      </c>
      <c r="F430" s="54" t="n">
        <v>0</v>
      </c>
      <c r="G430" s="54" t="n">
        <v>0</v>
      </c>
      <c r="H430" s="54" t="n">
        <v>1295.87</v>
      </c>
      <c r="I430" s="54" t="n">
        <f aca="false">SUM(F430:H430)</f>
        <v>1295.87</v>
      </c>
      <c r="J430" s="49" t="n">
        <f aca="false">Calc!$C$5-D430</f>
        <v>3</v>
      </c>
      <c r="K430" s="49" t="n">
        <f aca="false">IF(J430&lt;=Calc!$C$11,4,IF(J430&lt;=Calc!$C$12,3,IF(J430&lt;=Calc!$C$13,2,1)))</f>
        <v>4</v>
      </c>
      <c r="L430" s="49" t="n">
        <f aca="false">1+(E430&gt;=Calc!$C$16)+(E430&gt;=Calc!$C$17)+(E430&gt;=Calc!$C$18)</f>
        <v>3</v>
      </c>
      <c r="M430" s="49" t="str">
        <f aca="false">IF(AND(K430=4,L430&gt;=3),"Champions",IF(AND(K430=3,L430&gt;=3),"Loyal",IF(K430&gt;=3,"Recent / New",IF(L430&gt;=3,"At Risk","Hibernating / Lost"))))</f>
        <v>Champions</v>
      </c>
      <c r="N430" s="54" t="n">
        <f aca="false">IF(AND(Calc!$C$2&lt;=2009,Calc!$C$3&gt;=2009),F430,0)+IF(AND(Calc!$C$2&lt;=2010,Calc!$C$3&gt;=2010),G430,0)+IF(AND(Calc!$C$2&lt;=2011,Calc!$C$3&gt;=2011),H430,0)</f>
        <v>1295.87</v>
      </c>
      <c r="O430" s="61" t="n">
        <f aca="false">IF(AND(N430&gt;0,OR(Calc!$C$4="*",B430=Calc!$C$4)),N430+ROW()*0.000000001,0)</f>
        <v>1295.87000043</v>
      </c>
    </row>
    <row r="431" customFormat="false" ht="15" hidden="false" customHeight="false" outlineLevel="0" collapsed="false">
      <c r="A431" s="49" t="n">
        <v>12784</v>
      </c>
      <c r="B431" s="49" t="s">
        <v>197</v>
      </c>
      <c r="C431" s="63" t="n">
        <v>40357</v>
      </c>
      <c r="D431" s="63" t="n">
        <v>40871</v>
      </c>
      <c r="E431" s="49" t="n">
        <v>2</v>
      </c>
      <c r="F431" s="54" t="n">
        <v>0</v>
      </c>
      <c r="G431" s="54" t="n">
        <v>1034.33</v>
      </c>
      <c r="H431" s="54" t="n">
        <v>476.82</v>
      </c>
      <c r="I431" s="54" t="n">
        <f aca="false">SUM(F431:H431)</f>
        <v>1511.15</v>
      </c>
      <c r="J431" s="49" t="n">
        <f aca="false">Calc!$C$5-D431</f>
        <v>16</v>
      </c>
      <c r="K431" s="49" t="n">
        <f aca="false">IF(J431&lt;=Calc!$C$11,4,IF(J431&lt;=Calc!$C$12,3,IF(J431&lt;=Calc!$C$13,2,1)))</f>
        <v>4</v>
      </c>
      <c r="L431" s="49" t="n">
        <f aca="false">1+(E431&gt;=Calc!$C$16)+(E431&gt;=Calc!$C$17)+(E431&gt;=Calc!$C$18)</f>
        <v>2</v>
      </c>
      <c r="M431" s="49" t="str">
        <f aca="false">IF(AND(K431=4,L431&gt;=3),"Champions",IF(AND(K431=3,L431&gt;=3),"Loyal",IF(K431&gt;=3,"Recent / New",IF(L431&gt;=3,"At Risk","Hibernating / Lost"))))</f>
        <v>Recent / New</v>
      </c>
      <c r="N431" s="54" t="n">
        <f aca="false">IF(AND(Calc!$C$2&lt;=2009,Calc!$C$3&gt;=2009),F431,0)+IF(AND(Calc!$C$2&lt;=2010,Calc!$C$3&gt;=2010),G431,0)+IF(AND(Calc!$C$2&lt;=2011,Calc!$C$3&gt;=2011),H431,0)</f>
        <v>1511.15</v>
      </c>
      <c r="O431" s="61" t="n">
        <f aca="false">IF(AND(N431&gt;0,OR(Calc!$C$4="*",B431=Calc!$C$4)),N431+ROW()*0.000000001,0)</f>
        <v>1511.150000431</v>
      </c>
    </row>
    <row r="432" customFormat="false" ht="15" hidden="false" customHeight="false" outlineLevel="0" collapsed="false">
      <c r="A432" s="49" t="n">
        <v>12785</v>
      </c>
      <c r="B432" s="49" t="s">
        <v>197</v>
      </c>
      <c r="C432" s="63" t="n">
        <v>40155</v>
      </c>
      <c r="D432" s="63" t="n">
        <v>40522</v>
      </c>
      <c r="E432" s="49" t="n">
        <v>3</v>
      </c>
      <c r="F432" s="54" t="n">
        <v>310.9</v>
      </c>
      <c r="G432" s="54" t="n">
        <v>578.65</v>
      </c>
      <c r="H432" s="54" t="n">
        <v>-6.24</v>
      </c>
      <c r="I432" s="54" t="n">
        <f aca="false">SUM(F432:H432)</f>
        <v>883.31</v>
      </c>
      <c r="J432" s="49" t="n">
        <f aca="false">Calc!$C$5-D432</f>
        <v>365</v>
      </c>
      <c r="K432" s="49" t="n">
        <f aca="false">IF(J432&lt;=Calc!$C$11,4,IF(J432&lt;=Calc!$C$12,3,IF(J432&lt;=Calc!$C$13,2,1)))</f>
        <v>2</v>
      </c>
      <c r="L432" s="49" t="n">
        <f aca="false">1+(E432&gt;=Calc!$C$16)+(E432&gt;=Calc!$C$17)+(E432&gt;=Calc!$C$18)</f>
        <v>2</v>
      </c>
      <c r="M432" s="49" t="str">
        <f aca="false">IF(AND(K432=4,L432&gt;=3),"Champions",IF(AND(K432=3,L432&gt;=3),"Loyal",IF(K432&gt;=3,"Recent / New",IF(L432&gt;=3,"At Risk","Hibernating / Lost"))))</f>
        <v>Hibernating / Lost</v>
      </c>
      <c r="N432" s="54" t="n">
        <f aca="false">IF(AND(Calc!$C$2&lt;=2009,Calc!$C$3&gt;=2009),F432,0)+IF(AND(Calc!$C$2&lt;=2010,Calc!$C$3&gt;=2010),G432,0)+IF(AND(Calc!$C$2&lt;=2011,Calc!$C$3&gt;=2011),H432,0)</f>
        <v>883.31</v>
      </c>
      <c r="O432" s="61" t="n">
        <f aca="false">IF(AND(N432&gt;0,OR(Calc!$C$4="*",B432=Calc!$C$4)),N432+ROW()*0.000000001,0)</f>
        <v>883.310000432</v>
      </c>
    </row>
    <row r="433" customFormat="false" ht="15" hidden="false" customHeight="false" outlineLevel="0" collapsed="false">
      <c r="A433" s="49" t="n">
        <v>12786</v>
      </c>
      <c r="B433" s="49" t="s">
        <v>218</v>
      </c>
      <c r="C433" s="63" t="n">
        <v>40277</v>
      </c>
      <c r="D433" s="63" t="n">
        <v>40277</v>
      </c>
      <c r="E433" s="49" t="n">
        <v>1</v>
      </c>
      <c r="F433" s="54" t="n">
        <v>0</v>
      </c>
      <c r="G433" s="54" t="n">
        <v>668.5</v>
      </c>
      <c r="H433" s="54" t="n">
        <v>0</v>
      </c>
      <c r="I433" s="54" t="n">
        <f aca="false">SUM(F433:H433)</f>
        <v>668.5</v>
      </c>
      <c r="J433" s="49" t="n">
        <f aca="false">Calc!$C$5-D433</f>
        <v>610</v>
      </c>
      <c r="K433" s="49" t="n">
        <f aca="false">IF(J433&lt;=Calc!$C$11,4,IF(J433&lt;=Calc!$C$12,3,IF(J433&lt;=Calc!$C$13,2,1)))</f>
        <v>1</v>
      </c>
      <c r="L433" s="49" t="n">
        <f aca="false">1+(E433&gt;=Calc!$C$16)+(E433&gt;=Calc!$C$17)+(E433&gt;=Calc!$C$18)</f>
        <v>1</v>
      </c>
      <c r="M433" s="49" t="str">
        <f aca="false">IF(AND(K433=4,L433&gt;=3),"Champions",IF(AND(K433=3,L433&gt;=3),"Loyal",IF(K433&gt;=3,"Recent / New",IF(L433&gt;=3,"At Risk","Hibernating / Lost"))))</f>
        <v>Hibernating / Lost</v>
      </c>
      <c r="N433" s="54" t="n">
        <f aca="false">IF(AND(Calc!$C$2&lt;=2009,Calc!$C$3&gt;=2009),F433,0)+IF(AND(Calc!$C$2&lt;=2010,Calc!$C$3&gt;=2010),G433,0)+IF(AND(Calc!$C$2&lt;=2011,Calc!$C$3&gt;=2011),H433,0)</f>
        <v>668.5</v>
      </c>
      <c r="O433" s="61" t="n">
        <f aca="false">IF(AND(N433&gt;0,OR(Calc!$C$4="*",B433=Calc!$C$4)),N433+ROW()*0.000000001,0)</f>
        <v>668.500000433</v>
      </c>
    </row>
    <row r="434" customFormat="false" ht="15" hidden="false" customHeight="false" outlineLevel="0" collapsed="false">
      <c r="A434" s="49" t="n">
        <v>12787</v>
      </c>
      <c r="B434" s="49" t="s">
        <v>218</v>
      </c>
      <c r="C434" s="63" t="n">
        <v>40473</v>
      </c>
      <c r="D434" s="63" t="n">
        <v>40877</v>
      </c>
      <c r="E434" s="49" t="n">
        <v>4</v>
      </c>
      <c r="F434" s="54" t="n">
        <v>0</v>
      </c>
      <c r="G434" s="54" t="n">
        <v>380.52</v>
      </c>
      <c r="H434" s="54" t="n">
        <v>418.66</v>
      </c>
      <c r="I434" s="54" t="n">
        <f aca="false">SUM(F434:H434)</f>
        <v>799.18</v>
      </c>
      <c r="J434" s="49" t="n">
        <f aca="false">Calc!$C$5-D434</f>
        <v>10</v>
      </c>
      <c r="K434" s="49" t="n">
        <f aca="false">IF(J434&lt;=Calc!$C$11,4,IF(J434&lt;=Calc!$C$12,3,IF(J434&lt;=Calc!$C$13,2,1)))</f>
        <v>4</v>
      </c>
      <c r="L434" s="49" t="n">
        <f aca="false">1+(E434&gt;=Calc!$C$16)+(E434&gt;=Calc!$C$17)+(E434&gt;=Calc!$C$18)</f>
        <v>3</v>
      </c>
      <c r="M434" s="49" t="str">
        <f aca="false">IF(AND(K434=4,L434&gt;=3),"Champions",IF(AND(K434=3,L434&gt;=3),"Loyal",IF(K434&gt;=3,"Recent / New",IF(L434&gt;=3,"At Risk","Hibernating / Lost"))))</f>
        <v>Champions</v>
      </c>
      <c r="N434" s="54" t="n">
        <f aca="false">IF(AND(Calc!$C$2&lt;=2009,Calc!$C$3&gt;=2009),F434,0)+IF(AND(Calc!$C$2&lt;=2010,Calc!$C$3&gt;=2010),G434,0)+IF(AND(Calc!$C$2&lt;=2011,Calc!$C$3&gt;=2011),H434,0)</f>
        <v>799.18</v>
      </c>
      <c r="O434" s="61" t="n">
        <f aca="false">IF(AND(N434&gt;0,OR(Calc!$C$4="*",B434=Calc!$C$4)),N434+ROW()*0.000000001,0)</f>
        <v>799.180000434</v>
      </c>
    </row>
    <row r="435" customFormat="false" ht="15" hidden="false" customHeight="false" outlineLevel="0" collapsed="false">
      <c r="A435" s="49" t="n">
        <v>12788</v>
      </c>
      <c r="B435" s="49" t="s">
        <v>218</v>
      </c>
      <c r="C435" s="63" t="n">
        <v>40358</v>
      </c>
      <c r="D435" s="63" t="n">
        <v>40423</v>
      </c>
      <c r="E435" s="49" t="n">
        <v>4</v>
      </c>
      <c r="F435" s="54" t="n">
        <v>0</v>
      </c>
      <c r="G435" s="54" t="n">
        <v>384.9</v>
      </c>
      <c r="H435" s="54" t="n">
        <v>0</v>
      </c>
      <c r="I435" s="54" t="n">
        <f aca="false">SUM(F435:H435)</f>
        <v>384.9</v>
      </c>
      <c r="J435" s="49" t="n">
        <f aca="false">Calc!$C$5-D435</f>
        <v>464</v>
      </c>
      <c r="K435" s="49" t="n">
        <f aca="false">IF(J435&lt;=Calc!$C$11,4,IF(J435&lt;=Calc!$C$12,3,IF(J435&lt;=Calc!$C$13,2,1)))</f>
        <v>1</v>
      </c>
      <c r="L435" s="49" t="n">
        <f aca="false">1+(E435&gt;=Calc!$C$16)+(E435&gt;=Calc!$C$17)+(E435&gt;=Calc!$C$18)</f>
        <v>3</v>
      </c>
      <c r="M435" s="49" t="str">
        <f aca="false">IF(AND(K435=4,L435&gt;=3),"Champions",IF(AND(K435=3,L435&gt;=3),"Loyal",IF(K435&gt;=3,"Recent / New",IF(L435&gt;=3,"At Risk","Hibernating / Lost"))))</f>
        <v>At Risk</v>
      </c>
      <c r="N435" s="54" t="n">
        <f aca="false">IF(AND(Calc!$C$2&lt;=2009,Calc!$C$3&gt;=2009),F435,0)+IF(AND(Calc!$C$2&lt;=2010,Calc!$C$3&gt;=2010),G435,0)+IF(AND(Calc!$C$2&lt;=2011,Calc!$C$3&gt;=2011),H435,0)</f>
        <v>384.9</v>
      </c>
      <c r="O435" s="61" t="n">
        <f aca="false">IF(AND(N435&gt;0,OR(Calc!$C$4="*",B435=Calc!$C$4)),N435+ROW()*0.000000001,0)</f>
        <v>384.900000435</v>
      </c>
    </row>
    <row r="436" customFormat="false" ht="15" hidden="false" customHeight="false" outlineLevel="0" collapsed="false">
      <c r="A436" s="49" t="n">
        <v>12789</v>
      </c>
      <c r="B436" s="49" t="s">
        <v>218</v>
      </c>
      <c r="C436" s="63" t="n">
        <v>40193</v>
      </c>
      <c r="D436" s="63" t="n">
        <v>40821</v>
      </c>
      <c r="E436" s="49" t="n">
        <v>3</v>
      </c>
      <c r="F436" s="54" t="n">
        <v>0</v>
      </c>
      <c r="G436" s="54" t="n">
        <v>148.5</v>
      </c>
      <c r="H436" s="54" t="n">
        <v>76.85</v>
      </c>
      <c r="I436" s="54" t="n">
        <f aca="false">SUM(F436:H436)</f>
        <v>225.35</v>
      </c>
      <c r="J436" s="49" t="n">
        <f aca="false">Calc!$C$5-D436</f>
        <v>66</v>
      </c>
      <c r="K436" s="49" t="n">
        <f aca="false">IF(J436&lt;=Calc!$C$11,4,IF(J436&lt;=Calc!$C$12,3,IF(J436&lt;=Calc!$C$13,2,1)))</f>
        <v>3</v>
      </c>
      <c r="L436" s="49" t="n">
        <f aca="false">1+(E436&gt;=Calc!$C$16)+(E436&gt;=Calc!$C$17)+(E436&gt;=Calc!$C$18)</f>
        <v>2</v>
      </c>
      <c r="M436" s="49" t="str">
        <f aca="false">IF(AND(K436=4,L436&gt;=3),"Champions",IF(AND(K436=3,L436&gt;=3),"Loyal",IF(K436&gt;=3,"Recent / New",IF(L436&gt;=3,"At Risk","Hibernating / Lost"))))</f>
        <v>Recent / New</v>
      </c>
      <c r="N436" s="54" t="n">
        <f aca="false">IF(AND(Calc!$C$2&lt;=2009,Calc!$C$3&gt;=2009),F436,0)+IF(AND(Calc!$C$2&lt;=2010,Calc!$C$3&gt;=2010),G436,0)+IF(AND(Calc!$C$2&lt;=2011,Calc!$C$3&gt;=2011),H436,0)</f>
        <v>225.35</v>
      </c>
      <c r="O436" s="61" t="n">
        <f aca="false">IF(AND(N436&gt;0,OR(Calc!$C$4="*",B436=Calc!$C$4)),N436+ROW()*0.000000001,0)</f>
        <v>225.350000436</v>
      </c>
    </row>
    <row r="437" customFormat="false" ht="15" hidden="false" customHeight="false" outlineLevel="0" collapsed="false">
      <c r="A437" s="49" t="n">
        <v>12790</v>
      </c>
      <c r="B437" s="49" t="s">
        <v>218</v>
      </c>
      <c r="C437" s="63" t="n">
        <v>40476</v>
      </c>
      <c r="D437" s="63" t="n">
        <v>40694</v>
      </c>
      <c r="E437" s="49" t="n">
        <v>2</v>
      </c>
      <c r="F437" s="54" t="n">
        <v>0</v>
      </c>
      <c r="G437" s="54" t="n">
        <v>223.53</v>
      </c>
      <c r="H437" s="54" t="n">
        <v>294.92</v>
      </c>
      <c r="I437" s="54" t="n">
        <f aca="false">SUM(F437:H437)</f>
        <v>518.45</v>
      </c>
      <c r="J437" s="49" t="n">
        <f aca="false">Calc!$C$5-D437</f>
        <v>193</v>
      </c>
      <c r="K437" s="49" t="n">
        <f aca="false">IF(J437&lt;=Calc!$C$11,4,IF(J437&lt;=Calc!$C$12,3,IF(J437&lt;=Calc!$C$13,2,1)))</f>
        <v>2</v>
      </c>
      <c r="L437" s="49" t="n">
        <f aca="false">1+(E437&gt;=Calc!$C$16)+(E437&gt;=Calc!$C$17)+(E437&gt;=Calc!$C$18)</f>
        <v>2</v>
      </c>
      <c r="M437" s="49" t="str">
        <f aca="false">IF(AND(K437=4,L437&gt;=3),"Champions",IF(AND(K437=3,L437&gt;=3),"Loyal",IF(K437&gt;=3,"Recent / New",IF(L437&gt;=3,"At Risk","Hibernating / Lost"))))</f>
        <v>Hibernating / Lost</v>
      </c>
      <c r="N437" s="54" t="n">
        <f aca="false">IF(AND(Calc!$C$2&lt;=2009,Calc!$C$3&gt;=2009),F437,0)+IF(AND(Calc!$C$2&lt;=2010,Calc!$C$3&gt;=2010),G437,0)+IF(AND(Calc!$C$2&lt;=2011,Calc!$C$3&gt;=2011),H437,0)</f>
        <v>518.45</v>
      </c>
      <c r="O437" s="61" t="n">
        <f aca="false">IF(AND(N437&gt;0,OR(Calc!$C$4="*",B437=Calc!$C$4)),N437+ROW()*0.000000001,0)</f>
        <v>518.450000437</v>
      </c>
    </row>
    <row r="438" customFormat="false" ht="15" hidden="false" customHeight="false" outlineLevel="0" collapsed="false">
      <c r="A438" s="49" t="n">
        <v>12791</v>
      </c>
      <c r="B438" s="49" t="s">
        <v>218</v>
      </c>
      <c r="C438" s="63" t="n">
        <v>40262</v>
      </c>
      <c r="D438" s="63" t="n">
        <v>40513</v>
      </c>
      <c r="E438" s="49" t="n">
        <v>5</v>
      </c>
      <c r="F438" s="54" t="n">
        <v>0</v>
      </c>
      <c r="G438" s="54" t="n">
        <v>656.83</v>
      </c>
      <c r="H438" s="54" t="n">
        <v>0</v>
      </c>
      <c r="I438" s="54" t="n">
        <f aca="false">SUM(F438:H438)</f>
        <v>656.83</v>
      </c>
      <c r="J438" s="49" t="n">
        <f aca="false">Calc!$C$5-D438</f>
        <v>374</v>
      </c>
      <c r="K438" s="49" t="n">
        <f aca="false">IF(J438&lt;=Calc!$C$11,4,IF(J438&lt;=Calc!$C$12,3,IF(J438&lt;=Calc!$C$13,2,1)))</f>
        <v>2</v>
      </c>
      <c r="L438" s="49" t="n">
        <f aca="false">1+(E438&gt;=Calc!$C$16)+(E438&gt;=Calc!$C$17)+(E438&gt;=Calc!$C$18)</f>
        <v>3</v>
      </c>
      <c r="M438" s="49" t="str">
        <f aca="false">IF(AND(K438=4,L438&gt;=3),"Champions",IF(AND(K438=3,L438&gt;=3),"Loyal",IF(K438&gt;=3,"Recent / New",IF(L438&gt;=3,"At Risk","Hibernating / Lost"))))</f>
        <v>At Risk</v>
      </c>
      <c r="N438" s="54" t="n">
        <f aca="false">IF(AND(Calc!$C$2&lt;=2009,Calc!$C$3&gt;=2009),F438,0)+IF(AND(Calc!$C$2&lt;=2010,Calc!$C$3&gt;=2010),G438,0)+IF(AND(Calc!$C$2&lt;=2011,Calc!$C$3&gt;=2011),H438,0)</f>
        <v>656.83</v>
      </c>
      <c r="O438" s="61" t="n">
        <f aca="false">IF(AND(N438&gt;0,OR(Calc!$C$4="*",B438=Calc!$C$4)),N438+ROW()*0.000000001,0)</f>
        <v>656.830000438</v>
      </c>
    </row>
    <row r="439" customFormat="false" ht="15" hidden="false" customHeight="false" outlineLevel="0" collapsed="false">
      <c r="A439" s="49" t="n">
        <v>12792</v>
      </c>
      <c r="B439" s="49" t="s">
        <v>197</v>
      </c>
      <c r="C439" s="63" t="n">
        <v>40352</v>
      </c>
      <c r="D439" s="63" t="n">
        <v>40630</v>
      </c>
      <c r="E439" s="49" t="n">
        <v>2</v>
      </c>
      <c r="F439" s="54" t="n">
        <v>0</v>
      </c>
      <c r="G439" s="54" t="n">
        <v>370.47</v>
      </c>
      <c r="H439" s="54" t="n">
        <v>344.54</v>
      </c>
      <c r="I439" s="54" t="n">
        <f aca="false">SUM(F439:H439)</f>
        <v>715.01</v>
      </c>
      <c r="J439" s="49" t="n">
        <f aca="false">Calc!$C$5-D439</f>
        <v>257</v>
      </c>
      <c r="K439" s="49" t="n">
        <f aca="false">IF(J439&lt;=Calc!$C$11,4,IF(J439&lt;=Calc!$C$12,3,IF(J439&lt;=Calc!$C$13,2,1)))</f>
        <v>2</v>
      </c>
      <c r="L439" s="49" t="n">
        <f aca="false">1+(E439&gt;=Calc!$C$16)+(E439&gt;=Calc!$C$17)+(E439&gt;=Calc!$C$18)</f>
        <v>2</v>
      </c>
      <c r="M439" s="49" t="str">
        <f aca="false">IF(AND(K439=4,L439&gt;=3),"Champions",IF(AND(K439=3,L439&gt;=3),"Loyal",IF(K439&gt;=3,"Recent / New",IF(L439&gt;=3,"At Risk","Hibernating / Lost"))))</f>
        <v>Hibernating / Lost</v>
      </c>
      <c r="N439" s="54" t="n">
        <f aca="false">IF(AND(Calc!$C$2&lt;=2009,Calc!$C$3&gt;=2009),F439,0)+IF(AND(Calc!$C$2&lt;=2010,Calc!$C$3&gt;=2010),G439,0)+IF(AND(Calc!$C$2&lt;=2011,Calc!$C$3&gt;=2011),H439,0)</f>
        <v>715.01</v>
      </c>
      <c r="O439" s="61" t="n">
        <f aca="false">IF(AND(N439&gt;0,OR(Calc!$C$4="*",B439=Calc!$C$4)),N439+ROW()*0.000000001,0)</f>
        <v>715.010000439</v>
      </c>
    </row>
    <row r="440" customFormat="false" ht="15" hidden="false" customHeight="false" outlineLevel="0" collapsed="false">
      <c r="A440" s="49" t="n">
        <v>12793</v>
      </c>
      <c r="B440" s="49" t="s">
        <v>197</v>
      </c>
      <c r="C440" s="63" t="n">
        <v>40485</v>
      </c>
      <c r="D440" s="63" t="n">
        <v>40552</v>
      </c>
      <c r="E440" s="49" t="n">
        <v>3</v>
      </c>
      <c r="F440" s="54" t="n">
        <v>0</v>
      </c>
      <c r="G440" s="54" t="n">
        <v>387.85</v>
      </c>
      <c r="H440" s="54" t="n">
        <v>357.68</v>
      </c>
      <c r="I440" s="54" t="n">
        <f aca="false">SUM(F440:H440)</f>
        <v>745.53</v>
      </c>
      <c r="J440" s="49" t="n">
        <f aca="false">Calc!$C$5-D440</f>
        <v>335</v>
      </c>
      <c r="K440" s="49" t="n">
        <f aca="false">IF(J440&lt;=Calc!$C$11,4,IF(J440&lt;=Calc!$C$12,3,IF(J440&lt;=Calc!$C$13,2,1)))</f>
        <v>2</v>
      </c>
      <c r="L440" s="49" t="n">
        <f aca="false">1+(E440&gt;=Calc!$C$16)+(E440&gt;=Calc!$C$17)+(E440&gt;=Calc!$C$18)</f>
        <v>2</v>
      </c>
      <c r="M440" s="49" t="str">
        <f aca="false">IF(AND(K440=4,L440&gt;=3),"Champions",IF(AND(K440=3,L440&gt;=3),"Loyal",IF(K440&gt;=3,"Recent / New",IF(L440&gt;=3,"At Risk","Hibernating / Lost"))))</f>
        <v>Hibernating / Lost</v>
      </c>
      <c r="N440" s="54" t="n">
        <f aca="false">IF(AND(Calc!$C$2&lt;=2009,Calc!$C$3&gt;=2009),F440,0)+IF(AND(Calc!$C$2&lt;=2010,Calc!$C$3&gt;=2010),G440,0)+IF(AND(Calc!$C$2&lt;=2011,Calc!$C$3&gt;=2011),H440,0)</f>
        <v>745.53</v>
      </c>
      <c r="O440" s="61" t="n">
        <f aca="false">IF(AND(N440&gt;0,OR(Calc!$C$4="*",B440=Calc!$C$4)),N440+ROW()*0.000000001,0)</f>
        <v>745.53000044</v>
      </c>
    </row>
    <row r="441" customFormat="false" ht="15" hidden="false" customHeight="false" outlineLevel="0" collapsed="false">
      <c r="A441" s="49" t="n">
        <v>12794</v>
      </c>
      <c r="B441" s="49" t="s">
        <v>197</v>
      </c>
      <c r="C441" s="63" t="n">
        <v>40788</v>
      </c>
      <c r="D441" s="63" t="n">
        <v>40833</v>
      </c>
      <c r="E441" s="49" t="n">
        <v>2</v>
      </c>
      <c r="F441" s="54" t="n">
        <v>0</v>
      </c>
      <c r="G441" s="54" t="n">
        <v>0</v>
      </c>
      <c r="H441" s="54" t="n">
        <v>860.41</v>
      </c>
      <c r="I441" s="54" t="n">
        <f aca="false">SUM(F441:H441)</f>
        <v>860.41</v>
      </c>
      <c r="J441" s="49" t="n">
        <f aca="false">Calc!$C$5-D441</f>
        <v>54</v>
      </c>
      <c r="K441" s="49" t="n">
        <f aca="false">IF(J441&lt;=Calc!$C$11,4,IF(J441&lt;=Calc!$C$12,3,IF(J441&lt;=Calc!$C$13,2,1)))</f>
        <v>3</v>
      </c>
      <c r="L441" s="49" t="n">
        <f aca="false">1+(E441&gt;=Calc!$C$16)+(E441&gt;=Calc!$C$17)+(E441&gt;=Calc!$C$18)</f>
        <v>2</v>
      </c>
      <c r="M441" s="49" t="str">
        <f aca="false">IF(AND(K441=4,L441&gt;=3),"Champions",IF(AND(K441=3,L441&gt;=3),"Loyal",IF(K441&gt;=3,"Recent / New",IF(L441&gt;=3,"At Risk","Hibernating / Lost"))))</f>
        <v>Recent / New</v>
      </c>
      <c r="N441" s="54" t="n">
        <f aca="false">IF(AND(Calc!$C$2&lt;=2009,Calc!$C$3&gt;=2009),F441,0)+IF(AND(Calc!$C$2&lt;=2010,Calc!$C$3&gt;=2010),G441,0)+IF(AND(Calc!$C$2&lt;=2011,Calc!$C$3&gt;=2011),H441,0)</f>
        <v>860.41</v>
      </c>
      <c r="O441" s="61" t="n">
        <f aca="false">IF(AND(N441&gt;0,OR(Calc!$C$4="*",B441=Calc!$C$4)),N441+ROW()*0.000000001,0)</f>
        <v>860.410000441</v>
      </c>
    </row>
    <row r="442" customFormat="false" ht="15" hidden="false" customHeight="false" outlineLevel="0" collapsed="false">
      <c r="A442" s="49" t="n">
        <v>12795</v>
      </c>
      <c r="B442" s="49" t="s">
        <v>197</v>
      </c>
      <c r="C442" s="63" t="n">
        <v>40868</v>
      </c>
      <c r="D442" s="63" t="n">
        <v>40868</v>
      </c>
      <c r="E442" s="49" t="n">
        <v>1</v>
      </c>
      <c r="F442" s="54" t="n">
        <v>0</v>
      </c>
      <c r="G442" s="54" t="n">
        <v>0</v>
      </c>
      <c r="H442" s="54" t="n">
        <v>318.48</v>
      </c>
      <c r="I442" s="54" t="n">
        <f aca="false">SUM(F442:H442)</f>
        <v>318.48</v>
      </c>
      <c r="J442" s="49" t="n">
        <f aca="false">Calc!$C$5-D442</f>
        <v>19</v>
      </c>
      <c r="K442" s="49" t="n">
        <f aca="false">IF(J442&lt;=Calc!$C$11,4,IF(J442&lt;=Calc!$C$12,3,IF(J442&lt;=Calc!$C$13,2,1)))</f>
        <v>4</v>
      </c>
      <c r="L442" s="49" t="n">
        <f aca="false">1+(E442&gt;=Calc!$C$16)+(E442&gt;=Calc!$C$17)+(E442&gt;=Calc!$C$18)</f>
        <v>1</v>
      </c>
      <c r="M442" s="49" t="str">
        <f aca="false">IF(AND(K442=4,L442&gt;=3),"Champions",IF(AND(K442=3,L442&gt;=3),"Loyal",IF(K442&gt;=3,"Recent / New",IF(L442&gt;=3,"At Risk","Hibernating / Lost"))))</f>
        <v>Recent / New</v>
      </c>
      <c r="N442" s="54" t="n">
        <f aca="false">IF(AND(Calc!$C$2&lt;=2009,Calc!$C$3&gt;=2009),F442,0)+IF(AND(Calc!$C$2&lt;=2010,Calc!$C$3&gt;=2010),G442,0)+IF(AND(Calc!$C$2&lt;=2011,Calc!$C$3&gt;=2011),H442,0)</f>
        <v>318.48</v>
      </c>
      <c r="O442" s="61" t="n">
        <f aca="false">IF(AND(N442&gt;0,OR(Calc!$C$4="*",B442=Calc!$C$4)),N442+ROW()*0.000000001,0)</f>
        <v>318.480000442</v>
      </c>
    </row>
    <row r="443" customFormat="false" ht="15" hidden="false" customHeight="false" outlineLevel="0" collapsed="false">
      <c r="A443" s="49" t="n">
        <v>12796</v>
      </c>
      <c r="B443" s="49" t="s">
        <v>218</v>
      </c>
      <c r="C443" s="63" t="n">
        <v>40258</v>
      </c>
      <c r="D443" s="63" t="n">
        <v>40258</v>
      </c>
      <c r="E443" s="49" t="n">
        <v>1</v>
      </c>
      <c r="F443" s="54" t="n">
        <v>0</v>
      </c>
      <c r="G443" s="54" t="n">
        <v>351</v>
      </c>
      <c r="H443" s="54" t="n">
        <v>0</v>
      </c>
      <c r="I443" s="54" t="n">
        <f aca="false">SUM(F443:H443)</f>
        <v>351</v>
      </c>
      <c r="J443" s="49" t="n">
        <f aca="false">Calc!$C$5-D443</f>
        <v>629</v>
      </c>
      <c r="K443" s="49" t="n">
        <f aca="false">IF(J443&lt;=Calc!$C$11,4,IF(J443&lt;=Calc!$C$12,3,IF(J443&lt;=Calc!$C$13,2,1)))</f>
        <v>1</v>
      </c>
      <c r="L443" s="49" t="n">
        <f aca="false">1+(E443&gt;=Calc!$C$16)+(E443&gt;=Calc!$C$17)+(E443&gt;=Calc!$C$18)</f>
        <v>1</v>
      </c>
      <c r="M443" s="49" t="str">
        <f aca="false">IF(AND(K443=4,L443&gt;=3),"Champions",IF(AND(K443=3,L443&gt;=3),"Loyal",IF(K443&gt;=3,"Recent / New",IF(L443&gt;=3,"At Risk","Hibernating / Lost"))))</f>
        <v>Hibernating / Lost</v>
      </c>
      <c r="N443" s="54" t="n">
        <f aca="false">IF(AND(Calc!$C$2&lt;=2009,Calc!$C$3&gt;=2009),F443,0)+IF(AND(Calc!$C$2&lt;=2010,Calc!$C$3&gt;=2010),G443,0)+IF(AND(Calc!$C$2&lt;=2011,Calc!$C$3&gt;=2011),H443,0)</f>
        <v>351</v>
      </c>
      <c r="O443" s="61" t="n">
        <f aca="false">IF(AND(N443&gt;0,OR(Calc!$C$4="*",B443=Calc!$C$4)),N443+ROW()*0.000000001,0)</f>
        <v>351.000000443</v>
      </c>
    </row>
    <row r="444" customFormat="false" ht="15" hidden="false" customHeight="false" outlineLevel="0" collapsed="false">
      <c r="A444" s="49" t="n">
        <v>12797</v>
      </c>
      <c r="B444" s="49" t="s">
        <v>197</v>
      </c>
      <c r="C444" s="63" t="n">
        <v>40462</v>
      </c>
      <c r="D444" s="63" t="n">
        <v>40521</v>
      </c>
      <c r="E444" s="49" t="n">
        <v>2</v>
      </c>
      <c r="F444" s="54" t="n">
        <v>0</v>
      </c>
      <c r="G444" s="54" t="n">
        <v>387.43</v>
      </c>
      <c r="H444" s="54" t="n">
        <v>0</v>
      </c>
      <c r="I444" s="54" t="n">
        <f aca="false">SUM(F444:H444)</f>
        <v>387.43</v>
      </c>
      <c r="J444" s="49" t="n">
        <f aca="false">Calc!$C$5-D444</f>
        <v>366</v>
      </c>
      <c r="K444" s="49" t="n">
        <f aca="false">IF(J444&lt;=Calc!$C$11,4,IF(J444&lt;=Calc!$C$12,3,IF(J444&lt;=Calc!$C$13,2,1)))</f>
        <v>2</v>
      </c>
      <c r="L444" s="49" t="n">
        <f aca="false">1+(E444&gt;=Calc!$C$16)+(E444&gt;=Calc!$C$17)+(E444&gt;=Calc!$C$18)</f>
        <v>2</v>
      </c>
      <c r="M444" s="49" t="str">
        <f aca="false">IF(AND(K444=4,L444&gt;=3),"Champions",IF(AND(K444=3,L444&gt;=3),"Loyal",IF(K444&gt;=3,"Recent / New",IF(L444&gt;=3,"At Risk","Hibernating / Lost"))))</f>
        <v>Hibernating / Lost</v>
      </c>
      <c r="N444" s="54" t="n">
        <f aca="false">IF(AND(Calc!$C$2&lt;=2009,Calc!$C$3&gt;=2009),F444,0)+IF(AND(Calc!$C$2&lt;=2010,Calc!$C$3&gt;=2010),G444,0)+IF(AND(Calc!$C$2&lt;=2011,Calc!$C$3&gt;=2011),H444,0)</f>
        <v>387.43</v>
      </c>
      <c r="O444" s="61" t="n">
        <f aca="false">IF(AND(N444&gt;0,OR(Calc!$C$4="*",B444=Calc!$C$4)),N444+ROW()*0.000000001,0)</f>
        <v>387.430000444</v>
      </c>
    </row>
    <row r="445" customFormat="false" ht="15" hidden="false" customHeight="false" outlineLevel="0" collapsed="false">
      <c r="A445" s="49" t="n">
        <v>12798</v>
      </c>
      <c r="B445" s="49" t="s">
        <v>217</v>
      </c>
      <c r="C445" s="63" t="n">
        <v>40465</v>
      </c>
      <c r="D445" s="63" t="n">
        <v>40876</v>
      </c>
      <c r="E445" s="49" t="n">
        <v>4</v>
      </c>
      <c r="F445" s="54" t="n">
        <v>0</v>
      </c>
      <c r="G445" s="54" t="n">
        <v>1533.89</v>
      </c>
      <c r="H445" s="54" t="n">
        <v>6977.04</v>
      </c>
      <c r="I445" s="54" t="n">
        <f aca="false">SUM(F445:H445)</f>
        <v>8510.93</v>
      </c>
      <c r="J445" s="49" t="n">
        <f aca="false">Calc!$C$5-D445</f>
        <v>11</v>
      </c>
      <c r="K445" s="49" t="n">
        <f aca="false">IF(J445&lt;=Calc!$C$11,4,IF(J445&lt;=Calc!$C$12,3,IF(J445&lt;=Calc!$C$13,2,1)))</f>
        <v>4</v>
      </c>
      <c r="L445" s="49" t="n">
        <f aca="false">1+(E445&gt;=Calc!$C$16)+(E445&gt;=Calc!$C$17)+(E445&gt;=Calc!$C$18)</f>
        <v>3</v>
      </c>
      <c r="M445" s="49" t="str">
        <f aca="false">IF(AND(K445=4,L445&gt;=3),"Champions",IF(AND(K445=3,L445&gt;=3),"Loyal",IF(K445&gt;=3,"Recent / New",IF(L445&gt;=3,"At Risk","Hibernating / Lost"))))</f>
        <v>Champions</v>
      </c>
      <c r="N445" s="54" t="n">
        <f aca="false">IF(AND(Calc!$C$2&lt;=2009,Calc!$C$3&gt;=2009),F445,0)+IF(AND(Calc!$C$2&lt;=2010,Calc!$C$3&gt;=2010),G445,0)+IF(AND(Calc!$C$2&lt;=2011,Calc!$C$3&gt;=2011),H445,0)</f>
        <v>8510.93</v>
      </c>
      <c r="O445" s="61" t="n">
        <f aca="false">IF(AND(N445&gt;0,OR(Calc!$C$4="*",B445=Calc!$C$4)),N445+ROW()*0.000000001,0)</f>
        <v>8510.930000445</v>
      </c>
    </row>
    <row r="446" customFormat="false" ht="15" hidden="false" customHeight="false" outlineLevel="0" collapsed="false">
      <c r="A446" s="49" t="n">
        <v>12799</v>
      </c>
      <c r="B446" s="49" t="s">
        <v>217</v>
      </c>
      <c r="C446" s="63" t="n">
        <v>40357</v>
      </c>
      <c r="D446" s="63" t="n">
        <v>40357</v>
      </c>
      <c r="E446" s="49" t="n">
        <v>1</v>
      </c>
      <c r="F446" s="54" t="n">
        <v>0</v>
      </c>
      <c r="G446" s="54" t="n">
        <v>219.35</v>
      </c>
      <c r="H446" s="54" t="n">
        <v>0</v>
      </c>
      <c r="I446" s="54" t="n">
        <f aca="false">SUM(F446:H446)</f>
        <v>219.35</v>
      </c>
      <c r="J446" s="49" t="n">
        <f aca="false">Calc!$C$5-D446</f>
        <v>530</v>
      </c>
      <c r="K446" s="49" t="n">
        <f aca="false">IF(J446&lt;=Calc!$C$11,4,IF(J446&lt;=Calc!$C$12,3,IF(J446&lt;=Calc!$C$13,2,1)))</f>
        <v>1</v>
      </c>
      <c r="L446" s="49" t="n">
        <f aca="false">1+(E446&gt;=Calc!$C$16)+(E446&gt;=Calc!$C$17)+(E446&gt;=Calc!$C$18)</f>
        <v>1</v>
      </c>
      <c r="M446" s="49" t="str">
        <f aca="false">IF(AND(K446=4,L446&gt;=3),"Champions",IF(AND(K446=3,L446&gt;=3),"Loyal",IF(K446&gt;=3,"Recent / New",IF(L446&gt;=3,"At Risk","Hibernating / Lost"))))</f>
        <v>Hibernating / Lost</v>
      </c>
      <c r="N446" s="54" t="n">
        <f aca="false">IF(AND(Calc!$C$2&lt;=2009,Calc!$C$3&gt;=2009),F446,0)+IF(AND(Calc!$C$2&lt;=2010,Calc!$C$3&gt;=2010),G446,0)+IF(AND(Calc!$C$2&lt;=2011,Calc!$C$3&gt;=2011),H446,0)</f>
        <v>219.35</v>
      </c>
      <c r="O446" s="61" t="n">
        <f aca="false">IF(AND(N446&gt;0,OR(Calc!$C$4="*",B446=Calc!$C$4)),N446+ROW()*0.000000001,0)</f>
        <v>219.350000446</v>
      </c>
    </row>
    <row r="447" customFormat="false" ht="15" hidden="false" customHeight="false" outlineLevel="0" collapsed="false">
      <c r="A447" s="49" t="n">
        <v>12800</v>
      </c>
      <c r="B447" s="49" t="s">
        <v>197</v>
      </c>
      <c r="C447" s="63" t="n">
        <v>40210</v>
      </c>
      <c r="D447" s="63" t="n">
        <v>40416</v>
      </c>
      <c r="E447" s="49" t="n">
        <v>2</v>
      </c>
      <c r="F447" s="54" t="n">
        <v>0</v>
      </c>
      <c r="G447" s="54" t="n">
        <v>500.25</v>
      </c>
      <c r="H447" s="54" t="n">
        <v>0</v>
      </c>
      <c r="I447" s="54" t="n">
        <f aca="false">SUM(F447:H447)</f>
        <v>500.25</v>
      </c>
      <c r="J447" s="49" t="n">
        <f aca="false">Calc!$C$5-D447</f>
        <v>471</v>
      </c>
      <c r="K447" s="49" t="n">
        <f aca="false">IF(J447&lt;=Calc!$C$11,4,IF(J447&lt;=Calc!$C$12,3,IF(J447&lt;=Calc!$C$13,2,1)))</f>
        <v>1</v>
      </c>
      <c r="L447" s="49" t="n">
        <f aca="false">1+(E447&gt;=Calc!$C$16)+(E447&gt;=Calc!$C$17)+(E447&gt;=Calc!$C$18)</f>
        <v>2</v>
      </c>
      <c r="M447" s="49" t="str">
        <f aca="false">IF(AND(K447=4,L447&gt;=3),"Champions",IF(AND(K447=3,L447&gt;=3),"Loyal",IF(K447&gt;=3,"Recent / New",IF(L447&gt;=3,"At Risk","Hibernating / Lost"))))</f>
        <v>Hibernating / Lost</v>
      </c>
      <c r="N447" s="54" t="n">
        <f aca="false">IF(AND(Calc!$C$2&lt;=2009,Calc!$C$3&gt;=2009),F447,0)+IF(AND(Calc!$C$2&lt;=2010,Calc!$C$3&gt;=2010),G447,0)+IF(AND(Calc!$C$2&lt;=2011,Calc!$C$3&gt;=2011),H447,0)</f>
        <v>500.25</v>
      </c>
      <c r="O447" s="61" t="n">
        <f aca="false">IF(AND(N447&gt;0,OR(Calc!$C$4="*",B447=Calc!$C$4)),N447+ROW()*0.000000001,0)</f>
        <v>500.250000447</v>
      </c>
    </row>
    <row r="448" customFormat="false" ht="15" hidden="false" customHeight="false" outlineLevel="0" collapsed="false">
      <c r="A448" s="49" t="n">
        <v>12801</v>
      </c>
      <c r="B448" s="49" t="s">
        <v>210</v>
      </c>
      <c r="C448" s="63" t="n">
        <v>40386</v>
      </c>
      <c r="D448" s="63" t="n">
        <v>40386</v>
      </c>
      <c r="E448" s="49" t="n">
        <v>1</v>
      </c>
      <c r="F448" s="54" t="n">
        <v>0</v>
      </c>
      <c r="G448" s="54" t="n">
        <v>831.87</v>
      </c>
      <c r="H448" s="54" t="n">
        <v>0</v>
      </c>
      <c r="I448" s="54" t="n">
        <f aca="false">SUM(F448:H448)</f>
        <v>831.87</v>
      </c>
      <c r="J448" s="49" t="n">
        <f aca="false">Calc!$C$5-D448</f>
        <v>501</v>
      </c>
      <c r="K448" s="49" t="n">
        <f aca="false">IF(J448&lt;=Calc!$C$11,4,IF(J448&lt;=Calc!$C$12,3,IF(J448&lt;=Calc!$C$13,2,1)))</f>
        <v>1</v>
      </c>
      <c r="L448" s="49" t="n">
        <f aca="false">1+(E448&gt;=Calc!$C$16)+(E448&gt;=Calc!$C$17)+(E448&gt;=Calc!$C$18)</f>
        <v>1</v>
      </c>
      <c r="M448" s="49" t="str">
        <f aca="false">IF(AND(K448=4,L448&gt;=3),"Champions",IF(AND(K448=3,L448&gt;=3),"Loyal",IF(K448&gt;=3,"Recent / New",IF(L448&gt;=3,"At Risk","Hibernating / Lost"))))</f>
        <v>Hibernating / Lost</v>
      </c>
      <c r="N448" s="54" t="n">
        <f aca="false">IF(AND(Calc!$C$2&lt;=2009,Calc!$C$3&gt;=2009),F448,0)+IF(AND(Calc!$C$2&lt;=2010,Calc!$C$3&gt;=2010),G448,0)+IF(AND(Calc!$C$2&lt;=2011,Calc!$C$3&gt;=2011),H448,0)</f>
        <v>831.87</v>
      </c>
      <c r="O448" s="61" t="n">
        <f aca="false">IF(AND(N448&gt;0,OR(Calc!$C$4="*",B448=Calc!$C$4)),N448+ROW()*0.000000001,0)</f>
        <v>831.870000448</v>
      </c>
    </row>
    <row r="449" customFormat="false" ht="15" hidden="false" customHeight="false" outlineLevel="0" collapsed="false">
      <c r="A449" s="49" t="n">
        <v>12802</v>
      </c>
      <c r="B449" s="49" t="s">
        <v>218</v>
      </c>
      <c r="C449" s="63" t="n">
        <v>40323</v>
      </c>
      <c r="D449" s="63" t="n">
        <v>40700</v>
      </c>
      <c r="E449" s="49" t="n">
        <v>5</v>
      </c>
      <c r="F449" s="54" t="n">
        <v>0</v>
      </c>
      <c r="G449" s="54" t="n">
        <v>1737.84</v>
      </c>
      <c r="H449" s="54" t="n">
        <v>382.58</v>
      </c>
      <c r="I449" s="54" t="n">
        <f aca="false">SUM(F449:H449)</f>
        <v>2120.42</v>
      </c>
      <c r="J449" s="49" t="n">
        <f aca="false">Calc!$C$5-D449</f>
        <v>187</v>
      </c>
      <c r="K449" s="49" t="n">
        <f aca="false">IF(J449&lt;=Calc!$C$11,4,IF(J449&lt;=Calc!$C$12,3,IF(J449&lt;=Calc!$C$13,2,1)))</f>
        <v>2</v>
      </c>
      <c r="L449" s="49" t="n">
        <f aca="false">1+(E449&gt;=Calc!$C$16)+(E449&gt;=Calc!$C$17)+(E449&gt;=Calc!$C$18)</f>
        <v>3</v>
      </c>
      <c r="M449" s="49" t="str">
        <f aca="false">IF(AND(K449=4,L449&gt;=3),"Champions",IF(AND(K449=3,L449&gt;=3),"Loyal",IF(K449&gt;=3,"Recent / New",IF(L449&gt;=3,"At Risk","Hibernating / Lost"))))</f>
        <v>At Risk</v>
      </c>
      <c r="N449" s="54" t="n">
        <f aca="false">IF(AND(Calc!$C$2&lt;=2009,Calc!$C$3&gt;=2009),F449,0)+IF(AND(Calc!$C$2&lt;=2010,Calc!$C$3&gt;=2010),G449,0)+IF(AND(Calc!$C$2&lt;=2011,Calc!$C$3&gt;=2011),H449,0)</f>
        <v>2120.42</v>
      </c>
      <c r="O449" s="61" t="n">
        <f aca="false">IF(AND(N449&gt;0,OR(Calc!$C$4="*",B449=Calc!$C$4)),N449+ROW()*0.000000001,0)</f>
        <v>2120.420000449</v>
      </c>
    </row>
    <row r="450" customFormat="false" ht="15" hidden="false" customHeight="false" outlineLevel="0" collapsed="false">
      <c r="A450" s="49" t="n">
        <v>12803</v>
      </c>
      <c r="B450" s="49" t="s">
        <v>218</v>
      </c>
      <c r="C450" s="63" t="n">
        <v>40493</v>
      </c>
      <c r="D450" s="63" t="n">
        <v>40493</v>
      </c>
      <c r="E450" s="49" t="n">
        <v>1</v>
      </c>
      <c r="F450" s="54" t="n">
        <v>0</v>
      </c>
      <c r="G450" s="54" t="n">
        <v>1017.81</v>
      </c>
      <c r="H450" s="54" t="n">
        <v>0</v>
      </c>
      <c r="I450" s="54" t="n">
        <f aca="false">SUM(F450:H450)</f>
        <v>1017.81</v>
      </c>
      <c r="J450" s="49" t="n">
        <f aca="false">Calc!$C$5-D450</f>
        <v>394</v>
      </c>
      <c r="K450" s="49" t="n">
        <f aca="false">IF(J450&lt;=Calc!$C$11,4,IF(J450&lt;=Calc!$C$12,3,IF(J450&lt;=Calc!$C$13,2,1)))</f>
        <v>1</v>
      </c>
      <c r="L450" s="49" t="n">
        <f aca="false">1+(E450&gt;=Calc!$C$16)+(E450&gt;=Calc!$C$17)+(E450&gt;=Calc!$C$18)</f>
        <v>1</v>
      </c>
      <c r="M450" s="49" t="str">
        <f aca="false">IF(AND(K450=4,L450&gt;=3),"Champions",IF(AND(K450=3,L450&gt;=3),"Loyal",IF(K450&gt;=3,"Recent / New",IF(L450&gt;=3,"At Risk","Hibernating / Lost"))))</f>
        <v>Hibernating / Lost</v>
      </c>
      <c r="N450" s="54" t="n">
        <f aca="false">IF(AND(Calc!$C$2&lt;=2009,Calc!$C$3&gt;=2009),F450,0)+IF(AND(Calc!$C$2&lt;=2010,Calc!$C$3&gt;=2010),G450,0)+IF(AND(Calc!$C$2&lt;=2011,Calc!$C$3&gt;=2011),H450,0)</f>
        <v>1017.81</v>
      </c>
      <c r="O450" s="61" t="n">
        <f aca="false">IF(AND(N450&gt;0,OR(Calc!$C$4="*",B450=Calc!$C$4)),N450+ROW()*0.000000001,0)</f>
        <v>1017.81000045</v>
      </c>
    </row>
    <row r="451" customFormat="false" ht="15" hidden="false" customHeight="false" outlineLevel="0" collapsed="false">
      <c r="A451" s="49" t="n">
        <v>12804</v>
      </c>
      <c r="B451" s="49" t="s">
        <v>218</v>
      </c>
      <c r="C451" s="63" t="n">
        <v>40386</v>
      </c>
      <c r="D451" s="63" t="n">
        <v>40421</v>
      </c>
      <c r="E451" s="49" t="n">
        <v>2</v>
      </c>
      <c r="F451" s="54" t="n">
        <v>0</v>
      </c>
      <c r="G451" s="54" t="n">
        <v>325.37</v>
      </c>
      <c r="H451" s="54" t="n">
        <v>0</v>
      </c>
      <c r="I451" s="54" t="n">
        <f aca="false">SUM(F451:H451)</f>
        <v>325.37</v>
      </c>
      <c r="J451" s="49" t="n">
        <f aca="false">Calc!$C$5-D451</f>
        <v>466</v>
      </c>
      <c r="K451" s="49" t="n">
        <f aca="false">IF(J451&lt;=Calc!$C$11,4,IF(J451&lt;=Calc!$C$12,3,IF(J451&lt;=Calc!$C$13,2,1)))</f>
        <v>1</v>
      </c>
      <c r="L451" s="49" t="n">
        <f aca="false">1+(E451&gt;=Calc!$C$16)+(E451&gt;=Calc!$C$17)+(E451&gt;=Calc!$C$18)</f>
        <v>2</v>
      </c>
      <c r="M451" s="49" t="str">
        <f aca="false">IF(AND(K451=4,L451&gt;=3),"Champions",IF(AND(K451=3,L451&gt;=3),"Loyal",IF(K451&gt;=3,"Recent / New",IF(L451&gt;=3,"At Risk","Hibernating / Lost"))))</f>
        <v>Hibernating / Lost</v>
      </c>
      <c r="N451" s="54" t="n">
        <f aca="false">IF(AND(Calc!$C$2&lt;=2009,Calc!$C$3&gt;=2009),F451,0)+IF(AND(Calc!$C$2&lt;=2010,Calc!$C$3&gt;=2010),G451,0)+IF(AND(Calc!$C$2&lt;=2011,Calc!$C$3&gt;=2011),H451,0)</f>
        <v>325.37</v>
      </c>
      <c r="O451" s="61" t="n">
        <f aca="false">IF(AND(N451&gt;0,OR(Calc!$C$4="*",B451=Calc!$C$4)),N451+ROW()*0.000000001,0)</f>
        <v>325.370000451</v>
      </c>
    </row>
    <row r="452" customFormat="false" ht="15" hidden="false" customHeight="false" outlineLevel="0" collapsed="false">
      <c r="A452" s="49" t="n">
        <v>12805</v>
      </c>
      <c r="B452" s="49" t="s">
        <v>218</v>
      </c>
      <c r="C452" s="63" t="n">
        <v>40212</v>
      </c>
      <c r="D452" s="63" t="n">
        <v>40505</v>
      </c>
      <c r="E452" s="49" t="n">
        <v>4</v>
      </c>
      <c r="F452" s="54" t="n">
        <v>0</v>
      </c>
      <c r="G452" s="54" t="n">
        <v>1230.95</v>
      </c>
      <c r="H452" s="54" t="n">
        <v>0</v>
      </c>
      <c r="I452" s="54" t="n">
        <f aca="false">SUM(F452:H452)</f>
        <v>1230.95</v>
      </c>
      <c r="J452" s="49" t="n">
        <f aca="false">Calc!$C$5-D452</f>
        <v>382</v>
      </c>
      <c r="K452" s="49" t="n">
        <f aca="false">IF(J452&lt;=Calc!$C$11,4,IF(J452&lt;=Calc!$C$12,3,IF(J452&lt;=Calc!$C$13,2,1)))</f>
        <v>1</v>
      </c>
      <c r="L452" s="49" t="n">
        <f aca="false">1+(E452&gt;=Calc!$C$16)+(E452&gt;=Calc!$C$17)+(E452&gt;=Calc!$C$18)</f>
        <v>3</v>
      </c>
      <c r="M452" s="49" t="str">
        <f aca="false">IF(AND(K452=4,L452&gt;=3),"Champions",IF(AND(K452=3,L452&gt;=3),"Loyal",IF(K452&gt;=3,"Recent / New",IF(L452&gt;=3,"At Risk","Hibernating / Lost"))))</f>
        <v>At Risk</v>
      </c>
      <c r="N452" s="54" t="n">
        <f aca="false">IF(AND(Calc!$C$2&lt;=2009,Calc!$C$3&gt;=2009),F452,0)+IF(AND(Calc!$C$2&lt;=2010,Calc!$C$3&gt;=2010),G452,0)+IF(AND(Calc!$C$2&lt;=2011,Calc!$C$3&gt;=2011),H452,0)</f>
        <v>1230.95</v>
      </c>
      <c r="O452" s="61" t="n">
        <f aca="false">IF(AND(N452&gt;0,OR(Calc!$C$4="*",B452=Calc!$C$4)),N452+ROW()*0.000000001,0)</f>
        <v>1230.950000452</v>
      </c>
    </row>
    <row r="453" customFormat="false" ht="15" hidden="false" customHeight="false" outlineLevel="0" collapsed="false">
      <c r="A453" s="49" t="n">
        <v>12806</v>
      </c>
      <c r="B453" s="49" t="s">
        <v>218</v>
      </c>
      <c r="C453" s="63" t="n">
        <v>40298</v>
      </c>
      <c r="D453" s="63" t="n">
        <v>40314</v>
      </c>
      <c r="E453" s="49" t="n">
        <v>2</v>
      </c>
      <c r="F453" s="54" t="n">
        <v>0</v>
      </c>
      <c r="G453" s="54" t="n">
        <v>2558.96</v>
      </c>
      <c r="H453" s="54" t="n">
        <v>0</v>
      </c>
      <c r="I453" s="54" t="n">
        <f aca="false">SUM(F453:H453)</f>
        <v>2558.96</v>
      </c>
      <c r="J453" s="49" t="n">
        <f aca="false">Calc!$C$5-D453</f>
        <v>573</v>
      </c>
      <c r="K453" s="49" t="n">
        <f aca="false">IF(J453&lt;=Calc!$C$11,4,IF(J453&lt;=Calc!$C$12,3,IF(J453&lt;=Calc!$C$13,2,1)))</f>
        <v>1</v>
      </c>
      <c r="L453" s="49" t="n">
        <f aca="false">1+(E453&gt;=Calc!$C$16)+(E453&gt;=Calc!$C$17)+(E453&gt;=Calc!$C$18)</f>
        <v>2</v>
      </c>
      <c r="M453" s="49" t="str">
        <f aca="false">IF(AND(K453=4,L453&gt;=3),"Champions",IF(AND(K453=3,L453&gt;=3),"Loyal",IF(K453&gt;=3,"Recent / New",IF(L453&gt;=3,"At Risk","Hibernating / Lost"))))</f>
        <v>Hibernating / Lost</v>
      </c>
      <c r="N453" s="54" t="n">
        <f aca="false">IF(AND(Calc!$C$2&lt;=2009,Calc!$C$3&gt;=2009),F453,0)+IF(AND(Calc!$C$2&lt;=2010,Calc!$C$3&gt;=2010),G453,0)+IF(AND(Calc!$C$2&lt;=2011,Calc!$C$3&gt;=2011),H453,0)</f>
        <v>2558.96</v>
      </c>
      <c r="O453" s="61" t="n">
        <f aca="false">IF(AND(N453&gt;0,OR(Calc!$C$4="*",B453=Calc!$C$4)),N453+ROW()*0.000000001,0)</f>
        <v>2558.960000453</v>
      </c>
    </row>
    <row r="454" customFormat="false" ht="15" hidden="false" customHeight="false" outlineLevel="0" collapsed="false">
      <c r="A454" s="49" t="n">
        <v>12807</v>
      </c>
      <c r="B454" s="49" t="s">
        <v>210</v>
      </c>
      <c r="C454" s="63" t="n">
        <v>40503</v>
      </c>
      <c r="D454" s="63" t="n">
        <v>40503</v>
      </c>
      <c r="E454" s="49" t="n">
        <v>1</v>
      </c>
      <c r="F454" s="54" t="n">
        <v>0</v>
      </c>
      <c r="G454" s="54" t="n">
        <v>229.95</v>
      </c>
      <c r="H454" s="54" t="n">
        <v>0</v>
      </c>
      <c r="I454" s="54" t="n">
        <f aca="false">SUM(F454:H454)</f>
        <v>229.95</v>
      </c>
      <c r="J454" s="49" t="n">
        <f aca="false">Calc!$C$5-D454</f>
        <v>384</v>
      </c>
      <c r="K454" s="49" t="n">
        <f aca="false">IF(J454&lt;=Calc!$C$11,4,IF(J454&lt;=Calc!$C$12,3,IF(J454&lt;=Calc!$C$13,2,1)))</f>
        <v>1</v>
      </c>
      <c r="L454" s="49" t="n">
        <f aca="false">1+(E454&gt;=Calc!$C$16)+(E454&gt;=Calc!$C$17)+(E454&gt;=Calc!$C$18)</f>
        <v>1</v>
      </c>
      <c r="M454" s="49" t="str">
        <f aca="false">IF(AND(K454=4,L454&gt;=3),"Champions",IF(AND(K454=3,L454&gt;=3),"Loyal",IF(K454&gt;=3,"Recent / New",IF(L454&gt;=3,"At Risk","Hibernating / Lost"))))</f>
        <v>Hibernating / Lost</v>
      </c>
      <c r="N454" s="54" t="n">
        <f aca="false">IF(AND(Calc!$C$2&lt;=2009,Calc!$C$3&gt;=2009),F454,0)+IF(AND(Calc!$C$2&lt;=2010,Calc!$C$3&gt;=2010),G454,0)+IF(AND(Calc!$C$2&lt;=2011,Calc!$C$3&gt;=2011),H454,0)</f>
        <v>229.95</v>
      </c>
      <c r="O454" s="61" t="n">
        <f aca="false">IF(AND(N454&gt;0,OR(Calc!$C$4="*",B454=Calc!$C$4)),N454+ROW()*0.000000001,0)</f>
        <v>229.950000454</v>
      </c>
    </row>
    <row r="455" customFormat="false" ht="15" hidden="false" customHeight="false" outlineLevel="0" collapsed="false">
      <c r="A455" s="49" t="n">
        <v>12808</v>
      </c>
      <c r="B455" s="49" t="s">
        <v>197</v>
      </c>
      <c r="C455" s="63" t="n">
        <v>40424</v>
      </c>
      <c r="D455" s="63" t="n">
        <v>40850</v>
      </c>
      <c r="E455" s="49" t="n">
        <v>5</v>
      </c>
      <c r="F455" s="54" t="n">
        <v>0</v>
      </c>
      <c r="G455" s="54" t="n">
        <v>394.45</v>
      </c>
      <c r="H455" s="54" t="n">
        <v>354.25</v>
      </c>
      <c r="I455" s="54" t="n">
        <f aca="false">SUM(F455:H455)</f>
        <v>748.7</v>
      </c>
      <c r="J455" s="49" t="n">
        <f aca="false">Calc!$C$5-D455</f>
        <v>37</v>
      </c>
      <c r="K455" s="49" t="n">
        <f aca="false">IF(J455&lt;=Calc!$C$11,4,IF(J455&lt;=Calc!$C$12,3,IF(J455&lt;=Calc!$C$13,2,1)))</f>
        <v>3</v>
      </c>
      <c r="L455" s="49" t="n">
        <f aca="false">1+(E455&gt;=Calc!$C$16)+(E455&gt;=Calc!$C$17)+(E455&gt;=Calc!$C$18)</f>
        <v>3</v>
      </c>
      <c r="M455" s="49" t="str">
        <f aca="false">IF(AND(K455=4,L455&gt;=3),"Champions",IF(AND(K455=3,L455&gt;=3),"Loyal",IF(K455&gt;=3,"Recent / New",IF(L455&gt;=3,"At Risk","Hibernating / Lost"))))</f>
        <v>Loyal</v>
      </c>
      <c r="N455" s="54" t="n">
        <f aca="false">IF(AND(Calc!$C$2&lt;=2009,Calc!$C$3&gt;=2009),F455,0)+IF(AND(Calc!$C$2&lt;=2010,Calc!$C$3&gt;=2010),G455,0)+IF(AND(Calc!$C$2&lt;=2011,Calc!$C$3&gt;=2011),H455,0)</f>
        <v>748.7</v>
      </c>
      <c r="O455" s="61" t="n">
        <f aca="false">IF(AND(N455&gt;0,OR(Calc!$C$4="*",B455=Calc!$C$4)),N455+ROW()*0.000000001,0)</f>
        <v>748.700000455</v>
      </c>
    </row>
    <row r="456" customFormat="false" ht="15" hidden="false" customHeight="false" outlineLevel="0" collapsed="false">
      <c r="A456" s="49" t="n">
        <v>12809</v>
      </c>
      <c r="B456" s="49" t="s">
        <v>197</v>
      </c>
      <c r="C456" s="63" t="n">
        <v>40239</v>
      </c>
      <c r="D456" s="63" t="n">
        <v>40709</v>
      </c>
      <c r="E456" s="49" t="n">
        <v>3</v>
      </c>
      <c r="F456" s="54" t="n">
        <v>0</v>
      </c>
      <c r="G456" s="54" t="n">
        <v>933.38</v>
      </c>
      <c r="H456" s="54" t="n">
        <v>400.36</v>
      </c>
      <c r="I456" s="54" t="n">
        <f aca="false">SUM(F456:H456)</f>
        <v>1333.74</v>
      </c>
      <c r="J456" s="49" t="n">
        <f aca="false">Calc!$C$5-D456</f>
        <v>178</v>
      </c>
      <c r="K456" s="49" t="n">
        <f aca="false">IF(J456&lt;=Calc!$C$11,4,IF(J456&lt;=Calc!$C$12,3,IF(J456&lt;=Calc!$C$13,2,1)))</f>
        <v>2</v>
      </c>
      <c r="L456" s="49" t="n">
        <f aca="false">1+(E456&gt;=Calc!$C$16)+(E456&gt;=Calc!$C$17)+(E456&gt;=Calc!$C$18)</f>
        <v>2</v>
      </c>
      <c r="M456" s="49" t="str">
        <f aca="false">IF(AND(K456=4,L456&gt;=3),"Champions",IF(AND(K456=3,L456&gt;=3),"Loyal",IF(K456&gt;=3,"Recent / New",IF(L456&gt;=3,"At Risk","Hibernating / Lost"))))</f>
        <v>Hibernating / Lost</v>
      </c>
      <c r="N456" s="54" t="n">
        <f aca="false">IF(AND(Calc!$C$2&lt;=2009,Calc!$C$3&gt;=2009),F456,0)+IF(AND(Calc!$C$2&lt;=2010,Calc!$C$3&gt;=2010),G456,0)+IF(AND(Calc!$C$2&lt;=2011,Calc!$C$3&gt;=2011),H456,0)</f>
        <v>1333.74</v>
      </c>
      <c r="O456" s="61" t="n">
        <f aca="false">IF(AND(N456&gt;0,OR(Calc!$C$4="*",B456=Calc!$C$4)),N456+ROW()*0.000000001,0)</f>
        <v>1333.740000456</v>
      </c>
    </row>
    <row r="457" customFormat="false" ht="15" hidden="false" customHeight="false" outlineLevel="0" collapsed="false">
      <c r="A457" s="49" t="n">
        <v>12810</v>
      </c>
      <c r="B457" s="49" t="s">
        <v>217</v>
      </c>
      <c r="C457" s="63" t="n">
        <v>40210</v>
      </c>
      <c r="D457" s="63" t="n">
        <v>40352</v>
      </c>
      <c r="E457" s="49" t="n">
        <v>2</v>
      </c>
      <c r="F457" s="54" t="n">
        <v>0</v>
      </c>
      <c r="G457" s="54" t="n">
        <v>534.99</v>
      </c>
      <c r="H457" s="54" t="n">
        <v>0</v>
      </c>
      <c r="I457" s="54" t="n">
        <f aca="false">SUM(F457:H457)</f>
        <v>534.99</v>
      </c>
      <c r="J457" s="49" t="n">
        <f aca="false">Calc!$C$5-D457</f>
        <v>535</v>
      </c>
      <c r="K457" s="49" t="n">
        <f aca="false">IF(J457&lt;=Calc!$C$11,4,IF(J457&lt;=Calc!$C$12,3,IF(J457&lt;=Calc!$C$13,2,1)))</f>
        <v>1</v>
      </c>
      <c r="L457" s="49" t="n">
        <f aca="false">1+(E457&gt;=Calc!$C$16)+(E457&gt;=Calc!$C$17)+(E457&gt;=Calc!$C$18)</f>
        <v>2</v>
      </c>
      <c r="M457" s="49" t="str">
        <f aca="false">IF(AND(K457=4,L457&gt;=3),"Champions",IF(AND(K457=3,L457&gt;=3),"Loyal",IF(K457&gt;=3,"Recent / New",IF(L457&gt;=3,"At Risk","Hibernating / Lost"))))</f>
        <v>Hibernating / Lost</v>
      </c>
      <c r="N457" s="54" t="n">
        <f aca="false">IF(AND(Calc!$C$2&lt;=2009,Calc!$C$3&gt;=2009),F457,0)+IF(AND(Calc!$C$2&lt;=2010,Calc!$C$3&gt;=2010),G457,0)+IF(AND(Calc!$C$2&lt;=2011,Calc!$C$3&gt;=2011),H457,0)</f>
        <v>534.99</v>
      </c>
      <c r="O457" s="61" t="n">
        <f aca="false">IF(AND(N457&gt;0,OR(Calc!$C$4="*",B457=Calc!$C$4)),N457+ROW()*0.000000001,0)</f>
        <v>534.990000457</v>
      </c>
    </row>
    <row r="458" customFormat="false" ht="15" hidden="false" customHeight="false" outlineLevel="0" collapsed="false">
      <c r="A458" s="49" t="n">
        <v>12811</v>
      </c>
      <c r="B458" s="49" t="s">
        <v>197</v>
      </c>
      <c r="C458" s="63" t="n">
        <v>40459</v>
      </c>
      <c r="D458" s="63" t="n">
        <v>40625</v>
      </c>
      <c r="E458" s="49" t="n">
        <v>4</v>
      </c>
      <c r="F458" s="54" t="n">
        <v>0</v>
      </c>
      <c r="G458" s="54" t="n">
        <v>435.05</v>
      </c>
      <c r="H458" s="54" t="n">
        <v>458.85</v>
      </c>
      <c r="I458" s="54" t="n">
        <f aca="false">SUM(F458:H458)</f>
        <v>893.9</v>
      </c>
      <c r="J458" s="49" t="n">
        <f aca="false">Calc!$C$5-D458</f>
        <v>262</v>
      </c>
      <c r="K458" s="49" t="n">
        <f aca="false">IF(J458&lt;=Calc!$C$11,4,IF(J458&lt;=Calc!$C$12,3,IF(J458&lt;=Calc!$C$13,2,1)))</f>
        <v>2</v>
      </c>
      <c r="L458" s="49" t="n">
        <f aca="false">1+(E458&gt;=Calc!$C$16)+(E458&gt;=Calc!$C$17)+(E458&gt;=Calc!$C$18)</f>
        <v>3</v>
      </c>
      <c r="M458" s="49" t="str">
        <f aca="false">IF(AND(K458=4,L458&gt;=3),"Champions",IF(AND(K458=3,L458&gt;=3),"Loyal",IF(K458&gt;=3,"Recent / New",IF(L458&gt;=3,"At Risk","Hibernating / Lost"))))</f>
        <v>At Risk</v>
      </c>
      <c r="N458" s="54" t="n">
        <f aca="false">IF(AND(Calc!$C$2&lt;=2009,Calc!$C$3&gt;=2009),F458,0)+IF(AND(Calc!$C$2&lt;=2010,Calc!$C$3&gt;=2010),G458,0)+IF(AND(Calc!$C$2&lt;=2011,Calc!$C$3&gt;=2011),H458,0)</f>
        <v>893.9</v>
      </c>
      <c r="O458" s="61" t="n">
        <f aca="false">IF(AND(N458&gt;0,OR(Calc!$C$4="*",B458=Calc!$C$4)),N458+ROW()*0.000000001,0)</f>
        <v>893.900000458</v>
      </c>
    </row>
    <row r="459" customFormat="false" ht="15" hidden="false" customHeight="false" outlineLevel="0" collapsed="false">
      <c r="A459" s="49" t="n">
        <v>12812</v>
      </c>
      <c r="B459" s="49" t="s">
        <v>217</v>
      </c>
      <c r="C459" s="63" t="n">
        <v>40842</v>
      </c>
      <c r="D459" s="63" t="n">
        <v>40842</v>
      </c>
      <c r="E459" s="49" t="n">
        <v>1</v>
      </c>
      <c r="F459" s="54" t="n">
        <v>0</v>
      </c>
      <c r="G459" s="54" t="n">
        <v>0</v>
      </c>
      <c r="H459" s="54" t="n">
        <v>229.64</v>
      </c>
      <c r="I459" s="54" t="n">
        <f aca="false">SUM(F459:H459)</f>
        <v>229.64</v>
      </c>
      <c r="J459" s="49" t="n">
        <f aca="false">Calc!$C$5-D459</f>
        <v>45</v>
      </c>
      <c r="K459" s="49" t="n">
        <f aca="false">IF(J459&lt;=Calc!$C$11,4,IF(J459&lt;=Calc!$C$12,3,IF(J459&lt;=Calc!$C$13,2,1)))</f>
        <v>3</v>
      </c>
      <c r="L459" s="49" t="n">
        <f aca="false">1+(E459&gt;=Calc!$C$16)+(E459&gt;=Calc!$C$17)+(E459&gt;=Calc!$C$18)</f>
        <v>1</v>
      </c>
      <c r="M459" s="49" t="str">
        <f aca="false">IF(AND(K459=4,L459&gt;=3),"Champions",IF(AND(K459=3,L459&gt;=3),"Loyal",IF(K459&gt;=3,"Recent / New",IF(L459&gt;=3,"At Risk","Hibernating / Lost"))))</f>
        <v>Recent / New</v>
      </c>
      <c r="N459" s="54" t="n">
        <f aca="false">IF(AND(Calc!$C$2&lt;=2009,Calc!$C$3&gt;=2009),F459,0)+IF(AND(Calc!$C$2&lt;=2010,Calc!$C$3&gt;=2010),G459,0)+IF(AND(Calc!$C$2&lt;=2011,Calc!$C$3&gt;=2011),H459,0)</f>
        <v>229.64</v>
      </c>
      <c r="O459" s="61" t="n">
        <f aca="false">IF(AND(N459&gt;0,OR(Calc!$C$4="*",B459=Calc!$C$4)),N459+ROW()*0.000000001,0)</f>
        <v>229.640000459</v>
      </c>
    </row>
    <row r="460" customFormat="false" ht="15" hidden="false" customHeight="false" outlineLevel="0" collapsed="false">
      <c r="A460" s="49" t="n">
        <v>12813</v>
      </c>
      <c r="B460" s="49" t="s">
        <v>218</v>
      </c>
      <c r="C460" s="63" t="n">
        <v>40193</v>
      </c>
      <c r="D460" s="63" t="n">
        <v>40385</v>
      </c>
      <c r="E460" s="49" t="n">
        <v>3</v>
      </c>
      <c r="F460" s="54" t="n">
        <v>0</v>
      </c>
      <c r="G460" s="54" t="n">
        <v>1621.8</v>
      </c>
      <c r="H460" s="54" t="n">
        <v>0</v>
      </c>
      <c r="I460" s="54" t="n">
        <f aca="false">SUM(F460:H460)</f>
        <v>1621.8</v>
      </c>
      <c r="J460" s="49" t="n">
        <f aca="false">Calc!$C$5-D460</f>
        <v>502</v>
      </c>
      <c r="K460" s="49" t="n">
        <f aca="false">IF(J460&lt;=Calc!$C$11,4,IF(J460&lt;=Calc!$C$12,3,IF(J460&lt;=Calc!$C$13,2,1)))</f>
        <v>1</v>
      </c>
      <c r="L460" s="49" t="n">
        <f aca="false">1+(E460&gt;=Calc!$C$16)+(E460&gt;=Calc!$C$17)+(E460&gt;=Calc!$C$18)</f>
        <v>2</v>
      </c>
      <c r="M460" s="49" t="str">
        <f aca="false">IF(AND(K460=4,L460&gt;=3),"Champions",IF(AND(K460=3,L460&gt;=3),"Loyal",IF(K460&gt;=3,"Recent / New",IF(L460&gt;=3,"At Risk","Hibernating / Lost"))))</f>
        <v>Hibernating / Lost</v>
      </c>
      <c r="N460" s="54" t="n">
        <f aca="false">IF(AND(Calc!$C$2&lt;=2009,Calc!$C$3&gt;=2009),F460,0)+IF(AND(Calc!$C$2&lt;=2010,Calc!$C$3&gt;=2010),G460,0)+IF(AND(Calc!$C$2&lt;=2011,Calc!$C$3&gt;=2011),H460,0)</f>
        <v>1621.8</v>
      </c>
      <c r="O460" s="61" t="n">
        <f aca="false">IF(AND(N460&gt;0,OR(Calc!$C$4="*",B460=Calc!$C$4)),N460+ROW()*0.000000001,0)</f>
        <v>1621.80000046</v>
      </c>
    </row>
    <row r="461" customFormat="false" ht="15" hidden="false" customHeight="false" outlineLevel="0" collapsed="false">
      <c r="A461" s="49" t="n">
        <v>12814</v>
      </c>
      <c r="B461" s="49" t="s">
        <v>213</v>
      </c>
      <c r="C461" s="63" t="n">
        <v>40785</v>
      </c>
      <c r="D461" s="63" t="n">
        <v>40785</v>
      </c>
      <c r="E461" s="49" t="n">
        <v>1</v>
      </c>
      <c r="F461" s="54" t="n">
        <v>0</v>
      </c>
      <c r="G461" s="54" t="n">
        <v>0</v>
      </c>
      <c r="H461" s="54" t="n">
        <v>85.92</v>
      </c>
      <c r="I461" s="54" t="n">
        <f aca="false">SUM(F461:H461)</f>
        <v>85.92</v>
      </c>
      <c r="J461" s="49" t="n">
        <f aca="false">Calc!$C$5-D461</f>
        <v>102</v>
      </c>
      <c r="K461" s="49" t="n">
        <f aca="false">IF(J461&lt;=Calc!$C$11,4,IF(J461&lt;=Calc!$C$12,3,IF(J461&lt;=Calc!$C$13,2,1)))</f>
        <v>2</v>
      </c>
      <c r="L461" s="49" t="n">
        <f aca="false">1+(E461&gt;=Calc!$C$16)+(E461&gt;=Calc!$C$17)+(E461&gt;=Calc!$C$18)</f>
        <v>1</v>
      </c>
      <c r="M461" s="49" t="str">
        <f aca="false">IF(AND(K461=4,L461&gt;=3),"Champions",IF(AND(K461=3,L461&gt;=3),"Loyal",IF(K461&gt;=3,"Recent / New",IF(L461&gt;=3,"At Risk","Hibernating / Lost"))))</f>
        <v>Hibernating / Lost</v>
      </c>
      <c r="N461" s="54" t="n">
        <f aca="false">IF(AND(Calc!$C$2&lt;=2009,Calc!$C$3&gt;=2009),F461,0)+IF(AND(Calc!$C$2&lt;=2010,Calc!$C$3&gt;=2010),G461,0)+IF(AND(Calc!$C$2&lt;=2011,Calc!$C$3&gt;=2011),H461,0)</f>
        <v>85.92</v>
      </c>
      <c r="O461" s="61" t="n">
        <f aca="false">IF(AND(N461&gt;0,OR(Calc!$C$4="*",B461=Calc!$C$4)),N461+ROW()*0.000000001,0)</f>
        <v>85.920000461</v>
      </c>
    </row>
    <row r="462" customFormat="false" ht="15" hidden="false" customHeight="false" outlineLevel="0" collapsed="false">
      <c r="A462" s="49" t="n">
        <v>12815</v>
      </c>
      <c r="B462" s="49" t="s">
        <v>213</v>
      </c>
      <c r="C462" s="63" t="n">
        <v>40688</v>
      </c>
      <c r="D462" s="63" t="n">
        <v>40739</v>
      </c>
      <c r="E462" s="49" t="n">
        <v>2</v>
      </c>
      <c r="F462" s="54" t="n">
        <v>0</v>
      </c>
      <c r="G462" s="54" t="n">
        <v>0</v>
      </c>
      <c r="H462" s="54" t="n">
        <v>863.46</v>
      </c>
      <c r="I462" s="54" t="n">
        <f aca="false">SUM(F462:H462)</f>
        <v>863.46</v>
      </c>
      <c r="J462" s="49" t="n">
        <f aca="false">Calc!$C$5-D462</f>
        <v>148</v>
      </c>
      <c r="K462" s="49" t="n">
        <f aca="false">IF(J462&lt;=Calc!$C$11,4,IF(J462&lt;=Calc!$C$12,3,IF(J462&lt;=Calc!$C$13,2,1)))</f>
        <v>2</v>
      </c>
      <c r="L462" s="49" t="n">
        <f aca="false">1+(E462&gt;=Calc!$C$16)+(E462&gt;=Calc!$C$17)+(E462&gt;=Calc!$C$18)</f>
        <v>2</v>
      </c>
      <c r="M462" s="49" t="str">
        <f aca="false">IF(AND(K462=4,L462&gt;=3),"Champions",IF(AND(K462=3,L462&gt;=3),"Loyal",IF(K462&gt;=3,"Recent / New",IF(L462&gt;=3,"At Risk","Hibernating / Lost"))))</f>
        <v>Hibernating / Lost</v>
      </c>
      <c r="N462" s="54" t="n">
        <f aca="false">IF(AND(Calc!$C$2&lt;=2009,Calc!$C$3&gt;=2009),F462,0)+IF(AND(Calc!$C$2&lt;=2010,Calc!$C$3&gt;=2010),G462,0)+IF(AND(Calc!$C$2&lt;=2011,Calc!$C$3&gt;=2011),H462,0)</f>
        <v>863.46</v>
      </c>
      <c r="O462" s="61" t="n">
        <f aca="false">IF(AND(N462&gt;0,OR(Calc!$C$4="*",B462=Calc!$C$4)),N462+ROW()*0.000000001,0)</f>
        <v>863.460000462</v>
      </c>
    </row>
    <row r="463" customFormat="false" ht="15" hidden="false" customHeight="false" outlineLevel="0" collapsed="false">
      <c r="A463" s="49" t="n">
        <v>12816</v>
      </c>
      <c r="B463" s="49" t="s">
        <v>213</v>
      </c>
      <c r="C463" s="63" t="n">
        <v>40710</v>
      </c>
      <c r="D463" s="63" t="n">
        <v>40791</v>
      </c>
      <c r="E463" s="49" t="n">
        <v>2</v>
      </c>
      <c r="F463" s="54" t="n">
        <v>0</v>
      </c>
      <c r="G463" s="54" t="n">
        <v>0</v>
      </c>
      <c r="H463" s="54" t="n">
        <v>452.2</v>
      </c>
      <c r="I463" s="54" t="n">
        <f aca="false">SUM(F463:H463)</f>
        <v>452.2</v>
      </c>
      <c r="J463" s="49" t="n">
        <f aca="false">Calc!$C$5-D463</f>
        <v>96</v>
      </c>
      <c r="K463" s="49" t="n">
        <f aca="false">IF(J463&lt;=Calc!$C$11,4,IF(J463&lt;=Calc!$C$12,3,IF(J463&lt;=Calc!$C$13,2,1)))</f>
        <v>3</v>
      </c>
      <c r="L463" s="49" t="n">
        <f aca="false">1+(E463&gt;=Calc!$C$16)+(E463&gt;=Calc!$C$17)+(E463&gt;=Calc!$C$18)</f>
        <v>2</v>
      </c>
      <c r="M463" s="49" t="str">
        <f aca="false">IF(AND(K463=4,L463&gt;=3),"Champions",IF(AND(K463=3,L463&gt;=3),"Loyal",IF(K463&gt;=3,"Recent / New",IF(L463&gt;=3,"At Risk","Hibernating / Lost"))))</f>
        <v>Recent / New</v>
      </c>
      <c r="N463" s="54" t="n">
        <f aca="false">IF(AND(Calc!$C$2&lt;=2009,Calc!$C$3&gt;=2009),F463,0)+IF(AND(Calc!$C$2&lt;=2010,Calc!$C$3&gt;=2010),G463,0)+IF(AND(Calc!$C$2&lt;=2011,Calc!$C$3&gt;=2011),H463,0)</f>
        <v>452.2</v>
      </c>
      <c r="O463" s="61" t="n">
        <f aca="false">IF(AND(N463&gt;0,OR(Calc!$C$4="*",B463=Calc!$C$4)),N463+ROW()*0.000000001,0)</f>
        <v>452.200000463</v>
      </c>
    </row>
    <row r="464" customFormat="false" ht="15" hidden="false" customHeight="false" outlineLevel="0" collapsed="false">
      <c r="A464" s="49" t="n">
        <v>12817</v>
      </c>
      <c r="B464" s="49" t="s">
        <v>199</v>
      </c>
      <c r="C464" s="63" t="n">
        <v>40452</v>
      </c>
      <c r="D464" s="63" t="n">
        <v>40605</v>
      </c>
      <c r="E464" s="49" t="n">
        <v>3</v>
      </c>
      <c r="F464" s="54" t="n">
        <v>0</v>
      </c>
      <c r="G464" s="54" t="n">
        <v>444.94</v>
      </c>
      <c r="H464" s="54" t="n">
        <v>126.04</v>
      </c>
      <c r="I464" s="54" t="n">
        <f aca="false">SUM(F464:H464)</f>
        <v>570.98</v>
      </c>
      <c r="J464" s="49" t="n">
        <f aca="false">Calc!$C$5-D464</f>
        <v>282</v>
      </c>
      <c r="K464" s="49" t="n">
        <f aca="false">IF(J464&lt;=Calc!$C$11,4,IF(J464&lt;=Calc!$C$12,3,IF(J464&lt;=Calc!$C$13,2,1)))</f>
        <v>2</v>
      </c>
      <c r="L464" s="49" t="n">
        <f aca="false">1+(E464&gt;=Calc!$C$16)+(E464&gt;=Calc!$C$17)+(E464&gt;=Calc!$C$18)</f>
        <v>2</v>
      </c>
      <c r="M464" s="49" t="str">
        <f aca="false">IF(AND(K464=4,L464&gt;=3),"Champions",IF(AND(K464=3,L464&gt;=3),"Loyal",IF(K464&gt;=3,"Recent / New",IF(L464&gt;=3,"At Risk","Hibernating / Lost"))))</f>
        <v>Hibernating / Lost</v>
      </c>
      <c r="N464" s="54" t="n">
        <f aca="false">IF(AND(Calc!$C$2&lt;=2009,Calc!$C$3&gt;=2009),F464,0)+IF(AND(Calc!$C$2&lt;=2010,Calc!$C$3&gt;=2010),G464,0)+IF(AND(Calc!$C$2&lt;=2011,Calc!$C$3&gt;=2011),H464,0)</f>
        <v>570.98</v>
      </c>
      <c r="O464" s="61" t="n">
        <f aca="false">IF(AND(N464&gt;0,OR(Calc!$C$4="*",B464=Calc!$C$4)),N464+ROW()*0.000000001,0)</f>
        <v>570.980000464</v>
      </c>
    </row>
    <row r="465" customFormat="false" ht="15" hidden="false" customHeight="false" outlineLevel="0" collapsed="false">
      <c r="A465" s="49" t="n">
        <v>12818</v>
      </c>
      <c r="B465" s="49" t="s">
        <v>199</v>
      </c>
      <c r="C465" s="63" t="n">
        <v>40625</v>
      </c>
      <c r="D465" s="63" t="n">
        <v>40625</v>
      </c>
      <c r="E465" s="49" t="n">
        <v>1</v>
      </c>
      <c r="F465" s="54" t="n">
        <v>0</v>
      </c>
      <c r="G465" s="54" t="n">
        <v>0</v>
      </c>
      <c r="H465" s="54" t="n">
        <v>1157.88</v>
      </c>
      <c r="I465" s="54" t="n">
        <f aca="false">SUM(F465:H465)</f>
        <v>1157.88</v>
      </c>
      <c r="J465" s="49" t="n">
        <f aca="false">Calc!$C$5-D465</f>
        <v>262</v>
      </c>
      <c r="K465" s="49" t="n">
        <f aca="false">IF(J465&lt;=Calc!$C$11,4,IF(J465&lt;=Calc!$C$12,3,IF(J465&lt;=Calc!$C$13,2,1)))</f>
        <v>2</v>
      </c>
      <c r="L465" s="49" t="n">
        <f aca="false">1+(E465&gt;=Calc!$C$16)+(E465&gt;=Calc!$C$17)+(E465&gt;=Calc!$C$18)</f>
        <v>1</v>
      </c>
      <c r="M465" s="49" t="str">
        <f aca="false">IF(AND(K465=4,L465&gt;=3),"Champions",IF(AND(K465=3,L465&gt;=3),"Loyal",IF(K465&gt;=3,"Recent / New",IF(L465&gt;=3,"At Risk","Hibernating / Lost"))))</f>
        <v>Hibernating / Lost</v>
      </c>
      <c r="N465" s="54" t="n">
        <f aca="false">IF(AND(Calc!$C$2&lt;=2009,Calc!$C$3&gt;=2009),F465,0)+IF(AND(Calc!$C$2&lt;=2010,Calc!$C$3&gt;=2010),G465,0)+IF(AND(Calc!$C$2&lt;=2011,Calc!$C$3&gt;=2011),H465,0)</f>
        <v>1157.88</v>
      </c>
      <c r="O465" s="61" t="n">
        <f aca="false">IF(AND(N465&gt;0,OR(Calc!$C$4="*",B465=Calc!$C$4)),N465+ROW()*0.000000001,0)</f>
        <v>1157.880000465</v>
      </c>
    </row>
    <row r="466" customFormat="false" ht="15" hidden="false" customHeight="false" outlineLevel="0" collapsed="false">
      <c r="A466" s="49" t="n">
        <v>12819</v>
      </c>
      <c r="B466" s="49" t="s">
        <v>189</v>
      </c>
      <c r="C466" s="63" t="n">
        <v>40428</v>
      </c>
      <c r="D466" s="63" t="n">
        <v>40428</v>
      </c>
      <c r="E466" s="49" t="n">
        <v>1</v>
      </c>
      <c r="F466" s="54" t="n">
        <v>0</v>
      </c>
      <c r="G466" s="54" t="n">
        <v>540.52</v>
      </c>
      <c r="H466" s="54" t="n">
        <v>0</v>
      </c>
      <c r="I466" s="54" t="n">
        <f aca="false">SUM(F466:H466)</f>
        <v>540.52</v>
      </c>
      <c r="J466" s="49" t="n">
        <f aca="false">Calc!$C$5-D466</f>
        <v>459</v>
      </c>
      <c r="K466" s="49" t="n">
        <f aca="false">IF(J466&lt;=Calc!$C$11,4,IF(J466&lt;=Calc!$C$12,3,IF(J466&lt;=Calc!$C$13,2,1)))</f>
        <v>1</v>
      </c>
      <c r="L466" s="49" t="n">
        <f aca="false">1+(E466&gt;=Calc!$C$16)+(E466&gt;=Calc!$C$17)+(E466&gt;=Calc!$C$18)</f>
        <v>1</v>
      </c>
      <c r="M466" s="49" t="str">
        <f aca="false">IF(AND(K466=4,L466&gt;=3),"Champions",IF(AND(K466=3,L466&gt;=3),"Loyal",IF(K466&gt;=3,"Recent / New",IF(L466&gt;=3,"At Risk","Hibernating / Lost"))))</f>
        <v>Hibernating / Lost</v>
      </c>
      <c r="N466" s="54" t="n">
        <f aca="false">IF(AND(Calc!$C$2&lt;=2009,Calc!$C$3&gt;=2009),F466,0)+IF(AND(Calc!$C$2&lt;=2010,Calc!$C$3&gt;=2010),G466,0)+IF(AND(Calc!$C$2&lt;=2011,Calc!$C$3&gt;=2011),H466,0)</f>
        <v>540.52</v>
      </c>
      <c r="O466" s="61" t="n">
        <f aca="false">IF(AND(N466&gt;0,OR(Calc!$C$4="*",B466=Calc!$C$4)),N466+ROW()*0.000000001,0)</f>
        <v>540.520000466</v>
      </c>
    </row>
    <row r="467" customFormat="false" ht="15" hidden="false" customHeight="false" outlineLevel="0" collapsed="false">
      <c r="A467" s="49" t="n">
        <v>12820</v>
      </c>
      <c r="B467" s="49" t="s">
        <v>189</v>
      </c>
      <c r="C467" s="63" t="n">
        <v>40152</v>
      </c>
      <c r="D467" s="63" t="n">
        <v>40883</v>
      </c>
      <c r="E467" s="49" t="n">
        <v>11</v>
      </c>
      <c r="F467" s="54" t="n">
        <v>148.3</v>
      </c>
      <c r="G467" s="54" t="n">
        <v>1557.3</v>
      </c>
      <c r="H467" s="54" t="n">
        <v>942.34</v>
      </c>
      <c r="I467" s="54" t="n">
        <f aca="false">SUM(F467:H467)</f>
        <v>2647.94</v>
      </c>
      <c r="J467" s="49" t="n">
        <f aca="false">Calc!$C$5-D467</f>
        <v>4</v>
      </c>
      <c r="K467" s="49" t="n">
        <f aca="false">IF(J467&lt;=Calc!$C$11,4,IF(J467&lt;=Calc!$C$12,3,IF(J467&lt;=Calc!$C$13,2,1)))</f>
        <v>4</v>
      </c>
      <c r="L467" s="49" t="n">
        <f aca="false">1+(E467&gt;=Calc!$C$16)+(E467&gt;=Calc!$C$17)+(E467&gt;=Calc!$C$18)</f>
        <v>4</v>
      </c>
      <c r="M467" s="49" t="str">
        <f aca="false">IF(AND(K467=4,L467&gt;=3),"Champions",IF(AND(K467=3,L467&gt;=3),"Loyal",IF(K467&gt;=3,"Recent / New",IF(L467&gt;=3,"At Risk","Hibernating / Lost"))))</f>
        <v>Champions</v>
      </c>
      <c r="N467" s="54" t="n">
        <f aca="false">IF(AND(Calc!$C$2&lt;=2009,Calc!$C$3&gt;=2009),F467,0)+IF(AND(Calc!$C$2&lt;=2010,Calc!$C$3&gt;=2010),G467,0)+IF(AND(Calc!$C$2&lt;=2011,Calc!$C$3&gt;=2011),H467,0)</f>
        <v>2647.94</v>
      </c>
      <c r="O467" s="61" t="n">
        <f aca="false">IF(AND(N467&gt;0,OR(Calc!$C$4="*",B467=Calc!$C$4)),N467+ROW()*0.000000001,0)</f>
        <v>2647.940000467</v>
      </c>
    </row>
    <row r="468" customFormat="false" ht="15" hidden="false" customHeight="false" outlineLevel="0" collapsed="false">
      <c r="A468" s="49" t="n">
        <v>12821</v>
      </c>
      <c r="B468" s="49" t="s">
        <v>189</v>
      </c>
      <c r="C468" s="63" t="n">
        <v>40275</v>
      </c>
      <c r="D468" s="63" t="n">
        <v>40672</v>
      </c>
      <c r="E468" s="49" t="n">
        <v>2</v>
      </c>
      <c r="F468" s="54" t="n">
        <v>0</v>
      </c>
      <c r="G468" s="54" t="n">
        <v>128.08</v>
      </c>
      <c r="H468" s="54" t="n">
        <v>92.72</v>
      </c>
      <c r="I468" s="54" t="n">
        <f aca="false">SUM(F468:H468)</f>
        <v>220.8</v>
      </c>
      <c r="J468" s="49" t="n">
        <f aca="false">Calc!$C$5-D468</f>
        <v>215</v>
      </c>
      <c r="K468" s="49" t="n">
        <f aca="false">IF(J468&lt;=Calc!$C$11,4,IF(J468&lt;=Calc!$C$12,3,IF(J468&lt;=Calc!$C$13,2,1)))</f>
        <v>2</v>
      </c>
      <c r="L468" s="49" t="n">
        <f aca="false">1+(E468&gt;=Calc!$C$16)+(E468&gt;=Calc!$C$17)+(E468&gt;=Calc!$C$18)</f>
        <v>2</v>
      </c>
      <c r="M468" s="49" t="str">
        <f aca="false">IF(AND(K468=4,L468&gt;=3),"Champions",IF(AND(K468=3,L468&gt;=3),"Loyal",IF(K468&gt;=3,"Recent / New",IF(L468&gt;=3,"At Risk","Hibernating / Lost"))))</f>
        <v>Hibernating / Lost</v>
      </c>
      <c r="N468" s="54" t="n">
        <f aca="false">IF(AND(Calc!$C$2&lt;=2009,Calc!$C$3&gt;=2009),F468,0)+IF(AND(Calc!$C$2&lt;=2010,Calc!$C$3&gt;=2010),G468,0)+IF(AND(Calc!$C$2&lt;=2011,Calc!$C$3&gt;=2011),H468,0)</f>
        <v>220.8</v>
      </c>
      <c r="O468" s="61" t="n">
        <f aca="false">IF(AND(N468&gt;0,OR(Calc!$C$4="*",B468=Calc!$C$4)),N468+ROW()*0.000000001,0)</f>
        <v>220.800000468</v>
      </c>
    </row>
    <row r="469" customFormat="false" ht="15" hidden="false" customHeight="false" outlineLevel="0" collapsed="false">
      <c r="A469" s="49" t="n">
        <v>12822</v>
      </c>
      <c r="B469" s="49" t="s">
        <v>189</v>
      </c>
      <c r="C469" s="63" t="n">
        <v>40799</v>
      </c>
      <c r="D469" s="63" t="n">
        <v>40816</v>
      </c>
      <c r="E469" s="49" t="n">
        <v>2</v>
      </c>
      <c r="F469" s="54" t="n">
        <v>0</v>
      </c>
      <c r="G469" s="54" t="n">
        <v>0</v>
      </c>
      <c r="H469" s="54" t="n">
        <v>918.98</v>
      </c>
      <c r="I469" s="54" t="n">
        <f aca="false">SUM(F469:H469)</f>
        <v>918.98</v>
      </c>
      <c r="J469" s="49" t="n">
        <f aca="false">Calc!$C$5-D469</f>
        <v>71</v>
      </c>
      <c r="K469" s="49" t="n">
        <f aca="false">IF(J469&lt;=Calc!$C$11,4,IF(J469&lt;=Calc!$C$12,3,IF(J469&lt;=Calc!$C$13,2,1)))</f>
        <v>3</v>
      </c>
      <c r="L469" s="49" t="n">
        <f aca="false">1+(E469&gt;=Calc!$C$16)+(E469&gt;=Calc!$C$17)+(E469&gt;=Calc!$C$18)</f>
        <v>2</v>
      </c>
      <c r="M469" s="49" t="str">
        <f aca="false">IF(AND(K469=4,L469&gt;=3),"Champions",IF(AND(K469=3,L469&gt;=3),"Loyal",IF(K469&gt;=3,"Recent / New",IF(L469&gt;=3,"At Risk","Hibernating / Lost"))))</f>
        <v>Recent / New</v>
      </c>
      <c r="N469" s="54" t="n">
        <f aca="false">IF(AND(Calc!$C$2&lt;=2009,Calc!$C$3&gt;=2009),F469,0)+IF(AND(Calc!$C$2&lt;=2010,Calc!$C$3&gt;=2010),G469,0)+IF(AND(Calc!$C$2&lt;=2011,Calc!$C$3&gt;=2011),H469,0)</f>
        <v>918.98</v>
      </c>
      <c r="O469" s="61" t="n">
        <f aca="false">IF(AND(N469&gt;0,OR(Calc!$C$4="*",B469=Calc!$C$4)),N469+ROW()*0.000000001,0)</f>
        <v>918.980000469</v>
      </c>
    </row>
    <row r="470" customFormat="false" ht="15" hidden="false" customHeight="false" outlineLevel="0" collapsed="false">
      <c r="A470" s="49" t="n">
        <v>12823</v>
      </c>
      <c r="B470" s="49" t="s">
        <v>189</v>
      </c>
      <c r="C470" s="63" t="n">
        <v>40207</v>
      </c>
      <c r="D470" s="63" t="n">
        <v>40812</v>
      </c>
      <c r="E470" s="49" t="n">
        <v>18</v>
      </c>
      <c r="F470" s="54" t="n">
        <v>0</v>
      </c>
      <c r="G470" s="54" t="n">
        <v>4742</v>
      </c>
      <c r="H470" s="54" t="n">
        <v>1759.5</v>
      </c>
      <c r="I470" s="54" t="n">
        <f aca="false">SUM(F470:H470)</f>
        <v>6501.5</v>
      </c>
      <c r="J470" s="49" t="n">
        <f aca="false">Calc!$C$5-D470</f>
        <v>75</v>
      </c>
      <c r="K470" s="49" t="n">
        <f aca="false">IF(J470&lt;=Calc!$C$11,4,IF(J470&lt;=Calc!$C$12,3,IF(J470&lt;=Calc!$C$13,2,1)))</f>
        <v>3</v>
      </c>
      <c r="L470" s="49" t="n">
        <f aca="false">1+(E470&gt;=Calc!$C$16)+(E470&gt;=Calc!$C$17)+(E470&gt;=Calc!$C$18)</f>
        <v>4</v>
      </c>
      <c r="M470" s="49" t="str">
        <f aca="false">IF(AND(K470=4,L470&gt;=3),"Champions",IF(AND(K470=3,L470&gt;=3),"Loyal",IF(K470&gt;=3,"Recent / New",IF(L470&gt;=3,"At Risk","Hibernating / Lost"))))</f>
        <v>Loyal</v>
      </c>
      <c r="N470" s="54" t="n">
        <f aca="false">IF(AND(Calc!$C$2&lt;=2009,Calc!$C$3&gt;=2009),F470,0)+IF(AND(Calc!$C$2&lt;=2010,Calc!$C$3&gt;=2010),G470,0)+IF(AND(Calc!$C$2&lt;=2011,Calc!$C$3&gt;=2011),H470,0)</f>
        <v>6501.5</v>
      </c>
      <c r="O470" s="61" t="n">
        <f aca="false">IF(AND(N470&gt;0,OR(Calc!$C$4="*",B470=Calc!$C$4)),N470+ROW()*0.000000001,0)</f>
        <v>6501.50000047</v>
      </c>
    </row>
    <row r="471" customFormat="false" ht="15" hidden="false" customHeight="false" outlineLevel="0" collapsed="false">
      <c r="A471" s="49" t="n">
        <v>12824</v>
      </c>
      <c r="B471" s="49" t="s">
        <v>189</v>
      </c>
      <c r="C471" s="63" t="n">
        <v>40827</v>
      </c>
      <c r="D471" s="63" t="n">
        <v>40827</v>
      </c>
      <c r="E471" s="49" t="n">
        <v>1</v>
      </c>
      <c r="F471" s="54" t="n">
        <v>0</v>
      </c>
      <c r="G471" s="54" t="n">
        <v>0</v>
      </c>
      <c r="H471" s="54" t="n">
        <v>397.12</v>
      </c>
      <c r="I471" s="54" t="n">
        <f aca="false">SUM(F471:H471)</f>
        <v>397.12</v>
      </c>
      <c r="J471" s="49" t="n">
        <f aca="false">Calc!$C$5-D471</f>
        <v>60</v>
      </c>
      <c r="K471" s="49" t="n">
        <f aca="false">IF(J471&lt;=Calc!$C$11,4,IF(J471&lt;=Calc!$C$12,3,IF(J471&lt;=Calc!$C$13,2,1)))</f>
        <v>3</v>
      </c>
      <c r="L471" s="49" t="n">
        <f aca="false">1+(E471&gt;=Calc!$C$16)+(E471&gt;=Calc!$C$17)+(E471&gt;=Calc!$C$18)</f>
        <v>1</v>
      </c>
      <c r="M471" s="49" t="str">
        <f aca="false">IF(AND(K471=4,L471&gt;=3),"Champions",IF(AND(K471=3,L471&gt;=3),"Loyal",IF(K471&gt;=3,"Recent / New",IF(L471&gt;=3,"At Risk","Hibernating / Lost"))))</f>
        <v>Recent / New</v>
      </c>
      <c r="N471" s="54" t="n">
        <f aca="false">IF(AND(Calc!$C$2&lt;=2009,Calc!$C$3&gt;=2009),F471,0)+IF(AND(Calc!$C$2&lt;=2010,Calc!$C$3&gt;=2010),G471,0)+IF(AND(Calc!$C$2&lt;=2011,Calc!$C$3&gt;=2011),H471,0)</f>
        <v>397.12</v>
      </c>
      <c r="O471" s="61" t="n">
        <f aca="false">IF(AND(N471&gt;0,OR(Calc!$C$4="*",B471=Calc!$C$4)),N471+ROW()*0.000000001,0)</f>
        <v>397.120000471</v>
      </c>
    </row>
    <row r="472" customFormat="false" ht="15" hidden="false" customHeight="false" outlineLevel="0" collapsed="false">
      <c r="A472" s="49" t="n">
        <v>12825</v>
      </c>
      <c r="B472" s="49" t="s">
        <v>189</v>
      </c>
      <c r="C472" s="63" t="n">
        <v>40245</v>
      </c>
      <c r="D472" s="63" t="n">
        <v>40365</v>
      </c>
      <c r="E472" s="49" t="n">
        <v>2</v>
      </c>
      <c r="F472" s="54" t="n">
        <v>0</v>
      </c>
      <c r="G472" s="54" t="n">
        <v>518.63</v>
      </c>
      <c r="H472" s="54" t="n">
        <v>0</v>
      </c>
      <c r="I472" s="54" t="n">
        <f aca="false">SUM(F472:H472)</f>
        <v>518.63</v>
      </c>
      <c r="J472" s="49" t="n">
        <f aca="false">Calc!$C$5-D472</f>
        <v>522</v>
      </c>
      <c r="K472" s="49" t="n">
        <f aca="false">IF(J472&lt;=Calc!$C$11,4,IF(J472&lt;=Calc!$C$12,3,IF(J472&lt;=Calc!$C$13,2,1)))</f>
        <v>1</v>
      </c>
      <c r="L472" s="49" t="n">
        <f aca="false">1+(E472&gt;=Calc!$C$16)+(E472&gt;=Calc!$C$17)+(E472&gt;=Calc!$C$18)</f>
        <v>2</v>
      </c>
      <c r="M472" s="49" t="str">
        <f aca="false">IF(AND(K472=4,L472&gt;=3),"Champions",IF(AND(K472=3,L472&gt;=3),"Loyal",IF(K472&gt;=3,"Recent / New",IF(L472&gt;=3,"At Risk","Hibernating / Lost"))))</f>
        <v>Hibernating / Lost</v>
      </c>
      <c r="N472" s="54" t="n">
        <f aca="false">IF(AND(Calc!$C$2&lt;=2009,Calc!$C$3&gt;=2009),F472,0)+IF(AND(Calc!$C$2&lt;=2010,Calc!$C$3&gt;=2010),G472,0)+IF(AND(Calc!$C$2&lt;=2011,Calc!$C$3&gt;=2011),H472,0)</f>
        <v>518.63</v>
      </c>
      <c r="O472" s="61" t="n">
        <f aca="false">IF(AND(N472&gt;0,OR(Calc!$C$4="*",B472=Calc!$C$4)),N472+ROW()*0.000000001,0)</f>
        <v>518.630000472</v>
      </c>
    </row>
    <row r="473" customFormat="false" ht="15" hidden="false" customHeight="false" outlineLevel="0" collapsed="false">
      <c r="A473" s="49" t="n">
        <v>12826</v>
      </c>
      <c r="B473" s="49" t="s">
        <v>189</v>
      </c>
      <c r="C473" s="63" t="n">
        <v>40165</v>
      </c>
      <c r="D473" s="63" t="n">
        <v>40884</v>
      </c>
      <c r="E473" s="49" t="n">
        <v>12</v>
      </c>
      <c r="F473" s="54" t="n">
        <v>458.2</v>
      </c>
      <c r="G473" s="54" t="n">
        <v>1012.88</v>
      </c>
      <c r="H473" s="54" t="n">
        <v>1313.12</v>
      </c>
      <c r="I473" s="54" t="n">
        <f aca="false">SUM(F473:H473)</f>
        <v>2784.2</v>
      </c>
      <c r="J473" s="49" t="n">
        <f aca="false">Calc!$C$5-D473</f>
        <v>3</v>
      </c>
      <c r="K473" s="49" t="n">
        <f aca="false">IF(J473&lt;=Calc!$C$11,4,IF(J473&lt;=Calc!$C$12,3,IF(J473&lt;=Calc!$C$13,2,1)))</f>
        <v>4</v>
      </c>
      <c r="L473" s="49" t="n">
        <f aca="false">1+(E473&gt;=Calc!$C$16)+(E473&gt;=Calc!$C$17)+(E473&gt;=Calc!$C$18)</f>
        <v>4</v>
      </c>
      <c r="M473" s="49" t="str">
        <f aca="false">IF(AND(K473=4,L473&gt;=3),"Champions",IF(AND(K473=3,L473&gt;=3),"Loyal",IF(K473&gt;=3,"Recent / New",IF(L473&gt;=3,"At Risk","Hibernating / Lost"))))</f>
        <v>Champions</v>
      </c>
      <c r="N473" s="54" t="n">
        <f aca="false">IF(AND(Calc!$C$2&lt;=2009,Calc!$C$3&gt;=2009),F473,0)+IF(AND(Calc!$C$2&lt;=2010,Calc!$C$3&gt;=2010),G473,0)+IF(AND(Calc!$C$2&lt;=2011,Calc!$C$3&gt;=2011),H473,0)</f>
        <v>2784.2</v>
      </c>
      <c r="O473" s="61" t="n">
        <f aca="false">IF(AND(N473&gt;0,OR(Calc!$C$4="*",B473=Calc!$C$4)),N473+ROW()*0.000000001,0)</f>
        <v>2784.200000473</v>
      </c>
    </row>
    <row r="474" customFormat="false" ht="15" hidden="false" customHeight="false" outlineLevel="0" collapsed="false">
      <c r="A474" s="49" t="n">
        <v>12827</v>
      </c>
      <c r="B474" s="49" t="s">
        <v>189</v>
      </c>
      <c r="C474" s="63" t="n">
        <v>40842</v>
      </c>
      <c r="D474" s="63" t="n">
        <v>40881</v>
      </c>
      <c r="E474" s="49" t="n">
        <v>3</v>
      </c>
      <c r="F474" s="54" t="n">
        <v>0</v>
      </c>
      <c r="G474" s="54" t="n">
        <v>0</v>
      </c>
      <c r="H474" s="54" t="n">
        <v>430.15</v>
      </c>
      <c r="I474" s="54" t="n">
        <f aca="false">SUM(F474:H474)</f>
        <v>430.15</v>
      </c>
      <c r="J474" s="49" t="n">
        <f aca="false">Calc!$C$5-D474</f>
        <v>6</v>
      </c>
      <c r="K474" s="49" t="n">
        <f aca="false">IF(J474&lt;=Calc!$C$11,4,IF(J474&lt;=Calc!$C$12,3,IF(J474&lt;=Calc!$C$13,2,1)))</f>
        <v>4</v>
      </c>
      <c r="L474" s="49" t="n">
        <f aca="false">1+(E474&gt;=Calc!$C$16)+(E474&gt;=Calc!$C$17)+(E474&gt;=Calc!$C$18)</f>
        <v>2</v>
      </c>
      <c r="M474" s="49" t="str">
        <f aca="false">IF(AND(K474=4,L474&gt;=3),"Champions",IF(AND(K474=3,L474&gt;=3),"Loyal",IF(K474&gt;=3,"Recent / New",IF(L474&gt;=3,"At Risk","Hibernating / Lost"))))</f>
        <v>Recent / New</v>
      </c>
      <c r="N474" s="54" t="n">
        <f aca="false">IF(AND(Calc!$C$2&lt;=2009,Calc!$C$3&gt;=2009),F474,0)+IF(AND(Calc!$C$2&lt;=2010,Calc!$C$3&gt;=2010),G474,0)+IF(AND(Calc!$C$2&lt;=2011,Calc!$C$3&gt;=2011),H474,0)</f>
        <v>430.15</v>
      </c>
      <c r="O474" s="61" t="n">
        <f aca="false">IF(AND(N474&gt;0,OR(Calc!$C$4="*",B474=Calc!$C$4)),N474+ROW()*0.000000001,0)</f>
        <v>430.150000474</v>
      </c>
    </row>
    <row r="475" customFormat="false" ht="15" hidden="false" customHeight="false" outlineLevel="0" collapsed="false">
      <c r="A475" s="49" t="n">
        <v>12828</v>
      </c>
      <c r="B475" s="49" t="s">
        <v>189</v>
      </c>
      <c r="C475" s="63" t="n">
        <v>40756</v>
      </c>
      <c r="D475" s="63" t="n">
        <v>40884</v>
      </c>
      <c r="E475" s="49" t="n">
        <v>6</v>
      </c>
      <c r="F475" s="54" t="n">
        <v>0</v>
      </c>
      <c r="G475" s="54" t="n">
        <v>0</v>
      </c>
      <c r="H475" s="54" t="n">
        <v>1018.71</v>
      </c>
      <c r="I475" s="54" t="n">
        <f aca="false">SUM(F475:H475)</f>
        <v>1018.71</v>
      </c>
      <c r="J475" s="49" t="n">
        <f aca="false">Calc!$C$5-D475</f>
        <v>3</v>
      </c>
      <c r="K475" s="49" t="n">
        <f aca="false">IF(J475&lt;=Calc!$C$11,4,IF(J475&lt;=Calc!$C$12,3,IF(J475&lt;=Calc!$C$13,2,1)))</f>
        <v>4</v>
      </c>
      <c r="L475" s="49" t="n">
        <f aca="false">1+(E475&gt;=Calc!$C$16)+(E475&gt;=Calc!$C$17)+(E475&gt;=Calc!$C$18)</f>
        <v>3</v>
      </c>
      <c r="M475" s="49" t="str">
        <f aca="false">IF(AND(K475=4,L475&gt;=3),"Champions",IF(AND(K475=3,L475&gt;=3),"Loyal",IF(K475&gt;=3,"Recent / New",IF(L475&gt;=3,"At Risk","Hibernating / Lost"))))</f>
        <v>Champions</v>
      </c>
      <c r="N475" s="54" t="n">
        <f aca="false">IF(AND(Calc!$C$2&lt;=2009,Calc!$C$3&gt;=2009),F475,0)+IF(AND(Calc!$C$2&lt;=2010,Calc!$C$3&gt;=2010),G475,0)+IF(AND(Calc!$C$2&lt;=2011,Calc!$C$3&gt;=2011),H475,0)</f>
        <v>1018.71</v>
      </c>
      <c r="O475" s="61" t="n">
        <f aca="false">IF(AND(N475&gt;0,OR(Calc!$C$4="*",B475=Calc!$C$4)),N475+ROW()*0.000000001,0)</f>
        <v>1018.710000475</v>
      </c>
    </row>
    <row r="476" customFormat="false" ht="15" hidden="false" customHeight="false" outlineLevel="0" collapsed="false">
      <c r="A476" s="49" t="n">
        <v>12829</v>
      </c>
      <c r="B476" s="49" t="s">
        <v>189</v>
      </c>
      <c r="C476" s="63" t="n">
        <v>40336</v>
      </c>
      <c r="D476" s="63" t="n">
        <v>40550</v>
      </c>
      <c r="E476" s="49" t="n">
        <v>3</v>
      </c>
      <c r="F476" s="54" t="n">
        <v>0</v>
      </c>
      <c r="G476" s="54" t="n">
        <v>178.05</v>
      </c>
      <c r="H476" s="54" t="n">
        <v>167.3</v>
      </c>
      <c r="I476" s="54" t="n">
        <f aca="false">SUM(F476:H476)</f>
        <v>345.35</v>
      </c>
      <c r="J476" s="49" t="n">
        <f aca="false">Calc!$C$5-D476</f>
        <v>337</v>
      </c>
      <c r="K476" s="49" t="n">
        <f aca="false">IF(J476&lt;=Calc!$C$11,4,IF(J476&lt;=Calc!$C$12,3,IF(J476&lt;=Calc!$C$13,2,1)))</f>
        <v>2</v>
      </c>
      <c r="L476" s="49" t="n">
        <f aca="false">1+(E476&gt;=Calc!$C$16)+(E476&gt;=Calc!$C$17)+(E476&gt;=Calc!$C$18)</f>
        <v>2</v>
      </c>
      <c r="M476" s="49" t="str">
        <f aca="false">IF(AND(K476=4,L476&gt;=3),"Champions",IF(AND(K476=3,L476&gt;=3),"Loyal",IF(K476&gt;=3,"Recent / New",IF(L476&gt;=3,"At Risk","Hibernating / Lost"))))</f>
        <v>Hibernating / Lost</v>
      </c>
      <c r="N476" s="54" t="n">
        <f aca="false">IF(AND(Calc!$C$2&lt;=2009,Calc!$C$3&gt;=2009),F476,0)+IF(AND(Calc!$C$2&lt;=2010,Calc!$C$3&gt;=2010),G476,0)+IF(AND(Calc!$C$2&lt;=2011,Calc!$C$3&gt;=2011),H476,0)</f>
        <v>345.35</v>
      </c>
      <c r="O476" s="61" t="n">
        <f aca="false">IF(AND(N476&gt;0,OR(Calc!$C$4="*",B476=Calc!$C$4)),N476+ROW()*0.000000001,0)</f>
        <v>345.350000476</v>
      </c>
    </row>
    <row r="477" customFormat="false" ht="15" hidden="false" customHeight="false" outlineLevel="0" collapsed="false">
      <c r="A477" s="49" t="n">
        <v>12830</v>
      </c>
      <c r="B477" s="49" t="s">
        <v>189</v>
      </c>
      <c r="C477" s="63" t="n">
        <v>40715</v>
      </c>
      <c r="D477" s="63" t="n">
        <v>40849</v>
      </c>
      <c r="E477" s="49" t="n">
        <v>6</v>
      </c>
      <c r="F477" s="54" t="n">
        <v>0</v>
      </c>
      <c r="G477" s="54" t="n">
        <v>0</v>
      </c>
      <c r="H477" s="54" t="n">
        <v>6814.64</v>
      </c>
      <c r="I477" s="54" t="n">
        <f aca="false">SUM(F477:H477)</f>
        <v>6814.64</v>
      </c>
      <c r="J477" s="49" t="n">
        <f aca="false">Calc!$C$5-D477</f>
        <v>38</v>
      </c>
      <c r="K477" s="49" t="n">
        <f aca="false">IF(J477&lt;=Calc!$C$11,4,IF(J477&lt;=Calc!$C$12,3,IF(J477&lt;=Calc!$C$13,2,1)))</f>
        <v>3</v>
      </c>
      <c r="L477" s="49" t="n">
        <f aca="false">1+(E477&gt;=Calc!$C$16)+(E477&gt;=Calc!$C$17)+(E477&gt;=Calc!$C$18)</f>
        <v>3</v>
      </c>
      <c r="M477" s="49" t="str">
        <f aca="false">IF(AND(K477=4,L477&gt;=3),"Champions",IF(AND(K477=3,L477&gt;=3),"Loyal",IF(K477&gt;=3,"Recent / New",IF(L477&gt;=3,"At Risk","Hibernating / Lost"))))</f>
        <v>Loyal</v>
      </c>
      <c r="N477" s="54" t="n">
        <f aca="false">IF(AND(Calc!$C$2&lt;=2009,Calc!$C$3&gt;=2009),F477,0)+IF(AND(Calc!$C$2&lt;=2010,Calc!$C$3&gt;=2010),G477,0)+IF(AND(Calc!$C$2&lt;=2011,Calc!$C$3&gt;=2011),H477,0)</f>
        <v>6814.64</v>
      </c>
      <c r="O477" s="61" t="n">
        <f aca="false">IF(AND(N477&gt;0,OR(Calc!$C$4="*",B477=Calc!$C$4)),N477+ROW()*0.000000001,0)</f>
        <v>6814.640000477</v>
      </c>
    </row>
    <row r="478" customFormat="false" ht="15" hidden="false" customHeight="false" outlineLevel="0" collapsed="false">
      <c r="A478" s="49" t="n">
        <v>12831</v>
      </c>
      <c r="B478" s="49" t="s">
        <v>189</v>
      </c>
      <c r="C478" s="63" t="n">
        <v>40423</v>
      </c>
      <c r="D478" s="63" t="n">
        <v>40624</v>
      </c>
      <c r="E478" s="49" t="n">
        <v>3</v>
      </c>
      <c r="F478" s="54" t="n">
        <v>0</v>
      </c>
      <c r="G478" s="54" t="n">
        <v>236.06</v>
      </c>
      <c r="H478" s="54" t="n">
        <v>215.05</v>
      </c>
      <c r="I478" s="54" t="n">
        <f aca="false">SUM(F478:H478)</f>
        <v>451.11</v>
      </c>
      <c r="J478" s="49" t="n">
        <f aca="false">Calc!$C$5-D478</f>
        <v>263</v>
      </c>
      <c r="K478" s="49" t="n">
        <f aca="false">IF(J478&lt;=Calc!$C$11,4,IF(J478&lt;=Calc!$C$12,3,IF(J478&lt;=Calc!$C$13,2,1)))</f>
        <v>2</v>
      </c>
      <c r="L478" s="49" t="n">
        <f aca="false">1+(E478&gt;=Calc!$C$16)+(E478&gt;=Calc!$C$17)+(E478&gt;=Calc!$C$18)</f>
        <v>2</v>
      </c>
      <c r="M478" s="49" t="str">
        <f aca="false">IF(AND(K478=4,L478&gt;=3),"Champions",IF(AND(K478=3,L478&gt;=3),"Loyal",IF(K478&gt;=3,"Recent / New",IF(L478&gt;=3,"At Risk","Hibernating / Lost"))))</f>
        <v>Hibernating / Lost</v>
      </c>
      <c r="N478" s="54" t="n">
        <f aca="false">IF(AND(Calc!$C$2&lt;=2009,Calc!$C$3&gt;=2009),F478,0)+IF(AND(Calc!$C$2&lt;=2010,Calc!$C$3&gt;=2010),G478,0)+IF(AND(Calc!$C$2&lt;=2011,Calc!$C$3&gt;=2011),H478,0)</f>
        <v>451.11</v>
      </c>
      <c r="O478" s="61" t="n">
        <f aca="false">IF(AND(N478&gt;0,OR(Calc!$C$4="*",B478=Calc!$C$4)),N478+ROW()*0.000000001,0)</f>
        <v>451.110000478</v>
      </c>
    </row>
    <row r="479" customFormat="false" ht="15" hidden="false" customHeight="false" outlineLevel="0" collapsed="false">
      <c r="A479" s="49" t="n">
        <v>12832</v>
      </c>
      <c r="B479" s="49" t="s">
        <v>189</v>
      </c>
      <c r="C479" s="63" t="n">
        <v>40788</v>
      </c>
      <c r="D479" s="63" t="n">
        <v>40854</v>
      </c>
      <c r="E479" s="49" t="n">
        <v>2</v>
      </c>
      <c r="F479" s="54" t="n">
        <v>0</v>
      </c>
      <c r="G479" s="54" t="n">
        <v>0</v>
      </c>
      <c r="H479" s="54" t="n">
        <v>383.03</v>
      </c>
      <c r="I479" s="54" t="n">
        <f aca="false">SUM(F479:H479)</f>
        <v>383.03</v>
      </c>
      <c r="J479" s="49" t="n">
        <f aca="false">Calc!$C$5-D479</f>
        <v>33</v>
      </c>
      <c r="K479" s="49" t="n">
        <f aca="false">IF(J479&lt;=Calc!$C$11,4,IF(J479&lt;=Calc!$C$12,3,IF(J479&lt;=Calc!$C$13,2,1)))</f>
        <v>3</v>
      </c>
      <c r="L479" s="49" t="n">
        <f aca="false">1+(E479&gt;=Calc!$C$16)+(E479&gt;=Calc!$C$17)+(E479&gt;=Calc!$C$18)</f>
        <v>2</v>
      </c>
      <c r="M479" s="49" t="str">
        <f aca="false">IF(AND(K479=4,L479&gt;=3),"Champions",IF(AND(K479=3,L479&gt;=3),"Loyal",IF(K479&gt;=3,"Recent / New",IF(L479&gt;=3,"At Risk","Hibernating / Lost"))))</f>
        <v>Recent / New</v>
      </c>
      <c r="N479" s="54" t="n">
        <f aca="false">IF(AND(Calc!$C$2&lt;=2009,Calc!$C$3&gt;=2009),F479,0)+IF(AND(Calc!$C$2&lt;=2010,Calc!$C$3&gt;=2010),G479,0)+IF(AND(Calc!$C$2&lt;=2011,Calc!$C$3&gt;=2011),H479,0)</f>
        <v>383.03</v>
      </c>
      <c r="O479" s="61" t="n">
        <f aca="false">IF(AND(N479&gt;0,OR(Calc!$C$4="*",B479=Calc!$C$4)),N479+ROW()*0.000000001,0)</f>
        <v>383.030000479</v>
      </c>
    </row>
    <row r="480" customFormat="false" ht="15" hidden="false" customHeight="false" outlineLevel="0" collapsed="false">
      <c r="A480" s="49" t="n">
        <v>12833</v>
      </c>
      <c r="B480" s="49" t="s">
        <v>189</v>
      </c>
      <c r="C480" s="63" t="n">
        <v>40741</v>
      </c>
      <c r="D480" s="63" t="n">
        <v>40741</v>
      </c>
      <c r="E480" s="49" t="n">
        <v>1</v>
      </c>
      <c r="F480" s="54" t="n">
        <v>0</v>
      </c>
      <c r="G480" s="54" t="n">
        <v>0</v>
      </c>
      <c r="H480" s="54" t="n">
        <v>417.38</v>
      </c>
      <c r="I480" s="54" t="n">
        <f aca="false">SUM(F480:H480)</f>
        <v>417.38</v>
      </c>
      <c r="J480" s="49" t="n">
        <f aca="false">Calc!$C$5-D480</f>
        <v>146</v>
      </c>
      <c r="K480" s="49" t="n">
        <f aca="false">IF(J480&lt;=Calc!$C$11,4,IF(J480&lt;=Calc!$C$12,3,IF(J480&lt;=Calc!$C$13,2,1)))</f>
        <v>2</v>
      </c>
      <c r="L480" s="49" t="n">
        <f aca="false">1+(E480&gt;=Calc!$C$16)+(E480&gt;=Calc!$C$17)+(E480&gt;=Calc!$C$18)</f>
        <v>1</v>
      </c>
      <c r="M480" s="49" t="str">
        <f aca="false">IF(AND(K480=4,L480&gt;=3),"Champions",IF(AND(K480=3,L480&gt;=3),"Loyal",IF(K480&gt;=3,"Recent / New",IF(L480&gt;=3,"At Risk","Hibernating / Lost"))))</f>
        <v>Hibernating / Lost</v>
      </c>
      <c r="N480" s="54" t="n">
        <f aca="false">IF(AND(Calc!$C$2&lt;=2009,Calc!$C$3&gt;=2009),F480,0)+IF(AND(Calc!$C$2&lt;=2010,Calc!$C$3&gt;=2010),G480,0)+IF(AND(Calc!$C$2&lt;=2011,Calc!$C$3&gt;=2011),H480,0)</f>
        <v>417.38</v>
      </c>
      <c r="O480" s="61" t="n">
        <f aca="false">IF(AND(N480&gt;0,OR(Calc!$C$4="*",B480=Calc!$C$4)),N480+ROW()*0.000000001,0)</f>
        <v>417.38000048</v>
      </c>
    </row>
    <row r="481" customFormat="false" ht="15" hidden="false" customHeight="false" outlineLevel="0" collapsed="false">
      <c r="A481" s="49" t="n">
        <v>12834</v>
      </c>
      <c r="B481" s="49" t="s">
        <v>189</v>
      </c>
      <c r="C481" s="63" t="n">
        <v>40604</v>
      </c>
      <c r="D481" s="63" t="n">
        <v>40604</v>
      </c>
      <c r="E481" s="49" t="n">
        <v>1</v>
      </c>
      <c r="F481" s="54" t="n">
        <v>0</v>
      </c>
      <c r="G481" s="54" t="n">
        <v>0</v>
      </c>
      <c r="H481" s="54" t="n">
        <v>312.38</v>
      </c>
      <c r="I481" s="54" t="n">
        <f aca="false">SUM(F481:H481)</f>
        <v>312.38</v>
      </c>
      <c r="J481" s="49" t="n">
        <f aca="false">Calc!$C$5-D481</f>
        <v>283</v>
      </c>
      <c r="K481" s="49" t="n">
        <f aca="false">IF(J481&lt;=Calc!$C$11,4,IF(J481&lt;=Calc!$C$12,3,IF(J481&lt;=Calc!$C$13,2,1)))</f>
        <v>2</v>
      </c>
      <c r="L481" s="49" t="n">
        <f aca="false">1+(E481&gt;=Calc!$C$16)+(E481&gt;=Calc!$C$17)+(E481&gt;=Calc!$C$18)</f>
        <v>1</v>
      </c>
      <c r="M481" s="49" t="str">
        <f aca="false">IF(AND(K481=4,L481&gt;=3),"Champions",IF(AND(K481=3,L481&gt;=3),"Loyal",IF(K481&gt;=3,"Recent / New",IF(L481&gt;=3,"At Risk","Hibernating / Lost"))))</f>
        <v>Hibernating / Lost</v>
      </c>
      <c r="N481" s="54" t="n">
        <f aca="false">IF(AND(Calc!$C$2&lt;=2009,Calc!$C$3&gt;=2009),F481,0)+IF(AND(Calc!$C$2&lt;=2010,Calc!$C$3&gt;=2010),G481,0)+IF(AND(Calc!$C$2&lt;=2011,Calc!$C$3&gt;=2011),H481,0)</f>
        <v>312.38</v>
      </c>
      <c r="O481" s="61" t="n">
        <f aca="false">IF(AND(N481&gt;0,OR(Calc!$C$4="*",B481=Calc!$C$4)),N481+ROW()*0.000000001,0)</f>
        <v>312.380000481</v>
      </c>
    </row>
    <row r="482" customFormat="false" ht="15" hidden="false" customHeight="false" outlineLevel="0" collapsed="false">
      <c r="A482" s="49" t="n">
        <v>12835</v>
      </c>
      <c r="B482" s="49" t="s">
        <v>189</v>
      </c>
      <c r="C482" s="63" t="n">
        <v>40150</v>
      </c>
      <c r="D482" s="63" t="n">
        <v>40459</v>
      </c>
      <c r="E482" s="49" t="n">
        <v>41</v>
      </c>
      <c r="F482" s="54" t="n">
        <v>1031.86</v>
      </c>
      <c r="G482" s="54" t="n">
        <v>4940.33</v>
      </c>
      <c r="H482" s="54" t="n">
        <v>0</v>
      </c>
      <c r="I482" s="54" t="n">
        <f aca="false">SUM(F482:H482)</f>
        <v>5972.19</v>
      </c>
      <c r="J482" s="49" t="n">
        <f aca="false">Calc!$C$5-D482</f>
        <v>428</v>
      </c>
      <c r="K482" s="49" t="n">
        <f aca="false">IF(J482&lt;=Calc!$C$11,4,IF(J482&lt;=Calc!$C$12,3,IF(J482&lt;=Calc!$C$13,2,1)))</f>
        <v>1</v>
      </c>
      <c r="L482" s="49" t="n">
        <f aca="false">1+(E482&gt;=Calc!$C$16)+(E482&gt;=Calc!$C$17)+(E482&gt;=Calc!$C$18)</f>
        <v>4</v>
      </c>
      <c r="M482" s="49" t="str">
        <f aca="false">IF(AND(K482=4,L482&gt;=3),"Champions",IF(AND(K482=3,L482&gt;=3),"Loyal",IF(K482&gt;=3,"Recent / New",IF(L482&gt;=3,"At Risk","Hibernating / Lost"))))</f>
        <v>At Risk</v>
      </c>
      <c r="N482" s="54" t="n">
        <f aca="false">IF(AND(Calc!$C$2&lt;=2009,Calc!$C$3&gt;=2009),F482,0)+IF(AND(Calc!$C$2&lt;=2010,Calc!$C$3&gt;=2010),G482,0)+IF(AND(Calc!$C$2&lt;=2011,Calc!$C$3&gt;=2011),H482,0)</f>
        <v>5972.19</v>
      </c>
      <c r="O482" s="61" t="n">
        <f aca="false">IF(AND(N482&gt;0,OR(Calc!$C$4="*",B482=Calc!$C$4)),N482+ROW()*0.000000001,0)</f>
        <v>5972.190000482</v>
      </c>
    </row>
    <row r="483" customFormat="false" ht="15" hidden="false" customHeight="false" outlineLevel="0" collapsed="false">
      <c r="A483" s="49" t="n">
        <v>12836</v>
      </c>
      <c r="B483" s="49" t="s">
        <v>189</v>
      </c>
      <c r="C483" s="63" t="n">
        <v>40148</v>
      </c>
      <c r="D483" s="63" t="n">
        <v>40827</v>
      </c>
      <c r="E483" s="49" t="n">
        <v>15</v>
      </c>
      <c r="F483" s="54" t="n">
        <v>407.97</v>
      </c>
      <c r="G483" s="54" t="n">
        <v>3502.25</v>
      </c>
      <c r="H483" s="54" t="n">
        <v>2610.36</v>
      </c>
      <c r="I483" s="54" t="n">
        <f aca="false">SUM(F483:H483)</f>
        <v>6520.58</v>
      </c>
      <c r="J483" s="49" t="n">
        <f aca="false">Calc!$C$5-D483</f>
        <v>60</v>
      </c>
      <c r="K483" s="49" t="n">
        <f aca="false">IF(J483&lt;=Calc!$C$11,4,IF(J483&lt;=Calc!$C$12,3,IF(J483&lt;=Calc!$C$13,2,1)))</f>
        <v>3</v>
      </c>
      <c r="L483" s="49" t="n">
        <f aca="false">1+(E483&gt;=Calc!$C$16)+(E483&gt;=Calc!$C$17)+(E483&gt;=Calc!$C$18)</f>
        <v>4</v>
      </c>
      <c r="M483" s="49" t="str">
        <f aca="false">IF(AND(K483=4,L483&gt;=3),"Champions",IF(AND(K483=3,L483&gt;=3),"Loyal",IF(K483&gt;=3,"Recent / New",IF(L483&gt;=3,"At Risk","Hibernating / Lost"))))</f>
        <v>Loyal</v>
      </c>
      <c r="N483" s="54" t="n">
        <f aca="false">IF(AND(Calc!$C$2&lt;=2009,Calc!$C$3&gt;=2009),F483,0)+IF(AND(Calc!$C$2&lt;=2010,Calc!$C$3&gt;=2010),G483,0)+IF(AND(Calc!$C$2&lt;=2011,Calc!$C$3&gt;=2011),H483,0)</f>
        <v>6520.58</v>
      </c>
      <c r="O483" s="61" t="n">
        <f aca="false">IF(AND(N483&gt;0,OR(Calc!$C$4="*",B483=Calc!$C$4)),N483+ROW()*0.000000001,0)</f>
        <v>6520.580000483</v>
      </c>
    </row>
    <row r="484" customFormat="false" ht="15" hidden="false" customHeight="false" outlineLevel="0" collapsed="false">
      <c r="A484" s="49" t="n">
        <v>12837</v>
      </c>
      <c r="B484" s="49" t="s">
        <v>189</v>
      </c>
      <c r="C484" s="63" t="n">
        <v>40317</v>
      </c>
      <c r="D484" s="63" t="n">
        <v>40713</v>
      </c>
      <c r="E484" s="49" t="n">
        <v>2</v>
      </c>
      <c r="F484" s="54" t="n">
        <v>0</v>
      </c>
      <c r="G484" s="54" t="n">
        <v>528.56</v>
      </c>
      <c r="H484" s="54" t="n">
        <v>134.1</v>
      </c>
      <c r="I484" s="54" t="n">
        <f aca="false">SUM(F484:H484)</f>
        <v>662.66</v>
      </c>
      <c r="J484" s="49" t="n">
        <f aca="false">Calc!$C$5-D484</f>
        <v>174</v>
      </c>
      <c r="K484" s="49" t="n">
        <f aca="false">IF(J484&lt;=Calc!$C$11,4,IF(J484&lt;=Calc!$C$12,3,IF(J484&lt;=Calc!$C$13,2,1)))</f>
        <v>2</v>
      </c>
      <c r="L484" s="49" t="n">
        <f aca="false">1+(E484&gt;=Calc!$C$16)+(E484&gt;=Calc!$C$17)+(E484&gt;=Calc!$C$18)</f>
        <v>2</v>
      </c>
      <c r="M484" s="49" t="str">
        <f aca="false">IF(AND(K484=4,L484&gt;=3),"Champions",IF(AND(K484=3,L484&gt;=3),"Loyal",IF(K484&gt;=3,"Recent / New",IF(L484&gt;=3,"At Risk","Hibernating / Lost"))))</f>
        <v>Hibernating / Lost</v>
      </c>
      <c r="N484" s="54" t="n">
        <f aca="false">IF(AND(Calc!$C$2&lt;=2009,Calc!$C$3&gt;=2009),F484,0)+IF(AND(Calc!$C$2&lt;=2010,Calc!$C$3&gt;=2010),G484,0)+IF(AND(Calc!$C$2&lt;=2011,Calc!$C$3&gt;=2011),H484,0)</f>
        <v>662.66</v>
      </c>
      <c r="O484" s="61" t="n">
        <f aca="false">IF(AND(N484&gt;0,OR(Calc!$C$4="*",B484=Calc!$C$4)),N484+ROW()*0.000000001,0)</f>
        <v>662.660000484</v>
      </c>
    </row>
    <row r="485" customFormat="false" ht="15" hidden="false" customHeight="false" outlineLevel="0" collapsed="false">
      <c r="A485" s="49" t="n">
        <v>12838</v>
      </c>
      <c r="B485" s="49" t="s">
        <v>189</v>
      </c>
      <c r="C485" s="63" t="n">
        <v>40294</v>
      </c>
      <c r="D485" s="63" t="n">
        <v>40853</v>
      </c>
      <c r="E485" s="49" t="n">
        <v>10</v>
      </c>
      <c r="F485" s="54" t="n">
        <v>0</v>
      </c>
      <c r="G485" s="54" t="n">
        <v>2672.3</v>
      </c>
      <c r="H485" s="54" t="n">
        <v>281.16</v>
      </c>
      <c r="I485" s="54" t="n">
        <f aca="false">SUM(F485:H485)</f>
        <v>2953.46</v>
      </c>
      <c r="J485" s="49" t="n">
        <f aca="false">Calc!$C$5-D485</f>
        <v>34</v>
      </c>
      <c r="K485" s="49" t="n">
        <f aca="false">IF(J485&lt;=Calc!$C$11,4,IF(J485&lt;=Calc!$C$12,3,IF(J485&lt;=Calc!$C$13,2,1)))</f>
        <v>3</v>
      </c>
      <c r="L485" s="49" t="n">
        <f aca="false">1+(E485&gt;=Calc!$C$16)+(E485&gt;=Calc!$C$17)+(E485&gt;=Calc!$C$18)</f>
        <v>4</v>
      </c>
      <c r="M485" s="49" t="str">
        <f aca="false">IF(AND(K485=4,L485&gt;=3),"Champions",IF(AND(K485=3,L485&gt;=3),"Loyal",IF(K485&gt;=3,"Recent / New",IF(L485&gt;=3,"At Risk","Hibernating / Lost"))))</f>
        <v>Loyal</v>
      </c>
      <c r="N485" s="54" t="n">
        <f aca="false">IF(AND(Calc!$C$2&lt;=2009,Calc!$C$3&gt;=2009),F485,0)+IF(AND(Calc!$C$2&lt;=2010,Calc!$C$3&gt;=2010),G485,0)+IF(AND(Calc!$C$2&lt;=2011,Calc!$C$3&gt;=2011),H485,0)</f>
        <v>2953.46</v>
      </c>
      <c r="O485" s="61" t="n">
        <f aca="false">IF(AND(N485&gt;0,OR(Calc!$C$4="*",B485=Calc!$C$4)),N485+ROW()*0.000000001,0)</f>
        <v>2953.460000485</v>
      </c>
    </row>
    <row r="486" customFormat="false" ht="15" hidden="false" customHeight="false" outlineLevel="0" collapsed="false">
      <c r="A486" s="49" t="n">
        <v>12839</v>
      </c>
      <c r="B486" s="49" t="s">
        <v>189</v>
      </c>
      <c r="C486" s="63" t="n">
        <v>40154</v>
      </c>
      <c r="D486" s="63" t="n">
        <v>40884</v>
      </c>
      <c r="E486" s="49" t="n">
        <v>26</v>
      </c>
      <c r="F486" s="54" t="n">
        <v>969.78</v>
      </c>
      <c r="G486" s="54" t="n">
        <v>3709.27</v>
      </c>
      <c r="H486" s="54" t="n">
        <v>4850.67</v>
      </c>
      <c r="I486" s="54" t="n">
        <f aca="false">SUM(F486:H486)</f>
        <v>9529.72</v>
      </c>
      <c r="J486" s="49" t="n">
        <f aca="false">Calc!$C$5-D486</f>
        <v>3</v>
      </c>
      <c r="K486" s="49" t="n">
        <f aca="false">IF(J486&lt;=Calc!$C$11,4,IF(J486&lt;=Calc!$C$12,3,IF(J486&lt;=Calc!$C$13,2,1)))</f>
        <v>4</v>
      </c>
      <c r="L486" s="49" t="n">
        <f aca="false">1+(E486&gt;=Calc!$C$16)+(E486&gt;=Calc!$C$17)+(E486&gt;=Calc!$C$18)</f>
        <v>4</v>
      </c>
      <c r="M486" s="49" t="str">
        <f aca="false">IF(AND(K486=4,L486&gt;=3),"Champions",IF(AND(K486=3,L486&gt;=3),"Loyal",IF(K486&gt;=3,"Recent / New",IF(L486&gt;=3,"At Risk","Hibernating / Lost"))))</f>
        <v>Champions</v>
      </c>
      <c r="N486" s="54" t="n">
        <f aca="false">IF(AND(Calc!$C$2&lt;=2009,Calc!$C$3&gt;=2009),F486,0)+IF(AND(Calc!$C$2&lt;=2010,Calc!$C$3&gt;=2010),G486,0)+IF(AND(Calc!$C$2&lt;=2011,Calc!$C$3&gt;=2011),H486,0)</f>
        <v>9529.72</v>
      </c>
      <c r="O486" s="61" t="n">
        <f aca="false">IF(AND(N486&gt;0,OR(Calc!$C$4="*",B486=Calc!$C$4)),N486+ROW()*0.000000001,0)</f>
        <v>9529.720000486</v>
      </c>
    </row>
    <row r="487" customFormat="false" ht="15" hidden="false" customHeight="false" outlineLevel="0" collapsed="false">
      <c r="A487" s="49" t="n">
        <v>12840</v>
      </c>
      <c r="B487" s="49" t="s">
        <v>189</v>
      </c>
      <c r="C487" s="63" t="n">
        <v>40212</v>
      </c>
      <c r="D487" s="63" t="n">
        <v>40743</v>
      </c>
      <c r="E487" s="49" t="n">
        <v>7</v>
      </c>
      <c r="F487" s="54" t="n">
        <v>0</v>
      </c>
      <c r="G487" s="54" t="n">
        <v>1299.6</v>
      </c>
      <c r="H487" s="54" t="n">
        <v>2714.27</v>
      </c>
      <c r="I487" s="54" t="n">
        <f aca="false">SUM(F487:H487)</f>
        <v>4013.87</v>
      </c>
      <c r="J487" s="49" t="n">
        <f aca="false">Calc!$C$5-D487</f>
        <v>144</v>
      </c>
      <c r="K487" s="49" t="n">
        <f aca="false">IF(J487&lt;=Calc!$C$11,4,IF(J487&lt;=Calc!$C$12,3,IF(J487&lt;=Calc!$C$13,2,1)))</f>
        <v>2</v>
      </c>
      <c r="L487" s="49" t="n">
        <f aca="false">1+(E487&gt;=Calc!$C$16)+(E487&gt;=Calc!$C$17)+(E487&gt;=Calc!$C$18)</f>
        <v>3</v>
      </c>
      <c r="M487" s="49" t="str">
        <f aca="false">IF(AND(K487=4,L487&gt;=3),"Champions",IF(AND(K487=3,L487&gt;=3),"Loyal",IF(K487&gt;=3,"Recent / New",IF(L487&gt;=3,"At Risk","Hibernating / Lost"))))</f>
        <v>At Risk</v>
      </c>
      <c r="N487" s="54" t="n">
        <f aca="false">IF(AND(Calc!$C$2&lt;=2009,Calc!$C$3&gt;=2009),F487,0)+IF(AND(Calc!$C$2&lt;=2010,Calc!$C$3&gt;=2010),G487,0)+IF(AND(Calc!$C$2&lt;=2011,Calc!$C$3&gt;=2011),H487,0)</f>
        <v>4013.87</v>
      </c>
      <c r="O487" s="61" t="n">
        <f aca="false">IF(AND(N487&gt;0,OR(Calc!$C$4="*",B487=Calc!$C$4)),N487+ROW()*0.000000001,0)</f>
        <v>4013.870000487</v>
      </c>
    </row>
    <row r="488" customFormat="false" ht="15" hidden="false" customHeight="false" outlineLevel="0" collapsed="false">
      <c r="A488" s="49" t="n">
        <v>12841</v>
      </c>
      <c r="B488" s="49" t="s">
        <v>189</v>
      </c>
      <c r="C488" s="63" t="n">
        <v>40367</v>
      </c>
      <c r="D488" s="63" t="n">
        <v>40882</v>
      </c>
      <c r="E488" s="49" t="n">
        <v>40</v>
      </c>
      <c r="F488" s="54" t="n">
        <v>0</v>
      </c>
      <c r="G488" s="54" t="n">
        <v>3468.36</v>
      </c>
      <c r="H488" s="54" t="n">
        <v>3339.64</v>
      </c>
      <c r="I488" s="54" t="n">
        <f aca="false">SUM(F488:H488)</f>
        <v>6808</v>
      </c>
      <c r="J488" s="49" t="n">
        <f aca="false">Calc!$C$5-D488</f>
        <v>5</v>
      </c>
      <c r="K488" s="49" t="n">
        <f aca="false">IF(J488&lt;=Calc!$C$11,4,IF(J488&lt;=Calc!$C$12,3,IF(J488&lt;=Calc!$C$13,2,1)))</f>
        <v>4</v>
      </c>
      <c r="L488" s="49" t="n">
        <f aca="false">1+(E488&gt;=Calc!$C$16)+(E488&gt;=Calc!$C$17)+(E488&gt;=Calc!$C$18)</f>
        <v>4</v>
      </c>
      <c r="M488" s="49" t="str">
        <f aca="false">IF(AND(K488=4,L488&gt;=3),"Champions",IF(AND(K488=3,L488&gt;=3),"Loyal",IF(K488&gt;=3,"Recent / New",IF(L488&gt;=3,"At Risk","Hibernating / Lost"))))</f>
        <v>Champions</v>
      </c>
      <c r="N488" s="54" t="n">
        <f aca="false">IF(AND(Calc!$C$2&lt;=2009,Calc!$C$3&gt;=2009),F488,0)+IF(AND(Calc!$C$2&lt;=2010,Calc!$C$3&gt;=2010),G488,0)+IF(AND(Calc!$C$2&lt;=2011,Calc!$C$3&gt;=2011),H488,0)</f>
        <v>6808</v>
      </c>
      <c r="O488" s="61" t="n">
        <f aca="false">IF(AND(N488&gt;0,OR(Calc!$C$4="*",B488=Calc!$C$4)),N488+ROW()*0.000000001,0)</f>
        <v>6808.000000488</v>
      </c>
    </row>
    <row r="489" customFormat="false" ht="15" hidden="false" customHeight="false" outlineLevel="0" collapsed="false">
      <c r="A489" s="49" t="n">
        <v>12842</v>
      </c>
      <c r="B489" s="49" t="s">
        <v>189</v>
      </c>
      <c r="C489" s="63" t="n">
        <v>40149</v>
      </c>
      <c r="D489" s="63" t="n">
        <v>40816</v>
      </c>
      <c r="E489" s="49" t="n">
        <v>4</v>
      </c>
      <c r="F489" s="54" t="n">
        <v>397.2</v>
      </c>
      <c r="G489" s="54" t="n">
        <v>401.8</v>
      </c>
      <c r="H489" s="54" t="n">
        <v>1118.99</v>
      </c>
      <c r="I489" s="54" t="n">
        <f aca="false">SUM(F489:H489)</f>
        <v>1917.99</v>
      </c>
      <c r="J489" s="49" t="n">
        <f aca="false">Calc!$C$5-D489</f>
        <v>71</v>
      </c>
      <c r="K489" s="49" t="n">
        <f aca="false">IF(J489&lt;=Calc!$C$11,4,IF(J489&lt;=Calc!$C$12,3,IF(J489&lt;=Calc!$C$13,2,1)))</f>
        <v>3</v>
      </c>
      <c r="L489" s="49" t="n">
        <f aca="false">1+(E489&gt;=Calc!$C$16)+(E489&gt;=Calc!$C$17)+(E489&gt;=Calc!$C$18)</f>
        <v>3</v>
      </c>
      <c r="M489" s="49" t="str">
        <f aca="false">IF(AND(K489=4,L489&gt;=3),"Champions",IF(AND(K489=3,L489&gt;=3),"Loyal",IF(K489&gt;=3,"Recent / New",IF(L489&gt;=3,"At Risk","Hibernating / Lost"))))</f>
        <v>Loyal</v>
      </c>
      <c r="N489" s="54" t="n">
        <f aca="false">IF(AND(Calc!$C$2&lt;=2009,Calc!$C$3&gt;=2009),F489,0)+IF(AND(Calc!$C$2&lt;=2010,Calc!$C$3&gt;=2010),G489,0)+IF(AND(Calc!$C$2&lt;=2011,Calc!$C$3&gt;=2011),H489,0)</f>
        <v>1917.99</v>
      </c>
      <c r="O489" s="61" t="n">
        <f aca="false">IF(AND(N489&gt;0,OR(Calc!$C$4="*",B489=Calc!$C$4)),N489+ROW()*0.000000001,0)</f>
        <v>1917.990000489</v>
      </c>
    </row>
    <row r="490" customFormat="false" ht="15" hidden="false" customHeight="false" outlineLevel="0" collapsed="false">
      <c r="A490" s="49" t="n">
        <v>12843</v>
      </c>
      <c r="B490" s="49" t="s">
        <v>189</v>
      </c>
      <c r="C490" s="63" t="n">
        <v>40160</v>
      </c>
      <c r="D490" s="63" t="n">
        <v>40821</v>
      </c>
      <c r="E490" s="49" t="n">
        <v>28</v>
      </c>
      <c r="F490" s="54" t="n">
        <v>71.79</v>
      </c>
      <c r="G490" s="54" t="n">
        <v>4466.52</v>
      </c>
      <c r="H490" s="54" t="n">
        <v>1680.76</v>
      </c>
      <c r="I490" s="54" t="n">
        <f aca="false">SUM(F490:H490)</f>
        <v>6219.07</v>
      </c>
      <c r="J490" s="49" t="n">
        <f aca="false">Calc!$C$5-D490</f>
        <v>66</v>
      </c>
      <c r="K490" s="49" t="n">
        <f aca="false">IF(J490&lt;=Calc!$C$11,4,IF(J490&lt;=Calc!$C$12,3,IF(J490&lt;=Calc!$C$13,2,1)))</f>
        <v>3</v>
      </c>
      <c r="L490" s="49" t="n">
        <f aca="false">1+(E490&gt;=Calc!$C$16)+(E490&gt;=Calc!$C$17)+(E490&gt;=Calc!$C$18)</f>
        <v>4</v>
      </c>
      <c r="M490" s="49" t="str">
        <f aca="false">IF(AND(K490=4,L490&gt;=3),"Champions",IF(AND(K490=3,L490&gt;=3),"Loyal",IF(K490&gt;=3,"Recent / New",IF(L490&gt;=3,"At Risk","Hibernating / Lost"))))</f>
        <v>Loyal</v>
      </c>
      <c r="N490" s="54" t="n">
        <f aca="false">IF(AND(Calc!$C$2&lt;=2009,Calc!$C$3&gt;=2009),F490,0)+IF(AND(Calc!$C$2&lt;=2010,Calc!$C$3&gt;=2010),G490,0)+IF(AND(Calc!$C$2&lt;=2011,Calc!$C$3&gt;=2011),H490,0)</f>
        <v>6219.07</v>
      </c>
      <c r="O490" s="61" t="n">
        <f aca="false">IF(AND(N490&gt;0,OR(Calc!$C$4="*",B490=Calc!$C$4)),N490+ROW()*0.000000001,0)</f>
        <v>6219.07000049</v>
      </c>
    </row>
    <row r="491" customFormat="false" ht="15" hidden="false" customHeight="false" outlineLevel="0" collapsed="false">
      <c r="A491" s="49" t="n">
        <v>12844</v>
      </c>
      <c r="B491" s="49" t="s">
        <v>189</v>
      </c>
      <c r="C491" s="63" t="n">
        <v>40293</v>
      </c>
      <c r="D491" s="63" t="n">
        <v>40857</v>
      </c>
      <c r="E491" s="49" t="n">
        <v>4</v>
      </c>
      <c r="F491" s="54" t="n">
        <v>0</v>
      </c>
      <c r="G491" s="54" t="n">
        <v>322.64</v>
      </c>
      <c r="H491" s="54" t="n">
        <v>325.96</v>
      </c>
      <c r="I491" s="54" t="n">
        <f aca="false">SUM(F491:H491)</f>
        <v>648.6</v>
      </c>
      <c r="J491" s="49" t="n">
        <f aca="false">Calc!$C$5-D491</f>
        <v>30</v>
      </c>
      <c r="K491" s="49" t="n">
        <f aca="false">IF(J491&lt;=Calc!$C$11,4,IF(J491&lt;=Calc!$C$12,3,IF(J491&lt;=Calc!$C$13,2,1)))</f>
        <v>3</v>
      </c>
      <c r="L491" s="49" t="n">
        <f aca="false">1+(E491&gt;=Calc!$C$16)+(E491&gt;=Calc!$C$17)+(E491&gt;=Calc!$C$18)</f>
        <v>3</v>
      </c>
      <c r="M491" s="49" t="str">
        <f aca="false">IF(AND(K491=4,L491&gt;=3),"Champions",IF(AND(K491=3,L491&gt;=3),"Loyal",IF(K491&gt;=3,"Recent / New",IF(L491&gt;=3,"At Risk","Hibernating / Lost"))))</f>
        <v>Loyal</v>
      </c>
      <c r="N491" s="54" t="n">
        <f aca="false">IF(AND(Calc!$C$2&lt;=2009,Calc!$C$3&gt;=2009),F491,0)+IF(AND(Calc!$C$2&lt;=2010,Calc!$C$3&gt;=2010),G491,0)+IF(AND(Calc!$C$2&lt;=2011,Calc!$C$3&gt;=2011),H491,0)</f>
        <v>648.6</v>
      </c>
      <c r="O491" s="61" t="n">
        <f aca="false">IF(AND(N491&gt;0,OR(Calc!$C$4="*",B491=Calc!$C$4)),N491+ROW()*0.000000001,0)</f>
        <v>648.600000491</v>
      </c>
    </row>
    <row r="492" customFormat="false" ht="15" hidden="false" customHeight="false" outlineLevel="0" collapsed="false">
      <c r="A492" s="49" t="n">
        <v>12845</v>
      </c>
      <c r="B492" s="49" t="s">
        <v>189</v>
      </c>
      <c r="C492" s="63" t="n">
        <v>40596</v>
      </c>
      <c r="D492" s="63" t="n">
        <v>40619</v>
      </c>
      <c r="E492" s="49" t="n">
        <v>4</v>
      </c>
      <c r="F492" s="54" t="n">
        <v>0</v>
      </c>
      <c r="G492" s="54" t="n">
        <v>0</v>
      </c>
      <c r="H492" s="54" t="n">
        <v>354.09</v>
      </c>
      <c r="I492" s="54" t="n">
        <f aca="false">SUM(F492:H492)</f>
        <v>354.09</v>
      </c>
      <c r="J492" s="49" t="n">
        <f aca="false">Calc!$C$5-D492</f>
        <v>268</v>
      </c>
      <c r="K492" s="49" t="n">
        <f aca="false">IF(J492&lt;=Calc!$C$11,4,IF(J492&lt;=Calc!$C$12,3,IF(J492&lt;=Calc!$C$13,2,1)))</f>
        <v>2</v>
      </c>
      <c r="L492" s="49" t="n">
        <f aca="false">1+(E492&gt;=Calc!$C$16)+(E492&gt;=Calc!$C$17)+(E492&gt;=Calc!$C$18)</f>
        <v>3</v>
      </c>
      <c r="M492" s="49" t="str">
        <f aca="false">IF(AND(K492=4,L492&gt;=3),"Champions",IF(AND(K492=3,L492&gt;=3),"Loyal",IF(K492&gt;=3,"Recent / New",IF(L492&gt;=3,"At Risk","Hibernating / Lost"))))</f>
        <v>At Risk</v>
      </c>
      <c r="N492" s="54" t="n">
        <f aca="false">IF(AND(Calc!$C$2&lt;=2009,Calc!$C$3&gt;=2009),F492,0)+IF(AND(Calc!$C$2&lt;=2010,Calc!$C$3&gt;=2010),G492,0)+IF(AND(Calc!$C$2&lt;=2011,Calc!$C$3&gt;=2011),H492,0)</f>
        <v>354.09</v>
      </c>
      <c r="O492" s="61" t="n">
        <f aca="false">IF(AND(N492&gt;0,OR(Calc!$C$4="*",B492=Calc!$C$4)),N492+ROW()*0.000000001,0)</f>
        <v>354.090000492</v>
      </c>
    </row>
    <row r="493" customFormat="false" ht="15" hidden="false" customHeight="false" outlineLevel="0" collapsed="false">
      <c r="A493" s="49" t="n">
        <v>12847</v>
      </c>
      <c r="B493" s="49" t="s">
        <v>189</v>
      </c>
      <c r="C493" s="63" t="n">
        <v>40499</v>
      </c>
      <c r="D493" s="63" t="n">
        <v>40864</v>
      </c>
      <c r="E493" s="49" t="n">
        <v>2</v>
      </c>
      <c r="F493" s="54" t="n">
        <v>0</v>
      </c>
      <c r="G493" s="54" t="n">
        <v>765.36</v>
      </c>
      <c r="H493" s="54" t="n">
        <v>843.64</v>
      </c>
      <c r="I493" s="54" t="n">
        <f aca="false">SUM(F493:H493)</f>
        <v>1609</v>
      </c>
      <c r="J493" s="49" t="n">
        <f aca="false">Calc!$C$5-D493</f>
        <v>23</v>
      </c>
      <c r="K493" s="49" t="n">
        <f aca="false">IF(J493&lt;=Calc!$C$11,4,IF(J493&lt;=Calc!$C$12,3,IF(J493&lt;=Calc!$C$13,2,1)))</f>
        <v>4</v>
      </c>
      <c r="L493" s="49" t="n">
        <f aca="false">1+(E493&gt;=Calc!$C$16)+(E493&gt;=Calc!$C$17)+(E493&gt;=Calc!$C$18)</f>
        <v>2</v>
      </c>
      <c r="M493" s="49" t="str">
        <f aca="false">IF(AND(K493=4,L493&gt;=3),"Champions",IF(AND(K493=3,L493&gt;=3),"Loyal",IF(K493&gt;=3,"Recent / New",IF(L493&gt;=3,"At Risk","Hibernating / Lost"))))</f>
        <v>Recent / New</v>
      </c>
      <c r="N493" s="54" t="n">
        <f aca="false">IF(AND(Calc!$C$2&lt;=2009,Calc!$C$3&gt;=2009),F493,0)+IF(AND(Calc!$C$2&lt;=2010,Calc!$C$3&gt;=2010),G493,0)+IF(AND(Calc!$C$2&lt;=2011,Calc!$C$3&gt;=2011),H493,0)</f>
        <v>1609</v>
      </c>
      <c r="O493" s="61" t="n">
        <f aca="false">IF(AND(N493&gt;0,OR(Calc!$C$4="*",B493=Calc!$C$4)),N493+ROW()*0.000000001,0)</f>
        <v>1609.000000493</v>
      </c>
    </row>
    <row r="494" customFormat="false" ht="15" hidden="false" customHeight="false" outlineLevel="0" collapsed="false">
      <c r="A494" s="49" t="n">
        <v>12848</v>
      </c>
      <c r="B494" s="49" t="s">
        <v>189</v>
      </c>
      <c r="C494" s="63" t="n">
        <v>40211</v>
      </c>
      <c r="D494" s="63" t="n">
        <v>40211</v>
      </c>
      <c r="E494" s="49" t="n">
        <v>1</v>
      </c>
      <c r="F494" s="54" t="n">
        <v>0</v>
      </c>
      <c r="G494" s="54" t="n">
        <v>208</v>
      </c>
      <c r="H494" s="54" t="n">
        <v>0</v>
      </c>
      <c r="I494" s="54" t="n">
        <f aca="false">SUM(F494:H494)</f>
        <v>208</v>
      </c>
      <c r="J494" s="49" t="n">
        <f aca="false">Calc!$C$5-D494</f>
        <v>676</v>
      </c>
      <c r="K494" s="49" t="n">
        <f aca="false">IF(J494&lt;=Calc!$C$11,4,IF(J494&lt;=Calc!$C$12,3,IF(J494&lt;=Calc!$C$13,2,1)))</f>
        <v>1</v>
      </c>
      <c r="L494" s="49" t="n">
        <f aca="false">1+(E494&gt;=Calc!$C$16)+(E494&gt;=Calc!$C$17)+(E494&gt;=Calc!$C$18)</f>
        <v>1</v>
      </c>
      <c r="M494" s="49" t="str">
        <f aca="false">IF(AND(K494=4,L494&gt;=3),"Champions",IF(AND(K494=3,L494&gt;=3),"Loyal",IF(K494&gt;=3,"Recent / New",IF(L494&gt;=3,"At Risk","Hibernating / Lost"))))</f>
        <v>Hibernating / Lost</v>
      </c>
      <c r="N494" s="54" t="n">
        <f aca="false">IF(AND(Calc!$C$2&lt;=2009,Calc!$C$3&gt;=2009),F494,0)+IF(AND(Calc!$C$2&lt;=2010,Calc!$C$3&gt;=2010),G494,0)+IF(AND(Calc!$C$2&lt;=2011,Calc!$C$3&gt;=2011),H494,0)</f>
        <v>208</v>
      </c>
      <c r="O494" s="61" t="n">
        <f aca="false">IF(AND(N494&gt;0,OR(Calc!$C$4="*",B494=Calc!$C$4)),N494+ROW()*0.000000001,0)</f>
        <v>208.000000494</v>
      </c>
    </row>
    <row r="495" customFormat="false" ht="15" hidden="false" customHeight="false" outlineLevel="0" collapsed="false">
      <c r="A495" s="49" t="n">
        <v>12849</v>
      </c>
      <c r="B495" s="49" t="s">
        <v>189</v>
      </c>
      <c r="C495" s="63" t="n">
        <v>40295</v>
      </c>
      <c r="D495" s="63" t="n">
        <v>40855</v>
      </c>
      <c r="E495" s="49" t="n">
        <v>6</v>
      </c>
      <c r="F495" s="54" t="n">
        <v>0</v>
      </c>
      <c r="G495" s="54" t="n">
        <v>2023.33</v>
      </c>
      <c r="H495" s="54" t="n">
        <v>992.65</v>
      </c>
      <c r="I495" s="54" t="n">
        <f aca="false">SUM(F495:H495)</f>
        <v>3015.98</v>
      </c>
      <c r="J495" s="49" t="n">
        <f aca="false">Calc!$C$5-D495</f>
        <v>32</v>
      </c>
      <c r="K495" s="49" t="n">
        <f aca="false">IF(J495&lt;=Calc!$C$11,4,IF(J495&lt;=Calc!$C$12,3,IF(J495&lt;=Calc!$C$13,2,1)))</f>
        <v>3</v>
      </c>
      <c r="L495" s="49" t="n">
        <f aca="false">1+(E495&gt;=Calc!$C$16)+(E495&gt;=Calc!$C$17)+(E495&gt;=Calc!$C$18)</f>
        <v>3</v>
      </c>
      <c r="M495" s="49" t="str">
        <f aca="false">IF(AND(K495=4,L495&gt;=3),"Champions",IF(AND(K495=3,L495&gt;=3),"Loyal",IF(K495&gt;=3,"Recent / New",IF(L495&gt;=3,"At Risk","Hibernating / Lost"))))</f>
        <v>Loyal</v>
      </c>
      <c r="N495" s="54" t="n">
        <f aca="false">IF(AND(Calc!$C$2&lt;=2009,Calc!$C$3&gt;=2009),F495,0)+IF(AND(Calc!$C$2&lt;=2010,Calc!$C$3&gt;=2010),G495,0)+IF(AND(Calc!$C$2&lt;=2011,Calc!$C$3&gt;=2011),H495,0)</f>
        <v>3015.98</v>
      </c>
      <c r="O495" s="61" t="n">
        <f aca="false">IF(AND(N495&gt;0,OR(Calc!$C$4="*",B495=Calc!$C$4)),N495+ROW()*0.000000001,0)</f>
        <v>3015.980000495</v>
      </c>
    </row>
    <row r="496" customFormat="false" ht="15" hidden="false" customHeight="false" outlineLevel="0" collapsed="false">
      <c r="A496" s="49" t="n">
        <v>12850</v>
      </c>
      <c r="B496" s="49" t="s">
        <v>189</v>
      </c>
      <c r="C496" s="63" t="n">
        <v>40441</v>
      </c>
      <c r="D496" s="63" t="n">
        <v>40441</v>
      </c>
      <c r="E496" s="49" t="n">
        <v>1</v>
      </c>
      <c r="F496" s="54" t="n">
        <v>0</v>
      </c>
      <c r="G496" s="54" t="n">
        <v>330</v>
      </c>
      <c r="H496" s="54" t="n">
        <v>0</v>
      </c>
      <c r="I496" s="54" t="n">
        <f aca="false">SUM(F496:H496)</f>
        <v>330</v>
      </c>
      <c r="J496" s="49" t="n">
        <f aca="false">Calc!$C$5-D496</f>
        <v>446</v>
      </c>
      <c r="K496" s="49" t="n">
        <f aca="false">IF(J496&lt;=Calc!$C$11,4,IF(J496&lt;=Calc!$C$12,3,IF(J496&lt;=Calc!$C$13,2,1)))</f>
        <v>1</v>
      </c>
      <c r="L496" s="49" t="n">
        <f aca="false">1+(E496&gt;=Calc!$C$16)+(E496&gt;=Calc!$C$17)+(E496&gt;=Calc!$C$18)</f>
        <v>1</v>
      </c>
      <c r="M496" s="49" t="str">
        <f aca="false">IF(AND(K496=4,L496&gt;=3),"Champions",IF(AND(K496=3,L496&gt;=3),"Loyal",IF(K496&gt;=3,"Recent / New",IF(L496&gt;=3,"At Risk","Hibernating / Lost"))))</f>
        <v>Hibernating / Lost</v>
      </c>
      <c r="N496" s="54" t="n">
        <f aca="false">IF(AND(Calc!$C$2&lt;=2009,Calc!$C$3&gt;=2009),F496,0)+IF(AND(Calc!$C$2&lt;=2010,Calc!$C$3&gt;=2010),G496,0)+IF(AND(Calc!$C$2&lt;=2011,Calc!$C$3&gt;=2011),H496,0)</f>
        <v>330</v>
      </c>
      <c r="O496" s="61" t="n">
        <f aca="false">IF(AND(N496&gt;0,OR(Calc!$C$4="*",B496=Calc!$C$4)),N496+ROW()*0.000000001,0)</f>
        <v>330.000000496</v>
      </c>
    </row>
    <row r="497" customFormat="false" ht="15" hidden="false" customHeight="false" outlineLevel="0" collapsed="false">
      <c r="A497" s="49" t="n">
        <v>12851</v>
      </c>
      <c r="B497" s="49" t="s">
        <v>189</v>
      </c>
      <c r="C497" s="63" t="n">
        <v>40409</v>
      </c>
      <c r="D497" s="63" t="n">
        <v>40790</v>
      </c>
      <c r="E497" s="49" t="n">
        <v>2</v>
      </c>
      <c r="F497" s="54" t="n">
        <v>0</v>
      </c>
      <c r="G497" s="54" t="n">
        <v>148.95</v>
      </c>
      <c r="H497" s="54" t="n">
        <v>131.81</v>
      </c>
      <c r="I497" s="54" t="n">
        <f aca="false">SUM(F497:H497)</f>
        <v>280.76</v>
      </c>
      <c r="J497" s="49" t="n">
        <f aca="false">Calc!$C$5-D497</f>
        <v>97</v>
      </c>
      <c r="K497" s="49" t="n">
        <f aca="false">IF(J497&lt;=Calc!$C$11,4,IF(J497&lt;=Calc!$C$12,3,IF(J497&lt;=Calc!$C$13,2,1)))</f>
        <v>2</v>
      </c>
      <c r="L497" s="49" t="n">
        <f aca="false">1+(E497&gt;=Calc!$C$16)+(E497&gt;=Calc!$C$17)+(E497&gt;=Calc!$C$18)</f>
        <v>2</v>
      </c>
      <c r="M497" s="49" t="str">
        <f aca="false">IF(AND(K497=4,L497&gt;=3),"Champions",IF(AND(K497=3,L497&gt;=3),"Loyal",IF(K497&gt;=3,"Recent / New",IF(L497&gt;=3,"At Risk","Hibernating / Lost"))))</f>
        <v>Hibernating / Lost</v>
      </c>
      <c r="N497" s="54" t="n">
        <f aca="false">IF(AND(Calc!$C$2&lt;=2009,Calc!$C$3&gt;=2009),F497,0)+IF(AND(Calc!$C$2&lt;=2010,Calc!$C$3&gt;=2010),G497,0)+IF(AND(Calc!$C$2&lt;=2011,Calc!$C$3&gt;=2011),H497,0)</f>
        <v>280.76</v>
      </c>
      <c r="O497" s="61" t="n">
        <f aca="false">IF(AND(N497&gt;0,OR(Calc!$C$4="*",B497=Calc!$C$4)),N497+ROW()*0.000000001,0)</f>
        <v>280.760000497</v>
      </c>
    </row>
    <row r="498" customFormat="false" ht="15" hidden="false" customHeight="false" outlineLevel="0" collapsed="false">
      <c r="A498" s="49" t="n">
        <v>12852</v>
      </c>
      <c r="B498" s="49" t="s">
        <v>189</v>
      </c>
      <c r="C498" s="63" t="n">
        <v>40592</v>
      </c>
      <c r="D498" s="63" t="n">
        <v>40592</v>
      </c>
      <c r="E498" s="49" t="n">
        <v>1</v>
      </c>
      <c r="F498" s="54" t="n">
        <v>0</v>
      </c>
      <c r="G498" s="54" t="n">
        <v>0</v>
      </c>
      <c r="H498" s="54" t="n">
        <v>299.75</v>
      </c>
      <c r="I498" s="54" t="n">
        <f aca="false">SUM(F498:H498)</f>
        <v>299.75</v>
      </c>
      <c r="J498" s="49" t="n">
        <f aca="false">Calc!$C$5-D498</f>
        <v>295</v>
      </c>
      <c r="K498" s="49" t="n">
        <f aca="false">IF(J498&lt;=Calc!$C$11,4,IF(J498&lt;=Calc!$C$12,3,IF(J498&lt;=Calc!$C$13,2,1)))</f>
        <v>2</v>
      </c>
      <c r="L498" s="49" t="n">
        <f aca="false">1+(E498&gt;=Calc!$C$16)+(E498&gt;=Calc!$C$17)+(E498&gt;=Calc!$C$18)</f>
        <v>1</v>
      </c>
      <c r="M498" s="49" t="str">
        <f aca="false">IF(AND(K498=4,L498&gt;=3),"Champions",IF(AND(K498=3,L498&gt;=3),"Loyal",IF(K498&gt;=3,"Recent / New",IF(L498&gt;=3,"At Risk","Hibernating / Lost"))))</f>
        <v>Hibernating / Lost</v>
      </c>
      <c r="N498" s="54" t="n">
        <f aca="false">IF(AND(Calc!$C$2&lt;=2009,Calc!$C$3&gt;=2009),F498,0)+IF(AND(Calc!$C$2&lt;=2010,Calc!$C$3&gt;=2010),G498,0)+IF(AND(Calc!$C$2&lt;=2011,Calc!$C$3&gt;=2011),H498,0)</f>
        <v>299.75</v>
      </c>
      <c r="O498" s="61" t="n">
        <f aca="false">IF(AND(N498&gt;0,OR(Calc!$C$4="*",B498=Calc!$C$4)),N498+ROW()*0.000000001,0)</f>
        <v>299.750000498</v>
      </c>
    </row>
    <row r="499" customFormat="false" ht="15" hidden="false" customHeight="false" outlineLevel="0" collapsed="false">
      <c r="A499" s="49" t="n">
        <v>12853</v>
      </c>
      <c r="B499" s="49" t="s">
        <v>189</v>
      </c>
      <c r="C499" s="63" t="n">
        <v>40214</v>
      </c>
      <c r="D499" s="63" t="n">
        <v>40752</v>
      </c>
      <c r="E499" s="49" t="n">
        <v>11</v>
      </c>
      <c r="F499" s="54" t="n">
        <v>0</v>
      </c>
      <c r="G499" s="54" t="n">
        <v>1846.8</v>
      </c>
      <c r="H499" s="54" t="n">
        <v>1881.7</v>
      </c>
      <c r="I499" s="54" t="n">
        <f aca="false">SUM(F499:H499)</f>
        <v>3728.5</v>
      </c>
      <c r="J499" s="49" t="n">
        <f aca="false">Calc!$C$5-D499</f>
        <v>135</v>
      </c>
      <c r="K499" s="49" t="n">
        <f aca="false">IF(J499&lt;=Calc!$C$11,4,IF(J499&lt;=Calc!$C$12,3,IF(J499&lt;=Calc!$C$13,2,1)))</f>
        <v>2</v>
      </c>
      <c r="L499" s="49" t="n">
        <f aca="false">1+(E499&gt;=Calc!$C$16)+(E499&gt;=Calc!$C$17)+(E499&gt;=Calc!$C$18)</f>
        <v>4</v>
      </c>
      <c r="M499" s="49" t="str">
        <f aca="false">IF(AND(K499=4,L499&gt;=3),"Champions",IF(AND(K499=3,L499&gt;=3),"Loyal",IF(K499&gt;=3,"Recent / New",IF(L499&gt;=3,"At Risk","Hibernating / Lost"))))</f>
        <v>At Risk</v>
      </c>
      <c r="N499" s="54" t="n">
        <f aca="false">IF(AND(Calc!$C$2&lt;=2009,Calc!$C$3&gt;=2009),F499,0)+IF(AND(Calc!$C$2&lt;=2010,Calc!$C$3&gt;=2010),G499,0)+IF(AND(Calc!$C$2&lt;=2011,Calc!$C$3&gt;=2011),H499,0)</f>
        <v>3728.5</v>
      </c>
      <c r="O499" s="61" t="n">
        <f aca="false">IF(AND(N499&gt;0,OR(Calc!$C$4="*",B499=Calc!$C$4)),N499+ROW()*0.000000001,0)</f>
        <v>3728.500000499</v>
      </c>
    </row>
    <row r="500" customFormat="false" ht="15" hidden="false" customHeight="false" outlineLevel="0" collapsed="false">
      <c r="A500" s="49" t="n">
        <v>12854</v>
      </c>
      <c r="B500" s="49" t="s">
        <v>189</v>
      </c>
      <c r="C500" s="63" t="n">
        <v>40158</v>
      </c>
      <c r="D500" s="63" t="n">
        <v>40808</v>
      </c>
      <c r="E500" s="49" t="n">
        <v>7</v>
      </c>
      <c r="F500" s="54" t="n">
        <v>522.44</v>
      </c>
      <c r="G500" s="54" t="n">
        <v>1095.98</v>
      </c>
      <c r="H500" s="54" t="n">
        <v>1280.9</v>
      </c>
      <c r="I500" s="54" t="n">
        <f aca="false">SUM(F500:H500)</f>
        <v>2899.32</v>
      </c>
      <c r="J500" s="49" t="n">
        <f aca="false">Calc!$C$5-D500</f>
        <v>79</v>
      </c>
      <c r="K500" s="49" t="n">
        <f aca="false">IF(J500&lt;=Calc!$C$11,4,IF(J500&lt;=Calc!$C$12,3,IF(J500&lt;=Calc!$C$13,2,1)))</f>
        <v>3</v>
      </c>
      <c r="L500" s="49" t="n">
        <f aca="false">1+(E500&gt;=Calc!$C$16)+(E500&gt;=Calc!$C$17)+(E500&gt;=Calc!$C$18)</f>
        <v>3</v>
      </c>
      <c r="M500" s="49" t="str">
        <f aca="false">IF(AND(K500=4,L500&gt;=3),"Champions",IF(AND(K500=3,L500&gt;=3),"Loyal",IF(K500&gt;=3,"Recent / New",IF(L500&gt;=3,"At Risk","Hibernating / Lost"))))</f>
        <v>Loyal</v>
      </c>
      <c r="N500" s="54" t="n">
        <f aca="false">IF(AND(Calc!$C$2&lt;=2009,Calc!$C$3&gt;=2009),F500,0)+IF(AND(Calc!$C$2&lt;=2010,Calc!$C$3&gt;=2010),G500,0)+IF(AND(Calc!$C$2&lt;=2011,Calc!$C$3&gt;=2011),H500,0)</f>
        <v>2899.32</v>
      </c>
      <c r="O500" s="61" t="n">
        <f aca="false">IF(AND(N500&gt;0,OR(Calc!$C$4="*",B500=Calc!$C$4)),N500+ROW()*0.000000001,0)</f>
        <v>2899.3200005</v>
      </c>
    </row>
    <row r="501" customFormat="false" ht="15" hidden="false" customHeight="false" outlineLevel="0" collapsed="false">
      <c r="A501" s="49" t="n">
        <v>12855</v>
      </c>
      <c r="B501" s="49" t="s">
        <v>189</v>
      </c>
      <c r="C501" s="63" t="n">
        <v>40484</v>
      </c>
      <c r="D501" s="63" t="n">
        <v>40514</v>
      </c>
      <c r="E501" s="49" t="n">
        <v>4</v>
      </c>
      <c r="F501" s="54" t="n">
        <v>0</v>
      </c>
      <c r="G501" s="54" t="n">
        <v>612.84</v>
      </c>
      <c r="H501" s="54" t="n">
        <v>0</v>
      </c>
      <c r="I501" s="54" t="n">
        <f aca="false">SUM(F501:H501)</f>
        <v>612.84</v>
      </c>
      <c r="J501" s="49" t="n">
        <f aca="false">Calc!$C$5-D501</f>
        <v>373</v>
      </c>
      <c r="K501" s="49" t="n">
        <f aca="false">IF(J501&lt;=Calc!$C$11,4,IF(J501&lt;=Calc!$C$12,3,IF(J501&lt;=Calc!$C$13,2,1)))</f>
        <v>2</v>
      </c>
      <c r="L501" s="49" t="n">
        <f aca="false">1+(E501&gt;=Calc!$C$16)+(E501&gt;=Calc!$C$17)+(E501&gt;=Calc!$C$18)</f>
        <v>3</v>
      </c>
      <c r="M501" s="49" t="str">
        <f aca="false">IF(AND(K501=4,L501&gt;=3),"Champions",IF(AND(K501=3,L501&gt;=3),"Loyal",IF(K501&gt;=3,"Recent / New",IF(L501&gt;=3,"At Risk","Hibernating / Lost"))))</f>
        <v>At Risk</v>
      </c>
      <c r="N501" s="54" t="n">
        <f aca="false">IF(AND(Calc!$C$2&lt;=2009,Calc!$C$3&gt;=2009),F501,0)+IF(AND(Calc!$C$2&lt;=2010,Calc!$C$3&gt;=2010),G501,0)+IF(AND(Calc!$C$2&lt;=2011,Calc!$C$3&gt;=2011),H501,0)</f>
        <v>612.84</v>
      </c>
      <c r="O501" s="61" t="n">
        <f aca="false">IF(AND(N501&gt;0,OR(Calc!$C$4="*",B501=Calc!$C$4)),N501+ROW()*0.000000001,0)</f>
        <v>612.840000501</v>
      </c>
    </row>
    <row r="502" customFormat="false" ht="15" hidden="false" customHeight="false" outlineLevel="0" collapsed="false">
      <c r="A502" s="49" t="n">
        <v>12856</v>
      </c>
      <c r="B502" s="49" t="s">
        <v>189</v>
      </c>
      <c r="C502" s="63" t="n">
        <v>40823</v>
      </c>
      <c r="D502" s="63" t="n">
        <v>40879</v>
      </c>
      <c r="E502" s="49" t="n">
        <v>6</v>
      </c>
      <c r="F502" s="54" t="n">
        <v>0</v>
      </c>
      <c r="G502" s="54" t="n">
        <v>0</v>
      </c>
      <c r="H502" s="54" t="n">
        <v>2153.53</v>
      </c>
      <c r="I502" s="54" t="n">
        <f aca="false">SUM(F502:H502)</f>
        <v>2153.53</v>
      </c>
      <c r="J502" s="49" t="n">
        <f aca="false">Calc!$C$5-D502</f>
        <v>8</v>
      </c>
      <c r="K502" s="49" t="n">
        <f aca="false">IF(J502&lt;=Calc!$C$11,4,IF(J502&lt;=Calc!$C$12,3,IF(J502&lt;=Calc!$C$13,2,1)))</f>
        <v>4</v>
      </c>
      <c r="L502" s="49" t="n">
        <f aca="false">1+(E502&gt;=Calc!$C$16)+(E502&gt;=Calc!$C$17)+(E502&gt;=Calc!$C$18)</f>
        <v>3</v>
      </c>
      <c r="M502" s="49" t="str">
        <f aca="false">IF(AND(K502=4,L502&gt;=3),"Champions",IF(AND(K502=3,L502&gt;=3),"Loyal",IF(K502&gt;=3,"Recent / New",IF(L502&gt;=3,"At Risk","Hibernating / Lost"))))</f>
        <v>Champions</v>
      </c>
      <c r="N502" s="54" t="n">
        <f aca="false">IF(AND(Calc!$C$2&lt;=2009,Calc!$C$3&gt;=2009),F502,0)+IF(AND(Calc!$C$2&lt;=2010,Calc!$C$3&gt;=2010),G502,0)+IF(AND(Calc!$C$2&lt;=2011,Calc!$C$3&gt;=2011),H502,0)</f>
        <v>2153.53</v>
      </c>
      <c r="O502" s="61" t="n">
        <f aca="false">IF(AND(N502&gt;0,OR(Calc!$C$4="*",B502=Calc!$C$4)),N502+ROW()*0.000000001,0)</f>
        <v>2153.530000502</v>
      </c>
    </row>
    <row r="503" customFormat="false" ht="15" hidden="false" customHeight="false" outlineLevel="0" collapsed="false">
      <c r="A503" s="49" t="n">
        <v>12857</v>
      </c>
      <c r="B503" s="49" t="s">
        <v>189</v>
      </c>
      <c r="C503" s="63" t="n">
        <v>40203</v>
      </c>
      <c r="D503" s="63" t="n">
        <v>40676</v>
      </c>
      <c r="E503" s="49" t="n">
        <v>6</v>
      </c>
      <c r="F503" s="54" t="n">
        <v>0</v>
      </c>
      <c r="G503" s="54" t="n">
        <v>2577.85</v>
      </c>
      <c r="H503" s="54" t="n">
        <v>1106.4</v>
      </c>
      <c r="I503" s="54" t="n">
        <f aca="false">SUM(F503:H503)</f>
        <v>3684.25</v>
      </c>
      <c r="J503" s="49" t="n">
        <f aca="false">Calc!$C$5-D503</f>
        <v>211</v>
      </c>
      <c r="K503" s="49" t="n">
        <f aca="false">IF(J503&lt;=Calc!$C$11,4,IF(J503&lt;=Calc!$C$12,3,IF(J503&lt;=Calc!$C$13,2,1)))</f>
        <v>2</v>
      </c>
      <c r="L503" s="49" t="n">
        <f aca="false">1+(E503&gt;=Calc!$C$16)+(E503&gt;=Calc!$C$17)+(E503&gt;=Calc!$C$18)</f>
        <v>3</v>
      </c>
      <c r="M503" s="49" t="str">
        <f aca="false">IF(AND(K503=4,L503&gt;=3),"Champions",IF(AND(K503=3,L503&gt;=3),"Loyal",IF(K503&gt;=3,"Recent / New",IF(L503&gt;=3,"At Risk","Hibernating / Lost"))))</f>
        <v>At Risk</v>
      </c>
      <c r="N503" s="54" t="n">
        <f aca="false">IF(AND(Calc!$C$2&lt;=2009,Calc!$C$3&gt;=2009),F503,0)+IF(AND(Calc!$C$2&lt;=2010,Calc!$C$3&gt;=2010),G503,0)+IF(AND(Calc!$C$2&lt;=2011,Calc!$C$3&gt;=2011),H503,0)</f>
        <v>3684.25</v>
      </c>
      <c r="O503" s="61" t="n">
        <f aca="false">IF(AND(N503&gt;0,OR(Calc!$C$4="*",B503=Calc!$C$4)),N503+ROW()*0.000000001,0)</f>
        <v>3684.250000503</v>
      </c>
    </row>
    <row r="504" customFormat="false" ht="15" hidden="false" customHeight="false" outlineLevel="0" collapsed="false">
      <c r="A504" s="49" t="n">
        <v>12858</v>
      </c>
      <c r="B504" s="49" t="s">
        <v>189</v>
      </c>
      <c r="C504" s="63" t="n">
        <v>40503</v>
      </c>
      <c r="D504" s="63" t="n">
        <v>40503</v>
      </c>
      <c r="E504" s="49" t="n">
        <v>1</v>
      </c>
      <c r="F504" s="54" t="n">
        <v>0</v>
      </c>
      <c r="G504" s="54" t="n">
        <v>147.27</v>
      </c>
      <c r="H504" s="54" t="n">
        <v>0</v>
      </c>
      <c r="I504" s="54" t="n">
        <f aca="false">SUM(F504:H504)</f>
        <v>147.27</v>
      </c>
      <c r="J504" s="49" t="n">
        <f aca="false">Calc!$C$5-D504</f>
        <v>384</v>
      </c>
      <c r="K504" s="49" t="n">
        <f aca="false">IF(J504&lt;=Calc!$C$11,4,IF(J504&lt;=Calc!$C$12,3,IF(J504&lt;=Calc!$C$13,2,1)))</f>
        <v>1</v>
      </c>
      <c r="L504" s="49" t="n">
        <f aca="false">1+(E504&gt;=Calc!$C$16)+(E504&gt;=Calc!$C$17)+(E504&gt;=Calc!$C$18)</f>
        <v>1</v>
      </c>
      <c r="M504" s="49" t="str">
        <f aca="false">IF(AND(K504=4,L504&gt;=3),"Champions",IF(AND(K504=3,L504&gt;=3),"Loyal",IF(K504&gt;=3,"Recent / New",IF(L504&gt;=3,"At Risk","Hibernating / Lost"))))</f>
        <v>Hibernating / Lost</v>
      </c>
      <c r="N504" s="54" t="n">
        <f aca="false">IF(AND(Calc!$C$2&lt;=2009,Calc!$C$3&gt;=2009),F504,0)+IF(AND(Calc!$C$2&lt;=2010,Calc!$C$3&gt;=2010),G504,0)+IF(AND(Calc!$C$2&lt;=2011,Calc!$C$3&gt;=2011),H504,0)</f>
        <v>147.27</v>
      </c>
      <c r="O504" s="61" t="n">
        <f aca="false">IF(AND(N504&gt;0,OR(Calc!$C$4="*",B504=Calc!$C$4)),N504+ROW()*0.000000001,0)</f>
        <v>147.270000504</v>
      </c>
    </row>
    <row r="505" customFormat="false" ht="15" hidden="false" customHeight="false" outlineLevel="0" collapsed="false">
      <c r="A505" s="49" t="n">
        <v>12859</v>
      </c>
      <c r="B505" s="49" t="s">
        <v>189</v>
      </c>
      <c r="C505" s="63" t="n">
        <v>40428</v>
      </c>
      <c r="D505" s="63" t="n">
        <v>40428</v>
      </c>
      <c r="E505" s="49" t="n">
        <v>1</v>
      </c>
      <c r="F505" s="54" t="n">
        <v>0</v>
      </c>
      <c r="G505" s="54" t="n">
        <v>575.1</v>
      </c>
      <c r="H505" s="54" t="n">
        <v>0</v>
      </c>
      <c r="I505" s="54" t="n">
        <f aca="false">SUM(F505:H505)</f>
        <v>575.1</v>
      </c>
      <c r="J505" s="49" t="n">
        <f aca="false">Calc!$C$5-D505</f>
        <v>459</v>
      </c>
      <c r="K505" s="49" t="n">
        <f aca="false">IF(J505&lt;=Calc!$C$11,4,IF(J505&lt;=Calc!$C$12,3,IF(J505&lt;=Calc!$C$13,2,1)))</f>
        <v>1</v>
      </c>
      <c r="L505" s="49" t="n">
        <f aca="false">1+(E505&gt;=Calc!$C$16)+(E505&gt;=Calc!$C$17)+(E505&gt;=Calc!$C$18)</f>
        <v>1</v>
      </c>
      <c r="M505" s="49" t="str">
        <f aca="false">IF(AND(K505=4,L505&gt;=3),"Champions",IF(AND(K505=3,L505&gt;=3),"Loyal",IF(K505&gt;=3,"Recent / New",IF(L505&gt;=3,"At Risk","Hibernating / Lost"))))</f>
        <v>Hibernating / Lost</v>
      </c>
      <c r="N505" s="54" t="n">
        <f aca="false">IF(AND(Calc!$C$2&lt;=2009,Calc!$C$3&gt;=2009),F505,0)+IF(AND(Calc!$C$2&lt;=2010,Calc!$C$3&gt;=2010),G505,0)+IF(AND(Calc!$C$2&lt;=2011,Calc!$C$3&gt;=2011),H505,0)</f>
        <v>575.1</v>
      </c>
      <c r="O505" s="61" t="n">
        <f aca="false">IF(AND(N505&gt;0,OR(Calc!$C$4="*",B505=Calc!$C$4)),N505+ROW()*0.000000001,0)</f>
        <v>575.100000505</v>
      </c>
    </row>
    <row r="506" customFormat="false" ht="15" hidden="false" customHeight="false" outlineLevel="0" collapsed="false">
      <c r="A506" s="49" t="n">
        <v>12860</v>
      </c>
      <c r="B506" s="49" t="s">
        <v>189</v>
      </c>
      <c r="C506" s="63" t="n">
        <v>40193</v>
      </c>
      <c r="D506" s="63" t="n">
        <v>40193</v>
      </c>
      <c r="E506" s="49" t="n">
        <v>1</v>
      </c>
      <c r="F506" s="54" t="n">
        <v>0</v>
      </c>
      <c r="G506" s="54" t="n">
        <v>54.22</v>
      </c>
      <c r="H506" s="54" t="n">
        <v>0</v>
      </c>
      <c r="I506" s="54" t="n">
        <f aca="false">SUM(F506:H506)</f>
        <v>54.22</v>
      </c>
      <c r="J506" s="49" t="n">
        <f aca="false">Calc!$C$5-D506</f>
        <v>694</v>
      </c>
      <c r="K506" s="49" t="n">
        <f aca="false">IF(J506&lt;=Calc!$C$11,4,IF(J506&lt;=Calc!$C$12,3,IF(J506&lt;=Calc!$C$13,2,1)))</f>
        <v>1</v>
      </c>
      <c r="L506" s="49" t="n">
        <f aca="false">1+(E506&gt;=Calc!$C$16)+(E506&gt;=Calc!$C$17)+(E506&gt;=Calc!$C$18)</f>
        <v>1</v>
      </c>
      <c r="M506" s="49" t="str">
        <f aca="false">IF(AND(K506=4,L506&gt;=3),"Champions",IF(AND(K506=3,L506&gt;=3),"Loyal",IF(K506&gt;=3,"Recent / New",IF(L506&gt;=3,"At Risk","Hibernating / Lost"))))</f>
        <v>Hibernating / Lost</v>
      </c>
      <c r="N506" s="54" t="n">
        <f aca="false">IF(AND(Calc!$C$2&lt;=2009,Calc!$C$3&gt;=2009),F506,0)+IF(AND(Calc!$C$2&lt;=2010,Calc!$C$3&gt;=2010),G506,0)+IF(AND(Calc!$C$2&lt;=2011,Calc!$C$3&gt;=2011),H506,0)</f>
        <v>54.22</v>
      </c>
      <c r="O506" s="61" t="n">
        <f aca="false">IF(AND(N506&gt;0,OR(Calc!$C$4="*",B506=Calc!$C$4)),N506+ROW()*0.000000001,0)</f>
        <v>54.220000506</v>
      </c>
    </row>
    <row r="507" customFormat="false" ht="15" hidden="false" customHeight="false" outlineLevel="0" collapsed="false">
      <c r="A507" s="49" t="n">
        <v>12861</v>
      </c>
      <c r="B507" s="49" t="s">
        <v>189</v>
      </c>
      <c r="C507" s="63" t="n">
        <v>40267</v>
      </c>
      <c r="D507" s="63" t="n">
        <v>40267</v>
      </c>
      <c r="E507" s="49" t="n">
        <v>1</v>
      </c>
      <c r="F507" s="54" t="n">
        <v>0</v>
      </c>
      <c r="G507" s="54" t="n">
        <v>68.25</v>
      </c>
      <c r="H507" s="54" t="n">
        <v>0</v>
      </c>
      <c r="I507" s="54" t="n">
        <f aca="false">SUM(F507:H507)</f>
        <v>68.25</v>
      </c>
      <c r="J507" s="49" t="n">
        <f aca="false">Calc!$C$5-D507</f>
        <v>620</v>
      </c>
      <c r="K507" s="49" t="n">
        <f aca="false">IF(J507&lt;=Calc!$C$11,4,IF(J507&lt;=Calc!$C$12,3,IF(J507&lt;=Calc!$C$13,2,1)))</f>
        <v>1</v>
      </c>
      <c r="L507" s="49" t="n">
        <f aca="false">1+(E507&gt;=Calc!$C$16)+(E507&gt;=Calc!$C$17)+(E507&gt;=Calc!$C$18)</f>
        <v>1</v>
      </c>
      <c r="M507" s="49" t="str">
        <f aca="false">IF(AND(K507=4,L507&gt;=3),"Champions",IF(AND(K507=3,L507&gt;=3),"Loyal",IF(K507&gt;=3,"Recent / New",IF(L507&gt;=3,"At Risk","Hibernating / Lost"))))</f>
        <v>Hibernating / Lost</v>
      </c>
      <c r="N507" s="54" t="n">
        <f aca="false">IF(AND(Calc!$C$2&lt;=2009,Calc!$C$3&gt;=2009),F507,0)+IF(AND(Calc!$C$2&lt;=2010,Calc!$C$3&gt;=2010),G507,0)+IF(AND(Calc!$C$2&lt;=2011,Calc!$C$3&gt;=2011),H507,0)</f>
        <v>68.25</v>
      </c>
      <c r="O507" s="61" t="n">
        <f aca="false">IF(AND(N507&gt;0,OR(Calc!$C$4="*",B507=Calc!$C$4)),N507+ROW()*0.000000001,0)</f>
        <v>68.250000507</v>
      </c>
    </row>
    <row r="508" customFormat="false" ht="15" hidden="false" customHeight="false" outlineLevel="0" collapsed="false">
      <c r="A508" s="49" t="n">
        <v>12862</v>
      </c>
      <c r="B508" s="49" t="s">
        <v>189</v>
      </c>
      <c r="C508" s="63" t="n">
        <v>40391</v>
      </c>
      <c r="D508" s="63" t="n">
        <v>40461</v>
      </c>
      <c r="E508" s="49" t="n">
        <v>2</v>
      </c>
      <c r="F508" s="54" t="n">
        <v>0</v>
      </c>
      <c r="G508" s="54" t="n">
        <v>984.62</v>
      </c>
      <c r="H508" s="54" t="n">
        <v>0</v>
      </c>
      <c r="I508" s="54" t="n">
        <f aca="false">SUM(F508:H508)</f>
        <v>984.62</v>
      </c>
      <c r="J508" s="49" t="n">
        <f aca="false">Calc!$C$5-D508</f>
        <v>426</v>
      </c>
      <c r="K508" s="49" t="n">
        <f aca="false">IF(J508&lt;=Calc!$C$11,4,IF(J508&lt;=Calc!$C$12,3,IF(J508&lt;=Calc!$C$13,2,1)))</f>
        <v>1</v>
      </c>
      <c r="L508" s="49" t="n">
        <f aca="false">1+(E508&gt;=Calc!$C$16)+(E508&gt;=Calc!$C$17)+(E508&gt;=Calc!$C$18)</f>
        <v>2</v>
      </c>
      <c r="M508" s="49" t="str">
        <f aca="false">IF(AND(K508=4,L508&gt;=3),"Champions",IF(AND(K508=3,L508&gt;=3),"Loyal",IF(K508&gt;=3,"Recent / New",IF(L508&gt;=3,"At Risk","Hibernating / Lost"))))</f>
        <v>Hibernating / Lost</v>
      </c>
      <c r="N508" s="54" t="n">
        <f aca="false">IF(AND(Calc!$C$2&lt;=2009,Calc!$C$3&gt;=2009),F508,0)+IF(AND(Calc!$C$2&lt;=2010,Calc!$C$3&gt;=2010),G508,0)+IF(AND(Calc!$C$2&lt;=2011,Calc!$C$3&gt;=2011),H508,0)</f>
        <v>984.62</v>
      </c>
      <c r="O508" s="61" t="n">
        <f aca="false">IF(AND(N508&gt;0,OR(Calc!$C$4="*",B508=Calc!$C$4)),N508+ROW()*0.000000001,0)</f>
        <v>984.620000508</v>
      </c>
    </row>
    <row r="509" customFormat="false" ht="15" hidden="false" customHeight="false" outlineLevel="0" collapsed="false">
      <c r="A509" s="49" t="n">
        <v>12863</v>
      </c>
      <c r="B509" s="49" t="s">
        <v>189</v>
      </c>
      <c r="C509" s="63" t="n">
        <v>40297</v>
      </c>
      <c r="D509" s="63" t="n">
        <v>40834</v>
      </c>
      <c r="E509" s="49" t="n">
        <v>6</v>
      </c>
      <c r="F509" s="54" t="n">
        <v>0</v>
      </c>
      <c r="G509" s="54" t="n">
        <v>2271.35</v>
      </c>
      <c r="H509" s="54" t="n">
        <v>504.2</v>
      </c>
      <c r="I509" s="54" t="n">
        <f aca="false">SUM(F509:H509)</f>
        <v>2775.55</v>
      </c>
      <c r="J509" s="49" t="n">
        <f aca="false">Calc!$C$5-D509</f>
        <v>53</v>
      </c>
      <c r="K509" s="49" t="n">
        <f aca="false">IF(J509&lt;=Calc!$C$11,4,IF(J509&lt;=Calc!$C$12,3,IF(J509&lt;=Calc!$C$13,2,1)))</f>
        <v>3</v>
      </c>
      <c r="L509" s="49" t="n">
        <f aca="false">1+(E509&gt;=Calc!$C$16)+(E509&gt;=Calc!$C$17)+(E509&gt;=Calc!$C$18)</f>
        <v>3</v>
      </c>
      <c r="M509" s="49" t="str">
        <f aca="false">IF(AND(K509=4,L509&gt;=3),"Champions",IF(AND(K509=3,L509&gt;=3),"Loyal",IF(K509&gt;=3,"Recent / New",IF(L509&gt;=3,"At Risk","Hibernating / Lost"))))</f>
        <v>Loyal</v>
      </c>
      <c r="N509" s="54" t="n">
        <f aca="false">IF(AND(Calc!$C$2&lt;=2009,Calc!$C$3&gt;=2009),F509,0)+IF(AND(Calc!$C$2&lt;=2010,Calc!$C$3&gt;=2010),G509,0)+IF(AND(Calc!$C$2&lt;=2011,Calc!$C$3&gt;=2011),H509,0)</f>
        <v>2775.55</v>
      </c>
      <c r="O509" s="61" t="n">
        <f aca="false">IF(AND(N509&gt;0,OR(Calc!$C$4="*",B509=Calc!$C$4)),N509+ROW()*0.000000001,0)</f>
        <v>2775.550000509</v>
      </c>
    </row>
    <row r="510" customFormat="false" ht="15" hidden="false" customHeight="false" outlineLevel="0" collapsed="false">
      <c r="A510" s="49" t="n">
        <v>12864</v>
      </c>
      <c r="B510" s="49" t="s">
        <v>189</v>
      </c>
      <c r="C510" s="63" t="n">
        <v>40378</v>
      </c>
      <c r="D510" s="63" t="n">
        <v>40748</v>
      </c>
      <c r="E510" s="49" t="n">
        <v>2</v>
      </c>
      <c r="F510" s="54" t="n">
        <v>0</v>
      </c>
      <c r="G510" s="54" t="n">
        <v>152.45</v>
      </c>
      <c r="H510" s="54" t="n">
        <v>147.12</v>
      </c>
      <c r="I510" s="54" t="n">
        <f aca="false">SUM(F510:H510)</f>
        <v>299.57</v>
      </c>
      <c r="J510" s="49" t="n">
        <f aca="false">Calc!$C$5-D510</f>
        <v>139</v>
      </c>
      <c r="K510" s="49" t="n">
        <f aca="false">IF(J510&lt;=Calc!$C$11,4,IF(J510&lt;=Calc!$C$12,3,IF(J510&lt;=Calc!$C$13,2,1)))</f>
        <v>2</v>
      </c>
      <c r="L510" s="49" t="n">
        <f aca="false">1+(E510&gt;=Calc!$C$16)+(E510&gt;=Calc!$C$17)+(E510&gt;=Calc!$C$18)</f>
        <v>2</v>
      </c>
      <c r="M510" s="49" t="str">
        <f aca="false">IF(AND(K510=4,L510&gt;=3),"Champions",IF(AND(K510=3,L510&gt;=3),"Loyal",IF(K510&gt;=3,"Recent / New",IF(L510&gt;=3,"At Risk","Hibernating / Lost"))))</f>
        <v>Hibernating / Lost</v>
      </c>
      <c r="N510" s="54" t="n">
        <f aca="false">IF(AND(Calc!$C$2&lt;=2009,Calc!$C$3&gt;=2009),F510,0)+IF(AND(Calc!$C$2&lt;=2010,Calc!$C$3&gt;=2010),G510,0)+IF(AND(Calc!$C$2&lt;=2011,Calc!$C$3&gt;=2011),H510,0)</f>
        <v>299.57</v>
      </c>
      <c r="O510" s="61" t="n">
        <f aca="false">IF(AND(N510&gt;0,OR(Calc!$C$4="*",B510=Calc!$C$4)),N510+ROW()*0.000000001,0)</f>
        <v>299.57000051</v>
      </c>
    </row>
    <row r="511" customFormat="false" ht="15" hidden="false" customHeight="false" outlineLevel="0" collapsed="false">
      <c r="A511" s="49" t="n">
        <v>12865</v>
      </c>
      <c r="B511" s="49" t="s">
        <v>199</v>
      </c>
      <c r="C511" s="63" t="n">
        <v>40410</v>
      </c>
      <c r="D511" s="63" t="n">
        <v>40860</v>
      </c>
      <c r="E511" s="49" t="n">
        <v>4</v>
      </c>
      <c r="F511" s="54" t="n">
        <v>0</v>
      </c>
      <c r="G511" s="54" t="n">
        <v>1735.08</v>
      </c>
      <c r="H511" s="54" t="n">
        <v>1568.23</v>
      </c>
      <c r="I511" s="54" t="n">
        <f aca="false">SUM(F511:H511)</f>
        <v>3303.31</v>
      </c>
      <c r="J511" s="49" t="n">
        <f aca="false">Calc!$C$5-D511</f>
        <v>27</v>
      </c>
      <c r="K511" s="49" t="n">
        <f aca="false">IF(J511&lt;=Calc!$C$11,4,IF(J511&lt;=Calc!$C$12,3,IF(J511&lt;=Calc!$C$13,2,1)))</f>
        <v>3</v>
      </c>
      <c r="L511" s="49" t="n">
        <f aca="false">1+(E511&gt;=Calc!$C$16)+(E511&gt;=Calc!$C$17)+(E511&gt;=Calc!$C$18)</f>
        <v>3</v>
      </c>
      <c r="M511" s="49" t="str">
        <f aca="false">IF(AND(K511=4,L511&gt;=3),"Champions",IF(AND(K511=3,L511&gt;=3),"Loyal",IF(K511&gt;=3,"Recent / New",IF(L511&gt;=3,"At Risk","Hibernating / Lost"))))</f>
        <v>Loyal</v>
      </c>
      <c r="N511" s="54" t="n">
        <f aca="false">IF(AND(Calc!$C$2&lt;=2009,Calc!$C$3&gt;=2009),F511,0)+IF(AND(Calc!$C$2&lt;=2010,Calc!$C$3&gt;=2010),G511,0)+IF(AND(Calc!$C$2&lt;=2011,Calc!$C$3&gt;=2011),H511,0)</f>
        <v>3303.31</v>
      </c>
      <c r="O511" s="61" t="n">
        <f aca="false">IF(AND(N511&gt;0,OR(Calc!$C$4="*",B511=Calc!$C$4)),N511+ROW()*0.000000001,0)</f>
        <v>3303.310000511</v>
      </c>
    </row>
    <row r="512" customFormat="false" ht="15" hidden="false" customHeight="false" outlineLevel="0" collapsed="false">
      <c r="A512" s="49" t="n">
        <v>12866</v>
      </c>
      <c r="B512" s="49" t="s">
        <v>201</v>
      </c>
      <c r="C512" s="63" t="n">
        <v>40384</v>
      </c>
      <c r="D512" s="63" t="n">
        <v>40603</v>
      </c>
      <c r="E512" s="49" t="n">
        <v>3</v>
      </c>
      <c r="F512" s="54" t="n">
        <v>0</v>
      </c>
      <c r="G512" s="54" t="n">
        <v>593.23</v>
      </c>
      <c r="H512" s="54" t="n">
        <v>499.12</v>
      </c>
      <c r="I512" s="54" t="n">
        <f aca="false">SUM(F512:H512)</f>
        <v>1092.35</v>
      </c>
      <c r="J512" s="49" t="n">
        <f aca="false">Calc!$C$5-D512</f>
        <v>284</v>
      </c>
      <c r="K512" s="49" t="n">
        <f aca="false">IF(J512&lt;=Calc!$C$11,4,IF(J512&lt;=Calc!$C$12,3,IF(J512&lt;=Calc!$C$13,2,1)))</f>
        <v>2</v>
      </c>
      <c r="L512" s="49" t="n">
        <f aca="false">1+(E512&gt;=Calc!$C$16)+(E512&gt;=Calc!$C$17)+(E512&gt;=Calc!$C$18)</f>
        <v>2</v>
      </c>
      <c r="M512" s="49" t="str">
        <f aca="false">IF(AND(K512=4,L512&gt;=3),"Champions",IF(AND(K512=3,L512&gt;=3),"Loyal",IF(K512&gt;=3,"Recent / New",IF(L512&gt;=3,"At Risk","Hibernating / Lost"))))</f>
        <v>Hibernating / Lost</v>
      </c>
      <c r="N512" s="54" t="n">
        <f aca="false">IF(AND(Calc!$C$2&lt;=2009,Calc!$C$3&gt;=2009),F512,0)+IF(AND(Calc!$C$2&lt;=2010,Calc!$C$3&gt;=2010),G512,0)+IF(AND(Calc!$C$2&lt;=2011,Calc!$C$3&gt;=2011),H512,0)</f>
        <v>1092.35</v>
      </c>
      <c r="O512" s="61" t="n">
        <f aca="false">IF(AND(N512&gt;0,OR(Calc!$C$4="*",B512=Calc!$C$4)),N512+ROW()*0.000000001,0)</f>
        <v>1092.350000512</v>
      </c>
    </row>
    <row r="513" customFormat="false" ht="15" hidden="false" customHeight="false" outlineLevel="0" collapsed="false">
      <c r="A513" s="49" t="n">
        <v>12867</v>
      </c>
      <c r="B513" s="49" t="s">
        <v>189</v>
      </c>
      <c r="C513" s="63" t="n">
        <v>40163</v>
      </c>
      <c r="D513" s="63" t="n">
        <v>40860</v>
      </c>
      <c r="E513" s="49" t="n">
        <v>13</v>
      </c>
      <c r="F513" s="54" t="n">
        <v>286.49</v>
      </c>
      <c r="G513" s="54" t="n">
        <v>3887.97</v>
      </c>
      <c r="H513" s="54" t="n">
        <v>3608.45</v>
      </c>
      <c r="I513" s="54" t="n">
        <f aca="false">SUM(F513:H513)</f>
        <v>7782.91</v>
      </c>
      <c r="J513" s="49" t="n">
        <f aca="false">Calc!$C$5-D513</f>
        <v>27</v>
      </c>
      <c r="K513" s="49" t="n">
        <f aca="false">IF(J513&lt;=Calc!$C$11,4,IF(J513&lt;=Calc!$C$12,3,IF(J513&lt;=Calc!$C$13,2,1)))</f>
        <v>3</v>
      </c>
      <c r="L513" s="49" t="n">
        <f aca="false">1+(E513&gt;=Calc!$C$16)+(E513&gt;=Calc!$C$17)+(E513&gt;=Calc!$C$18)</f>
        <v>4</v>
      </c>
      <c r="M513" s="49" t="str">
        <f aca="false">IF(AND(K513=4,L513&gt;=3),"Champions",IF(AND(K513=3,L513&gt;=3),"Loyal",IF(K513&gt;=3,"Recent / New",IF(L513&gt;=3,"At Risk","Hibernating / Lost"))))</f>
        <v>Loyal</v>
      </c>
      <c r="N513" s="54" t="n">
        <f aca="false">IF(AND(Calc!$C$2&lt;=2009,Calc!$C$3&gt;=2009),F513,0)+IF(AND(Calc!$C$2&lt;=2010,Calc!$C$3&gt;=2010),G513,0)+IF(AND(Calc!$C$2&lt;=2011,Calc!$C$3&gt;=2011),H513,0)</f>
        <v>7782.91</v>
      </c>
      <c r="O513" s="61" t="n">
        <f aca="false">IF(AND(N513&gt;0,OR(Calc!$C$4="*",B513=Calc!$C$4)),N513+ROW()*0.000000001,0)</f>
        <v>7782.910000513</v>
      </c>
    </row>
    <row r="514" customFormat="false" ht="15" hidden="false" customHeight="false" outlineLevel="0" collapsed="false">
      <c r="A514" s="49" t="n">
        <v>12868</v>
      </c>
      <c r="B514" s="49" t="s">
        <v>189</v>
      </c>
      <c r="C514" s="63" t="n">
        <v>40494</v>
      </c>
      <c r="D514" s="63" t="n">
        <v>40701</v>
      </c>
      <c r="E514" s="49" t="n">
        <v>8</v>
      </c>
      <c r="F514" s="54" t="n">
        <v>0</v>
      </c>
      <c r="G514" s="54" t="n">
        <v>640</v>
      </c>
      <c r="H514" s="54" t="n">
        <v>1403.76</v>
      </c>
      <c r="I514" s="54" t="n">
        <f aca="false">SUM(F514:H514)</f>
        <v>2043.76</v>
      </c>
      <c r="J514" s="49" t="n">
        <f aca="false">Calc!$C$5-D514</f>
        <v>186</v>
      </c>
      <c r="K514" s="49" t="n">
        <f aca="false">IF(J514&lt;=Calc!$C$11,4,IF(J514&lt;=Calc!$C$12,3,IF(J514&lt;=Calc!$C$13,2,1)))</f>
        <v>2</v>
      </c>
      <c r="L514" s="49" t="n">
        <f aca="false">1+(E514&gt;=Calc!$C$16)+(E514&gt;=Calc!$C$17)+(E514&gt;=Calc!$C$18)</f>
        <v>4</v>
      </c>
      <c r="M514" s="49" t="str">
        <f aca="false">IF(AND(K514=4,L514&gt;=3),"Champions",IF(AND(K514=3,L514&gt;=3),"Loyal",IF(K514&gt;=3,"Recent / New",IF(L514&gt;=3,"At Risk","Hibernating / Lost"))))</f>
        <v>At Risk</v>
      </c>
      <c r="N514" s="54" t="n">
        <f aca="false">IF(AND(Calc!$C$2&lt;=2009,Calc!$C$3&gt;=2009),F514,0)+IF(AND(Calc!$C$2&lt;=2010,Calc!$C$3&gt;=2010),G514,0)+IF(AND(Calc!$C$2&lt;=2011,Calc!$C$3&gt;=2011),H514,0)</f>
        <v>2043.76</v>
      </c>
      <c r="O514" s="61" t="n">
        <f aca="false">IF(AND(N514&gt;0,OR(Calc!$C$4="*",B514=Calc!$C$4)),N514+ROW()*0.000000001,0)</f>
        <v>2043.760000514</v>
      </c>
    </row>
    <row r="515" customFormat="false" ht="15" hidden="false" customHeight="false" outlineLevel="0" collapsed="false">
      <c r="A515" s="49" t="n">
        <v>12869</v>
      </c>
      <c r="B515" s="49" t="s">
        <v>189</v>
      </c>
      <c r="C515" s="63" t="n">
        <v>40205</v>
      </c>
      <c r="D515" s="63" t="n">
        <v>40205</v>
      </c>
      <c r="E515" s="49" t="n">
        <v>1</v>
      </c>
      <c r="F515" s="54" t="n">
        <v>0</v>
      </c>
      <c r="G515" s="54" t="n">
        <v>337.67</v>
      </c>
      <c r="H515" s="54" t="n">
        <v>0</v>
      </c>
      <c r="I515" s="54" t="n">
        <f aca="false">SUM(F515:H515)</f>
        <v>337.67</v>
      </c>
      <c r="J515" s="49" t="n">
        <f aca="false">Calc!$C$5-D515</f>
        <v>682</v>
      </c>
      <c r="K515" s="49" t="n">
        <f aca="false">IF(J515&lt;=Calc!$C$11,4,IF(J515&lt;=Calc!$C$12,3,IF(J515&lt;=Calc!$C$13,2,1)))</f>
        <v>1</v>
      </c>
      <c r="L515" s="49" t="n">
        <f aca="false">1+(E515&gt;=Calc!$C$16)+(E515&gt;=Calc!$C$17)+(E515&gt;=Calc!$C$18)</f>
        <v>1</v>
      </c>
      <c r="M515" s="49" t="str">
        <f aca="false">IF(AND(K515=4,L515&gt;=3),"Champions",IF(AND(K515=3,L515&gt;=3),"Loyal",IF(K515&gt;=3,"Recent / New",IF(L515&gt;=3,"At Risk","Hibernating / Lost"))))</f>
        <v>Hibernating / Lost</v>
      </c>
      <c r="N515" s="54" t="n">
        <f aca="false">IF(AND(Calc!$C$2&lt;=2009,Calc!$C$3&gt;=2009),F515,0)+IF(AND(Calc!$C$2&lt;=2010,Calc!$C$3&gt;=2010),G515,0)+IF(AND(Calc!$C$2&lt;=2011,Calc!$C$3&gt;=2011),H515,0)</f>
        <v>337.67</v>
      </c>
      <c r="O515" s="61" t="n">
        <f aca="false">IF(AND(N515&gt;0,OR(Calc!$C$4="*",B515=Calc!$C$4)),N515+ROW()*0.000000001,0)</f>
        <v>337.670000515</v>
      </c>
    </row>
    <row r="516" customFormat="false" ht="15" hidden="false" customHeight="false" outlineLevel="0" collapsed="false">
      <c r="A516" s="49" t="n">
        <v>12870</v>
      </c>
      <c r="B516" s="49" t="s">
        <v>189</v>
      </c>
      <c r="C516" s="63" t="n">
        <v>40262</v>
      </c>
      <c r="D516" s="63" t="n">
        <v>40511</v>
      </c>
      <c r="E516" s="49" t="n">
        <v>3</v>
      </c>
      <c r="F516" s="54" t="n">
        <v>0</v>
      </c>
      <c r="G516" s="54" t="n">
        <v>1662.05</v>
      </c>
      <c r="H516" s="54" t="n">
        <v>0</v>
      </c>
      <c r="I516" s="54" t="n">
        <f aca="false">SUM(F516:H516)</f>
        <v>1662.05</v>
      </c>
      <c r="J516" s="49" t="n">
        <f aca="false">Calc!$C$5-D516</f>
        <v>376</v>
      </c>
      <c r="K516" s="49" t="n">
        <f aca="false">IF(J516&lt;=Calc!$C$11,4,IF(J516&lt;=Calc!$C$12,3,IF(J516&lt;=Calc!$C$13,2,1)))</f>
        <v>2</v>
      </c>
      <c r="L516" s="49" t="n">
        <f aca="false">1+(E516&gt;=Calc!$C$16)+(E516&gt;=Calc!$C$17)+(E516&gt;=Calc!$C$18)</f>
        <v>2</v>
      </c>
      <c r="M516" s="49" t="str">
        <f aca="false">IF(AND(K516=4,L516&gt;=3),"Champions",IF(AND(K516=3,L516&gt;=3),"Loyal",IF(K516&gt;=3,"Recent / New",IF(L516&gt;=3,"At Risk","Hibernating / Lost"))))</f>
        <v>Hibernating / Lost</v>
      </c>
      <c r="N516" s="54" t="n">
        <f aca="false">IF(AND(Calc!$C$2&lt;=2009,Calc!$C$3&gt;=2009),F516,0)+IF(AND(Calc!$C$2&lt;=2010,Calc!$C$3&gt;=2010),G516,0)+IF(AND(Calc!$C$2&lt;=2011,Calc!$C$3&gt;=2011),H516,0)</f>
        <v>1662.05</v>
      </c>
      <c r="O516" s="61" t="n">
        <f aca="false">IF(AND(N516&gt;0,OR(Calc!$C$4="*",B516=Calc!$C$4)),N516+ROW()*0.000000001,0)</f>
        <v>1662.050000516</v>
      </c>
    </row>
    <row r="517" customFormat="false" ht="15" hidden="false" customHeight="false" outlineLevel="0" collapsed="false">
      <c r="A517" s="49" t="n">
        <v>12871</v>
      </c>
      <c r="B517" s="49" t="s">
        <v>189</v>
      </c>
      <c r="C517" s="63" t="n">
        <v>40447</v>
      </c>
      <c r="D517" s="63" t="n">
        <v>40802</v>
      </c>
      <c r="E517" s="49" t="n">
        <v>3</v>
      </c>
      <c r="F517" s="54" t="n">
        <v>0</v>
      </c>
      <c r="G517" s="54" t="n">
        <v>363.38</v>
      </c>
      <c r="H517" s="54" t="n">
        <v>380.64</v>
      </c>
      <c r="I517" s="54" t="n">
        <f aca="false">SUM(F517:H517)</f>
        <v>744.02</v>
      </c>
      <c r="J517" s="49" t="n">
        <f aca="false">Calc!$C$5-D517</f>
        <v>85</v>
      </c>
      <c r="K517" s="49" t="n">
        <f aca="false">IF(J517&lt;=Calc!$C$11,4,IF(J517&lt;=Calc!$C$12,3,IF(J517&lt;=Calc!$C$13,2,1)))</f>
        <v>3</v>
      </c>
      <c r="L517" s="49" t="n">
        <f aca="false">1+(E517&gt;=Calc!$C$16)+(E517&gt;=Calc!$C$17)+(E517&gt;=Calc!$C$18)</f>
        <v>2</v>
      </c>
      <c r="M517" s="49" t="str">
        <f aca="false">IF(AND(K517=4,L517&gt;=3),"Champions",IF(AND(K517=3,L517&gt;=3),"Loyal",IF(K517&gt;=3,"Recent / New",IF(L517&gt;=3,"At Risk","Hibernating / Lost"))))</f>
        <v>Recent / New</v>
      </c>
      <c r="N517" s="54" t="n">
        <f aca="false">IF(AND(Calc!$C$2&lt;=2009,Calc!$C$3&gt;=2009),F517,0)+IF(AND(Calc!$C$2&lt;=2010,Calc!$C$3&gt;=2010),G517,0)+IF(AND(Calc!$C$2&lt;=2011,Calc!$C$3&gt;=2011),H517,0)</f>
        <v>744.02</v>
      </c>
      <c r="O517" s="61" t="n">
        <f aca="false">IF(AND(N517&gt;0,OR(Calc!$C$4="*",B517=Calc!$C$4)),N517+ROW()*0.000000001,0)</f>
        <v>744.020000517</v>
      </c>
    </row>
    <row r="518" customFormat="false" ht="15" hidden="false" customHeight="false" outlineLevel="0" collapsed="false">
      <c r="A518" s="49" t="n">
        <v>12872</v>
      </c>
      <c r="B518" s="49" t="s">
        <v>189</v>
      </c>
      <c r="C518" s="63" t="n">
        <v>40150</v>
      </c>
      <c r="D518" s="63" t="n">
        <v>40560</v>
      </c>
      <c r="E518" s="49" t="n">
        <v>12</v>
      </c>
      <c r="F518" s="54" t="n">
        <v>407.22</v>
      </c>
      <c r="G518" s="54" t="n">
        <v>2648.15</v>
      </c>
      <c r="H518" s="54" t="n">
        <v>221.44</v>
      </c>
      <c r="I518" s="54" t="n">
        <f aca="false">SUM(F518:H518)</f>
        <v>3276.81</v>
      </c>
      <c r="J518" s="49" t="n">
        <f aca="false">Calc!$C$5-D518</f>
        <v>327</v>
      </c>
      <c r="K518" s="49" t="n">
        <f aca="false">IF(J518&lt;=Calc!$C$11,4,IF(J518&lt;=Calc!$C$12,3,IF(J518&lt;=Calc!$C$13,2,1)))</f>
        <v>2</v>
      </c>
      <c r="L518" s="49" t="n">
        <f aca="false">1+(E518&gt;=Calc!$C$16)+(E518&gt;=Calc!$C$17)+(E518&gt;=Calc!$C$18)</f>
        <v>4</v>
      </c>
      <c r="M518" s="49" t="str">
        <f aca="false">IF(AND(K518=4,L518&gt;=3),"Champions",IF(AND(K518=3,L518&gt;=3),"Loyal",IF(K518&gt;=3,"Recent / New",IF(L518&gt;=3,"At Risk","Hibernating / Lost"))))</f>
        <v>At Risk</v>
      </c>
      <c r="N518" s="54" t="n">
        <f aca="false">IF(AND(Calc!$C$2&lt;=2009,Calc!$C$3&gt;=2009),F518,0)+IF(AND(Calc!$C$2&lt;=2010,Calc!$C$3&gt;=2010),G518,0)+IF(AND(Calc!$C$2&lt;=2011,Calc!$C$3&gt;=2011),H518,0)</f>
        <v>3276.81</v>
      </c>
      <c r="O518" s="61" t="n">
        <f aca="false">IF(AND(N518&gt;0,OR(Calc!$C$4="*",B518=Calc!$C$4)),N518+ROW()*0.000000001,0)</f>
        <v>3276.810000518</v>
      </c>
    </row>
    <row r="519" customFormat="false" ht="15" hidden="false" customHeight="false" outlineLevel="0" collapsed="false">
      <c r="A519" s="49" t="n">
        <v>12873</v>
      </c>
      <c r="B519" s="49" t="s">
        <v>189</v>
      </c>
      <c r="C519" s="63" t="n">
        <v>40205</v>
      </c>
      <c r="D519" s="63" t="n">
        <v>40604</v>
      </c>
      <c r="E519" s="49" t="n">
        <v>3</v>
      </c>
      <c r="F519" s="54" t="n">
        <v>0</v>
      </c>
      <c r="G519" s="54" t="n">
        <v>1653.3</v>
      </c>
      <c r="H519" s="54" t="n">
        <v>374</v>
      </c>
      <c r="I519" s="54" t="n">
        <f aca="false">SUM(F519:H519)</f>
        <v>2027.3</v>
      </c>
      <c r="J519" s="49" t="n">
        <f aca="false">Calc!$C$5-D519</f>
        <v>283</v>
      </c>
      <c r="K519" s="49" t="n">
        <f aca="false">IF(J519&lt;=Calc!$C$11,4,IF(J519&lt;=Calc!$C$12,3,IF(J519&lt;=Calc!$C$13,2,1)))</f>
        <v>2</v>
      </c>
      <c r="L519" s="49" t="n">
        <f aca="false">1+(E519&gt;=Calc!$C$16)+(E519&gt;=Calc!$C$17)+(E519&gt;=Calc!$C$18)</f>
        <v>2</v>
      </c>
      <c r="M519" s="49" t="str">
        <f aca="false">IF(AND(K519=4,L519&gt;=3),"Champions",IF(AND(K519=3,L519&gt;=3),"Loyal",IF(K519&gt;=3,"Recent / New",IF(L519&gt;=3,"At Risk","Hibernating / Lost"))))</f>
        <v>Hibernating / Lost</v>
      </c>
      <c r="N519" s="54" t="n">
        <f aca="false">IF(AND(Calc!$C$2&lt;=2009,Calc!$C$3&gt;=2009),F519,0)+IF(AND(Calc!$C$2&lt;=2010,Calc!$C$3&gt;=2010),G519,0)+IF(AND(Calc!$C$2&lt;=2011,Calc!$C$3&gt;=2011),H519,0)</f>
        <v>2027.3</v>
      </c>
      <c r="O519" s="61" t="n">
        <f aca="false">IF(AND(N519&gt;0,OR(Calc!$C$4="*",B519=Calc!$C$4)),N519+ROW()*0.000000001,0)</f>
        <v>2027.300000519</v>
      </c>
    </row>
    <row r="520" customFormat="false" ht="15" hidden="false" customHeight="false" outlineLevel="0" collapsed="false">
      <c r="A520" s="49" t="n">
        <v>12874</v>
      </c>
      <c r="B520" s="49" t="s">
        <v>201</v>
      </c>
      <c r="C520" s="63" t="n">
        <v>40332</v>
      </c>
      <c r="D520" s="63" t="n">
        <v>40501</v>
      </c>
      <c r="E520" s="49" t="n">
        <v>2</v>
      </c>
      <c r="F520" s="54" t="n">
        <v>0</v>
      </c>
      <c r="G520" s="54" t="n">
        <v>858.42</v>
      </c>
      <c r="H520" s="54" t="n">
        <v>0</v>
      </c>
      <c r="I520" s="54" t="n">
        <f aca="false">SUM(F520:H520)</f>
        <v>858.42</v>
      </c>
      <c r="J520" s="49" t="n">
        <f aca="false">Calc!$C$5-D520</f>
        <v>386</v>
      </c>
      <c r="K520" s="49" t="n">
        <f aca="false">IF(J520&lt;=Calc!$C$11,4,IF(J520&lt;=Calc!$C$12,3,IF(J520&lt;=Calc!$C$13,2,1)))</f>
        <v>1</v>
      </c>
      <c r="L520" s="49" t="n">
        <f aca="false">1+(E520&gt;=Calc!$C$16)+(E520&gt;=Calc!$C$17)+(E520&gt;=Calc!$C$18)</f>
        <v>2</v>
      </c>
      <c r="M520" s="49" t="str">
        <f aca="false">IF(AND(K520=4,L520&gt;=3),"Champions",IF(AND(K520=3,L520&gt;=3),"Loyal",IF(K520&gt;=3,"Recent / New",IF(L520&gt;=3,"At Risk","Hibernating / Lost"))))</f>
        <v>Hibernating / Lost</v>
      </c>
      <c r="N520" s="54" t="n">
        <f aca="false">IF(AND(Calc!$C$2&lt;=2009,Calc!$C$3&gt;=2009),F520,0)+IF(AND(Calc!$C$2&lt;=2010,Calc!$C$3&gt;=2010),G520,0)+IF(AND(Calc!$C$2&lt;=2011,Calc!$C$3&gt;=2011),H520,0)</f>
        <v>858.42</v>
      </c>
      <c r="O520" s="61" t="n">
        <f aca="false">IF(AND(N520&gt;0,OR(Calc!$C$4="*",B520=Calc!$C$4)),N520+ROW()*0.000000001,0)</f>
        <v>858.42000052</v>
      </c>
    </row>
    <row r="521" customFormat="false" ht="15" hidden="false" customHeight="false" outlineLevel="0" collapsed="false">
      <c r="A521" s="49" t="n">
        <v>12875</v>
      </c>
      <c r="B521" s="49" t="s">
        <v>189</v>
      </c>
      <c r="C521" s="63" t="n">
        <v>40189</v>
      </c>
      <c r="D521" s="63" t="n">
        <v>40743</v>
      </c>
      <c r="E521" s="49" t="n">
        <v>5</v>
      </c>
      <c r="F521" s="54" t="n">
        <v>0</v>
      </c>
      <c r="G521" s="54" t="n">
        <v>1307.52</v>
      </c>
      <c r="H521" s="54" t="n">
        <v>49.47</v>
      </c>
      <c r="I521" s="54" t="n">
        <f aca="false">SUM(F521:H521)</f>
        <v>1356.99</v>
      </c>
      <c r="J521" s="49" t="n">
        <f aca="false">Calc!$C$5-D521</f>
        <v>144</v>
      </c>
      <c r="K521" s="49" t="n">
        <f aca="false">IF(J521&lt;=Calc!$C$11,4,IF(J521&lt;=Calc!$C$12,3,IF(J521&lt;=Calc!$C$13,2,1)))</f>
        <v>2</v>
      </c>
      <c r="L521" s="49" t="n">
        <f aca="false">1+(E521&gt;=Calc!$C$16)+(E521&gt;=Calc!$C$17)+(E521&gt;=Calc!$C$18)</f>
        <v>3</v>
      </c>
      <c r="M521" s="49" t="str">
        <f aca="false">IF(AND(K521=4,L521&gt;=3),"Champions",IF(AND(K521=3,L521&gt;=3),"Loyal",IF(K521&gt;=3,"Recent / New",IF(L521&gt;=3,"At Risk","Hibernating / Lost"))))</f>
        <v>At Risk</v>
      </c>
      <c r="N521" s="54" t="n">
        <f aca="false">IF(AND(Calc!$C$2&lt;=2009,Calc!$C$3&gt;=2009),F521,0)+IF(AND(Calc!$C$2&lt;=2010,Calc!$C$3&gt;=2010),G521,0)+IF(AND(Calc!$C$2&lt;=2011,Calc!$C$3&gt;=2011),H521,0)</f>
        <v>1356.99</v>
      </c>
      <c r="O521" s="61" t="n">
        <f aca="false">IF(AND(N521&gt;0,OR(Calc!$C$4="*",B521=Calc!$C$4)),N521+ROW()*0.000000001,0)</f>
        <v>1356.990000521</v>
      </c>
    </row>
    <row r="522" customFormat="false" ht="15" hidden="false" customHeight="false" outlineLevel="0" collapsed="false">
      <c r="A522" s="49" t="n">
        <v>12876</v>
      </c>
      <c r="B522" s="49" t="s">
        <v>201</v>
      </c>
      <c r="C522" s="63" t="n">
        <v>40296</v>
      </c>
      <c r="D522" s="63" t="n">
        <v>40829</v>
      </c>
      <c r="E522" s="49" t="n">
        <v>4</v>
      </c>
      <c r="F522" s="54" t="n">
        <v>0</v>
      </c>
      <c r="G522" s="54" t="n">
        <v>1685.57</v>
      </c>
      <c r="H522" s="54" t="n">
        <v>2053.02</v>
      </c>
      <c r="I522" s="54" t="n">
        <f aca="false">SUM(F522:H522)</f>
        <v>3738.59</v>
      </c>
      <c r="J522" s="49" t="n">
        <f aca="false">Calc!$C$5-D522</f>
        <v>58</v>
      </c>
      <c r="K522" s="49" t="n">
        <f aca="false">IF(J522&lt;=Calc!$C$11,4,IF(J522&lt;=Calc!$C$12,3,IF(J522&lt;=Calc!$C$13,2,1)))</f>
        <v>3</v>
      </c>
      <c r="L522" s="49" t="n">
        <f aca="false">1+(E522&gt;=Calc!$C$16)+(E522&gt;=Calc!$C$17)+(E522&gt;=Calc!$C$18)</f>
        <v>3</v>
      </c>
      <c r="M522" s="49" t="str">
        <f aca="false">IF(AND(K522=4,L522&gt;=3),"Champions",IF(AND(K522=3,L522&gt;=3),"Loyal",IF(K522&gt;=3,"Recent / New",IF(L522&gt;=3,"At Risk","Hibernating / Lost"))))</f>
        <v>Loyal</v>
      </c>
      <c r="N522" s="54" t="n">
        <f aca="false">IF(AND(Calc!$C$2&lt;=2009,Calc!$C$3&gt;=2009),F522,0)+IF(AND(Calc!$C$2&lt;=2010,Calc!$C$3&gt;=2010),G522,0)+IF(AND(Calc!$C$2&lt;=2011,Calc!$C$3&gt;=2011),H522,0)</f>
        <v>3738.59</v>
      </c>
      <c r="O522" s="61" t="n">
        <f aca="false">IF(AND(N522&gt;0,OR(Calc!$C$4="*",B522=Calc!$C$4)),N522+ROW()*0.000000001,0)</f>
        <v>3738.590000522</v>
      </c>
    </row>
    <row r="523" customFormat="false" ht="15" hidden="false" customHeight="false" outlineLevel="0" collapsed="false">
      <c r="A523" s="49" t="n">
        <v>12877</v>
      </c>
      <c r="B523" s="49" t="s">
        <v>189</v>
      </c>
      <c r="C523" s="63" t="n">
        <v>40196</v>
      </c>
      <c r="D523" s="63" t="n">
        <v>40883</v>
      </c>
      <c r="E523" s="49" t="n">
        <v>20</v>
      </c>
      <c r="F523" s="54" t="n">
        <v>0</v>
      </c>
      <c r="G523" s="54" t="n">
        <v>1556.43</v>
      </c>
      <c r="H523" s="54" t="n">
        <v>1385.71</v>
      </c>
      <c r="I523" s="54" t="n">
        <f aca="false">SUM(F523:H523)</f>
        <v>2942.14</v>
      </c>
      <c r="J523" s="49" t="n">
        <f aca="false">Calc!$C$5-D523</f>
        <v>4</v>
      </c>
      <c r="K523" s="49" t="n">
        <f aca="false">IF(J523&lt;=Calc!$C$11,4,IF(J523&lt;=Calc!$C$12,3,IF(J523&lt;=Calc!$C$13,2,1)))</f>
        <v>4</v>
      </c>
      <c r="L523" s="49" t="n">
        <f aca="false">1+(E523&gt;=Calc!$C$16)+(E523&gt;=Calc!$C$17)+(E523&gt;=Calc!$C$18)</f>
        <v>4</v>
      </c>
      <c r="M523" s="49" t="str">
        <f aca="false">IF(AND(K523=4,L523&gt;=3),"Champions",IF(AND(K523=3,L523&gt;=3),"Loyal",IF(K523&gt;=3,"Recent / New",IF(L523&gt;=3,"At Risk","Hibernating / Lost"))))</f>
        <v>Champions</v>
      </c>
      <c r="N523" s="54" t="n">
        <f aca="false">IF(AND(Calc!$C$2&lt;=2009,Calc!$C$3&gt;=2009),F523,0)+IF(AND(Calc!$C$2&lt;=2010,Calc!$C$3&gt;=2010),G523,0)+IF(AND(Calc!$C$2&lt;=2011,Calc!$C$3&gt;=2011),H523,0)</f>
        <v>2942.14</v>
      </c>
      <c r="O523" s="61" t="n">
        <f aca="false">IF(AND(N523&gt;0,OR(Calc!$C$4="*",B523=Calc!$C$4)),N523+ROW()*0.000000001,0)</f>
        <v>2942.140000523</v>
      </c>
    </row>
    <row r="524" customFormat="false" ht="15" hidden="false" customHeight="false" outlineLevel="0" collapsed="false">
      <c r="A524" s="49" t="n">
        <v>12878</v>
      </c>
      <c r="B524" s="49" t="s">
        <v>189</v>
      </c>
      <c r="C524" s="63" t="n">
        <v>40620</v>
      </c>
      <c r="D524" s="63" t="n">
        <v>40650</v>
      </c>
      <c r="E524" s="49" t="n">
        <v>2</v>
      </c>
      <c r="F524" s="54" t="n">
        <v>0</v>
      </c>
      <c r="G524" s="54" t="n">
        <v>0</v>
      </c>
      <c r="H524" s="54" t="n">
        <v>841.64</v>
      </c>
      <c r="I524" s="54" t="n">
        <f aca="false">SUM(F524:H524)</f>
        <v>841.64</v>
      </c>
      <c r="J524" s="49" t="n">
        <f aca="false">Calc!$C$5-D524</f>
        <v>237</v>
      </c>
      <c r="K524" s="49" t="n">
        <f aca="false">IF(J524&lt;=Calc!$C$11,4,IF(J524&lt;=Calc!$C$12,3,IF(J524&lt;=Calc!$C$13,2,1)))</f>
        <v>2</v>
      </c>
      <c r="L524" s="49" t="n">
        <f aca="false">1+(E524&gt;=Calc!$C$16)+(E524&gt;=Calc!$C$17)+(E524&gt;=Calc!$C$18)</f>
        <v>2</v>
      </c>
      <c r="M524" s="49" t="str">
        <f aca="false">IF(AND(K524=4,L524&gt;=3),"Champions",IF(AND(K524=3,L524&gt;=3),"Loyal",IF(K524&gt;=3,"Recent / New",IF(L524&gt;=3,"At Risk","Hibernating / Lost"))))</f>
        <v>Hibernating / Lost</v>
      </c>
      <c r="N524" s="54" t="n">
        <f aca="false">IF(AND(Calc!$C$2&lt;=2009,Calc!$C$3&gt;=2009),F524,0)+IF(AND(Calc!$C$2&lt;=2010,Calc!$C$3&gt;=2010),G524,0)+IF(AND(Calc!$C$2&lt;=2011,Calc!$C$3&gt;=2011),H524,0)</f>
        <v>841.64</v>
      </c>
      <c r="O524" s="61" t="n">
        <f aca="false">IF(AND(N524&gt;0,OR(Calc!$C$4="*",B524=Calc!$C$4)),N524+ROW()*0.000000001,0)</f>
        <v>841.640000524</v>
      </c>
    </row>
    <row r="525" customFormat="false" ht="15" hidden="false" customHeight="false" outlineLevel="0" collapsed="false">
      <c r="A525" s="49" t="n">
        <v>12879</v>
      </c>
      <c r="B525" s="49" t="s">
        <v>189</v>
      </c>
      <c r="C525" s="63" t="n">
        <v>40795</v>
      </c>
      <c r="D525" s="63" t="n">
        <v>40842</v>
      </c>
      <c r="E525" s="49" t="n">
        <v>3</v>
      </c>
      <c r="F525" s="54" t="n">
        <v>0</v>
      </c>
      <c r="G525" s="54" t="n">
        <v>0</v>
      </c>
      <c r="H525" s="54" t="n">
        <v>552.57</v>
      </c>
      <c r="I525" s="54" t="n">
        <f aca="false">SUM(F525:H525)</f>
        <v>552.57</v>
      </c>
      <c r="J525" s="49" t="n">
        <f aca="false">Calc!$C$5-D525</f>
        <v>45</v>
      </c>
      <c r="K525" s="49" t="n">
        <f aca="false">IF(J525&lt;=Calc!$C$11,4,IF(J525&lt;=Calc!$C$12,3,IF(J525&lt;=Calc!$C$13,2,1)))</f>
        <v>3</v>
      </c>
      <c r="L525" s="49" t="n">
        <f aca="false">1+(E525&gt;=Calc!$C$16)+(E525&gt;=Calc!$C$17)+(E525&gt;=Calc!$C$18)</f>
        <v>2</v>
      </c>
      <c r="M525" s="49" t="str">
        <f aca="false">IF(AND(K525=4,L525&gt;=3),"Champions",IF(AND(K525=3,L525&gt;=3),"Loyal",IF(K525&gt;=3,"Recent / New",IF(L525&gt;=3,"At Risk","Hibernating / Lost"))))</f>
        <v>Recent / New</v>
      </c>
      <c r="N525" s="54" t="n">
        <f aca="false">IF(AND(Calc!$C$2&lt;=2009,Calc!$C$3&gt;=2009),F525,0)+IF(AND(Calc!$C$2&lt;=2010,Calc!$C$3&gt;=2010),G525,0)+IF(AND(Calc!$C$2&lt;=2011,Calc!$C$3&gt;=2011),H525,0)</f>
        <v>552.57</v>
      </c>
      <c r="O525" s="61" t="n">
        <f aca="false">IF(AND(N525&gt;0,OR(Calc!$C$4="*",B525=Calc!$C$4)),N525+ROW()*0.000000001,0)</f>
        <v>552.570000525</v>
      </c>
    </row>
    <row r="526" customFormat="false" ht="15" hidden="false" customHeight="false" outlineLevel="0" collapsed="false">
      <c r="A526" s="49" t="n">
        <v>12880</v>
      </c>
      <c r="B526" s="49" t="s">
        <v>189</v>
      </c>
      <c r="C526" s="63" t="n">
        <v>40312</v>
      </c>
      <c r="D526" s="63" t="n">
        <v>40505</v>
      </c>
      <c r="E526" s="49" t="n">
        <v>2</v>
      </c>
      <c r="F526" s="54" t="n">
        <v>0</v>
      </c>
      <c r="G526" s="54" t="n">
        <v>640.13</v>
      </c>
      <c r="H526" s="54" t="n">
        <v>0</v>
      </c>
      <c r="I526" s="54" t="n">
        <f aca="false">SUM(F526:H526)</f>
        <v>640.13</v>
      </c>
      <c r="J526" s="49" t="n">
        <f aca="false">Calc!$C$5-D526</f>
        <v>382</v>
      </c>
      <c r="K526" s="49" t="n">
        <f aca="false">IF(J526&lt;=Calc!$C$11,4,IF(J526&lt;=Calc!$C$12,3,IF(J526&lt;=Calc!$C$13,2,1)))</f>
        <v>1</v>
      </c>
      <c r="L526" s="49" t="n">
        <f aca="false">1+(E526&gt;=Calc!$C$16)+(E526&gt;=Calc!$C$17)+(E526&gt;=Calc!$C$18)</f>
        <v>2</v>
      </c>
      <c r="M526" s="49" t="str">
        <f aca="false">IF(AND(K526=4,L526&gt;=3),"Champions",IF(AND(K526=3,L526&gt;=3),"Loyal",IF(K526&gt;=3,"Recent / New",IF(L526&gt;=3,"At Risk","Hibernating / Lost"))))</f>
        <v>Hibernating / Lost</v>
      </c>
      <c r="N526" s="54" t="n">
        <f aca="false">IF(AND(Calc!$C$2&lt;=2009,Calc!$C$3&gt;=2009),F526,0)+IF(AND(Calc!$C$2&lt;=2010,Calc!$C$3&gt;=2010),G526,0)+IF(AND(Calc!$C$2&lt;=2011,Calc!$C$3&gt;=2011),H526,0)</f>
        <v>640.13</v>
      </c>
      <c r="O526" s="61" t="n">
        <f aca="false">IF(AND(N526&gt;0,OR(Calc!$C$4="*",B526=Calc!$C$4)),N526+ROW()*0.000000001,0)</f>
        <v>640.130000526</v>
      </c>
    </row>
    <row r="527" customFormat="false" ht="15" hidden="false" customHeight="false" outlineLevel="0" collapsed="false">
      <c r="A527" s="49" t="n">
        <v>12881</v>
      </c>
      <c r="B527" s="49" t="s">
        <v>189</v>
      </c>
      <c r="C527" s="63" t="n">
        <v>40611</v>
      </c>
      <c r="D527" s="63" t="n">
        <v>40611</v>
      </c>
      <c r="E527" s="49" t="n">
        <v>1</v>
      </c>
      <c r="F527" s="54" t="n">
        <v>0</v>
      </c>
      <c r="G527" s="54" t="n">
        <v>0</v>
      </c>
      <c r="H527" s="54" t="n">
        <v>298</v>
      </c>
      <c r="I527" s="54" t="n">
        <f aca="false">SUM(F527:H527)</f>
        <v>298</v>
      </c>
      <c r="J527" s="49" t="n">
        <f aca="false">Calc!$C$5-D527</f>
        <v>276</v>
      </c>
      <c r="K527" s="49" t="n">
        <f aca="false">IF(J527&lt;=Calc!$C$11,4,IF(J527&lt;=Calc!$C$12,3,IF(J527&lt;=Calc!$C$13,2,1)))</f>
        <v>2</v>
      </c>
      <c r="L527" s="49" t="n">
        <f aca="false">1+(E527&gt;=Calc!$C$16)+(E527&gt;=Calc!$C$17)+(E527&gt;=Calc!$C$18)</f>
        <v>1</v>
      </c>
      <c r="M527" s="49" t="str">
        <f aca="false">IF(AND(K527=4,L527&gt;=3),"Champions",IF(AND(K527=3,L527&gt;=3),"Loyal",IF(K527&gt;=3,"Recent / New",IF(L527&gt;=3,"At Risk","Hibernating / Lost"))))</f>
        <v>Hibernating / Lost</v>
      </c>
      <c r="N527" s="54" t="n">
        <f aca="false">IF(AND(Calc!$C$2&lt;=2009,Calc!$C$3&gt;=2009),F527,0)+IF(AND(Calc!$C$2&lt;=2010,Calc!$C$3&gt;=2010),G527,0)+IF(AND(Calc!$C$2&lt;=2011,Calc!$C$3&gt;=2011),H527,0)</f>
        <v>298</v>
      </c>
      <c r="O527" s="61" t="n">
        <f aca="false">IF(AND(N527&gt;0,OR(Calc!$C$4="*",B527=Calc!$C$4)),N527+ROW()*0.000000001,0)</f>
        <v>298.000000527</v>
      </c>
    </row>
    <row r="528" customFormat="false" ht="15" hidden="false" customHeight="false" outlineLevel="0" collapsed="false">
      <c r="A528" s="49" t="n">
        <v>12882</v>
      </c>
      <c r="B528" s="49" t="s">
        <v>189</v>
      </c>
      <c r="C528" s="63" t="n">
        <v>40853</v>
      </c>
      <c r="D528" s="63" t="n">
        <v>40877</v>
      </c>
      <c r="E528" s="49" t="n">
        <v>2</v>
      </c>
      <c r="F528" s="54" t="n">
        <v>0</v>
      </c>
      <c r="G528" s="54" t="n">
        <v>0</v>
      </c>
      <c r="H528" s="54" t="n">
        <v>1463.04</v>
      </c>
      <c r="I528" s="54" t="n">
        <f aca="false">SUM(F528:H528)</f>
        <v>1463.04</v>
      </c>
      <c r="J528" s="49" t="n">
        <f aca="false">Calc!$C$5-D528</f>
        <v>10</v>
      </c>
      <c r="K528" s="49" t="n">
        <f aca="false">IF(J528&lt;=Calc!$C$11,4,IF(J528&lt;=Calc!$C$12,3,IF(J528&lt;=Calc!$C$13,2,1)))</f>
        <v>4</v>
      </c>
      <c r="L528" s="49" t="n">
        <f aca="false">1+(E528&gt;=Calc!$C$16)+(E528&gt;=Calc!$C$17)+(E528&gt;=Calc!$C$18)</f>
        <v>2</v>
      </c>
      <c r="M528" s="49" t="str">
        <f aca="false">IF(AND(K528=4,L528&gt;=3),"Champions",IF(AND(K528=3,L528&gt;=3),"Loyal",IF(K528&gt;=3,"Recent / New",IF(L528&gt;=3,"At Risk","Hibernating / Lost"))))</f>
        <v>Recent / New</v>
      </c>
      <c r="N528" s="54" t="n">
        <f aca="false">IF(AND(Calc!$C$2&lt;=2009,Calc!$C$3&gt;=2009),F528,0)+IF(AND(Calc!$C$2&lt;=2010,Calc!$C$3&gt;=2010),G528,0)+IF(AND(Calc!$C$2&lt;=2011,Calc!$C$3&gt;=2011),H528,0)</f>
        <v>1463.04</v>
      </c>
      <c r="O528" s="61" t="n">
        <f aca="false">IF(AND(N528&gt;0,OR(Calc!$C$4="*",B528=Calc!$C$4)),N528+ROW()*0.000000001,0)</f>
        <v>1463.040000528</v>
      </c>
    </row>
    <row r="529" customFormat="false" ht="15" hidden="false" customHeight="false" outlineLevel="0" collapsed="false">
      <c r="A529" s="49" t="n">
        <v>12883</v>
      </c>
      <c r="B529" s="49" t="s">
        <v>189</v>
      </c>
      <c r="C529" s="63" t="n">
        <v>40797</v>
      </c>
      <c r="D529" s="63" t="n">
        <v>40862</v>
      </c>
      <c r="E529" s="49" t="n">
        <v>4</v>
      </c>
      <c r="F529" s="54" t="n">
        <v>0</v>
      </c>
      <c r="G529" s="54" t="n">
        <v>0</v>
      </c>
      <c r="H529" s="54" t="n">
        <v>703.47</v>
      </c>
      <c r="I529" s="54" t="n">
        <f aca="false">SUM(F529:H529)</f>
        <v>703.47</v>
      </c>
      <c r="J529" s="49" t="n">
        <f aca="false">Calc!$C$5-D529</f>
        <v>25</v>
      </c>
      <c r="K529" s="49" t="n">
        <f aca="false">IF(J529&lt;=Calc!$C$11,4,IF(J529&lt;=Calc!$C$12,3,IF(J529&lt;=Calc!$C$13,2,1)))</f>
        <v>4</v>
      </c>
      <c r="L529" s="49" t="n">
        <f aca="false">1+(E529&gt;=Calc!$C$16)+(E529&gt;=Calc!$C$17)+(E529&gt;=Calc!$C$18)</f>
        <v>3</v>
      </c>
      <c r="M529" s="49" t="str">
        <f aca="false">IF(AND(K529=4,L529&gt;=3),"Champions",IF(AND(K529=3,L529&gt;=3),"Loyal",IF(K529&gt;=3,"Recent / New",IF(L529&gt;=3,"At Risk","Hibernating / Lost"))))</f>
        <v>Champions</v>
      </c>
      <c r="N529" s="54" t="n">
        <f aca="false">IF(AND(Calc!$C$2&lt;=2009,Calc!$C$3&gt;=2009),F529,0)+IF(AND(Calc!$C$2&lt;=2010,Calc!$C$3&gt;=2010),G529,0)+IF(AND(Calc!$C$2&lt;=2011,Calc!$C$3&gt;=2011),H529,0)</f>
        <v>703.47</v>
      </c>
      <c r="O529" s="61" t="n">
        <f aca="false">IF(AND(N529&gt;0,OR(Calc!$C$4="*",B529=Calc!$C$4)),N529+ROW()*0.000000001,0)</f>
        <v>703.470000529</v>
      </c>
    </row>
    <row r="530" customFormat="false" ht="15" hidden="false" customHeight="false" outlineLevel="0" collapsed="false">
      <c r="A530" s="49" t="n">
        <v>12884</v>
      </c>
      <c r="B530" s="49" t="s">
        <v>189</v>
      </c>
      <c r="C530" s="63" t="n">
        <v>40798</v>
      </c>
      <c r="D530" s="63" t="n">
        <v>40798</v>
      </c>
      <c r="E530" s="49" t="n">
        <v>1</v>
      </c>
      <c r="F530" s="54" t="n">
        <v>0</v>
      </c>
      <c r="G530" s="54" t="n">
        <v>0</v>
      </c>
      <c r="H530" s="54" t="n">
        <v>309.05</v>
      </c>
      <c r="I530" s="54" t="n">
        <f aca="false">SUM(F530:H530)</f>
        <v>309.05</v>
      </c>
      <c r="J530" s="49" t="n">
        <f aca="false">Calc!$C$5-D530</f>
        <v>89</v>
      </c>
      <c r="K530" s="49" t="n">
        <f aca="false">IF(J530&lt;=Calc!$C$11,4,IF(J530&lt;=Calc!$C$12,3,IF(J530&lt;=Calc!$C$13,2,1)))</f>
        <v>3</v>
      </c>
      <c r="L530" s="49" t="n">
        <f aca="false">1+(E530&gt;=Calc!$C$16)+(E530&gt;=Calc!$C$17)+(E530&gt;=Calc!$C$18)</f>
        <v>1</v>
      </c>
      <c r="M530" s="49" t="str">
        <f aca="false">IF(AND(K530=4,L530&gt;=3),"Champions",IF(AND(K530=3,L530&gt;=3),"Loyal",IF(K530&gt;=3,"Recent / New",IF(L530&gt;=3,"At Risk","Hibernating / Lost"))))</f>
        <v>Recent / New</v>
      </c>
      <c r="N530" s="54" t="n">
        <f aca="false">IF(AND(Calc!$C$2&lt;=2009,Calc!$C$3&gt;=2009),F530,0)+IF(AND(Calc!$C$2&lt;=2010,Calc!$C$3&gt;=2010),G530,0)+IF(AND(Calc!$C$2&lt;=2011,Calc!$C$3&gt;=2011),H530,0)</f>
        <v>309.05</v>
      </c>
      <c r="O530" s="61" t="n">
        <f aca="false">IF(AND(N530&gt;0,OR(Calc!$C$4="*",B530=Calc!$C$4)),N530+ROW()*0.000000001,0)</f>
        <v>309.05000053</v>
      </c>
    </row>
    <row r="531" customFormat="false" ht="15" hidden="false" customHeight="false" outlineLevel="0" collapsed="false">
      <c r="A531" s="49" t="n">
        <v>12885</v>
      </c>
      <c r="B531" s="49" t="s">
        <v>189</v>
      </c>
      <c r="C531" s="63" t="n">
        <v>40763</v>
      </c>
      <c r="D531" s="63" t="n">
        <v>40823</v>
      </c>
      <c r="E531" s="49" t="n">
        <v>3</v>
      </c>
      <c r="F531" s="54" t="n">
        <v>0</v>
      </c>
      <c r="G531" s="54" t="n">
        <v>0</v>
      </c>
      <c r="H531" s="54" t="n">
        <v>1158.27</v>
      </c>
      <c r="I531" s="54" t="n">
        <f aca="false">SUM(F531:H531)</f>
        <v>1158.27</v>
      </c>
      <c r="J531" s="49" t="n">
        <f aca="false">Calc!$C$5-D531</f>
        <v>64</v>
      </c>
      <c r="K531" s="49" t="n">
        <f aca="false">IF(J531&lt;=Calc!$C$11,4,IF(J531&lt;=Calc!$C$12,3,IF(J531&lt;=Calc!$C$13,2,1)))</f>
        <v>3</v>
      </c>
      <c r="L531" s="49" t="n">
        <f aca="false">1+(E531&gt;=Calc!$C$16)+(E531&gt;=Calc!$C$17)+(E531&gt;=Calc!$C$18)</f>
        <v>2</v>
      </c>
      <c r="M531" s="49" t="str">
        <f aca="false">IF(AND(K531=4,L531&gt;=3),"Champions",IF(AND(K531=3,L531&gt;=3),"Loyal",IF(K531&gt;=3,"Recent / New",IF(L531&gt;=3,"At Risk","Hibernating / Lost"))))</f>
        <v>Recent / New</v>
      </c>
      <c r="N531" s="54" t="n">
        <f aca="false">IF(AND(Calc!$C$2&lt;=2009,Calc!$C$3&gt;=2009),F531,0)+IF(AND(Calc!$C$2&lt;=2010,Calc!$C$3&gt;=2010),G531,0)+IF(AND(Calc!$C$2&lt;=2011,Calc!$C$3&gt;=2011),H531,0)</f>
        <v>1158.27</v>
      </c>
      <c r="O531" s="61" t="n">
        <f aca="false">IF(AND(N531&gt;0,OR(Calc!$C$4="*",B531=Calc!$C$4)),N531+ROW()*0.000000001,0)</f>
        <v>1158.270000531</v>
      </c>
    </row>
    <row r="532" customFormat="false" ht="15" hidden="false" customHeight="false" outlineLevel="0" collapsed="false">
      <c r="A532" s="49" t="n">
        <v>12886</v>
      </c>
      <c r="B532" s="49" t="s">
        <v>189</v>
      </c>
      <c r="C532" s="63" t="n">
        <v>40667</v>
      </c>
      <c r="D532" s="63" t="n">
        <v>40819</v>
      </c>
      <c r="E532" s="49" t="n">
        <v>2</v>
      </c>
      <c r="F532" s="54" t="n">
        <v>0</v>
      </c>
      <c r="G532" s="54" t="n">
        <v>0</v>
      </c>
      <c r="H532" s="54" t="n">
        <v>1351.09</v>
      </c>
      <c r="I532" s="54" t="n">
        <f aca="false">SUM(F532:H532)</f>
        <v>1351.09</v>
      </c>
      <c r="J532" s="49" t="n">
        <f aca="false">Calc!$C$5-D532</f>
        <v>68</v>
      </c>
      <c r="K532" s="49" t="n">
        <f aca="false">IF(J532&lt;=Calc!$C$11,4,IF(J532&lt;=Calc!$C$12,3,IF(J532&lt;=Calc!$C$13,2,1)))</f>
        <v>3</v>
      </c>
      <c r="L532" s="49" t="n">
        <f aca="false">1+(E532&gt;=Calc!$C$16)+(E532&gt;=Calc!$C$17)+(E532&gt;=Calc!$C$18)</f>
        <v>2</v>
      </c>
      <c r="M532" s="49" t="str">
        <f aca="false">IF(AND(K532=4,L532&gt;=3),"Champions",IF(AND(K532=3,L532&gt;=3),"Loyal",IF(K532&gt;=3,"Recent / New",IF(L532&gt;=3,"At Risk","Hibernating / Lost"))))</f>
        <v>Recent / New</v>
      </c>
      <c r="N532" s="54" t="n">
        <f aca="false">IF(AND(Calc!$C$2&lt;=2009,Calc!$C$3&gt;=2009),F532,0)+IF(AND(Calc!$C$2&lt;=2010,Calc!$C$3&gt;=2010),G532,0)+IF(AND(Calc!$C$2&lt;=2011,Calc!$C$3&gt;=2011),H532,0)</f>
        <v>1351.09</v>
      </c>
      <c r="O532" s="61" t="n">
        <f aca="false">IF(AND(N532&gt;0,OR(Calc!$C$4="*",B532=Calc!$C$4)),N532+ROW()*0.000000001,0)</f>
        <v>1351.090000532</v>
      </c>
    </row>
    <row r="533" customFormat="false" ht="15" hidden="false" customHeight="false" outlineLevel="0" collapsed="false">
      <c r="A533" s="49" t="n">
        <v>12887</v>
      </c>
      <c r="B533" s="49" t="s">
        <v>189</v>
      </c>
      <c r="C533" s="63" t="n">
        <v>40503</v>
      </c>
      <c r="D533" s="63" t="n">
        <v>40503</v>
      </c>
      <c r="E533" s="49" t="n">
        <v>1</v>
      </c>
      <c r="F533" s="54" t="n">
        <v>0</v>
      </c>
      <c r="G533" s="54" t="n">
        <v>222.4</v>
      </c>
      <c r="H533" s="54" t="n">
        <v>0</v>
      </c>
      <c r="I533" s="54" t="n">
        <f aca="false">SUM(F533:H533)</f>
        <v>222.4</v>
      </c>
      <c r="J533" s="49" t="n">
        <f aca="false">Calc!$C$5-D533</f>
        <v>384</v>
      </c>
      <c r="K533" s="49" t="n">
        <f aca="false">IF(J533&lt;=Calc!$C$11,4,IF(J533&lt;=Calc!$C$12,3,IF(J533&lt;=Calc!$C$13,2,1)))</f>
        <v>1</v>
      </c>
      <c r="L533" s="49" t="n">
        <f aca="false">1+(E533&gt;=Calc!$C$16)+(E533&gt;=Calc!$C$17)+(E533&gt;=Calc!$C$18)</f>
        <v>1</v>
      </c>
      <c r="M533" s="49" t="str">
        <f aca="false">IF(AND(K533=4,L533&gt;=3),"Champions",IF(AND(K533=3,L533&gt;=3),"Loyal",IF(K533&gt;=3,"Recent / New",IF(L533&gt;=3,"At Risk","Hibernating / Lost"))))</f>
        <v>Hibernating / Lost</v>
      </c>
      <c r="N533" s="54" t="n">
        <f aca="false">IF(AND(Calc!$C$2&lt;=2009,Calc!$C$3&gt;=2009),F533,0)+IF(AND(Calc!$C$2&lt;=2010,Calc!$C$3&gt;=2010),G533,0)+IF(AND(Calc!$C$2&lt;=2011,Calc!$C$3&gt;=2011),H533,0)</f>
        <v>222.4</v>
      </c>
      <c r="O533" s="61" t="n">
        <f aca="false">IF(AND(N533&gt;0,OR(Calc!$C$4="*",B533=Calc!$C$4)),N533+ROW()*0.000000001,0)</f>
        <v>222.400000533</v>
      </c>
    </row>
    <row r="534" customFormat="false" ht="15" hidden="false" customHeight="false" outlineLevel="0" collapsed="false">
      <c r="A534" s="49" t="n">
        <v>12888</v>
      </c>
      <c r="B534" s="49" t="s">
        <v>189</v>
      </c>
      <c r="C534" s="63" t="n">
        <v>40631</v>
      </c>
      <c r="D534" s="63" t="n">
        <v>40672</v>
      </c>
      <c r="E534" s="49" t="n">
        <v>2</v>
      </c>
      <c r="F534" s="54" t="n">
        <v>0</v>
      </c>
      <c r="G534" s="54" t="n">
        <v>0</v>
      </c>
      <c r="H534" s="54" t="n">
        <v>313.77</v>
      </c>
      <c r="I534" s="54" t="n">
        <f aca="false">SUM(F534:H534)</f>
        <v>313.77</v>
      </c>
      <c r="J534" s="49" t="n">
        <f aca="false">Calc!$C$5-D534</f>
        <v>215</v>
      </c>
      <c r="K534" s="49" t="n">
        <f aca="false">IF(J534&lt;=Calc!$C$11,4,IF(J534&lt;=Calc!$C$12,3,IF(J534&lt;=Calc!$C$13,2,1)))</f>
        <v>2</v>
      </c>
      <c r="L534" s="49" t="n">
        <f aca="false">1+(E534&gt;=Calc!$C$16)+(E534&gt;=Calc!$C$17)+(E534&gt;=Calc!$C$18)</f>
        <v>2</v>
      </c>
      <c r="M534" s="49" t="str">
        <f aca="false">IF(AND(K534=4,L534&gt;=3),"Champions",IF(AND(K534=3,L534&gt;=3),"Loyal",IF(K534&gt;=3,"Recent / New",IF(L534&gt;=3,"At Risk","Hibernating / Lost"))))</f>
        <v>Hibernating / Lost</v>
      </c>
      <c r="N534" s="54" t="n">
        <f aca="false">IF(AND(Calc!$C$2&lt;=2009,Calc!$C$3&gt;=2009),F534,0)+IF(AND(Calc!$C$2&lt;=2010,Calc!$C$3&gt;=2010),G534,0)+IF(AND(Calc!$C$2&lt;=2011,Calc!$C$3&gt;=2011),H534,0)</f>
        <v>313.77</v>
      </c>
      <c r="O534" s="61" t="n">
        <f aca="false">IF(AND(N534&gt;0,OR(Calc!$C$4="*",B534=Calc!$C$4)),N534+ROW()*0.000000001,0)</f>
        <v>313.770000534</v>
      </c>
    </row>
    <row r="535" customFormat="false" ht="15" hidden="false" customHeight="false" outlineLevel="0" collapsed="false">
      <c r="A535" s="49" t="n">
        <v>12889</v>
      </c>
      <c r="B535" s="49" t="s">
        <v>189</v>
      </c>
      <c r="C535" s="63" t="n">
        <v>40384</v>
      </c>
      <c r="D535" s="63" t="n">
        <v>40505</v>
      </c>
      <c r="E535" s="49" t="n">
        <v>4</v>
      </c>
      <c r="F535" s="54" t="n">
        <v>0</v>
      </c>
      <c r="G535" s="54" t="n">
        <v>365.66</v>
      </c>
      <c r="H535" s="54" t="n">
        <v>0</v>
      </c>
      <c r="I535" s="54" t="n">
        <f aca="false">SUM(F535:H535)</f>
        <v>365.66</v>
      </c>
      <c r="J535" s="49" t="n">
        <f aca="false">Calc!$C$5-D535</f>
        <v>382</v>
      </c>
      <c r="K535" s="49" t="n">
        <f aca="false">IF(J535&lt;=Calc!$C$11,4,IF(J535&lt;=Calc!$C$12,3,IF(J535&lt;=Calc!$C$13,2,1)))</f>
        <v>1</v>
      </c>
      <c r="L535" s="49" t="n">
        <f aca="false">1+(E535&gt;=Calc!$C$16)+(E535&gt;=Calc!$C$17)+(E535&gt;=Calc!$C$18)</f>
        <v>3</v>
      </c>
      <c r="M535" s="49" t="str">
        <f aca="false">IF(AND(K535=4,L535&gt;=3),"Champions",IF(AND(K535=3,L535&gt;=3),"Loyal",IF(K535&gt;=3,"Recent / New",IF(L535&gt;=3,"At Risk","Hibernating / Lost"))))</f>
        <v>At Risk</v>
      </c>
      <c r="N535" s="54" t="n">
        <f aca="false">IF(AND(Calc!$C$2&lt;=2009,Calc!$C$3&gt;=2009),F535,0)+IF(AND(Calc!$C$2&lt;=2010,Calc!$C$3&gt;=2010),G535,0)+IF(AND(Calc!$C$2&lt;=2011,Calc!$C$3&gt;=2011),H535,0)</f>
        <v>365.66</v>
      </c>
      <c r="O535" s="61" t="n">
        <f aca="false">IF(AND(N535&gt;0,OR(Calc!$C$4="*",B535=Calc!$C$4)),N535+ROW()*0.000000001,0)</f>
        <v>365.660000535</v>
      </c>
    </row>
    <row r="536" customFormat="false" ht="15" hidden="false" customHeight="false" outlineLevel="0" collapsed="false">
      <c r="A536" s="49" t="n">
        <v>12890</v>
      </c>
      <c r="B536" s="49" t="s">
        <v>189</v>
      </c>
      <c r="C536" s="63" t="n">
        <v>40499</v>
      </c>
      <c r="D536" s="63" t="n">
        <v>40862</v>
      </c>
      <c r="E536" s="49" t="n">
        <v>2</v>
      </c>
      <c r="F536" s="54" t="n">
        <v>0</v>
      </c>
      <c r="G536" s="54" t="n">
        <v>329.3</v>
      </c>
      <c r="H536" s="54" t="n">
        <v>376.72</v>
      </c>
      <c r="I536" s="54" t="n">
        <f aca="false">SUM(F536:H536)</f>
        <v>706.02</v>
      </c>
      <c r="J536" s="49" t="n">
        <f aca="false">Calc!$C$5-D536</f>
        <v>25</v>
      </c>
      <c r="K536" s="49" t="n">
        <f aca="false">IF(J536&lt;=Calc!$C$11,4,IF(J536&lt;=Calc!$C$12,3,IF(J536&lt;=Calc!$C$13,2,1)))</f>
        <v>4</v>
      </c>
      <c r="L536" s="49" t="n">
        <f aca="false">1+(E536&gt;=Calc!$C$16)+(E536&gt;=Calc!$C$17)+(E536&gt;=Calc!$C$18)</f>
        <v>2</v>
      </c>
      <c r="M536" s="49" t="str">
        <f aca="false">IF(AND(K536=4,L536&gt;=3),"Champions",IF(AND(K536=3,L536&gt;=3),"Loyal",IF(K536&gt;=3,"Recent / New",IF(L536&gt;=3,"At Risk","Hibernating / Lost"))))</f>
        <v>Recent / New</v>
      </c>
      <c r="N536" s="54" t="n">
        <f aca="false">IF(AND(Calc!$C$2&lt;=2009,Calc!$C$3&gt;=2009),F536,0)+IF(AND(Calc!$C$2&lt;=2010,Calc!$C$3&gt;=2010),G536,0)+IF(AND(Calc!$C$2&lt;=2011,Calc!$C$3&gt;=2011),H536,0)</f>
        <v>706.02</v>
      </c>
      <c r="O536" s="61" t="n">
        <f aca="false">IF(AND(N536&gt;0,OR(Calc!$C$4="*",B536=Calc!$C$4)),N536+ROW()*0.000000001,0)</f>
        <v>706.020000536</v>
      </c>
    </row>
    <row r="537" customFormat="false" ht="15" hidden="false" customHeight="false" outlineLevel="0" collapsed="false">
      <c r="A537" s="49" t="n">
        <v>12891</v>
      </c>
      <c r="B537" s="49" t="s">
        <v>189</v>
      </c>
      <c r="C537" s="63" t="n">
        <v>40227</v>
      </c>
      <c r="D537" s="63" t="n">
        <v>40701</v>
      </c>
      <c r="E537" s="49" t="n">
        <v>11</v>
      </c>
      <c r="F537" s="54" t="n">
        <v>0</v>
      </c>
      <c r="G537" s="54" t="n">
        <v>488.5</v>
      </c>
      <c r="H537" s="54" t="n">
        <v>331</v>
      </c>
      <c r="I537" s="54" t="n">
        <f aca="false">SUM(F537:H537)</f>
        <v>819.5</v>
      </c>
      <c r="J537" s="49" t="n">
        <f aca="false">Calc!$C$5-D537</f>
        <v>186</v>
      </c>
      <c r="K537" s="49" t="n">
        <f aca="false">IF(J537&lt;=Calc!$C$11,4,IF(J537&lt;=Calc!$C$12,3,IF(J537&lt;=Calc!$C$13,2,1)))</f>
        <v>2</v>
      </c>
      <c r="L537" s="49" t="n">
        <f aca="false">1+(E537&gt;=Calc!$C$16)+(E537&gt;=Calc!$C$17)+(E537&gt;=Calc!$C$18)</f>
        <v>4</v>
      </c>
      <c r="M537" s="49" t="str">
        <f aca="false">IF(AND(K537=4,L537&gt;=3),"Champions",IF(AND(K537=3,L537&gt;=3),"Loyal",IF(K537&gt;=3,"Recent / New",IF(L537&gt;=3,"At Risk","Hibernating / Lost"))))</f>
        <v>At Risk</v>
      </c>
      <c r="N537" s="54" t="n">
        <f aca="false">IF(AND(Calc!$C$2&lt;=2009,Calc!$C$3&gt;=2009),F537,0)+IF(AND(Calc!$C$2&lt;=2010,Calc!$C$3&gt;=2010),G537,0)+IF(AND(Calc!$C$2&lt;=2011,Calc!$C$3&gt;=2011),H537,0)</f>
        <v>819.5</v>
      </c>
      <c r="O537" s="61" t="n">
        <f aca="false">IF(AND(N537&gt;0,OR(Calc!$C$4="*",B537=Calc!$C$4)),N537+ROW()*0.000000001,0)</f>
        <v>819.500000537</v>
      </c>
    </row>
    <row r="538" customFormat="false" ht="15" hidden="false" customHeight="false" outlineLevel="0" collapsed="false">
      <c r="A538" s="49" t="n">
        <v>12892</v>
      </c>
      <c r="B538" s="49" t="s">
        <v>189</v>
      </c>
      <c r="C538" s="63" t="n">
        <v>40490</v>
      </c>
      <c r="D538" s="63" t="n">
        <v>40490</v>
      </c>
      <c r="E538" s="49" t="n">
        <v>1</v>
      </c>
      <c r="F538" s="54" t="n">
        <v>0</v>
      </c>
      <c r="G538" s="54" t="n">
        <v>263.38</v>
      </c>
      <c r="H538" s="54" t="n">
        <v>0</v>
      </c>
      <c r="I538" s="54" t="n">
        <f aca="false">SUM(F538:H538)</f>
        <v>263.38</v>
      </c>
      <c r="J538" s="49" t="n">
        <f aca="false">Calc!$C$5-D538</f>
        <v>397</v>
      </c>
      <c r="K538" s="49" t="n">
        <f aca="false">IF(J538&lt;=Calc!$C$11,4,IF(J538&lt;=Calc!$C$12,3,IF(J538&lt;=Calc!$C$13,2,1)))</f>
        <v>1</v>
      </c>
      <c r="L538" s="49" t="n">
        <f aca="false">1+(E538&gt;=Calc!$C$16)+(E538&gt;=Calc!$C$17)+(E538&gt;=Calc!$C$18)</f>
        <v>1</v>
      </c>
      <c r="M538" s="49" t="str">
        <f aca="false">IF(AND(K538=4,L538&gt;=3),"Champions",IF(AND(K538=3,L538&gt;=3),"Loyal",IF(K538&gt;=3,"Recent / New",IF(L538&gt;=3,"At Risk","Hibernating / Lost"))))</f>
        <v>Hibernating / Lost</v>
      </c>
      <c r="N538" s="54" t="n">
        <f aca="false">IF(AND(Calc!$C$2&lt;=2009,Calc!$C$3&gt;=2009),F538,0)+IF(AND(Calc!$C$2&lt;=2010,Calc!$C$3&gt;=2010),G538,0)+IF(AND(Calc!$C$2&lt;=2011,Calc!$C$3&gt;=2011),H538,0)</f>
        <v>263.38</v>
      </c>
      <c r="O538" s="61" t="n">
        <f aca="false">IF(AND(N538&gt;0,OR(Calc!$C$4="*",B538=Calc!$C$4)),N538+ROW()*0.000000001,0)</f>
        <v>263.380000538</v>
      </c>
    </row>
    <row r="539" customFormat="false" ht="15" hidden="false" customHeight="false" outlineLevel="0" collapsed="false">
      <c r="A539" s="49" t="n">
        <v>12893</v>
      </c>
      <c r="B539" s="49" t="s">
        <v>189</v>
      </c>
      <c r="C539" s="63" t="n">
        <v>40856</v>
      </c>
      <c r="D539" s="63" t="n">
        <v>40856</v>
      </c>
      <c r="E539" s="49" t="n">
        <v>1</v>
      </c>
      <c r="F539" s="54" t="n">
        <v>0</v>
      </c>
      <c r="G539" s="54" t="n">
        <v>0</v>
      </c>
      <c r="H539" s="54" t="n">
        <v>176.55</v>
      </c>
      <c r="I539" s="54" t="n">
        <f aca="false">SUM(F539:H539)</f>
        <v>176.55</v>
      </c>
      <c r="J539" s="49" t="n">
        <f aca="false">Calc!$C$5-D539</f>
        <v>31</v>
      </c>
      <c r="K539" s="49" t="n">
        <f aca="false">IF(J539&lt;=Calc!$C$11,4,IF(J539&lt;=Calc!$C$12,3,IF(J539&lt;=Calc!$C$13,2,1)))</f>
        <v>3</v>
      </c>
      <c r="L539" s="49" t="n">
        <f aca="false">1+(E539&gt;=Calc!$C$16)+(E539&gt;=Calc!$C$17)+(E539&gt;=Calc!$C$18)</f>
        <v>1</v>
      </c>
      <c r="M539" s="49" t="str">
        <f aca="false">IF(AND(K539=4,L539&gt;=3),"Champions",IF(AND(K539=3,L539&gt;=3),"Loyal",IF(K539&gt;=3,"Recent / New",IF(L539&gt;=3,"At Risk","Hibernating / Lost"))))</f>
        <v>Recent / New</v>
      </c>
      <c r="N539" s="54" t="n">
        <f aca="false">IF(AND(Calc!$C$2&lt;=2009,Calc!$C$3&gt;=2009),F539,0)+IF(AND(Calc!$C$2&lt;=2010,Calc!$C$3&gt;=2010),G539,0)+IF(AND(Calc!$C$2&lt;=2011,Calc!$C$3&gt;=2011),H539,0)</f>
        <v>176.55</v>
      </c>
      <c r="O539" s="61" t="n">
        <f aca="false">IF(AND(N539&gt;0,OR(Calc!$C$4="*",B539=Calc!$C$4)),N539+ROW()*0.000000001,0)</f>
        <v>176.550000539</v>
      </c>
    </row>
    <row r="540" customFormat="false" ht="15" hidden="false" customHeight="false" outlineLevel="0" collapsed="false">
      <c r="A540" s="49" t="n">
        <v>12894</v>
      </c>
      <c r="B540" s="49" t="s">
        <v>189</v>
      </c>
      <c r="C540" s="63" t="n">
        <v>40311</v>
      </c>
      <c r="D540" s="63" t="n">
        <v>40311</v>
      </c>
      <c r="E540" s="49" t="n">
        <v>1</v>
      </c>
      <c r="F540" s="54" t="n">
        <v>0</v>
      </c>
      <c r="G540" s="54" t="n">
        <v>157.35</v>
      </c>
      <c r="H540" s="54" t="n">
        <v>0</v>
      </c>
      <c r="I540" s="54" t="n">
        <f aca="false">SUM(F540:H540)</f>
        <v>157.35</v>
      </c>
      <c r="J540" s="49" t="n">
        <f aca="false">Calc!$C$5-D540</f>
        <v>576</v>
      </c>
      <c r="K540" s="49" t="n">
        <f aca="false">IF(J540&lt;=Calc!$C$11,4,IF(J540&lt;=Calc!$C$12,3,IF(J540&lt;=Calc!$C$13,2,1)))</f>
        <v>1</v>
      </c>
      <c r="L540" s="49" t="n">
        <f aca="false">1+(E540&gt;=Calc!$C$16)+(E540&gt;=Calc!$C$17)+(E540&gt;=Calc!$C$18)</f>
        <v>1</v>
      </c>
      <c r="M540" s="49" t="str">
        <f aca="false">IF(AND(K540=4,L540&gt;=3),"Champions",IF(AND(K540=3,L540&gt;=3),"Loyal",IF(K540&gt;=3,"Recent / New",IF(L540&gt;=3,"At Risk","Hibernating / Lost"))))</f>
        <v>Hibernating / Lost</v>
      </c>
      <c r="N540" s="54" t="n">
        <f aca="false">IF(AND(Calc!$C$2&lt;=2009,Calc!$C$3&gt;=2009),F540,0)+IF(AND(Calc!$C$2&lt;=2010,Calc!$C$3&gt;=2010),G540,0)+IF(AND(Calc!$C$2&lt;=2011,Calc!$C$3&gt;=2011),H540,0)</f>
        <v>157.35</v>
      </c>
      <c r="O540" s="61" t="n">
        <f aca="false">IF(AND(N540&gt;0,OR(Calc!$C$4="*",B540=Calc!$C$4)),N540+ROW()*0.000000001,0)</f>
        <v>157.35000054</v>
      </c>
    </row>
    <row r="541" customFormat="false" ht="15" hidden="false" customHeight="false" outlineLevel="0" collapsed="false">
      <c r="A541" s="49" t="n">
        <v>12895</v>
      </c>
      <c r="B541" s="49" t="s">
        <v>189</v>
      </c>
      <c r="C541" s="63" t="n">
        <v>40800</v>
      </c>
      <c r="D541" s="63" t="n">
        <v>40844</v>
      </c>
      <c r="E541" s="49" t="n">
        <v>2</v>
      </c>
      <c r="F541" s="54" t="n">
        <v>0</v>
      </c>
      <c r="G541" s="54" t="n">
        <v>0</v>
      </c>
      <c r="H541" s="54" t="n">
        <v>347.3</v>
      </c>
      <c r="I541" s="54" t="n">
        <f aca="false">SUM(F541:H541)</f>
        <v>347.3</v>
      </c>
      <c r="J541" s="49" t="n">
        <f aca="false">Calc!$C$5-D541</f>
        <v>43</v>
      </c>
      <c r="K541" s="49" t="n">
        <f aca="false">IF(J541&lt;=Calc!$C$11,4,IF(J541&lt;=Calc!$C$12,3,IF(J541&lt;=Calc!$C$13,2,1)))</f>
        <v>3</v>
      </c>
      <c r="L541" s="49" t="n">
        <f aca="false">1+(E541&gt;=Calc!$C$16)+(E541&gt;=Calc!$C$17)+(E541&gt;=Calc!$C$18)</f>
        <v>2</v>
      </c>
      <c r="M541" s="49" t="str">
        <f aca="false">IF(AND(K541=4,L541&gt;=3),"Champions",IF(AND(K541=3,L541&gt;=3),"Loyal",IF(K541&gt;=3,"Recent / New",IF(L541&gt;=3,"At Risk","Hibernating / Lost"))))</f>
        <v>Recent / New</v>
      </c>
      <c r="N541" s="54" t="n">
        <f aca="false">IF(AND(Calc!$C$2&lt;=2009,Calc!$C$3&gt;=2009),F541,0)+IF(AND(Calc!$C$2&lt;=2010,Calc!$C$3&gt;=2010),G541,0)+IF(AND(Calc!$C$2&lt;=2011,Calc!$C$3&gt;=2011),H541,0)</f>
        <v>347.3</v>
      </c>
      <c r="O541" s="61" t="n">
        <f aca="false">IF(AND(N541&gt;0,OR(Calc!$C$4="*",B541=Calc!$C$4)),N541+ROW()*0.000000001,0)</f>
        <v>347.300000541</v>
      </c>
    </row>
    <row r="542" customFormat="false" ht="15" hidden="false" customHeight="false" outlineLevel="0" collapsed="false">
      <c r="A542" s="49" t="n">
        <v>12897</v>
      </c>
      <c r="B542" s="49" t="s">
        <v>189</v>
      </c>
      <c r="C542" s="63" t="n">
        <v>40343</v>
      </c>
      <c r="D542" s="63" t="n">
        <v>40682</v>
      </c>
      <c r="E542" s="49" t="n">
        <v>4</v>
      </c>
      <c r="F542" s="54" t="n">
        <v>0</v>
      </c>
      <c r="G542" s="54" t="n">
        <v>297.75</v>
      </c>
      <c r="H542" s="54" t="n">
        <v>216.5</v>
      </c>
      <c r="I542" s="54" t="n">
        <f aca="false">SUM(F542:H542)</f>
        <v>514.25</v>
      </c>
      <c r="J542" s="49" t="n">
        <f aca="false">Calc!$C$5-D542</f>
        <v>205</v>
      </c>
      <c r="K542" s="49" t="n">
        <f aca="false">IF(J542&lt;=Calc!$C$11,4,IF(J542&lt;=Calc!$C$12,3,IF(J542&lt;=Calc!$C$13,2,1)))</f>
        <v>2</v>
      </c>
      <c r="L542" s="49" t="n">
        <f aca="false">1+(E542&gt;=Calc!$C$16)+(E542&gt;=Calc!$C$17)+(E542&gt;=Calc!$C$18)</f>
        <v>3</v>
      </c>
      <c r="M542" s="49" t="str">
        <f aca="false">IF(AND(K542=4,L542&gt;=3),"Champions",IF(AND(K542=3,L542&gt;=3),"Loyal",IF(K542&gt;=3,"Recent / New",IF(L542&gt;=3,"At Risk","Hibernating / Lost"))))</f>
        <v>At Risk</v>
      </c>
      <c r="N542" s="54" t="n">
        <f aca="false">IF(AND(Calc!$C$2&lt;=2009,Calc!$C$3&gt;=2009),F542,0)+IF(AND(Calc!$C$2&lt;=2010,Calc!$C$3&gt;=2010),G542,0)+IF(AND(Calc!$C$2&lt;=2011,Calc!$C$3&gt;=2011),H542,0)</f>
        <v>514.25</v>
      </c>
      <c r="O542" s="61" t="n">
        <f aca="false">IF(AND(N542&gt;0,OR(Calc!$C$4="*",B542=Calc!$C$4)),N542+ROW()*0.000000001,0)</f>
        <v>514.250000542</v>
      </c>
    </row>
    <row r="543" customFormat="false" ht="15" hidden="false" customHeight="false" outlineLevel="0" collapsed="false">
      <c r="A543" s="49" t="n">
        <v>12898</v>
      </c>
      <c r="B543" s="49" t="s">
        <v>189</v>
      </c>
      <c r="C543" s="63" t="n">
        <v>40227</v>
      </c>
      <c r="D543" s="63" t="n">
        <v>40423</v>
      </c>
      <c r="E543" s="49" t="n">
        <v>2</v>
      </c>
      <c r="F543" s="54" t="n">
        <v>0</v>
      </c>
      <c r="G543" s="54" t="n">
        <v>296.21</v>
      </c>
      <c r="H543" s="54" t="n">
        <v>0</v>
      </c>
      <c r="I543" s="54" t="n">
        <f aca="false">SUM(F543:H543)</f>
        <v>296.21</v>
      </c>
      <c r="J543" s="49" t="n">
        <f aca="false">Calc!$C$5-D543</f>
        <v>464</v>
      </c>
      <c r="K543" s="49" t="n">
        <f aca="false">IF(J543&lt;=Calc!$C$11,4,IF(J543&lt;=Calc!$C$12,3,IF(J543&lt;=Calc!$C$13,2,1)))</f>
        <v>1</v>
      </c>
      <c r="L543" s="49" t="n">
        <f aca="false">1+(E543&gt;=Calc!$C$16)+(E543&gt;=Calc!$C$17)+(E543&gt;=Calc!$C$18)</f>
        <v>2</v>
      </c>
      <c r="M543" s="49" t="str">
        <f aca="false">IF(AND(K543=4,L543&gt;=3),"Champions",IF(AND(K543=3,L543&gt;=3),"Loyal",IF(K543&gt;=3,"Recent / New",IF(L543&gt;=3,"At Risk","Hibernating / Lost"))))</f>
        <v>Hibernating / Lost</v>
      </c>
      <c r="N543" s="54" t="n">
        <f aca="false">IF(AND(Calc!$C$2&lt;=2009,Calc!$C$3&gt;=2009),F543,0)+IF(AND(Calc!$C$2&lt;=2010,Calc!$C$3&gt;=2010),G543,0)+IF(AND(Calc!$C$2&lt;=2011,Calc!$C$3&gt;=2011),H543,0)</f>
        <v>296.21</v>
      </c>
      <c r="O543" s="61" t="n">
        <f aca="false">IF(AND(N543&gt;0,OR(Calc!$C$4="*",B543=Calc!$C$4)),N543+ROW()*0.000000001,0)</f>
        <v>296.210000543</v>
      </c>
    </row>
    <row r="544" customFormat="false" ht="15" hidden="false" customHeight="false" outlineLevel="0" collapsed="false">
      <c r="A544" s="49" t="n">
        <v>12899</v>
      </c>
      <c r="B544" s="49" t="s">
        <v>189</v>
      </c>
      <c r="C544" s="63" t="n">
        <v>40473</v>
      </c>
      <c r="D544" s="63" t="n">
        <v>40473</v>
      </c>
      <c r="E544" s="49" t="n">
        <v>1</v>
      </c>
      <c r="F544" s="54" t="n">
        <v>0</v>
      </c>
      <c r="G544" s="54" t="n">
        <v>366.4</v>
      </c>
      <c r="H544" s="54" t="n">
        <v>0</v>
      </c>
      <c r="I544" s="54" t="n">
        <f aca="false">SUM(F544:H544)</f>
        <v>366.4</v>
      </c>
      <c r="J544" s="49" t="n">
        <f aca="false">Calc!$C$5-D544</f>
        <v>414</v>
      </c>
      <c r="K544" s="49" t="n">
        <f aca="false">IF(J544&lt;=Calc!$C$11,4,IF(J544&lt;=Calc!$C$12,3,IF(J544&lt;=Calc!$C$13,2,1)))</f>
        <v>1</v>
      </c>
      <c r="L544" s="49" t="n">
        <f aca="false">1+(E544&gt;=Calc!$C$16)+(E544&gt;=Calc!$C$17)+(E544&gt;=Calc!$C$18)</f>
        <v>1</v>
      </c>
      <c r="M544" s="49" t="str">
        <f aca="false">IF(AND(K544=4,L544&gt;=3),"Champions",IF(AND(K544=3,L544&gt;=3),"Loyal",IF(K544&gt;=3,"Recent / New",IF(L544&gt;=3,"At Risk","Hibernating / Lost"))))</f>
        <v>Hibernating / Lost</v>
      </c>
      <c r="N544" s="54" t="n">
        <f aca="false">IF(AND(Calc!$C$2&lt;=2009,Calc!$C$3&gt;=2009),F544,0)+IF(AND(Calc!$C$2&lt;=2010,Calc!$C$3&gt;=2010),G544,0)+IF(AND(Calc!$C$2&lt;=2011,Calc!$C$3&gt;=2011),H544,0)</f>
        <v>366.4</v>
      </c>
      <c r="O544" s="61" t="n">
        <f aca="false">IF(AND(N544&gt;0,OR(Calc!$C$4="*",B544=Calc!$C$4)),N544+ROW()*0.000000001,0)</f>
        <v>366.400000544</v>
      </c>
    </row>
    <row r="545" customFormat="false" ht="15" hidden="false" customHeight="false" outlineLevel="0" collapsed="false">
      <c r="A545" s="49" t="n">
        <v>12900</v>
      </c>
      <c r="B545" s="49" t="s">
        <v>189</v>
      </c>
      <c r="C545" s="63" t="n">
        <v>40464</v>
      </c>
      <c r="D545" s="63" t="n">
        <v>40464</v>
      </c>
      <c r="E545" s="49" t="n">
        <v>1</v>
      </c>
      <c r="F545" s="54" t="n">
        <v>0</v>
      </c>
      <c r="G545" s="54" t="n">
        <v>340.33</v>
      </c>
      <c r="H545" s="54" t="n">
        <v>0</v>
      </c>
      <c r="I545" s="54" t="n">
        <f aca="false">SUM(F545:H545)</f>
        <v>340.33</v>
      </c>
      <c r="J545" s="49" t="n">
        <f aca="false">Calc!$C$5-D545</f>
        <v>423</v>
      </c>
      <c r="K545" s="49" t="n">
        <f aca="false">IF(J545&lt;=Calc!$C$11,4,IF(J545&lt;=Calc!$C$12,3,IF(J545&lt;=Calc!$C$13,2,1)))</f>
        <v>1</v>
      </c>
      <c r="L545" s="49" t="n">
        <f aca="false">1+(E545&gt;=Calc!$C$16)+(E545&gt;=Calc!$C$17)+(E545&gt;=Calc!$C$18)</f>
        <v>1</v>
      </c>
      <c r="M545" s="49" t="str">
        <f aca="false">IF(AND(K545=4,L545&gt;=3),"Champions",IF(AND(K545=3,L545&gt;=3),"Loyal",IF(K545&gt;=3,"Recent / New",IF(L545&gt;=3,"At Risk","Hibernating / Lost"))))</f>
        <v>Hibernating / Lost</v>
      </c>
      <c r="N545" s="54" t="n">
        <f aca="false">IF(AND(Calc!$C$2&lt;=2009,Calc!$C$3&gt;=2009),F545,0)+IF(AND(Calc!$C$2&lt;=2010,Calc!$C$3&gt;=2010),G545,0)+IF(AND(Calc!$C$2&lt;=2011,Calc!$C$3&gt;=2011),H545,0)</f>
        <v>340.33</v>
      </c>
      <c r="O545" s="61" t="n">
        <f aca="false">IF(AND(N545&gt;0,OR(Calc!$C$4="*",B545=Calc!$C$4)),N545+ROW()*0.000000001,0)</f>
        <v>340.330000545</v>
      </c>
    </row>
    <row r="546" customFormat="false" ht="15" hidden="false" customHeight="false" outlineLevel="0" collapsed="false">
      <c r="A546" s="49" t="n">
        <v>12901</v>
      </c>
      <c r="B546" s="49" t="s">
        <v>189</v>
      </c>
      <c r="C546" s="63" t="n">
        <v>40616</v>
      </c>
      <c r="D546" s="63" t="n">
        <v>40878</v>
      </c>
      <c r="E546" s="49" t="n">
        <v>28</v>
      </c>
      <c r="F546" s="54" t="n">
        <v>0</v>
      </c>
      <c r="G546" s="54" t="n">
        <v>0</v>
      </c>
      <c r="H546" s="54" t="n">
        <v>16316.14</v>
      </c>
      <c r="I546" s="54" t="n">
        <f aca="false">SUM(F546:H546)</f>
        <v>16316.14</v>
      </c>
      <c r="J546" s="49" t="n">
        <f aca="false">Calc!$C$5-D546</f>
        <v>9</v>
      </c>
      <c r="K546" s="49" t="n">
        <f aca="false">IF(J546&lt;=Calc!$C$11,4,IF(J546&lt;=Calc!$C$12,3,IF(J546&lt;=Calc!$C$13,2,1)))</f>
        <v>4</v>
      </c>
      <c r="L546" s="49" t="n">
        <f aca="false">1+(E546&gt;=Calc!$C$16)+(E546&gt;=Calc!$C$17)+(E546&gt;=Calc!$C$18)</f>
        <v>4</v>
      </c>
      <c r="M546" s="49" t="str">
        <f aca="false">IF(AND(K546=4,L546&gt;=3),"Champions",IF(AND(K546=3,L546&gt;=3),"Loyal",IF(K546&gt;=3,"Recent / New",IF(L546&gt;=3,"At Risk","Hibernating / Lost"))))</f>
        <v>Champions</v>
      </c>
      <c r="N546" s="54" t="n">
        <f aca="false">IF(AND(Calc!$C$2&lt;=2009,Calc!$C$3&gt;=2009),F546,0)+IF(AND(Calc!$C$2&lt;=2010,Calc!$C$3&gt;=2010),G546,0)+IF(AND(Calc!$C$2&lt;=2011,Calc!$C$3&gt;=2011),H546,0)</f>
        <v>16316.14</v>
      </c>
      <c r="O546" s="61" t="n">
        <f aca="false">IF(AND(N546&gt;0,OR(Calc!$C$4="*",B546=Calc!$C$4)),N546+ROW()*0.000000001,0)</f>
        <v>16316.140000546</v>
      </c>
    </row>
    <row r="547" customFormat="false" ht="15" hidden="false" customHeight="false" outlineLevel="0" collapsed="false">
      <c r="A547" s="49" t="n">
        <v>12902</v>
      </c>
      <c r="B547" s="49" t="s">
        <v>189</v>
      </c>
      <c r="C547" s="63" t="n">
        <v>40622</v>
      </c>
      <c r="D547" s="63" t="n">
        <v>40622</v>
      </c>
      <c r="E547" s="49" t="n">
        <v>1</v>
      </c>
      <c r="F547" s="54" t="n">
        <v>0</v>
      </c>
      <c r="G547" s="54" t="n">
        <v>0</v>
      </c>
      <c r="H547" s="54" t="n">
        <v>138.68</v>
      </c>
      <c r="I547" s="54" t="n">
        <f aca="false">SUM(F547:H547)</f>
        <v>138.68</v>
      </c>
      <c r="J547" s="49" t="n">
        <f aca="false">Calc!$C$5-D547</f>
        <v>265</v>
      </c>
      <c r="K547" s="49" t="n">
        <f aca="false">IF(J547&lt;=Calc!$C$11,4,IF(J547&lt;=Calc!$C$12,3,IF(J547&lt;=Calc!$C$13,2,1)))</f>
        <v>2</v>
      </c>
      <c r="L547" s="49" t="n">
        <f aca="false">1+(E547&gt;=Calc!$C$16)+(E547&gt;=Calc!$C$17)+(E547&gt;=Calc!$C$18)</f>
        <v>1</v>
      </c>
      <c r="M547" s="49" t="str">
        <f aca="false">IF(AND(K547=4,L547&gt;=3),"Champions",IF(AND(K547=3,L547&gt;=3),"Loyal",IF(K547&gt;=3,"Recent / New",IF(L547&gt;=3,"At Risk","Hibernating / Lost"))))</f>
        <v>Hibernating / Lost</v>
      </c>
      <c r="N547" s="54" t="n">
        <f aca="false">IF(AND(Calc!$C$2&lt;=2009,Calc!$C$3&gt;=2009),F547,0)+IF(AND(Calc!$C$2&lt;=2010,Calc!$C$3&gt;=2010),G547,0)+IF(AND(Calc!$C$2&lt;=2011,Calc!$C$3&gt;=2011),H547,0)</f>
        <v>138.68</v>
      </c>
      <c r="O547" s="61" t="n">
        <f aca="false">IF(AND(N547&gt;0,OR(Calc!$C$4="*",B547=Calc!$C$4)),N547+ROW()*0.000000001,0)</f>
        <v>138.680000547</v>
      </c>
    </row>
    <row r="548" customFormat="false" ht="15" hidden="false" customHeight="false" outlineLevel="0" collapsed="false">
      <c r="A548" s="49" t="n">
        <v>12903</v>
      </c>
      <c r="B548" s="49" t="s">
        <v>189</v>
      </c>
      <c r="C548" s="63" t="n">
        <v>40458</v>
      </c>
      <c r="D548" s="63" t="n">
        <v>40458</v>
      </c>
      <c r="E548" s="49" t="n">
        <v>1</v>
      </c>
      <c r="F548" s="54" t="n">
        <v>0</v>
      </c>
      <c r="G548" s="54" t="n">
        <v>833.53</v>
      </c>
      <c r="H548" s="54" t="n">
        <v>0</v>
      </c>
      <c r="I548" s="54" t="n">
        <f aca="false">SUM(F548:H548)</f>
        <v>833.53</v>
      </c>
      <c r="J548" s="49" t="n">
        <f aca="false">Calc!$C$5-D548</f>
        <v>429</v>
      </c>
      <c r="K548" s="49" t="n">
        <f aca="false">IF(J548&lt;=Calc!$C$11,4,IF(J548&lt;=Calc!$C$12,3,IF(J548&lt;=Calc!$C$13,2,1)))</f>
        <v>1</v>
      </c>
      <c r="L548" s="49" t="n">
        <f aca="false">1+(E548&gt;=Calc!$C$16)+(E548&gt;=Calc!$C$17)+(E548&gt;=Calc!$C$18)</f>
        <v>1</v>
      </c>
      <c r="M548" s="49" t="str">
        <f aca="false">IF(AND(K548=4,L548&gt;=3),"Champions",IF(AND(K548=3,L548&gt;=3),"Loyal",IF(K548&gt;=3,"Recent / New",IF(L548&gt;=3,"At Risk","Hibernating / Lost"))))</f>
        <v>Hibernating / Lost</v>
      </c>
      <c r="N548" s="54" t="n">
        <f aca="false">IF(AND(Calc!$C$2&lt;=2009,Calc!$C$3&gt;=2009),F548,0)+IF(AND(Calc!$C$2&lt;=2010,Calc!$C$3&gt;=2010),G548,0)+IF(AND(Calc!$C$2&lt;=2011,Calc!$C$3&gt;=2011),H548,0)</f>
        <v>833.53</v>
      </c>
      <c r="O548" s="61" t="n">
        <f aca="false">IF(AND(N548&gt;0,OR(Calc!$C$4="*",B548=Calc!$C$4)),N548+ROW()*0.000000001,0)</f>
        <v>833.530000548</v>
      </c>
    </row>
    <row r="549" customFormat="false" ht="15" hidden="false" customHeight="false" outlineLevel="0" collapsed="false">
      <c r="A549" s="49" t="n">
        <v>12904</v>
      </c>
      <c r="B549" s="49" t="s">
        <v>189</v>
      </c>
      <c r="C549" s="63" t="n">
        <v>40714</v>
      </c>
      <c r="D549" s="63" t="n">
        <v>40868</v>
      </c>
      <c r="E549" s="49" t="n">
        <v>2</v>
      </c>
      <c r="F549" s="54" t="n">
        <v>0</v>
      </c>
      <c r="G549" s="54" t="n">
        <v>0</v>
      </c>
      <c r="H549" s="54" t="n">
        <v>496.06</v>
      </c>
      <c r="I549" s="54" t="n">
        <f aca="false">SUM(F549:H549)</f>
        <v>496.06</v>
      </c>
      <c r="J549" s="49" t="n">
        <f aca="false">Calc!$C$5-D549</f>
        <v>19</v>
      </c>
      <c r="K549" s="49" t="n">
        <f aca="false">IF(J549&lt;=Calc!$C$11,4,IF(J549&lt;=Calc!$C$12,3,IF(J549&lt;=Calc!$C$13,2,1)))</f>
        <v>4</v>
      </c>
      <c r="L549" s="49" t="n">
        <f aca="false">1+(E549&gt;=Calc!$C$16)+(E549&gt;=Calc!$C$17)+(E549&gt;=Calc!$C$18)</f>
        <v>2</v>
      </c>
      <c r="M549" s="49" t="str">
        <f aca="false">IF(AND(K549=4,L549&gt;=3),"Champions",IF(AND(K549=3,L549&gt;=3),"Loyal",IF(K549&gt;=3,"Recent / New",IF(L549&gt;=3,"At Risk","Hibernating / Lost"))))</f>
        <v>Recent / New</v>
      </c>
      <c r="N549" s="54" t="n">
        <f aca="false">IF(AND(Calc!$C$2&lt;=2009,Calc!$C$3&gt;=2009),F549,0)+IF(AND(Calc!$C$2&lt;=2010,Calc!$C$3&gt;=2010),G549,0)+IF(AND(Calc!$C$2&lt;=2011,Calc!$C$3&gt;=2011),H549,0)</f>
        <v>496.06</v>
      </c>
      <c r="O549" s="61" t="n">
        <f aca="false">IF(AND(N549&gt;0,OR(Calc!$C$4="*",B549=Calc!$C$4)),N549+ROW()*0.000000001,0)</f>
        <v>496.060000549</v>
      </c>
    </row>
    <row r="550" customFormat="false" ht="15" hidden="false" customHeight="false" outlineLevel="0" collapsed="false">
      <c r="A550" s="49" t="n">
        <v>12905</v>
      </c>
      <c r="B550" s="49" t="s">
        <v>189</v>
      </c>
      <c r="C550" s="63" t="n">
        <v>40204</v>
      </c>
      <c r="D550" s="63" t="n">
        <v>40310</v>
      </c>
      <c r="E550" s="49" t="n">
        <v>2</v>
      </c>
      <c r="F550" s="54" t="n">
        <v>0</v>
      </c>
      <c r="G550" s="54" t="n">
        <v>1011.82</v>
      </c>
      <c r="H550" s="54" t="n">
        <v>0</v>
      </c>
      <c r="I550" s="54" t="n">
        <f aca="false">SUM(F550:H550)</f>
        <v>1011.82</v>
      </c>
      <c r="J550" s="49" t="n">
        <f aca="false">Calc!$C$5-D550</f>
        <v>577</v>
      </c>
      <c r="K550" s="49" t="n">
        <f aca="false">IF(J550&lt;=Calc!$C$11,4,IF(J550&lt;=Calc!$C$12,3,IF(J550&lt;=Calc!$C$13,2,1)))</f>
        <v>1</v>
      </c>
      <c r="L550" s="49" t="n">
        <f aca="false">1+(E550&gt;=Calc!$C$16)+(E550&gt;=Calc!$C$17)+(E550&gt;=Calc!$C$18)</f>
        <v>2</v>
      </c>
      <c r="M550" s="49" t="str">
        <f aca="false">IF(AND(K550=4,L550&gt;=3),"Champions",IF(AND(K550=3,L550&gt;=3),"Loyal",IF(K550&gt;=3,"Recent / New",IF(L550&gt;=3,"At Risk","Hibernating / Lost"))))</f>
        <v>Hibernating / Lost</v>
      </c>
      <c r="N550" s="54" t="n">
        <f aca="false">IF(AND(Calc!$C$2&lt;=2009,Calc!$C$3&gt;=2009),F550,0)+IF(AND(Calc!$C$2&lt;=2010,Calc!$C$3&gt;=2010),G550,0)+IF(AND(Calc!$C$2&lt;=2011,Calc!$C$3&gt;=2011),H550,0)</f>
        <v>1011.82</v>
      </c>
      <c r="O550" s="61" t="n">
        <f aca="false">IF(AND(N550&gt;0,OR(Calc!$C$4="*",B550=Calc!$C$4)),N550+ROW()*0.000000001,0)</f>
        <v>1011.82000055</v>
      </c>
    </row>
    <row r="551" customFormat="false" ht="15" hidden="false" customHeight="false" outlineLevel="0" collapsed="false">
      <c r="A551" s="49" t="n">
        <v>12906</v>
      </c>
      <c r="B551" s="49" t="s">
        <v>189</v>
      </c>
      <c r="C551" s="63" t="n">
        <v>40808</v>
      </c>
      <c r="D551" s="63" t="n">
        <v>40875</v>
      </c>
      <c r="E551" s="49" t="n">
        <v>5</v>
      </c>
      <c r="F551" s="54" t="n">
        <v>0</v>
      </c>
      <c r="G551" s="54" t="n">
        <v>0</v>
      </c>
      <c r="H551" s="54" t="n">
        <v>2919.81</v>
      </c>
      <c r="I551" s="54" t="n">
        <f aca="false">SUM(F551:H551)</f>
        <v>2919.81</v>
      </c>
      <c r="J551" s="49" t="n">
        <f aca="false">Calc!$C$5-D551</f>
        <v>12</v>
      </c>
      <c r="K551" s="49" t="n">
        <f aca="false">IF(J551&lt;=Calc!$C$11,4,IF(J551&lt;=Calc!$C$12,3,IF(J551&lt;=Calc!$C$13,2,1)))</f>
        <v>4</v>
      </c>
      <c r="L551" s="49" t="n">
        <f aca="false">1+(E551&gt;=Calc!$C$16)+(E551&gt;=Calc!$C$17)+(E551&gt;=Calc!$C$18)</f>
        <v>3</v>
      </c>
      <c r="M551" s="49" t="str">
        <f aca="false">IF(AND(K551=4,L551&gt;=3),"Champions",IF(AND(K551=3,L551&gt;=3),"Loyal",IF(K551&gt;=3,"Recent / New",IF(L551&gt;=3,"At Risk","Hibernating / Lost"))))</f>
        <v>Champions</v>
      </c>
      <c r="N551" s="54" t="n">
        <f aca="false">IF(AND(Calc!$C$2&lt;=2009,Calc!$C$3&gt;=2009),F551,0)+IF(AND(Calc!$C$2&lt;=2010,Calc!$C$3&gt;=2010),G551,0)+IF(AND(Calc!$C$2&lt;=2011,Calc!$C$3&gt;=2011),H551,0)</f>
        <v>2919.81</v>
      </c>
      <c r="O551" s="61" t="n">
        <f aca="false">IF(AND(N551&gt;0,OR(Calc!$C$4="*",B551=Calc!$C$4)),N551+ROW()*0.000000001,0)</f>
        <v>2919.810000551</v>
      </c>
    </row>
    <row r="552" customFormat="false" ht="15" hidden="false" customHeight="false" outlineLevel="0" collapsed="false">
      <c r="A552" s="49" t="n">
        <v>12907</v>
      </c>
      <c r="B552" s="49" t="s">
        <v>189</v>
      </c>
      <c r="C552" s="63" t="n">
        <v>40392</v>
      </c>
      <c r="D552" s="63" t="n">
        <v>40491</v>
      </c>
      <c r="E552" s="49" t="n">
        <v>2</v>
      </c>
      <c r="F552" s="54" t="n">
        <v>0</v>
      </c>
      <c r="G552" s="54" t="n">
        <v>440.36</v>
      </c>
      <c r="H552" s="54" t="n">
        <v>0</v>
      </c>
      <c r="I552" s="54" t="n">
        <f aca="false">SUM(F552:H552)</f>
        <v>440.36</v>
      </c>
      <c r="J552" s="49" t="n">
        <f aca="false">Calc!$C$5-D552</f>
        <v>396</v>
      </c>
      <c r="K552" s="49" t="n">
        <f aca="false">IF(J552&lt;=Calc!$C$11,4,IF(J552&lt;=Calc!$C$12,3,IF(J552&lt;=Calc!$C$13,2,1)))</f>
        <v>1</v>
      </c>
      <c r="L552" s="49" t="n">
        <f aca="false">1+(E552&gt;=Calc!$C$16)+(E552&gt;=Calc!$C$17)+(E552&gt;=Calc!$C$18)</f>
        <v>2</v>
      </c>
      <c r="M552" s="49" t="str">
        <f aca="false">IF(AND(K552=4,L552&gt;=3),"Champions",IF(AND(K552=3,L552&gt;=3),"Loyal",IF(K552&gt;=3,"Recent / New",IF(L552&gt;=3,"At Risk","Hibernating / Lost"))))</f>
        <v>Hibernating / Lost</v>
      </c>
      <c r="N552" s="54" t="n">
        <f aca="false">IF(AND(Calc!$C$2&lt;=2009,Calc!$C$3&gt;=2009),F552,0)+IF(AND(Calc!$C$2&lt;=2010,Calc!$C$3&gt;=2010),G552,0)+IF(AND(Calc!$C$2&lt;=2011,Calc!$C$3&gt;=2011),H552,0)</f>
        <v>440.36</v>
      </c>
      <c r="O552" s="61" t="n">
        <f aca="false">IF(AND(N552&gt;0,OR(Calc!$C$4="*",B552=Calc!$C$4)),N552+ROW()*0.000000001,0)</f>
        <v>440.360000552</v>
      </c>
    </row>
    <row r="553" customFormat="false" ht="15" hidden="false" customHeight="false" outlineLevel="0" collapsed="false">
      <c r="A553" s="49" t="n">
        <v>12908</v>
      </c>
      <c r="B553" s="49" t="s">
        <v>189</v>
      </c>
      <c r="C553" s="63" t="n">
        <v>40256</v>
      </c>
      <c r="D553" s="63" t="n">
        <v>40710</v>
      </c>
      <c r="E553" s="49" t="n">
        <v>5</v>
      </c>
      <c r="F553" s="54" t="n">
        <v>0</v>
      </c>
      <c r="G553" s="54" t="n">
        <v>1026</v>
      </c>
      <c r="H553" s="54" t="n">
        <v>360</v>
      </c>
      <c r="I553" s="54" t="n">
        <f aca="false">SUM(F553:H553)</f>
        <v>1386</v>
      </c>
      <c r="J553" s="49" t="n">
        <f aca="false">Calc!$C$5-D553</f>
        <v>177</v>
      </c>
      <c r="K553" s="49" t="n">
        <f aca="false">IF(J553&lt;=Calc!$C$11,4,IF(J553&lt;=Calc!$C$12,3,IF(J553&lt;=Calc!$C$13,2,1)))</f>
        <v>2</v>
      </c>
      <c r="L553" s="49" t="n">
        <f aca="false">1+(E553&gt;=Calc!$C$16)+(E553&gt;=Calc!$C$17)+(E553&gt;=Calc!$C$18)</f>
        <v>3</v>
      </c>
      <c r="M553" s="49" t="str">
        <f aca="false">IF(AND(K553=4,L553&gt;=3),"Champions",IF(AND(K553=3,L553&gt;=3),"Loyal",IF(K553&gt;=3,"Recent / New",IF(L553&gt;=3,"At Risk","Hibernating / Lost"))))</f>
        <v>At Risk</v>
      </c>
      <c r="N553" s="54" t="n">
        <f aca="false">IF(AND(Calc!$C$2&lt;=2009,Calc!$C$3&gt;=2009),F553,0)+IF(AND(Calc!$C$2&lt;=2010,Calc!$C$3&gt;=2010),G553,0)+IF(AND(Calc!$C$2&lt;=2011,Calc!$C$3&gt;=2011),H553,0)</f>
        <v>1386</v>
      </c>
      <c r="O553" s="61" t="n">
        <f aca="false">IF(AND(N553&gt;0,OR(Calc!$C$4="*",B553=Calc!$C$4)),N553+ROW()*0.000000001,0)</f>
        <v>1386.000000553</v>
      </c>
    </row>
    <row r="554" customFormat="false" ht="15" hidden="false" customHeight="false" outlineLevel="0" collapsed="false">
      <c r="A554" s="49" t="n">
        <v>12909</v>
      </c>
      <c r="B554" s="49" t="s">
        <v>189</v>
      </c>
      <c r="C554" s="63" t="n">
        <v>40233</v>
      </c>
      <c r="D554" s="63" t="n">
        <v>40847</v>
      </c>
      <c r="E554" s="49" t="n">
        <v>8</v>
      </c>
      <c r="F554" s="54" t="n">
        <v>0</v>
      </c>
      <c r="G554" s="54" t="n">
        <v>905.94</v>
      </c>
      <c r="H554" s="54" t="n">
        <v>2128.83</v>
      </c>
      <c r="I554" s="54" t="n">
        <f aca="false">SUM(F554:H554)</f>
        <v>3034.77</v>
      </c>
      <c r="J554" s="49" t="n">
        <f aca="false">Calc!$C$5-D554</f>
        <v>40</v>
      </c>
      <c r="K554" s="49" t="n">
        <f aca="false">IF(J554&lt;=Calc!$C$11,4,IF(J554&lt;=Calc!$C$12,3,IF(J554&lt;=Calc!$C$13,2,1)))</f>
        <v>3</v>
      </c>
      <c r="L554" s="49" t="n">
        <f aca="false">1+(E554&gt;=Calc!$C$16)+(E554&gt;=Calc!$C$17)+(E554&gt;=Calc!$C$18)</f>
        <v>4</v>
      </c>
      <c r="M554" s="49" t="str">
        <f aca="false">IF(AND(K554=4,L554&gt;=3),"Champions",IF(AND(K554=3,L554&gt;=3),"Loyal",IF(K554&gt;=3,"Recent / New",IF(L554&gt;=3,"At Risk","Hibernating / Lost"))))</f>
        <v>Loyal</v>
      </c>
      <c r="N554" s="54" t="n">
        <f aca="false">IF(AND(Calc!$C$2&lt;=2009,Calc!$C$3&gt;=2009),F554,0)+IF(AND(Calc!$C$2&lt;=2010,Calc!$C$3&gt;=2010),G554,0)+IF(AND(Calc!$C$2&lt;=2011,Calc!$C$3&gt;=2011),H554,0)</f>
        <v>3034.77</v>
      </c>
      <c r="O554" s="61" t="n">
        <f aca="false">IF(AND(N554&gt;0,OR(Calc!$C$4="*",B554=Calc!$C$4)),N554+ROW()*0.000000001,0)</f>
        <v>3034.770000554</v>
      </c>
    </row>
    <row r="555" customFormat="false" ht="15" hidden="false" customHeight="false" outlineLevel="0" collapsed="false">
      <c r="A555" s="49" t="n">
        <v>12910</v>
      </c>
      <c r="B555" s="49" t="s">
        <v>189</v>
      </c>
      <c r="C555" s="63" t="n">
        <v>40265</v>
      </c>
      <c r="D555" s="63" t="n">
        <v>40863</v>
      </c>
      <c r="E555" s="49" t="n">
        <v>13</v>
      </c>
      <c r="F555" s="54" t="n">
        <v>0</v>
      </c>
      <c r="G555" s="54" t="n">
        <v>2671.98</v>
      </c>
      <c r="H555" s="54" t="n">
        <v>3075.04</v>
      </c>
      <c r="I555" s="54" t="n">
        <f aca="false">SUM(F555:H555)</f>
        <v>5747.02</v>
      </c>
      <c r="J555" s="49" t="n">
        <f aca="false">Calc!$C$5-D555</f>
        <v>24</v>
      </c>
      <c r="K555" s="49" t="n">
        <f aca="false">IF(J555&lt;=Calc!$C$11,4,IF(J555&lt;=Calc!$C$12,3,IF(J555&lt;=Calc!$C$13,2,1)))</f>
        <v>4</v>
      </c>
      <c r="L555" s="49" t="n">
        <f aca="false">1+(E555&gt;=Calc!$C$16)+(E555&gt;=Calc!$C$17)+(E555&gt;=Calc!$C$18)</f>
        <v>4</v>
      </c>
      <c r="M555" s="49" t="str">
        <f aca="false">IF(AND(K555=4,L555&gt;=3),"Champions",IF(AND(K555=3,L555&gt;=3),"Loyal",IF(K555&gt;=3,"Recent / New",IF(L555&gt;=3,"At Risk","Hibernating / Lost"))))</f>
        <v>Champions</v>
      </c>
      <c r="N555" s="54" t="n">
        <f aca="false">IF(AND(Calc!$C$2&lt;=2009,Calc!$C$3&gt;=2009),F555,0)+IF(AND(Calc!$C$2&lt;=2010,Calc!$C$3&gt;=2010),G555,0)+IF(AND(Calc!$C$2&lt;=2011,Calc!$C$3&gt;=2011),H555,0)</f>
        <v>5747.02</v>
      </c>
      <c r="O555" s="61" t="n">
        <f aca="false">IF(AND(N555&gt;0,OR(Calc!$C$4="*",B555=Calc!$C$4)),N555+ROW()*0.000000001,0)</f>
        <v>5747.020000555</v>
      </c>
    </row>
    <row r="556" customFormat="false" ht="15" hidden="false" customHeight="false" outlineLevel="0" collapsed="false">
      <c r="A556" s="49" t="n">
        <v>12911</v>
      </c>
      <c r="B556" s="49" t="s">
        <v>189</v>
      </c>
      <c r="C556" s="63" t="n">
        <v>40335</v>
      </c>
      <c r="D556" s="63" t="n">
        <v>40335</v>
      </c>
      <c r="E556" s="49" t="n">
        <v>1</v>
      </c>
      <c r="F556" s="54" t="n">
        <v>0</v>
      </c>
      <c r="G556" s="54" t="n">
        <v>1651.72</v>
      </c>
      <c r="H556" s="54" t="n">
        <v>0</v>
      </c>
      <c r="I556" s="54" t="n">
        <f aca="false">SUM(F556:H556)</f>
        <v>1651.72</v>
      </c>
      <c r="J556" s="49" t="n">
        <f aca="false">Calc!$C$5-D556</f>
        <v>552</v>
      </c>
      <c r="K556" s="49" t="n">
        <f aca="false">IF(J556&lt;=Calc!$C$11,4,IF(J556&lt;=Calc!$C$12,3,IF(J556&lt;=Calc!$C$13,2,1)))</f>
        <v>1</v>
      </c>
      <c r="L556" s="49" t="n">
        <f aca="false">1+(E556&gt;=Calc!$C$16)+(E556&gt;=Calc!$C$17)+(E556&gt;=Calc!$C$18)</f>
        <v>1</v>
      </c>
      <c r="M556" s="49" t="str">
        <f aca="false">IF(AND(K556=4,L556&gt;=3),"Champions",IF(AND(K556=3,L556&gt;=3),"Loyal",IF(K556&gt;=3,"Recent / New",IF(L556&gt;=3,"At Risk","Hibernating / Lost"))))</f>
        <v>Hibernating / Lost</v>
      </c>
      <c r="N556" s="54" t="n">
        <f aca="false">IF(AND(Calc!$C$2&lt;=2009,Calc!$C$3&gt;=2009),F556,0)+IF(AND(Calc!$C$2&lt;=2010,Calc!$C$3&gt;=2010),G556,0)+IF(AND(Calc!$C$2&lt;=2011,Calc!$C$3&gt;=2011),H556,0)</f>
        <v>1651.72</v>
      </c>
      <c r="O556" s="61" t="n">
        <f aca="false">IF(AND(N556&gt;0,OR(Calc!$C$4="*",B556=Calc!$C$4)),N556+ROW()*0.000000001,0)</f>
        <v>1651.720000556</v>
      </c>
    </row>
    <row r="557" customFormat="false" ht="15" hidden="false" customHeight="false" outlineLevel="0" collapsed="false">
      <c r="A557" s="49" t="n">
        <v>12912</v>
      </c>
      <c r="B557" s="49" t="s">
        <v>189</v>
      </c>
      <c r="C557" s="63" t="n">
        <v>40846</v>
      </c>
      <c r="D557" s="63" t="n">
        <v>40884</v>
      </c>
      <c r="E557" s="49" t="n">
        <v>5</v>
      </c>
      <c r="F557" s="54" t="n">
        <v>0</v>
      </c>
      <c r="G557" s="54" t="n">
        <v>0</v>
      </c>
      <c r="H557" s="54" t="n">
        <v>1662.3</v>
      </c>
      <c r="I557" s="54" t="n">
        <f aca="false">SUM(F557:H557)</f>
        <v>1662.3</v>
      </c>
      <c r="J557" s="49" t="n">
        <f aca="false">Calc!$C$5-D557</f>
        <v>3</v>
      </c>
      <c r="K557" s="49" t="n">
        <f aca="false">IF(J557&lt;=Calc!$C$11,4,IF(J557&lt;=Calc!$C$12,3,IF(J557&lt;=Calc!$C$13,2,1)))</f>
        <v>4</v>
      </c>
      <c r="L557" s="49" t="n">
        <f aca="false">1+(E557&gt;=Calc!$C$16)+(E557&gt;=Calc!$C$17)+(E557&gt;=Calc!$C$18)</f>
        <v>3</v>
      </c>
      <c r="M557" s="49" t="str">
        <f aca="false">IF(AND(K557=4,L557&gt;=3),"Champions",IF(AND(K557=3,L557&gt;=3),"Loyal",IF(K557&gt;=3,"Recent / New",IF(L557&gt;=3,"At Risk","Hibernating / Lost"))))</f>
        <v>Champions</v>
      </c>
      <c r="N557" s="54" t="n">
        <f aca="false">IF(AND(Calc!$C$2&lt;=2009,Calc!$C$3&gt;=2009),F557,0)+IF(AND(Calc!$C$2&lt;=2010,Calc!$C$3&gt;=2010),G557,0)+IF(AND(Calc!$C$2&lt;=2011,Calc!$C$3&gt;=2011),H557,0)</f>
        <v>1662.3</v>
      </c>
      <c r="O557" s="61" t="n">
        <f aca="false">IF(AND(N557&gt;0,OR(Calc!$C$4="*",B557=Calc!$C$4)),N557+ROW()*0.000000001,0)</f>
        <v>1662.300000557</v>
      </c>
    </row>
    <row r="558" customFormat="false" ht="15" hidden="false" customHeight="false" outlineLevel="0" collapsed="false">
      <c r="A558" s="49" t="n">
        <v>12913</v>
      </c>
      <c r="B558" s="49" t="s">
        <v>189</v>
      </c>
      <c r="C558" s="63" t="n">
        <v>40148</v>
      </c>
      <c r="D558" s="63" t="n">
        <v>40882</v>
      </c>
      <c r="E558" s="49" t="n">
        <v>13</v>
      </c>
      <c r="F558" s="54" t="n">
        <v>741.96</v>
      </c>
      <c r="G558" s="54" t="n">
        <v>3475.27</v>
      </c>
      <c r="H558" s="54" t="n">
        <v>2066.01</v>
      </c>
      <c r="I558" s="54" t="n">
        <f aca="false">SUM(F558:H558)</f>
        <v>6283.24</v>
      </c>
      <c r="J558" s="49" t="n">
        <f aca="false">Calc!$C$5-D558</f>
        <v>5</v>
      </c>
      <c r="K558" s="49" t="n">
        <f aca="false">IF(J558&lt;=Calc!$C$11,4,IF(J558&lt;=Calc!$C$12,3,IF(J558&lt;=Calc!$C$13,2,1)))</f>
        <v>4</v>
      </c>
      <c r="L558" s="49" t="n">
        <f aca="false">1+(E558&gt;=Calc!$C$16)+(E558&gt;=Calc!$C$17)+(E558&gt;=Calc!$C$18)</f>
        <v>4</v>
      </c>
      <c r="M558" s="49" t="str">
        <f aca="false">IF(AND(K558=4,L558&gt;=3),"Champions",IF(AND(K558=3,L558&gt;=3),"Loyal",IF(K558&gt;=3,"Recent / New",IF(L558&gt;=3,"At Risk","Hibernating / Lost"))))</f>
        <v>Champions</v>
      </c>
      <c r="N558" s="54" t="n">
        <f aca="false">IF(AND(Calc!$C$2&lt;=2009,Calc!$C$3&gt;=2009),F558,0)+IF(AND(Calc!$C$2&lt;=2010,Calc!$C$3&gt;=2010),G558,0)+IF(AND(Calc!$C$2&lt;=2011,Calc!$C$3&gt;=2011),H558,0)</f>
        <v>6283.24</v>
      </c>
      <c r="O558" s="61" t="n">
        <f aca="false">IF(AND(N558&gt;0,OR(Calc!$C$4="*",B558=Calc!$C$4)),N558+ROW()*0.000000001,0)</f>
        <v>6283.240000558</v>
      </c>
    </row>
    <row r="559" customFormat="false" ht="15" hidden="false" customHeight="false" outlineLevel="0" collapsed="false">
      <c r="A559" s="49" t="n">
        <v>12914</v>
      </c>
      <c r="B559" s="49" t="s">
        <v>189</v>
      </c>
      <c r="C559" s="63" t="n">
        <v>40486</v>
      </c>
      <c r="D559" s="63" t="n">
        <v>40486</v>
      </c>
      <c r="E559" s="49" t="n">
        <v>1</v>
      </c>
      <c r="F559" s="54" t="n">
        <v>0</v>
      </c>
      <c r="G559" s="54" t="n">
        <v>223.98</v>
      </c>
      <c r="H559" s="54" t="n">
        <v>0</v>
      </c>
      <c r="I559" s="54" t="n">
        <f aca="false">SUM(F559:H559)</f>
        <v>223.98</v>
      </c>
      <c r="J559" s="49" t="n">
        <f aca="false">Calc!$C$5-D559</f>
        <v>401</v>
      </c>
      <c r="K559" s="49" t="n">
        <f aca="false">IF(J559&lt;=Calc!$C$11,4,IF(J559&lt;=Calc!$C$12,3,IF(J559&lt;=Calc!$C$13,2,1)))</f>
        <v>1</v>
      </c>
      <c r="L559" s="49" t="n">
        <f aca="false">1+(E559&gt;=Calc!$C$16)+(E559&gt;=Calc!$C$17)+(E559&gt;=Calc!$C$18)</f>
        <v>1</v>
      </c>
      <c r="M559" s="49" t="str">
        <f aca="false">IF(AND(K559=4,L559&gt;=3),"Champions",IF(AND(K559=3,L559&gt;=3),"Loyal",IF(K559&gt;=3,"Recent / New",IF(L559&gt;=3,"At Risk","Hibernating / Lost"))))</f>
        <v>Hibernating / Lost</v>
      </c>
      <c r="N559" s="54" t="n">
        <f aca="false">IF(AND(Calc!$C$2&lt;=2009,Calc!$C$3&gt;=2009),F559,0)+IF(AND(Calc!$C$2&lt;=2010,Calc!$C$3&gt;=2010),G559,0)+IF(AND(Calc!$C$2&lt;=2011,Calc!$C$3&gt;=2011),H559,0)</f>
        <v>223.98</v>
      </c>
      <c r="O559" s="61" t="n">
        <f aca="false">IF(AND(N559&gt;0,OR(Calc!$C$4="*",B559=Calc!$C$4)),N559+ROW()*0.000000001,0)</f>
        <v>223.980000559</v>
      </c>
    </row>
    <row r="560" customFormat="false" ht="15" hidden="false" customHeight="false" outlineLevel="0" collapsed="false">
      <c r="A560" s="49" t="n">
        <v>12915</v>
      </c>
      <c r="B560" s="49" t="s">
        <v>189</v>
      </c>
      <c r="C560" s="63" t="n">
        <v>40297</v>
      </c>
      <c r="D560" s="63" t="n">
        <v>40738</v>
      </c>
      <c r="E560" s="49" t="n">
        <v>4</v>
      </c>
      <c r="F560" s="54" t="n">
        <v>0</v>
      </c>
      <c r="G560" s="54" t="n">
        <v>721.2</v>
      </c>
      <c r="H560" s="54" t="n">
        <v>164</v>
      </c>
      <c r="I560" s="54" t="n">
        <f aca="false">SUM(F560:H560)</f>
        <v>885.2</v>
      </c>
      <c r="J560" s="49" t="n">
        <f aca="false">Calc!$C$5-D560</f>
        <v>149</v>
      </c>
      <c r="K560" s="49" t="n">
        <f aca="false">IF(J560&lt;=Calc!$C$11,4,IF(J560&lt;=Calc!$C$12,3,IF(J560&lt;=Calc!$C$13,2,1)))</f>
        <v>2</v>
      </c>
      <c r="L560" s="49" t="n">
        <f aca="false">1+(E560&gt;=Calc!$C$16)+(E560&gt;=Calc!$C$17)+(E560&gt;=Calc!$C$18)</f>
        <v>3</v>
      </c>
      <c r="M560" s="49" t="str">
        <f aca="false">IF(AND(K560=4,L560&gt;=3),"Champions",IF(AND(K560=3,L560&gt;=3),"Loyal",IF(K560&gt;=3,"Recent / New",IF(L560&gt;=3,"At Risk","Hibernating / Lost"))))</f>
        <v>At Risk</v>
      </c>
      <c r="N560" s="54" t="n">
        <f aca="false">IF(AND(Calc!$C$2&lt;=2009,Calc!$C$3&gt;=2009),F560,0)+IF(AND(Calc!$C$2&lt;=2010,Calc!$C$3&gt;=2010),G560,0)+IF(AND(Calc!$C$2&lt;=2011,Calc!$C$3&gt;=2011),H560,0)</f>
        <v>885.2</v>
      </c>
      <c r="O560" s="61" t="n">
        <f aca="false">IF(AND(N560&gt;0,OR(Calc!$C$4="*",B560=Calc!$C$4)),N560+ROW()*0.000000001,0)</f>
        <v>885.20000056</v>
      </c>
    </row>
    <row r="561" customFormat="false" ht="15" hidden="false" customHeight="false" outlineLevel="0" collapsed="false">
      <c r="A561" s="49" t="n">
        <v>12916</v>
      </c>
      <c r="B561" s="49" t="s">
        <v>189</v>
      </c>
      <c r="C561" s="63" t="n">
        <v>40202</v>
      </c>
      <c r="D561" s="63" t="n">
        <v>40748</v>
      </c>
      <c r="E561" s="49" t="n">
        <v>7</v>
      </c>
      <c r="F561" s="54" t="n">
        <v>0</v>
      </c>
      <c r="G561" s="54" t="n">
        <v>1534.78</v>
      </c>
      <c r="H561" s="54" t="n">
        <v>2921.15</v>
      </c>
      <c r="I561" s="54" t="n">
        <f aca="false">SUM(F561:H561)</f>
        <v>4455.93</v>
      </c>
      <c r="J561" s="49" t="n">
        <f aca="false">Calc!$C$5-D561</f>
        <v>139</v>
      </c>
      <c r="K561" s="49" t="n">
        <f aca="false">IF(J561&lt;=Calc!$C$11,4,IF(J561&lt;=Calc!$C$12,3,IF(J561&lt;=Calc!$C$13,2,1)))</f>
        <v>2</v>
      </c>
      <c r="L561" s="49" t="n">
        <f aca="false">1+(E561&gt;=Calc!$C$16)+(E561&gt;=Calc!$C$17)+(E561&gt;=Calc!$C$18)</f>
        <v>3</v>
      </c>
      <c r="M561" s="49" t="str">
        <f aca="false">IF(AND(K561=4,L561&gt;=3),"Champions",IF(AND(K561=3,L561&gt;=3),"Loyal",IF(K561&gt;=3,"Recent / New",IF(L561&gt;=3,"At Risk","Hibernating / Lost"))))</f>
        <v>At Risk</v>
      </c>
      <c r="N561" s="54" t="n">
        <f aca="false">IF(AND(Calc!$C$2&lt;=2009,Calc!$C$3&gt;=2009),F561,0)+IF(AND(Calc!$C$2&lt;=2010,Calc!$C$3&gt;=2010),G561,0)+IF(AND(Calc!$C$2&lt;=2011,Calc!$C$3&gt;=2011),H561,0)</f>
        <v>4455.93</v>
      </c>
      <c r="O561" s="61" t="n">
        <f aca="false">IF(AND(N561&gt;0,OR(Calc!$C$4="*",B561=Calc!$C$4)),N561+ROW()*0.000000001,0)</f>
        <v>4455.930000561</v>
      </c>
    </row>
    <row r="562" customFormat="false" ht="15" hidden="false" customHeight="false" outlineLevel="0" collapsed="false">
      <c r="A562" s="49" t="n">
        <v>12917</v>
      </c>
      <c r="B562" s="49" t="s">
        <v>189</v>
      </c>
      <c r="C562" s="63" t="n">
        <v>40156</v>
      </c>
      <c r="D562" s="63" t="n">
        <v>40758</v>
      </c>
      <c r="E562" s="49" t="n">
        <v>6</v>
      </c>
      <c r="F562" s="54" t="n">
        <v>1552.9</v>
      </c>
      <c r="G562" s="54" t="n">
        <v>2182.6</v>
      </c>
      <c r="H562" s="54" t="n">
        <v>594</v>
      </c>
      <c r="I562" s="54" t="n">
        <f aca="false">SUM(F562:H562)</f>
        <v>4329.5</v>
      </c>
      <c r="J562" s="49" t="n">
        <f aca="false">Calc!$C$5-D562</f>
        <v>129</v>
      </c>
      <c r="K562" s="49" t="n">
        <f aca="false">IF(J562&lt;=Calc!$C$11,4,IF(J562&lt;=Calc!$C$12,3,IF(J562&lt;=Calc!$C$13,2,1)))</f>
        <v>2</v>
      </c>
      <c r="L562" s="49" t="n">
        <f aca="false">1+(E562&gt;=Calc!$C$16)+(E562&gt;=Calc!$C$17)+(E562&gt;=Calc!$C$18)</f>
        <v>3</v>
      </c>
      <c r="M562" s="49" t="str">
        <f aca="false">IF(AND(K562=4,L562&gt;=3),"Champions",IF(AND(K562=3,L562&gt;=3),"Loyal",IF(K562&gt;=3,"Recent / New",IF(L562&gt;=3,"At Risk","Hibernating / Lost"))))</f>
        <v>At Risk</v>
      </c>
      <c r="N562" s="54" t="n">
        <f aca="false">IF(AND(Calc!$C$2&lt;=2009,Calc!$C$3&gt;=2009),F562,0)+IF(AND(Calc!$C$2&lt;=2010,Calc!$C$3&gt;=2010),G562,0)+IF(AND(Calc!$C$2&lt;=2011,Calc!$C$3&gt;=2011),H562,0)</f>
        <v>4329.5</v>
      </c>
      <c r="O562" s="61" t="n">
        <f aca="false">IF(AND(N562&gt;0,OR(Calc!$C$4="*",B562=Calc!$C$4)),N562+ROW()*0.000000001,0)</f>
        <v>4329.500000562</v>
      </c>
    </row>
    <row r="563" customFormat="false" ht="15" hidden="false" customHeight="false" outlineLevel="0" collapsed="false">
      <c r="A563" s="49" t="n">
        <v>12919</v>
      </c>
      <c r="B563" s="49" t="s">
        <v>189</v>
      </c>
      <c r="C563" s="63" t="n">
        <v>40717</v>
      </c>
      <c r="D563" s="63" t="n">
        <v>40878</v>
      </c>
      <c r="E563" s="49" t="n">
        <v>6</v>
      </c>
      <c r="F563" s="54" t="n">
        <v>0</v>
      </c>
      <c r="G563" s="54" t="n">
        <v>0</v>
      </c>
      <c r="H563" s="54" t="n">
        <v>1301.44</v>
      </c>
      <c r="I563" s="54" t="n">
        <f aca="false">SUM(F563:H563)</f>
        <v>1301.44</v>
      </c>
      <c r="J563" s="49" t="n">
        <f aca="false">Calc!$C$5-D563</f>
        <v>9</v>
      </c>
      <c r="K563" s="49" t="n">
        <f aca="false">IF(J563&lt;=Calc!$C$11,4,IF(J563&lt;=Calc!$C$12,3,IF(J563&lt;=Calc!$C$13,2,1)))</f>
        <v>4</v>
      </c>
      <c r="L563" s="49" t="n">
        <f aca="false">1+(E563&gt;=Calc!$C$16)+(E563&gt;=Calc!$C$17)+(E563&gt;=Calc!$C$18)</f>
        <v>3</v>
      </c>
      <c r="M563" s="49" t="str">
        <f aca="false">IF(AND(K563=4,L563&gt;=3),"Champions",IF(AND(K563=3,L563&gt;=3),"Loyal",IF(K563&gt;=3,"Recent / New",IF(L563&gt;=3,"At Risk","Hibernating / Lost"))))</f>
        <v>Champions</v>
      </c>
      <c r="N563" s="54" t="n">
        <f aca="false">IF(AND(Calc!$C$2&lt;=2009,Calc!$C$3&gt;=2009),F563,0)+IF(AND(Calc!$C$2&lt;=2010,Calc!$C$3&gt;=2010),G563,0)+IF(AND(Calc!$C$2&lt;=2011,Calc!$C$3&gt;=2011),H563,0)</f>
        <v>1301.44</v>
      </c>
      <c r="O563" s="61" t="n">
        <f aca="false">IF(AND(N563&gt;0,OR(Calc!$C$4="*",B563=Calc!$C$4)),N563+ROW()*0.000000001,0)</f>
        <v>1301.440000563</v>
      </c>
    </row>
    <row r="564" customFormat="false" ht="15" hidden="false" customHeight="false" outlineLevel="0" collapsed="false">
      <c r="A564" s="49" t="n">
        <v>12920</v>
      </c>
      <c r="B564" s="49" t="s">
        <v>189</v>
      </c>
      <c r="C564" s="63" t="n">
        <v>40161</v>
      </c>
      <c r="D564" s="63" t="n">
        <v>40869</v>
      </c>
      <c r="E564" s="49" t="n">
        <v>4</v>
      </c>
      <c r="F564" s="54" t="n">
        <v>138.9</v>
      </c>
      <c r="G564" s="54" t="n">
        <v>184.96</v>
      </c>
      <c r="H564" s="54" t="n">
        <v>162.78</v>
      </c>
      <c r="I564" s="54" t="n">
        <f aca="false">SUM(F564:H564)</f>
        <v>486.64</v>
      </c>
      <c r="J564" s="49" t="n">
        <f aca="false">Calc!$C$5-D564</f>
        <v>18</v>
      </c>
      <c r="K564" s="49" t="n">
        <f aca="false">IF(J564&lt;=Calc!$C$11,4,IF(J564&lt;=Calc!$C$12,3,IF(J564&lt;=Calc!$C$13,2,1)))</f>
        <v>4</v>
      </c>
      <c r="L564" s="49" t="n">
        <f aca="false">1+(E564&gt;=Calc!$C$16)+(E564&gt;=Calc!$C$17)+(E564&gt;=Calc!$C$18)</f>
        <v>3</v>
      </c>
      <c r="M564" s="49" t="str">
        <f aca="false">IF(AND(K564=4,L564&gt;=3),"Champions",IF(AND(K564=3,L564&gt;=3),"Loyal",IF(K564&gt;=3,"Recent / New",IF(L564&gt;=3,"At Risk","Hibernating / Lost"))))</f>
        <v>Champions</v>
      </c>
      <c r="N564" s="54" t="n">
        <f aca="false">IF(AND(Calc!$C$2&lt;=2009,Calc!$C$3&gt;=2009),F564,0)+IF(AND(Calc!$C$2&lt;=2010,Calc!$C$3&gt;=2010),G564,0)+IF(AND(Calc!$C$2&lt;=2011,Calc!$C$3&gt;=2011),H564,0)</f>
        <v>486.64</v>
      </c>
      <c r="O564" s="61" t="n">
        <f aca="false">IF(AND(N564&gt;0,OR(Calc!$C$4="*",B564=Calc!$C$4)),N564+ROW()*0.000000001,0)</f>
        <v>486.640000564</v>
      </c>
    </row>
    <row r="565" customFormat="false" ht="15" hidden="false" customHeight="false" outlineLevel="0" collapsed="false">
      <c r="A565" s="49" t="n">
        <v>12921</v>
      </c>
      <c r="B565" s="49" t="s">
        <v>189</v>
      </c>
      <c r="C565" s="63" t="n">
        <v>40148</v>
      </c>
      <c r="D565" s="63" t="n">
        <v>40877</v>
      </c>
      <c r="E565" s="49" t="n">
        <v>74</v>
      </c>
      <c r="F565" s="54" t="n">
        <v>2342.05</v>
      </c>
      <c r="G565" s="54" t="n">
        <v>15907.66</v>
      </c>
      <c r="H565" s="54" t="n">
        <v>15701.94</v>
      </c>
      <c r="I565" s="54" t="n">
        <f aca="false">SUM(F565:H565)</f>
        <v>33951.65</v>
      </c>
      <c r="J565" s="49" t="n">
        <f aca="false">Calc!$C$5-D565</f>
        <v>10</v>
      </c>
      <c r="K565" s="49" t="n">
        <f aca="false">IF(J565&lt;=Calc!$C$11,4,IF(J565&lt;=Calc!$C$12,3,IF(J565&lt;=Calc!$C$13,2,1)))</f>
        <v>4</v>
      </c>
      <c r="L565" s="49" t="n">
        <f aca="false">1+(E565&gt;=Calc!$C$16)+(E565&gt;=Calc!$C$17)+(E565&gt;=Calc!$C$18)</f>
        <v>4</v>
      </c>
      <c r="M565" s="49" t="str">
        <f aca="false">IF(AND(K565=4,L565&gt;=3),"Champions",IF(AND(K565=3,L565&gt;=3),"Loyal",IF(K565&gt;=3,"Recent / New",IF(L565&gt;=3,"At Risk","Hibernating / Lost"))))</f>
        <v>Champions</v>
      </c>
      <c r="N565" s="54" t="n">
        <f aca="false">IF(AND(Calc!$C$2&lt;=2009,Calc!$C$3&gt;=2009),F565,0)+IF(AND(Calc!$C$2&lt;=2010,Calc!$C$3&gt;=2010),G565,0)+IF(AND(Calc!$C$2&lt;=2011,Calc!$C$3&gt;=2011),H565,0)</f>
        <v>33951.65</v>
      </c>
      <c r="O565" s="61" t="n">
        <f aca="false">IF(AND(N565&gt;0,OR(Calc!$C$4="*",B565=Calc!$C$4)),N565+ROW()*0.000000001,0)</f>
        <v>33951.650000565</v>
      </c>
    </row>
    <row r="566" customFormat="false" ht="15" hidden="false" customHeight="false" outlineLevel="0" collapsed="false">
      <c r="A566" s="49" t="n">
        <v>12922</v>
      </c>
      <c r="B566" s="49" t="s">
        <v>189</v>
      </c>
      <c r="C566" s="63" t="n">
        <v>40725</v>
      </c>
      <c r="D566" s="63" t="n">
        <v>40725</v>
      </c>
      <c r="E566" s="49" t="n">
        <v>1</v>
      </c>
      <c r="F566" s="54" t="n">
        <v>0</v>
      </c>
      <c r="G566" s="54" t="n">
        <v>0</v>
      </c>
      <c r="H566" s="54" t="n">
        <v>405.38</v>
      </c>
      <c r="I566" s="54" t="n">
        <f aca="false">SUM(F566:H566)</f>
        <v>405.38</v>
      </c>
      <c r="J566" s="49" t="n">
        <f aca="false">Calc!$C$5-D566</f>
        <v>162</v>
      </c>
      <c r="K566" s="49" t="n">
        <f aca="false">IF(J566&lt;=Calc!$C$11,4,IF(J566&lt;=Calc!$C$12,3,IF(J566&lt;=Calc!$C$13,2,1)))</f>
        <v>2</v>
      </c>
      <c r="L566" s="49" t="n">
        <f aca="false">1+(E566&gt;=Calc!$C$16)+(E566&gt;=Calc!$C$17)+(E566&gt;=Calc!$C$18)</f>
        <v>1</v>
      </c>
      <c r="M566" s="49" t="str">
        <f aca="false">IF(AND(K566=4,L566&gt;=3),"Champions",IF(AND(K566=3,L566&gt;=3),"Loyal",IF(K566&gt;=3,"Recent / New",IF(L566&gt;=3,"At Risk","Hibernating / Lost"))))</f>
        <v>Hibernating / Lost</v>
      </c>
      <c r="N566" s="54" t="n">
        <f aca="false">IF(AND(Calc!$C$2&lt;=2009,Calc!$C$3&gt;=2009),F566,0)+IF(AND(Calc!$C$2&lt;=2010,Calc!$C$3&gt;=2010),G566,0)+IF(AND(Calc!$C$2&lt;=2011,Calc!$C$3&gt;=2011),H566,0)</f>
        <v>405.38</v>
      </c>
      <c r="O566" s="61" t="n">
        <f aca="false">IF(AND(N566&gt;0,OR(Calc!$C$4="*",B566=Calc!$C$4)),N566+ROW()*0.000000001,0)</f>
        <v>405.380000566</v>
      </c>
    </row>
    <row r="567" customFormat="false" ht="15" hidden="false" customHeight="false" outlineLevel="0" collapsed="false">
      <c r="A567" s="49" t="n">
        <v>12923</v>
      </c>
      <c r="B567" s="49" t="s">
        <v>189</v>
      </c>
      <c r="C567" s="63" t="n">
        <v>40311</v>
      </c>
      <c r="D567" s="63" t="n">
        <v>40822</v>
      </c>
      <c r="E567" s="49" t="n">
        <v>3</v>
      </c>
      <c r="F567" s="54" t="n">
        <v>0</v>
      </c>
      <c r="G567" s="54" t="n">
        <v>597.6</v>
      </c>
      <c r="H567" s="54" t="n">
        <v>171.57</v>
      </c>
      <c r="I567" s="54" t="n">
        <f aca="false">SUM(F567:H567)</f>
        <v>769.17</v>
      </c>
      <c r="J567" s="49" t="n">
        <f aca="false">Calc!$C$5-D567</f>
        <v>65</v>
      </c>
      <c r="K567" s="49" t="n">
        <f aca="false">IF(J567&lt;=Calc!$C$11,4,IF(J567&lt;=Calc!$C$12,3,IF(J567&lt;=Calc!$C$13,2,1)))</f>
        <v>3</v>
      </c>
      <c r="L567" s="49" t="n">
        <f aca="false">1+(E567&gt;=Calc!$C$16)+(E567&gt;=Calc!$C$17)+(E567&gt;=Calc!$C$18)</f>
        <v>2</v>
      </c>
      <c r="M567" s="49" t="str">
        <f aca="false">IF(AND(K567=4,L567&gt;=3),"Champions",IF(AND(K567=3,L567&gt;=3),"Loyal",IF(K567&gt;=3,"Recent / New",IF(L567&gt;=3,"At Risk","Hibernating / Lost"))))</f>
        <v>Recent / New</v>
      </c>
      <c r="N567" s="54" t="n">
        <f aca="false">IF(AND(Calc!$C$2&lt;=2009,Calc!$C$3&gt;=2009),F567,0)+IF(AND(Calc!$C$2&lt;=2010,Calc!$C$3&gt;=2010),G567,0)+IF(AND(Calc!$C$2&lt;=2011,Calc!$C$3&gt;=2011),H567,0)</f>
        <v>769.17</v>
      </c>
      <c r="O567" s="61" t="n">
        <f aca="false">IF(AND(N567&gt;0,OR(Calc!$C$4="*",B567=Calc!$C$4)),N567+ROW()*0.000000001,0)</f>
        <v>769.170000567</v>
      </c>
    </row>
    <row r="568" customFormat="false" ht="15" hidden="false" customHeight="false" outlineLevel="0" collapsed="false">
      <c r="A568" s="49" t="n">
        <v>12924</v>
      </c>
      <c r="B568" s="49" t="s">
        <v>189</v>
      </c>
      <c r="C568" s="63" t="n">
        <v>40156</v>
      </c>
      <c r="D568" s="63" t="n">
        <v>40798</v>
      </c>
      <c r="E568" s="49" t="n">
        <v>12</v>
      </c>
      <c r="F568" s="54" t="n">
        <v>280.35</v>
      </c>
      <c r="G568" s="54" t="n">
        <v>1212.85</v>
      </c>
      <c r="H568" s="54" t="n">
        <v>922</v>
      </c>
      <c r="I568" s="54" t="n">
        <f aca="false">SUM(F568:H568)</f>
        <v>2415.2</v>
      </c>
      <c r="J568" s="49" t="n">
        <f aca="false">Calc!$C$5-D568</f>
        <v>89</v>
      </c>
      <c r="K568" s="49" t="n">
        <f aca="false">IF(J568&lt;=Calc!$C$11,4,IF(J568&lt;=Calc!$C$12,3,IF(J568&lt;=Calc!$C$13,2,1)))</f>
        <v>3</v>
      </c>
      <c r="L568" s="49" t="n">
        <f aca="false">1+(E568&gt;=Calc!$C$16)+(E568&gt;=Calc!$C$17)+(E568&gt;=Calc!$C$18)</f>
        <v>4</v>
      </c>
      <c r="M568" s="49" t="str">
        <f aca="false">IF(AND(K568=4,L568&gt;=3),"Champions",IF(AND(K568=3,L568&gt;=3),"Loyal",IF(K568&gt;=3,"Recent / New",IF(L568&gt;=3,"At Risk","Hibernating / Lost"))))</f>
        <v>Loyal</v>
      </c>
      <c r="N568" s="54" t="n">
        <f aca="false">IF(AND(Calc!$C$2&lt;=2009,Calc!$C$3&gt;=2009),F568,0)+IF(AND(Calc!$C$2&lt;=2010,Calc!$C$3&gt;=2010),G568,0)+IF(AND(Calc!$C$2&lt;=2011,Calc!$C$3&gt;=2011),H568,0)</f>
        <v>2415.2</v>
      </c>
      <c r="O568" s="61" t="n">
        <f aca="false">IF(AND(N568&gt;0,OR(Calc!$C$4="*",B568=Calc!$C$4)),N568+ROW()*0.000000001,0)</f>
        <v>2415.200000568</v>
      </c>
    </row>
    <row r="569" customFormat="false" ht="15" hidden="false" customHeight="false" outlineLevel="0" collapsed="false">
      <c r="A569" s="49" t="n">
        <v>12925</v>
      </c>
      <c r="B569" s="49" t="s">
        <v>189</v>
      </c>
      <c r="C569" s="63" t="n">
        <v>40294</v>
      </c>
      <c r="D569" s="63" t="n">
        <v>40882</v>
      </c>
      <c r="E569" s="49" t="n">
        <v>3</v>
      </c>
      <c r="F569" s="54" t="n">
        <v>0</v>
      </c>
      <c r="G569" s="54" t="n">
        <v>35.28</v>
      </c>
      <c r="H569" s="54" t="n">
        <v>694.05</v>
      </c>
      <c r="I569" s="54" t="n">
        <f aca="false">SUM(F569:H569)</f>
        <v>729.33</v>
      </c>
      <c r="J569" s="49" t="n">
        <f aca="false">Calc!$C$5-D569</f>
        <v>5</v>
      </c>
      <c r="K569" s="49" t="n">
        <f aca="false">IF(J569&lt;=Calc!$C$11,4,IF(J569&lt;=Calc!$C$12,3,IF(J569&lt;=Calc!$C$13,2,1)))</f>
        <v>4</v>
      </c>
      <c r="L569" s="49" t="n">
        <f aca="false">1+(E569&gt;=Calc!$C$16)+(E569&gt;=Calc!$C$17)+(E569&gt;=Calc!$C$18)</f>
        <v>2</v>
      </c>
      <c r="M569" s="49" t="str">
        <f aca="false">IF(AND(K569=4,L569&gt;=3),"Champions",IF(AND(K569=3,L569&gt;=3),"Loyal",IF(K569&gt;=3,"Recent / New",IF(L569&gt;=3,"At Risk","Hibernating / Lost"))))</f>
        <v>Recent / New</v>
      </c>
      <c r="N569" s="54" t="n">
        <f aca="false">IF(AND(Calc!$C$2&lt;=2009,Calc!$C$3&gt;=2009),F569,0)+IF(AND(Calc!$C$2&lt;=2010,Calc!$C$3&gt;=2010),G569,0)+IF(AND(Calc!$C$2&lt;=2011,Calc!$C$3&gt;=2011),H569,0)</f>
        <v>729.33</v>
      </c>
      <c r="O569" s="61" t="n">
        <f aca="false">IF(AND(N569&gt;0,OR(Calc!$C$4="*",B569=Calc!$C$4)),N569+ROW()*0.000000001,0)</f>
        <v>729.330000569</v>
      </c>
    </row>
    <row r="570" customFormat="false" ht="15" hidden="false" customHeight="false" outlineLevel="0" collapsed="false">
      <c r="A570" s="49" t="n">
        <v>12926</v>
      </c>
      <c r="B570" s="49" t="s">
        <v>189</v>
      </c>
      <c r="C570" s="63" t="n">
        <v>40161</v>
      </c>
      <c r="D570" s="63" t="n">
        <v>40475</v>
      </c>
      <c r="E570" s="49" t="n">
        <v>4</v>
      </c>
      <c r="F570" s="54" t="n">
        <v>370.77</v>
      </c>
      <c r="G570" s="54" t="n">
        <v>1152.82</v>
      </c>
      <c r="H570" s="54" t="n">
        <v>0</v>
      </c>
      <c r="I570" s="54" t="n">
        <f aca="false">SUM(F570:H570)</f>
        <v>1523.59</v>
      </c>
      <c r="J570" s="49" t="n">
        <f aca="false">Calc!$C$5-D570</f>
        <v>412</v>
      </c>
      <c r="K570" s="49" t="n">
        <f aca="false">IF(J570&lt;=Calc!$C$11,4,IF(J570&lt;=Calc!$C$12,3,IF(J570&lt;=Calc!$C$13,2,1)))</f>
        <v>1</v>
      </c>
      <c r="L570" s="49" t="n">
        <f aca="false">1+(E570&gt;=Calc!$C$16)+(E570&gt;=Calc!$C$17)+(E570&gt;=Calc!$C$18)</f>
        <v>3</v>
      </c>
      <c r="M570" s="49" t="str">
        <f aca="false">IF(AND(K570=4,L570&gt;=3),"Champions",IF(AND(K570=3,L570&gt;=3),"Loyal",IF(K570&gt;=3,"Recent / New",IF(L570&gt;=3,"At Risk","Hibernating / Lost"))))</f>
        <v>At Risk</v>
      </c>
      <c r="N570" s="54" t="n">
        <f aca="false">IF(AND(Calc!$C$2&lt;=2009,Calc!$C$3&gt;=2009),F570,0)+IF(AND(Calc!$C$2&lt;=2010,Calc!$C$3&gt;=2010),G570,0)+IF(AND(Calc!$C$2&lt;=2011,Calc!$C$3&gt;=2011),H570,0)</f>
        <v>1523.59</v>
      </c>
      <c r="O570" s="61" t="n">
        <f aca="false">IF(AND(N570&gt;0,OR(Calc!$C$4="*",B570=Calc!$C$4)),N570+ROW()*0.000000001,0)</f>
        <v>1523.59000057</v>
      </c>
    </row>
    <row r="571" customFormat="false" ht="15" hidden="false" customHeight="false" outlineLevel="0" collapsed="false">
      <c r="A571" s="49" t="n">
        <v>12927</v>
      </c>
      <c r="B571" s="49" t="s">
        <v>189</v>
      </c>
      <c r="C571" s="63" t="n">
        <v>40492</v>
      </c>
      <c r="D571" s="63" t="n">
        <v>40492</v>
      </c>
      <c r="E571" s="49" t="n">
        <v>1</v>
      </c>
      <c r="F571" s="54" t="n">
        <v>0</v>
      </c>
      <c r="G571" s="54" t="n">
        <v>197.31</v>
      </c>
      <c r="H571" s="54" t="n">
        <v>0</v>
      </c>
      <c r="I571" s="54" t="n">
        <f aca="false">SUM(F571:H571)</f>
        <v>197.31</v>
      </c>
      <c r="J571" s="49" t="n">
        <f aca="false">Calc!$C$5-D571</f>
        <v>395</v>
      </c>
      <c r="K571" s="49" t="n">
        <f aca="false">IF(J571&lt;=Calc!$C$11,4,IF(J571&lt;=Calc!$C$12,3,IF(J571&lt;=Calc!$C$13,2,1)))</f>
        <v>1</v>
      </c>
      <c r="L571" s="49" t="n">
        <f aca="false">1+(E571&gt;=Calc!$C$16)+(E571&gt;=Calc!$C$17)+(E571&gt;=Calc!$C$18)</f>
        <v>1</v>
      </c>
      <c r="M571" s="49" t="str">
        <f aca="false">IF(AND(K571=4,L571&gt;=3),"Champions",IF(AND(K571=3,L571&gt;=3),"Loyal",IF(K571&gt;=3,"Recent / New",IF(L571&gt;=3,"At Risk","Hibernating / Lost"))))</f>
        <v>Hibernating / Lost</v>
      </c>
      <c r="N571" s="54" t="n">
        <f aca="false">IF(AND(Calc!$C$2&lt;=2009,Calc!$C$3&gt;=2009),F571,0)+IF(AND(Calc!$C$2&lt;=2010,Calc!$C$3&gt;=2010),G571,0)+IF(AND(Calc!$C$2&lt;=2011,Calc!$C$3&gt;=2011),H571,0)</f>
        <v>197.31</v>
      </c>
      <c r="O571" s="61" t="n">
        <f aca="false">IF(AND(N571&gt;0,OR(Calc!$C$4="*",B571=Calc!$C$4)),N571+ROW()*0.000000001,0)</f>
        <v>197.310000571</v>
      </c>
    </row>
    <row r="572" customFormat="false" ht="15" hidden="false" customHeight="false" outlineLevel="0" collapsed="false">
      <c r="A572" s="49" t="n">
        <v>12928</v>
      </c>
      <c r="B572" s="49" t="s">
        <v>189</v>
      </c>
      <c r="C572" s="63" t="n">
        <v>40337</v>
      </c>
      <c r="D572" s="63" t="n">
        <v>40851</v>
      </c>
      <c r="E572" s="49" t="n">
        <v>12</v>
      </c>
      <c r="F572" s="54" t="n">
        <v>0</v>
      </c>
      <c r="G572" s="54" t="n">
        <v>2634.53</v>
      </c>
      <c r="H572" s="54" t="n">
        <v>1670.36</v>
      </c>
      <c r="I572" s="54" t="n">
        <f aca="false">SUM(F572:H572)</f>
        <v>4304.89</v>
      </c>
      <c r="J572" s="49" t="n">
        <f aca="false">Calc!$C$5-D572</f>
        <v>36</v>
      </c>
      <c r="K572" s="49" t="n">
        <f aca="false">IF(J572&lt;=Calc!$C$11,4,IF(J572&lt;=Calc!$C$12,3,IF(J572&lt;=Calc!$C$13,2,1)))</f>
        <v>3</v>
      </c>
      <c r="L572" s="49" t="n">
        <f aca="false">1+(E572&gt;=Calc!$C$16)+(E572&gt;=Calc!$C$17)+(E572&gt;=Calc!$C$18)</f>
        <v>4</v>
      </c>
      <c r="M572" s="49" t="str">
        <f aca="false">IF(AND(K572=4,L572&gt;=3),"Champions",IF(AND(K572=3,L572&gt;=3),"Loyal",IF(K572&gt;=3,"Recent / New",IF(L572&gt;=3,"At Risk","Hibernating / Lost"))))</f>
        <v>Loyal</v>
      </c>
      <c r="N572" s="54" t="n">
        <f aca="false">IF(AND(Calc!$C$2&lt;=2009,Calc!$C$3&gt;=2009),F572,0)+IF(AND(Calc!$C$2&lt;=2010,Calc!$C$3&gt;=2010),G572,0)+IF(AND(Calc!$C$2&lt;=2011,Calc!$C$3&gt;=2011),H572,0)</f>
        <v>4304.89</v>
      </c>
      <c r="O572" s="61" t="n">
        <f aca="false">IF(AND(N572&gt;0,OR(Calc!$C$4="*",B572=Calc!$C$4)),N572+ROW()*0.000000001,0)</f>
        <v>4304.890000572</v>
      </c>
    </row>
    <row r="573" customFormat="false" ht="15" hidden="false" customHeight="false" outlineLevel="0" collapsed="false">
      <c r="A573" s="49" t="n">
        <v>12929</v>
      </c>
      <c r="B573" s="49" t="s">
        <v>189</v>
      </c>
      <c r="C573" s="63" t="n">
        <v>40575</v>
      </c>
      <c r="D573" s="63" t="n">
        <v>40575</v>
      </c>
      <c r="E573" s="49" t="n">
        <v>1</v>
      </c>
      <c r="F573" s="54" t="n">
        <v>0</v>
      </c>
      <c r="G573" s="54" t="n">
        <v>0</v>
      </c>
      <c r="H573" s="54" t="n">
        <v>105.1</v>
      </c>
      <c r="I573" s="54" t="n">
        <f aca="false">SUM(F573:H573)</f>
        <v>105.1</v>
      </c>
      <c r="J573" s="49" t="n">
        <f aca="false">Calc!$C$5-D573</f>
        <v>312</v>
      </c>
      <c r="K573" s="49" t="n">
        <f aca="false">IF(J573&lt;=Calc!$C$11,4,IF(J573&lt;=Calc!$C$12,3,IF(J573&lt;=Calc!$C$13,2,1)))</f>
        <v>2</v>
      </c>
      <c r="L573" s="49" t="n">
        <f aca="false">1+(E573&gt;=Calc!$C$16)+(E573&gt;=Calc!$C$17)+(E573&gt;=Calc!$C$18)</f>
        <v>1</v>
      </c>
      <c r="M573" s="49" t="str">
        <f aca="false">IF(AND(K573=4,L573&gt;=3),"Champions",IF(AND(K573=3,L573&gt;=3),"Loyal",IF(K573&gt;=3,"Recent / New",IF(L573&gt;=3,"At Risk","Hibernating / Lost"))))</f>
        <v>Hibernating / Lost</v>
      </c>
      <c r="N573" s="54" t="n">
        <f aca="false">IF(AND(Calc!$C$2&lt;=2009,Calc!$C$3&gt;=2009),F573,0)+IF(AND(Calc!$C$2&lt;=2010,Calc!$C$3&gt;=2010),G573,0)+IF(AND(Calc!$C$2&lt;=2011,Calc!$C$3&gt;=2011),H573,0)</f>
        <v>105.1</v>
      </c>
      <c r="O573" s="61" t="n">
        <f aca="false">IF(AND(N573&gt;0,OR(Calc!$C$4="*",B573=Calc!$C$4)),N573+ROW()*0.000000001,0)</f>
        <v>105.100000573</v>
      </c>
    </row>
    <row r="574" customFormat="false" ht="15" hidden="false" customHeight="false" outlineLevel="0" collapsed="false">
      <c r="A574" s="49" t="n">
        <v>12930</v>
      </c>
      <c r="B574" s="49" t="s">
        <v>189</v>
      </c>
      <c r="C574" s="63" t="n">
        <v>40715</v>
      </c>
      <c r="D574" s="63" t="n">
        <v>40808</v>
      </c>
      <c r="E574" s="49" t="n">
        <v>2</v>
      </c>
      <c r="F574" s="54" t="n">
        <v>0</v>
      </c>
      <c r="G574" s="54" t="n">
        <v>0</v>
      </c>
      <c r="H574" s="54" t="n">
        <v>409.9</v>
      </c>
      <c r="I574" s="54" t="n">
        <f aca="false">SUM(F574:H574)</f>
        <v>409.9</v>
      </c>
      <c r="J574" s="49" t="n">
        <f aca="false">Calc!$C$5-D574</f>
        <v>79</v>
      </c>
      <c r="K574" s="49" t="n">
        <f aca="false">IF(J574&lt;=Calc!$C$11,4,IF(J574&lt;=Calc!$C$12,3,IF(J574&lt;=Calc!$C$13,2,1)))</f>
        <v>3</v>
      </c>
      <c r="L574" s="49" t="n">
        <f aca="false">1+(E574&gt;=Calc!$C$16)+(E574&gt;=Calc!$C$17)+(E574&gt;=Calc!$C$18)</f>
        <v>2</v>
      </c>
      <c r="M574" s="49" t="str">
        <f aca="false">IF(AND(K574=4,L574&gt;=3),"Champions",IF(AND(K574=3,L574&gt;=3),"Loyal",IF(K574&gt;=3,"Recent / New",IF(L574&gt;=3,"At Risk","Hibernating / Lost"))))</f>
        <v>Recent / New</v>
      </c>
      <c r="N574" s="54" t="n">
        <f aca="false">IF(AND(Calc!$C$2&lt;=2009,Calc!$C$3&gt;=2009),F574,0)+IF(AND(Calc!$C$2&lt;=2010,Calc!$C$3&gt;=2010),G574,0)+IF(AND(Calc!$C$2&lt;=2011,Calc!$C$3&gt;=2011),H574,0)</f>
        <v>409.9</v>
      </c>
      <c r="O574" s="61" t="n">
        <f aca="false">IF(AND(N574&gt;0,OR(Calc!$C$4="*",B574=Calc!$C$4)),N574+ROW()*0.000000001,0)</f>
        <v>409.900000574</v>
      </c>
    </row>
    <row r="575" customFormat="false" ht="15" hidden="false" customHeight="false" outlineLevel="0" collapsed="false">
      <c r="A575" s="49" t="n">
        <v>12931</v>
      </c>
      <c r="B575" s="49" t="s">
        <v>189</v>
      </c>
      <c r="C575" s="63" t="n">
        <v>40148</v>
      </c>
      <c r="D575" s="63" t="n">
        <v>40865</v>
      </c>
      <c r="E575" s="49" t="n">
        <v>57</v>
      </c>
      <c r="F575" s="54" t="n">
        <v>224.75</v>
      </c>
      <c r="G575" s="54" t="n">
        <v>36910.41</v>
      </c>
      <c r="H575" s="54" t="n">
        <v>33367.81</v>
      </c>
      <c r="I575" s="54" t="n">
        <f aca="false">SUM(F575:H575)</f>
        <v>70502.97</v>
      </c>
      <c r="J575" s="49" t="n">
        <f aca="false">Calc!$C$5-D575</f>
        <v>22</v>
      </c>
      <c r="K575" s="49" t="n">
        <f aca="false">IF(J575&lt;=Calc!$C$11,4,IF(J575&lt;=Calc!$C$12,3,IF(J575&lt;=Calc!$C$13,2,1)))</f>
        <v>4</v>
      </c>
      <c r="L575" s="49" t="n">
        <f aca="false">1+(E575&gt;=Calc!$C$16)+(E575&gt;=Calc!$C$17)+(E575&gt;=Calc!$C$18)</f>
        <v>4</v>
      </c>
      <c r="M575" s="49" t="str">
        <f aca="false">IF(AND(K575=4,L575&gt;=3),"Champions",IF(AND(K575=3,L575&gt;=3),"Loyal",IF(K575&gt;=3,"Recent / New",IF(L575&gt;=3,"At Risk","Hibernating / Lost"))))</f>
        <v>Champions</v>
      </c>
      <c r="N575" s="54" t="n">
        <f aca="false">IF(AND(Calc!$C$2&lt;=2009,Calc!$C$3&gt;=2009),F575,0)+IF(AND(Calc!$C$2&lt;=2010,Calc!$C$3&gt;=2010),G575,0)+IF(AND(Calc!$C$2&lt;=2011,Calc!$C$3&gt;=2011),H575,0)</f>
        <v>70502.97</v>
      </c>
      <c r="O575" s="61" t="n">
        <f aca="false">IF(AND(N575&gt;0,OR(Calc!$C$4="*",B575=Calc!$C$4)),N575+ROW()*0.000000001,0)</f>
        <v>70502.970000575</v>
      </c>
    </row>
    <row r="576" customFormat="false" ht="15" hidden="false" customHeight="false" outlineLevel="0" collapsed="false">
      <c r="A576" s="49" t="n">
        <v>12932</v>
      </c>
      <c r="B576" s="49" t="s">
        <v>189</v>
      </c>
      <c r="C576" s="63" t="n">
        <v>40219</v>
      </c>
      <c r="D576" s="63" t="n">
        <v>40347</v>
      </c>
      <c r="E576" s="49" t="n">
        <v>8</v>
      </c>
      <c r="F576" s="54" t="n">
        <v>0</v>
      </c>
      <c r="G576" s="54" t="n">
        <v>1698.56</v>
      </c>
      <c r="H576" s="54" t="n">
        <v>0</v>
      </c>
      <c r="I576" s="54" t="n">
        <f aca="false">SUM(F576:H576)</f>
        <v>1698.56</v>
      </c>
      <c r="J576" s="49" t="n">
        <f aca="false">Calc!$C$5-D576</f>
        <v>540</v>
      </c>
      <c r="K576" s="49" t="n">
        <f aca="false">IF(J576&lt;=Calc!$C$11,4,IF(J576&lt;=Calc!$C$12,3,IF(J576&lt;=Calc!$C$13,2,1)))</f>
        <v>1</v>
      </c>
      <c r="L576" s="49" t="n">
        <f aca="false">1+(E576&gt;=Calc!$C$16)+(E576&gt;=Calc!$C$17)+(E576&gt;=Calc!$C$18)</f>
        <v>4</v>
      </c>
      <c r="M576" s="49" t="str">
        <f aca="false">IF(AND(K576=4,L576&gt;=3),"Champions",IF(AND(K576=3,L576&gt;=3),"Loyal",IF(K576&gt;=3,"Recent / New",IF(L576&gt;=3,"At Risk","Hibernating / Lost"))))</f>
        <v>At Risk</v>
      </c>
      <c r="N576" s="54" t="n">
        <f aca="false">IF(AND(Calc!$C$2&lt;=2009,Calc!$C$3&gt;=2009),F576,0)+IF(AND(Calc!$C$2&lt;=2010,Calc!$C$3&gt;=2010),G576,0)+IF(AND(Calc!$C$2&lt;=2011,Calc!$C$3&gt;=2011),H576,0)</f>
        <v>1698.56</v>
      </c>
      <c r="O576" s="61" t="n">
        <f aca="false">IF(AND(N576&gt;0,OR(Calc!$C$4="*",B576=Calc!$C$4)),N576+ROW()*0.000000001,0)</f>
        <v>1698.560000576</v>
      </c>
    </row>
    <row r="577" customFormat="false" ht="15" hidden="false" customHeight="false" outlineLevel="0" collapsed="false">
      <c r="A577" s="49" t="n">
        <v>12933</v>
      </c>
      <c r="B577" s="49" t="s">
        <v>189</v>
      </c>
      <c r="C577" s="63" t="n">
        <v>40157</v>
      </c>
      <c r="D577" s="63" t="n">
        <v>40862</v>
      </c>
      <c r="E577" s="49" t="n">
        <v>8</v>
      </c>
      <c r="F577" s="54" t="n">
        <v>114.99</v>
      </c>
      <c r="G577" s="54" t="n">
        <v>855.61</v>
      </c>
      <c r="H577" s="54" t="n">
        <v>606.28</v>
      </c>
      <c r="I577" s="54" t="n">
        <f aca="false">SUM(F577:H577)</f>
        <v>1576.88</v>
      </c>
      <c r="J577" s="49" t="n">
        <f aca="false">Calc!$C$5-D577</f>
        <v>25</v>
      </c>
      <c r="K577" s="49" t="n">
        <f aca="false">IF(J577&lt;=Calc!$C$11,4,IF(J577&lt;=Calc!$C$12,3,IF(J577&lt;=Calc!$C$13,2,1)))</f>
        <v>4</v>
      </c>
      <c r="L577" s="49" t="n">
        <f aca="false">1+(E577&gt;=Calc!$C$16)+(E577&gt;=Calc!$C$17)+(E577&gt;=Calc!$C$18)</f>
        <v>4</v>
      </c>
      <c r="M577" s="49" t="str">
        <f aca="false">IF(AND(K577=4,L577&gt;=3),"Champions",IF(AND(K577=3,L577&gt;=3),"Loyal",IF(K577&gt;=3,"Recent / New",IF(L577&gt;=3,"At Risk","Hibernating / Lost"))))</f>
        <v>Champions</v>
      </c>
      <c r="N577" s="54" t="n">
        <f aca="false">IF(AND(Calc!$C$2&lt;=2009,Calc!$C$3&gt;=2009),F577,0)+IF(AND(Calc!$C$2&lt;=2010,Calc!$C$3&gt;=2010),G577,0)+IF(AND(Calc!$C$2&lt;=2011,Calc!$C$3&gt;=2011),H577,0)</f>
        <v>1576.88</v>
      </c>
      <c r="O577" s="61" t="n">
        <f aca="false">IF(AND(N577&gt;0,OR(Calc!$C$4="*",B577=Calc!$C$4)),N577+ROW()*0.000000001,0)</f>
        <v>1576.880000577</v>
      </c>
    </row>
    <row r="578" customFormat="false" ht="15" hidden="false" customHeight="false" outlineLevel="0" collapsed="false">
      <c r="A578" s="49" t="n">
        <v>12934</v>
      </c>
      <c r="B578" s="49" t="s">
        <v>189</v>
      </c>
      <c r="C578" s="63" t="n">
        <v>40150</v>
      </c>
      <c r="D578" s="63" t="n">
        <v>40150</v>
      </c>
      <c r="E578" s="49" t="n">
        <v>1</v>
      </c>
      <c r="F578" s="54" t="n">
        <v>181.65</v>
      </c>
      <c r="G578" s="54" t="n">
        <v>0</v>
      </c>
      <c r="H578" s="54" t="n">
        <v>0</v>
      </c>
      <c r="I578" s="54" t="n">
        <f aca="false">SUM(F578:H578)</f>
        <v>181.65</v>
      </c>
      <c r="J578" s="49" t="n">
        <f aca="false">Calc!$C$5-D578</f>
        <v>737</v>
      </c>
      <c r="K578" s="49" t="n">
        <f aca="false">IF(J578&lt;=Calc!$C$11,4,IF(J578&lt;=Calc!$C$12,3,IF(J578&lt;=Calc!$C$13,2,1)))</f>
        <v>1</v>
      </c>
      <c r="L578" s="49" t="n">
        <f aca="false">1+(E578&gt;=Calc!$C$16)+(E578&gt;=Calc!$C$17)+(E578&gt;=Calc!$C$18)</f>
        <v>1</v>
      </c>
      <c r="M578" s="49" t="str">
        <f aca="false">IF(AND(K578=4,L578&gt;=3),"Champions",IF(AND(K578=3,L578&gt;=3),"Loyal",IF(K578&gt;=3,"Recent / New",IF(L578&gt;=3,"At Risk","Hibernating / Lost"))))</f>
        <v>Hibernating / Lost</v>
      </c>
      <c r="N578" s="54" t="n">
        <f aca="false">IF(AND(Calc!$C$2&lt;=2009,Calc!$C$3&gt;=2009),F578,0)+IF(AND(Calc!$C$2&lt;=2010,Calc!$C$3&gt;=2010),G578,0)+IF(AND(Calc!$C$2&lt;=2011,Calc!$C$3&gt;=2011),H578,0)</f>
        <v>181.65</v>
      </c>
      <c r="O578" s="61" t="n">
        <f aca="false">IF(AND(N578&gt;0,OR(Calc!$C$4="*",B578=Calc!$C$4)),N578+ROW()*0.000000001,0)</f>
        <v>181.650000578</v>
      </c>
    </row>
    <row r="579" customFormat="false" ht="15" hidden="false" customHeight="false" outlineLevel="0" collapsed="false">
      <c r="A579" s="49" t="n">
        <v>12935</v>
      </c>
      <c r="B579" s="49" t="s">
        <v>189</v>
      </c>
      <c r="C579" s="63" t="n">
        <v>40279</v>
      </c>
      <c r="D579" s="63" t="n">
        <v>40884</v>
      </c>
      <c r="E579" s="49" t="n">
        <v>15</v>
      </c>
      <c r="F579" s="54" t="n">
        <v>0</v>
      </c>
      <c r="G579" s="54" t="n">
        <v>2025.56</v>
      </c>
      <c r="H579" s="54" t="n">
        <v>2156.45</v>
      </c>
      <c r="I579" s="54" t="n">
        <f aca="false">SUM(F579:H579)</f>
        <v>4182.01</v>
      </c>
      <c r="J579" s="49" t="n">
        <f aca="false">Calc!$C$5-D579</f>
        <v>3</v>
      </c>
      <c r="K579" s="49" t="n">
        <f aca="false">IF(J579&lt;=Calc!$C$11,4,IF(J579&lt;=Calc!$C$12,3,IF(J579&lt;=Calc!$C$13,2,1)))</f>
        <v>4</v>
      </c>
      <c r="L579" s="49" t="n">
        <f aca="false">1+(E579&gt;=Calc!$C$16)+(E579&gt;=Calc!$C$17)+(E579&gt;=Calc!$C$18)</f>
        <v>4</v>
      </c>
      <c r="M579" s="49" t="str">
        <f aca="false">IF(AND(K579=4,L579&gt;=3),"Champions",IF(AND(K579=3,L579&gt;=3),"Loyal",IF(K579&gt;=3,"Recent / New",IF(L579&gt;=3,"At Risk","Hibernating / Lost"))))</f>
        <v>Champions</v>
      </c>
      <c r="N579" s="54" t="n">
        <f aca="false">IF(AND(Calc!$C$2&lt;=2009,Calc!$C$3&gt;=2009),F579,0)+IF(AND(Calc!$C$2&lt;=2010,Calc!$C$3&gt;=2010),G579,0)+IF(AND(Calc!$C$2&lt;=2011,Calc!$C$3&gt;=2011),H579,0)</f>
        <v>4182.01</v>
      </c>
      <c r="O579" s="61" t="n">
        <f aca="false">IF(AND(N579&gt;0,OR(Calc!$C$4="*",B579=Calc!$C$4)),N579+ROW()*0.000000001,0)</f>
        <v>4182.010000579</v>
      </c>
    </row>
    <row r="580" customFormat="false" ht="15" hidden="false" customHeight="false" outlineLevel="0" collapsed="false">
      <c r="A580" s="49" t="n">
        <v>12936</v>
      </c>
      <c r="B580" s="49" t="s">
        <v>189</v>
      </c>
      <c r="C580" s="63" t="n">
        <v>40808</v>
      </c>
      <c r="D580" s="63" t="n">
        <v>40869</v>
      </c>
      <c r="E580" s="49" t="n">
        <v>4</v>
      </c>
      <c r="F580" s="54" t="n">
        <v>0</v>
      </c>
      <c r="G580" s="54" t="n">
        <v>0</v>
      </c>
      <c r="H580" s="54" t="n">
        <v>1012.9</v>
      </c>
      <c r="I580" s="54" t="n">
        <f aca="false">SUM(F580:H580)</f>
        <v>1012.9</v>
      </c>
      <c r="J580" s="49" t="n">
        <f aca="false">Calc!$C$5-D580</f>
        <v>18</v>
      </c>
      <c r="K580" s="49" t="n">
        <f aca="false">IF(J580&lt;=Calc!$C$11,4,IF(J580&lt;=Calc!$C$12,3,IF(J580&lt;=Calc!$C$13,2,1)))</f>
        <v>4</v>
      </c>
      <c r="L580" s="49" t="n">
        <f aca="false">1+(E580&gt;=Calc!$C$16)+(E580&gt;=Calc!$C$17)+(E580&gt;=Calc!$C$18)</f>
        <v>3</v>
      </c>
      <c r="M580" s="49" t="str">
        <f aca="false">IF(AND(K580=4,L580&gt;=3),"Champions",IF(AND(K580=3,L580&gt;=3),"Loyal",IF(K580&gt;=3,"Recent / New",IF(L580&gt;=3,"At Risk","Hibernating / Lost"))))</f>
        <v>Champions</v>
      </c>
      <c r="N580" s="54" t="n">
        <f aca="false">IF(AND(Calc!$C$2&lt;=2009,Calc!$C$3&gt;=2009),F580,0)+IF(AND(Calc!$C$2&lt;=2010,Calc!$C$3&gt;=2010),G580,0)+IF(AND(Calc!$C$2&lt;=2011,Calc!$C$3&gt;=2011),H580,0)</f>
        <v>1012.9</v>
      </c>
      <c r="O580" s="61" t="n">
        <f aca="false">IF(AND(N580&gt;0,OR(Calc!$C$4="*",B580=Calc!$C$4)),N580+ROW()*0.000000001,0)</f>
        <v>1012.90000058</v>
      </c>
    </row>
    <row r="581" customFormat="false" ht="15" hidden="false" customHeight="false" outlineLevel="0" collapsed="false">
      <c r="A581" s="49" t="n">
        <v>12937</v>
      </c>
      <c r="B581" s="49" t="s">
        <v>189</v>
      </c>
      <c r="C581" s="63" t="n">
        <v>40150</v>
      </c>
      <c r="D581" s="63" t="n">
        <v>40871</v>
      </c>
      <c r="E581" s="49" t="n">
        <v>9</v>
      </c>
      <c r="F581" s="54" t="n">
        <v>314.57</v>
      </c>
      <c r="G581" s="54" t="n">
        <v>1278.77</v>
      </c>
      <c r="H581" s="54" t="n">
        <v>1504.27</v>
      </c>
      <c r="I581" s="54" t="n">
        <f aca="false">SUM(F581:H581)</f>
        <v>3097.61</v>
      </c>
      <c r="J581" s="49" t="n">
        <f aca="false">Calc!$C$5-D581</f>
        <v>16</v>
      </c>
      <c r="K581" s="49" t="n">
        <f aca="false">IF(J581&lt;=Calc!$C$11,4,IF(J581&lt;=Calc!$C$12,3,IF(J581&lt;=Calc!$C$13,2,1)))</f>
        <v>4</v>
      </c>
      <c r="L581" s="49" t="n">
        <f aca="false">1+(E581&gt;=Calc!$C$16)+(E581&gt;=Calc!$C$17)+(E581&gt;=Calc!$C$18)</f>
        <v>4</v>
      </c>
      <c r="M581" s="49" t="str">
        <f aca="false">IF(AND(K581=4,L581&gt;=3),"Champions",IF(AND(K581=3,L581&gt;=3),"Loyal",IF(K581&gt;=3,"Recent / New",IF(L581&gt;=3,"At Risk","Hibernating / Lost"))))</f>
        <v>Champions</v>
      </c>
      <c r="N581" s="54" t="n">
        <f aca="false">IF(AND(Calc!$C$2&lt;=2009,Calc!$C$3&gt;=2009),F581,0)+IF(AND(Calc!$C$2&lt;=2010,Calc!$C$3&gt;=2010),G581,0)+IF(AND(Calc!$C$2&lt;=2011,Calc!$C$3&gt;=2011),H581,0)</f>
        <v>3097.61</v>
      </c>
      <c r="O581" s="61" t="n">
        <f aca="false">IF(AND(N581&gt;0,OR(Calc!$C$4="*",B581=Calc!$C$4)),N581+ROW()*0.000000001,0)</f>
        <v>3097.610000581</v>
      </c>
    </row>
    <row r="582" customFormat="false" ht="15" hidden="false" customHeight="false" outlineLevel="0" collapsed="false">
      <c r="A582" s="49" t="n">
        <v>12938</v>
      </c>
      <c r="B582" s="49" t="s">
        <v>189</v>
      </c>
      <c r="C582" s="63" t="n">
        <v>40861</v>
      </c>
      <c r="D582" s="63" t="n">
        <v>40861</v>
      </c>
      <c r="E582" s="49" t="n">
        <v>1</v>
      </c>
      <c r="F582" s="54" t="n">
        <v>0</v>
      </c>
      <c r="G582" s="54" t="n">
        <v>0</v>
      </c>
      <c r="H582" s="54" t="n">
        <v>114.14</v>
      </c>
      <c r="I582" s="54" t="n">
        <f aca="false">SUM(F582:H582)</f>
        <v>114.14</v>
      </c>
      <c r="J582" s="49" t="n">
        <f aca="false">Calc!$C$5-D582</f>
        <v>26</v>
      </c>
      <c r="K582" s="49" t="n">
        <f aca="false">IF(J582&lt;=Calc!$C$11,4,IF(J582&lt;=Calc!$C$12,3,IF(J582&lt;=Calc!$C$13,2,1)))</f>
        <v>4</v>
      </c>
      <c r="L582" s="49" t="n">
        <f aca="false">1+(E582&gt;=Calc!$C$16)+(E582&gt;=Calc!$C$17)+(E582&gt;=Calc!$C$18)</f>
        <v>1</v>
      </c>
      <c r="M582" s="49" t="str">
        <f aca="false">IF(AND(K582=4,L582&gt;=3),"Champions",IF(AND(K582=3,L582&gt;=3),"Loyal",IF(K582&gt;=3,"Recent / New",IF(L582&gt;=3,"At Risk","Hibernating / Lost"))))</f>
        <v>Recent / New</v>
      </c>
      <c r="N582" s="54" t="n">
        <f aca="false">IF(AND(Calc!$C$2&lt;=2009,Calc!$C$3&gt;=2009),F582,0)+IF(AND(Calc!$C$2&lt;=2010,Calc!$C$3&gt;=2010),G582,0)+IF(AND(Calc!$C$2&lt;=2011,Calc!$C$3&gt;=2011),H582,0)</f>
        <v>114.14</v>
      </c>
      <c r="O582" s="61" t="n">
        <f aca="false">IF(AND(N582&gt;0,OR(Calc!$C$4="*",B582=Calc!$C$4)),N582+ROW()*0.000000001,0)</f>
        <v>114.140000582</v>
      </c>
    </row>
    <row r="583" customFormat="false" ht="15" hidden="false" customHeight="false" outlineLevel="0" collapsed="false">
      <c r="A583" s="49" t="n">
        <v>12939</v>
      </c>
      <c r="B583" s="49" t="s">
        <v>189</v>
      </c>
      <c r="C583" s="63" t="n">
        <v>40190</v>
      </c>
      <c r="D583" s="63" t="n">
        <v>40822</v>
      </c>
      <c r="E583" s="49" t="n">
        <v>20</v>
      </c>
      <c r="F583" s="54" t="n">
        <v>0</v>
      </c>
      <c r="G583" s="54" t="n">
        <v>13683</v>
      </c>
      <c r="H583" s="54" t="n">
        <v>11581.8</v>
      </c>
      <c r="I583" s="54" t="n">
        <f aca="false">SUM(F583:H583)</f>
        <v>25264.8</v>
      </c>
      <c r="J583" s="49" t="n">
        <f aca="false">Calc!$C$5-D583</f>
        <v>65</v>
      </c>
      <c r="K583" s="49" t="n">
        <f aca="false">IF(J583&lt;=Calc!$C$11,4,IF(J583&lt;=Calc!$C$12,3,IF(J583&lt;=Calc!$C$13,2,1)))</f>
        <v>3</v>
      </c>
      <c r="L583" s="49" t="n">
        <f aca="false">1+(E583&gt;=Calc!$C$16)+(E583&gt;=Calc!$C$17)+(E583&gt;=Calc!$C$18)</f>
        <v>4</v>
      </c>
      <c r="M583" s="49" t="str">
        <f aca="false">IF(AND(K583=4,L583&gt;=3),"Champions",IF(AND(K583=3,L583&gt;=3),"Loyal",IF(K583&gt;=3,"Recent / New",IF(L583&gt;=3,"At Risk","Hibernating / Lost"))))</f>
        <v>Loyal</v>
      </c>
      <c r="N583" s="54" t="n">
        <f aca="false">IF(AND(Calc!$C$2&lt;=2009,Calc!$C$3&gt;=2009),F583,0)+IF(AND(Calc!$C$2&lt;=2010,Calc!$C$3&gt;=2010),G583,0)+IF(AND(Calc!$C$2&lt;=2011,Calc!$C$3&gt;=2011),H583,0)</f>
        <v>25264.8</v>
      </c>
      <c r="O583" s="61" t="n">
        <f aca="false">IF(AND(N583&gt;0,OR(Calc!$C$4="*",B583=Calc!$C$4)),N583+ROW()*0.000000001,0)</f>
        <v>25264.800000583</v>
      </c>
    </row>
    <row r="584" customFormat="false" ht="15" hidden="false" customHeight="false" outlineLevel="0" collapsed="false">
      <c r="A584" s="49" t="n">
        <v>12940</v>
      </c>
      <c r="B584" s="49" t="s">
        <v>189</v>
      </c>
      <c r="C584" s="63" t="n">
        <v>40799</v>
      </c>
      <c r="D584" s="63" t="n">
        <v>40832</v>
      </c>
      <c r="E584" s="49" t="n">
        <v>2</v>
      </c>
      <c r="F584" s="54" t="n">
        <v>0</v>
      </c>
      <c r="G584" s="54" t="n">
        <v>0</v>
      </c>
      <c r="H584" s="54" t="n">
        <v>862.44</v>
      </c>
      <c r="I584" s="54" t="n">
        <f aca="false">SUM(F584:H584)</f>
        <v>862.44</v>
      </c>
      <c r="J584" s="49" t="n">
        <f aca="false">Calc!$C$5-D584</f>
        <v>55</v>
      </c>
      <c r="K584" s="49" t="n">
        <f aca="false">IF(J584&lt;=Calc!$C$11,4,IF(J584&lt;=Calc!$C$12,3,IF(J584&lt;=Calc!$C$13,2,1)))</f>
        <v>3</v>
      </c>
      <c r="L584" s="49" t="n">
        <f aca="false">1+(E584&gt;=Calc!$C$16)+(E584&gt;=Calc!$C$17)+(E584&gt;=Calc!$C$18)</f>
        <v>2</v>
      </c>
      <c r="M584" s="49" t="str">
        <f aca="false">IF(AND(K584=4,L584&gt;=3),"Champions",IF(AND(K584=3,L584&gt;=3),"Loyal",IF(K584&gt;=3,"Recent / New",IF(L584&gt;=3,"At Risk","Hibernating / Lost"))))</f>
        <v>Recent / New</v>
      </c>
      <c r="N584" s="54" t="n">
        <f aca="false">IF(AND(Calc!$C$2&lt;=2009,Calc!$C$3&gt;=2009),F584,0)+IF(AND(Calc!$C$2&lt;=2010,Calc!$C$3&gt;=2010),G584,0)+IF(AND(Calc!$C$2&lt;=2011,Calc!$C$3&gt;=2011),H584,0)</f>
        <v>862.44</v>
      </c>
      <c r="O584" s="61" t="n">
        <f aca="false">IF(AND(N584&gt;0,OR(Calc!$C$4="*",B584=Calc!$C$4)),N584+ROW()*0.000000001,0)</f>
        <v>862.440000584</v>
      </c>
    </row>
    <row r="585" customFormat="false" ht="15" hidden="false" customHeight="false" outlineLevel="0" collapsed="false">
      <c r="A585" s="49" t="n">
        <v>12941</v>
      </c>
      <c r="B585" s="49" t="s">
        <v>189</v>
      </c>
      <c r="C585" s="63" t="n">
        <v>40162</v>
      </c>
      <c r="D585" s="63" t="n">
        <v>40162</v>
      </c>
      <c r="E585" s="49" t="n">
        <v>1</v>
      </c>
      <c r="F585" s="54" t="n">
        <v>377.49</v>
      </c>
      <c r="G585" s="54" t="n">
        <v>0</v>
      </c>
      <c r="H585" s="54" t="n">
        <v>0</v>
      </c>
      <c r="I585" s="54" t="n">
        <f aca="false">SUM(F585:H585)</f>
        <v>377.49</v>
      </c>
      <c r="J585" s="49" t="n">
        <f aca="false">Calc!$C$5-D585</f>
        <v>725</v>
      </c>
      <c r="K585" s="49" t="n">
        <f aca="false">IF(J585&lt;=Calc!$C$11,4,IF(J585&lt;=Calc!$C$12,3,IF(J585&lt;=Calc!$C$13,2,1)))</f>
        <v>1</v>
      </c>
      <c r="L585" s="49" t="n">
        <f aca="false">1+(E585&gt;=Calc!$C$16)+(E585&gt;=Calc!$C$17)+(E585&gt;=Calc!$C$18)</f>
        <v>1</v>
      </c>
      <c r="M585" s="49" t="str">
        <f aca="false">IF(AND(K585=4,L585&gt;=3),"Champions",IF(AND(K585=3,L585&gt;=3),"Loyal",IF(K585&gt;=3,"Recent / New",IF(L585&gt;=3,"At Risk","Hibernating / Lost"))))</f>
        <v>Hibernating / Lost</v>
      </c>
      <c r="N585" s="54" t="n">
        <f aca="false">IF(AND(Calc!$C$2&lt;=2009,Calc!$C$3&gt;=2009),F585,0)+IF(AND(Calc!$C$2&lt;=2010,Calc!$C$3&gt;=2010),G585,0)+IF(AND(Calc!$C$2&lt;=2011,Calc!$C$3&gt;=2011),H585,0)</f>
        <v>377.49</v>
      </c>
      <c r="O585" s="61" t="n">
        <f aca="false">IF(AND(N585&gt;0,OR(Calc!$C$4="*",B585=Calc!$C$4)),N585+ROW()*0.000000001,0)</f>
        <v>377.490000585</v>
      </c>
    </row>
    <row r="586" customFormat="false" ht="15" hidden="false" customHeight="false" outlineLevel="0" collapsed="false">
      <c r="A586" s="49" t="n">
        <v>12942</v>
      </c>
      <c r="B586" s="49" t="s">
        <v>189</v>
      </c>
      <c r="C586" s="63" t="n">
        <v>40521</v>
      </c>
      <c r="D586" s="63" t="n">
        <v>40755</v>
      </c>
      <c r="E586" s="49" t="n">
        <v>3</v>
      </c>
      <c r="F586" s="54" t="n">
        <v>0</v>
      </c>
      <c r="G586" s="54" t="n">
        <v>258.75</v>
      </c>
      <c r="H586" s="54" t="n">
        <v>416.85</v>
      </c>
      <c r="I586" s="54" t="n">
        <f aca="false">SUM(F586:H586)</f>
        <v>675.6</v>
      </c>
      <c r="J586" s="49" t="n">
        <f aca="false">Calc!$C$5-D586</f>
        <v>132</v>
      </c>
      <c r="K586" s="49" t="n">
        <f aca="false">IF(J586&lt;=Calc!$C$11,4,IF(J586&lt;=Calc!$C$12,3,IF(J586&lt;=Calc!$C$13,2,1)))</f>
        <v>2</v>
      </c>
      <c r="L586" s="49" t="n">
        <f aca="false">1+(E586&gt;=Calc!$C$16)+(E586&gt;=Calc!$C$17)+(E586&gt;=Calc!$C$18)</f>
        <v>2</v>
      </c>
      <c r="M586" s="49" t="str">
        <f aca="false">IF(AND(K586=4,L586&gt;=3),"Champions",IF(AND(K586=3,L586&gt;=3),"Loyal",IF(K586&gt;=3,"Recent / New",IF(L586&gt;=3,"At Risk","Hibernating / Lost"))))</f>
        <v>Hibernating / Lost</v>
      </c>
      <c r="N586" s="54" t="n">
        <f aca="false">IF(AND(Calc!$C$2&lt;=2009,Calc!$C$3&gt;=2009),F586,0)+IF(AND(Calc!$C$2&lt;=2010,Calc!$C$3&gt;=2010),G586,0)+IF(AND(Calc!$C$2&lt;=2011,Calc!$C$3&gt;=2011),H586,0)</f>
        <v>675.6</v>
      </c>
      <c r="O586" s="61" t="n">
        <f aca="false">IF(AND(N586&gt;0,OR(Calc!$C$4="*",B586=Calc!$C$4)),N586+ROW()*0.000000001,0)</f>
        <v>675.600000586</v>
      </c>
    </row>
    <row r="587" customFormat="false" ht="15" hidden="false" customHeight="false" outlineLevel="0" collapsed="false">
      <c r="A587" s="49" t="n">
        <v>12943</v>
      </c>
      <c r="B587" s="49" t="s">
        <v>189</v>
      </c>
      <c r="C587" s="63" t="n">
        <v>40281</v>
      </c>
      <c r="D587" s="63" t="n">
        <v>40328</v>
      </c>
      <c r="E587" s="49" t="n">
        <v>2</v>
      </c>
      <c r="F587" s="54" t="n">
        <v>0</v>
      </c>
      <c r="G587" s="54" t="n">
        <v>492.75</v>
      </c>
      <c r="H587" s="54" t="n">
        <v>-3.75</v>
      </c>
      <c r="I587" s="54" t="n">
        <f aca="false">SUM(F587:H587)</f>
        <v>489</v>
      </c>
      <c r="J587" s="49" t="n">
        <f aca="false">Calc!$C$5-D587</f>
        <v>559</v>
      </c>
      <c r="K587" s="49" t="n">
        <f aca="false">IF(J587&lt;=Calc!$C$11,4,IF(J587&lt;=Calc!$C$12,3,IF(J587&lt;=Calc!$C$13,2,1)))</f>
        <v>1</v>
      </c>
      <c r="L587" s="49" t="n">
        <f aca="false">1+(E587&gt;=Calc!$C$16)+(E587&gt;=Calc!$C$17)+(E587&gt;=Calc!$C$18)</f>
        <v>2</v>
      </c>
      <c r="M587" s="49" t="str">
        <f aca="false">IF(AND(K587=4,L587&gt;=3),"Champions",IF(AND(K587=3,L587&gt;=3),"Loyal",IF(K587&gt;=3,"Recent / New",IF(L587&gt;=3,"At Risk","Hibernating / Lost"))))</f>
        <v>Hibernating / Lost</v>
      </c>
      <c r="N587" s="54" t="n">
        <f aca="false">IF(AND(Calc!$C$2&lt;=2009,Calc!$C$3&gt;=2009),F587,0)+IF(AND(Calc!$C$2&lt;=2010,Calc!$C$3&gt;=2010),G587,0)+IF(AND(Calc!$C$2&lt;=2011,Calc!$C$3&gt;=2011),H587,0)</f>
        <v>489</v>
      </c>
      <c r="O587" s="61" t="n">
        <f aca="false">IF(AND(N587&gt;0,OR(Calc!$C$4="*",B587=Calc!$C$4)),N587+ROW()*0.000000001,0)</f>
        <v>489.000000587</v>
      </c>
    </row>
    <row r="588" customFormat="false" ht="15" hidden="false" customHeight="false" outlineLevel="0" collapsed="false">
      <c r="A588" s="49" t="n">
        <v>12944</v>
      </c>
      <c r="B588" s="49" t="s">
        <v>189</v>
      </c>
      <c r="C588" s="63" t="n">
        <v>40532</v>
      </c>
      <c r="D588" s="63" t="n">
        <v>40851</v>
      </c>
      <c r="E588" s="49" t="n">
        <v>2</v>
      </c>
      <c r="F588" s="54" t="n">
        <v>0</v>
      </c>
      <c r="G588" s="54" t="n">
        <v>286.95</v>
      </c>
      <c r="H588" s="54" t="n">
        <v>317.56</v>
      </c>
      <c r="I588" s="54" t="n">
        <f aca="false">SUM(F588:H588)</f>
        <v>604.51</v>
      </c>
      <c r="J588" s="49" t="n">
        <f aca="false">Calc!$C$5-D588</f>
        <v>36</v>
      </c>
      <c r="K588" s="49" t="n">
        <f aca="false">IF(J588&lt;=Calc!$C$11,4,IF(J588&lt;=Calc!$C$12,3,IF(J588&lt;=Calc!$C$13,2,1)))</f>
        <v>3</v>
      </c>
      <c r="L588" s="49" t="n">
        <f aca="false">1+(E588&gt;=Calc!$C$16)+(E588&gt;=Calc!$C$17)+(E588&gt;=Calc!$C$18)</f>
        <v>2</v>
      </c>
      <c r="M588" s="49" t="str">
        <f aca="false">IF(AND(K588=4,L588&gt;=3),"Champions",IF(AND(K588=3,L588&gt;=3),"Loyal",IF(K588&gt;=3,"Recent / New",IF(L588&gt;=3,"At Risk","Hibernating / Lost"))))</f>
        <v>Recent / New</v>
      </c>
      <c r="N588" s="54" t="n">
        <f aca="false">IF(AND(Calc!$C$2&lt;=2009,Calc!$C$3&gt;=2009),F588,0)+IF(AND(Calc!$C$2&lt;=2010,Calc!$C$3&gt;=2010),G588,0)+IF(AND(Calc!$C$2&lt;=2011,Calc!$C$3&gt;=2011),H588,0)</f>
        <v>604.51</v>
      </c>
      <c r="O588" s="61" t="n">
        <f aca="false">IF(AND(N588&gt;0,OR(Calc!$C$4="*",B588=Calc!$C$4)),N588+ROW()*0.000000001,0)</f>
        <v>604.510000588</v>
      </c>
    </row>
    <row r="589" customFormat="false" ht="15" hidden="false" customHeight="false" outlineLevel="0" collapsed="false">
      <c r="A589" s="49" t="n">
        <v>12945</v>
      </c>
      <c r="B589" s="49" t="s">
        <v>189</v>
      </c>
      <c r="C589" s="63" t="n">
        <v>40230</v>
      </c>
      <c r="D589" s="63" t="n">
        <v>40598</v>
      </c>
      <c r="E589" s="49" t="n">
        <v>2</v>
      </c>
      <c r="F589" s="54" t="n">
        <v>0</v>
      </c>
      <c r="G589" s="54" t="n">
        <v>437.16</v>
      </c>
      <c r="H589" s="54" t="n">
        <v>462.95</v>
      </c>
      <c r="I589" s="54" t="n">
        <f aca="false">SUM(F589:H589)</f>
        <v>900.11</v>
      </c>
      <c r="J589" s="49" t="n">
        <f aca="false">Calc!$C$5-D589</f>
        <v>289</v>
      </c>
      <c r="K589" s="49" t="n">
        <f aca="false">IF(J589&lt;=Calc!$C$11,4,IF(J589&lt;=Calc!$C$12,3,IF(J589&lt;=Calc!$C$13,2,1)))</f>
        <v>2</v>
      </c>
      <c r="L589" s="49" t="n">
        <f aca="false">1+(E589&gt;=Calc!$C$16)+(E589&gt;=Calc!$C$17)+(E589&gt;=Calc!$C$18)</f>
        <v>2</v>
      </c>
      <c r="M589" s="49" t="str">
        <f aca="false">IF(AND(K589=4,L589&gt;=3),"Champions",IF(AND(K589=3,L589&gt;=3),"Loyal",IF(K589&gt;=3,"Recent / New",IF(L589&gt;=3,"At Risk","Hibernating / Lost"))))</f>
        <v>Hibernating / Lost</v>
      </c>
      <c r="N589" s="54" t="n">
        <f aca="false">IF(AND(Calc!$C$2&lt;=2009,Calc!$C$3&gt;=2009),F589,0)+IF(AND(Calc!$C$2&lt;=2010,Calc!$C$3&gt;=2010),G589,0)+IF(AND(Calc!$C$2&lt;=2011,Calc!$C$3&gt;=2011),H589,0)</f>
        <v>900.11</v>
      </c>
      <c r="O589" s="61" t="n">
        <f aca="false">IF(AND(N589&gt;0,OR(Calc!$C$4="*",B589=Calc!$C$4)),N589+ROW()*0.000000001,0)</f>
        <v>900.110000589</v>
      </c>
    </row>
    <row r="590" customFormat="false" ht="15" hidden="false" customHeight="false" outlineLevel="0" collapsed="false">
      <c r="A590" s="49" t="n">
        <v>12946</v>
      </c>
      <c r="B590" s="49" t="s">
        <v>189</v>
      </c>
      <c r="C590" s="63" t="n">
        <v>40450</v>
      </c>
      <c r="D590" s="63" t="n">
        <v>40450</v>
      </c>
      <c r="E590" s="49" t="n">
        <v>1</v>
      </c>
      <c r="F590" s="54" t="n">
        <v>0</v>
      </c>
      <c r="G590" s="54" t="n">
        <v>324.45</v>
      </c>
      <c r="H590" s="54" t="n">
        <v>0</v>
      </c>
      <c r="I590" s="54" t="n">
        <f aca="false">SUM(F590:H590)</f>
        <v>324.45</v>
      </c>
      <c r="J590" s="49" t="n">
        <f aca="false">Calc!$C$5-D590</f>
        <v>437</v>
      </c>
      <c r="K590" s="49" t="n">
        <f aca="false">IF(J590&lt;=Calc!$C$11,4,IF(J590&lt;=Calc!$C$12,3,IF(J590&lt;=Calc!$C$13,2,1)))</f>
        <v>1</v>
      </c>
      <c r="L590" s="49" t="n">
        <f aca="false">1+(E590&gt;=Calc!$C$16)+(E590&gt;=Calc!$C$17)+(E590&gt;=Calc!$C$18)</f>
        <v>1</v>
      </c>
      <c r="M590" s="49" t="str">
        <f aca="false">IF(AND(K590=4,L590&gt;=3),"Champions",IF(AND(K590=3,L590&gt;=3),"Loyal",IF(K590&gt;=3,"Recent / New",IF(L590&gt;=3,"At Risk","Hibernating / Lost"))))</f>
        <v>Hibernating / Lost</v>
      </c>
      <c r="N590" s="54" t="n">
        <f aca="false">IF(AND(Calc!$C$2&lt;=2009,Calc!$C$3&gt;=2009),F590,0)+IF(AND(Calc!$C$2&lt;=2010,Calc!$C$3&gt;=2010),G590,0)+IF(AND(Calc!$C$2&lt;=2011,Calc!$C$3&gt;=2011),H590,0)</f>
        <v>324.45</v>
      </c>
      <c r="O590" s="61" t="n">
        <f aca="false">IF(AND(N590&gt;0,OR(Calc!$C$4="*",B590=Calc!$C$4)),N590+ROW()*0.000000001,0)</f>
        <v>324.45000059</v>
      </c>
    </row>
    <row r="591" customFormat="false" ht="15" hidden="false" customHeight="false" outlineLevel="0" collapsed="false">
      <c r="A591" s="49" t="n">
        <v>12947</v>
      </c>
      <c r="B591" s="49" t="s">
        <v>189</v>
      </c>
      <c r="C591" s="63" t="n">
        <v>40513</v>
      </c>
      <c r="D591" s="63" t="n">
        <v>40743</v>
      </c>
      <c r="E591" s="49" t="n">
        <v>6</v>
      </c>
      <c r="F591" s="54" t="n">
        <v>0</v>
      </c>
      <c r="G591" s="54" t="n">
        <v>274.19</v>
      </c>
      <c r="H591" s="54" t="n">
        <v>1133.1</v>
      </c>
      <c r="I591" s="54" t="n">
        <f aca="false">SUM(F591:H591)</f>
        <v>1407.29</v>
      </c>
      <c r="J591" s="49" t="n">
        <f aca="false">Calc!$C$5-D591</f>
        <v>144</v>
      </c>
      <c r="K591" s="49" t="n">
        <f aca="false">IF(J591&lt;=Calc!$C$11,4,IF(J591&lt;=Calc!$C$12,3,IF(J591&lt;=Calc!$C$13,2,1)))</f>
        <v>2</v>
      </c>
      <c r="L591" s="49" t="n">
        <f aca="false">1+(E591&gt;=Calc!$C$16)+(E591&gt;=Calc!$C$17)+(E591&gt;=Calc!$C$18)</f>
        <v>3</v>
      </c>
      <c r="M591" s="49" t="str">
        <f aca="false">IF(AND(K591=4,L591&gt;=3),"Champions",IF(AND(K591=3,L591&gt;=3),"Loyal",IF(K591&gt;=3,"Recent / New",IF(L591&gt;=3,"At Risk","Hibernating / Lost"))))</f>
        <v>At Risk</v>
      </c>
      <c r="N591" s="54" t="n">
        <f aca="false">IF(AND(Calc!$C$2&lt;=2009,Calc!$C$3&gt;=2009),F591,0)+IF(AND(Calc!$C$2&lt;=2010,Calc!$C$3&gt;=2010),G591,0)+IF(AND(Calc!$C$2&lt;=2011,Calc!$C$3&gt;=2011),H591,0)</f>
        <v>1407.29</v>
      </c>
      <c r="O591" s="61" t="n">
        <f aca="false">IF(AND(N591&gt;0,OR(Calc!$C$4="*",B591=Calc!$C$4)),N591+ROW()*0.000000001,0)</f>
        <v>1407.290000591</v>
      </c>
    </row>
    <row r="592" customFormat="false" ht="15" hidden="false" customHeight="false" outlineLevel="0" collapsed="false">
      <c r="A592" s="49" t="n">
        <v>12948</v>
      </c>
      <c r="B592" s="49" t="s">
        <v>189</v>
      </c>
      <c r="C592" s="63" t="n">
        <v>40149</v>
      </c>
      <c r="D592" s="63" t="n">
        <v>40870</v>
      </c>
      <c r="E592" s="49" t="n">
        <v>9</v>
      </c>
      <c r="F592" s="54" t="n">
        <v>252.48</v>
      </c>
      <c r="G592" s="54" t="n">
        <v>0</v>
      </c>
      <c r="H592" s="54" t="n">
        <v>2053.7</v>
      </c>
      <c r="I592" s="54" t="n">
        <f aca="false">SUM(F592:H592)</f>
        <v>2306.18</v>
      </c>
      <c r="J592" s="49" t="n">
        <f aca="false">Calc!$C$5-D592</f>
        <v>17</v>
      </c>
      <c r="K592" s="49" t="n">
        <f aca="false">IF(J592&lt;=Calc!$C$11,4,IF(J592&lt;=Calc!$C$12,3,IF(J592&lt;=Calc!$C$13,2,1)))</f>
        <v>4</v>
      </c>
      <c r="L592" s="49" t="n">
        <f aca="false">1+(E592&gt;=Calc!$C$16)+(E592&gt;=Calc!$C$17)+(E592&gt;=Calc!$C$18)</f>
        <v>4</v>
      </c>
      <c r="M592" s="49" t="str">
        <f aca="false">IF(AND(K592=4,L592&gt;=3),"Champions",IF(AND(K592=3,L592&gt;=3),"Loyal",IF(K592&gt;=3,"Recent / New",IF(L592&gt;=3,"At Risk","Hibernating / Lost"))))</f>
        <v>Champions</v>
      </c>
      <c r="N592" s="54" t="n">
        <f aca="false">IF(AND(Calc!$C$2&lt;=2009,Calc!$C$3&gt;=2009),F592,0)+IF(AND(Calc!$C$2&lt;=2010,Calc!$C$3&gt;=2010),G592,0)+IF(AND(Calc!$C$2&lt;=2011,Calc!$C$3&gt;=2011),H592,0)</f>
        <v>2306.18</v>
      </c>
      <c r="O592" s="61" t="n">
        <f aca="false">IF(AND(N592&gt;0,OR(Calc!$C$4="*",B592=Calc!$C$4)),N592+ROW()*0.000000001,0)</f>
        <v>2306.180000592</v>
      </c>
    </row>
    <row r="593" customFormat="false" ht="15" hidden="false" customHeight="false" outlineLevel="0" collapsed="false">
      <c r="A593" s="49" t="n">
        <v>12949</v>
      </c>
      <c r="B593" s="49" t="s">
        <v>189</v>
      </c>
      <c r="C593" s="63" t="n">
        <v>40150</v>
      </c>
      <c r="D593" s="63" t="n">
        <v>40856</v>
      </c>
      <c r="E593" s="49" t="n">
        <v>22</v>
      </c>
      <c r="F593" s="54" t="n">
        <v>1794.7</v>
      </c>
      <c r="G593" s="54" t="n">
        <v>9453.28</v>
      </c>
      <c r="H593" s="54" t="n">
        <v>4143.02</v>
      </c>
      <c r="I593" s="54" t="n">
        <f aca="false">SUM(F593:H593)</f>
        <v>15391</v>
      </c>
      <c r="J593" s="49" t="n">
        <f aca="false">Calc!$C$5-D593</f>
        <v>31</v>
      </c>
      <c r="K593" s="49" t="n">
        <f aca="false">IF(J593&lt;=Calc!$C$11,4,IF(J593&lt;=Calc!$C$12,3,IF(J593&lt;=Calc!$C$13,2,1)))</f>
        <v>3</v>
      </c>
      <c r="L593" s="49" t="n">
        <f aca="false">1+(E593&gt;=Calc!$C$16)+(E593&gt;=Calc!$C$17)+(E593&gt;=Calc!$C$18)</f>
        <v>4</v>
      </c>
      <c r="M593" s="49" t="str">
        <f aca="false">IF(AND(K593=4,L593&gt;=3),"Champions",IF(AND(K593=3,L593&gt;=3),"Loyal",IF(K593&gt;=3,"Recent / New",IF(L593&gt;=3,"At Risk","Hibernating / Lost"))))</f>
        <v>Loyal</v>
      </c>
      <c r="N593" s="54" t="n">
        <f aca="false">IF(AND(Calc!$C$2&lt;=2009,Calc!$C$3&gt;=2009),F593,0)+IF(AND(Calc!$C$2&lt;=2010,Calc!$C$3&gt;=2010),G593,0)+IF(AND(Calc!$C$2&lt;=2011,Calc!$C$3&gt;=2011),H593,0)</f>
        <v>15391</v>
      </c>
      <c r="O593" s="61" t="n">
        <f aca="false">IF(AND(N593&gt;0,OR(Calc!$C$4="*",B593=Calc!$C$4)),N593+ROW()*0.000000001,0)</f>
        <v>15391.000000593</v>
      </c>
    </row>
    <row r="594" customFormat="false" ht="15" hidden="false" customHeight="false" outlineLevel="0" collapsed="false">
      <c r="A594" s="49" t="n">
        <v>12950</v>
      </c>
      <c r="B594" s="49" t="s">
        <v>189</v>
      </c>
      <c r="C594" s="63" t="n">
        <v>40862</v>
      </c>
      <c r="D594" s="63" t="n">
        <v>40884</v>
      </c>
      <c r="E594" s="49" t="n">
        <v>3</v>
      </c>
      <c r="F594" s="54" t="n">
        <v>0</v>
      </c>
      <c r="G594" s="54" t="n">
        <v>0</v>
      </c>
      <c r="H594" s="54" t="n">
        <v>1843</v>
      </c>
      <c r="I594" s="54" t="n">
        <f aca="false">SUM(F594:H594)</f>
        <v>1843</v>
      </c>
      <c r="J594" s="49" t="n">
        <f aca="false">Calc!$C$5-D594</f>
        <v>3</v>
      </c>
      <c r="K594" s="49" t="n">
        <f aca="false">IF(J594&lt;=Calc!$C$11,4,IF(J594&lt;=Calc!$C$12,3,IF(J594&lt;=Calc!$C$13,2,1)))</f>
        <v>4</v>
      </c>
      <c r="L594" s="49" t="n">
        <f aca="false">1+(E594&gt;=Calc!$C$16)+(E594&gt;=Calc!$C$17)+(E594&gt;=Calc!$C$18)</f>
        <v>2</v>
      </c>
      <c r="M594" s="49" t="str">
        <f aca="false">IF(AND(K594=4,L594&gt;=3),"Champions",IF(AND(K594=3,L594&gt;=3),"Loyal",IF(K594&gt;=3,"Recent / New",IF(L594&gt;=3,"At Risk","Hibernating / Lost"))))</f>
        <v>Recent / New</v>
      </c>
      <c r="N594" s="54" t="n">
        <f aca="false">IF(AND(Calc!$C$2&lt;=2009,Calc!$C$3&gt;=2009),F594,0)+IF(AND(Calc!$C$2&lt;=2010,Calc!$C$3&gt;=2010),G594,0)+IF(AND(Calc!$C$2&lt;=2011,Calc!$C$3&gt;=2011),H594,0)</f>
        <v>1843</v>
      </c>
      <c r="O594" s="61" t="n">
        <f aca="false">IF(AND(N594&gt;0,OR(Calc!$C$4="*",B594=Calc!$C$4)),N594+ROW()*0.000000001,0)</f>
        <v>1843.000000594</v>
      </c>
    </row>
    <row r="595" customFormat="false" ht="15" hidden="false" customHeight="false" outlineLevel="0" collapsed="false">
      <c r="A595" s="49" t="n">
        <v>12951</v>
      </c>
      <c r="B595" s="49" t="s">
        <v>189</v>
      </c>
      <c r="C595" s="63" t="n">
        <v>40188</v>
      </c>
      <c r="D595" s="63" t="n">
        <v>40878</v>
      </c>
      <c r="E595" s="49" t="n">
        <v>15</v>
      </c>
      <c r="F595" s="54" t="n">
        <v>0</v>
      </c>
      <c r="G595" s="54" t="n">
        <v>2122.35</v>
      </c>
      <c r="H595" s="54" t="n">
        <v>1042.07</v>
      </c>
      <c r="I595" s="54" t="n">
        <f aca="false">SUM(F595:H595)</f>
        <v>3164.42</v>
      </c>
      <c r="J595" s="49" t="n">
        <f aca="false">Calc!$C$5-D595</f>
        <v>9</v>
      </c>
      <c r="K595" s="49" t="n">
        <f aca="false">IF(J595&lt;=Calc!$C$11,4,IF(J595&lt;=Calc!$C$12,3,IF(J595&lt;=Calc!$C$13,2,1)))</f>
        <v>4</v>
      </c>
      <c r="L595" s="49" t="n">
        <f aca="false">1+(E595&gt;=Calc!$C$16)+(E595&gt;=Calc!$C$17)+(E595&gt;=Calc!$C$18)</f>
        <v>4</v>
      </c>
      <c r="M595" s="49" t="str">
        <f aca="false">IF(AND(K595=4,L595&gt;=3),"Champions",IF(AND(K595=3,L595&gt;=3),"Loyal",IF(K595&gt;=3,"Recent / New",IF(L595&gt;=3,"At Risk","Hibernating / Lost"))))</f>
        <v>Champions</v>
      </c>
      <c r="N595" s="54" t="n">
        <f aca="false">IF(AND(Calc!$C$2&lt;=2009,Calc!$C$3&gt;=2009),F595,0)+IF(AND(Calc!$C$2&lt;=2010,Calc!$C$3&gt;=2010),G595,0)+IF(AND(Calc!$C$2&lt;=2011,Calc!$C$3&gt;=2011),H595,0)</f>
        <v>3164.42</v>
      </c>
      <c r="O595" s="61" t="n">
        <f aca="false">IF(AND(N595&gt;0,OR(Calc!$C$4="*",B595=Calc!$C$4)),N595+ROW()*0.000000001,0)</f>
        <v>3164.420000595</v>
      </c>
    </row>
    <row r="596" customFormat="false" ht="15" hidden="false" customHeight="false" outlineLevel="0" collapsed="false">
      <c r="A596" s="49" t="n">
        <v>12952</v>
      </c>
      <c r="B596" s="49" t="s">
        <v>189</v>
      </c>
      <c r="C596" s="63" t="n">
        <v>40808</v>
      </c>
      <c r="D596" s="63" t="n">
        <v>40881</v>
      </c>
      <c r="E596" s="49" t="n">
        <v>4</v>
      </c>
      <c r="F596" s="54" t="n">
        <v>0</v>
      </c>
      <c r="G596" s="54" t="n">
        <v>0</v>
      </c>
      <c r="H596" s="54" t="n">
        <v>1382.84</v>
      </c>
      <c r="I596" s="54" t="n">
        <f aca="false">SUM(F596:H596)</f>
        <v>1382.84</v>
      </c>
      <c r="J596" s="49" t="n">
        <f aca="false">Calc!$C$5-D596</f>
        <v>6</v>
      </c>
      <c r="K596" s="49" t="n">
        <f aca="false">IF(J596&lt;=Calc!$C$11,4,IF(J596&lt;=Calc!$C$12,3,IF(J596&lt;=Calc!$C$13,2,1)))</f>
        <v>4</v>
      </c>
      <c r="L596" s="49" t="n">
        <f aca="false">1+(E596&gt;=Calc!$C$16)+(E596&gt;=Calc!$C$17)+(E596&gt;=Calc!$C$18)</f>
        <v>3</v>
      </c>
      <c r="M596" s="49" t="str">
        <f aca="false">IF(AND(K596=4,L596&gt;=3),"Champions",IF(AND(K596=3,L596&gt;=3),"Loyal",IF(K596&gt;=3,"Recent / New",IF(L596&gt;=3,"At Risk","Hibernating / Lost"))))</f>
        <v>Champions</v>
      </c>
      <c r="N596" s="54" t="n">
        <f aca="false">IF(AND(Calc!$C$2&lt;=2009,Calc!$C$3&gt;=2009),F596,0)+IF(AND(Calc!$C$2&lt;=2010,Calc!$C$3&gt;=2010),G596,0)+IF(AND(Calc!$C$2&lt;=2011,Calc!$C$3&gt;=2011),H596,0)</f>
        <v>1382.84</v>
      </c>
      <c r="O596" s="61" t="n">
        <f aca="false">IF(AND(N596&gt;0,OR(Calc!$C$4="*",B596=Calc!$C$4)),N596+ROW()*0.000000001,0)</f>
        <v>1382.840000596</v>
      </c>
    </row>
    <row r="597" customFormat="false" ht="15" hidden="false" customHeight="false" outlineLevel="0" collapsed="false">
      <c r="A597" s="49" t="n">
        <v>12953</v>
      </c>
      <c r="B597" s="49" t="s">
        <v>189</v>
      </c>
      <c r="C597" s="63" t="n">
        <v>40364</v>
      </c>
      <c r="D597" s="63" t="n">
        <v>40877</v>
      </c>
      <c r="E597" s="49" t="n">
        <v>2</v>
      </c>
      <c r="F597" s="54" t="n">
        <v>0</v>
      </c>
      <c r="G597" s="54" t="n">
        <v>498.96</v>
      </c>
      <c r="H597" s="54" t="n">
        <v>329.85</v>
      </c>
      <c r="I597" s="54" t="n">
        <f aca="false">SUM(F597:H597)</f>
        <v>828.81</v>
      </c>
      <c r="J597" s="49" t="n">
        <f aca="false">Calc!$C$5-D597</f>
        <v>10</v>
      </c>
      <c r="K597" s="49" t="n">
        <f aca="false">IF(J597&lt;=Calc!$C$11,4,IF(J597&lt;=Calc!$C$12,3,IF(J597&lt;=Calc!$C$13,2,1)))</f>
        <v>4</v>
      </c>
      <c r="L597" s="49" t="n">
        <f aca="false">1+(E597&gt;=Calc!$C$16)+(E597&gt;=Calc!$C$17)+(E597&gt;=Calc!$C$18)</f>
        <v>2</v>
      </c>
      <c r="M597" s="49" t="str">
        <f aca="false">IF(AND(K597=4,L597&gt;=3),"Champions",IF(AND(K597=3,L597&gt;=3),"Loyal",IF(K597&gt;=3,"Recent / New",IF(L597&gt;=3,"At Risk","Hibernating / Lost"))))</f>
        <v>Recent / New</v>
      </c>
      <c r="N597" s="54" t="n">
        <f aca="false">IF(AND(Calc!$C$2&lt;=2009,Calc!$C$3&gt;=2009),F597,0)+IF(AND(Calc!$C$2&lt;=2010,Calc!$C$3&gt;=2010),G597,0)+IF(AND(Calc!$C$2&lt;=2011,Calc!$C$3&gt;=2011),H597,0)</f>
        <v>828.81</v>
      </c>
      <c r="O597" s="61" t="n">
        <f aca="false">IF(AND(N597&gt;0,OR(Calc!$C$4="*",B597=Calc!$C$4)),N597+ROW()*0.000000001,0)</f>
        <v>828.810000597</v>
      </c>
    </row>
    <row r="598" customFormat="false" ht="15" hidden="false" customHeight="false" outlineLevel="0" collapsed="false">
      <c r="A598" s="49" t="n">
        <v>12954</v>
      </c>
      <c r="B598" s="49" t="s">
        <v>189</v>
      </c>
      <c r="C598" s="63" t="n">
        <v>40248</v>
      </c>
      <c r="D598" s="63" t="n">
        <v>40248</v>
      </c>
      <c r="E598" s="49" t="n">
        <v>1</v>
      </c>
      <c r="F598" s="54" t="n">
        <v>0</v>
      </c>
      <c r="G598" s="54" t="n">
        <v>162.45</v>
      </c>
      <c r="H598" s="54" t="n">
        <v>0</v>
      </c>
      <c r="I598" s="54" t="n">
        <f aca="false">SUM(F598:H598)</f>
        <v>162.45</v>
      </c>
      <c r="J598" s="49" t="n">
        <f aca="false">Calc!$C$5-D598</f>
        <v>639</v>
      </c>
      <c r="K598" s="49" t="n">
        <f aca="false">IF(J598&lt;=Calc!$C$11,4,IF(J598&lt;=Calc!$C$12,3,IF(J598&lt;=Calc!$C$13,2,1)))</f>
        <v>1</v>
      </c>
      <c r="L598" s="49" t="n">
        <f aca="false">1+(E598&gt;=Calc!$C$16)+(E598&gt;=Calc!$C$17)+(E598&gt;=Calc!$C$18)</f>
        <v>1</v>
      </c>
      <c r="M598" s="49" t="str">
        <f aca="false">IF(AND(K598=4,L598&gt;=3),"Champions",IF(AND(K598=3,L598&gt;=3),"Loyal",IF(K598&gt;=3,"Recent / New",IF(L598&gt;=3,"At Risk","Hibernating / Lost"))))</f>
        <v>Hibernating / Lost</v>
      </c>
      <c r="N598" s="54" t="n">
        <f aca="false">IF(AND(Calc!$C$2&lt;=2009,Calc!$C$3&gt;=2009),F598,0)+IF(AND(Calc!$C$2&lt;=2010,Calc!$C$3&gt;=2010),G598,0)+IF(AND(Calc!$C$2&lt;=2011,Calc!$C$3&gt;=2011),H598,0)</f>
        <v>162.45</v>
      </c>
      <c r="O598" s="61" t="n">
        <f aca="false">IF(AND(N598&gt;0,OR(Calc!$C$4="*",B598=Calc!$C$4)),N598+ROW()*0.000000001,0)</f>
        <v>162.450000598</v>
      </c>
    </row>
    <row r="599" customFormat="false" ht="15" hidden="false" customHeight="false" outlineLevel="0" collapsed="false">
      <c r="A599" s="49" t="n">
        <v>12955</v>
      </c>
      <c r="B599" s="49" t="s">
        <v>189</v>
      </c>
      <c r="C599" s="63" t="n">
        <v>40619</v>
      </c>
      <c r="D599" s="63" t="n">
        <v>40885</v>
      </c>
      <c r="E599" s="49" t="n">
        <v>11</v>
      </c>
      <c r="F599" s="54" t="n">
        <v>0</v>
      </c>
      <c r="G599" s="54" t="n">
        <v>0</v>
      </c>
      <c r="H599" s="54" t="n">
        <v>4734.26</v>
      </c>
      <c r="I599" s="54" t="n">
        <f aca="false">SUM(F599:H599)</f>
        <v>4734.26</v>
      </c>
      <c r="J599" s="49" t="n">
        <f aca="false">Calc!$C$5-D599</f>
        <v>2</v>
      </c>
      <c r="K599" s="49" t="n">
        <f aca="false">IF(J599&lt;=Calc!$C$11,4,IF(J599&lt;=Calc!$C$12,3,IF(J599&lt;=Calc!$C$13,2,1)))</f>
        <v>4</v>
      </c>
      <c r="L599" s="49" t="n">
        <f aca="false">1+(E599&gt;=Calc!$C$16)+(E599&gt;=Calc!$C$17)+(E599&gt;=Calc!$C$18)</f>
        <v>4</v>
      </c>
      <c r="M599" s="49" t="str">
        <f aca="false">IF(AND(K599=4,L599&gt;=3),"Champions",IF(AND(K599=3,L599&gt;=3),"Loyal",IF(K599&gt;=3,"Recent / New",IF(L599&gt;=3,"At Risk","Hibernating / Lost"))))</f>
        <v>Champions</v>
      </c>
      <c r="N599" s="54" t="n">
        <f aca="false">IF(AND(Calc!$C$2&lt;=2009,Calc!$C$3&gt;=2009),F599,0)+IF(AND(Calc!$C$2&lt;=2010,Calc!$C$3&gt;=2010),G599,0)+IF(AND(Calc!$C$2&lt;=2011,Calc!$C$3&gt;=2011),H599,0)</f>
        <v>4734.26</v>
      </c>
      <c r="O599" s="61" t="n">
        <f aca="false">IF(AND(N599&gt;0,OR(Calc!$C$4="*",B599=Calc!$C$4)),N599+ROW()*0.000000001,0)</f>
        <v>4734.260000599</v>
      </c>
    </row>
    <row r="600" customFormat="false" ht="15" hidden="false" customHeight="false" outlineLevel="0" collapsed="false">
      <c r="A600" s="49" t="n">
        <v>12956</v>
      </c>
      <c r="B600" s="49" t="s">
        <v>189</v>
      </c>
      <c r="C600" s="63" t="n">
        <v>40162</v>
      </c>
      <c r="D600" s="63" t="n">
        <v>40580</v>
      </c>
      <c r="E600" s="49" t="n">
        <v>4</v>
      </c>
      <c r="F600" s="54" t="n">
        <v>276.7</v>
      </c>
      <c r="G600" s="54" t="n">
        <v>137.12</v>
      </c>
      <c r="H600" s="54" t="n">
        <v>108.07</v>
      </c>
      <c r="I600" s="54" t="n">
        <f aca="false">SUM(F600:H600)</f>
        <v>521.89</v>
      </c>
      <c r="J600" s="49" t="n">
        <f aca="false">Calc!$C$5-D600</f>
        <v>307</v>
      </c>
      <c r="K600" s="49" t="n">
        <f aca="false">IF(J600&lt;=Calc!$C$11,4,IF(J600&lt;=Calc!$C$12,3,IF(J600&lt;=Calc!$C$13,2,1)))</f>
        <v>2</v>
      </c>
      <c r="L600" s="49" t="n">
        <f aca="false">1+(E600&gt;=Calc!$C$16)+(E600&gt;=Calc!$C$17)+(E600&gt;=Calc!$C$18)</f>
        <v>3</v>
      </c>
      <c r="M600" s="49" t="str">
        <f aca="false">IF(AND(K600=4,L600&gt;=3),"Champions",IF(AND(K600=3,L600&gt;=3),"Loyal",IF(K600&gt;=3,"Recent / New",IF(L600&gt;=3,"At Risk","Hibernating / Lost"))))</f>
        <v>At Risk</v>
      </c>
      <c r="N600" s="54" t="n">
        <f aca="false">IF(AND(Calc!$C$2&lt;=2009,Calc!$C$3&gt;=2009),F600,0)+IF(AND(Calc!$C$2&lt;=2010,Calc!$C$3&gt;=2010),G600,0)+IF(AND(Calc!$C$2&lt;=2011,Calc!$C$3&gt;=2011),H600,0)</f>
        <v>521.89</v>
      </c>
      <c r="O600" s="61" t="n">
        <f aca="false">IF(AND(N600&gt;0,OR(Calc!$C$4="*",B600=Calc!$C$4)),N600+ROW()*0.000000001,0)</f>
        <v>521.8900006</v>
      </c>
    </row>
    <row r="601" customFormat="false" ht="15" hidden="false" customHeight="false" outlineLevel="0" collapsed="false">
      <c r="A601" s="49" t="n">
        <v>12957</v>
      </c>
      <c r="B601" s="49" t="s">
        <v>189</v>
      </c>
      <c r="C601" s="63" t="n">
        <v>40158</v>
      </c>
      <c r="D601" s="63" t="n">
        <v>40877</v>
      </c>
      <c r="E601" s="49" t="n">
        <v>13</v>
      </c>
      <c r="F601" s="54" t="n">
        <v>1085.1</v>
      </c>
      <c r="G601" s="54" t="n">
        <v>3564.28</v>
      </c>
      <c r="H601" s="54" t="n">
        <v>3979.04</v>
      </c>
      <c r="I601" s="54" t="n">
        <f aca="false">SUM(F601:H601)</f>
        <v>8628.42</v>
      </c>
      <c r="J601" s="49" t="n">
        <f aca="false">Calc!$C$5-D601</f>
        <v>10</v>
      </c>
      <c r="K601" s="49" t="n">
        <f aca="false">IF(J601&lt;=Calc!$C$11,4,IF(J601&lt;=Calc!$C$12,3,IF(J601&lt;=Calc!$C$13,2,1)))</f>
        <v>4</v>
      </c>
      <c r="L601" s="49" t="n">
        <f aca="false">1+(E601&gt;=Calc!$C$16)+(E601&gt;=Calc!$C$17)+(E601&gt;=Calc!$C$18)</f>
        <v>4</v>
      </c>
      <c r="M601" s="49" t="str">
        <f aca="false">IF(AND(K601=4,L601&gt;=3),"Champions",IF(AND(K601=3,L601&gt;=3),"Loyal",IF(K601&gt;=3,"Recent / New",IF(L601&gt;=3,"At Risk","Hibernating / Lost"))))</f>
        <v>Champions</v>
      </c>
      <c r="N601" s="54" t="n">
        <f aca="false">IF(AND(Calc!$C$2&lt;=2009,Calc!$C$3&gt;=2009),F601,0)+IF(AND(Calc!$C$2&lt;=2010,Calc!$C$3&gt;=2010),G601,0)+IF(AND(Calc!$C$2&lt;=2011,Calc!$C$3&gt;=2011),H601,0)</f>
        <v>8628.42</v>
      </c>
      <c r="O601" s="61" t="n">
        <f aca="false">IF(AND(N601&gt;0,OR(Calc!$C$4="*",B601=Calc!$C$4)),N601+ROW()*0.000000001,0)</f>
        <v>8628.420000601</v>
      </c>
    </row>
    <row r="602" customFormat="false" ht="15" hidden="false" customHeight="false" outlineLevel="0" collapsed="false">
      <c r="A602" s="49" t="n">
        <v>12958</v>
      </c>
      <c r="B602" s="49" t="s">
        <v>189</v>
      </c>
      <c r="C602" s="63" t="n">
        <v>40303</v>
      </c>
      <c r="D602" s="63" t="n">
        <v>40486</v>
      </c>
      <c r="E602" s="49" t="n">
        <v>2</v>
      </c>
      <c r="F602" s="54" t="n">
        <v>0</v>
      </c>
      <c r="G602" s="54" t="n">
        <v>467.34</v>
      </c>
      <c r="H602" s="54" t="n">
        <v>0</v>
      </c>
      <c r="I602" s="54" t="n">
        <f aca="false">SUM(F602:H602)</f>
        <v>467.34</v>
      </c>
      <c r="J602" s="49" t="n">
        <f aca="false">Calc!$C$5-D602</f>
        <v>401</v>
      </c>
      <c r="K602" s="49" t="n">
        <f aca="false">IF(J602&lt;=Calc!$C$11,4,IF(J602&lt;=Calc!$C$12,3,IF(J602&lt;=Calc!$C$13,2,1)))</f>
        <v>1</v>
      </c>
      <c r="L602" s="49" t="n">
        <f aca="false">1+(E602&gt;=Calc!$C$16)+(E602&gt;=Calc!$C$17)+(E602&gt;=Calc!$C$18)</f>
        <v>2</v>
      </c>
      <c r="M602" s="49" t="str">
        <f aca="false">IF(AND(K602=4,L602&gt;=3),"Champions",IF(AND(K602=3,L602&gt;=3),"Loyal",IF(K602&gt;=3,"Recent / New",IF(L602&gt;=3,"At Risk","Hibernating / Lost"))))</f>
        <v>Hibernating / Lost</v>
      </c>
      <c r="N602" s="54" t="n">
        <f aca="false">IF(AND(Calc!$C$2&lt;=2009,Calc!$C$3&gt;=2009),F602,0)+IF(AND(Calc!$C$2&lt;=2010,Calc!$C$3&gt;=2010),G602,0)+IF(AND(Calc!$C$2&lt;=2011,Calc!$C$3&gt;=2011),H602,0)</f>
        <v>467.34</v>
      </c>
      <c r="O602" s="61" t="n">
        <f aca="false">IF(AND(N602&gt;0,OR(Calc!$C$4="*",B602=Calc!$C$4)),N602+ROW()*0.000000001,0)</f>
        <v>467.340000602</v>
      </c>
    </row>
    <row r="603" customFormat="false" ht="15" hidden="false" customHeight="false" outlineLevel="0" collapsed="false">
      <c r="A603" s="49" t="n">
        <v>12959</v>
      </c>
      <c r="B603" s="49" t="s">
        <v>189</v>
      </c>
      <c r="C603" s="63" t="n">
        <v>40402</v>
      </c>
      <c r="D603" s="63" t="n">
        <v>40402</v>
      </c>
      <c r="E603" s="49" t="n">
        <v>1</v>
      </c>
      <c r="F603" s="54" t="n">
        <v>0</v>
      </c>
      <c r="G603" s="54" t="n">
        <v>150.95</v>
      </c>
      <c r="H603" s="54" t="n">
        <v>0</v>
      </c>
      <c r="I603" s="54" t="n">
        <f aca="false">SUM(F603:H603)</f>
        <v>150.95</v>
      </c>
      <c r="J603" s="49" t="n">
        <f aca="false">Calc!$C$5-D603</f>
        <v>485</v>
      </c>
      <c r="K603" s="49" t="n">
        <f aca="false">IF(J603&lt;=Calc!$C$11,4,IF(J603&lt;=Calc!$C$12,3,IF(J603&lt;=Calc!$C$13,2,1)))</f>
        <v>1</v>
      </c>
      <c r="L603" s="49" t="n">
        <f aca="false">1+(E603&gt;=Calc!$C$16)+(E603&gt;=Calc!$C$17)+(E603&gt;=Calc!$C$18)</f>
        <v>1</v>
      </c>
      <c r="M603" s="49" t="str">
        <f aca="false">IF(AND(K603=4,L603&gt;=3),"Champions",IF(AND(K603=3,L603&gt;=3),"Loyal",IF(K603&gt;=3,"Recent / New",IF(L603&gt;=3,"At Risk","Hibernating / Lost"))))</f>
        <v>Hibernating / Lost</v>
      </c>
      <c r="N603" s="54" t="n">
        <f aca="false">IF(AND(Calc!$C$2&lt;=2009,Calc!$C$3&gt;=2009),F603,0)+IF(AND(Calc!$C$2&lt;=2010,Calc!$C$3&gt;=2010),G603,0)+IF(AND(Calc!$C$2&lt;=2011,Calc!$C$3&gt;=2011),H603,0)</f>
        <v>150.95</v>
      </c>
      <c r="O603" s="61" t="n">
        <f aca="false">IF(AND(N603&gt;0,OR(Calc!$C$4="*",B603=Calc!$C$4)),N603+ROW()*0.000000001,0)</f>
        <v>150.950000603</v>
      </c>
    </row>
    <row r="604" customFormat="false" ht="15" hidden="false" customHeight="false" outlineLevel="0" collapsed="false">
      <c r="A604" s="49" t="n">
        <v>12960</v>
      </c>
      <c r="B604" s="49" t="s">
        <v>189</v>
      </c>
      <c r="C604" s="63" t="n">
        <v>40225</v>
      </c>
      <c r="D604" s="63" t="n">
        <v>40473</v>
      </c>
      <c r="E604" s="49" t="n">
        <v>4</v>
      </c>
      <c r="F604" s="54" t="n">
        <v>0</v>
      </c>
      <c r="G604" s="54" t="n">
        <v>1322.07</v>
      </c>
      <c r="H604" s="54" t="n">
        <v>0</v>
      </c>
      <c r="I604" s="54" t="n">
        <f aca="false">SUM(F604:H604)</f>
        <v>1322.07</v>
      </c>
      <c r="J604" s="49" t="n">
        <f aca="false">Calc!$C$5-D604</f>
        <v>414</v>
      </c>
      <c r="K604" s="49" t="n">
        <f aca="false">IF(J604&lt;=Calc!$C$11,4,IF(J604&lt;=Calc!$C$12,3,IF(J604&lt;=Calc!$C$13,2,1)))</f>
        <v>1</v>
      </c>
      <c r="L604" s="49" t="n">
        <f aca="false">1+(E604&gt;=Calc!$C$16)+(E604&gt;=Calc!$C$17)+(E604&gt;=Calc!$C$18)</f>
        <v>3</v>
      </c>
      <c r="M604" s="49" t="str">
        <f aca="false">IF(AND(K604=4,L604&gt;=3),"Champions",IF(AND(K604=3,L604&gt;=3),"Loyal",IF(K604&gt;=3,"Recent / New",IF(L604&gt;=3,"At Risk","Hibernating / Lost"))))</f>
        <v>At Risk</v>
      </c>
      <c r="N604" s="54" t="n">
        <f aca="false">IF(AND(Calc!$C$2&lt;=2009,Calc!$C$3&gt;=2009),F604,0)+IF(AND(Calc!$C$2&lt;=2010,Calc!$C$3&gt;=2010),G604,0)+IF(AND(Calc!$C$2&lt;=2011,Calc!$C$3&gt;=2011),H604,0)</f>
        <v>1322.07</v>
      </c>
      <c r="O604" s="61" t="n">
        <f aca="false">IF(AND(N604&gt;0,OR(Calc!$C$4="*",B604=Calc!$C$4)),N604+ROW()*0.000000001,0)</f>
        <v>1322.070000604</v>
      </c>
    </row>
    <row r="605" customFormat="false" ht="15" hidden="false" customHeight="false" outlineLevel="0" collapsed="false">
      <c r="A605" s="49" t="n">
        <v>12961</v>
      </c>
      <c r="B605" s="49" t="s">
        <v>189</v>
      </c>
      <c r="C605" s="63" t="n">
        <v>40507</v>
      </c>
      <c r="D605" s="63" t="n">
        <v>40507</v>
      </c>
      <c r="E605" s="49" t="n">
        <v>1</v>
      </c>
      <c r="F605" s="54" t="n">
        <v>0</v>
      </c>
      <c r="G605" s="54" t="n">
        <v>211.99</v>
      </c>
      <c r="H605" s="54" t="n">
        <v>0</v>
      </c>
      <c r="I605" s="54" t="n">
        <f aca="false">SUM(F605:H605)</f>
        <v>211.99</v>
      </c>
      <c r="J605" s="49" t="n">
        <f aca="false">Calc!$C$5-D605</f>
        <v>380</v>
      </c>
      <c r="K605" s="49" t="n">
        <f aca="false">IF(J605&lt;=Calc!$C$11,4,IF(J605&lt;=Calc!$C$12,3,IF(J605&lt;=Calc!$C$13,2,1)))</f>
        <v>2</v>
      </c>
      <c r="L605" s="49" t="n">
        <f aca="false">1+(E605&gt;=Calc!$C$16)+(E605&gt;=Calc!$C$17)+(E605&gt;=Calc!$C$18)</f>
        <v>1</v>
      </c>
      <c r="M605" s="49" t="str">
        <f aca="false">IF(AND(K605=4,L605&gt;=3),"Champions",IF(AND(K605=3,L605&gt;=3),"Loyal",IF(K605&gt;=3,"Recent / New",IF(L605&gt;=3,"At Risk","Hibernating / Lost"))))</f>
        <v>Hibernating / Lost</v>
      </c>
      <c r="N605" s="54" t="n">
        <f aca="false">IF(AND(Calc!$C$2&lt;=2009,Calc!$C$3&gt;=2009),F605,0)+IF(AND(Calc!$C$2&lt;=2010,Calc!$C$3&gt;=2010),G605,0)+IF(AND(Calc!$C$2&lt;=2011,Calc!$C$3&gt;=2011),H605,0)</f>
        <v>211.99</v>
      </c>
      <c r="O605" s="61" t="n">
        <f aca="false">IF(AND(N605&gt;0,OR(Calc!$C$4="*",B605=Calc!$C$4)),N605+ROW()*0.000000001,0)</f>
        <v>211.990000605</v>
      </c>
    </row>
    <row r="606" customFormat="false" ht="15" hidden="false" customHeight="false" outlineLevel="0" collapsed="false">
      <c r="A606" s="49" t="n">
        <v>12962</v>
      </c>
      <c r="B606" s="49" t="s">
        <v>189</v>
      </c>
      <c r="C606" s="63" t="n">
        <v>40773</v>
      </c>
      <c r="D606" s="63" t="n">
        <v>40879</v>
      </c>
      <c r="E606" s="49" t="n">
        <v>2</v>
      </c>
      <c r="F606" s="54" t="n">
        <v>0</v>
      </c>
      <c r="G606" s="54" t="n">
        <v>0</v>
      </c>
      <c r="H606" s="54" t="n">
        <v>266.39</v>
      </c>
      <c r="I606" s="54" t="n">
        <f aca="false">SUM(F606:H606)</f>
        <v>266.39</v>
      </c>
      <c r="J606" s="49" t="n">
        <f aca="false">Calc!$C$5-D606</f>
        <v>8</v>
      </c>
      <c r="K606" s="49" t="n">
        <f aca="false">IF(J606&lt;=Calc!$C$11,4,IF(J606&lt;=Calc!$C$12,3,IF(J606&lt;=Calc!$C$13,2,1)))</f>
        <v>4</v>
      </c>
      <c r="L606" s="49" t="n">
        <f aca="false">1+(E606&gt;=Calc!$C$16)+(E606&gt;=Calc!$C$17)+(E606&gt;=Calc!$C$18)</f>
        <v>2</v>
      </c>
      <c r="M606" s="49" t="str">
        <f aca="false">IF(AND(K606=4,L606&gt;=3),"Champions",IF(AND(K606=3,L606&gt;=3),"Loyal",IF(K606&gt;=3,"Recent / New",IF(L606&gt;=3,"At Risk","Hibernating / Lost"))))</f>
        <v>Recent / New</v>
      </c>
      <c r="N606" s="54" t="n">
        <f aca="false">IF(AND(Calc!$C$2&lt;=2009,Calc!$C$3&gt;=2009),F606,0)+IF(AND(Calc!$C$2&lt;=2010,Calc!$C$3&gt;=2010),G606,0)+IF(AND(Calc!$C$2&lt;=2011,Calc!$C$3&gt;=2011),H606,0)</f>
        <v>266.39</v>
      </c>
      <c r="O606" s="61" t="n">
        <f aca="false">IF(AND(N606&gt;0,OR(Calc!$C$4="*",B606=Calc!$C$4)),N606+ROW()*0.000000001,0)</f>
        <v>266.390000606</v>
      </c>
    </row>
    <row r="607" customFormat="false" ht="15" hidden="false" customHeight="false" outlineLevel="0" collapsed="false">
      <c r="A607" s="49" t="n">
        <v>12963</v>
      </c>
      <c r="B607" s="49" t="s">
        <v>189</v>
      </c>
      <c r="C607" s="63" t="n">
        <v>40367</v>
      </c>
      <c r="D607" s="63" t="n">
        <v>40878</v>
      </c>
      <c r="E607" s="49" t="n">
        <v>12</v>
      </c>
      <c r="F607" s="54" t="n">
        <v>0</v>
      </c>
      <c r="G607" s="54" t="n">
        <v>1671.76</v>
      </c>
      <c r="H607" s="54" t="n">
        <v>1490.83</v>
      </c>
      <c r="I607" s="54" t="n">
        <f aca="false">SUM(F607:H607)</f>
        <v>3162.59</v>
      </c>
      <c r="J607" s="49" t="n">
        <f aca="false">Calc!$C$5-D607</f>
        <v>9</v>
      </c>
      <c r="K607" s="49" t="n">
        <f aca="false">IF(J607&lt;=Calc!$C$11,4,IF(J607&lt;=Calc!$C$12,3,IF(J607&lt;=Calc!$C$13,2,1)))</f>
        <v>4</v>
      </c>
      <c r="L607" s="49" t="n">
        <f aca="false">1+(E607&gt;=Calc!$C$16)+(E607&gt;=Calc!$C$17)+(E607&gt;=Calc!$C$18)</f>
        <v>4</v>
      </c>
      <c r="M607" s="49" t="str">
        <f aca="false">IF(AND(K607=4,L607&gt;=3),"Champions",IF(AND(K607=3,L607&gt;=3),"Loyal",IF(K607&gt;=3,"Recent / New",IF(L607&gt;=3,"At Risk","Hibernating / Lost"))))</f>
        <v>Champions</v>
      </c>
      <c r="N607" s="54" t="n">
        <f aca="false">IF(AND(Calc!$C$2&lt;=2009,Calc!$C$3&gt;=2009),F607,0)+IF(AND(Calc!$C$2&lt;=2010,Calc!$C$3&gt;=2010),G607,0)+IF(AND(Calc!$C$2&lt;=2011,Calc!$C$3&gt;=2011),H607,0)</f>
        <v>3162.59</v>
      </c>
      <c r="O607" s="61" t="n">
        <f aca="false">IF(AND(N607&gt;0,OR(Calc!$C$4="*",B607=Calc!$C$4)),N607+ROW()*0.000000001,0)</f>
        <v>3162.590000607</v>
      </c>
    </row>
    <row r="608" customFormat="false" ht="15" hidden="false" customHeight="false" outlineLevel="0" collapsed="false">
      <c r="A608" s="49" t="n">
        <v>12964</v>
      </c>
      <c r="B608" s="49" t="s">
        <v>189</v>
      </c>
      <c r="C608" s="63" t="n">
        <v>40449</v>
      </c>
      <c r="D608" s="63" t="n">
        <v>40449</v>
      </c>
      <c r="E608" s="49" t="n">
        <v>1</v>
      </c>
      <c r="F608" s="54" t="n">
        <v>0</v>
      </c>
      <c r="G608" s="54" t="n">
        <v>132.24</v>
      </c>
      <c r="H608" s="54" t="n">
        <v>0</v>
      </c>
      <c r="I608" s="54" t="n">
        <f aca="false">SUM(F608:H608)</f>
        <v>132.24</v>
      </c>
      <c r="J608" s="49" t="n">
        <f aca="false">Calc!$C$5-D608</f>
        <v>438</v>
      </c>
      <c r="K608" s="49" t="n">
        <f aca="false">IF(J608&lt;=Calc!$C$11,4,IF(J608&lt;=Calc!$C$12,3,IF(J608&lt;=Calc!$C$13,2,1)))</f>
        <v>1</v>
      </c>
      <c r="L608" s="49" t="n">
        <f aca="false">1+(E608&gt;=Calc!$C$16)+(E608&gt;=Calc!$C$17)+(E608&gt;=Calc!$C$18)</f>
        <v>1</v>
      </c>
      <c r="M608" s="49" t="str">
        <f aca="false">IF(AND(K608=4,L608&gt;=3),"Champions",IF(AND(K608=3,L608&gt;=3),"Loyal",IF(K608&gt;=3,"Recent / New",IF(L608&gt;=3,"At Risk","Hibernating / Lost"))))</f>
        <v>Hibernating / Lost</v>
      </c>
      <c r="N608" s="54" t="n">
        <f aca="false">IF(AND(Calc!$C$2&lt;=2009,Calc!$C$3&gt;=2009),F608,0)+IF(AND(Calc!$C$2&lt;=2010,Calc!$C$3&gt;=2010),G608,0)+IF(AND(Calc!$C$2&lt;=2011,Calc!$C$3&gt;=2011),H608,0)</f>
        <v>132.24</v>
      </c>
      <c r="O608" s="61" t="n">
        <f aca="false">IF(AND(N608&gt;0,OR(Calc!$C$4="*",B608=Calc!$C$4)),N608+ROW()*0.000000001,0)</f>
        <v>132.240000608</v>
      </c>
    </row>
    <row r="609" customFormat="false" ht="15" hidden="false" customHeight="false" outlineLevel="0" collapsed="false">
      <c r="A609" s="49" t="n">
        <v>12965</v>
      </c>
      <c r="B609" s="49" t="s">
        <v>189</v>
      </c>
      <c r="C609" s="63" t="n">
        <v>40797</v>
      </c>
      <c r="D609" s="63" t="n">
        <v>40797</v>
      </c>
      <c r="E609" s="49" t="n">
        <v>1</v>
      </c>
      <c r="F609" s="54" t="n">
        <v>0</v>
      </c>
      <c r="G609" s="54" t="n">
        <v>0</v>
      </c>
      <c r="H609" s="54" t="n">
        <v>769.81</v>
      </c>
      <c r="I609" s="54" t="n">
        <f aca="false">SUM(F609:H609)</f>
        <v>769.81</v>
      </c>
      <c r="J609" s="49" t="n">
        <f aca="false">Calc!$C$5-D609</f>
        <v>90</v>
      </c>
      <c r="K609" s="49" t="n">
        <f aca="false">IF(J609&lt;=Calc!$C$11,4,IF(J609&lt;=Calc!$C$12,3,IF(J609&lt;=Calc!$C$13,2,1)))</f>
        <v>3</v>
      </c>
      <c r="L609" s="49" t="n">
        <f aca="false">1+(E609&gt;=Calc!$C$16)+(E609&gt;=Calc!$C$17)+(E609&gt;=Calc!$C$18)</f>
        <v>1</v>
      </c>
      <c r="M609" s="49" t="str">
        <f aca="false">IF(AND(K609=4,L609&gt;=3),"Champions",IF(AND(K609=3,L609&gt;=3),"Loyal",IF(K609&gt;=3,"Recent / New",IF(L609&gt;=3,"At Risk","Hibernating / Lost"))))</f>
        <v>Recent / New</v>
      </c>
      <c r="N609" s="54" t="n">
        <f aca="false">IF(AND(Calc!$C$2&lt;=2009,Calc!$C$3&gt;=2009),F609,0)+IF(AND(Calc!$C$2&lt;=2010,Calc!$C$3&gt;=2010),G609,0)+IF(AND(Calc!$C$2&lt;=2011,Calc!$C$3&gt;=2011),H609,0)</f>
        <v>769.81</v>
      </c>
      <c r="O609" s="61" t="n">
        <f aca="false">IF(AND(N609&gt;0,OR(Calc!$C$4="*",B609=Calc!$C$4)),N609+ROW()*0.000000001,0)</f>
        <v>769.810000609</v>
      </c>
    </row>
    <row r="610" customFormat="false" ht="15" hidden="false" customHeight="false" outlineLevel="0" collapsed="false">
      <c r="A610" s="49" t="n">
        <v>12966</v>
      </c>
      <c r="B610" s="49" t="s">
        <v>189</v>
      </c>
      <c r="C610" s="63" t="n">
        <v>40877</v>
      </c>
      <c r="D610" s="63" t="n">
        <v>40877</v>
      </c>
      <c r="E610" s="49" t="n">
        <v>1</v>
      </c>
      <c r="F610" s="54" t="n">
        <v>0</v>
      </c>
      <c r="G610" s="54" t="n">
        <v>0</v>
      </c>
      <c r="H610" s="54" t="n">
        <v>160.18</v>
      </c>
      <c r="I610" s="54" t="n">
        <f aca="false">SUM(F610:H610)</f>
        <v>160.18</v>
      </c>
      <c r="J610" s="49" t="n">
        <f aca="false">Calc!$C$5-D610</f>
        <v>10</v>
      </c>
      <c r="K610" s="49" t="n">
        <f aca="false">IF(J610&lt;=Calc!$C$11,4,IF(J610&lt;=Calc!$C$12,3,IF(J610&lt;=Calc!$C$13,2,1)))</f>
        <v>4</v>
      </c>
      <c r="L610" s="49" t="n">
        <f aca="false">1+(E610&gt;=Calc!$C$16)+(E610&gt;=Calc!$C$17)+(E610&gt;=Calc!$C$18)</f>
        <v>1</v>
      </c>
      <c r="M610" s="49" t="str">
        <f aca="false">IF(AND(K610=4,L610&gt;=3),"Champions",IF(AND(K610=3,L610&gt;=3),"Loyal",IF(K610&gt;=3,"Recent / New",IF(L610&gt;=3,"At Risk","Hibernating / Lost"))))</f>
        <v>Recent / New</v>
      </c>
      <c r="N610" s="54" t="n">
        <f aca="false">IF(AND(Calc!$C$2&lt;=2009,Calc!$C$3&gt;=2009),F610,0)+IF(AND(Calc!$C$2&lt;=2010,Calc!$C$3&gt;=2010),G610,0)+IF(AND(Calc!$C$2&lt;=2011,Calc!$C$3&gt;=2011),H610,0)</f>
        <v>160.18</v>
      </c>
      <c r="O610" s="61" t="n">
        <f aca="false">IF(AND(N610&gt;0,OR(Calc!$C$4="*",B610=Calc!$C$4)),N610+ROW()*0.000000001,0)</f>
        <v>160.18000061</v>
      </c>
    </row>
    <row r="611" customFormat="false" ht="15" hidden="false" customHeight="false" outlineLevel="0" collapsed="false">
      <c r="A611" s="49" t="n">
        <v>12967</v>
      </c>
      <c r="B611" s="49" t="s">
        <v>189</v>
      </c>
      <c r="C611" s="63" t="n">
        <v>40503</v>
      </c>
      <c r="D611" s="63" t="n">
        <v>40528</v>
      </c>
      <c r="E611" s="49" t="n">
        <v>3</v>
      </c>
      <c r="F611" s="54" t="n">
        <v>0</v>
      </c>
      <c r="G611" s="54" t="n">
        <v>2938.52</v>
      </c>
      <c r="H611" s="54" t="n">
        <v>-466.15</v>
      </c>
      <c r="I611" s="54" t="n">
        <f aca="false">SUM(F611:H611)</f>
        <v>2472.37</v>
      </c>
      <c r="J611" s="49" t="n">
        <f aca="false">Calc!$C$5-D611</f>
        <v>359</v>
      </c>
      <c r="K611" s="49" t="n">
        <f aca="false">IF(J611&lt;=Calc!$C$11,4,IF(J611&lt;=Calc!$C$12,3,IF(J611&lt;=Calc!$C$13,2,1)))</f>
        <v>2</v>
      </c>
      <c r="L611" s="49" t="n">
        <f aca="false">1+(E611&gt;=Calc!$C$16)+(E611&gt;=Calc!$C$17)+(E611&gt;=Calc!$C$18)</f>
        <v>2</v>
      </c>
      <c r="M611" s="49" t="str">
        <f aca="false">IF(AND(K611=4,L611&gt;=3),"Champions",IF(AND(K611=3,L611&gt;=3),"Loyal",IF(K611&gt;=3,"Recent / New",IF(L611&gt;=3,"At Risk","Hibernating / Lost"))))</f>
        <v>Hibernating / Lost</v>
      </c>
      <c r="N611" s="54" t="n">
        <f aca="false">IF(AND(Calc!$C$2&lt;=2009,Calc!$C$3&gt;=2009),F611,0)+IF(AND(Calc!$C$2&lt;=2010,Calc!$C$3&gt;=2010),G611,0)+IF(AND(Calc!$C$2&lt;=2011,Calc!$C$3&gt;=2011),H611,0)</f>
        <v>2472.37</v>
      </c>
      <c r="O611" s="61" t="n">
        <f aca="false">IF(AND(N611&gt;0,OR(Calc!$C$4="*",B611=Calc!$C$4)),N611+ROW()*0.000000001,0)</f>
        <v>2472.370000611</v>
      </c>
    </row>
    <row r="612" customFormat="false" ht="15" hidden="false" customHeight="false" outlineLevel="0" collapsed="false">
      <c r="A612" s="49" t="n">
        <v>12968</v>
      </c>
      <c r="B612" s="49" t="s">
        <v>189</v>
      </c>
      <c r="C612" s="63" t="n">
        <v>40774</v>
      </c>
      <c r="D612" s="63" t="n">
        <v>40774</v>
      </c>
      <c r="E612" s="49" t="n">
        <v>1</v>
      </c>
      <c r="F612" s="54" t="n">
        <v>0</v>
      </c>
      <c r="G612" s="54" t="n">
        <v>0</v>
      </c>
      <c r="H612" s="54" t="n">
        <v>135.95</v>
      </c>
      <c r="I612" s="54" t="n">
        <f aca="false">SUM(F612:H612)</f>
        <v>135.95</v>
      </c>
      <c r="J612" s="49" t="n">
        <f aca="false">Calc!$C$5-D612</f>
        <v>113</v>
      </c>
      <c r="K612" s="49" t="n">
        <f aca="false">IF(J612&lt;=Calc!$C$11,4,IF(J612&lt;=Calc!$C$12,3,IF(J612&lt;=Calc!$C$13,2,1)))</f>
        <v>2</v>
      </c>
      <c r="L612" s="49" t="n">
        <f aca="false">1+(E612&gt;=Calc!$C$16)+(E612&gt;=Calc!$C$17)+(E612&gt;=Calc!$C$18)</f>
        <v>1</v>
      </c>
      <c r="M612" s="49" t="str">
        <f aca="false">IF(AND(K612=4,L612&gt;=3),"Champions",IF(AND(K612=3,L612&gt;=3),"Loyal",IF(K612&gt;=3,"Recent / New",IF(L612&gt;=3,"At Risk","Hibernating / Lost"))))</f>
        <v>Hibernating / Lost</v>
      </c>
      <c r="N612" s="54" t="n">
        <f aca="false">IF(AND(Calc!$C$2&lt;=2009,Calc!$C$3&gt;=2009),F612,0)+IF(AND(Calc!$C$2&lt;=2010,Calc!$C$3&gt;=2010),G612,0)+IF(AND(Calc!$C$2&lt;=2011,Calc!$C$3&gt;=2011),H612,0)</f>
        <v>135.95</v>
      </c>
      <c r="O612" s="61" t="n">
        <f aca="false">IF(AND(N612&gt;0,OR(Calc!$C$4="*",B612=Calc!$C$4)),N612+ROW()*0.000000001,0)</f>
        <v>135.950000612</v>
      </c>
    </row>
    <row r="613" customFormat="false" ht="15" hidden="false" customHeight="false" outlineLevel="0" collapsed="false">
      <c r="A613" s="49" t="n">
        <v>12969</v>
      </c>
      <c r="B613" s="49" t="s">
        <v>189</v>
      </c>
      <c r="C613" s="63" t="n">
        <v>40284</v>
      </c>
      <c r="D613" s="63" t="n">
        <v>40284</v>
      </c>
      <c r="E613" s="49" t="n">
        <v>1</v>
      </c>
      <c r="F613" s="54" t="n">
        <v>0</v>
      </c>
      <c r="G613" s="54" t="n">
        <v>122.45</v>
      </c>
      <c r="H613" s="54" t="n">
        <v>0</v>
      </c>
      <c r="I613" s="54" t="n">
        <f aca="false">SUM(F613:H613)</f>
        <v>122.45</v>
      </c>
      <c r="J613" s="49" t="n">
        <f aca="false">Calc!$C$5-D613</f>
        <v>603</v>
      </c>
      <c r="K613" s="49" t="n">
        <f aca="false">IF(J613&lt;=Calc!$C$11,4,IF(J613&lt;=Calc!$C$12,3,IF(J613&lt;=Calc!$C$13,2,1)))</f>
        <v>1</v>
      </c>
      <c r="L613" s="49" t="n">
        <f aca="false">1+(E613&gt;=Calc!$C$16)+(E613&gt;=Calc!$C$17)+(E613&gt;=Calc!$C$18)</f>
        <v>1</v>
      </c>
      <c r="M613" s="49" t="str">
        <f aca="false">IF(AND(K613=4,L613&gt;=3),"Champions",IF(AND(K613=3,L613&gt;=3),"Loyal",IF(K613&gt;=3,"Recent / New",IF(L613&gt;=3,"At Risk","Hibernating / Lost"))))</f>
        <v>Hibernating / Lost</v>
      </c>
      <c r="N613" s="54" t="n">
        <f aca="false">IF(AND(Calc!$C$2&lt;=2009,Calc!$C$3&gt;=2009),F613,0)+IF(AND(Calc!$C$2&lt;=2010,Calc!$C$3&gt;=2010),G613,0)+IF(AND(Calc!$C$2&lt;=2011,Calc!$C$3&gt;=2011),H613,0)</f>
        <v>122.45</v>
      </c>
      <c r="O613" s="61" t="n">
        <f aca="false">IF(AND(N613&gt;0,OR(Calc!$C$4="*",B613=Calc!$C$4)),N613+ROW()*0.000000001,0)</f>
        <v>122.450000613</v>
      </c>
    </row>
    <row r="614" customFormat="false" ht="15" hidden="false" customHeight="false" outlineLevel="0" collapsed="false">
      <c r="A614" s="49" t="n">
        <v>12970</v>
      </c>
      <c r="B614" s="49" t="s">
        <v>189</v>
      </c>
      <c r="C614" s="63" t="n">
        <v>40151</v>
      </c>
      <c r="D614" s="63" t="n">
        <v>40879</v>
      </c>
      <c r="E614" s="49" t="n">
        <v>10</v>
      </c>
      <c r="F614" s="54" t="n">
        <v>236.93</v>
      </c>
      <c r="G614" s="54" t="n">
        <v>810.14</v>
      </c>
      <c r="H614" s="54" t="n">
        <v>405.47</v>
      </c>
      <c r="I614" s="54" t="n">
        <f aca="false">SUM(F614:H614)</f>
        <v>1452.54</v>
      </c>
      <c r="J614" s="49" t="n">
        <f aca="false">Calc!$C$5-D614</f>
        <v>8</v>
      </c>
      <c r="K614" s="49" t="n">
        <f aca="false">IF(J614&lt;=Calc!$C$11,4,IF(J614&lt;=Calc!$C$12,3,IF(J614&lt;=Calc!$C$13,2,1)))</f>
        <v>4</v>
      </c>
      <c r="L614" s="49" t="n">
        <f aca="false">1+(E614&gt;=Calc!$C$16)+(E614&gt;=Calc!$C$17)+(E614&gt;=Calc!$C$18)</f>
        <v>4</v>
      </c>
      <c r="M614" s="49" t="str">
        <f aca="false">IF(AND(K614=4,L614&gt;=3),"Champions",IF(AND(K614=3,L614&gt;=3),"Loyal",IF(K614&gt;=3,"Recent / New",IF(L614&gt;=3,"At Risk","Hibernating / Lost"))))</f>
        <v>Champions</v>
      </c>
      <c r="N614" s="54" t="n">
        <f aca="false">IF(AND(Calc!$C$2&lt;=2009,Calc!$C$3&gt;=2009),F614,0)+IF(AND(Calc!$C$2&lt;=2010,Calc!$C$3&gt;=2010),G614,0)+IF(AND(Calc!$C$2&lt;=2011,Calc!$C$3&gt;=2011),H614,0)</f>
        <v>1452.54</v>
      </c>
      <c r="O614" s="61" t="n">
        <f aca="false">IF(AND(N614&gt;0,OR(Calc!$C$4="*",B614=Calc!$C$4)),N614+ROW()*0.000000001,0)</f>
        <v>1452.540000614</v>
      </c>
    </row>
    <row r="615" customFormat="false" ht="15" hidden="false" customHeight="false" outlineLevel="0" collapsed="false">
      <c r="A615" s="49" t="n">
        <v>12971</v>
      </c>
      <c r="B615" s="49" t="s">
        <v>189</v>
      </c>
      <c r="C615" s="63" t="n">
        <v>40162</v>
      </c>
      <c r="D615" s="63" t="n">
        <v>40883</v>
      </c>
      <c r="E615" s="49" t="n">
        <v>116</v>
      </c>
      <c r="F615" s="54" t="n">
        <v>61.45</v>
      </c>
      <c r="G615" s="54" t="n">
        <v>4623.03</v>
      </c>
      <c r="H615" s="54" t="n">
        <v>10533.57</v>
      </c>
      <c r="I615" s="54" t="n">
        <f aca="false">SUM(F615:H615)</f>
        <v>15218.05</v>
      </c>
      <c r="J615" s="49" t="n">
        <f aca="false">Calc!$C$5-D615</f>
        <v>4</v>
      </c>
      <c r="K615" s="49" t="n">
        <f aca="false">IF(J615&lt;=Calc!$C$11,4,IF(J615&lt;=Calc!$C$12,3,IF(J615&lt;=Calc!$C$13,2,1)))</f>
        <v>4</v>
      </c>
      <c r="L615" s="49" t="n">
        <f aca="false">1+(E615&gt;=Calc!$C$16)+(E615&gt;=Calc!$C$17)+(E615&gt;=Calc!$C$18)</f>
        <v>4</v>
      </c>
      <c r="M615" s="49" t="str">
        <f aca="false">IF(AND(K615=4,L615&gt;=3),"Champions",IF(AND(K615=3,L615&gt;=3),"Loyal",IF(K615&gt;=3,"Recent / New",IF(L615&gt;=3,"At Risk","Hibernating / Lost"))))</f>
        <v>Champions</v>
      </c>
      <c r="N615" s="54" t="n">
        <f aca="false">IF(AND(Calc!$C$2&lt;=2009,Calc!$C$3&gt;=2009),F615,0)+IF(AND(Calc!$C$2&lt;=2010,Calc!$C$3&gt;=2010),G615,0)+IF(AND(Calc!$C$2&lt;=2011,Calc!$C$3&gt;=2011),H615,0)</f>
        <v>15218.05</v>
      </c>
      <c r="O615" s="61" t="n">
        <f aca="false">IF(AND(N615&gt;0,OR(Calc!$C$4="*",B615=Calc!$C$4)),N615+ROW()*0.000000001,0)</f>
        <v>15218.050000615</v>
      </c>
    </row>
    <row r="616" customFormat="false" ht="15" hidden="false" customHeight="false" outlineLevel="0" collapsed="false">
      <c r="A616" s="49" t="n">
        <v>12972</v>
      </c>
      <c r="B616" s="49" t="s">
        <v>189</v>
      </c>
      <c r="C616" s="63" t="n">
        <v>40225</v>
      </c>
      <c r="D616" s="63" t="n">
        <v>40473</v>
      </c>
      <c r="E616" s="49" t="n">
        <v>4</v>
      </c>
      <c r="F616" s="54" t="n">
        <v>0</v>
      </c>
      <c r="G616" s="54" t="n">
        <v>1115.95</v>
      </c>
      <c r="H616" s="54" t="n">
        <v>0</v>
      </c>
      <c r="I616" s="54" t="n">
        <f aca="false">SUM(F616:H616)</f>
        <v>1115.95</v>
      </c>
      <c r="J616" s="49" t="n">
        <f aca="false">Calc!$C$5-D616</f>
        <v>414</v>
      </c>
      <c r="K616" s="49" t="n">
        <f aca="false">IF(J616&lt;=Calc!$C$11,4,IF(J616&lt;=Calc!$C$12,3,IF(J616&lt;=Calc!$C$13,2,1)))</f>
        <v>1</v>
      </c>
      <c r="L616" s="49" t="n">
        <f aca="false">1+(E616&gt;=Calc!$C$16)+(E616&gt;=Calc!$C$17)+(E616&gt;=Calc!$C$18)</f>
        <v>3</v>
      </c>
      <c r="M616" s="49" t="str">
        <f aca="false">IF(AND(K616=4,L616&gt;=3),"Champions",IF(AND(K616=3,L616&gt;=3),"Loyal",IF(K616&gt;=3,"Recent / New",IF(L616&gt;=3,"At Risk","Hibernating / Lost"))))</f>
        <v>At Risk</v>
      </c>
      <c r="N616" s="54" t="n">
        <f aca="false">IF(AND(Calc!$C$2&lt;=2009,Calc!$C$3&gt;=2009),F616,0)+IF(AND(Calc!$C$2&lt;=2010,Calc!$C$3&gt;=2010),G616,0)+IF(AND(Calc!$C$2&lt;=2011,Calc!$C$3&gt;=2011),H616,0)</f>
        <v>1115.95</v>
      </c>
      <c r="O616" s="61" t="n">
        <f aca="false">IF(AND(N616&gt;0,OR(Calc!$C$4="*",B616=Calc!$C$4)),N616+ROW()*0.000000001,0)</f>
        <v>1115.950000616</v>
      </c>
    </row>
    <row r="617" customFormat="false" ht="15" hidden="false" customHeight="false" outlineLevel="0" collapsed="false">
      <c r="A617" s="49" t="n">
        <v>12973</v>
      </c>
      <c r="B617" s="49" t="s">
        <v>189</v>
      </c>
      <c r="C617" s="63" t="n">
        <v>40473</v>
      </c>
      <c r="D617" s="63" t="n">
        <v>40473</v>
      </c>
      <c r="E617" s="49" t="n">
        <v>1</v>
      </c>
      <c r="F617" s="54" t="n">
        <v>0</v>
      </c>
      <c r="G617" s="54" t="n">
        <v>385.55</v>
      </c>
      <c r="H617" s="54" t="n">
        <v>0</v>
      </c>
      <c r="I617" s="54" t="n">
        <f aca="false">SUM(F617:H617)</f>
        <v>385.55</v>
      </c>
      <c r="J617" s="49" t="n">
        <f aca="false">Calc!$C$5-D617</f>
        <v>414</v>
      </c>
      <c r="K617" s="49" t="n">
        <f aca="false">IF(J617&lt;=Calc!$C$11,4,IF(J617&lt;=Calc!$C$12,3,IF(J617&lt;=Calc!$C$13,2,1)))</f>
        <v>1</v>
      </c>
      <c r="L617" s="49" t="n">
        <f aca="false">1+(E617&gt;=Calc!$C$16)+(E617&gt;=Calc!$C$17)+(E617&gt;=Calc!$C$18)</f>
        <v>1</v>
      </c>
      <c r="M617" s="49" t="str">
        <f aca="false">IF(AND(K617=4,L617&gt;=3),"Champions",IF(AND(K617=3,L617&gt;=3),"Loyal",IF(K617&gt;=3,"Recent / New",IF(L617&gt;=3,"At Risk","Hibernating / Lost"))))</f>
        <v>Hibernating / Lost</v>
      </c>
      <c r="N617" s="54" t="n">
        <f aca="false">IF(AND(Calc!$C$2&lt;=2009,Calc!$C$3&gt;=2009),F617,0)+IF(AND(Calc!$C$2&lt;=2010,Calc!$C$3&gt;=2010),G617,0)+IF(AND(Calc!$C$2&lt;=2011,Calc!$C$3&gt;=2011),H617,0)</f>
        <v>385.55</v>
      </c>
      <c r="O617" s="61" t="n">
        <f aca="false">IF(AND(N617&gt;0,OR(Calc!$C$4="*",B617=Calc!$C$4)),N617+ROW()*0.000000001,0)</f>
        <v>385.550000617</v>
      </c>
    </row>
    <row r="618" customFormat="false" ht="15" hidden="false" customHeight="false" outlineLevel="0" collapsed="false">
      <c r="A618" s="49" t="n">
        <v>12974</v>
      </c>
      <c r="B618" s="49" t="s">
        <v>189</v>
      </c>
      <c r="C618" s="63" t="n">
        <v>40321</v>
      </c>
      <c r="D618" s="63" t="n">
        <v>40689</v>
      </c>
      <c r="E618" s="49" t="n">
        <v>2</v>
      </c>
      <c r="F618" s="54" t="n">
        <v>0</v>
      </c>
      <c r="G618" s="54" t="n">
        <v>264.15</v>
      </c>
      <c r="H618" s="54" t="n">
        <v>144.8</v>
      </c>
      <c r="I618" s="54" t="n">
        <f aca="false">SUM(F618:H618)</f>
        <v>408.95</v>
      </c>
      <c r="J618" s="49" t="n">
        <f aca="false">Calc!$C$5-D618</f>
        <v>198</v>
      </c>
      <c r="K618" s="49" t="n">
        <f aca="false">IF(J618&lt;=Calc!$C$11,4,IF(J618&lt;=Calc!$C$12,3,IF(J618&lt;=Calc!$C$13,2,1)))</f>
        <v>2</v>
      </c>
      <c r="L618" s="49" t="n">
        <f aca="false">1+(E618&gt;=Calc!$C$16)+(E618&gt;=Calc!$C$17)+(E618&gt;=Calc!$C$18)</f>
        <v>2</v>
      </c>
      <c r="M618" s="49" t="str">
        <f aca="false">IF(AND(K618=4,L618&gt;=3),"Champions",IF(AND(K618=3,L618&gt;=3),"Loyal",IF(K618&gt;=3,"Recent / New",IF(L618&gt;=3,"At Risk","Hibernating / Lost"))))</f>
        <v>Hibernating / Lost</v>
      </c>
      <c r="N618" s="54" t="n">
        <f aca="false">IF(AND(Calc!$C$2&lt;=2009,Calc!$C$3&gt;=2009),F618,0)+IF(AND(Calc!$C$2&lt;=2010,Calc!$C$3&gt;=2010),G618,0)+IF(AND(Calc!$C$2&lt;=2011,Calc!$C$3&gt;=2011),H618,0)</f>
        <v>408.95</v>
      </c>
      <c r="O618" s="61" t="n">
        <f aca="false">IF(AND(N618&gt;0,OR(Calc!$C$4="*",B618=Calc!$C$4)),N618+ROW()*0.000000001,0)</f>
        <v>408.950000618</v>
      </c>
    </row>
    <row r="619" customFormat="false" ht="15" hidden="false" customHeight="false" outlineLevel="0" collapsed="false">
      <c r="A619" s="49" t="n">
        <v>12975</v>
      </c>
      <c r="B619" s="49" t="s">
        <v>189</v>
      </c>
      <c r="C619" s="63" t="n">
        <v>40153</v>
      </c>
      <c r="D619" s="63" t="n">
        <v>40450</v>
      </c>
      <c r="E619" s="49" t="n">
        <v>6</v>
      </c>
      <c r="F619" s="54" t="n">
        <v>441.63</v>
      </c>
      <c r="G619" s="54" t="n">
        <v>1552.36</v>
      </c>
      <c r="H619" s="54" t="n">
        <v>0</v>
      </c>
      <c r="I619" s="54" t="n">
        <f aca="false">SUM(F619:H619)</f>
        <v>1993.99</v>
      </c>
      <c r="J619" s="49" t="n">
        <f aca="false">Calc!$C$5-D619</f>
        <v>437</v>
      </c>
      <c r="K619" s="49" t="n">
        <f aca="false">IF(J619&lt;=Calc!$C$11,4,IF(J619&lt;=Calc!$C$12,3,IF(J619&lt;=Calc!$C$13,2,1)))</f>
        <v>1</v>
      </c>
      <c r="L619" s="49" t="n">
        <f aca="false">1+(E619&gt;=Calc!$C$16)+(E619&gt;=Calc!$C$17)+(E619&gt;=Calc!$C$18)</f>
        <v>3</v>
      </c>
      <c r="M619" s="49" t="str">
        <f aca="false">IF(AND(K619=4,L619&gt;=3),"Champions",IF(AND(K619=3,L619&gt;=3),"Loyal",IF(K619&gt;=3,"Recent / New",IF(L619&gt;=3,"At Risk","Hibernating / Lost"))))</f>
        <v>At Risk</v>
      </c>
      <c r="N619" s="54" t="n">
        <f aca="false">IF(AND(Calc!$C$2&lt;=2009,Calc!$C$3&gt;=2009),F619,0)+IF(AND(Calc!$C$2&lt;=2010,Calc!$C$3&gt;=2010),G619,0)+IF(AND(Calc!$C$2&lt;=2011,Calc!$C$3&gt;=2011),H619,0)</f>
        <v>1993.99</v>
      </c>
      <c r="O619" s="61" t="n">
        <f aca="false">IF(AND(N619&gt;0,OR(Calc!$C$4="*",B619=Calc!$C$4)),N619+ROW()*0.000000001,0)</f>
        <v>1993.990000619</v>
      </c>
    </row>
    <row r="620" customFormat="false" ht="15" hidden="false" customHeight="false" outlineLevel="0" collapsed="false">
      <c r="A620" s="49" t="n">
        <v>12976</v>
      </c>
      <c r="B620" s="49" t="s">
        <v>189</v>
      </c>
      <c r="C620" s="63" t="n">
        <v>40221</v>
      </c>
      <c r="D620" s="63" t="n">
        <v>40675</v>
      </c>
      <c r="E620" s="49" t="n">
        <v>8</v>
      </c>
      <c r="F620" s="54" t="n">
        <v>0</v>
      </c>
      <c r="G620" s="54" t="n">
        <v>2417.78</v>
      </c>
      <c r="H620" s="54" t="n">
        <v>738.6</v>
      </c>
      <c r="I620" s="54" t="n">
        <f aca="false">SUM(F620:H620)</f>
        <v>3156.38</v>
      </c>
      <c r="J620" s="49" t="n">
        <f aca="false">Calc!$C$5-D620</f>
        <v>212</v>
      </c>
      <c r="K620" s="49" t="n">
        <f aca="false">IF(J620&lt;=Calc!$C$11,4,IF(J620&lt;=Calc!$C$12,3,IF(J620&lt;=Calc!$C$13,2,1)))</f>
        <v>2</v>
      </c>
      <c r="L620" s="49" t="n">
        <f aca="false">1+(E620&gt;=Calc!$C$16)+(E620&gt;=Calc!$C$17)+(E620&gt;=Calc!$C$18)</f>
        <v>4</v>
      </c>
      <c r="M620" s="49" t="str">
        <f aca="false">IF(AND(K620=4,L620&gt;=3),"Champions",IF(AND(K620=3,L620&gt;=3),"Loyal",IF(K620&gt;=3,"Recent / New",IF(L620&gt;=3,"At Risk","Hibernating / Lost"))))</f>
        <v>At Risk</v>
      </c>
      <c r="N620" s="54" t="n">
        <f aca="false">IF(AND(Calc!$C$2&lt;=2009,Calc!$C$3&gt;=2009),F620,0)+IF(AND(Calc!$C$2&lt;=2010,Calc!$C$3&gt;=2010),G620,0)+IF(AND(Calc!$C$2&lt;=2011,Calc!$C$3&gt;=2011),H620,0)</f>
        <v>3156.38</v>
      </c>
      <c r="O620" s="61" t="n">
        <f aca="false">IF(AND(N620&gt;0,OR(Calc!$C$4="*",B620=Calc!$C$4)),N620+ROW()*0.000000001,0)</f>
        <v>3156.38000062</v>
      </c>
    </row>
    <row r="621" customFormat="false" ht="15" hidden="false" customHeight="false" outlineLevel="0" collapsed="false">
      <c r="A621" s="49" t="n">
        <v>12977</v>
      </c>
      <c r="B621" s="49" t="s">
        <v>189</v>
      </c>
      <c r="C621" s="63" t="n">
        <v>40375</v>
      </c>
      <c r="D621" s="63" t="n">
        <v>40730</v>
      </c>
      <c r="E621" s="49" t="n">
        <v>4</v>
      </c>
      <c r="F621" s="54" t="n">
        <v>0</v>
      </c>
      <c r="G621" s="54" t="n">
        <v>474.64</v>
      </c>
      <c r="H621" s="54" t="n">
        <v>39.24</v>
      </c>
      <c r="I621" s="54" t="n">
        <f aca="false">SUM(F621:H621)</f>
        <v>513.88</v>
      </c>
      <c r="J621" s="49" t="n">
        <f aca="false">Calc!$C$5-D621</f>
        <v>157</v>
      </c>
      <c r="K621" s="49" t="n">
        <f aca="false">IF(J621&lt;=Calc!$C$11,4,IF(J621&lt;=Calc!$C$12,3,IF(J621&lt;=Calc!$C$13,2,1)))</f>
        <v>2</v>
      </c>
      <c r="L621" s="49" t="n">
        <f aca="false">1+(E621&gt;=Calc!$C$16)+(E621&gt;=Calc!$C$17)+(E621&gt;=Calc!$C$18)</f>
        <v>3</v>
      </c>
      <c r="M621" s="49" t="str">
        <f aca="false">IF(AND(K621=4,L621&gt;=3),"Champions",IF(AND(K621=3,L621&gt;=3),"Loyal",IF(K621&gt;=3,"Recent / New",IF(L621&gt;=3,"At Risk","Hibernating / Lost"))))</f>
        <v>At Risk</v>
      </c>
      <c r="N621" s="54" t="n">
        <f aca="false">IF(AND(Calc!$C$2&lt;=2009,Calc!$C$3&gt;=2009),F621,0)+IF(AND(Calc!$C$2&lt;=2010,Calc!$C$3&gt;=2010),G621,0)+IF(AND(Calc!$C$2&lt;=2011,Calc!$C$3&gt;=2011),H621,0)</f>
        <v>513.88</v>
      </c>
      <c r="O621" s="61" t="n">
        <f aca="false">IF(AND(N621&gt;0,OR(Calc!$C$4="*",B621=Calc!$C$4)),N621+ROW()*0.000000001,0)</f>
        <v>513.880000621</v>
      </c>
    </row>
    <row r="622" customFormat="false" ht="15" hidden="false" customHeight="false" outlineLevel="0" collapsed="false">
      <c r="A622" s="49" t="n">
        <v>12978</v>
      </c>
      <c r="B622" s="49" t="s">
        <v>189</v>
      </c>
      <c r="C622" s="63" t="n">
        <v>40157</v>
      </c>
      <c r="D622" s="63" t="n">
        <v>40501</v>
      </c>
      <c r="E622" s="49" t="n">
        <v>5</v>
      </c>
      <c r="F622" s="54" t="n">
        <v>938.83</v>
      </c>
      <c r="G622" s="54" t="n">
        <v>1557.24</v>
      </c>
      <c r="H622" s="54" t="n">
        <v>0</v>
      </c>
      <c r="I622" s="54" t="n">
        <f aca="false">SUM(F622:H622)</f>
        <v>2496.07</v>
      </c>
      <c r="J622" s="49" t="n">
        <f aca="false">Calc!$C$5-D622</f>
        <v>386</v>
      </c>
      <c r="K622" s="49" t="n">
        <f aca="false">IF(J622&lt;=Calc!$C$11,4,IF(J622&lt;=Calc!$C$12,3,IF(J622&lt;=Calc!$C$13,2,1)))</f>
        <v>1</v>
      </c>
      <c r="L622" s="49" t="n">
        <f aca="false">1+(E622&gt;=Calc!$C$16)+(E622&gt;=Calc!$C$17)+(E622&gt;=Calc!$C$18)</f>
        <v>3</v>
      </c>
      <c r="M622" s="49" t="str">
        <f aca="false">IF(AND(K622=4,L622&gt;=3),"Champions",IF(AND(K622=3,L622&gt;=3),"Loyal",IF(K622&gt;=3,"Recent / New",IF(L622&gt;=3,"At Risk","Hibernating / Lost"))))</f>
        <v>At Risk</v>
      </c>
      <c r="N622" s="54" t="n">
        <f aca="false">IF(AND(Calc!$C$2&lt;=2009,Calc!$C$3&gt;=2009),F622,0)+IF(AND(Calc!$C$2&lt;=2010,Calc!$C$3&gt;=2010),G622,0)+IF(AND(Calc!$C$2&lt;=2011,Calc!$C$3&gt;=2011),H622,0)</f>
        <v>2496.07</v>
      </c>
      <c r="O622" s="61" t="n">
        <f aca="false">IF(AND(N622&gt;0,OR(Calc!$C$4="*",B622=Calc!$C$4)),N622+ROW()*0.000000001,0)</f>
        <v>2496.070000622</v>
      </c>
    </row>
    <row r="623" customFormat="false" ht="15" hidden="false" customHeight="false" outlineLevel="0" collapsed="false">
      <c r="A623" s="49" t="n">
        <v>12979</v>
      </c>
      <c r="B623" s="49" t="s">
        <v>214</v>
      </c>
      <c r="C623" s="63" t="n">
        <v>40157</v>
      </c>
      <c r="D623" s="63" t="n">
        <v>40157</v>
      </c>
      <c r="E623" s="49" t="n">
        <v>1</v>
      </c>
      <c r="F623" s="54" t="n">
        <v>479.54</v>
      </c>
      <c r="G623" s="54" t="n">
        <v>0</v>
      </c>
      <c r="H623" s="54" t="n">
        <v>0</v>
      </c>
      <c r="I623" s="54" t="n">
        <f aca="false">SUM(F623:H623)</f>
        <v>479.54</v>
      </c>
      <c r="J623" s="49" t="n">
        <f aca="false">Calc!$C$5-D623</f>
        <v>730</v>
      </c>
      <c r="K623" s="49" t="n">
        <f aca="false">IF(J623&lt;=Calc!$C$11,4,IF(J623&lt;=Calc!$C$12,3,IF(J623&lt;=Calc!$C$13,2,1)))</f>
        <v>1</v>
      </c>
      <c r="L623" s="49" t="n">
        <f aca="false">1+(E623&gt;=Calc!$C$16)+(E623&gt;=Calc!$C$17)+(E623&gt;=Calc!$C$18)</f>
        <v>1</v>
      </c>
      <c r="M623" s="49" t="str">
        <f aca="false">IF(AND(K623=4,L623&gt;=3),"Champions",IF(AND(K623=3,L623&gt;=3),"Loyal",IF(K623&gt;=3,"Recent / New",IF(L623&gt;=3,"At Risk","Hibernating / Lost"))))</f>
        <v>Hibernating / Lost</v>
      </c>
      <c r="N623" s="54" t="n">
        <f aca="false">IF(AND(Calc!$C$2&lt;=2009,Calc!$C$3&gt;=2009),F623,0)+IF(AND(Calc!$C$2&lt;=2010,Calc!$C$3&gt;=2010),G623,0)+IF(AND(Calc!$C$2&lt;=2011,Calc!$C$3&gt;=2011),H623,0)</f>
        <v>479.54</v>
      </c>
      <c r="O623" s="61" t="n">
        <f aca="false">IF(AND(N623&gt;0,OR(Calc!$C$4="*",B623=Calc!$C$4)),N623+ROW()*0.000000001,0)</f>
        <v>479.540000623</v>
      </c>
    </row>
    <row r="624" customFormat="false" ht="15" hidden="false" customHeight="false" outlineLevel="0" collapsed="false">
      <c r="A624" s="49" t="n">
        <v>12980</v>
      </c>
      <c r="B624" s="49" t="s">
        <v>189</v>
      </c>
      <c r="C624" s="63" t="n">
        <v>40149</v>
      </c>
      <c r="D624" s="63" t="n">
        <v>40729</v>
      </c>
      <c r="E624" s="49" t="n">
        <v>21</v>
      </c>
      <c r="F624" s="54" t="n">
        <v>754.2</v>
      </c>
      <c r="G624" s="54" t="n">
        <v>8882.7</v>
      </c>
      <c r="H624" s="54" t="n">
        <v>6272.49</v>
      </c>
      <c r="I624" s="54" t="n">
        <f aca="false">SUM(F624:H624)</f>
        <v>15909.39</v>
      </c>
      <c r="J624" s="49" t="n">
        <f aca="false">Calc!$C$5-D624</f>
        <v>158</v>
      </c>
      <c r="K624" s="49" t="n">
        <f aca="false">IF(J624&lt;=Calc!$C$11,4,IF(J624&lt;=Calc!$C$12,3,IF(J624&lt;=Calc!$C$13,2,1)))</f>
        <v>2</v>
      </c>
      <c r="L624" s="49" t="n">
        <f aca="false">1+(E624&gt;=Calc!$C$16)+(E624&gt;=Calc!$C$17)+(E624&gt;=Calc!$C$18)</f>
        <v>4</v>
      </c>
      <c r="M624" s="49" t="str">
        <f aca="false">IF(AND(K624=4,L624&gt;=3),"Champions",IF(AND(K624=3,L624&gt;=3),"Loyal",IF(K624&gt;=3,"Recent / New",IF(L624&gt;=3,"At Risk","Hibernating / Lost"))))</f>
        <v>At Risk</v>
      </c>
      <c r="N624" s="54" t="n">
        <f aca="false">IF(AND(Calc!$C$2&lt;=2009,Calc!$C$3&gt;=2009),F624,0)+IF(AND(Calc!$C$2&lt;=2010,Calc!$C$3&gt;=2010),G624,0)+IF(AND(Calc!$C$2&lt;=2011,Calc!$C$3&gt;=2011),H624,0)</f>
        <v>15909.39</v>
      </c>
      <c r="O624" s="61" t="n">
        <f aca="false">IF(AND(N624&gt;0,OR(Calc!$C$4="*",B624=Calc!$C$4)),N624+ROW()*0.000000001,0)</f>
        <v>15909.390000624</v>
      </c>
    </row>
    <row r="625" customFormat="false" ht="15" hidden="false" customHeight="false" outlineLevel="0" collapsed="false">
      <c r="A625" s="49" t="n">
        <v>12981</v>
      </c>
      <c r="B625" s="49" t="s">
        <v>189</v>
      </c>
      <c r="C625" s="63" t="n">
        <v>40753</v>
      </c>
      <c r="D625" s="63" t="n">
        <v>40857</v>
      </c>
      <c r="E625" s="49" t="n">
        <v>2</v>
      </c>
      <c r="F625" s="54" t="n">
        <v>0</v>
      </c>
      <c r="G625" s="54" t="n">
        <v>0</v>
      </c>
      <c r="H625" s="54" t="n">
        <v>372.22</v>
      </c>
      <c r="I625" s="54" t="n">
        <f aca="false">SUM(F625:H625)</f>
        <v>372.22</v>
      </c>
      <c r="J625" s="49" t="n">
        <f aca="false">Calc!$C$5-D625</f>
        <v>30</v>
      </c>
      <c r="K625" s="49" t="n">
        <f aca="false">IF(J625&lt;=Calc!$C$11,4,IF(J625&lt;=Calc!$C$12,3,IF(J625&lt;=Calc!$C$13,2,1)))</f>
        <v>3</v>
      </c>
      <c r="L625" s="49" t="n">
        <f aca="false">1+(E625&gt;=Calc!$C$16)+(E625&gt;=Calc!$C$17)+(E625&gt;=Calc!$C$18)</f>
        <v>2</v>
      </c>
      <c r="M625" s="49" t="str">
        <f aca="false">IF(AND(K625=4,L625&gt;=3),"Champions",IF(AND(K625=3,L625&gt;=3),"Loyal",IF(K625&gt;=3,"Recent / New",IF(L625&gt;=3,"At Risk","Hibernating / Lost"))))</f>
        <v>Recent / New</v>
      </c>
      <c r="N625" s="54" t="n">
        <f aca="false">IF(AND(Calc!$C$2&lt;=2009,Calc!$C$3&gt;=2009),F625,0)+IF(AND(Calc!$C$2&lt;=2010,Calc!$C$3&gt;=2010),G625,0)+IF(AND(Calc!$C$2&lt;=2011,Calc!$C$3&gt;=2011),H625,0)</f>
        <v>372.22</v>
      </c>
      <c r="O625" s="61" t="n">
        <f aca="false">IF(AND(N625&gt;0,OR(Calc!$C$4="*",B625=Calc!$C$4)),N625+ROW()*0.000000001,0)</f>
        <v>372.220000625</v>
      </c>
    </row>
    <row r="626" customFormat="false" ht="15" hidden="false" customHeight="false" outlineLevel="0" collapsed="false">
      <c r="A626" s="49" t="n">
        <v>12982</v>
      </c>
      <c r="B626" s="49" t="s">
        <v>189</v>
      </c>
      <c r="C626" s="63" t="n">
        <v>40280</v>
      </c>
      <c r="D626" s="63" t="n">
        <v>40644</v>
      </c>
      <c r="E626" s="49" t="n">
        <v>8</v>
      </c>
      <c r="F626" s="54" t="n">
        <v>0</v>
      </c>
      <c r="G626" s="54" t="n">
        <v>2184.92</v>
      </c>
      <c r="H626" s="54" t="n">
        <v>377.2</v>
      </c>
      <c r="I626" s="54" t="n">
        <f aca="false">SUM(F626:H626)</f>
        <v>2562.12</v>
      </c>
      <c r="J626" s="49" t="n">
        <f aca="false">Calc!$C$5-D626</f>
        <v>243</v>
      </c>
      <c r="K626" s="49" t="n">
        <f aca="false">IF(J626&lt;=Calc!$C$11,4,IF(J626&lt;=Calc!$C$12,3,IF(J626&lt;=Calc!$C$13,2,1)))</f>
        <v>2</v>
      </c>
      <c r="L626" s="49" t="n">
        <f aca="false">1+(E626&gt;=Calc!$C$16)+(E626&gt;=Calc!$C$17)+(E626&gt;=Calc!$C$18)</f>
        <v>4</v>
      </c>
      <c r="M626" s="49" t="str">
        <f aca="false">IF(AND(K626=4,L626&gt;=3),"Champions",IF(AND(K626=3,L626&gt;=3),"Loyal",IF(K626&gt;=3,"Recent / New",IF(L626&gt;=3,"At Risk","Hibernating / Lost"))))</f>
        <v>At Risk</v>
      </c>
      <c r="N626" s="54" t="n">
        <f aca="false">IF(AND(Calc!$C$2&lt;=2009,Calc!$C$3&gt;=2009),F626,0)+IF(AND(Calc!$C$2&lt;=2010,Calc!$C$3&gt;=2010),G626,0)+IF(AND(Calc!$C$2&lt;=2011,Calc!$C$3&gt;=2011),H626,0)</f>
        <v>2562.12</v>
      </c>
      <c r="O626" s="61" t="n">
        <f aca="false">IF(AND(N626&gt;0,OR(Calc!$C$4="*",B626=Calc!$C$4)),N626+ROW()*0.000000001,0)</f>
        <v>2562.120000626</v>
      </c>
    </row>
    <row r="627" customFormat="false" ht="15" hidden="false" customHeight="false" outlineLevel="0" collapsed="false">
      <c r="A627" s="49" t="n">
        <v>12983</v>
      </c>
      <c r="B627" s="49" t="s">
        <v>189</v>
      </c>
      <c r="C627" s="63" t="n">
        <v>40288</v>
      </c>
      <c r="D627" s="63" t="n">
        <v>40288</v>
      </c>
      <c r="E627" s="49" t="n">
        <v>1</v>
      </c>
      <c r="F627" s="54" t="n">
        <v>0</v>
      </c>
      <c r="G627" s="54" t="n">
        <v>490.08</v>
      </c>
      <c r="H627" s="54" t="n">
        <v>0</v>
      </c>
      <c r="I627" s="54" t="n">
        <f aca="false">SUM(F627:H627)</f>
        <v>490.08</v>
      </c>
      <c r="J627" s="49" t="n">
        <f aca="false">Calc!$C$5-D627</f>
        <v>599</v>
      </c>
      <c r="K627" s="49" t="n">
        <f aca="false">IF(J627&lt;=Calc!$C$11,4,IF(J627&lt;=Calc!$C$12,3,IF(J627&lt;=Calc!$C$13,2,1)))</f>
        <v>1</v>
      </c>
      <c r="L627" s="49" t="n">
        <f aca="false">1+(E627&gt;=Calc!$C$16)+(E627&gt;=Calc!$C$17)+(E627&gt;=Calc!$C$18)</f>
        <v>1</v>
      </c>
      <c r="M627" s="49" t="str">
        <f aca="false">IF(AND(K627=4,L627&gt;=3),"Champions",IF(AND(K627=3,L627&gt;=3),"Loyal",IF(K627&gt;=3,"Recent / New",IF(L627&gt;=3,"At Risk","Hibernating / Lost"))))</f>
        <v>Hibernating / Lost</v>
      </c>
      <c r="N627" s="54" t="n">
        <f aca="false">IF(AND(Calc!$C$2&lt;=2009,Calc!$C$3&gt;=2009),F627,0)+IF(AND(Calc!$C$2&lt;=2010,Calc!$C$3&gt;=2010),G627,0)+IF(AND(Calc!$C$2&lt;=2011,Calc!$C$3&gt;=2011),H627,0)</f>
        <v>490.08</v>
      </c>
      <c r="O627" s="61" t="n">
        <f aca="false">IF(AND(N627&gt;0,OR(Calc!$C$4="*",B627=Calc!$C$4)),N627+ROW()*0.000000001,0)</f>
        <v>490.080000627</v>
      </c>
    </row>
    <row r="628" customFormat="false" ht="15" hidden="false" customHeight="false" outlineLevel="0" collapsed="false">
      <c r="A628" s="49" t="n">
        <v>12984</v>
      </c>
      <c r="B628" s="49" t="s">
        <v>189</v>
      </c>
      <c r="C628" s="63" t="n">
        <v>40868</v>
      </c>
      <c r="D628" s="63" t="n">
        <v>40868</v>
      </c>
      <c r="E628" s="49" t="n">
        <v>1</v>
      </c>
      <c r="F628" s="54" t="n">
        <v>0</v>
      </c>
      <c r="G628" s="54" t="n">
        <v>0</v>
      </c>
      <c r="H628" s="54" t="n">
        <v>97.5</v>
      </c>
      <c r="I628" s="54" t="n">
        <f aca="false">SUM(F628:H628)</f>
        <v>97.5</v>
      </c>
      <c r="J628" s="49" t="n">
        <f aca="false">Calc!$C$5-D628</f>
        <v>19</v>
      </c>
      <c r="K628" s="49" t="n">
        <f aca="false">IF(J628&lt;=Calc!$C$11,4,IF(J628&lt;=Calc!$C$12,3,IF(J628&lt;=Calc!$C$13,2,1)))</f>
        <v>4</v>
      </c>
      <c r="L628" s="49" t="n">
        <f aca="false">1+(E628&gt;=Calc!$C$16)+(E628&gt;=Calc!$C$17)+(E628&gt;=Calc!$C$18)</f>
        <v>1</v>
      </c>
      <c r="M628" s="49" t="str">
        <f aca="false">IF(AND(K628=4,L628&gt;=3),"Champions",IF(AND(K628=3,L628&gt;=3),"Loyal",IF(K628&gt;=3,"Recent / New",IF(L628&gt;=3,"At Risk","Hibernating / Lost"))))</f>
        <v>Recent / New</v>
      </c>
      <c r="N628" s="54" t="n">
        <f aca="false">IF(AND(Calc!$C$2&lt;=2009,Calc!$C$3&gt;=2009),F628,0)+IF(AND(Calc!$C$2&lt;=2010,Calc!$C$3&gt;=2010),G628,0)+IF(AND(Calc!$C$2&lt;=2011,Calc!$C$3&gt;=2011),H628,0)</f>
        <v>97.5</v>
      </c>
      <c r="O628" s="61" t="n">
        <f aca="false">IF(AND(N628&gt;0,OR(Calc!$C$4="*",B628=Calc!$C$4)),N628+ROW()*0.000000001,0)</f>
        <v>97.500000628</v>
      </c>
    </row>
    <row r="629" customFormat="false" ht="15" hidden="false" customHeight="false" outlineLevel="0" collapsed="false">
      <c r="A629" s="49" t="n">
        <v>12985</v>
      </c>
      <c r="B629" s="49" t="s">
        <v>189</v>
      </c>
      <c r="C629" s="63" t="n">
        <v>40858</v>
      </c>
      <c r="D629" s="63" t="n">
        <v>40886</v>
      </c>
      <c r="E629" s="49" t="n">
        <v>2</v>
      </c>
      <c r="F629" s="54" t="n">
        <v>0</v>
      </c>
      <c r="G629" s="54" t="n">
        <v>0</v>
      </c>
      <c r="H629" s="54" t="n">
        <v>1215.62</v>
      </c>
      <c r="I629" s="54" t="n">
        <f aca="false">SUM(F629:H629)</f>
        <v>1215.62</v>
      </c>
      <c r="J629" s="49" t="n">
        <f aca="false">Calc!$C$5-D629</f>
        <v>1</v>
      </c>
      <c r="K629" s="49" t="n">
        <f aca="false">IF(J629&lt;=Calc!$C$11,4,IF(J629&lt;=Calc!$C$12,3,IF(J629&lt;=Calc!$C$13,2,1)))</f>
        <v>4</v>
      </c>
      <c r="L629" s="49" t="n">
        <f aca="false">1+(E629&gt;=Calc!$C$16)+(E629&gt;=Calc!$C$17)+(E629&gt;=Calc!$C$18)</f>
        <v>2</v>
      </c>
      <c r="M629" s="49" t="str">
        <f aca="false">IF(AND(K629=4,L629&gt;=3),"Champions",IF(AND(K629=3,L629&gt;=3),"Loyal",IF(K629&gt;=3,"Recent / New",IF(L629&gt;=3,"At Risk","Hibernating / Lost"))))</f>
        <v>Recent / New</v>
      </c>
      <c r="N629" s="54" t="n">
        <f aca="false">IF(AND(Calc!$C$2&lt;=2009,Calc!$C$3&gt;=2009),F629,0)+IF(AND(Calc!$C$2&lt;=2010,Calc!$C$3&gt;=2010),G629,0)+IF(AND(Calc!$C$2&lt;=2011,Calc!$C$3&gt;=2011),H629,0)</f>
        <v>1215.62</v>
      </c>
      <c r="O629" s="61" t="n">
        <f aca="false">IF(AND(N629&gt;0,OR(Calc!$C$4="*",B629=Calc!$C$4)),N629+ROW()*0.000000001,0)</f>
        <v>1215.620000629</v>
      </c>
    </row>
    <row r="630" customFormat="false" ht="15" hidden="false" customHeight="false" outlineLevel="0" collapsed="false">
      <c r="A630" s="49" t="n">
        <v>12986</v>
      </c>
      <c r="B630" s="49" t="s">
        <v>189</v>
      </c>
      <c r="C630" s="63" t="n">
        <v>40199</v>
      </c>
      <c r="D630" s="63" t="n">
        <v>40458</v>
      </c>
      <c r="E630" s="49" t="n">
        <v>10</v>
      </c>
      <c r="F630" s="54" t="n">
        <v>0</v>
      </c>
      <c r="G630" s="54" t="n">
        <v>1998.34</v>
      </c>
      <c r="H630" s="54" t="n">
        <v>0</v>
      </c>
      <c r="I630" s="54" t="n">
        <f aca="false">SUM(F630:H630)</f>
        <v>1998.34</v>
      </c>
      <c r="J630" s="49" t="n">
        <f aca="false">Calc!$C$5-D630</f>
        <v>429</v>
      </c>
      <c r="K630" s="49" t="n">
        <f aca="false">IF(J630&lt;=Calc!$C$11,4,IF(J630&lt;=Calc!$C$12,3,IF(J630&lt;=Calc!$C$13,2,1)))</f>
        <v>1</v>
      </c>
      <c r="L630" s="49" t="n">
        <f aca="false">1+(E630&gt;=Calc!$C$16)+(E630&gt;=Calc!$C$17)+(E630&gt;=Calc!$C$18)</f>
        <v>4</v>
      </c>
      <c r="M630" s="49" t="str">
        <f aca="false">IF(AND(K630=4,L630&gt;=3),"Champions",IF(AND(K630=3,L630&gt;=3),"Loyal",IF(K630&gt;=3,"Recent / New",IF(L630&gt;=3,"At Risk","Hibernating / Lost"))))</f>
        <v>At Risk</v>
      </c>
      <c r="N630" s="54" t="n">
        <f aca="false">IF(AND(Calc!$C$2&lt;=2009,Calc!$C$3&gt;=2009),F630,0)+IF(AND(Calc!$C$2&lt;=2010,Calc!$C$3&gt;=2010),G630,0)+IF(AND(Calc!$C$2&lt;=2011,Calc!$C$3&gt;=2011),H630,0)</f>
        <v>1998.34</v>
      </c>
      <c r="O630" s="61" t="n">
        <f aca="false">IF(AND(N630&gt;0,OR(Calc!$C$4="*",B630=Calc!$C$4)),N630+ROW()*0.000000001,0)</f>
        <v>1998.34000063</v>
      </c>
    </row>
    <row r="631" customFormat="false" ht="15" hidden="false" customHeight="false" outlineLevel="0" collapsed="false">
      <c r="A631" s="49" t="n">
        <v>12987</v>
      </c>
      <c r="B631" s="49" t="s">
        <v>189</v>
      </c>
      <c r="C631" s="63" t="n">
        <v>40198</v>
      </c>
      <c r="D631" s="63" t="n">
        <v>40813</v>
      </c>
      <c r="E631" s="49" t="n">
        <v>5</v>
      </c>
      <c r="F631" s="54" t="n">
        <v>0</v>
      </c>
      <c r="G631" s="54" t="n">
        <v>753.51</v>
      </c>
      <c r="H631" s="54" t="n">
        <v>545</v>
      </c>
      <c r="I631" s="54" t="n">
        <f aca="false">SUM(F631:H631)</f>
        <v>1298.51</v>
      </c>
      <c r="J631" s="49" t="n">
        <f aca="false">Calc!$C$5-D631</f>
        <v>74</v>
      </c>
      <c r="K631" s="49" t="n">
        <f aca="false">IF(J631&lt;=Calc!$C$11,4,IF(J631&lt;=Calc!$C$12,3,IF(J631&lt;=Calc!$C$13,2,1)))</f>
        <v>3</v>
      </c>
      <c r="L631" s="49" t="n">
        <f aca="false">1+(E631&gt;=Calc!$C$16)+(E631&gt;=Calc!$C$17)+(E631&gt;=Calc!$C$18)</f>
        <v>3</v>
      </c>
      <c r="M631" s="49" t="str">
        <f aca="false">IF(AND(K631=4,L631&gt;=3),"Champions",IF(AND(K631=3,L631&gt;=3),"Loyal",IF(K631&gt;=3,"Recent / New",IF(L631&gt;=3,"At Risk","Hibernating / Lost"))))</f>
        <v>Loyal</v>
      </c>
      <c r="N631" s="54" t="n">
        <f aca="false">IF(AND(Calc!$C$2&lt;=2009,Calc!$C$3&gt;=2009),F631,0)+IF(AND(Calc!$C$2&lt;=2010,Calc!$C$3&gt;=2010),G631,0)+IF(AND(Calc!$C$2&lt;=2011,Calc!$C$3&gt;=2011),H631,0)</f>
        <v>1298.51</v>
      </c>
      <c r="O631" s="61" t="n">
        <f aca="false">IF(AND(N631&gt;0,OR(Calc!$C$4="*",B631=Calc!$C$4)),N631+ROW()*0.000000001,0)</f>
        <v>1298.510000631</v>
      </c>
    </row>
    <row r="632" customFormat="false" ht="15" hidden="false" customHeight="false" outlineLevel="0" collapsed="false">
      <c r="A632" s="49" t="n">
        <v>12988</v>
      </c>
      <c r="B632" s="49" t="s">
        <v>189</v>
      </c>
      <c r="C632" s="63" t="n">
        <v>40594</v>
      </c>
      <c r="D632" s="63" t="n">
        <v>40594</v>
      </c>
      <c r="E632" s="49" t="n">
        <v>1</v>
      </c>
      <c r="F632" s="54" t="n">
        <v>0</v>
      </c>
      <c r="G632" s="54" t="n">
        <v>0</v>
      </c>
      <c r="H632" s="54" t="n">
        <v>505.82</v>
      </c>
      <c r="I632" s="54" t="n">
        <f aca="false">SUM(F632:H632)</f>
        <v>505.82</v>
      </c>
      <c r="J632" s="49" t="n">
        <f aca="false">Calc!$C$5-D632</f>
        <v>293</v>
      </c>
      <c r="K632" s="49" t="n">
        <f aca="false">IF(J632&lt;=Calc!$C$11,4,IF(J632&lt;=Calc!$C$12,3,IF(J632&lt;=Calc!$C$13,2,1)))</f>
        <v>2</v>
      </c>
      <c r="L632" s="49" t="n">
        <f aca="false">1+(E632&gt;=Calc!$C$16)+(E632&gt;=Calc!$C$17)+(E632&gt;=Calc!$C$18)</f>
        <v>1</v>
      </c>
      <c r="M632" s="49" t="str">
        <f aca="false">IF(AND(K632=4,L632&gt;=3),"Champions",IF(AND(K632=3,L632&gt;=3),"Loyal",IF(K632&gt;=3,"Recent / New",IF(L632&gt;=3,"At Risk","Hibernating / Lost"))))</f>
        <v>Hibernating / Lost</v>
      </c>
      <c r="N632" s="54" t="n">
        <f aca="false">IF(AND(Calc!$C$2&lt;=2009,Calc!$C$3&gt;=2009),F632,0)+IF(AND(Calc!$C$2&lt;=2010,Calc!$C$3&gt;=2010),G632,0)+IF(AND(Calc!$C$2&lt;=2011,Calc!$C$3&gt;=2011),H632,0)</f>
        <v>505.82</v>
      </c>
      <c r="O632" s="61" t="n">
        <f aca="false">IF(AND(N632&gt;0,OR(Calc!$C$4="*",B632=Calc!$C$4)),N632+ROW()*0.000000001,0)</f>
        <v>505.820000632</v>
      </c>
    </row>
    <row r="633" customFormat="false" ht="15" hidden="false" customHeight="false" outlineLevel="0" collapsed="false">
      <c r="A633" s="49" t="n">
        <v>12989</v>
      </c>
      <c r="B633" s="49" t="s">
        <v>189</v>
      </c>
      <c r="C633" s="63" t="n">
        <v>40157</v>
      </c>
      <c r="D633" s="63" t="n">
        <v>40883</v>
      </c>
      <c r="E633" s="49" t="n">
        <v>33</v>
      </c>
      <c r="F633" s="54" t="n">
        <v>413.1</v>
      </c>
      <c r="G633" s="54" t="n">
        <v>5781.69</v>
      </c>
      <c r="H633" s="54" t="n">
        <v>6652.01</v>
      </c>
      <c r="I633" s="54" t="n">
        <f aca="false">SUM(F633:H633)</f>
        <v>12846.8</v>
      </c>
      <c r="J633" s="49" t="n">
        <f aca="false">Calc!$C$5-D633</f>
        <v>4</v>
      </c>
      <c r="K633" s="49" t="n">
        <f aca="false">IF(J633&lt;=Calc!$C$11,4,IF(J633&lt;=Calc!$C$12,3,IF(J633&lt;=Calc!$C$13,2,1)))</f>
        <v>4</v>
      </c>
      <c r="L633" s="49" t="n">
        <f aca="false">1+(E633&gt;=Calc!$C$16)+(E633&gt;=Calc!$C$17)+(E633&gt;=Calc!$C$18)</f>
        <v>4</v>
      </c>
      <c r="M633" s="49" t="str">
        <f aca="false">IF(AND(K633=4,L633&gt;=3),"Champions",IF(AND(K633=3,L633&gt;=3),"Loyal",IF(K633&gt;=3,"Recent / New",IF(L633&gt;=3,"At Risk","Hibernating / Lost"))))</f>
        <v>Champions</v>
      </c>
      <c r="N633" s="54" t="n">
        <f aca="false">IF(AND(Calc!$C$2&lt;=2009,Calc!$C$3&gt;=2009),F633,0)+IF(AND(Calc!$C$2&lt;=2010,Calc!$C$3&gt;=2010),G633,0)+IF(AND(Calc!$C$2&lt;=2011,Calc!$C$3&gt;=2011),H633,0)</f>
        <v>12846.8</v>
      </c>
      <c r="O633" s="61" t="n">
        <f aca="false">IF(AND(N633&gt;0,OR(Calc!$C$4="*",B633=Calc!$C$4)),N633+ROW()*0.000000001,0)</f>
        <v>12846.800000633</v>
      </c>
    </row>
    <row r="634" customFormat="false" ht="15" hidden="false" customHeight="false" outlineLevel="0" collapsed="false">
      <c r="A634" s="49" t="n">
        <v>12990</v>
      </c>
      <c r="B634" s="49" t="s">
        <v>189</v>
      </c>
      <c r="C634" s="63" t="n">
        <v>40267</v>
      </c>
      <c r="D634" s="63" t="n">
        <v>40855</v>
      </c>
      <c r="E634" s="49" t="n">
        <v>7</v>
      </c>
      <c r="F634" s="54" t="n">
        <v>0</v>
      </c>
      <c r="G634" s="54" t="n">
        <v>546</v>
      </c>
      <c r="H634" s="54" t="n">
        <v>409.5</v>
      </c>
      <c r="I634" s="54" t="n">
        <f aca="false">SUM(F634:H634)</f>
        <v>955.5</v>
      </c>
      <c r="J634" s="49" t="n">
        <f aca="false">Calc!$C$5-D634</f>
        <v>32</v>
      </c>
      <c r="K634" s="49" t="n">
        <f aca="false">IF(J634&lt;=Calc!$C$11,4,IF(J634&lt;=Calc!$C$12,3,IF(J634&lt;=Calc!$C$13,2,1)))</f>
        <v>3</v>
      </c>
      <c r="L634" s="49" t="n">
        <f aca="false">1+(E634&gt;=Calc!$C$16)+(E634&gt;=Calc!$C$17)+(E634&gt;=Calc!$C$18)</f>
        <v>3</v>
      </c>
      <c r="M634" s="49" t="str">
        <f aca="false">IF(AND(K634=4,L634&gt;=3),"Champions",IF(AND(K634=3,L634&gt;=3),"Loyal",IF(K634&gt;=3,"Recent / New",IF(L634&gt;=3,"At Risk","Hibernating / Lost"))))</f>
        <v>Loyal</v>
      </c>
      <c r="N634" s="54" t="n">
        <f aca="false">IF(AND(Calc!$C$2&lt;=2009,Calc!$C$3&gt;=2009),F634,0)+IF(AND(Calc!$C$2&lt;=2010,Calc!$C$3&gt;=2010),G634,0)+IF(AND(Calc!$C$2&lt;=2011,Calc!$C$3&gt;=2011),H634,0)</f>
        <v>955.5</v>
      </c>
      <c r="O634" s="61" t="n">
        <f aca="false">IF(AND(N634&gt;0,OR(Calc!$C$4="*",B634=Calc!$C$4)),N634+ROW()*0.000000001,0)</f>
        <v>955.500000634</v>
      </c>
    </row>
    <row r="635" customFormat="false" ht="15" hidden="false" customHeight="false" outlineLevel="0" collapsed="false">
      <c r="A635" s="49" t="n">
        <v>12991</v>
      </c>
      <c r="B635" s="49" t="s">
        <v>189</v>
      </c>
      <c r="C635" s="63" t="n">
        <v>40497</v>
      </c>
      <c r="D635" s="63" t="n">
        <v>40863</v>
      </c>
      <c r="E635" s="49" t="n">
        <v>3</v>
      </c>
      <c r="F635" s="54" t="n">
        <v>0</v>
      </c>
      <c r="G635" s="54" t="n">
        <v>261.06</v>
      </c>
      <c r="H635" s="54" t="n">
        <v>503.76</v>
      </c>
      <c r="I635" s="54" t="n">
        <f aca="false">SUM(F635:H635)</f>
        <v>764.82</v>
      </c>
      <c r="J635" s="49" t="n">
        <f aca="false">Calc!$C$5-D635</f>
        <v>24</v>
      </c>
      <c r="K635" s="49" t="n">
        <f aca="false">IF(J635&lt;=Calc!$C$11,4,IF(J635&lt;=Calc!$C$12,3,IF(J635&lt;=Calc!$C$13,2,1)))</f>
        <v>4</v>
      </c>
      <c r="L635" s="49" t="n">
        <f aca="false">1+(E635&gt;=Calc!$C$16)+(E635&gt;=Calc!$C$17)+(E635&gt;=Calc!$C$18)</f>
        <v>2</v>
      </c>
      <c r="M635" s="49" t="str">
        <f aca="false">IF(AND(K635=4,L635&gt;=3),"Champions",IF(AND(K635=3,L635&gt;=3),"Loyal",IF(K635&gt;=3,"Recent / New",IF(L635&gt;=3,"At Risk","Hibernating / Lost"))))</f>
        <v>Recent / New</v>
      </c>
      <c r="N635" s="54" t="n">
        <f aca="false">IF(AND(Calc!$C$2&lt;=2009,Calc!$C$3&gt;=2009),F635,0)+IF(AND(Calc!$C$2&lt;=2010,Calc!$C$3&gt;=2010),G635,0)+IF(AND(Calc!$C$2&lt;=2011,Calc!$C$3&gt;=2011),H635,0)</f>
        <v>764.82</v>
      </c>
      <c r="O635" s="61" t="n">
        <f aca="false">IF(AND(N635&gt;0,OR(Calc!$C$4="*",B635=Calc!$C$4)),N635+ROW()*0.000000001,0)</f>
        <v>764.820000635</v>
      </c>
    </row>
    <row r="636" customFormat="false" ht="15" hidden="false" customHeight="false" outlineLevel="0" collapsed="false">
      <c r="A636" s="49" t="n">
        <v>12992</v>
      </c>
      <c r="B636" s="49" t="s">
        <v>189</v>
      </c>
      <c r="C636" s="63" t="n">
        <v>40161</v>
      </c>
      <c r="D636" s="63" t="n">
        <v>40161</v>
      </c>
      <c r="E636" s="49" t="n">
        <v>1</v>
      </c>
      <c r="F636" s="54" t="n">
        <v>93.35</v>
      </c>
      <c r="G636" s="54" t="n">
        <v>0</v>
      </c>
      <c r="H636" s="54" t="n">
        <v>0</v>
      </c>
      <c r="I636" s="54" t="n">
        <f aca="false">SUM(F636:H636)</f>
        <v>93.35</v>
      </c>
      <c r="J636" s="49" t="n">
        <f aca="false">Calc!$C$5-D636</f>
        <v>726</v>
      </c>
      <c r="K636" s="49" t="n">
        <f aca="false">IF(J636&lt;=Calc!$C$11,4,IF(J636&lt;=Calc!$C$12,3,IF(J636&lt;=Calc!$C$13,2,1)))</f>
        <v>1</v>
      </c>
      <c r="L636" s="49" t="n">
        <f aca="false">1+(E636&gt;=Calc!$C$16)+(E636&gt;=Calc!$C$17)+(E636&gt;=Calc!$C$18)</f>
        <v>1</v>
      </c>
      <c r="M636" s="49" t="str">
        <f aca="false">IF(AND(K636=4,L636&gt;=3),"Champions",IF(AND(K636=3,L636&gt;=3),"Loyal",IF(K636&gt;=3,"Recent / New",IF(L636&gt;=3,"At Risk","Hibernating / Lost"))))</f>
        <v>Hibernating / Lost</v>
      </c>
      <c r="N636" s="54" t="n">
        <f aca="false">IF(AND(Calc!$C$2&lt;=2009,Calc!$C$3&gt;=2009),F636,0)+IF(AND(Calc!$C$2&lt;=2010,Calc!$C$3&gt;=2010),G636,0)+IF(AND(Calc!$C$2&lt;=2011,Calc!$C$3&gt;=2011),H636,0)</f>
        <v>93.35</v>
      </c>
      <c r="O636" s="61" t="n">
        <f aca="false">IF(AND(N636&gt;0,OR(Calc!$C$4="*",B636=Calc!$C$4)),N636+ROW()*0.000000001,0)</f>
        <v>93.350000636</v>
      </c>
    </row>
    <row r="637" customFormat="false" ht="15" hidden="false" customHeight="false" outlineLevel="0" collapsed="false">
      <c r="A637" s="49" t="n">
        <v>12993</v>
      </c>
      <c r="B637" s="49" t="s">
        <v>189</v>
      </c>
      <c r="C637" s="63" t="n">
        <v>40227</v>
      </c>
      <c r="D637" s="63" t="n">
        <v>40863</v>
      </c>
      <c r="E637" s="49" t="n">
        <v>8</v>
      </c>
      <c r="F637" s="54" t="n">
        <v>0</v>
      </c>
      <c r="G637" s="54" t="n">
        <v>776.5</v>
      </c>
      <c r="H637" s="54" t="n">
        <v>414.76</v>
      </c>
      <c r="I637" s="54" t="n">
        <f aca="false">SUM(F637:H637)</f>
        <v>1191.26</v>
      </c>
      <c r="J637" s="49" t="n">
        <f aca="false">Calc!$C$5-D637</f>
        <v>24</v>
      </c>
      <c r="K637" s="49" t="n">
        <f aca="false">IF(J637&lt;=Calc!$C$11,4,IF(J637&lt;=Calc!$C$12,3,IF(J637&lt;=Calc!$C$13,2,1)))</f>
        <v>4</v>
      </c>
      <c r="L637" s="49" t="n">
        <f aca="false">1+(E637&gt;=Calc!$C$16)+(E637&gt;=Calc!$C$17)+(E637&gt;=Calc!$C$18)</f>
        <v>4</v>
      </c>
      <c r="M637" s="49" t="str">
        <f aca="false">IF(AND(K637=4,L637&gt;=3),"Champions",IF(AND(K637=3,L637&gt;=3),"Loyal",IF(K637&gt;=3,"Recent / New",IF(L637&gt;=3,"At Risk","Hibernating / Lost"))))</f>
        <v>Champions</v>
      </c>
      <c r="N637" s="54" t="n">
        <f aca="false">IF(AND(Calc!$C$2&lt;=2009,Calc!$C$3&gt;=2009),F637,0)+IF(AND(Calc!$C$2&lt;=2010,Calc!$C$3&gt;=2010),G637,0)+IF(AND(Calc!$C$2&lt;=2011,Calc!$C$3&gt;=2011),H637,0)</f>
        <v>1191.26</v>
      </c>
      <c r="O637" s="61" t="n">
        <f aca="false">IF(AND(N637&gt;0,OR(Calc!$C$4="*",B637=Calc!$C$4)),N637+ROW()*0.000000001,0)</f>
        <v>1191.260000637</v>
      </c>
    </row>
    <row r="638" customFormat="false" ht="15" hidden="false" customHeight="false" outlineLevel="0" collapsed="false">
      <c r="A638" s="49" t="n">
        <v>12994</v>
      </c>
      <c r="B638" s="49" t="s">
        <v>189</v>
      </c>
      <c r="C638" s="63" t="n">
        <v>40618</v>
      </c>
      <c r="D638" s="63" t="n">
        <v>40882</v>
      </c>
      <c r="E638" s="49" t="n">
        <v>3</v>
      </c>
      <c r="F638" s="54" t="n">
        <v>0</v>
      </c>
      <c r="G638" s="54" t="n">
        <v>0</v>
      </c>
      <c r="H638" s="54" t="n">
        <v>902.22</v>
      </c>
      <c r="I638" s="54" t="n">
        <f aca="false">SUM(F638:H638)</f>
        <v>902.22</v>
      </c>
      <c r="J638" s="49" t="n">
        <f aca="false">Calc!$C$5-D638</f>
        <v>5</v>
      </c>
      <c r="K638" s="49" t="n">
        <f aca="false">IF(J638&lt;=Calc!$C$11,4,IF(J638&lt;=Calc!$C$12,3,IF(J638&lt;=Calc!$C$13,2,1)))</f>
        <v>4</v>
      </c>
      <c r="L638" s="49" t="n">
        <f aca="false">1+(E638&gt;=Calc!$C$16)+(E638&gt;=Calc!$C$17)+(E638&gt;=Calc!$C$18)</f>
        <v>2</v>
      </c>
      <c r="M638" s="49" t="str">
        <f aca="false">IF(AND(K638=4,L638&gt;=3),"Champions",IF(AND(K638=3,L638&gt;=3),"Loyal",IF(K638&gt;=3,"Recent / New",IF(L638&gt;=3,"At Risk","Hibernating / Lost"))))</f>
        <v>Recent / New</v>
      </c>
      <c r="N638" s="54" t="n">
        <f aca="false">IF(AND(Calc!$C$2&lt;=2009,Calc!$C$3&gt;=2009),F638,0)+IF(AND(Calc!$C$2&lt;=2010,Calc!$C$3&gt;=2010),G638,0)+IF(AND(Calc!$C$2&lt;=2011,Calc!$C$3&gt;=2011),H638,0)</f>
        <v>902.22</v>
      </c>
      <c r="O638" s="61" t="n">
        <f aca="false">IF(AND(N638&gt;0,OR(Calc!$C$4="*",B638=Calc!$C$4)),N638+ROW()*0.000000001,0)</f>
        <v>902.220000638</v>
      </c>
    </row>
    <row r="639" customFormat="false" ht="15" hidden="false" customHeight="false" outlineLevel="0" collapsed="false">
      <c r="A639" s="49" t="n">
        <v>12995</v>
      </c>
      <c r="B639" s="49" t="s">
        <v>189</v>
      </c>
      <c r="C639" s="63" t="n">
        <v>40801</v>
      </c>
      <c r="D639" s="63" t="n">
        <v>40801</v>
      </c>
      <c r="E639" s="49" t="n">
        <v>1</v>
      </c>
      <c r="F639" s="54" t="n">
        <v>0</v>
      </c>
      <c r="G639" s="54" t="n">
        <v>0</v>
      </c>
      <c r="H639" s="54" t="n">
        <v>200.72</v>
      </c>
      <c r="I639" s="54" t="n">
        <f aca="false">SUM(F639:H639)</f>
        <v>200.72</v>
      </c>
      <c r="J639" s="49" t="n">
        <f aca="false">Calc!$C$5-D639</f>
        <v>86</v>
      </c>
      <c r="K639" s="49" t="n">
        <f aca="false">IF(J639&lt;=Calc!$C$11,4,IF(J639&lt;=Calc!$C$12,3,IF(J639&lt;=Calc!$C$13,2,1)))</f>
        <v>3</v>
      </c>
      <c r="L639" s="49" t="n">
        <f aca="false">1+(E639&gt;=Calc!$C$16)+(E639&gt;=Calc!$C$17)+(E639&gt;=Calc!$C$18)</f>
        <v>1</v>
      </c>
      <c r="M639" s="49" t="str">
        <f aca="false">IF(AND(K639=4,L639&gt;=3),"Champions",IF(AND(K639=3,L639&gt;=3),"Loyal",IF(K639&gt;=3,"Recent / New",IF(L639&gt;=3,"At Risk","Hibernating / Lost"))))</f>
        <v>Recent / New</v>
      </c>
      <c r="N639" s="54" t="n">
        <f aca="false">IF(AND(Calc!$C$2&lt;=2009,Calc!$C$3&gt;=2009),F639,0)+IF(AND(Calc!$C$2&lt;=2010,Calc!$C$3&gt;=2010),G639,0)+IF(AND(Calc!$C$2&lt;=2011,Calc!$C$3&gt;=2011),H639,0)</f>
        <v>200.72</v>
      </c>
      <c r="O639" s="61" t="n">
        <f aca="false">IF(AND(N639&gt;0,OR(Calc!$C$4="*",B639=Calc!$C$4)),N639+ROW()*0.000000001,0)</f>
        <v>200.720000639</v>
      </c>
    </row>
    <row r="640" customFormat="false" ht="15" hidden="false" customHeight="false" outlineLevel="0" collapsed="false">
      <c r="A640" s="49" t="n">
        <v>12996</v>
      </c>
      <c r="B640" s="49" t="s">
        <v>189</v>
      </c>
      <c r="C640" s="63" t="n">
        <v>40511</v>
      </c>
      <c r="D640" s="63" t="n">
        <v>40511</v>
      </c>
      <c r="E640" s="49" t="n">
        <v>1</v>
      </c>
      <c r="F640" s="54" t="n">
        <v>0</v>
      </c>
      <c r="G640" s="54" t="n">
        <v>355.5</v>
      </c>
      <c r="H640" s="54" t="n">
        <v>0</v>
      </c>
      <c r="I640" s="54" t="n">
        <f aca="false">SUM(F640:H640)</f>
        <v>355.5</v>
      </c>
      <c r="J640" s="49" t="n">
        <f aca="false">Calc!$C$5-D640</f>
        <v>376</v>
      </c>
      <c r="K640" s="49" t="n">
        <f aca="false">IF(J640&lt;=Calc!$C$11,4,IF(J640&lt;=Calc!$C$12,3,IF(J640&lt;=Calc!$C$13,2,1)))</f>
        <v>2</v>
      </c>
      <c r="L640" s="49" t="n">
        <f aca="false">1+(E640&gt;=Calc!$C$16)+(E640&gt;=Calc!$C$17)+(E640&gt;=Calc!$C$18)</f>
        <v>1</v>
      </c>
      <c r="M640" s="49" t="str">
        <f aca="false">IF(AND(K640=4,L640&gt;=3),"Champions",IF(AND(K640=3,L640&gt;=3),"Loyal",IF(K640&gt;=3,"Recent / New",IF(L640&gt;=3,"At Risk","Hibernating / Lost"))))</f>
        <v>Hibernating / Lost</v>
      </c>
      <c r="N640" s="54" t="n">
        <f aca="false">IF(AND(Calc!$C$2&lt;=2009,Calc!$C$3&gt;=2009),F640,0)+IF(AND(Calc!$C$2&lt;=2010,Calc!$C$3&gt;=2010),G640,0)+IF(AND(Calc!$C$2&lt;=2011,Calc!$C$3&gt;=2011),H640,0)</f>
        <v>355.5</v>
      </c>
      <c r="O640" s="61" t="n">
        <f aca="false">IF(AND(N640&gt;0,OR(Calc!$C$4="*",B640=Calc!$C$4)),N640+ROW()*0.000000001,0)</f>
        <v>355.50000064</v>
      </c>
    </row>
    <row r="641" customFormat="false" ht="15" hidden="false" customHeight="false" outlineLevel="0" collapsed="false">
      <c r="A641" s="49" t="n">
        <v>12997</v>
      </c>
      <c r="B641" s="49" t="s">
        <v>189</v>
      </c>
      <c r="C641" s="63" t="n">
        <v>40274</v>
      </c>
      <c r="D641" s="63" t="n">
        <v>40864</v>
      </c>
      <c r="E641" s="49" t="n">
        <v>8</v>
      </c>
      <c r="F641" s="54" t="n">
        <v>-2.95</v>
      </c>
      <c r="G641" s="54" t="n">
        <v>870.12</v>
      </c>
      <c r="H641" s="54" t="n">
        <v>1197.94</v>
      </c>
      <c r="I641" s="54" t="n">
        <f aca="false">SUM(F641:H641)</f>
        <v>2065.11</v>
      </c>
      <c r="J641" s="49" t="n">
        <f aca="false">Calc!$C$5-D641</f>
        <v>23</v>
      </c>
      <c r="K641" s="49" t="n">
        <f aca="false">IF(J641&lt;=Calc!$C$11,4,IF(J641&lt;=Calc!$C$12,3,IF(J641&lt;=Calc!$C$13,2,1)))</f>
        <v>4</v>
      </c>
      <c r="L641" s="49" t="n">
        <f aca="false">1+(E641&gt;=Calc!$C$16)+(E641&gt;=Calc!$C$17)+(E641&gt;=Calc!$C$18)</f>
        <v>4</v>
      </c>
      <c r="M641" s="49" t="str">
        <f aca="false">IF(AND(K641=4,L641&gt;=3),"Champions",IF(AND(K641=3,L641&gt;=3),"Loyal",IF(K641&gt;=3,"Recent / New",IF(L641&gt;=3,"At Risk","Hibernating / Lost"))))</f>
        <v>Champions</v>
      </c>
      <c r="N641" s="54" t="n">
        <f aca="false">IF(AND(Calc!$C$2&lt;=2009,Calc!$C$3&gt;=2009),F641,0)+IF(AND(Calc!$C$2&lt;=2010,Calc!$C$3&gt;=2010),G641,0)+IF(AND(Calc!$C$2&lt;=2011,Calc!$C$3&gt;=2011),H641,0)</f>
        <v>2065.11</v>
      </c>
      <c r="O641" s="61" t="n">
        <f aca="false">IF(AND(N641&gt;0,OR(Calc!$C$4="*",B641=Calc!$C$4)),N641+ROW()*0.000000001,0)</f>
        <v>2065.110000641</v>
      </c>
    </row>
    <row r="642" customFormat="false" ht="15" hidden="false" customHeight="false" outlineLevel="0" collapsed="false">
      <c r="A642" s="49" t="n">
        <v>12998</v>
      </c>
      <c r="B642" s="49" t="s">
        <v>189</v>
      </c>
      <c r="C642" s="63" t="n">
        <v>40233</v>
      </c>
      <c r="D642" s="63" t="n">
        <v>40394</v>
      </c>
      <c r="E642" s="49" t="n">
        <v>3</v>
      </c>
      <c r="F642" s="54" t="n">
        <v>0</v>
      </c>
      <c r="G642" s="54" t="n">
        <v>897.38</v>
      </c>
      <c r="H642" s="54" t="n">
        <v>0</v>
      </c>
      <c r="I642" s="54" t="n">
        <f aca="false">SUM(F642:H642)</f>
        <v>897.38</v>
      </c>
      <c r="J642" s="49" t="n">
        <f aca="false">Calc!$C$5-D642</f>
        <v>493</v>
      </c>
      <c r="K642" s="49" t="n">
        <f aca="false">IF(J642&lt;=Calc!$C$11,4,IF(J642&lt;=Calc!$C$12,3,IF(J642&lt;=Calc!$C$13,2,1)))</f>
        <v>1</v>
      </c>
      <c r="L642" s="49" t="n">
        <f aca="false">1+(E642&gt;=Calc!$C$16)+(E642&gt;=Calc!$C$17)+(E642&gt;=Calc!$C$18)</f>
        <v>2</v>
      </c>
      <c r="M642" s="49" t="str">
        <f aca="false">IF(AND(K642=4,L642&gt;=3),"Champions",IF(AND(K642=3,L642&gt;=3),"Loyal",IF(K642&gt;=3,"Recent / New",IF(L642&gt;=3,"At Risk","Hibernating / Lost"))))</f>
        <v>Hibernating / Lost</v>
      </c>
      <c r="N642" s="54" t="n">
        <f aca="false">IF(AND(Calc!$C$2&lt;=2009,Calc!$C$3&gt;=2009),F642,0)+IF(AND(Calc!$C$2&lt;=2010,Calc!$C$3&gt;=2010),G642,0)+IF(AND(Calc!$C$2&lt;=2011,Calc!$C$3&gt;=2011),H642,0)</f>
        <v>897.38</v>
      </c>
      <c r="O642" s="61" t="n">
        <f aca="false">IF(AND(N642&gt;0,OR(Calc!$C$4="*",B642=Calc!$C$4)),N642+ROW()*0.000000001,0)</f>
        <v>897.380000642</v>
      </c>
    </row>
    <row r="643" customFormat="false" ht="15" hidden="false" customHeight="false" outlineLevel="0" collapsed="false">
      <c r="A643" s="49" t="n">
        <v>12999</v>
      </c>
      <c r="B643" s="49" t="s">
        <v>189</v>
      </c>
      <c r="C643" s="63" t="n">
        <v>40641</v>
      </c>
      <c r="D643" s="63" t="n">
        <v>40690</v>
      </c>
      <c r="E643" s="49" t="n">
        <v>3</v>
      </c>
      <c r="F643" s="54" t="n">
        <v>0</v>
      </c>
      <c r="G643" s="54" t="n">
        <v>0</v>
      </c>
      <c r="H643" s="54" t="n">
        <v>455.88</v>
      </c>
      <c r="I643" s="54" t="n">
        <f aca="false">SUM(F643:H643)</f>
        <v>455.88</v>
      </c>
      <c r="J643" s="49" t="n">
        <f aca="false">Calc!$C$5-D643</f>
        <v>197</v>
      </c>
      <c r="K643" s="49" t="n">
        <f aca="false">IF(J643&lt;=Calc!$C$11,4,IF(J643&lt;=Calc!$C$12,3,IF(J643&lt;=Calc!$C$13,2,1)))</f>
        <v>2</v>
      </c>
      <c r="L643" s="49" t="n">
        <f aca="false">1+(E643&gt;=Calc!$C$16)+(E643&gt;=Calc!$C$17)+(E643&gt;=Calc!$C$18)</f>
        <v>2</v>
      </c>
      <c r="M643" s="49" t="str">
        <f aca="false">IF(AND(K643=4,L643&gt;=3),"Champions",IF(AND(K643=3,L643&gt;=3),"Loyal",IF(K643&gt;=3,"Recent / New",IF(L643&gt;=3,"At Risk","Hibernating / Lost"))))</f>
        <v>Hibernating / Lost</v>
      </c>
      <c r="N643" s="54" t="n">
        <f aca="false">IF(AND(Calc!$C$2&lt;=2009,Calc!$C$3&gt;=2009),F643,0)+IF(AND(Calc!$C$2&lt;=2010,Calc!$C$3&gt;=2010),G643,0)+IF(AND(Calc!$C$2&lt;=2011,Calc!$C$3&gt;=2011),H643,0)</f>
        <v>455.88</v>
      </c>
      <c r="O643" s="61" t="n">
        <f aca="false">IF(AND(N643&gt;0,OR(Calc!$C$4="*",B643=Calc!$C$4)),N643+ROW()*0.000000001,0)</f>
        <v>455.880000643</v>
      </c>
    </row>
    <row r="644" customFormat="false" ht="15" hidden="false" customHeight="false" outlineLevel="0" collapsed="false">
      <c r="A644" s="49" t="n">
        <v>13000</v>
      </c>
      <c r="B644" s="49" t="s">
        <v>189</v>
      </c>
      <c r="C644" s="63" t="n">
        <v>40161</v>
      </c>
      <c r="D644" s="63" t="n">
        <v>40780</v>
      </c>
      <c r="E644" s="49" t="n">
        <v>4</v>
      </c>
      <c r="F644" s="54" t="n">
        <v>497.65</v>
      </c>
      <c r="G644" s="54" t="n">
        <v>134.25</v>
      </c>
      <c r="H644" s="54" t="n">
        <v>333.1</v>
      </c>
      <c r="I644" s="54" t="n">
        <f aca="false">SUM(F644:H644)</f>
        <v>965</v>
      </c>
      <c r="J644" s="49" t="n">
        <f aca="false">Calc!$C$5-D644</f>
        <v>107</v>
      </c>
      <c r="K644" s="49" t="n">
        <f aca="false">IF(J644&lt;=Calc!$C$11,4,IF(J644&lt;=Calc!$C$12,3,IF(J644&lt;=Calc!$C$13,2,1)))</f>
        <v>2</v>
      </c>
      <c r="L644" s="49" t="n">
        <f aca="false">1+(E644&gt;=Calc!$C$16)+(E644&gt;=Calc!$C$17)+(E644&gt;=Calc!$C$18)</f>
        <v>3</v>
      </c>
      <c r="M644" s="49" t="str">
        <f aca="false">IF(AND(K644=4,L644&gt;=3),"Champions",IF(AND(K644=3,L644&gt;=3),"Loyal",IF(K644&gt;=3,"Recent / New",IF(L644&gt;=3,"At Risk","Hibernating / Lost"))))</f>
        <v>At Risk</v>
      </c>
      <c r="N644" s="54" t="n">
        <f aca="false">IF(AND(Calc!$C$2&lt;=2009,Calc!$C$3&gt;=2009),F644,0)+IF(AND(Calc!$C$2&lt;=2010,Calc!$C$3&gt;=2010),G644,0)+IF(AND(Calc!$C$2&lt;=2011,Calc!$C$3&gt;=2011),H644,0)</f>
        <v>965</v>
      </c>
      <c r="O644" s="61" t="n">
        <f aca="false">IF(AND(N644&gt;0,OR(Calc!$C$4="*",B644=Calc!$C$4)),N644+ROW()*0.000000001,0)</f>
        <v>965.000000644</v>
      </c>
    </row>
    <row r="645" customFormat="false" ht="15" hidden="false" customHeight="false" outlineLevel="0" collapsed="false">
      <c r="A645" s="49" t="n">
        <v>13001</v>
      </c>
      <c r="B645" s="49" t="s">
        <v>189</v>
      </c>
      <c r="C645" s="63" t="n">
        <v>40150</v>
      </c>
      <c r="D645" s="63" t="n">
        <v>40882</v>
      </c>
      <c r="E645" s="49" t="n">
        <v>33</v>
      </c>
      <c r="F645" s="54" t="n">
        <v>864.98</v>
      </c>
      <c r="G645" s="54" t="n">
        <v>13376.55</v>
      </c>
      <c r="H645" s="54" t="n">
        <v>9765.07</v>
      </c>
      <c r="I645" s="54" t="n">
        <f aca="false">SUM(F645:H645)</f>
        <v>24006.6</v>
      </c>
      <c r="J645" s="49" t="n">
        <f aca="false">Calc!$C$5-D645</f>
        <v>5</v>
      </c>
      <c r="K645" s="49" t="n">
        <f aca="false">IF(J645&lt;=Calc!$C$11,4,IF(J645&lt;=Calc!$C$12,3,IF(J645&lt;=Calc!$C$13,2,1)))</f>
        <v>4</v>
      </c>
      <c r="L645" s="49" t="n">
        <f aca="false">1+(E645&gt;=Calc!$C$16)+(E645&gt;=Calc!$C$17)+(E645&gt;=Calc!$C$18)</f>
        <v>4</v>
      </c>
      <c r="M645" s="49" t="str">
        <f aca="false">IF(AND(K645=4,L645&gt;=3),"Champions",IF(AND(K645=3,L645&gt;=3),"Loyal",IF(K645&gt;=3,"Recent / New",IF(L645&gt;=3,"At Risk","Hibernating / Lost"))))</f>
        <v>Champions</v>
      </c>
      <c r="N645" s="54" t="n">
        <f aca="false">IF(AND(Calc!$C$2&lt;=2009,Calc!$C$3&gt;=2009),F645,0)+IF(AND(Calc!$C$2&lt;=2010,Calc!$C$3&gt;=2010),G645,0)+IF(AND(Calc!$C$2&lt;=2011,Calc!$C$3&gt;=2011),H645,0)</f>
        <v>24006.6</v>
      </c>
      <c r="O645" s="61" t="n">
        <f aca="false">IF(AND(N645&gt;0,OR(Calc!$C$4="*",B645=Calc!$C$4)),N645+ROW()*0.000000001,0)</f>
        <v>24006.600000645</v>
      </c>
    </row>
    <row r="646" customFormat="false" ht="15" hidden="false" customHeight="false" outlineLevel="0" collapsed="false">
      <c r="A646" s="49" t="n">
        <v>13002</v>
      </c>
      <c r="B646" s="49" t="s">
        <v>189</v>
      </c>
      <c r="C646" s="63" t="n">
        <v>40452</v>
      </c>
      <c r="D646" s="63" t="n">
        <v>40568</v>
      </c>
      <c r="E646" s="49" t="n">
        <v>3</v>
      </c>
      <c r="F646" s="54" t="n">
        <v>0</v>
      </c>
      <c r="G646" s="54" t="n">
        <v>293.18</v>
      </c>
      <c r="H646" s="54" t="n">
        <v>120.95</v>
      </c>
      <c r="I646" s="54" t="n">
        <f aca="false">SUM(F646:H646)</f>
        <v>414.13</v>
      </c>
      <c r="J646" s="49" t="n">
        <f aca="false">Calc!$C$5-D646</f>
        <v>319</v>
      </c>
      <c r="K646" s="49" t="n">
        <f aca="false">IF(J646&lt;=Calc!$C$11,4,IF(J646&lt;=Calc!$C$12,3,IF(J646&lt;=Calc!$C$13,2,1)))</f>
        <v>2</v>
      </c>
      <c r="L646" s="49" t="n">
        <f aca="false">1+(E646&gt;=Calc!$C$16)+(E646&gt;=Calc!$C$17)+(E646&gt;=Calc!$C$18)</f>
        <v>2</v>
      </c>
      <c r="M646" s="49" t="str">
        <f aca="false">IF(AND(K646=4,L646&gt;=3),"Champions",IF(AND(K646=3,L646&gt;=3),"Loyal",IF(K646&gt;=3,"Recent / New",IF(L646&gt;=3,"At Risk","Hibernating / Lost"))))</f>
        <v>Hibernating / Lost</v>
      </c>
      <c r="N646" s="54" t="n">
        <f aca="false">IF(AND(Calc!$C$2&lt;=2009,Calc!$C$3&gt;=2009),F646,0)+IF(AND(Calc!$C$2&lt;=2010,Calc!$C$3&gt;=2010),G646,0)+IF(AND(Calc!$C$2&lt;=2011,Calc!$C$3&gt;=2011),H646,0)</f>
        <v>414.13</v>
      </c>
      <c r="O646" s="61" t="n">
        <f aca="false">IF(AND(N646&gt;0,OR(Calc!$C$4="*",B646=Calc!$C$4)),N646+ROW()*0.000000001,0)</f>
        <v>414.130000646</v>
      </c>
    </row>
    <row r="647" customFormat="false" ht="15" hidden="false" customHeight="false" outlineLevel="0" collapsed="false">
      <c r="A647" s="49" t="n">
        <v>13003</v>
      </c>
      <c r="B647" s="49" t="s">
        <v>189</v>
      </c>
      <c r="C647" s="63" t="n">
        <v>40672</v>
      </c>
      <c r="D647" s="63" t="n">
        <v>40781</v>
      </c>
      <c r="E647" s="49" t="n">
        <v>3</v>
      </c>
      <c r="F647" s="54" t="n">
        <v>0</v>
      </c>
      <c r="G647" s="54" t="n">
        <v>0</v>
      </c>
      <c r="H647" s="54" t="n">
        <v>149.05</v>
      </c>
      <c r="I647" s="54" t="n">
        <f aca="false">SUM(F647:H647)</f>
        <v>149.05</v>
      </c>
      <c r="J647" s="49" t="n">
        <f aca="false">Calc!$C$5-D647</f>
        <v>106</v>
      </c>
      <c r="K647" s="49" t="n">
        <f aca="false">IF(J647&lt;=Calc!$C$11,4,IF(J647&lt;=Calc!$C$12,3,IF(J647&lt;=Calc!$C$13,2,1)))</f>
        <v>2</v>
      </c>
      <c r="L647" s="49" t="n">
        <f aca="false">1+(E647&gt;=Calc!$C$16)+(E647&gt;=Calc!$C$17)+(E647&gt;=Calc!$C$18)</f>
        <v>2</v>
      </c>
      <c r="M647" s="49" t="str">
        <f aca="false">IF(AND(K647=4,L647&gt;=3),"Champions",IF(AND(K647=3,L647&gt;=3),"Loyal",IF(K647&gt;=3,"Recent / New",IF(L647&gt;=3,"At Risk","Hibernating / Lost"))))</f>
        <v>Hibernating / Lost</v>
      </c>
      <c r="N647" s="54" t="n">
        <f aca="false">IF(AND(Calc!$C$2&lt;=2009,Calc!$C$3&gt;=2009),F647,0)+IF(AND(Calc!$C$2&lt;=2010,Calc!$C$3&gt;=2010),G647,0)+IF(AND(Calc!$C$2&lt;=2011,Calc!$C$3&gt;=2011),H647,0)</f>
        <v>149.05</v>
      </c>
      <c r="O647" s="61" t="n">
        <f aca="false">IF(AND(N647&gt;0,OR(Calc!$C$4="*",B647=Calc!$C$4)),N647+ROW()*0.000000001,0)</f>
        <v>149.050000647</v>
      </c>
    </row>
    <row r="648" customFormat="false" ht="15" hidden="false" customHeight="false" outlineLevel="0" collapsed="false">
      <c r="A648" s="49" t="n">
        <v>13004</v>
      </c>
      <c r="B648" s="49" t="s">
        <v>189</v>
      </c>
      <c r="C648" s="63" t="n">
        <v>40162</v>
      </c>
      <c r="D648" s="63" t="n">
        <v>40875</v>
      </c>
      <c r="E648" s="49" t="n">
        <v>36</v>
      </c>
      <c r="F648" s="54" t="n">
        <v>306.54</v>
      </c>
      <c r="G648" s="54" t="n">
        <v>5581.03</v>
      </c>
      <c r="H648" s="54" t="n">
        <v>5256.42</v>
      </c>
      <c r="I648" s="54" t="n">
        <f aca="false">SUM(F648:H648)</f>
        <v>11143.99</v>
      </c>
      <c r="J648" s="49" t="n">
        <f aca="false">Calc!$C$5-D648</f>
        <v>12</v>
      </c>
      <c r="K648" s="49" t="n">
        <f aca="false">IF(J648&lt;=Calc!$C$11,4,IF(J648&lt;=Calc!$C$12,3,IF(J648&lt;=Calc!$C$13,2,1)))</f>
        <v>4</v>
      </c>
      <c r="L648" s="49" t="n">
        <f aca="false">1+(E648&gt;=Calc!$C$16)+(E648&gt;=Calc!$C$17)+(E648&gt;=Calc!$C$18)</f>
        <v>4</v>
      </c>
      <c r="M648" s="49" t="str">
        <f aca="false">IF(AND(K648=4,L648&gt;=3),"Champions",IF(AND(K648=3,L648&gt;=3),"Loyal",IF(K648&gt;=3,"Recent / New",IF(L648&gt;=3,"At Risk","Hibernating / Lost"))))</f>
        <v>Champions</v>
      </c>
      <c r="N648" s="54" t="n">
        <f aca="false">IF(AND(Calc!$C$2&lt;=2009,Calc!$C$3&gt;=2009),F648,0)+IF(AND(Calc!$C$2&lt;=2010,Calc!$C$3&gt;=2010),G648,0)+IF(AND(Calc!$C$2&lt;=2011,Calc!$C$3&gt;=2011),H648,0)</f>
        <v>11143.99</v>
      </c>
      <c r="O648" s="61" t="n">
        <f aca="false">IF(AND(N648&gt;0,OR(Calc!$C$4="*",B648=Calc!$C$4)),N648+ROW()*0.000000001,0)</f>
        <v>11143.990000648</v>
      </c>
    </row>
    <row r="649" customFormat="false" ht="15" hidden="false" customHeight="false" outlineLevel="0" collapsed="false">
      <c r="A649" s="49" t="n">
        <v>13005</v>
      </c>
      <c r="B649" s="49" t="s">
        <v>189</v>
      </c>
      <c r="C649" s="63" t="n">
        <v>40429</v>
      </c>
      <c r="D649" s="63" t="n">
        <v>40713</v>
      </c>
      <c r="E649" s="49" t="n">
        <v>4</v>
      </c>
      <c r="F649" s="54" t="n">
        <v>0</v>
      </c>
      <c r="G649" s="54" t="n">
        <v>466.08</v>
      </c>
      <c r="H649" s="54" t="n">
        <v>468.95</v>
      </c>
      <c r="I649" s="54" t="n">
        <f aca="false">SUM(F649:H649)</f>
        <v>935.03</v>
      </c>
      <c r="J649" s="49" t="n">
        <f aca="false">Calc!$C$5-D649</f>
        <v>174</v>
      </c>
      <c r="K649" s="49" t="n">
        <f aca="false">IF(J649&lt;=Calc!$C$11,4,IF(J649&lt;=Calc!$C$12,3,IF(J649&lt;=Calc!$C$13,2,1)))</f>
        <v>2</v>
      </c>
      <c r="L649" s="49" t="n">
        <f aca="false">1+(E649&gt;=Calc!$C$16)+(E649&gt;=Calc!$C$17)+(E649&gt;=Calc!$C$18)</f>
        <v>3</v>
      </c>
      <c r="M649" s="49" t="str">
        <f aca="false">IF(AND(K649=4,L649&gt;=3),"Champions",IF(AND(K649=3,L649&gt;=3),"Loyal",IF(K649&gt;=3,"Recent / New",IF(L649&gt;=3,"At Risk","Hibernating / Lost"))))</f>
        <v>At Risk</v>
      </c>
      <c r="N649" s="54" t="n">
        <f aca="false">IF(AND(Calc!$C$2&lt;=2009,Calc!$C$3&gt;=2009),F649,0)+IF(AND(Calc!$C$2&lt;=2010,Calc!$C$3&gt;=2010),G649,0)+IF(AND(Calc!$C$2&lt;=2011,Calc!$C$3&gt;=2011),H649,0)</f>
        <v>935.03</v>
      </c>
      <c r="O649" s="61" t="n">
        <f aca="false">IF(AND(N649&gt;0,OR(Calc!$C$4="*",B649=Calc!$C$4)),N649+ROW()*0.000000001,0)</f>
        <v>935.030000649</v>
      </c>
    </row>
    <row r="650" customFormat="false" ht="15" hidden="false" customHeight="false" outlineLevel="0" collapsed="false">
      <c r="A650" s="49" t="n">
        <v>13006</v>
      </c>
      <c r="B650" s="49" t="s">
        <v>189</v>
      </c>
      <c r="C650" s="63" t="n">
        <v>40830</v>
      </c>
      <c r="D650" s="63" t="n">
        <v>40830</v>
      </c>
      <c r="E650" s="49" t="n">
        <v>1</v>
      </c>
      <c r="F650" s="54" t="n">
        <v>0</v>
      </c>
      <c r="G650" s="54" t="n">
        <v>0</v>
      </c>
      <c r="H650" s="54" t="n">
        <v>81.57</v>
      </c>
      <c r="I650" s="54" t="n">
        <f aca="false">SUM(F650:H650)</f>
        <v>81.57</v>
      </c>
      <c r="J650" s="49" t="n">
        <f aca="false">Calc!$C$5-D650</f>
        <v>57</v>
      </c>
      <c r="K650" s="49" t="n">
        <f aca="false">IF(J650&lt;=Calc!$C$11,4,IF(J650&lt;=Calc!$C$12,3,IF(J650&lt;=Calc!$C$13,2,1)))</f>
        <v>3</v>
      </c>
      <c r="L650" s="49" t="n">
        <f aca="false">1+(E650&gt;=Calc!$C$16)+(E650&gt;=Calc!$C$17)+(E650&gt;=Calc!$C$18)</f>
        <v>1</v>
      </c>
      <c r="M650" s="49" t="str">
        <f aca="false">IF(AND(K650=4,L650&gt;=3),"Champions",IF(AND(K650=3,L650&gt;=3),"Loyal",IF(K650&gt;=3,"Recent / New",IF(L650&gt;=3,"At Risk","Hibernating / Lost"))))</f>
        <v>Recent / New</v>
      </c>
      <c r="N650" s="54" t="n">
        <f aca="false">IF(AND(Calc!$C$2&lt;=2009,Calc!$C$3&gt;=2009),F650,0)+IF(AND(Calc!$C$2&lt;=2010,Calc!$C$3&gt;=2010),G650,0)+IF(AND(Calc!$C$2&lt;=2011,Calc!$C$3&gt;=2011),H650,0)</f>
        <v>81.57</v>
      </c>
      <c r="O650" s="61" t="n">
        <f aca="false">IF(AND(N650&gt;0,OR(Calc!$C$4="*",B650=Calc!$C$4)),N650+ROW()*0.000000001,0)</f>
        <v>81.57000065</v>
      </c>
    </row>
    <row r="651" customFormat="false" ht="15" hidden="false" customHeight="false" outlineLevel="0" collapsed="false">
      <c r="A651" s="49" t="n">
        <v>13007</v>
      </c>
      <c r="B651" s="49" t="s">
        <v>189</v>
      </c>
      <c r="C651" s="63" t="n">
        <v>40307</v>
      </c>
      <c r="D651" s="63" t="n">
        <v>40307</v>
      </c>
      <c r="E651" s="49" t="n">
        <v>1</v>
      </c>
      <c r="F651" s="54" t="n">
        <v>0</v>
      </c>
      <c r="G651" s="54" t="n">
        <v>175.25</v>
      </c>
      <c r="H651" s="54" t="n">
        <v>0</v>
      </c>
      <c r="I651" s="54" t="n">
        <f aca="false">SUM(F651:H651)</f>
        <v>175.25</v>
      </c>
      <c r="J651" s="49" t="n">
        <f aca="false">Calc!$C$5-D651</f>
        <v>580</v>
      </c>
      <c r="K651" s="49" t="n">
        <f aca="false">IF(J651&lt;=Calc!$C$11,4,IF(J651&lt;=Calc!$C$12,3,IF(J651&lt;=Calc!$C$13,2,1)))</f>
        <v>1</v>
      </c>
      <c r="L651" s="49" t="n">
        <f aca="false">1+(E651&gt;=Calc!$C$16)+(E651&gt;=Calc!$C$17)+(E651&gt;=Calc!$C$18)</f>
        <v>1</v>
      </c>
      <c r="M651" s="49" t="str">
        <f aca="false">IF(AND(K651=4,L651&gt;=3),"Champions",IF(AND(K651=3,L651&gt;=3),"Loyal",IF(K651&gt;=3,"Recent / New",IF(L651&gt;=3,"At Risk","Hibernating / Lost"))))</f>
        <v>Hibernating / Lost</v>
      </c>
      <c r="N651" s="54" t="n">
        <f aca="false">IF(AND(Calc!$C$2&lt;=2009,Calc!$C$3&gt;=2009),F651,0)+IF(AND(Calc!$C$2&lt;=2010,Calc!$C$3&gt;=2010),G651,0)+IF(AND(Calc!$C$2&lt;=2011,Calc!$C$3&gt;=2011),H651,0)</f>
        <v>175.25</v>
      </c>
      <c r="O651" s="61" t="n">
        <f aca="false">IF(AND(N651&gt;0,OR(Calc!$C$4="*",B651=Calc!$C$4)),N651+ROW()*0.000000001,0)</f>
        <v>175.250000651</v>
      </c>
    </row>
    <row r="652" customFormat="false" ht="15" hidden="false" customHeight="false" outlineLevel="0" collapsed="false">
      <c r="A652" s="49" t="n">
        <v>13008</v>
      </c>
      <c r="B652" s="49" t="s">
        <v>189</v>
      </c>
      <c r="C652" s="63" t="n">
        <v>40163</v>
      </c>
      <c r="D652" s="63" t="n">
        <v>40563</v>
      </c>
      <c r="E652" s="49" t="n">
        <v>3</v>
      </c>
      <c r="F652" s="54" t="n">
        <v>179.11</v>
      </c>
      <c r="G652" s="54" t="n">
        <v>134.7</v>
      </c>
      <c r="H652" s="54" t="n">
        <v>229.47</v>
      </c>
      <c r="I652" s="54" t="n">
        <f aca="false">SUM(F652:H652)</f>
        <v>543.28</v>
      </c>
      <c r="J652" s="49" t="n">
        <f aca="false">Calc!$C$5-D652</f>
        <v>324</v>
      </c>
      <c r="K652" s="49" t="n">
        <f aca="false">IF(J652&lt;=Calc!$C$11,4,IF(J652&lt;=Calc!$C$12,3,IF(J652&lt;=Calc!$C$13,2,1)))</f>
        <v>2</v>
      </c>
      <c r="L652" s="49" t="n">
        <f aca="false">1+(E652&gt;=Calc!$C$16)+(E652&gt;=Calc!$C$17)+(E652&gt;=Calc!$C$18)</f>
        <v>2</v>
      </c>
      <c r="M652" s="49" t="str">
        <f aca="false">IF(AND(K652=4,L652&gt;=3),"Champions",IF(AND(K652=3,L652&gt;=3),"Loyal",IF(K652&gt;=3,"Recent / New",IF(L652&gt;=3,"At Risk","Hibernating / Lost"))))</f>
        <v>Hibernating / Lost</v>
      </c>
      <c r="N652" s="54" t="n">
        <f aca="false">IF(AND(Calc!$C$2&lt;=2009,Calc!$C$3&gt;=2009),F652,0)+IF(AND(Calc!$C$2&lt;=2010,Calc!$C$3&gt;=2010),G652,0)+IF(AND(Calc!$C$2&lt;=2011,Calc!$C$3&gt;=2011),H652,0)</f>
        <v>543.28</v>
      </c>
      <c r="O652" s="61" t="n">
        <f aca="false">IF(AND(N652&gt;0,OR(Calc!$C$4="*",B652=Calc!$C$4)),N652+ROW()*0.000000001,0)</f>
        <v>543.280000652</v>
      </c>
    </row>
    <row r="653" customFormat="false" ht="15" hidden="false" customHeight="false" outlineLevel="0" collapsed="false">
      <c r="A653" s="49" t="n">
        <v>13009</v>
      </c>
      <c r="B653" s="49" t="s">
        <v>189</v>
      </c>
      <c r="C653" s="63" t="n">
        <v>40214</v>
      </c>
      <c r="D653" s="63" t="n">
        <v>40214</v>
      </c>
      <c r="E653" s="49" t="n">
        <v>1</v>
      </c>
      <c r="F653" s="54" t="n">
        <v>0</v>
      </c>
      <c r="G653" s="54" t="n">
        <v>234</v>
      </c>
      <c r="H653" s="54" t="n">
        <v>0</v>
      </c>
      <c r="I653" s="54" t="n">
        <f aca="false">SUM(F653:H653)</f>
        <v>234</v>
      </c>
      <c r="J653" s="49" t="n">
        <f aca="false">Calc!$C$5-D653</f>
        <v>673</v>
      </c>
      <c r="K653" s="49" t="n">
        <f aca="false">IF(J653&lt;=Calc!$C$11,4,IF(J653&lt;=Calc!$C$12,3,IF(J653&lt;=Calc!$C$13,2,1)))</f>
        <v>1</v>
      </c>
      <c r="L653" s="49" t="n">
        <f aca="false">1+(E653&gt;=Calc!$C$16)+(E653&gt;=Calc!$C$17)+(E653&gt;=Calc!$C$18)</f>
        <v>1</v>
      </c>
      <c r="M653" s="49" t="str">
        <f aca="false">IF(AND(K653=4,L653&gt;=3),"Champions",IF(AND(K653=3,L653&gt;=3),"Loyal",IF(K653&gt;=3,"Recent / New",IF(L653&gt;=3,"At Risk","Hibernating / Lost"))))</f>
        <v>Hibernating / Lost</v>
      </c>
      <c r="N653" s="54" t="n">
        <f aca="false">IF(AND(Calc!$C$2&lt;=2009,Calc!$C$3&gt;=2009),F653,0)+IF(AND(Calc!$C$2&lt;=2010,Calc!$C$3&gt;=2010),G653,0)+IF(AND(Calc!$C$2&lt;=2011,Calc!$C$3&gt;=2011),H653,0)</f>
        <v>234</v>
      </c>
      <c r="O653" s="61" t="n">
        <f aca="false">IF(AND(N653&gt;0,OR(Calc!$C$4="*",B653=Calc!$C$4)),N653+ROW()*0.000000001,0)</f>
        <v>234.000000653</v>
      </c>
    </row>
    <row r="654" customFormat="false" ht="15" hidden="false" customHeight="false" outlineLevel="0" collapsed="false">
      <c r="A654" s="49" t="n">
        <v>13010</v>
      </c>
      <c r="B654" s="49" t="s">
        <v>189</v>
      </c>
      <c r="C654" s="63" t="n">
        <v>40238</v>
      </c>
      <c r="D654" s="63" t="n">
        <v>40512</v>
      </c>
      <c r="E654" s="49" t="n">
        <v>2</v>
      </c>
      <c r="F654" s="54" t="n">
        <v>0</v>
      </c>
      <c r="G654" s="54" t="n">
        <v>330.12</v>
      </c>
      <c r="H654" s="54" t="n">
        <v>0</v>
      </c>
      <c r="I654" s="54" t="n">
        <f aca="false">SUM(F654:H654)</f>
        <v>330.12</v>
      </c>
      <c r="J654" s="49" t="n">
        <f aca="false">Calc!$C$5-D654</f>
        <v>375</v>
      </c>
      <c r="K654" s="49" t="n">
        <f aca="false">IF(J654&lt;=Calc!$C$11,4,IF(J654&lt;=Calc!$C$12,3,IF(J654&lt;=Calc!$C$13,2,1)))</f>
        <v>2</v>
      </c>
      <c r="L654" s="49" t="n">
        <f aca="false">1+(E654&gt;=Calc!$C$16)+(E654&gt;=Calc!$C$17)+(E654&gt;=Calc!$C$18)</f>
        <v>2</v>
      </c>
      <c r="M654" s="49" t="str">
        <f aca="false">IF(AND(K654=4,L654&gt;=3),"Champions",IF(AND(K654=3,L654&gt;=3),"Loyal",IF(K654&gt;=3,"Recent / New",IF(L654&gt;=3,"At Risk","Hibernating / Lost"))))</f>
        <v>Hibernating / Lost</v>
      </c>
      <c r="N654" s="54" t="n">
        <f aca="false">IF(AND(Calc!$C$2&lt;=2009,Calc!$C$3&gt;=2009),F654,0)+IF(AND(Calc!$C$2&lt;=2010,Calc!$C$3&gt;=2010),G654,0)+IF(AND(Calc!$C$2&lt;=2011,Calc!$C$3&gt;=2011),H654,0)</f>
        <v>330.12</v>
      </c>
      <c r="O654" s="61" t="n">
        <f aca="false">IF(AND(N654&gt;0,OR(Calc!$C$4="*",B654=Calc!$C$4)),N654+ROW()*0.000000001,0)</f>
        <v>330.120000654</v>
      </c>
    </row>
    <row r="655" customFormat="false" ht="15" hidden="false" customHeight="false" outlineLevel="0" collapsed="false">
      <c r="A655" s="49" t="n">
        <v>13011</v>
      </c>
      <c r="B655" s="49" t="s">
        <v>189</v>
      </c>
      <c r="C655" s="63" t="n">
        <v>40514</v>
      </c>
      <c r="D655" s="63" t="n">
        <v>40514</v>
      </c>
      <c r="E655" s="49" t="n">
        <v>1</v>
      </c>
      <c r="F655" s="54" t="n">
        <v>0</v>
      </c>
      <c r="G655" s="54" t="n">
        <v>50.55</v>
      </c>
      <c r="H655" s="54" t="n">
        <v>0</v>
      </c>
      <c r="I655" s="54" t="n">
        <f aca="false">SUM(F655:H655)</f>
        <v>50.55</v>
      </c>
      <c r="J655" s="49" t="n">
        <f aca="false">Calc!$C$5-D655</f>
        <v>373</v>
      </c>
      <c r="K655" s="49" t="n">
        <f aca="false">IF(J655&lt;=Calc!$C$11,4,IF(J655&lt;=Calc!$C$12,3,IF(J655&lt;=Calc!$C$13,2,1)))</f>
        <v>2</v>
      </c>
      <c r="L655" s="49" t="n">
        <f aca="false">1+(E655&gt;=Calc!$C$16)+(E655&gt;=Calc!$C$17)+(E655&gt;=Calc!$C$18)</f>
        <v>1</v>
      </c>
      <c r="M655" s="49" t="str">
        <f aca="false">IF(AND(K655=4,L655&gt;=3),"Champions",IF(AND(K655=3,L655&gt;=3),"Loyal",IF(K655&gt;=3,"Recent / New",IF(L655&gt;=3,"At Risk","Hibernating / Lost"))))</f>
        <v>Hibernating / Lost</v>
      </c>
      <c r="N655" s="54" t="n">
        <f aca="false">IF(AND(Calc!$C$2&lt;=2009,Calc!$C$3&gt;=2009),F655,0)+IF(AND(Calc!$C$2&lt;=2010,Calc!$C$3&gt;=2010),G655,0)+IF(AND(Calc!$C$2&lt;=2011,Calc!$C$3&gt;=2011),H655,0)</f>
        <v>50.55</v>
      </c>
      <c r="O655" s="61" t="n">
        <f aca="false">IF(AND(N655&gt;0,OR(Calc!$C$4="*",B655=Calc!$C$4)),N655+ROW()*0.000000001,0)</f>
        <v>50.550000655</v>
      </c>
    </row>
    <row r="656" customFormat="false" ht="15" hidden="false" customHeight="false" outlineLevel="0" collapsed="false">
      <c r="A656" s="49" t="n">
        <v>13012</v>
      </c>
      <c r="B656" s="49" t="s">
        <v>189</v>
      </c>
      <c r="C656" s="63" t="n">
        <v>40294</v>
      </c>
      <c r="D656" s="63" t="n">
        <v>40877</v>
      </c>
      <c r="E656" s="49" t="n">
        <v>11</v>
      </c>
      <c r="F656" s="54" t="n">
        <v>0</v>
      </c>
      <c r="G656" s="54" t="n">
        <v>1279.56</v>
      </c>
      <c r="H656" s="54" t="n">
        <v>1301.72</v>
      </c>
      <c r="I656" s="54" t="n">
        <f aca="false">SUM(F656:H656)</f>
        <v>2581.28</v>
      </c>
      <c r="J656" s="49" t="n">
        <f aca="false">Calc!$C$5-D656</f>
        <v>10</v>
      </c>
      <c r="K656" s="49" t="n">
        <f aca="false">IF(J656&lt;=Calc!$C$11,4,IF(J656&lt;=Calc!$C$12,3,IF(J656&lt;=Calc!$C$13,2,1)))</f>
        <v>4</v>
      </c>
      <c r="L656" s="49" t="n">
        <f aca="false">1+(E656&gt;=Calc!$C$16)+(E656&gt;=Calc!$C$17)+(E656&gt;=Calc!$C$18)</f>
        <v>4</v>
      </c>
      <c r="M656" s="49" t="str">
        <f aca="false">IF(AND(K656=4,L656&gt;=3),"Champions",IF(AND(K656=3,L656&gt;=3),"Loyal",IF(K656&gt;=3,"Recent / New",IF(L656&gt;=3,"At Risk","Hibernating / Lost"))))</f>
        <v>Champions</v>
      </c>
      <c r="N656" s="54" t="n">
        <f aca="false">IF(AND(Calc!$C$2&lt;=2009,Calc!$C$3&gt;=2009),F656,0)+IF(AND(Calc!$C$2&lt;=2010,Calc!$C$3&gt;=2010),G656,0)+IF(AND(Calc!$C$2&lt;=2011,Calc!$C$3&gt;=2011),H656,0)</f>
        <v>2581.28</v>
      </c>
      <c r="O656" s="61" t="n">
        <f aca="false">IF(AND(N656&gt;0,OR(Calc!$C$4="*",B656=Calc!$C$4)),N656+ROW()*0.000000001,0)</f>
        <v>2581.280000656</v>
      </c>
    </row>
    <row r="657" customFormat="false" ht="15" hidden="false" customHeight="false" outlineLevel="0" collapsed="false">
      <c r="A657" s="49" t="n">
        <v>13013</v>
      </c>
      <c r="B657" s="49" t="s">
        <v>189</v>
      </c>
      <c r="C657" s="63" t="n">
        <v>40161</v>
      </c>
      <c r="D657" s="63" t="n">
        <v>40885</v>
      </c>
      <c r="E657" s="49" t="n">
        <v>29</v>
      </c>
      <c r="F657" s="54" t="n">
        <v>756.51</v>
      </c>
      <c r="G657" s="54" t="n">
        <v>7058.32</v>
      </c>
      <c r="H657" s="54" t="n">
        <v>3258.65</v>
      </c>
      <c r="I657" s="54" t="n">
        <f aca="false">SUM(F657:H657)</f>
        <v>11073.48</v>
      </c>
      <c r="J657" s="49" t="n">
        <f aca="false">Calc!$C$5-D657</f>
        <v>2</v>
      </c>
      <c r="K657" s="49" t="n">
        <f aca="false">IF(J657&lt;=Calc!$C$11,4,IF(J657&lt;=Calc!$C$12,3,IF(J657&lt;=Calc!$C$13,2,1)))</f>
        <v>4</v>
      </c>
      <c r="L657" s="49" t="n">
        <f aca="false">1+(E657&gt;=Calc!$C$16)+(E657&gt;=Calc!$C$17)+(E657&gt;=Calc!$C$18)</f>
        <v>4</v>
      </c>
      <c r="M657" s="49" t="str">
        <f aca="false">IF(AND(K657=4,L657&gt;=3),"Champions",IF(AND(K657=3,L657&gt;=3),"Loyal",IF(K657&gt;=3,"Recent / New",IF(L657&gt;=3,"At Risk","Hibernating / Lost"))))</f>
        <v>Champions</v>
      </c>
      <c r="N657" s="54" t="n">
        <f aca="false">IF(AND(Calc!$C$2&lt;=2009,Calc!$C$3&gt;=2009),F657,0)+IF(AND(Calc!$C$2&lt;=2010,Calc!$C$3&gt;=2010),G657,0)+IF(AND(Calc!$C$2&lt;=2011,Calc!$C$3&gt;=2011),H657,0)</f>
        <v>11073.48</v>
      </c>
      <c r="O657" s="61" t="n">
        <f aca="false">IF(AND(N657&gt;0,OR(Calc!$C$4="*",B657=Calc!$C$4)),N657+ROW()*0.000000001,0)</f>
        <v>11073.480000657</v>
      </c>
    </row>
    <row r="658" customFormat="false" ht="15" hidden="false" customHeight="false" outlineLevel="0" collapsed="false">
      <c r="A658" s="49" t="n">
        <v>13014</v>
      </c>
      <c r="B658" s="49" t="s">
        <v>189</v>
      </c>
      <c r="C658" s="63" t="n">
        <v>40454</v>
      </c>
      <c r="D658" s="63" t="n">
        <v>40876</v>
      </c>
      <c r="E658" s="49" t="n">
        <v>11</v>
      </c>
      <c r="F658" s="54" t="n">
        <v>0</v>
      </c>
      <c r="G658" s="54" t="n">
        <v>1855.4</v>
      </c>
      <c r="H658" s="54" t="n">
        <v>3365.43</v>
      </c>
      <c r="I658" s="54" t="n">
        <f aca="false">SUM(F658:H658)</f>
        <v>5220.83</v>
      </c>
      <c r="J658" s="49" t="n">
        <f aca="false">Calc!$C$5-D658</f>
        <v>11</v>
      </c>
      <c r="K658" s="49" t="n">
        <f aca="false">IF(J658&lt;=Calc!$C$11,4,IF(J658&lt;=Calc!$C$12,3,IF(J658&lt;=Calc!$C$13,2,1)))</f>
        <v>4</v>
      </c>
      <c r="L658" s="49" t="n">
        <f aca="false">1+(E658&gt;=Calc!$C$16)+(E658&gt;=Calc!$C$17)+(E658&gt;=Calc!$C$18)</f>
        <v>4</v>
      </c>
      <c r="M658" s="49" t="str">
        <f aca="false">IF(AND(K658=4,L658&gt;=3),"Champions",IF(AND(K658=3,L658&gt;=3),"Loyal",IF(K658&gt;=3,"Recent / New",IF(L658&gt;=3,"At Risk","Hibernating / Lost"))))</f>
        <v>Champions</v>
      </c>
      <c r="N658" s="54" t="n">
        <f aca="false">IF(AND(Calc!$C$2&lt;=2009,Calc!$C$3&gt;=2009),F658,0)+IF(AND(Calc!$C$2&lt;=2010,Calc!$C$3&gt;=2010),G658,0)+IF(AND(Calc!$C$2&lt;=2011,Calc!$C$3&gt;=2011),H658,0)</f>
        <v>5220.83</v>
      </c>
      <c r="O658" s="61" t="n">
        <f aca="false">IF(AND(N658&gt;0,OR(Calc!$C$4="*",B658=Calc!$C$4)),N658+ROW()*0.000000001,0)</f>
        <v>5220.830000658</v>
      </c>
    </row>
    <row r="659" customFormat="false" ht="15" hidden="false" customHeight="false" outlineLevel="0" collapsed="false">
      <c r="A659" s="49" t="n">
        <v>13015</v>
      </c>
      <c r="B659" s="49" t="s">
        <v>189</v>
      </c>
      <c r="C659" s="63" t="n">
        <v>40283</v>
      </c>
      <c r="D659" s="63" t="n">
        <v>40833</v>
      </c>
      <c r="E659" s="49" t="n">
        <v>11</v>
      </c>
      <c r="F659" s="54" t="n">
        <v>0</v>
      </c>
      <c r="G659" s="54" t="n">
        <v>3119.44</v>
      </c>
      <c r="H659" s="54" t="n">
        <v>3339.64</v>
      </c>
      <c r="I659" s="54" t="n">
        <f aca="false">SUM(F659:H659)</f>
        <v>6459.08</v>
      </c>
      <c r="J659" s="49" t="n">
        <f aca="false">Calc!$C$5-D659</f>
        <v>54</v>
      </c>
      <c r="K659" s="49" t="n">
        <f aca="false">IF(J659&lt;=Calc!$C$11,4,IF(J659&lt;=Calc!$C$12,3,IF(J659&lt;=Calc!$C$13,2,1)))</f>
        <v>3</v>
      </c>
      <c r="L659" s="49" t="n">
        <f aca="false">1+(E659&gt;=Calc!$C$16)+(E659&gt;=Calc!$C$17)+(E659&gt;=Calc!$C$18)</f>
        <v>4</v>
      </c>
      <c r="M659" s="49" t="str">
        <f aca="false">IF(AND(K659=4,L659&gt;=3),"Champions",IF(AND(K659=3,L659&gt;=3),"Loyal",IF(K659&gt;=3,"Recent / New",IF(L659&gt;=3,"At Risk","Hibernating / Lost"))))</f>
        <v>Loyal</v>
      </c>
      <c r="N659" s="54" t="n">
        <f aca="false">IF(AND(Calc!$C$2&lt;=2009,Calc!$C$3&gt;=2009),F659,0)+IF(AND(Calc!$C$2&lt;=2010,Calc!$C$3&gt;=2010),G659,0)+IF(AND(Calc!$C$2&lt;=2011,Calc!$C$3&gt;=2011),H659,0)</f>
        <v>6459.08</v>
      </c>
      <c r="O659" s="61" t="n">
        <f aca="false">IF(AND(N659&gt;0,OR(Calc!$C$4="*",B659=Calc!$C$4)),N659+ROW()*0.000000001,0)</f>
        <v>6459.080000659</v>
      </c>
    </row>
    <row r="660" customFormat="false" ht="15" hidden="false" customHeight="false" outlineLevel="0" collapsed="false">
      <c r="A660" s="49" t="n">
        <v>13016</v>
      </c>
      <c r="B660" s="49" t="s">
        <v>189</v>
      </c>
      <c r="C660" s="63" t="n">
        <v>40763</v>
      </c>
      <c r="D660" s="63" t="n">
        <v>40813</v>
      </c>
      <c r="E660" s="49" t="n">
        <v>3</v>
      </c>
      <c r="F660" s="54" t="n">
        <v>0</v>
      </c>
      <c r="G660" s="54" t="n">
        <v>0</v>
      </c>
      <c r="H660" s="54" t="n">
        <v>789.89</v>
      </c>
      <c r="I660" s="54" t="n">
        <f aca="false">SUM(F660:H660)</f>
        <v>789.89</v>
      </c>
      <c r="J660" s="49" t="n">
        <f aca="false">Calc!$C$5-D660</f>
        <v>74</v>
      </c>
      <c r="K660" s="49" t="n">
        <f aca="false">IF(J660&lt;=Calc!$C$11,4,IF(J660&lt;=Calc!$C$12,3,IF(J660&lt;=Calc!$C$13,2,1)))</f>
        <v>3</v>
      </c>
      <c r="L660" s="49" t="n">
        <f aca="false">1+(E660&gt;=Calc!$C$16)+(E660&gt;=Calc!$C$17)+(E660&gt;=Calc!$C$18)</f>
        <v>2</v>
      </c>
      <c r="M660" s="49" t="str">
        <f aca="false">IF(AND(K660=4,L660&gt;=3),"Champions",IF(AND(K660=3,L660&gt;=3),"Loyal",IF(K660&gt;=3,"Recent / New",IF(L660&gt;=3,"At Risk","Hibernating / Lost"))))</f>
        <v>Recent / New</v>
      </c>
      <c r="N660" s="54" t="n">
        <f aca="false">IF(AND(Calc!$C$2&lt;=2009,Calc!$C$3&gt;=2009),F660,0)+IF(AND(Calc!$C$2&lt;=2010,Calc!$C$3&gt;=2010),G660,0)+IF(AND(Calc!$C$2&lt;=2011,Calc!$C$3&gt;=2011),H660,0)</f>
        <v>789.89</v>
      </c>
      <c r="O660" s="61" t="n">
        <f aca="false">IF(AND(N660&gt;0,OR(Calc!$C$4="*",B660=Calc!$C$4)),N660+ROW()*0.000000001,0)</f>
        <v>789.89000066</v>
      </c>
    </row>
    <row r="661" customFormat="false" ht="15" hidden="false" customHeight="false" outlineLevel="0" collapsed="false">
      <c r="A661" s="49" t="n">
        <v>13017</v>
      </c>
      <c r="B661" s="49" t="s">
        <v>189</v>
      </c>
      <c r="C661" s="63" t="n">
        <v>40879</v>
      </c>
      <c r="D661" s="63" t="n">
        <v>40879</v>
      </c>
      <c r="E661" s="49" t="n">
        <v>1</v>
      </c>
      <c r="F661" s="54" t="n">
        <v>0</v>
      </c>
      <c r="G661" s="54" t="n">
        <v>0</v>
      </c>
      <c r="H661" s="54" t="n">
        <v>204</v>
      </c>
      <c r="I661" s="54" t="n">
        <f aca="false">SUM(F661:H661)</f>
        <v>204</v>
      </c>
      <c r="J661" s="49" t="n">
        <f aca="false">Calc!$C$5-D661</f>
        <v>8</v>
      </c>
      <c r="K661" s="49" t="n">
        <f aca="false">IF(J661&lt;=Calc!$C$11,4,IF(J661&lt;=Calc!$C$12,3,IF(J661&lt;=Calc!$C$13,2,1)))</f>
        <v>4</v>
      </c>
      <c r="L661" s="49" t="n">
        <f aca="false">1+(E661&gt;=Calc!$C$16)+(E661&gt;=Calc!$C$17)+(E661&gt;=Calc!$C$18)</f>
        <v>1</v>
      </c>
      <c r="M661" s="49" t="str">
        <f aca="false">IF(AND(K661=4,L661&gt;=3),"Champions",IF(AND(K661=3,L661&gt;=3),"Loyal",IF(K661&gt;=3,"Recent / New",IF(L661&gt;=3,"At Risk","Hibernating / Lost"))))</f>
        <v>Recent / New</v>
      </c>
      <c r="N661" s="54" t="n">
        <f aca="false">IF(AND(Calc!$C$2&lt;=2009,Calc!$C$3&gt;=2009),F661,0)+IF(AND(Calc!$C$2&lt;=2010,Calc!$C$3&gt;=2010),G661,0)+IF(AND(Calc!$C$2&lt;=2011,Calc!$C$3&gt;=2011),H661,0)</f>
        <v>204</v>
      </c>
      <c r="O661" s="61" t="n">
        <f aca="false">IF(AND(N661&gt;0,OR(Calc!$C$4="*",B661=Calc!$C$4)),N661+ROW()*0.000000001,0)</f>
        <v>204.000000661</v>
      </c>
    </row>
    <row r="662" customFormat="false" ht="15" hidden="false" customHeight="false" outlineLevel="0" collapsed="false">
      <c r="A662" s="49" t="n">
        <v>13018</v>
      </c>
      <c r="B662" s="49" t="s">
        <v>189</v>
      </c>
      <c r="C662" s="63" t="n">
        <v>40238</v>
      </c>
      <c r="D662" s="63" t="n">
        <v>40870</v>
      </c>
      <c r="E662" s="49" t="n">
        <v>35</v>
      </c>
      <c r="F662" s="54" t="n">
        <v>0</v>
      </c>
      <c r="G662" s="54" t="n">
        <v>2470.06</v>
      </c>
      <c r="H662" s="54" t="n">
        <v>7272.75</v>
      </c>
      <c r="I662" s="54" t="n">
        <f aca="false">SUM(F662:H662)</f>
        <v>9742.81</v>
      </c>
      <c r="J662" s="49" t="n">
        <f aca="false">Calc!$C$5-D662</f>
        <v>17</v>
      </c>
      <c r="K662" s="49" t="n">
        <f aca="false">IF(J662&lt;=Calc!$C$11,4,IF(J662&lt;=Calc!$C$12,3,IF(J662&lt;=Calc!$C$13,2,1)))</f>
        <v>4</v>
      </c>
      <c r="L662" s="49" t="n">
        <f aca="false">1+(E662&gt;=Calc!$C$16)+(E662&gt;=Calc!$C$17)+(E662&gt;=Calc!$C$18)</f>
        <v>4</v>
      </c>
      <c r="M662" s="49" t="str">
        <f aca="false">IF(AND(K662=4,L662&gt;=3),"Champions",IF(AND(K662=3,L662&gt;=3),"Loyal",IF(K662&gt;=3,"Recent / New",IF(L662&gt;=3,"At Risk","Hibernating / Lost"))))</f>
        <v>Champions</v>
      </c>
      <c r="N662" s="54" t="n">
        <f aca="false">IF(AND(Calc!$C$2&lt;=2009,Calc!$C$3&gt;=2009),F662,0)+IF(AND(Calc!$C$2&lt;=2010,Calc!$C$3&gt;=2010),G662,0)+IF(AND(Calc!$C$2&lt;=2011,Calc!$C$3&gt;=2011),H662,0)</f>
        <v>9742.81</v>
      </c>
      <c r="O662" s="61" t="n">
        <f aca="false">IF(AND(N662&gt;0,OR(Calc!$C$4="*",B662=Calc!$C$4)),N662+ROW()*0.000000001,0)</f>
        <v>9742.810000662</v>
      </c>
    </row>
    <row r="663" customFormat="false" ht="15" hidden="false" customHeight="false" outlineLevel="0" collapsed="false">
      <c r="A663" s="49" t="n">
        <v>13019</v>
      </c>
      <c r="B663" s="49" t="s">
        <v>189</v>
      </c>
      <c r="C663" s="63" t="n">
        <v>40153</v>
      </c>
      <c r="D663" s="63" t="n">
        <v>40507</v>
      </c>
      <c r="E663" s="49" t="n">
        <v>6</v>
      </c>
      <c r="F663" s="54" t="n">
        <v>445.3</v>
      </c>
      <c r="G663" s="54" t="n">
        <v>767.65</v>
      </c>
      <c r="H663" s="54" t="n">
        <v>0</v>
      </c>
      <c r="I663" s="54" t="n">
        <f aca="false">SUM(F663:H663)</f>
        <v>1212.95</v>
      </c>
      <c r="J663" s="49" t="n">
        <f aca="false">Calc!$C$5-D663</f>
        <v>380</v>
      </c>
      <c r="K663" s="49" t="n">
        <f aca="false">IF(J663&lt;=Calc!$C$11,4,IF(J663&lt;=Calc!$C$12,3,IF(J663&lt;=Calc!$C$13,2,1)))</f>
        <v>2</v>
      </c>
      <c r="L663" s="49" t="n">
        <f aca="false">1+(E663&gt;=Calc!$C$16)+(E663&gt;=Calc!$C$17)+(E663&gt;=Calc!$C$18)</f>
        <v>3</v>
      </c>
      <c r="M663" s="49" t="str">
        <f aca="false">IF(AND(K663=4,L663&gt;=3),"Champions",IF(AND(K663=3,L663&gt;=3),"Loyal",IF(K663&gt;=3,"Recent / New",IF(L663&gt;=3,"At Risk","Hibernating / Lost"))))</f>
        <v>At Risk</v>
      </c>
      <c r="N663" s="54" t="n">
        <f aca="false">IF(AND(Calc!$C$2&lt;=2009,Calc!$C$3&gt;=2009),F663,0)+IF(AND(Calc!$C$2&lt;=2010,Calc!$C$3&gt;=2010),G663,0)+IF(AND(Calc!$C$2&lt;=2011,Calc!$C$3&gt;=2011),H663,0)</f>
        <v>1212.95</v>
      </c>
      <c r="O663" s="61" t="n">
        <f aca="false">IF(AND(N663&gt;0,OR(Calc!$C$4="*",B663=Calc!$C$4)),N663+ROW()*0.000000001,0)</f>
        <v>1212.950000663</v>
      </c>
    </row>
    <row r="664" customFormat="false" ht="15" hidden="false" customHeight="false" outlineLevel="0" collapsed="false">
      <c r="A664" s="49" t="n">
        <v>13020</v>
      </c>
      <c r="B664" s="49" t="s">
        <v>189</v>
      </c>
      <c r="C664" s="63" t="n">
        <v>40227</v>
      </c>
      <c r="D664" s="63" t="n">
        <v>40324</v>
      </c>
      <c r="E664" s="49" t="n">
        <v>2</v>
      </c>
      <c r="F664" s="54" t="n">
        <v>0</v>
      </c>
      <c r="G664" s="54" t="n">
        <v>606.96</v>
      </c>
      <c r="H664" s="54" t="n">
        <v>0</v>
      </c>
      <c r="I664" s="54" t="n">
        <f aca="false">SUM(F664:H664)</f>
        <v>606.96</v>
      </c>
      <c r="J664" s="49" t="n">
        <f aca="false">Calc!$C$5-D664</f>
        <v>563</v>
      </c>
      <c r="K664" s="49" t="n">
        <f aca="false">IF(J664&lt;=Calc!$C$11,4,IF(J664&lt;=Calc!$C$12,3,IF(J664&lt;=Calc!$C$13,2,1)))</f>
        <v>1</v>
      </c>
      <c r="L664" s="49" t="n">
        <f aca="false">1+(E664&gt;=Calc!$C$16)+(E664&gt;=Calc!$C$17)+(E664&gt;=Calc!$C$18)</f>
        <v>2</v>
      </c>
      <c r="M664" s="49" t="str">
        <f aca="false">IF(AND(K664=4,L664&gt;=3),"Champions",IF(AND(K664=3,L664&gt;=3),"Loyal",IF(K664&gt;=3,"Recent / New",IF(L664&gt;=3,"At Risk","Hibernating / Lost"))))</f>
        <v>Hibernating / Lost</v>
      </c>
      <c r="N664" s="54" t="n">
        <f aca="false">IF(AND(Calc!$C$2&lt;=2009,Calc!$C$3&gt;=2009),F664,0)+IF(AND(Calc!$C$2&lt;=2010,Calc!$C$3&gt;=2010),G664,0)+IF(AND(Calc!$C$2&lt;=2011,Calc!$C$3&gt;=2011),H664,0)</f>
        <v>606.96</v>
      </c>
      <c r="O664" s="61" t="n">
        <f aca="false">IF(AND(N664&gt;0,OR(Calc!$C$4="*",B664=Calc!$C$4)),N664+ROW()*0.000000001,0)</f>
        <v>606.960000664</v>
      </c>
    </row>
    <row r="665" customFormat="false" ht="15" hidden="false" customHeight="false" outlineLevel="0" collapsed="false">
      <c r="A665" s="49" t="n">
        <v>13021</v>
      </c>
      <c r="B665" s="49" t="s">
        <v>189</v>
      </c>
      <c r="C665" s="63" t="n">
        <v>40152</v>
      </c>
      <c r="D665" s="63" t="n">
        <v>40882</v>
      </c>
      <c r="E665" s="49" t="n">
        <v>17</v>
      </c>
      <c r="F665" s="54" t="n">
        <v>233.71</v>
      </c>
      <c r="G665" s="54" t="n">
        <v>2125.62</v>
      </c>
      <c r="H665" s="54" t="n">
        <v>2447.33</v>
      </c>
      <c r="I665" s="54" t="n">
        <f aca="false">SUM(F665:H665)</f>
        <v>4806.66</v>
      </c>
      <c r="J665" s="49" t="n">
        <f aca="false">Calc!$C$5-D665</f>
        <v>5</v>
      </c>
      <c r="K665" s="49" t="n">
        <f aca="false">IF(J665&lt;=Calc!$C$11,4,IF(J665&lt;=Calc!$C$12,3,IF(J665&lt;=Calc!$C$13,2,1)))</f>
        <v>4</v>
      </c>
      <c r="L665" s="49" t="n">
        <f aca="false">1+(E665&gt;=Calc!$C$16)+(E665&gt;=Calc!$C$17)+(E665&gt;=Calc!$C$18)</f>
        <v>4</v>
      </c>
      <c r="M665" s="49" t="str">
        <f aca="false">IF(AND(K665=4,L665&gt;=3),"Champions",IF(AND(K665=3,L665&gt;=3),"Loyal",IF(K665&gt;=3,"Recent / New",IF(L665&gt;=3,"At Risk","Hibernating / Lost"))))</f>
        <v>Champions</v>
      </c>
      <c r="N665" s="54" t="n">
        <f aca="false">IF(AND(Calc!$C$2&lt;=2009,Calc!$C$3&gt;=2009),F665,0)+IF(AND(Calc!$C$2&lt;=2010,Calc!$C$3&gt;=2010),G665,0)+IF(AND(Calc!$C$2&lt;=2011,Calc!$C$3&gt;=2011),H665,0)</f>
        <v>4806.66</v>
      </c>
      <c r="O665" s="61" t="n">
        <f aca="false">IF(AND(N665&gt;0,OR(Calc!$C$4="*",B665=Calc!$C$4)),N665+ROW()*0.000000001,0)</f>
        <v>4806.660000665</v>
      </c>
    </row>
    <row r="666" customFormat="false" ht="15" hidden="false" customHeight="false" outlineLevel="0" collapsed="false">
      <c r="A666" s="49" t="n">
        <v>13022</v>
      </c>
      <c r="B666" s="49" t="s">
        <v>201</v>
      </c>
      <c r="C666" s="63" t="n">
        <v>40457</v>
      </c>
      <c r="D666" s="63" t="n">
        <v>40457</v>
      </c>
      <c r="E666" s="49" t="n">
        <v>1</v>
      </c>
      <c r="F666" s="54" t="n">
        <v>0</v>
      </c>
      <c r="G666" s="54" t="n">
        <v>50.3</v>
      </c>
      <c r="H666" s="54" t="n">
        <v>0</v>
      </c>
      <c r="I666" s="54" t="n">
        <f aca="false">SUM(F666:H666)</f>
        <v>50.3</v>
      </c>
      <c r="J666" s="49" t="n">
        <f aca="false">Calc!$C$5-D666</f>
        <v>430</v>
      </c>
      <c r="K666" s="49" t="n">
        <f aca="false">IF(J666&lt;=Calc!$C$11,4,IF(J666&lt;=Calc!$C$12,3,IF(J666&lt;=Calc!$C$13,2,1)))</f>
        <v>1</v>
      </c>
      <c r="L666" s="49" t="n">
        <f aca="false">1+(E666&gt;=Calc!$C$16)+(E666&gt;=Calc!$C$17)+(E666&gt;=Calc!$C$18)</f>
        <v>1</v>
      </c>
      <c r="M666" s="49" t="str">
        <f aca="false">IF(AND(K666=4,L666&gt;=3),"Champions",IF(AND(K666=3,L666&gt;=3),"Loyal",IF(K666&gt;=3,"Recent / New",IF(L666&gt;=3,"At Risk","Hibernating / Lost"))))</f>
        <v>Hibernating / Lost</v>
      </c>
      <c r="N666" s="54" t="n">
        <f aca="false">IF(AND(Calc!$C$2&lt;=2009,Calc!$C$3&gt;=2009),F666,0)+IF(AND(Calc!$C$2&lt;=2010,Calc!$C$3&gt;=2010),G666,0)+IF(AND(Calc!$C$2&lt;=2011,Calc!$C$3&gt;=2011),H666,0)</f>
        <v>50.3</v>
      </c>
      <c r="O666" s="61" t="n">
        <f aca="false">IF(AND(N666&gt;0,OR(Calc!$C$4="*",B666=Calc!$C$4)),N666+ROW()*0.000000001,0)</f>
        <v>50.300000666</v>
      </c>
    </row>
    <row r="667" customFormat="false" ht="15" hidden="false" customHeight="false" outlineLevel="0" collapsed="false">
      <c r="A667" s="49" t="n">
        <v>13023</v>
      </c>
      <c r="B667" s="49" t="s">
        <v>189</v>
      </c>
      <c r="C667" s="63" t="n">
        <v>40358</v>
      </c>
      <c r="D667" s="63" t="n">
        <v>40822</v>
      </c>
      <c r="E667" s="49" t="n">
        <v>3</v>
      </c>
      <c r="F667" s="54" t="n">
        <v>0</v>
      </c>
      <c r="G667" s="54" t="n">
        <v>651.13</v>
      </c>
      <c r="H667" s="54" t="n">
        <v>599.9</v>
      </c>
      <c r="I667" s="54" t="n">
        <f aca="false">SUM(F667:H667)</f>
        <v>1251.03</v>
      </c>
      <c r="J667" s="49" t="n">
        <f aca="false">Calc!$C$5-D667</f>
        <v>65</v>
      </c>
      <c r="K667" s="49" t="n">
        <f aca="false">IF(J667&lt;=Calc!$C$11,4,IF(J667&lt;=Calc!$C$12,3,IF(J667&lt;=Calc!$C$13,2,1)))</f>
        <v>3</v>
      </c>
      <c r="L667" s="49" t="n">
        <f aca="false">1+(E667&gt;=Calc!$C$16)+(E667&gt;=Calc!$C$17)+(E667&gt;=Calc!$C$18)</f>
        <v>2</v>
      </c>
      <c r="M667" s="49" t="str">
        <f aca="false">IF(AND(K667=4,L667&gt;=3),"Champions",IF(AND(K667=3,L667&gt;=3),"Loyal",IF(K667&gt;=3,"Recent / New",IF(L667&gt;=3,"At Risk","Hibernating / Lost"))))</f>
        <v>Recent / New</v>
      </c>
      <c r="N667" s="54" t="n">
        <f aca="false">IF(AND(Calc!$C$2&lt;=2009,Calc!$C$3&gt;=2009),F667,0)+IF(AND(Calc!$C$2&lt;=2010,Calc!$C$3&gt;=2010),G667,0)+IF(AND(Calc!$C$2&lt;=2011,Calc!$C$3&gt;=2011),H667,0)</f>
        <v>1251.03</v>
      </c>
      <c r="O667" s="61" t="n">
        <f aca="false">IF(AND(N667&gt;0,OR(Calc!$C$4="*",B667=Calc!$C$4)),N667+ROW()*0.000000001,0)</f>
        <v>1251.030000667</v>
      </c>
    </row>
    <row r="668" customFormat="false" ht="15" hidden="false" customHeight="false" outlineLevel="0" collapsed="false">
      <c r="A668" s="49" t="n">
        <v>13024</v>
      </c>
      <c r="B668" s="49" t="s">
        <v>189</v>
      </c>
      <c r="C668" s="63" t="n">
        <v>40304</v>
      </c>
      <c r="D668" s="63" t="n">
        <v>40416</v>
      </c>
      <c r="E668" s="49" t="n">
        <v>2</v>
      </c>
      <c r="F668" s="54" t="n">
        <v>0</v>
      </c>
      <c r="G668" s="54" t="n">
        <v>535.42</v>
      </c>
      <c r="H668" s="54" t="n">
        <v>0</v>
      </c>
      <c r="I668" s="54" t="n">
        <f aca="false">SUM(F668:H668)</f>
        <v>535.42</v>
      </c>
      <c r="J668" s="49" t="n">
        <f aca="false">Calc!$C$5-D668</f>
        <v>471</v>
      </c>
      <c r="K668" s="49" t="n">
        <f aca="false">IF(J668&lt;=Calc!$C$11,4,IF(J668&lt;=Calc!$C$12,3,IF(J668&lt;=Calc!$C$13,2,1)))</f>
        <v>1</v>
      </c>
      <c r="L668" s="49" t="n">
        <f aca="false">1+(E668&gt;=Calc!$C$16)+(E668&gt;=Calc!$C$17)+(E668&gt;=Calc!$C$18)</f>
        <v>2</v>
      </c>
      <c r="M668" s="49" t="str">
        <f aca="false">IF(AND(K668=4,L668&gt;=3),"Champions",IF(AND(K668=3,L668&gt;=3),"Loyal",IF(K668&gt;=3,"Recent / New",IF(L668&gt;=3,"At Risk","Hibernating / Lost"))))</f>
        <v>Hibernating / Lost</v>
      </c>
      <c r="N668" s="54" t="n">
        <f aca="false">IF(AND(Calc!$C$2&lt;=2009,Calc!$C$3&gt;=2009),F668,0)+IF(AND(Calc!$C$2&lt;=2010,Calc!$C$3&gt;=2010),G668,0)+IF(AND(Calc!$C$2&lt;=2011,Calc!$C$3&gt;=2011),H668,0)</f>
        <v>535.42</v>
      </c>
      <c r="O668" s="61" t="n">
        <f aca="false">IF(AND(N668&gt;0,OR(Calc!$C$4="*",B668=Calc!$C$4)),N668+ROW()*0.000000001,0)</f>
        <v>535.420000668</v>
      </c>
    </row>
    <row r="669" customFormat="false" ht="15" hidden="false" customHeight="false" outlineLevel="0" collapsed="false">
      <c r="A669" s="49" t="n">
        <v>13025</v>
      </c>
      <c r="B669" s="49" t="s">
        <v>189</v>
      </c>
      <c r="C669" s="63" t="n">
        <v>40155</v>
      </c>
      <c r="D669" s="63" t="n">
        <v>40155</v>
      </c>
      <c r="E669" s="49" t="n">
        <v>1</v>
      </c>
      <c r="F669" s="54" t="n">
        <v>323.39</v>
      </c>
      <c r="G669" s="54" t="n">
        <v>0</v>
      </c>
      <c r="H669" s="54" t="n">
        <v>0</v>
      </c>
      <c r="I669" s="54" t="n">
        <f aca="false">SUM(F669:H669)</f>
        <v>323.39</v>
      </c>
      <c r="J669" s="49" t="n">
        <f aca="false">Calc!$C$5-D669</f>
        <v>732</v>
      </c>
      <c r="K669" s="49" t="n">
        <f aca="false">IF(J669&lt;=Calc!$C$11,4,IF(J669&lt;=Calc!$C$12,3,IF(J669&lt;=Calc!$C$13,2,1)))</f>
        <v>1</v>
      </c>
      <c r="L669" s="49" t="n">
        <f aca="false">1+(E669&gt;=Calc!$C$16)+(E669&gt;=Calc!$C$17)+(E669&gt;=Calc!$C$18)</f>
        <v>1</v>
      </c>
      <c r="M669" s="49" t="str">
        <f aca="false">IF(AND(K669=4,L669&gt;=3),"Champions",IF(AND(K669=3,L669&gt;=3),"Loyal",IF(K669&gt;=3,"Recent / New",IF(L669&gt;=3,"At Risk","Hibernating / Lost"))))</f>
        <v>Hibernating / Lost</v>
      </c>
      <c r="N669" s="54" t="n">
        <f aca="false">IF(AND(Calc!$C$2&lt;=2009,Calc!$C$3&gt;=2009),F669,0)+IF(AND(Calc!$C$2&lt;=2010,Calc!$C$3&gt;=2010),G669,0)+IF(AND(Calc!$C$2&lt;=2011,Calc!$C$3&gt;=2011),H669,0)</f>
        <v>323.39</v>
      </c>
      <c r="O669" s="61" t="n">
        <f aca="false">IF(AND(N669&gt;0,OR(Calc!$C$4="*",B669=Calc!$C$4)),N669+ROW()*0.000000001,0)</f>
        <v>323.390000669</v>
      </c>
    </row>
    <row r="670" customFormat="false" ht="15" hidden="false" customHeight="false" outlineLevel="0" collapsed="false">
      <c r="A670" s="49" t="n">
        <v>13026</v>
      </c>
      <c r="B670" s="49" t="s">
        <v>189</v>
      </c>
      <c r="C670" s="63" t="n">
        <v>40160</v>
      </c>
      <c r="D670" s="63" t="n">
        <v>40885</v>
      </c>
      <c r="E670" s="49" t="n">
        <v>9</v>
      </c>
      <c r="F670" s="54" t="n">
        <v>332.23</v>
      </c>
      <c r="G670" s="54" t="n">
        <v>421.74</v>
      </c>
      <c r="H670" s="54" t="n">
        <v>943.77</v>
      </c>
      <c r="I670" s="54" t="n">
        <f aca="false">SUM(F670:H670)</f>
        <v>1697.74</v>
      </c>
      <c r="J670" s="49" t="n">
        <f aca="false">Calc!$C$5-D670</f>
        <v>2</v>
      </c>
      <c r="K670" s="49" t="n">
        <f aca="false">IF(J670&lt;=Calc!$C$11,4,IF(J670&lt;=Calc!$C$12,3,IF(J670&lt;=Calc!$C$13,2,1)))</f>
        <v>4</v>
      </c>
      <c r="L670" s="49" t="n">
        <f aca="false">1+(E670&gt;=Calc!$C$16)+(E670&gt;=Calc!$C$17)+(E670&gt;=Calc!$C$18)</f>
        <v>4</v>
      </c>
      <c r="M670" s="49" t="str">
        <f aca="false">IF(AND(K670=4,L670&gt;=3),"Champions",IF(AND(K670=3,L670&gt;=3),"Loyal",IF(K670&gt;=3,"Recent / New",IF(L670&gt;=3,"At Risk","Hibernating / Lost"))))</f>
        <v>Champions</v>
      </c>
      <c r="N670" s="54" t="n">
        <f aca="false">IF(AND(Calc!$C$2&lt;=2009,Calc!$C$3&gt;=2009),F670,0)+IF(AND(Calc!$C$2&lt;=2010,Calc!$C$3&gt;=2010),G670,0)+IF(AND(Calc!$C$2&lt;=2011,Calc!$C$3&gt;=2011),H670,0)</f>
        <v>1697.74</v>
      </c>
      <c r="O670" s="61" t="n">
        <f aca="false">IF(AND(N670&gt;0,OR(Calc!$C$4="*",B670=Calc!$C$4)),N670+ROW()*0.000000001,0)</f>
        <v>1697.74000067</v>
      </c>
    </row>
    <row r="671" customFormat="false" ht="15" hidden="false" customHeight="false" outlineLevel="0" collapsed="false">
      <c r="A671" s="49" t="n">
        <v>13027</v>
      </c>
      <c r="B671" s="49" t="s">
        <v>189</v>
      </c>
      <c r="C671" s="63" t="n">
        <v>40198</v>
      </c>
      <c r="D671" s="63" t="n">
        <v>40773</v>
      </c>
      <c r="E671" s="49" t="n">
        <v>19</v>
      </c>
      <c r="F671" s="54" t="n">
        <v>0</v>
      </c>
      <c r="G671" s="54" t="n">
        <v>11671.2</v>
      </c>
      <c r="H671" s="54" t="n">
        <v>5472</v>
      </c>
      <c r="I671" s="54" t="n">
        <f aca="false">SUM(F671:H671)</f>
        <v>17143.2</v>
      </c>
      <c r="J671" s="49" t="n">
        <f aca="false">Calc!$C$5-D671</f>
        <v>114</v>
      </c>
      <c r="K671" s="49" t="n">
        <f aca="false">IF(J671&lt;=Calc!$C$11,4,IF(J671&lt;=Calc!$C$12,3,IF(J671&lt;=Calc!$C$13,2,1)))</f>
        <v>2</v>
      </c>
      <c r="L671" s="49" t="n">
        <f aca="false">1+(E671&gt;=Calc!$C$16)+(E671&gt;=Calc!$C$17)+(E671&gt;=Calc!$C$18)</f>
        <v>4</v>
      </c>
      <c r="M671" s="49" t="str">
        <f aca="false">IF(AND(K671=4,L671&gt;=3),"Champions",IF(AND(K671=3,L671&gt;=3),"Loyal",IF(K671&gt;=3,"Recent / New",IF(L671&gt;=3,"At Risk","Hibernating / Lost"))))</f>
        <v>At Risk</v>
      </c>
      <c r="N671" s="54" t="n">
        <f aca="false">IF(AND(Calc!$C$2&lt;=2009,Calc!$C$3&gt;=2009),F671,0)+IF(AND(Calc!$C$2&lt;=2010,Calc!$C$3&gt;=2010),G671,0)+IF(AND(Calc!$C$2&lt;=2011,Calc!$C$3&gt;=2011),H671,0)</f>
        <v>17143.2</v>
      </c>
      <c r="O671" s="61" t="n">
        <f aca="false">IF(AND(N671&gt;0,OR(Calc!$C$4="*",B671=Calc!$C$4)),N671+ROW()*0.000000001,0)</f>
        <v>17143.200000671</v>
      </c>
    </row>
    <row r="672" customFormat="false" ht="15" hidden="false" customHeight="false" outlineLevel="0" collapsed="false">
      <c r="A672" s="49" t="n">
        <v>13028</v>
      </c>
      <c r="B672" s="49" t="s">
        <v>189</v>
      </c>
      <c r="C672" s="63" t="n">
        <v>40841</v>
      </c>
      <c r="D672" s="63" t="n">
        <v>40864</v>
      </c>
      <c r="E672" s="49" t="n">
        <v>2</v>
      </c>
      <c r="F672" s="54" t="n">
        <v>0</v>
      </c>
      <c r="G672" s="54" t="n">
        <v>0</v>
      </c>
      <c r="H672" s="54" t="n">
        <v>659.68</v>
      </c>
      <c r="I672" s="54" t="n">
        <f aca="false">SUM(F672:H672)</f>
        <v>659.68</v>
      </c>
      <c r="J672" s="49" t="n">
        <f aca="false">Calc!$C$5-D672</f>
        <v>23</v>
      </c>
      <c r="K672" s="49" t="n">
        <f aca="false">IF(J672&lt;=Calc!$C$11,4,IF(J672&lt;=Calc!$C$12,3,IF(J672&lt;=Calc!$C$13,2,1)))</f>
        <v>4</v>
      </c>
      <c r="L672" s="49" t="n">
        <f aca="false">1+(E672&gt;=Calc!$C$16)+(E672&gt;=Calc!$C$17)+(E672&gt;=Calc!$C$18)</f>
        <v>2</v>
      </c>
      <c r="M672" s="49" t="str">
        <f aca="false">IF(AND(K672=4,L672&gt;=3),"Champions",IF(AND(K672=3,L672&gt;=3),"Loyal",IF(K672&gt;=3,"Recent / New",IF(L672&gt;=3,"At Risk","Hibernating / Lost"))))</f>
        <v>Recent / New</v>
      </c>
      <c r="N672" s="54" t="n">
        <f aca="false">IF(AND(Calc!$C$2&lt;=2009,Calc!$C$3&gt;=2009),F672,0)+IF(AND(Calc!$C$2&lt;=2010,Calc!$C$3&gt;=2010),G672,0)+IF(AND(Calc!$C$2&lt;=2011,Calc!$C$3&gt;=2011),H672,0)</f>
        <v>659.68</v>
      </c>
      <c r="O672" s="61" t="n">
        <f aca="false">IF(AND(N672&gt;0,OR(Calc!$C$4="*",B672=Calc!$C$4)),N672+ROW()*0.000000001,0)</f>
        <v>659.680000672</v>
      </c>
    </row>
    <row r="673" customFormat="false" ht="15" hidden="false" customHeight="false" outlineLevel="0" collapsed="false">
      <c r="A673" s="49" t="n">
        <v>13029</v>
      </c>
      <c r="B673" s="49" t="s">
        <v>189</v>
      </c>
      <c r="C673" s="63" t="n">
        <v>40363</v>
      </c>
      <c r="D673" s="63" t="n">
        <v>40856</v>
      </c>
      <c r="E673" s="49" t="n">
        <v>5</v>
      </c>
      <c r="F673" s="54" t="n">
        <v>0</v>
      </c>
      <c r="G673" s="54" t="n">
        <v>1062.3</v>
      </c>
      <c r="H673" s="54" t="n">
        <v>865</v>
      </c>
      <c r="I673" s="54" t="n">
        <f aca="false">SUM(F673:H673)</f>
        <v>1927.3</v>
      </c>
      <c r="J673" s="49" t="n">
        <f aca="false">Calc!$C$5-D673</f>
        <v>31</v>
      </c>
      <c r="K673" s="49" t="n">
        <f aca="false">IF(J673&lt;=Calc!$C$11,4,IF(J673&lt;=Calc!$C$12,3,IF(J673&lt;=Calc!$C$13,2,1)))</f>
        <v>3</v>
      </c>
      <c r="L673" s="49" t="n">
        <f aca="false">1+(E673&gt;=Calc!$C$16)+(E673&gt;=Calc!$C$17)+(E673&gt;=Calc!$C$18)</f>
        <v>3</v>
      </c>
      <c r="M673" s="49" t="str">
        <f aca="false">IF(AND(K673=4,L673&gt;=3),"Champions",IF(AND(K673=3,L673&gt;=3),"Loyal",IF(K673&gt;=3,"Recent / New",IF(L673&gt;=3,"At Risk","Hibernating / Lost"))))</f>
        <v>Loyal</v>
      </c>
      <c r="N673" s="54" t="n">
        <f aca="false">IF(AND(Calc!$C$2&lt;=2009,Calc!$C$3&gt;=2009),F673,0)+IF(AND(Calc!$C$2&lt;=2010,Calc!$C$3&gt;=2010),G673,0)+IF(AND(Calc!$C$2&lt;=2011,Calc!$C$3&gt;=2011),H673,0)</f>
        <v>1927.3</v>
      </c>
      <c r="O673" s="61" t="n">
        <f aca="false">IF(AND(N673&gt;0,OR(Calc!$C$4="*",B673=Calc!$C$4)),N673+ROW()*0.000000001,0)</f>
        <v>1927.300000673</v>
      </c>
    </row>
    <row r="674" customFormat="false" ht="15" hidden="false" customHeight="false" outlineLevel="0" collapsed="false">
      <c r="A674" s="49" t="n">
        <v>13030</v>
      </c>
      <c r="B674" s="49" t="s">
        <v>189</v>
      </c>
      <c r="C674" s="63" t="n">
        <v>40518</v>
      </c>
      <c r="D674" s="63" t="n">
        <v>40875</v>
      </c>
      <c r="E674" s="49" t="n">
        <v>2</v>
      </c>
      <c r="F674" s="54" t="n">
        <v>0</v>
      </c>
      <c r="G674" s="54" t="n">
        <v>402.36</v>
      </c>
      <c r="H674" s="54" t="n">
        <v>350.08</v>
      </c>
      <c r="I674" s="54" t="n">
        <f aca="false">SUM(F674:H674)</f>
        <v>752.44</v>
      </c>
      <c r="J674" s="49" t="n">
        <f aca="false">Calc!$C$5-D674</f>
        <v>12</v>
      </c>
      <c r="K674" s="49" t="n">
        <f aca="false">IF(J674&lt;=Calc!$C$11,4,IF(J674&lt;=Calc!$C$12,3,IF(J674&lt;=Calc!$C$13,2,1)))</f>
        <v>4</v>
      </c>
      <c r="L674" s="49" t="n">
        <f aca="false">1+(E674&gt;=Calc!$C$16)+(E674&gt;=Calc!$C$17)+(E674&gt;=Calc!$C$18)</f>
        <v>2</v>
      </c>
      <c r="M674" s="49" t="str">
        <f aca="false">IF(AND(K674=4,L674&gt;=3),"Champions",IF(AND(K674=3,L674&gt;=3),"Loyal",IF(K674&gt;=3,"Recent / New",IF(L674&gt;=3,"At Risk","Hibernating / Lost"))))</f>
        <v>Recent / New</v>
      </c>
      <c r="N674" s="54" t="n">
        <f aca="false">IF(AND(Calc!$C$2&lt;=2009,Calc!$C$3&gt;=2009),F674,0)+IF(AND(Calc!$C$2&lt;=2010,Calc!$C$3&gt;=2010),G674,0)+IF(AND(Calc!$C$2&lt;=2011,Calc!$C$3&gt;=2011),H674,0)</f>
        <v>752.44</v>
      </c>
      <c r="O674" s="61" t="n">
        <f aca="false">IF(AND(N674&gt;0,OR(Calc!$C$4="*",B674=Calc!$C$4)),N674+ROW()*0.000000001,0)</f>
        <v>752.440000674</v>
      </c>
    </row>
    <row r="675" customFormat="false" ht="15" hidden="false" customHeight="false" outlineLevel="0" collapsed="false">
      <c r="A675" s="49" t="n">
        <v>13031</v>
      </c>
      <c r="B675" s="49" t="s">
        <v>189</v>
      </c>
      <c r="C675" s="63" t="n">
        <v>40332</v>
      </c>
      <c r="D675" s="63" t="n">
        <v>40479</v>
      </c>
      <c r="E675" s="49" t="n">
        <v>5</v>
      </c>
      <c r="F675" s="54" t="n">
        <v>0</v>
      </c>
      <c r="G675" s="54" t="n">
        <v>3292.84</v>
      </c>
      <c r="H675" s="54" t="n">
        <v>0</v>
      </c>
      <c r="I675" s="54" t="n">
        <f aca="false">SUM(F675:H675)</f>
        <v>3292.84</v>
      </c>
      <c r="J675" s="49" t="n">
        <f aca="false">Calc!$C$5-D675</f>
        <v>408</v>
      </c>
      <c r="K675" s="49" t="n">
        <f aca="false">IF(J675&lt;=Calc!$C$11,4,IF(J675&lt;=Calc!$C$12,3,IF(J675&lt;=Calc!$C$13,2,1)))</f>
        <v>1</v>
      </c>
      <c r="L675" s="49" t="n">
        <f aca="false">1+(E675&gt;=Calc!$C$16)+(E675&gt;=Calc!$C$17)+(E675&gt;=Calc!$C$18)</f>
        <v>3</v>
      </c>
      <c r="M675" s="49" t="str">
        <f aca="false">IF(AND(K675=4,L675&gt;=3),"Champions",IF(AND(K675=3,L675&gt;=3),"Loyal",IF(K675&gt;=3,"Recent / New",IF(L675&gt;=3,"At Risk","Hibernating / Lost"))))</f>
        <v>At Risk</v>
      </c>
      <c r="N675" s="54" t="n">
        <f aca="false">IF(AND(Calc!$C$2&lt;=2009,Calc!$C$3&gt;=2009),F675,0)+IF(AND(Calc!$C$2&lt;=2010,Calc!$C$3&gt;=2010),G675,0)+IF(AND(Calc!$C$2&lt;=2011,Calc!$C$3&gt;=2011),H675,0)</f>
        <v>3292.84</v>
      </c>
      <c r="O675" s="61" t="n">
        <f aca="false">IF(AND(N675&gt;0,OR(Calc!$C$4="*",B675=Calc!$C$4)),N675+ROW()*0.000000001,0)</f>
        <v>3292.840000675</v>
      </c>
    </row>
    <row r="676" customFormat="false" ht="15" hidden="false" customHeight="false" outlineLevel="0" collapsed="false">
      <c r="A676" s="49" t="n">
        <v>13032</v>
      </c>
      <c r="B676" s="49" t="s">
        <v>189</v>
      </c>
      <c r="C676" s="63" t="n">
        <v>40426</v>
      </c>
      <c r="D676" s="63" t="n">
        <v>40834</v>
      </c>
      <c r="E676" s="49" t="n">
        <v>9</v>
      </c>
      <c r="F676" s="54" t="n">
        <v>0</v>
      </c>
      <c r="G676" s="54" t="n">
        <v>1793.48</v>
      </c>
      <c r="H676" s="54" t="n">
        <v>996.52</v>
      </c>
      <c r="I676" s="54" t="n">
        <f aca="false">SUM(F676:H676)</f>
        <v>2790</v>
      </c>
      <c r="J676" s="49" t="n">
        <f aca="false">Calc!$C$5-D676</f>
        <v>53</v>
      </c>
      <c r="K676" s="49" t="n">
        <f aca="false">IF(J676&lt;=Calc!$C$11,4,IF(J676&lt;=Calc!$C$12,3,IF(J676&lt;=Calc!$C$13,2,1)))</f>
        <v>3</v>
      </c>
      <c r="L676" s="49" t="n">
        <f aca="false">1+(E676&gt;=Calc!$C$16)+(E676&gt;=Calc!$C$17)+(E676&gt;=Calc!$C$18)</f>
        <v>4</v>
      </c>
      <c r="M676" s="49" t="str">
        <f aca="false">IF(AND(K676=4,L676&gt;=3),"Champions",IF(AND(K676=3,L676&gt;=3),"Loyal",IF(K676&gt;=3,"Recent / New",IF(L676&gt;=3,"At Risk","Hibernating / Lost"))))</f>
        <v>Loyal</v>
      </c>
      <c r="N676" s="54" t="n">
        <f aca="false">IF(AND(Calc!$C$2&lt;=2009,Calc!$C$3&gt;=2009),F676,0)+IF(AND(Calc!$C$2&lt;=2010,Calc!$C$3&gt;=2010),G676,0)+IF(AND(Calc!$C$2&lt;=2011,Calc!$C$3&gt;=2011),H676,0)</f>
        <v>2790</v>
      </c>
      <c r="O676" s="61" t="n">
        <f aca="false">IF(AND(N676&gt;0,OR(Calc!$C$4="*",B676=Calc!$C$4)),N676+ROW()*0.000000001,0)</f>
        <v>2790.000000676</v>
      </c>
    </row>
    <row r="677" customFormat="false" ht="15" hidden="false" customHeight="false" outlineLevel="0" collapsed="false">
      <c r="A677" s="49" t="n">
        <v>13033</v>
      </c>
      <c r="B677" s="49" t="s">
        <v>189</v>
      </c>
      <c r="C677" s="63" t="n">
        <v>40457</v>
      </c>
      <c r="D677" s="63" t="n">
        <v>40529</v>
      </c>
      <c r="E677" s="49" t="n">
        <v>2</v>
      </c>
      <c r="F677" s="54" t="n">
        <v>0</v>
      </c>
      <c r="G677" s="54" t="n">
        <v>220.55</v>
      </c>
      <c r="H677" s="54" t="n">
        <v>0</v>
      </c>
      <c r="I677" s="54" t="n">
        <f aca="false">SUM(F677:H677)</f>
        <v>220.55</v>
      </c>
      <c r="J677" s="49" t="n">
        <f aca="false">Calc!$C$5-D677</f>
        <v>358</v>
      </c>
      <c r="K677" s="49" t="n">
        <f aca="false">IF(J677&lt;=Calc!$C$11,4,IF(J677&lt;=Calc!$C$12,3,IF(J677&lt;=Calc!$C$13,2,1)))</f>
        <v>2</v>
      </c>
      <c r="L677" s="49" t="n">
        <f aca="false">1+(E677&gt;=Calc!$C$16)+(E677&gt;=Calc!$C$17)+(E677&gt;=Calc!$C$18)</f>
        <v>2</v>
      </c>
      <c r="M677" s="49" t="str">
        <f aca="false">IF(AND(K677=4,L677&gt;=3),"Champions",IF(AND(K677=3,L677&gt;=3),"Loyal",IF(K677&gt;=3,"Recent / New",IF(L677&gt;=3,"At Risk","Hibernating / Lost"))))</f>
        <v>Hibernating / Lost</v>
      </c>
      <c r="N677" s="54" t="n">
        <f aca="false">IF(AND(Calc!$C$2&lt;=2009,Calc!$C$3&gt;=2009),F677,0)+IF(AND(Calc!$C$2&lt;=2010,Calc!$C$3&gt;=2010),G677,0)+IF(AND(Calc!$C$2&lt;=2011,Calc!$C$3&gt;=2011),H677,0)</f>
        <v>220.55</v>
      </c>
      <c r="O677" s="61" t="n">
        <f aca="false">IF(AND(N677&gt;0,OR(Calc!$C$4="*",B677=Calc!$C$4)),N677+ROW()*0.000000001,0)</f>
        <v>220.550000677</v>
      </c>
    </row>
    <row r="678" customFormat="false" ht="15" hidden="false" customHeight="false" outlineLevel="0" collapsed="false">
      <c r="A678" s="49" t="n">
        <v>13034</v>
      </c>
      <c r="B678" s="49" t="s">
        <v>189</v>
      </c>
      <c r="C678" s="63" t="n">
        <v>40485</v>
      </c>
      <c r="D678" s="63" t="n">
        <v>40832</v>
      </c>
      <c r="E678" s="49" t="n">
        <v>3</v>
      </c>
      <c r="F678" s="54" t="n">
        <v>0</v>
      </c>
      <c r="G678" s="54" t="n">
        <v>279.91</v>
      </c>
      <c r="H678" s="54" t="n">
        <v>476.91</v>
      </c>
      <c r="I678" s="54" t="n">
        <f aca="false">SUM(F678:H678)</f>
        <v>756.82</v>
      </c>
      <c r="J678" s="49" t="n">
        <f aca="false">Calc!$C$5-D678</f>
        <v>55</v>
      </c>
      <c r="K678" s="49" t="n">
        <f aca="false">IF(J678&lt;=Calc!$C$11,4,IF(J678&lt;=Calc!$C$12,3,IF(J678&lt;=Calc!$C$13,2,1)))</f>
        <v>3</v>
      </c>
      <c r="L678" s="49" t="n">
        <f aca="false">1+(E678&gt;=Calc!$C$16)+(E678&gt;=Calc!$C$17)+(E678&gt;=Calc!$C$18)</f>
        <v>2</v>
      </c>
      <c r="M678" s="49" t="str">
        <f aca="false">IF(AND(K678=4,L678&gt;=3),"Champions",IF(AND(K678=3,L678&gt;=3),"Loyal",IF(K678&gt;=3,"Recent / New",IF(L678&gt;=3,"At Risk","Hibernating / Lost"))))</f>
        <v>Recent / New</v>
      </c>
      <c r="N678" s="54" t="n">
        <f aca="false">IF(AND(Calc!$C$2&lt;=2009,Calc!$C$3&gt;=2009),F678,0)+IF(AND(Calc!$C$2&lt;=2010,Calc!$C$3&gt;=2010),G678,0)+IF(AND(Calc!$C$2&lt;=2011,Calc!$C$3&gt;=2011),H678,0)</f>
        <v>756.82</v>
      </c>
      <c r="O678" s="61" t="n">
        <f aca="false">IF(AND(N678&gt;0,OR(Calc!$C$4="*",B678=Calc!$C$4)),N678+ROW()*0.000000001,0)</f>
        <v>756.820000678</v>
      </c>
    </row>
    <row r="679" customFormat="false" ht="15" hidden="false" customHeight="false" outlineLevel="0" collapsed="false">
      <c r="A679" s="49" t="n">
        <v>13035</v>
      </c>
      <c r="B679" s="49" t="s">
        <v>189</v>
      </c>
      <c r="C679" s="63" t="n">
        <v>40455</v>
      </c>
      <c r="D679" s="63" t="n">
        <v>40813</v>
      </c>
      <c r="E679" s="49" t="n">
        <v>3</v>
      </c>
      <c r="F679" s="54" t="n">
        <v>0</v>
      </c>
      <c r="G679" s="54" t="n">
        <v>442.32</v>
      </c>
      <c r="H679" s="54" t="n">
        <v>886.63</v>
      </c>
      <c r="I679" s="54" t="n">
        <f aca="false">SUM(F679:H679)</f>
        <v>1328.95</v>
      </c>
      <c r="J679" s="49" t="n">
        <f aca="false">Calc!$C$5-D679</f>
        <v>74</v>
      </c>
      <c r="K679" s="49" t="n">
        <f aca="false">IF(J679&lt;=Calc!$C$11,4,IF(J679&lt;=Calc!$C$12,3,IF(J679&lt;=Calc!$C$13,2,1)))</f>
        <v>3</v>
      </c>
      <c r="L679" s="49" t="n">
        <f aca="false">1+(E679&gt;=Calc!$C$16)+(E679&gt;=Calc!$C$17)+(E679&gt;=Calc!$C$18)</f>
        <v>2</v>
      </c>
      <c r="M679" s="49" t="str">
        <f aca="false">IF(AND(K679=4,L679&gt;=3),"Champions",IF(AND(K679=3,L679&gt;=3),"Loyal",IF(K679&gt;=3,"Recent / New",IF(L679&gt;=3,"At Risk","Hibernating / Lost"))))</f>
        <v>Recent / New</v>
      </c>
      <c r="N679" s="54" t="n">
        <f aca="false">IF(AND(Calc!$C$2&lt;=2009,Calc!$C$3&gt;=2009),F679,0)+IF(AND(Calc!$C$2&lt;=2010,Calc!$C$3&gt;=2010),G679,0)+IF(AND(Calc!$C$2&lt;=2011,Calc!$C$3&gt;=2011),H679,0)</f>
        <v>1328.95</v>
      </c>
      <c r="O679" s="61" t="n">
        <f aca="false">IF(AND(N679&gt;0,OR(Calc!$C$4="*",B679=Calc!$C$4)),N679+ROW()*0.000000001,0)</f>
        <v>1328.950000679</v>
      </c>
    </row>
    <row r="680" customFormat="false" ht="15" hidden="false" customHeight="false" outlineLevel="0" collapsed="false">
      <c r="A680" s="49" t="n">
        <v>13036</v>
      </c>
      <c r="B680" s="49" t="s">
        <v>189</v>
      </c>
      <c r="C680" s="63" t="n">
        <v>40202</v>
      </c>
      <c r="D680" s="63" t="n">
        <v>40202</v>
      </c>
      <c r="E680" s="49" t="n">
        <v>1</v>
      </c>
      <c r="F680" s="54" t="n">
        <v>0</v>
      </c>
      <c r="G680" s="54" t="n">
        <v>307.1</v>
      </c>
      <c r="H680" s="54" t="n">
        <v>0</v>
      </c>
      <c r="I680" s="54" t="n">
        <f aca="false">SUM(F680:H680)</f>
        <v>307.1</v>
      </c>
      <c r="J680" s="49" t="n">
        <f aca="false">Calc!$C$5-D680</f>
        <v>685</v>
      </c>
      <c r="K680" s="49" t="n">
        <f aca="false">IF(J680&lt;=Calc!$C$11,4,IF(J680&lt;=Calc!$C$12,3,IF(J680&lt;=Calc!$C$13,2,1)))</f>
        <v>1</v>
      </c>
      <c r="L680" s="49" t="n">
        <f aca="false">1+(E680&gt;=Calc!$C$16)+(E680&gt;=Calc!$C$17)+(E680&gt;=Calc!$C$18)</f>
        <v>1</v>
      </c>
      <c r="M680" s="49" t="str">
        <f aca="false">IF(AND(K680=4,L680&gt;=3),"Champions",IF(AND(K680=3,L680&gt;=3),"Loyal",IF(K680&gt;=3,"Recent / New",IF(L680&gt;=3,"At Risk","Hibernating / Lost"))))</f>
        <v>Hibernating / Lost</v>
      </c>
      <c r="N680" s="54" t="n">
        <f aca="false">IF(AND(Calc!$C$2&lt;=2009,Calc!$C$3&gt;=2009),F680,0)+IF(AND(Calc!$C$2&lt;=2010,Calc!$C$3&gt;=2010),G680,0)+IF(AND(Calc!$C$2&lt;=2011,Calc!$C$3&gt;=2011),H680,0)</f>
        <v>307.1</v>
      </c>
      <c r="O680" s="61" t="n">
        <f aca="false">IF(AND(N680&gt;0,OR(Calc!$C$4="*",B680=Calc!$C$4)),N680+ROW()*0.000000001,0)</f>
        <v>307.10000068</v>
      </c>
    </row>
    <row r="681" customFormat="false" ht="15" hidden="false" customHeight="false" outlineLevel="0" collapsed="false">
      <c r="A681" s="49" t="n">
        <v>13037</v>
      </c>
      <c r="B681" s="49" t="s">
        <v>189</v>
      </c>
      <c r="C681" s="63" t="n">
        <v>40150</v>
      </c>
      <c r="D681" s="63" t="n">
        <v>40748</v>
      </c>
      <c r="E681" s="49" t="n">
        <v>12</v>
      </c>
      <c r="F681" s="54" t="n">
        <v>291.94</v>
      </c>
      <c r="G681" s="54" t="n">
        <v>2669.54</v>
      </c>
      <c r="H681" s="54" t="n">
        <v>881.07</v>
      </c>
      <c r="I681" s="54" t="n">
        <f aca="false">SUM(F681:H681)</f>
        <v>3842.55</v>
      </c>
      <c r="J681" s="49" t="n">
        <f aca="false">Calc!$C$5-D681</f>
        <v>139</v>
      </c>
      <c r="K681" s="49" t="n">
        <f aca="false">IF(J681&lt;=Calc!$C$11,4,IF(J681&lt;=Calc!$C$12,3,IF(J681&lt;=Calc!$C$13,2,1)))</f>
        <v>2</v>
      </c>
      <c r="L681" s="49" t="n">
        <f aca="false">1+(E681&gt;=Calc!$C$16)+(E681&gt;=Calc!$C$17)+(E681&gt;=Calc!$C$18)</f>
        <v>4</v>
      </c>
      <c r="M681" s="49" t="str">
        <f aca="false">IF(AND(K681=4,L681&gt;=3),"Champions",IF(AND(K681=3,L681&gt;=3),"Loyal",IF(K681&gt;=3,"Recent / New",IF(L681&gt;=3,"At Risk","Hibernating / Lost"))))</f>
        <v>At Risk</v>
      </c>
      <c r="N681" s="54" t="n">
        <f aca="false">IF(AND(Calc!$C$2&lt;=2009,Calc!$C$3&gt;=2009),F681,0)+IF(AND(Calc!$C$2&lt;=2010,Calc!$C$3&gt;=2010),G681,0)+IF(AND(Calc!$C$2&lt;=2011,Calc!$C$3&gt;=2011),H681,0)</f>
        <v>3842.55</v>
      </c>
      <c r="O681" s="61" t="n">
        <f aca="false">IF(AND(N681&gt;0,OR(Calc!$C$4="*",B681=Calc!$C$4)),N681+ROW()*0.000000001,0)</f>
        <v>3842.550000681</v>
      </c>
    </row>
    <row r="682" customFormat="false" ht="15" hidden="false" customHeight="false" outlineLevel="0" collapsed="false">
      <c r="A682" s="49" t="n">
        <v>13038</v>
      </c>
      <c r="B682" s="49" t="s">
        <v>189</v>
      </c>
      <c r="C682" s="63" t="n">
        <v>40596</v>
      </c>
      <c r="D682" s="63" t="n">
        <v>40806</v>
      </c>
      <c r="E682" s="49" t="n">
        <v>3</v>
      </c>
      <c r="F682" s="54" t="n">
        <v>0</v>
      </c>
      <c r="G682" s="54" t="n">
        <v>0</v>
      </c>
      <c r="H682" s="54" t="n">
        <v>908.46</v>
      </c>
      <c r="I682" s="54" t="n">
        <f aca="false">SUM(F682:H682)</f>
        <v>908.46</v>
      </c>
      <c r="J682" s="49" t="n">
        <f aca="false">Calc!$C$5-D682</f>
        <v>81</v>
      </c>
      <c r="K682" s="49" t="n">
        <f aca="false">IF(J682&lt;=Calc!$C$11,4,IF(J682&lt;=Calc!$C$12,3,IF(J682&lt;=Calc!$C$13,2,1)))</f>
        <v>3</v>
      </c>
      <c r="L682" s="49" t="n">
        <f aca="false">1+(E682&gt;=Calc!$C$16)+(E682&gt;=Calc!$C$17)+(E682&gt;=Calc!$C$18)</f>
        <v>2</v>
      </c>
      <c r="M682" s="49" t="str">
        <f aca="false">IF(AND(K682=4,L682&gt;=3),"Champions",IF(AND(K682=3,L682&gt;=3),"Loyal",IF(K682&gt;=3,"Recent / New",IF(L682&gt;=3,"At Risk","Hibernating / Lost"))))</f>
        <v>Recent / New</v>
      </c>
      <c r="N682" s="54" t="n">
        <f aca="false">IF(AND(Calc!$C$2&lt;=2009,Calc!$C$3&gt;=2009),F682,0)+IF(AND(Calc!$C$2&lt;=2010,Calc!$C$3&gt;=2010),G682,0)+IF(AND(Calc!$C$2&lt;=2011,Calc!$C$3&gt;=2011),H682,0)</f>
        <v>908.46</v>
      </c>
      <c r="O682" s="61" t="n">
        <f aca="false">IF(AND(N682&gt;0,OR(Calc!$C$4="*",B682=Calc!$C$4)),N682+ROW()*0.000000001,0)</f>
        <v>908.460000682</v>
      </c>
    </row>
    <row r="683" customFormat="false" ht="15" hidden="false" customHeight="false" outlineLevel="0" collapsed="false">
      <c r="A683" s="49" t="n">
        <v>13039</v>
      </c>
      <c r="B683" s="49" t="s">
        <v>189</v>
      </c>
      <c r="C683" s="63" t="n">
        <v>40164</v>
      </c>
      <c r="D683" s="63" t="n">
        <v>40302</v>
      </c>
      <c r="E683" s="49" t="n">
        <v>4</v>
      </c>
      <c r="F683" s="54" t="n">
        <v>162.8</v>
      </c>
      <c r="G683" s="54" t="n">
        <v>847.93</v>
      </c>
      <c r="H683" s="54" t="n">
        <v>0</v>
      </c>
      <c r="I683" s="54" t="n">
        <f aca="false">SUM(F683:H683)</f>
        <v>1010.73</v>
      </c>
      <c r="J683" s="49" t="n">
        <f aca="false">Calc!$C$5-D683</f>
        <v>585</v>
      </c>
      <c r="K683" s="49" t="n">
        <f aca="false">IF(J683&lt;=Calc!$C$11,4,IF(J683&lt;=Calc!$C$12,3,IF(J683&lt;=Calc!$C$13,2,1)))</f>
        <v>1</v>
      </c>
      <c r="L683" s="49" t="n">
        <f aca="false">1+(E683&gt;=Calc!$C$16)+(E683&gt;=Calc!$C$17)+(E683&gt;=Calc!$C$18)</f>
        <v>3</v>
      </c>
      <c r="M683" s="49" t="str">
        <f aca="false">IF(AND(K683=4,L683&gt;=3),"Champions",IF(AND(K683=3,L683&gt;=3),"Loyal",IF(K683&gt;=3,"Recent / New",IF(L683&gt;=3,"At Risk","Hibernating / Lost"))))</f>
        <v>At Risk</v>
      </c>
      <c r="N683" s="54" t="n">
        <f aca="false">IF(AND(Calc!$C$2&lt;=2009,Calc!$C$3&gt;=2009),F683,0)+IF(AND(Calc!$C$2&lt;=2010,Calc!$C$3&gt;=2010),G683,0)+IF(AND(Calc!$C$2&lt;=2011,Calc!$C$3&gt;=2011),H683,0)</f>
        <v>1010.73</v>
      </c>
      <c r="O683" s="61" t="n">
        <f aca="false">IF(AND(N683&gt;0,OR(Calc!$C$4="*",B683=Calc!$C$4)),N683+ROW()*0.000000001,0)</f>
        <v>1010.730000683</v>
      </c>
    </row>
    <row r="684" customFormat="false" ht="15" hidden="false" customHeight="false" outlineLevel="0" collapsed="false">
      <c r="A684" s="49" t="n">
        <v>13040</v>
      </c>
      <c r="B684" s="49" t="s">
        <v>189</v>
      </c>
      <c r="C684" s="63" t="n">
        <v>40853</v>
      </c>
      <c r="D684" s="63" t="n">
        <v>40878</v>
      </c>
      <c r="E684" s="49" t="n">
        <v>2</v>
      </c>
      <c r="F684" s="54" t="n">
        <v>0</v>
      </c>
      <c r="G684" s="54" t="n">
        <v>0</v>
      </c>
      <c r="H684" s="54" t="n">
        <v>676.99</v>
      </c>
      <c r="I684" s="54" t="n">
        <f aca="false">SUM(F684:H684)</f>
        <v>676.99</v>
      </c>
      <c r="J684" s="49" t="n">
        <f aca="false">Calc!$C$5-D684</f>
        <v>9</v>
      </c>
      <c r="K684" s="49" t="n">
        <f aca="false">IF(J684&lt;=Calc!$C$11,4,IF(J684&lt;=Calc!$C$12,3,IF(J684&lt;=Calc!$C$13,2,1)))</f>
        <v>4</v>
      </c>
      <c r="L684" s="49" t="n">
        <f aca="false">1+(E684&gt;=Calc!$C$16)+(E684&gt;=Calc!$C$17)+(E684&gt;=Calc!$C$18)</f>
        <v>2</v>
      </c>
      <c r="M684" s="49" t="str">
        <f aca="false">IF(AND(K684=4,L684&gt;=3),"Champions",IF(AND(K684=3,L684&gt;=3),"Loyal",IF(K684&gt;=3,"Recent / New",IF(L684&gt;=3,"At Risk","Hibernating / Lost"))))</f>
        <v>Recent / New</v>
      </c>
      <c r="N684" s="54" t="n">
        <f aca="false">IF(AND(Calc!$C$2&lt;=2009,Calc!$C$3&gt;=2009),F684,0)+IF(AND(Calc!$C$2&lt;=2010,Calc!$C$3&gt;=2010),G684,0)+IF(AND(Calc!$C$2&lt;=2011,Calc!$C$3&gt;=2011),H684,0)</f>
        <v>676.99</v>
      </c>
      <c r="O684" s="61" t="n">
        <f aca="false">IF(AND(N684&gt;0,OR(Calc!$C$4="*",B684=Calc!$C$4)),N684+ROW()*0.000000001,0)</f>
        <v>676.990000684</v>
      </c>
    </row>
    <row r="685" customFormat="false" ht="15" hidden="false" customHeight="false" outlineLevel="0" collapsed="false">
      <c r="A685" s="49" t="n">
        <v>13041</v>
      </c>
      <c r="B685" s="49" t="s">
        <v>189</v>
      </c>
      <c r="C685" s="63" t="n">
        <v>40297</v>
      </c>
      <c r="D685" s="63" t="n">
        <v>40436</v>
      </c>
      <c r="E685" s="49" t="n">
        <v>4</v>
      </c>
      <c r="F685" s="54" t="n">
        <v>0</v>
      </c>
      <c r="G685" s="54" t="n">
        <v>799.13</v>
      </c>
      <c r="H685" s="54" t="n">
        <v>0</v>
      </c>
      <c r="I685" s="54" t="n">
        <f aca="false">SUM(F685:H685)</f>
        <v>799.13</v>
      </c>
      <c r="J685" s="49" t="n">
        <f aca="false">Calc!$C$5-D685</f>
        <v>451</v>
      </c>
      <c r="K685" s="49" t="n">
        <f aca="false">IF(J685&lt;=Calc!$C$11,4,IF(J685&lt;=Calc!$C$12,3,IF(J685&lt;=Calc!$C$13,2,1)))</f>
        <v>1</v>
      </c>
      <c r="L685" s="49" t="n">
        <f aca="false">1+(E685&gt;=Calc!$C$16)+(E685&gt;=Calc!$C$17)+(E685&gt;=Calc!$C$18)</f>
        <v>3</v>
      </c>
      <c r="M685" s="49" t="str">
        <f aca="false">IF(AND(K685=4,L685&gt;=3),"Champions",IF(AND(K685=3,L685&gt;=3),"Loyal",IF(K685&gt;=3,"Recent / New",IF(L685&gt;=3,"At Risk","Hibernating / Lost"))))</f>
        <v>At Risk</v>
      </c>
      <c r="N685" s="54" t="n">
        <f aca="false">IF(AND(Calc!$C$2&lt;=2009,Calc!$C$3&gt;=2009),F685,0)+IF(AND(Calc!$C$2&lt;=2010,Calc!$C$3&gt;=2010),G685,0)+IF(AND(Calc!$C$2&lt;=2011,Calc!$C$3&gt;=2011),H685,0)</f>
        <v>799.13</v>
      </c>
      <c r="O685" s="61" t="n">
        <f aca="false">IF(AND(N685&gt;0,OR(Calc!$C$4="*",B685=Calc!$C$4)),N685+ROW()*0.000000001,0)</f>
        <v>799.130000685</v>
      </c>
    </row>
    <row r="686" customFormat="false" ht="15" hidden="false" customHeight="false" outlineLevel="0" collapsed="false">
      <c r="A686" s="49" t="n">
        <v>13042</v>
      </c>
      <c r="B686" s="49" t="s">
        <v>189</v>
      </c>
      <c r="C686" s="63" t="n">
        <v>40154</v>
      </c>
      <c r="D686" s="63" t="n">
        <v>40288</v>
      </c>
      <c r="E686" s="49" t="n">
        <v>3</v>
      </c>
      <c r="F686" s="54" t="n">
        <v>665.15</v>
      </c>
      <c r="G686" s="54" t="n">
        <v>789.69</v>
      </c>
      <c r="H686" s="54" t="n">
        <v>0</v>
      </c>
      <c r="I686" s="54" t="n">
        <f aca="false">SUM(F686:H686)</f>
        <v>1454.84</v>
      </c>
      <c r="J686" s="49" t="n">
        <f aca="false">Calc!$C$5-D686</f>
        <v>599</v>
      </c>
      <c r="K686" s="49" t="n">
        <f aca="false">IF(J686&lt;=Calc!$C$11,4,IF(J686&lt;=Calc!$C$12,3,IF(J686&lt;=Calc!$C$13,2,1)))</f>
        <v>1</v>
      </c>
      <c r="L686" s="49" t="n">
        <f aca="false">1+(E686&gt;=Calc!$C$16)+(E686&gt;=Calc!$C$17)+(E686&gt;=Calc!$C$18)</f>
        <v>2</v>
      </c>
      <c r="M686" s="49" t="str">
        <f aca="false">IF(AND(K686=4,L686&gt;=3),"Champions",IF(AND(K686=3,L686&gt;=3),"Loyal",IF(K686&gt;=3,"Recent / New",IF(L686&gt;=3,"At Risk","Hibernating / Lost"))))</f>
        <v>Hibernating / Lost</v>
      </c>
      <c r="N686" s="54" t="n">
        <f aca="false">IF(AND(Calc!$C$2&lt;=2009,Calc!$C$3&gt;=2009),F686,0)+IF(AND(Calc!$C$2&lt;=2010,Calc!$C$3&gt;=2010),G686,0)+IF(AND(Calc!$C$2&lt;=2011,Calc!$C$3&gt;=2011),H686,0)</f>
        <v>1454.84</v>
      </c>
      <c r="O686" s="61" t="n">
        <f aca="false">IF(AND(N686&gt;0,OR(Calc!$C$4="*",B686=Calc!$C$4)),N686+ROW()*0.000000001,0)</f>
        <v>1454.840000686</v>
      </c>
    </row>
    <row r="687" customFormat="false" ht="15" hidden="false" customHeight="false" outlineLevel="0" collapsed="false">
      <c r="A687" s="49" t="n">
        <v>13043</v>
      </c>
      <c r="B687" s="49" t="s">
        <v>189</v>
      </c>
      <c r="C687" s="63" t="n">
        <v>40613</v>
      </c>
      <c r="D687" s="63" t="n">
        <v>40613</v>
      </c>
      <c r="E687" s="49" t="n">
        <v>1</v>
      </c>
      <c r="F687" s="54" t="n">
        <v>0</v>
      </c>
      <c r="G687" s="54" t="n">
        <v>0</v>
      </c>
      <c r="H687" s="54" t="n">
        <v>471.57</v>
      </c>
      <c r="I687" s="54" t="n">
        <f aca="false">SUM(F687:H687)</f>
        <v>471.57</v>
      </c>
      <c r="J687" s="49" t="n">
        <f aca="false">Calc!$C$5-D687</f>
        <v>274</v>
      </c>
      <c r="K687" s="49" t="n">
        <f aca="false">IF(J687&lt;=Calc!$C$11,4,IF(J687&lt;=Calc!$C$12,3,IF(J687&lt;=Calc!$C$13,2,1)))</f>
        <v>2</v>
      </c>
      <c r="L687" s="49" t="n">
        <f aca="false">1+(E687&gt;=Calc!$C$16)+(E687&gt;=Calc!$C$17)+(E687&gt;=Calc!$C$18)</f>
        <v>1</v>
      </c>
      <c r="M687" s="49" t="str">
        <f aca="false">IF(AND(K687=4,L687&gt;=3),"Champions",IF(AND(K687=3,L687&gt;=3),"Loyal",IF(K687&gt;=3,"Recent / New",IF(L687&gt;=3,"At Risk","Hibernating / Lost"))))</f>
        <v>Hibernating / Lost</v>
      </c>
      <c r="N687" s="54" t="n">
        <f aca="false">IF(AND(Calc!$C$2&lt;=2009,Calc!$C$3&gt;=2009),F687,0)+IF(AND(Calc!$C$2&lt;=2010,Calc!$C$3&gt;=2010),G687,0)+IF(AND(Calc!$C$2&lt;=2011,Calc!$C$3&gt;=2011),H687,0)</f>
        <v>471.57</v>
      </c>
      <c r="O687" s="61" t="n">
        <f aca="false">IF(AND(N687&gt;0,OR(Calc!$C$4="*",B687=Calc!$C$4)),N687+ROW()*0.000000001,0)</f>
        <v>471.570000687</v>
      </c>
    </row>
    <row r="688" customFormat="false" ht="15" hidden="false" customHeight="false" outlineLevel="0" collapsed="false">
      <c r="A688" s="49" t="n">
        <v>13044</v>
      </c>
      <c r="B688" s="49" t="s">
        <v>189</v>
      </c>
      <c r="C688" s="63" t="n">
        <v>40186</v>
      </c>
      <c r="D688" s="63" t="n">
        <v>40595</v>
      </c>
      <c r="E688" s="49" t="n">
        <v>11</v>
      </c>
      <c r="F688" s="54" t="n">
        <v>0</v>
      </c>
      <c r="G688" s="54" t="n">
        <v>4257.88</v>
      </c>
      <c r="H688" s="54" t="n">
        <v>560.47</v>
      </c>
      <c r="I688" s="54" t="n">
        <f aca="false">SUM(F688:H688)</f>
        <v>4818.35</v>
      </c>
      <c r="J688" s="49" t="n">
        <f aca="false">Calc!$C$5-D688</f>
        <v>292</v>
      </c>
      <c r="K688" s="49" t="n">
        <f aca="false">IF(J688&lt;=Calc!$C$11,4,IF(J688&lt;=Calc!$C$12,3,IF(J688&lt;=Calc!$C$13,2,1)))</f>
        <v>2</v>
      </c>
      <c r="L688" s="49" t="n">
        <f aca="false">1+(E688&gt;=Calc!$C$16)+(E688&gt;=Calc!$C$17)+(E688&gt;=Calc!$C$18)</f>
        <v>4</v>
      </c>
      <c r="M688" s="49" t="str">
        <f aca="false">IF(AND(K688=4,L688&gt;=3),"Champions",IF(AND(K688=3,L688&gt;=3),"Loyal",IF(K688&gt;=3,"Recent / New",IF(L688&gt;=3,"At Risk","Hibernating / Lost"))))</f>
        <v>At Risk</v>
      </c>
      <c r="N688" s="54" t="n">
        <f aca="false">IF(AND(Calc!$C$2&lt;=2009,Calc!$C$3&gt;=2009),F688,0)+IF(AND(Calc!$C$2&lt;=2010,Calc!$C$3&gt;=2010),G688,0)+IF(AND(Calc!$C$2&lt;=2011,Calc!$C$3&gt;=2011),H688,0)</f>
        <v>4818.35</v>
      </c>
      <c r="O688" s="61" t="n">
        <f aca="false">IF(AND(N688&gt;0,OR(Calc!$C$4="*",B688=Calc!$C$4)),N688+ROW()*0.000000001,0)</f>
        <v>4818.350000688</v>
      </c>
    </row>
    <row r="689" customFormat="false" ht="15" hidden="false" customHeight="false" outlineLevel="0" collapsed="false">
      <c r="A689" s="49" t="n">
        <v>13045</v>
      </c>
      <c r="B689" s="49" t="s">
        <v>189</v>
      </c>
      <c r="C689" s="63" t="n">
        <v>40400</v>
      </c>
      <c r="D689" s="63" t="n">
        <v>40787</v>
      </c>
      <c r="E689" s="49" t="n">
        <v>3</v>
      </c>
      <c r="F689" s="54" t="n">
        <v>0</v>
      </c>
      <c r="G689" s="54" t="n">
        <v>503.64</v>
      </c>
      <c r="H689" s="54" t="n">
        <v>305.28</v>
      </c>
      <c r="I689" s="54" t="n">
        <f aca="false">SUM(F689:H689)</f>
        <v>808.92</v>
      </c>
      <c r="J689" s="49" t="n">
        <f aca="false">Calc!$C$5-D689</f>
        <v>100</v>
      </c>
      <c r="K689" s="49" t="n">
        <f aca="false">IF(J689&lt;=Calc!$C$11,4,IF(J689&lt;=Calc!$C$12,3,IF(J689&lt;=Calc!$C$13,2,1)))</f>
        <v>2</v>
      </c>
      <c r="L689" s="49" t="n">
        <f aca="false">1+(E689&gt;=Calc!$C$16)+(E689&gt;=Calc!$C$17)+(E689&gt;=Calc!$C$18)</f>
        <v>2</v>
      </c>
      <c r="M689" s="49" t="str">
        <f aca="false">IF(AND(K689=4,L689&gt;=3),"Champions",IF(AND(K689=3,L689&gt;=3),"Loyal",IF(K689&gt;=3,"Recent / New",IF(L689&gt;=3,"At Risk","Hibernating / Lost"))))</f>
        <v>Hibernating / Lost</v>
      </c>
      <c r="N689" s="54" t="n">
        <f aca="false">IF(AND(Calc!$C$2&lt;=2009,Calc!$C$3&gt;=2009),F689,0)+IF(AND(Calc!$C$2&lt;=2010,Calc!$C$3&gt;=2010),G689,0)+IF(AND(Calc!$C$2&lt;=2011,Calc!$C$3&gt;=2011),H689,0)</f>
        <v>808.92</v>
      </c>
      <c r="O689" s="61" t="n">
        <f aca="false">IF(AND(N689&gt;0,OR(Calc!$C$4="*",B689=Calc!$C$4)),N689+ROW()*0.000000001,0)</f>
        <v>808.920000689</v>
      </c>
    </row>
    <row r="690" customFormat="false" ht="15" hidden="false" customHeight="false" outlineLevel="0" collapsed="false">
      <c r="A690" s="49" t="n">
        <v>13046</v>
      </c>
      <c r="B690" s="49" t="s">
        <v>189</v>
      </c>
      <c r="C690" s="63" t="n">
        <v>40430</v>
      </c>
      <c r="D690" s="63" t="n">
        <v>40856</v>
      </c>
      <c r="E690" s="49" t="n">
        <v>3</v>
      </c>
      <c r="F690" s="54" t="n">
        <v>0</v>
      </c>
      <c r="G690" s="54" t="n">
        <v>319.94</v>
      </c>
      <c r="H690" s="54" t="n">
        <v>629.31</v>
      </c>
      <c r="I690" s="54" t="n">
        <f aca="false">SUM(F690:H690)</f>
        <v>949.25</v>
      </c>
      <c r="J690" s="49" t="n">
        <f aca="false">Calc!$C$5-D690</f>
        <v>31</v>
      </c>
      <c r="K690" s="49" t="n">
        <f aca="false">IF(J690&lt;=Calc!$C$11,4,IF(J690&lt;=Calc!$C$12,3,IF(J690&lt;=Calc!$C$13,2,1)))</f>
        <v>3</v>
      </c>
      <c r="L690" s="49" t="n">
        <f aca="false">1+(E690&gt;=Calc!$C$16)+(E690&gt;=Calc!$C$17)+(E690&gt;=Calc!$C$18)</f>
        <v>2</v>
      </c>
      <c r="M690" s="49" t="str">
        <f aca="false">IF(AND(K690=4,L690&gt;=3),"Champions",IF(AND(K690=3,L690&gt;=3),"Loyal",IF(K690&gt;=3,"Recent / New",IF(L690&gt;=3,"At Risk","Hibernating / Lost"))))</f>
        <v>Recent / New</v>
      </c>
      <c r="N690" s="54" t="n">
        <f aca="false">IF(AND(Calc!$C$2&lt;=2009,Calc!$C$3&gt;=2009),F690,0)+IF(AND(Calc!$C$2&lt;=2010,Calc!$C$3&gt;=2010),G690,0)+IF(AND(Calc!$C$2&lt;=2011,Calc!$C$3&gt;=2011),H690,0)</f>
        <v>949.25</v>
      </c>
      <c r="O690" s="61" t="n">
        <f aca="false">IF(AND(N690&gt;0,OR(Calc!$C$4="*",B690=Calc!$C$4)),N690+ROW()*0.000000001,0)</f>
        <v>949.25000069</v>
      </c>
    </row>
    <row r="691" customFormat="false" ht="15" hidden="false" customHeight="false" outlineLevel="0" collapsed="false">
      <c r="A691" s="49" t="n">
        <v>13047</v>
      </c>
      <c r="B691" s="49" t="s">
        <v>189</v>
      </c>
      <c r="C691" s="63" t="n">
        <v>40163</v>
      </c>
      <c r="D691" s="63" t="n">
        <v>40830</v>
      </c>
      <c r="E691" s="49" t="n">
        <v>23</v>
      </c>
      <c r="F691" s="54" t="n">
        <v>306.3</v>
      </c>
      <c r="G691" s="54" t="n">
        <v>5081.32</v>
      </c>
      <c r="H691" s="54" t="n">
        <v>2722.47</v>
      </c>
      <c r="I691" s="54" t="n">
        <f aca="false">SUM(F691:H691)</f>
        <v>8110.09</v>
      </c>
      <c r="J691" s="49" t="n">
        <f aca="false">Calc!$C$5-D691</f>
        <v>57</v>
      </c>
      <c r="K691" s="49" t="n">
        <f aca="false">IF(J691&lt;=Calc!$C$11,4,IF(J691&lt;=Calc!$C$12,3,IF(J691&lt;=Calc!$C$13,2,1)))</f>
        <v>3</v>
      </c>
      <c r="L691" s="49" t="n">
        <f aca="false">1+(E691&gt;=Calc!$C$16)+(E691&gt;=Calc!$C$17)+(E691&gt;=Calc!$C$18)</f>
        <v>4</v>
      </c>
      <c r="M691" s="49" t="str">
        <f aca="false">IF(AND(K691=4,L691&gt;=3),"Champions",IF(AND(K691=3,L691&gt;=3),"Loyal",IF(K691&gt;=3,"Recent / New",IF(L691&gt;=3,"At Risk","Hibernating / Lost"))))</f>
        <v>Loyal</v>
      </c>
      <c r="N691" s="54" t="n">
        <f aca="false">IF(AND(Calc!$C$2&lt;=2009,Calc!$C$3&gt;=2009),F691,0)+IF(AND(Calc!$C$2&lt;=2010,Calc!$C$3&gt;=2010),G691,0)+IF(AND(Calc!$C$2&lt;=2011,Calc!$C$3&gt;=2011),H691,0)</f>
        <v>8110.09</v>
      </c>
      <c r="O691" s="61" t="n">
        <f aca="false">IF(AND(N691&gt;0,OR(Calc!$C$4="*",B691=Calc!$C$4)),N691+ROW()*0.000000001,0)</f>
        <v>8110.090000691</v>
      </c>
    </row>
    <row r="692" customFormat="false" ht="15" hidden="false" customHeight="false" outlineLevel="0" collapsed="false">
      <c r="A692" s="49" t="n">
        <v>13048</v>
      </c>
      <c r="B692" s="49" t="s">
        <v>189</v>
      </c>
      <c r="C692" s="63" t="n">
        <v>40205</v>
      </c>
      <c r="D692" s="63" t="n">
        <v>40872</v>
      </c>
      <c r="E692" s="49" t="n">
        <v>9</v>
      </c>
      <c r="F692" s="54" t="n">
        <v>0</v>
      </c>
      <c r="G692" s="54" t="n">
        <v>2210.67</v>
      </c>
      <c r="H692" s="54" t="n">
        <v>1789.41</v>
      </c>
      <c r="I692" s="54" t="n">
        <f aca="false">SUM(F692:H692)</f>
        <v>4000.08</v>
      </c>
      <c r="J692" s="49" t="n">
        <f aca="false">Calc!$C$5-D692</f>
        <v>15</v>
      </c>
      <c r="K692" s="49" t="n">
        <f aca="false">IF(J692&lt;=Calc!$C$11,4,IF(J692&lt;=Calc!$C$12,3,IF(J692&lt;=Calc!$C$13,2,1)))</f>
        <v>4</v>
      </c>
      <c r="L692" s="49" t="n">
        <f aca="false">1+(E692&gt;=Calc!$C$16)+(E692&gt;=Calc!$C$17)+(E692&gt;=Calc!$C$18)</f>
        <v>4</v>
      </c>
      <c r="M692" s="49" t="str">
        <f aca="false">IF(AND(K692=4,L692&gt;=3),"Champions",IF(AND(K692=3,L692&gt;=3),"Loyal",IF(K692&gt;=3,"Recent / New",IF(L692&gt;=3,"At Risk","Hibernating / Lost"))))</f>
        <v>Champions</v>
      </c>
      <c r="N692" s="54" t="n">
        <f aca="false">IF(AND(Calc!$C$2&lt;=2009,Calc!$C$3&gt;=2009),F692,0)+IF(AND(Calc!$C$2&lt;=2010,Calc!$C$3&gt;=2010),G692,0)+IF(AND(Calc!$C$2&lt;=2011,Calc!$C$3&gt;=2011),H692,0)</f>
        <v>4000.08</v>
      </c>
      <c r="O692" s="61" t="n">
        <f aca="false">IF(AND(N692&gt;0,OR(Calc!$C$4="*",B692=Calc!$C$4)),N692+ROW()*0.000000001,0)</f>
        <v>4000.080000692</v>
      </c>
    </row>
    <row r="693" customFormat="false" ht="15" hidden="false" customHeight="false" outlineLevel="0" collapsed="false">
      <c r="A693" s="49" t="n">
        <v>13049</v>
      </c>
      <c r="B693" s="49" t="s">
        <v>189</v>
      </c>
      <c r="C693" s="63" t="n">
        <v>40485</v>
      </c>
      <c r="D693" s="63" t="n">
        <v>40822</v>
      </c>
      <c r="E693" s="49" t="n">
        <v>4</v>
      </c>
      <c r="F693" s="54" t="n">
        <v>0</v>
      </c>
      <c r="G693" s="54" t="n">
        <v>727.46</v>
      </c>
      <c r="H693" s="54" t="n">
        <v>656.68</v>
      </c>
      <c r="I693" s="54" t="n">
        <f aca="false">SUM(F693:H693)</f>
        <v>1384.14</v>
      </c>
      <c r="J693" s="49" t="n">
        <f aca="false">Calc!$C$5-D693</f>
        <v>65</v>
      </c>
      <c r="K693" s="49" t="n">
        <f aca="false">IF(J693&lt;=Calc!$C$11,4,IF(J693&lt;=Calc!$C$12,3,IF(J693&lt;=Calc!$C$13,2,1)))</f>
        <v>3</v>
      </c>
      <c r="L693" s="49" t="n">
        <f aca="false">1+(E693&gt;=Calc!$C$16)+(E693&gt;=Calc!$C$17)+(E693&gt;=Calc!$C$18)</f>
        <v>3</v>
      </c>
      <c r="M693" s="49" t="str">
        <f aca="false">IF(AND(K693=4,L693&gt;=3),"Champions",IF(AND(K693=3,L693&gt;=3),"Loyal",IF(K693&gt;=3,"Recent / New",IF(L693&gt;=3,"At Risk","Hibernating / Lost"))))</f>
        <v>Loyal</v>
      </c>
      <c r="N693" s="54" t="n">
        <f aca="false">IF(AND(Calc!$C$2&lt;=2009,Calc!$C$3&gt;=2009),F693,0)+IF(AND(Calc!$C$2&lt;=2010,Calc!$C$3&gt;=2010),G693,0)+IF(AND(Calc!$C$2&lt;=2011,Calc!$C$3&gt;=2011),H693,0)</f>
        <v>1384.14</v>
      </c>
      <c r="O693" s="61" t="n">
        <f aca="false">IF(AND(N693&gt;0,OR(Calc!$C$4="*",B693=Calc!$C$4)),N693+ROW()*0.000000001,0)</f>
        <v>1384.140000693</v>
      </c>
    </row>
    <row r="694" customFormat="false" ht="15" hidden="false" customHeight="false" outlineLevel="0" collapsed="false">
      <c r="A694" s="49" t="n">
        <v>13050</v>
      </c>
      <c r="B694" s="49" t="s">
        <v>189</v>
      </c>
      <c r="C694" s="63" t="n">
        <v>40162</v>
      </c>
      <c r="D694" s="63" t="n">
        <v>40872</v>
      </c>
      <c r="E694" s="49" t="n">
        <v>34</v>
      </c>
      <c r="F694" s="54" t="n">
        <v>317.26</v>
      </c>
      <c r="G694" s="54" t="n">
        <v>6707.49</v>
      </c>
      <c r="H694" s="54" t="n">
        <v>4500.79</v>
      </c>
      <c r="I694" s="54" t="n">
        <f aca="false">SUM(F694:H694)</f>
        <v>11525.54</v>
      </c>
      <c r="J694" s="49" t="n">
        <f aca="false">Calc!$C$5-D694</f>
        <v>15</v>
      </c>
      <c r="K694" s="49" t="n">
        <f aca="false">IF(J694&lt;=Calc!$C$11,4,IF(J694&lt;=Calc!$C$12,3,IF(J694&lt;=Calc!$C$13,2,1)))</f>
        <v>4</v>
      </c>
      <c r="L694" s="49" t="n">
        <f aca="false">1+(E694&gt;=Calc!$C$16)+(E694&gt;=Calc!$C$17)+(E694&gt;=Calc!$C$18)</f>
        <v>4</v>
      </c>
      <c r="M694" s="49" t="str">
        <f aca="false">IF(AND(K694=4,L694&gt;=3),"Champions",IF(AND(K694=3,L694&gt;=3),"Loyal",IF(K694&gt;=3,"Recent / New",IF(L694&gt;=3,"At Risk","Hibernating / Lost"))))</f>
        <v>Champions</v>
      </c>
      <c r="N694" s="54" t="n">
        <f aca="false">IF(AND(Calc!$C$2&lt;=2009,Calc!$C$3&gt;=2009),F694,0)+IF(AND(Calc!$C$2&lt;=2010,Calc!$C$3&gt;=2010),G694,0)+IF(AND(Calc!$C$2&lt;=2011,Calc!$C$3&gt;=2011),H694,0)</f>
        <v>11525.54</v>
      </c>
      <c r="O694" s="61" t="n">
        <f aca="false">IF(AND(N694&gt;0,OR(Calc!$C$4="*",B694=Calc!$C$4)),N694+ROW()*0.000000001,0)</f>
        <v>11525.540000694</v>
      </c>
    </row>
    <row r="695" customFormat="false" ht="15" hidden="false" customHeight="false" outlineLevel="0" collapsed="false">
      <c r="A695" s="49" t="n">
        <v>13051</v>
      </c>
      <c r="B695" s="49" t="s">
        <v>189</v>
      </c>
      <c r="C695" s="63" t="n">
        <v>40267</v>
      </c>
      <c r="D695" s="63" t="n">
        <v>40308</v>
      </c>
      <c r="E695" s="49" t="n">
        <v>2</v>
      </c>
      <c r="F695" s="54" t="n">
        <v>0</v>
      </c>
      <c r="G695" s="54" t="n">
        <v>155.8</v>
      </c>
      <c r="H695" s="54" t="n">
        <v>0</v>
      </c>
      <c r="I695" s="54" t="n">
        <f aca="false">SUM(F695:H695)</f>
        <v>155.8</v>
      </c>
      <c r="J695" s="49" t="n">
        <f aca="false">Calc!$C$5-D695</f>
        <v>579</v>
      </c>
      <c r="K695" s="49" t="n">
        <f aca="false">IF(J695&lt;=Calc!$C$11,4,IF(J695&lt;=Calc!$C$12,3,IF(J695&lt;=Calc!$C$13,2,1)))</f>
        <v>1</v>
      </c>
      <c r="L695" s="49" t="n">
        <f aca="false">1+(E695&gt;=Calc!$C$16)+(E695&gt;=Calc!$C$17)+(E695&gt;=Calc!$C$18)</f>
        <v>2</v>
      </c>
      <c r="M695" s="49" t="str">
        <f aca="false">IF(AND(K695=4,L695&gt;=3),"Champions",IF(AND(K695=3,L695&gt;=3),"Loyal",IF(K695&gt;=3,"Recent / New",IF(L695&gt;=3,"At Risk","Hibernating / Lost"))))</f>
        <v>Hibernating / Lost</v>
      </c>
      <c r="N695" s="54" t="n">
        <f aca="false">IF(AND(Calc!$C$2&lt;=2009,Calc!$C$3&gt;=2009),F695,0)+IF(AND(Calc!$C$2&lt;=2010,Calc!$C$3&gt;=2010),G695,0)+IF(AND(Calc!$C$2&lt;=2011,Calc!$C$3&gt;=2011),H695,0)</f>
        <v>155.8</v>
      </c>
      <c r="O695" s="61" t="n">
        <f aca="false">IF(AND(N695&gt;0,OR(Calc!$C$4="*",B695=Calc!$C$4)),N695+ROW()*0.000000001,0)</f>
        <v>155.800000695</v>
      </c>
    </row>
    <row r="696" customFormat="false" ht="15" hidden="false" customHeight="false" outlineLevel="0" collapsed="false">
      <c r="A696" s="49" t="n">
        <v>13052</v>
      </c>
      <c r="B696" s="49" t="s">
        <v>189</v>
      </c>
      <c r="C696" s="63" t="n">
        <v>40232</v>
      </c>
      <c r="D696" s="63" t="n">
        <v>40674</v>
      </c>
      <c r="E696" s="49" t="n">
        <v>7</v>
      </c>
      <c r="F696" s="54" t="n">
        <v>0</v>
      </c>
      <c r="G696" s="54" t="n">
        <v>2770.33</v>
      </c>
      <c r="H696" s="54" t="n">
        <v>348.15</v>
      </c>
      <c r="I696" s="54" t="n">
        <f aca="false">SUM(F696:H696)</f>
        <v>3118.48</v>
      </c>
      <c r="J696" s="49" t="n">
        <f aca="false">Calc!$C$5-D696</f>
        <v>213</v>
      </c>
      <c r="K696" s="49" t="n">
        <f aca="false">IF(J696&lt;=Calc!$C$11,4,IF(J696&lt;=Calc!$C$12,3,IF(J696&lt;=Calc!$C$13,2,1)))</f>
        <v>2</v>
      </c>
      <c r="L696" s="49" t="n">
        <f aca="false">1+(E696&gt;=Calc!$C$16)+(E696&gt;=Calc!$C$17)+(E696&gt;=Calc!$C$18)</f>
        <v>3</v>
      </c>
      <c r="M696" s="49" t="str">
        <f aca="false">IF(AND(K696=4,L696&gt;=3),"Champions",IF(AND(K696=3,L696&gt;=3),"Loyal",IF(K696&gt;=3,"Recent / New",IF(L696&gt;=3,"At Risk","Hibernating / Lost"))))</f>
        <v>At Risk</v>
      </c>
      <c r="N696" s="54" t="n">
        <f aca="false">IF(AND(Calc!$C$2&lt;=2009,Calc!$C$3&gt;=2009),F696,0)+IF(AND(Calc!$C$2&lt;=2010,Calc!$C$3&gt;=2010),G696,0)+IF(AND(Calc!$C$2&lt;=2011,Calc!$C$3&gt;=2011),H696,0)</f>
        <v>3118.48</v>
      </c>
      <c r="O696" s="61" t="n">
        <f aca="false">IF(AND(N696&gt;0,OR(Calc!$C$4="*",B696=Calc!$C$4)),N696+ROW()*0.000000001,0)</f>
        <v>3118.480000696</v>
      </c>
    </row>
    <row r="697" customFormat="false" ht="15" hidden="false" customHeight="false" outlineLevel="0" collapsed="false">
      <c r="A697" s="49" t="n">
        <v>13053</v>
      </c>
      <c r="B697" s="49" t="s">
        <v>189</v>
      </c>
      <c r="C697" s="63" t="n">
        <v>40265</v>
      </c>
      <c r="D697" s="63" t="n">
        <v>40265</v>
      </c>
      <c r="E697" s="49" t="n">
        <v>1</v>
      </c>
      <c r="F697" s="54" t="n">
        <v>0</v>
      </c>
      <c r="G697" s="54" t="n">
        <v>127.65</v>
      </c>
      <c r="H697" s="54" t="n">
        <v>0</v>
      </c>
      <c r="I697" s="54" t="n">
        <f aca="false">SUM(F697:H697)</f>
        <v>127.65</v>
      </c>
      <c r="J697" s="49" t="n">
        <f aca="false">Calc!$C$5-D697</f>
        <v>622</v>
      </c>
      <c r="K697" s="49" t="n">
        <f aca="false">IF(J697&lt;=Calc!$C$11,4,IF(J697&lt;=Calc!$C$12,3,IF(J697&lt;=Calc!$C$13,2,1)))</f>
        <v>1</v>
      </c>
      <c r="L697" s="49" t="n">
        <f aca="false">1+(E697&gt;=Calc!$C$16)+(E697&gt;=Calc!$C$17)+(E697&gt;=Calc!$C$18)</f>
        <v>1</v>
      </c>
      <c r="M697" s="49" t="str">
        <f aca="false">IF(AND(K697=4,L697&gt;=3),"Champions",IF(AND(K697=3,L697&gt;=3),"Loyal",IF(K697&gt;=3,"Recent / New",IF(L697&gt;=3,"At Risk","Hibernating / Lost"))))</f>
        <v>Hibernating / Lost</v>
      </c>
      <c r="N697" s="54" t="n">
        <f aca="false">IF(AND(Calc!$C$2&lt;=2009,Calc!$C$3&gt;=2009),F697,0)+IF(AND(Calc!$C$2&lt;=2010,Calc!$C$3&gt;=2010),G697,0)+IF(AND(Calc!$C$2&lt;=2011,Calc!$C$3&gt;=2011),H697,0)</f>
        <v>127.65</v>
      </c>
      <c r="O697" s="61" t="n">
        <f aca="false">IF(AND(N697&gt;0,OR(Calc!$C$4="*",B697=Calc!$C$4)),N697+ROW()*0.000000001,0)</f>
        <v>127.650000697</v>
      </c>
    </row>
    <row r="698" customFormat="false" ht="15" hidden="false" customHeight="false" outlineLevel="0" collapsed="false">
      <c r="A698" s="49" t="n">
        <v>13055</v>
      </c>
      <c r="B698" s="49" t="s">
        <v>189</v>
      </c>
      <c r="C698" s="63" t="n">
        <v>40457</v>
      </c>
      <c r="D698" s="63" t="n">
        <v>40808</v>
      </c>
      <c r="E698" s="49" t="n">
        <v>4</v>
      </c>
      <c r="F698" s="54" t="n">
        <v>0</v>
      </c>
      <c r="G698" s="54" t="n">
        <v>1090.55</v>
      </c>
      <c r="H698" s="54" t="n">
        <v>1201.96</v>
      </c>
      <c r="I698" s="54" t="n">
        <f aca="false">SUM(F698:H698)</f>
        <v>2292.51</v>
      </c>
      <c r="J698" s="49" t="n">
        <f aca="false">Calc!$C$5-D698</f>
        <v>79</v>
      </c>
      <c r="K698" s="49" t="n">
        <f aca="false">IF(J698&lt;=Calc!$C$11,4,IF(J698&lt;=Calc!$C$12,3,IF(J698&lt;=Calc!$C$13,2,1)))</f>
        <v>3</v>
      </c>
      <c r="L698" s="49" t="n">
        <f aca="false">1+(E698&gt;=Calc!$C$16)+(E698&gt;=Calc!$C$17)+(E698&gt;=Calc!$C$18)</f>
        <v>3</v>
      </c>
      <c r="M698" s="49" t="str">
        <f aca="false">IF(AND(K698=4,L698&gt;=3),"Champions",IF(AND(K698=3,L698&gt;=3),"Loyal",IF(K698&gt;=3,"Recent / New",IF(L698&gt;=3,"At Risk","Hibernating / Lost"))))</f>
        <v>Loyal</v>
      </c>
      <c r="N698" s="54" t="n">
        <f aca="false">IF(AND(Calc!$C$2&lt;=2009,Calc!$C$3&gt;=2009),F698,0)+IF(AND(Calc!$C$2&lt;=2010,Calc!$C$3&gt;=2010),G698,0)+IF(AND(Calc!$C$2&lt;=2011,Calc!$C$3&gt;=2011),H698,0)</f>
        <v>2292.51</v>
      </c>
      <c r="O698" s="61" t="n">
        <f aca="false">IF(AND(N698&gt;0,OR(Calc!$C$4="*",B698=Calc!$C$4)),N698+ROW()*0.000000001,0)</f>
        <v>2292.510000698</v>
      </c>
    </row>
    <row r="699" customFormat="false" ht="15" hidden="false" customHeight="false" outlineLevel="0" collapsed="false">
      <c r="A699" s="49" t="n">
        <v>13056</v>
      </c>
      <c r="B699" s="49" t="s">
        <v>189</v>
      </c>
      <c r="C699" s="63" t="n">
        <v>40335</v>
      </c>
      <c r="D699" s="63" t="n">
        <v>40335</v>
      </c>
      <c r="E699" s="49" t="n">
        <v>1</v>
      </c>
      <c r="F699" s="54" t="n">
        <v>0</v>
      </c>
      <c r="G699" s="54" t="n">
        <v>209.48</v>
      </c>
      <c r="H699" s="54" t="n">
        <v>0</v>
      </c>
      <c r="I699" s="54" t="n">
        <f aca="false">SUM(F699:H699)</f>
        <v>209.48</v>
      </c>
      <c r="J699" s="49" t="n">
        <f aca="false">Calc!$C$5-D699</f>
        <v>552</v>
      </c>
      <c r="K699" s="49" t="n">
        <f aca="false">IF(J699&lt;=Calc!$C$11,4,IF(J699&lt;=Calc!$C$12,3,IF(J699&lt;=Calc!$C$13,2,1)))</f>
        <v>1</v>
      </c>
      <c r="L699" s="49" t="n">
        <f aca="false">1+(E699&gt;=Calc!$C$16)+(E699&gt;=Calc!$C$17)+(E699&gt;=Calc!$C$18)</f>
        <v>1</v>
      </c>
      <c r="M699" s="49" t="str">
        <f aca="false">IF(AND(K699=4,L699&gt;=3),"Champions",IF(AND(K699=3,L699&gt;=3),"Loyal",IF(K699&gt;=3,"Recent / New",IF(L699&gt;=3,"At Risk","Hibernating / Lost"))))</f>
        <v>Hibernating / Lost</v>
      </c>
      <c r="N699" s="54" t="n">
        <f aca="false">IF(AND(Calc!$C$2&lt;=2009,Calc!$C$3&gt;=2009),F699,0)+IF(AND(Calc!$C$2&lt;=2010,Calc!$C$3&gt;=2010),G699,0)+IF(AND(Calc!$C$2&lt;=2011,Calc!$C$3&gt;=2011),H699,0)</f>
        <v>209.48</v>
      </c>
      <c r="O699" s="61" t="n">
        <f aca="false">IF(AND(N699&gt;0,OR(Calc!$C$4="*",B699=Calc!$C$4)),N699+ROW()*0.000000001,0)</f>
        <v>209.480000699</v>
      </c>
    </row>
    <row r="700" customFormat="false" ht="15" hidden="false" customHeight="false" outlineLevel="0" collapsed="false">
      <c r="A700" s="49" t="n">
        <v>13057</v>
      </c>
      <c r="B700" s="49" t="s">
        <v>189</v>
      </c>
      <c r="C700" s="63" t="n">
        <v>40255</v>
      </c>
      <c r="D700" s="63" t="n">
        <v>40356</v>
      </c>
      <c r="E700" s="49" t="n">
        <v>3</v>
      </c>
      <c r="F700" s="54" t="n">
        <v>0</v>
      </c>
      <c r="G700" s="54" t="n">
        <v>528.24</v>
      </c>
      <c r="H700" s="54" t="n">
        <v>0</v>
      </c>
      <c r="I700" s="54" t="n">
        <f aca="false">SUM(F700:H700)</f>
        <v>528.24</v>
      </c>
      <c r="J700" s="49" t="n">
        <f aca="false">Calc!$C$5-D700</f>
        <v>531</v>
      </c>
      <c r="K700" s="49" t="n">
        <f aca="false">IF(J700&lt;=Calc!$C$11,4,IF(J700&lt;=Calc!$C$12,3,IF(J700&lt;=Calc!$C$13,2,1)))</f>
        <v>1</v>
      </c>
      <c r="L700" s="49" t="n">
        <f aca="false">1+(E700&gt;=Calc!$C$16)+(E700&gt;=Calc!$C$17)+(E700&gt;=Calc!$C$18)</f>
        <v>2</v>
      </c>
      <c r="M700" s="49" t="str">
        <f aca="false">IF(AND(K700=4,L700&gt;=3),"Champions",IF(AND(K700=3,L700&gt;=3),"Loyal",IF(K700&gt;=3,"Recent / New",IF(L700&gt;=3,"At Risk","Hibernating / Lost"))))</f>
        <v>Hibernating / Lost</v>
      </c>
      <c r="N700" s="54" t="n">
        <f aca="false">IF(AND(Calc!$C$2&lt;=2009,Calc!$C$3&gt;=2009),F700,0)+IF(AND(Calc!$C$2&lt;=2010,Calc!$C$3&gt;=2010),G700,0)+IF(AND(Calc!$C$2&lt;=2011,Calc!$C$3&gt;=2011),H700,0)</f>
        <v>528.24</v>
      </c>
      <c r="O700" s="61" t="n">
        <f aca="false">IF(AND(N700&gt;0,OR(Calc!$C$4="*",B700=Calc!$C$4)),N700+ROW()*0.000000001,0)</f>
        <v>528.2400007</v>
      </c>
    </row>
    <row r="701" customFormat="false" ht="15" hidden="false" customHeight="false" outlineLevel="0" collapsed="false">
      <c r="A701" s="49" t="n">
        <v>13058</v>
      </c>
      <c r="B701" s="49" t="s">
        <v>189</v>
      </c>
      <c r="C701" s="63" t="n">
        <v>40735</v>
      </c>
      <c r="D701" s="63" t="n">
        <v>40862</v>
      </c>
      <c r="E701" s="49" t="n">
        <v>3</v>
      </c>
      <c r="F701" s="54" t="n">
        <v>0</v>
      </c>
      <c r="G701" s="54" t="n">
        <v>0</v>
      </c>
      <c r="H701" s="54" t="n">
        <v>271.4</v>
      </c>
      <c r="I701" s="54" t="n">
        <f aca="false">SUM(F701:H701)</f>
        <v>271.4</v>
      </c>
      <c r="J701" s="49" t="n">
        <f aca="false">Calc!$C$5-D701</f>
        <v>25</v>
      </c>
      <c r="K701" s="49" t="n">
        <f aca="false">IF(J701&lt;=Calc!$C$11,4,IF(J701&lt;=Calc!$C$12,3,IF(J701&lt;=Calc!$C$13,2,1)))</f>
        <v>4</v>
      </c>
      <c r="L701" s="49" t="n">
        <f aca="false">1+(E701&gt;=Calc!$C$16)+(E701&gt;=Calc!$C$17)+(E701&gt;=Calc!$C$18)</f>
        <v>2</v>
      </c>
      <c r="M701" s="49" t="str">
        <f aca="false">IF(AND(K701=4,L701&gt;=3),"Champions",IF(AND(K701=3,L701&gt;=3),"Loyal",IF(K701&gt;=3,"Recent / New",IF(L701&gt;=3,"At Risk","Hibernating / Lost"))))</f>
        <v>Recent / New</v>
      </c>
      <c r="N701" s="54" t="n">
        <f aca="false">IF(AND(Calc!$C$2&lt;=2009,Calc!$C$3&gt;=2009),F701,0)+IF(AND(Calc!$C$2&lt;=2010,Calc!$C$3&gt;=2010),G701,0)+IF(AND(Calc!$C$2&lt;=2011,Calc!$C$3&gt;=2011),H701,0)</f>
        <v>271.4</v>
      </c>
      <c r="O701" s="61" t="n">
        <f aca="false">IF(AND(N701&gt;0,OR(Calc!$C$4="*",B701=Calc!$C$4)),N701+ROW()*0.000000001,0)</f>
        <v>271.400000701</v>
      </c>
    </row>
    <row r="702" customFormat="false" ht="15" hidden="false" customHeight="false" outlineLevel="0" collapsed="false">
      <c r="A702" s="49" t="n">
        <v>13059</v>
      </c>
      <c r="B702" s="49" t="s">
        <v>189</v>
      </c>
      <c r="C702" s="63" t="n">
        <v>40268</v>
      </c>
      <c r="D702" s="63" t="n">
        <v>40637</v>
      </c>
      <c r="E702" s="49" t="n">
        <v>10</v>
      </c>
      <c r="F702" s="54" t="n">
        <v>0</v>
      </c>
      <c r="G702" s="54" t="n">
        <v>2077.82</v>
      </c>
      <c r="H702" s="54" t="n">
        <v>183.4</v>
      </c>
      <c r="I702" s="54" t="n">
        <f aca="false">SUM(F702:H702)</f>
        <v>2261.22</v>
      </c>
      <c r="J702" s="49" t="n">
        <f aca="false">Calc!$C$5-D702</f>
        <v>250</v>
      </c>
      <c r="K702" s="49" t="n">
        <f aca="false">IF(J702&lt;=Calc!$C$11,4,IF(J702&lt;=Calc!$C$12,3,IF(J702&lt;=Calc!$C$13,2,1)))</f>
        <v>2</v>
      </c>
      <c r="L702" s="49" t="n">
        <f aca="false">1+(E702&gt;=Calc!$C$16)+(E702&gt;=Calc!$C$17)+(E702&gt;=Calc!$C$18)</f>
        <v>4</v>
      </c>
      <c r="M702" s="49" t="str">
        <f aca="false">IF(AND(K702=4,L702&gt;=3),"Champions",IF(AND(K702=3,L702&gt;=3),"Loyal",IF(K702&gt;=3,"Recent / New",IF(L702&gt;=3,"At Risk","Hibernating / Lost"))))</f>
        <v>At Risk</v>
      </c>
      <c r="N702" s="54" t="n">
        <f aca="false">IF(AND(Calc!$C$2&lt;=2009,Calc!$C$3&gt;=2009),F702,0)+IF(AND(Calc!$C$2&lt;=2010,Calc!$C$3&gt;=2010),G702,0)+IF(AND(Calc!$C$2&lt;=2011,Calc!$C$3&gt;=2011),H702,0)</f>
        <v>2261.22</v>
      </c>
      <c r="O702" s="61" t="n">
        <f aca="false">IF(AND(N702&gt;0,OR(Calc!$C$4="*",B702=Calc!$C$4)),N702+ROW()*0.000000001,0)</f>
        <v>2261.220000702</v>
      </c>
    </row>
    <row r="703" customFormat="false" ht="15" hidden="false" customHeight="false" outlineLevel="0" collapsed="false">
      <c r="A703" s="49" t="n">
        <v>13060</v>
      </c>
      <c r="B703" s="49" t="s">
        <v>189</v>
      </c>
      <c r="C703" s="63" t="n">
        <v>40633</v>
      </c>
      <c r="D703" s="63" t="n">
        <v>40633</v>
      </c>
      <c r="E703" s="49" t="n">
        <v>1</v>
      </c>
      <c r="F703" s="54" t="n">
        <v>0</v>
      </c>
      <c r="G703" s="54" t="n">
        <v>0</v>
      </c>
      <c r="H703" s="54" t="n">
        <v>307.53</v>
      </c>
      <c r="I703" s="54" t="n">
        <f aca="false">SUM(F703:H703)</f>
        <v>307.53</v>
      </c>
      <c r="J703" s="49" t="n">
        <f aca="false">Calc!$C$5-D703</f>
        <v>254</v>
      </c>
      <c r="K703" s="49" t="n">
        <f aca="false">IF(J703&lt;=Calc!$C$11,4,IF(J703&lt;=Calc!$C$12,3,IF(J703&lt;=Calc!$C$13,2,1)))</f>
        <v>2</v>
      </c>
      <c r="L703" s="49" t="n">
        <f aca="false">1+(E703&gt;=Calc!$C$16)+(E703&gt;=Calc!$C$17)+(E703&gt;=Calc!$C$18)</f>
        <v>1</v>
      </c>
      <c r="M703" s="49" t="str">
        <f aca="false">IF(AND(K703=4,L703&gt;=3),"Champions",IF(AND(K703=3,L703&gt;=3),"Loyal",IF(K703&gt;=3,"Recent / New",IF(L703&gt;=3,"At Risk","Hibernating / Lost"))))</f>
        <v>Hibernating / Lost</v>
      </c>
      <c r="N703" s="54" t="n">
        <f aca="false">IF(AND(Calc!$C$2&lt;=2009,Calc!$C$3&gt;=2009),F703,0)+IF(AND(Calc!$C$2&lt;=2010,Calc!$C$3&gt;=2010),G703,0)+IF(AND(Calc!$C$2&lt;=2011,Calc!$C$3&gt;=2011),H703,0)</f>
        <v>307.53</v>
      </c>
      <c r="O703" s="61" t="n">
        <f aca="false">IF(AND(N703&gt;0,OR(Calc!$C$4="*",B703=Calc!$C$4)),N703+ROW()*0.000000001,0)</f>
        <v>307.530000703</v>
      </c>
    </row>
    <row r="704" customFormat="false" ht="15" hidden="false" customHeight="false" outlineLevel="0" collapsed="false">
      <c r="A704" s="49" t="n">
        <v>13061</v>
      </c>
      <c r="B704" s="49" t="s">
        <v>189</v>
      </c>
      <c r="C704" s="63" t="n">
        <v>40814</v>
      </c>
      <c r="D704" s="63" t="n">
        <v>40814</v>
      </c>
      <c r="E704" s="49" t="n">
        <v>1</v>
      </c>
      <c r="F704" s="54" t="n">
        <v>0</v>
      </c>
      <c r="G704" s="54" t="n">
        <v>0</v>
      </c>
      <c r="H704" s="54" t="n">
        <v>248.61</v>
      </c>
      <c r="I704" s="54" t="n">
        <f aca="false">SUM(F704:H704)</f>
        <v>248.61</v>
      </c>
      <c r="J704" s="49" t="n">
        <f aca="false">Calc!$C$5-D704</f>
        <v>73</v>
      </c>
      <c r="K704" s="49" t="n">
        <f aca="false">IF(J704&lt;=Calc!$C$11,4,IF(J704&lt;=Calc!$C$12,3,IF(J704&lt;=Calc!$C$13,2,1)))</f>
        <v>3</v>
      </c>
      <c r="L704" s="49" t="n">
        <f aca="false">1+(E704&gt;=Calc!$C$16)+(E704&gt;=Calc!$C$17)+(E704&gt;=Calc!$C$18)</f>
        <v>1</v>
      </c>
      <c r="M704" s="49" t="str">
        <f aca="false">IF(AND(K704=4,L704&gt;=3),"Champions",IF(AND(K704=3,L704&gt;=3),"Loyal",IF(K704&gt;=3,"Recent / New",IF(L704&gt;=3,"At Risk","Hibernating / Lost"))))</f>
        <v>Recent / New</v>
      </c>
      <c r="N704" s="54" t="n">
        <f aca="false">IF(AND(Calc!$C$2&lt;=2009,Calc!$C$3&gt;=2009),F704,0)+IF(AND(Calc!$C$2&lt;=2010,Calc!$C$3&gt;=2010),G704,0)+IF(AND(Calc!$C$2&lt;=2011,Calc!$C$3&gt;=2011),H704,0)</f>
        <v>248.61</v>
      </c>
      <c r="O704" s="61" t="n">
        <f aca="false">IF(AND(N704&gt;0,OR(Calc!$C$4="*",B704=Calc!$C$4)),N704+ROW()*0.000000001,0)</f>
        <v>248.610000704</v>
      </c>
    </row>
    <row r="705" customFormat="false" ht="15" hidden="false" customHeight="false" outlineLevel="0" collapsed="false">
      <c r="A705" s="49" t="n">
        <v>13062</v>
      </c>
      <c r="B705" s="49" t="s">
        <v>189</v>
      </c>
      <c r="C705" s="63" t="n">
        <v>40695</v>
      </c>
      <c r="D705" s="63" t="n">
        <v>40695</v>
      </c>
      <c r="E705" s="49" t="n">
        <v>1</v>
      </c>
      <c r="F705" s="54" t="n">
        <v>0</v>
      </c>
      <c r="G705" s="54" t="n">
        <v>0</v>
      </c>
      <c r="H705" s="54" t="n">
        <v>346.98</v>
      </c>
      <c r="I705" s="54" t="n">
        <f aca="false">SUM(F705:H705)</f>
        <v>346.98</v>
      </c>
      <c r="J705" s="49" t="n">
        <f aca="false">Calc!$C$5-D705</f>
        <v>192</v>
      </c>
      <c r="K705" s="49" t="n">
        <f aca="false">IF(J705&lt;=Calc!$C$11,4,IF(J705&lt;=Calc!$C$12,3,IF(J705&lt;=Calc!$C$13,2,1)))</f>
        <v>2</v>
      </c>
      <c r="L705" s="49" t="n">
        <f aca="false">1+(E705&gt;=Calc!$C$16)+(E705&gt;=Calc!$C$17)+(E705&gt;=Calc!$C$18)</f>
        <v>1</v>
      </c>
      <c r="M705" s="49" t="str">
        <f aca="false">IF(AND(K705=4,L705&gt;=3),"Champions",IF(AND(K705=3,L705&gt;=3),"Loyal",IF(K705&gt;=3,"Recent / New",IF(L705&gt;=3,"At Risk","Hibernating / Lost"))))</f>
        <v>Hibernating / Lost</v>
      </c>
      <c r="N705" s="54" t="n">
        <f aca="false">IF(AND(Calc!$C$2&lt;=2009,Calc!$C$3&gt;=2009),F705,0)+IF(AND(Calc!$C$2&lt;=2010,Calc!$C$3&gt;=2010),G705,0)+IF(AND(Calc!$C$2&lt;=2011,Calc!$C$3&gt;=2011),H705,0)</f>
        <v>346.98</v>
      </c>
      <c r="O705" s="61" t="n">
        <f aca="false">IF(AND(N705&gt;0,OR(Calc!$C$4="*",B705=Calc!$C$4)),N705+ROW()*0.000000001,0)</f>
        <v>346.980000705</v>
      </c>
    </row>
    <row r="706" customFormat="false" ht="15" hidden="false" customHeight="false" outlineLevel="0" collapsed="false">
      <c r="A706" s="49" t="n">
        <v>13063</v>
      </c>
      <c r="B706" s="49" t="s">
        <v>189</v>
      </c>
      <c r="C706" s="63" t="n">
        <v>40406</v>
      </c>
      <c r="D706" s="63" t="n">
        <v>40406</v>
      </c>
      <c r="E706" s="49" t="n">
        <v>1</v>
      </c>
      <c r="F706" s="54" t="n">
        <v>0</v>
      </c>
      <c r="G706" s="54" t="n">
        <v>188.4</v>
      </c>
      <c r="H706" s="54" t="n">
        <v>0</v>
      </c>
      <c r="I706" s="54" t="n">
        <f aca="false">SUM(F706:H706)</f>
        <v>188.4</v>
      </c>
      <c r="J706" s="49" t="n">
        <f aca="false">Calc!$C$5-D706</f>
        <v>481</v>
      </c>
      <c r="K706" s="49" t="n">
        <f aca="false">IF(J706&lt;=Calc!$C$11,4,IF(J706&lt;=Calc!$C$12,3,IF(J706&lt;=Calc!$C$13,2,1)))</f>
        <v>1</v>
      </c>
      <c r="L706" s="49" t="n">
        <f aca="false">1+(E706&gt;=Calc!$C$16)+(E706&gt;=Calc!$C$17)+(E706&gt;=Calc!$C$18)</f>
        <v>1</v>
      </c>
      <c r="M706" s="49" t="str">
        <f aca="false">IF(AND(K706=4,L706&gt;=3),"Champions",IF(AND(K706=3,L706&gt;=3),"Loyal",IF(K706&gt;=3,"Recent / New",IF(L706&gt;=3,"At Risk","Hibernating / Lost"))))</f>
        <v>Hibernating / Lost</v>
      </c>
      <c r="N706" s="54" t="n">
        <f aca="false">IF(AND(Calc!$C$2&lt;=2009,Calc!$C$3&gt;=2009),F706,0)+IF(AND(Calc!$C$2&lt;=2010,Calc!$C$3&gt;=2010),G706,0)+IF(AND(Calc!$C$2&lt;=2011,Calc!$C$3&gt;=2011),H706,0)</f>
        <v>188.4</v>
      </c>
      <c r="O706" s="61" t="n">
        <f aca="false">IF(AND(N706&gt;0,OR(Calc!$C$4="*",B706=Calc!$C$4)),N706+ROW()*0.000000001,0)</f>
        <v>188.400000706</v>
      </c>
    </row>
    <row r="707" customFormat="false" ht="15" hidden="false" customHeight="false" outlineLevel="0" collapsed="false">
      <c r="A707" s="49" t="n">
        <v>13064</v>
      </c>
      <c r="B707" s="49" t="s">
        <v>189</v>
      </c>
      <c r="C707" s="63" t="n">
        <v>40295</v>
      </c>
      <c r="D707" s="63" t="n">
        <v>40874</v>
      </c>
      <c r="E707" s="49" t="n">
        <v>6</v>
      </c>
      <c r="F707" s="54" t="n">
        <v>0</v>
      </c>
      <c r="G707" s="54" t="n">
        <v>561.25</v>
      </c>
      <c r="H707" s="54" t="n">
        <v>1105.59</v>
      </c>
      <c r="I707" s="54" t="n">
        <f aca="false">SUM(F707:H707)</f>
        <v>1666.84</v>
      </c>
      <c r="J707" s="49" t="n">
        <f aca="false">Calc!$C$5-D707</f>
        <v>13</v>
      </c>
      <c r="K707" s="49" t="n">
        <f aca="false">IF(J707&lt;=Calc!$C$11,4,IF(J707&lt;=Calc!$C$12,3,IF(J707&lt;=Calc!$C$13,2,1)))</f>
        <v>4</v>
      </c>
      <c r="L707" s="49" t="n">
        <f aca="false">1+(E707&gt;=Calc!$C$16)+(E707&gt;=Calc!$C$17)+(E707&gt;=Calc!$C$18)</f>
        <v>3</v>
      </c>
      <c r="M707" s="49" t="str">
        <f aca="false">IF(AND(K707=4,L707&gt;=3),"Champions",IF(AND(K707=3,L707&gt;=3),"Loyal",IF(K707&gt;=3,"Recent / New",IF(L707&gt;=3,"At Risk","Hibernating / Lost"))))</f>
        <v>Champions</v>
      </c>
      <c r="N707" s="54" t="n">
        <f aca="false">IF(AND(Calc!$C$2&lt;=2009,Calc!$C$3&gt;=2009),F707,0)+IF(AND(Calc!$C$2&lt;=2010,Calc!$C$3&gt;=2010),G707,0)+IF(AND(Calc!$C$2&lt;=2011,Calc!$C$3&gt;=2011),H707,0)</f>
        <v>1666.84</v>
      </c>
      <c r="O707" s="61" t="n">
        <f aca="false">IF(AND(N707&gt;0,OR(Calc!$C$4="*",B707=Calc!$C$4)),N707+ROW()*0.000000001,0)</f>
        <v>1666.840000707</v>
      </c>
    </row>
    <row r="708" customFormat="false" ht="15" hidden="false" customHeight="false" outlineLevel="0" collapsed="false">
      <c r="A708" s="49" t="n">
        <v>13065</v>
      </c>
      <c r="B708" s="49" t="s">
        <v>189</v>
      </c>
      <c r="C708" s="63" t="n">
        <v>40339</v>
      </c>
      <c r="D708" s="63" t="n">
        <v>40513</v>
      </c>
      <c r="E708" s="49" t="n">
        <v>5</v>
      </c>
      <c r="F708" s="54" t="n">
        <v>0</v>
      </c>
      <c r="G708" s="54" t="n">
        <v>1050.1</v>
      </c>
      <c r="H708" s="54" t="n">
        <v>0</v>
      </c>
      <c r="I708" s="54" t="n">
        <f aca="false">SUM(F708:H708)</f>
        <v>1050.1</v>
      </c>
      <c r="J708" s="49" t="n">
        <f aca="false">Calc!$C$5-D708</f>
        <v>374</v>
      </c>
      <c r="K708" s="49" t="n">
        <f aca="false">IF(J708&lt;=Calc!$C$11,4,IF(J708&lt;=Calc!$C$12,3,IF(J708&lt;=Calc!$C$13,2,1)))</f>
        <v>2</v>
      </c>
      <c r="L708" s="49" t="n">
        <f aca="false">1+(E708&gt;=Calc!$C$16)+(E708&gt;=Calc!$C$17)+(E708&gt;=Calc!$C$18)</f>
        <v>3</v>
      </c>
      <c r="M708" s="49" t="str">
        <f aca="false">IF(AND(K708=4,L708&gt;=3),"Champions",IF(AND(K708=3,L708&gt;=3),"Loyal",IF(K708&gt;=3,"Recent / New",IF(L708&gt;=3,"At Risk","Hibernating / Lost"))))</f>
        <v>At Risk</v>
      </c>
      <c r="N708" s="54" t="n">
        <f aca="false">IF(AND(Calc!$C$2&lt;=2009,Calc!$C$3&gt;=2009),F708,0)+IF(AND(Calc!$C$2&lt;=2010,Calc!$C$3&gt;=2010),G708,0)+IF(AND(Calc!$C$2&lt;=2011,Calc!$C$3&gt;=2011),H708,0)</f>
        <v>1050.1</v>
      </c>
      <c r="O708" s="61" t="n">
        <f aca="false">IF(AND(N708&gt;0,OR(Calc!$C$4="*",B708=Calc!$C$4)),N708+ROW()*0.000000001,0)</f>
        <v>1050.100000708</v>
      </c>
    </row>
    <row r="709" customFormat="false" ht="15" hidden="false" customHeight="false" outlineLevel="0" collapsed="false">
      <c r="A709" s="49" t="n">
        <v>13066</v>
      </c>
      <c r="B709" s="49" t="s">
        <v>189</v>
      </c>
      <c r="C709" s="63" t="n">
        <v>40854</v>
      </c>
      <c r="D709" s="63" t="n">
        <v>40862</v>
      </c>
      <c r="E709" s="49" t="n">
        <v>2</v>
      </c>
      <c r="F709" s="54" t="n">
        <v>0</v>
      </c>
      <c r="G709" s="54" t="n">
        <v>0</v>
      </c>
      <c r="H709" s="54" t="n">
        <v>430.9</v>
      </c>
      <c r="I709" s="54" t="n">
        <f aca="false">SUM(F709:H709)</f>
        <v>430.9</v>
      </c>
      <c r="J709" s="49" t="n">
        <f aca="false">Calc!$C$5-D709</f>
        <v>25</v>
      </c>
      <c r="K709" s="49" t="n">
        <f aca="false">IF(J709&lt;=Calc!$C$11,4,IF(J709&lt;=Calc!$C$12,3,IF(J709&lt;=Calc!$C$13,2,1)))</f>
        <v>4</v>
      </c>
      <c r="L709" s="49" t="n">
        <f aca="false">1+(E709&gt;=Calc!$C$16)+(E709&gt;=Calc!$C$17)+(E709&gt;=Calc!$C$18)</f>
        <v>2</v>
      </c>
      <c r="M709" s="49" t="str">
        <f aca="false">IF(AND(K709=4,L709&gt;=3),"Champions",IF(AND(K709=3,L709&gt;=3),"Loyal",IF(K709&gt;=3,"Recent / New",IF(L709&gt;=3,"At Risk","Hibernating / Lost"))))</f>
        <v>Recent / New</v>
      </c>
      <c r="N709" s="54" t="n">
        <f aca="false">IF(AND(Calc!$C$2&lt;=2009,Calc!$C$3&gt;=2009),F709,0)+IF(AND(Calc!$C$2&lt;=2010,Calc!$C$3&gt;=2010),G709,0)+IF(AND(Calc!$C$2&lt;=2011,Calc!$C$3&gt;=2011),H709,0)</f>
        <v>430.9</v>
      </c>
      <c r="O709" s="61" t="n">
        <f aca="false">IF(AND(N709&gt;0,OR(Calc!$C$4="*",B709=Calc!$C$4)),N709+ROW()*0.000000001,0)</f>
        <v>430.900000709</v>
      </c>
    </row>
    <row r="710" customFormat="false" ht="15" hidden="false" customHeight="false" outlineLevel="0" collapsed="false">
      <c r="A710" s="49" t="n">
        <v>13067</v>
      </c>
      <c r="B710" s="49" t="s">
        <v>189</v>
      </c>
      <c r="C710" s="63" t="n">
        <v>40440</v>
      </c>
      <c r="D710" s="63" t="n">
        <v>40804</v>
      </c>
      <c r="E710" s="49" t="n">
        <v>3</v>
      </c>
      <c r="F710" s="54" t="n">
        <v>0</v>
      </c>
      <c r="G710" s="54" t="n">
        <v>393.05</v>
      </c>
      <c r="H710" s="54" t="n">
        <v>115.46</v>
      </c>
      <c r="I710" s="54" t="n">
        <f aca="false">SUM(F710:H710)</f>
        <v>508.51</v>
      </c>
      <c r="J710" s="49" t="n">
        <f aca="false">Calc!$C$5-D710</f>
        <v>83</v>
      </c>
      <c r="K710" s="49" t="n">
        <f aca="false">IF(J710&lt;=Calc!$C$11,4,IF(J710&lt;=Calc!$C$12,3,IF(J710&lt;=Calc!$C$13,2,1)))</f>
        <v>3</v>
      </c>
      <c r="L710" s="49" t="n">
        <f aca="false">1+(E710&gt;=Calc!$C$16)+(E710&gt;=Calc!$C$17)+(E710&gt;=Calc!$C$18)</f>
        <v>2</v>
      </c>
      <c r="M710" s="49" t="str">
        <f aca="false">IF(AND(K710=4,L710&gt;=3),"Champions",IF(AND(K710=3,L710&gt;=3),"Loyal",IF(K710&gt;=3,"Recent / New",IF(L710&gt;=3,"At Risk","Hibernating / Lost"))))</f>
        <v>Recent / New</v>
      </c>
      <c r="N710" s="54" t="n">
        <f aca="false">IF(AND(Calc!$C$2&lt;=2009,Calc!$C$3&gt;=2009),F710,0)+IF(AND(Calc!$C$2&lt;=2010,Calc!$C$3&gt;=2010),G710,0)+IF(AND(Calc!$C$2&lt;=2011,Calc!$C$3&gt;=2011),H710,0)</f>
        <v>508.51</v>
      </c>
      <c r="O710" s="61" t="n">
        <f aca="false">IF(AND(N710&gt;0,OR(Calc!$C$4="*",B710=Calc!$C$4)),N710+ROW()*0.000000001,0)</f>
        <v>508.51000071</v>
      </c>
    </row>
    <row r="711" customFormat="false" ht="15" hidden="false" customHeight="false" outlineLevel="0" collapsed="false">
      <c r="A711" s="49" t="n">
        <v>13068</v>
      </c>
      <c r="B711" s="49" t="s">
        <v>189</v>
      </c>
      <c r="C711" s="63" t="n">
        <v>40567</v>
      </c>
      <c r="D711" s="63" t="n">
        <v>40876</v>
      </c>
      <c r="E711" s="49" t="n">
        <v>2</v>
      </c>
      <c r="F711" s="54" t="n">
        <v>0</v>
      </c>
      <c r="G711" s="54" t="n">
        <v>0</v>
      </c>
      <c r="H711" s="54" t="n">
        <v>344</v>
      </c>
      <c r="I711" s="54" t="n">
        <f aca="false">SUM(F711:H711)</f>
        <v>344</v>
      </c>
      <c r="J711" s="49" t="n">
        <f aca="false">Calc!$C$5-D711</f>
        <v>11</v>
      </c>
      <c r="K711" s="49" t="n">
        <f aca="false">IF(J711&lt;=Calc!$C$11,4,IF(J711&lt;=Calc!$C$12,3,IF(J711&lt;=Calc!$C$13,2,1)))</f>
        <v>4</v>
      </c>
      <c r="L711" s="49" t="n">
        <f aca="false">1+(E711&gt;=Calc!$C$16)+(E711&gt;=Calc!$C$17)+(E711&gt;=Calc!$C$18)</f>
        <v>2</v>
      </c>
      <c r="M711" s="49" t="str">
        <f aca="false">IF(AND(K711=4,L711&gt;=3),"Champions",IF(AND(K711=3,L711&gt;=3),"Loyal",IF(K711&gt;=3,"Recent / New",IF(L711&gt;=3,"At Risk","Hibernating / Lost"))))</f>
        <v>Recent / New</v>
      </c>
      <c r="N711" s="54" t="n">
        <f aca="false">IF(AND(Calc!$C$2&lt;=2009,Calc!$C$3&gt;=2009),F711,0)+IF(AND(Calc!$C$2&lt;=2010,Calc!$C$3&gt;=2010),G711,0)+IF(AND(Calc!$C$2&lt;=2011,Calc!$C$3&gt;=2011),H711,0)</f>
        <v>344</v>
      </c>
      <c r="O711" s="61" t="n">
        <f aca="false">IF(AND(N711&gt;0,OR(Calc!$C$4="*",B711=Calc!$C$4)),N711+ROW()*0.000000001,0)</f>
        <v>344.000000711</v>
      </c>
    </row>
    <row r="712" customFormat="false" ht="15" hidden="false" customHeight="false" outlineLevel="0" collapsed="false">
      <c r="A712" s="49" t="n">
        <v>13069</v>
      </c>
      <c r="B712" s="49" t="s">
        <v>189</v>
      </c>
      <c r="C712" s="63" t="n">
        <v>40343</v>
      </c>
      <c r="D712" s="63" t="n">
        <v>40886</v>
      </c>
      <c r="E712" s="49" t="n">
        <v>38</v>
      </c>
      <c r="F712" s="54" t="n">
        <v>0</v>
      </c>
      <c r="G712" s="54" t="n">
        <v>5289.77</v>
      </c>
      <c r="H712" s="54" t="n">
        <v>3069.02</v>
      </c>
      <c r="I712" s="54" t="n">
        <f aca="false">SUM(F712:H712)</f>
        <v>8358.79</v>
      </c>
      <c r="J712" s="49" t="n">
        <f aca="false">Calc!$C$5-D712</f>
        <v>1</v>
      </c>
      <c r="K712" s="49" t="n">
        <f aca="false">IF(J712&lt;=Calc!$C$11,4,IF(J712&lt;=Calc!$C$12,3,IF(J712&lt;=Calc!$C$13,2,1)))</f>
        <v>4</v>
      </c>
      <c r="L712" s="49" t="n">
        <f aca="false">1+(E712&gt;=Calc!$C$16)+(E712&gt;=Calc!$C$17)+(E712&gt;=Calc!$C$18)</f>
        <v>4</v>
      </c>
      <c r="M712" s="49" t="str">
        <f aca="false">IF(AND(K712=4,L712&gt;=3),"Champions",IF(AND(K712=3,L712&gt;=3),"Loyal",IF(K712&gt;=3,"Recent / New",IF(L712&gt;=3,"At Risk","Hibernating / Lost"))))</f>
        <v>Champions</v>
      </c>
      <c r="N712" s="54" t="n">
        <f aca="false">IF(AND(Calc!$C$2&lt;=2009,Calc!$C$3&gt;=2009),F712,0)+IF(AND(Calc!$C$2&lt;=2010,Calc!$C$3&gt;=2010),G712,0)+IF(AND(Calc!$C$2&lt;=2011,Calc!$C$3&gt;=2011),H712,0)</f>
        <v>8358.79</v>
      </c>
      <c r="O712" s="61" t="n">
        <f aca="false">IF(AND(N712&gt;0,OR(Calc!$C$4="*",B712=Calc!$C$4)),N712+ROW()*0.000000001,0)</f>
        <v>8358.790000712</v>
      </c>
    </row>
    <row r="713" customFormat="false" ht="15" hidden="false" customHeight="false" outlineLevel="0" collapsed="false">
      <c r="A713" s="49" t="n">
        <v>13070</v>
      </c>
      <c r="B713" s="49" t="s">
        <v>189</v>
      </c>
      <c r="C713" s="63" t="n">
        <v>40154</v>
      </c>
      <c r="D713" s="63" t="n">
        <v>40694</v>
      </c>
      <c r="E713" s="49" t="n">
        <v>4</v>
      </c>
      <c r="F713" s="54" t="n">
        <v>146.4</v>
      </c>
      <c r="G713" s="54" t="n">
        <v>368.7</v>
      </c>
      <c r="H713" s="54" t="n">
        <v>228.8</v>
      </c>
      <c r="I713" s="54" t="n">
        <f aca="false">SUM(F713:H713)</f>
        <v>743.9</v>
      </c>
      <c r="J713" s="49" t="n">
        <f aca="false">Calc!$C$5-D713</f>
        <v>193</v>
      </c>
      <c r="K713" s="49" t="n">
        <f aca="false">IF(J713&lt;=Calc!$C$11,4,IF(J713&lt;=Calc!$C$12,3,IF(J713&lt;=Calc!$C$13,2,1)))</f>
        <v>2</v>
      </c>
      <c r="L713" s="49" t="n">
        <f aca="false">1+(E713&gt;=Calc!$C$16)+(E713&gt;=Calc!$C$17)+(E713&gt;=Calc!$C$18)</f>
        <v>3</v>
      </c>
      <c r="M713" s="49" t="str">
        <f aca="false">IF(AND(K713=4,L713&gt;=3),"Champions",IF(AND(K713=3,L713&gt;=3),"Loyal",IF(K713&gt;=3,"Recent / New",IF(L713&gt;=3,"At Risk","Hibernating / Lost"))))</f>
        <v>At Risk</v>
      </c>
      <c r="N713" s="54" t="n">
        <f aca="false">IF(AND(Calc!$C$2&lt;=2009,Calc!$C$3&gt;=2009),F713,0)+IF(AND(Calc!$C$2&lt;=2010,Calc!$C$3&gt;=2010),G713,0)+IF(AND(Calc!$C$2&lt;=2011,Calc!$C$3&gt;=2011),H713,0)</f>
        <v>743.9</v>
      </c>
      <c r="O713" s="61" t="n">
        <f aca="false">IF(AND(N713&gt;0,OR(Calc!$C$4="*",B713=Calc!$C$4)),N713+ROW()*0.000000001,0)</f>
        <v>743.900000713</v>
      </c>
    </row>
    <row r="714" customFormat="false" ht="15" hidden="false" customHeight="false" outlineLevel="0" collapsed="false">
      <c r="A714" s="49" t="n">
        <v>13071</v>
      </c>
      <c r="B714" s="49" t="s">
        <v>189</v>
      </c>
      <c r="C714" s="63" t="n">
        <v>40274</v>
      </c>
      <c r="D714" s="63" t="n">
        <v>40274</v>
      </c>
      <c r="E714" s="49" t="n">
        <v>1</v>
      </c>
      <c r="F714" s="54" t="n">
        <v>0</v>
      </c>
      <c r="G714" s="54" t="n">
        <v>129.22</v>
      </c>
      <c r="H714" s="54" t="n">
        <v>0</v>
      </c>
      <c r="I714" s="54" t="n">
        <f aca="false">SUM(F714:H714)</f>
        <v>129.22</v>
      </c>
      <c r="J714" s="49" t="n">
        <f aca="false">Calc!$C$5-D714</f>
        <v>613</v>
      </c>
      <c r="K714" s="49" t="n">
        <f aca="false">IF(J714&lt;=Calc!$C$11,4,IF(J714&lt;=Calc!$C$12,3,IF(J714&lt;=Calc!$C$13,2,1)))</f>
        <v>1</v>
      </c>
      <c r="L714" s="49" t="n">
        <f aca="false">1+(E714&gt;=Calc!$C$16)+(E714&gt;=Calc!$C$17)+(E714&gt;=Calc!$C$18)</f>
        <v>1</v>
      </c>
      <c r="M714" s="49" t="str">
        <f aca="false">IF(AND(K714=4,L714&gt;=3),"Champions",IF(AND(K714=3,L714&gt;=3),"Loyal",IF(K714&gt;=3,"Recent / New",IF(L714&gt;=3,"At Risk","Hibernating / Lost"))))</f>
        <v>Hibernating / Lost</v>
      </c>
      <c r="N714" s="54" t="n">
        <f aca="false">IF(AND(Calc!$C$2&lt;=2009,Calc!$C$3&gt;=2009),F714,0)+IF(AND(Calc!$C$2&lt;=2010,Calc!$C$3&gt;=2010),G714,0)+IF(AND(Calc!$C$2&lt;=2011,Calc!$C$3&gt;=2011),H714,0)</f>
        <v>129.22</v>
      </c>
      <c r="O714" s="61" t="n">
        <f aca="false">IF(AND(N714&gt;0,OR(Calc!$C$4="*",B714=Calc!$C$4)),N714+ROW()*0.000000001,0)</f>
        <v>129.220000714</v>
      </c>
    </row>
    <row r="715" customFormat="false" ht="15" hidden="false" customHeight="false" outlineLevel="0" collapsed="false">
      <c r="A715" s="49" t="n">
        <v>13072</v>
      </c>
      <c r="B715" s="49" t="s">
        <v>189</v>
      </c>
      <c r="C715" s="63" t="n">
        <v>40620</v>
      </c>
      <c r="D715" s="63" t="n">
        <v>40620</v>
      </c>
      <c r="E715" s="49" t="n">
        <v>1</v>
      </c>
      <c r="F715" s="54" t="n">
        <v>0</v>
      </c>
      <c r="G715" s="54" t="n">
        <v>0</v>
      </c>
      <c r="H715" s="54" t="n">
        <v>177.15</v>
      </c>
      <c r="I715" s="54" t="n">
        <f aca="false">SUM(F715:H715)</f>
        <v>177.15</v>
      </c>
      <c r="J715" s="49" t="n">
        <f aca="false">Calc!$C$5-D715</f>
        <v>267</v>
      </c>
      <c r="K715" s="49" t="n">
        <f aca="false">IF(J715&lt;=Calc!$C$11,4,IF(J715&lt;=Calc!$C$12,3,IF(J715&lt;=Calc!$C$13,2,1)))</f>
        <v>2</v>
      </c>
      <c r="L715" s="49" t="n">
        <f aca="false">1+(E715&gt;=Calc!$C$16)+(E715&gt;=Calc!$C$17)+(E715&gt;=Calc!$C$18)</f>
        <v>1</v>
      </c>
      <c r="M715" s="49" t="str">
        <f aca="false">IF(AND(K715=4,L715&gt;=3),"Champions",IF(AND(K715=3,L715&gt;=3),"Loyal",IF(K715&gt;=3,"Recent / New",IF(L715&gt;=3,"At Risk","Hibernating / Lost"))))</f>
        <v>Hibernating / Lost</v>
      </c>
      <c r="N715" s="54" t="n">
        <f aca="false">IF(AND(Calc!$C$2&lt;=2009,Calc!$C$3&gt;=2009),F715,0)+IF(AND(Calc!$C$2&lt;=2010,Calc!$C$3&gt;=2010),G715,0)+IF(AND(Calc!$C$2&lt;=2011,Calc!$C$3&gt;=2011),H715,0)</f>
        <v>177.15</v>
      </c>
      <c r="O715" s="61" t="n">
        <f aca="false">IF(AND(N715&gt;0,OR(Calc!$C$4="*",B715=Calc!$C$4)),N715+ROW()*0.000000001,0)</f>
        <v>177.150000715</v>
      </c>
    </row>
    <row r="716" customFormat="false" ht="15" hidden="false" customHeight="false" outlineLevel="0" collapsed="false">
      <c r="A716" s="49" t="n">
        <v>13073</v>
      </c>
      <c r="B716" s="49" t="s">
        <v>189</v>
      </c>
      <c r="C716" s="63" t="n">
        <v>40449</v>
      </c>
      <c r="D716" s="63" t="n">
        <v>40475</v>
      </c>
      <c r="E716" s="49" t="n">
        <v>2</v>
      </c>
      <c r="F716" s="54" t="n">
        <v>0</v>
      </c>
      <c r="G716" s="54" t="n">
        <v>418.08</v>
      </c>
      <c r="H716" s="54" t="n">
        <v>0</v>
      </c>
      <c r="I716" s="54" t="n">
        <f aca="false">SUM(F716:H716)</f>
        <v>418.08</v>
      </c>
      <c r="J716" s="49" t="n">
        <f aca="false">Calc!$C$5-D716</f>
        <v>412</v>
      </c>
      <c r="K716" s="49" t="n">
        <f aca="false">IF(J716&lt;=Calc!$C$11,4,IF(J716&lt;=Calc!$C$12,3,IF(J716&lt;=Calc!$C$13,2,1)))</f>
        <v>1</v>
      </c>
      <c r="L716" s="49" t="n">
        <f aca="false">1+(E716&gt;=Calc!$C$16)+(E716&gt;=Calc!$C$17)+(E716&gt;=Calc!$C$18)</f>
        <v>2</v>
      </c>
      <c r="M716" s="49" t="str">
        <f aca="false">IF(AND(K716=4,L716&gt;=3),"Champions",IF(AND(K716=3,L716&gt;=3),"Loyal",IF(K716&gt;=3,"Recent / New",IF(L716&gt;=3,"At Risk","Hibernating / Lost"))))</f>
        <v>Hibernating / Lost</v>
      </c>
      <c r="N716" s="54" t="n">
        <f aca="false">IF(AND(Calc!$C$2&lt;=2009,Calc!$C$3&gt;=2009),F716,0)+IF(AND(Calc!$C$2&lt;=2010,Calc!$C$3&gt;=2010),G716,0)+IF(AND(Calc!$C$2&lt;=2011,Calc!$C$3&gt;=2011),H716,0)</f>
        <v>418.08</v>
      </c>
      <c r="O716" s="61" t="n">
        <f aca="false">IF(AND(N716&gt;0,OR(Calc!$C$4="*",B716=Calc!$C$4)),N716+ROW()*0.000000001,0)</f>
        <v>418.080000716</v>
      </c>
    </row>
    <row r="717" customFormat="false" ht="15" hidden="false" customHeight="false" outlineLevel="0" collapsed="false">
      <c r="A717" s="49" t="n">
        <v>13074</v>
      </c>
      <c r="B717" s="49" t="s">
        <v>189</v>
      </c>
      <c r="C717" s="63" t="n">
        <v>40163</v>
      </c>
      <c r="D717" s="63" t="n">
        <v>40375</v>
      </c>
      <c r="E717" s="49" t="n">
        <v>4</v>
      </c>
      <c r="F717" s="54" t="n">
        <v>313.3</v>
      </c>
      <c r="G717" s="54" t="n">
        <v>1049.54</v>
      </c>
      <c r="H717" s="54" t="n">
        <v>0</v>
      </c>
      <c r="I717" s="54" t="n">
        <f aca="false">SUM(F717:H717)</f>
        <v>1362.84</v>
      </c>
      <c r="J717" s="49" t="n">
        <f aca="false">Calc!$C$5-D717</f>
        <v>512</v>
      </c>
      <c r="K717" s="49" t="n">
        <f aca="false">IF(J717&lt;=Calc!$C$11,4,IF(J717&lt;=Calc!$C$12,3,IF(J717&lt;=Calc!$C$13,2,1)))</f>
        <v>1</v>
      </c>
      <c r="L717" s="49" t="n">
        <f aca="false">1+(E717&gt;=Calc!$C$16)+(E717&gt;=Calc!$C$17)+(E717&gt;=Calc!$C$18)</f>
        <v>3</v>
      </c>
      <c r="M717" s="49" t="str">
        <f aca="false">IF(AND(K717=4,L717&gt;=3),"Champions",IF(AND(K717=3,L717&gt;=3),"Loyal",IF(K717&gt;=3,"Recent / New",IF(L717&gt;=3,"At Risk","Hibernating / Lost"))))</f>
        <v>At Risk</v>
      </c>
      <c r="N717" s="54" t="n">
        <f aca="false">IF(AND(Calc!$C$2&lt;=2009,Calc!$C$3&gt;=2009),F717,0)+IF(AND(Calc!$C$2&lt;=2010,Calc!$C$3&gt;=2010),G717,0)+IF(AND(Calc!$C$2&lt;=2011,Calc!$C$3&gt;=2011),H717,0)</f>
        <v>1362.84</v>
      </c>
      <c r="O717" s="61" t="n">
        <f aca="false">IF(AND(N717&gt;0,OR(Calc!$C$4="*",B717=Calc!$C$4)),N717+ROW()*0.000000001,0)</f>
        <v>1362.840000717</v>
      </c>
    </row>
    <row r="718" customFormat="false" ht="15" hidden="false" customHeight="false" outlineLevel="0" collapsed="false">
      <c r="A718" s="49" t="n">
        <v>13075</v>
      </c>
      <c r="B718" s="49" t="s">
        <v>189</v>
      </c>
      <c r="C718" s="63" t="n">
        <v>40757</v>
      </c>
      <c r="D718" s="63" t="n">
        <v>40757</v>
      </c>
      <c r="E718" s="49" t="n">
        <v>1</v>
      </c>
      <c r="F718" s="54" t="n">
        <v>0</v>
      </c>
      <c r="G718" s="54" t="n">
        <v>0</v>
      </c>
      <c r="H718" s="54" t="n">
        <v>919.61</v>
      </c>
      <c r="I718" s="54" t="n">
        <f aca="false">SUM(F718:H718)</f>
        <v>919.61</v>
      </c>
      <c r="J718" s="49" t="n">
        <f aca="false">Calc!$C$5-D718</f>
        <v>130</v>
      </c>
      <c r="K718" s="49" t="n">
        <f aca="false">IF(J718&lt;=Calc!$C$11,4,IF(J718&lt;=Calc!$C$12,3,IF(J718&lt;=Calc!$C$13,2,1)))</f>
        <v>2</v>
      </c>
      <c r="L718" s="49" t="n">
        <f aca="false">1+(E718&gt;=Calc!$C$16)+(E718&gt;=Calc!$C$17)+(E718&gt;=Calc!$C$18)</f>
        <v>1</v>
      </c>
      <c r="M718" s="49" t="str">
        <f aca="false">IF(AND(K718=4,L718&gt;=3),"Champions",IF(AND(K718=3,L718&gt;=3),"Loyal",IF(K718&gt;=3,"Recent / New",IF(L718&gt;=3,"At Risk","Hibernating / Lost"))))</f>
        <v>Hibernating / Lost</v>
      </c>
      <c r="N718" s="54" t="n">
        <f aca="false">IF(AND(Calc!$C$2&lt;=2009,Calc!$C$3&gt;=2009),F718,0)+IF(AND(Calc!$C$2&lt;=2010,Calc!$C$3&gt;=2010),G718,0)+IF(AND(Calc!$C$2&lt;=2011,Calc!$C$3&gt;=2011),H718,0)</f>
        <v>919.61</v>
      </c>
      <c r="O718" s="61" t="n">
        <f aca="false">IF(AND(N718&gt;0,OR(Calc!$C$4="*",B718=Calc!$C$4)),N718+ROW()*0.000000001,0)</f>
        <v>919.610000718</v>
      </c>
    </row>
    <row r="719" customFormat="false" ht="15" hidden="false" customHeight="false" outlineLevel="0" collapsed="false">
      <c r="A719" s="49" t="n">
        <v>13076</v>
      </c>
      <c r="B719" s="49" t="s">
        <v>189</v>
      </c>
      <c r="C719" s="63" t="n">
        <v>40429</v>
      </c>
      <c r="D719" s="63" t="n">
        <v>40429</v>
      </c>
      <c r="E719" s="49" t="n">
        <v>1</v>
      </c>
      <c r="F719" s="54" t="n">
        <v>0</v>
      </c>
      <c r="G719" s="54" t="n">
        <v>135.4</v>
      </c>
      <c r="H719" s="54" t="n">
        <v>0</v>
      </c>
      <c r="I719" s="54" t="n">
        <f aca="false">SUM(F719:H719)</f>
        <v>135.4</v>
      </c>
      <c r="J719" s="49" t="n">
        <f aca="false">Calc!$C$5-D719</f>
        <v>458</v>
      </c>
      <c r="K719" s="49" t="n">
        <f aca="false">IF(J719&lt;=Calc!$C$11,4,IF(J719&lt;=Calc!$C$12,3,IF(J719&lt;=Calc!$C$13,2,1)))</f>
        <v>1</v>
      </c>
      <c r="L719" s="49" t="n">
        <f aca="false">1+(E719&gt;=Calc!$C$16)+(E719&gt;=Calc!$C$17)+(E719&gt;=Calc!$C$18)</f>
        <v>1</v>
      </c>
      <c r="M719" s="49" t="str">
        <f aca="false">IF(AND(K719=4,L719&gt;=3),"Champions",IF(AND(K719=3,L719&gt;=3),"Loyal",IF(K719&gt;=3,"Recent / New",IF(L719&gt;=3,"At Risk","Hibernating / Lost"))))</f>
        <v>Hibernating / Lost</v>
      </c>
      <c r="N719" s="54" t="n">
        <f aca="false">IF(AND(Calc!$C$2&lt;=2009,Calc!$C$3&gt;=2009),F719,0)+IF(AND(Calc!$C$2&lt;=2010,Calc!$C$3&gt;=2010),G719,0)+IF(AND(Calc!$C$2&lt;=2011,Calc!$C$3&gt;=2011),H719,0)</f>
        <v>135.4</v>
      </c>
      <c r="O719" s="61" t="n">
        <f aca="false">IF(AND(N719&gt;0,OR(Calc!$C$4="*",B719=Calc!$C$4)),N719+ROW()*0.000000001,0)</f>
        <v>135.400000719</v>
      </c>
    </row>
    <row r="720" customFormat="false" ht="15" hidden="false" customHeight="false" outlineLevel="0" collapsed="false">
      <c r="A720" s="49" t="n">
        <v>13077</v>
      </c>
      <c r="B720" s="49" t="s">
        <v>189</v>
      </c>
      <c r="C720" s="63" t="n">
        <v>40158</v>
      </c>
      <c r="D720" s="63" t="n">
        <v>40885</v>
      </c>
      <c r="E720" s="49" t="n">
        <v>11</v>
      </c>
      <c r="F720" s="54" t="n">
        <v>638.59</v>
      </c>
      <c r="G720" s="54" t="n">
        <v>1663.26</v>
      </c>
      <c r="H720" s="54" t="n">
        <v>414.3</v>
      </c>
      <c r="I720" s="54" t="n">
        <f aca="false">SUM(F720:H720)</f>
        <v>2716.15</v>
      </c>
      <c r="J720" s="49" t="n">
        <f aca="false">Calc!$C$5-D720</f>
        <v>2</v>
      </c>
      <c r="K720" s="49" t="n">
        <f aca="false">IF(J720&lt;=Calc!$C$11,4,IF(J720&lt;=Calc!$C$12,3,IF(J720&lt;=Calc!$C$13,2,1)))</f>
        <v>4</v>
      </c>
      <c r="L720" s="49" t="n">
        <f aca="false">1+(E720&gt;=Calc!$C$16)+(E720&gt;=Calc!$C$17)+(E720&gt;=Calc!$C$18)</f>
        <v>4</v>
      </c>
      <c r="M720" s="49" t="str">
        <f aca="false">IF(AND(K720=4,L720&gt;=3),"Champions",IF(AND(K720=3,L720&gt;=3),"Loyal",IF(K720&gt;=3,"Recent / New",IF(L720&gt;=3,"At Risk","Hibernating / Lost"))))</f>
        <v>Champions</v>
      </c>
      <c r="N720" s="54" t="n">
        <f aca="false">IF(AND(Calc!$C$2&lt;=2009,Calc!$C$3&gt;=2009),F720,0)+IF(AND(Calc!$C$2&lt;=2010,Calc!$C$3&gt;=2010),G720,0)+IF(AND(Calc!$C$2&lt;=2011,Calc!$C$3&gt;=2011),H720,0)</f>
        <v>2716.15</v>
      </c>
      <c r="O720" s="61" t="n">
        <f aca="false">IF(AND(N720&gt;0,OR(Calc!$C$4="*",B720=Calc!$C$4)),N720+ROW()*0.000000001,0)</f>
        <v>2716.15000072</v>
      </c>
    </row>
    <row r="721" customFormat="false" ht="15" hidden="false" customHeight="false" outlineLevel="0" collapsed="false">
      <c r="A721" s="49" t="n">
        <v>13078</v>
      </c>
      <c r="B721" s="49" t="s">
        <v>189</v>
      </c>
      <c r="C721" s="63" t="n">
        <v>40148</v>
      </c>
      <c r="D721" s="63" t="n">
        <v>40883</v>
      </c>
      <c r="E721" s="49" t="n">
        <v>57</v>
      </c>
      <c r="F721" s="54" t="n">
        <v>2278.3</v>
      </c>
      <c r="G721" s="54" t="n">
        <v>14532.12</v>
      </c>
      <c r="H721" s="54" t="n">
        <v>11559.02</v>
      </c>
      <c r="I721" s="54" t="n">
        <f aca="false">SUM(F721:H721)</f>
        <v>28369.44</v>
      </c>
      <c r="J721" s="49" t="n">
        <f aca="false">Calc!$C$5-D721</f>
        <v>4</v>
      </c>
      <c r="K721" s="49" t="n">
        <f aca="false">IF(J721&lt;=Calc!$C$11,4,IF(J721&lt;=Calc!$C$12,3,IF(J721&lt;=Calc!$C$13,2,1)))</f>
        <v>4</v>
      </c>
      <c r="L721" s="49" t="n">
        <f aca="false">1+(E721&gt;=Calc!$C$16)+(E721&gt;=Calc!$C$17)+(E721&gt;=Calc!$C$18)</f>
        <v>4</v>
      </c>
      <c r="M721" s="49" t="str">
        <f aca="false">IF(AND(K721=4,L721&gt;=3),"Champions",IF(AND(K721=3,L721&gt;=3),"Loyal",IF(K721&gt;=3,"Recent / New",IF(L721&gt;=3,"At Risk","Hibernating / Lost"))))</f>
        <v>Champions</v>
      </c>
      <c r="N721" s="54" t="n">
        <f aca="false">IF(AND(Calc!$C$2&lt;=2009,Calc!$C$3&gt;=2009),F721,0)+IF(AND(Calc!$C$2&lt;=2010,Calc!$C$3&gt;=2010),G721,0)+IF(AND(Calc!$C$2&lt;=2011,Calc!$C$3&gt;=2011),H721,0)</f>
        <v>28369.44</v>
      </c>
      <c r="O721" s="61" t="n">
        <f aca="false">IF(AND(N721&gt;0,OR(Calc!$C$4="*",B721=Calc!$C$4)),N721+ROW()*0.000000001,0)</f>
        <v>28369.440000721</v>
      </c>
    </row>
    <row r="722" customFormat="false" ht="15" hidden="false" customHeight="false" outlineLevel="0" collapsed="false">
      <c r="A722" s="49" t="n">
        <v>13079</v>
      </c>
      <c r="B722" s="49" t="s">
        <v>189</v>
      </c>
      <c r="C722" s="63" t="n">
        <v>40469</v>
      </c>
      <c r="D722" s="63" t="n">
        <v>40882</v>
      </c>
      <c r="E722" s="49" t="n">
        <v>6</v>
      </c>
      <c r="F722" s="54" t="n">
        <v>0</v>
      </c>
      <c r="G722" s="54" t="n">
        <v>199.08</v>
      </c>
      <c r="H722" s="54" t="n">
        <v>220.1</v>
      </c>
      <c r="I722" s="54" t="n">
        <f aca="false">SUM(F722:H722)</f>
        <v>419.18</v>
      </c>
      <c r="J722" s="49" t="n">
        <f aca="false">Calc!$C$5-D722</f>
        <v>5</v>
      </c>
      <c r="K722" s="49" t="n">
        <f aca="false">IF(J722&lt;=Calc!$C$11,4,IF(J722&lt;=Calc!$C$12,3,IF(J722&lt;=Calc!$C$13,2,1)))</f>
        <v>4</v>
      </c>
      <c r="L722" s="49" t="n">
        <f aca="false">1+(E722&gt;=Calc!$C$16)+(E722&gt;=Calc!$C$17)+(E722&gt;=Calc!$C$18)</f>
        <v>3</v>
      </c>
      <c r="M722" s="49" t="str">
        <f aca="false">IF(AND(K722=4,L722&gt;=3),"Champions",IF(AND(K722=3,L722&gt;=3),"Loyal",IF(K722&gt;=3,"Recent / New",IF(L722&gt;=3,"At Risk","Hibernating / Lost"))))</f>
        <v>Champions</v>
      </c>
      <c r="N722" s="54" t="n">
        <f aca="false">IF(AND(Calc!$C$2&lt;=2009,Calc!$C$3&gt;=2009),F722,0)+IF(AND(Calc!$C$2&lt;=2010,Calc!$C$3&gt;=2010),G722,0)+IF(AND(Calc!$C$2&lt;=2011,Calc!$C$3&gt;=2011),H722,0)</f>
        <v>419.18</v>
      </c>
      <c r="O722" s="61" t="n">
        <f aca="false">IF(AND(N722&gt;0,OR(Calc!$C$4="*",B722=Calc!$C$4)),N722+ROW()*0.000000001,0)</f>
        <v>419.180000722</v>
      </c>
    </row>
    <row r="723" customFormat="false" ht="15" hidden="false" customHeight="false" outlineLevel="0" collapsed="false">
      <c r="A723" s="49" t="n">
        <v>13080</v>
      </c>
      <c r="B723" s="49" t="s">
        <v>189</v>
      </c>
      <c r="C723" s="63" t="n">
        <v>40277</v>
      </c>
      <c r="D723" s="63" t="n">
        <v>40707</v>
      </c>
      <c r="E723" s="49" t="n">
        <v>4</v>
      </c>
      <c r="F723" s="54" t="n">
        <v>0</v>
      </c>
      <c r="G723" s="54" t="n">
        <v>202.75</v>
      </c>
      <c r="H723" s="54" t="n">
        <v>58.08</v>
      </c>
      <c r="I723" s="54" t="n">
        <f aca="false">SUM(F723:H723)</f>
        <v>260.83</v>
      </c>
      <c r="J723" s="49" t="n">
        <f aca="false">Calc!$C$5-D723</f>
        <v>180</v>
      </c>
      <c r="K723" s="49" t="n">
        <f aca="false">IF(J723&lt;=Calc!$C$11,4,IF(J723&lt;=Calc!$C$12,3,IF(J723&lt;=Calc!$C$13,2,1)))</f>
        <v>2</v>
      </c>
      <c r="L723" s="49" t="n">
        <f aca="false">1+(E723&gt;=Calc!$C$16)+(E723&gt;=Calc!$C$17)+(E723&gt;=Calc!$C$18)</f>
        <v>3</v>
      </c>
      <c r="M723" s="49" t="str">
        <f aca="false">IF(AND(K723=4,L723&gt;=3),"Champions",IF(AND(K723=3,L723&gt;=3),"Loyal",IF(K723&gt;=3,"Recent / New",IF(L723&gt;=3,"At Risk","Hibernating / Lost"))))</f>
        <v>At Risk</v>
      </c>
      <c r="N723" s="54" t="n">
        <f aca="false">IF(AND(Calc!$C$2&lt;=2009,Calc!$C$3&gt;=2009),F723,0)+IF(AND(Calc!$C$2&lt;=2010,Calc!$C$3&gt;=2010),G723,0)+IF(AND(Calc!$C$2&lt;=2011,Calc!$C$3&gt;=2011),H723,0)</f>
        <v>260.83</v>
      </c>
      <c r="O723" s="61" t="n">
        <f aca="false">IF(AND(N723&gt;0,OR(Calc!$C$4="*",B723=Calc!$C$4)),N723+ROW()*0.000000001,0)</f>
        <v>260.830000723</v>
      </c>
    </row>
    <row r="724" customFormat="false" ht="15" hidden="false" customHeight="false" outlineLevel="0" collapsed="false">
      <c r="A724" s="49" t="n">
        <v>13081</v>
      </c>
      <c r="B724" s="49" t="s">
        <v>189</v>
      </c>
      <c r="C724" s="63" t="n">
        <v>40155</v>
      </c>
      <c r="D724" s="63" t="n">
        <v>40875</v>
      </c>
      <c r="E724" s="49" t="n">
        <v>28</v>
      </c>
      <c r="F724" s="54" t="n">
        <v>2285.58</v>
      </c>
      <c r="G724" s="54" t="n">
        <v>28078.09</v>
      </c>
      <c r="H724" s="54" t="n">
        <v>25605.3</v>
      </c>
      <c r="I724" s="54" t="n">
        <f aca="false">SUM(F724:H724)</f>
        <v>55968.97</v>
      </c>
      <c r="J724" s="49" t="n">
        <f aca="false">Calc!$C$5-D724</f>
        <v>12</v>
      </c>
      <c r="K724" s="49" t="n">
        <f aca="false">IF(J724&lt;=Calc!$C$11,4,IF(J724&lt;=Calc!$C$12,3,IF(J724&lt;=Calc!$C$13,2,1)))</f>
        <v>4</v>
      </c>
      <c r="L724" s="49" t="n">
        <f aca="false">1+(E724&gt;=Calc!$C$16)+(E724&gt;=Calc!$C$17)+(E724&gt;=Calc!$C$18)</f>
        <v>4</v>
      </c>
      <c r="M724" s="49" t="str">
        <f aca="false">IF(AND(K724=4,L724&gt;=3),"Champions",IF(AND(K724=3,L724&gt;=3),"Loyal",IF(K724&gt;=3,"Recent / New",IF(L724&gt;=3,"At Risk","Hibernating / Lost"))))</f>
        <v>Champions</v>
      </c>
      <c r="N724" s="54" t="n">
        <f aca="false">IF(AND(Calc!$C$2&lt;=2009,Calc!$C$3&gt;=2009),F724,0)+IF(AND(Calc!$C$2&lt;=2010,Calc!$C$3&gt;=2010),G724,0)+IF(AND(Calc!$C$2&lt;=2011,Calc!$C$3&gt;=2011),H724,0)</f>
        <v>55968.97</v>
      </c>
      <c r="O724" s="61" t="n">
        <f aca="false">IF(AND(N724&gt;0,OR(Calc!$C$4="*",B724=Calc!$C$4)),N724+ROW()*0.000000001,0)</f>
        <v>55968.970000724</v>
      </c>
    </row>
    <row r="725" customFormat="false" ht="15" hidden="false" customHeight="false" outlineLevel="0" collapsed="false">
      <c r="A725" s="49" t="n">
        <v>13082</v>
      </c>
      <c r="B725" s="49" t="s">
        <v>189</v>
      </c>
      <c r="C725" s="63" t="n">
        <v>40169</v>
      </c>
      <c r="D725" s="63" t="n">
        <v>40760</v>
      </c>
      <c r="E725" s="49" t="n">
        <v>21</v>
      </c>
      <c r="F725" s="54" t="n">
        <v>192.18</v>
      </c>
      <c r="G725" s="54" t="n">
        <v>3481.26</v>
      </c>
      <c r="H725" s="54" t="n">
        <v>3595.48</v>
      </c>
      <c r="I725" s="54" t="n">
        <f aca="false">SUM(F725:H725)</f>
        <v>7268.92</v>
      </c>
      <c r="J725" s="49" t="n">
        <f aca="false">Calc!$C$5-D725</f>
        <v>127</v>
      </c>
      <c r="K725" s="49" t="n">
        <f aca="false">IF(J725&lt;=Calc!$C$11,4,IF(J725&lt;=Calc!$C$12,3,IF(J725&lt;=Calc!$C$13,2,1)))</f>
        <v>2</v>
      </c>
      <c r="L725" s="49" t="n">
        <f aca="false">1+(E725&gt;=Calc!$C$16)+(E725&gt;=Calc!$C$17)+(E725&gt;=Calc!$C$18)</f>
        <v>4</v>
      </c>
      <c r="M725" s="49" t="str">
        <f aca="false">IF(AND(K725=4,L725&gt;=3),"Champions",IF(AND(K725=3,L725&gt;=3),"Loyal",IF(K725&gt;=3,"Recent / New",IF(L725&gt;=3,"At Risk","Hibernating / Lost"))))</f>
        <v>At Risk</v>
      </c>
      <c r="N725" s="54" t="n">
        <f aca="false">IF(AND(Calc!$C$2&lt;=2009,Calc!$C$3&gt;=2009),F725,0)+IF(AND(Calc!$C$2&lt;=2010,Calc!$C$3&gt;=2010),G725,0)+IF(AND(Calc!$C$2&lt;=2011,Calc!$C$3&gt;=2011),H725,0)</f>
        <v>7268.92</v>
      </c>
      <c r="O725" s="61" t="n">
        <f aca="false">IF(AND(N725&gt;0,OR(Calc!$C$4="*",B725=Calc!$C$4)),N725+ROW()*0.000000001,0)</f>
        <v>7268.920000725</v>
      </c>
    </row>
    <row r="726" customFormat="false" ht="15" hidden="false" customHeight="false" outlineLevel="0" collapsed="false">
      <c r="A726" s="49" t="n">
        <v>13083</v>
      </c>
      <c r="B726" s="49" t="s">
        <v>189</v>
      </c>
      <c r="C726" s="63" t="n">
        <v>40461</v>
      </c>
      <c r="D726" s="63" t="n">
        <v>40882</v>
      </c>
      <c r="E726" s="49" t="n">
        <v>3</v>
      </c>
      <c r="F726" s="54" t="n">
        <v>0</v>
      </c>
      <c r="G726" s="54" t="n">
        <v>91.68</v>
      </c>
      <c r="H726" s="54" t="n">
        <v>303.75</v>
      </c>
      <c r="I726" s="54" t="n">
        <f aca="false">SUM(F726:H726)</f>
        <v>395.43</v>
      </c>
      <c r="J726" s="49" t="n">
        <f aca="false">Calc!$C$5-D726</f>
        <v>5</v>
      </c>
      <c r="K726" s="49" t="n">
        <f aca="false">IF(J726&lt;=Calc!$C$11,4,IF(J726&lt;=Calc!$C$12,3,IF(J726&lt;=Calc!$C$13,2,1)))</f>
        <v>4</v>
      </c>
      <c r="L726" s="49" t="n">
        <f aca="false">1+(E726&gt;=Calc!$C$16)+(E726&gt;=Calc!$C$17)+(E726&gt;=Calc!$C$18)</f>
        <v>2</v>
      </c>
      <c r="M726" s="49" t="str">
        <f aca="false">IF(AND(K726=4,L726&gt;=3),"Champions",IF(AND(K726=3,L726&gt;=3),"Loyal",IF(K726&gt;=3,"Recent / New",IF(L726&gt;=3,"At Risk","Hibernating / Lost"))))</f>
        <v>Recent / New</v>
      </c>
      <c r="N726" s="54" t="n">
        <f aca="false">IF(AND(Calc!$C$2&lt;=2009,Calc!$C$3&gt;=2009),F726,0)+IF(AND(Calc!$C$2&lt;=2010,Calc!$C$3&gt;=2010),G726,0)+IF(AND(Calc!$C$2&lt;=2011,Calc!$C$3&gt;=2011),H726,0)</f>
        <v>395.43</v>
      </c>
      <c r="O726" s="61" t="n">
        <f aca="false">IF(AND(N726&gt;0,OR(Calc!$C$4="*",B726=Calc!$C$4)),N726+ROW()*0.000000001,0)</f>
        <v>395.430000726</v>
      </c>
    </row>
    <row r="727" customFormat="false" ht="15" hidden="false" customHeight="false" outlineLevel="0" collapsed="false">
      <c r="A727" s="49" t="n">
        <v>13084</v>
      </c>
      <c r="B727" s="49" t="s">
        <v>189</v>
      </c>
      <c r="C727" s="63" t="n">
        <v>40395</v>
      </c>
      <c r="D727" s="63" t="n">
        <v>40395</v>
      </c>
      <c r="E727" s="49" t="n">
        <v>1</v>
      </c>
      <c r="F727" s="54" t="n">
        <v>0</v>
      </c>
      <c r="G727" s="54" t="n">
        <v>116.45</v>
      </c>
      <c r="H727" s="54" t="n">
        <v>0</v>
      </c>
      <c r="I727" s="54" t="n">
        <f aca="false">SUM(F727:H727)</f>
        <v>116.45</v>
      </c>
      <c r="J727" s="49" t="n">
        <f aca="false">Calc!$C$5-D727</f>
        <v>492</v>
      </c>
      <c r="K727" s="49" t="n">
        <f aca="false">IF(J727&lt;=Calc!$C$11,4,IF(J727&lt;=Calc!$C$12,3,IF(J727&lt;=Calc!$C$13,2,1)))</f>
        <v>1</v>
      </c>
      <c r="L727" s="49" t="n">
        <f aca="false">1+(E727&gt;=Calc!$C$16)+(E727&gt;=Calc!$C$17)+(E727&gt;=Calc!$C$18)</f>
        <v>1</v>
      </c>
      <c r="M727" s="49" t="str">
        <f aca="false">IF(AND(K727=4,L727&gt;=3),"Champions",IF(AND(K727=3,L727&gt;=3),"Loyal",IF(K727&gt;=3,"Recent / New",IF(L727&gt;=3,"At Risk","Hibernating / Lost"))))</f>
        <v>Hibernating / Lost</v>
      </c>
      <c r="N727" s="54" t="n">
        <f aca="false">IF(AND(Calc!$C$2&lt;=2009,Calc!$C$3&gt;=2009),F727,0)+IF(AND(Calc!$C$2&lt;=2010,Calc!$C$3&gt;=2010),G727,0)+IF(AND(Calc!$C$2&lt;=2011,Calc!$C$3&gt;=2011),H727,0)</f>
        <v>116.45</v>
      </c>
      <c r="O727" s="61" t="n">
        <f aca="false">IF(AND(N727&gt;0,OR(Calc!$C$4="*",B727=Calc!$C$4)),N727+ROW()*0.000000001,0)</f>
        <v>116.450000727</v>
      </c>
    </row>
    <row r="728" customFormat="false" ht="15" hidden="false" customHeight="false" outlineLevel="0" collapsed="false">
      <c r="A728" s="49" t="n">
        <v>13085</v>
      </c>
      <c r="B728" s="49" t="s">
        <v>189</v>
      </c>
      <c r="C728" s="63" t="n">
        <v>40148</v>
      </c>
      <c r="D728" s="63" t="n">
        <v>40729</v>
      </c>
      <c r="E728" s="49" t="n">
        <v>8</v>
      </c>
      <c r="F728" s="54" t="n">
        <v>1096.8</v>
      </c>
      <c r="G728" s="54" t="n">
        <v>920.4</v>
      </c>
      <c r="H728" s="54" t="n">
        <v>272.38</v>
      </c>
      <c r="I728" s="54" t="n">
        <f aca="false">SUM(F728:H728)</f>
        <v>2289.58</v>
      </c>
      <c r="J728" s="49" t="n">
        <f aca="false">Calc!$C$5-D728</f>
        <v>158</v>
      </c>
      <c r="K728" s="49" t="n">
        <f aca="false">IF(J728&lt;=Calc!$C$11,4,IF(J728&lt;=Calc!$C$12,3,IF(J728&lt;=Calc!$C$13,2,1)))</f>
        <v>2</v>
      </c>
      <c r="L728" s="49" t="n">
        <f aca="false">1+(E728&gt;=Calc!$C$16)+(E728&gt;=Calc!$C$17)+(E728&gt;=Calc!$C$18)</f>
        <v>4</v>
      </c>
      <c r="M728" s="49" t="str">
        <f aca="false">IF(AND(K728=4,L728&gt;=3),"Champions",IF(AND(K728=3,L728&gt;=3),"Loyal",IF(K728&gt;=3,"Recent / New",IF(L728&gt;=3,"At Risk","Hibernating / Lost"))))</f>
        <v>At Risk</v>
      </c>
      <c r="N728" s="54" t="n">
        <f aca="false">IF(AND(Calc!$C$2&lt;=2009,Calc!$C$3&gt;=2009),F728,0)+IF(AND(Calc!$C$2&lt;=2010,Calc!$C$3&gt;=2010),G728,0)+IF(AND(Calc!$C$2&lt;=2011,Calc!$C$3&gt;=2011),H728,0)</f>
        <v>2289.58</v>
      </c>
      <c r="O728" s="61" t="n">
        <f aca="false">IF(AND(N728&gt;0,OR(Calc!$C$4="*",B728=Calc!$C$4)),N728+ROW()*0.000000001,0)</f>
        <v>2289.580000728</v>
      </c>
    </row>
    <row r="729" customFormat="false" ht="15" hidden="false" customHeight="false" outlineLevel="0" collapsed="false">
      <c r="A729" s="49" t="n">
        <v>13086</v>
      </c>
      <c r="B729" s="49" t="s">
        <v>189</v>
      </c>
      <c r="C729" s="63" t="n">
        <v>40504</v>
      </c>
      <c r="D729" s="63" t="n">
        <v>40504</v>
      </c>
      <c r="E729" s="49" t="n">
        <v>1</v>
      </c>
      <c r="F729" s="54" t="n">
        <v>0</v>
      </c>
      <c r="G729" s="54" t="n">
        <v>439.33</v>
      </c>
      <c r="H729" s="54" t="n">
        <v>0</v>
      </c>
      <c r="I729" s="54" t="n">
        <f aca="false">SUM(F729:H729)</f>
        <v>439.33</v>
      </c>
      <c r="J729" s="49" t="n">
        <f aca="false">Calc!$C$5-D729</f>
        <v>383</v>
      </c>
      <c r="K729" s="49" t="n">
        <f aca="false">IF(J729&lt;=Calc!$C$11,4,IF(J729&lt;=Calc!$C$12,3,IF(J729&lt;=Calc!$C$13,2,1)))</f>
        <v>1</v>
      </c>
      <c r="L729" s="49" t="n">
        <f aca="false">1+(E729&gt;=Calc!$C$16)+(E729&gt;=Calc!$C$17)+(E729&gt;=Calc!$C$18)</f>
        <v>1</v>
      </c>
      <c r="M729" s="49" t="str">
        <f aca="false">IF(AND(K729=4,L729&gt;=3),"Champions",IF(AND(K729=3,L729&gt;=3),"Loyal",IF(K729&gt;=3,"Recent / New",IF(L729&gt;=3,"At Risk","Hibernating / Lost"))))</f>
        <v>Hibernating / Lost</v>
      </c>
      <c r="N729" s="54" t="n">
        <f aca="false">IF(AND(Calc!$C$2&lt;=2009,Calc!$C$3&gt;=2009),F729,0)+IF(AND(Calc!$C$2&lt;=2010,Calc!$C$3&gt;=2010),G729,0)+IF(AND(Calc!$C$2&lt;=2011,Calc!$C$3&gt;=2011),H729,0)</f>
        <v>439.33</v>
      </c>
      <c r="O729" s="61" t="n">
        <f aca="false">IF(AND(N729&gt;0,OR(Calc!$C$4="*",B729=Calc!$C$4)),N729+ROW()*0.000000001,0)</f>
        <v>439.330000729</v>
      </c>
    </row>
    <row r="730" customFormat="false" ht="15" hidden="false" customHeight="false" outlineLevel="0" collapsed="false">
      <c r="A730" s="49" t="n">
        <v>13087</v>
      </c>
      <c r="B730" s="49" t="s">
        <v>189</v>
      </c>
      <c r="C730" s="63" t="n">
        <v>40160</v>
      </c>
      <c r="D730" s="63" t="n">
        <v>40160</v>
      </c>
      <c r="E730" s="49" t="n">
        <v>1</v>
      </c>
      <c r="F730" s="54" t="n">
        <v>313.64</v>
      </c>
      <c r="G730" s="54" t="n">
        <v>0</v>
      </c>
      <c r="H730" s="54" t="n">
        <v>0</v>
      </c>
      <c r="I730" s="54" t="n">
        <f aca="false">SUM(F730:H730)</f>
        <v>313.64</v>
      </c>
      <c r="J730" s="49" t="n">
        <f aca="false">Calc!$C$5-D730</f>
        <v>727</v>
      </c>
      <c r="K730" s="49" t="n">
        <f aca="false">IF(J730&lt;=Calc!$C$11,4,IF(J730&lt;=Calc!$C$12,3,IF(J730&lt;=Calc!$C$13,2,1)))</f>
        <v>1</v>
      </c>
      <c r="L730" s="49" t="n">
        <f aca="false">1+(E730&gt;=Calc!$C$16)+(E730&gt;=Calc!$C$17)+(E730&gt;=Calc!$C$18)</f>
        <v>1</v>
      </c>
      <c r="M730" s="49" t="str">
        <f aca="false">IF(AND(K730=4,L730&gt;=3),"Champions",IF(AND(K730=3,L730&gt;=3),"Loyal",IF(K730&gt;=3,"Recent / New",IF(L730&gt;=3,"At Risk","Hibernating / Lost"))))</f>
        <v>Hibernating / Lost</v>
      </c>
      <c r="N730" s="54" t="n">
        <f aca="false">IF(AND(Calc!$C$2&lt;=2009,Calc!$C$3&gt;=2009),F730,0)+IF(AND(Calc!$C$2&lt;=2010,Calc!$C$3&gt;=2010),G730,0)+IF(AND(Calc!$C$2&lt;=2011,Calc!$C$3&gt;=2011),H730,0)</f>
        <v>313.64</v>
      </c>
      <c r="O730" s="61" t="n">
        <f aca="false">IF(AND(N730&gt;0,OR(Calc!$C$4="*",B730=Calc!$C$4)),N730+ROW()*0.000000001,0)</f>
        <v>313.64000073</v>
      </c>
    </row>
    <row r="731" customFormat="false" ht="15" hidden="false" customHeight="false" outlineLevel="0" collapsed="false">
      <c r="A731" s="49" t="n">
        <v>13088</v>
      </c>
      <c r="B731" s="49" t="s">
        <v>189</v>
      </c>
      <c r="C731" s="63" t="n">
        <v>40469</v>
      </c>
      <c r="D731" s="63" t="n">
        <v>40469</v>
      </c>
      <c r="E731" s="49" t="n">
        <v>1</v>
      </c>
      <c r="F731" s="54" t="n">
        <v>0</v>
      </c>
      <c r="G731" s="54" t="n">
        <v>236.11</v>
      </c>
      <c r="H731" s="54" t="n">
        <v>0</v>
      </c>
      <c r="I731" s="54" t="n">
        <f aca="false">SUM(F731:H731)</f>
        <v>236.11</v>
      </c>
      <c r="J731" s="49" t="n">
        <f aca="false">Calc!$C$5-D731</f>
        <v>418</v>
      </c>
      <c r="K731" s="49" t="n">
        <f aca="false">IF(J731&lt;=Calc!$C$11,4,IF(J731&lt;=Calc!$C$12,3,IF(J731&lt;=Calc!$C$13,2,1)))</f>
        <v>1</v>
      </c>
      <c r="L731" s="49" t="n">
        <f aca="false">1+(E731&gt;=Calc!$C$16)+(E731&gt;=Calc!$C$17)+(E731&gt;=Calc!$C$18)</f>
        <v>1</v>
      </c>
      <c r="M731" s="49" t="str">
        <f aca="false">IF(AND(K731=4,L731&gt;=3),"Champions",IF(AND(K731=3,L731&gt;=3),"Loyal",IF(K731&gt;=3,"Recent / New",IF(L731&gt;=3,"At Risk","Hibernating / Lost"))))</f>
        <v>Hibernating / Lost</v>
      </c>
      <c r="N731" s="54" t="n">
        <f aca="false">IF(AND(Calc!$C$2&lt;=2009,Calc!$C$3&gt;=2009),F731,0)+IF(AND(Calc!$C$2&lt;=2010,Calc!$C$3&gt;=2010),G731,0)+IF(AND(Calc!$C$2&lt;=2011,Calc!$C$3&gt;=2011),H731,0)</f>
        <v>236.11</v>
      </c>
      <c r="O731" s="61" t="n">
        <f aca="false">IF(AND(N731&gt;0,OR(Calc!$C$4="*",B731=Calc!$C$4)),N731+ROW()*0.000000001,0)</f>
        <v>236.110000731</v>
      </c>
    </row>
    <row r="732" customFormat="false" ht="15" hidden="false" customHeight="false" outlineLevel="0" collapsed="false">
      <c r="A732" s="49" t="n">
        <v>13089</v>
      </c>
      <c r="B732" s="49" t="s">
        <v>189</v>
      </c>
      <c r="C732" s="63" t="n">
        <v>40149</v>
      </c>
      <c r="D732" s="63" t="n">
        <v>40884</v>
      </c>
      <c r="E732" s="49" t="n">
        <v>203</v>
      </c>
      <c r="F732" s="54" t="n">
        <v>3095.95</v>
      </c>
      <c r="G732" s="54" t="n">
        <v>55308.37</v>
      </c>
      <c r="H732" s="54" t="n">
        <v>51488.92</v>
      </c>
      <c r="I732" s="54" t="n">
        <f aca="false">SUM(F732:H732)</f>
        <v>109893.24</v>
      </c>
      <c r="J732" s="49" t="n">
        <f aca="false">Calc!$C$5-D732</f>
        <v>3</v>
      </c>
      <c r="K732" s="49" t="n">
        <f aca="false">IF(J732&lt;=Calc!$C$11,4,IF(J732&lt;=Calc!$C$12,3,IF(J732&lt;=Calc!$C$13,2,1)))</f>
        <v>4</v>
      </c>
      <c r="L732" s="49" t="n">
        <f aca="false">1+(E732&gt;=Calc!$C$16)+(E732&gt;=Calc!$C$17)+(E732&gt;=Calc!$C$18)</f>
        <v>4</v>
      </c>
      <c r="M732" s="49" t="str">
        <f aca="false">IF(AND(K732=4,L732&gt;=3),"Champions",IF(AND(K732=3,L732&gt;=3),"Loyal",IF(K732&gt;=3,"Recent / New",IF(L732&gt;=3,"At Risk","Hibernating / Lost"))))</f>
        <v>Champions</v>
      </c>
      <c r="N732" s="54" t="n">
        <f aca="false">IF(AND(Calc!$C$2&lt;=2009,Calc!$C$3&gt;=2009),F732,0)+IF(AND(Calc!$C$2&lt;=2010,Calc!$C$3&gt;=2010),G732,0)+IF(AND(Calc!$C$2&lt;=2011,Calc!$C$3&gt;=2011),H732,0)</f>
        <v>109893.24</v>
      </c>
      <c r="O732" s="61" t="n">
        <f aca="false">IF(AND(N732&gt;0,OR(Calc!$C$4="*",B732=Calc!$C$4)),N732+ROW()*0.000000001,0)</f>
        <v>109893.240000732</v>
      </c>
    </row>
    <row r="733" customFormat="false" ht="15" hidden="false" customHeight="false" outlineLevel="0" collapsed="false">
      <c r="A733" s="49" t="n">
        <v>13090</v>
      </c>
      <c r="B733" s="49" t="s">
        <v>189</v>
      </c>
      <c r="C733" s="63" t="n">
        <v>40392</v>
      </c>
      <c r="D733" s="63" t="n">
        <v>40878</v>
      </c>
      <c r="E733" s="49" t="n">
        <v>23</v>
      </c>
      <c r="F733" s="54" t="n">
        <v>0</v>
      </c>
      <c r="G733" s="54" t="n">
        <v>5063.94</v>
      </c>
      <c r="H733" s="54" t="n">
        <v>7680.99</v>
      </c>
      <c r="I733" s="54" t="n">
        <f aca="false">SUM(F733:H733)</f>
        <v>12744.93</v>
      </c>
      <c r="J733" s="49" t="n">
        <f aca="false">Calc!$C$5-D733</f>
        <v>9</v>
      </c>
      <c r="K733" s="49" t="n">
        <f aca="false">IF(J733&lt;=Calc!$C$11,4,IF(J733&lt;=Calc!$C$12,3,IF(J733&lt;=Calc!$C$13,2,1)))</f>
        <v>4</v>
      </c>
      <c r="L733" s="49" t="n">
        <f aca="false">1+(E733&gt;=Calc!$C$16)+(E733&gt;=Calc!$C$17)+(E733&gt;=Calc!$C$18)</f>
        <v>4</v>
      </c>
      <c r="M733" s="49" t="str">
        <f aca="false">IF(AND(K733=4,L733&gt;=3),"Champions",IF(AND(K733=3,L733&gt;=3),"Loyal",IF(K733&gt;=3,"Recent / New",IF(L733&gt;=3,"At Risk","Hibernating / Lost"))))</f>
        <v>Champions</v>
      </c>
      <c r="N733" s="54" t="n">
        <f aca="false">IF(AND(Calc!$C$2&lt;=2009,Calc!$C$3&gt;=2009),F733,0)+IF(AND(Calc!$C$2&lt;=2010,Calc!$C$3&gt;=2010),G733,0)+IF(AND(Calc!$C$2&lt;=2011,Calc!$C$3&gt;=2011),H733,0)</f>
        <v>12744.93</v>
      </c>
      <c r="O733" s="61" t="n">
        <f aca="false">IF(AND(N733&gt;0,OR(Calc!$C$4="*",B733=Calc!$C$4)),N733+ROW()*0.000000001,0)</f>
        <v>12744.930000733</v>
      </c>
    </row>
    <row r="734" customFormat="false" ht="15" hidden="false" customHeight="false" outlineLevel="0" collapsed="false">
      <c r="A734" s="49" t="n">
        <v>13091</v>
      </c>
      <c r="B734" s="49" t="s">
        <v>189</v>
      </c>
      <c r="C734" s="63" t="n">
        <v>40157</v>
      </c>
      <c r="D734" s="63" t="n">
        <v>40858</v>
      </c>
      <c r="E734" s="49" t="n">
        <v>2</v>
      </c>
      <c r="F734" s="54" t="n">
        <v>-1663.06</v>
      </c>
      <c r="G734" s="54" t="n">
        <v>0</v>
      </c>
      <c r="H734" s="54" t="n">
        <v>319.82</v>
      </c>
      <c r="I734" s="54" t="n">
        <f aca="false">SUM(F734:H734)</f>
        <v>-1343.24</v>
      </c>
      <c r="J734" s="49" t="n">
        <f aca="false">Calc!$C$5-D734</f>
        <v>29</v>
      </c>
      <c r="K734" s="49" t="n">
        <f aca="false">IF(J734&lt;=Calc!$C$11,4,IF(J734&lt;=Calc!$C$12,3,IF(J734&lt;=Calc!$C$13,2,1)))</f>
        <v>3</v>
      </c>
      <c r="L734" s="49" t="n">
        <f aca="false">1+(E734&gt;=Calc!$C$16)+(E734&gt;=Calc!$C$17)+(E734&gt;=Calc!$C$18)</f>
        <v>2</v>
      </c>
      <c r="M734" s="49" t="str">
        <f aca="false">IF(AND(K734=4,L734&gt;=3),"Champions",IF(AND(K734=3,L734&gt;=3),"Loyal",IF(K734&gt;=3,"Recent / New",IF(L734&gt;=3,"At Risk","Hibernating / Lost"))))</f>
        <v>Recent / New</v>
      </c>
      <c r="N734" s="54" t="n">
        <f aca="false">IF(AND(Calc!$C$2&lt;=2009,Calc!$C$3&gt;=2009),F734,0)+IF(AND(Calc!$C$2&lt;=2010,Calc!$C$3&gt;=2010),G734,0)+IF(AND(Calc!$C$2&lt;=2011,Calc!$C$3&gt;=2011),H734,0)</f>
        <v>-1343.24</v>
      </c>
      <c r="O734" s="61" t="n">
        <f aca="false">IF(AND(N734&gt;0,OR(Calc!$C$4="*",B734=Calc!$C$4)),N734+ROW()*0.000000001,0)</f>
        <v>0</v>
      </c>
    </row>
    <row r="735" customFormat="false" ht="15" hidden="false" customHeight="false" outlineLevel="0" collapsed="false">
      <c r="A735" s="49" t="n">
        <v>13092</v>
      </c>
      <c r="B735" s="49" t="s">
        <v>189</v>
      </c>
      <c r="C735" s="63" t="n">
        <v>40219</v>
      </c>
      <c r="D735" s="63" t="n">
        <v>40816</v>
      </c>
      <c r="E735" s="49" t="n">
        <v>12</v>
      </c>
      <c r="F735" s="54" t="n">
        <v>0</v>
      </c>
      <c r="G735" s="54" t="n">
        <v>1732.95</v>
      </c>
      <c r="H735" s="54" t="n">
        <v>274.38</v>
      </c>
      <c r="I735" s="54" t="n">
        <f aca="false">SUM(F735:H735)</f>
        <v>2007.33</v>
      </c>
      <c r="J735" s="49" t="n">
        <f aca="false">Calc!$C$5-D735</f>
        <v>71</v>
      </c>
      <c r="K735" s="49" t="n">
        <f aca="false">IF(J735&lt;=Calc!$C$11,4,IF(J735&lt;=Calc!$C$12,3,IF(J735&lt;=Calc!$C$13,2,1)))</f>
        <v>3</v>
      </c>
      <c r="L735" s="49" t="n">
        <f aca="false">1+(E735&gt;=Calc!$C$16)+(E735&gt;=Calc!$C$17)+(E735&gt;=Calc!$C$18)</f>
        <v>4</v>
      </c>
      <c r="M735" s="49" t="str">
        <f aca="false">IF(AND(K735=4,L735&gt;=3),"Champions",IF(AND(K735=3,L735&gt;=3),"Loyal",IF(K735&gt;=3,"Recent / New",IF(L735&gt;=3,"At Risk","Hibernating / Lost"))))</f>
        <v>Loyal</v>
      </c>
      <c r="N735" s="54" t="n">
        <f aca="false">IF(AND(Calc!$C$2&lt;=2009,Calc!$C$3&gt;=2009),F735,0)+IF(AND(Calc!$C$2&lt;=2010,Calc!$C$3&gt;=2010),G735,0)+IF(AND(Calc!$C$2&lt;=2011,Calc!$C$3&gt;=2011),H735,0)</f>
        <v>2007.33</v>
      </c>
      <c r="O735" s="61" t="n">
        <f aca="false">IF(AND(N735&gt;0,OR(Calc!$C$4="*",B735=Calc!$C$4)),N735+ROW()*0.000000001,0)</f>
        <v>2007.330000735</v>
      </c>
    </row>
    <row r="736" customFormat="false" ht="15" hidden="false" customHeight="false" outlineLevel="0" collapsed="false">
      <c r="A736" s="49" t="n">
        <v>13093</v>
      </c>
      <c r="B736" s="49" t="s">
        <v>189</v>
      </c>
      <c r="C736" s="63" t="n">
        <v>40151</v>
      </c>
      <c r="D736" s="63" t="n">
        <v>40611</v>
      </c>
      <c r="E736" s="49" t="n">
        <v>55</v>
      </c>
      <c r="F736" s="54" t="n">
        <v>1943.47</v>
      </c>
      <c r="G736" s="54" t="n">
        <v>47393.87</v>
      </c>
      <c r="H736" s="54" t="n">
        <v>3945.96</v>
      </c>
      <c r="I736" s="54" t="n">
        <f aca="false">SUM(F736:H736)</f>
        <v>53283.3</v>
      </c>
      <c r="J736" s="49" t="n">
        <f aca="false">Calc!$C$5-D736</f>
        <v>276</v>
      </c>
      <c r="K736" s="49" t="n">
        <f aca="false">IF(J736&lt;=Calc!$C$11,4,IF(J736&lt;=Calc!$C$12,3,IF(J736&lt;=Calc!$C$13,2,1)))</f>
        <v>2</v>
      </c>
      <c r="L736" s="49" t="n">
        <f aca="false">1+(E736&gt;=Calc!$C$16)+(E736&gt;=Calc!$C$17)+(E736&gt;=Calc!$C$18)</f>
        <v>4</v>
      </c>
      <c r="M736" s="49" t="str">
        <f aca="false">IF(AND(K736=4,L736&gt;=3),"Champions",IF(AND(K736=3,L736&gt;=3),"Loyal",IF(K736&gt;=3,"Recent / New",IF(L736&gt;=3,"At Risk","Hibernating / Lost"))))</f>
        <v>At Risk</v>
      </c>
      <c r="N736" s="54" t="n">
        <f aca="false">IF(AND(Calc!$C$2&lt;=2009,Calc!$C$3&gt;=2009),F736,0)+IF(AND(Calc!$C$2&lt;=2010,Calc!$C$3&gt;=2010),G736,0)+IF(AND(Calc!$C$2&lt;=2011,Calc!$C$3&gt;=2011),H736,0)</f>
        <v>53283.3</v>
      </c>
      <c r="O736" s="61" t="n">
        <f aca="false">IF(AND(N736&gt;0,OR(Calc!$C$4="*",B736=Calc!$C$4)),N736+ROW()*0.000000001,0)</f>
        <v>53283.300000736</v>
      </c>
    </row>
    <row r="737" customFormat="false" ht="15" hidden="false" customHeight="false" outlineLevel="0" collapsed="false">
      <c r="A737" s="49" t="n">
        <v>13094</v>
      </c>
      <c r="B737" s="49" t="s">
        <v>189</v>
      </c>
      <c r="C737" s="63" t="n">
        <v>40497</v>
      </c>
      <c r="D737" s="63" t="n">
        <v>40865</v>
      </c>
      <c r="E737" s="49" t="n">
        <v>13</v>
      </c>
      <c r="F737" s="54" t="n">
        <v>0</v>
      </c>
      <c r="G737" s="54" t="n">
        <v>505.8</v>
      </c>
      <c r="H737" s="54" t="n">
        <v>1485.18</v>
      </c>
      <c r="I737" s="54" t="n">
        <f aca="false">SUM(F737:H737)</f>
        <v>1990.98</v>
      </c>
      <c r="J737" s="49" t="n">
        <f aca="false">Calc!$C$5-D737</f>
        <v>22</v>
      </c>
      <c r="K737" s="49" t="n">
        <f aca="false">IF(J737&lt;=Calc!$C$11,4,IF(J737&lt;=Calc!$C$12,3,IF(J737&lt;=Calc!$C$13,2,1)))</f>
        <v>4</v>
      </c>
      <c r="L737" s="49" t="n">
        <f aca="false">1+(E737&gt;=Calc!$C$16)+(E737&gt;=Calc!$C$17)+(E737&gt;=Calc!$C$18)</f>
        <v>4</v>
      </c>
      <c r="M737" s="49" t="str">
        <f aca="false">IF(AND(K737=4,L737&gt;=3),"Champions",IF(AND(K737=3,L737&gt;=3),"Loyal",IF(K737&gt;=3,"Recent / New",IF(L737&gt;=3,"At Risk","Hibernating / Lost"))))</f>
        <v>Champions</v>
      </c>
      <c r="N737" s="54" t="n">
        <f aca="false">IF(AND(Calc!$C$2&lt;=2009,Calc!$C$3&gt;=2009),F737,0)+IF(AND(Calc!$C$2&lt;=2010,Calc!$C$3&gt;=2010),G737,0)+IF(AND(Calc!$C$2&lt;=2011,Calc!$C$3&gt;=2011),H737,0)</f>
        <v>1990.98</v>
      </c>
      <c r="O737" s="61" t="n">
        <f aca="false">IF(AND(N737&gt;0,OR(Calc!$C$4="*",B737=Calc!$C$4)),N737+ROW()*0.000000001,0)</f>
        <v>1990.980000737</v>
      </c>
    </row>
    <row r="738" customFormat="false" ht="15" hidden="false" customHeight="false" outlineLevel="0" collapsed="false">
      <c r="A738" s="49" t="n">
        <v>13095</v>
      </c>
      <c r="B738" s="49" t="s">
        <v>189</v>
      </c>
      <c r="C738" s="63" t="n">
        <v>40816</v>
      </c>
      <c r="D738" s="63" t="n">
        <v>40816</v>
      </c>
      <c r="E738" s="49" t="n">
        <v>1</v>
      </c>
      <c r="F738" s="54" t="n">
        <v>0</v>
      </c>
      <c r="G738" s="54" t="n">
        <v>0</v>
      </c>
      <c r="H738" s="54" t="n">
        <v>74.4</v>
      </c>
      <c r="I738" s="54" t="n">
        <f aca="false">SUM(F738:H738)</f>
        <v>74.4</v>
      </c>
      <c r="J738" s="49" t="n">
        <f aca="false">Calc!$C$5-D738</f>
        <v>71</v>
      </c>
      <c r="K738" s="49" t="n">
        <f aca="false">IF(J738&lt;=Calc!$C$11,4,IF(J738&lt;=Calc!$C$12,3,IF(J738&lt;=Calc!$C$13,2,1)))</f>
        <v>3</v>
      </c>
      <c r="L738" s="49" t="n">
        <f aca="false">1+(E738&gt;=Calc!$C$16)+(E738&gt;=Calc!$C$17)+(E738&gt;=Calc!$C$18)</f>
        <v>1</v>
      </c>
      <c r="M738" s="49" t="str">
        <f aca="false">IF(AND(K738=4,L738&gt;=3),"Champions",IF(AND(K738=3,L738&gt;=3),"Loyal",IF(K738&gt;=3,"Recent / New",IF(L738&gt;=3,"At Risk","Hibernating / Lost"))))</f>
        <v>Recent / New</v>
      </c>
      <c r="N738" s="54" t="n">
        <f aca="false">IF(AND(Calc!$C$2&lt;=2009,Calc!$C$3&gt;=2009),F738,0)+IF(AND(Calc!$C$2&lt;=2010,Calc!$C$3&gt;=2010),G738,0)+IF(AND(Calc!$C$2&lt;=2011,Calc!$C$3&gt;=2011),H738,0)</f>
        <v>74.4</v>
      </c>
      <c r="O738" s="61" t="n">
        <f aca="false">IF(AND(N738&gt;0,OR(Calc!$C$4="*",B738=Calc!$C$4)),N738+ROW()*0.000000001,0)</f>
        <v>74.400000738</v>
      </c>
    </row>
    <row r="739" customFormat="false" ht="15" hidden="false" customHeight="false" outlineLevel="0" collapsed="false">
      <c r="A739" s="49" t="n">
        <v>13096</v>
      </c>
      <c r="B739" s="49" t="s">
        <v>189</v>
      </c>
      <c r="C739" s="63" t="n">
        <v>40492</v>
      </c>
      <c r="D739" s="63" t="n">
        <v>40492</v>
      </c>
      <c r="E739" s="49" t="n">
        <v>1</v>
      </c>
      <c r="F739" s="54" t="n">
        <v>0</v>
      </c>
      <c r="G739" s="54" t="n">
        <v>419.7</v>
      </c>
      <c r="H739" s="54" t="n">
        <v>0</v>
      </c>
      <c r="I739" s="54" t="n">
        <f aca="false">SUM(F739:H739)</f>
        <v>419.7</v>
      </c>
      <c r="J739" s="49" t="n">
        <f aca="false">Calc!$C$5-D739</f>
        <v>395</v>
      </c>
      <c r="K739" s="49" t="n">
        <f aca="false">IF(J739&lt;=Calc!$C$11,4,IF(J739&lt;=Calc!$C$12,3,IF(J739&lt;=Calc!$C$13,2,1)))</f>
        <v>1</v>
      </c>
      <c r="L739" s="49" t="n">
        <f aca="false">1+(E739&gt;=Calc!$C$16)+(E739&gt;=Calc!$C$17)+(E739&gt;=Calc!$C$18)</f>
        <v>1</v>
      </c>
      <c r="M739" s="49" t="str">
        <f aca="false">IF(AND(K739=4,L739&gt;=3),"Champions",IF(AND(K739=3,L739&gt;=3),"Loyal",IF(K739&gt;=3,"Recent / New",IF(L739&gt;=3,"At Risk","Hibernating / Lost"))))</f>
        <v>Hibernating / Lost</v>
      </c>
      <c r="N739" s="54" t="n">
        <f aca="false">IF(AND(Calc!$C$2&lt;=2009,Calc!$C$3&gt;=2009),F739,0)+IF(AND(Calc!$C$2&lt;=2010,Calc!$C$3&gt;=2010),G739,0)+IF(AND(Calc!$C$2&lt;=2011,Calc!$C$3&gt;=2011),H739,0)</f>
        <v>419.7</v>
      </c>
      <c r="O739" s="61" t="n">
        <f aca="false">IF(AND(N739&gt;0,OR(Calc!$C$4="*",B739=Calc!$C$4)),N739+ROW()*0.000000001,0)</f>
        <v>419.700000739</v>
      </c>
    </row>
    <row r="740" customFormat="false" ht="15" hidden="false" customHeight="false" outlineLevel="0" collapsed="false">
      <c r="A740" s="49" t="n">
        <v>13097</v>
      </c>
      <c r="B740" s="49" t="s">
        <v>189</v>
      </c>
      <c r="C740" s="63" t="n">
        <v>40148</v>
      </c>
      <c r="D740" s="63" t="n">
        <v>40854</v>
      </c>
      <c r="E740" s="49" t="n">
        <v>27</v>
      </c>
      <c r="F740" s="54" t="n">
        <v>1217.93</v>
      </c>
      <c r="G740" s="54" t="n">
        <v>5997.46</v>
      </c>
      <c r="H740" s="54" t="n">
        <v>5596.17</v>
      </c>
      <c r="I740" s="54" t="n">
        <f aca="false">SUM(F740:H740)</f>
        <v>12811.56</v>
      </c>
      <c r="J740" s="49" t="n">
        <f aca="false">Calc!$C$5-D740</f>
        <v>33</v>
      </c>
      <c r="K740" s="49" t="n">
        <f aca="false">IF(J740&lt;=Calc!$C$11,4,IF(J740&lt;=Calc!$C$12,3,IF(J740&lt;=Calc!$C$13,2,1)))</f>
        <v>3</v>
      </c>
      <c r="L740" s="49" t="n">
        <f aca="false">1+(E740&gt;=Calc!$C$16)+(E740&gt;=Calc!$C$17)+(E740&gt;=Calc!$C$18)</f>
        <v>4</v>
      </c>
      <c r="M740" s="49" t="str">
        <f aca="false">IF(AND(K740=4,L740&gt;=3),"Champions",IF(AND(K740=3,L740&gt;=3),"Loyal",IF(K740&gt;=3,"Recent / New",IF(L740&gt;=3,"At Risk","Hibernating / Lost"))))</f>
        <v>Loyal</v>
      </c>
      <c r="N740" s="54" t="n">
        <f aca="false">IF(AND(Calc!$C$2&lt;=2009,Calc!$C$3&gt;=2009),F740,0)+IF(AND(Calc!$C$2&lt;=2010,Calc!$C$3&gt;=2010),G740,0)+IF(AND(Calc!$C$2&lt;=2011,Calc!$C$3&gt;=2011),H740,0)</f>
        <v>12811.56</v>
      </c>
      <c r="O740" s="61" t="n">
        <f aca="false">IF(AND(N740&gt;0,OR(Calc!$C$4="*",B740=Calc!$C$4)),N740+ROW()*0.000000001,0)</f>
        <v>12811.56000074</v>
      </c>
    </row>
    <row r="741" customFormat="false" ht="15" hidden="false" customHeight="false" outlineLevel="0" collapsed="false">
      <c r="A741" s="49" t="n">
        <v>13098</v>
      </c>
      <c r="B741" s="49" t="s">
        <v>189</v>
      </c>
      <c r="C741" s="63" t="n">
        <v>40569</v>
      </c>
      <c r="D741" s="63" t="n">
        <v>40885</v>
      </c>
      <c r="E741" s="49" t="n">
        <v>28</v>
      </c>
      <c r="F741" s="54" t="n">
        <v>0</v>
      </c>
      <c r="G741" s="54" t="n">
        <v>0</v>
      </c>
      <c r="H741" s="54" t="n">
        <v>28658.88</v>
      </c>
      <c r="I741" s="54" t="n">
        <f aca="false">SUM(F741:H741)</f>
        <v>28658.88</v>
      </c>
      <c r="J741" s="49" t="n">
        <f aca="false">Calc!$C$5-D741</f>
        <v>2</v>
      </c>
      <c r="K741" s="49" t="n">
        <f aca="false">IF(J741&lt;=Calc!$C$11,4,IF(J741&lt;=Calc!$C$12,3,IF(J741&lt;=Calc!$C$13,2,1)))</f>
        <v>4</v>
      </c>
      <c r="L741" s="49" t="n">
        <f aca="false">1+(E741&gt;=Calc!$C$16)+(E741&gt;=Calc!$C$17)+(E741&gt;=Calc!$C$18)</f>
        <v>4</v>
      </c>
      <c r="M741" s="49" t="str">
        <f aca="false">IF(AND(K741=4,L741&gt;=3),"Champions",IF(AND(K741=3,L741&gt;=3),"Loyal",IF(K741&gt;=3,"Recent / New",IF(L741&gt;=3,"At Risk","Hibernating / Lost"))))</f>
        <v>Champions</v>
      </c>
      <c r="N741" s="54" t="n">
        <f aca="false">IF(AND(Calc!$C$2&lt;=2009,Calc!$C$3&gt;=2009),F741,0)+IF(AND(Calc!$C$2&lt;=2010,Calc!$C$3&gt;=2010),G741,0)+IF(AND(Calc!$C$2&lt;=2011,Calc!$C$3&gt;=2011),H741,0)</f>
        <v>28658.88</v>
      </c>
      <c r="O741" s="61" t="n">
        <f aca="false">IF(AND(N741&gt;0,OR(Calc!$C$4="*",B741=Calc!$C$4)),N741+ROW()*0.000000001,0)</f>
        <v>28658.880000741</v>
      </c>
    </row>
    <row r="742" customFormat="false" ht="15" hidden="false" customHeight="false" outlineLevel="0" collapsed="false">
      <c r="A742" s="49" t="n">
        <v>13099</v>
      </c>
      <c r="B742" s="49" t="s">
        <v>189</v>
      </c>
      <c r="C742" s="63" t="n">
        <v>40787</v>
      </c>
      <c r="D742" s="63" t="n">
        <v>40787</v>
      </c>
      <c r="E742" s="49" t="n">
        <v>1</v>
      </c>
      <c r="F742" s="54" t="n">
        <v>0</v>
      </c>
      <c r="G742" s="54" t="n">
        <v>0</v>
      </c>
      <c r="H742" s="54" t="n">
        <v>207.36</v>
      </c>
      <c r="I742" s="54" t="n">
        <f aca="false">SUM(F742:H742)</f>
        <v>207.36</v>
      </c>
      <c r="J742" s="49" t="n">
        <f aca="false">Calc!$C$5-D742</f>
        <v>100</v>
      </c>
      <c r="K742" s="49" t="n">
        <f aca="false">IF(J742&lt;=Calc!$C$11,4,IF(J742&lt;=Calc!$C$12,3,IF(J742&lt;=Calc!$C$13,2,1)))</f>
        <v>2</v>
      </c>
      <c r="L742" s="49" t="n">
        <f aca="false">1+(E742&gt;=Calc!$C$16)+(E742&gt;=Calc!$C$17)+(E742&gt;=Calc!$C$18)</f>
        <v>1</v>
      </c>
      <c r="M742" s="49" t="str">
        <f aca="false">IF(AND(K742=4,L742&gt;=3),"Champions",IF(AND(K742=3,L742&gt;=3),"Loyal",IF(K742&gt;=3,"Recent / New",IF(L742&gt;=3,"At Risk","Hibernating / Lost"))))</f>
        <v>Hibernating / Lost</v>
      </c>
      <c r="N742" s="54" t="n">
        <f aca="false">IF(AND(Calc!$C$2&lt;=2009,Calc!$C$3&gt;=2009),F742,0)+IF(AND(Calc!$C$2&lt;=2010,Calc!$C$3&gt;=2010),G742,0)+IF(AND(Calc!$C$2&lt;=2011,Calc!$C$3&gt;=2011),H742,0)</f>
        <v>207.36</v>
      </c>
      <c r="O742" s="61" t="n">
        <f aca="false">IF(AND(N742&gt;0,OR(Calc!$C$4="*",B742=Calc!$C$4)),N742+ROW()*0.000000001,0)</f>
        <v>207.360000742</v>
      </c>
    </row>
    <row r="743" customFormat="false" ht="15" hidden="false" customHeight="false" outlineLevel="0" collapsed="false">
      <c r="A743" s="49" t="n">
        <v>13101</v>
      </c>
      <c r="B743" s="49" t="s">
        <v>189</v>
      </c>
      <c r="C743" s="63" t="n">
        <v>40205</v>
      </c>
      <c r="D743" s="63" t="n">
        <v>40652</v>
      </c>
      <c r="E743" s="49" t="n">
        <v>4</v>
      </c>
      <c r="F743" s="54" t="n">
        <v>0</v>
      </c>
      <c r="G743" s="54" t="n">
        <v>594.21</v>
      </c>
      <c r="H743" s="54" t="n">
        <v>101.19</v>
      </c>
      <c r="I743" s="54" t="n">
        <f aca="false">SUM(F743:H743)</f>
        <v>695.4</v>
      </c>
      <c r="J743" s="49" t="n">
        <f aca="false">Calc!$C$5-D743</f>
        <v>235</v>
      </c>
      <c r="K743" s="49" t="n">
        <f aca="false">IF(J743&lt;=Calc!$C$11,4,IF(J743&lt;=Calc!$C$12,3,IF(J743&lt;=Calc!$C$13,2,1)))</f>
        <v>2</v>
      </c>
      <c r="L743" s="49" t="n">
        <f aca="false">1+(E743&gt;=Calc!$C$16)+(E743&gt;=Calc!$C$17)+(E743&gt;=Calc!$C$18)</f>
        <v>3</v>
      </c>
      <c r="M743" s="49" t="str">
        <f aca="false">IF(AND(K743=4,L743&gt;=3),"Champions",IF(AND(K743=3,L743&gt;=3),"Loyal",IF(K743&gt;=3,"Recent / New",IF(L743&gt;=3,"At Risk","Hibernating / Lost"))))</f>
        <v>At Risk</v>
      </c>
      <c r="N743" s="54" t="n">
        <f aca="false">IF(AND(Calc!$C$2&lt;=2009,Calc!$C$3&gt;=2009),F743,0)+IF(AND(Calc!$C$2&lt;=2010,Calc!$C$3&gt;=2010),G743,0)+IF(AND(Calc!$C$2&lt;=2011,Calc!$C$3&gt;=2011),H743,0)</f>
        <v>695.4</v>
      </c>
      <c r="O743" s="61" t="n">
        <f aca="false">IF(AND(N743&gt;0,OR(Calc!$C$4="*",B743=Calc!$C$4)),N743+ROW()*0.000000001,0)</f>
        <v>695.400000743</v>
      </c>
    </row>
    <row r="744" customFormat="false" ht="15" hidden="false" customHeight="false" outlineLevel="0" collapsed="false">
      <c r="A744" s="49" t="n">
        <v>13102</v>
      </c>
      <c r="B744" s="49" t="s">
        <v>189</v>
      </c>
      <c r="C744" s="63" t="n">
        <v>40304</v>
      </c>
      <c r="D744" s="63" t="n">
        <v>40885</v>
      </c>
      <c r="E744" s="49" t="n">
        <v>37</v>
      </c>
      <c r="F744" s="54" t="n">
        <v>0</v>
      </c>
      <c r="G744" s="54" t="n">
        <v>5460.93</v>
      </c>
      <c r="H744" s="54" t="n">
        <v>5662.37</v>
      </c>
      <c r="I744" s="54" t="n">
        <f aca="false">SUM(F744:H744)</f>
        <v>11123.3</v>
      </c>
      <c r="J744" s="49" t="n">
        <f aca="false">Calc!$C$5-D744</f>
        <v>2</v>
      </c>
      <c r="K744" s="49" t="n">
        <f aca="false">IF(J744&lt;=Calc!$C$11,4,IF(J744&lt;=Calc!$C$12,3,IF(J744&lt;=Calc!$C$13,2,1)))</f>
        <v>4</v>
      </c>
      <c r="L744" s="49" t="n">
        <f aca="false">1+(E744&gt;=Calc!$C$16)+(E744&gt;=Calc!$C$17)+(E744&gt;=Calc!$C$18)</f>
        <v>4</v>
      </c>
      <c r="M744" s="49" t="str">
        <f aca="false">IF(AND(K744=4,L744&gt;=3),"Champions",IF(AND(K744=3,L744&gt;=3),"Loyal",IF(K744&gt;=3,"Recent / New",IF(L744&gt;=3,"At Risk","Hibernating / Lost"))))</f>
        <v>Champions</v>
      </c>
      <c r="N744" s="54" t="n">
        <f aca="false">IF(AND(Calc!$C$2&lt;=2009,Calc!$C$3&gt;=2009),F744,0)+IF(AND(Calc!$C$2&lt;=2010,Calc!$C$3&gt;=2010),G744,0)+IF(AND(Calc!$C$2&lt;=2011,Calc!$C$3&gt;=2011),H744,0)</f>
        <v>11123.3</v>
      </c>
      <c r="O744" s="61" t="n">
        <f aca="false">IF(AND(N744&gt;0,OR(Calc!$C$4="*",B744=Calc!$C$4)),N744+ROW()*0.000000001,0)</f>
        <v>11123.300000744</v>
      </c>
    </row>
    <row r="745" customFormat="false" ht="15" hidden="false" customHeight="false" outlineLevel="0" collapsed="false">
      <c r="A745" s="49" t="n">
        <v>13103</v>
      </c>
      <c r="B745" s="49" t="s">
        <v>189</v>
      </c>
      <c r="C745" s="63" t="n">
        <v>40309</v>
      </c>
      <c r="D745" s="63" t="n">
        <v>40847</v>
      </c>
      <c r="E745" s="49" t="n">
        <v>3</v>
      </c>
      <c r="F745" s="54" t="n">
        <v>0</v>
      </c>
      <c r="G745" s="54" t="n">
        <v>465.7</v>
      </c>
      <c r="H745" s="54" t="n">
        <v>243.94</v>
      </c>
      <c r="I745" s="54" t="n">
        <f aca="false">SUM(F745:H745)</f>
        <v>709.64</v>
      </c>
      <c r="J745" s="49" t="n">
        <f aca="false">Calc!$C$5-D745</f>
        <v>40</v>
      </c>
      <c r="K745" s="49" t="n">
        <f aca="false">IF(J745&lt;=Calc!$C$11,4,IF(J745&lt;=Calc!$C$12,3,IF(J745&lt;=Calc!$C$13,2,1)))</f>
        <v>3</v>
      </c>
      <c r="L745" s="49" t="n">
        <f aca="false">1+(E745&gt;=Calc!$C$16)+(E745&gt;=Calc!$C$17)+(E745&gt;=Calc!$C$18)</f>
        <v>2</v>
      </c>
      <c r="M745" s="49" t="str">
        <f aca="false">IF(AND(K745=4,L745&gt;=3),"Champions",IF(AND(K745=3,L745&gt;=3),"Loyal",IF(K745&gt;=3,"Recent / New",IF(L745&gt;=3,"At Risk","Hibernating / Lost"))))</f>
        <v>Recent / New</v>
      </c>
      <c r="N745" s="54" t="n">
        <f aca="false">IF(AND(Calc!$C$2&lt;=2009,Calc!$C$3&gt;=2009),F745,0)+IF(AND(Calc!$C$2&lt;=2010,Calc!$C$3&gt;=2010),G745,0)+IF(AND(Calc!$C$2&lt;=2011,Calc!$C$3&gt;=2011),H745,0)</f>
        <v>709.64</v>
      </c>
      <c r="O745" s="61" t="n">
        <f aca="false">IF(AND(N745&gt;0,OR(Calc!$C$4="*",B745=Calc!$C$4)),N745+ROW()*0.000000001,0)</f>
        <v>709.640000745</v>
      </c>
    </row>
    <row r="746" customFormat="false" ht="15" hidden="false" customHeight="false" outlineLevel="0" collapsed="false">
      <c r="A746" s="49" t="n">
        <v>13104</v>
      </c>
      <c r="B746" s="49" t="s">
        <v>189</v>
      </c>
      <c r="C746" s="63" t="n">
        <v>40233</v>
      </c>
      <c r="D746" s="63" t="n">
        <v>40883</v>
      </c>
      <c r="E746" s="49" t="n">
        <v>9</v>
      </c>
      <c r="F746" s="54" t="n">
        <v>0</v>
      </c>
      <c r="G746" s="54" t="n">
        <v>712.38</v>
      </c>
      <c r="H746" s="54" t="n">
        <v>996.72</v>
      </c>
      <c r="I746" s="54" t="n">
        <f aca="false">SUM(F746:H746)</f>
        <v>1709.1</v>
      </c>
      <c r="J746" s="49" t="n">
        <f aca="false">Calc!$C$5-D746</f>
        <v>4</v>
      </c>
      <c r="K746" s="49" t="n">
        <f aca="false">IF(J746&lt;=Calc!$C$11,4,IF(J746&lt;=Calc!$C$12,3,IF(J746&lt;=Calc!$C$13,2,1)))</f>
        <v>4</v>
      </c>
      <c r="L746" s="49" t="n">
        <f aca="false">1+(E746&gt;=Calc!$C$16)+(E746&gt;=Calc!$C$17)+(E746&gt;=Calc!$C$18)</f>
        <v>4</v>
      </c>
      <c r="M746" s="49" t="str">
        <f aca="false">IF(AND(K746=4,L746&gt;=3),"Champions",IF(AND(K746=3,L746&gt;=3),"Loyal",IF(K746&gt;=3,"Recent / New",IF(L746&gt;=3,"At Risk","Hibernating / Lost"))))</f>
        <v>Champions</v>
      </c>
      <c r="N746" s="54" t="n">
        <f aca="false">IF(AND(Calc!$C$2&lt;=2009,Calc!$C$3&gt;=2009),F746,0)+IF(AND(Calc!$C$2&lt;=2010,Calc!$C$3&gt;=2010),G746,0)+IF(AND(Calc!$C$2&lt;=2011,Calc!$C$3&gt;=2011),H746,0)</f>
        <v>1709.1</v>
      </c>
      <c r="O746" s="61" t="n">
        <f aca="false">IF(AND(N746&gt;0,OR(Calc!$C$4="*",B746=Calc!$C$4)),N746+ROW()*0.000000001,0)</f>
        <v>1709.100000746</v>
      </c>
    </row>
    <row r="747" customFormat="false" ht="15" hidden="false" customHeight="false" outlineLevel="0" collapsed="false">
      <c r="A747" s="49" t="n">
        <v>13105</v>
      </c>
      <c r="B747" s="49" t="s">
        <v>189</v>
      </c>
      <c r="C747" s="63" t="n">
        <v>40450</v>
      </c>
      <c r="D747" s="63" t="n">
        <v>40450</v>
      </c>
      <c r="E747" s="49" t="n">
        <v>1</v>
      </c>
      <c r="F747" s="54" t="n">
        <v>0</v>
      </c>
      <c r="G747" s="54" t="n">
        <v>72</v>
      </c>
      <c r="H747" s="54" t="n">
        <v>0</v>
      </c>
      <c r="I747" s="54" t="n">
        <f aca="false">SUM(F747:H747)</f>
        <v>72</v>
      </c>
      <c r="J747" s="49" t="n">
        <f aca="false">Calc!$C$5-D747</f>
        <v>437</v>
      </c>
      <c r="K747" s="49" t="n">
        <f aca="false">IF(J747&lt;=Calc!$C$11,4,IF(J747&lt;=Calc!$C$12,3,IF(J747&lt;=Calc!$C$13,2,1)))</f>
        <v>1</v>
      </c>
      <c r="L747" s="49" t="n">
        <f aca="false">1+(E747&gt;=Calc!$C$16)+(E747&gt;=Calc!$C$17)+(E747&gt;=Calc!$C$18)</f>
        <v>1</v>
      </c>
      <c r="M747" s="49" t="str">
        <f aca="false">IF(AND(K747=4,L747&gt;=3),"Champions",IF(AND(K747=3,L747&gt;=3),"Loyal",IF(K747&gt;=3,"Recent / New",IF(L747&gt;=3,"At Risk","Hibernating / Lost"))))</f>
        <v>Hibernating / Lost</v>
      </c>
      <c r="N747" s="54" t="n">
        <f aca="false">IF(AND(Calc!$C$2&lt;=2009,Calc!$C$3&gt;=2009),F747,0)+IF(AND(Calc!$C$2&lt;=2010,Calc!$C$3&gt;=2010),G747,0)+IF(AND(Calc!$C$2&lt;=2011,Calc!$C$3&gt;=2011),H747,0)</f>
        <v>72</v>
      </c>
      <c r="O747" s="61" t="n">
        <f aca="false">IF(AND(N747&gt;0,OR(Calc!$C$4="*",B747=Calc!$C$4)),N747+ROW()*0.000000001,0)</f>
        <v>72.000000747</v>
      </c>
    </row>
    <row r="748" customFormat="false" ht="15" hidden="false" customHeight="false" outlineLevel="0" collapsed="false">
      <c r="A748" s="49" t="n">
        <v>13106</v>
      </c>
      <c r="B748" s="49" t="s">
        <v>189</v>
      </c>
      <c r="C748" s="63" t="n">
        <v>40473</v>
      </c>
      <c r="D748" s="63" t="n">
        <v>40753</v>
      </c>
      <c r="E748" s="49" t="n">
        <v>2</v>
      </c>
      <c r="F748" s="54" t="n">
        <v>0</v>
      </c>
      <c r="G748" s="54" t="n">
        <v>526.96</v>
      </c>
      <c r="H748" s="54" t="n">
        <v>59.5</v>
      </c>
      <c r="I748" s="54" t="n">
        <f aca="false">SUM(F748:H748)</f>
        <v>586.46</v>
      </c>
      <c r="J748" s="49" t="n">
        <f aca="false">Calc!$C$5-D748</f>
        <v>134</v>
      </c>
      <c r="K748" s="49" t="n">
        <f aca="false">IF(J748&lt;=Calc!$C$11,4,IF(J748&lt;=Calc!$C$12,3,IF(J748&lt;=Calc!$C$13,2,1)))</f>
        <v>2</v>
      </c>
      <c r="L748" s="49" t="n">
        <f aca="false">1+(E748&gt;=Calc!$C$16)+(E748&gt;=Calc!$C$17)+(E748&gt;=Calc!$C$18)</f>
        <v>2</v>
      </c>
      <c r="M748" s="49" t="str">
        <f aca="false">IF(AND(K748=4,L748&gt;=3),"Champions",IF(AND(K748=3,L748&gt;=3),"Loyal",IF(K748&gt;=3,"Recent / New",IF(L748&gt;=3,"At Risk","Hibernating / Lost"))))</f>
        <v>Hibernating / Lost</v>
      </c>
      <c r="N748" s="54" t="n">
        <f aca="false">IF(AND(Calc!$C$2&lt;=2009,Calc!$C$3&gt;=2009),F748,0)+IF(AND(Calc!$C$2&lt;=2010,Calc!$C$3&gt;=2010),G748,0)+IF(AND(Calc!$C$2&lt;=2011,Calc!$C$3&gt;=2011),H748,0)</f>
        <v>586.46</v>
      </c>
      <c r="O748" s="61" t="n">
        <f aca="false">IF(AND(N748&gt;0,OR(Calc!$C$4="*",B748=Calc!$C$4)),N748+ROW()*0.000000001,0)</f>
        <v>586.460000748</v>
      </c>
    </row>
    <row r="749" customFormat="false" ht="15" hidden="false" customHeight="false" outlineLevel="0" collapsed="false">
      <c r="A749" s="49" t="n">
        <v>13107</v>
      </c>
      <c r="B749" s="49" t="s">
        <v>189</v>
      </c>
      <c r="C749" s="63" t="n">
        <v>40213</v>
      </c>
      <c r="D749" s="63" t="n">
        <v>40842</v>
      </c>
      <c r="E749" s="49" t="n">
        <v>9</v>
      </c>
      <c r="F749" s="54" t="n">
        <v>-17.65</v>
      </c>
      <c r="G749" s="54" t="n">
        <v>3603.2</v>
      </c>
      <c r="H749" s="54" t="n">
        <v>1524.07</v>
      </c>
      <c r="I749" s="54" t="n">
        <f aca="false">SUM(F749:H749)</f>
        <v>5109.62</v>
      </c>
      <c r="J749" s="49" t="n">
        <f aca="false">Calc!$C$5-D749</f>
        <v>45</v>
      </c>
      <c r="K749" s="49" t="n">
        <f aca="false">IF(J749&lt;=Calc!$C$11,4,IF(J749&lt;=Calc!$C$12,3,IF(J749&lt;=Calc!$C$13,2,1)))</f>
        <v>3</v>
      </c>
      <c r="L749" s="49" t="n">
        <f aca="false">1+(E749&gt;=Calc!$C$16)+(E749&gt;=Calc!$C$17)+(E749&gt;=Calc!$C$18)</f>
        <v>4</v>
      </c>
      <c r="M749" s="49" t="str">
        <f aca="false">IF(AND(K749=4,L749&gt;=3),"Champions",IF(AND(K749=3,L749&gt;=3),"Loyal",IF(K749&gt;=3,"Recent / New",IF(L749&gt;=3,"At Risk","Hibernating / Lost"))))</f>
        <v>Loyal</v>
      </c>
      <c r="N749" s="54" t="n">
        <f aca="false">IF(AND(Calc!$C$2&lt;=2009,Calc!$C$3&gt;=2009),F749,0)+IF(AND(Calc!$C$2&lt;=2010,Calc!$C$3&gt;=2010),G749,0)+IF(AND(Calc!$C$2&lt;=2011,Calc!$C$3&gt;=2011),H749,0)</f>
        <v>5109.62</v>
      </c>
      <c r="O749" s="61" t="n">
        <f aca="false">IF(AND(N749&gt;0,OR(Calc!$C$4="*",B749=Calc!$C$4)),N749+ROW()*0.000000001,0)</f>
        <v>5109.620000749</v>
      </c>
    </row>
    <row r="750" customFormat="false" ht="15" hidden="false" customHeight="false" outlineLevel="0" collapsed="false">
      <c r="A750" s="49" t="n">
        <v>13108</v>
      </c>
      <c r="B750" s="49" t="s">
        <v>189</v>
      </c>
      <c r="C750" s="63" t="n">
        <v>40451</v>
      </c>
      <c r="D750" s="63" t="n">
        <v>40514</v>
      </c>
      <c r="E750" s="49" t="n">
        <v>2</v>
      </c>
      <c r="F750" s="54" t="n">
        <v>0</v>
      </c>
      <c r="G750" s="54" t="n">
        <v>748.46</v>
      </c>
      <c r="H750" s="54" t="n">
        <v>0</v>
      </c>
      <c r="I750" s="54" t="n">
        <f aca="false">SUM(F750:H750)</f>
        <v>748.46</v>
      </c>
      <c r="J750" s="49" t="n">
        <f aca="false">Calc!$C$5-D750</f>
        <v>373</v>
      </c>
      <c r="K750" s="49" t="n">
        <f aca="false">IF(J750&lt;=Calc!$C$11,4,IF(J750&lt;=Calc!$C$12,3,IF(J750&lt;=Calc!$C$13,2,1)))</f>
        <v>2</v>
      </c>
      <c r="L750" s="49" t="n">
        <f aca="false">1+(E750&gt;=Calc!$C$16)+(E750&gt;=Calc!$C$17)+(E750&gt;=Calc!$C$18)</f>
        <v>2</v>
      </c>
      <c r="M750" s="49" t="str">
        <f aca="false">IF(AND(K750=4,L750&gt;=3),"Champions",IF(AND(K750=3,L750&gt;=3),"Loyal",IF(K750&gt;=3,"Recent / New",IF(L750&gt;=3,"At Risk","Hibernating / Lost"))))</f>
        <v>Hibernating / Lost</v>
      </c>
      <c r="N750" s="54" t="n">
        <f aca="false">IF(AND(Calc!$C$2&lt;=2009,Calc!$C$3&gt;=2009),F750,0)+IF(AND(Calc!$C$2&lt;=2010,Calc!$C$3&gt;=2010),G750,0)+IF(AND(Calc!$C$2&lt;=2011,Calc!$C$3&gt;=2011),H750,0)</f>
        <v>748.46</v>
      </c>
      <c r="O750" s="61" t="n">
        <f aca="false">IF(AND(N750&gt;0,OR(Calc!$C$4="*",B750=Calc!$C$4)),N750+ROW()*0.000000001,0)</f>
        <v>748.46000075</v>
      </c>
    </row>
    <row r="751" customFormat="false" ht="15" hidden="false" customHeight="false" outlineLevel="0" collapsed="false">
      <c r="A751" s="49" t="n">
        <v>13109</v>
      </c>
      <c r="B751" s="49" t="s">
        <v>189</v>
      </c>
      <c r="C751" s="63" t="n">
        <v>40335</v>
      </c>
      <c r="D751" s="63" t="n">
        <v>40827</v>
      </c>
      <c r="E751" s="49" t="n">
        <v>3</v>
      </c>
      <c r="F751" s="54" t="n">
        <v>0</v>
      </c>
      <c r="G751" s="54" t="n">
        <v>340.74</v>
      </c>
      <c r="H751" s="54" t="n">
        <v>766.84</v>
      </c>
      <c r="I751" s="54" t="n">
        <f aca="false">SUM(F751:H751)</f>
        <v>1107.58</v>
      </c>
      <c r="J751" s="49" t="n">
        <f aca="false">Calc!$C$5-D751</f>
        <v>60</v>
      </c>
      <c r="K751" s="49" t="n">
        <f aca="false">IF(J751&lt;=Calc!$C$11,4,IF(J751&lt;=Calc!$C$12,3,IF(J751&lt;=Calc!$C$13,2,1)))</f>
        <v>3</v>
      </c>
      <c r="L751" s="49" t="n">
        <f aca="false">1+(E751&gt;=Calc!$C$16)+(E751&gt;=Calc!$C$17)+(E751&gt;=Calc!$C$18)</f>
        <v>2</v>
      </c>
      <c r="M751" s="49" t="str">
        <f aca="false">IF(AND(K751=4,L751&gt;=3),"Champions",IF(AND(K751=3,L751&gt;=3),"Loyal",IF(K751&gt;=3,"Recent / New",IF(L751&gt;=3,"At Risk","Hibernating / Lost"))))</f>
        <v>Recent / New</v>
      </c>
      <c r="N751" s="54" t="n">
        <f aca="false">IF(AND(Calc!$C$2&lt;=2009,Calc!$C$3&gt;=2009),F751,0)+IF(AND(Calc!$C$2&lt;=2010,Calc!$C$3&gt;=2010),G751,0)+IF(AND(Calc!$C$2&lt;=2011,Calc!$C$3&gt;=2011),H751,0)</f>
        <v>1107.58</v>
      </c>
      <c r="O751" s="61" t="n">
        <f aca="false">IF(AND(N751&gt;0,OR(Calc!$C$4="*",B751=Calc!$C$4)),N751+ROW()*0.000000001,0)</f>
        <v>1107.580000751</v>
      </c>
    </row>
    <row r="752" customFormat="false" ht="15" hidden="false" customHeight="false" outlineLevel="0" collapsed="false">
      <c r="A752" s="49" t="n">
        <v>13110</v>
      </c>
      <c r="B752" s="49" t="s">
        <v>189</v>
      </c>
      <c r="C752" s="63" t="n">
        <v>40148</v>
      </c>
      <c r="D752" s="63" t="n">
        <v>40855</v>
      </c>
      <c r="E752" s="49" t="n">
        <v>12</v>
      </c>
      <c r="F752" s="54" t="n">
        <v>362.78</v>
      </c>
      <c r="G752" s="54" t="n">
        <v>1080.52</v>
      </c>
      <c r="H752" s="54" t="n">
        <v>1452.87</v>
      </c>
      <c r="I752" s="54" t="n">
        <f aca="false">SUM(F752:H752)</f>
        <v>2896.17</v>
      </c>
      <c r="J752" s="49" t="n">
        <f aca="false">Calc!$C$5-D752</f>
        <v>32</v>
      </c>
      <c r="K752" s="49" t="n">
        <f aca="false">IF(J752&lt;=Calc!$C$11,4,IF(J752&lt;=Calc!$C$12,3,IF(J752&lt;=Calc!$C$13,2,1)))</f>
        <v>3</v>
      </c>
      <c r="L752" s="49" t="n">
        <f aca="false">1+(E752&gt;=Calc!$C$16)+(E752&gt;=Calc!$C$17)+(E752&gt;=Calc!$C$18)</f>
        <v>4</v>
      </c>
      <c r="M752" s="49" t="str">
        <f aca="false">IF(AND(K752=4,L752&gt;=3),"Champions",IF(AND(K752=3,L752&gt;=3),"Loyal",IF(K752&gt;=3,"Recent / New",IF(L752&gt;=3,"At Risk","Hibernating / Lost"))))</f>
        <v>Loyal</v>
      </c>
      <c r="N752" s="54" t="n">
        <f aca="false">IF(AND(Calc!$C$2&lt;=2009,Calc!$C$3&gt;=2009),F752,0)+IF(AND(Calc!$C$2&lt;=2010,Calc!$C$3&gt;=2010),G752,0)+IF(AND(Calc!$C$2&lt;=2011,Calc!$C$3&gt;=2011),H752,0)</f>
        <v>2896.17</v>
      </c>
      <c r="O752" s="61" t="n">
        <f aca="false">IF(AND(N752&gt;0,OR(Calc!$C$4="*",B752=Calc!$C$4)),N752+ROW()*0.000000001,0)</f>
        <v>2896.170000752</v>
      </c>
    </row>
    <row r="753" customFormat="false" ht="15" hidden="false" customHeight="false" outlineLevel="0" collapsed="false">
      <c r="A753" s="49" t="n">
        <v>13111</v>
      </c>
      <c r="B753" s="49" t="s">
        <v>189</v>
      </c>
      <c r="C753" s="63" t="n">
        <v>40168</v>
      </c>
      <c r="D753" s="63" t="n">
        <v>40168</v>
      </c>
      <c r="E753" s="49" t="n">
        <v>1</v>
      </c>
      <c r="F753" s="54" t="n">
        <v>321.88</v>
      </c>
      <c r="G753" s="54" t="n">
        <v>0</v>
      </c>
      <c r="H753" s="54" t="n">
        <v>0</v>
      </c>
      <c r="I753" s="54" t="n">
        <f aca="false">SUM(F753:H753)</f>
        <v>321.88</v>
      </c>
      <c r="J753" s="49" t="n">
        <f aca="false">Calc!$C$5-D753</f>
        <v>719</v>
      </c>
      <c r="K753" s="49" t="n">
        <f aca="false">IF(J753&lt;=Calc!$C$11,4,IF(J753&lt;=Calc!$C$12,3,IF(J753&lt;=Calc!$C$13,2,1)))</f>
        <v>1</v>
      </c>
      <c r="L753" s="49" t="n">
        <f aca="false">1+(E753&gt;=Calc!$C$16)+(E753&gt;=Calc!$C$17)+(E753&gt;=Calc!$C$18)</f>
        <v>1</v>
      </c>
      <c r="M753" s="49" t="str">
        <f aca="false">IF(AND(K753=4,L753&gt;=3),"Champions",IF(AND(K753=3,L753&gt;=3),"Loyal",IF(K753&gt;=3,"Recent / New",IF(L753&gt;=3,"At Risk","Hibernating / Lost"))))</f>
        <v>Hibernating / Lost</v>
      </c>
      <c r="N753" s="54" t="n">
        <f aca="false">IF(AND(Calc!$C$2&lt;=2009,Calc!$C$3&gt;=2009),F753,0)+IF(AND(Calc!$C$2&lt;=2010,Calc!$C$3&gt;=2010),G753,0)+IF(AND(Calc!$C$2&lt;=2011,Calc!$C$3&gt;=2011),H753,0)</f>
        <v>321.88</v>
      </c>
      <c r="O753" s="61" t="n">
        <f aca="false">IF(AND(N753&gt;0,OR(Calc!$C$4="*",B753=Calc!$C$4)),N753+ROW()*0.000000001,0)</f>
        <v>321.880000753</v>
      </c>
    </row>
    <row r="754" customFormat="false" ht="15" hidden="false" customHeight="false" outlineLevel="0" collapsed="false">
      <c r="A754" s="49" t="n">
        <v>13112</v>
      </c>
      <c r="B754" s="49" t="s">
        <v>189</v>
      </c>
      <c r="C754" s="63" t="n">
        <v>40345</v>
      </c>
      <c r="D754" s="63" t="n">
        <v>40345</v>
      </c>
      <c r="E754" s="49" t="n">
        <v>1</v>
      </c>
      <c r="F754" s="54" t="n">
        <v>-7.95</v>
      </c>
      <c r="G754" s="54" t="n">
        <v>2.51</v>
      </c>
      <c r="H754" s="54" t="n">
        <v>0</v>
      </c>
      <c r="I754" s="54" t="n">
        <f aca="false">SUM(F754:H754)</f>
        <v>-5.44</v>
      </c>
      <c r="J754" s="49" t="n">
        <f aca="false">Calc!$C$5-D754</f>
        <v>542</v>
      </c>
      <c r="K754" s="49" t="n">
        <f aca="false">IF(J754&lt;=Calc!$C$11,4,IF(J754&lt;=Calc!$C$12,3,IF(J754&lt;=Calc!$C$13,2,1)))</f>
        <v>1</v>
      </c>
      <c r="L754" s="49" t="n">
        <f aca="false">1+(E754&gt;=Calc!$C$16)+(E754&gt;=Calc!$C$17)+(E754&gt;=Calc!$C$18)</f>
        <v>1</v>
      </c>
      <c r="M754" s="49" t="str">
        <f aca="false">IF(AND(K754=4,L754&gt;=3),"Champions",IF(AND(K754=3,L754&gt;=3),"Loyal",IF(K754&gt;=3,"Recent / New",IF(L754&gt;=3,"At Risk","Hibernating / Lost"))))</f>
        <v>Hibernating / Lost</v>
      </c>
      <c r="N754" s="54" t="n">
        <f aca="false">IF(AND(Calc!$C$2&lt;=2009,Calc!$C$3&gt;=2009),F754,0)+IF(AND(Calc!$C$2&lt;=2010,Calc!$C$3&gt;=2010),G754,0)+IF(AND(Calc!$C$2&lt;=2011,Calc!$C$3&gt;=2011),H754,0)</f>
        <v>-5.44</v>
      </c>
      <c r="O754" s="61" t="n">
        <f aca="false">IF(AND(N754&gt;0,OR(Calc!$C$4="*",B754=Calc!$C$4)),N754+ROW()*0.000000001,0)</f>
        <v>0</v>
      </c>
    </row>
    <row r="755" customFormat="false" ht="15" hidden="false" customHeight="false" outlineLevel="0" collapsed="false">
      <c r="A755" s="49" t="n">
        <v>13113</v>
      </c>
      <c r="B755" s="49" t="s">
        <v>189</v>
      </c>
      <c r="C755" s="63" t="n">
        <v>40265</v>
      </c>
      <c r="D755" s="63" t="n">
        <v>40886</v>
      </c>
      <c r="E755" s="49" t="n">
        <v>37</v>
      </c>
      <c r="F755" s="54" t="n">
        <v>0</v>
      </c>
      <c r="G755" s="54" t="n">
        <v>6067.56</v>
      </c>
      <c r="H755" s="54" t="n">
        <v>10182.53</v>
      </c>
      <c r="I755" s="54" t="n">
        <f aca="false">SUM(F755:H755)</f>
        <v>16250.09</v>
      </c>
      <c r="J755" s="49" t="n">
        <f aca="false">Calc!$C$5-D755</f>
        <v>1</v>
      </c>
      <c r="K755" s="49" t="n">
        <f aca="false">IF(J755&lt;=Calc!$C$11,4,IF(J755&lt;=Calc!$C$12,3,IF(J755&lt;=Calc!$C$13,2,1)))</f>
        <v>4</v>
      </c>
      <c r="L755" s="49" t="n">
        <f aca="false">1+(E755&gt;=Calc!$C$16)+(E755&gt;=Calc!$C$17)+(E755&gt;=Calc!$C$18)</f>
        <v>4</v>
      </c>
      <c r="M755" s="49" t="str">
        <f aca="false">IF(AND(K755=4,L755&gt;=3),"Champions",IF(AND(K755=3,L755&gt;=3),"Loyal",IF(K755&gt;=3,"Recent / New",IF(L755&gt;=3,"At Risk","Hibernating / Lost"))))</f>
        <v>Champions</v>
      </c>
      <c r="N755" s="54" t="n">
        <f aca="false">IF(AND(Calc!$C$2&lt;=2009,Calc!$C$3&gt;=2009),F755,0)+IF(AND(Calc!$C$2&lt;=2010,Calc!$C$3&gt;=2010),G755,0)+IF(AND(Calc!$C$2&lt;=2011,Calc!$C$3&gt;=2011),H755,0)</f>
        <v>16250.09</v>
      </c>
      <c r="O755" s="61" t="n">
        <f aca="false">IF(AND(N755&gt;0,OR(Calc!$C$4="*",B755=Calc!$C$4)),N755+ROW()*0.000000001,0)</f>
        <v>16250.090000755</v>
      </c>
    </row>
    <row r="756" customFormat="false" ht="15" hidden="false" customHeight="false" outlineLevel="0" collapsed="false">
      <c r="A756" s="49" t="n">
        <v>13114</v>
      </c>
      <c r="B756" s="49" t="s">
        <v>189</v>
      </c>
      <c r="C756" s="63" t="n">
        <v>40156</v>
      </c>
      <c r="D756" s="63" t="n">
        <v>40156</v>
      </c>
      <c r="E756" s="49" t="n">
        <v>1</v>
      </c>
      <c r="F756" s="54" t="n">
        <v>234.38</v>
      </c>
      <c r="G756" s="54" t="n">
        <v>0</v>
      </c>
      <c r="H756" s="54" t="n">
        <v>0</v>
      </c>
      <c r="I756" s="54" t="n">
        <f aca="false">SUM(F756:H756)</f>
        <v>234.38</v>
      </c>
      <c r="J756" s="49" t="n">
        <f aca="false">Calc!$C$5-D756</f>
        <v>731</v>
      </c>
      <c r="K756" s="49" t="n">
        <f aca="false">IF(J756&lt;=Calc!$C$11,4,IF(J756&lt;=Calc!$C$12,3,IF(J756&lt;=Calc!$C$13,2,1)))</f>
        <v>1</v>
      </c>
      <c r="L756" s="49" t="n">
        <f aca="false">1+(E756&gt;=Calc!$C$16)+(E756&gt;=Calc!$C$17)+(E756&gt;=Calc!$C$18)</f>
        <v>1</v>
      </c>
      <c r="M756" s="49" t="str">
        <f aca="false">IF(AND(K756=4,L756&gt;=3),"Champions",IF(AND(K756=3,L756&gt;=3),"Loyal",IF(K756&gt;=3,"Recent / New",IF(L756&gt;=3,"At Risk","Hibernating / Lost"))))</f>
        <v>Hibernating / Lost</v>
      </c>
      <c r="N756" s="54" t="n">
        <f aca="false">IF(AND(Calc!$C$2&lt;=2009,Calc!$C$3&gt;=2009),F756,0)+IF(AND(Calc!$C$2&lt;=2010,Calc!$C$3&gt;=2010),G756,0)+IF(AND(Calc!$C$2&lt;=2011,Calc!$C$3&gt;=2011),H756,0)</f>
        <v>234.38</v>
      </c>
      <c r="O756" s="61" t="n">
        <f aca="false">IF(AND(N756&gt;0,OR(Calc!$C$4="*",B756=Calc!$C$4)),N756+ROW()*0.000000001,0)</f>
        <v>234.380000756</v>
      </c>
    </row>
    <row r="757" customFormat="false" ht="15" hidden="false" customHeight="false" outlineLevel="0" collapsed="false">
      <c r="A757" s="49" t="n">
        <v>13115</v>
      </c>
      <c r="B757" s="49" t="s">
        <v>189</v>
      </c>
      <c r="C757" s="63" t="n">
        <v>40287</v>
      </c>
      <c r="D757" s="63" t="n">
        <v>40875</v>
      </c>
      <c r="E757" s="49" t="n">
        <v>10</v>
      </c>
      <c r="F757" s="54" t="n">
        <v>0</v>
      </c>
      <c r="G757" s="54" t="n">
        <v>3168.82</v>
      </c>
      <c r="H757" s="54" t="n">
        <v>2210.63</v>
      </c>
      <c r="I757" s="54" t="n">
        <f aca="false">SUM(F757:H757)</f>
        <v>5379.45</v>
      </c>
      <c r="J757" s="49" t="n">
        <f aca="false">Calc!$C$5-D757</f>
        <v>12</v>
      </c>
      <c r="K757" s="49" t="n">
        <f aca="false">IF(J757&lt;=Calc!$C$11,4,IF(J757&lt;=Calc!$C$12,3,IF(J757&lt;=Calc!$C$13,2,1)))</f>
        <v>4</v>
      </c>
      <c r="L757" s="49" t="n">
        <f aca="false">1+(E757&gt;=Calc!$C$16)+(E757&gt;=Calc!$C$17)+(E757&gt;=Calc!$C$18)</f>
        <v>4</v>
      </c>
      <c r="M757" s="49" t="str">
        <f aca="false">IF(AND(K757=4,L757&gt;=3),"Champions",IF(AND(K757=3,L757&gt;=3),"Loyal",IF(K757&gt;=3,"Recent / New",IF(L757&gt;=3,"At Risk","Hibernating / Lost"))))</f>
        <v>Champions</v>
      </c>
      <c r="N757" s="54" t="n">
        <f aca="false">IF(AND(Calc!$C$2&lt;=2009,Calc!$C$3&gt;=2009),F757,0)+IF(AND(Calc!$C$2&lt;=2010,Calc!$C$3&gt;=2010),G757,0)+IF(AND(Calc!$C$2&lt;=2011,Calc!$C$3&gt;=2011),H757,0)</f>
        <v>5379.45</v>
      </c>
      <c r="O757" s="61" t="n">
        <f aca="false">IF(AND(N757&gt;0,OR(Calc!$C$4="*",B757=Calc!$C$4)),N757+ROW()*0.000000001,0)</f>
        <v>5379.450000757</v>
      </c>
    </row>
    <row r="758" customFormat="false" ht="15" hidden="false" customHeight="false" outlineLevel="0" collapsed="false">
      <c r="A758" s="49" t="n">
        <v>13116</v>
      </c>
      <c r="B758" s="49" t="s">
        <v>189</v>
      </c>
      <c r="C758" s="63" t="n">
        <v>40748</v>
      </c>
      <c r="D758" s="63" t="n">
        <v>40748</v>
      </c>
      <c r="E758" s="49" t="n">
        <v>1</v>
      </c>
      <c r="F758" s="54" t="n">
        <v>0</v>
      </c>
      <c r="G758" s="54" t="n">
        <v>0</v>
      </c>
      <c r="H758" s="54" t="n">
        <v>485.19</v>
      </c>
      <c r="I758" s="54" t="n">
        <f aca="false">SUM(F758:H758)</f>
        <v>485.19</v>
      </c>
      <c r="J758" s="49" t="n">
        <f aca="false">Calc!$C$5-D758</f>
        <v>139</v>
      </c>
      <c r="K758" s="49" t="n">
        <f aca="false">IF(J758&lt;=Calc!$C$11,4,IF(J758&lt;=Calc!$C$12,3,IF(J758&lt;=Calc!$C$13,2,1)))</f>
        <v>2</v>
      </c>
      <c r="L758" s="49" t="n">
        <f aca="false">1+(E758&gt;=Calc!$C$16)+(E758&gt;=Calc!$C$17)+(E758&gt;=Calc!$C$18)</f>
        <v>1</v>
      </c>
      <c r="M758" s="49" t="str">
        <f aca="false">IF(AND(K758=4,L758&gt;=3),"Champions",IF(AND(K758=3,L758&gt;=3),"Loyal",IF(K758&gt;=3,"Recent / New",IF(L758&gt;=3,"At Risk","Hibernating / Lost"))))</f>
        <v>Hibernating / Lost</v>
      </c>
      <c r="N758" s="54" t="n">
        <f aca="false">IF(AND(Calc!$C$2&lt;=2009,Calc!$C$3&gt;=2009),F758,0)+IF(AND(Calc!$C$2&lt;=2010,Calc!$C$3&gt;=2010),G758,0)+IF(AND(Calc!$C$2&lt;=2011,Calc!$C$3&gt;=2011),H758,0)</f>
        <v>485.19</v>
      </c>
      <c r="O758" s="61" t="n">
        <f aca="false">IF(AND(N758&gt;0,OR(Calc!$C$4="*",B758=Calc!$C$4)),N758+ROW()*0.000000001,0)</f>
        <v>485.190000758</v>
      </c>
    </row>
    <row r="759" customFormat="false" ht="15" hidden="false" customHeight="false" outlineLevel="0" collapsed="false">
      <c r="A759" s="49" t="n">
        <v>13117</v>
      </c>
      <c r="B759" s="49" t="s">
        <v>189</v>
      </c>
      <c r="C759" s="63" t="n">
        <v>40263</v>
      </c>
      <c r="D759" s="63" t="n">
        <v>40865</v>
      </c>
      <c r="E759" s="49" t="n">
        <v>18</v>
      </c>
      <c r="F759" s="54" t="n">
        <v>0</v>
      </c>
      <c r="G759" s="54" t="n">
        <v>1657.2</v>
      </c>
      <c r="H759" s="54" t="n">
        <v>596.76</v>
      </c>
      <c r="I759" s="54" t="n">
        <f aca="false">SUM(F759:H759)</f>
        <v>2253.96</v>
      </c>
      <c r="J759" s="49" t="n">
        <f aca="false">Calc!$C$5-D759</f>
        <v>22</v>
      </c>
      <c r="K759" s="49" t="n">
        <f aca="false">IF(J759&lt;=Calc!$C$11,4,IF(J759&lt;=Calc!$C$12,3,IF(J759&lt;=Calc!$C$13,2,1)))</f>
        <v>4</v>
      </c>
      <c r="L759" s="49" t="n">
        <f aca="false">1+(E759&gt;=Calc!$C$16)+(E759&gt;=Calc!$C$17)+(E759&gt;=Calc!$C$18)</f>
        <v>4</v>
      </c>
      <c r="M759" s="49" t="str">
        <f aca="false">IF(AND(K759=4,L759&gt;=3),"Champions",IF(AND(K759=3,L759&gt;=3),"Loyal",IF(K759&gt;=3,"Recent / New",IF(L759&gt;=3,"At Risk","Hibernating / Lost"))))</f>
        <v>Champions</v>
      </c>
      <c r="N759" s="54" t="n">
        <f aca="false">IF(AND(Calc!$C$2&lt;=2009,Calc!$C$3&gt;=2009),F759,0)+IF(AND(Calc!$C$2&lt;=2010,Calc!$C$3&gt;=2010),G759,0)+IF(AND(Calc!$C$2&lt;=2011,Calc!$C$3&gt;=2011),H759,0)</f>
        <v>2253.96</v>
      </c>
      <c r="O759" s="61" t="n">
        <f aca="false">IF(AND(N759&gt;0,OR(Calc!$C$4="*",B759=Calc!$C$4)),N759+ROW()*0.000000001,0)</f>
        <v>2253.960000759</v>
      </c>
    </row>
    <row r="760" customFormat="false" ht="15" hidden="false" customHeight="false" outlineLevel="0" collapsed="false">
      <c r="A760" s="49" t="n">
        <v>13118</v>
      </c>
      <c r="B760" s="49" t="s">
        <v>189</v>
      </c>
      <c r="C760" s="63" t="n">
        <v>40447</v>
      </c>
      <c r="D760" s="63" t="n">
        <v>40867</v>
      </c>
      <c r="E760" s="49" t="n">
        <v>9</v>
      </c>
      <c r="F760" s="54" t="n">
        <v>0</v>
      </c>
      <c r="G760" s="54" t="n">
        <v>1209.1</v>
      </c>
      <c r="H760" s="54" t="n">
        <v>1125</v>
      </c>
      <c r="I760" s="54" t="n">
        <f aca="false">SUM(F760:H760)</f>
        <v>2334.1</v>
      </c>
      <c r="J760" s="49" t="n">
        <f aca="false">Calc!$C$5-D760</f>
        <v>20</v>
      </c>
      <c r="K760" s="49" t="n">
        <f aca="false">IF(J760&lt;=Calc!$C$11,4,IF(J760&lt;=Calc!$C$12,3,IF(J760&lt;=Calc!$C$13,2,1)))</f>
        <v>4</v>
      </c>
      <c r="L760" s="49" t="n">
        <f aca="false">1+(E760&gt;=Calc!$C$16)+(E760&gt;=Calc!$C$17)+(E760&gt;=Calc!$C$18)</f>
        <v>4</v>
      </c>
      <c r="M760" s="49" t="str">
        <f aca="false">IF(AND(K760=4,L760&gt;=3),"Champions",IF(AND(K760=3,L760&gt;=3),"Loyal",IF(K760&gt;=3,"Recent / New",IF(L760&gt;=3,"At Risk","Hibernating / Lost"))))</f>
        <v>Champions</v>
      </c>
      <c r="N760" s="54" t="n">
        <f aca="false">IF(AND(Calc!$C$2&lt;=2009,Calc!$C$3&gt;=2009),F760,0)+IF(AND(Calc!$C$2&lt;=2010,Calc!$C$3&gt;=2010),G760,0)+IF(AND(Calc!$C$2&lt;=2011,Calc!$C$3&gt;=2011),H760,0)</f>
        <v>2334.1</v>
      </c>
      <c r="O760" s="61" t="n">
        <f aca="false">IF(AND(N760&gt;0,OR(Calc!$C$4="*",B760=Calc!$C$4)),N760+ROW()*0.000000001,0)</f>
        <v>2334.10000076</v>
      </c>
    </row>
    <row r="761" customFormat="false" ht="15" hidden="false" customHeight="false" outlineLevel="0" collapsed="false">
      <c r="A761" s="49" t="n">
        <v>13119</v>
      </c>
      <c r="B761" s="49" t="s">
        <v>189</v>
      </c>
      <c r="C761" s="63" t="n">
        <v>40218</v>
      </c>
      <c r="D761" s="63" t="n">
        <v>40218</v>
      </c>
      <c r="E761" s="49" t="n">
        <v>1</v>
      </c>
      <c r="F761" s="54" t="n">
        <v>0</v>
      </c>
      <c r="G761" s="54" t="n">
        <v>134.9</v>
      </c>
      <c r="H761" s="54" t="n">
        <v>0</v>
      </c>
      <c r="I761" s="54" t="n">
        <f aca="false">SUM(F761:H761)</f>
        <v>134.9</v>
      </c>
      <c r="J761" s="49" t="n">
        <f aca="false">Calc!$C$5-D761</f>
        <v>669</v>
      </c>
      <c r="K761" s="49" t="n">
        <f aca="false">IF(J761&lt;=Calc!$C$11,4,IF(J761&lt;=Calc!$C$12,3,IF(J761&lt;=Calc!$C$13,2,1)))</f>
        <v>1</v>
      </c>
      <c r="L761" s="49" t="n">
        <f aca="false">1+(E761&gt;=Calc!$C$16)+(E761&gt;=Calc!$C$17)+(E761&gt;=Calc!$C$18)</f>
        <v>1</v>
      </c>
      <c r="M761" s="49" t="str">
        <f aca="false">IF(AND(K761=4,L761&gt;=3),"Champions",IF(AND(K761=3,L761&gt;=3),"Loyal",IF(K761&gt;=3,"Recent / New",IF(L761&gt;=3,"At Risk","Hibernating / Lost"))))</f>
        <v>Hibernating / Lost</v>
      </c>
      <c r="N761" s="54" t="n">
        <f aca="false">IF(AND(Calc!$C$2&lt;=2009,Calc!$C$3&gt;=2009),F761,0)+IF(AND(Calc!$C$2&lt;=2010,Calc!$C$3&gt;=2010),G761,0)+IF(AND(Calc!$C$2&lt;=2011,Calc!$C$3&gt;=2011),H761,0)</f>
        <v>134.9</v>
      </c>
      <c r="O761" s="61" t="n">
        <f aca="false">IF(AND(N761&gt;0,OR(Calc!$C$4="*",B761=Calc!$C$4)),N761+ROW()*0.000000001,0)</f>
        <v>134.900000761</v>
      </c>
    </row>
    <row r="762" customFormat="false" ht="15" hidden="false" customHeight="false" outlineLevel="0" collapsed="false">
      <c r="A762" s="49" t="n">
        <v>13120</v>
      </c>
      <c r="B762" s="49" t="s">
        <v>189</v>
      </c>
      <c r="C762" s="63" t="n">
        <v>40648</v>
      </c>
      <c r="D762" s="63" t="n">
        <v>40648</v>
      </c>
      <c r="E762" s="49" t="n">
        <v>1</v>
      </c>
      <c r="F762" s="54" t="n">
        <v>0</v>
      </c>
      <c r="G762" s="54" t="n">
        <v>0</v>
      </c>
      <c r="H762" s="54" t="n">
        <v>30.6</v>
      </c>
      <c r="I762" s="54" t="n">
        <f aca="false">SUM(F762:H762)</f>
        <v>30.6</v>
      </c>
      <c r="J762" s="49" t="n">
        <f aca="false">Calc!$C$5-D762</f>
        <v>239</v>
      </c>
      <c r="K762" s="49" t="n">
        <f aca="false">IF(J762&lt;=Calc!$C$11,4,IF(J762&lt;=Calc!$C$12,3,IF(J762&lt;=Calc!$C$13,2,1)))</f>
        <v>2</v>
      </c>
      <c r="L762" s="49" t="n">
        <f aca="false">1+(E762&gt;=Calc!$C$16)+(E762&gt;=Calc!$C$17)+(E762&gt;=Calc!$C$18)</f>
        <v>1</v>
      </c>
      <c r="M762" s="49" t="str">
        <f aca="false">IF(AND(K762=4,L762&gt;=3),"Champions",IF(AND(K762=3,L762&gt;=3),"Loyal",IF(K762&gt;=3,"Recent / New",IF(L762&gt;=3,"At Risk","Hibernating / Lost"))))</f>
        <v>Hibernating / Lost</v>
      </c>
      <c r="N762" s="54" t="n">
        <f aca="false">IF(AND(Calc!$C$2&lt;=2009,Calc!$C$3&gt;=2009),F762,0)+IF(AND(Calc!$C$2&lt;=2010,Calc!$C$3&gt;=2010),G762,0)+IF(AND(Calc!$C$2&lt;=2011,Calc!$C$3&gt;=2011),H762,0)</f>
        <v>30.6</v>
      </c>
      <c r="O762" s="61" t="n">
        <f aca="false">IF(AND(N762&gt;0,OR(Calc!$C$4="*",B762=Calc!$C$4)),N762+ROW()*0.000000001,0)</f>
        <v>30.600000762</v>
      </c>
    </row>
    <row r="763" customFormat="false" ht="15" hidden="false" customHeight="false" outlineLevel="0" collapsed="false">
      <c r="A763" s="49" t="n">
        <v>13121</v>
      </c>
      <c r="B763" s="49" t="s">
        <v>189</v>
      </c>
      <c r="C763" s="63" t="n">
        <v>40617</v>
      </c>
      <c r="D763" s="63" t="n">
        <v>40617</v>
      </c>
      <c r="E763" s="49" t="n">
        <v>1</v>
      </c>
      <c r="F763" s="54" t="n">
        <v>0</v>
      </c>
      <c r="G763" s="54" t="n">
        <v>0</v>
      </c>
      <c r="H763" s="54" t="n">
        <v>254.73</v>
      </c>
      <c r="I763" s="54" t="n">
        <f aca="false">SUM(F763:H763)</f>
        <v>254.73</v>
      </c>
      <c r="J763" s="49" t="n">
        <f aca="false">Calc!$C$5-D763</f>
        <v>270</v>
      </c>
      <c r="K763" s="49" t="n">
        <f aca="false">IF(J763&lt;=Calc!$C$11,4,IF(J763&lt;=Calc!$C$12,3,IF(J763&lt;=Calc!$C$13,2,1)))</f>
        <v>2</v>
      </c>
      <c r="L763" s="49" t="n">
        <f aca="false">1+(E763&gt;=Calc!$C$16)+(E763&gt;=Calc!$C$17)+(E763&gt;=Calc!$C$18)</f>
        <v>1</v>
      </c>
      <c r="M763" s="49" t="str">
        <f aca="false">IF(AND(K763=4,L763&gt;=3),"Champions",IF(AND(K763=3,L763&gt;=3),"Loyal",IF(K763&gt;=3,"Recent / New",IF(L763&gt;=3,"At Risk","Hibernating / Lost"))))</f>
        <v>Hibernating / Lost</v>
      </c>
      <c r="N763" s="54" t="n">
        <f aca="false">IF(AND(Calc!$C$2&lt;=2009,Calc!$C$3&gt;=2009),F763,0)+IF(AND(Calc!$C$2&lt;=2010,Calc!$C$3&gt;=2010),G763,0)+IF(AND(Calc!$C$2&lt;=2011,Calc!$C$3&gt;=2011),H763,0)</f>
        <v>254.73</v>
      </c>
      <c r="O763" s="61" t="n">
        <f aca="false">IF(AND(N763&gt;0,OR(Calc!$C$4="*",B763=Calc!$C$4)),N763+ROW()*0.000000001,0)</f>
        <v>254.730000763</v>
      </c>
    </row>
    <row r="764" customFormat="false" ht="15" hidden="false" customHeight="false" outlineLevel="0" collapsed="false">
      <c r="A764" s="49" t="n">
        <v>13122</v>
      </c>
      <c r="B764" s="49" t="s">
        <v>189</v>
      </c>
      <c r="C764" s="63" t="n">
        <v>40646</v>
      </c>
      <c r="D764" s="63" t="n">
        <v>40792</v>
      </c>
      <c r="E764" s="49" t="n">
        <v>2</v>
      </c>
      <c r="F764" s="54" t="n">
        <v>0</v>
      </c>
      <c r="G764" s="54" t="n">
        <v>0</v>
      </c>
      <c r="H764" s="54" t="n">
        <v>922.39</v>
      </c>
      <c r="I764" s="54" t="n">
        <f aca="false">SUM(F764:H764)</f>
        <v>922.39</v>
      </c>
      <c r="J764" s="49" t="n">
        <f aca="false">Calc!$C$5-D764</f>
        <v>95</v>
      </c>
      <c r="K764" s="49" t="n">
        <f aca="false">IF(J764&lt;=Calc!$C$11,4,IF(J764&lt;=Calc!$C$12,3,IF(J764&lt;=Calc!$C$13,2,1)))</f>
        <v>3</v>
      </c>
      <c r="L764" s="49" t="n">
        <f aca="false">1+(E764&gt;=Calc!$C$16)+(E764&gt;=Calc!$C$17)+(E764&gt;=Calc!$C$18)</f>
        <v>2</v>
      </c>
      <c r="M764" s="49" t="str">
        <f aca="false">IF(AND(K764=4,L764&gt;=3),"Champions",IF(AND(K764=3,L764&gt;=3),"Loyal",IF(K764&gt;=3,"Recent / New",IF(L764&gt;=3,"At Risk","Hibernating / Lost"))))</f>
        <v>Recent / New</v>
      </c>
      <c r="N764" s="54" t="n">
        <f aca="false">IF(AND(Calc!$C$2&lt;=2009,Calc!$C$3&gt;=2009),F764,0)+IF(AND(Calc!$C$2&lt;=2010,Calc!$C$3&gt;=2010),G764,0)+IF(AND(Calc!$C$2&lt;=2011,Calc!$C$3&gt;=2011),H764,0)</f>
        <v>922.39</v>
      </c>
      <c r="O764" s="61" t="n">
        <f aca="false">IF(AND(N764&gt;0,OR(Calc!$C$4="*",B764=Calc!$C$4)),N764+ROW()*0.000000001,0)</f>
        <v>922.390000764</v>
      </c>
    </row>
    <row r="765" customFormat="false" ht="15" hidden="false" customHeight="false" outlineLevel="0" collapsed="false">
      <c r="A765" s="49" t="n">
        <v>13123</v>
      </c>
      <c r="B765" s="49" t="s">
        <v>189</v>
      </c>
      <c r="C765" s="63" t="n">
        <v>40357</v>
      </c>
      <c r="D765" s="63" t="n">
        <v>40414</v>
      </c>
      <c r="E765" s="49" t="n">
        <v>2</v>
      </c>
      <c r="F765" s="54" t="n">
        <v>0</v>
      </c>
      <c r="G765" s="54" t="n">
        <v>506.75</v>
      </c>
      <c r="H765" s="54" t="n">
        <v>0</v>
      </c>
      <c r="I765" s="54" t="n">
        <f aca="false">SUM(F765:H765)</f>
        <v>506.75</v>
      </c>
      <c r="J765" s="49" t="n">
        <f aca="false">Calc!$C$5-D765</f>
        <v>473</v>
      </c>
      <c r="K765" s="49" t="n">
        <f aca="false">IF(J765&lt;=Calc!$C$11,4,IF(J765&lt;=Calc!$C$12,3,IF(J765&lt;=Calc!$C$13,2,1)))</f>
        <v>1</v>
      </c>
      <c r="L765" s="49" t="n">
        <f aca="false">1+(E765&gt;=Calc!$C$16)+(E765&gt;=Calc!$C$17)+(E765&gt;=Calc!$C$18)</f>
        <v>2</v>
      </c>
      <c r="M765" s="49" t="str">
        <f aca="false">IF(AND(K765=4,L765&gt;=3),"Champions",IF(AND(K765=3,L765&gt;=3),"Loyal",IF(K765&gt;=3,"Recent / New",IF(L765&gt;=3,"At Risk","Hibernating / Lost"))))</f>
        <v>Hibernating / Lost</v>
      </c>
      <c r="N765" s="54" t="n">
        <f aca="false">IF(AND(Calc!$C$2&lt;=2009,Calc!$C$3&gt;=2009),F765,0)+IF(AND(Calc!$C$2&lt;=2010,Calc!$C$3&gt;=2010),G765,0)+IF(AND(Calc!$C$2&lt;=2011,Calc!$C$3&gt;=2011),H765,0)</f>
        <v>506.75</v>
      </c>
      <c r="O765" s="61" t="n">
        <f aca="false">IF(AND(N765&gt;0,OR(Calc!$C$4="*",B765=Calc!$C$4)),N765+ROW()*0.000000001,0)</f>
        <v>506.750000765</v>
      </c>
    </row>
    <row r="766" customFormat="false" ht="15" hidden="false" customHeight="false" outlineLevel="0" collapsed="false">
      <c r="A766" s="49" t="n">
        <v>13124</v>
      </c>
      <c r="B766" s="49" t="s">
        <v>189</v>
      </c>
      <c r="C766" s="63" t="n">
        <v>40501</v>
      </c>
      <c r="D766" s="63" t="n">
        <v>40797</v>
      </c>
      <c r="E766" s="49" t="n">
        <v>4</v>
      </c>
      <c r="F766" s="54" t="n">
        <v>0</v>
      </c>
      <c r="G766" s="54" t="n">
        <v>2141.65</v>
      </c>
      <c r="H766" s="54" t="n">
        <v>2500.01</v>
      </c>
      <c r="I766" s="54" t="n">
        <f aca="false">SUM(F766:H766)</f>
        <v>4641.66</v>
      </c>
      <c r="J766" s="49" t="n">
        <f aca="false">Calc!$C$5-D766</f>
        <v>90</v>
      </c>
      <c r="K766" s="49" t="n">
        <f aca="false">IF(J766&lt;=Calc!$C$11,4,IF(J766&lt;=Calc!$C$12,3,IF(J766&lt;=Calc!$C$13,2,1)))</f>
        <v>3</v>
      </c>
      <c r="L766" s="49" t="n">
        <f aca="false">1+(E766&gt;=Calc!$C$16)+(E766&gt;=Calc!$C$17)+(E766&gt;=Calc!$C$18)</f>
        <v>3</v>
      </c>
      <c r="M766" s="49" t="str">
        <f aca="false">IF(AND(K766=4,L766&gt;=3),"Champions",IF(AND(K766=3,L766&gt;=3),"Loyal",IF(K766&gt;=3,"Recent / New",IF(L766&gt;=3,"At Risk","Hibernating / Lost"))))</f>
        <v>Loyal</v>
      </c>
      <c r="N766" s="54" t="n">
        <f aca="false">IF(AND(Calc!$C$2&lt;=2009,Calc!$C$3&gt;=2009),F766,0)+IF(AND(Calc!$C$2&lt;=2010,Calc!$C$3&gt;=2010),G766,0)+IF(AND(Calc!$C$2&lt;=2011,Calc!$C$3&gt;=2011),H766,0)</f>
        <v>4641.66</v>
      </c>
      <c r="O766" s="61" t="n">
        <f aca="false">IF(AND(N766&gt;0,OR(Calc!$C$4="*",B766=Calc!$C$4)),N766+ROW()*0.000000001,0)</f>
        <v>4641.660000766</v>
      </c>
    </row>
    <row r="767" customFormat="false" ht="15" hidden="false" customHeight="false" outlineLevel="0" collapsed="false">
      <c r="A767" s="49" t="n">
        <v>13125</v>
      </c>
      <c r="B767" s="49" t="s">
        <v>189</v>
      </c>
      <c r="C767" s="63" t="n">
        <v>40363</v>
      </c>
      <c r="D767" s="63" t="n">
        <v>40363</v>
      </c>
      <c r="E767" s="49" t="n">
        <v>1</v>
      </c>
      <c r="F767" s="54" t="n">
        <v>0</v>
      </c>
      <c r="G767" s="54" t="n">
        <v>148.62</v>
      </c>
      <c r="H767" s="54" t="n">
        <v>0</v>
      </c>
      <c r="I767" s="54" t="n">
        <f aca="false">SUM(F767:H767)</f>
        <v>148.62</v>
      </c>
      <c r="J767" s="49" t="n">
        <f aca="false">Calc!$C$5-D767</f>
        <v>524</v>
      </c>
      <c r="K767" s="49" t="n">
        <f aca="false">IF(J767&lt;=Calc!$C$11,4,IF(J767&lt;=Calc!$C$12,3,IF(J767&lt;=Calc!$C$13,2,1)))</f>
        <v>1</v>
      </c>
      <c r="L767" s="49" t="n">
        <f aca="false">1+(E767&gt;=Calc!$C$16)+(E767&gt;=Calc!$C$17)+(E767&gt;=Calc!$C$18)</f>
        <v>1</v>
      </c>
      <c r="M767" s="49" t="str">
        <f aca="false">IF(AND(K767=4,L767&gt;=3),"Champions",IF(AND(K767=3,L767&gt;=3),"Loyal",IF(K767&gt;=3,"Recent / New",IF(L767&gt;=3,"At Risk","Hibernating / Lost"))))</f>
        <v>Hibernating / Lost</v>
      </c>
      <c r="N767" s="54" t="n">
        <f aca="false">IF(AND(Calc!$C$2&lt;=2009,Calc!$C$3&gt;=2009),F767,0)+IF(AND(Calc!$C$2&lt;=2010,Calc!$C$3&gt;=2010),G767,0)+IF(AND(Calc!$C$2&lt;=2011,Calc!$C$3&gt;=2011),H767,0)</f>
        <v>148.62</v>
      </c>
      <c r="O767" s="61" t="n">
        <f aca="false">IF(AND(N767&gt;0,OR(Calc!$C$4="*",B767=Calc!$C$4)),N767+ROW()*0.000000001,0)</f>
        <v>148.620000767</v>
      </c>
    </row>
    <row r="768" customFormat="false" ht="15" hidden="false" customHeight="false" outlineLevel="0" collapsed="false">
      <c r="A768" s="49" t="n">
        <v>13126</v>
      </c>
      <c r="B768" s="49" t="s">
        <v>189</v>
      </c>
      <c r="C768" s="63" t="n">
        <v>40239</v>
      </c>
      <c r="D768" s="63" t="n">
        <v>40882</v>
      </c>
      <c r="E768" s="49" t="n">
        <v>13</v>
      </c>
      <c r="F768" s="54" t="n">
        <v>0</v>
      </c>
      <c r="G768" s="54" t="n">
        <v>1846.18</v>
      </c>
      <c r="H768" s="54" t="n">
        <v>1832.85</v>
      </c>
      <c r="I768" s="54" t="n">
        <f aca="false">SUM(F768:H768)</f>
        <v>3679.03</v>
      </c>
      <c r="J768" s="49" t="n">
        <f aca="false">Calc!$C$5-D768</f>
        <v>5</v>
      </c>
      <c r="K768" s="49" t="n">
        <f aca="false">IF(J768&lt;=Calc!$C$11,4,IF(J768&lt;=Calc!$C$12,3,IF(J768&lt;=Calc!$C$13,2,1)))</f>
        <v>4</v>
      </c>
      <c r="L768" s="49" t="n">
        <f aca="false">1+(E768&gt;=Calc!$C$16)+(E768&gt;=Calc!$C$17)+(E768&gt;=Calc!$C$18)</f>
        <v>4</v>
      </c>
      <c r="M768" s="49" t="str">
        <f aca="false">IF(AND(K768=4,L768&gt;=3),"Champions",IF(AND(K768=3,L768&gt;=3),"Loyal",IF(K768&gt;=3,"Recent / New",IF(L768&gt;=3,"At Risk","Hibernating / Lost"))))</f>
        <v>Champions</v>
      </c>
      <c r="N768" s="54" t="n">
        <f aca="false">IF(AND(Calc!$C$2&lt;=2009,Calc!$C$3&gt;=2009),F768,0)+IF(AND(Calc!$C$2&lt;=2010,Calc!$C$3&gt;=2010),G768,0)+IF(AND(Calc!$C$2&lt;=2011,Calc!$C$3&gt;=2011),H768,0)</f>
        <v>3679.03</v>
      </c>
      <c r="O768" s="61" t="n">
        <f aca="false">IF(AND(N768&gt;0,OR(Calc!$C$4="*",B768=Calc!$C$4)),N768+ROW()*0.000000001,0)</f>
        <v>3679.030000768</v>
      </c>
    </row>
    <row r="769" customFormat="false" ht="15" hidden="false" customHeight="false" outlineLevel="0" collapsed="false">
      <c r="A769" s="49" t="n">
        <v>13127</v>
      </c>
      <c r="B769" s="49" t="s">
        <v>189</v>
      </c>
      <c r="C769" s="63" t="n">
        <v>40809</v>
      </c>
      <c r="D769" s="63" t="n">
        <v>40809</v>
      </c>
      <c r="E769" s="49" t="n">
        <v>1</v>
      </c>
      <c r="F769" s="54" t="n">
        <v>0</v>
      </c>
      <c r="G769" s="54" t="n">
        <v>0</v>
      </c>
      <c r="H769" s="54" t="n">
        <v>259.17</v>
      </c>
      <c r="I769" s="54" t="n">
        <f aca="false">SUM(F769:H769)</f>
        <v>259.17</v>
      </c>
      <c r="J769" s="49" t="n">
        <f aca="false">Calc!$C$5-D769</f>
        <v>78</v>
      </c>
      <c r="K769" s="49" t="n">
        <f aca="false">IF(J769&lt;=Calc!$C$11,4,IF(J769&lt;=Calc!$C$12,3,IF(J769&lt;=Calc!$C$13,2,1)))</f>
        <v>3</v>
      </c>
      <c r="L769" s="49" t="n">
        <f aca="false">1+(E769&gt;=Calc!$C$16)+(E769&gt;=Calc!$C$17)+(E769&gt;=Calc!$C$18)</f>
        <v>1</v>
      </c>
      <c r="M769" s="49" t="str">
        <f aca="false">IF(AND(K769=4,L769&gt;=3),"Champions",IF(AND(K769=3,L769&gt;=3),"Loyal",IF(K769&gt;=3,"Recent / New",IF(L769&gt;=3,"At Risk","Hibernating / Lost"))))</f>
        <v>Recent / New</v>
      </c>
      <c r="N769" s="54" t="n">
        <f aca="false">IF(AND(Calc!$C$2&lt;=2009,Calc!$C$3&gt;=2009),F769,0)+IF(AND(Calc!$C$2&lt;=2010,Calc!$C$3&gt;=2010),G769,0)+IF(AND(Calc!$C$2&lt;=2011,Calc!$C$3&gt;=2011),H769,0)</f>
        <v>259.17</v>
      </c>
      <c r="O769" s="61" t="n">
        <f aca="false">IF(AND(N769&gt;0,OR(Calc!$C$4="*",B769=Calc!$C$4)),N769+ROW()*0.000000001,0)</f>
        <v>259.170000769</v>
      </c>
    </row>
    <row r="770" customFormat="false" ht="15" hidden="false" customHeight="false" outlineLevel="0" collapsed="false">
      <c r="A770" s="49" t="n">
        <v>13128</v>
      </c>
      <c r="B770" s="49" t="s">
        <v>189</v>
      </c>
      <c r="C770" s="63" t="n">
        <v>40255</v>
      </c>
      <c r="D770" s="63" t="n">
        <v>40255</v>
      </c>
      <c r="E770" s="49" t="n">
        <v>1</v>
      </c>
      <c r="F770" s="54" t="n">
        <v>0</v>
      </c>
      <c r="G770" s="54" t="n">
        <v>263.5</v>
      </c>
      <c r="H770" s="54" t="n">
        <v>0</v>
      </c>
      <c r="I770" s="54" t="n">
        <f aca="false">SUM(F770:H770)</f>
        <v>263.5</v>
      </c>
      <c r="J770" s="49" t="n">
        <f aca="false">Calc!$C$5-D770</f>
        <v>632</v>
      </c>
      <c r="K770" s="49" t="n">
        <f aca="false">IF(J770&lt;=Calc!$C$11,4,IF(J770&lt;=Calc!$C$12,3,IF(J770&lt;=Calc!$C$13,2,1)))</f>
        <v>1</v>
      </c>
      <c r="L770" s="49" t="n">
        <f aca="false">1+(E770&gt;=Calc!$C$16)+(E770&gt;=Calc!$C$17)+(E770&gt;=Calc!$C$18)</f>
        <v>1</v>
      </c>
      <c r="M770" s="49" t="str">
        <f aca="false">IF(AND(K770=4,L770&gt;=3),"Champions",IF(AND(K770=3,L770&gt;=3),"Loyal",IF(K770&gt;=3,"Recent / New",IF(L770&gt;=3,"At Risk","Hibernating / Lost"))))</f>
        <v>Hibernating / Lost</v>
      </c>
      <c r="N770" s="54" t="n">
        <f aca="false">IF(AND(Calc!$C$2&lt;=2009,Calc!$C$3&gt;=2009),F770,0)+IF(AND(Calc!$C$2&lt;=2010,Calc!$C$3&gt;=2010),G770,0)+IF(AND(Calc!$C$2&lt;=2011,Calc!$C$3&gt;=2011),H770,0)</f>
        <v>263.5</v>
      </c>
      <c r="O770" s="61" t="n">
        <f aca="false">IF(AND(N770&gt;0,OR(Calc!$C$4="*",B770=Calc!$C$4)),N770+ROW()*0.000000001,0)</f>
        <v>263.50000077</v>
      </c>
    </row>
    <row r="771" customFormat="false" ht="15" hidden="false" customHeight="false" outlineLevel="0" collapsed="false">
      <c r="A771" s="49" t="n">
        <v>13129</v>
      </c>
      <c r="B771" s="49" t="s">
        <v>189</v>
      </c>
      <c r="C771" s="63" t="n">
        <v>40357</v>
      </c>
      <c r="D771" s="63" t="n">
        <v>40434</v>
      </c>
      <c r="E771" s="49" t="n">
        <v>2</v>
      </c>
      <c r="F771" s="54" t="n">
        <v>0</v>
      </c>
      <c r="G771" s="54" t="n">
        <v>233.25</v>
      </c>
      <c r="H771" s="54" t="n">
        <v>0</v>
      </c>
      <c r="I771" s="54" t="n">
        <f aca="false">SUM(F771:H771)</f>
        <v>233.25</v>
      </c>
      <c r="J771" s="49" t="n">
        <f aca="false">Calc!$C$5-D771</f>
        <v>453</v>
      </c>
      <c r="K771" s="49" t="n">
        <f aca="false">IF(J771&lt;=Calc!$C$11,4,IF(J771&lt;=Calc!$C$12,3,IF(J771&lt;=Calc!$C$13,2,1)))</f>
        <v>1</v>
      </c>
      <c r="L771" s="49" t="n">
        <f aca="false">1+(E771&gt;=Calc!$C$16)+(E771&gt;=Calc!$C$17)+(E771&gt;=Calc!$C$18)</f>
        <v>2</v>
      </c>
      <c r="M771" s="49" t="str">
        <f aca="false">IF(AND(K771=4,L771&gt;=3),"Champions",IF(AND(K771=3,L771&gt;=3),"Loyal",IF(K771&gt;=3,"Recent / New",IF(L771&gt;=3,"At Risk","Hibernating / Lost"))))</f>
        <v>Hibernating / Lost</v>
      </c>
      <c r="N771" s="54" t="n">
        <f aca="false">IF(AND(Calc!$C$2&lt;=2009,Calc!$C$3&gt;=2009),F771,0)+IF(AND(Calc!$C$2&lt;=2010,Calc!$C$3&gt;=2010),G771,0)+IF(AND(Calc!$C$2&lt;=2011,Calc!$C$3&gt;=2011),H771,0)</f>
        <v>233.25</v>
      </c>
      <c r="O771" s="61" t="n">
        <f aca="false">IF(AND(N771&gt;0,OR(Calc!$C$4="*",B771=Calc!$C$4)),N771+ROW()*0.000000001,0)</f>
        <v>233.250000771</v>
      </c>
    </row>
    <row r="772" customFormat="false" ht="15" hidden="false" customHeight="false" outlineLevel="0" collapsed="false">
      <c r="A772" s="49" t="n">
        <v>13130</v>
      </c>
      <c r="B772" s="49" t="s">
        <v>189</v>
      </c>
      <c r="C772" s="63" t="n">
        <v>40792</v>
      </c>
      <c r="D772" s="63" t="n">
        <v>40792</v>
      </c>
      <c r="E772" s="49" t="n">
        <v>1</v>
      </c>
      <c r="F772" s="54" t="n">
        <v>0</v>
      </c>
      <c r="G772" s="54" t="n">
        <v>0</v>
      </c>
      <c r="H772" s="54" t="n">
        <v>64</v>
      </c>
      <c r="I772" s="54" t="n">
        <f aca="false">SUM(F772:H772)</f>
        <v>64</v>
      </c>
      <c r="J772" s="49" t="n">
        <f aca="false">Calc!$C$5-D772</f>
        <v>95</v>
      </c>
      <c r="K772" s="49" t="n">
        <f aca="false">IF(J772&lt;=Calc!$C$11,4,IF(J772&lt;=Calc!$C$12,3,IF(J772&lt;=Calc!$C$13,2,1)))</f>
        <v>3</v>
      </c>
      <c r="L772" s="49" t="n">
        <f aca="false">1+(E772&gt;=Calc!$C$16)+(E772&gt;=Calc!$C$17)+(E772&gt;=Calc!$C$18)</f>
        <v>1</v>
      </c>
      <c r="M772" s="49" t="str">
        <f aca="false">IF(AND(K772=4,L772&gt;=3),"Champions",IF(AND(K772=3,L772&gt;=3),"Loyal",IF(K772&gt;=3,"Recent / New",IF(L772&gt;=3,"At Risk","Hibernating / Lost"))))</f>
        <v>Recent / New</v>
      </c>
      <c r="N772" s="54" t="n">
        <f aca="false">IF(AND(Calc!$C$2&lt;=2009,Calc!$C$3&gt;=2009),F772,0)+IF(AND(Calc!$C$2&lt;=2010,Calc!$C$3&gt;=2010),G772,0)+IF(AND(Calc!$C$2&lt;=2011,Calc!$C$3&gt;=2011),H772,0)</f>
        <v>64</v>
      </c>
      <c r="O772" s="61" t="n">
        <f aca="false">IF(AND(N772&gt;0,OR(Calc!$C$4="*",B772=Calc!$C$4)),N772+ROW()*0.000000001,0)</f>
        <v>64.000000772</v>
      </c>
    </row>
    <row r="773" customFormat="false" ht="15" hidden="false" customHeight="false" outlineLevel="0" collapsed="false">
      <c r="A773" s="49" t="n">
        <v>13131</v>
      </c>
      <c r="B773" s="49" t="s">
        <v>189</v>
      </c>
      <c r="C773" s="63" t="n">
        <v>40218</v>
      </c>
      <c r="D773" s="63" t="n">
        <v>40863</v>
      </c>
      <c r="E773" s="49" t="n">
        <v>7</v>
      </c>
      <c r="F773" s="54" t="n">
        <v>0</v>
      </c>
      <c r="G773" s="54" t="n">
        <v>2240.47</v>
      </c>
      <c r="H773" s="54" t="n">
        <v>1039.3</v>
      </c>
      <c r="I773" s="54" t="n">
        <f aca="false">SUM(F773:H773)</f>
        <v>3279.77</v>
      </c>
      <c r="J773" s="49" t="n">
        <f aca="false">Calc!$C$5-D773</f>
        <v>24</v>
      </c>
      <c r="K773" s="49" t="n">
        <f aca="false">IF(J773&lt;=Calc!$C$11,4,IF(J773&lt;=Calc!$C$12,3,IF(J773&lt;=Calc!$C$13,2,1)))</f>
        <v>4</v>
      </c>
      <c r="L773" s="49" t="n">
        <f aca="false">1+(E773&gt;=Calc!$C$16)+(E773&gt;=Calc!$C$17)+(E773&gt;=Calc!$C$18)</f>
        <v>3</v>
      </c>
      <c r="M773" s="49" t="str">
        <f aca="false">IF(AND(K773=4,L773&gt;=3),"Champions",IF(AND(K773=3,L773&gt;=3),"Loyal",IF(K773&gt;=3,"Recent / New",IF(L773&gt;=3,"At Risk","Hibernating / Lost"))))</f>
        <v>Champions</v>
      </c>
      <c r="N773" s="54" t="n">
        <f aca="false">IF(AND(Calc!$C$2&lt;=2009,Calc!$C$3&gt;=2009),F773,0)+IF(AND(Calc!$C$2&lt;=2010,Calc!$C$3&gt;=2010),G773,0)+IF(AND(Calc!$C$2&lt;=2011,Calc!$C$3&gt;=2011),H773,0)</f>
        <v>3279.77</v>
      </c>
      <c r="O773" s="61" t="n">
        <f aca="false">IF(AND(N773&gt;0,OR(Calc!$C$4="*",B773=Calc!$C$4)),N773+ROW()*0.000000001,0)</f>
        <v>3279.770000773</v>
      </c>
    </row>
    <row r="774" customFormat="false" ht="15" hidden="false" customHeight="false" outlineLevel="0" collapsed="false">
      <c r="A774" s="49" t="n">
        <v>13132</v>
      </c>
      <c r="B774" s="49" t="s">
        <v>189</v>
      </c>
      <c r="C774" s="63" t="n">
        <v>40625</v>
      </c>
      <c r="D774" s="63" t="n">
        <v>40625</v>
      </c>
      <c r="E774" s="49" t="n">
        <v>1</v>
      </c>
      <c r="F774" s="54" t="n">
        <v>0</v>
      </c>
      <c r="G774" s="54" t="n">
        <v>0</v>
      </c>
      <c r="H774" s="54" t="n">
        <v>77.3</v>
      </c>
      <c r="I774" s="54" t="n">
        <f aca="false">SUM(F774:H774)</f>
        <v>77.3</v>
      </c>
      <c r="J774" s="49" t="n">
        <f aca="false">Calc!$C$5-D774</f>
        <v>262</v>
      </c>
      <c r="K774" s="49" t="n">
        <f aca="false">IF(J774&lt;=Calc!$C$11,4,IF(J774&lt;=Calc!$C$12,3,IF(J774&lt;=Calc!$C$13,2,1)))</f>
        <v>2</v>
      </c>
      <c r="L774" s="49" t="n">
        <f aca="false">1+(E774&gt;=Calc!$C$16)+(E774&gt;=Calc!$C$17)+(E774&gt;=Calc!$C$18)</f>
        <v>1</v>
      </c>
      <c r="M774" s="49" t="str">
        <f aca="false">IF(AND(K774=4,L774&gt;=3),"Champions",IF(AND(K774=3,L774&gt;=3),"Loyal",IF(K774&gt;=3,"Recent / New",IF(L774&gt;=3,"At Risk","Hibernating / Lost"))))</f>
        <v>Hibernating / Lost</v>
      </c>
      <c r="N774" s="54" t="n">
        <f aca="false">IF(AND(Calc!$C$2&lt;=2009,Calc!$C$3&gt;=2009),F774,0)+IF(AND(Calc!$C$2&lt;=2010,Calc!$C$3&gt;=2010),G774,0)+IF(AND(Calc!$C$2&lt;=2011,Calc!$C$3&gt;=2011),H774,0)</f>
        <v>77.3</v>
      </c>
      <c r="O774" s="61" t="n">
        <f aca="false">IF(AND(N774&gt;0,OR(Calc!$C$4="*",B774=Calc!$C$4)),N774+ROW()*0.000000001,0)</f>
        <v>77.300000774</v>
      </c>
    </row>
    <row r="775" customFormat="false" ht="15" hidden="false" customHeight="false" outlineLevel="0" collapsed="false">
      <c r="A775" s="49" t="n">
        <v>13133</v>
      </c>
      <c r="B775" s="49" t="s">
        <v>189</v>
      </c>
      <c r="C775" s="63" t="n">
        <v>40427</v>
      </c>
      <c r="D775" s="63" t="n">
        <v>40613</v>
      </c>
      <c r="E775" s="49" t="n">
        <v>3</v>
      </c>
      <c r="F775" s="54" t="n">
        <v>0</v>
      </c>
      <c r="G775" s="54" t="n">
        <v>90.65</v>
      </c>
      <c r="H775" s="54" t="n">
        <v>109.8</v>
      </c>
      <c r="I775" s="54" t="n">
        <f aca="false">SUM(F775:H775)</f>
        <v>200.45</v>
      </c>
      <c r="J775" s="49" t="n">
        <f aca="false">Calc!$C$5-D775</f>
        <v>274</v>
      </c>
      <c r="K775" s="49" t="n">
        <f aca="false">IF(J775&lt;=Calc!$C$11,4,IF(J775&lt;=Calc!$C$12,3,IF(J775&lt;=Calc!$C$13,2,1)))</f>
        <v>2</v>
      </c>
      <c r="L775" s="49" t="n">
        <f aca="false">1+(E775&gt;=Calc!$C$16)+(E775&gt;=Calc!$C$17)+(E775&gt;=Calc!$C$18)</f>
        <v>2</v>
      </c>
      <c r="M775" s="49" t="str">
        <f aca="false">IF(AND(K775=4,L775&gt;=3),"Champions",IF(AND(K775=3,L775&gt;=3),"Loyal",IF(K775&gt;=3,"Recent / New",IF(L775&gt;=3,"At Risk","Hibernating / Lost"))))</f>
        <v>Hibernating / Lost</v>
      </c>
      <c r="N775" s="54" t="n">
        <f aca="false">IF(AND(Calc!$C$2&lt;=2009,Calc!$C$3&gt;=2009),F775,0)+IF(AND(Calc!$C$2&lt;=2010,Calc!$C$3&gt;=2010),G775,0)+IF(AND(Calc!$C$2&lt;=2011,Calc!$C$3&gt;=2011),H775,0)</f>
        <v>200.45</v>
      </c>
      <c r="O775" s="61" t="n">
        <f aca="false">IF(AND(N775&gt;0,OR(Calc!$C$4="*",B775=Calc!$C$4)),N775+ROW()*0.000000001,0)</f>
        <v>200.450000775</v>
      </c>
    </row>
    <row r="776" customFormat="false" ht="15" hidden="false" customHeight="false" outlineLevel="0" collapsed="false">
      <c r="A776" s="49" t="n">
        <v>13134</v>
      </c>
      <c r="B776" s="49" t="s">
        <v>189</v>
      </c>
      <c r="C776" s="63" t="n">
        <v>40470</v>
      </c>
      <c r="D776" s="63" t="n">
        <v>40801</v>
      </c>
      <c r="E776" s="49" t="n">
        <v>6</v>
      </c>
      <c r="F776" s="54" t="n">
        <v>0</v>
      </c>
      <c r="G776" s="54" t="n">
        <v>681.65</v>
      </c>
      <c r="H776" s="54" t="n">
        <v>1740.63</v>
      </c>
      <c r="I776" s="54" t="n">
        <f aca="false">SUM(F776:H776)</f>
        <v>2422.28</v>
      </c>
      <c r="J776" s="49" t="n">
        <f aca="false">Calc!$C$5-D776</f>
        <v>86</v>
      </c>
      <c r="K776" s="49" t="n">
        <f aca="false">IF(J776&lt;=Calc!$C$11,4,IF(J776&lt;=Calc!$C$12,3,IF(J776&lt;=Calc!$C$13,2,1)))</f>
        <v>3</v>
      </c>
      <c r="L776" s="49" t="n">
        <f aca="false">1+(E776&gt;=Calc!$C$16)+(E776&gt;=Calc!$C$17)+(E776&gt;=Calc!$C$18)</f>
        <v>3</v>
      </c>
      <c r="M776" s="49" t="str">
        <f aca="false">IF(AND(K776=4,L776&gt;=3),"Champions",IF(AND(K776=3,L776&gt;=3),"Loyal",IF(K776&gt;=3,"Recent / New",IF(L776&gt;=3,"At Risk","Hibernating / Lost"))))</f>
        <v>Loyal</v>
      </c>
      <c r="N776" s="54" t="n">
        <f aca="false">IF(AND(Calc!$C$2&lt;=2009,Calc!$C$3&gt;=2009),F776,0)+IF(AND(Calc!$C$2&lt;=2010,Calc!$C$3&gt;=2010),G776,0)+IF(AND(Calc!$C$2&lt;=2011,Calc!$C$3&gt;=2011),H776,0)</f>
        <v>2422.28</v>
      </c>
      <c r="O776" s="61" t="n">
        <f aca="false">IF(AND(N776&gt;0,OR(Calc!$C$4="*",B776=Calc!$C$4)),N776+ROW()*0.000000001,0)</f>
        <v>2422.280000776</v>
      </c>
    </row>
    <row r="777" customFormat="false" ht="15" hidden="false" customHeight="false" outlineLevel="0" collapsed="false">
      <c r="A777" s="49" t="n">
        <v>13135</v>
      </c>
      <c r="B777" s="49" t="s">
        <v>189</v>
      </c>
      <c r="C777" s="63" t="n">
        <v>40395</v>
      </c>
      <c r="D777" s="63" t="n">
        <v>40690</v>
      </c>
      <c r="E777" s="49" t="n">
        <v>2</v>
      </c>
      <c r="F777" s="54" t="n">
        <v>0</v>
      </c>
      <c r="G777" s="54" t="n">
        <v>275.45</v>
      </c>
      <c r="H777" s="54" t="n">
        <v>3096</v>
      </c>
      <c r="I777" s="54" t="n">
        <f aca="false">SUM(F777:H777)</f>
        <v>3371.45</v>
      </c>
      <c r="J777" s="49" t="n">
        <f aca="false">Calc!$C$5-D777</f>
        <v>197</v>
      </c>
      <c r="K777" s="49" t="n">
        <f aca="false">IF(J777&lt;=Calc!$C$11,4,IF(J777&lt;=Calc!$C$12,3,IF(J777&lt;=Calc!$C$13,2,1)))</f>
        <v>2</v>
      </c>
      <c r="L777" s="49" t="n">
        <f aca="false">1+(E777&gt;=Calc!$C$16)+(E777&gt;=Calc!$C$17)+(E777&gt;=Calc!$C$18)</f>
        <v>2</v>
      </c>
      <c r="M777" s="49" t="str">
        <f aca="false">IF(AND(K777=4,L777&gt;=3),"Champions",IF(AND(K777=3,L777&gt;=3),"Loyal",IF(K777&gt;=3,"Recent / New",IF(L777&gt;=3,"At Risk","Hibernating / Lost"))))</f>
        <v>Hibernating / Lost</v>
      </c>
      <c r="N777" s="54" t="n">
        <f aca="false">IF(AND(Calc!$C$2&lt;=2009,Calc!$C$3&gt;=2009),F777,0)+IF(AND(Calc!$C$2&lt;=2010,Calc!$C$3&gt;=2010),G777,0)+IF(AND(Calc!$C$2&lt;=2011,Calc!$C$3&gt;=2011),H777,0)</f>
        <v>3371.45</v>
      </c>
      <c r="O777" s="61" t="n">
        <f aca="false">IF(AND(N777&gt;0,OR(Calc!$C$4="*",B777=Calc!$C$4)),N777+ROW()*0.000000001,0)</f>
        <v>3371.450000777</v>
      </c>
    </row>
    <row r="778" customFormat="false" ht="15" hidden="false" customHeight="false" outlineLevel="0" collapsed="false">
      <c r="A778" s="49" t="n">
        <v>13136</v>
      </c>
      <c r="B778" s="49" t="s">
        <v>189</v>
      </c>
      <c r="C778" s="63" t="n">
        <v>40155</v>
      </c>
      <c r="D778" s="63" t="n">
        <v>40830</v>
      </c>
      <c r="E778" s="49" t="n">
        <v>13</v>
      </c>
      <c r="F778" s="54" t="n">
        <v>547.44</v>
      </c>
      <c r="G778" s="54" t="n">
        <v>3006.83</v>
      </c>
      <c r="H778" s="54" t="n">
        <v>2565.48</v>
      </c>
      <c r="I778" s="54" t="n">
        <f aca="false">SUM(F778:H778)</f>
        <v>6119.75</v>
      </c>
      <c r="J778" s="49" t="n">
        <f aca="false">Calc!$C$5-D778</f>
        <v>57</v>
      </c>
      <c r="K778" s="49" t="n">
        <f aca="false">IF(J778&lt;=Calc!$C$11,4,IF(J778&lt;=Calc!$C$12,3,IF(J778&lt;=Calc!$C$13,2,1)))</f>
        <v>3</v>
      </c>
      <c r="L778" s="49" t="n">
        <f aca="false">1+(E778&gt;=Calc!$C$16)+(E778&gt;=Calc!$C$17)+(E778&gt;=Calc!$C$18)</f>
        <v>4</v>
      </c>
      <c r="M778" s="49" t="str">
        <f aca="false">IF(AND(K778=4,L778&gt;=3),"Champions",IF(AND(K778=3,L778&gt;=3),"Loyal",IF(K778&gt;=3,"Recent / New",IF(L778&gt;=3,"At Risk","Hibernating / Lost"))))</f>
        <v>Loyal</v>
      </c>
      <c r="N778" s="54" t="n">
        <f aca="false">IF(AND(Calc!$C$2&lt;=2009,Calc!$C$3&gt;=2009),F778,0)+IF(AND(Calc!$C$2&lt;=2010,Calc!$C$3&gt;=2010),G778,0)+IF(AND(Calc!$C$2&lt;=2011,Calc!$C$3&gt;=2011),H778,0)</f>
        <v>6119.75</v>
      </c>
      <c r="O778" s="61" t="n">
        <f aca="false">IF(AND(N778&gt;0,OR(Calc!$C$4="*",B778=Calc!$C$4)),N778+ROW()*0.000000001,0)</f>
        <v>6119.750000778</v>
      </c>
    </row>
    <row r="779" customFormat="false" ht="15" hidden="false" customHeight="false" outlineLevel="0" collapsed="false">
      <c r="A779" s="49" t="n">
        <v>13137</v>
      </c>
      <c r="B779" s="49" t="s">
        <v>189</v>
      </c>
      <c r="C779" s="63" t="n">
        <v>40384</v>
      </c>
      <c r="D779" s="63" t="n">
        <v>40876</v>
      </c>
      <c r="E779" s="49" t="n">
        <v>16</v>
      </c>
      <c r="F779" s="54" t="n">
        <v>0</v>
      </c>
      <c r="G779" s="54" t="n">
        <v>3983.65</v>
      </c>
      <c r="H779" s="54" t="n">
        <v>3603.29</v>
      </c>
      <c r="I779" s="54" t="n">
        <f aca="false">SUM(F779:H779)</f>
        <v>7586.94</v>
      </c>
      <c r="J779" s="49" t="n">
        <f aca="false">Calc!$C$5-D779</f>
        <v>11</v>
      </c>
      <c r="K779" s="49" t="n">
        <f aca="false">IF(J779&lt;=Calc!$C$11,4,IF(J779&lt;=Calc!$C$12,3,IF(J779&lt;=Calc!$C$13,2,1)))</f>
        <v>4</v>
      </c>
      <c r="L779" s="49" t="n">
        <f aca="false">1+(E779&gt;=Calc!$C$16)+(E779&gt;=Calc!$C$17)+(E779&gt;=Calc!$C$18)</f>
        <v>4</v>
      </c>
      <c r="M779" s="49" t="str">
        <f aca="false">IF(AND(K779=4,L779&gt;=3),"Champions",IF(AND(K779=3,L779&gt;=3),"Loyal",IF(K779&gt;=3,"Recent / New",IF(L779&gt;=3,"At Risk","Hibernating / Lost"))))</f>
        <v>Champions</v>
      </c>
      <c r="N779" s="54" t="n">
        <f aca="false">IF(AND(Calc!$C$2&lt;=2009,Calc!$C$3&gt;=2009),F779,0)+IF(AND(Calc!$C$2&lt;=2010,Calc!$C$3&gt;=2010),G779,0)+IF(AND(Calc!$C$2&lt;=2011,Calc!$C$3&gt;=2011),H779,0)</f>
        <v>7586.94</v>
      </c>
      <c r="O779" s="61" t="n">
        <f aca="false">IF(AND(N779&gt;0,OR(Calc!$C$4="*",B779=Calc!$C$4)),N779+ROW()*0.000000001,0)</f>
        <v>7586.940000779</v>
      </c>
    </row>
    <row r="780" customFormat="false" ht="15" hidden="false" customHeight="false" outlineLevel="0" collapsed="false">
      <c r="A780" s="49" t="n">
        <v>13138</v>
      </c>
      <c r="B780" s="49" t="s">
        <v>189</v>
      </c>
      <c r="C780" s="63" t="n">
        <v>40490</v>
      </c>
      <c r="D780" s="63" t="n">
        <v>40864</v>
      </c>
      <c r="E780" s="49" t="n">
        <v>7</v>
      </c>
      <c r="F780" s="54" t="n">
        <v>0</v>
      </c>
      <c r="G780" s="54" t="n">
        <v>492.1</v>
      </c>
      <c r="H780" s="54" t="n">
        <v>769.16</v>
      </c>
      <c r="I780" s="54" t="n">
        <f aca="false">SUM(F780:H780)</f>
        <v>1261.26</v>
      </c>
      <c r="J780" s="49" t="n">
        <f aca="false">Calc!$C$5-D780</f>
        <v>23</v>
      </c>
      <c r="K780" s="49" t="n">
        <f aca="false">IF(J780&lt;=Calc!$C$11,4,IF(J780&lt;=Calc!$C$12,3,IF(J780&lt;=Calc!$C$13,2,1)))</f>
        <v>4</v>
      </c>
      <c r="L780" s="49" t="n">
        <f aca="false">1+(E780&gt;=Calc!$C$16)+(E780&gt;=Calc!$C$17)+(E780&gt;=Calc!$C$18)</f>
        <v>3</v>
      </c>
      <c r="M780" s="49" t="str">
        <f aca="false">IF(AND(K780=4,L780&gt;=3),"Champions",IF(AND(K780=3,L780&gt;=3),"Loyal",IF(K780&gt;=3,"Recent / New",IF(L780&gt;=3,"At Risk","Hibernating / Lost"))))</f>
        <v>Champions</v>
      </c>
      <c r="N780" s="54" t="n">
        <f aca="false">IF(AND(Calc!$C$2&lt;=2009,Calc!$C$3&gt;=2009),F780,0)+IF(AND(Calc!$C$2&lt;=2010,Calc!$C$3&gt;=2010),G780,0)+IF(AND(Calc!$C$2&lt;=2011,Calc!$C$3&gt;=2011),H780,0)</f>
        <v>1261.26</v>
      </c>
      <c r="O780" s="61" t="n">
        <f aca="false">IF(AND(N780&gt;0,OR(Calc!$C$4="*",B780=Calc!$C$4)),N780+ROW()*0.000000001,0)</f>
        <v>1261.26000078</v>
      </c>
    </row>
    <row r="781" customFormat="false" ht="15" hidden="false" customHeight="false" outlineLevel="0" collapsed="false">
      <c r="A781" s="49" t="n">
        <v>13139</v>
      </c>
      <c r="B781" s="49" t="s">
        <v>189</v>
      </c>
      <c r="C781" s="63" t="n">
        <v>40449</v>
      </c>
      <c r="D781" s="63" t="n">
        <v>40870</v>
      </c>
      <c r="E781" s="49" t="n">
        <v>8</v>
      </c>
      <c r="F781" s="54" t="n">
        <v>0</v>
      </c>
      <c r="G781" s="54" t="n">
        <v>3138.04</v>
      </c>
      <c r="H781" s="54" t="n">
        <v>5055.79</v>
      </c>
      <c r="I781" s="54" t="n">
        <f aca="false">SUM(F781:H781)</f>
        <v>8193.83</v>
      </c>
      <c r="J781" s="49" t="n">
        <f aca="false">Calc!$C$5-D781</f>
        <v>17</v>
      </c>
      <c r="K781" s="49" t="n">
        <f aca="false">IF(J781&lt;=Calc!$C$11,4,IF(J781&lt;=Calc!$C$12,3,IF(J781&lt;=Calc!$C$13,2,1)))</f>
        <v>4</v>
      </c>
      <c r="L781" s="49" t="n">
        <f aca="false">1+(E781&gt;=Calc!$C$16)+(E781&gt;=Calc!$C$17)+(E781&gt;=Calc!$C$18)</f>
        <v>4</v>
      </c>
      <c r="M781" s="49" t="str">
        <f aca="false">IF(AND(K781=4,L781&gt;=3),"Champions",IF(AND(K781=3,L781&gt;=3),"Loyal",IF(K781&gt;=3,"Recent / New",IF(L781&gt;=3,"At Risk","Hibernating / Lost"))))</f>
        <v>Champions</v>
      </c>
      <c r="N781" s="54" t="n">
        <f aca="false">IF(AND(Calc!$C$2&lt;=2009,Calc!$C$3&gt;=2009),F781,0)+IF(AND(Calc!$C$2&lt;=2010,Calc!$C$3&gt;=2010),G781,0)+IF(AND(Calc!$C$2&lt;=2011,Calc!$C$3&gt;=2011),H781,0)</f>
        <v>8193.83</v>
      </c>
      <c r="O781" s="61" t="n">
        <f aca="false">IF(AND(N781&gt;0,OR(Calc!$C$4="*",B781=Calc!$C$4)),N781+ROW()*0.000000001,0)</f>
        <v>8193.830000781</v>
      </c>
    </row>
    <row r="782" customFormat="false" ht="15" hidden="false" customHeight="false" outlineLevel="0" collapsed="false">
      <c r="A782" s="49" t="n">
        <v>13140</v>
      </c>
      <c r="B782" s="49" t="s">
        <v>189</v>
      </c>
      <c r="C782" s="63" t="n">
        <v>40395</v>
      </c>
      <c r="D782" s="63" t="n">
        <v>40778</v>
      </c>
      <c r="E782" s="49" t="n">
        <v>5</v>
      </c>
      <c r="F782" s="54" t="n">
        <v>0</v>
      </c>
      <c r="G782" s="54" t="n">
        <v>790.71</v>
      </c>
      <c r="H782" s="54" t="n">
        <v>264.21</v>
      </c>
      <c r="I782" s="54" t="n">
        <f aca="false">SUM(F782:H782)</f>
        <v>1054.92</v>
      </c>
      <c r="J782" s="49" t="n">
        <f aca="false">Calc!$C$5-D782</f>
        <v>109</v>
      </c>
      <c r="K782" s="49" t="n">
        <f aca="false">IF(J782&lt;=Calc!$C$11,4,IF(J782&lt;=Calc!$C$12,3,IF(J782&lt;=Calc!$C$13,2,1)))</f>
        <v>2</v>
      </c>
      <c r="L782" s="49" t="n">
        <f aca="false">1+(E782&gt;=Calc!$C$16)+(E782&gt;=Calc!$C$17)+(E782&gt;=Calc!$C$18)</f>
        <v>3</v>
      </c>
      <c r="M782" s="49" t="str">
        <f aca="false">IF(AND(K782=4,L782&gt;=3),"Champions",IF(AND(K782=3,L782&gt;=3),"Loyal",IF(K782&gt;=3,"Recent / New",IF(L782&gt;=3,"At Risk","Hibernating / Lost"))))</f>
        <v>At Risk</v>
      </c>
      <c r="N782" s="54" t="n">
        <f aca="false">IF(AND(Calc!$C$2&lt;=2009,Calc!$C$3&gt;=2009),F782,0)+IF(AND(Calc!$C$2&lt;=2010,Calc!$C$3&gt;=2010),G782,0)+IF(AND(Calc!$C$2&lt;=2011,Calc!$C$3&gt;=2011),H782,0)</f>
        <v>1054.92</v>
      </c>
      <c r="O782" s="61" t="n">
        <f aca="false">IF(AND(N782&gt;0,OR(Calc!$C$4="*",B782=Calc!$C$4)),N782+ROW()*0.000000001,0)</f>
        <v>1054.920000782</v>
      </c>
    </row>
    <row r="783" customFormat="false" ht="15" hidden="false" customHeight="false" outlineLevel="0" collapsed="false">
      <c r="A783" s="49" t="n">
        <v>13141</v>
      </c>
      <c r="B783" s="49" t="s">
        <v>189</v>
      </c>
      <c r="C783" s="63" t="n">
        <v>40156</v>
      </c>
      <c r="D783" s="63" t="n">
        <v>40802</v>
      </c>
      <c r="E783" s="49" t="n">
        <v>17</v>
      </c>
      <c r="F783" s="54" t="n">
        <v>344.55</v>
      </c>
      <c r="G783" s="54" t="n">
        <v>4793.78</v>
      </c>
      <c r="H783" s="54" t="n">
        <v>2385.8</v>
      </c>
      <c r="I783" s="54" t="n">
        <f aca="false">SUM(F783:H783)</f>
        <v>7524.13</v>
      </c>
      <c r="J783" s="49" t="n">
        <f aca="false">Calc!$C$5-D783</f>
        <v>85</v>
      </c>
      <c r="K783" s="49" t="n">
        <f aca="false">IF(J783&lt;=Calc!$C$11,4,IF(J783&lt;=Calc!$C$12,3,IF(J783&lt;=Calc!$C$13,2,1)))</f>
        <v>3</v>
      </c>
      <c r="L783" s="49" t="n">
        <f aca="false">1+(E783&gt;=Calc!$C$16)+(E783&gt;=Calc!$C$17)+(E783&gt;=Calc!$C$18)</f>
        <v>4</v>
      </c>
      <c r="M783" s="49" t="str">
        <f aca="false">IF(AND(K783=4,L783&gt;=3),"Champions",IF(AND(K783=3,L783&gt;=3),"Loyal",IF(K783&gt;=3,"Recent / New",IF(L783&gt;=3,"At Risk","Hibernating / Lost"))))</f>
        <v>Loyal</v>
      </c>
      <c r="N783" s="54" t="n">
        <f aca="false">IF(AND(Calc!$C$2&lt;=2009,Calc!$C$3&gt;=2009),F783,0)+IF(AND(Calc!$C$2&lt;=2010,Calc!$C$3&gt;=2010),G783,0)+IF(AND(Calc!$C$2&lt;=2011,Calc!$C$3&gt;=2011),H783,0)</f>
        <v>7524.13</v>
      </c>
      <c r="O783" s="61" t="n">
        <f aca="false">IF(AND(N783&gt;0,OR(Calc!$C$4="*",B783=Calc!$C$4)),N783+ROW()*0.000000001,0)</f>
        <v>7524.130000783</v>
      </c>
    </row>
    <row r="784" customFormat="false" ht="15" hidden="false" customHeight="false" outlineLevel="0" collapsed="false">
      <c r="A784" s="49" t="n">
        <v>13142</v>
      </c>
      <c r="B784" s="49" t="s">
        <v>189</v>
      </c>
      <c r="C784" s="63" t="n">
        <v>40867</v>
      </c>
      <c r="D784" s="63" t="n">
        <v>40867</v>
      </c>
      <c r="E784" s="49" t="n">
        <v>1</v>
      </c>
      <c r="F784" s="54" t="n">
        <v>0</v>
      </c>
      <c r="G784" s="54" t="n">
        <v>0</v>
      </c>
      <c r="H784" s="54" t="n">
        <v>307.09</v>
      </c>
      <c r="I784" s="54" t="n">
        <f aca="false">SUM(F784:H784)</f>
        <v>307.09</v>
      </c>
      <c r="J784" s="49" t="n">
        <f aca="false">Calc!$C$5-D784</f>
        <v>20</v>
      </c>
      <c r="K784" s="49" t="n">
        <f aca="false">IF(J784&lt;=Calc!$C$11,4,IF(J784&lt;=Calc!$C$12,3,IF(J784&lt;=Calc!$C$13,2,1)))</f>
        <v>4</v>
      </c>
      <c r="L784" s="49" t="n">
        <f aca="false">1+(E784&gt;=Calc!$C$16)+(E784&gt;=Calc!$C$17)+(E784&gt;=Calc!$C$18)</f>
        <v>1</v>
      </c>
      <c r="M784" s="49" t="str">
        <f aca="false">IF(AND(K784=4,L784&gt;=3),"Champions",IF(AND(K784=3,L784&gt;=3),"Loyal",IF(K784&gt;=3,"Recent / New",IF(L784&gt;=3,"At Risk","Hibernating / Lost"))))</f>
        <v>Recent / New</v>
      </c>
      <c r="N784" s="54" t="n">
        <f aca="false">IF(AND(Calc!$C$2&lt;=2009,Calc!$C$3&gt;=2009),F784,0)+IF(AND(Calc!$C$2&lt;=2010,Calc!$C$3&gt;=2010),G784,0)+IF(AND(Calc!$C$2&lt;=2011,Calc!$C$3&gt;=2011),H784,0)</f>
        <v>307.09</v>
      </c>
      <c r="O784" s="61" t="n">
        <f aca="false">IF(AND(N784&gt;0,OR(Calc!$C$4="*",B784=Calc!$C$4)),N784+ROW()*0.000000001,0)</f>
        <v>307.090000784</v>
      </c>
    </row>
    <row r="785" customFormat="false" ht="15" hidden="false" customHeight="false" outlineLevel="0" collapsed="false">
      <c r="A785" s="49" t="n">
        <v>13143</v>
      </c>
      <c r="B785" s="49" t="s">
        <v>189</v>
      </c>
      <c r="C785" s="63" t="n">
        <v>40302</v>
      </c>
      <c r="D785" s="63" t="n">
        <v>40302</v>
      </c>
      <c r="E785" s="49" t="n">
        <v>1</v>
      </c>
      <c r="F785" s="54" t="n">
        <v>0</v>
      </c>
      <c r="G785" s="54" t="n">
        <v>399.2</v>
      </c>
      <c r="H785" s="54" t="n">
        <v>0</v>
      </c>
      <c r="I785" s="54" t="n">
        <f aca="false">SUM(F785:H785)</f>
        <v>399.2</v>
      </c>
      <c r="J785" s="49" t="n">
        <f aca="false">Calc!$C$5-D785</f>
        <v>585</v>
      </c>
      <c r="K785" s="49" t="n">
        <f aca="false">IF(J785&lt;=Calc!$C$11,4,IF(J785&lt;=Calc!$C$12,3,IF(J785&lt;=Calc!$C$13,2,1)))</f>
        <v>1</v>
      </c>
      <c r="L785" s="49" t="n">
        <f aca="false">1+(E785&gt;=Calc!$C$16)+(E785&gt;=Calc!$C$17)+(E785&gt;=Calc!$C$18)</f>
        <v>1</v>
      </c>
      <c r="M785" s="49" t="str">
        <f aca="false">IF(AND(K785=4,L785&gt;=3),"Champions",IF(AND(K785=3,L785&gt;=3),"Loyal",IF(K785&gt;=3,"Recent / New",IF(L785&gt;=3,"At Risk","Hibernating / Lost"))))</f>
        <v>Hibernating / Lost</v>
      </c>
      <c r="N785" s="54" t="n">
        <f aca="false">IF(AND(Calc!$C$2&lt;=2009,Calc!$C$3&gt;=2009),F785,0)+IF(AND(Calc!$C$2&lt;=2010,Calc!$C$3&gt;=2010),G785,0)+IF(AND(Calc!$C$2&lt;=2011,Calc!$C$3&gt;=2011),H785,0)</f>
        <v>399.2</v>
      </c>
      <c r="O785" s="61" t="n">
        <f aca="false">IF(AND(N785&gt;0,OR(Calc!$C$4="*",B785=Calc!$C$4)),N785+ROW()*0.000000001,0)</f>
        <v>399.200000785</v>
      </c>
    </row>
    <row r="786" customFormat="false" ht="15" hidden="false" customHeight="false" outlineLevel="0" collapsed="false">
      <c r="A786" s="49" t="n">
        <v>13144</v>
      </c>
      <c r="B786" s="49" t="s">
        <v>189</v>
      </c>
      <c r="C786" s="63" t="n">
        <v>40455</v>
      </c>
      <c r="D786" s="63" t="n">
        <v>40554</v>
      </c>
      <c r="E786" s="49" t="n">
        <v>2</v>
      </c>
      <c r="F786" s="54" t="n">
        <v>0</v>
      </c>
      <c r="G786" s="54" t="n">
        <v>24.4</v>
      </c>
      <c r="H786" s="54" t="n">
        <v>110.95</v>
      </c>
      <c r="I786" s="54" t="n">
        <f aca="false">SUM(F786:H786)</f>
        <v>135.35</v>
      </c>
      <c r="J786" s="49" t="n">
        <f aca="false">Calc!$C$5-D786</f>
        <v>333</v>
      </c>
      <c r="K786" s="49" t="n">
        <f aca="false">IF(J786&lt;=Calc!$C$11,4,IF(J786&lt;=Calc!$C$12,3,IF(J786&lt;=Calc!$C$13,2,1)))</f>
        <v>2</v>
      </c>
      <c r="L786" s="49" t="n">
        <f aca="false">1+(E786&gt;=Calc!$C$16)+(E786&gt;=Calc!$C$17)+(E786&gt;=Calc!$C$18)</f>
        <v>2</v>
      </c>
      <c r="M786" s="49" t="str">
        <f aca="false">IF(AND(K786=4,L786&gt;=3),"Champions",IF(AND(K786=3,L786&gt;=3),"Loyal",IF(K786&gt;=3,"Recent / New",IF(L786&gt;=3,"At Risk","Hibernating / Lost"))))</f>
        <v>Hibernating / Lost</v>
      </c>
      <c r="N786" s="54" t="n">
        <f aca="false">IF(AND(Calc!$C$2&lt;=2009,Calc!$C$3&gt;=2009),F786,0)+IF(AND(Calc!$C$2&lt;=2010,Calc!$C$3&gt;=2010),G786,0)+IF(AND(Calc!$C$2&lt;=2011,Calc!$C$3&gt;=2011),H786,0)</f>
        <v>135.35</v>
      </c>
      <c r="O786" s="61" t="n">
        <f aca="false">IF(AND(N786&gt;0,OR(Calc!$C$4="*",B786=Calc!$C$4)),N786+ROW()*0.000000001,0)</f>
        <v>135.350000786</v>
      </c>
    </row>
    <row r="787" customFormat="false" ht="15" hidden="false" customHeight="false" outlineLevel="0" collapsed="false">
      <c r="A787" s="49" t="n">
        <v>13145</v>
      </c>
      <c r="B787" s="49" t="s">
        <v>189</v>
      </c>
      <c r="C787" s="63" t="n">
        <v>40287</v>
      </c>
      <c r="D787" s="63" t="n">
        <v>40847</v>
      </c>
      <c r="E787" s="49" t="n">
        <v>7</v>
      </c>
      <c r="F787" s="54" t="n">
        <v>0</v>
      </c>
      <c r="G787" s="54" t="n">
        <v>805</v>
      </c>
      <c r="H787" s="54" t="n">
        <v>319.77</v>
      </c>
      <c r="I787" s="54" t="n">
        <f aca="false">SUM(F787:H787)</f>
        <v>1124.77</v>
      </c>
      <c r="J787" s="49" t="n">
        <f aca="false">Calc!$C$5-D787</f>
        <v>40</v>
      </c>
      <c r="K787" s="49" t="n">
        <f aca="false">IF(J787&lt;=Calc!$C$11,4,IF(J787&lt;=Calc!$C$12,3,IF(J787&lt;=Calc!$C$13,2,1)))</f>
        <v>3</v>
      </c>
      <c r="L787" s="49" t="n">
        <f aca="false">1+(E787&gt;=Calc!$C$16)+(E787&gt;=Calc!$C$17)+(E787&gt;=Calc!$C$18)</f>
        <v>3</v>
      </c>
      <c r="M787" s="49" t="str">
        <f aca="false">IF(AND(K787=4,L787&gt;=3),"Champions",IF(AND(K787=3,L787&gt;=3),"Loyal",IF(K787&gt;=3,"Recent / New",IF(L787&gt;=3,"At Risk","Hibernating / Lost"))))</f>
        <v>Loyal</v>
      </c>
      <c r="N787" s="54" t="n">
        <f aca="false">IF(AND(Calc!$C$2&lt;=2009,Calc!$C$3&gt;=2009),F787,0)+IF(AND(Calc!$C$2&lt;=2010,Calc!$C$3&gt;=2010),G787,0)+IF(AND(Calc!$C$2&lt;=2011,Calc!$C$3&gt;=2011),H787,0)</f>
        <v>1124.77</v>
      </c>
      <c r="O787" s="61" t="n">
        <f aca="false">IF(AND(N787&gt;0,OR(Calc!$C$4="*",B787=Calc!$C$4)),N787+ROW()*0.000000001,0)</f>
        <v>1124.770000787</v>
      </c>
    </row>
    <row r="788" customFormat="false" ht="15" hidden="false" customHeight="false" outlineLevel="0" collapsed="false">
      <c r="A788" s="49" t="n">
        <v>13146</v>
      </c>
      <c r="B788" s="49" t="s">
        <v>189</v>
      </c>
      <c r="C788" s="63" t="n">
        <v>40860</v>
      </c>
      <c r="D788" s="63" t="n">
        <v>40860</v>
      </c>
      <c r="E788" s="49" t="n">
        <v>1</v>
      </c>
      <c r="F788" s="54" t="n">
        <v>0</v>
      </c>
      <c r="G788" s="54" t="n">
        <v>0</v>
      </c>
      <c r="H788" s="54" t="n">
        <v>228.91</v>
      </c>
      <c r="I788" s="54" t="n">
        <f aca="false">SUM(F788:H788)</f>
        <v>228.91</v>
      </c>
      <c r="J788" s="49" t="n">
        <f aca="false">Calc!$C$5-D788</f>
        <v>27</v>
      </c>
      <c r="K788" s="49" t="n">
        <f aca="false">IF(J788&lt;=Calc!$C$11,4,IF(J788&lt;=Calc!$C$12,3,IF(J788&lt;=Calc!$C$13,2,1)))</f>
        <v>3</v>
      </c>
      <c r="L788" s="49" t="n">
        <f aca="false">1+(E788&gt;=Calc!$C$16)+(E788&gt;=Calc!$C$17)+(E788&gt;=Calc!$C$18)</f>
        <v>1</v>
      </c>
      <c r="M788" s="49" t="str">
        <f aca="false">IF(AND(K788=4,L788&gt;=3),"Champions",IF(AND(K788=3,L788&gt;=3),"Loyal",IF(K788&gt;=3,"Recent / New",IF(L788&gt;=3,"At Risk","Hibernating / Lost"))))</f>
        <v>Recent / New</v>
      </c>
      <c r="N788" s="54" t="n">
        <f aca="false">IF(AND(Calc!$C$2&lt;=2009,Calc!$C$3&gt;=2009),F788,0)+IF(AND(Calc!$C$2&lt;=2010,Calc!$C$3&gt;=2010),G788,0)+IF(AND(Calc!$C$2&lt;=2011,Calc!$C$3&gt;=2011),H788,0)</f>
        <v>228.91</v>
      </c>
      <c r="O788" s="61" t="n">
        <f aca="false">IF(AND(N788&gt;0,OR(Calc!$C$4="*",B788=Calc!$C$4)),N788+ROW()*0.000000001,0)</f>
        <v>228.910000788</v>
      </c>
    </row>
    <row r="789" customFormat="false" ht="15" hidden="false" customHeight="false" outlineLevel="0" collapsed="false">
      <c r="A789" s="49" t="n">
        <v>13147</v>
      </c>
      <c r="B789" s="49" t="s">
        <v>189</v>
      </c>
      <c r="C789" s="63" t="n">
        <v>40787</v>
      </c>
      <c r="D789" s="63" t="n">
        <v>40876</v>
      </c>
      <c r="E789" s="49" t="n">
        <v>4</v>
      </c>
      <c r="F789" s="54" t="n">
        <v>0</v>
      </c>
      <c r="G789" s="54" t="n">
        <v>0</v>
      </c>
      <c r="H789" s="54" t="n">
        <v>712.8</v>
      </c>
      <c r="I789" s="54" t="n">
        <f aca="false">SUM(F789:H789)</f>
        <v>712.8</v>
      </c>
      <c r="J789" s="49" t="n">
        <f aca="false">Calc!$C$5-D789</f>
        <v>11</v>
      </c>
      <c r="K789" s="49" t="n">
        <f aca="false">IF(J789&lt;=Calc!$C$11,4,IF(J789&lt;=Calc!$C$12,3,IF(J789&lt;=Calc!$C$13,2,1)))</f>
        <v>4</v>
      </c>
      <c r="L789" s="49" t="n">
        <f aca="false">1+(E789&gt;=Calc!$C$16)+(E789&gt;=Calc!$C$17)+(E789&gt;=Calc!$C$18)</f>
        <v>3</v>
      </c>
      <c r="M789" s="49" t="str">
        <f aca="false">IF(AND(K789=4,L789&gt;=3),"Champions",IF(AND(K789=3,L789&gt;=3),"Loyal",IF(K789&gt;=3,"Recent / New",IF(L789&gt;=3,"At Risk","Hibernating / Lost"))))</f>
        <v>Champions</v>
      </c>
      <c r="N789" s="54" t="n">
        <f aca="false">IF(AND(Calc!$C$2&lt;=2009,Calc!$C$3&gt;=2009),F789,0)+IF(AND(Calc!$C$2&lt;=2010,Calc!$C$3&gt;=2010),G789,0)+IF(AND(Calc!$C$2&lt;=2011,Calc!$C$3&gt;=2011),H789,0)</f>
        <v>712.8</v>
      </c>
      <c r="O789" s="61" t="n">
        <f aca="false">IF(AND(N789&gt;0,OR(Calc!$C$4="*",B789=Calc!$C$4)),N789+ROW()*0.000000001,0)</f>
        <v>712.800000789</v>
      </c>
    </row>
    <row r="790" customFormat="false" ht="15" hidden="false" customHeight="false" outlineLevel="0" collapsed="false">
      <c r="A790" s="49" t="n">
        <v>13148</v>
      </c>
      <c r="B790" s="49" t="s">
        <v>189</v>
      </c>
      <c r="C790" s="63" t="n">
        <v>40154</v>
      </c>
      <c r="D790" s="63" t="n">
        <v>40857</v>
      </c>
      <c r="E790" s="49" t="n">
        <v>26</v>
      </c>
      <c r="F790" s="54" t="n">
        <v>331.4</v>
      </c>
      <c r="G790" s="54" t="n">
        <v>4601.44</v>
      </c>
      <c r="H790" s="54" t="n">
        <v>3057.27</v>
      </c>
      <c r="I790" s="54" t="n">
        <f aca="false">SUM(F790:H790)</f>
        <v>7990.11</v>
      </c>
      <c r="J790" s="49" t="n">
        <f aca="false">Calc!$C$5-D790</f>
        <v>30</v>
      </c>
      <c r="K790" s="49" t="n">
        <f aca="false">IF(J790&lt;=Calc!$C$11,4,IF(J790&lt;=Calc!$C$12,3,IF(J790&lt;=Calc!$C$13,2,1)))</f>
        <v>3</v>
      </c>
      <c r="L790" s="49" t="n">
        <f aca="false">1+(E790&gt;=Calc!$C$16)+(E790&gt;=Calc!$C$17)+(E790&gt;=Calc!$C$18)</f>
        <v>4</v>
      </c>
      <c r="M790" s="49" t="str">
        <f aca="false">IF(AND(K790=4,L790&gt;=3),"Champions",IF(AND(K790=3,L790&gt;=3),"Loyal",IF(K790&gt;=3,"Recent / New",IF(L790&gt;=3,"At Risk","Hibernating / Lost"))))</f>
        <v>Loyal</v>
      </c>
      <c r="N790" s="54" t="n">
        <f aca="false">IF(AND(Calc!$C$2&lt;=2009,Calc!$C$3&gt;=2009),F790,0)+IF(AND(Calc!$C$2&lt;=2010,Calc!$C$3&gt;=2010),G790,0)+IF(AND(Calc!$C$2&lt;=2011,Calc!$C$3&gt;=2011),H790,0)</f>
        <v>7990.11</v>
      </c>
      <c r="O790" s="61" t="n">
        <f aca="false">IF(AND(N790&gt;0,OR(Calc!$C$4="*",B790=Calc!$C$4)),N790+ROW()*0.000000001,0)</f>
        <v>7990.11000079</v>
      </c>
    </row>
    <row r="791" customFormat="false" ht="15" hidden="false" customHeight="false" outlineLevel="0" collapsed="false">
      <c r="A791" s="49" t="n">
        <v>13149</v>
      </c>
      <c r="B791" s="49" t="s">
        <v>189</v>
      </c>
      <c r="C791" s="63" t="n">
        <v>40597</v>
      </c>
      <c r="D791" s="63" t="n">
        <v>40872</v>
      </c>
      <c r="E791" s="49" t="n">
        <v>4</v>
      </c>
      <c r="F791" s="54" t="n">
        <v>0</v>
      </c>
      <c r="G791" s="54" t="n">
        <v>0</v>
      </c>
      <c r="H791" s="54" t="n">
        <v>1676.06</v>
      </c>
      <c r="I791" s="54" t="n">
        <f aca="false">SUM(F791:H791)</f>
        <v>1676.06</v>
      </c>
      <c r="J791" s="49" t="n">
        <f aca="false">Calc!$C$5-D791</f>
        <v>15</v>
      </c>
      <c r="K791" s="49" t="n">
        <f aca="false">IF(J791&lt;=Calc!$C$11,4,IF(J791&lt;=Calc!$C$12,3,IF(J791&lt;=Calc!$C$13,2,1)))</f>
        <v>4</v>
      </c>
      <c r="L791" s="49" t="n">
        <f aca="false">1+(E791&gt;=Calc!$C$16)+(E791&gt;=Calc!$C$17)+(E791&gt;=Calc!$C$18)</f>
        <v>3</v>
      </c>
      <c r="M791" s="49" t="str">
        <f aca="false">IF(AND(K791=4,L791&gt;=3),"Champions",IF(AND(K791=3,L791&gt;=3),"Loyal",IF(K791&gt;=3,"Recent / New",IF(L791&gt;=3,"At Risk","Hibernating / Lost"))))</f>
        <v>Champions</v>
      </c>
      <c r="N791" s="54" t="n">
        <f aca="false">IF(AND(Calc!$C$2&lt;=2009,Calc!$C$3&gt;=2009),F791,0)+IF(AND(Calc!$C$2&lt;=2010,Calc!$C$3&gt;=2010),G791,0)+IF(AND(Calc!$C$2&lt;=2011,Calc!$C$3&gt;=2011),H791,0)</f>
        <v>1676.06</v>
      </c>
      <c r="O791" s="61" t="n">
        <f aca="false">IF(AND(N791&gt;0,OR(Calc!$C$4="*",B791=Calc!$C$4)),N791+ROW()*0.000000001,0)</f>
        <v>1676.060000791</v>
      </c>
    </row>
    <row r="792" customFormat="false" ht="15" hidden="false" customHeight="false" outlineLevel="0" collapsed="false">
      <c r="A792" s="49" t="n">
        <v>13150</v>
      </c>
      <c r="B792" s="49" t="s">
        <v>189</v>
      </c>
      <c r="C792" s="63" t="n">
        <v>40256</v>
      </c>
      <c r="D792" s="63" t="n">
        <v>40402</v>
      </c>
      <c r="E792" s="49" t="n">
        <v>3</v>
      </c>
      <c r="F792" s="54" t="n">
        <v>0</v>
      </c>
      <c r="G792" s="54" t="n">
        <v>435.02</v>
      </c>
      <c r="H792" s="54" t="n">
        <v>0</v>
      </c>
      <c r="I792" s="54" t="n">
        <f aca="false">SUM(F792:H792)</f>
        <v>435.02</v>
      </c>
      <c r="J792" s="49" t="n">
        <f aca="false">Calc!$C$5-D792</f>
        <v>485</v>
      </c>
      <c r="K792" s="49" t="n">
        <f aca="false">IF(J792&lt;=Calc!$C$11,4,IF(J792&lt;=Calc!$C$12,3,IF(J792&lt;=Calc!$C$13,2,1)))</f>
        <v>1</v>
      </c>
      <c r="L792" s="49" t="n">
        <f aca="false">1+(E792&gt;=Calc!$C$16)+(E792&gt;=Calc!$C$17)+(E792&gt;=Calc!$C$18)</f>
        <v>2</v>
      </c>
      <c r="M792" s="49" t="str">
        <f aca="false">IF(AND(K792=4,L792&gt;=3),"Champions",IF(AND(K792=3,L792&gt;=3),"Loyal",IF(K792&gt;=3,"Recent / New",IF(L792&gt;=3,"At Risk","Hibernating / Lost"))))</f>
        <v>Hibernating / Lost</v>
      </c>
      <c r="N792" s="54" t="n">
        <f aca="false">IF(AND(Calc!$C$2&lt;=2009,Calc!$C$3&gt;=2009),F792,0)+IF(AND(Calc!$C$2&lt;=2010,Calc!$C$3&gt;=2010),G792,0)+IF(AND(Calc!$C$2&lt;=2011,Calc!$C$3&gt;=2011),H792,0)</f>
        <v>435.02</v>
      </c>
      <c r="O792" s="61" t="n">
        <f aca="false">IF(AND(N792&gt;0,OR(Calc!$C$4="*",B792=Calc!$C$4)),N792+ROW()*0.000000001,0)</f>
        <v>435.020000792</v>
      </c>
    </row>
    <row r="793" customFormat="false" ht="15" hidden="false" customHeight="false" outlineLevel="0" collapsed="false">
      <c r="A793" s="49" t="n">
        <v>13151</v>
      </c>
      <c r="B793" s="49" t="s">
        <v>189</v>
      </c>
      <c r="C793" s="63" t="n">
        <v>40259</v>
      </c>
      <c r="D793" s="63" t="n">
        <v>40591</v>
      </c>
      <c r="E793" s="49" t="n">
        <v>3</v>
      </c>
      <c r="F793" s="54" t="n">
        <v>0</v>
      </c>
      <c r="G793" s="54" t="n">
        <v>1135.29</v>
      </c>
      <c r="H793" s="54" t="n">
        <v>1250.37</v>
      </c>
      <c r="I793" s="54" t="n">
        <f aca="false">SUM(F793:H793)</f>
        <v>2385.66</v>
      </c>
      <c r="J793" s="49" t="n">
        <f aca="false">Calc!$C$5-D793</f>
        <v>296</v>
      </c>
      <c r="K793" s="49" t="n">
        <f aca="false">IF(J793&lt;=Calc!$C$11,4,IF(J793&lt;=Calc!$C$12,3,IF(J793&lt;=Calc!$C$13,2,1)))</f>
        <v>2</v>
      </c>
      <c r="L793" s="49" t="n">
        <f aca="false">1+(E793&gt;=Calc!$C$16)+(E793&gt;=Calc!$C$17)+(E793&gt;=Calc!$C$18)</f>
        <v>2</v>
      </c>
      <c r="M793" s="49" t="str">
        <f aca="false">IF(AND(K793=4,L793&gt;=3),"Champions",IF(AND(K793=3,L793&gt;=3),"Loyal",IF(K793&gt;=3,"Recent / New",IF(L793&gt;=3,"At Risk","Hibernating / Lost"))))</f>
        <v>Hibernating / Lost</v>
      </c>
      <c r="N793" s="54" t="n">
        <f aca="false">IF(AND(Calc!$C$2&lt;=2009,Calc!$C$3&gt;=2009),F793,0)+IF(AND(Calc!$C$2&lt;=2010,Calc!$C$3&gt;=2010),G793,0)+IF(AND(Calc!$C$2&lt;=2011,Calc!$C$3&gt;=2011),H793,0)</f>
        <v>2385.66</v>
      </c>
      <c r="O793" s="61" t="n">
        <f aca="false">IF(AND(N793&gt;0,OR(Calc!$C$4="*",B793=Calc!$C$4)),N793+ROW()*0.000000001,0)</f>
        <v>2385.660000793</v>
      </c>
    </row>
    <row r="794" customFormat="false" ht="15" hidden="false" customHeight="false" outlineLevel="0" collapsed="false">
      <c r="A794" s="49" t="n">
        <v>13152</v>
      </c>
      <c r="B794" s="49" t="s">
        <v>189</v>
      </c>
      <c r="C794" s="63" t="n">
        <v>40192</v>
      </c>
      <c r="D794" s="63" t="n">
        <v>40469</v>
      </c>
      <c r="E794" s="49" t="n">
        <v>7</v>
      </c>
      <c r="F794" s="54" t="n">
        <v>0</v>
      </c>
      <c r="G794" s="54" t="n">
        <v>2114.98</v>
      </c>
      <c r="H794" s="54" t="n">
        <v>0</v>
      </c>
      <c r="I794" s="54" t="n">
        <f aca="false">SUM(F794:H794)</f>
        <v>2114.98</v>
      </c>
      <c r="J794" s="49" t="n">
        <f aca="false">Calc!$C$5-D794</f>
        <v>418</v>
      </c>
      <c r="K794" s="49" t="n">
        <f aca="false">IF(J794&lt;=Calc!$C$11,4,IF(J794&lt;=Calc!$C$12,3,IF(J794&lt;=Calc!$C$13,2,1)))</f>
        <v>1</v>
      </c>
      <c r="L794" s="49" t="n">
        <f aca="false">1+(E794&gt;=Calc!$C$16)+(E794&gt;=Calc!$C$17)+(E794&gt;=Calc!$C$18)</f>
        <v>3</v>
      </c>
      <c r="M794" s="49" t="str">
        <f aca="false">IF(AND(K794=4,L794&gt;=3),"Champions",IF(AND(K794=3,L794&gt;=3),"Loyal",IF(K794&gt;=3,"Recent / New",IF(L794&gt;=3,"At Risk","Hibernating / Lost"))))</f>
        <v>At Risk</v>
      </c>
      <c r="N794" s="54" t="n">
        <f aca="false">IF(AND(Calc!$C$2&lt;=2009,Calc!$C$3&gt;=2009),F794,0)+IF(AND(Calc!$C$2&lt;=2010,Calc!$C$3&gt;=2010),G794,0)+IF(AND(Calc!$C$2&lt;=2011,Calc!$C$3&gt;=2011),H794,0)</f>
        <v>2114.98</v>
      </c>
      <c r="O794" s="61" t="n">
        <f aca="false">IF(AND(N794&gt;0,OR(Calc!$C$4="*",B794=Calc!$C$4)),N794+ROW()*0.000000001,0)</f>
        <v>2114.980000794</v>
      </c>
    </row>
    <row r="795" customFormat="false" ht="15" hidden="false" customHeight="false" outlineLevel="0" collapsed="false">
      <c r="A795" s="49" t="n">
        <v>13153</v>
      </c>
      <c r="B795" s="49" t="s">
        <v>189</v>
      </c>
      <c r="C795" s="63" t="n">
        <v>40881</v>
      </c>
      <c r="D795" s="63" t="n">
        <v>40881</v>
      </c>
      <c r="E795" s="49" t="n">
        <v>1</v>
      </c>
      <c r="F795" s="54" t="n">
        <v>0</v>
      </c>
      <c r="G795" s="54" t="n">
        <v>0</v>
      </c>
      <c r="H795" s="54" t="n">
        <v>486.22</v>
      </c>
      <c r="I795" s="54" t="n">
        <f aca="false">SUM(F795:H795)</f>
        <v>486.22</v>
      </c>
      <c r="J795" s="49" t="n">
        <f aca="false">Calc!$C$5-D795</f>
        <v>6</v>
      </c>
      <c r="K795" s="49" t="n">
        <f aca="false">IF(J795&lt;=Calc!$C$11,4,IF(J795&lt;=Calc!$C$12,3,IF(J795&lt;=Calc!$C$13,2,1)))</f>
        <v>4</v>
      </c>
      <c r="L795" s="49" t="n">
        <f aca="false">1+(E795&gt;=Calc!$C$16)+(E795&gt;=Calc!$C$17)+(E795&gt;=Calc!$C$18)</f>
        <v>1</v>
      </c>
      <c r="M795" s="49" t="str">
        <f aca="false">IF(AND(K795=4,L795&gt;=3),"Champions",IF(AND(K795=3,L795&gt;=3),"Loyal",IF(K795&gt;=3,"Recent / New",IF(L795&gt;=3,"At Risk","Hibernating / Lost"))))</f>
        <v>Recent / New</v>
      </c>
      <c r="N795" s="54" t="n">
        <f aca="false">IF(AND(Calc!$C$2&lt;=2009,Calc!$C$3&gt;=2009),F795,0)+IF(AND(Calc!$C$2&lt;=2010,Calc!$C$3&gt;=2010),G795,0)+IF(AND(Calc!$C$2&lt;=2011,Calc!$C$3&gt;=2011),H795,0)</f>
        <v>486.22</v>
      </c>
      <c r="O795" s="61" t="n">
        <f aca="false">IF(AND(N795&gt;0,OR(Calc!$C$4="*",B795=Calc!$C$4)),N795+ROW()*0.000000001,0)</f>
        <v>486.220000795</v>
      </c>
    </row>
    <row r="796" customFormat="false" ht="15" hidden="false" customHeight="false" outlineLevel="0" collapsed="false">
      <c r="A796" s="49" t="n">
        <v>13154</v>
      </c>
      <c r="B796" s="49" t="s">
        <v>189</v>
      </c>
      <c r="C796" s="63" t="n">
        <v>40151</v>
      </c>
      <c r="D796" s="63" t="n">
        <v>40487</v>
      </c>
      <c r="E796" s="49" t="n">
        <v>3</v>
      </c>
      <c r="F796" s="54" t="n">
        <v>337.1</v>
      </c>
      <c r="G796" s="54" t="n">
        <v>1272.19</v>
      </c>
      <c r="H796" s="54" t="n">
        <v>0</v>
      </c>
      <c r="I796" s="54" t="n">
        <f aca="false">SUM(F796:H796)</f>
        <v>1609.29</v>
      </c>
      <c r="J796" s="49" t="n">
        <f aca="false">Calc!$C$5-D796</f>
        <v>400</v>
      </c>
      <c r="K796" s="49" t="n">
        <f aca="false">IF(J796&lt;=Calc!$C$11,4,IF(J796&lt;=Calc!$C$12,3,IF(J796&lt;=Calc!$C$13,2,1)))</f>
        <v>1</v>
      </c>
      <c r="L796" s="49" t="n">
        <f aca="false">1+(E796&gt;=Calc!$C$16)+(E796&gt;=Calc!$C$17)+(E796&gt;=Calc!$C$18)</f>
        <v>2</v>
      </c>
      <c r="M796" s="49" t="str">
        <f aca="false">IF(AND(K796=4,L796&gt;=3),"Champions",IF(AND(K796=3,L796&gt;=3),"Loyal",IF(K796&gt;=3,"Recent / New",IF(L796&gt;=3,"At Risk","Hibernating / Lost"))))</f>
        <v>Hibernating / Lost</v>
      </c>
      <c r="N796" s="54" t="n">
        <f aca="false">IF(AND(Calc!$C$2&lt;=2009,Calc!$C$3&gt;=2009),F796,0)+IF(AND(Calc!$C$2&lt;=2010,Calc!$C$3&gt;=2010),G796,0)+IF(AND(Calc!$C$2&lt;=2011,Calc!$C$3&gt;=2011),H796,0)</f>
        <v>1609.29</v>
      </c>
      <c r="O796" s="61" t="n">
        <f aca="false">IF(AND(N796&gt;0,OR(Calc!$C$4="*",B796=Calc!$C$4)),N796+ROW()*0.000000001,0)</f>
        <v>1609.290000796</v>
      </c>
    </row>
    <row r="797" customFormat="false" ht="15" hidden="false" customHeight="false" outlineLevel="0" collapsed="false">
      <c r="A797" s="49" t="n">
        <v>13155</v>
      </c>
      <c r="B797" s="49" t="s">
        <v>189</v>
      </c>
      <c r="C797" s="63" t="n">
        <v>40395</v>
      </c>
      <c r="D797" s="63" t="n">
        <v>40853</v>
      </c>
      <c r="E797" s="49" t="n">
        <v>6</v>
      </c>
      <c r="F797" s="54" t="n">
        <v>0</v>
      </c>
      <c r="G797" s="54" t="n">
        <v>778.42</v>
      </c>
      <c r="H797" s="54" t="n">
        <v>592.06</v>
      </c>
      <c r="I797" s="54" t="n">
        <f aca="false">SUM(F797:H797)</f>
        <v>1370.48</v>
      </c>
      <c r="J797" s="49" t="n">
        <f aca="false">Calc!$C$5-D797</f>
        <v>34</v>
      </c>
      <c r="K797" s="49" t="n">
        <f aca="false">IF(J797&lt;=Calc!$C$11,4,IF(J797&lt;=Calc!$C$12,3,IF(J797&lt;=Calc!$C$13,2,1)))</f>
        <v>3</v>
      </c>
      <c r="L797" s="49" t="n">
        <f aca="false">1+(E797&gt;=Calc!$C$16)+(E797&gt;=Calc!$C$17)+(E797&gt;=Calc!$C$18)</f>
        <v>3</v>
      </c>
      <c r="M797" s="49" t="str">
        <f aca="false">IF(AND(K797=4,L797&gt;=3),"Champions",IF(AND(K797=3,L797&gt;=3),"Loyal",IF(K797&gt;=3,"Recent / New",IF(L797&gt;=3,"At Risk","Hibernating / Lost"))))</f>
        <v>Loyal</v>
      </c>
      <c r="N797" s="54" t="n">
        <f aca="false">IF(AND(Calc!$C$2&lt;=2009,Calc!$C$3&gt;=2009),F797,0)+IF(AND(Calc!$C$2&lt;=2010,Calc!$C$3&gt;=2010),G797,0)+IF(AND(Calc!$C$2&lt;=2011,Calc!$C$3&gt;=2011),H797,0)</f>
        <v>1370.48</v>
      </c>
      <c r="O797" s="61" t="n">
        <f aca="false">IF(AND(N797&gt;0,OR(Calc!$C$4="*",B797=Calc!$C$4)),N797+ROW()*0.000000001,0)</f>
        <v>1370.480000797</v>
      </c>
    </row>
    <row r="798" customFormat="false" ht="15" hidden="false" customHeight="false" outlineLevel="0" collapsed="false">
      <c r="A798" s="49" t="n">
        <v>13156</v>
      </c>
      <c r="B798" s="49" t="s">
        <v>189</v>
      </c>
      <c r="C798" s="63" t="n">
        <v>40210</v>
      </c>
      <c r="D798" s="63" t="n">
        <v>40501</v>
      </c>
      <c r="E798" s="49" t="n">
        <v>3</v>
      </c>
      <c r="F798" s="54" t="n">
        <v>0</v>
      </c>
      <c r="G798" s="54" t="n">
        <v>1586.54</v>
      </c>
      <c r="H798" s="54" t="n">
        <v>0</v>
      </c>
      <c r="I798" s="54" t="n">
        <f aca="false">SUM(F798:H798)</f>
        <v>1586.54</v>
      </c>
      <c r="J798" s="49" t="n">
        <f aca="false">Calc!$C$5-D798</f>
        <v>386</v>
      </c>
      <c r="K798" s="49" t="n">
        <f aca="false">IF(J798&lt;=Calc!$C$11,4,IF(J798&lt;=Calc!$C$12,3,IF(J798&lt;=Calc!$C$13,2,1)))</f>
        <v>1</v>
      </c>
      <c r="L798" s="49" t="n">
        <f aca="false">1+(E798&gt;=Calc!$C$16)+(E798&gt;=Calc!$C$17)+(E798&gt;=Calc!$C$18)</f>
        <v>2</v>
      </c>
      <c r="M798" s="49" t="str">
        <f aca="false">IF(AND(K798=4,L798&gt;=3),"Champions",IF(AND(K798=3,L798&gt;=3),"Loyal",IF(K798&gt;=3,"Recent / New",IF(L798&gt;=3,"At Risk","Hibernating / Lost"))))</f>
        <v>Hibernating / Lost</v>
      </c>
      <c r="N798" s="54" t="n">
        <f aca="false">IF(AND(Calc!$C$2&lt;=2009,Calc!$C$3&gt;=2009),F798,0)+IF(AND(Calc!$C$2&lt;=2010,Calc!$C$3&gt;=2010),G798,0)+IF(AND(Calc!$C$2&lt;=2011,Calc!$C$3&gt;=2011),H798,0)</f>
        <v>1586.54</v>
      </c>
      <c r="O798" s="61" t="n">
        <f aca="false">IF(AND(N798&gt;0,OR(Calc!$C$4="*",B798=Calc!$C$4)),N798+ROW()*0.000000001,0)</f>
        <v>1586.540000798</v>
      </c>
    </row>
    <row r="799" customFormat="false" ht="15" hidden="false" customHeight="false" outlineLevel="0" collapsed="false">
      <c r="A799" s="49" t="n">
        <v>13157</v>
      </c>
      <c r="B799" s="49" t="s">
        <v>189</v>
      </c>
      <c r="C799" s="63" t="n">
        <v>40245</v>
      </c>
      <c r="D799" s="63" t="n">
        <v>40837</v>
      </c>
      <c r="E799" s="49" t="n">
        <v>9</v>
      </c>
      <c r="F799" s="54" t="n">
        <v>0</v>
      </c>
      <c r="G799" s="54" t="n">
        <v>3946.14</v>
      </c>
      <c r="H799" s="54" t="n">
        <v>1721.57</v>
      </c>
      <c r="I799" s="54" t="n">
        <f aca="false">SUM(F799:H799)</f>
        <v>5667.71</v>
      </c>
      <c r="J799" s="49" t="n">
        <f aca="false">Calc!$C$5-D799</f>
        <v>50</v>
      </c>
      <c r="K799" s="49" t="n">
        <f aca="false">IF(J799&lt;=Calc!$C$11,4,IF(J799&lt;=Calc!$C$12,3,IF(J799&lt;=Calc!$C$13,2,1)))</f>
        <v>3</v>
      </c>
      <c r="L799" s="49" t="n">
        <f aca="false">1+(E799&gt;=Calc!$C$16)+(E799&gt;=Calc!$C$17)+(E799&gt;=Calc!$C$18)</f>
        <v>4</v>
      </c>
      <c r="M799" s="49" t="str">
        <f aca="false">IF(AND(K799=4,L799&gt;=3),"Champions",IF(AND(K799=3,L799&gt;=3),"Loyal",IF(K799&gt;=3,"Recent / New",IF(L799&gt;=3,"At Risk","Hibernating / Lost"))))</f>
        <v>Loyal</v>
      </c>
      <c r="N799" s="54" t="n">
        <f aca="false">IF(AND(Calc!$C$2&lt;=2009,Calc!$C$3&gt;=2009),F799,0)+IF(AND(Calc!$C$2&lt;=2010,Calc!$C$3&gt;=2010),G799,0)+IF(AND(Calc!$C$2&lt;=2011,Calc!$C$3&gt;=2011),H799,0)</f>
        <v>5667.71</v>
      </c>
      <c r="O799" s="61" t="n">
        <f aca="false">IF(AND(N799&gt;0,OR(Calc!$C$4="*",B799=Calc!$C$4)),N799+ROW()*0.000000001,0)</f>
        <v>5667.710000799</v>
      </c>
    </row>
    <row r="800" customFormat="false" ht="15" hidden="false" customHeight="false" outlineLevel="0" collapsed="false">
      <c r="A800" s="49" t="n">
        <v>13158</v>
      </c>
      <c r="B800" s="49" t="s">
        <v>189</v>
      </c>
      <c r="C800" s="63" t="n">
        <v>40498</v>
      </c>
      <c r="D800" s="63" t="n">
        <v>40792</v>
      </c>
      <c r="E800" s="49" t="n">
        <v>5</v>
      </c>
      <c r="F800" s="54" t="n">
        <v>0</v>
      </c>
      <c r="G800" s="54" t="n">
        <v>307.12</v>
      </c>
      <c r="H800" s="54" t="n">
        <v>1201.06</v>
      </c>
      <c r="I800" s="54" t="n">
        <f aca="false">SUM(F800:H800)</f>
        <v>1508.18</v>
      </c>
      <c r="J800" s="49" t="n">
        <f aca="false">Calc!$C$5-D800</f>
        <v>95</v>
      </c>
      <c r="K800" s="49" t="n">
        <f aca="false">IF(J800&lt;=Calc!$C$11,4,IF(J800&lt;=Calc!$C$12,3,IF(J800&lt;=Calc!$C$13,2,1)))</f>
        <v>3</v>
      </c>
      <c r="L800" s="49" t="n">
        <f aca="false">1+(E800&gt;=Calc!$C$16)+(E800&gt;=Calc!$C$17)+(E800&gt;=Calc!$C$18)</f>
        <v>3</v>
      </c>
      <c r="M800" s="49" t="str">
        <f aca="false">IF(AND(K800=4,L800&gt;=3),"Champions",IF(AND(K800=3,L800&gt;=3),"Loyal",IF(K800&gt;=3,"Recent / New",IF(L800&gt;=3,"At Risk","Hibernating / Lost"))))</f>
        <v>Loyal</v>
      </c>
      <c r="N800" s="54" t="n">
        <f aca="false">IF(AND(Calc!$C$2&lt;=2009,Calc!$C$3&gt;=2009),F800,0)+IF(AND(Calc!$C$2&lt;=2010,Calc!$C$3&gt;=2010),G800,0)+IF(AND(Calc!$C$2&lt;=2011,Calc!$C$3&gt;=2011),H800,0)</f>
        <v>1508.18</v>
      </c>
      <c r="O800" s="61" t="n">
        <f aca="false">IF(AND(N800&gt;0,OR(Calc!$C$4="*",B800=Calc!$C$4)),N800+ROW()*0.000000001,0)</f>
        <v>1508.1800008</v>
      </c>
    </row>
    <row r="801" customFormat="false" ht="15" hidden="false" customHeight="false" outlineLevel="0" collapsed="false">
      <c r="A801" s="49" t="n">
        <v>13159</v>
      </c>
      <c r="B801" s="49" t="s">
        <v>189</v>
      </c>
      <c r="C801" s="63" t="n">
        <v>40771</v>
      </c>
      <c r="D801" s="63" t="n">
        <v>40878</v>
      </c>
      <c r="E801" s="49" t="n">
        <v>4</v>
      </c>
      <c r="F801" s="54" t="n">
        <v>0</v>
      </c>
      <c r="G801" s="54" t="n">
        <v>0</v>
      </c>
      <c r="H801" s="54" t="n">
        <v>1371.25</v>
      </c>
      <c r="I801" s="54" t="n">
        <f aca="false">SUM(F801:H801)</f>
        <v>1371.25</v>
      </c>
      <c r="J801" s="49" t="n">
        <f aca="false">Calc!$C$5-D801</f>
        <v>9</v>
      </c>
      <c r="K801" s="49" t="n">
        <f aca="false">IF(J801&lt;=Calc!$C$11,4,IF(J801&lt;=Calc!$C$12,3,IF(J801&lt;=Calc!$C$13,2,1)))</f>
        <v>4</v>
      </c>
      <c r="L801" s="49" t="n">
        <f aca="false">1+(E801&gt;=Calc!$C$16)+(E801&gt;=Calc!$C$17)+(E801&gt;=Calc!$C$18)</f>
        <v>3</v>
      </c>
      <c r="M801" s="49" t="str">
        <f aca="false">IF(AND(K801=4,L801&gt;=3),"Champions",IF(AND(K801=3,L801&gt;=3),"Loyal",IF(K801&gt;=3,"Recent / New",IF(L801&gt;=3,"At Risk","Hibernating / Lost"))))</f>
        <v>Champions</v>
      </c>
      <c r="N801" s="54" t="n">
        <f aca="false">IF(AND(Calc!$C$2&lt;=2009,Calc!$C$3&gt;=2009),F801,0)+IF(AND(Calc!$C$2&lt;=2010,Calc!$C$3&gt;=2010),G801,0)+IF(AND(Calc!$C$2&lt;=2011,Calc!$C$3&gt;=2011),H801,0)</f>
        <v>1371.25</v>
      </c>
      <c r="O801" s="61" t="n">
        <f aca="false">IF(AND(N801&gt;0,OR(Calc!$C$4="*",B801=Calc!$C$4)),N801+ROW()*0.000000001,0)</f>
        <v>1371.250000801</v>
      </c>
    </row>
    <row r="802" customFormat="false" ht="15" hidden="false" customHeight="false" outlineLevel="0" collapsed="false">
      <c r="A802" s="49" t="n">
        <v>13160</v>
      </c>
      <c r="B802" s="49" t="s">
        <v>189</v>
      </c>
      <c r="C802" s="63" t="n">
        <v>40864</v>
      </c>
      <c r="D802" s="63" t="n">
        <v>40864</v>
      </c>
      <c r="E802" s="49" t="n">
        <v>1</v>
      </c>
      <c r="F802" s="54" t="n">
        <v>0</v>
      </c>
      <c r="G802" s="54" t="n">
        <v>0</v>
      </c>
      <c r="H802" s="54" t="n">
        <v>91.8</v>
      </c>
      <c r="I802" s="54" t="n">
        <f aca="false">SUM(F802:H802)</f>
        <v>91.8</v>
      </c>
      <c r="J802" s="49" t="n">
        <f aca="false">Calc!$C$5-D802</f>
        <v>23</v>
      </c>
      <c r="K802" s="49" t="n">
        <f aca="false">IF(J802&lt;=Calc!$C$11,4,IF(J802&lt;=Calc!$C$12,3,IF(J802&lt;=Calc!$C$13,2,1)))</f>
        <v>4</v>
      </c>
      <c r="L802" s="49" t="n">
        <f aca="false">1+(E802&gt;=Calc!$C$16)+(E802&gt;=Calc!$C$17)+(E802&gt;=Calc!$C$18)</f>
        <v>1</v>
      </c>
      <c r="M802" s="49" t="str">
        <f aca="false">IF(AND(K802=4,L802&gt;=3),"Champions",IF(AND(K802=3,L802&gt;=3),"Loyal",IF(K802&gt;=3,"Recent / New",IF(L802&gt;=3,"At Risk","Hibernating / Lost"))))</f>
        <v>Recent / New</v>
      </c>
      <c r="N802" s="54" t="n">
        <f aca="false">IF(AND(Calc!$C$2&lt;=2009,Calc!$C$3&gt;=2009),F802,0)+IF(AND(Calc!$C$2&lt;=2010,Calc!$C$3&gt;=2010),G802,0)+IF(AND(Calc!$C$2&lt;=2011,Calc!$C$3&gt;=2011),H802,0)</f>
        <v>91.8</v>
      </c>
      <c r="O802" s="61" t="n">
        <f aca="false">IF(AND(N802&gt;0,OR(Calc!$C$4="*",B802=Calc!$C$4)),N802+ROW()*0.000000001,0)</f>
        <v>91.800000802</v>
      </c>
    </row>
    <row r="803" customFormat="false" ht="15" hidden="false" customHeight="false" outlineLevel="0" collapsed="false">
      <c r="A803" s="49" t="n">
        <v>13161</v>
      </c>
      <c r="B803" s="49" t="s">
        <v>189</v>
      </c>
      <c r="C803" s="63" t="n">
        <v>40386</v>
      </c>
      <c r="D803" s="63" t="n">
        <v>40573</v>
      </c>
      <c r="E803" s="49" t="n">
        <v>2</v>
      </c>
      <c r="F803" s="54" t="n">
        <v>0</v>
      </c>
      <c r="G803" s="54" t="n">
        <v>359.38</v>
      </c>
      <c r="H803" s="54" t="n">
        <v>112.75</v>
      </c>
      <c r="I803" s="54" t="n">
        <f aca="false">SUM(F803:H803)</f>
        <v>472.13</v>
      </c>
      <c r="J803" s="49" t="n">
        <f aca="false">Calc!$C$5-D803</f>
        <v>314</v>
      </c>
      <c r="K803" s="49" t="n">
        <f aca="false">IF(J803&lt;=Calc!$C$11,4,IF(J803&lt;=Calc!$C$12,3,IF(J803&lt;=Calc!$C$13,2,1)))</f>
        <v>2</v>
      </c>
      <c r="L803" s="49" t="n">
        <f aca="false">1+(E803&gt;=Calc!$C$16)+(E803&gt;=Calc!$C$17)+(E803&gt;=Calc!$C$18)</f>
        <v>2</v>
      </c>
      <c r="M803" s="49" t="str">
        <f aca="false">IF(AND(K803=4,L803&gt;=3),"Champions",IF(AND(K803=3,L803&gt;=3),"Loyal",IF(K803&gt;=3,"Recent / New",IF(L803&gt;=3,"At Risk","Hibernating / Lost"))))</f>
        <v>Hibernating / Lost</v>
      </c>
      <c r="N803" s="54" t="n">
        <f aca="false">IF(AND(Calc!$C$2&lt;=2009,Calc!$C$3&gt;=2009),F803,0)+IF(AND(Calc!$C$2&lt;=2010,Calc!$C$3&gt;=2010),G803,0)+IF(AND(Calc!$C$2&lt;=2011,Calc!$C$3&gt;=2011),H803,0)</f>
        <v>472.13</v>
      </c>
      <c r="O803" s="61" t="n">
        <f aca="false">IF(AND(N803&gt;0,OR(Calc!$C$4="*",B803=Calc!$C$4)),N803+ROW()*0.000000001,0)</f>
        <v>472.130000803</v>
      </c>
    </row>
    <row r="804" customFormat="false" ht="15" hidden="false" customHeight="false" outlineLevel="0" collapsed="false">
      <c r="A804" s="49" t="n">
        <v>13162</v>
      </c>
      <c r="B804" s="49" t="s">
        <v>189</v>
      </c>
      <c r="C804" s="63" t="n">
        <v>40151</v>
      </c>
      <c r="D804" s="63" t="n">
        <v>40764</v>
      </c>
      <c r="E804" s="49" t="n">
        <v>16</v>
      </c>
      <c r="F804" s="54" t="n">
        <v>1585.61</v>
      </c>
      <c r="G804" s="54" t="n">
        <v>5886.34</v>
      </c>
      <c r="H804" s="54" t="n">
        <v>1644.99</v>
      </c>
      <c r="I804" s="54" t="n">
        <f aca="false">SUM(F804:H804)</f>
        <v>9116.94</v>
      </c>
      <c r="J804" s="49" t="n">
        <f aca="false">Calc!$C$5-D804</f>
        <v>123</v>
      </c>
      <c r="K804" s="49" t="n">
        <f aca="false">IF(J804&lt;=Calc!$C$11,4,IF(J804&lt;=Calc!$C$12,3,IF(J804&lt;=Calc!$C$13,2,1)))</f>
        <v>2</v>
      </c>
      <c r="L804" s="49" t="n">
        <f aca="false">1+(E804&gt;=Calc!$C$16)+(E804&gt;=Calc!$C$17)+(E804&gt;=Calc!$C$18)</f>
        <v>4</v>
      </c>
      <c r="M804" s="49" t="str">
        <f aca="false">IF(AND(K804=4,L804&gt;=3),"Champions",IF(AND(K804=3,L804&gt;=3),"Loyal",IF(K804&gt;=3,"Recent / New",IF(L804&gt;=3,"At Risk","Hibernating / Lost"))))</f>
        <v>At Risk</v>
      </c>
      <c r="N804" s="54" t="n">
        <f aca="false">IF(AND(Calc!$C$2&lt;=2009,Calc!$C$3&gt;=2009),F804,0)+IF(AND(Calc!$C$2&lt;=2010,Calc!$C$3&gt;=2010),G804,0)+IF(AND(Calc!$C$2&lt;=2011,Calc!$C$3&gt;=2011),H804,0)</f>
        <v>9116.94</v>
      </c>
      <c r="O804" s="61" t="n">
        <f aca="false">IF(AND(N804&gt;0,OR(Calc!$C$4="*",B804=Calc!$C$4)),N804+ROW()*0.000000001,0)</f>
        <v>9116.940000804</v>
      </c>
    </row>
    <row r="805" customFormat="false" ht="15" hidden="false" customHeight="false" outlineLevel="0" collapsed="false">
      <c r="A805" s="49" t="n">
        <v>13163</v>
      </c>
      <c r="B805" s="49" t="s">
        <v>189</v>
      </c>
      <c r="C805" s="63" t="n">
        <v>40276</v>
      </c>
      <c r="D805" s="63" t="n">
        <v>40276</v>
      </c>
      <c r="E805" s="49" t="n">
        <v>1</v>
      </c>
      <c r="F805" s="54" t="n">
        <v>0</v>
      </c>
      <c r="G805" s="54" t="n">
        <v>0</v>
      </c>
      <c r="H805" s="54" t="n">
        <v>0</v>
      </c>
      <c r="I805" s="54" t="n">
        <f aca="false">SUM(F805:H805)</f>
        <v>0</v>
      </c>
      <c r="J805" s="49" t="n">
        <f aca="false">Calc!$C$5-D805</f>
        <v>611</v>
      </c>
      <c r="K805" s="49" t="n">
        <f aca="false">IF(J805&lt;=Calc!$C$11,4,IF(J805&lt;=Calc!$C$12,3,IF(J805&lt;=Calc!$C$13,2,1)))</f>
        <v>1</v>
      </c>
      <c r="L805" s="49" t="n">
        <f aca="false">1+(E805&gt;=Calc!$C$16)+(E805&gt;=Calc!$C$17)+(E805&gt;=Calc!$C$18)</f>
        <v>1</v>
      </c>
      <c r="M805" s="49" t="str">
        <f aca="false">IF(AND(K805=4,L805&gt;=3),"Champions",IF(AND(K805=3,L805&gt;=3),"Loyal",IF(K805&gt;=3,"Recent / New",IF(L805&gt;=3,"At Risk","Hibernating / Lost"))))</f>
        <v>Hibernating / Lost</v>
      </c>
      <c r="N805" s="54" t="n">
        <f aca="false">IF(AND(Calc!$C$2&lt;=2009,Calc!$C$3&gt;=2009),F805,0)+IF(AND(Calc!$C$2&lt;=2010,Calc!$C$3&gt;=2010),G805,0)+IF(AND(Calc!$C$2&lt;=2011,Calc!$C$3&gt;=2011),H805,0)</f>
        <v>0</v>
      </c>
      <c r="O805" s="61" t="n">
        <f aca="false">IF(AND(N805&gt;0,OR(Calc!$C$4="*",B805=Calc!$C$4)),N805+ROW()*0.000000001,0)</f>
        <v>0</v>
      </c>
    </row>
    <row r="806" customFormat="false" ht="15" hidden="false" customHeight="false" outlineLevel="0" collapsed="false">
      <c r="A806" s="49" t="n">
        <v>13164</v>
      </c>
      <c r="B806" s="49" t="s">
        <v>189</v>
      </c>
      <c r="C806" s="63" t="n">
        <v>40219</v>
      </c>
      <c r="D806" s="63" t="n">
        <v>40317</v>
      </c>
      <c r="E806" s="49" t="n">
        <v>2</v>
      </c>
      <c r="F806" s="54" t="n">
        <v>0</v>
      </c>
      <c r="G806" s="54" t="n">
        <v>308.45</v>
      </c>
      <c r="H806" s="54" t="n">
        <v>0</v>
      </c>
      <c r="I806" s="54" t="n">
        <f aca="false">SUM(F806:H806)</f>
        <v>308.45</v>
      </c>
      <c r="J806" s="49" t="n">
        <f aca="false">Calc!$C$5-D806</f>
        <v>570</v>
      </c>
      <c r="K806" s="49" t="n">
        <f aca="false">IF(J806&lt;=Calc!$C$11,4,IF(J806&lt;=Calc!$C$12,3,IF(J806&lt;=Calc!$C$13,2,1)))</f>
        <v>1</v>
      </c>
      <c r="L806" s="49" t="n">
        <f aca="false">1+(E806&gt;=Calc!$C$16)+(E806&gt;=Calc!$C$17)+(E806&gt;=Calc!$C$18)</f>
        <v>2</v>
      </c>
      <c r="M806" s="49" t="str">
        <f aca="false">IF(AND(K806=4,L806&gt;=3),"Champions",IF(AND(K806=3,L806&gt;=3),"Loyal",IF(K806&gt;=3,"Recent / New",IF(L806&gt;=3,"At Risk","Hibernating / Lost"))))</f>
        <v>Hibernating / Lost</v>
      </c>
      <c r="N806" s="54" t="n">
        <f aca="false">IF(AND(Calc!$C$2&lt;=2009,Calc!$C$3&gt;=2009),F806,0)+IF(AND(Calc!$C$2&lt;=2010,Calc!$C$3&gt;=2010),G806,0)+IF(AND(Calc!$C$2&lt;=2011,Calc!$C$3&gt;=2011),H806,0)</f>
        <v>308.45</v>
      </c>
      <c r="O806" s="61" t="n">
        <f aca="false">IF(AND(N806&gt;0,OR(Calc!$C$4="*",B806=Calc!$C$4)),N806+ROW()*0.000000001,0)</f>
        <v>308.450000806</v>
      </c>
    </row>
    <row r="807" customFormat="false" ht="15" hidden="false" customHeight="false" outlineLevel="0" collapsed="false">
      <c r="A807" s="49" t="n">
        <v>13165</v>
      </c>
      <c r="B807" s="49" t="s">
        <v>189</v>
      </c>
      <c r="C807" s="63" t="n">
        <v>40473</v>
      </c>
      <c r="D807" s="63" t="n">
        <v>40840</v>
      </c>
      <c r="E807" s="49" t="n">
        <v>3</v>
      </c>
      <c r="F807" s="54" t="n">
        <v>0</v>
      </c>
      <c r="G807" s="54" t="n">
        <v>784.32</v>
      </c>
      <c r="H807" s="54" t="n">
        <v>666.84</v>
      </c>
      <c r="I807" s="54" t="n">
        <f aca="false">SUM(F807:H807)</f>
        <v>1451.16</v>
      </c>
      <c r="J807" s="49" t="n">
        <f aca="false">Calc!$C$5-D807</f>
        <v>47</v>
      </c>
      <c r="K807" s="49" t="n">
        <f aca="false">IF(J807&lt;=Calc!$C$11,4,IF(J807&lt;=Calc!$C$12,3,IF(J807&lt;=Calc!$C$13,2,1)))</f>
        <v>3</v>
      </c>
      <c r="L807" s="49" t="n">
        <f aca="false">1+(E807&gt;=Calc!$C$16)+(E807&gt;=Calc!$C$17)+(E807&gt;=Calc!$C$18)</f>
        <v>2</v>
      </c>
      <c r="M807" s="49" t="str">
        <f aca="false">IF(AND(K807=4,L807&gt;=3),"Champions",IF(AND(K807=3,L807&gt;=3),"Loyal",IF(K807&gt;=3,"Recent / New",IF(L807&gt;=3,"At Risk","Hibernating / Lost"))))</f>
        <v>Recent / New</v>
      </c>
      <c r="N807" s="54" t="n">
        <f aca="false">IF(AND(Calc!$C$2&lt;=2009,Calc!$C$3&gt;=2009),F807,0)+IF(AND(Calc!$C$2&lt;=2010,Calc!$C$3&gt;=2010),G807,0)+IF(AND(Calc!$C$2&lt;=2011,Calc!$C$3&gt;=2011),H807,0)</f>
        <v>1451.16</v>
      </c>
      <c r="O807" s="61" t="n">
        <f aca="false">IF(AND(N807&gt;0,OR(Calc!$C$4="*",B807=Calc!$C$4)),N807+ROW()*0.000000001,0)</f>
        <v>1451.160000807</v>
      </c>
    </row>
    <row r="808" customFormat="false" ht="15" hidden="false" customHeight="false" outlineLevel="0" collapsed="false">
      <c r="A808" s="49" t="n">
        <v>13166</v>
      </c>
      <c r="B808" s="49" t="s">
        <v>189</v>
      </c>
      <c r="C808" s="63" t="n">
        <v>40472</v>
      </c>
      <c r="D808" s="63" t="n">
        <v>40603</v>
      </c>
      <c r="E808" s="49" t="n">
        <v>2</v>
      </c>
      <c r="F808" s="54" t="n">
        <v>0</v>
      </c>
      <c r="G808" s="54" t="n">
        <v>458.73</v>
      </c>
      <c r="H808" s="54" t="n">
        <v>414.7</v>
      </c>
      <c r="I808" s="54" t="n">
        <f aca="false">SUM(F808:H808)</f>
        <v>873.43</v>
      </c>
      <c r="J808" s="49" t="n">
        <f aca="false">Calc!$C$5-D808</f>
        <v>284</v>
      </c>
      <c r="K808" s="49" t="n">
        <f aca="false">IF(J808&lt;=Calc!$C$11,4,IF(J808&lt;=Calc!$C$12,3,IF(J808&lt;=Calc!$C$13,2,1)))</f>
        <v>2</v>
      </c>
      <c r="L808" s="49" t="n">
        <f aca="false">1+(E808&gt;=Calc!$C$16)+(E808&gt;=Calc!$C$17)+(E808&gt;=Calc!$C$18)</f>
        <v>2</v>
      </c>
      <c r="M808" s="49" t="str">
        <f aca="false">IF(AND(K808=4,L808&gt;=3),"Champions",IF(AND(K808=3,L808&gt;=3),"Loyal",IF(K808&gt;=3,"Recent / New",IF(L808&gt;=3,"At Risk","Hibernating / Lost"))))</f>
        <v>Hibernating / Lost</v>
      </c>
      <c r="N808" s="54" t="n">
        <f aca="false">IF(AND(Calc!$C$2&lt;=2009,Calc!$C$3&gt;=2009),F808,0)+IF(AND(Calc!$C$2&lt;=2010,Calc!$C$3&gt;=2010),G808,0)+IF(AND(Calc!$C$2&lt;=2011,Calc!$C$3&gt;=2011),H808,0)</f>
        <v>873.43</v>
      </c>
      <c r="O808" s="61" t="n">
        <f aca="false">IF(AND(N808&gt;0,OR(Calc!$C$4="*",B808=Calc!$C$4)),N808+ROW()*0.000000001,0)</f>
        <v>873.430000808</v>
      </c>
    </row>
    <row r="809" customFormat="false" ht="15" hidden="false" customHeight="false" outlineLevel="0" collapsed="false">
      <c r="A809" s="49" t="n">
        <v>13167</v>
      </c>
      <c r="B809" s="49" t="s">
        <v>189</v>
      </c>
      <c r="C809" s="63" t="n">
        <v>40496</v>
      </c>
      <c r="D809" s="63" t="n">
        <v>40868</v>
      </c>
      <c r="E809" s="49" t="n">
        <v>5</v>
      </c>
      <c r="F809" s="54" t="n">
        <v>0</v>
      </c>
      <c r="G809" s="54" t="n">
        <v>333.82</v>
      </c>
      <c r="H809" s="54" t="n">
        <v>779.33</v>
      </c>
      <c r="I809" s="54" t="n">
        <f aca="false">SUM(F809:H809)</f>
        <v>1113.15</v>
      </c>
      <c r="J809" s="49" t="n">
        <f aca="false">Calc!$C$5-D809</f>
        <v>19</v>
      </c>
      <c r="K809" s="49" t="n">
        <f aca="false">IF(J809&lt;=Calc!$C$11,4,IF(J809&lt;=Calc!$C$12,3,IF(J809&lt;=Calc!$C$13,2,1)))</f>
        <v>4</v>
      </c>
      <c r="L809" s="49" t="n">
        <f aca="false">1+(E809&gt;=Calc!$C$16)+(E809&gt;=Calc!$C$17)+(E809&gt;=Calc!$C$18)</f>
        <v>3</v>
      </c>
      <c r="M809" s="49" t="str">
        <f aca="false">IF(AND(K809=4,L809&gt;=3),"Champions",IF(AND(K809=3,L809&gt;=3),"Loyal",IF(K809&gt;=3,"Recent / New",IF(L809&gt;=3,"At Risk","Hibernating / Lost"))))</f>
        <v>Champions</v>
      </c>
      <c r="N809" s="54" t="n">
        <f aca="false">IF(AND(Calc!$C$2&lt;=2009,Calc!$C$3&gt;=2009),F809,0)+IF(AND(Calc!$C$2&lt;=2010,Calc!$C$3&gt;=2010),G809,0)+IF(AND(Calc!$C$2&lt;=2011,Calc!$C$3&gt;=2011),H809,0)</f>
        <v>1113.15</v>
      </c>
      <c r="O809" s="61" t="n">
        <f aca="false">IF(AND(N809&gt;0,OR(Calc!$C$4="*",B809=Calc!$C$4)),N809+ROW()*0.000000001,0)</f>
        <v>1113.150000809</v>
      </c>
    </row>
    <row r="810" customFormat="false" ht="15" hidden="false" customHeight="false" outlineLevel="0" collapsed="false">
      <c r="A810" s="49" t="n">
        <v>13168</v>
      </c>
      <c r="B810" s="49" t="s">
        <v>189</v>
      </c>
      <c r="C810" s="63" t="n">
        <v>40344</v>
      </c>
      <c r="D810" s="63" t="n">
        <v>40850</v>
      </c>
      <c r="E810" s="49" t="n">
        <v>5</v>
      </c>
      <c r="F810" s="54" t="n">
        <v>0</v>
      </c>
      <c r="G810" s="54" t="n">
        <v>541.14</v>
      </c>
      <c r="H810" s="54" t="n">
        <v>1290.54</v>
      </c>
      <c r="I810" s="54" t="n">
        <f aca="false">SUM(F810:H810)</f>
        <v>1831.68</v>
      </c>
      <c r="J810" s="49" t="n">
        <f aca="false">Calc!$C$5-D810</f>
        <v>37</v>
      </c>
      <c r="K810" s="49" t="n">
        <f aca="false">IF(J810&lt;=Calc!$C$11,4,IF(J810&lt;=Calc!$C$12,3,IF(J810&lt;=Calc!$C$13,2,1)))</f>
        <v>3</v>
      </c>
      <c r="L810" s="49" t="n">
        <f aca="false">1+(E810&gt;=Calc!$C$16)+(E810&gt;=Calc!$C$17)+(E810&gt;=Calc!$C$18)</f>
        <v>3</v>
      </c>
      <c r="M810" s="49" t="str">
        <f aca="false">IF(AND(K810=4,L810&gt;=3),"Champions",IF(AND(K810=3,L810&gt;=3),"Loyal",IF(K810&gt;=3,"Recent / New",IF(L810&gt;=3,"At Risk","Hibernating / Lost"))))</f>
        <v>Loyal</v>
      </c>
      <c r="N810" s="54" t="n">
        <f aca="false">IF(AND(Calc!$C$2&lt;=2009,Calc!$C$3&gt;=2009),F810,0)+IF(AND(Calc!$C$2&lt;=2010,Calc!$C$3&gt;=2010),G810,0)+IF(AND(Calc!$C$2&lt;=2011,Calc!$C$3&gt;=2011),H810,0)</f>
        <v>1831.68</v>
      </c>
      <c r="O810" s="61" t="n">
        <f aca="false">IF(AND(N810&gt;0,OR(Calc!$C$4="*",B810=Calc!$C$4)),N810+ROW()*0.000000001,0)</f>
        <v>1831.68000081</v>
      </c>
    </row>
    <row r="811" customFormat="false" ht="15" hidden="false" customHeight="false" outlineLevel="0" collapsed="false">
      <c r="A811" s="49" t="n">
        <v>13169</v>
      </c>
      <c r="B811" s="49" t="s">
        <v>189</v>
      </c>
      <c r="C811" s="63" t="n">
        <v>40324</v>
      </c>
      <c r="D811" s="63" t="n">
        <v>40823</v>
      </c>
      <c r="E811" s="49" t="n">
        <v>3</v>
      </c>
      <c r="F811" s="54" t="n">
        <v>0</v>
      </c>
      <c r="G811" s="54" t="n">
        <v>127.2</v>
      </c>
      <c r="H811" s="54" t="n">
        <v>712.88</v>
      </c>
      <c r="I811" s="54" t="n">
        <f aca="false">SUM(F811:H811)</f>
        <v>840.08</v>
      </c>
      <c r="J811" s="49" t="n">
        <f aca="false">Calc!$C$5-D811</f>
        <v>64</v>
      </c>
      <c r="K811" s="49" t="n">
        <f aca="false">IF(J811&lt;=Calc!$C$11,4,IF(J811&lt;=Calc!$C$12,3,IF(J811&lt;=Calc!$C$13,2,1)))</f>
        <v>3</v>
      </c>
      <c r="L811" s="49" t="n">
        <f aca="false">1+(E811&gt;=Calc!$C$16)+(E811&gt;=Calc!$C$17)+(E811&gt;=Calc!$C$18)</f>
        <v>2</v>
      </c>
      <c r="M811" s="49" t="str">
        <f aca="false">IF(AND(K811=4,L811&gt;=3),"Champions",IF(AND(K811=3,L811&gt;=3),"Loyal",IF(K811&gt;=3,"Recent / New",IF(L811&gt;=3,"At Risk","Hibernating / Lost"))))</f>
        <v>Recent / New</v>
      </c>
      <c r="N811" s="54" t="n">
        <f aca="false">IF(AND(Calc!$C$2&lt;=2009,Calc!$C$3&gt;=2009),F811,0)+IF(AND(Calc!$C$2&lt;=2010,Calc!$C$3&gt;=2010),G811,0)+IF(AND(Calc!$C$2&lt;=2011,Calc!$C$3&gt;=2011),H811,0)</f>
        <v>840.08</v>
      </c>
      <c r="O811" s="61" t="n">
        <f aca="false">IF(AND(N811&gt;0,OR(Calc!$C$4="*",B811=Calc!$C$4)),N811+ROW()*0.000000001,0)</f>
        <v>840.080000811</v>
      </c>
    </row>
    <row r="812" customFormat="false" ht="15" hidden="false" customHeight="false" outlineLevel="0" collapsed="false">
      <c r="A812" s="49" t="n">
        <v>13170</v>
      </c>
      <c r="B812" s="49" t="s">
        <v>189</v>
      </c>
      <c r="C812" s="63" t="n">
        <v>40860</v>
      </c>
      <c r="D812" s="63" t="n">
        <v>40860</v>
      </c>
      <c r="E812" s="49" t="n">
        <v>1</v>
      </c>
      <c r="F812" s="54" t="n">
        <v>0</v>
      </c>
      <c r="G812" s="54" t="n">
        <v>0</v>
      </c>
      <c r="H812" s="54" t="n">
        <v>108.81</v>
      </c>
      <c r="I812" s="54" t="n">
        <f aca="false">SUM(F812:H812)</f>
        <v>108.81</v>
      </c>
      <c r="J812" s="49" t="n">
        <f aca="false">Calc!$C$5-D812</f>
        <v>27</v>
      </c>
      <c r="K812" s="49" t="n">
        <f aca="false">IF(J812&lt;=Calc!$C$11,4,IF(J812&lt;=Calc!$C$12,3,IF(J812&lt;=Calc!$C$13,2,1)))</f>
        <v>3</v>
      </c>
      <c r="L812" s="49" t="n">
        <f aca="false">1+(E812&gt;=Calc!$C$16)+(E812&gt;=Calc!$C$17)+(E812&gt;=Calc!$C$18)</f>
        <v>1</v>
      </c>
      <c r="M812" s="49" t="str">
        <f aca="false">IF(AND(K812=4,L812&gt;=3),"Champions",IF(AND(K812=3,L812&gt;=3),"Loyal",IF(K812&gt;=3,"Recent / New",IF(L812&gt;=3,"At Risk","Hibernating / Lost"))))</f>
        <v>Recent / New</v>
      </c>
      <c r="N812" s="54" t="n">
        <f aca="false">IF(AND(Calc!$C$2&lt;=2009,Calc!$C$3&gt;=2009),F812,0)+IF(AND(Calc!$C$2&lt;=2010,Calc!$C$3&gt;=2010),G812,0)+IF(AND(Calc!$C$2&lt;=2011,Calc!$C$3&gt;=2011),H812,0)</f>
        <v>108.81</v>
      </c>
      <c r="O812" s="61" t="n">
        <f aca="false">IF(AND(N812&gt;0,OR(Calc!$C$4="*",B812=Calc!$C$4)),N812+ROW()*0.000000001,0)</f>
        <v>108.810000812</v>
      </c>
    </row>
    <row r="813" customFormat="false" ht="15" hidden="false" customHeight="false" outlineLevel="0" collapsed="false">
      <c r="A813" s="49" t="n">
        <v>13171</v>
      </c>
      <c r="B813" s="49" t="s">
        <v>189</v>
      </c>
      <c r="C813" s="63" t="n">
        <v>40587</v>
      </c>
      <c r="D813" s="63" t="n">
        <v>40865</v>
      </c>
      <c r="E813" s="49" t="n">
        <v>3</v>
      </c>
      <c r="F813" s="54" t="n">
        <v>0</v>
      </c>
      <c r="G813" s="54" t="n">
        <v>0</v>
      </c>
      <c r="H813" s="54" t="n">
        <v>426.81</v>
      </c>
      <c r="I813" s="54" t="n">
        <f aca="false">SUM(F813:H813)</f>
        <v>426.81</v>
      </c>
      <c r="J813" s="49" t="n">
        <f aca="false">Calc!$C$5-D813</f>
        <v>22</v>
      </c>
      <c r="K813" s="49" t="n">
        <f aca="false">IF(J813&lt;=Calc!$C$11,4,IF(J813&lt;=Calc!$C$12,3,IF(J813&lt;=Calc!$C$13,2,1)))</f>
        <v>4</v>
      </c>
      <c r="L813" s="49" t="n">
        <f aca="false">1+(E813&gt;=Calc!$C$16)+(E813&gt;=Calc!$C$17)+(E813&gt;=Calc!$C$18)</f>
        <v>2</v>
      </c>
      <c r="M813" s="49" t="str">
        <f aca="false">IF(AND(K813=4,L813&gt;=3),"Champions",IF(AND(K813=3,L813&gt;=3),"Loyal",IF(K813&gt;=3,"Recent / New",IF(L813&gt;=3,"At Risk","Hibernating / Lost"))))</f>
        <v>Recent / New</v>
      </c>
      <c r="N813" s="54" t="n">
        <f aca="false">IF(AND(Calc!$C$2&lt;=2009,Calc!$C$3&gt;=2009),F813,0)+IF(AND(Calc!$C$2&lt;=2010,Calc!$C$3&gt;=2010),G813,0)+IF(AND(Calc!$C$2&lt;=2011,Calc!$C$3&gt;=2011),H813,0)</f>
        <v>426.81</v>
      </c>
      <c r="O813" s="61" t="n">
        <f aca="false">IF(AND(N813&gt;0,OR(Calc!$C$4="*",B813=Calc!$C$4)),N813+ROW()*0.000000001,0)</f>
        <v>426.810000813</v>
      </c>
    </row>
    <row r="814" customFormat="false" ht="15" hidden="false" customHeight="false" outlineLevel="0" collapsed="false">
      <c r="A814" s="49" t="n">
        <v>13172</v>
      </c>
      <c r="B814" s="49" t="s">
        <v>189</v>
      </c>
      <c r="C814" s="63" t="n">
        <v>40486</v>
      </c>
      <c r="D814" s="63" t="n">
        <v>40486</v>
      </c>
      <c r="E814" s="49" t="n">
        <v>1</v>
      </c>
      <c r="F814" s="54" t="n">
        <v>0</v>
      </c>
      <c r="G814" s="54" t="n">
        <v>69.6</v>
      </c>
      <c r="H814" s="54" t="n">
        <v>0</v>
      </c>
      <c r="I814" s="54" t="n">
        <f aca="false">SUM(F814:H814)</f>
        <v>69.6</v>
      </c>
      <c r="J814" s="49" t="n">
        <f aca="false">Calc!$C$5-D814</f>
        <v>401</v>
      </c>
      <c r="K814" s="49" t="n">
        <f aca="false">IF(J814&lt;=Calc!$C$11,4,IF(J814&lt;=Calc!$C$12,3,IF(J814&lt;=Calc!$C$13,2,1)))</f>
        <v>1</v>
      </c>
      <c r="L814" s="49" t="n">
        <f aca="false">1+(E814&gt;=Calc!$C$16)+(E814&gt;=Calc!$C$17)+(E814&gt;=Calc!$C$18)</f>
        <v>1</v>
      </c>
      <c r="M814" s="49" t="str">
        <f aca="false">IF(AND(K814=4,L814&gt;=3),"Champions",IF(AND(K814=3,L814&gt;=3),"Loyal",IF(K814&gt;=3,"Recent / New",IF(L814&gt;=3,"At Risk","Hibernating / Lost"))))</f>
        <v>Hibernating / Lost</v>
      </c>
      <c r="N814" s="54" t="n">
        <f aca="false">IF(AND(Calc!$C$2&lt;=2009,Calc!$C$3&gt;=2009),F814,0)+IF(AND(Calc!$C$2&lt;=2010,Calc!$C$3&gt;=2010),G814,0)+IF(AND(Calc!$C$2&lt;=2011,Calc!$C$3&gt;=2011),H814,0)</f>
        <v>69.6</v>
      </c>
      <c r="O814" s="61" t="n">
        <f aca="false">IF(AND(N814&gt;0,OR(Calc!$C$4="*",B814=Calc!$C$4)),N814+ROW()*0.000000001,0)</f>
        <v>69.600000814</v>
      </c>
    </row>
    <row r="815" customFormat="false" ht="15" hidden="false" customHeight="false" outlineLevel="0" collapsed="false">
      <c r="A815" s="49" t="n">
        <v>13173</v>
      </c>
      <c r="B815" s="49" t="s">
        <v>189</v>
      </c>
      <c r="C815" s="63" t="n">
        <v>40157</v>
      </c>
      <c r="D815" s="63" t="n">
        <v>40882</v>
      </c>
      <c r="E815" s="49" t="n">
        <v>11</v>
      </c>
      <c r="F815" s="54" t="n">
        <v>292.8</v>
      </c>
      <c r="G815" s="54" t="n">
        <v>1890.46</v>
      </c>
      <c r="H815" s="54" t="n">
        <v>187.71</v>
      </c>
      <c r="I815" s="54" t="n">
        <f aca="false">SUM(F815:H815)</f>
        <v>2370.97</v>
      </c>
      <c r="J815" s="49" t="n">
        <f aca="false">Calc!$C$5-D815</f>
        <v>5</v>
      </c>
      <c r="K815" s="49" t="n">
        <f aca="false">IF(J815&lt;=Calc!$C$11,4,IF(J815&lt;=Calc!$C$12,3,IF(J815&lt;=Calc!$C$13,2,1)))</f>
        <v>4</v>
      </c>
      <c r="L815" s="49" t="n">
        <f aca="false">1+(E815&gt;=Calc!$C$16)+(E815&gt;=Calc!$C$17)+(E815&gt;=Calc!$C$18)</f>
        <v>4</v>
      </c>
      <c r="M815" s="49" t="str">
        <f aca="false">IF(AND(K815=4,L815&gt;=3),"Champions",IF(AND(K815=3,L815&gt;=3),"Loyal",IF(K815&gt;=3,"Recent / New",IF(L815&gt;=3,"At Risk","Hibernating / Lost"))))</f>
        <v>Champions</v>
      </c>
      <c r="N815" s="54" t="n">
        <f aca="false">IF(AND(Calc!$C$2&lt;=2009,Calc!$C$3&gt;=2009),F815,0)+IF(AND(Calc!$C$2&lt;=2010,Calc!$C$3&gt;=2010),G815,0)+IF(AND(Calc!$C$2&lt;=2011,Calc!$C$3&gt;=2011),H815,0)</f>
        <v>2370.97</v>
      </c>
      <c r="O815" s="61" t="n">
        <f aca="false">IF(AND(N815&gt;0,OR(Calc!$C$4="*",B815=Calc!$C$4)),N815+ROW()*0.000000001,0)</f>
        <v>2370.970000815</v>
      </c>
    </row>
    <row r="816" customFormat="false" ht="15" hidden="false" customHeight="false" outlineLevel="0" collapsed="false">
      <c r="A816" s="49" t="n">
        <v>13174</v>
      </c>
      <c r="B816" s="49" t="s">
        <v>189</v>
      </c>
      <c r="C816" s="63" t="n">
        <v>40151</v>
      </c>
      <c r="D816" s="63" t="n">
        <v>40870</v>
      </c>
      <c r="E816" s="49" t="n">
        <v>11</v>
      </c>
      <c r="F816" s="54" t="n">
        <v>630.39</v>
      </c>
      <c r="G816" s="54" t="n">
        <v>5972.31</v>
      </c>
      <c r="H816" s="54" t="n">
        <v>1369.76</v>
      </c>
      <c r="I816" s="54" t="n">
        <f aca="false">SUM(F816:H816)</f>
        <v>7972.46</v>
      </c>
      <c r="J816" s="49" t="n">
        <f aca="false">Calc!$C$5-D816</f>
        <v>17</v>
      </c>
      <c r="K816" s="49" t="n">
        <f aca="false">IF(J816&lt;=Calc!$C$11,4,IF(J816&lt;=Calc!$C$12,3,IF(J816&lt;=Calc!$C$13,2,1)))</f>
        <v>4</v>
      </c>
      <c r="L816" s="49" t="n">
        <f aca="false">1+(E816&gt;=Calc!$C$16)+(E816&gt;=Calc!$C$17)+(E816&gt;=Calc!$C$18)</f>
        <v>4</v>
      </c>
      <c r="M816" s="49" t="str">
        <f aca="false">IF(AND(K816=4,L816&gt;=3),"Champions",IF(AND(K816=3,L816&gt;=3),"Loyal",IF(K816&gt;=3,"Recent / New",IF(L816&gt;=3,"At Risk","Hibernating / Lost"))))</f>
        <v>Champions</v>
      </c>
      <c r="N816" s="54" t="n">
        <f aca="false">IF(AND(Calc!$C$2&lt;=2009,Calc!$C$3&gt;=2009),F816,0)+IF(AND(Calc!$C$2&lt;=2010,Calc!$C$3&gt;=2010),G816,0)+IF(AND(Calc!$C$2&lt;=2011,Calc!$C$3&gt;=2011),H816,0)</f>
        <v>7972.46</v>
      </c>
      <c r="O816" s="61" t="n">
        <f aca="false">IF(AND(N816&gt;0,OR(Calc!$C$4="*",B816=Calc!$C$4)),N816+ROW()*0.000000001,0)</f>
        <v>7972.460000816</v>
      </c>
    </row>
    <row r="817" customFormat="false" ht="15" hidden="false" customHeight="false" outlineLevel="0" collapsed="false">
      <c r="A817" s="49" t="n">
        <v>13175</v>
      </c>
      <c r="B817" s="49" t="s">
        <v>189</v>
      </c>
      <c r="C817" s="63" t="n">
        <v>40151</v>
      </c>
      <c r="D817" s="63" t="n">
        <v>40304</v>
      </c>
      <c r="E817" s="49" t="n">
        <v>2</v>
      </c>
      <c r="F817" s="54" t="n">
        <v>308.4</v>
      </c>
      <c r="G817" s="54" t="n">
        <v>484.7</v>
      </c>
      <c r="H817" s="54" t="n">
        <v>0</v>
      </c>
      <c r="I817" s="54" t="n">
        <f aca="false">SUM(F817:H817)</f>
        <v>793.1</v>
      </c>
      <c r="J817" s="49" t="n">
        <f aca="false">Calc!$C$5-D817</f>
        <v>583</v>
      </c>
      <c r="K817" s="49" t="n">
        <f aca="false">IF(J817&lt;=Calc!$C$11,4,IF(J817&lt;=Calc!$C$12,3,IF(J817&lt;=Calc!$C$13,2,1)))</f>
        <v>1</v>
      </c>
      <c r="L817" s="49" t="n">
        <f aca="false">1+(E817&gt;=Calc!$C$16)+(E817&gt;=Calc!$C$17)+(E817&gt;=Calc!$C$18)</f>
        <v>2</v>
      </c>
      <c r="M817" s="49" t="str">
        <f aca="false">IF(AND(K817=4,L817&gt;=3),"Champions",IF(AND(K817=3,L817&gt;=3),"Loyal",IF(K817&gt;=3,"Recent / New",IF(L817&gt;=3,"At Risk","Hibernating / Lost"))))</f>
        <v>Hibernating / Lost</v>
      </c>
      <c r="N817" s="54" t="n">
        <f aca="false">IF(AND(Calc!$C$2&lt;=2009,Calc!$C$3&gt;=2009),F817,0)+IF(AND(Calc!$C$2&lt;=2010,Calc!$C$3&gt;=2010),G817,0)+IF(AND(Calc!$C$2&lt;=2011,Calc!$C$3&gt;=2011),H817,0)</f>
        <v>793.1</v>
      </c>
      <c r="O817" s="61" t="n">
        <f aca="false">IF(AND(N817&gt;0,OR(Calc!$C$4="*",B817=Calc!$C$4)),N817+ROW()*0.000000001,0)</f>
        <v>793.100000817</v>
      </c>
    </row>
    <row r="818" customFormat="false" ht="15" hidden="false" customHeight="false" outlineLevel="0" collapsed="false">
      <c r="A818" s="49" t="n">
        <v>13176</v>
      </c>
      <c r="B818" s="49" t="s">
        <v>189</v>
      </c>
      <c r="C818" s="63" t="n">
        <v>40840</v>
      </c>
      <c r="D818" s="63" t="n">
        <v>40840</v>
      </c>
      <c r="E818" s="49" t="n">
        <v>1</v>
      </c>
      <c r="F818" s="54" t="n">
        <v>0</v>
      </c>
      <c r="G818" s="54" t="n">
        <v>0</v>
      </c>
      <c r="H818" s="54" t="n">
        <v>481.49</v>
      </c>
      <c r="I818" s="54" t="n">
        <f aca="false">SUM(F818:H818)</f>
        <v>481.49</v>
      </c>
      <c r="J818" s="49" t="n">
        <f aca="false">Calc!$C$5-D818</f>
        <v>47</v>
      </c>
      <c r="K818" s="49" t="n">
        <f aca="false">IF(J818&lt;=Calc!$C$11,4,IF(J818&lt;=Calc!$C$12,3,IF(J818&lt;=Calc!$C$13,2,1)))</f>
        <v>3</v>
      </c>
      <c r="L818" s="49" t="n">
        <f aca="false">1+(E818&gt;=Calc!$C$16)+(E818&gt;=Calc!$C$17)+(E818&gt;=Calc!$C$18)</f>
        <v>1</v>
      </c>
      <c r="M818" s="49" t="str">
        <f aca="false">IF(AND(K818=4,L818&gt;=3),"Champions",IF(AND(K818=3,L818&gt;=3),"Loyal",IF(K818&gt;=3,"Recent / New",IF(L818&gt;=3,"At Risk","Hibernating / Lost"))))</f>
        <v>Recent / New</v>
      </c>
      <c r="N818" s="54" t="n">
        <f aca="false">IF(AND(Calc!$C$2&lt;=2009,Calc!$C$3&gt;=2009),F818,0)+IF(AND(Calc!$C$2&lt;=2010,Calc!$C$3&gt;=2010),G818,0)+IF(AND(Calc!$C$2&lt;=2011,Calc!$C$3&gt;=2011),H818,0)</f>
        <v>481.49</v>
      </c>
      <c r="O818" s="61" t="n">
        <f aca="false">IF(AND(N818&gt;0,OR(Calc!$C$4="*",B818=Calc!$C$4)),N818+ROW()*0.000000001,0)</f>
        <v>481.490000818</v>
      </c>
    </row>
    <row r="819" customFormat="false" ht="15" hidden="false" customHeight="false" outlineLevel="0" collapsed="false">
      <c r="A819" s="49" t="n">
        <v>13177</v>
      </c>
      <c r="B819" s="49" t="s">
        <v>189</v>
      </c>
      <c r="C819" s="63" t="n">
        <v>40456</v>
      </c>
      <c r="D819" s="63" t="n">
        <v>40822</v>
      </c>
      <c r="E819" s="49" t="n">
        <v>2</v>
      </c>
      <c r="F819" s="54" t="n">
        <v>0</v>
      </c>
      <c r="G819" s="54" t="n">
        <v>229.75</v>
      </c>
      <c r="H819" s="54" t="n">
        <v>282.45</v>
      </c>
      <c r="I819" s="54" t="n">
        <f aca="false">SUM(F819:H819)</f>
        <v>512.2</v>
      </c>
      <c r="J819" s="49" t="n">
        <f aca="false">Calc!$C$5-D819</f>
        <v>65</v>
      </c>
      <c r="K819" s="49" t="n">
        <f aca="false">IF(J819&lt;=Calc!$C$11,4,IF(J819&lt;=Calc!$C$12,3,IF(J819&lt;=Calc!$C$13,2,1)))</f>
        <v>3</v>
      </c>
      <c r="L819" s="49" t="n">
        <f aca="false">1+(E819&gt;=Calc!$C$16)+(E819&gt;=Calc!$C$17)+(E819&gt;=Calc!$C$18)</f>
        <v>2</v>
      </c>
      <c r="M819" s="49" t="str">
        <f aca="false">IF(AND(K819=4,L819&gt;=3),"Champions",IF(AND(K819=3,L819&gt;=3),"Loyal",IF(K819&gt;=3,"Recent / New",IF(L819&gt;=3,"At Risk","Hibernating / Lost"))))</f>
        <v>Recent / New</v>
      </c>
      <c r="N819" s="54" t="n">
        <f aca="false">IF(AND(Calc!$C$2&lt;=2009,Calc!$C$3&gt;=2009),F819,0)+IF(AND(Calc!$C$2&lt;=2010,Calc!$C$3&gt;=2010),G819,0)+IF(AND(Calc!$C$2&lt;=2011,Calc!$C$3&gt;=2011),H819,0)</f>
        <v>512.2</v>
      </c>
      <c r="O819" s="61" t="n">
        <f aca="false">IF(AND(N819&gt;0,OR(Calc!$C$4="*",B819=Calc!$C$4)),N819+ROW()*0.000000001,0)</f>
        <v>512.200000819</v>
      </c>
    </row>
    <row r="820" customFormat="false" ht="15" hidden="false" customHeight="false" outlineLevel="0" collapsed="false">
      <c r="A820" s="49" t="n">
        <v>13178</v>
      </c>
      <c r="B820" s="49" t="s">
        <v>189</v>
      </c>
      <c r="C820" s="63" t="n">
        <v>40163</v>
      </c>
      <c r="D820" s="63" t="n">
        <v>40860</v>
      </c>
      <c r="E820" s="49" t="n">
        <v>21</v>
      </c>
      <c r="F820" s="54" t="n">
        <v>618.79</v>
      </c>
      <c r="G820" s="54" t="n">
        <v>8363.63</v>
      </c>
      <c r="H820" s="54" t="n">
        <v>5015.47</v>
      </c>
      <c r="I820" s="54" t="n">
        <f aca="false">SUM(F820:H820)</f>
        <v>13997.89</v>
      </c>
      <c r="J820" s="49" t="n">
        <f aca="false">Calc!$C$5-D820</f>
        <v>27</v>
      </c>
      <c r="K820" s="49" t="n">
        <f aca="false">IF(J820&lt;=Calc!$C$11,4,IF(J820&lt;=Calc!$C$12,3,IF(J820&lt;=Calc!$C$13,2,1)))</f>
        <v>3</v>
      </c>
      <c r="L820" s="49" t="n">
        <f aca="false">1+(E820&gt;=Calc!$C$16)+(E820&gt;=Calc!$C$17)+(E820&gt;=Calc!$C$18)</f>
        <v>4</v>
      </c>
      <c r="M820" s="49" t="str">
        <f aca="false">IF(AND(K820=4,L820&gt;=3),"Champions",IF(AND(K820=3,L820&gt;=3),"Loyal",IF(K820&gt;=3,"Recent / New",IF(L820&gt;=3,"At Risk","Hibernating / Lost"))))</f>
        <v>Loyal</v>
      </c>
      <c r="N820" s="54" t="n">
        <f aca="false">IF(AND(Calc!$C$2&lt;=2009,Calc!$C$3&gt;=2009),F820,0)+IF(AND(Calc!$C$2&lt;=2010,Calc!$C$3&gt;=2010),G820,0)+IF(AND(Calc!$C$2&lt;=2011,Calc!$C$3&gt;=2011),H820,0)</f>
        <v>13997.89</v>
      </c>
      <c r="O820" s="61" t="n">
        <f aca="false">IF(AND(N820&gt;0,OR(Calc!$C$4="*",B820=Calc!$C$4)),N820+ROW()*0.000000001,0)</f>
        <v>13997.89000082</v>
      </c>
    </row>
    <row r="821" customFormat="false" ht="15" hidden="false" customHeight="false" outlineLevel="0" collapsed="false">
      <c r="A821" s="49" t="n">
        <v>13179</v>
      </c>
      <c r="B821" s="49" t="s">
        <v>189</v>
      </c>
      <c r="C821" s="63" t="n">
        <v>40268</v>
      </c>
      <c r="D821" s="63" t="n">
        <v>40268</v>
      </c>
      <c r="E821" s="49" t="n">
        <v>1</v>
      </c>
      <c r="F821" s="54" t="n">
        <v>0</v>
      </c>
      <c r="G821" s="54" t="n">
        <v>572.31</v>
      </c>
      <c r="H821" s="54" t="n">
        <v>0</v>
      </c>
      <c r="I821" s="54" t="n">
        <f aca="false">SUM(F821:H821)</f>
        <v>572.31</v>
      </c>
      <c r="J821" s="49" t="n">
        <f aca="false">Calc!$C$5-D821</f>
        <v>619</v>
      </c>
      <c r="K821" s="49" t="n">
        <f aca="false">IF(J821&lt;=Calc!$C$11,4,IF(J821&lt;=Calc!$C$12,3,IF(J821&lt;=Calc!$C$13,2,1)))</f>
        <v>1</v>
      </c>
      <c r="L821" s="49" t="n">
        <f aca="false">1+(E821&gt;=Calc!$C$16)+(E821&gt;=Calc!$C$17)+(E821&gt;=Calc!$C$18)</f>
        <v>1</v>
      </c>
      <c r="M821" s="49" t="str">
        <f aca="false">IF(AND(K821=4,L821&gt;=3),"Champions",IF(AND(K821=3,L821&gt;=3),"Loyal",IF(K821&gt;=3,"Recent / New",IF(L821&gt;=3,"At Risk","Hibernating / Lost"))))</f>
        <v>Hibernating / Lost</v>
      </c>
      <c r="N821" s="54" t="n">
        <f aca="false">IF(AND(Calc!$C$2&lt;=2009,Calc!$C$3&gt;=2009),F821,0)+IF(AND(Calc!$C$2&lt;=2010,Calc!$C$3&gt;=2010),G821,0)+IF(AND(Calc!$C$2&lt;=2011,Calc!$C$3&gt;=2011),H821,0)</f>
        <v>572.31</v>
      </c>
      <c r="O821" s="61" t="n">
        <f aca="false">IF(AND(N821&gt;0,OR(Calc!$C$4="*",B821=Calc!$C$4)),N821+ROW()*0.000000001,0)</f>
        <v>572.310000821</v>
      </c>
    </row>
    <row r="822" customFormat="false" ht="15" hidden="false" customHeight="false" outlineLevel="0" collapsed="false">
      <c r="A822" s="49" t="n">
        <v>13180</v>
      </c>
      <c r="B822" s="49" t="s">
        <v>189</v>
      </c>
      <c r="C822" s="63" t="n">
        <v>40279</v>
      </c>
      <c r="D822" s="63" t="n">
        <v>40279</v>
      </c>
      <c r="E822" s="49" t="n">
        <v>1</v>
      </c>
      <c r="F822" s="54" t="n">
        <v>0</v>
      </c>
      <c r="G822" s="54" t="n">
        <v>86.1</v>
      </c>
      <c r="H822" s="54" t="n">
        <v>0</v>
      </c>
      <c r="I822" s="54" t="n">
        <f aca="false">SUM(F822:H822)</f>
        <v>86.1</v>
      </c>
      <c r="J822" s="49" t="n">
        <f aca="false">Calc!$C$5-D822</f>
        <v>608</v>
      </c>
      <c r="K822" s="49" t="n">
        <f aca="false">IF(J822&lt;=Calc!$C$11,4,IF(J822&lt;=Calc!$C$12,3,IF(J822&lt;=Calc!$C$13,2,1)))</f>
        <v>1</v>
      </c>
      <c r="L822" s="49" t="n">
        <f aca="false">1+(E822&gt;=Calc!$C$16)+(E822&gt;=Calc!$C$17)+(E822&gt;=Calc!$C$18)</f>
        <v>1</v>
      </c>
      <c r="M822" s="49" t="str">
        <f aca="false">IF(AND(K822=4,L822&gt;=3),"Champions",IF(AND(K822=3,L822&gt;=3),"Loyal",IF(K822&gt;=3,"Recent / New",IF(L822&gt;=3,"At Risk","Hibernating / Lost"))))</f>
        <v>Hibernating / Lost</v>
      </c>
      <c r="N822" s="54" t="n">
        <f aca="false">IF(AND(Calc!$C$2&lt;=2009,Calc!$C$3&gt;=2009),F822,0)+IF(AND(Calc!$C$2&lt;=2010,Calc!$C$3&gt;=2010),G822,0)+IF(AND(Calc!$C$2&lt;=2011,Calc!$C$3&gt;=2011),H822,0)</f>
        <v>86.1</v>
      </c>
      <c r="O822" s="61" t="n">
        <f aca="false">IF(AND(N822&gt;0,OR(Calc!$C$4="*",B822=Calc!$C$4)),N822+ROW()*0.000000001,0)</f>
        <v>86.100000822</v>
      </c>
    </row>
    <row r="823" customFormat="false" ht="15" hidden="false" customHeight="false" outlineLevel="0" collapsed="false">
      <c r="A823" s="49" t="n">
        <v>13181</v>
      </c>
      <c r="B823" s="49" t="s">
        <v>189</v>
      </c>
      <c r="C823" s="63" t="n">
        <v>40505</v>
      </c>
      <c r="D823" s="63" t="n">
        <v>40505</v>
      </c>
      <c r="E823" s="49" t="n">
        <v>1</v>
      </c>
      <c r="F823" s="54" t="n">
        <v>0</v>
      </c>
      <c r="G823" s="54" t="n">
        <v>359.69</v>
      </c>
      <c r="H823" s="54" t="n">
        <v>0</v>
      </c>
      <c r="I823" s="54" t="n">
        <f aca="false">SUM(F823:H823)</f>
        <v>359.69</v>
      </c>
      <c r="J823" s="49" t="n">
        <f aca="false">Calc!$C$5-D823</f>
        <v>382</v>
      </c>
      <c r="K823" s="49" t="n">
        <f aca="false">IF(J823&lt;=Calc!$C$11,4,IF(J823&lt;=Calc!$C$12,3,IF(J823&lt;=Calc!$C$13,2,1)))</f>
        <v>1</v>
      </c>
      <c r="L823" s="49" t="n">
        <f aca="false">1+(E823&gt;=Calc!$C$16)+(E823&gt;=Calc!$C$17)+(E823&gt;=Calc!$C$18)</f>
        <v>1</v>
      </c>
      <c r="M823" s="49" t="str">
        <f aca="false">IF(AND(K823=4,L823&gt;=3),"Champions",IF(AND(K823=3,L823&gt;=3),"Loyal",IF(K823&gt;=3,"Recent / New",IF(L823&gt;=3,"At Risk","Hibernating / Lost"))))</f>
        <v>Hibernating / Lost</v>
      </c>
      <c r="N823" s="54" t="n">
        <f aca="false">IF(AND(Calc!$C$2&lt;=2009,Calc!$C$3&gt;=2009),F823,0)+IF(AND(Calc!$C$2&lt;=2010,Calc!$C$3&gt;=2010),G823,0)+IF(AND(Calc!$C$2&lt;=2011,Calc!$C$3&gt;=2011),H823,0)</f>
        <v>359.69</v>
      </c>
      <c r="O823" s="61" t="n">
        <f aca="false">IF(AND(N823&gt;0,OR(Calc!$C$4="*",B823=Calc!$C$4)),N823+ROW()*0.000000001,0)</f>
        <v>359.690000823</v>
      </c>
    </row>
    <row r="824" customFormat="false" ht="15" hidden="false" customHeight="false" outlineLevel="0" collapsed="false">
      <c r="A824" s="49" t="n">
        <v>13182</v>
      </c>
      <c r="B824" s="49" t="s">
        <v>189</v>
      </c>
      <c r="C824" s="63" t="n">
        <v>40841</v>
      </c>
      <c r="D824" s="63" t="n">
        <v>40841</v>
      </c>
      <c r="E824" s="49" t="n">
        <v>1</v>
      </c>
      <c r="F824" s="54" t="n">
        <v>0</v>
      </c>
      <c r="G824" s="54" t="n">
        <v>0</v>
      </c>
      <c r="H824" s="54" t="n">
        <v>121.18</v>
      </c>
      <c r="I824" s="54" t="n">
        <f aca="false">SUM(F824:H824)</f>
        <v>121.18</v>
      </c>
      <c r="J824" s="49" t="n">
        <f aca="false">Calc!$C$5-D824</f>
        <v>46</v>
      </c>
      <c r="K824" s="49" t="n">
        <f aca="false">IF(J824&lt;=Calc!$C$11,4,IF(J824&lt;=Calc!$C$12,3,IF(J824&lt;=Calc!$C$13,2,1)))</f>
        <v>3</v>
      </c>
      <c r="L824" s="49" t="n">
        <f aca="false">1+(E824&gt;=Calc!$C$16)+(E824&gt;=Calc!$C$17)+(E824&gt;=Calc!$C$18)</f>
        <v>1</v>
      </c>
      <c r="M824" s="49" t="str">
        <f aca="false">IF(AND(K824=4,L824&gt;=3),"Champions",IF(AND(K824=3,L824&gt;=3),"Loyal",IF(K824&gt;=3,"Recent / New",IF(L824&gt;=3,"At Risk","Hibernating / Lost"))))</f>
        <v>Recent / New</v>
      </c>
      <c r="N824" s="54" t="n">
        <f aca="false">IF(AND(Calc!$C$2&lt;=2009,Calc!$C$3&gt;=2009),F824,0)+IF(AND(Calc!$C$2&lt;=2010,Calc!$C$3&gt;=2010),G824,0)+IF(AND(Calc!$C$2&lt;=2011,Calc!$C$3&gt;=2011),H824,0)</f>
        <v>121.18</v>
      </c>
      <c r="O824" s="61" t="n">
        <f aca="false">IF(AND(N824&gt;0,OR(Calc!$C$4="*",B824=Calc!$C$4)),N824+ROW()*0.000000001,0)</f>
        <v>121.180000824</v>
      </c>
    </row>
    <row r="825" customFormat="false" ht="15" hidden="false" customHeight="false" outlineLevel="0" collapsed="false">
      <c r="A825" s="49" t="n">
        <v>13183</v>
      </c>
      <c r="B825" s="49" t="s">
        <v>189</v>
      </c>
      <c r="C825" s="63" t="n">
        <v>40251</v>
      </c>
      <c r="D825" s="63" t="n">
        <v>40879</v>
      </c>
      <c r="E825" s="49" t="n">
        <v>15</v>
      </c>
      <c r="F825" s="54" t="n">
        <v>0</v>
      </c>
      <c r="G825" s="54" t="n">
        <v>3053.1</v>
      </c>
      <c r="H825" s="54" t="n">
        <v>3957.78</v>
      </c>
      <c r="I825" s="54" t="n">
        <f aca="false">SUM(F825:H825)</f>
        <v>7010.88</v>
      </c>
      <c r="J825" s="49" t="n">
        <f aca="false">Calc!$C$5-D825</f>
        <v>8</v>
      </c>
      <c r="K825" s="49" t="n">
        <f aca="false">IF(J825&lt;=Calc!$C$11,4,IF(J825&lt;=Calc!$C$12,3,IF(J825&lt;=Calc!$C$13,2,1)))</f>
        <v>4</v>
      </c>
      <c r="L825" s="49" t="n">
        <f aca="false">1+(E825&gt;=Calc!$C$16)+(E825&gt;=Calc!$C$17)+(E825&gt;=Calc!$C$18)</f>
        <v>4</v>
      </c>
      <c r="M825" s="49" t="str">
        <f aca="false">IF(AND(K825=4,L825&gt;=3),"Champions",IF(AND(K825=3,L825&gt;=3),"Loyal",IF(K825&gt;=3,"Recent / New",IF(L825&gt;=3,"At Risk","Hibernating / Lost"))))</f>
        <v>Champions</v>
      </c>
      <c r="N825" s="54" t="n">
        <f aca="false">IF(AND(Calc!$C$2&lt;=2009,Calc!$C$3&gt;=2009),F825,0)+IF(AND(Calc!$C$2&lt;=2010,Calc!$C$3&gt;=2010),G825,0)+IF(AND(Calc!$C$2&lt;=2011,Calc!$C$3&gt;=2011),H825,0)</f>
        <v>7010.88</v>
      </c>
      <c r="O825" s="61" t="n">
        <f aca="false">IF(AND(N825&gt;0,OR(Calc!$C$4="*",B825=Calc!$C$4)),N825+ROW()*0.000000001,0)</f>
        <v>7010.880000825</v>
      </c>
    </row>
    <row r="826" customFormat="false" ht="15" hidden="false" customHeight="false" outlineLevel="0" collapsed="false">
      <c r="A826" s="49" t="n">
        <v>13184</v>
      </c>
      <c r="B826" s="49" t="s">
        <v>189</v>
      </c>
      <c r="C826" s="63" t="n">
        <v>40596</v>
      </c>
      <c r="D826" s="63" t="n">
        <v>40872</v>
      </c>
      <c r="E826" s="49" t="n">
        <v>10</v>
      </c>
      <c r="F826" s="54" t="n">
        <v>0</v>
      </c>
      <c r="G826" s="54" t="n">
        <v>0</v>
      </c>
      <c r="H826" s="54" t="n">
        <v>1615.45</v>
      </c>
      <c r="I826" s="54" t="n">
        <f aca="false">SUM(F826:H826)</f>
        <v>1615.45</v>
      </c>
      <c r="J826" s="49" t="n">
        <f aca="false">Calc!$C$5-D826</f>
        <v>15</v>
      </c>
      <c r="K826" s="49" t="n">
        <f aca="false">IF(J826&lt;=Calc!$C$11,4,IF(J826&lt;=Calc!$C$12,3,IF(J826&lt;=Calc!$C$13,2,1)))</f>
        <v>4</v>
      </c>
      <c r="L826" s="49" t="n">
        <f aca="false">1+(E826&gt;=Calc!$C$16)+(E826&gt;=Calc!$C$17)+(E826&gt;=Calc!$C$18)</f>
        <v>4</v>
      </c>
      <c r="M826" s="49" t="str">
        <f aca="false">IF(AND(K826=4,L826&gt;=3),"Champions",IF(AND(K826=3,L826&gt;=3),"Loyal",IF(K826&gt;=3,"Recent / New",IF(L826&gt;=3,"At Risk","Hibernating / Lost"))))</f>
        <v>Champions</v>
      </c>
      <c r="N826" s="54" t="n">
        <f aca="false">IF(AND(Calc!$C$2&lt;=2009,Calc!$C$3&gt;=2009),F826,0)+IF(AND(Calc!$C$2&lt;=2010,Calc!$C$3&gt;=2010),G826,0)+IF(AND(Calc!$C$2&lt;=2011,Calc!$C$3&gt;=2011),H826,0)</f>
        <v>1615.45</v>
      </c>
      <c r="O826" s="61" t="n">
        <f aca="false">IF(AND(N826&gt;0,OR(Calc!$C$4="*",B826=Calc!$C$4)),N826+ROW()*0.000000001,0)</f>
        <v>1615.450000826</v>
      </c>
    </row>
    <row r="827" customFormat="false" ht="15" hidden="false" customHeight="false" outlineLevel="0" collapsed="false">
      <c r="A827" s="49" t="n">
        <v>13185</v>
      </c>
      <c r="B827" s="49" t="s">
        <v>189</v>
      </c>
      <c r="C827" s="63" t="n">
        <v>40619</v>
      </c>
      <c r="D827" s="63" t="n">
        <v>40619</v>
      </c>
      <c r="E827" s="49" t="n">
        <v>1</v>
      </c>
      <c r="F827" s="54" t="n">
        <v>0</v>
      </c>
      <c r="G827" s="54" t="n">
        <v>0</v>
      </c>
      <c r="H827" s="54" t="n">
        <v>71.4</v>
      </c>
      <c r="I827" s="54" t="n">
        <f aca="false">SUM(F827:H827)</f>
        <v>71.4</v>
      </c>
      <c r="J827" s="49" t="n">
        <f aca="false">Calc!$C$5-D827</f>
        <v>268</v>
      </c>
      <c r="K827" s="49" t="n">
        <f aca="false">IF(J827&lt;=Calc!$C$11,4,IF(J827&lt;=Calc!$C$12,3,IF(J827&lt;=Calc!$C$13,2,1)))</f>
        <v>2</v>
      </c>
      <c r="L827" s="49" t="n">
        <f aca="false">1+(E827&gt;=Calc!$C$16)+(E827&gt;=Calc!$C$17)+(E827&gt;=Calc!$C$18)</f>
        <v>1</v>
      </c>
      <c r="M827" s="49" t="str">
        <f aca="false">IF(AND(K827=4,L827&gt;=3),"Champions",IF(AND(K827=3,L827&gt;=3),"Loyal",IF(K827&gt;=3,"Recent / New",IF(L827&gt;=3,"At Risk","Hibernating / Lost"))))</f>
        <v>Hibernating / Lost</v>
      </c>
      <c r="N827" s="54" t="n">
        <f aca="false">IF(AND(Calc!$C$2&lt;=2009,Calc!$C$3&gt;=2009),F827,0)+IF(AND(Calc!$C$2&lt;=2010,Calc!$C$3&gt;=2010),G827,0)+IF(AND(Calc!$C$2&lt;=2011,Calc!$C$3&gt;=2011),H827,0)</f>
        <v>71.4</v>
      </c>
      <c r="O827" s="61" t="n">
        <f aca="false">IF(AND(N827&gt;0,OR(Calc!$C$4="*",B827=Calc!$C$4)),N827+ROW()*0.000000001,0)</f>
        <v>71.400000827</v>
      </c>
    </row>
    <row r="828" customFormat="false" ht="15" hidden="false" customHeight="false" outlineLevel="0" collapsed="false">
      <c r="A828" s="49" t="n">
        <v>13186</v>
      </c>
      <c r="B828" s="49" t="s">
        <v>189</v>
      </c>
      <c r="C828" s="63" t="n">
        <v>40758</v>
      </c>
      <c r="D828" s="63" t="n">
        <v>40847</v>
      </c>
      <c r="E828" s="49" t="n">
        <v>3</v>
      </c>
      <c r="F828" s="54" t="n">
        <v>0</v>
      </c>
      <c r="G828" s="54" t="n">
        <v>0</v>
      </c>
      <c r="H828" s="54" t="n">
        <v>1539.69</v>
      </c>
      <c r="I828" s="54" t="n">
        <f aca="false">SUM(F828:H828)</f>
        <v>1539.69</v>
      </c>
      <c r="J828" s="49" t="n">
        <f aca="false">Calc!$C$5-D828</f>
        <v>40</v>
      </c>
      <c r="K828" s="49" t="n">
        <f aca="false">IF(J828&lt;=Calc!$C$11,4,IF(J828&lt;=Calc!$C$12,3,IF(J828&lt;=Calc!$C$13,2,1)))</f>
        <v>3</v>
      </c>
      <c r="L828" s="49" t="n">
        <f aca="false">1+(E828&gt;=Calc!$C$16)+(E828&gt;=Calc!$C$17)+(E828&gt;=Calc!$C$18)</f>
        <v>2</v>
      </c>
      <c r="M828" s="49" t="str">
        <f aca="false">IF(AND(K828=4,L828&gt;=3),"Champions",IF(AND(K828=3,L828&gt;=3),"Loyal",IF(K828&gt;=3,"Recent / New",IF(L828&gt;=3,"At Risk","Hibernating / Lost"))))</f>
        <v>Recent / New</v>
      </c>
      <c r="N828" s="54" t="n">
        <f aca="false">IF(AND(Calc!$C$2&lt;=2009,Calc!$C$3&gt;=2009),F828,0)+IF(AND(Calc!$C$2&lt;=2010,Calc!$C$3&gt;=2010),G828,0)+IF(AND(Calc!$C$2&lt;=2011,Calc!$C$3&gt;=2011),H828,0)</f>
        <v>1539.69</v>
      </c>
      <c r="O828" s="61" t="n">
        <f aca="false">IF(AND(N828&gt;0,OR(Calc!$C$4="*",B828=Calc!$C$4)),N828+ROW()*0.000000001,0)</f>
        <v>1539.690000828</v>
      </c>
    </row>
    <row r="829" customFormat="false" ht="15" hidden="false" customHeight="false" outlineLevel="0" collapsed="false">
      <c r="A829" s="49" t="n">
        <v>13187</v>
      </c>
      <c r="B829" s="49" t="s">
        <v>189</v>
      </c>
      <c r="C829" s="63" t="n">
        <v>40262</v>
      </c>
      <c r="D829" s="63" t="n">
        <v>40549</v>
      </c>
      <c r="E829" s="49" t="n">
        <v>4</v>
      </c>
      <c r="F829" s="54" t="n">
        <v>0</v>
      </c>
      <c r="G829" s="54" t="n">
        <v>73.64</v>
      </c>
      <c r="H829" s="54" t="n">
        <v>236.02</v>
      </c>
      <c r="I829" s="54" t="n">
        <f aca="false">SUM(F829:H829)</f>
        <v>309.66</v>
      </c>
      <c r="J829" s="49" t="n">
        <f aca="false">Calc!$C$5-D829</f>
        <v>338</v>
      </c>
      <c r="K829" s="49" t="n">
        <f aca="false">IF(J829&lt;=Calc!$C$11,4,IF(J829&lt;=Calc!$C$12,3,IF(J829&lt;=Calc!$C$13,2,1)))</f>
        <v>2</v>
      </c>
      <c r="L829" s="49" t="n">
        <f aca="false">1+(E829&gt;=Calc!$C$16)+(E829&gt;=Calc!$C$17)+(E829&gt;=Calc!$C$18)</f>
        <v>3</v>
      </c>
      <c r="M829" s="49" t="str">
        <f aca="false">IF(AND(K829=4,L829&gt;=3),"Champions",IF(AND(K829=3,L829&gt;=3),"Loyal",IF(K829&gt;=3,"Recent / New",IF(L829&gt;=3,"At Risk","Hibernating / Lost"))))</f>
        <v>At Risk</v>
      </c>
      <c r="N829" s="54" t="n">
        <f aca="false">IF(AND(Calc!$C$2&lt;=2009,Calc!$C$3&gt;=2009),F829,0)+IF(AND(Calc!$C$2&lt;=2010,Calc!$C$3&gt;=2010),G829,0)+IF(AND(Calc!$C$2&lt;=2011,Calc!$C$3&gt;=2011),H829,0)</f>
        <v>309.66</v>
      </c>
      <c r="O829" s="61" t="n">
        <f aca="false">IF(AND(N829&gt;0,OR(Calc!$C$4="*",B829=Calc!$C$4)),N829+ROW()*0.000000001,0)</f>
        <v>309.660000829</v>
      </c>
    </row>
    <row r="830" customFormat="false" ht="15" hidden="false" customHeight="false" outlineLevel="0" collapsed="false">
      <c r="A830" s="49" t="n">
        <v>13188</v>
      </c>
      <c r="B830" s="49" t="s">
        <v>189</v>
      </c>
      <c r="C830" s="63" t="n">
        <v>40875</v>
      </c>
      <c r="D830" s="63" t="n">
        <v>40875</v>
      </c>
      <c r="E830" s="49" t="n">
        <v>1</v>
      </c>
      <c r="F830" s="54" t="n">
        <v>0</v>
      </c>
      <c r="G830" s="54" t="n">
        <v>0</v>
      </c>
      <c r="H830" s="54" t="n">
        <v>114.6</v>
      </c>
      <c r="I830" s="54" t="n">
        <f aca="false">SUM(F830:H830)</f>
        <v>114.6</v>
      </c>
      <c r="J830" s="49" t="n">
        <f aca="false">Calc!$C$5-D830</f>
        <v>12</v>
      </c>
      <c r="K830" s="49" t="n">
        <f aca="false">IF(J830&lt;=Calc!$C$11,4,IF(J830&lt;=Calc!$C$12,3,IF(J830&lt;=Calc!$C$13,2,1)))</f>
        <v>4</v>
      </c>
      <c r="L830" s="49" t="n">
        <f aca="false">1+(E830&gt;=Calc!$C$16)+(E830&gt;=Calc!$C$17)+(E830&gt;=Calc!$C$18)</f>
        <v>1</v>
      </c>
      <c r="M830" s="49" t="str">
        <f aca="false">IF(AND(K830=4,L830&gt;=3),"Champions",IF(AND(K830=3,L830&gt;=3),"Loyal",IF(K830&gt;=3,"Recent / New",IF(L830&gt;=3,"At Risk","Hibernating / Lost"))))</f>
        <v>Recent / New</v>
      </c>
      <c r="N830" s="54" t="n">
        <f aca="false">IF(AND(Calc!$C$2&lt;=2009,Calc!$C$3&gt;=2009),F830,0)+IF(AND(Calc!$C$2&lt;=2010,Calc!$C$3&gt;=2010),G830,0)+IF(AND(Calc!$C$2&lt;=2011,Calc!$C$3&gt;=2011),H830,0)</f>
        <v>114.6</v>
      </c>
      <c r="O830" s="61" t="n">
        <f aca="false">IF(AND(N830&gt;0,OR(Calc!$C$4="*",B830=Calc!$C$4)),N830+ROW()*0.000000001,0)</f>
        <v>114.60000083</v>
      </c>
    </row>
    <row r="831" customFormat="false" ht="15" hidden="false" customHeight="false" outlineLevel="0" collapsed="false">
      <c r="A831" s="49" t="n">
        <v>13189</v>
      </c>
      <c r="B831" s="49" t="s">
        <v>189</v>
      </c>
      <c r="C831" s="63" t="n">
        <v>40771</v>
      </c>
      <c r="D831" s="63" t="n">
        <v>40868</v>
      </c>
      <c r="E831" s="49" t="n">
        <v>2</v>
      </c>
      <c r="F831" s="54" t="n">
        <v>0</v>
      </c>
      <c r="G831" s="54" t="n">
        <v>0</v>
      </c>
      <c r="H831" s="54" t="n">
        <v>260.68</v>
      </c>
      <c r="I831" s="54" t="n">
        <f aca="false">SUM(F831:H831)</f>
        <v>260.68</v>
      </c>
      <c r="J831" s="49" t="n">
        <f aca="false">Calc!$C$5-D831</f>
        <v>19</v>
      </c>
      <c r="K831" s="49" t="n">
        <f aca="false">IF(J831&lt;=Calc!$C$11,4,IF(J831&lt;=Calc!$C$12,3,IF(J831&lt;=Calc!$C$13,2,1)))</f>
        <v>4</v>
      </c>
      <c r="L831" s="49" t="n">
        <f aca="false">1+(E831&gt;=Calc!$C$16)+(E831&gt;=Calc!$C$17)+(E831&gt;=Calc!$C$18)</f>
        <v>2</v>
      </c>
      <c r="M831" s="49" t="str">
        <f aca="false">IF(AND(K831=4,L831&gt;=3),"Champions",IF(AND(K831=3,L831&gt;=3),"Loyal",IF(K831&gt;=3,"Recent / New",IF(L831&gt;=3,"At Risk","Hibernating / Lost"))))</f>
        <v>Recent / New</v>
      </c>
      <c r="N831" s="54" t="n">
        <f aca="false">IF(AND(Calc!$C$2&lt;=2009,Calc!$C$3&gt;=2009),F831,0)+IF(AND(Calc!$C$2&lt;=2010,Calc!$C$3&gt;=2010),G831,0)+IF(AND(Calc!$C$2&lt;=2011,Calc!$C$3&gt;=2011),H831,0)</f>
        <v>260.68</v>
      </c>
      <c r="O831" s="61" t="n">
        <f aca="false">IF(AND(N831&gt;0,OR(Calc!$C$4="*",B831=Calc!$C$4)),N831+ROW()*0.000000001,0)</f>
        <v>260.680000831</v>
      </c>
    </row>
    <row r="832" customFormat="false" ht="15" hidden="false" customHeight="false" outlineLevel="0" collapsed="false">
      <c r="A832" s="49" t="n">
        <v>13190</v>
      </c>
      <c r="B832" s="49" t="s">
        <v>189</v>
      </c>
      <c r="C832" s="63" t="n">
        <v>40154</v>
      </c>
      <c r="D832" s="63" t="n">
        <v>40342</v>
      </c>
      <c r="E832" s="49" t="n">
        <v>3</v>
      </c>
      <c r="F832" s="54" t="n">
        <v>147.1</v>
      </c>
      <c r="G832" s="54" t="n">
        <v>371.66</v>
      </c>
      <c r="H832" s="54" t="n">
        <v>0</v>
      </c>
      <c r="I832" s="54" t="n">
        <f aca="false">SUM(F832:H832)</f>
        <v>518.76</v>
      </c>
      <c r="J832" s="49" t="n">
        <f aca="false">Calc!$C$5-D832</f>
        <v>545</v>
      </c>
      <c r="K832" s="49" t="n">
        <f aca="false">IF(J832&lt;=Calc!$C$11,4,IF(J832&lt;=Calc!$C$12,3,IF(J832&lt;=Calc!$C$13,2,1)))</f>
        <v>1</v>
      </c>
      <c r="L832" s="49" t="n">
        <f aca="false">1+(E832&gt;=Calc!$C$16)+(E832&gt;=Calc!$C$17)+(E832&gt;=Calc!$C$18)</f>
        <v>2</v>
      </c>
      <c r="M832" s="49" t="str">
        <f aca="false">IF(AND(K832=4,L832&gt;=3),"Champions",IF(AND(K832=3,L832&gt;=3),"Loyal",IF(K832&gt;=3,"Recent / New",IF(L832&gt;=3,"At Risk","Hibernating / Lost"))))</f>
        <v>Hibernating / Lost</v>
      </c>
      <c r="N832" s="54" t="n">
        <f aca="false">IF(AND(Calc!$C$2&lt;=2009,Calc!$C$3&gt;=2009),F832,0)+IF(AND(Calc!$C$2&lt;=2010,Calc!$C$3&gt;=2010),G832,0)+IF(AND(Calc!$C$2&lt;=2011,Calc!$C$3&gt;=2011),H832,0)</f>
        <v>518.76</v>
      </c>
      <c r="O832" s="61" t="n">
        <f aca="false">IF(AND(N832&gt;0,OR(Calc!$C$4="*",B832=Calc!$C$4)),N832+ROW()*0.000000001,0)</f>
        <v>518.760000832</v>
      </c>
    </row>
    <row r="833" customFormat="false" ht="15" hidden="false" customHeight="false" outlineLevel="0" collapsed="false">
      <c r="A833" s="49" t="n">
        <v>13191</v>
      </c>
      <c r="B833" s="49" t="s">
        <v>189</v>
      </c>
      <c r="C833" s="63" t="n">
        <v>40228</v>
      </c>
      <c r="D833" s="63" t="n">
        <v>40228</v>
      </c>
      <c r="E833" s="49" t="n">
        <v>1</v>
      </c>
      <c r="F833" s="54" t="n">
        <v>0</v>
      </c>
      <c r="G833" s="54" t="n">
        <v>159.21</v>
      </c>
      <c r="H833" s="54" t="n">
        <v>0</v>
      </c>
      <c r="I833" s="54" t="n">
        <f aca="false">SUM(F833:H833)</f>
        <v>159.21</v>
      </c>
      <c r="J833" s="49" t="n">
        <f aca="false">Calc!$C$5-D833</f>
        <v>659</v>
      </c>
      <c r="K833" s="49" t="n">
        <f aca="false">IF(J833&lt;=Calc!$C$11,4,IF(J833&lt;=Calc!$C$12,3,IF(J833&lt;=Calc!$C$13,2,1)))</f>
        <v>1</v>
      </c>
      <c r="L833" s="49" t="n">
        <f aca="false">1+(E833&gt;=Calc!$C$16)+(E833&gt;=Calc!$C$17)+(E833&gt;=Calc!$C$18)</f>
        <v>1</v>
      </c>
      <c r="M833" s="49" t="str">
        <f aca="false">IF(AND(K833=4,L833&gt;=3),"Champions",IF(AND(K833=3,L833&gt;=3),"Loyal",IF(K833&gt;=3,"Recent / New",IF(L833&gt;=3,"At Risk","Hibernating / Lost"))))</f>
        <v>Hibernating / Lost</v>
      </c>
      <c r="N833" s="54" t="n">
        <f aca="false">IF(AND(Calc!$C$2&lt;=2009,Calc!$C$3&gt;=2009),F833,0)+IF(AND(Calc!$C$2&lt;=2010,Calc!$C$3&gt;=2010),G833,0)+IF(AND(Calc!$C$2&lt;=2011,Calc!$C$3&gt;=2011),H833,0)</f>
        <v>159.21</v>
      </c>
      <c r="O833" s="61" t="n">
        <f aca="false">IF(AND(N833&gt;0,OR(Calc!$C$4="*",B833=Calc!$C$4)),N833+ROW()*0.000000001,0)</f>
        <v>159.210000833</v>
      </c>
    </row>
    <row r="834" customFormat="false" ht="15" hidden="false" customHeight="false" outlineLevel="0" collapsed="false">
      <c r="A834" s="49" t="n">
        <v>13192</v>
      </c>
      <c r="B834" s="49" t="s">
        <v>189</v>
      </c>
      <c r="C834" s="63" t="n">
        <v>40200</v>
      </c>
      <c r="D834" s="63" t="n">
        <v>40791</v>
      </c>
      <c r="E834" s="49" t="n">
        <v>6</v>
      </c>
      <c r="F834" s="54" t="n">
        <v>0</v>
      </c>
      <c r="G834" s="54" t="n">
        <v>1632.59</v>
      </c>
      <c r="H834" s="54" t="n">
        <v>911.94</v>
      </c>
      <c r="I834" s="54" t="n">
        <f aca="false">SUM(F834:H834)</f>
        <v>2544.53</v>
      </c>
      <c r="J834" s="49" t="n">
        <f aca="false">Calc!$C$5-D834</f>
        <v>96</v>
      </c>
      <c r="K834" s="49" t="n">
        <f aca="false">IF(J834&lt;=Calc!$C$11,4,IF(J834&lt;=Calc!$C$12,3,IF(J834&lt;=Calc!$C$13,2,1)))</f>
        <v>3</v>
      </c>
      <c r="L834" s="49" t="n">
        <f aca="false">1+(E834&gt;=Calc!$C$16)+(E834&gt;=Calc!$C$17)+(E834&gt;=Calc!$C$18)</f>
        <v>3</v>
      </c>
      <c r="M834" s="49" t="str">
        <f aca="false">IF(AND(K834=4,L834&gt;=3),"Champions",IF(AND(K834=3,L834&gt;=3),"Loyal",IF(K834&gt;=3,"Recent / New",IF(L834&gt;=3,"At Risk","Hibernating / Lost"))))</f>
        <v>Loyal</v>
      </c>
      <c r="N834" s="54" t="n">
        <f aca="false">IF(AND(Calc!$C$2&lt;=2009,Calc!$C$3&gt;=2009),F834,0)+IF(AND(Calc!$C$2&lt;=2010,Calc!$C$3&gt;=2010),G834,0)+IF(AND(Calc!$C$2&lt;=2011,Calc!$C$3&gt;=2011),H834,0)</f>
        <v>2544.53</v>
      </c>
      <c r="O834" s="61" t="n">
        <f aca="false">IF(AND(N834&gt;0,OR(Calc!$C$4="*",B834=Calc!$C$4)),N834+ROW()*0.000000001,0)</f>
        <v>2544.530000834</v>
      </c>
    </row>
    <row r="835" customFormat="false" ht="15" hidden="false" customHeight="false" outlineLevel="0" collapsed="false">
      <c r="A835" s="49" t="n">
        <v>13193</v>
      </c>
      <c r="B835" s="49" t="s">
        <v>189</v>
      </c>
      <c r="C835" s="63" t="n">
        <v>40825</v>
      </c>
      <c r="D835" s="63" t="n">
        <v>40825</v>
      </c>
      <c r="E835" s="49" t="n">
        <v>1</v>
      </c>
      <c r="F835" s="54" t="n">
        <v>0</v>
      </c>
      <c r="G835" s="54" t="n">
        <v>0</v>
      </c>
      <c r="H835" s="54" t="n">
        <v>112.08</v>
      </c>
      <c r="I835" s="54" t="n">
        <f aca="false">SUM(F835:H835)</f>
        <v>112.08</v>
      </c>
      <c r="J835" s="49" t="n">
        <f aca="false">Calc!$C$5-D835</f>
        <v>62</v>
      </c>
      <c r="K835" s="49" t="n">
        <f aca="false">IF(J835&lt;=Calc!$C$11,4,IF(J835&lt;=Calc!$C$12,3,IF(J835&lt;=Calc!$C$13,2,1)))</f>
        <v>3</v>
      </c>
      <c r="L835" s="49" t="n">
        <f aca="false">1+(E835&gt;=Calc!$C$16)+(E835&gt;=Calc!$C$17)+(E835&gt;=Calc!$C$18)</f>
        <v>1</v>
      </c>
      <c r="M835" s="49" t="str">
        <f aca="false">IF(AND(K835=4,L835&gt;=3),"Champions",IF(AND(K835=3,L835&gt;=3),"Loyal",IF(K835&gt;=3,"Recent / New",IF(L835&gt;=3,"At Risk","Hibernating / Lost"))))</f>
        <v>Recent / New</v>
      </c>
      <c r="N835" s="54" t="n">
        <f aca="false">IF(AND(Calc!$C$2&lt;=2009,Calc!$C$3&gt;=2009),F835,0)+IF(AND(Calc!$C$2&lt;=2010,Calc!$C$3&gt;=2010),G835,0)+IF(AND(Calc!$C$2&lt;=2011,Calc!$C$3&gt;=2011),H835,0)</f>
        <v>112.08</v>
      </c>
      <c r="O835" s="61" t="n">
        <f aca="false">IF(AND(N835&gt;0,OR(Calc!$C$4="*",B835=Calc!$C$4)),N835+ROW()*0.000000001,0)</f>
        <v>112.080000835</v>
      </c>
    </row>
    <row r="836" customFormat="false" ht="15" hidden="false" customHeight="false" outlineLevel="0" collapsed="false">
      <c r="A836" s="49" t="n">
        <v>13194</v>
      </c>
      <c r="B836" s="49" t="s">
        <v>189</v>
      </c>
      <c r="C836" s="63" t="n">
        <v>40465</v>
      </c>
      <c r="D836" s="63" t="n">
        <v>40751</v>
      </c>
      <c r="E836" s="49" t="n">
        <v>2</v>
      </c>
      <c r="F836" s="54" t="n">
        <v>0</v>
      </c>
      <c r="G836" s="54" t="n">
        <v>412.08</v>
      </c>
      <c r="H836" s="54" t="n">
        <v>60.7</v>
      </c>
      <c r="I836" s="54" t="n">
        <f aca="false">SUM(F836:H836)</f>
        <v>472.78</v>
      </c>
      <c r="J836" s="49" t="n">
        <f aca="false">Calc!$C$5-D836</f>
        <v>136</v>
      </c>
      <c r="K836" s="49" t="n">
        <f aca="false">IF(J836&lt;=Calc!$C$11,4,IF(J836&lt;=Calc!$C$12,3,IF(J836&lt;=Calc!$C$13,2,1)))</f>
        <v>2</v>
      </c>
      <c r="L836" s="49" t="n">
        <f aca="false">1+(E836&gt;=Calc!$C$16)+(E836&gt;=Calc!$C$17)+(E836&gt;=Calc!$C$18)</f>
        <v>2</v>
      </c>
      <c r="M836" s="49" t="str">
        <f aca="false">IF(AND(K836=4,L836&gt;=3),"Champions",IF(AND(K836=3,L836&gt;=3),"Loyal",IF(K836&gt;=3,"Recent / New",IF(L836&gt;=3,"At Risk","Hibernating / Lost"))))</f>
        <v>Hibernating / Lost</v>
      </c>
      <c r="N836" s="54" t="n">
        <f aca="false">IF(AND(Calc!$C$2&lt;=2009,Calc!$C$3&gt;=2009),F836,0)+IF(AND(Calc!$C$2&lt;=2010,Calc!$C$3&gt;=2010),G836,0)+IF(AND(Calc!$C$2&lt;=2011,Calc!$C$3&gt;=2011),H836,0)</f>
        <v>472.78</v>
      </c>
      <c r="O836" s="61" t="n">
        <f aca="false">IF(AND(N836&gt;0,OR(Calc!$C$4="*",B836=Calc!$C$4)),N836+ROW()*0.000000001,0)</f>
        <v>472.780000836</v>
      </c>
    </row>
    <row r="837" customFormat="false" ht="15" hidden="false" customHeight="false" outlineLevel="0" collapsed="false">
      <c r="A837" s="49" t="n">
        <v>13195</v>
      </c>
      <c r="B837" s="49" t="s">
        <v>189</v>
      </c>
      <c r="C837" s="63" t="n">
        <v>40472</v>
      </c>
      <c r="D837" s="63" t="n">
        <v>40472</v>
      </c>
      <c r="E837" s="49" t="n">
        <v>1</v>
      </c>
      <c r="F837" s="54" t="n">
        <v>0</v>
      </c>
      <c r="G837" s="54" t="n">
        <v>136.73</v>
      </c>
      <c r="H837" s="54" t="n">
        <v>0</v>
      </c>
      <c r="I837" s="54" t="n">
        <f aca="false">SUM(F837:H837)</f>
        <v>136.73</v>
      </c>
      <c r="J837" s="49" t="n">
        <f aca="false">Calc!$C$5-D837</f>
        <v>415</v>
      </c>
      <c r="K837" s="49" t="n">
        <f aca="false">IF(J837&lt;=Calc!$C$11,4,IF(J837&lt;=Calc!$C$12,3,IF(J837&lt;=Calc!$C$13,2,1)))</f>
        <v>1</v>
      </c>
      <c r="L837" s="49" t="n">
        <f aca="false">1+(E837&gt;=Calc!$C$16)+(E837&gt;=Calc!$C$17)+(E837&gt;=Calc!$C$18)</f>
        <v>1</v>
      </c>
      <c r="M837" s="49" t="str">
        <f aca="false">IF(AND(K837=4,L837&gt;=3),"Champions",IF(AND(K837=3,L837&gt;=3),"Loyal",IF(K837&gt;=3,"Recent / New",IF(L837&gt;=3,"At Risk","Hibernating / Lost"))))</f>
        <v>Hibernating / Lost</v>
      </c>
      <c r="N837" s="54" t="n">
        <f aca="false">IF(AND(Calc!$C$2&lt;=2009,Calc!$C$3&gt;=2009),F837,0)+IF(AND(Calc!$C$2&lt;=2010,Calc!$C$3&gt;=2010),G837,0)+IF(AND(Calc!$C$2&lt;=2011,Calc!$C$3&gt;=2011),H837,0)</f>
        <v>136.73</v>
      </c>
      <c r="O837" s="61" t="n">
        <f aca="false">IF(AND(N837&gt;0,OR(Calc!$C$4="*",B837=Calc!$C$4)),N837+ROW()*0.000000001,0)</f>
        <v>136.730000837</v>
      </c>
    </row>
    <row r="838" customFormat="false" ht="15" hidden="false" customHeight="false" outlineLevel="0" collapsed="false">
      <c r="A838" s="49" t="n">
        <v>13196</v>
      </c>
      <c r="B838" s="49" t="s">
        <v>189</v>
      </c>
      <c r="C838" s="63" t="n">
        <v>40269</v>
      </c>
      <c r="D838" s="63" t="n">
        <v>40875</v>
      </c>
      <c r="E838" s="49" t="n">
        <v>7</v>
      </c>
      <c r="F838" s="54" t="n">
        <v>0</v>
      </c>
      <c r="G838" s="54" t="n">
        <v>1261.86</v>
      </c>
      <c r="H838" s="54" t="n">
        <v>1797.78</v>
      </c>
      <c r="I838" s="54" t="n">
        <f aca="false">SUM(F838:H838)</f>
        <v>3059.64</v>
      </c>
      <c r="J838" s="49" t="n">
        <f aca="false">Calc!$C$5-D838</f>
        <v>12</v>
      </c>
      <c r="K838" s="49" t="n">
        <f aca="false">IF(J838&lt;=Calc!$C$11,4,IF(J838&lt;=Calc!$C$12,3,IF(J838&lt;=Calc!$C$13,2,1)))</f>
        <v>4</v>
      </c>
      <c r="L838" s="49" t="n">
        <f aca="false">1+(E838&gt;=Calc!$C$16)+(E838&gt;=Calc!$C$17)+(E838&gt;=Calc!$C$18)</f>
        <v>3</v>
      </c>
      <c r="M838" s="49" t="str">
        <f aca="false">IF(AND(K838=4,L838&gt;=3),"Champions",IF(AND(K838=3,L838&gt;=3),"Loyal",IF(K838&gt;=3,"Recent / New",IF(L838&gt;=3,"At Risk","Hibernating / Lost"))))</f>
        <v>Champions</v>
      </c>
      <c r="N838" s="54" t="n">
        <f aca="false">IF(AND(Calc!$C$2&lt;=2009,Calc!$C$3&gt;=2009),F838,0)+IF(AND(Calc!$C$2&lt;=2010,Calc!$C$3&gt;=2010),G838,0)+IF(AND(Calc!$C$2&lt;=2011,Calc!$C$3&gt;=2011),H838,0)</f>
        <v>3059.64</v>
      </c>
      <c r="O838" s="61" t="n">
        <f aca="false">IF(AND(N838&gt;0,OR(Calc!$C$4="*",B838=Calc!$C$4)),N838+ROW()*0.000000001,0)</f>
        <v>3059.640000838</v>
      </c>
    </row>
    <row r="839" customFormat="false" ht="15" hidden="false" customHeight="false" outlineLevel="0" collapsed="false">
      <c r="A839" s="49" t="n">
        <v>13197</v>
      </c>
      <c r="B839" s="49" t="s">
        <v>189</v>
      </c>
      <c r="C839" s="63" t="n">
        <v>40277</v>
      </c>
      <c r="D839" s="63" t="n">
        <v>40277</v>
      </c>
      <c r="E839" s="49" t="n">
        <v>1</v>
      </c>
      <c r="F839" s="54" t="n">
        <v>0</v>
      </c>
      <c r="G839" s="54" t="n">
        <v>373.01</v>
      </c>
      <c r="H839" s="54" t="n">
        <v>0</v>
      </c>
      <c r="I839" s="54" t="n">
        <f aca="false">SUM(F839:H839)</f>
        <v>373.01</v>
      </c>
      <c r="J839" s="49" t="n">
        <f aca="false">Calc!$C$5-D839</f>
        <v>610</v>
      </c>
      <c r="K839" s="49" t="n">
        <f aca="false">IF(J839&lt;=Calc!$C$11,4,IF(J839&lt;=Calc!$C$12,3,IF(J839&lt;=Calc!$C$13,2,1)))</f>
        <v>1</v>
      </c>
      <c r="L839" s="49" t="n">
        <f aca="false">1+(E839&gt;=Calc!$C$16)+(E839&gt;=Calc!$C$17)+(E839&gt;=Calc!$C$18)</f>
        <v>1</v>
      </c>
      <c r="M839" s="49" t="str">
        <f aca="false">IF(AND(K839=4,L839&gt;=3),"Champions",IF(AND(K839=3,L839&gt;=3),"Loyal",IF(K839&gt;=3,"Recent / New",IF(L839&gt;=3,"At Risk","Hibernating / Lost"))))</f>
        <v>Hibernating / Lost</v>
      </c>
      <c r="N839" s="54" t="n">
        <f aca="false">IF(AND(Calc!$C$2&lt;=2009,Calc!$C$3&gt;=2009),F839,0)+IF(AND(Calc!$C$2&lt;=2010,Calc!$C$3&gt;=2010),G839,0)+IF(AND(Calc!$C$2&lt;=2011,Calc!$C$3&gt;=2011),H839,0)</f>
        <v>373.01</v>
      </c>
      <c r="O839" s="61" t="n">
        <f aca="false">IF(AND(N839&gt;0,OR(Calc!$C$4="*",B839=Calc!$C$4)),N839+ROW()*0.000000001,0)</f>
        <v>373.010000839</v>
      </c>
    </row>
    <row r="840" customFormat="false" ht="15" hidden="false" customHeight="false" outlineLevel="0" collapsed="false">
      <c r="A840" s="49" t="n">
        <v>13198</v>
      </c>
      <c r="B840" s="49" t="s">
        <v>189</v>
      </c>
      <c r="C840" s="63" t="n">
        <v>40452</v>
      </c>
      <c r="D840" s="63" t="n">
        <v>40876</v>
      </c>
      <c r="E840" s="49" t="n">
        <v>8</v>
      </c>
      <c r="F840" s="54" t="n">
        <v>0</v>
      </c>
      <c r="G840" s="54" t="n">
        <v>1901.79</v>
      </c>
      <c r="H840" s="54" t="n">
        <v>3010.49</v>
      </c>
      <c r="I840" s="54" t="n">
        <f aca="false">SUM(F840:H840)</f>
        <v>4912.28</v>
      </c>
      <c r="J840" s="49" t="n">
        <f aca="false">Calc!$C$5-D840</f>
        <v>11</v>
      </c>
      <c r="K840" s="49" t="n">
        <f aca="false">IF(J840&lt;=Calc!$C$11,4,IF(J840&lt;=Calc!$C$12,3,IF(J840&lt;=Calc!$C$13,2,1)))</f>
        <v>4</v>
      </c>
      <c r="L840" s="49" t="n">
        <f aca="false">1+(E840&gt;=Calc!$C$16)+(E840&gt;=Calc!$C$17)+(E840&gt;=Calc!$C$18)</f>
        <v>4</v>
      </c>
      <c r="M840" s="49" t="str">
        <f aca="false">IF(AND(K840=4,L840&gt;=3),"Champions",IF(AND(K840=3,L840&gt;=3),"Loyal",IF(K840&gt;=3,"Recent / New",IF(L840&gt;=3,"At Risk","Hibernating / Lost"))))</f>
        <v>Champions</v>
      </c>
      <c r="N840" s="54" t="n">
        <f aca="false">IF(AND(Calc!$C$2&lt;=2009,Calc!$C$3&gt;=2009),F840,0)+IF(AND(Calc!$C$2&lt;=2010,Calc!$C$3&gt;=2010),G840,0)+IF(AND(Calc!$C$2&lt;=2011,Calc!$C$3&gt;=2011),H840,0)</f>
        <v>4912.28</v>
      </c>
      <c r="O840" s="61" t="n">
        <f aca="false">IF(AND(N840&gt;0,OR(Calc!$C$4="*",B840=Calc!$C$4)),N840+ROW()*0.000000001,0)</f>
        <v>4912.28000084</v>
      </c>
    </row>
    <row r="841" customFormat="false" ht="15" hidden="false" customHeight="false" outlineLevel="0" collapsed="false">
      <c r="A841" s="49" t="n">
        <v>13199</v>
      </c>
      <c r="B841" s="49" t="s">
        <v>189</v>
      </c>
      <c r="C841" s="63" t="n">
        <v>40152</v>
      </c>
      <c r="D841" s="63" t="n">
        <v>40883</v>
      </c>
      <c r="E841" s="49" t="n">
        <v>66</v>
      </c>
      <c r="F841" s="54" t="n">
        <v>138.24</v>
      </c>
      <c r="G841" s="54" t="n">
        <v>6705.9</v>
      </c>
      <c r="H841" s="54" t="n">
        <v>9077.16</v>
      </c>
      <c r="I841" s="54" t="n">
        <f aca="false">SUM(F841:H841)</f>
        <v>15921.3</v>
      </c>
      <c r="J841" s="49" t="n">
        <f aca="false">Calc!$C$5-D841</f>
        <v>4</v>
      </c>
      <c r="K841" s="49" t="n">
        <f aca="false">IF(J841&lt;=Calc!$C$11,4,IF(J841&lt;=Calc!$C$12,3,IF(J841&lt;=Calc!$C$13,2,1)))</f>
        <v>4</v>
      </c>
      <c r="L841" s="49" t="n">
        <f aca="false">1+(E841&gt;=Calc!$C$16)+(E841&gt;=Calc!$C$17)+(E841&gt;=Calc!$C$18)</f>
        <v>4</v>
      </c>
      <c r="M841" s="49" t="str">
        <f aca="false">IF(AND(K841=4,L841&gt;=3),"Champions",IF(AND(K841=3,L841&gt;=3),"Loyal",IF(K841&gt;=3,"Recent / New",IF(L841&gt;=3,"At Risk","Hibernating / Lost"))))</f>
        <v>Champions</v>
      </c>
      <c r="N841" s="54" t="n">
        <f aca="false">IF(AND(Calc!$C$2&lt;=2009,Calc!$C$3&gt;=2009),F841,0)+IF(AND(Calc!$C$2&lt;=2010,Calc!$C$3&gt;=2010),G841,0)+IF(AND(Calc!$C$2&lt;=2011,Calc!$C$3&gt;=2011),H841,0)</f>
        <v>15921.3</v>
      </c>
      <c r="O841" s="61" t="n">
        <f aca="false">IF(AND(N841&gt;0,OR(Calc!$C$4="*",B841=Calc!$C$4)),N841+ROW()*0.000000001,0)</f>
        <v>15921.300000841</v>
      </c>
    </row>
    <row r="842" customFormat="false" ht="15" hidden="false" customHeight="false" outlineLevel="0" collapsed="false">
      <c r="A842" s="49" t="n">
        <v>13200</v>
      </c>
      <c r="B842" s="49" t="s">
        <v>189</v>
      </c>
      <c r="C842" s="63" t="n">
        <v>40760</v>
      </c>
      <c r="D842" s="63" t="n">
        <v>40867</v>
      </c>
      <c r="E842" s="49" t="n">
        <v>4</v>
      </c>
      <c r="F842" s="54" t="n">
        <v>0</v>
      </c>
      <c r="G842" s="54" t="n">
        <v>0</v>
      </c>
      <c r="H842" s="54" t="n">
        <v>870.09</v>
      </c>
      <c r="I842" s="54" t="n">
        <f aca="false">SUM(F842:H842)</f>
        <v>870.09</v>
      </c>
      <c r="J842" s="49" t="n">
        <f aca="false">Calc!$C$5-D842</f>
        <v>20</v>
      </c>
      <c r="K842" s="49" t="n">
        <f aca="false">IF(J842&lt;=Calc!$C$11,4,IF(J842&lt;=Calc!$C$12,3,IF(J842&lt;=Calc!$C$13,2,1)))</f>
        <v>4</v>
      </c>
      <c r="L842" s="49" t="n">
        <f aca="false">1+(E842&gt;=Calc!$C$16)+(E842&gt;=Calc!$C$17)+(E842&gt;=Calc!$C$18)</f>
        <v>3</v>
      </c>
      <c r="M842" s="49" t="str">
        <f aca="false">IF(AND(K842=4,L842&gt;=3),"Champions",IF(AND(K842=3,L842&gt;=3),"Loyal",IF(K842&gt;=3,"Recent / New",IF(L842&gt;=3,"At Risk","Hibernating / Lost"))))</f>
        <v>Champions</v>
      </c>
      <c r="N842" s="54" t="n">
        <f aca="false">IF(AND(Calc!$C$2&lt;=2009,Calc!$C$3&gt;=2009),F842,0)+IF(AND(Calc!$C$2&lt;=2010,Calc!$C$3&gt;=2010),G842,0)+IF(AND(Calc!$C$2&lt;=2011,Calc!$C$3&gt;=2011),H842,0)</f>
        <v>870.09</v>
      </c>
      <c r="O842" s="61" t="n">
        <f aca="false">IF(AND(N842&gt;0,OR(Calc!$C$4="*",B842=Calc!$C$4)),N842+ROW()*0.000000001,0)</f>
        <v>870.090000842</v>
      </c>
    </row>
    <row r="843" customFormat="false" ht="15" hidden="false" customHeight="false" outlineLevel="0" collapsed="false">
      <c r="A843" s="49" t="n">
        <v>13201</v>
      </c>
      <c r="B843" s="49" t="s">
        <v>189</v>
      </c>
      <c r="C843" s="63" t="n">
        <v>40244</v>
      </c>
      <c r="D843" s="63" t="n">
        <v>40384</v>
      </c>
      <c r="E843" s="49" t="n">
        <v>4</v>
      </c>
      <c r="F843" s="54" t="n">
        <v>0</v>
      </c>
      <c r="G843" s="54" t="n">
        <v>1233.06</v>
      </c>
      <c r="H843" s="54" t="n">
        <v>0</v>
      </c>
      <c r="I843" s="54" t="n">
        <f aca="false">SUM(F843:H843)</f>
        <v>1233.06</v>
      </c>
      <c r="J843" s="49" t="n">
        <f aca="false">Calc!$C$5-D843</f>
        <v>503</v>
      </c>
      <c r="K843" s="49" t="n">
        <f aca="false">IF(J843&lt;=Calc!$C$11,4,IF(J843&lt;=Calc!$C$12,3,IF(J843&lt;=Calc!$C$13,2,1)))</f>
        <v>1</v>
      </c>
      <c r="L843" s="49" t="n">
        <f aca="false">1+(E843&gt;=Calc!$C$16)+(E843&gt;=Calc!$C$17)+(E843&gt;=Calc!$C$18)</f>
        <v>3</v>
      </c>
      <c r="M843" s="49" t="str">
        <f aca="false">IF(AND(K843=4,L843&gt;=3),"Champions",IF(AND(K843=3,L843&gt;=3),"Loyal",IF(K843&gt;=3,"Recent / New",IF(L843&gt;=3,"At Risk","Hibernating / Lost"))))</f>
        <v>At Risk</v>
      </c>
      <c r="N843" s="54" t="n">
        <f aca="false">IF(AND(Calc!$C$2&lt;=2009,Calc!$C$3&gt;=2009),F843,0)+IF(AND(Calc!$C$2&lt;=2010,Calc!$C$3&gt;=2010),G843,0)+IF(AND(Calc!$C$2&lt;=2011,Calc!$C$3&gt;=2011),H843,0)</f>
        <v>1233.06</v>
      </c>
      <c r="O843" s="61" t="n">
        <f aca="false">IF(AND(N843&gt;0,OR(Calc!$C$4="*",B843=Calc!$C$4)),N843+ROW()*0.000000001,0)</f>
        <v>1233.060000843</v>
      </c>
    </row>
    <row r="844" customFormat="false" ht="15" hidden="false" customHeight="false" outlineLevel="0" collapsed="false">
      <c r="A844" s="49" t="n">
        <v>13202</v>
      </c>
      <c r="B844" s="49" t="s">
        <v>189</v>
      </c>
      <c r="C844" s="63" t="n">
        <v>40156</v>
      </c>
      <c r="D844" s="63" t="n">
        <v>40492</v>
      </c>
      <c r="E844" s="49" t="n">
        <v>7</v>
      </c>
      <c r="F844" s="54" t="n">
        <v>320.2</v>
      </c>
      <c r="G844" s="54" t="n">
        <v>1251.15</v>
      </c>
      <c r="H844" s="54" t="n">
        <v>0</v>
      </c>
      <c r="I844" s="54" t="n">
        <f aca="false">SUM(F844:H844)</f>
        <v>1571.35</v>
      </c>
      <c r="J844" s="49" t="n">
        <f aca="false">Calc!$C$5-D844</f>
        <v>395</v>
      </c>
      <c r="K844" s="49" t="n">
        <f aca="false">IF(J844&lt;=Calc!$C$11,4,IF(J844&lt;=Calc!$C$12,3,IF(J844&lt;=Calc!$C$13,2,1)))</f>
        <v>1</v>
      </c>
      <c r="L844" s="49" t="n">
        <f aca="false">1+(E844&gt;=Calc!$C$16)+(E844&gt;=Calc!$C$17)+(E844&gt;=Calc!$C$18)</f>
        <v>3</v>
      </c>
      <c r="M844" s="49" t="str">
        <f aca="false">IF(AND(K844=4,L844&gt;=3),"Champions",IF(AND(K844=3,L844&gt;=3),"Loyal",IF(K844&gt;=3,"Recent / New",IF(L844&gt;=3,"At Risk","Hibernating / Lost"))))</f>
        <v>At Risk</v>
      </c>
      <c r="N844" s="54" t="n">
        <f aca="false">IF(AND(Calc!$C$2&lt;=2009,Calc!$C$3&gt;=2009),F844,0)+IF(AND(Calc!$C$2&lt;=2010,Calc!$C$3&gt;=2010),G844,0)+IF(AND(Calc!$C$2&lt;=2011,Calc!$C$3&gt;=2011),H844,0)</f>
        <v>1571.35</v>
      </c>
      <c r="O844" s="61" t="n">
        <f aca="false">IF(AND(N844&gt;0,OR(Calc!$C$4="*",B844=Calc!$C$4)),N844+ROW()*0.000000001,0)</f>
        <v>1571.350000844</v>
      </c>
    </row>
    <row r="845" customFormat="false" ht="15" hidden="false" customHeight="false" outlineLevel="0" collapsed="false">
      <c r="A845" s="49" t="n">
        <v>13203</v>
      </c>
      <c r="B845" s="49" t="s">
        <v>189</v>
      </c>
      <c r="C845" s="63" t="n">
        <v>40164</v>
      </c>
      <c r="D845" s="63" t="n">
        <v>40877</v>
      </c>
      <c r="E845" s="49" t="n">
        <v>10</v>
      </c>
      <c r="F845" s="54" t="n">
        <v>339.9</v>
      </c>
      <c r="G845" s="54" t="n">
        <v>1421.19</v>
      </c>
      <c r="H845" s="54" t="n">
        <v>869.46</v>
      </c>
      <c r="I845" s="54" t="n">
        <f aca="false">SUM(F845:H845)</f>
        <v>2630.55</v>
      </c>
      <c r="J845" s="49" t="n">
        <f aca="false">Calc!$C$5-D845</f>
        <v>10</v>
      </c>
      <c r="K845" s="49" t="n">
        <f aca="false">IF(J845&lt;=Calc!$C$11,4,IF(J845&lt;=Calc!$C$12,3,IF(J845&lt;=Calc!$C$13,2,1)))</f>
        <v>4</v>
      </c>
      <c r="L845" s="49" t="n">
        <f aca="false">1+(E845&gt;=Calc!$C$16)+(E845&gt;=Calc!$C$17)+(E845&gt;=Calc!$C$18)</f>
        <v>4</v>
      </c>
      <c r="M845" s="49" t="str">
        <f aca="false">IF(AND(K845=4,L845&gt;=3),"Champions",IF(AND(K845=3,L845&gt;=3),"Loyal",IF(K845&gt;=3,"Recent / New",IF(L845&gt;=3,"At Risk","Hibernating / Lost"))))</f>
        <v>Champions</v>
      </c>
      <c r="N845" s="54" t="n">
        <f aca="false">IF(AND(Calc!$C$2&lt;=2009,Calc!$C$3&gt;=2009),F845,0)+IF(AND(Calc!$C$2&lt;=2010,Calc!$C$3&gt;=2010),G845,0)+IF(AND(Calc!$C$2&lt;=2011,Calc!$C$3&gt;=2011),H845,0)</f>
        <v>2630.55</v>
      </c>
      <c r="O845" s="61" t="n">
        <f aca="false">IF(AND(N845&gt;0,OR(Calc!$C$4="*",B845=Calc!$C$4)),N845+ROW()*0.000000001,0)</f>
        <v>2630.550000845</v>
      </c>
    </row>
    <row r="846" customFormat="false" ht="15" hidden="false" customHeight="false" outlineLevel="0" collapsed="false">
      <c r="A846" s="49" t="n">
        <v>13204</v>
      </c>
      <c r="B846" s="49" t="s">
        <v>189</v>
      </c>
      <c r="C846" s="63" t="n">
        <v>40155</v>
      </c>
      <c r="D846" s="63" t="n">
        <v>40155</v>
      </c>
      <c r="E846" s="49" t="n">
        <v>1</v>
      </c>
      <c r="F846" s="54" t="n">
        <v>966.66</v>
      </c>
      <c r="G846" s="54" t="n">
        <v>0</v>
      </c>
      <c r="H846" s="54" t="n">
        <v>0</v>
      </c>
      <c r="I846" s="54" t="n">
        <f aca="false">SUM(F846:H846)</f>
        <v>966.66</v>
      </c>
      <c r="J846" s="49" t="n">
        <f aca="false">Calc!$C$5-D846</f>
        <v>732</v>
      </c>
      <c r="K846" s="49" t="n">
        <f aca="false">IF(J846&lt;=Calc!$C$11,4,IF(J846&lt;=Calc!$C$12,3,IF(J846&lt;=Calc!$C$13,2,1)))</f>
        <v>1</v>
      </c>
      <c r="L846" s="49" t="n">
        <f aca="false">1+(E846&gt;=Calc!$C$16)+(E846&gt;=Calc!$C$17)+(E846&gt;=Calc!$C$18)</f>
        <v>1</v>
      </c>
      <c r="M846" s="49" t="str">
        <f aca="false">IF(AND(K846=4,L846&gt;=3),"Champions",IF(AND(K846=3,L846&gt;=3),"Loyal",IF(K846&gt;=3,"Recent / New",IF(L846&gt;=3,"At Risk","Hibernating / Lost"))))</f>
        <v>Hibernating / Lost</v>
      </c>
      <c r="N846" s="54" t="n">
        <f aca="false">IF(AND(Calc!$C$2&lt;=2009,Calc!$C$3&gt;=2009),F846,0)+IF(AND(Calc!$C$2&lt;=2010,Calc!$C$3&gt;=2010),G846,0)+IF(AND(Calc!$C$2&lt;=2011,Calc!$C$3&gt;=2011),H846,0)</f>
        <v>966.66</v>
      </c>
      <c r="O846" s="61" t="n">
        <f aca="false">IF(AND(N846&gt;0,OR(Calc!$C$4="*",B846=Calc!$C$4)),N846+ROW()*0.000000001,0)</f>
        <v>966.660000846</v>
      </c>
    </row>
    <row r="847" customFormat="false" ht="15" hidden="false" customHeight="false" outlineLevel="0" collapsed="false">
      <c r="A847" s="49" t="n">
        <v>13205</v>
      </c>
      <c r="B847" s="49" t="s">
        <v>189</v>
      </c>
      <c r="C847" s="63" t="n">
        <v>40443</v>
      </c>
      <c r="D847" s="63" t="n">
        <v>40443</v>
      </c>
      <c r="E847" s="49" t="n">
        <v>1</v>
      </c>
      <c r="F847" s="54" t="n">
        <v>0</v>
      </c>
      <c r="G847" s="54" t="n">
        <v>2803.2</v>
      </c>
      <c r="H847" s="54" t="n">
        <v>0</v>
      </c>
      <c r="I847" s="54" t="n">
        <f aca="false">SUM(F847:H847)</f>
        <v>2803.2</v>
      </c>
      <c r="J847" s="49" t="n">
        <f aca="false">Calc!$C$5-D847</f>
        <v>444</v>
      </c>
      <c r="K847" s="49" t="n">
        <f aca="false">IF(J847&lt;=Calc!$C$11,4,IF(J847&lt;=Calc!$C$12,3,IF(J847&lt;=Calc!$C$13,2,1)))</f>
        <v>1</v>
      </c>
      <c r="L847" s="49" t="n">
        <f aca="false">1+(E847&gt;=Calc!$C$16)+(E847&gt;=Calc!$C$17)+(E847&gt;=Calc!$C$18)</f>
        <v>1</v>
      </c>
      <c r="M847" s="49" t="str">
        <f aca="false">IF(AND(K847=4,L847&gt;=3),"Champions",IF(AND(K847=3,L847&gt;=3),"Loyal",IF(K847&gt;=3,"Recent / New",IF(L847&gt;=3,"At Risk","Hibernating / Lost"))))</f>
        <v>Hibernating / Lost</v>
      </c>
      <c r="N847" s="54" t="n">
        <f aca="false">IF(AND(Calc!$C$2&lt;=2009,Calc!$C$3&gt;=2009),F847,0)+IF(AND(Calc!$C$2&lt;=2010,Calc!$C$3&gt;=2010),G847,0)+IF(AND(Calc!$C$2&lt;=2011,Calc!$C$3&gt;=2011),H847,0)</f>
        <v>2803.2</v>
      </c>
      <c r="O847" s="61" t="n">
        <f aca="false">IF(AND(N847&gt;0,OR(Calc!$C$4="*",B847=Calc!$C$4)),N847+ROW()*0.000000001,0)</f>
        <v>2803.200000847</v>
      </c>
    </row>
    <row r="848" customFormat="false" ht="15" hidden="false" customHeight="false" outlineLevel="0" collapsed="false">
      <c r="A848" s="49" t="n">
        <v>13206</v>
      </c>
      <c r="B848" s="49" t="s">
        <v>189</v>
      </c>
      <c r="C848" s="63" t="n">
        <v>40154</v>
      </c>
      <c r="D848" s="63" t="n">
        <v>40486</v>
      </c>
      <c r="E848" s="49" t="n">
        <v>13</v>
      </c>
      <c r="F848" s="54" t="n">
        <v>2460.92</v>
      </c>
      <c r="G848" s="54" t="n">
        <v>5847.27</v>
      </c>
      <c r="H848" s="54" t="n">
        <v>0</v>
      </c>
      <c r="I848" s="54" t="n">
        <f aca="false">SUM(F848:H848)</f>
        <v>8308.19</v>
      </c>
      <c r="J848" s="49" t="n">
        <f aca="false">Calc!$C$5-D848</f>
        <v>401</v>
      </c>
      <c r="K848" s="49" t="n">
        <f aca="false">IF(J848&lt;=Calc!$C$11,4,IF(J848&lt;=Calc!$C$12,3,IF(J848&lt;=Calc!$C$13,2,1)))</f>
        <v>1</v>
      </c>
      <c r="L848" s="49" t="n">
        <f aca="false">1+(E848&gt;=Calc!$C$16)+(E848&gt;=Calc!$C$17)+(E848&gt;=Calc!$C$18)</f>
        <v>4</v>
      </c>
      <c r="M848" s="49" t="str">
        <f aca="false">IF(AND(K848=4,L848&gt;=3),"Champions",IF(AND(K848=3,L848&gt;=3),"Loyal",IF(K848&gt;=3,"Recent / New",IF(L848&gt;=3,"At Risk","Hibernating / Lost"))))</f>
        <v>At Risk</v>
      </c>
      <c r="N848" s="54" t="n">
        <f aca="false">IF(AND(Calc!$C$2&lt;=2009,Calc!$C$3&gt;=2009),F848,0)+IF(AND(Calc!$C$2&lt;=2010,Calc!$C$3&gt;=2010),G848,0)+IF(AND(Calc!$C$2&lt;=2011,Calc!$C$3&gt;=2011),H848,0)</f>
        <v>8308.19</v>
      </c>
      <c r="O848" s="61" t="n">
        <f aca="false">IF(AND(N848&gt;0,OR(Calc!$C$4="*",B848=Calc!$C$4)),N848+ROW()*0.000000001,0)</f>
        <v>8308.190000848</v>
      </c>
    </row>
    <row r="849" customFormat="false" ht="15" hidden="false" customHeight="false" outlineLevel="0" collapsed="false">
      <c r="A849" s="49" t="n">
        <v>13207</v>
      </c>
      <c r="B849" s="49" t="s">
        <v>189</v>
      </c>
      <c r="C849" s="63" t="n">
        <v>40274</v>
      </c>
      <c r="D849" s="63" t="n">
        <v>40871</v>
      </c>
      <c r="E849" s="49" t="n">
        <v>4</v>
      </c>
      <c r="F849" s="54" t="n">
        <v>0</v>
      </c>
      <c r="G849" s="54" t="n">
        <v>285.6</v>
      </c>
      <c r="H849" s="54" t="n">
        <v>250.26</v>
      </c>
      <c r="I849" s="54" t="n">
        <f aca="false">SUM(F849:H849)</f>
        <v>535.86</v>
      </c>
      <c r="J849" s="49" t="n">
        <f aca="false">Calc!$C$5-D849</f>
        <v>16</v>
      </c>
      <c r="K849" s="49" t="n">
        <f aca="false">IF(J849&lt;=Calc!$C$11,4,IF(J849&lt;=Calc!$C$12,3,IF(J849&lt;=Calc!$C$13,2,1)))</f>
        <v>4</v>
      </c>
      <c r="L849" s="49" t="n">
        <f aca="false">1+(E849&gt;=Calc!$C$16)+(E849&gt;=Calc!$C$17)+(E849&gt;=Calc!$C$18)</f>
        <v>3</v>
      </c>
      <c r="M849" s="49" t="str">
        <f aca="false">IF(AND(K849=4,L849&gt;=3),"Champions",IF(AND(K849=3,L849&gt;=3),"Loyal",IF(K849&gt;=3,"Recent / New",IF(L849&gt;=3,"At Risk","Hibernating / Lost"))))</f>
        <v>Champions</v>
      </c>
      <c r="N849" s="54" t="n">
        <f aca="false">IF(AND(Calc!$C$2&lt;=2009,Calc!$C$3&gt;=2009),F849,0)+IF(AND(Calc!$C$2&lt;=2010,Calc!$C$3&gt;=2010),G849,0)+IF(AND(Calc!$C$2&lt;=2011,Calc!$C$3&gt;=2011),H849,0)</f>
        <v>535.86</v>
      </c>
      <c r="O849" s="61" t="n">
        <f aca="false">IF(AND(N849&gt;0,OR(Calc!$C$4="*",B849=Calc!$C$4)),N849+ROW()*0.000000001,0)</f>
        <v>535.860000849</v>
      </c>
    </row>
    <row r="850" customFormat="false" ht="15" hidden="false" customHeight="false" outlineLevel="0" collapsed="false">
      <c r="A850" s="49" t="n">
        <v>13208</v>
      </c>
      <c r="B850" s="49" t="s">
        <v>189</v>
      </c>
      <c r="C850" s="63" t="n">
        <v>40150</v>
      </c>
      <c r="D850" s="63" t="n">
        <v>40827</v>
      </c>
      <c r="E850" s="49" t="n">
        <v>8</v>
      </c>
      <c r="F850" s="54" t="n">
        <v>61.12</v>
      </c>
      <c r="G850" s="54" t="n">
        <v>697.53</v>
      </c>
      <c r="H850" s="54" t="n">
        <v>1193.17</v>
      </c>
      <c r="I850" s="54" t="n">
        <f aca="false">SUM(F850:H850)</f>
        <v>1951.82</v>
      </c>
      <c r="J850" s="49" t="n">
        <f aca="false">Calc!$C$5-D850</f>
        <v>60</v>
      </c>
      <c r="K850" s="49" t="n">
        <f aca="false">IF(J850&lt;=Calc!$C$11,4,IF(J850&lt;=Calc!$C$12,3,IF(J850&lt;=Calc!$C$13,2,1)))</f>
        <v>3</v>
      </c>
      <c r="L850" s="49" t="n">
        <f aca="false">1+(E850&gt;=Calc!$C$16)+(E850&gt;=Calc!$C$17)+(E850&gt;=Calc!$C$18)</f>
        <v>4</v>
      </c>
      <c r="M850" s="49" t="str">
        <f aca="false">IF(AND(K850=4,L850&gt;=3),"Champions",IF(AND(K850=3,L850&gt;=3),"Loyal",IF(K850&gt;=3,"Recent / New",IF(L850&gt;=3,"At Risk","Hibernating / Lost"))))</f>
        <v>Loyal</v>
      </c>
      <c r="N850" s="54" t="n">
        <f aca="false">IF(AND(Calc!$C$2&lt;=2009,Calc!$C$3&gt;=2009),F850,0)+IF(AND(Calc!$C$2&lt;=2010,Calc!$C$3&gt;=2010),G850,0)+IF(AND(Calc!$C$2&lt;=2011,Calc!$C$3&gt;=2011),H850,0)</f>
        <v>1951.82</v>
      </c>
      <c r="O850" s="61" t="n">
        <f aca="false">IF(AND(N850&gt;0,OR(Calc!$C$4="*",B850=Calc!$C$4)),N850+ROW()*0.000000001,0)</f>
        <v>1951.82000085</v>
      </c>
    </row>
    <row r="851" customFormat="false" ht="15" hidden="false" customHeight="false" outlineLevel="0" collapsed="false">
      <c r="A851" s="49" t="n">
        <v>13209</v>
      </c>
      <c r="B851" s="49" t="s">
        <v>189</v>
      </c>
      <c r="C851" s="63" t="n">
        <v>40202</v>
      </c>
      <c r="D851" s="63" t="n">
        <v>40856</v>
      </c>
      <c r="E851" s="49" t="n">
        <v>13</v>
      </c>
      <c r="F851" s="54" t="n">
        <v>0</v>
      </c>
      <c r="G851" s="54" t="n">
        <v>2922.75</v>
      </c>
      <c r="H851" s="54" t="n">
        <v>5515.31</v>
      </c>
      <c r="I851" s="54" t="n">
        <f aca="false">SUM(F851:H851)</f>
        <v>8438.06</v>
      </c>
      <c r="J851" s="49" t="n">
        <f aca="false">Calc!$C$5-D851</f>
        <v>31</v>
      </c>
      <c r="K851" s="49" t="n">
        <f aca="false">IF(J851&lt;=Calc!$C$11,4,IF(J851&lt;=Calc!$C$12,3,IF(J851&lt;=Calc!$C$13,2,1)))</f>
        <v>3</v>
      </c>
      <c r="L851" s="49" t="n">
        <f aca="false">1+(E851&gt;=Calc!$C$16)+(E851&gt;=Calc!$C$17)+(E851&gt;=Calc!$C$18)</f>
        <v>4</v>
      </c>
      <c r="M851" s="49" t="str">
        <f aca="false">IF(AND(K851=4,L851&gt;=3),"Champions",IF(AND(K851=3,L851&gt;=3),"Loyal",IF(K851&gt;=3,"Recent / New",IF(L851&gt;=3,"At Risk","Hibernating / Lost"))))</f>
        <v>Loyal</v>
      </c>
      <c r="N851" s="54" t="n">
        <f aca="false">IF(AND(Calc!$C$2&lt;=2009,Calc!$C$3&gt;=2009),F851,0)+IF(AND(Calc!$C$2&lt;=2010,Calc!$C$3&gt;=2010),G851,0)+IF(AND(Calc!$C$2&lt;=2011,Calc!$C$3&gt;=2011),H851,0)</f>
        <v>8438.06</v>
      </c>
      <c r="O851" s="61" t="n">
        <f aca="false">IF(AND(N851&gt;0,OR(Calc!$C$4="*",B851=Calc!$C$4)),N851+ROW()*0.000000001,0)</f>
        <v>8438.060000851</v>
      </c>
    </row>
    <row r="852" customFormat="false" ht="15" hidden="false" customHeight="false" outlineLevel="0" collapsed="false">
      <c r="A852" s="49" t="n">
        <v>13210</v>
      </c>
      <c r="B852" s="49" t="s">
        <v>189</v>
      </c>
      <c r="C852" s="63" t="n">
        <v>40793</v>
      </c>
      <c r="D852" s="63" t="n">
        <v>40793</v>
      </c>
      <c r="E852" s="49" t="n">
        <v>1</v>
      </c>
      <c r="F852" s="54" t="n">
        <v>0</v>
      </c>
      <c r="G852" s="54" t="n">
        <v>0</v>
      </c>
      <c r="H852" s="54" t="n">
        <v>353.48</v>
      </c>
      <c r="I852" s="54" t="n">
        <f aca="false">SUM(F852:H852)</f>
        <v>353.48</v>
      </c>
      <c r="J852" s="49" t="n">
        <f aca="false">Calc!$C$5-D852</f>
        <v>94</v>
      </c>
      <c r="K852" s="49" t="n">
        <f aca="false">IF(J852&lt;=Calc!$C$11,4,IF(J852&lt;=Calc!$C$12,3,IF(J852&lt;=Calc!$C$13,2,1)))</f>
        <v>3</v>
      </c>
      <c r="L852" s="49" t="n">
        <f aca="false">1+(E852&gt;=Calc!$C$16)+(E852&gt;=Calc!$C$17)+(E852&gt;=Calc!$C$18)</f>
        <v>1</v>
      </c>
      <c r="M852" s="49" t="str">
        <f aca="false">IF(AND(K852=4,L852&gt;=3),"Champions",IF(AND(K852=3,L852&gt;=3),"Loyal",IF(K852&gt;=3,"Recent / New",IF(L852&gt;=3,"At Risk","Hibernating / Lost"))))</f>
        <v>Recent / New</v>
      </c>
      <c r="N852" s="54" t="n">
        <f aca="false">IF(AND(Calc!$C$2&lt;=2009,Calc!$C$3&gt;=2009),F852,0)+IF(AND(Calc!$C$2&lt;=2010,Calc!$C$3&gt;=2010),G852,0)+IF(AND(Calc!$C$2&lt;=2011,Calc!$C$3&gt;=2011),H852,0)</f>
        <v>353.48</v>
      </c>
      <c r="O852" s="61" t="n">
        <f aca="false">IF(AND(N852&gt;0,OR(Calc!$C$4="*",B852=Calc!$C$4)),N852+ROW()*0.000000001,0)</f>
        <v>353.480000852</v>
      </c>
    </row>
    <row r="853" customFormat="false" ht="15" hidden="false" customHeight="false" outlineLevel="0" collapsed="false">
      <c r="A853" s="49" t="n">
        <v>13211</v>
      </c>
      <c r="B853" s="49" t="s">
        <v>189</v>
      </c>
      <c r="C853" s="63" t="n">
        <v>40153</v>
      </c>
      <c r="D853" s="63" t="n">
        <v>40876</v>
      </c>
      <c r="E853" s="49" t="n">
        <v>10</v>
      </c>
      <c r="F853" s="54" t="n">
        <v>213.39</v>
      </c>
      <c r="G853" s="54" t="n">
        <v>1398.21</v>
      </c>
      <c r="H853" s="54" t="n">
        <v>984.72</v>
      </c>
      <c r="I853" s="54" t="n">
        <f aca="false">SUM(F853:H853)</f>
        <v>2596.32</v>
      </c>
      <c r="J853" s="49" t="n">
        <f aca="false">Calc!$C$5-D853</f>
        <v>11</v>
      </c>
      <c r="K853" s="49" t="n">
        <f aca="false">IF(J853&lt;=Calc!$C$11,4,IF(J853&lt;=Calc!$C$12,3,IF(J853&lt;=Calc!$C$13,2,1)))</f>
        <v>4</v>
      </c>
      <c r="L853" s="49" t="n">
        <f aca="false">1+(E853&gt;=Calc!$C$16)+(E853&gt;=Calc!$C$17)+(E853&gt;=Calc!$C$18)</f>
        <v>4</v>
      </c>
      <c r="M853" s="49" t="str">
        <f aca="false">IF(AND(K853=4,L853&gt;=3),"Champions",IF(AND(K853=3,L853&gt;=3),"Loyal",IF(K853&gt;=3,"Recent / New",IF(L853&gt;=3,"At Risk","Hibernating / Lost"))))</f>
        <v>Champions</v>
      </c>
      <c r="N853" s="54" t="n">
        <f aca="false">IF(AND(Calc!$C$2&lt;=2009,Calc!$C$3&gt;=2009),F853,0)+IF(AND(Calc!$C$2&lt;=2010,Calc!$C$3&gt;=2010),G853,0)+IF(AND(Calc!$C$2&lt;=2011,Calc!$C$3&gt;=2011),H853,0)</f>
        <v>2596.32</v>
      </c>
      <c r="O853" s="61" t="n">
        <f aca="false">IF(AND(N853&gt;0,OR(Calc!$C$4="*",B853=Calc!$C$4)),N853+ROW()*0.000000001,0)</f>
        <v>2596.320000853</v>
      </c>
    </row>
    <row r="854" customFormat="false" ht="15" hidden="false" customHeight="false" outlineLevel="0" collapsed="false">
      <c r="A854" s="49" t="n">
        <v>13212</v>
      </c>
      <c r="B854" s="49" t="s">
        <v>189</v>
      </c>
      <c r="C854" s="63" t="n">
        <v>40825</v>
      </c>
      <c r="D854" s="63" t="n">
        <v>40867</v>
      </c>
      <c r="E854" s="49" t="n">
        <v>3</v>
      </c>
      <c r="F854" s="54" t="n">
        <v>0</v>
      </c>
      <c r="G854" s="54" t="n">
        <v>0</v>
      </c>
      <c r="H854" s="54" t="n">
        <v>779.33</v>
      </c>
      <c r="I854" s="54" t="n">
        <f aca="false">SUM(F854:H854)</f>
        <v>779.33</v>
      </c>
      <c r="J854" s="49" t="n">
        <f aca="false">Calc!$C$5-D854</f>
        <v>20</v>
      </c>
      <c r="K854" s="49" t="n">
        <f aca="false">IF(J854&lt;=Calc!$C$11,4,IF(J854&lt;=Calc!$C$12,3,IF(J854&lt;=Calc!$C$13,2,1)))</f>
        <v>4</v>
      </c>
      <c r="L854" s="49" t="n">
        <f aca="false">1+(E854&gt;=Calc!$C$16)+(E854&gt;=Calc!$C$17)+(E854&gt;=Calc!$C$18)</f>
        <v>2</v>
      </c>
      <c r="M854" s="49" t="str">
        <f aca="false">IF(AND(K854=4,L854&gt;=3),"Champions",IF(AND(K854=3,L854&gt;=3),"Loyal",IF(K854&gt;=3,"Recent / New",IF(L854&gt;=3,"At Risk","Hibernating / Lost"))))</f>
        <v>Recent / New</v>
      </c>
      <c r="N854" s="54" t="n">
        <f aca="false">IF(AND(Calc!$C$2&lt;=2009,Calc!$C$3&gt;=2009),F854,0)+IF(AND(Calc!$C$2&lt;=2010,Calc!$C$3&gt;=2010),G854,0)+IF(AND(Calc!$C$2&lt;=2011,Calc!$C$3&gt;=2011),H854,0)</f>
        <v>779.33</v>
      </c>
      <c r="O854" s="61" t="n">
        <f aca="false">IF(AND(N854&gt;0,OR(Calc!$C$4="*",B854=Calc!$C$4)),N854+ROW()*0.000000001,0)</f>
        <v>779.330000854</v>
      </c>
    </row>
    <row r="855" customFormat="false" ht="15" hidden="false" customHeight="false" outlineLevel="0" collapsed="false">
      <c r="A855" s="49" t="n">
        <v>13213</v>
      </c>
      <c r="B855" s="49" t="s">
        <v>189</v>
      </c>
      <c r="C855" s="63" t="n">
        <v>40318</v>
      </c>
      <c r="D855" s="63" t="n">
        <v>40830</v>
      </c>
      <c r="E855" s="49" t="n">
        <v>11</v>
      </c>
      <c r="F855" s="54" t="n">
        <v>0</v>
      </c>
      <c r="G855" s="54" t="n">
        <v>2316.19</v>
      </c>
      <c r="H855" s="54" t="n">
        <v>1518.43</v>
      </c>
      <c r="I855" s="54" t="n">
        <f aca="false">SUM(F855:H855)</f>
        <v>3834.62</v>
      </c>
      <c r="J855" s="49" t="n">
        <f aca="false">Calc!$C$5-D855</f>
        <v>57</v>
      </c>
      <c r="K855" s="49" t="n">
        <f aca="false">IF(J855&lt;=Calc!$C$11,4,IF(J855&lt;=Calc!$C$12,3,IF(J855&lt;=Calc!$C$13,2,1)))</f>
        <v>3</v>
      </c>
      <c r="L855" s="49" t="n">
        <f aca="false">1+(E855&gt;=Calc!$C$16)+(E855&gt;=Calc!$C$17)+(E855&gt;=Calc!$C$18)</f>
        <v>4</v>
      </c>
      <c r="M855" s="49" t="str">
        <f aca="false">IF(AND(K855=4,L855&gt;=3),"Champions",IF(AND(K855=3,L855&gt;=3),"Loyal",IF(K855&gt;=3,"Recent / New",IF(L855&gt;=3,"At Risk","Hibernating / Lost"))))</f>
        <v>Loyal</v>
      </c>
      <c r="N855" s="54" t="n">
        <f aca="false">IF(AND(Calc!$C$2&lt;=2009,Calc!$C$3&gt;=2009),F855,0)+IF(AND(Calc!$C$2&lt;=2010,Calc!$C$3&gt;=2010),G855,0)+IF(AND(Calc!$C$2&lt;=2011,Calc!$C$3&gt;=2011),H855,0)</f>
        <v>3834.62</v>
      </c>
      <c r="O855" s="61" t="n">
        <f aca="false">IF(AND(N855&gt;0,OR(Calc!$C$4="*",B855=Calc!$C$4)),N855+ROW()*0.000000001,0)</f>
        <v>3834.620000855</v>
      </c>
    </row>
    <row r="856" customFormat="false" ht="15" hidden="false" customHeight="false" outlineLevel="0" collapsed="false">
      <c r="A856" s="49" t="n">
        <v>13214</v>
      </c>
      <c r="B856" s="49" t="s">
        <v>189</v>
      </c>
      <c r="C856" s="63" t="n">
        <v>40240</v>
      </c>
      <c r="D856" s="63" t="n">
        <v>40469</v>
      </c>
      <c r="E856" s="49" t="n">
        <v>7</v>
      </c>
      <c r="F856" s="54" t="n">
        <v>0</v>
      </c>
      <c r="G856" s="54" t="n">
        <v>3264.23</v>
      </c>
      <c r="H856" s="54" t="n">
        <v>0</v>
      </c>
      <c r="I856" s="54" t="n">
        <f aca="false">SUM(F856:H856)</f>
        <v>3264.23</v>
      </c>
      <c r="J856" s="49" t="n">
        <f aca="false">Calc!$C$5-D856</f>
        <v>418</v>
      </c>
      <c r="K856" s="49" t="n">
        <f aca="false">IF(J856&lt;=Calc!$C$11,4,IF(J856&lt;=Calc!$C$12,3,IF(J856&lt;=Calc!$C$13,2,1)))</f>
        <v>1</v>
      </c>
      <c r="L856" s="49" t="n">
        <f aca="false">1+(E856&gt;=Calc!$C$16)+(E856&gt;=Calc!$C$17)+(E856&gt;=Calc!$C$18)</f>
        <v>3</v>
      </c>
      <c r="M856" s="49" t="str">
        <f aca="false">IF(AND(K856=4,L856&gt;=3),"Champions",IF(AND(K856=3,L856&gt;=3),"Loyal",IF(K856&gt;=3,"Recent / New",IF(L856&gt;=3,"At Risk","Hibernating / Lost"))))</f>
        <v>At Risk</v>
      </c>
      <c r="N856" s="54" t="n">
        <f aca="false">IF(AND(Calc!$C$2&lt;=2009,Calc!$C$3&gt;=2009),F856,0)+IF(AND(Calc!$C$2&lt;=2010,Calc!$C$3&gt;=2010),G856,0)+IF(AND(Calc!$C$2&lt;=2011,Calc!$C$3&gt;=2011),H856,0)</f>
        <v>3264.23</v>
      </c>
      <c r="O856" s="61" t="n">
        <f aca="false">IF(AND(N856&gt;0,OR(Calc!$C$4="*",B856=Calc!$C$4)),N856+ROW()*0.000000001,0)</f>
        <v>3264.230000856</v>
      </c>
    </row>
    <row r="857" customFormat="false" ht="15" hidden="false" customHeight="false" outlineLevel="0" collapsed="false">
      <c r="A857" s="49" t="n">
        <v>13215</v>
      </c>
      <c r="B857" s="49" t="s">
        <v>189</v>
      </c>
      <c r="C857" s="63" t="n">
        <v>40484</v>
      </c>
      <c r="D857" s="63" t="n">
        <v>40484</v>
      </c>
      <c r="E857" s="49" t="n">
        <v>1</v>
      </c>
      <c r="F857" s="54" t="n">
        <v>0</v>
      </c>
      <c r="G857" s="54" t="n">
        <v>81.6</v>
      </c>
      <c r="H857" s="54" t="n">
        <v>0</v>
      </c>
      <c r="I857" s="54" t="n">
        <f aca="false">SUM(F857:H857)</f>
        <v>81.6</v>
      </c>
      <c r="J857" s="49" t="n">
        <f aca="false">Calc!$C$5-D857</f>
        <v>403</v>
      </c>
      <c r="K857" s="49" t="n">
        <f aca="false">IF(J857&lt;=Calc!$C$11,4,IF(J857&lt;=Calc!$C$12,3,IF(J857&lt;=Calc!$C$13,2,1)))</f>
        <v>1</v>
      </c>
      <c r="L857" s="49" t="n">
        <f aca="false">1+(E857&gt;=Calc!$C$16)+(E857&gt;=Calc!$C$17)+(E857&gt;=Calc!$C$18)</f>
        <v>1</v>
      </c>
      <c r="M857" s="49" t="str">
        <f aca="false">IF(AND(K857=4,L857&gt;=3),"Champions",IF(AND(K857=3,L857&gt;=3),"Loyal",IF(K857&gt;=3,"Recent / New",IF(L857&gt;=3,"At Risk","Hibernating / Lost"))))</f>
        <v>Hibernating / Lost</v>
      </c>
      <c r="N857" s="54" t="n">
        <f aca="false">IF(AND(Calc!$C$2&lt;=2009,Calc!$C$3&gt;=2009),F857,0)+IF(AND(Calc!$C$2&lt;=2010,Calc!$C$3&gt;=2010),G857,0)+IF(AND(Calc!$C$2&lt;=2011,Calc!$C$3&gt;=2011),H857,0)</f>
        <v>81.6</v>
      </c>
      <c r="O857" s="61" t="n">
        <f aca="false">IF(AND(N857&gt;0,OR(Calc!$C$4="*",B857=Calc!$C$4)),N857+ROW()*0.000000001,0)</f>
        <v>81.600000857</v>
      </c>
    </row>
    <row r="858" customFormat="false" ht="15" hidden="false" customHeight="false" outlineLevel="0" collapsed="false">
      <c r="A858" s="49" t="n">
        <v>13216</v>
      </c>
      <c r="B858" s="49" t="s">
        <v>189</v>
      </c>
      <c r="C858" s="63" t="n">
        <v>40619</v>
      </c>
      <c r="D858" s="63" t="n">
        <v>40619</v>
      </c>
      <c r="E858" s="49" t="n">
        <v>1</v>
      </c>
      <c r="F858" s="54" t="n">
        <v>0</v>
      </c>
      <c r="G858" s="54" t="n">
        <v>0</v>
      </c>
      <c r="H858" s="54" t="n">
        <v>333.74</v>
      </c>
      <c r="I858" s="54" t="n">
        <f aca="false">SUM(F858:H858)</f>
        <v>333.74</v>
      </c>
      <c r="J858" s="49" t="n">
        <f aca="false">Calc!$C$5-D858</f>
        <v>268</v>
      </c>
      <c r="K858" s="49" t="n">
        <f aca="false">IF(J858&lt;=Calc!$C$11,4,IF(J858&lt;=Calc!$C$12,3,IF(J858&lt;=Calc!$C$13,2,1)))</f>
        <v>2</v>
      </c>
      <c r="L858" s="49" t="n">
        <f aca="false">1+(E858&gt;=Calc!$C$16)+(E858&gt;=Calc!$C$17)+(E858&gt;=Calc!$C$18)</f>
        <v>1</v>
      </c>
      <c r="M858" s="49" t="str">
        <f aca="false">IF(AND(K858=4,L858&gt;=3),"Champions",IF(AND(K858=3,L858&gt;=3),"Loyal",IF(K858&gt;=3,"Recent / New",IF(L858&gt;=3,"At Risk","Hibernating / Lost"))))</f>
        <v>Hibernating / Lost</v>
      </c>
      <c r="N858" s="54" t="n">
        <f aca="false">IF(AND(Calc!$C$2&lt;=2009,Calc!$C$3&gt;=2009),F858,0)+IF(AND(Calc!$C$2&lt;=2010,Calc!$C$3&gt;=2010),G858,0)+IF(AND(Calc!$C$2&lt;=2011,Calc!$C$3&gt;=2011),H858,0)</f>
        <v>333.74</v>
      </c>
      <c r="O858" s="61" t="n">
        <f aca="false">IF(AND(N858&gt;0,OR(Calc!$C$4="*",B858=Calc!$C$4)),N858+ROW()*0.000000001,0)</f>
        <v>333.740000858</v>
      </c>
    </row>
    <row r="859" customFormat="false" ht="15" hidden="false" customHeight="false" outlineLevel="0" collapsed="false">
      <c r="A859" s="49" t="n">
        <v>13217</v>
      </c>
      <c r="B859" s="49" t="s">
        <v>189</v>
      </c>
      <c r="C859" s="63" t="n">
        <v>40231</v>
      </c>
      <c r="D859" s="63" t="n">
        <v>40764</v>
      </c>
      <c r="E859" s="49" t="n">
        <v>4</v>
      </c>
      <c r="F859" s="54" t="n">
        <v>0</v>
      </c>
      <c r="G859" s="54" t="n">
        <v>132.5</v>
      </c>
      <c r="H859" s="54" t="n">
        <v>133.62</v>
      </c>
      <c r="I859" s="54" t="n">
        <f aca="false">SUM(F859:H859)</f>
        <v>266.12</v>
      </c>
      <c r="J859" s="49" t="n">
        <f aca="false">Calc!$C$5-D859</f>
        <v>123</v>
      </c>
      <c r="K859" s="49" t="n">
        <f aca="false">IF(J859&lt;=Calc!$C$11,4,IF(J859&lt;=Calc!$C$12,3,IF(J859&lt;=Calc!$C$13,2,1)))</f>
        <v>2</v>
      </c>
      <c r="L859" s="49" t="n">
        <f aca="false">1+(E859&gt;=Calc!$C$16)+(E859&gt;=Calc!$C$17)+(E859&gt;=Calc!$C$18)</f>
        <v>3</v>
      </c>
      <c r="M859" s="49" t="str">
        <f aca="false">IF(AND(K859=4,L859&gt;=3),"Champions",IF(AND(K859=3,L859&gt;=3),"Loyal",IF(K859&gt;=3,"Recent / New",IF(L859&gt;=3,"At Risk","Hibernating / Lost"))))</f>
        <v>At Risk</v>
      </c>
      <c r="N859" s="54" t="n">
        <f aca="false">IF(AND(Calc!$C$2&lt;=2009,Calc!$C$3&gt;=2009),F859,0)+IF(AND(Calc!$C$2&lt;=2010,Calc!$C$3&gt;=2010),G859,0)+IF(AND(Calc!$C$2&lt;=2011,Calc!$C$3&gt;=2011),H859,0)</f>
        <v>266.12</v>
      </c>
      <c r="O859" s="61" t="n">
        <f aca="false">IF(AND(N859&gt;0,OR(Calc!$C$4="*",B859=Calc!$C$4)),N859+ROW()*0.000000001,0)</f>
        <v>266.120000859</v>
      </c>
    </row>
    <row r="860" customFormat="false" ht="15" hidden="false" customHeight="false" outlineLevel="0" collapsed="false">
      <c r="A860" s="49" t="n">
        <v>13218</v>
      </c>
      <c r="B860" s="49" t="s">
        <v>189</v>
      </c>
      <c r="C860" s="63" t="n">
        <v>40759</v>
      </c>
      <c r="D860" s="63" t="n">
        <v>40759</v>
      </c>
      <c r="E860" s="49" t="n">
        <v>1</v>
      </c>
      <c r="F860" s="54" t="n">
        <v>0</v>
      </c>
      <c r="G860" s="54" t="n">
        <v>0</v>
      </c>
      <c r="H860" s="54" t="n">
        <v>62.64</v>
      </c>
      <c r="I860" s="54" t="n">
        <f aca="false">SUM(F860:H860)</f>
        <v>62.64</v>
      </c>
      <c r="J860" s="49" t="n">
        <f aca="false">Calc!$C$5-D860</f>
        <v>128</v>
      </c>
      <c r="K860" s="49" t="n">
        <f aca="false">IF(J860&lt;=Calc!$C$11,4,IF(J860&lt;=Calc!$C$12,3,IF(J860&lt;=Calc!$C$13,2,1)))</f>
        <v>2</v>
      </c>
      <c r="L860" s="49" t="n">
        <f aca="false">1+(E860&gt;=Calc!$C$16)+(E860&gt;=Calc!$C$17)+(E860&gt;=Calc!$C$18)</f>
        <v>1</v>
      </c>
      <c r="M860" s="49" t="str">
        <f aca="false">IF(AND(K860=4,L860&gt;=3),"Champions",IF(AND(K860=3,L860&gt;=3),"Loyal",IF(K860&gt;=3,"Recent / New",IF(L860&gt;=3,"At Risk","Hibernating / Lost"))))</f>
        <v>Hibernating / Lost</v>
      </c>
      <c r="N860" s="54" t="n">
        <f aca="false">IF(AND(Calc!$C$2&lt;=2009,Calc!$C$3&gt;=2009),F860,0)+IF(AND(Calc!$C$2&lt;=2010,Calc!$C$3&gt;=2010),G860,0)+IF(AND(Calc!$C$2&lt;=2011,Calc!$C$3&gt;=2011),H860,0)</f>
        <v>62.64</v>
      </c>
      <c r="O860" s="61" t="n">
        <f aca="false">IF(AND(N860&gt;0,OR(Calc!$C$4="*",B860=Calc!$C$4)),N860+ROW()*0.000000001,0)</f>
        <v>62.64000086</v>
      </c>
    </row>
    <row r="861" customFormat="false" ht="15" hidden="false" customHeight="false" outlineLevel="0" collapsed="false">
      <c r="A861" s="49" t="n">
        <v>13219</v>
      </c>
      <c r="B861" s="49" t="s">
        <v>189</v>
      </c>
      <c r="C861" s="63" t="n">
        <v>40268</v>
      </c>
      <c r="D861" s="63" t="n">
        <v>40268</v>
      </c>
      <c r="E861" s="49" t="n">
        <v>1</v>
      </c>
      <c r="F861" s="54" t="n">
        <v>0</v>
      </c>
      <c r="G861" s="54" t="n">
        <v>76.23</v>
      </c>
      <c r="H861" s="54" t="n">
        <v>0</v>
      </c>
      <c r="I861" s="54" t="n">
        <f aca="false">SUM(F861:H861)</f>
        <v>76.23</v>
      </c>
      <c r="J861" s="49" t="n">
        <f aca="false">Calc!$C$5-D861</f>
        <v>619</v>
      </c>
      <c r="K861" s="49" t="n">
        <f aca="false">IF(J861&lt;=Calc!$C$11,4,IF(J861&lt;=Calc!$C$12,3,IF(J861&lt;=Calc!$C$13,2,1)))</f>
        <v>1</v>
      </c>
      <c r="L861" s="49" t="n">
        <f aca="false">1+(E861&gt;=Calc!$C$16)+(E861&gt;=Calc!$C$17)+(E861&gt;=Calc!$C$18)</f>
        <v>1</v>
      </c>
      <c r="M861" s="49" t="str">
        <f aca="false">IF(AND(K861=4,L861&gt;=3),"Champions",IF(AND(K861=3,L861&gt;=3),"Loyal",IF(K861&gt;=3,"Recent / New",IF(L861&gt;=3,"At Risk","Hibernating / Lost"))))</f>
        <v>Hibernating / Lost</v>
      </c>
      <c r="N861" s="54" t="n">
        <f aca="false">IF(AND(Calc!$C$2&lt;=2009,Calc!$C$3&gt;=2009),F861,0)+IF(AND(Calc!$C$2&lt;=2010,Calc!$C$3&gt;=2010),G861,0)+IF(AND(Calc!$C$2&lt;=2011,Calc!$C$3&gt;=2011),H861,0)</f>
        <v>76.23</v>
      </c>
      <c r="O861" s="61" t="n">
        <f aca="false">IF(AND(N861&gt;0,OR(Calc!$C$4="*",B861=Calc!$C$4)),N861+ROW()*0.000000001,0)</f>
        <v>76.230000861</v>
      </c>
    </row>
    <row r="862" customFormat="false" ht="15" hidden="false" customHeight="false" outlineLevel="0" collapsed="false">
      <c r="A862" s="49" t="n">
        <v>13220</v>
      </c>
      <c r="B862" s="49" t="s">
        <v>189</v>
      </c>
      <c r="C862" s="63" t="n">
        <v>40311</v>
      </c>
      <c r="D862" s="63" t="n">
        <v>40808</v>
      </c>
      <c r="E862" s="49" t="n">
        <v>5</v>
      </c>
      <c r="F862" s="54" t="n">
        <v>0</v>
      </c>
      <c r="G862" s="54" t="n">
        <v>516.8</v>
      </c>
      <c r="H862" s="54" t="n">
        <v>819.29</v>
      </c>
      <c r="I862" s="54" t="n">
        <f aca="false">SUM(F862:H862)</f>
        <v>1336.09</v>
      </c>
      <c r="J862" s="49" t="n">
        <f aca="false">Calc!$C$5-D862</f>
        <v>79</v>
      </c>
      <c r="K862" s="49" t="n">
        <f aca="false">IF(J862&lt;=Calc!$C$11,4,IF(J862&lt;=Calc!$C$12,3,IF(J862&lt;=Calc!$C$13,2,1)))</f>
        <v>3</v>
      </c>
      <c r="L862" s="49" t="n">
        <f aca="false">1+(E862&gt;=Calc!$C$16)+(E862&gt;=Calc!$C$17)+(E862&gt;=Calc!$C$18)</f>
        <v>3</v>
      </c>
      <c r="M862" s="49" t="str">
        <f aca="false">IF(AND(K862=4,L862&gt;=3),"Champions",IF(AND(K862=3,L862&gt;=3),"Loyal",IF(K862&gt;=3,"Recent / New",IF(L862&gt;=3,"At Risk","Hibernating / Lost"))))</f>
        <v>Loyal</v>
      </c>
      <c r="N862" s="54" t="n">
        <f aca="false">IF(AND(Calc!$C$2&lt;=2009,Calc!$C$3&gt;=2009),F862,0)+IF(AND(Calc!$C$2&lt;=2010,Calc!$C$3&gt;=2010),G862,0)+IF(AND(Calc!$C$2&lt;=2011,Calc!$C$3&gt;=2011),H862,0)</f>
        <v>1336.09</v>
      </c>
      <c r="O862" s="61" t="n">
        <f aca="false">IF(AND(N862&gt;0,OR(Calc!$C$4="*",B862=Calc!$C$4)),N862+ROW()*0.000000001,0)</f>
        <v>1336.090000862</v>
      </c>
    </row>
    <row r="863" customFormat="false" ht="15" hidden="false" customHeight="false" outlineLevel="0" collapsed="false">
      <c r="A863" s="49" t="n">
        <v>13221</v>
      </c>
      <c r="B863" s="49" t="s">
        <v>189</v>
      </c>
      <c r="C863" s="63" t="n">
        <v>40527</v>
      </c>
      <c r="D863" s="63" t="n">
        <v>40646</v>
      </c>
      <c r="E863" s="49" t="n">
        <v>2</v>
      </c>
      <c r="F863" s="54" t="n">
        <v>0</v>
      </c>
      <c r="G863" s="54" t="n">
        <v>498.16</v>
      </c>
      <c r="H863" s="54" t="n">
        <v>346.7</v>
      </c>
      <c r="I863" s="54" t="n">
        <f aca="false">SUM(F863:H863)</f>
        <v>844.86</v>
      </c>
      <c r="J863" s="49" t="n">
        <f aca="false">Calc!$C$5-D863</f>
        <v>241</v>
      </c>
      <c r="K863" s="49" t="n">
        <f aca="false">IF(J863&lt;=Calc!$C$11,4,IF(J863&lt;=Calc!$C$12,3,IF(J863&lt;=Calc!$C$13,2,1)))</f>
        <v>2</v>
      </c>
      <c r="L863" s="49" t="n">
        <f aca="false">1+(E863&gt;=Calc!$C$16)+(E863&gt;=Calc!$C$17)+(E863&gt;=Calc!$C$18)</f>
        <v>2</v>
      </c>
      <c r="M863" s="49" t="str">
        <f aca="false">IF(AND(K863=4,L863&gt;=3),"Champions",IF(AND(K863=3,L863&gt;=3),"Loyal",IF(K863&gt;=3,"Recent / New",IF(L863&gt;=3,"At Risk","Hibernating / Lost"))))</f>
        <v>Hibernating / Lost</v>
      </c>
      <c r="N863" s="54" t="n">
        <f aca="false">IF(AND(Calc!$C$2&lt;=2009,Calc!$C$3&gt;=2009),F863,0)+IF(AND(Calc!$C$2&lt;=2010,Calc!$C$3&gt;=2010),G863,0)+IF(AND(Calc!$C$2&lt;=2011,Calc!$C$3&gt;=2011),H863,0)</f>
        <v>844.86</v>
      </c>
      <c r="O863" s="61" t="n">
        <f aca="false">IF(AND(N863&gt;0,OR(Calc!$C$4="*",B863=Calc!$C$4)),N863+ROW()*0.000000001,0)</f>
        <v>844.860000863</v>
      </c>
    </row>
    <row r="864" customFormat="false" ht="15" hidden="false" customHeight="false" outlineLevel="0" collapsed="false">
      <c r="A864" s="49" t="n">
        <v>13222</v>
      </c>
      <c r="B864" s="49" t="s">
        <v>189</v>
      </c>
      <c r="C864" s="63" t="n">
        <v>40309</v>
      </c>
      <c r="D864" s="63" t="n">
        <v>40309</v>
      </c>
      <c r="E864" s="49" t="n">
        <v>1</v>
      </c>
      <c r="F864" s="54" t="n">
        <v>0</v>
      </c>
      <c r="G864" s="54" t="n">
        <v>88.5</v>
      </c>
      <c r="H864" s="54" t="n">
        <v>0</v>
      </c>
      <c r="I864" s="54" t="n">
        <f aca="false">SUM(F864:H864)</f>
        <v>88.5</v>
      </c>
      <c r="J864" s="49" t="n">
        <f aca="false">Calc!$C$5-D864</f>
        <v>578</v>
      </c>
      <c r="K864" s="49" t="n">
        <f aca="false">IF(J864&lt;=Calc!$C$11,4,IF(J864&lt;=Calc!$C$12,3,IF(J864&lt;=Calc!$C$13,2,1)))</f>
        <v>1</v>
      </c>
      <c r="L864" s="49" t="n">
        <f aca="false">1+(E864&gt;=Calc!$C$16)+(E864&gt;=Calc!$C$17)+(E864&gt;=Calc!$C$18)</f>
        <v>1</v>
      </c>
      <c r="M864" s="49" t="str">
        <f aca="false">IF(AND(K864=4,L864&gt;=3),"Champions",IF(AND(K864=3,L864&gt;=3),"Loyal",IF(K864&gt;=3,"Recent / New",IF(L864&gt;=3,"At Risk","Hibernating / Lost"))))</f>
        <v>Hibernating / Lost</v>
      </c>
      <c r="N864" s="54" t="n">
        <f aca="false">IF(AND(Calc!$C$2&lt;=2009,Calc!$C$3&gt;=2009),F864,0)+IF(AND(Calc!$C$2&lt;=2010,Calc!$C$3&gt;=2010),G864,0)+IF(AND(Calc!$C$2&lt;=2011,Calc!$C$3&gt;=2011),H864,0)</f>
        <v>88.5</v>
      </c>
      <c r="O864" s="61" t="n">
        <f aca="false">IF(AND(N864&gt;0,OR(Calc!$C$4="*",B864=Calc!$C$4)),N864+ROW()*0.000000001,0)</f>
        <v>88.500000864</v>
      </c>
    </row>
    <row r="865" customFormat="false" ht="15" hidden="false" customHeight="false" outlineLevel="0" collapsed="false">
      <c r="A865" s="49" t="n">
        <v>13223</v>
      </c>
      <c r="B865" s="49" t="s">
        <v>189</v>
      </c>
      <c r="C865" s="63" t="n">
        <v>40221</v>
      </c>
      <c r="D865" s="63" t="n">
        <v>40686</v>
      </c>
      <c r="E865" s="49" t="n">
        <v>6</v>
      </c>
      <c r="F865" s="54" t="n">
        <v>0</v>
      </c>
      <c r="G865" s="54" t="n">
        <v>805.92</v>
      </c>
      <c r="H865" s="54" t="n">
        <v>163.2</v>
      </c>
      <c r="I865" s="54" t="n">
        <f aca="false">SUM(F865:H865)</f>
        <v>969.12</v>
      </c>
      <c r="J865" s="49" t="n">
        <f aca="false">Calc!$C$5-D865</f>
        <v>201</v>
      </c>
      <c r="K865" s="49" t="n">
        <f aca="false">IF(J865&lt;=Calc!$C$11,4,IF(J865&lt;=Calc!$C$12,3,IF(J865&lt;=Calc!$C$13,2,1)))</f>
        <v>2</v>
      </c>
      <c r="L865" s="49" t="n">
        <f aca="false">1+(E865&gt;=Calc!$C$16)+(E865&gt;=Calc!$C$17)+(E865&gt;=Calc!$C$18)</f>
        <v>3</v>
      </c>
      <c r="M865" s="49" t="str">
        <f aca="false">IF(AND(K865=4,L865&gt;=3),"Champions",IF(AND(K865=3,L865&gt;=3),"Loyal",IF(K865&gt;=3,"Recent / New",IF(L865&gt;=3,"At Risk","Hibernating / Lost"))))</f>
        <v>At Risk</v>
      </c>
      <c r="N865" s="54" t="n">
        <f aca="false">IF(AND(Calc!$C$2&lt;=2009,Calc!$C$3&gt;=2009),F865,0)+IF(AND(Calc!$C$2&lt;=2010,Calc!$C$3&gt;=2010),G865,0)+IF(AND(Calc!$C$2&lt;=2011,Calc!$C$3&gt;=2011),H865,0)</f>
        <v>969.12</v>
      </c>
      <c r="O865" s="61" t="n">
        <f aca="false">IF(AND(N865&gt;0,OR(Calc!$C$4="*",B865=Calc!$C$4)),N865+ROW()*0.000000001,0)</f>
        <v>969.120000865</v>
      </c>
    </row>
    <row r="866" customFormat="false" ht="15" hidden="false" customHeight="false" outlineLevel="0" collapsed="false">
      <c r="A866" s="49" t="n">
        <v>13224</v>
      </c>
      <c r="B866" s="49" t="s">
        <v>189</v>
      </c>
      <c r="C866" s="63" t="n">
        <v>40735</v>
      </c>
      <c r="D866" s="63" t="n">
        <v>40826</v>
      </c>
      <c r="E866" s="49" t="n">
        <v>2</v>
      </c>
      <c r="F866" s="54" t="n">
        <v>0</v>
      </c>
      <c r="G866" s="54" t="n">
        <v>0</v>
      </c>
      <c r="H866" s="54" t="n">
        <v>2147.85</v>
      </c>
      <c r="I866" s="54" t="n">
        <f aca="false">SUM(F866:H866)</f>
        <v>2147.85</v>
      </c>
      <c r="J866" s="49" t="n">
        <f aca="false">Calc!$C$5-D866</f>
        <v>61</v>
      </c>
      <c r="K866" s="49" t="n">
        <f aca="false">IF(J866&lt;=Calc!$C$11,4,IF(J866&lt;=Calc!$C$12,3,IF(J866&lt;=Calc!$C$13,2,1)))</f>
        <v>3</v>
      </c>
      <c r="L866" s="49" t="n">
        <f aca="false">1+(E866&gt;=Calc!$C$16)+(E866&gt;=Calc!$C$17)+(E866&gt;=Calc!$C$18)</f>
        <v>2</v>
      </c>
      <c r="M866" s="49" t="str">
        <f aca="false">IF(AND(K866=4,L866&gt;=3),"Champions",IF(AND(K866=3,L866&gt;=3),"Loyal",IF(K866&gt;=3,"Recent / New",IF(L866&gt;=3,"At Risk","Hibernating / Lost"))))</f>
        <v>Recent / New</v>
      </c>
      <c r="N866" s="54" t="n">
        <f aca="false">IF(AND(Calc!$C$2&lt;=2009,Calc!$C$3&gt;=2009),F866,0)+IF(AND(Calc!$C$2&lt;=2010,Calc!$C$3&gt;=2010),G866,0)+IF(AND(Calc!$C$2&lt;=2011,Calc!$C$3&gt;=2011),H866,0)</f>
        <v>2147.85</v>
      </c>
      <c r="O866" s="61" t="n">
        <f aca="false">IF(AND(N866&gt;0,OR(Calc!$C$4="*",B866=Calc!$C$4)),N866+ROW()*0.000000001,0)</f>
        <v>2147.850000866</v>
      </c>
    </row>
    <row r="867" customFormat="false" ht="15" hidden="false" customHeight="false" outlineLevel="0" collapsed="false">
      <c r="A867" s="49" t="n">
        <v>13225</v>
      </c>
      <c r="B867" s="49" t="s">
        <v>189</v>
      </c>
      <c r="C867" s="63" t="n">
        <v>40164</v>
      </c>
      <c r="D867" s="63" t="n">
        <v>40883</v>
      </c>
      <c r="E867" s="49" t="n">
        <v>16</v>
      </c>
      <c r="F867" s="54" t="n">
        <v>1425.3</v>
      </c>
      <c r="G867" s="54" t="n">
        <v>9577.65</v>
      </c>
      <c r="H867" s="54" t="n">
        <v>4876.32</v>
      </c>
      <c r="I867" s="54" t="n">
        <f aca="false">SUM(F867:H867)</f>
        <v>15879.27</v>
      </c>
      <c r="J867" s="49" t="n">
        <f aca="false">Calc!$C$5-D867</f>
        <v>4</v>
      </c>
      <c r="K867" s="49" t="n">
        <f aca="false">IF(J867&lt;=Calc!$C$11,4,IF(J867&lt;=Calc!$C$12,3,IF(J867&lt;=Calc!$C$13,2,1)))</f>
        <v>4</v>
      </c>
      <c r="L867" s="49" t="n">
        <f aca="false">1+(E867&gt;=Calc!$C$16)+(E867&gt;=Calc!$C$17)+(E867&gt;=Calc!$C$18)</f>
        <v>4</v>
      </c>
      <c r="M867" s="49" t="str">
        <f aca="false">IF(AND(K867=4,L867&gt;=3),"Champions",IF(AND(K867=3,L867&gt;=3),"Loyal",IF(K867&gt;=3,"Recent / New",IF(L867&gt;=3,"At Risk","Hibernating / Lost"))))</f>
        <v>Champions</v>
      </c>
      <c r="N867" s="54" t="n">
        <f aca="false">IF(AND(Calc!$C$2&lt;=2009,Calc!$C$3&gt;=2009),F867,0)+IF(AND(Calc!$C$2&lt;=2010,Calc!$C$3&gt;=2010),G867,0)+IF(AND(Calc!$C$2&lt;=2011,Calc!$C$3&gt;=2011),H867,0)</f>
        <v>15879.27</v>
      </c>
      <c r="O867" s="61" t="n">
        <f aca="false">IF(AND(N867&gt;0,OR(Calc!$C$4="*",B867=Calc!$C$4)),N867+ROW()*0.000000001,0)</f>
        <v>15879.270000867</v>
      </c>
    </row>
    <row r="868" customFormat="false" ht="15" hidden="false" customHeight="false" outlineLevel="0" collapsed="false">
      <c r="A868" s="49" t="n">
        <v>13226</v>
      </c>
      <c r="B868" s="49" t="s">
        <v>189</v>
      </c>
      <c r="C868" s="63" t="n">
        <v>40493</v>
      </c>
      <c r="D868" s="63" t="n">
        <v>40613</v>
      </c>
      <c r="E868" s="49" t="n">
        <v>2</v>
      </c>
      <c r="F868" s="54" t="n">
        <v>0</v>
      </c>
      <c r="G868" s="54" t="n">
        <v>204.25</v>
      </c>
      <c r="H868" s="54" t="n">
        <v>108.21</v>
      </c>
      <c r="I868" s="54" t="n">
        <f aca="false">SUM(F868:H868)</f>
        <v>312.46</v>
      </c>
      <c r="J868" s="49" t="n">
        <f aca="false">Calc!$C$5-D868</f>
        <v>274</v>
      </c>
      <c r="K868" s="49" t="n">
        <f aca="false">IF(J868&lt;=Calc!$C$11,4,IF(J868&lt;=Calc!$C$12,3,IF(J868&lt;=Calc!$C$13,2,1)))</f>
        <v>2</v>
      </c>
      <c r="L868" s="49" t="n">
        <f aca="false">1+(E868&gt;=Calc!$C$16)+(E868&gt;=Calc!$C$17)+(E868&gt;=Calc!$C$18)</f>
        <v>2</v>
      </c>
      <c r="M868" s="49" t="str">
        <f aca="false">IF(AND(K868=4,L868&gt;=3),"Champions",IF(AND(K868=3,L868&gt;=3),"Loyal",IF(K868&gt;=3,"Recent / New",IF(L868&gt;=3,"At Risk","Hibernating / Lost"))))</f>
        <v>Hibernating / Lost</v>
      </c>
      <c r="N868" s="54" t="n">
        <f aca="false">IF(AND(Calc!$C$2&lt;=2009,Calc!$C$3&gt;=2009),F868,0)+IF(AND(Calc!$C$2&lt;=2010,Calc!$C$3&gt;=2010),G868,0)+IF(AND(Calc!$C$2&lt;=2011,Calc!$C$3&gt;=2011),H868,0)</f>
        <v>312.46</v>
      </c>
      <c r="O868" s="61" t="n">
        <f aca="false">IF(AND(N868&gt;0,OR(Calc!$C$4="*",B868=Calc!$C$4)),N868+ROW()*0.000000001,0)</f>
        <v>312.460000868</v>
      </c>
    </row>
    <row r="869" customFormat="false" ht="15" hidden="false" customHeight="false" outlineLevel="0" collapsed="false">
      <c r="A869" s="49" t="n">
        <v>13227</v>
      </c>
      <c r="B869" s="49" t="s">
        <v>189</v>
      </c>
      <c r="C869" s="63" t="n">
        <v>40685</v>
      </c>
      <c r="D869" s="63" t="n">
        <v>40685</v>
      </c>
      <c r="E869" s="49" t="n">
        <v>1</v>
      </c>
      <c r="F869" s="54" t="n">
        <v>0</v>
      </c>
      <c r="G869" s="54" t="n">
        <v>0</v>
      </c>
      <c r="H869" s="54" t="n">
        <v>257.7</v>
      </c>
      <c r="I869" s="54" t="n">
        <f aca="false">SUM(F869:H869)</f>
        <v>257.7</v>
      </c>
      <c r="J869" s="49" t="n">
        <f aca="false">Calc!$C$5-D869</f>
        <v>202</v>
      </c>
      <c r="K869" s="49" t="n">
        <f aca="false">IF(J869&lt;=Calc!$C$11,4,IF(J869&lt;=Calc!$C$12,3,IF(J869&lt;=Calc!$C$13,2,1)))</f>
        <v>2</v>
      </c>
      <c r="L869" s="49" t="n">
        <f aca="false">1+(E869&gt;=Calc!$C$16)+(E869&gt;=Calc!$C$17)+(E869&gt;=Calc!$C$18)</f>
        <v>1</v>
      </c>
      <c r="M869" s="49" t="str">
        <f aca="false">IF(AND(K869=4,L869&gt;=3),"Champions",IF(AND(K869=3,L869&gt;=3),"Loyal",IF(K869&gt;=3,"Recent / New",IF(L869&gt;=3,"At Risk","Hibernating / Lost"))))</f>
        <v>Hibernating / Lost</v>
      </c>
      <c r="N869" s="54" t="n">
        <f aca="false">IF(AND(Calc!$C$2&lt;=2009,Calc!$C$3&gt;=2009),F869,0)+IF(AND(Calc!$C$2&lt;=2010,Calc!$C$3&gt;=2010),G869,0)+IF(AND(Calc!$C$2&lt;=2011,Calc!$C$3&gt;=2011),H869,0)</f>
        <v>257.7</v>
      </c>
      <c r="O869" s="61" t="n">
        <f aca="false">IF(AND(N869&gt;0,OR(Calc!$C$4="*",B869=Calc!$C$4)),N869+ROW()*0.000000001,0)</f>
        <v>257.700000869</v>
      </c>
    </row>
    <row r="870" customFormat="false" ht="15" hidden="false" customHeight="false" outlineLevel="0" collapsed="false">
      <c r="A870" s="49" t="n">
        <v>13228</v>
      </c>
      <c r="B870" s="49" t="s">
        <v>189</v>
      </c>
      <c r="C870" s="63" t="n">
        <v>40805</v>
      </c>
      <c r="D870" s="63" t="n">
        <v>40805</v>
      </c>
      <c r="E870" s="49" t="n">
        <v>1</v>
      </c>
      <c r="F870" s="54" t="n">
        <v>0</v>
      </c>
      <c r="G870" s="54" t="n">
        <v>0</v>
      </c>
      <c r="H870" s="54" t="n">
        <v>358</v>
      </c>
      <c r="I870" s="54" t="n">
        <f aca="false">SUM(F870:H870)</f>
        <v>358</v>
      </c>
      <c r="J870" s="49" t="n">
        <f aca="false">Calc!$C$5-D870</f>
        <v>82</v>
      </c>
      <c r="K870" s="49" t="n">
        <f aca="false">IF(J870&lt;=Calc!$C$11,4,IF(J870&lt;=Calc!$C$12,3,IF(J870&lt;=Calc!$C$13,2,1)))</f>
        <v>3</v>
      </c>
      <c r="L870" s="49" t="n">
        <f aca="false">1+(E870&gt;=Calc!$C$16)+(E870&gt;=Calc!$C$17)+(E870&gt;=Calc!$C$18)</f>
        <v>1</v>
      </c>
      <c r="M870" s="49" t="str">
        <f aca="false">IF(AND(K870=4,L870&gt;=3),"Champions",IF(AND(K870=3,L870&gt;=3),"Loyal",IF(K870&gt;=3,"Recent / New",IF(L870&gt;=3,"At Risk","Hibernating / Lost"))))</f>
        <v>Recent / New</v>
      </c>
      <c r="N870" s="54" t="n">
        <f aca="false">IF(AND(Calc!$C$2&lt;=2009,Calc!$C$3&gt;=2009),F870,0)+IF(AND(Calc!$C$2&lt;=2010,Calc!$C$3&gt;=2010),G870,0)+IF(AND(Calc!$C$2&lt;=2011,Calc!$C$3&gt;=2011),H870,0)</f>
        <v>358</v>
      </c>
      <c r="O870" s="61" t="n">
        <f aca="false">IF(AND(N870&gt;0,OR(Calc!$C$4="*",B870=Calc!$C$4)),N870+ROW()*0.000000001,0)</f>
        <v>358.00000087</v>
      </c>
    </row>
    <row r="871" customFormat="false" ht="15" hidden="false" customHeight="false" outlineLevel="0" collapsed="false">
      <c r="A871" s="49" t="n">
        <v>13229</v>
      </c>
      <c r="B871" s="49" t="s">
        <v>189</v>
      </c>
      <c r="C871" s="63" t="n">
        <v>40661</v>
      </c>
      <c r="D871" s="63" t="n">
        <v>40661</v>
      </c>
      <c r="E871" s="49" t="n">
        <v>1</v>
      </c>
      <c r="F871" s="54" t="n">
        <v>0</v>
      </c>
      <c r="G871" s="54" t="n">
        <v>0</v>
      </c>
      <c r="H871" s="54" t="n">
        <v>160.95</v>
      </c>
      <c r="I871" s="54" t="n">
        <f aca="false">SUM(F871:H871)</f>
        <v>160.95</v>
      </c>
      <c r="J871" s="49" t="n">
        <f aca="false">Calc!$C$5-D871</f>
        <v>226</v>
      </c>
      <c r="K871" s="49" t="n">
        <f aca="false">IF(J871&lt;=Calc!$C$11,4,IF(J871&lt;=Calc!$C$12,3,IF(J871&lt;=Calc!$C$13,2,1)))</f>
        <v>2</v>
      </c>
      <c r="L871" s="49" t="n">
        <f aca="false">1+(E871&gt;=Calc!$C$16)+(E871&gt;=Calc!$C$17)+(E871&gt;=Calc!$C$18)</f>
        <v>1</v>
      </c>
      <c r="M871" s="49" t="str">
        <f aca="false">IF(AND(K871=4,L871&gt;=3),"Champions",IF(AND(K871=3,L871&gt;=3),"Loyal",IF(K871&gt;=3,"Recent / New",IF(L871&gt;=3,"At Risk","Hibernating / Lost"))))</f>
        <v>Hibernating / Lost</v>
      </c>
      <c r="N871" s="54" t="n">
        <f aca="false">IF(AND(Calc!$C$2&lt;=2009,Calc!$C$3&gt;=2009),F871,0)+IF(AND(Calc!$C$2&lt;=2010,Calc!$C$3&gt;=2010),G871,0)+IF(AND(Calc!$C$2&lt;=2011,Calc!$C$3&gt;=2011),H871,0)</f>
        <v>160.95</v>
      </c>
      <c r="O871" s="61" t="n">
        <f aca="false">IF(AND(N871&gt;0,OR(Calc!$C$4="*",B871=Calc!$C$4)),N871+ROW()*0.000000001,0)</f>
        <v>160.950000871</v>
      </c>
    </row>
    <row r="872" customFormat="false" ht="15" hidden="false" customHeight="false" outlineLevel="0" collapsed="false">
      <c r="A872" s="49" t="n">
        <v>13230</v>
      </c>
      <c r="B872" s="49" t="s">
        <v>189</v>
      </c>
      <c r="C872" s="63" t="n">
        <v>40255</v>
      </c>
      <c r="D872" s="63" t="n">
        <v>40882</v>
      </c>
      <c r="E872" s="49" t="n">
        <v>30</v>
      </c>
      <c r="F872" s="54" t="n">
        <v>0</v>
      </c>
      <c r="G872" s="54" t="n">
        <v>3447.33</v>
      </c>
      <c r="H872" s="54" t="n">
        <v>2618.62</v>
      </c>
      <c r="I872" s="54" t="n">
        <f aca="false">SUM(F872:H872)</f>
        <v>6065.95</v>
      </c>
      <c r="J872" s="49" t="n">
        <f aca="false">Calc!$C$5-D872</f>
        <v>5</v>
      </c>
      <c r="K872" s="49" t="n">
        <f aca="false">IF(J872&lt;=Calc!$C$11,4,IF(J872&lt;=Calc!$C$12,3,IF(J872&lt;=Calc!$C$13,2,1)))</f>
        <v>4</v>
      </c>
      <c r="L872" s="49" t="n">
        <f aca="false">1+(E872&gt;=Calc!$C$16)+(E872&gt;=Calc!$C$17)+(E872&gt;=Calc!$C$18)</f>
        <v>4</v>
      </c>
      <c r="M872" s="49" t="str">
        <f aca="false">IF(AND(K872=4,L872&gt;=3),"Champions",IF(AND(K872=3,L872&gt;=3),"Loyal",IF(K872&gt;=3,"Recent / New",IF(L872&gt;=3,"At Risk","Hibernating / Lost"))))</f>
        <v>Champions</v>
      </c>
      <c r="N872" s="54" t="n">
        <f aca="false">IF(AND(Calc!$C$2&lt;=2009,Calc!$C$3&gt;=2009),F872,0)+IF(AND(Calc!$C$2&lt;=2010,Calc!$C$3&gt;=2010),G872,0)+IF(AND(Calc!$C$2&lt;=2011,Calc!$C$3&gt;=2011),H872,0)</f>
        <v>6065.95</v>
      </c>
      <c r="O872" s="61" t="n">
        <f aca="false">IF(AND(N872&gt;0,OR(Calc!$C$4="*",B872=Calc!$C$4)),N872+ROW()*0.000000001,0)</f>
        <v>6065.950000872</v>
      </c>
    </row>
    <row r="873" customFormat="false" ht="15" hidden="false" customHeight="false" outlineLevel="0" collapsed="false">
      <c r="A873" s="49" t="n">
        <v>13232</v>
      </c>
      <c r="B873" s="49" t="s">
        <v>189</v>
      </c>
      <c r="C873" s="63" t="n">
        <v>40643</v>
      </c>
      <c r="D873" s="63" t="n">
        <v>40874</v>
      </c>
      <c r="E873" s="49" t="n">
        <v>7</v>
      </c>
      <c r="F873" s="54" t="n">
        <v>0</v>
      </c>
      <c r="G873" s="54" t="n">
        <v>0</v>
      </c>
      <c r="H873" s="54" t="n">
        <v>1327.75</v>
      </c>
      <c r="I873" s="54" t="n">
        <f aca="false">SUM(F873:H873)</f>
        <v>1327.75</v>
      </c>
      <c r="J873" s="49" t="n">
        <f aca="false">Calc!$C$5-D873</f>
        <v>13</v>
      </c>
      <c r="K873" s="49" t="n">
        <f aca="false">IF(J873&lt;=Calc!$C$11,4,IF(J873&lt;=Calc!$C$12,3,IF(J873&lt;=Calc!$C$13,2,1)))</f>
        <v>4</v>
      </c>
      <c r="L873" s="49" t="n">
        <f aca="false">1+(E873&gt;=Calc!$C$16)+(E873&gt;=Calc!$C$17)+(E873&gt;=Calc!$C$18)</f>
        <v>3</v>
      </c>
      <c r="M873" s="49" t="str">
        <f aca="false">IF(AND(K873=4,L873&gt;=3),"Champions",IF(AND(K873=3,L873&gt;=3),"Loyal",IF(K873&gt;=3,"Recent / New",IF(L873&gt;=3,"At Risk","Hibernating / Lost"))))</f>
        <v>Champions</v>
      </c>
      <c r="N873" s="54" t="n">
        <f aca="false">IF(AND(Calc!$C$2&lt;=2009,Calc!$C$3&gt;=2009),F873,0)+IF(AND(Calc!$C$2&lt;=2010,Calc!$C$3&gt;=2010),G873,0)+IF(AND(Calc!$C$2&lt;=2011,Calc!$C$3&gt;=2011),H873,0)</f>
        <v>1327.75</v>
      </c>
      <c r="O873" s="61" t="n">
        <f aca="false">IF(AND(N873&gt;0,OR(Calc!$C$4="*",B873=Calc!$C$4)),N873+ROW()*0.000000001,0)</f>
        <v>1327.750000873</v>
      </c>
    </row>
    <row r="874" customFormat="false" ht="15" hidden="false" customHeight="false" outlineLevel="0" collapsed="false">
      <c r="A874" s="49" t="n">
        <v>13233</v>
      </c>
      <c r="B874" s="49" t="s">
        <v>189</v>
      </c>
      <c r="C874" s="63" t="n">
        <v>40192</v>
      </c>
      <c r="D874" s="63" t="n">
        <v>40812</v>
      </c>
      <c r="E874" s="49" t="n">
        <v>4</v>
      </c>
      <c r="F874" s="54" t="n">
        <v>0</v>
      </c>
      <c r="G874" s="54" t="n">
        <v>571.34</v>
      </c>
      <c r="H874" s="54" t="n">
        <v>605.12</v>
      </c>
      <c r="I874" s="54" t="n">
        <f aca="false">SUM(F874:H874)</f>
        <v>1176.46</v>
      </c>
      <c r="J874" s="49" t="n">
        <f aca="false">Calc!$C$5-D874</f>
        <v>75</v>
      </c>
      <c r="K874" s="49" t="n">
        <f aca="false">IF(J874&lt;=Calc!$C$11,4,IF(J874&lt;=Calc!$C$12,3,IF(J874&lt;=Calc!$C$13,2,1)))</f>
        <v>3</v>
      </c>
      <c r="L874" s="49" t="n">
        <f aca="false">1+(E874&gt;=Calc!$C$16)+(E874&gt;=Calc!$C$17)+(E874&gt;=Calc!$C$18)</f>
        <v>3</v>
      </c>
      <c r="M874" s="49" t="str">
        <f aca="false">IF(AND(K874=4,L874&gt;=3),"Champions",IF(AND(K874=3,L874&gt;=3),"Loyal",IF(K874&gt;=3,"Recent / New",IF(L874&gt;=3,"At Risk","Hibernating / Lost"))))</f>
        <v>Loyal</v>
      </c>
      <c r="N874" s="54" t="n">
        <f aca="false">IF(AND(Calc!$C$2&lt;=2009,Calc!$C$3&gt;=2009),F874,0)+IF(AND(Calc!$C$2&lt;=2010,Calc!$C$3&gt;=2010),G874,0)+IF(AND(Calc!$C$2&lt;=2011,Calc!$C$3&gt;=2011),H874,0)</f>
        <v>1176.46</v>
      </c>
      <c r="O874" s="61" t="n">
        <f aca="false">IF(AND(N874&gt;0,OR(Calc!$C$4="*",B874=Calc!$C$4)),N874+ROW()*0.000000001,0)</f>
        <v>1176.460000874</v>
      </c>
    </row>
    <row r="875" customFormat="false" ht="15" hidden="false" customHeight="false" outlineLevel="0" collapsed="false">
      <c r="A875" s="49" t="n">
        <v>13234</v>
      </c>
      <c r="B875" s="49" t="s">
        <v>189</v>
      </c>
      <c r="C875" s="63" t="n">
        <v>40154</v>
      </c>
      <c r="D875" s="63" t="n">
        <v>40214</v>
      </c>
      <c r="E875" s="49" t="n">
        <v>2</v>
      </c>
      <c r="F875" s="54" t="n">
        <v>228.4</v>
      </c>
      <c r="G875" s="54" t="n">
        <v>118.1</v>
      </c>
      <c r="H875" s="54" t="n">
        <v>0</v>
      </c>
      <c r="I875" s="54" t="n">
        <f aca="false">SUM(F875:H875)</f>
        <v>346.5</v>
      </c>
      <c r="J875" s="49" t="n">
        <f aca="false">Calc!$C$5-D875</f>
        <v>673</v>
      </c>
      <c r="K875" s="49" t="n">
        <f aca="false">IF(J875&lt;=Calc!$C$11,4,IF(J875&lt;=Calc!$C$12,3,IF(J875&lt;=Calc!$C$13,2,1)))</f>
        <v>1</v>
      </c>
      <c r="L875" s="49" t="n">
        <f aca="false">1+(E875&gt;=Calc!$C$16)+(E875&gt;=Calc!$C$17)+(E875&gt;=Calc!$C$18)</f>
        <v>2</v>
      </c>
      <c r="M875" s="49" t="str">
        <f aca="false">IF(AND(K875=4,L875&gt;=3),"Champions",IF(AND(K875=3,L875&gt;=3),"Loyal",IF(K875&gt;=3,"Recent / New",IF(L875&gt;=3,"At Risk","Hibernating / Lost"))))</f>
        <v>Hibernating / Lost</v>
      </c>
      <c r="N875" s="54" t="n">
        <f aca="false">IF(AND(Calc!$C$2&lt;=2009,Calc!$C$3&gt;=2009),F875,0)+IF(AND(Calc!$C$2&lt;=2010,Calc!$C$3&gt;=2010),G875,0)+IF(AND(Calc!$C$2&lt;=2011,Calc!$C$3&gt;=2011),H875,0)</f>
        <v>346.5</v>
      </c>
      <c r="O875" s="61" t="n">
        <f aca="false">IF(AND(N875&gt;0,OR(Calc!$C$4="*",B875=Calc!$C$4)),N875+ROW()*0.000000001,0)</f>
        <v>346.500000875</v>
      </c>
    </row>
    <row r="876" customFormat="false" ht="15" hidden="false" customHeight="false" outlineLevel="0" collapsed="false">
      <c r="A876" s="49" t="n">
        <v>13235</v>
      </c>
      <c r="B876" s="49" t="s">
        <v>189</v>
      </c>
      <c r="C876" s="63" t="n">
        <v>40674</v>
      </c>
      <c r="D876" s="63" t="n">
        <v>40674</v>
      </c>
      <c r="E876" s="49" t="n">
        <v>1</v>
      </c>
      <c r="F876" s="54" t="n">
        <v>0</v>
      </c>
      <c r="G876" s="54" t="n">
        <v>0</v>
      </c>
      <c r="H876" s="54" t="n">
        <v>1031.07</v>
      </c>
      <c r="I876" s="54" t="n">
        <f aca="false">SUM(F876:H876)</f>
        <v>1031.07</v>
      </c>
      <c r="J876" s="49" t="n">
        <f aca="false">Calc!$C$5-D876</f>
        <v>213</v>
      </c>
      <c r="K876" s="49" t="n">
        <f aca="false">IF(J876&lt;=Calc!$C$11,4,IF(J876&lt;=Calc!$C$12,3,IF(J876&lt;=Calc!$C$13,2,1)))</f>
        <v>2</v>
      </c>
      <c r="L876" s="49" t="n">
        <f aca="false">1+(E876&gt;=Calc!$C$16)+(E876&gt;=Calc!$C$17)+(E876&gt;=Calc!$C$18)</f>
        <v>1</v>
      </c>
      <c r="M876" s="49" t="str">
        <f aca="false">IF(AND(K876=4,L876&gt;=3),"Champions",IF(AND(K876=3,L876&gt;=3),"Loyal",IF(K876&gt;=3,"Recent / New",IF(L876&gt;=3,"At Risk","Hibernating / Lost"))))</f>
        <v>Hibernating / Lost</v>
      </c>
      <c r="N876" s="54" t="n">
        <f aca="false">IF(AND(Calc!$C$2&lt;=2009,Calc!$C$3&gt;=2009),F876,0)+IF(AND(Calc!$C$2&lt;=2010,Calc!$C$3&gt;=2010),G876,0)+IF(AND(Calc!$C$2&lt;=2011,Calc!$C$3&gt;=2011),H876,0)</f>
        <v>1031.07</v>
      </c>
      <c r="O876" s="61" t="n">
        <f aca="false">IF(AND(N876&gt;0,OR(Calc!$C$4="*",B876=Calc!$C$4)),N876+ROW()*0.000000001,0)</f>
        <v>1031.070000876</v>
      </c>
    </row>
    <row r="877" customFormat="false" ht="15" hidden="false" customHeight="false" outlineLevel="0" collapsed="false">
      <c r="A877" s="49" t="n">
        <v>13236</v>
      </c>
      <c r="B877" s="49" t="s">
        <v>189</v>
      </c>
      <c r="C877" s="63" t="n">
        <v>40780</v>
      </c>
      <c r="D877" s="63" t="n">
        <v>40862</v>
      </c>
      <c r="E877" s="49" t="n">
        <v>2</v>
      </c>
      <c r="F877" s="54" t="n">
        <v>0</v>
      </c>
      <c r="G877" s="54" t="n">
        <v>0</v>
      </c>
      <c r="H877" s="54" t="n">
        <v>727.27</v>
      </c>
      <c r="I877" s="54" t="n">
        <f aca="false">SUM(F877:H877)</f>
        <v>727.27</v>
      </c>
      <c r="J877" s="49" t="n">
        <f aca="false">Calc!$C$5-D877</f>
        <v>25</v>
      </c>
      <c r="K877" s="49" t="n">
        <f aca="false">IF(J877&lt;=Calc!$C$11,4,IF(J877&lt;=Calc!$C$12,3,IF(J877&lt;=Calc!$C$13,2,1)))</f>
        <v>4</v>
      </c>
      <c r="L877" s="49" t="n">
        <f aca="false">1+(E877&gt;=Calc!$C$16)+(E877&gt;=Calc!$C$17)+(E877&gt;=Calc!$C$18)</f>
        <v>2</v>
      </c>
      <c r="M877" s="49" t="str">
        <f aca="false">IF(AND(K877=4,L877&gt;=3),"Champions",IF(AND(K877=3,L877&gt;=3),"Loyal",IF(K877&gt;=3,"Recent / New",IF(L877&gt;=3,"At Risk","Hibernating / Lost"))))</f>
        <v>Recent / New</v>
      </c>
      <c r="N877" s="54" t="n">
        <f aca="false">IF(AND(Calc!$C$2&lt;=2009,Calc!$C$3&gt;=2009),F877,0)+IF(AND(Calc!$C$2&lt;=2010,Calc!$C$3&gt;=2010),G877,0)+IF(AND(Calc!$C$2&lt;=2011,Calc!$C$3&gt;=2011),H877,0)</f>
        <v>727.27</v>
      </c>
      <c r="O877" s="61" t="n">
        <f aca="false">IF(AND(N877&gt;0,OR(Calc!$C$4="*",B877=Calc!$C$4)),N877+ROW()*0.000000001,0)</f>
        <v>727.270000877</v>
      </c>
    </row>
    <row r="878" customFormat="false" ht="15" hidden="false" customHeight="false" outlineLevel="0" collapsed="false">
      <c r="A878" s="49" t="n">
        <v>13237</v>
      </c>
      <c r="B878" s="49" t="s">
        <v>189</v>
      </c>
      <c r="C878" s="63" t="n">
        <v>40499</v>
      </c>
      <c r="D878" s="63" t="n">
        <v>40499</v>
      </c>
      <c r="E878" s="49" t="n">
        <v>1</v>
      </c>
      <c r="F878" s="54" t="n">
        <v>0</v>
      </c>
      <c r="G878" s="54" t="n">
        <v>643</v>
      </c>
      <c r="H878" s="54" t="n">
        <v>0</v>
      </c>
      <c r="I878" s="54" t="n">
        <f aca="false">SUM(F878:H878)</f>
        <v>643</v>
      </c>
      <c r="J878" s="49" t="n">
        <f aca="false">Calc!$C$5-D878</f>
        <v>388</v>
      </c>
      <c r="K878" s="49" t="n">
        <f aca="false">IF(J878&lt;=Calc!$C$11,4,IF(J878&lt;=Calc!$C$12,3,IF(J878&lt;=Calc!$C$13,2,1)))</f>
        <v>1</v>
      </c>
      <c r="L878" s="49" t="n">
        <f aca="false">1+(E878&gt;=Calc!$C$16)+(E878&gt;=Calc!$C$17)+(E878&gt;=Calc!$C$18)</f>
        <v>1</v>
      </c>
      <c r="M878" s="49" t="str">
        <f aca="false">IF(AND(K878=4,L878&gt;=3),"Champions",IF(AND(K878=3,L878&gt;=3),"Loyal",IF(K878&gt;=3,"Recent / New",IF(L878&gt;=3,"At Risk","Hibernating / Lost"))))</f>
        <v>Hibernating / Lost</v>
      </c>
      <c r="N878" s="54" t="n">
        <f aca="false">IF(AND(Calc!$C$2&lt;=2009,Calc!$C$3&gt;=2009),F878,0)+IF(AND(Calc!$C$2&lt;=2010,Calc!$C$3&gt;=2010),G878,0)+IF(AND(Calc!$C$2&lt;=2011,Calc!$C$3&gt;=2011),H878,0)</f>
        <v>643</v>
      </c>
      <c r="O878" s="61" t="n">
        <f aca="false">IF(AND(N878&gt;0,OR(Calc!$C$4="*",B878=Calc!$C$4)),N878+ROW()*0.000000001,0)</f>
        <v>643.000000878</v>
      </c>
    </row>
    <row r="879" customFormat="false" ht="15" hidden="false" customHeight="false" outlineLevel="0" collapsed="false">
      <c r="A879" s="49" t="n">
        <v>13238</v>
      </c>
      <c r="B879" s="49" t="s">
        <v>189</v>
      </c>
      <c r="C879" s="63" t="n">
        <v>40296</v>
      </c>
      <c r="D879" s="63" t="n">
        <v>40869</v>
      </c>
      <c r="E879" s="49" t="n">
        <v>6</v>
      </c>
      <c r="F879" s="54" t="n">
        <v>0</v>
      </c>
      <c r="G879" s="54" t="n">
        <v>397.05</v>
      </c>
      <c r="H879" s="54" t="n">
        <v>589.68</v>
      </c>
      <c r="I879" s="54" t="n">
        <f aca="false">SUM(F879:H879)</f>
        <v>986.73</v>
      </c>
      <c r="J879" s="49" t="n">
        <f aca="false">Calc!$C$5-D879</f>
        <v>18</v>
      </c>
      <c r="K879" s="49" t="n">
        <f aca="false">IF(J879&lt;=Calc!$C$11,4,IF(J879&lt;=Calc!$C$12,3,IF(J879&lt;=Calc!$C$13,2,1)))</f>
        <v>4</v>
      </c>
      <c r="L879" s="49" t="n">
        <f aca="false">1+(E879&gt;=Calc!$C$16)+(E879&gt;=Calc!$C$17)+(E879&gt;=Calc!$C$18)</f>
        <v>3</v>
      </c>
      <c r="M879" s="49" t="str">
        <f aca="false">IF(AND(K879=4,L879&gt;=3),"Champions",IF(AND(K879=3,L879&gt;=3),"Loyal",IF(K879&gt;=3,"Recent / New",IF(L879&gt;=3,"At Risk","Hibernating / Lost"))))</f>
        <v>Champions</v>
      </c>
      <c r="N879" s="54" t="n">
        <f aca="false">IF(AND(Calc!$C$2&lt;=2009,Calc!$C$3&gt;=2009),F879,0)+IF(AND(Calc!$C$2&lt;=2010,Calc!$C$3&gt;=2010),G879,0)+IF(AND(Calc!$C$2&lt;=2011,Calc!$C$3&gt;=2011),H879,0)</f>
        <v>986.73</v>
      </c>
      <c r="O879" s="61" t="n">
        <f aca="false">IF(AND(N879&gt;0,OR(Calc!$C$4="*",B879=Calc!$C$4)),N879+ROW()*0.000000001,0)</f>
        <v>986.730000879</v>
      </c>
    </row>
    <row r="880" customFormat="false" ht="15" hidden="false" customHeight="false" outlineLevel="0" collapsed="false">
      <c r="A880" s="49" t="n">
        <v>13239</v>
      </c>
      <c r="B880" s="49" t="s">
        <v>189</v>
      </c>
      <c r="C880" s="63" t="n">
        <v>40384</v>
      </c>
      <c r="D880" s="63" t="n">
        <v>40625</v>
      </c>
      <c r="E880" s="49" t="n">
        <v>5</v>
      </c>
      <c r="F880" s="54" t="n">
        <v>0</v>
      </c>
      <c r="G880" s="54" t="n">
        <v>1250.28</v>
      </c>
      <c r="H880" s="54" t="n">
        <v>329.56</v>
      </c>
      <c r="I880" s="54" t="n">
        <f aca="false">SUM(F880:H880)</f>
        <v>1579.84</v>
      </c>
      <c r="J880" s="49" t="n">
        <f aca="false">Calc!$C$5-D880</f>
        <v>262</v>
      </c>
      <c r="K880" s="49" t="n">
        <f aca="false">IF(J880&lt;=Calc!$C$11,4,IF(J880&lt;=Calc!$C$12,3,IF(J880&lt;=Calc!$C$13,2,1)))</f>
        <v>2</v>
      </c>
      <c r="L880" s="49" t="n">
        <f aca="false">1+(E880&gt;=Calc!$C$16)+(E880&gt;=Calc!$C$17)+(E880&gt;=Calc!$C$18)</f>
        <v>3</v>
      </c>
      <c r="M880" s="49" t="str">
        <f aca="false">IF(AND(K880=4,L880&gt;=3),"Champions",IF(AND(K880=3,L880&gt;=3),"Loyal",IF(K880&gt;=3,"Recent / New",IF(L880&gt;=3,"At Risk","Hibernating / Lost"))))</f>
        <v>At Risk</v>
      </c>
      <c r="N880" s="54" t="n">
        <f aca="false">IF(AND(Calc!$C$2&lt;=2009,Calc!$C$3&gt;=2009),F880,0)+IF(AND(Calc!$C$2&lt;=2010,Calc!$C$3&gt;=2010),G880,0)+IF(AND(Calc!$C$2&lt;=2011,Calc!$C$3&gt;=2011),H880,0)</f>
        <v>1579.84</v>
      </c>
      <c r="O880" s="61" t="n">
        <f aca="false">IF(AND(N880&gt;0,OR(Calc!$C$4="*",B880=Calc!$C$4)),N880+ROW()*0.000000001,0)</f>
        <v>1579.84000088</v>
      </c>
    </row>
    <row r="881" customFormat="false" ht="15" hidden="false" customHeight="false" outlineLevel="0" collapsed="false">
      <c r="A881" s="49" t="n">
        <v>13240</v>
      </c>
      <c r="B881" s="49" t="s">
        <v>189</v>
      </c>
      <c r="C881" s="63" t="n">
        <v>40234</v>
      </c>
      <c r="D881" s="63" t="n">
        <v>40790</v>
      </c>
      <c r="E881" s="49" t="n">
        <v>8</v>
      </c>
      <c r="F881" s="54" t="n">
        <v>0</v>
      </c>
      <c r="G881" s="54" t="n">
        <v>953.41</v>
      </c>
      <c r="H881" s="54" t="n">
        <v>424.63</v>
      </c>
      <c r="I881" s="54" t="n">
        <f aca="false">SUM(F881:H881)</f>
        <v>1378.04</v>
      </c>
      <c r="J881" s="49" t="n">
        <f aca="false">Calc!$C$5-D881</f>
        <v>97</v>
      </c>
      <c r="K881" s="49" t="n">
        <f aca="false">IF(J881&lt;=Calc!$C$11,4,IF(J881&lt;=Calc!$C$12,3,IF(J881&lt;=Calc!$C$13,2,1)))</f>
        <v>2</v>
      </c>
      <c r="L881" s="49" t="n">
        <f aca="false">1+(E881&gt;=Calc!$C$16)+(E881&gt;=Calc!$C$17)+(E881&gt;=Calc!$C$18)</f>
        <v>4</v>
      </c>
      <c r="M881" s="49" t="str">
        <f aca="false">IF(AND(K881=4,L881&gt;=3),"Champions",IF(AND(K881=3,L881&gt;=3),"Loyal",IF(K881&gt;=3,"Recent / New",IF(L881&gt;=3,"At Risk","Hibernating / Lost"))))</f>
        <v>At Risk</v>
      </c>
      <c r="N881" s="54" t="n">
        <f aca="false">IF(AND(Calc!$C$2&lt;=2009,Calc!$C$3&gt;=2009),F881,0)+IF(AND(Calc!$C$2&lt;=2010,Calc!$C$3&gt;=2010),G881,0)+IF(AND(Calc!$C$2&lt;=2011,Calc!$C$3&gt;=2011),H881,0)</f>
        <v>1378.04</v>
      </c>
      <c r="O881" s="61" t="n">
        <f aca="false">IF(AND(N881&gt;0,OR(Calc!$C$4="*",B881=Calc!$C$4)),N881+ROW()*0.000000001,0)</f>
        <v>1378.040000881</v>
      </c>
    </row>
    <row r="882" customFormat="false" ht="15" hidden="false" customHeight="false" outlineLevel="0" collapsed="false">
      <c r="A882" s="49" t="n">
        <v>13241</v>
      </c>
      <c r="B882" s="49" t="s">
        <v>189</v>
      </c>
      <c r="C882" s="63" t="n">
        <v>40475</v>
      </c>
      <c r="D882" s="63" t="n">
        <v>40475</v>
      </c>
      <c r="E882" s="49" t="n">
        <v>1</v>
      </c>
      <c r="F882" s="54" t="n">
        <v>0</v>
      </c>
      <c r="G882" s="54" t="n">
        <v>112.53</v>
      </c>
      <c r="H882" s="54" t="n">
        <v>0</v>
      </c>
      <c r="I882" s="54" t="n">
        <f aca="false">SUM(F882:H882)</f>
        <v>112.53</v>
      </c>
      <c r="J882" s="49" t="n">
        <f aca="false">Calc!$C$5-D882</f>
        <v>412</v>
      </c>
      <c r="K882" s="49" t="n">
        <f aca="false">IF(J882&lt;=Calc!$C$11,4,IF(J882&lt;=Calc!$C$12,3,IF(J882&lt;=Calc!$C$13,2,1)))</f>
        <v>1</v>
      </c>
      <c r="L882" s="49" t="n">
        <f aca="false">1+(E882&gt;=Calc!$C$16)+(E882&gt;=Calc!$C$17)+(E882&gt;=Calc!$C$18)</f>
        <v>1</v>
      </c>
      <c r="M882" s="49" t="str">
        <f aca="false">IF(AND(K882=4,L882&gt;=3),"Champions",IF(AND(K882=3,L882&gt;=3),"Loyal",IF(K882&gt;=3,"Recent / New",IF(L882&gt;=3,"At Risk","Hibernating / Lost"))))</f>
        <v>Hibernating / Lost</v>
      </c>
      <c r="N882" s="54" t="n">
        <f aca="false">IF(AND(Calc!$C$2&lt;=2009,Calc!$C$3&gt;=2009),F882,0)+IF(AND(Calc!$C$2&lt;=2010,Calc!$C$3&gt;=2010),G882,0)+IF(AND(Calc!$C$2&lt;=2011,Calc!$C$3&gt;=2011),H882,0)</f>
        <v>112.53</v>
      </c>
      <c r="O882" s="61" t="n">
        <f aca="false">IF(AND(N882&gt;0,OR(Calc!$C$4="*",B882=Calc!$C$4)),N882+ROW()*0.000000001,0)</f>
        <v>112.530000882</v>
      </c>
    </row>
    <row r="883" customFormat="false" ht="15" hidden="false" customHeight="false" outlineLevel="0" collapsed="false">
      <c r="A883" s="49" t="n">
        <v>13242</v>
      </c>
      <c r="B883" s="49" t="s">
        <v>189</v>
      </c>
      <c r="C883" s="63" t="n">
        <v>40218</v>
      </c>
      <c r="D883" s="63" t="n">
        <v>40774</v>
      </c>
      <c r="E883" s="49" t="n">
        <v>7</v>
      </c>
      <c r="F883" s="54" t="n">
        <v>0</v>
      </c>
      <c r="G883" s="54" t="n">
        <v>429</v>
      </c>
      <c r="H883" s="54" t="n">
        <v>270.4</v>
      </c>
      <c r="I883" s="54" t="n">
        <f aca="false">SUM(F883:H883)</f>
        <v>699.4</v>
      </c>
      <c r="J883" s="49" t="n">
        <f aca="false">Calc!$C$5-D883</f>
        <v>113</v>
      </c>
      <c r="K883" s="49" t="n">
        <f aca="false">IF(J883&lt;=Calc!$C$11,4,IF(J883&lt;=Calc!$C$12,3,IF(J883&lt;=Calc!$C$13,2,1)))</f>
        <v>2</v>
      </c>
      <c r="L883" s="49" t="n">
        <f aca="false">1+(E883&gt;=Calc!$C$16)+(E883&gt;=Calc!$C$17)+(E883&gt;=Calc!$C$18)</f>
        <v>3</v>
      </c>
      <c r="M883" s="49" t="str">
        <f aca="false">IF(AND(K883=4,L883&gt;=3),"Champions",IF(AND(K883=3,L883&gt;=3),"Loyal",IF(K883&gt;=3,"Recent / New",IF(L883&gt;=3,"At Risk","Hibernating / Lost"))))</f>
        <v>At Risk</v>
      </c>
      <c r="N883" s="54" t="n">
        <f aca="false">IF(AND(Calc!$C$2&lt;=2009,Calc!$C$3&gt;=2009),F883,0)+IF(AND(Calc!$C$2&lt;=2010,Calc!$C$3&gt;=2010),G883,0)+IF(AND(Calc!$C$2&lt;=2011,Calc!$C$3&gt;=2011),H883,0)</f>
        <v>699.4</v>
      </c>
      <c r="O883" s="61" t="n">
        <f aca="false">IF(AND(N883&gt;0,OR(Calc!$C$4="*",B883=Calc!$C$4)),N883+ROW()*0.000000001,0)</f>
        <v>699.400000883</v>
      </c>
    </row>
    <row r="884" customFormat="false" ht="15" hidden="false" customHeight="false" outlineLevel="0" collapsed="false">
      <c r="A884" s="49" t="n">
        <v>13243</v>
      </c>
      <c r="B884" s="49" t="s">
        <v>189</v>
      </c>
      <c r="C884" s="63" t="n">
        <v>40255</v>
      </c>
      <c r="D884" s="63" t="n">
        <v>40683</v>
      </c>
      <c r="E884" s="49" t="n">
        <v>5</v>
      </c>
      <c r="F884" s="54" t="n">
        <v>0</v>
      </c>
      <c r="G884" s="54" t="n">
        <v>635.26</v>
      </c>
      <c r="H884" s="54" t="n">
        <v>585.12</v>
      </c>
      <c r="I884" s="54" t="n">
        <f aca="false">SUM(F884:H884)</f>
        <v>1220.38</v>
      </c>
      <c r="J884" s="49" t="n">
        <f aca="false">Calc!$C$5-D884</f>
        <v>204</v>
      </c>
      <c r="K884" s="49" t="n">
        <f aca="false">IF(J884&lt;=Calc!$C$11,4,IF(J884&lt;=Calc!$C$12,3,IF(J884&lt;=Calc!$C$13,2,1)))</f>
        <v>2</v>
      </c>
      <c r="L884" s="49" t="n">
        <f aca="false">1+(E884&gt;=Calc!$C$16)+(E884&gt;=Calc!$C$17)+(E884&gt;=Calc!$C$18)</f>
        <v>3</v>
      </c>
      <c r="M884" s="49" t="str">
        <f aca="false">IF(AND(K884=4,L884&gt;=3),"Champions",IF(AND(K884=3,L884&gt;=3),"Loyal",IF(K884&gt;=3,"Recent / New",IF(L884&gt;=3,"At Risk","Hibernating / Lost"))))</f>
        <v>At Risk</v>
      </c>
      <c r="N884" s="54" t="n">
        <f aca="false">IF(AND(Calc!$C$2&lt;=2009,Calc!$C$3&gt;=2009),F884,0)+IF(AND(Calc!$C$2&lt;=2010,Calc!$C$3&gt;=2010),G884,0)+IF(AND(Calc!$C$2&lt;=2011,Calc!$C$3&gt;=2011),H884,0)</f>
        <v>1220.38</v>
      </c>
      <c r="O884" s="61" t="n">
        <f aca="false">IF(AND(N884&gt;0,OR(Calc!$C$4="*",B884=Calc!$C$4)),N884+ROW()*0.000000001,0)</f>
        <v>1220.380000884</v>
      </c>
    </row>
    <row r="885" customFormat="false" ht="15" hidden="false" customHeight="false" outlineLevel="0" collapsed="false">
      <c r="A885" s="49" t="n">
        <v>13244</v>
      </c>
      <c r="B885" s="49" t="s">
        <v>189</v>
      </c>
      <c r="C885" s="63" t="n">
        <v>40794</v>
      </c>
      <c r="D885" s="63" t="n">
        <v>40794</v>
      </c>
      <c r="E885" s="49" t="n">
        <v>1</v>
      </c>
      <c r="F885" s="54" t="n">
        <v>0</v>
      </c>
      <c r="G885" s="54" t="n">
        <v>0</v>
      </c>
      <c r="H885" s="54" t="n">
        <v>121.74</v>
      </c>
      <c r="I885" s="54" t="n">
        <f aca="false">SUM(F885:H885)</f>
        <v>121.74</v>
      </c>
      <c r="J885" s="49" t="n">
        <f aca="false">Calc!$C$5-D885</f>
        <v>93</v>
      </c>
      <c r="K885" s="49" t="n">
        <f aca="false">IF(J885&lt;=Calc!$C$11,4,IF(J885&lt;=Calc!$C$12,3,IF(J885&lt;=Calc!$C$13,2,1)))</f>
        <v>3</v>
      </c>
      <c r="L885" s="49" t="n">
        <f aca="false">1+(E885&gt;=Calc!$C$16)+(E885&gt;=Calc!$C$17)+(E885&gt;=Calc!$C$18)</f>
        <v>1</v>
      </c>
      <c r="M885" s="49" t="str">
        <f aca="false">IF(AND(K885=4,L885&gt;=3),"Champions",IF(AND(K885=3,L885&gt;=3),"Loyal",IF(K885&gt;=3,"Recent / New",IF(L885&gt;=3,"At Risk","Hibernating / Lost"))))</f>
        <v>Recent / New</v>
      </c>
      <c r="N885" s="54" t="n">
        <f aca="false">IF(AND(Calc!$C$2&lt;=2009,Calc!$C$3&gt;=2009),F885,0)+IF(AND(Calc!$C$2&lt;=2010,Calc!$C$3&gt;=2010),G885,0)+IF(AND(Calc!$C$2&lt;=2011,Calc!$C$3&gt;=2011),H885,0)</f>
        <v>121.74</v>
      </c>
      <c r="O885" s="61" t="n">
        <f aca="false">IF(AND(N885&gt;0,OR(Calc!$C$4="*",B885=Calc!$C$4)),N885+ROW()*0.000000001,0)</f>
        <v>121.740000885</v>
      </c>
    </row>
    <row r="886" customFormat="false" ht="15" hidden="false" customHeight="false" outlineLevel="0" collapsed="false">
      <c r="A886" s="49" t="n">
        <v>13245</v>
      </c>
      <c r="B886" s="49" t="s">
        <v>189</v>
      </c>
      <c r="C886" s="63" t="n">
        <v>40454</v>
      </c>
      <c r="D886" s="63" t="n">
        <v>40836</v>
      </c>
      <c r="E886" s="49" t="n">
        <v>2</v>
      </c>
      <c r="F886" s="54" t="n">
        <v>0</v>
      </c>
      <c r="G886" s="54" t="n">
        <v>558.72</v>
      </c>
      <c r="H886" s="54" t="n">
        <v>430.5</v>
      </c>
      <c r="I886" s="54" t="n">
        <f aca="false">SUM(F886:H886)</f>
        <v>989.22</v>
      </c>
      <c r="J886" s="49" t="n">
        <f aca="false">Calc!$C$5-D886</f>
        <v>51</v>
      </c>
      <c r="K886" s="49" t="n">
        <f aca="false">IF(J886&lt;=Calc!$C$11,4,IF(J886&lt;=Calc!$C$12,3,IF(J886&lt;=Calc!$C$13,2,1)))</f>
        <v>3</v>
      </c>
      <c r="L886" s="49" t="n">
        <f aca="false">1+(E886&gt;=Calc!$C$16)+(E886&gt;=Calc!$C$17)+(E886&gt;=Calc!$C$18)</f>
        <v>2</v>
      </c>
      <c r="M886" s="49" t="str">
        <f aca="false">IF(AND(K886=4,L886&gt;=3),"Champions",IF(AND(K886=3,L886&gt;=3),"Loyal",IF(K886&gt;=3,"Recent / New",IF(L886&gt;=3,"At Risk","Hibernating / Lost"))))</f>
        <v>Recent / New</v>
      </c>
      <c r="N886" s="54" t="n">
        <f aca="false">IF(AND(Calc!$C$2&lt;=2009,Calc!$C$3&gt;=2009),F886,0)+IF(AND(Calc!$C$2&lt;=2010,Calc!$C$3&gt;=2010),G886,0)+IF(AND(Calc!$C$2&lt;=2011,Calc!$C$3&gt;=2011),H886,0)</f>
        <v>989.22</v>
      </c>
      <c r="O886" s="61" t="n">
        <f aca="false">IF(AND(N886&gt;0,OR(Calc!$C$4="*",B886=Calc!$C$4)),N886+ROW()*0.000000001,0)</f>
        <v>989.220000886</v>
      </c>
    </row>
    <row r="887" customFormat="false" ht="15" hidden="false" customHeight="false" outlineLevel="0" collapsed="false">
      <c r="A887" s="49" t="n">
        <v>13246</v>
      </c>
      <c r="B887" s="49" t="s">
        <v>189</v>
      </c>
      <c r="C887" s="63" t="n">
        <v>40361</v>
      </c>
      <c r="D887" s="63" t="n">
        <v>40868</v>
      </c>
      <c r="E887" s="49" t="n">
        <v>11</v>
      </c>
      <c r="F887" s="54" t="n">
        <v>0</v>
      </c>
      <c r="G887" s="54" t="n">
        <v>1345.68</v>
      </c>
      <c r="H887" s="54" t="n">
        <v>1896.32</v>
      </c>
      <c r="I887" s="54" t="n">
        <f aca="false">SUM(F887:H887)</f>
        <v>3242</v>
      </c>
      <c r="J887" s="49" t="n">
        <f aca="false">Calc!$C$5-D887</f>
        <v>19</v>
      </c>
      <c r="K887" s="49" t="n">
        <f aca="false">IF(J887&lt;=Calc!$C$11,4,IF(J887&lt;=Calc!$C$12,3,IF(J887&lt;=Calc!$C$13,2,1)))</f>
        <v>4</v>
      </c>
      <c r="L887" s="49" t="n">
        <f aca="false">1+(E887&gt;=Calc!$C$16)+(E887&gt;=Calc!$C$17)+(E887&gt;=Calc!$C$18)</f>
        <v>4</v>
      </c>
      <c r="M887" s="49" t="str">
        <f aca="false">IF(AND(K887=4,L887&gt;=3),"Champions",IF(AND(K887=3,L887&gt;=3),"Loyal",IF(K887&gt;=3,"Recent / New",IF(L887&gt;=3,"At Risk","Hibernating / Lost"))))</f>
        <v>Champions</v>
      </c>
      <c r="N887" s="54" t="n">
        <f aca="false">IF(AND(Calc!$C$2&lt;=2009,Calc!$C$3&gt;=2009),F887,0)+IF(AND(Calc!$C$2&lt;=2010,Calc!$C$3&gt;=2010),G887,0)+IF(AND(Calc!$C$2&lt;=2011,Calc!$C$3&gt;=2011),H887,0)</f>
        <v>3242</v>
      </c>
      <c r="O887" s="61" t="n">
        <f aca="false">IF(AND(N887&gt;0,OR(Calc!$C$4="*",B887=Calc!$C$4)),N887+ROW()*0.000000001,0)</f>
        <v>3242.000000887</v>
      </c>
    </row>
    <row r="888" customFormat="false" ht="15" hidden="false" customHeight="false" outlineLevel="0" collapsed="false">
      <c r="A888" s="49" t="n">
        <v>13247</v>
      </c>
      <c r="B888" s="49" t="s">
        <v>189</v>
      </c>
      <c r="C888" s="63" t="n">
        <v>40804</v>
      </c>
      <c r="D888" s="63" t="n">
        <v>40869</v>
      </c>
      <c r="E888" s="49" t="n">
        <v>4</v>
      </c>
      <c r="F888" s="54" t="n">
        <v>0</v>
      </c>
      <c r="G888" s="54" t="n">
        <v>0</v>
      </c>
      <c r="H888" s="54" t="n">
        <v>501.12</v>
      </c>
      <c r="I888" s="54" t="n">
        <f aca="false">SUM(F888:H888)</f>
        <v>501.12</v>
      </c>
      <c r="J888" s="49" t="n">
        <f aca="false">Calc!$C$5-D888</f>
        <v>18</v>
      </c>
      <c r="K888" s="49" t="n">
        <f aca="false">IF(J888&lt;=Calc!$C$11,4,IF(J888&lt;=Calc!$C$12,3,IF(J888&lt;=Calc!$C$13,2,1)))</f>
        <v>4</v>
      </c>
      <c r="L888" s="49" t="n">
        <f aca="false">1+(E888&gt;=Calc!$C$16)+(E888&gt;=Calc!$C$17)+(E888&gt;=Calc!$C$18)</f>
        <v>3</v>
      </c>
      <c r="M888" s="49" t="str">
        <f aca="false">IF(AND(K888=4,L888&gt;=3),"Champions",IF(AND(K888=3,L888&gt;=3),"Loyal",IF(K888&gt;=3,"Recent / New",IF(L888&gt;=3,"At Risk","Hibernating / Lost"))))</f>
        <v>Champions</v>
      </c>
      <c r="N888" s="54" t="n">
        <f aca="false">IF(AND(Calc!$C$2&lt;=2009,Calc!$C$3&gt;=2009),F888,0)+IF(AND(Calc!$C$2&lt;=2010,Calc!$C$3&gt;=2010),G888,0)+IF(AND(Calc!$C$2&lt;=2011,Calc!$C$3&gt;=2011),H888,0)</f>
        <v>501.12</v>
      </c>
      <c r="O888" s="61" t="n">
        <f aca="false">IF(AND(N888&gt;0,OR(Calc!$C$4="*",B888=Calc!$C$4)),N888+ROW()*0.000000001,0)</f>
        <v>501.120000888</v>
      </c>
    </row>
    <row r="889" customFormat="false" ht="15" hidden="false" customHeight="false" outlineLevel="0" collapsed="false">
      <c r="A889" s="49" t="n">
        <v>13248</v>
      </c>
      <c r="B889" s="49" t="s">
        <v>189</v>
      </c>
      <c r="C889" s="63" t="n">
        <v>40697</v>
      </c>
      <c r="D889" s="63" t="n">
        <v>40762</v>
      </c>
      <c r="E889" s="49" t="n">
        <v>2</v>
      </c>
      <c r="F889" s="54" t="n">
        <v>0</v>
      </c>
      <c r="G889" s="54" t="n">
        <v>0</v>
      </c>
      <c r="H889" s="54" t="n">
        <v>465.68</v>
      </c>
      <c r="I889" s="54" t="n">
        <f aca="false">SUM(F889:H889)</f>
        <v>465.68</v>
      </c>
      <c r="J889" s="49" t="n">
        <f aca="false">Calc!$C$5-D889</f>
        <v>125</v>
      </c>
      <c r="K889" s="49" t="n">
        <f aca="false">IF(J889&lt;=Calc!$C$11,4,IF(J889&lt;=Calc!$C$12,3,IF(J889&lt;=Calc!$C$13,2,1)))</f>
        <v>2</v>
      </c>
      <c r="L889" s="49" t="n">
        <f aca="false">1+(E889&gt;=Calc!$C$16)+(E889&gt;=Calc!$C$17)+(E889&gt;=Calc!$C$18)</f>
        <v>2</v>
      </c>
      <c r="M889" s="49" t="str">
        <f aca="false">IF(AND(K889=4,L889&gt;=3),"Champions",IF(AND(K889=3,L889&gt;=3),"Loyal",IF(K889&gt;=3,"Recent / New",IF(L889&gt;=3,"At Risk","Hibernating / Lost"))))</f>
        <v>Hibernating / Lost</v>
      </c>
      <c r="N889" s="54" t="n">
        <f aca="false">IF(AND(Calc!$C$2&lt;=2009,Calc!$C$3&gt;=2009),F889,0)+IF(AND(Calc!$C$2&lt;=2010,Calc!$C$3&gt;=2010),G889,0)+IF(AND(Calc!$C$2&lt;=2011,Calc!$C$3&gt;=2011),H889,0)</f>
        <v>465.68</v>
      </c>
      <c r="O889" s="61" t="n">
        <f aca="false">IF(AND(N889&gt;0,OR(Calc!$C$4="*",B889=Calc!$C$4)),N889+ROW()*0.000000001,0)</f>
        <v>465.680000889</v>
      </c>
    </row>
    <row r="890" customFormat="false" ht="15" hidden="false" customHeight="false" outlineLevel="0" collapsed="false">
      <c r="A890" s="49" t="n">
        <v>13249</v>
      </c>
      <c r="B890" s="49" t="s">
        <v>189</v>
      </c>
      <c r="C890" s="63" t="n">
        <v>40202</v>
      </c>
      <c r="D890" s="63" t="n">
        <v>40794</v>
      </c>
      <c r="E890" s="49" t="n">
        <v>9</v>
      </c>
      <c r="F890" s="54" t="n">
        <v>0</v>
      </c>
      <c r="G890" s="54" t="n">
        <v>897.52</v>
      </c>
      <c r="H890" s="54" t="n">
        <v>711.41</v>
      </c>
      <c r="I890" s="54" t="n">
        <f aca="false">SUM(F890:H890)</f>
        <v>1608.93</v>
      </c>
      <c r="J890" s="49" t="n">
        <f aca="false">Calc!$C$5-D890</f>
        <v>93</v>
      </c>
      <c r="K890" s="49" t="n">
        <f aca="false">IF(J890&lt;=Calc!$C$11,4,IF(J890&lt;=Calc!$C$12,3,IF(J890&lt;=Calc!$C$13,2,1)))</f>
        <v>3</v>
      </c>
      <c r="L890" s="49" t="n">
        <f aca="false">1+(E890&gt;=Calc!$C$16)+(E890&gt;=Calc!$C$17)+(E890&gt;=Calc!$C$18)</f>
        <v>4</v>
      </c>
      <c r="M890" s="49" t="str">
        <f aca="false">IF(AND(K890=4,L890&gt;=3),"Champions",IF(AND(K890=3,L890&gt;=3),"Loyal",IF(K890&gt;=3,"Recent / New",IF(L890&gt;=3,"At Risk","Hibernating / Lost"))))</f>
        <v>Loyal</v>
      </c>
      <c r="N890" s="54" t="n">
        <f aca="false">IF(AND(Calc!$C$2&lt;=2009,Calc!$C$3&gt;=2009),F890,0)+IF(AND(Calc!$C$2&lt;=2010,Calc!$C$3&gt;=2010),G890,0)+IF(AND(Calc!$C$2&lt;=2011,Calc!$C$3&gt;=2011),H890,0)</f>
        <v>1608.93</v>
      </c>
      <c r="O890" s="61" t="n">
        <f aca="false">IF(AND(N890&gt;0,OR(Calc!$C$4="*",B890=Calc!$C$4)),N890+ROW()*0.000000001,0)</f>
        <v>1608.93000089</v>
      </c>
    </row>
    <row r="891" customFormat="false" ht="15" hidden="false" customHeight="false" outlineLevel="0" collapsed="false">
      <c r="A891" s="49" t="n">
        <v>13250</v>
      </c>
      <c r="B891" s="49" t="s">
        <v>189</v>
      </c>
      <c r="C891" s="63" t="n">
        <v>40384</v>
      </c>
      <c r="D891" s="63" t="n">
        <v>40426</v>
      </c>
      <c r="E891" s="49" t="n">
        <v>2</v>
      </c>
      <c r="F891" s="54" t="n">
        <v>0</v>
      </c>
      <c r="G891" s="54" t="n">
        <v>245.59</v>
      </c>
      <c r="H891" s="54" t="n">
        <v>0</v>
      </c>
      <c r="I891" s="54" t="n">
        <f aca="false">SUM(F891:H891)</f>
        <v>245.59</v>
      </c>
      <c r="J891" s="49" t="n">
        <f aca="false">Calc!$C$5-D891</f>
        <v>461</v>
      </c>
      <c r="K891" s="49" t="n">
        <f aca="false">IF(J891&lt;=Calc!$C$11,4,IF(J891&lt;=Calc!$C$12,3,IF(J891&lt;=Calc!$C$13,2,1)))</f>
        <v>1</v>
      </c>
      <c r="L891" s="49" t="n">
        <f aca="false">1+(E891&gt;=Calc!$C$16)+(E891&gt;=Calc!$C$17)+(E891&gt;=Calc!$C$18)</f>
        <v>2</v>
      </c>
      <c r="M891" s="49" t="str">
        <f aca="false">IF(AND(K891=4,L891&gt;=3),"Champions",IF(AND(K891=3,L891&gt;=3),"Loyal",IF(K891&gt;=3,"Recent / New",IF(L891&gt;=3,"At Risk","Hibernating / Lost"))))</f>
        <v>Hibernating / Lost</v>
      </c>
      <c r="N891" s="54" t="n">
        <f aca="false">IF(AND(Calc!$C$2&lt;=2009,Calc!$C$3&gt;=2009),F891,0)+IF(AND(Calc!$C$2&lt;=2010,Calc!$C$3&gt;=2010),G891,0)+IF(AND(Calc!$C$2&lt;=2011,Calc!$C$3&gt;=2011),H891,0)</f>
        <v>245.59</v>
      </c>
      <c r="O891" s="61" t="n">
        <f aca="false">IF(AND(N891&gt;0,OR(Calc!$C$4="*",B891=Calc!$C$4)),N891+ROW()*0.000000001,0)</f>
        <v>245.590000891</v>
      </c>
    </row>
    <row r="892" customFormat="false" ht="15" hidden="false" customHeight="false" outlineLevel="0" collapsed="false">
      <c r="A892" s="49" t="n">
        <v>13251</v>
      </c>
      <c r="B892" s="49" t="s">
        <v>189</v>
      </c>
      <c r="C892" s="63" t="n">
        <v>40484</v>
      </c>
      <c r="D892" s="63" t="n">
        <v>40484</v>
      </c>
      <c r="E892" s="49" t="n">
        <v>1</v>
      </c>
      <c r="F892" s="54" t="n">
        <v>0</v>
      </c>
      <c r="G892" s="54" t="n">
        <v>252.68</v>
      </c>
      <c r="H892" s="54" t="n">
        <v>0</v>
      </c>
      <c r="I892" s="54" t="n">
        <f aca="false">SUM(F892:H892)</f>
        <v>252.68</v>
      </c>
      <c r="J892" s="49" t="n">
        <f aca="false">Calc!$C$5-D892</f>
        <v>403</v>
      </c>
      <c r="K892" s="49" t="n">
        <f aca="false">IF(J892&lt;=Calc!$C$11,4,IF(J892&lt;=Calc!$C$12,3,IF(J892&lt;=Calc!$C$13,2,1)))</f>
        <v>1</v>
      </c>
      <c r="L892" s="49" t="n">
        <f aca="false">1+(E892&gt;=Calc!$C$16)+(E892&gt;=Calc!$C$17)+(E892&gt;=Calc!$C$18)</f>
        <v>1</v>
      </c>
      <c r="M892" s="49" t="str">
        <f aca="false">IF(AND(K892=4,L892&gt;=3),"Champions",IF(AND(K892=3,L892&gt;=3),"Loyal",IF(K892&gt;=3,"Recent / New",IF(L892&gt;=3,"At Risk","Hibernating / Lost"))))</f>
        <v>Hibernating / Lost</v>
      </c>
      <c r="N892" s="54" t="n">
        <f aca="false">IF(AND(Calc!$C$2&lt;=2009,Calc!$C$3&gt;=2009),F892,0)+IF(AND(Calc!$C$2&lt;=2010,Calc!$C$3&gt;=2010),G892,0)+IF(AND(Calc!$C$2&lt;=2011,Calc!$C$3&gt;=2011),H892,0)</f>
        <v>252.68</v>
      </c>
      <c r="O892" s="61" t="n">
        <f aca="false">IF(AND(N892&gt;0,OR(Calc!$C$4="*",B892=Calc!$C$4)),N892+ROW()*0.000000001,0)</f>
        <v>252.680000892</v>
      </c>
    </row>
    <row r="893" customFormat="false" ht="15" hidden="false" customHeight="false" outlineLevel="0" collapsed="false">
      <c r="A893" s="49" t="n">
        <v>13252</v>
      </c>
      <c r="B893" s="49" t="s">
        <v>189</v>
      </c>
      <c r="C893" s="63" t="n">
        <v>40261</v>
      </c>
      <c r="D893" s="63" t="n">
        <v>40492</v>
      </c>
      <c r="E893" s="49" t="n">
        <v>2</v>
      </c>
      <c r="F893" s="54" t="n">
        <v>0</v>
      </c>
      <c r="G893" s="54" t="n">
        <v>341.3</v>
      </c>
      <c r="H893" s="54" t="n">
        <v>0</v>
      </c>
      <c r="I893" s="54" t="n">
        <f aca="false">SUM(F893:H893)</f>
        <v>341.3</v>
      </c>
      <c r="J893" s="49" t="n">
        <f aca="false">Calc!$C$5-D893</f>
        <v>395</v>
      </c>
      <c r="K893" s="49" t="n">
        <f aca="false">IF(J893&lt;=Calc!$C$11,4,IF(J893&lt;=Calc!$C$12,3,IF(J893&lt;=Calc!$C$13,2,1)))</f>
        <v>1</v>
      </c>
      <c r="L893" s="49" t="n">
        <f aca="false">1+(E893&gt;=Calc!$C$16)+(E893&gt;=Calc!$C$17)+(E893&gt;=Calc!$C$18)</f>
        <v>2</v>
      </c>
      <c r="M893" s="49" t="str">
        <f aca="false">IF(AND(K893=4,L893&gt;=3),"Champions",IF(AND(K893=3,L893&gt;=3),"Loyal",IF(K893&gt;=3,"Recent / New",IF(L893&gt;=3,"At Risk","Hibernating / Lost"))))</f>
        <v>Hibernating / Lost</v>
      </c>
      <c r="N893" s="54" t="n">
        <f aca="false">IF(AND(Calc!$C$2&lt;=2009,Calc!$C$3&gt;=2009),F893,0)+IF(AND(Calc!$C$2&lt;=2010,Calc!$C$3&gt;=2010),G893,0)+IF(AND(Calc!$C$2&lt;=2011,Calc!$C$3&gt;=2011),H893,0)</f>
        <v>341.3</v>
      </c>
      <c r="O893" s="61" t="n">
        <f aca="false">IF(AND(N893&gt;0,OR(Calc!$C$4="*",B893=Calc!$C$4)),N893+ROW()*0.000000001,0)</f>
        <v>341.300000893</v>
      </c>
    </row>
    <row r="894" customFormat="false" ht="15" hidden="false" customHeight="false" outlineLevel="0" collapsed="false">
      <c r="A894" s="49" t="n">
        <v>13253</v>
      </c>
      <c r="B894" s="49" t="s">
        <v>189</v>
      </c>
      <c r="C894" s="63" t="n">
        <v>40183</v>
      </c>
      <c r="D894" s="63" t="n">
        <v>40730</v>
      </c>
      <c r="E894" s="49" t="n">
        <v>4</v>
      </c>
      <c r="F894" s="54" t="n">
        <v>0</v>
      </c>
      <c r="G894" s="54" t="n">
        <v>1920.71</v>
      </c>
      <c r="H894" s="54" t="n">
        <v>1030.4</v>
      </c>
      <c r="I894" s="54" t="n">
        <f aca="false">SUM(F894:H894)</f>
        <v>2951.11</v>
      </c>
      <c r="J894" s="49" t="n">
        <f aca="false">Calc!$C$5-D894</f>
        <v>157</v>
      </c>
      <c r="K894" s="49" t="n">
        <f aca="false">IF(J894&lt;=Calc!$C$11,4,IF(J894&lt;=Calc!$C$12,3,IF(J894&lt;=Calc!$C$13,2,1)))</f>
        <v>2</v>
      </c>
      <c r="L894" s="49" t="n">
        <f aca="false">1+(E894&gt;=Calc!$C$16)+(E894&gt;=Calc!$C$17)+(E894&gt;=Calc!$C$18)</f>
        <v>3</v>
      </c>
      <c r="M894" s="49" t="str">
        <f aca="false">IF(AND(K894=4,L894&gt;=3),"Champions",IF(AND(K894=3,L894&gt;=3),"Loyal",IF(K894&gt;=3,"Recent / New",IF(L894&gt;=3,"At Risk","Hibernating / Lost"))))</f>
        <v>At Risk</v>
      </c>
      <c r="N894" s="54" t="n">
        <f aca="false">IF(AND(Calc!$C$2&lt;=2009,Calc!$C$3&gt;=2009),F894,0)+IF(AND(Calc!$C$2&lt;=2010,Calc!$C$3&gt;=2010),G894,0)+IF(AND(Calc!$C$2&lt;=2011,Calc!$C$3&gt;=2011),H894,0)</f>
        <v>2951.11</v>
      </c>
      <c r="O894" s="61" t="n">
        <f aca="false">IF(AND(N894&gt;0,OR(Calc!$C$4="*",B894=Calc!$C$4)),N894+ROW()*0.000000001,0)</f>
        <v>2951.110000894</v>
      </c>
    </row>
    <row r="895" customFormat="false" ht="15" hidden="false" customHeight="false" outlineLevel="0" collapsed="false">
      <c r="A895" s="49" t="n">
        <v>13254</v>
      </c>
      <c r="B895" s="49" t="s">
        <v>189</v>
      </c>
      <c r="C895" s="63" t="n">
        <v>40510</v>
      </c>
      <c r="D895" s="63" t="n">
        <v>40510</v>
      </c>
      <c r="E895" s="49" t="n">
        <v>1</v>
      </c>
      <c r="F895" s="54" t="n">
        <v>0</v>
      </c>
      <c r="G895" s="54" t="n">
        <v>51.41</v>
      </c>
      <c r="H895" s="54" t="n">
        <v>0</v>
      </c>
      <c r="I895" s="54" t="n">
        <f aca="false">SUM(F895:H895)</f>
        <v>51.41</v>
      </c>
      <c r="J895" s="49" t="n">
        <f aca="false">Calc!$C$5-D895</f>
        <v>377</v>
      </c>
      <c r="K895" s="49" t="n">
        <f aca="false">IF(J895&lt;=Calc!$C$11,4,IF(J895&lt;=Calc!$C$12,3,IF(J895&lt;=Calc!$C$13,2,1)))</f>
        <v>2</v>
      </c>
      <c r="L895" s="49" t="n">
        <f aca="false">1+(E895&gt;=Calc!$C$16)+(E895&gt;=Calc!$C$17)+(E895&gt;=Calc!$C$18)</f>
        <v>1</v>
      </c>
      <c r="M895" s="49" t="str">
        <f aca="false">IF(AND(K895=4,L895&gt;=3),"Champions",IF(AND(K895=3,L895&gt;=3),"Loyal",IF(K895&gt;=3,"Recent / New",IF(L895&gt;=3,"At Risk","Hibernating / Lost"))))</f>
        <v>Hibernating / Lost</v>
      </c>
      <c r="N895" s="54" t="n">
        <f aca="false">IF(AND(Calc!$C$2&lt;=2009,Calc!$C$3&gt;=2009),F895,0)+IF(AND(Calc!$C$2&lt;=2010,Calc!$C$3&gt;=2010),G895,0)+IF(AND(Calc!$C$2&lt;=2011,Calc!$C$3&gt;=2011),H895,0)</f>
        <v>51.41</v>
      </c>
      <c r="O895" s="61" t="n">
        <f aca="false">IF(AND(N895&gt;0,OR(Calc!$C$4="*",B895=Calc!$C$4)),N895+ROW()*0.000000001,0)</f>
        <v>51.410000895</v>
      </c>
    </row>
    <row r="896" customFormat="false" ht="15" hidden="false" customHeight="false" outlineLevel="0" collapsed="false">
      <c r="A896" s="49" t="n">
        <v>13255</v>
      </c>
      <c r="B896" s="49" t="s">
        <v>189</v>
      </c>
      <c r="C896" s="63" t="n">
        <v>40374</v>
      </c>
      <c r="D896" s="63" t="n">
        <v>40877</v>
      </c>
      <c r="E896" s="49" t="n">
        <v>3</v>
      </c>
      <c r="F896" s="54" t="n">
        <v>0</v>
      </c>
      <c r="G896" s="54" t="n">
        <v>504.95</v>
      </c>
      <c r="H896" s="54" t="n">
        <v>164.96</v>
      </c>
      <c r="I896" s="54" t="n">
        <f aca="false">SUM(F896:H896)</f>
        <v>669.91</v>
      </c>
      <c r="J896" s="49" t="n">
        <f aca="false">Calc!$C$5-D896</f>
        <v>10</v>
      </c>
      <c r="K896" s="49" t="n">
        <f aca="false">IF(J896&lt;=Calc!$C$11,4,IF(J896&lt;=Calc!$C$12,3,IF(J896&lt;=Calc!$C$13,2,1)))</f>
        <v>4</v>
      </c>
      <c r="L896" s="49" t="n">
        <f aca="false">1+(E896&gt;=Calc!$C$16)+(E896&gt;=Calc!$C$17)+(E896&gt;=Calc!$C$18)</f>
        <v>2</v>
      </c>
      <c r="M896" s="49" t="str">
        <f aca="false">IF(AND(K896=4,L896&gt;=3),"Champions",IF(AND(K896=3,L896&gt;=3),"Loyal",IF(K896&gt;=3,"Recent / New",IF(L896&gt;=3,"At Risk","Hibernating / Lost"))))</f>
        <v>Recent / New</v>
      </c>
      <c r="N896" s="54" t="n">
        <f aca="false">IF(AND(Calc!$C$2&lt;=2009,Calc!$C$3&gt;=2009),F896,0)+IF(AND(Calc!$C$2&lt;=2010,Calc!$C$3&gt;=2010),G896,0)+IF(AND(Calc!$C$2&lt;=2011,Calc!$C$3&gt;=2011),H896,0)</f>
        <v>669.91</v>
      </c>
      <c r="O896" s="61" t="n">
        <f aca="false">IF(AND(N896&gt;0,OR(Calc!$C$4="*",B896=Calc!$C$4)),N896+ROW()*0.000000001,0)</f>
        <v>669.910000896</v>
      </c>
    </row>
    <row r="897" customFormat="false" ht="15" hidden="false" customHeight="false" outlineLevel="0" collapsed="false">
      <c r="A897" s="49" t="n">
        <v>13257</v>
      </c>
      <c r="B897" s="49" t="s">
        <v>189</v>
      </c>
      <c r="C897" s="63" t="n">
        <v>40450</v>
      </c>
      <c r="D897" s="63" t="n">
        <v>40450</v>
      </c>
      <c r="E897" s="49" t="n">
        <v>1</v>
      </c>
      <c r="F897" s="54" t="n">
        <v>0</v>
      </c>
      <c r="G897" s="54" t="n">
        <v>117.95</v>
      </c>
      <c r="H897" s="54" t="n">
        <v>0</v>
      </c>
      <c r="I897" s="54" t="n">
        <f aca="false">SUM(F897:H897)</f>
        <v>117.95</v>
      </c>
      <c r="J897" s="49" t="n">
        <f aca="false">Calc!$C$5-D897</f>
        <v>437</v>
      </c>
      <c r="K897" s="49" t="n">
        <f aca="false">IF(J897&lt;=Calc!$C$11,4,IF(J897&lt;=Calc!$C$12,3,IF(J897&lt;=Calc!$C$13,2,1)))</f>
        <v>1</v>
      </c>
      <c r="L897" s="49" t="n">
        <f aca="false">1+(E897&gt;=Calc!$C$16)+(E897&gt;=Calc!$C$17)+(E897&gt;=Calc!$C$18)</f>
        <v>1</v>
      </c>
      <c r="M897" s="49" t="str">
        <f aca="false">IF(AND(K897=4,L897&gt;=3),"Champions",IF(AND(K897=3,L897&gt;=3),"Loyal",IF(K897&gt;=3,"Recent / New",IF(L897&gt;=3,"At Risk","Hibernating / Lost"))))</f>
        <v>Hibernating / Lost</v>
      </c>
      <c r="N897" s="54" t="n">
        <f aca="false">IF(AND(Calc!$C$2&lt;=2009,Calc!$C$3&gt;=2009),F897,0)+IF(AND(Calc!$C$2&lt;=2010,Calc!$C$3&gt;=2010),G897,0)+IF(AND(Calc!$C$2&lt;=2011,Calc!$C$3&gt;=2011),H897,0)</f>
        <v>117.95</v>
      </c>
      <c r="O897" s="61" t="n">
        <f aca="false">IF(AND(N897&gt;0,OR(Calc!$C$4="*",B897=Calc!$C$4)),N897+ROW()*0.000000001,0)</f>
        <v>117.950000897</v>
      </c>
    </row>
    <row r="898" customFormat="false" ht="15" hidden="false" customHeight="false" outlineLevel="0" collapsed="false">
      <c r="A898" s="49" t="n">
        <v>13258</v>
      </c>
      <c r="B898" s="49" t="s">
        <v>189</v>
      </c>
      <c r="C898" s="63" t="n">
        <v>40486</v>
      </c>
      <c r="D898" s="63" t="n">
        <v>40875</v>
      </c>
      <c r="E898" s="49" t="n">
        <v>5</v>
      </c>
      <c r="F898" s="54" t="n">
        <v>0</v>
      </c>
      <c r="G898" s="54" t="n">
        <v>336.6</v>
      </c>
      <c r="H898" s="54" t="n">
        <v>672.83</v>
      </c>
      <c r="I898" s="54" t="n">
        <f aca="false">SUM(F898:H898)</f>
        <v>1009.43</v>
      </c>
      <c r="J898" s="49" t="n">
        <f aca="false">Calc!$C$5-D898</f>
        <v>12</v>
      </c>
      <c r="K898" s="49" t="n">
        <f aca="false">IF(J898&lt;=Calc!$C$11,4,IF(J898&lt;=Calc!$C$12,3,IF(J898&lt;=Calc!$C$13,2,1)))</f>
        <v>4</v>
      </c>
      <c r="L898" s="49" t="n">
        <f aca="false">1+(E898&gt;=Calc!$C$16)+(E898&gt;=Calc!$C$17)+(E898&gt;=Calc!$C$18)</f>
        <v>3</v>
      </c>
      <c r="M898" s="49" t="str">
        <f aca="false">IF(AND(K898=4,L898&gt;=3),"Champions",IF(AND(K898=3,L898&gt;=3),"Loyal",IF(K898&gt;=3,"Recent / New",IF(L898&gt;=3,"At Risk","Hibernating / Lost"))))</f>
        <v>Champions</v>
      </c>
      <c r="N898" s="54" t="n">
        <f aca="false">IF(AND(Calc!$C$2&lt;=2009,Calc!$C$3&gt;=2009),F898,0)+IF(AND(Calc!$C$2&lt;=2010,Calc!$C$3&gt;=2010),G898,0)+IF(AND(Calc!$C$2&lt;=2011,Calc!$C$3&gt;=2011),H898,0)</f>
        <v>1009.43</v>
      </c>
      <c r="O898" s="61" t="n">
        <f aca="false">IF(AND(N898&gt;0,OR(Calc!$C$4="*",B898=Calc!$C$4)),N898+ROW()*0.000000001,0)</f>
        <v>1009.430000898</v>
      </c>
    </row>
    <row r="899" customFormat="false" ht="15" hidden="false" customHeight="false" outlineLevel="0" collapsed="false">
      <c r="A899" s="49" t="n">
        <v>13259</v>
      </c>
      <c r="B899" s="49" t="s">
        <v>189</v>
      </c>
      <c r="C899" s="63" t="n">
        <v>40188</v>
      </c>
      <c r="D899" s="63" t="n">
        <v>40825</v>
      </c>
      <c r="E899" s="49" t="n">
        <v>9</v>
      </c>
      <c r="F899" s="54" t="n">
        <v>0</v>
      </c>
      <c r="G899" s="54" t="n">
        <v>1115.61</v>
      </c>
      <c r="H899" s="54" t="n">
        <v>283.18</v>
      </c>
      <c r="I899" s="54" t="n">
        <f aca="false">SUM(F899:H899)</f>
        <v>1398.79</v>
      </c>
      <c r="J899" s="49" t="n">
        <f aca="false">Calc!$C$5-D899</f>
        <v>62</v>
      </c>
      <c r="K899" s="49" t="n">
        <f aca="false">IF(J899&lt;=Calc!$C$11,4,IF(J899&lt;=Calc!$C$12,3,IF(J899&lt;=Calc!$C$13,2,1)))</f>
        <v>3</v>
      </c>
      <c r="L899" s="49" t="n">
        <f aca="false">1+(E899&gt;=Calc!$C$16)+(E899&gt;=Calc!$C$17)+(E899&gt;=Calc!$C$18)</f>
        <v>4</v>
      </c>
      <c r="M899" s="49" t="str">
        <f aca="false">IF(AND(K899=4,L899&gt;=3),"Champions",IF(AND(K899=3,L899&gt;=3),"Loyal",IF(K899&gt;=3,"Recent / New",IF(L899&gt;=3,"At Risk","Hibernating / Lost"))))</f>
        <v>Loyal</v>
      </c>
      <c r="N899" s="54" t="n">
        <f aca="false">IF(AND(Calc!$C$2&lt;=2009,Calc!$C$3&gt;=2009),F899,0)+IF(AND(Calc!$C$2&lt;=2010,Calc!$C$3&gt;=2010),G899,0)+IF(AND(Calc!$C$2&lt;=2011,Calc!$C$3&gt;=2011),H899,0)</f>
        <v>1398.79</v>
      </c>
      <c r="O899" s="61" t="n">
        <f aca="false">IF(AND(N899&gt;0,OR(Calc!$C$4="*",B899=Calc!$C$4)),N899+ROW()*0.000000001,0)</f>
        <v>1398.790000899</v>
      </c>
    </row>
    <row r="900" customFormat="false" ht="15" hidden="false" customHeight="false" outlineLevel="0" collapsed="false">
      <c r="A900" s="49" t="n">
        <v>13260</v>
      </c>
      <c r="B900" s="49" t="s">
        <v>189</v>
      </c>
      <c r="C900" s="63" t="n">
        <v>40825</v>
      </c>
      <c r="D900" s="63" t="n">
        <v>40825</v>
      </c>
      <c r="E900" s="49" t="n">
        <v>1</v>
      </c>
      <c r="F900" s="54" t="n">
        <v>0</v>
      </c>
      <c r="G900" s="54" t="n">
        <v>0</v>
      </c>
      <c r="H900" s="54" t="n">
        <v>557.62</v>
      </c>
      <c r="I900" s="54" t="n">
        <f aca="false">SUM(F900:H900)</f>
        <v>557.62</v>
      </c>
      <c r="J900" s="49" t="n">
        <f aca="false">Calc!$C$5-D900</f>
        <v>62</v>
      </c>
      <c r="K900" s="49" t="n">
        <f aca="false">IF(J900&lt;=Calc!$C$11,4,IF(J900&lt;=Calc!$C$12,3,IF(J900&lt;=Calc!$C$13,2,1)))</f>
        <v>3</v>
      </c>
      <c r="L900" s="49" t="n">
        <f aca="false">1+(E900&gt;=Calc!$C$16)+(E900&gt;=Calc!$C$17)+(E900&gt;=Calc!$C$18)</f>
        <v>1</v>
      </c>
      <c r="M900" s="49" t="str">
        <f aca="false">IF(AND(K900=4,L900&gt;=3),"Champions",IF(AND(K900=3,L900&gt;=3),"Loyal",IF(K900&gt;=3,"Recent / New",IF(L900&gt;=3,"At Risk","Hibernating / Lost"))))</f>
        <v>Recent / New</v>
      </c>
      <c r="N900" s="54" t="n">
        <f aca="false">IF(AND(Calc!$C$2&lt;=2009,Calc!$C$3&gt;=2009),F900,0)+IF(AND(Calc!$C$2&lt;=2010,Calc!$C$3&gt;=2010),G900,0)+IF(AND(Calc!$C$2&lt;=2011,Calc!$C$3&gt;=2011),H900,0)</f>
        <v>557.62</v>
      </c>
      <c r="O900" s="61" t="n">
        <f aca="false">IF(AND(N900&gt;0,OR(Calc!$C$4="*",B900=Calc!$C$4)),N900+ROW()*0.000000001,0)</f>
        <v>557.6200009</v>
      </c>
    </row>
    <row r="901" customFormat="false" ht="15" hidden="false" customHeight="false" outlineLevel="0" collapsed="false">
      <c r="A901" s="49" t="n">
        <v>13261</v>
      </c>
      <c r="B901" s="49" t="s">
        <v>189</v>
      </c>
      <c r="C901" s="63" t="n">
        <v>40601</v>
      </c>
      <c r="D901" s="63" t="n">
        <v>40618</v>
      </c>
      <c r="E901" s="49" t="n">
        <v>2</v>
      </c>
      <c r="F901" s="54" t="n">
        <v>0</v>
      </c>
      <c r="G901" s="54" t="n">
        <v>0</v>
      </c>
      <c r="H901" s="54" t="n">
        <v>944.1</v>
      </c>
      <c r="I901" s="54" t="n">
        <f aca="false">SUM(F901:H901)</f>
        <v>944.1</v>
      </c>
      <c r="J901" s="49" t="n">
        <f aca="false">Calc!$C$5-D901</f>
        <v>269</v>
      </c>
      <c r="K901" s="49" t="n">
        <f aca="false">IF(J901&lt;=Calc!$C$11,4,IF(J901&lt;=Calc!$C$12,3,IF(J901&lt;=Calc!$C$13,2,1)))</f>
        <v>2</v>
      </c>
      <c r="L901" s="49" t="n">
        <f aca="false">1+(E901&gt;=Calc!$C$16)+(E901&gt;=Calc!$C$17)+(E901&gt;=Calc!$C$18)</f>
        <v>2</v>
      </c>
      <c r="M901" s="49" t="str">
        <f aca="false">IF(AND(K901=4,L901&gt;=3),"Champions",IF(AND(K901=3,L901&gt;=3),"Loyal",IF(K901&gt;=3,"Recent / New",IF(L901&gt;=3,"At Risk","Hibernating / Lost"))))</f>
        <v>Hibernating / Lost</v>
      </c>
      <c r="N901" s="54" t="n">
        <f aca="false">IF(AND(Calc!$C$2&lt;=2009,Calc!$C$3&gt;=2009),F901,0)+IF(AND(Calc!$C$2&lt;=2010,Calc!$C$3&gt;=2010),G901,0)+IF(AND(Calc!$C$2&lt;=2011,Calc!$C$3&gt;=2011),H901,0)</f>
        <v>944.1</v>
      </c>
      <c r="O901" s="61" t="n">
        <f aca="false">IF(AND(N901&gt;0,OR(Calc!$C$4="*",B901=Calc!$C$4)),N901+ROW()*0.000000001,0)</f>
        <v>944.100000901</v>
      </c>
    </row>
    <row r="902" customFormat="false" ht="15" hidden="false" customHeight="false" outlineLevel="0" collapsed="false">
      <c r="A902" s="49" t="n">
        <v>13262</v>
      </c>
      <c r="B902" s="49" t="s">
        <v>189</v>
      </c>
      <c r="C902" s="63" t="n">
        <v>40286</v>
      </c>
      <c r="D902" s="63" t="n">
        <v>40623</v>
      </c>
      <c r="E902" s="49" t="n">
        <v>3</v>
      </c>
      <c r="F902" s="54" t="n">
        <v>0</v>
      </c>
      <c r="G902" s="54" t="n">
        <v>373.16</v>
      </c>
      <c r="H902" s="54" t="n">
        <v>200.29</v>
      </c>
      <c r="I902" s="54" t="n">
        <f aca="false">SUM(F902:H902)</f>
        <v>573.45</v>
      </c>
      <c r="J902" s="49" t="n">
        <f aca="false">Calc!$C$5-D902</f>
        <v>264</v>
      </c>
      <c r="K902" s="49" t="n">
        <f aca="false">IF(J902&lt;=Calc!$C$11,4,IF(J902&lt;=Calc!$C$12,3,IF(J902&lt;=Calc!$C$13,2,1)))</f>
        <v>2</v>
      </c>
      <c r="L902" s="49" t="n">
        <f aca="false">1+(E902&gt;=Calc!$C$16)+(E902&gt;=Calc!$C$17)+(E902&gt;=Calc!$C$18)</f>
        <v>2</v>
      </c>
      <c r="M902" s="49" t="str">
        <f aca="false">IF(AND(K902=4,L902&gt;=3),"Champions",IF(AND(K902=3,L902&gt;=3),"Loyal",IF(K902&gt;=3,"Recent / New",IF(L902&gt;=3,"At Risk","Hibernating / Lost"))))</f>
        <v>Hibernating / Lost</v>
      </c>
      <c r="N902" s="54" t="n">
        <f aca="false">IF(AND(Calc!$C$2&lt;=2009,Calc!$C$3&gt;=2009),F902,0)+IF(AND(Calc!$C$2&lt;=2010,Calc!$C$3&gt;=2010),G902,0)+IF(AND(Calc!$C$2&lt;=2011,Calc!$C$3&gt;=2011),H902,0)</f>
        <v>573.45</v>
      </c>
      <c r="O902" s="61" t="n">
        <f aca="false">IF(AND(N902&gt;0,OR(Calc!$C$4="*",B902=Calc!$C$4)),N902+ROW()*0.000000001,0)</f>
        <v>573.450000902</v>
      </c>
    </row>
    <row r="903" customFormat="false" ht="15" hidden="false" customHeight="false" outlineLevel="0" collapsed="false">
      <c r="A903" s="49" t="n">
        <v>13263</v>
      </c>
      <c r="B903" s="49" t="s">
        <v>189</v>
      </c>
      <c r="C903" s="63" t="n">
        <v>40473</v>
      </c>
      <c r="D903" s="63" t="n">
        <v>40885</v>
      </c>
      <c r="E903" s="49" t="n">
        <v>38</v>
      </c>
      <c r="F903" s="54" t="n">
        <v>0</v>
      </c>
      <c r="G903" s="54" t="n">
        <v>1239.27</v>
      </c>
      <c r="H903" s="54" t="n">
        <v>7411.71</v>
      </c>
      <c r="I903" s="54" t="n">
        <f aca="false">SUM(F903:H903)</f>
        <v>8650.98</v>
      </c>
      <c r="J903" s="49" t="n">
        <f aca="false">Calc!$C$5-D903</f>
        <v>2</v>
      </c>
      <c r="K903" s="49" t="n">
        <f aca="false">IF(J903&lt;=Calc!$C$11,4,IF(J903&lt;=Calc!$C$12,3,IF(J903&lt;=Calc!$C$13,2,1)))</f>
        <v>4</v>
      </c>
      <c r="L903" s="49" t="n">
        <f aca="false">1+(E903&gt;=Calc!$C$16)+(E903&gt;=Calc!$C$17)+(E903&gt;=Calc!$C$18)</f>
        <v>4</v>
      </c>
      <c r="M903" s="49" t="str">
        <f aca="false">IF(AND(K903=4,L903&gt;=3),"Champions",IF(AND(K903=3,L903&gt;=3),"Loyal",IF(K903&gt;=3,"Recent / New",IF(L903&gt;=3,"At Risk","Hibernating / Lost"))))</f>
        <v>Champions</v>
      </c>
      <c r="N903" s="54" t="n">
        <f aca="false">IF(AND(Calc!$C$2&lt;=2009,Calc!$C$3&gt;=2009),F903,0)+IF(AND(Calc!$C$2&lt;=2010,Calc!$C$3&gt;=2010),G903,0)+IF(AND(Calc!$C$2&lt;=2011,Calc!$C$3&gt;=2011),H903,0)</f>
        <v>8650.98</v>
      </c>
      <c r="O903" s="61" t="n">
        <f aca="false">IF(AND(N903&gt;0,OR(Calc!$C$4="*",B903=Calc!$C$4)),N903+ROW()*0.000000001,0)</f>
        <v>8650.980000903</v>
      </c>
    </row>
    <row r="904" customFormat="false" ht="15" hidden="false" customHeight="false" outlineLevel="0" collapsed="false">
      <c r="A904" s="49" t="n">
        <v>13264</v>
      </c>
      <c r="B904" s="49" t="s">
        <v>189</v>
      </c>
      <c r="C904" s="63" t="n">
        <v>40444</v>
      </c>
      <c r="D904" s="63" t="n">
        <v>40444</v>
      </c>
      <c r="E904" s="49" t="n">
        <v>1</v>
      </c>
      <c r="F904" s="54" t="n">
        <v>0</v>
      </c>
      <c r="G904" s="54" t="n">
        <v>722.56</v>
      </c>
      <c r="H904" s="54" t="n">
        <v>0</v>
      </c>
      <c r="I904" s="54" t="n">
        <f aca="false">SUM(F904:H904)</f>
        <v>722.56</v>
      </c>
      <c r="J904" s="49" t="n">
        <f aca="false">Calc!$C$5-D904</f>
        <v>443</v>
      </c>
      <c r="K904" s="49" t="n">
        <f aca="false">IF(J904&lt;=Calc!$C$11,4,IF(J904&lt;=Calc!$C$12,3,IF(J904&lt;=Calc!$C$13,2,1)))</f>
        <v>1</v>
      </c>
      <c r="L904" s="49" t="n">
        <f aca="false">1+(E904&gt;=Calc!$C$16)+(E904&gt;=Calc!$C$17)+(E904&gt;=Calc!$C$18)</f>
        <v>1</v>
      </c>
      <c r="M904" s="49" t="str">
        <f aca="false">IF(AND(K904=4,L904&gt;=3),"Champions",IF(AND(K904=3,L904&gt;=3),"Loyal",IF(K904&gt;=3,"Recent / New",IF(L904&gt;=3,"At Risk","Hibernating / Lost"))))</f>
        <v>Hibernating / Lost</v>
      </c>
      <c r="N904" s="54" t="n">
        <f aca="false">IF(AND(Calc!$C$2&lt;=2009,Calc!$C$3&gt;=2009),F904,0)+IF(AND(Calc!$C$2&lt;=2010,Calc!$C$3&gt;=2010),G904,0)+IF(AND(Calc!$C$2&lt;=2011,Calc!$C$3&gt;=2011),H904,0)</f>
        <v>722.56</v>
      </c>
      <c r="O904" s="61" t="n">
        <f aca="false">IF(AND(N904&gt;0,OR(Calc!$C$4="*",B904=Calc!$C$4)),N904+ROW()*0.000000001,0)</f>
        <v>722.560000904</v>
      </c>
    </row>
    <row r="905" customFormat="false" ht="15" hidden="false" customHeight="false" outlineLevel="0" collapsed="false">
      <c r="A905" s="49" t="n">
        <v>13265</v>
      </c>
      <c r="B905" s="49" t="s">
        <v>189</v>
      </c>
      <c r="C905" s="63" t="n">
        <v>40613</v>
      </c>
      <c r="D905" s="63" t="n">
        <v>40833</v>
      </c>
      <c r="E905" s="49" t="n">
        <v>5</v>
      </c>
      <c r="F905" s="54" t="n">
        <v>0</v>
      </c>
      <c r="G905" s="54" t="n">
        <v>0</v>
      </c>
      <c r="H905" s="54" t="n">
        <v>2092.66</v>
      </c>
      <c r="I905" s="54" t="n">
        <f aca="false">SUM(F905:H905)</f>
        <v>2092.66</v>
      </c>
      <c r="J905" s="49" t="n">
        <f aca="false">Calc!$C$5-D905</f>
        <v>54</v>
      </c>
      <c r="K905" s="49" t="n">
        <f aca="false">IF(J905&lt;=Calc!$C$11,4,IF(J905&lt;=Calc!$C$12,3,IF(J905&lt;=Calc!$C$13,2,1)))</f>
        <v>3</v>
      </c>
      <c r="L905" s="49" t="n">
        <f aca="false">1+(E905&gt;=Calc!$C$16)+(E905&gt;=Calc!$C$17)+(E905&gt;=Calc!$C$18)</f>
        <v>3</v>
      </c>
      <c r="M905" s="49" t="str">
        <f aca="false">IF(AND(K905=4,L905&gt;=3),"Champions",IF(AND(K905=3,L905&gt;=3),"Loyal",IF(K905&gt;=3,"Recent / New",IF(L905&gt;=3,"At Risk","Hibernating / Lost"))))</f>
        <v>Loyal</v>
      </c>
      <c r="N905" s="54" t="n">
        <f aca="false">IF(AND(Calc!$C$2&lt;=2009,Calc!$C$3&gt;=2009),F905,0)+IF(AND(Calc!$C$2&lt;=2010,Calc!$C$3&gt;=2010),G905,0)+IF(AND(Calc!$C$2&lt;=2011,Calc!$C$3&gt;=2011),H905,0)</f>
        <v>2092.66</v>
      </c>
      <c r="O905" s="61" t="n">
        <f aca="false">IF(AND(N905&gt;0,OR(Calc!$C$4="*",B905=Calc!$C$4)),N905+ROW()*0.000000001,0)</f>
        <v>2092.660000905</v>
      </c>
    </row>
    <row r="906" customFormat="false" ht="15" hidden="false" customHeight="false" outlineLevel="0" collapsed="false">
      <c r="A906" s="49" t="n">
        <v>13266</v>
      </c>
      <c r="B906" s="49" t="s">
        <v>189</v>
      </c>
      <c r="C906" s="63" t="n">
        <v>40164</v>
      </c>
      <c r="D906" s="63" t="n">
        <v>40875</v>
      </c>
      <c r="E906" s="49" t="n">
        <v>19</v>
      </c>
      <c r="F906" s="54" t="n">
        <v>295.55</v>
      </c>
      <c r="G906" s="54" t="n">
        <v>1907.08</v>
      </c>
      <c r="H906" s="54" t="n">
        <v>3762.67</v>
      </c>
      <c r="I906" s="54" t="n">
        <f aca="false">SUM(F906:H906)</f>
        <v>5965.3</v>
      </c>
      <c r="J906" s="49" t="n">
        <f aca="false">Calc!$C$5-D906</f>
        <v>12</v>
      </c>
      <c r="K906" s="49" t="n">
        <f aca="false">IF(J906&lt;=Calc!$C$11,4,IF(J906&lt;=Calc!$C$12,3,IF(J906&lt;=Calc!$C$13,2,1)))</f>
        <v>4</v>
      </c>
      <c r="L906" s="49" t="n">
        <f aca="false">1+(E906&gt;=Calc!$C$16)+(E906&gt;=Calc!$C$17)+(E906&gt;=Calc!$C$18)</f>
        <v>4</v>
      </c>
      <c r="M906" s="49" t="str">
        <f aca="false">IF(AND(K906=4,L906&gt;=3),"Champions",IF(AND(K906=3,L906&gt;=3),"Loyal",IF(K906&gt;=3,"Recent / New",IF(L906&gt;=3,"At Risk","Hibernating / Lost"))))</f>
        <v>Champions</v>
      </c>
      <c r="N906" s="54" t="n">
        <f aca="false">IF(AND(Calc!$C$2&lt;=2009,Calc!$C$3&gt;=2009),F906,0)+IF(AND(Calc!$C$2&lt;=2010,Calc!$C$3&gt;=2010),G906,0)+IF(AND(Calc!$C$2&lt;=2011,Calc!$C$3&gt;=2011),H906,0)</f>
        <v>5965.3</v>
      </c>
      <c r="O906" s="61" t="n">
        <f aca="false">IF(AND(N906&gt;0,OR(Calc!$C$4="*",B906=Calc!$C$4)),N906+ROW()*0.000000001,0)</f>
        <v>5965.300000906</v>
      </c>
    </row>
    <row r="907" customFormat="false" ht="15" hidden="false" customHeight="false" outlineLevel="0" collapsed="false">
      <c r="A907" s="49" t="n">
        <v>13267</v>
      </c>
      <c r="B907" s="49" t="s">
        <v>189</v>
      </c>
      <c r="C907" s="63" t="n">
        <v>40154</v>
      </c>
      <c r="D907" s="63" t="n">
        <v>40884</v>
      </c>
      <c r="E907" s="49" t="n">
        <v>36</v>
      </c>
      <c r="F907" s="54" t="n">
        <v>622.94</v>
      </c>
      <c r="G907" s="54" t="n">
        <v>4728.38</v>
      </c>
      <c r="H907" s="54" t="n">
        <v>3860.74</v>
      </c>
      <c r="I907" s="54" t="n">
        <f aca="false">SUM(F907:H907)</f>
        <v>9212.06</v>
      </c>
      <c r="J907" s="49" t="n">
        <f aca="false">Calc!$C$5-D907</f>
        <v>3</v>
      </c>
      <c r="K907" s="49" t="n">
        <f aca="false">IF(J907&lt;=Calc!$C$11,4,IF(J907&lt;=Calc!$C$12,3,IF(J907&lt;=Calc!$C$13,2,1)))</f>
        <v>4</v>
      </c>
      <c r="L907" s="49" t="n">
        <f aca="false">1+(E907&gt;=Calc!$C$16)+(E907&gt;=Calc!$C$17)+(E907&gt;=Calc!$C$18)</f>
        <v>4</v>
      </c>
      <c r="M907" s="49" t="str">
        <f aca="false">IF(AND(K907=4,L907&gt;=3),"Champions",IF(AND(K907=3,L907&gt;=3),"Loyal",IF(K907&gt;=3,"Recent / New",IF(L907&gt;=3,"At Risk","Hibernating / Lost"))))</f>
        <v>Champions</v>
      </c>
      <c r="N907" s="54" t="n">
        <f aca="false">IF(AND(Calc!$C$2&lt;=2009,Calc!$C$3&gt;=2009),F907,0)+IF(AND(Calc!$C$2&lt;=2010,Calc!$C$3&gt;=2010),G907,0)+IF(AND(Calc!$C$2&lt;=2011,Calc!$C$3&gt;=2011),H907,0)</f>
        <v>9212.06</v>
      </c>
      <c r="O907" s="61" t="n">
        <f aca="false">IF(AND(N907&gt;0,OR(Calc!$C$4="*",B907=Calc!$C$4)),N907+ROW()*0.000000001,0)</f>
        <v>9212.060000907</v>
      </c>
    </row>
    <row r="908" customFormat="false" ht="15" hidden="false" customHeight="false" outlineLevel="0" collapsed="false">
      <c r="A908" s="49" t="n">
        <v>13268</v>
      </c>
      <c r="B908" s="49" t="s">
        <v>189</v>
      </c>
      <c r="C908" s="63" t="n">
        <v>40619</v>
      </c>
      <c r="D908" s="63" t="n">
        <v>40869</v>
      </c>
      <c r="E908" s="49" t="n">
        <v>10</v>
      </c>
      <c r="F908" s="54" t="n">
        <v>0</v>
      </c>
      <c r="G908" s="54" t="n">
        <v>0</v>
      </c>
      <c r="H908" s="54" t="n">
        <v>3105.66</v>
      </c>
      <c r="I908" s="54" t="n">
        <f aca="false">SUM(F908:H908)</f>
        <v>3105.66</v>
      </c>
      <c r="J908" s="49" t="n">
        <f aca="false">Calc!$C$5-D908</f>
        <v>18</v>
      </c>
      <c r="K908" s="49" t="n">
        <f aca="false">IF(J908&lt;=Calc!$C$11,4,IF(J908&lt;=Calc!$C$12,3,IF(J908&lt;=Calc!$C$13,2,1)))</f>
        <v>4</v>
      </c>
      <c r="L908" s="49" t="n">
        <f aca="false">1+(E908&gt;=Calc!$C$16)+(E908&gt;=Calc!$C$17)+(E908&gt;=Calc!$C$18)</f>
        <v>4</v>
      </c>
      <c r="M908" s="49" t="str">
        <f aca="false">IF(AND(K908=4,L908&gt;=3),"Champions",IF(AND(K908=3,L908&gt;=3),"Loyal",IF(K908&gt;=3,"Recent / New",IF(L908&gt;=3,"At Risk","Hibernating / Lost"))))</f>
        <v>Champions</v>
      </c>
      <c r="N908" s="54" t="n">
        <f aca="false">IF(AND(Calc!$C$2&lt;=2009,Calc!$C$3&gt;=2009),F908,0)+IF(AND(Calc!$C$2&lt;=2010,Calc!$C$3&gt;=2010),G908,0)+IF(AND(Calc!$C$2&lt;=2011,Calc!$C$3&gt;=2011),H908,0)</f>
        <v>3105.66</v>
      </c>
      <c r="O908" s="61" t="n">
        <f aca="false">IF(AND(N908&gt;0,OR(Calc!$C$4="*",B908=Calc!$C$4)),N908+ROW()*0.000000001,0)</f>
        <v>3105.660000908</v>
      </c>
    </row>
    <row r="909" customFormat="false" ht="15" hidden="false" customHeight="false" outlineLevel="0" collapsed="false">
      <c r="A909" s="49" t="n">
        <v>13269</v>
      </c>
      <c r="B909" s="49" t="s">
        <v>189</v>
      </c>
      <c r="C909" s="63" t="n">
        <v>40149</v>
      </c>
      <c r="D909" s="63" t="n">
        <v>40885</v>
      </c>
      <c r="E909" s="49" t="n">
        <v>28</v>
      </c>
      <c r="F909" s="54" t="n">
        <v>526.62</v>
      </c>
      <c r="G909" s="54" t="n">
        <v>3329.59</v>
      </c>
      <c r="H909" s="54" t="n">
        <v>4650.8</v>
      </c>
      <c r="I909" s="54" t="n">
        <f aca="false">SUM(F909:H909)</f>
        <v>8507.01</v>
      </c>
      <c r="J909" s="49" t="n">
        <f aca="false">Calc!$C$5-D909</f>
        <v>2</v>
      </c>
      <c r="K909" s="49" t="n">
        <f aca="false">IF(J909&lt;=Calc!$C$11,4,IF(J909&lt;=Calc!$C$12,3,IF(J909&lt;=Calc!$C$13,2,1)))</f>
        <v>4</v>
      </c>
      <c r="L909" s="49" t="n">
        <f aca="false">1+(E909&gt;=Calc!$C$16)+(E909&gt;=Calc!$C$17)+(E909&gt;=Calc!$C$18)</f>
        <v>4</v>
      </c>
      <c r="M909" s="49" t="str">
        <f aca="false">IF(AND(K909=4,L909&gt;=3),"Champions",IF(AND(K909=3,L909&gt;=3),"Loyal",IF(K909&gt;=3,"Recent / New",IF(L909&gt;=3,"At Risk","Hibernating / Lost"))))</f>
        <v>Champions</v>
      </c>
      <c r="N909" s="54" t="n">
        <f aca="false">IF(AND(Calc!$C$2&lt;=2009,Calc!$C$3&gt;=2009),F909,0)+IF(AND(Calc!$C$2&lt;=2010,Calc!$C$3&gt;=2010),G909,0)+IF(AND(Calc!$C$2&lt;=2011,Calc!$C$3&gt;=2011),H909,0)</f>
        <v>8507.01</v>
      </c>
      <c r="O909" s="61" t="n">
        <f aca="false">IF(AND(N909&gt;0,OR(Calc!$C$4="*",B909=Calc!$C$4)),N909+ROW()*0.000000001,0)</f>
        <v>8507.010000909</v>
      </c>
    </row>
    <row r="910" customFormat="false" ht="15" hidden="false" customHeight="false" outlineLevel="0" collapsed="false">
      <c r="A910" s="49" t="n">
        <v>13270</v>
      </c>
      <c r="B910" s="49" t="s">
        <v>189</v>
      </c>
      <c r="C910" s="63" t="n">
        <v>40520</v>
      </c>
      <c r="D910" s="63" t="n">
        <v>40520</v>
      </c>
      <c r="E910" s="49" t="n">
        <v>1</v>
      </c>
      <c r="F910" s="54" t="n">
        <v>0</v>
      </c>
      <c r="G910" s="54" t="n">
        <v>590</v>
      </c>
      <c r="H910" s="54" t="n">
        <v>0</v>
      </c>
      <c r="I910" s="54" t="n">
        <f aca="false">SUM(F910:H910)</f>
        <v>590</v>
      </c>
      <c r="J910" s="49" t="n">
        <f aca="false">Calc!$C$5-D910</f>
        <v>367</v>
      </c>
      <c r="K910" s="49" t="n">
        <f aca="false">IF(J910&lt;=Calc!$C$11,4,IF(J910&lt;=Calc!$C$12,3,IF(J910&lt;=Calc!$C$13,2,1)))</f>
        <v>2</v>
      </c>
      <c r="L910" s="49" t="n">
        <f aca="false">1+(E910&gt;=Calc!$C$16)+(E910&gt;=Calc!$C$17)+(E910&gt;=Calc!$C$18)</f>
        <v>1</v>
      </c>
      <c r="M910" s="49" t="str">
        <f aca="false">IF(AND(K910=4,L910&gt;=3),"Champions",IF(AND(K910=3,L910&gt;=3),"Loyal",IF(K910&gt;=3,"Recent / New",IF(L910&gt;=3,"At Risk","Hibernating / Lost"))))</f>
        <v>Hibernating / Lost</v>
      </c>
      <c r="N910" s="54" t="n">
        <f aca="false">IF(AND(Calc!$C$2&lt;=2009,Calc!$C$3&gt;=2009),F910,0)+IF(AND(Calc!$C$2&lt;=2010,Calc!$C$3&gt;=2010),G910,0)+IF(AND(Calc!$C$2&lt;=2011,Calc!$C$3&gt;=2011),H910,0)</f>
        <v>590</v>
      </c>
      <c r="O910" s="61" t="n">
        <f aca="false">IF(AND(N910&gt;0,OR(Calc!$C$4="*",B910=Calc!$C$4)),N910+ROW()*0.000000001,0)</f>
        <v>590.00000091</v>
      </c>
    </row>
    <row r="911" customFormat="false" ht="15" hidden="false" customHeight="false" outlineLevel="0" collapsed="false">
      <c r="A911" s="49" t="n">
        <v>13271</v>
      </c>
      <c r="B911" s="49" t="s">
        <v>189</v>
      </c>
      <c r="C911" s="63" t="n">
        <v>40849</v>
      </c>
      <c r="D911" s="63" t="n">
        <v>40849</v>
      </c>
      <c r="E911" s="49" t="n">
        <v>1</v>
      </c>
      <c r="F911" s="54" t="n">
        <v>0</v>
      </c>
      <c r="G911" s="54" t="n">
        <v>0</v>
      </c>
      <c r="H911" s="54" t="n">
        <v>172.37</v>
      </c>
      <c r="I911" s="54" t="n">
        <f aca="false">SUM(F911:H911)</f>
        <v>172.37</v>
      </c>
      <c r="J911" s="49" t="n">
        <f aca="false">Calc!$C$5-D911</f>
        <v>38</v>
      </c>
      <c r="K911" s="49" t="n">
        <f aca="false">IF(J911&lt;=Calc!$C$11,4,IF(J911&lt;=Calc!$C$12,3,IF(J911&lt;=Calc!$C$13,2,1)))</f>
        <v>3</v>
      </c>
      <c r="L911" s="49" t="n">
        <f aca="false">1+(E911&gt;=Calc!$C$16)+(E911&gt;=Calc!$C$17)+(E911&gt;=Calc!$C$18)</f>
        <v>1</v>
      </c>
      <c r="M911" s="49" t="str">
        <f aca="false">IF(AND(K911=4,L911&gt;=3),"Champions",IF(AND(K911=3,L911&gt;=3),"Loyal",IF(K911&gt;=3,"Recent / New",IF(L911&gt;=3,"At Risk","Hibernating / Lost"))))</f>
        <v>Recent / New</v>
      </c>
      <c r="N911" s="54" t="n">
        <f aca="false">IF(AND(Calc!$C$2&lt;=2009,Calc!$C$3&gt;=2009),F911,0)+IF(AND(Calc!$C$2&lt;=2010,Calc!$C$3&gt;=2010),G911,0)+IF(AND(Calc!$C$2&lt;=2011,Calc!$C$3&gt;=2011),H911,0)</f>
        <v>172.37</v>
      </c>
      <c r="O911" s="61" t="n">
        <f aca="false">IF(AND(N911&gt;0,OR(Calc!$C$4="*",B911=Calc!$C$4)),N911+ROW()*0.000000001,0)</f>
        <v>172.370000911</v>
      </c>
    </row>
    <row r="912" customFormat="false" ht="15" hidden="false" customHeight="false" outlineLevel="0" collapsed="false">
      <c r="A912" s="49" t="n">
        <v>13272</v>
      </c>
      <c r="B912" s="49" t="s">
        <v>189</v>
      </c>
      <c r="C912" s="63" t="n">
        <v>40797</v>
      </c>
      <c r="D912" s="63" t="n">
        <v>40855</v>
      </c>
      <c r="E912" s="49" t="n">
        <v>2</v>
      </c>
      <c r="F912" s="54" t="n">
        <v>0</v>
      </c>
      <c r="G912" s="54" t="n">
        <v>0</v>
      </c>
      <c r="H912" s="54" t="n">
        <v>276.56</v>
      </c>
      <c r="I912" s="54" t="n">
        <f aca="false">SUM(F912:H912)</f>
        <v>276.56</v>
      </c>
      <c r="J912" s="49" t="n">
        <f aca="false">Calc!$C$5-D912</f>
        <v>32</v>
      </c>
      <c r="K912" s="49" t="n">
        <f aca="false">IF(J912&lt;=Calc!$C$11,4,IF(J912&lt;=Calc!$C$12,3,IF(J912&lt;=Calc!$C$13,2,1)))</f>
        <v>3</v>
      </c>
      <c r="L912" s="49" t="n">
        <f aca="false">1+(E912&gt;=Calc!$C$16)+(E912&gt;=Calc!$C$17)+(E912&gt;=Calc!$C$18)</f>
        <v>2</v>
      </c>
      <c r="M912" s="49" t="str">
        <f aca="false">IF(AND(K912=4,L912&gt;=3),"Champions",IF(AND(K912=3,L912&gt;=3),"Loyal",IF(K912&gt;=3,"Recent / New",IF(L912&gt;=3,"At Risk","Hibernating / Lost"))))</f>
        <v>Recent / New</v>
      </c>
      <c r="N912" s="54" t="n">
        <f aca="false">IF(AND(Calc!$C$2&lt;=2009,Calc!$C$3&gt;=2009),F912,0)+IF(AND(Calc!$C$2&lt;=2010,Calc!$C$3&gt;=2010),G912,0)+IF(AND(Calc!$C$2&lt;=2011,Calc!$C$3&gt;=2011),H912,0)</f>
        <v>276.56</v>
      </c>
      <c r="O912" s="61" t="n">
        <f aca="false">IF(AND(N912&gt;0,OR(Calc!$C$4="*",B912=Calc!$C$4)),N912+ROW()*0.000000001,0)</f>
        <v>276.560000912</v>
      </c>
    </row>
    <row r="913" customFormat="false" ht="15" hidden="false" customHeight="false" outlineLevel="0" collapsed="false">
      <c r="A913" s="49" t="n">
        <v>13273</v>
      </c>
      <c r="B913" s="49" t="s">
        <v>189</v>
      </c>
      <c r="C913" s="63" t="n">
        <v>40773</v>
      </c>
      <c r="D913" s="63" t="n">
        <v>40773</v>
      </c>
      <c r="E913" s="49" t="n">
        <v>1</v>
      </c>
      <c r="F913" s="54" t="n">
        <v>0</v>
      </c>
      <c r="G913" s="54" t="n">
        <v>0</v>
      </c>
      <c r="H913" s="54" t="n">
        <v>138.98</v>
      </c>
      <c r="I913" s="54" t="n">
        <f aca="false">SUM(F913:H913)</f>
        <v>138.98</v>
      </c>
      <c r="J913" s="49" t="n">
        <f aca="false">Calc!$C$5-D913</f>
        <v>114</v>
      </c>
      <c r="K913" s="49" t="n">
        <f aca="false">IF(J913&lt;=Calc!$C$11,4,IF(J913&lt;=Calc!$C$12,3,IF(J913&lt;=Calc!$C$13,2,1)))</f>
        <v>2</v>
      </c>
      <c r="L913" s="49" t="n">
        <f aca="false">1+(E913&gt;=Calc!$C$16)+(E913&gt;=Calc!$C$17)+(E913&gt;=Calc!$C$18)</f>
        <v>1</v>
      </c>
      <c r="M913" s="49" t="str">
        <f aca="false">IF(AND(K913=4,L913&gt;=3),"Champions",IF(AND(K913=3,L913&gt;=3),"Loyal",IF(K913&gt;=3,"Recent / New",IF(L913&gt;=3,"At Risk","Hibernating / Lost"))))</f>
        <v>Hibernating / Lost</v>
      </c>
      <c r="N913" s="54" t="n">
        <f aca="false">IF(AND(Calc!$C$2&lt;=2009,Calc!$C$3&gt;=2009),F913,0)+IF(AND(Calc!$C$2&lt;=2010,Calc!$C$3&gt;=2010),G913,0)+IF(AND(Calc!$C$2&lt;=2011,Calc!$C$3&gt;=2011),H913,0)</f>
        <v>138.98</v>
      </c>
      <c r="O913" s="61" t="n">
        <f aca="false">IF(AND(N913&gt;0,OR(Calc!$C$4="*",B913=Calc!$C$4)),N913+ROW()*0.000000001,0)</f>
        <v>138.980000913</v>
      </c>
    </row>
    <row r="914" customFormat="false" ht="15" hidden="false" customHeight="false" outlineLevel="0" collapsed="false">
      <c r="A914" s="49" t="n">
        <v>13274</v>
      </c>
      <c r="B914" s="49" t="s">
        <v>189</v>
      </c>
      <c r="C914" s="63" t="n">
        <v>40477</v>
      </c>
      <c r="D914" s="63" t="n">
        <v>40477</v>
      </c>
      <c r="E914" s="49" t="n">
        <v>1</v>
      </c>
      <c r="F914" s="54" t="n">
        <v>0</v>
      </c>
      <c r="G914" s="54" t="n">
        <v>360.85</v>
      </c>
      <c r="H914" s="54" t="n">
        <v>0</v>
      </c>
      <c r="I914" s="54" t="n">
        <f aca="false">SUM(F914:H914)</f>
        <v>360.85</v>
      </c>
      <c r="J914" s="49" t="n">
        <f aca="false">Calc!$C$5-D914</f>
        <v>410</v>
      </c>
      <c r="K914" s="49" t="n">
        <f aca="false">IF(J914&lt;=Calc!$C$11,4,IF(J914&lt;=Calc!$C$12,3,IF(J914&lt;=Calc!$C$13,2,1)))</f>
        <v>1</v>
      </c>
      <c r="L914" s="49" t="n">
        <f aca="false">1+(E914&gt;=Calc!$C$16)+(E914&gt;=Calc!$C$17)+(E914&gt;=Calc!$C$18)</f>
        <v>1</v>
      </c>
      <c r="M914" s="49" t="str">
        <f aca="false">IF(AND(K914=4,L914&gt;=3),"Champions",IF(AND(K914=3,L914&gt;=3),"Loyal",IF(K914&gt;=3,"Recent / New",IF(L914&gt;=3,"At Risk","Hibernating / Lost"))))</f>
        <v>Hibernating / Lost</v>
      </c>
      <c r="N914" s="54" t="n">
        <f aca="false">IF(AND(Calc!$C$2&lt;=2009,Calc!$C$3&gt;=2009),F914,0)+IF(AND(Calc!$C$2&lt;=2010,Calc!$C$3&gt;=2010),G914,0)+IF(AND(Calc!$C$2&lt;=2011,Calc!$C$3&gt;=2011),H914,0)</f>
        <v>360.85</v>
      </c>
      <c r="O914" s="61" t="n">
        <f aca="false">IF(AND(N914&gt;0,OR(Calc!$C$4="*",B914=Calc!$C$4)),N914+ROW()*0.000000001,0)</f>
        <v>360.850000914</v>
      </c>
    </row>
    <row r="915" customFormat="false" ht="15" hidden="false" customHeight="false" outlineLevel="0" collapsed="false">
      <c r="A915" s="49" t="n">
        <v>13275</v>
      </c>
      <c r="B915" s="49" t="s">
        <v>189</v>
      </c>
      <c r="C915" s="63" t="n">
        <v>40254</v>
      </c>
      <c r="D915" s="63" t="n">
        <v>40503</v>
      </c>
      <c r="E915" s="49" t="n">
        <v>2</v>
      </c>
      <c r="F915" s="54" t="n">
        <v>0</v>
      </c>
      <c r="G915" s="54" t="n">
        <v>238.86</v>
      </c>
      <c r="H915" s="54" t="n">
        <v>0</v>
      </c>
      <c r="I915" s="54" t="n">
        <f aca="false">SUM(F915:H915)</f>
        <v>238.86</v>
      </c>
      <c r="J915" s="49" t="n">
        <f aca="false">Calc!$C$5-D915</f>
        <v>384</v>
      </c>
      <c r="K915" s="49" t="n">
        <f aca="false">IF(J915&lt;=Calc!$C$11,4,IF(J915&lt;=Calc!$C$12,3,IF(J915&lt;=Calc!$C$13,2,1)))</f>
        <v>1</v>
      </c>
      <c r="L915" s="49" t="n">
        <f aca="false">1+(E915&gt;=Calc!$C$16)+(E915&gt;=Calc!$C$17)+(E915&gt;=Calc!$C$18)</f>
        <v>2</v>
      </c>
      <c r="M915" s="49" t="str">
        <f aca="false">IF(AND(K915=4,L915&gt;=3),"Champions",IF(AND(K915=3,L915&gt;=3),"Loyal",IF(K915&gt;=3,"Recent / New",IF(L915&gt;=3,"At Risk","Hibernating / Lost"))))</f>
        <v>Hibernating / Lost</v>
      </c>
      <c r="N915" s="54" t="n">
        <f aca="false">IF(AND(Calc!$C$2&lt;=2009,Calc!$C$3&gt;=2009),F915,0)+IF(AND(Calc!$C$2&lt;=2010,Calc!$C$3&gt;=2010),G915,0)+IF(AND(Calc!$C$2&lt;=2011,Calc!$C$3&gt;=2011),H915,0)</f>
        <v>238.86</v>
      </c>
      <c r="O915" s="61" t="n">
        <f aca="false">IF(AND(N915&gt;0,OR(Calc!$C$4="*",B915=Calc!$C$4)),N915+ROW()*0.000000001,0)</f>
        <v>238.860000915</v>
      </c>
    </row>
    <row r="916" customFormat="false" ht="15" hidden="false" customHeight="false" outlineLevel="0" collapsed="false">
      <c r="A916" s="49" t="n">
        <v>13276</v>
      </c>
      <c r="B916" s="49" t="s">
        <v>189</v>
      </c>
      <c r="C916" s="63" t="n">
        <v>40244</v>
      </c>
      <c r="D916" s="63" t="n">
        <v>40823</v>
      </c>
      <c r="E916" s="49" t="n">
        <v>5</v>
      </c>
      <c r="F916" s="54" t="n">
        <v>0</v>
      </c>
      <c r="G916" s="54" t="n">
        <v>1280.28</v>
      </c>
      <c r="H916" s="54" t="n">
        <v>590.93</v>
      </c>
      <c r="I916" s="54" t="n">
        <f aca="false">SUM(F916:H916)</f>
        <v>1871.21</v>
      </c>
      <c r="J916" s="49" t="n">
        <f aca="false">Calc!$C$5-D916</f>
        <v>64</v>
      </c>
      <c r="K916" s="49" t="n">
        <f aca="false">IF(J916&lt;=Calc!$C$11,4,IF(J916&lt;=Calc!$C$12,3,IF(J916&lt;=Calc!$C$13,2,1)))</f>
        <v>3</v>
      </c>
      <c r="L916" s="49" t="n">
        <f aca="false">1+(E916&gt;=Calc!$C$16)+(E916&gt;=Calc!$C$17)+(E916&gt;=Calc!$C$18)</f>
        <v>3</v>
      </c>
      <c r="M916" s="49" t="str">
        <f aca="false">IF(AND(K916=4,L916&gt;=3),"Champions",IF(AND(K916=3,L916&gt;=3),"Loyal",IF(K916&gt;=3,"Recent / New",IF(L916&gt;=3,"At Risk","Hibernating / Lost"))))</f>
        <v>Loyal</v>
      </c>
      <c r="N916" s="54" t="n">
        <f aca="false">IF(AND(Calc!$C$2&lt;=2009,Calc!$C$3&gt;=2009),F916,0)+IF(AND(Calc!$C$2&lt;=2010,Calc!$C$3&gt;=2010),G916,0)+IF(AND(Calc!$C$2&lt;=2011,Calc!$C$3&gt;=2011),H916,0)</f>
        <v>1871.21</v>
      </c>
      <c r="O916" s="61" t="n">
        <f aca="false">IF(AND(N916&gt;0,OR(Calc!$C$4="*",B916=Calc!$C$4)),N916+ROW()*0.000000001,0)</f>
        <v>1871.210000916</v>
      </c>
    </row>
    <row r="917" customFormat="false" ht="15" hidden="false" customHeight="false" outlineLevel="0" collapsed="false">
      <c r="A917" s="49" t="n">
        <v>13277</v>
      </c>
      <c r="B917" s="49" t="s">
        <v>189</v>
      </c>
      <c r="C917" s="63" t="n">
        <v>40347</v>
      </c>
      <c r="D917" s="63" t="n">
        <v>40871</v>
      </c>
      <c r="E917" s="49" t="n">
        <v>7</v>
      </c>
      <c r="F917" s="54" t="n">
        <v>0</v>
      </c>
      <c r="G917" s="54" t="n">
        <v>264.9</v>
      </c>
      <c r="H917" s="54" t="n">
        <v>258.4</v>
      </c>
      <c r="I917" s="54" t="n">
        <f aca="false">SUM(F917:H917)</f>
        <v>523.3</v>
      </c>
      <c r="J917" s="49" t="n">
        <f aca="false">Calc!$C$5-D917</f>
        <v>16</v>
      </c>
      <c r="K917" s="49" t="n">
        <f aca="false">IF(J917&lt;=Calc!$C$11,4,IF(J917&lt;=Calc!$C$12,3,IF(J917&lt;=Calc!$C$13,2,1)))</f>
        <v>4</v>
      </c>
      <c r="L917" s="49" t="n">
        <f aca="false">1+(E917&gt;=Calc!$C$16)+(E917&gt;=Calc!$C$17)+(E917&gt;=Calc!$C$18)</f>
        <v>3</v>
      </c>
      <c r="M917" s="49" t="str">
        <f aca="false">IF(AND(K917=4,L917&gt;=3),"Champions",IF(AND(K917=3,L917&gt;=3),"Loyal",IF(K917&gt;=3,"Recent / New",IF(L917&gt;=3,"At Risk","Hibernating / Lost"))))</f>
        <v>Champions</v>
      </c>
      <c r="N917" s="54" t="n">
        <f aca="false">IF(AND(Calc!$C$2&lt;=2009,Calc!$C$3&gt;=2009),F917,0)+IF(AND(Calc!$C$2&lt;=2010,Calc!$C$3&gt;=2010),G917,0)+IF(AND(Calc!$C$2&lt;=2011,Calc!$C$3&gt;=2011),H917,0)</f>
        <v>523.3</v>
      </c>
      <c r="O917" s="61" t="n">
        <f aca="false">IF(AND(N917&gt;0,OR(Calc!$C$4="*",B917=Calc!$C$4)),N917+ROW()*0.000000001,0)</f>
        <v>523.300000917</v>
      </c>
    </row>
    <row r="918" customFormat="false" ht="15" hidden="false" customHeight="false" outlineLevel="0" collapsed="false">
      <c r="A918" s="49" t="n">
        <v>13278</v>
      </c>
      <c r="B918" s="49" t="s">
        <v>189</v>
      </c>
      <c r="C918" s="63" t="n">
        <v>40276</v>
      </c>
      <c r="D918" s="63" t="n">
        <v>40846</v>
      </c>
      <c r="E918" s="49" t="n">
        <v>4</v>
      </c>
      <c r="F918" s="54" t="n">
        <v>0</v>
      </c>
      <c r="G918" s="54" t="n">
        <v>882.62</v>
      </c>
      <c r="H918" s="54" t="n">
        <v>542.73</v>
      </c>
      <c r="I918" s="54" t="n">
        <f aca="false">SUM(F918:H918)</f>
        <v>1425.35</v>
      </c>
      <c r="J918" s="49" t="n">
        <f aca="false">Calc!$C$5-D918</f>
        <v>41</v>
      </c>
      <c r="K918" s="49" t="n">
        <f aca="false">IF(J918&lt;=Calc!$C$11,4,IF(J918&lt;=Calc!$C$12,3,IF(J918&lt;=Calc!$C$13,2,1)))</f>
        <v>3</v>
      </c>
      <c r="L918" s="49" t="n">
        <f aca="false">1+(E918&gt;=Calc!$C$16)+(E918&gt;=Calc!$C$17)+(E918&gt;=Calc!$C$18)</f>
        <v>3</v>
      </c>
      <c r="M918" s="49" t="str">
        <f aca="false">IF(AND(K918=4,L918&gt;=3),"Champions",IF(AND(K918=3,L918&gt;=3),"Loyal",IF(K918&gt;=3,"Recent / New",IF(L918&gt;=3,"At Risk","Hibernating / Lost"))))</f>
        <v>Loyal</v>
      </c>
      <c r="N918" s="54" t="n">
        <f aca="false">IF(AND(Calc!$C$2&lt;=2009,Calc!$C$3&gt;=2009),F918,0)+IF(AND(Calc!$C$2&lt;=2010,Calc!$C$3&gt;=2010),G918,0)+IF(AND(Calc!$C$2&lt;=2011,Calc!$C$3&gt;=2011),H918,0)</f>
        <v>1425.35</v>
      </c>
      <c r="O918" s="61" t="n">
        <f aca="false">IF(AND(N918&gt;0,OR(Calc!$C$4="*",B918=Calc!$C$4)),N918+ROW()*0.000000001,0)</f>
        <v>1425.350000918</v>
      </c>
    </row>
    <row r="919" customFormat="false" ht="15" hidden="false" customHeight="false" outlineLevel="0" collapsed="false">
      <c r="A919" s="49" t="n">
        <v>13279</v>
      </c>
      <c r="B919" s="49" t="s">
        <v>189</v>
      </c>
      <c r="C919" s="63" t="n">
        <v>40808</v>
      </c>
      <c r="D919" s="63" t="n">
        <v>40808</v>
      </c>
      <c r="E919" s="49" t="n">
        <v>1</v>
      </c>
      <c r="F919" s="54" t="n">
        <v>0</v>
      </c>
      <c r="G919" s="54" t="n">
        <v>0</v>
      </c>
      <c r="H919" s="54" t="n">
        <v>126.3</v>
      </c>
      <c r="I919" s="54" t="n">
        <f aca="false">SUM(F919:H919)</f>
        <v>126.3</v>
      </c>
      <c r="J919" s="49" t="n">
        <f aca="false">Calc!$C$5-D919</f>
        <v>79</v>
      </c>
      <c r="K919" s="49" t="n">
        <f aca="false">IF(J919&lt;=Calc!$C$11,4,IF(J919&lt;=Calc!$C$12,3,IF(J919&lt;=Calc!$C$13,2,1)))</f>
        <v>3</v>
      </c>
      <c r="L919" s="49" t="n">
        <f aca="false">1+(E919&gt;=Calc!$C$16)+(E919&gt;=Calc!$C$17)+(E919&gt;=Calc!$C$18)</f>
        <v>1</v>
      </c>
      <c r="M919" s="49" t="str">
        <f aca="false">IF(AND(K919=4,L919&gt;=3),"Champions",IF(AND(K919=3,L919&gt;=3),"Loyal",IF(K919&gt;=3,"Recent / New",IF(L919&gt;=3,"At Risk","Hibernating / Lost"))))</f>
        <v>Recent / New</v>
      </c>
      <c r="N919" s="54" t="n">
        <f aca="false">IF(AND(Calc!$C$2&lt;=2009,Calc!$C$3&gt;=2009),F919,0)+IF(AND(Calc!$C$2&lt;=2010,Calc!$C$3&gt;=2010),G919,0)+IF(AND(Calc!$C$2&lt;=2011,Calc!$C$3&gt;=2011),H919,0)</f>
        <v>126.3</v>
      </c>
      <c r="O919" s="61" t="n">
        <f aca="false">IF(AND(N919&gt;0,OR(Calc!$C$4="*",B919=Calc!$C$4)),N919+ROW()*0.000000001,0)</f>
        <v>126.300000919</v>
      </c>
    </row>
    <row r="920" customFormat="false" ht="15" hidden="false" customHeight="false" outlineLevel="0" collapsed="false">
      <c r="A920" s="49" t="n">
        <v>13280</v>
      </c>
      <c r="B920" s="49" t="s">
        <v>189</v>
      </c>
      <c r="C920" s="63" t="n">
        <v>40242</v>
      </c>
      <c r="D920" s="63" t="n">
        <v>40764</v>
      </c>
      <c r="E920" s="49" t="n">
        <v>7</v>
      </c>
      <c r="F920" s="54" t="n">
        <v>0</v>
      </c>
      <c r="G920" s="54" t="n">
        <v>1469.37</v>
      </c>
      <c r="H920" s="54" t="n">
        <v>798.46</v>
      </c>
      <c r="I920" s="54" t="n">
        <f aca="false">SUM(F920:H920)</f>
        <v>2267.83</v>
      </c>
      <c r="J920" s="49" t="n">
        <f aca="false">Calc!$C$5-D920</f>
        <v>123</v>
      </c>
      <c r="K920" s="49" t="n">
        <f aca="false">IF(J920&lt;=Calc!$C$11,4,IF(J920&lt;=Calc!$C$12,3,IF(J920&lt;=Calc!$C$13,2,1)))</f>
        <v>2</v>
      </c>
      <c r="L920" s="49" t="n">
        <f aca="false">1+(E920&gt;=Calc!$C$16)+(E920&gt;=Calc!$C$17)+(E920&gt;=Calc!$C$18)</f>
        <v>3</v>
      </c>
      <c r="M920" s="49" t="str">
        <f aca="false">IF(AND(K920=4,L920&gt;=3),"Champions",IF(AND(K920=3,L920&gt;=3),"Loyal",IF(K920&gt;=3,"Recent / New",IF(L920&gt;=3,"At Risk","Hibernating / Lost"))))</f>
        <v>At Risk</v>
      </c>
      <c r="N920" s="54" t="n">
        <f aca="false">IF(AND(Calc!$C$2&lt;=2009,Calc!$C$3&gt;=2009),F920,0)+IF(AND(Calc!$C$2&lt;=2010,Calc!$C$3&gt;=2010),G920,0)+IF(AND(Calc!$C$2&lt;=2011,Calc!$C$3&gt;=2011),H920,0)</f>
        <v>2267.83</v>
      </c>
      <c r="O920" s="61" t="n">
        <f aca="false">IF(AND(N920&gt;0,OR(Calc!$C$4="*",B920=Calc!$C$4)),N920+ROW()*0.000000001,0)</f>
        <v>2267.83000092</v>
      </c>
    </row>
    <row r="921" customFormat="false" ht="15" hidden="false" customHeight="false" outlineLevel="0" collapsed="false">
      <c r="A921" s="49" t="n">
        <v>13281</v>
      </c>
      <c r="B921" s="49" t="s">
        <v>189</v>
      </c>
      <c r="C921" s="63" t="n">
        <v>40447</v>
      </c>
      <c r="D921" s="63" t="n">
        <v>40447</v>
      </c>
      <c r="E921" s="49" t="n">
        <v>1</v>
      </c>
      <c r="F921" s="54" t="n">
        <v>0</v>
      </c>
      <c r="G921" s="54" t="n">
        <v>306.45</v>
      </c>
      <c r="H921" s="54" t="n">
        <v>0</v>
      </c>
      <c r="I921" s="54" t="n">
        <f aca="false">SUM(F921:H921)</f>
        <v>306.45</v>
      </c>
      <c r="J921" s="49" t="n">
        <f aca="false">Calc!$C$5-D921</f>
        <v>440</v>
      </c>
      <c r="K921" s="49" t="n">
        <f aca="false">IF(J921&lt;=Calc!$C$11,4,IF(J921&lt;=Calc!$C$12,3,IF(J921&lt;=Calc!$C$13,2,1)))</f>
        <v>1</v>
      </c>
      <c r="L921" s="49" t="n">
        <f aca="false">1+(E921&gt;=Calc!$C$16)+(E921&gt;=Calc!$C$17)+(E921&gt;=Calc!$C$18)</f>
        <v>1</v>
      </c>
      <c r="M921" s="49" t="str">
        <f aca="false">IF(AND(K921=4,L921&gt;=3),"Champions",IF(AND(K921=3,L921&gt;=3),"Loyal",IF(K921&gt;=3,"Recent / New",IF(L921&gt;=3,"At Risk","Hibernating / Lost"))))</f>
        <v>Hibernating / Lost</v>
      </c>
      <c r="N921" s="54" t="n">
        <f aca="false">IF(AND(Calc!$C$2&lt;=2009,Calc!$C$3&gt;=2009),F921,0)+IF(AND(Calc!$C$2&lt;=2010,Calc!$C$3&gt;=2010),G921,0)+IF(AND(Calc!$C$2&lt;=2011,Calc!$C$3&gt;=2011),H921,0)</f>
        <v>306.45</v>
      </c>
      <c r="O921" s="61" t="n">
        <f aca="false">IF(AND(N921&gt;0,OR(Calc!$C$4="*",B921=Calc!$C$4)),N921+ROW()*0.000000001,0)</f>
        <v>306.450000921</v>
      </c>
    </row>
    <row r="922" customFormat="false" ht="15" hidden="false" customHeight="false" outlineLevel="0" collapsed="false">
      <c r="A922" s="49" t="n">
        <v>13282</v>
      </c>
      <c r="B922" s="49" t="s">
        <v>189</v>
      </c>
      <c r="C922" s="63" t="n">
        <v>40480</v>
      </c>
      <c r="D922" s="63" t="n">
        <v>40868</v>
      </c>
      <c r="E922" s="49" t="n">
        <v>4</v>
      </c>
      <c r="F922" s="54" t="n">
        <v>0</v>
      </c>
      <c r="G922" s="54" t="n">
        <v>181.05</v>
      </c>
      <c r="H922" s="54" t="n">
        <v>1047.84</v>
      </c>
      <c r="I922" s="54" t="n">
        <f aca="false">SUM(F922:H922)</f>
        <v>1228.89</v>
      </c>
      <c r="J922" s="49" t="n">
        <f aca="false">Calc!$C$5-D922</f>
        <v>19</v>
      </c>
      <c r="K922" s="49" t="n">
        <f aca="false">IF(J922&lt;=Calc!$C$11,4,IF(J922&lt;=Calc!$C$12,3,IF(J922&lt;=Calc!$C$13,2,1)))</f>
        <v>4</v>
      </c>
      <c r="L922" s="49" t="n">
        <f aca="false">1+(E922&gt;=Calc!$C$16)+(E922&gt;=Calc!$C$17)+(E922&gt;=Calc!$C$18)</f>
        <v>3</v>
      </c>
      <c r="M922" s="49" t="str">
        <f aca="false">IF(AND(K922=4,L922&gt;=3),"Champions",IF(AND(K922=3,L922&gt;=3),"Loyal",IF(K922&gt;=3,"Recent / New",IF(L922&gt;=3,"At Risk","Hibernating / Lost"))))</f>
        <v>Champions</v>
      </c>
      <c r="N922" s="54" t="n">
        <f aca="false">IF(AND(Calc!$C$2&lt;=2009,Calc!$C$3&gt;=2009),F922,0)+IF(AND(Calc!$C$2&lt;=2010,Calc!$C$3&gt;=2010),G922,0)+IF(AND(Calc!$C$2&lt;=2011,Calc!$C$3&gt;=2011),H922,0)</f>
        <v>1228.89</v>
      </c>
      <c r="O922" s="61" t="n">
        <f aca="false">IF(AND(N922&gt;0,OR(Calc!$C$4="*",B922=Calc!$C$4)),N922+ROW()*0.000000001,0)</f>
        <v>1228.890000922</v>
      </c>
    </row>
    <row r="923" customFormat="false" ht="15" hidden="false" customHeight="false" outlineLevel="0" collapsed="false">
      <c r="A923" s="49" t="n">
        <v>13283</v>
      </c>
      <c r="B923" s="49" t="s">
        <v>189</v>
      </c>
      <c r="C923" s="63" t="n">
        <v>40246</v>
      </c>
      <c r="D923" s="63" t="n">
        <v>40827</v>
      </c>
      <c r="E923" s="49" t="n">
        <v>4</v>
      </c>
      <c r="F923" s="54" t="n">
        <v>0</v>
      </c>
      <c r="G923" s="54" t="n">
        <v>279.7</v>
      </c>
      <c r="H923" s="54" t="n">
        <v>93.66</v>
      </c>
      <c r="I923" s="54" t="n">
        <f aca="false">SUM(F923:H923)</f>
        <v>373.36</v>
      </c>
      <c r="J923" s="49" t="n">
        <f aca="false">Calc!$C$5-D923</f>
        <v>60</v>
      </c>
      <c r="K923" s="49" t="n">
        <f aca="false">IF(J923&lt;=Calc!$C$11,4,IF(J923&lt;=Calc!$C$12,3,IF(J923&lt;=Calc!$C$13,2,1)))</f>
        <v>3</v>
      </c>
      <c r="L923" s="49" t="n">
        <f aca="false">1+(E923&gt;=Calc!$C$16)+(E923&gt;=Calc!$C$17)+(E923&gt;=Calc!$C$18)</f>
        <v>3</v>
      </c>
      <c r="M923" s="49" t="str">
        <f aca="false">IF(AND(K923=4,L923&gt;=3),"Champions",IF(AND(K923=3,L923&gt;=3),"Loyal",IF(K923&gt;=3,"Recent / New",IF(L923&gt;=3,"At Risk","Hibernating / Lost"))))</f>
        <v>Loyal</v>
      </c>
      <c r="N923" s="54" t="n">
        <f aca="false">IF(AND(Calc!$C$2&lt;=2009,Calc!$C$3&gt;=2009),F923,0)+IF(AND(Calc!$C$2&lt;=2010,Calc!$C$3&gt;=2010),G923,0)+IF(AND(Calc!$C$2&lt;=2011,Calc!$C$3&gt;=2011),H923,0)</f>
        <v>373.36</v>
      </c>
      <c r="O923" s="61" t="n">
        <f aca="false">IF(AND(N923&gt;0,OR(Calc!$C$4="*",B923=Calc!$C$4)),N923+ROW()*0.000000001,0)</f>
        <v>373.360000923</v>
      </c>
    </row>
    <row r="924" customFormat="false" ht="15" hidden="false" customHeight="false" outlineLevel="0" collapsed="false">
      <c r="A924" s="49" t="n">
        <v>13284</v>
      </c>
      <c r="B924" s="49" t="s">
        <v>189</v>
      </c>
      <c r="C924" s="63" t="n">
        <v>40556</v>
      </c>
      <c r="D924" s="63" t="n">
        <v>40556</v>
      </c>
      <c r="E924" s="49" t="n">
        <v>1</v>
      </c>
      <c r="F924" s="54" t="n">
        <v>0</v>
      </c>
      <c r="G924" s="54" t="n">
        <v>0</v>
      </c>
      <c r="H924" s="54" t="n">
        <v>196.15</v>
      </c>
      <c r="I924" s="54" t="n">
        <f aca="false">SUM(F924:H924)</f>
        <v>196.15</v>
      </c>
      <c r="J924" s="49" t="n">
        <f aca="false">Calc!$C$5-D924</f>
        <v>331</v>
      </c>
      <c r="K924" s="49" t="n">
        <f aca="false">IF(J924&lt;=Calc!$C$11,4,IF(J924&lt;=Calc!$C$12,3,IF(J924&lt;=Calc!$C$13,2,1)))</f>
        <v>2</v>
      </c>
      <c r="L924" s="49" t="n">
        <f aca="false">1+(E924&gt;=Calc!$C$16)+(E924&gt;=Calc!$C$17)+(E924&gt;=Calc!$C$18)</f>
        <v>1</v>
      </c>
      <c r="M924" s="49" t="str">
        <f aca="false">IF(AND(K924=4,L924&gt;=3),"Champions",IF(AND(K924=3,L924&gt;=3),"Loyal",IF(K924&gt;=3,"Recent / New",IF(L924&gt;=3,"At Risk","Hibernating / Lost"))))</f>
        <v>Hibernating / Lost</v>
      </c>
      <c r="N924" s="54" t="n">
        <f aca="false">IF(AND(Calc!$C$2&lt;=2009,Calc!$C$3&gt;=2009),F924,0)+IF(AND(Calc!$C$2&lt;=2010,Calc!$C$3&gt;=2010),G924,0)+IF(AND(Calc!$C$2&lt;=2011,Calc!$C$3&gt;=2011),H924,0)</f>
        <v>196.15</v>
      </c>
      <c r="O924" s="61" t="n">
        <f aca="false">IF(AND(N924&gt;0,OR(Calc!$C$4="*",B924=Calc!$C$4)),N924+ROW()*0.000000001,0)</f>
        <v>196.150000924</v>
      </c>
    </row>
    <row r="925" customFormat="false" ht="15" hidden="false" customHeight="false" outlineLevel="0" collapsed="false">
      <c r="A925" s="49" t="n">
        <v>13285</v>
      </c>
      <c r="B925" s="49" t="s">
        <v>189</v>
      </c>
      <c r="C925" s="63" t="n">
        <v>40262</v>
      </c>
      <c r="D925" s="63" t="n">
        <v>40863</v>
      </c>
      <c r="E925" s="49" t="n">
        <v>6</v>
      </c>
      <c r="F925" s="54" t="n">
        <v>0</v>
      </c>
      <c r="G925" s="54" t="n">
        <v>655.47</v>
      </c>
      <c r="H925" s="54" t="n">
        <v>2709.12</v>
      </c>
      <c r="I925" s="54" t="n">
        <f aca="false">SUM(F925:H925)</f>
        <v>3364.59</v>
      </c>
      <c r="J925" s="49" t="n">
        <f aca="false">Calc!$C$5-D925</f>
        <v>24</v>
      </c>
      <c r="K925" s="49" t="n">
        <f aca="false">IF(J925&lt;=Calc!$C$11,4,IF(J925&lt;=Calc!$C$12,3,IF(J925&lt;=Calc!$C$13,2,1)))</f>
        <v>4</v>
      </c>
      <c r="L925" s="49" t="n">
        <f aca="false">1+(E925&gt;=Calc!$C$16)+(E925&gt;=Calc!$C$17)+(E925&gt;=Calc!$C$18)</f>
        <v>3</v>
      </c>
      <c r="M925" s="49" t="str">
        <f aca="false">IF(AND(K925=4,L925&gt;=3),"Champions",IF(AND(K925=3,L925&gt;=3),"Loyal",IF(K925&gt;=3,"Recent / New",IF(L925&gt;=3,"At Risk","Hibernating / Lost"))))</f>
        <v>Champions</v>
      </c>
      <c r="N925" s="54" t="n">
        <f aca="false">IF(AND(Calc!$C$2&lt;=2009,Calc!$C$3&gt;=2009),F925,0)+IF(AND(Calc!$C$2&lt;=2010,Calc!$C$3&gt;=2010),G925,0)+IF(AND(Calc!$C$2&lt;=2011,Calc!$C$3&gt;=2011),H925,0)</f>
        <v>3364.59</v>
      </c>
      <c r="O925" s="61" t="n">
        <f aca="false">IF(AND(N925&gt;0,OR(Calc!$C$4="*",B925=Calc!$C$4)),N925+ROW()*0.000000001,0)</f>
        <v>3364.590000925</v>
      </c>
    </row>
    <row r="926" customFormat="false" ht="15" hidden="false" customHeight="false" outlineLevel="0" collapsed="false">
      <c r="A926" s="49" t="n">
        <v>13286</v>
      </c>
      <c r="B926" s="49" t="s">
        <v>189</v>
      </c>
      <c r="C926" s="63" t="n">
        <v>40286</v>
      </c>
      <c r="D926" s="63" t="n">
        <v>40286</v>
      </c>
      <c r="E926" s="49" t="n">
        <v>1</v>
      </c>
      <c r="F926" s="54" t="n">
        <v>0</v>
      </c>
      <c r="G926" s="54" t="n">
        <v>734.91</v>
      </c>
      <c r="H926" s="54" t="n">
        <v>0</v>
      </c>
      <c r="I926" s="54" t="n">
        <f aca="false">SUM(F926:H926)</f>
        <v>734.91</v>
      </c>
      <c r="J926" s="49" t="n">
        <f aca="false">Calc!$C$5-D926</f>
        <v>601</v>
      </c>
      <c r="K926" s="49" t="n">
        <f aca="false">IF(J926&lt;=Calc!$C$11,4,IF(J926&lt;=Calc!$C$12,3,IF(J926&lt;=Calc!$C$13,2,1)))</f>
        <v>1</v>
      </c>
      <c r="L926" s="49" t="n">
        <f aca="false">1+(E926&gt;=Calc!$C$16)+(E926&gt;=Calc!$C$17)+(E926&gt;=Calc!$C$18)</f>
        <v>1</v>
      </c>
      <c r="M926" s="49" t="str">
        <f aca="false">IF(AND(K926=4,L926&gt;=3),"Champions",IF(AND(K926=3,L926&gt;=3),"Loyal",IF(K926&gt;=3,"Recent / New",IF(L926&gt;=3,"At Risk","Hibernating / Lost"))))</f>
        <v>Hibernating / Lost</v>
      </c>
      <c r="N926" s="54" t="n">
        <f aca="false">IF(AND(Calc!$C$2&lt;=2009,Calc!$C$3&gt;=2009),F926,0)+IF(AND(Calc!$C$2&lt;=2010,Calc!$C$3&gt;=2010),G926,0)+IF(AND(Calc!$C$2&lt;=2011,Calc!$C$3&gt;=2011),H926,0)</f>
        <v>734.91</v>
      </c>
      <c r="O926" s="61" t="n">
        <f aca="false">IF(AND(N926&gt;0,OR(Calc!$C$4="*",B926=Calc!$C$4)),N926+ROW()*0.000000001,0)</f>
        <v>734.910000926</v>
      </c>
    </row>
    <row r="927" customFormat="false" ht="15" hidden="false" customHeight="false" outlineLevel="0" collapsed="false">
      <c r="A927" s="49" t="n">
        <v>13287</v>
      </c>
      <c r="B927" s="49" t="s">
        <v>189</v>
      </c>
      <c r="C927" s="63" t="n">
        <v>40182</v>
      </c>
      <c r="D927" s="63" t="n">
        <v>40283</v>
      </c>
      <c r="E927" s="49" t="n">
        <v>3</v>
      </c>
      <c r="F927" s="54" t="n">
        <v>0</v>
      </c>
      <c r="G927" s="54" t="n">
        <v>519.67</v>
      </c>
      <c r="H927" s="54" t="n">
        <v>0</v>
      </c>
      <c r="I927" s="54" t="n">
        <f aca="false">SUM(F927:H927)</f>
        <v>519.67</v>
      </c>
      <c r="J927" s="49" t="n">
        <f aca="false">Calc!$C$5-D927</f>
        <v>604</v>
      </c>
      <c r="K927" s="49" t="n">
        <f aca="false">IF(J927&lt;=Calc!$C$11,4,IF(J927&lt;=Calc!$C$12,3,IF(J927&lt;=Calc!$C$13,2,1)))</f>
        <v>1</v>
      </c>
      <c r="L927" s="49" t="n">
        <f aca="false">1+(E927&gt;=Calc!$C$16)+(E927&gt;=Calc!$C$17)+(E927&gt;=Calc!$C$18)</f>
        <v>2</v>
      </c>
      <c r="M927" s="49" t="str">
        <f aca="false">IF(AND(K927=4,L927&gt;=3),"Champions",IF(AND(K927=3,L927&gt;=3),"Loyal",IF(K927&gt;=3,"Recent / New",IF(L927&gt;=3,"At Risk","Hibernating / Lost"))))</f>
        <v>Hibernating / Lost</v>
      </c>
      <c r="N927" s="54" t="n">
        <f aca="false">IF(AND(Calc!$C$2&lt;=2009,Calc!$C$3&gt;=2009),F927,0)+IF(AND(Calc!$C$2&lt;=2010,Calc!$C$3&gt;=2010),G927,0)+IF(AND(Calc!$C$2&lt;=2011,Calc!$C$3&gt;=2011),H927,0)</f>
        <v>519.67</v>
      </c>
      <c r="O927" s="61" t="n">
        <f aca="false">IF(AND(N927&gt;0,OR(Calc!$C$4="*",B927=Calc!$C$4)),N927+ROW()*0.000000001,0)</f>
        <v>519.670000927</v>
      </c>
    </row>
    <row r="928" customFormat="false" ht="15" hidden="false" customHeight="false" outlineLevel="0" collapsed="false">
      <c r="A928" s="49" t="n">
        <v>13288</v>
      </c>
      <c r="B928" s="49" t="s">
        <v>189</v>
      </c>
      <c r="C928" s="63" t="n">
        <v>40220</v>
      </c>
      <c r="D928" s="63" t="n">
        <v>40443</v>
      </c>
      <c r="E928" s="49" t="n">
        <v>5</v>
      </c>
      <c r="F928" s="54" t="n">
        <v>0</v>
      </c>
      <c r="G928" s="54" t="n">
        <v>892.16</v>
      </c>
      <c r="H928" s="54" t="n">
        <v>0</v>
      </c>
      <c r="I928" s="54" t="n">
        <f aca="false">SUM(F928:H928)</f>
        <v>892.16</v>
      </c>
      <c r="J928" s="49" t="n">
        <f aca="false">Calc!$C$5-D928</f>
        <v>444</v>
      </c>
      <c r="K928" s="49" t="n">
        <f aca="false">IF(J928&lt;=Calc!$C$11,4,IF(J928&lt;=Calc!$C$12,3,IF(J928&lt;=Calc!$C$13,2,1)))</f>
        <v>1</v>
      </c>
      <c r="L928" s="49" t="n">
        <f aca="false">1+(E928&gt;=Calc!$C$16)+(E928&gt;=Calc!$C$17)+(E928&gt;=Calc!$C$18)</f>
        <v>3</v>
      </c>
      <c r="M928" s="49" t="str">
        <f aca="false">IF(AND(K928=4,L928&gt;=3),"Champions",IF(AND(K928=3,L928&gt;=3),"Loyal",IF(K928&gt;=3,"Recent / New",IF(L928&gt;=3,"At Risk","Hibernating / Lost"))))</f>
        <v>At Risk</v>
      </c>
      <c r="N928" s="54" t="n">
        <f aca="false">IF(AND(Calc!$C$2&lt;=2009,Calc!$C$3&gt;=2009),F928,0)+IF(AND(Calc!$C$2&lt;=2010,Calc!$C$3&gt;=2010),G928,0)+IF(AND(Calc!$C$2&lt;=2011,Calc!$C$3&gt;=2011),H928,0)</f>
        <v>892.16</v>
      </c>
      <c r="O928" s="61" t="n">
        <f aca="false">IF(AND(N928&gt;0,OR(Calc!$C$4="*",B928=Calc!$C$4)),N928+ROW()*0.000000001,0)</f>
        <v>892.160000928</v>
      </c>
    </row>
    <row r="929" customFormat="false" ht="15" hidden="false" customHeight="false" outlineLevel="0" collapsed="false">
      <c r="A929" s="49" t="n">
        <v>13289</v>
      </c>
      <c r="B929" s="49" t="s">
        <v>189</v>
      </c>
      <c r="C929" s="63" t="n">
        <v>40163</v>
      </c>
      <c r="D929" s="63" t="n">
        <v>40163</v>
      </c>
      <c r="E929" s="49" t="n">
        <v>1</v>
      </c>
      <c r="F929" s="54" t="n">
        <v>307.95</v>
      </c>
      <c r="G929" s="54" t="n">
        <v>0</v>
      </c>
      <c r="H929" s="54" t="n">
        <v>0</v>
      </c>
      <c r="I929" s="54" t="n">
        <f aca="false">SUM(F929:H929)</f>
        <v>307.95</v>
      </c>
      <c r="J929" s="49" t="n">
        <f aca="false">Calc!$C$5-D929</f>
        <v>724</v>
      </c>
      <c r="K929" s="49" t="n">
        <f aca="false">IF(J929&lt;=Calc!$C$11,4,IF(J929&lt;=Calc!$C$12,3,IF(J929&lt;=Calc!$C$13,2,1)))</f>
        <v>1</v>
      </c>
      <c r="L929" s="49" t="n">
        <f aca="false">1+(E929&gt;=Calc!$C$16)+(E929&gt;=Calc!$C$17)+(E929&gt;=Calc!$C$18)</f>
        <v>1</v>
      </c>
      <c r="M929" s="49" t="str">
        <f aca="false">IF(AND(K929=4,L929&gt;=3),"Champions",IF(AND(K929=3,L929&gt;=3),"Loyal",IF(K929&gt;=3,"Recent / New",IF(L929&gt;=3,"At Risk","Hibernating / Lost"))))</f>
        <v>Hibernating / Lost</v>
      </c>
      <c r="N929" s="54" t="n">
        <f aca="false">IF(AND(Calc!$C$2&lt;=2009,Calc!$C$3&gt;=2009),F929,0)+IF(AND(Calc!$C$2&lt;=2010,Calc!$C$3&gt;=2010),G929,0)+IF(AND(Calc!$C$2&lt;=2011,Calc!$C$3&gt;=2011),H929,0)</f>
        <v>307.95</v>
      </c>
      <c r="O929" s="61" t="n">
        <f aca="false">IF(AND(N929&gt;0,OR(Calc!$C$4="*",B929=Calc!$C$4)),N929+ROW()*0.000000001,0)</f>
        <v>307.950000929</v>
      </c>
    </row>
    <row r="930" customFormat="false" ht="15" hidden="false" customHeight="false" outlineLevel="0" collapsed="false">
      <c r="A930" s="49" t="n">
        <v>13291</v>
      </c>
      <c r="B930" s="49" t="s">
        <v>189</v>
      </c>
      <c r="C930" s="63" t="n">
        <v>40220</v>
      </c>
      <c r="D930" s="63" t="n">
        <v>40731</v>
      </c>
      <c r="E930" s="49" t="n">
        <v>11</v>
      </c>
      <c r="F930" s="54" t="n">
        <v>0</v>
      </c>
      <c r="G930" s="54" t="n">
        <v>2909.68</v>
      </c>
      <c r="H930" s="54" t="n">
        <v>361.11</v>
      </c>
      <c r="I930" s="54" t="n">
        <f aca="false">SUM(F930:H930)</f>
        <v>3270.79</v>
      </c>
      <c r="J930" s="49" t="n">
        <f aca="false">Calc!$C$5-D930</f>
        <v>156</v>
      </c>
      <c r="K930" s="49" t="n">
        <f aca="false">IF(J930&lt;=Calc!$C$11,4,IF(J930&lt;=Calc!$C$12,3,IF(J930&lt;=Calc!$C$13,2,1)))</f>
        <v>2</v>
      </c>
      <c r="L930" s="49" t="n">
        <f aca="false">1+(E930&gt;=Calc!$C$16)+(E930&gt;=Calc!$C$17)+(E930&gt;=Calc!$C$18)</f>
        <v>4</v>
      </c>
      <c r="M930" s="49" t="str">
        <f aca="false">IF(AND(K930=4,L930&gt;=3),"Champions",IF(AND(K930=3,L930&gt;=3),"Loyal",IF(K930&gt;=3,"Recent / New",IF(L930&gt;=3,"At Risk","Hibernating / Lost"))))</f>
        <v>At Risk</v>
      </c>
      <c r="N930" s="54" t="n">
        <f aca="false">IF(AND(Calc!$C$2&lt;=2009,Calc!$C$3&gt;=2009),F930,0)+IF(AND(Calc!$C$2&lt;=2010,Calc!$C$3&gt;=2010),G930,0)+IF(AND(Calc!$C$2&lt;=2011,Calc!$C$3&gt;=2011),H930,0)</f>
        <v>3270.79</v>
      </c>
      <c r="O930" s="61" t="n">
        <f aca="false">IF(AND(N930&gt;0,OR(Calc!$C$4="*",B930=Calc!$C$4)),N930+ROW()*0.000000001,0)</f>
        <v>3270.79000093</v>
      </c>
    </row>
    <row r="931" customFormat="false" ht="15" hidden="false" customHeight="false" outlineLevel="0" collapsed="false">
      <c r="A931" s="49" t="n">
        <v>13292</v>
      </c>
      <c r="B931" s="49" t="s">
        <v>189</v>
      </c>
      <c r="C931" s="63" t="n">
        <v>40360</v>
      </c>
      <c r="D931" s="63" t="n">
        <v>40848</v>
      </c>
      <c r="E931" s="49" t="n">
        <v>5</v>
      </c>
      <c r="F931" s="54" t="n">
        <v>0</v>
      </c>
      <c r="G931" s="54" t="n">
        <v>408.85</v>
      </c>
      <c r="H931" s="54" t="n">
        <v>578.94</v>
      </c>
      <c r="I931" s="54" t="n">
        <f aca="false">SUM(F931:H931)</f>
        <v>987.79</v>
      </c>
      <c r="J931" s="49" t="n">
        <f aca="false">Calc!$C$5-D931</f>
        <v>39</v>
      </c>
      <c r="K931" s="49" t="n">
        <f aca="false">IF(J931&lt;=Calc!$C$11,4,IF(J931&lt;=Calc!$C$12,3,IF(J931&lt;=Calc!$C$13,2,1)))</f>
        <v>3</v>
      </c>
      <c r="L931" s="49" t="n">
        <f aca="false">1+(E931&gt;=Calc!$C$16)+(E931&gt;=Calc!$C$17)+(E931&gt;=Calc!$C$18)</f>
        <v>3</v>
      </c>
      <c r="M931" s="49" t="str">
        <f aca="false">IF(AND(K931=4,L931&gt;=3),"Champions",IF(AND(K931=3,L931&gt;=3),"Loyal",IF(K931&gt;=3,"Recent / New",IF(L931&gt;=3,"At Risk","Hibernating / Lost"))))</f>
        <v>Loyal</v>
      </c>
      <c r="N931" s="54" t="n">
        <f aca="false">IF(AND(Calc!$C$2&lt;=2009,Calc!$C$3&gt;=2009),F931,0)+IF(AND(Calc!$C$2&lt;=2010,Calc!$C$3&gt;=2010),G931,0)+IF(AND(Calc!$C$2&lt;=2011,Calc!$C$3&gt;=2011),H931,0)</f>
        <v>987.79</v>
      </c>
      <c r="O931" s="61" t="n">
        <f aca="false">IF(AND(N931&gt;0,OR(Calc!$C$4="*",B931=Calc!$C$4)),N931+ROW()*0.000000001,0)</f>
        <v>987.790000931</v>
      </c>
    </row>
    <row r="932" customFormat="false" ht="15" hidden="false" customHeight="false" outlineLevel="0" collapsed="false">
      <c r="A932" s="49" t="n">
        <v>13293</v>
      </c>
      <c r="B932" s="49" t="s">
        <v>189</v>
      </c>
      <c r="C932" s="63" t="n">
        <v>40218</v>
      </c>
      <c r="D932" s="63" t="n">
        <v>40494</v>
      </c>
      <c r="E932" s="49" t="n">
        <v>6</v>
      </c>
      <c r="F932" s="54" t="n">
        <v>-12.6</v>
      </c>
      <c r="G932" s="54" t="n">
        <v>1192.94</v>
      </c>
      <c r="H932" s="54" t="n">
        <v>0</v>
      </c>
      <c r="I932" s="54" t="n">
        <f aca="false">SUM(F932:H932)</f>
        <v>1180.34</v>
      </c>
      <c r="J932" s="49" t="n">
        <f aca="false">Calc!$C$5-D932</f>
        <v>393</v>
      </c>
      <c r="K932" s="49" t="n">
        <f aca="false">IF(J932&lt;=Calc!$C$11,4,IF(J932&lt;=Calc!$C$12,3,IF(J932&lt;=Calc!$C$13,2,1)))</f>
        <v>1</v>
      </c>
      <c r="L932" s="49" t="n">
        <f aca="false">1+(E932&gt;=Calc!$C$16)+(E932&gt;=Calc!$C$17)+(E932&gt;=Calc!$C$18)</f>
        <v>3</v>
      </c>
      <c r="M932" s="49" t="str">
        <f aca="false">IF(AND(K932=4,L932&gt;=3),"Champions",IF(AND(K932=3,L932&gt;=3),"Loyal",IF(K932&gt;=3,"Recent / New",IF(L932&gt;=3,"At Risk","Hibernating / Lost"))))</f>
        <v>At Risk</v>
      </c>
      <c r="N932" s="54" t="n">
        <f aca="false">IF(AND(Calc!$C$2&lt;=2009,Calc!$C$3&gt;=2009),F932,0)+IF(AND(Calc!$C$2&lt;=2010,Calc!$C$3&gt;=2010),G932,0)+IF(AND(Calc!$C$2&lt;=2011,Calc!$C$3&gt;=2011),H932,0)</f>
        <v>1180.34</v>
      </c>
      <c r="O932" s="61" t="n">
        <f aca="false">IF(AND(N932&gt;0,OR(Calc!$C$4="*",B932=Calc!$C$4)),N932+ROW()*0.000000001,0)</f>
        <v>1180.340000932</v>
      </c>
    </row>
    <row r="933" customFormat="false" ht="15" hidden="false" customHeight="false" outlineLevel="0" collapsed="false">
      <c r="A933" s="49" t="n">
        <v>13294</v>
      </c>
      <c r="B933" s="49" t="s">
        <v>189</v>
      </c>
      <c r="C933" s="63" t="n">
        <v>40240</v>
      </c>
      <c r="D933" s="63" t="n">
        <v>40697</v>
      </c>
      <c r="E933" s="49" t="n">
        <v>3</v>
      </c>
      <c r="F933" s="54" t="n">
        <v>0</v>
      </c>
      <c r="G933" s="54" t="n">
        <v>815.79</v>
      </c>
      <c r="H933" s="54" t="n">
        <v>873.74</v>
      </c>
      <c r="I933" s="54" t="n">
        <f aca="false">SUM(F933:H933)</f>
        <v>1689.53</v>
      </c>
      <c r="J933" s="49" t="n">
        <f aca="false">Calc!$C$5-D933</f>
        <v>190</v>
      </c>
      <c r="K933" s="49" t="n">
        <f aca="false">IF(J933&lt;=Calc!$C$11,4,IF(J933&lt;=Calc!$C$12,3,IF(J933&lt;=Calc!$C$13,2,1)))</f>
        <v>2</v>
      </c>
      <c r="L933" s="49" t="n">
        <f aca="false">1+(E933&gt;=Calc!$C$16)+(E933&gt;=Calc!$C$17)+(E933&gt;=Calc!$C$18)</f>
        <v>2</v>
      </c>
      <c r="M933" s="49" t="str">
        <f aca="false">IF(AND(K933=4,L933&gt;=3),"Champions",IF(AND(K933=3,L933&gt;=3),"Loyal",IF(K933&gt;=3,"Recent / New",IF(L933&gt;=3,"At Risk","Hibernating / Lost"))))</f>
        <v>Hibernating / Lost</v>
      </c>
      <c r="N933" s="54" t="n">
        <f aca="false">IF(AND(Calc!$C$2&lt;=2009,Calc!$C$3&gt;=2009),F933,0)+IF(AND(Calc!$C$2&lt;=2010,Calc!$C$3&gt;=2010),G933,0)+IF(AND(Calc!$C$2&lt;=2011,Calc!$C$3&gt;=2011),H933,0)</f>
        <v>1689.53</v>
      </c>
      <c r="O933" s="61" t="n">
        <f aca="false">IF(AND(N933&gt;0,OR(Calc!$C$4="*",B933=Calc!$C$4)),N933+ROW()*0.000000001,0)</f>
        <v>1689.530000933</v>
      </c>
    </row>
    <row r="934" customFormat="false" ht="15" hidden="false" customHeight="false" outlineLevel="0" collapsed="false">
      <c r="A934" s="49" t="n">
        <v>13295</v>
      </c>
      <c r="B934" s="49" t="s">
        <v>189</v>
      </c>
      <c r="C934" s="63" t="n">
        <v>40310</v>
      </c>
      <c r="D934" s="63" t="n">
        <v>40527</v>
      </c>
      <c r="E934" s="49" t="n">
        <v>4</v>
      </c>
      <c r="F934" s="54" t="n">
        <v>0</v>
      </c>
      <c r="G934" s="54" t="n">
        <v>1061.27</v>
      </c>
      <c r="H934" s="54" t="n">
        <v>0</v>
      </c>
      <c r="I934" s="54" t="n">
        <f aca="false">SUM(F934:H934)</f>
        <v>1061.27</v>
      </c>
      <c r="J934" s="49" t="n">
        <f aca="false">Calc!$C$5-D934</f>
        <v>360</v>
      </c>
      <c r="K934" s="49" t="n">
        <f aca="false">IF(J934&lt;=Calc!$C$11,4,IF(J934&lt;=Calc!$C$12,3,IF(J934&lt;=Calc!$C$13,2,1)))</f>
        <v>2</v>
      </c>
      <c r="L934" s="49" t="n">
        <f aca="false">1+(E934&gt;=Calc!$C$16)+(E934&gt;=Calc!$C$17)+(E934&gt;=Calc!$C$18)</f>
        <v>3</v>
      </c>
      <c r="M934" s="49" t="str">
        <f aca="false">IF(AND(K934=4,L934&gt;=3),"Champions",IF(AND(K934=3,L934&gt;=3),"Loyal",IF(K934&gt;=3,"Recent / New",IF(L934&gt;=3,"At Risk","Hibernating / Lost"))))</f>
        <v>At Risk</v>
      </c>
      <c r="N934" s="54" t="n">
        <f aca="false">IF(AND(Calc!$C$2&lt;=2009,Calc!$C$3&gt;=2009),F934,0)+IF(AND(Calc!$C$2&lt;=2010,Calc!$C$3&gt;=2010),G934,0)+IF(AND(Calc!$C$2&lt;=2011,Calc!$C$3&gt;=2011),H934,0)</f>
        <v>1061.27</v>
      </c>
      <c r="O934" s="61" t="n">
        <f aca="false">IF(AND(N934&gt;0,OR(Calc!$C$4="*",B934=Calc!$C$4)),N934+ROW()*0.000000001,0)</f>
        <v>1061.270000934</v>
      </c>
    </row>
    <row r="935" customFormat="false" ht="15" hidden="false" customHeight="false" outlineLevel="0" collapsed="false">
      <c r="A935" s="49" t="n">
        <v>13296</v>
      </c>
      <c r="B935" s="49" t="s">
        <v>189</v>
      </c>
      <c r="C935" s="63" t="n">
        <v>40309</v>
      </c>
      <c r="D935" s="63" t="n">
        <v>40749</v>
      </c>
      <c r="E935" s="49" t="n">
        <v>6</v>
      </c>
      <c r="F935" s="54" t="n">
        <v>0</v>
      </c>
      <c r="G935" s="54" t="n">
        <v>705.11</v>
      </c>
      <c r="H935" s="54" t="n">
        <v>87.4</v>
      </c>
      <c r="I935" s="54" t="n">
        <f aca="false">SUM(F935:H935)</f>
        <v>792.51</v>
      </c>
      <c r="J935" s="49" t="n">
        <f aca="false">Calc!$C$5-D935</f>
        <v>138</v>
      </c>
      <c r="K935" s="49" t="n">
        <f aca="false">IF(J935&lt;=Calc!$C$11,4,IF(J935&lt;=Calc!$C$12,3,IF(J935&lt;=Calc!$C$13,2,1)))</f>
        <v>2</v>
      </c>
      <c r="L935" s="49" t="n">
        <f aca="false">1+(E935&gt;=Calc!$C$16)+(E935&gt;=Calc!$C$17)+(E935&gt;=Calc!$C$18)</f>
        <v>3</v>
      </c>
      <c r="M935" s="49" t="str">
        <f aca="false">IF(AND(K935=4,L935&gt;=3),"Champions",IF(AND(K935=3,L935&gt;=3),"Loyal",IF(K935&gt;=3,"Recent / New",IF(L935&gt;=3,"At Risk","Hibernating / Lost"))))</f>
        <v>At Risk</v>
      </c>
      <c r="N935" s="54" t="n">
        <f aca="false">IF(AND(Calc!$C$2&lt;=2009,Calc!$C$3&gt;=2009),F935,0)+IF(AND(Calc!$C$2&lt;=2010,Calc!$C$3&gt;=2010),G935,0)+IF(AND(Calc!$C$2&lt;=2011,Calc!$C$3&gt;=2011),H935,0)</f>
        <v>792.51</v>
      </c>
      <c r="O935" s="61" t="n">
        <f aca="false">IF(AND(N935&gt;0,OR(Calc!$C$4="*",B935=Calc!$C$4)),N935+ROW()*0.000000001,0)</f>
        <v>792.510000935</v>
      </c>
    </row>
    <row r="936" customFormat="false" ht="15" hidden="false" customHeight="false" outlineLevel="0" collapsed="false">
      <c r="A936" s="49" t="n">
        <v>13297</v>
      </c>
      <c r="B936" s="49" t="s">
        <v>189</v>
      </c>
      <c r="C936" s="63" t="n">
        <v>40344</v>
      </c>
      <c r="D936" s="63" t="n">
        <v>40879</v>
      </c>
      <c r="E936" s="49" t="n">
        <v>7</v>
      </c>
      <c r="F936" s="54" t="n">
        <v>0</v>
      </c>
      <c r="G936" s="54" t="n">
        <v>2262.82</v>
      </c>
      <c r="H936" s="54" t="n">
        <v>2089.85</v>
      </c>
      <c r="I936" s="54" t="n">
        <f aca="false">SUM(F936:H936)</f>
        <v>4352.67</v>
      </c>
      <c r="J936" s="49" t="n">
        <f aca="false">Calc!$C$5-D936</f>
        <v>8</v>
      </c>
      <c r="K936" s="49" t="n">
        <f aca="false">IF(J936&lt;=Calc!$C$11,4,IF(J936&lt;=Calc!$C$12,3,IF(J936&lt;=Calc!$C$13,2,1)))</f>
        <v>4</v>
      </c>
      <c r="L936" s="49" t="n">
        <f aca="false">1+(E936&gt;=Calc!$C$16)+(E936&gt;=Calc!$C$17)+(E936&gt;=Calc!$C$18)</f>
        <v>3</v>
      </c>
      <c r="M936" s="49" t="str">
        <f aca="false">IF(AND(K936=4,L936&gt;=3),"Champions",IF(AND(K936=3,L936&gt;=3),"Loyal",IF(K936&gt;=3,"Recent / New",IF(L936&gt;=3,"At Risk","Hibernating / Lost"))))</f>
        <v>Champions</v>
      </c>
      <c r="N936" s="54" t="n">
        <f aca="false">IF(AND(Calc!$C$2&lt;=2009,Calc!$C$3&gt;=2009),F936,0)+IF(AND(Calc!$C$2&lt;=2010,Calc!$C$3&gt;=2010),G936,0)+IF(AND(Calc!$C$2&lt;=2011,Calc!$C$3&gt;=2011),H936,0)</f>
        <v>4352.67</v>
      </c>
      <c r="O936" s="61" t="n">
        <f aca="false">IF(AND(N936&gt;0,OR(Calc!$C$4="*",B936=Calc!$C$4)),N936+ROW()*0.000000001,0)</f>
        <v>4352.670000936</v>
      </c>
    </row>
    <row r="937" customFormat="false" ht="15" hidden="false" customHeight="false" outlineLevel="0" collapsed="false">
      <c r="A937" s="49" t="n">
        <v>13298</v>
      </c>
      <c r="B937" s="49" t="s">
        <v>189</v>
      </c>
      <c r="C937" s="63" t="n">
        <v>40885</v>
      </c>
      <c r="D937" s="63" t="n">
        <v>40885</v>
      </c>
      <c r="E937" s="49" t="n">
        <v>1</v>
      </c>
      <c r="F937" s="54" t="n">
        <v>0</v>
      </c>
      <c r="G937" s="54" t="n">
        <v>0</v>
      </c>
      <c r="H937" s="54" t="n">
        <v>360</v>
      </c>
      <c r="I937" s="54" t="n">
        <f aca="false">SUM(F937:H937)</f>
        <v>360</v>
      </c>
      <c r="J937" s="49" t="n">
        <f aca="false">Calc!$C$5-D937</f>
        <v>2</v>
      </c>
      <c r="K937" s="49" t="n">
        <f aca="false">IF(J937&lt;=Calc!$C$11,4,IF(J937&lt;=Calc!$C$12,3,IF(J937&lt;=Calc!$C$13,2,1)))</f>
        <v>4</v>
      </c>
      <c r="L937" s="49" t="n">
        <f aca="false">1+(E937&gt;=Calc!$C$16)+(E937&gt;=Calc!$C$17)+(E937&gt;=Calc!$C$18)</f>
        <v>1</v>
      </c>
      <c r="M937" s="49" t="str">
        <f aca="false">IF(AND(K937=4,L937&gt;=3),"Champions",IF(AND(K937=3,L937&gt;=3),"Loyal",IF(K937&gt;=3,"Recent / New",IF(L937&gt;=3,"At Risk","Hibernating / Lost"))))</f>
        <v>Recent / New</v>
      </c>
      <c r="N937" s="54" t="n">
        <f aca="false">IF(AND(Calc!$C$2&lt;=2009,Calc!$C$3&gt;=2009),F937,0)+IF(AND(Calc!$C$2&lt;=2010,Calc!$C$3&gt;=2010),G937,0)+IF(AND(Calc!$C$2&lt;=2011,Calc!$C$3&gt;=2011),H937,0)</f>
        <v>360</v>
      </c>
      <c r="O937" s="61" t="n">
        <f aca="false">IF(AND(N937&gt;0,OR(Calc!$C$4="*",B937=Calc!$C$4)),N937+ROW()*0.000000001,0)</f>
        <v>360.000000937</v>
      </c>
    </row>
    <row r="938" customFormat="false" ht="15" hidden="false" customHeight="false" outlineLevel="0" collapsed="false">
      <c r="A938" s="49" t="n">
        <v>13299</v>
      </c>
      <c r="B938" s="49" t="s">
        <v>189</v>
      </c>
      <c r="C938" s="63" t="n">
        <v>40358</v>
      </c>
      <c r="D938" s="63" t="n">
        <v>40618</v>
      </c>
      <c r="E938" s="49" t="n">
        <v>3</v>
      </c>
      <c r="F938" s="54" t="n">
        <v>0</v>
      </c>
      <c r="G938" s="54" t="n">
        <v>1030.8</v>
      </c>
      <c r="H938" s="54" t="n">
        <v>142.5</v>
      </c>
      <c r="I938" s="54" t="n">
        <f aca="false">SUM(F938:H938)</f>
        <v>1173.3</v>
      </c>
      <c r="J938" s="49" t="n">
        <f aca="false">Calc!$C$5-D938</f>
        <v>269</v>
      </c>
      <c r="K938" s="49" t="n">
        <f aca="false">IF(J938&lt;=Calc!$C$11,4,IF(J938&lt;=Calc!$C$12,3,IF(J938&lt;=Calc!$C$13,2,1)))</f>
        <v>2</v>
      </c>
      <c r="L938" s="49" t="n">
        <f aca="false">1+(E938&gt;=Calc!$C$16)+(E938&gt;=Calc!$C$17)+(E938&gt;=Calc!$C$18)</f>
        <v>2</v>
      </c>
      <c r="M938" s="49" t="str">
        <f aca="false">IF(AND(K938=4,L938&gt;=3),"Champions",IF(AND(K938=3,L938&gt;=3),"Loyal",IF(K938&gt;=3,"Recent / New",IF(L938&gt;=3,"At Risk","Hibernating / Lost"))))</f>
        <v>Hibernating / Lost</v>
      </c>
      <c r="N938" s="54" t="n">
        <f aca="false">IF(AND(Calc!$C$2&lt;=2009,Calc!$C$3&gt;=2009),F938,0)+IF(AND(Calc!$C$2&lt;=2010,Calc!$C$3&gt;=2010),G938,0)+IF(AND(Calc!$C$2&lt;=2011,Calc!$C$3&gt;=2011),H938,0)</f>
        <v>1173.3</v>
      </c>
      <c r="O938" s="61" t="n">
        <f aca="false">IF(AND(N938&gt;0,OR(Calc!$C$4="*",B938=Calc!$C$4)),N938+ROW()*0.000000001,0)</f>
        <v>1173.300000938</v>
      </c>
    </row>
    <row r="939" customFormat="false" ht="15" hidden="false" customHeight="false" outlineLevel="0" collapsed="false">
      <c r="A939" s="49" t="n">
        <v>13300</v>
      </c>
      <c r="B939" s="49" t="s">
        <v>189</v>
      </c>
      <c r="C939" s="63" t="n">
        <v>40312</v>
      </c>
      <c r="D939" s="63" t="n">
        <v>40717</v>
      </c>
      <c r="E939" s="49" t="n">
        <v>3</v>
      </c>
      <c r="F939" s="54" t="n">
        <v>0</v>
      </c>
      <c r="G939" s="54" t="n">
        <v>901.92</v>
      </c>
      <c r="H939" s="54" t="n">
        <v>365.29</v>
      </c>
      <c r="I939" s="54" t="n">
        <f aca="false">SUM(F939:H939)</f>
        <v>1267.21</v>
      </c>
      <c r="J939" s="49" t="n">
        <f aca="false">Calc!$C$5-D939</f>
        <v>170</v>
      </c>
      <c r="K939" s="49" t="n">
        <f aca="false">IF(J939&lt;=Calc!$C$11,4,IF(J939&lt;=Calc!$C$12,3,IF(J939&lt;=Calc!$C$13,2,1)))</f>
        <v>2</v>
      </c>
      <c r="L939" s="49" t="n">
        <f aca="false">1+(E939&gt;=Calc!$C$16)+(E939&gt;=Calc!$C$17)+(E939&gt;=Calc!$C$18)</f>
        <v>2</v>
      </c>
      <c r="M939" s="49" t="str">
        <f aca="false">IF(AND(K939=4,L939&gt;=3),"Champions",IF(AND(K939=3,L939&gt;=3),"Loyal",IF(K939&gt;=3,"Recent / New",IF(L939&gt;=3,"At Risk","Hibernating / Lost"))))</f>
        <v>Hibernating / Lost</v>
      </c>
      <c r="N939" s="54" t="n">
        <f aca="false">IF(AND(Calc!$C$2&lt;=2009,Calc!$C$3&gt;=2009),F939,0)+IF(AND(Calc!$C$2&lt;=2010,Calc!$C$3&gt;=2010),G939,0)+IF(AND(Calc!$C$2&lt;=2011,Calc!$C$3&gt;=2011),H939,0)</f>
        <v>1267.21</v>
      </c>
      <c r="O939" s="61" t="n">
        <f aca="false">IF(AND(N939&gt;0,OR(Calc!$C$4="*",B939=Calc!$C$4)),N939+ROW()*0.000000001,0)</f>
        <v>1267.210000939</v>
      </c>
    </row>
    <row r="940" customFormat="false" ht="15" hidden="false" customHeight="false" outlineLevel="0" collapsed="false">
      <c r="A940" s="49" t="n">
        <v>13301</v>
      </c>
      <c r="B940" s="49" t="s">
        <v>189</v>
      </c>
      <c r="C940" s="63" t="n">
        <v>40594</v>
      </c>
      <c r="D940" s="63" t="n">
        <v>40783</v>
      </c>
      <c r="E940" s="49" t="n">
        <v>4</v>
      </c>
      <c r="F940" s="54" t="n">
        <v>0</v>
      </c>
      <c r="G940" s="54" t="n">
        <v>0</v>
      </c>
      <c r="H940" s="54" t="n">
        <v>600.19</v>
      </c>
      <c r="I940" s="54" t="n">
        <f aca="false">SUM(F940:H940)</f>
        <v>600.19</v>
      </c>
      <c r="J940" s="49" t="n">
        <f aca="false">Calc!$C$5-D940</f>
        <v>104</v>
      </c>
      <c r="K940" s="49" t="n">
        <f aca="false">IF(J940&lt;=Calc!$C$11,4,IF(J940&lt;=Calc!$C$12,3,IF(J940&lt;=Calc!$C$13,2,1)))</f>
        <v>2</v>
      </c>
      <c r="L940" s="49" t="n">
        <f aca="false">1+(E940&gt;=Calc!$C$16)+(E940&gt;=Calc!$C$17)+(E940&gt;=Calc!$C$18)</f>
        <v>3</v>
      </c>
      <c r="M940" s="49" t="str">
        <f aca="false">IF(AND(K940=4,L940&gt;=3),"Champions",IF(AND(K940=3,L940&gt;=3),"Loyal",IF(K940&gt;=3,"Recent / New",IF(L940&gt;=3,"At Risk","Hibernating / Lost"))))</f>
        <v>At Risk</v>
      </c>
      <c r="N940" s="54" t="n">
        <f aca="false">IF(AND(Calc!$C$2&lt;=2009,Calc!$C$3&gt;=2009),F940,0)+IF(AND(Calc!$C$2&lt;=2010,Calc!$C$3&gt;=2010),G940,0)+IF(AND(Calc!$C$2&lt;=2011,Calc!$C$3&gt;=2011),H940,0)</f>
        <v>600.19</v>
      </c>
      <c r="O940" s="61" t="n">
        <f aca="false">IF(AND(N940&gt;0,OR(Calc!$C$4="*",B940=Calc!$C$4)),N940+ROW()*0.000000001,0)</f>
        <v>600.19000094</v>
      </c>
    </row>
    <row r="941" customFormat="false" ht="15" hidden="false" customHeight="false" outlineLevel="0" collapsed="false">
      <c r="A941" s="49" t="n">
        <v>13302</v>
      </c>
      <c r="B941" s="49" t="s">
        <v>189</v>
      </c>
      <c r="C941" s="63" t="n">
        <v>40360</v>
      </c>
      <c r="D941" s="63" t="n">
        <v>40731</v>
      </c>
      <c r="E941" s="49" t="n">
        <v>2</v>
      </c>
      <c r="F941" s="54" t="n">
        <v>0</v>
      </c>
      <c r="G941" s="54" t="n">
        <v>95.45</v>
      </c>
      <c r="H941" s="54" t="n">
        <v>63.75</v>
      </c>
      <c r="I941" s="54" t="n">
        <f aca="false">SUM(F941:H941)</f>
        <v>159.2</v>
      </c>
      <c r="J941" s="49" t="n">
        <f aca="false">Calc!$C$5-D941</f>
        <v>156</v>
      </c>
      <c r="K941" s="49" t="n">
        <f aca="false">IF(J941&lt;=Calc!$C$11,4,IF(J941&lt;=Calc!$C$12,3,IF(J941&lt;=Calc!$C$13,2,1)))</f>
        <v>2</v>
      </c>
      <c r="L941" s="49" t="n">
        <f aca="false">1+(E941&gt;=Calc!$C$16)+(E941&gt;=Calc!$C$17)+(E941&gt;=Calc!$C$18)</f>
        <v>2</v>
      </c>
      <c r="M941" s="49" t="str">
        <f aca="false">IF(AND(K941=4,L941&gt;=3),"Champions",IF(AND(K941=3,L941&gt;=3),"Loyal",IF(K941&gt;=3,"Recent / New",IF(L941&gt;=3,"At Risk","Hibernating / Lost"))))</f>
        <v>Hibernating / Lost</v>
      </c>
      <c r="N941" s="54" t="n">
        <f aca="false">IF(AND(Calc!$C$2&lt;=2009,Calc!$C$3&gt;=2009),F941,0)+IF(AND(Calc!$C$2&lt;=2010,Calc!$C$3&gt;=2010),G941,0)+IF(AND(Calc!$C$2&lt;=2011,Calc!$C$3&gt;=2011),H941,0)</f>
        <v>159.2</v>
      </c>
      <c r="O941" s="61" t="n">
        <f aca="false">IF(AND(N941&gt;0,OR(Calc!$C$4="*",B941=Calc!$C$4)),N941+ROW()*0.000000001,0)</f>
        <v>159.200000941</v>
      </c>
    </row>
    <row r="942" customFormat="false" ht="15" hidden="false" customHeight="false" outlineLevel="0" collapsed="false">
      <c r="A942" s="49" t="n">
        <v>13303</v>
      </c>
      <c r="B942" s="49" t="s">
        <v>189</v>
      </c>
      <c r="C942" s="63" t="n">
        <v>40486</v>
      </c>
      <c r="D942" s="63" t="n">
        <v>40486</v>
      </c>
      <c r="E942" s="49" t="n">
        <v>1</v>
      </c>
      <c r="F942" s="54" t="n">
        <v>0</v>
      </c>
      <c r="G942" s="54" t="n">
        <v>61.72</v>
      </c>
      <c r="H942" s="54" t="n">
        <v>0</v>
      </c>
      <c r="I942" s="54" t="n">
        <f aca="false">SUM(F942:H942)</f>
        <v>61.72</v>
      </c>
      <c r="J942" s="49" t="n">
        <f aca="false">Calc!$C$5-D942</f>
        <v>401</v>
      </c>
      <c r="K942" s="49" t="n">
        <f aca="false">IF(J942&lt;=Calc!$C$11,4,IF(J942&lt;=Calc!$C$12,3,IF(J942&lt;=Calc!$C$13,2,1)))</f>
        <v>1</v>
      </c>
      <c r="L942" s="49" t="n">
        <f aca="false">1+(E942&gt;=Calc!$C$16)+(E942&gt;=Calc!$C$17)+(E942&gt;=Calc!$C$18)</f>
        <v>1</v>
      </c>
      <c r="M942" s="49" t="str">
        <f aca="false">IF(AND(K942=4,L942&gt;=3),"Champions",IF(AND(K942=3,L942&gt;=3),"Loyal",IF(K942&gt;=3,"Recent / New",IF(L942&gt;=3,"At Risk","Hibernating / Lost"))))</f>
        <v>Hibernating / Lost</v>
      </c>
      <c r="N942" s="54" t="n">
        <f aca="false">IF(AND(Calc!$C$2&lt;=2009,Calc!$C$3&gt;=2009),F942,0)+IF(AND(Calc!$C$2&lt;=2010,Calc!$C$3&gt;=2010),G942,0)+IF(AND(Calc!$C$2&lt;=2011,Calc!$C$3&gt;=2011),H942,0)</f>
        <v>61.72</v>
      </c>
      <c r="O942" s="61" t="n">
        <f aca="false">IF(AND(N942&gt;0,OR(Calc!$C$4="*",B942=Calc!$C$4)),N942+ROW()*0.000000001,0)</f>
        <v>61.720000942</v>
      </c>
    </row>
    <row r="943" customFormat="false" ht="15" hidden="false" customHeight="false" outlineLevel="0" collapsed="false">
      <c r="A943" s="49" t="n">
        <v>13304</v>
      </c>
      <c r="B943" s="49" t="s">
        <v>189</v>
      </c>
      <c r="C943" s="63" t="n">
        <v>40217</v>
      </c>
      <c r="D943" s="63" t="n">
        <v>40535</v>
      </c>
      <c r="E943" s="49" t="n">
        <v>4</v>
      </c>
      <c r="F943" s="54" t="n">
        <v>0</v>
      </c>
      <c r="G943" s="54" t="n">
        <v>1120.79</v>
      </c>
      <c r="H943" s="54" t="n">
        <v>0</v>
      </c>
      <c r="I943" s="54" t="n">
        <f aca="false">SUM(F943:H943)</f>
        <v>1120.79</v>
      </c>
      <c r="J943" s="49" t="n">
        <f aca="false">Calc!$C$5-D943</f>
        <v>352</v>
      </c>
      <c r="K943" s="49" t="n">
        <f aca="false">IF(J943&lt;=Calc!$C$11,4,IF(J943&lt;=Calc!$C$12,3,IF(J943&lt;=Calc!$C$13,2,1)))</f>
        <v>2</v>
      </c>
      <c r="L943" s="49" t="n">
        <f aca="false">1+(E943&gt;=Calc!$C$16)+(E943&gt;=Calc!$C$17)+(E943&gt;=Calc!$C$18)</f>
        <v>3</v>
      </c>
      <c r="M943" s="49" t="str">
        <f aca="false">IF(AND(K943=4,L943&gt;=3),"Champions",IF(AND(K943=3,L943&gt;=3),"Loyal",IF(K943&gt;=3,"Recent / New",IF(L943&gt;=3,"At Risk","Hibernating / Lost"))))</f>
        <v>At Risk</v>
      </c>
      <c r="N943" s="54" t="n">
        <f aca="false">IF(AND(Calc!$C$2&lt;=2009,Calc!$C$3&gt;=2009),F943,0)+IF(AND(Calc!$C$2&lt;=2010,Calc!$C$3&gt;=2010),G943,0)+IF(AND(Calc!$C$2&lt;=2011,Calc!$C$3&gt;=2011),H943,0)</f>
        <v>1120.79</v>
      </c>
      <c r="O943" s="61" t="n">
        <f aca="false">IF(AND(N943&gt;0,OR(Calc!$C$4="*",B943=Calc!$C$4)),N943+ROW()*0.000000001,0)</f>
        <v>1120.790000943</v>
      </c>
    </row>
    <row r="944" customFormat="false" ht="15" hidden="false" customHeight="false" outlineLevel="0" collapsed="false">
      <c r="A944" s="49" t="n">
        <v>13305</v>
      </c>
      <c r="B944" s="49" t="s">
        <v>189</v>
      </c>
      <c r="C944" s="63" t="n">
        <v>40247</v>
      </c>
      <c r="D944" s="63" t="n">
        <v>40882</v>
      </c>
      <c r="E944" s="49" t="n">
        <v>16</v>
      </c>
      <c r="F944" s="54" t="n">
        <v>0</v>
      </c>
      <c r="G944" s="54" t="n">
        <v>1751.75</v>
      </c>
      <c r="H944" s="54" t="n">
        <v>1864.66</v>
      </c>
      <c r="I944" s="54" t="n">
        <f aca="false">SUM(F944:H944)</f>
        <v>3616.41</v>
      </c>
      <c r="J944" s="49" t="n">
        <f aca="false">Calc!$C$5-D944</f>
        <v>5</v>
      </c>
      <c r="K944" s="49" t="n">
        <f aca="false">IF(J944&lt;=Calc!$C$11,4,IF(J944&lt;=Calc!$C$12,3,IF(J944&lt;=Calc!$C$13,2,1)))</f>
        <v>4</v>
      </c>
      <c r="L944" s="49" t="n">
        <f aca="false">1+(E944&gt;=Calc!$C$16)+(E944&gt;=Calc!$C$17)+(E944&gt;=Calc!$C$18)</f>
        <v>4</v>
      </c>
      <c r="M944" s="49" t="str">
        <f aca="false">IF(AND(K944=4,L944&gt;=3),"Champions",IF(AND(K944=3,L944&gt;=3),"Loyal",IF(K944&gt;=3,"Recent / New",IF(L944&gt;=3,"At Risk","Hibernating / Lost"))))</f>
        <v>Champions</v>
      </c>
      <c r="N944" s="54" t="n">
        <f aca="false">IF(AND(Calc!$C$2&lt;=2009,Calc!$C$3&gt;=2009),F944,0)+IF(AND(Calc!$C$2&lt;=2010,Calc!$C$3&gt;=2010),G944,0)+IF(AND(Calc!$C$2&lt;=2011,Calc!$C$3&gt;=2011),H944,0)</f>
        <v>3616.41</v>
      </c>
      <c r="O944" s="61" t="n">
        <f aca="false">IF(AND(N944&gt;0,OR(Calc!$C$4="*",B944=Calc!$C$4)),N944+ROW()*0.000000001,0)</f>
        <v>3616.410000944</v>
      </c>
    </row>
    <row r="945" customFormat="false" ht="15" hidden="false" customHeight="false" outlineLevel="0" collapsed="false">
      <c r="A945" s="49" t="n">
        <v>13306</v>
      </c>
      <c r="B945" s="49" t="s">
        <v>189</v>
      </c>
      <c r="C945" s="63" t="n">
        <v>40456</v>
      </c>
      <c r="D945" s="63" t="n">
        <v>40456</v>
      </c>
      <c r="E945" s="49" t="n">
        <v>1</v>
      </c>
      <c r="F945" s="54" t="n">
        <v>0</v>
      </c>
      <c r="G945" s="54" t="n">
        <v>53.65</v>
      </c>
      <c r="H945" s="54" t="n">
        <v>0</v>
      </c>
      <c r="I945" s="54" t="n">
        <f aca="false">SUM(F945:H945)</f>
        <v>53.65</v>
      </c>
      <c r="J945" s="49" t="n">
        <f aca="false">Calc!$C$5-D945</f>
        <v>431</v>
      </c>
      <c r="K945" s="49" t="n">
        <f aca="false">IF(J945&lt;=Calc!$C$11,4,IF(J945&lt;=Calc!$C$12,3,IF(J945&lt;=Calc!$C$13,2,1)))</f>
        <v>1</v>
      </c>
      <c r="L945" s="49" t="n">
        <f aca="false">1+(E945&gt;=Calc!$C$16)+(E945&gt;=Calc!$C$17)+(E945&gt;=Calc!$C$18)</f>
        <v>1</v>
      </c>
      <c r="M945" s="49" t="str">
        <f aca="false">IF(AND(K945=4,L945&gt;=3),"Champions",IF(AND(K945=3,L945&gt;=3),"Loyal",IF(K945&gt;=3,"Recent / New",IF(L945&gt;=3,"At Risk","Hibernating / Lost"))))</f>
        <v>Hibernating / Lost</v>
      </c>
      <c r="N945" s="54" t="n">
        <f aca="false">IF(AND(Calc!$C$2&lt;=2009,Calc!$C$3&gt;=2009),F945,0)+IF(AND(Calc!$C$2&lt;=2010,Calc!$C$3&gt;=2010),G945,0)+IF(AND(Calc!$C$2&lt;=2011,Calc!$C$3&gt;=2011),H945,0)</f>
        <v>53.65</v>
      </c>
      <c r="O945" s="61" t="n">
        <f aca="false">IF(AND(N945&gt;0,OR(Calc!$C$4="*",B945=Calc!$C$4)),N945+ROW()*0.000000001,0)</f>
        <v>53.650000945</v>
      </c>
    </row>
    <row r="946" customFormat="false" ht="15" hidden="false" customHeight="false" outlineLevel="0" collapsed="false">
      <c r="A946" s="49" t="n">
        <v>13307</v>
      </c>
      <c r="B946" s="49" t="s">
        <v>189</v>
      </c>
      <c r="C946" s="63" t="n">
        <v>40294</v>
      </c>
      <c r="D946" s="63" t="n">
        <v>40766</v>
      </c>
      <c r="E946" s="49" t="n">
        <v>3</v>
      </c>
      <c r="F946" s="54" t="n">
        <v>0</v>
      </c>
      <c r="G946" s="54" t="n">
        <v>258.34</v>
      </c>
      <c r="H946" s="54" t="n">
        <v>15</v>
      </c>
      <c r="I946" s="54" t="n">
        <f aca="false">SUM(F946:H946)</f>
        <v>273.34</v>
      </c>
      <c r="J946" s="49" t="n">
        <f aca="false">Calc!$C$5-D946</f>
        <v>121</v>
      </c>
      <c r="K946" s="49" t="n">
        <f aca="false">IF(J946&lt;=Calc!$C$11,4,IF(J946&lt;=Calc!$C$12,3,IF(J946&lt;=Calc!$C$13,2,1)))</f>
        <v>2</v>
      </c>
      <c r="L946" s="49" t="n">
        <f aca="false">1+(E946&gt;=Calc!$C$16)+(E946&gt;=Calc!$C$17)+(E946&gt;=Calc!$C$18)</f>
        <v>2</v>
      </c>
      <c r="M946" s="49" t="str">
        <f aca="false">IF(AND(K946=4,L946&gt;=3),"Champions",IF(AND(K946=3,L946&gt;=3),"Loyal",IF(K946&gt;=3,"Recent / New",IF(L946&gt;=3,"At Risk","Hibernating / Lost"))))</f>
        <v>Hibernating / Lost</v>
      </c>
      <c r="N946" s="54" t="n">
        <f aca="false">IF(AND(Calc!$C$2&lt;=2009,Calc!$C$3&gt;=2009),F946,0)+IF(AND(Calc!$C$2&lt;=2010,Calc!$C$3&gt;=2010),G946,0)+IF(AND(Calc!$C$2&lt;=2011,Calc!$C$3&gt;=2011),H946,0)</f>
        <v>273.34</v>
      </c>
      <c r="O946" s="61" t="n">
        <f aca="false">IF(AND(N946&gt;0,OR(Calc!$C$4="*",B946=Calc!$C$4)),N946+ROW()*0.000000001,0)</f>
        <v>273.340000946</v>
      </c>
    </row>
    <row r="947" customFormat="false" ht="15" hidden="false" customHeight="false" outlineLevel="0" collapsed="false">
      <c r="A947" s="49" t="n">
        <v>13308</v>
      </c>
      <c r="B947" s="49" t="s">
        <v>189</v>
      </c>
      <c r="C947" s="63" t="n">
        <v>40290</v>
      </c>
      <c r="D947" s="63" t="n">
        <v>40864</v>
      </c>
      <c r="E947" s="49" t="n">
        <v>4</v>
      </c>
      <c r="F947" s="54" t="n">
        <v>0</v>
      </c>
      <c r="G947" s="54" t="n">
        <v>284.86</v>
      </c>
      <c r="H947" s="54" t="n">
        <v>1367.61</v>
      </c>
      <c r="I947" s="54" t="n">
        <f aca="false">SUM(F947:H947)</f>
        <v>1652.47</v>
      </c>
      <c r="J947" s="49" t="n">
        <f aca="false">Calc!$C$5-D947</f>
        <v>23</v>
      </c>
      <c r="K947" s="49" t="n">
        <f aca="false">IF(J947&lt;=Calc!$C$11,4,IF(J947&lt;=Calc!$C$12,3,IF(J947&lt;=Calc!$C$13,2,1)))</f>
        <v>4</v>
      </c>
      <c r="L947" s="49" t="n">
        <f aca="false">1+(E947&gt;=Calc!$C$16)+(E947&gt;=Calc!$C$17)+(E947&gt;=Calc!$C$18)</f>
        <v>3</v>
      </c>
      <c r="M947" s="49" t="str">
        <f aca="false">IF(AND(K947=4,L947&gt;=3),"Champions",IF(AND(K947=3,L947&gt;=3),"Loyal",IF(K947&gt;=3,"Recent / New",IF(L947&gt;=3,"At Risk","Hibernating / Lost"))))</f>
        <v>Champions</v>
      </c>
      <c r="N947" s="54" t="n">
        <f aca="false">IF(AND(Calc!$C$2&lt;=2009,Calc!$C$3&gt;=2009),F947,0)+IF(AND(Calc!$C$2&lt;=2010,Calc!$C$3&gt;=2010),G947,0)+IF(AND(Calc!$C$2&lt;=2011,Calc!$C$3&gt;=2011),H947,0)</f>
        <v>1652.47</v>
      </c>
      <c r="O947" s="61" t="n">
        <f aca="false">IF(AND(N947&gt;0,OR(Calc!$C$4="*",B947=Calc!$C$4)),N947+ROW()*0.000000001,0)</f>
        <v>1652.470000947</v>
      </c>
    </row>
    <row r="948" customFormat="false" ht="15" hidden="false" customHeight="false" outlineLevel="0" collapsed="false">
      <c r="A948" s="49" t="n">
        <v>13309</v>
      </c>
      <c r="B948" s="49" t="s">
        <v>189</v>
      </c>
      <c r="C948" s="63" t="n">
        <v>40494</v>
      </c>
      <c r="D948" s="63" t="n">
        <v>40879</v>
      </c>
      <c r="E948" s="49" t="n">
        <v>6</v>
      </c>
      <c r="F948" s="54" t="n">
        <v>0</v>
      </c>
      <c r="G948" s="54" t="n">
        <v>249.58</v>
      </c>
      <c r="H948" s="54" t="n">
        <v>1456.79</v>
      </c>
      <c r="I948" s="54" t="n">
        <f aca="false">SUM(F948:H948)</f>
        <v>1706.37</v>
      </c>
      <c r="J948" s="49" t="n">
        <f aca="false">Calc!$C$5-D948</f>
        <v>8</v>
      </c>
      <c r="K948" s="49" t="n">
        <f aca="false">IF(J948&lt;=Calc!$C$11,4,IF(J948&lt;=Calc!$C$12,3,IF(J948&lt;=Calc!$C$13,2,1)))</f>
        <v>4</v>
      </c>
      <c r="L948" s="49" t="n">
        <f aca="false">1+(E948&gt;=Calc!$C$16)+(E948&gt;=Calc!$C$17)+(E948&gt;=Calc!$C$18)</f>
        <v>3</v>
      </c>
      <c r="M948" s="49" t="str">
        <f aca="false">IF(AND(K948=4,L948&gt;=3),"Champions",IF(AND(K948=3,L948&gt;=3),"Loyal",IF(K948&gt;=3,"Recent / New",IF(L948&gt;=3,"At Risk","Hibernating / Lost"))))</f>
        <v>Champions</v>
      </c>
      <c r="N948" s="54" t="n">
        <f aca="false">IF(AND(Calc!$C$2&lt;=2009,Calc!$C$3&gt;=2009),F948,0)+IF(AND(Calc!$C$2&lt;=2010,Calc!$C$3&gt;=2010),G948,0)+IF(AND(Calc!$C$2&lt;=2011,Calc!$C$3&gt;=2011),H948,0)</f>
        <v>1706.37</v>
      </c>
      <c r="O948" s="61" t="n">
        <f aca="false">IF(AND(N948&gt;0,OR(Calc!$C$4="*",B948=Calc!$C$4)),N948+ROW()*0.000000001,0)</f>
        <v>1706.370000948</v>
      </c>
    </row>
    <row r="949" customFormat="false" ht="15" hidden="false" customHeight="false" outlineLevel="0" collapsed="false">
      <c r="A949" s="49" t="n">
        <v>13310</v>
      </c>
      <c r="B949" s="49" t="s">
        <v>189</v>
      </c>
      <c r="C949" s="63" t="n">
        <v>40484</v>
      </c>
      <c r="D949" s="63" t="n">
        <v>40858</v>
      </c>
      <c r="E949" s="49" t="n">
        <v>5</v>
      </c>
      <c r="F949" s="54" t="n">
        <v>0</v>
      </c>
      <c r="G949" s="54" t="n">
        <v>409.17</v>
      </c>
      <c r="H949" s="54" t="n">
        <v>1083.63</v>
      </c>
      <c r="I949" s="54" t="n">
        <f aca="false">SUM(F949:H949)</f>
        <v>1492.8</v>
      </c>
      <c r="J949" s="49" t="n">
        <f aca="false">Calc!$C$5-D949</f>
        <v>29</v>
      </c>
      <c r="K949" s="49" t="n">
        <f aca="false">IF(J949&lt;=Calc!$C$11,4,IF(J949&lt;=Calc!$C$12,3,IF(J949&lt;=Calc!$C$13,2,1)))</f>
        <v>3</v>
      </c>
      <c r="L949" s="49" t="n">
        <f aca="false">1+(E949&gt;=Calc!$C$16)+(E949&gt;=Calc!$C$17)+(E949&gt;=Calc!$C$18)</f>
        <v>3</v>
      </c>
      <c r="M949" s="49" t="str">
        <f aca="false">IF(AND(K949=4,L949&gt;=3),"Champions",IF(AND(K949=3,L949&gt;=3),"Loyal",IF(K949&gt;=3,"Recent / New",IF(L949&gt;=3,"At Risk","Hibernating / Lost"))))</f>
        <v>Loyal</v>
      </c>
      <c r="N949" s="54" t="n">
        <f aca="false">IF(AND(Calc!$C$2&lt;=2009,Calc!$C$3&gt;=2009),F949,0)+IF(AND(Calc!$C$2&lt;=2010,Calc!$C$3&gt;=2010),G949,0)+IF(AND(Calc!$C$2&lt;=2011,Calc!$C$3&gt;=2011),H949,0)</f>
        <v>1492.8</v>
      </c>
      <c r="O949" s="61" t="n">
        <f aca="false">IF(AND(N949&gt;0,OR(Calc!$C$4="*",B949=Calc!$C$4)),N949+ROW()*0.000000001,0)</f>
        <v>1492.800000949</v>
      </c>
    </row>
    <row r="950" customFormat="false" ht="15" hidden="false" customHeight="false" outlineLevel="0" collapsed="false">
      <c r="A950" s="49" t="n">
        <v>13311</v>
      </c>
      <c r="B950" s="49" t="s">
        <v>189</v>
      </c>
      <c r="C950" s="63" t="n">
        <v>40736</v>
      </c>
      <c r="D950" s="63" t="n">
        <v>40882</v>
      </c>
      <c r="E950" s="49" t="n">
        <v>2</v>
      </c>
      <c r="F950" s="54" t="n">
        <v>0</v>
      </c>
      <c r="G950" s="54" t="n">
        <v>0</v>
      </c>
      <c r="H950" s="54" t="n">
        <v>598.57</v>
      </c>
      <c r="I950" s="54" t="n">
        <f aca="false">SUM(F950:H950)</f>
        <v>598.57</v>
      </c>
      <c r="J950" s="49" t="n">
        <f aca="false">Calc!$C$5-D950</f>
        <v>5</v>
      </c>
      <c r="K950" s="49" t="n">
        <f aca="false">IF(J950&lt;=Calc!$C$11,4,IF(J950&lt;=Calc!$C$12,3,IF(J950&lt;=Calc!$C$13,2,1)))</f>
        <v>4</v>
      </c>
      <c r="L950" s="49" t="n">
        <f aca="false">1+(E950&gt;=Calc!$C$16)+(E950&gt;=Calc!$C$17)+(E950&gt;=Calc!$C$18)</f>
        <v>2</v>
      </c>
      <c r="M950" s="49" t="str">
        <f aca="false">IF(AND(K950=4,L950&gt;=3),"Champions",IF(AND(K950=3,L950&gt;=3),"Loyal",IF(K950&gt;=3,"Recent / New",IF(L950&gt;=3,"At Risk","Hibernating / Lost"))))</f>
        <v>Recent / New</v>
      </c>
      <c r="N950" s="54" t="n">
        <f aca="false">IF(AND(Calc!$C$2&lt;=2009,Calc!$C$3&gt;=2009),F950,0)+IF(AND(Calc!$C$2&lt;=2010,Calc!$C$3&gt;=2010),G950,0)+IF(AND(Calc!$C$2&lt;=2011,Calc!$C$3&gt;=2011),H950,0)</f>
        <v>598.57</v>
      </c>
      <c r="O950" s="61" t="n">
        <f aca="false">IF(AND(N950&gt;0,OR(Calc!$C$4="*",B950=Calc!$C$4)),N950+ROW()*0.000000001,0)</f>
        <v>598.57000095</v>
      </c>
    </row>
    <row r="951" customFormat="false" ht="15" hidden="false" customHeight="false" outlineLevel="0" collapsed="false">
      <c r="A951" s="49" t="n">
        <v>13312</v>
      </c>
      <c r="B951" s="49" t="s">
        <v>189</v>
      </c>
      <c r="C951" s="63" t="n">
        <v>40435</v>
      </c>
      <c r="D951" s="63" t="n">
        <v>40435</v>
      </c>
      <c r="E951" s="49" t="n">
        <v>1</v>
      </c>
      <c r="F951" s="54" t="n">
        <v>0</v>
      </c>
      <c r="G951" s="54" t="n">
        <v>124.75</v>
      </c>
      <c r="H951" s="54" t="n">
        <v>0</v>
      </c>
      <c r="I951" s="54" t="n">
        <f aca="false">SUM(F951:H951)</f>
        <v>124.75</v>
      </c>
      <c r="J951" s="49" t="n">
        <f aca="false">Calc!$C$5-D951</f>
        <v>452</v>
      </c>
      <c r="K951" s="49" t="n">
        <f aca="false">IF(J951&lt;=Calc!$C$11,4,IF(J951&lt;=Calc!$C$12,3,IF(J951&lt;=Calc!$C$13,2,1)))</f>
        <v>1</v>
      </c>
      <c r="L951" s="49" t="n">
        <f aca="false">1+(E951&gt;=Calc!$C$16)+(E951&gt;=Calc!$C$17)+(E951&gt;=Calc!$C$18)</f>
        <v>1</v>
      </c>
      <c r="M951" s="49" t="str">
        <f aca="false">IF(AND(K951=4,L951&gt;=3),"Champions",IF(AND(K951=3,L951&gt;=3),"Loyal",IF(K951&gt;=3,"Recent / New",IF(L951&gt;=3,"At Risk","Hibernating / Lost"))))</f>
        <v>Hibernating / Lost</v>
      </c>
      <c r="N951" s="54" t="n">
        <f aca="false">IF(AND(Calc!$C$2&lt;=2009,Calc!$C$3&gt;=2009),F951,0)+IF(AND(Calc!$C$2&lt;=2010,Calc!$C$3&gt;=2010),G951,0)+IF(AND(Calc!$C$2&lt;=2011,Calc!$C$3&gt;=2011),H951,0)</f>
        <v>124.75</v>
      </c>
      <c r="O951" s="61" t="n">
        <f aca="false">IF(AND(N951&gt;0,OR(Calc!$C$4="*",B951=Calc!$C$4)),N951+ROW()*0.000000001,0)</f>
        <v>124.750000951</v>
      </c>
    </row>
    <row r="952" customFormat="false" ht="15" hidden="false" customHeight="false" outlineLevel="0" collapsed="false">
      <c r="A952" s="49" t="n">
        <v>13313</v>
      </c>
      <c r="B952" s="49" t="s">
        <v>189</v>
      </c>
      <c r="C952" s="63" t="n">
        <v>40149</v>
      </c>
      <c r="D952" s="63" t="n">
        <v>40864</v>
      </c>
      <c r="E952" s="49" t="n">
        <v>12</v>
      </c>
      <c r="F952" s="54" t="n">
        <v>375.39</v>
      </c>
      <c r="G952" s="54" t="n">
        <v>1492.56</v>
      </c>
      <c r="H952" s="54" t="n">
        <v>1555.32</v>
      </c>
      <c r="I952" s="54" t="n">
        <f aca="false">SUM(F952:H952)</f>
        <v>3423.27</v>
      </c>
      <c r="J952" s="49" t="n">
        <f aca="false">Calc!$C$5-D952</f>
        <v>23</v>
      </c>
      <c r="K952" s="49" t="n">
        <f aca="false">IF(J952&lt;=Calc!$C$11,4,IF(J952&lt;=Calc!$C$12,3,IF(J952&lt;=Calc!$C$13,2,1)))</f>
        <v>4</v>
      </c>
      <c r="L952" s="49" t="n">
        <f aca="false">1+(E952&gt;=Calc!$C$16)+(E952&gt;=Calc!$C$17)+(E952&gt;=Calc!$C$18)</f>
        <v>4</v>
      </c>
      <c r="M952" s="49" t="str">
        <f aca="false">IF(AND(K952=4,L952&gt;=3),"Champions",IF(AND(K952=3,L952&gt;=3),"Loyal",IF(K952&gt;=3,"Recent / New",IF(L952&gt;=3,"At Risk","Hibernating / Lost"))))</f>
        <v>Champions</v>
      </c>
      <c r="N952" s="54" t="n">
        <f aca="false">IF(AND(Calc!$C$2&lt;=2009,Calc!$C$3&gt;=2009),F952,0)+IF(AND(Calc!$C$2&lt;=2010,Calc!$C$3&gt;=2010),G952,0)+IF(AND(Calc!$C$2&lt;=2011,Calc!$C$3&gt;=2011),H952,0)</f>
        <v>3423.27</v>
      </c>
      <c r="O952" s="61" t="n">
        <f aca="false">IF(AND(N952&gt;0,OR(Calc!$C$4="*",B952=Calc!$C$4)),N952+ROW()*0.000000001,0)</f>
        <v>3423.270000952</v>
      </c>
    </row>
    <row r="953" customFormat="false" ht="15" hidden="false" customHeight="false" outlineLevel="0" collapsed="false">
      <c r="A953" s="49" t="n">
        <v>13314</v>
      </c>
      <c r="B953" s="49" t="s">
        <v>189</v>
      </c>
      <c r="C953" s="63" t="n">
        <v>40813</v>
      </c>
      <c r="D953" s="63" t="n">
        <v>40885</v>
      </c>
      <c r="E953" s="49" t="n">
        <v>3</v>
      </c>
      <c r="F953" s="54" t="n">
        <v>0</v>
      </c>
      <c r="G953" s="54" t="n">
        <v>0</v>
      </c>
      <c r="H953" s="54" t="n">
        <v>593.51</v>
      </c>
      <c r="I953" s="54" t="n">
        <f aca="false">SUM(F953:H953)</f>
        <v>593.51</v>
      </c>
      <c r="J953" s="49" t="n">
        <f aca="false">Calc!$C$5-D953</f>
        <v>2</v>
      </c>
      <c r="K953" s="49" t="n">
        <f aca="false">IF(J953&lt;=Calc!$C$11,4,IF(J953&lt;=Calc!$C$12,3,IF(J953&lt;=Calc!$C$13,2,1)))</f>
        <v>4</v>
      </c>
      <c r="L953" s="49" t="n">
        <f aca="false">1+(E953&gt;=Calc!$C$16)+(E953&gt;=Calc!$C$17)+(E953&gt;=Calc!$C$18)</f>
        <v>2</v>
      </c>
      <c r="M953" s="49" t="str">
        <f aca="false">IF(AND(K953=4,L953&gt;=3),"Champions",IF(AND(K953=3,L953&gt;=3),"Loyal",IF(K953&gt;=3,"Recent / New",IF(L953&gt;=3,"At Risk","Hibernating / Lost"))))</f>
        <v>Recent / New</v>
      </c>
      <c r="N953" s="54" t="n">
        <f aca="false">IF(AND(Calc!$C$2&lt;=2009,Calc!$C$3&gt;=2009),F953,0)+IF(AND(Calc!$C$2&lt;=2010,Calc!$C$3&gt;=2010),G953,0)+IF(AND(Calc!$C$2&lt;=2011,Calc!$C$3&gt;=2011),H953,0)</f>
        <v>593.51</v>
      </c>
      <c r="O953" s="61" t="n">
        <f aca="false">IF(AND(N953&gt;0,OR(Calc!$C$4="*",B953=Calc!$C$4)),N953+ROW()*0.000000001,0)</f>
        <v>593.510000953</v>
      </c>
    </row>
    <row r="954" customFormat="false" ht="15" hidden="false" customHeight="false" outlineLevel="0" collapsed="false">
      <c r="A954" s="49" t="n">
        <v>13315</v>
      </c>
      <c r="B954" s="49" t="s">
        <v>189</v>
      </c>
      <c r="C954" s="63" t="n">
        <v>40197</v>
      </c>
      <c r="D954" s="63" t="n">
        <v>40197</v>
      </c>
      <c r="E954" s="49" t="n">
        <v>1</v>
      </c>
      <c r="F954" s="54" t="n">
        <v>0</v>
      </c>
      <c r="G954" s="54" t="n">
        <v>310.26</v>
      </c>
      <c r="H954" s="54" t="n">
        <v>0</v>
      </c>
      <c r="I954" s="54" t="n">
        <f aca="false">SUM(F954:H954)</f>
        <v>310.26</v>
      </c>
      <c r="J954" s="49" t="n">
        <f aca="false">Calc!$C$5-D954</f>
        <v>690</v>
      </c>
      <c r="K954" s="49" t="n">
        <f aca="false">IF(J954&lt;=Calc!$C$11,4,IF(J954&lt;=Calc!$C$12,3,IF(J954&lt;=Calc!$C$13,2,1)))</f>
        <v>1</v>
      </c>
      <c r="L954" s="49" t="n">
        <f aca="false">1+(E954&gt;=Calc!$C$16)+(E954&gt;=Calc!$C$17)+(E954&gt;=Calc!$C$18)</f>
        <v>1</v>
      </c>
      <c r="M954" s="49" t="str">
        <f aca="false">IF(AND(K954=4,L954&gt;=3),"Champions",IF(AND(K954=3,L954&gt;=3),"Loyal",IF(K954&gt;=3,"Recent / New",IF(L954&gt;=3,"At Risk","Hibernating / Lost"))))</f>
        <v>Hibernating / Lost</v>
      </c>
      <c r="N954" s="54" t="n">
        <f aca="false">IF(AND(Calc!$C$2&lt;=2009,Calc!$C$3&gt;=2009),F954,0)+IF(AND(Calc!$C$2&lt;=2010,Calc!$C$3&gt;=2010),G954,0)+IF(AND(Calc!$C$2&lt;=2011,Calc!$C$3&gt;=2011),H954,0)</f>
        <v>310.26</v>
      </c>
      <c r="O954" s="61" t="n">
        <f aca="false">IF(AND(N954&gt;0,OR(Calc!$C$4="*",B954=Calc!$C$4)),N954+ROW()*0.000000001,0)</f>
        <v>310.260000954</v>
      </c>
    </row>
    <row r="955" customFormat="false" ht="15" hidden="false" customHeight="false" outlineLevel="0" collapsed="false">
      <c r="A955" s="49" t="n">
        <v>13316</v>
      </c>
      <c r="B955" s="49" t="s">
        <v>189</v>
      </c>
      <c r="C955" s="63" t="n">
        <v>40247</v>
      </c>
      <c r="D955" s="63" t="n">
        <v>40849</v>
      </c>
      <c r="E955" s="49" t="n">
        <v>10</v>
      </c>
      <c r="F955" s="54" t="n">
        <v>0</v>
      </c>
      <c r="G955" s="54" t="n">
        <v>7085.49</v>
      </c>
      <c r="H955" s="54" t="n">
        <v>5732.93</v>
      </c>
      <c r="I955" s="54" t="n">
        <f aca="false">SUM(F955:H955)</f>
        <v>12818.42</v>
      </c>
      <c r="J955" s="49" t="n">
        <f aca="false">Calc!$C$5-D955</f>
        <v>38</v>
      </c>
      <c r="K955" s="49" t="n">
        <f aca="false">IF(J955&lt;=Calc!$C$11,4,IF(J955&lt;=Calc!$C$12,3,IF(J955&lt;=Calc!$C$13,2,1)))</f>
        <v>3</v>
      </c>
      <c r="L955" s="49" t="n">
        <f aca="false">1+(E955&gt;=Calc!$C$16)+(E955&gt;=Calc!$C$17)+(E955&gt;=Calc!$C$18)</f>
        <v>4</v>
      </c>
      <c r="M955" s="49" t="str">
        <f aca="false">IF(AND(K955=4,L955&gt;=3),"Champions",IF(AND(K955=3,L955&gt;=3),"Loyal",IF(K955&gt;=3,"Recent / New",IF(L955&gt;=3,"At Risk","Hibernating / Lost"))))</f>
        <v>Loyal</v>
      </c>
      <c r="N955" s="54" t="n">
        <f aca="false">IF(AND(Calc!$C$2&lt;=2009,Calc!$C$3&gt;=2009),F955,0)+IF(AND(Calc!$C$2&lt;=2010,Calc!$C$3&gt;=2010),G955,0)+IF(AND(Calc!$C$2&lt;=2011,Calc!$C$3&gt;=2011),H955,0)</f>
        <v>12818.42</v>
      </c>
      <c r="O955" s="61" t="n">
        <f aca="false">IF(AND(N955&gt;0,OR(Calc!$C$4="*",B955=Calc!$C$4)),N955+ROW()*0.000000001,0)</f>
        <v>12818.420000955</v>
      </c>
    </row>
    <row r="956" customFormat="false" ht="15" hidden="false" customHeight="false" outlineLevel="0" collapsed="false">
      <c r="A956" s="49" t="n">
        <v>13317</v>
      </c>
      <c r="B956" s="49" t="s">
        <v>189</v>
      </c>
      <c r="C956" s="63" t="n">
        <v>40160</v>
      </c>
      <c r="D956" s="63" t="n">
        <v>40820</v>
      </c>
      <c r="E956" s="49" t="n">
        <v>19</v>
      </c>
      <c r="F956" s="54" t="n">
        <v>416.82</v>
      </c>
      <c r="G956" s="54" t="n">
        <v>3749.69</v>
      </c>
      <c r="H956" s="54" t="n">
        <v>1902.02</v>
      </c>
      <c r="I956" s="54" t="n">
        <f aca="false">SUM(F956:H956)</f>
        <v>6068.53</v>
      </c>
      <c r="J956" s="49" t="n">
        <f aca="false">Calc!$C$5-D956</f>
        <v>67</v>
      </c>
      <c r="K956" s="49" t="n">
        <f aca="false">IF(J956&lt;=Calc!$C$11,4,IF(J956&lt;=Calc!$C$12,3,IF(J956&lt;=Calc!$C$13,2,1)))</f>
        <v>3</v>
      </c>
      <c r="L956" s="49" t="n">
        <f aca="false">1+(E956&gt;=Calc!$C$16)+(E956&gt;=Calc!$C$17)+(E956&gt;=Calc!$C$18)</f>
        <v>4</v>
      </c>
      <c r="M956" s="49" t="str">
        <f aca="false">IF(AND(K956=4,L956&gt;=3),"Champions",IF(AND(K956=3,L956&gt;=3),"Loyal",IF(K956&gt;=3,"Recent / New",IF(L956&gt;=3,"At Risk","Hibernating / Lost"))))</f>
        <v>Loyal</v>
      </c>
      <c r="N956" s="54" t="n">
        <f aca="false">IF(AND(Calc!$C$2&lt;=2009,Calc!$C$3&gt;=2009),F956,0)+IF(AND(Calc!$C$2&lt;=2010,Calc!$C$3&gt;=2010),G956,0)+IF(AND(Calc!$C$2&lt;=2011,Calc!$C$3&gt;=2011),H956,0)</f>
        <v>6068.53</v>
      </c>
      <c r="O956" s="61" t="n">
        <f aca="false">IF(AND(N956&gt;0,OR(Calc!$C$4="*",B956=Calc!$C$4)),N956+ROW()*0.000000001,0)</f>
        <v>6068.530000956</v>
      </c>
    </row>
    <row r="957" customFormat="false" ht="15" hidden="false" customHeight="false" outlineLevel="0" collapsed="false">
      <c r="A957" s="49" t="n">
        <v>13318</v>
      </c>
      <c r="B957" s="49" t="s">
        <v>189</v>
      </c>
      <c r="C957" s="63" t="n">
        <v>40849</v>
      </c>
      <c r="D957" s="63" t="n">
        <v>40885</v>
      </c>
      <c r="E957" s="49" t="n">
        <v>3</v>
      </c>
      <c r="F957" s="54" t="n">
        <v>0</v>
      </c>
      <c r="G957" s="54" t="n">
        <v>0</v>
      </c>
      <c r="H957" s="54" t="n">
        <v>640.76</v>
      </c>
      <c r="I957" s="54" t="n">
        <f aca="false">SUM(F957:H957)</f>
        <v>640.76</v>
      </c>
      <c r="J957" s="49" t="n">
        <f aca="false">Calc!$C$5-D957</f>
        <v>2</v>
      </c>
      <c r="K957" s="49" t="n">
        <f aca="false">IF(J957&lt;=Calc!$C$11,4,IF(J957&lt;=Calc!$C$12,3,IF(J957&lt;=Calc!$C$13,2,1)))</f>
        <v>4</v>
      </c>
      <c r="L957" s="49" t="n">
        <f aca="false">1+(E957&gt;=Calc!$C$16)+(E957&gt;=Calc!$C$17)+(E957&gt;=Calc!$C$18)</f>
        <v>2</v>
      </c>
      <c r="M957" s="49" t="str">
        <f aca="false">IF(AND(K957=4,L957&gt;=3),"Champions",IF(AND(K957=3,L957&gt;=3),"Loyal",IF(K957&gt;=3,"Recent / New",IF(L957&gt;=3,"At Risk","Hibernating / Lost"))))</f>
        <v>Recent / New</v>
      </c>
      <c r="N957" s="54" t="n">
        <f aca="false">IF(AND(Calc!$C$2&lt;=2009,Calc!$C$3&gt;=2009),F957,0)+IF(AND(Calc!$C$2&lt;=2010,Calc!$C$3&gt;=2010),G957,0)+IF(AND(Calc!$C$2&lt;=2011,Calc!$C$3&gt;=2011),H957,0)</f>
        <v>640.76</v>
      </c>
      <c r="O957" s="61" t="n">
        <f aca="false">IF(AND(N957&gt;0,OR(Calc!$C$4="*",B957=Calc!$C$4)),N957+ROW()*0.000000001,0)</f>
        <v>640.760000957</v>
      </c>
    </row>
    <row r="958" customFormat="false" ht="15" hidden="false" customHeight="false" outlineLevel="0" collapsed="false">
      <c r="A958" s="49" t="n">
        <v>13319</v>
      </c>
      <c r="B958" s="49" t="s">
        <v>189</v>
      </c>
      <c r="C958" s="63" t="n">
        <v>40153</v>
      </c>
      <c r="D958" s="63" t="n">
        <v>40881</v>
      </c>
      <c r="E958" s="49" t="n">
        <v>58</v>
      </c>
      <c r="F958" s="54" t="n">
        <v>1260.77</v>
      </c>
      <c r="G958" s="54" t="n">
        <v>10550.83</v>
      </c>
      <c r="H958" s="54" t="n">
        <v>9163.36</v>
      </c>
      <c r="I958" s="54" t="n">
        <f aca="false">SUM(F958:H958)</f>
        <v>20974.96</v>
      </c>
      <c r="J958" s="49" t="n">
        <f aca="false">Calc!$C$5-D958</f>
        <v>6</v>
      </c>
      <c r="K958" s="49" t="n">
        <f aca="false">IF(J958&lt;=Calc!$C$11,4,IF(J958&lt;=Calc!$C$12,3,IF(J958&lt;=Calc!$C$13,2,1)))</f>
        <v>4</v>
      </c>
      <c r="L958" s="49" t="n">
        <f aca="false">1+(E958&gt;=Calc!$C$16)+(E958&gt;=Calc!$C$17)+(E958&gt;=Calc!$C$18)</f>
        <v>4</v>
      </c>
      <c r="M958" s="49" t="str">
        <f aca="false">IF(AND(K958=4,L958&gt;=3),"Champions",IF(AND(K958=3,L958&gt;=3),"Loyal",IF(K958&gt;=3,"Recent / New",IF(L958&gt;=3,"At Risk","Hibernating / Lost"))))</f>
        <v>Champions</v>
      </c>
      <c r="N958" s="54" t="n">
        <f aca="false">IF(AND(Calc!$C$2&lt;=2009,Calc!$C$3&gt;=2009),F958,0)+IF(AND(Calc!$C$2&lt;=2010,Calc!$C$3&gt;=2010),G958,0)+IF(AND(Calc!$C$2&lt;=2011,Calc!$C$3&gt;=2011),H958,0)</f>
        <v>20974.96</v>
      </c>
      <c r="O958" s="61" t="n">
        <f aca="false">IF(AND(N958&gt;0,OR(Calc!$C$4="*",B958=Calc!$C$4)),N958+ROW()*0.000000001,0)</f>
        <v>20974.960000958</v>
      </c>
    </row>
    <row r="959" customFormat="false" ht="15" hidden="false" customHeight="false" outlineLevel="0" collapsed="false">
      <c r="A959" s="49" t="n">
        <v>13320</v>
      </c>
      <c r="B959" s="49" t="s">
        <v>189</v>
      </c>
      <c r="C959" s="63" t="n">
        <v>40408</v>
      </c>
      <c r="D959" s="63" t="n">
        <v>40808</v>
      </c>
      <c r="E959" s="49" t="n">
        <v>6</v>
      </c>
      <c r="F959" s="54" t="n">
        <v>0</v>
      </c>
      <c r="G959" s="54" t="n">
        <v>669.25</v>
      </c>
      <c r="H959" s="54" t="n">
        <v>1475.2</v>
      </c>
      <c r="I959" s="54" t="n">
        <f aca="false">SUM(F959:H959)</f>
        <v>2144.45</v>
      </c>
      <c r="J959" s="49" t="n">
        <f aca="false">Calc!$C$5-D959</f>
        <v>79</v>
      </c>
      <c r="K959" s="49" t="n">
        <f aca="false">IF(J959&lt;=Calc!$C$11,4,IF(J959&lt;=Calc!$C$12,3,IF(J959&lt;=Calc!$C$13,2,1)))</f>
        <v>3</v>
      </c>
      <c r="L959" s="49" t="n">
        <f aca="false">1+(E959&gt;=Calc!$C$16)+(E959&gt;=Calc!$C$17)+(E959&gt;=Calc!$C$18)</f>
        <v>3</v>
      </c>
      <c r="M959" s="49" t="str">
        <f aca="false">IF(AND(K959=4,L959&gt;=3),"Champions",IF(AND(K959=3,L959&gt;=3),"Loyal",IF(K959&gt;=3,"Recent / New",IF(L959&gt;=3,"At Risk","Hibernating / Lost"))))</f>
        <v>Loyal</v>
      </c>
      <c r="N959" s="54" t="n">
        <f aca="false">IF(AND(Calc!$C$2&lt;=2009,Calc!$C$3&gt;=2009),F959,0)+IF(AND(Calc!$C$2&lt;=2010,Calc!$C$3&gt;=2010),G959,0)+IF(AND(Calc!$C$2&lt;=2011,Calc!$C$3&gt;=2011),H959,0)</f>
        <v>2144.45</v>
      </c>
      <c r="O959" s="61" t="n">
        <f aca="false">IF(AND(N959&gt;0,OR(Calc!$C$4="*",B959=Calc!$C$4)),N959+ROW()*0.000000001,0)</f>
        <v>2144.450000959</v>
      </c>
    </row>
    <row r="960" customFormat="false" ht="15" hidden="false" customHeight="false" outlineLevel="0" collapsed="false">
      <c r="A960" s="49" t="n">
        <v>13321</v>
      </c>
      <c r="B960" s="49" t="s">
        <v>189</v>
      </c>
      <c r="C960" s="63" t="n">
        <v>40800</v>
      </c>
      <c r="D960" s="63" t="n">
        <v>40814</v>
      </c>
      <c r="E960" s="49" t="n">
        <v>2</v>
      </c>
      <c r="F960" s="54" t="n">
        <v>0</v>
      </c>
      <c r="G960" s="54" t="n">
        <v>0</v>
      </c>
      <c r="H960" s="54" t="n">
        <v>567.36</v>
      </c>
      <c r="I960" s="54" t="n">
        <f aca="false">SUM(F960:H960)</f>
        <v>567.36</v>
      </c>
      <c r="J960" s="49" t="n">
        <f aca="false">Calc!$C$5-D960</f>
        <v>73</v>
      </c>
      <c r="K960" s="49" t="n">
        <f aca="false">IF(J960&lt;=Calc!$C$11,4,IF(J960&lt;=Calc!$C$12,3,IF(J960&lt;=Calc!$C$13,2,1)))</f>
        <v>3</v>
      </c>
      <c r="L960" s="49" t="n">
        <f aca="false">1+(E960&gt;=Calc!$C$16)+(E960&gt;=Calc!$C$17)+(E960&gt;=Calc!$C$18)</f>
        <v>2</v>
      </c>
      <c r="M960" s="49" t="str">
        <f aca="false">IF(AND(K960=4,L960&gt;=3),"Champions",IF(AND(K960=3,L960&gt;=3),"Loyal",IF(K960&gt;=3,"Recent / New",IF(L960&gt;=3,"At Risk","Hibernating / Lost"))))</f>
        <v>Recent / New</v>
      </c>
      <c r="N960" s="54" t="n">
        <f aca="false">IF(AND(Calc!$C$2&lt;=2009,Calc!$C$3&gt;=2009),F960,0)+IF(AND(Calc!$C$2&lt;=2010,Calc!$C$3&gt;=2010),G960,0)+IF(AND(Calc!$C$2&lt;=2011,Calc!$C$3&gt;=2011),H960,0)</f>
        <v>567.36</v>
      </c>
      <c r="O960" s="61" t="n">
        <f aca="false">IF(AND(N960&gt;0,OR(Calc!$C$4="*",B960=Calc!$C$4)),N960+ROW()*0.000000001,0)</f>
        <v>567.36000096</v>
      </c>
    </row>
    <row r="961" customFormat="false" ht="15" hidden="false" customHeight="false" outlineLevel="0" collapsed="false">
      <c r="A961" s="49" t="n">
        <v>13322</v>
      </c>
      <c r="B961" s="49" t="s">
        <v>189</v>
      </c>
      <c r="C961" s="63" t="n">
        <v>40869</v>
      </c>
      <c r="D961" s="63" t="n">
        <v>40869</v>
      </c>
      <c r="E961" s="49" t="n">
        <v>1</v>
      </c>
      <c r="F961" s="54" t="n">
        <v>0</v>
      </c>
      <c r="G961" s="54" t="n">
        <v>0</v>
      </c>
      <c r="H961" s="54" t="n">
        <v>199.48</v>
      </c>
      <c r="I961" s="54" t="n">
        <f aca="false">SUM(F961:H961)</f>
        <v>199.48</v>
      </c>
      <c r="J961" s="49" t="n">
        <f aca="false">Calc!$C$5-D961</f>
        <v>18</v>
      </c>
      <c r="K961" s="49" t="n">
        <f aca="false">IF(J961&lt;=Calc!$C$11,4,IF(J961&lt;=Calc!$C$12,3,IF(J961&lt;=Calc!$C$13,2,1)))</f>
        <v>4</v>
      </c>
      <c r="L961" s="49" t="n">
        <f aca="false">1+(E961&gt;=Calc!$C$16)+(E961&gt;=Calc!$C$17)+(E961&gt;=Calc!$C$18)</f>
        <v>1</v>
      </c>
      <c r="M961" s="49" t="str">
        <f aca="false">IF(AND(K961=4,L961&gt;=3),"Champions",IF(AND(K961=3,L961&gt;=3),"Loyal",IF(K961&gt;=3,"Recent / New",IF(L961&gt;=3,"At Risk","Hibernating / Lost"))))</f>
        <v>Recent / New</v>
      </c>
      <c r="N961" s="54" t="n">
        <f aca="false">IF(AND(Calc!$C$2&lt;=2009,Calc!$C$3&gt;=2009),F961,0)+IF(AND(Calc!$C$2&lt;=2010,Calc!$C$3&gt;=2010),G961,0)+IF(AND(Calc!$C$2&lt;=2011,Calc!$C$3&gt;=2011),H961,0)</f>
        <v>199.48</v>
      </c>
      <c r="O961" s="61" t="n">
        <f aca="false">IF(AND(N961&gt;0,OR(Calc!$C$4="*",B961=Calc!$C$4)),N961+ROW()*0.000000001,0)</f>
        <v>199.480000961</v>
      </c>
    </row>
    <row r="962" customFormat="false" ht="15" hidden="false" customHeight="false" outlineLevel="0" collapsed="false">
      <c r="A962" s="49" t="n">
        <v>13323</v>
      </c>
      <c r="B962" s="49" t="s">
        <v>189</v>
      </c>
      <c r="C962" s="63" t="n">
        <v>40802</v>
      </c>
      <c r="D962" s="63" t="n">
        <v>40883</v>
      </c>
      <c r="E962" s="49" t="n">
        <v>5</v>
      </c>
      <c r="F962" s="54" t="n">
        <v>0</v>
      </c>
      <c r="G962" s="54" t="n">
        <v>0</v>
      </c>
      <c r="H962" s="54" t="n">
        <v>787.85</v>
      </c>
      <c r="I962" s="54" t="n">
        <f aca="false">SUM(F962:H962)</f>
        <v>787.85</v>
      </c>
      <c r="J962" s="49" t="n">
        <f aca="false">Calc!$C$5-D962</f>
        <v>4</v>
      </c>
      <c r="K962" s="49" t="n">
        <f aca="false">IF(J962&lt;=Calc!$C$11,4,IF(J962&lt;=Calc!$C$12,3,IF(J962&lt;=Calc!$C$13,2,1)))</f>
        <v>4</v>
      </c>
      <c r="L962" s="49" t="n">
        <f aca="false">1+(E962&gt;=Calc!$C$16)+(E962&gt;=Calc!$C$17)+(E962&gt;=Calc!$C$18)</f>
        <v>3</v>
      </c>
      <c r="M962" s="49" t="str">
        <f aca="false">IF(AND(K962=4,L962&gt;=3),"Champions",IF(AND(K962=3,L962&gt;=3),"Loyal",IF(K962&gt;=3,"Recent / New",IF(L962&gt;=3,"At Risk","Hibernating / Lost"))))</f>
        <v>Champions</v>
      </c>
      <c r="N962" s="54" t="n">
        <f aca="false">IF(AND(Calc!$C$2&lt;=2009,Calc!$C$3&gt;=2009),F962,0)+IF(AND(Calc!$C$2&lt;=2010,Calc!$C$3&gt;=2010),G962,0)+IF(AND(Calc!$C$2&lt;=2011,Calc!$C$3&gt;=2011),H962,0)</f>
        <v>787.85</v>
      </c>
      <c r="O962" s="61" t="n">
        <f aca="false">IF(AND(N962&gt;0,OR(Calc!$C$4="*",B962=Calc!$C$4)),N962+ROW()*0.000000001,0)</f>
        <v>787.850000962</v>
      </c>
    </row>
    <row r="963" customFormat="false" ht="15" hidden="false" customHeight="false" outlineLevel="0" collapsed="false">
      <c r="A963" s="49" t="n">
        <v>13324</v>
      </c>
      <c r="B963" s="49" t="s">
        <v>189</v>
      </c>
      <c r="C963" s="63" t="n">
        <v>40323</v>
      </c>
      <c r="D963" s="63" t="n">
        <v>40850</v>
      </c>
      <c r="E963" s="49" t="n">
        <v>18</v>
      </c>
      <c r="F963" s="54" t="n">
        <v>0</v>
      </c>
      <c r="G963" s="54" t="n">
        <v>3998.67</v>
      </c>
      <c r="H963" s="54" t="n">
        <v>6422.7</v>
      </c>
      <c r="I963" s="54" t="n">
        <f aca="false">SUM(F963:H963)</f>
        <v>10421.37</v>
      </c>
      <c r="J963" s="49" t="n">
        <f aca="false">Calc!$C$5-D963</f>
        <v>37</v>
      </c>
      <c r="K963" s="49" t="n">
        <f aca="false">IF(J963&lt;=Calc!$C$11,4,IF(J963&lt;=Calc!$C$12,3,IF(J963&lt;=Calc!$C$13,2,1)))</f>
        <v>3</v>
      </c>
      <c r="L963" s="49" t="n">
        <f aca="false">1+(E963&gt;=Calc!$C$16)+(E963&gt;=Calc!$C$17)+(E963&gt;=Calc!$C$18)</f>
        <v>4</v>
      </c>
      <c r="M963" s="49" t="str">
        <f aca="false">IF(AND(K963=4,L963&gt;=3),"Champions",IF(AND(K963=3,L963&gt;=3),"Loyal",IF(K963&gt;=3,"Recent / New",IF(L963&gt;=3,"At Risk","Hibernating / Lost"))))</f>
        <v>Loyal</v>
      </c>
      <c r="N963" s="54" t="n">
        <f aca="false">IF(AND(Calc!$C$2&lt;=2009,Calc!$C$3&gt;=2009),F963,0)+IF(AND(Calc!$C$2&lt;=2010,Calc!$C$3&gt;=2010),G963,0)+IF(AND(Calc!$C$2&lt;=2011,Calc!$C$3&gt;=2011),H963,0)</f>
        <v>10421.37</v>
      </c>
      <c r="O963" s="61" t="n">
        <f aca="false">IF(AND(N963&gt;0,OR(Calc!$C$4="*",B963=Calc!$C$4)),N963+ROW()*0.000000001,0)</f>
        <v>10421.370000963</v>
      </c>
    </row>
    <row r="964" customFormat="false" ht="15" hidden="false" customHeight="false" outlineLevel="0" collapsed="false">
      <c r="A964" s="49" t="n">
        <v>13325</v>
      </c>
      <c r="B964" s="49" t="s">
        <v>189</v>
      </c>
      <c r="C964" s="63" t="n">
        <v>40805</v>
      </c>
      <c r="D964" s="63" t="n">
        <v>40805</v>
      </c>
      <c r="E964" s="49" t="n">
        <v>1</v>
      </c>
      <c r="F964" s="54" t="n">
        <v>0</v>
      </c>
      <c r="G964" s="54" t="n">
        <v>0</v>
      </c>
      <c r="H964" s="54" t="n">
        <v>675.3</v>
      </c>
      <c r="I964" s="54" t="n">
        <f aca="false">SUM(F964:H964)</f>
        <v>675.3</v>
      </c>
      <c r="J964" s="49" t="n">
        <f aca="false">Calc!$C$5-D964</f>
        <v>82</v>
      </c>
      <c r="K964" s="49" t="n">
        <f aca="false">IF(J964&lt;=Calc!$C$11,4,IF(J964&lt;=Calc!$C$12,3,IF(J964&lt;=Calc!$C$13,2,1)))</f>
        <v>3</v>
      </c>
      <c r="L964" s="49" t="n">
        <f aca="false">1+(E964&gt;=Calc!$C$16)+(E964&gt;=Calc!$C$17)+(E964&gt;=Calc!$C$18)</f>
        <v>1</v>
      </c>
      <c r="M964" s="49" t="str">
        <f aca="false">IF(AND(K964=4,L964&gt;=3),"Champions",IF(AND(K964=3,L964&gt;=3),"Loyal",IF(K964&gt;=3,"Recent / New",IF(L964&gt;=3,"At Risk","Hibernating / Lost"))))</f>
        <v>Recent / New</v>
      </c>
      <c r="N964" s="54" t="n">
        <f aca="false">IF(AND(Calc!$C$2&lt;=2009,Calc!$C$3&gt;=2009),F964,0)+IF(AND(Calc!$C$2&lt;=2010,Calc!$C$3&gt;=2010),G964,0)+IF(AND(Calc!$C$2&lt;=2011,Calc!$C$3&gt;=2011),H964,0)</f>
        <v>675.3</v>
      </c>
      <c r="O964" s="61" t="n">
        <f aca="false">IF(AND(N964&gt;0,OR(Calc!$C$4="*",B964=Calc!$C$4)),N964+ROW()*0.000000001,0)</f>
        <v>675.300000964</v>
      </c>
    </row>
    <row r="965" customFormat="false" ht="15" hidden="false" customHeight="false" outlineLevel="0" collapsed="false">
      <c r="A965" s="49" t="n">
        <v>13326</v>
      </c>
      <c r="B965" s="49" t="s">
        <v>189</v>
      </c>
      <c r="C965" s="63" t="n">
        <v>40454</v>
      </c>
      <c r="D965" s="63" t="n">
        <v>40454</v>
      </c>
      <c r="E965" s="49" t="n">
        <v>1</v>
      </c>
      <c r="F965" s="54" t="n">
        <v>0</v>
      </c>
      <c r="G965" s="54" t="n">
        <v>281.76</v>
      </c>
      <c r="H965" s="54" t="n">
        <v>0</v>
      </c>
      <c r="I965" s="54" t="n">
        <f aca="false">SUM(F965:H965)</f>
        <v>281.76</v>
      </c>
      <c r="J965" s="49" t="n">
        <f aca="false">Calc!$C$5-D965</f>
        <v>433</v>
      </c>
      <c r="K965" s="49" t="n">
        <f aca="false">IF(J965&lt;=Calc!$C$11,4,IF(J965&lt;=Calc!$C$12,3,IF(J965&lt;=Calc!$C$13,2,1)))</f>
        <v>1</v>
      </c>
      <c r="L965" s="49" t="n">
        <f aca="false">1+(E965&gt;=Calc!$C$16)+(E965&gt;=Calc!$C$17)+(E965&gt;=Calc!$C$18)</f>
        <v>1</v>
      </c>
      <c r="M965" s="49" t="str">
        <f aca="false">IF(AND(K965=4,L965&gt;=3),"Champions",IF(AND(K965=3,L965&gt;=3),"Loyal",IF(K965&gt;=3,"Recent / New",IF(L965&gt;=3,"At Risk","Hibernating / Lost"))))</f>
        <v>Hibernating / Lost</v>
      </c>
      <c r="N965" s="54" t="n">
        <f aca="false">IF(AND(Calc!$C$2&lt;=2009,Calc!$C$3&gt;=2009),F965,0)+IF(AND(Calc!$C$2&lt;=2010,Calc!$C$3&gt;=2010),G965,0)+IF(AND(Calc!$C$2&lt;=2011,Calc!$C$3&gt;=2011),H965,0)</f>
        <v>281.76</v>
      </c>
      <c r="O965" s="61" t="n">
        <f aca="false">IF(AND(N965&gt;0,OR(Calc!$C$4="*",B965=Calc!$C$4)),N965+ROW()*0.000000001,0)</f>
        <v>281.760000965</v>
      </c>
    </row>
    <row r="966" customFormat="false" ht="15" hidden="false" customHeight="false" outlineLevel="0" collapsed="false">
      <c r="A966" s="49" t="n">
        <v>13327</v>
      </c>
      <c r="B966" s="49" t="s">
        <v>189</v>
      </c>
      <c r="C966" s="63" t="n">
        <v>40165</v>
      </c>
      <c r="D966" s="63" t="n">
        <v>40848</v>
      </c>
      <c r="E966" s="49" t="n">
        <v>19</v>
      </c>
      <c r="F966" s="54" t="n">
        <v>914.16</v>
      </c>
      <c r="G966" s="54" t="n">
        <v>5127.69</v>
      </c>
      <c r="H966" s="54" t="n">
        <v>2872.57</v>
      </c>
      <c r="I966" s="54" t="n">
        <f aca="false">SUM(F966:H966)</f>
        <v>8914.42</v>
      </c>
      <c r="J966" s="49" t="n">
        <f aca="false">Calc!$C$5-D966</f>
        <v>39</v>
      </c>
      <c r="K966" s="49" t="n">
        <f aca="false">IF(J966&lt;=Calc!$C$11,4,IF(J966&lt;=Calc!$C$12,3,IF(J966&lt;=Calc!$C$13,2,1)))</f>
        <v>3</v>
      </c>
      <c r="L966" s="49" t="n">
        <f aca="false">1+(E966&gt;=Calc!$C$16)+(E966&gt;=Calc!$C$17)+(E966&gt;=Calc!$C$18)</f>
        <v>4</v>
      </c>
      <c r="M966" s="49" t="str">
        <f aca="false">IF(AND(K966=4,L966&gt;=3),"Champions",IF(AND(K966=3,L966&gt;=3),"Loyal",IF(K966&gt;=3,"Recent / New",IF(L966&gt;=3,"At Risk","Hibernating / Lost"))))</f>
        <v>Loyal</v>
      </c>
      <c r="N966" s="54" t="n">
        <f aca="false">IF(AND(Calc!$C$2&lt;=2009,Calc!$C$3&gt;=2009),F966,0)+IF(AND(Calc!$C$2&lt;=2010,Calc!$C$3&gt;=2010),G966,0)+IF(AND(Calc!$C$2&lt;=2011,Calc!$C$3&gt;=2011),H966,0)</f>
        <v>8914.42</v>
      </c>
      <c r="O966" s="61" t="n">
        <f aca="false">IF(AND(N966&gt;0,OR(Calc!$C$4="*",B966=Calc!$C$4)),N966+ROW()*0.000000001,0)</f>
        <v>8914.420000966</v>
      </c>
    </row>
    <row r="967" customFormat="false" ht="15" hidden="false" customHeight="false" outlineLevel="0" collapsed="false">
      <c r="A967" s="49" t="n">
        <v>13328</v>
      </c>
      <c r="B967" s="49" t="s">
        <v>189</v>
      </c>
      <c r="C967" s="63" t="n">
        <v>40570</v>
      </c>
      <c r="D967" s="63" t="n">
        <v>40570</v>
      </c>
      <c r="E967" s="49" t="n">
        <v>1</v>
      </c>
      <c r="F967" s="54" t="n">
        <v>0</v>
      </c>
      <c r="G967" s="54" t="n">
        <v>0</v>
      </c>
      <c r="H967" s="54" t="n">
        <v>1308.48</v>
      </c>
      <c r="I967" s="54" t="n">
        <f aca="false">SUM(F967:H967)</f>
        <v>1308.48</v>
      </c>
      <c r="J967" s="49" t="n">
        <f aca="false">Calc!$C$5-D967</f>
        <v>317</v>
      </c>
      <c r="K967" s="49" t="n">
        <f aca="false">IF(J967&lt;=Calc!$C$11,4,IF(J967&lt;=Calc!$C$12,3,IF(J967&lt;=Calc!$C$13,2,1)))</f>
        <v>2</v>
      </c>
      <c r="L967" s="49" t="n">
        <f aca="false">1+(E967&gt;=Calc!$C$16)+(E967&gt;=Calc!$C$17)+(E967&gt;=Calc!$C$18)</f>
        <v>1</v>
      </c>
      <c r="M967" s="49" t="str">
        <f aca="false">IF(AND(K967=4,L967&gt;=3),"Champions",IF(AND(K967=3,L967&gt;=3),"Loyal",IF(K967&gt;=3,"Recent / New",IF(L967&gt;=3,"At Risk","Hibernating / Lost"))))</f>
        <v>Hibernating / Lost</v>
      </c>
      <c r="N967" s="54" t="n">
        <f aca="false">IF(AND(Calc!$C$2&lt;=2009,Calc!$C$3&gt;=2009),F967,0)+IF(AND(Calc!$C$2&lt;=2010,Calc!$C$3&gt;=2010),G967,0)+IF(AND(Calc!$C$2&lt;=2011,Calc!$C$3&gt;=2011),H967,0)</f>
        <v>1308.48</v>
      </c>
      <c r="O967" s="61" t="n">
        <f aca="false">IF(AND(N967&gt;0,OR(Calc!$C$4="*",B967=Calc!$C$4)),N967+ROW()*0.000000001,0)</f>
        <v>1308.480000967</v>
      </c>
    </row>
    <row r="968" customFormat="false" ht="15" hidden="false" customHeight="false" outlineLevel="0" collapsed="false">
      <c r="A968" s="49" t="n">
        <v>13329</v>
      </c>
      <c r="B968" s="49" t="s">
        <v>189</v>
      </c>
      <c r="C968" s="63" t="n">
        <v>40151</v>
      </c>
      <c r="D968" s="63" t="n">
        <v>40855</v>
      </c>
      <c r="E968" s="49" t="n">
        <v>8</v>
      </c>
      <c r="F968" s="54" t="n">
        <v>334.65</v>
      </c>
      <c r="G968" s="54" t="n">
        <v>3853.37</v>
      </c>
      <c r="H968" s="54" t="n">
        <v>484.8</v>
      </c>
      <c r="I968" s="54" t="n">
        <f aca="false">SUM(F968:H968)</f>
        <v>4672.82</v>
      </c>
      <c r="J968" s="49" t="n">
        <f aca="false">Calc!$C$5-D968</f>
        <v>32</v>
      </c>
      <c r="K968" s="49" t="n">
        <f aca="false">IF(J968&lt;=Calc!$C$11,4,IF(J968&lt;=Calc!$C$12,3,IF(J968&lt;=Calc!$C$13,2,1)))</f>
        <v>3</v>
      </c>
      <c r="L968" s="49" t="n">
        <f aca="false">1+(E968&gt;=Calc!$C$16)+(E968&gt;=Calc!$C$17)+(E968&gt;=Calc!$C$18)</f>
        <v>4</v>
      </c>
      <c r="M968" s="49" t="str">
        <f aca="false">IF(AND(K968=4,L968&gt;=3),"Champions",IF(AND(K968=3,L968&gt;=3),"Loyal",IF(K968&gt;=3,"Recent / New",IF(L968&gt;=3,"At Risk","Hibernating / Lost"))))</f>
        <v>Loyal</v>
      </c>
      <c r="N968" s="54" t="n">
        <f aca="false">IF(AND(Calc!$C$2&lt;=2009,Calc!$C$3&gt;=2009),F968,0)+IF(AND(Calc!$C$2&lt;=2010,Calc!$C$3&gt;=2010),G968,0)+IF(AND(Calc!$C$2&lt;=2011,Calc!$C$3&gt;=2011),H968,0)</f>
        <v>4672.82</v>
      </c>
      <c r="O968" s="61" t="n">
        <f aca="false">IF(AND(N968&gt;0,OR(Calc!$C$4="*",B968=Calc!$C$4)),N968+ROW()*0.000000001,0)</f>
        <v>4672.820000968</v>
      </c>
    </row>
    <row r="969" customFormat="false" ht="15" hidden="false" customHeight="false" outlineLevel="0" collapsed="false">
      <c r="A969" s="49" t="n">
        <v>13330</v>
      </c>
      <c r="B969" s="49" t="s">
        <v>189</v>
      </c>
      <c r="C969" s="63" t="n">
        <v>40232</v>
      </c>
      <c r="D969" s="63" t="n">
        <v>40794</v>
      </c>
      <c r="E969" s="49" t="n">
        <v>6</v>
      </c>
      <c r="F969" s="54" t="n">
        <v>0</v>
      </c>
      <c r="G969" s="54" t="n">
        <v>1655.17</v>
      </c>
      <c r="H969" s="54" t="n">
        <v>1140.93</v>
      </c>
      <c r="I969" s="54" t="n">
        <f aca="false">SUM(F969:H969)</f>
        <v>2796.1</v>
      </c>
      <c r="J969" s="49" t="n">
        <f aca="false">Calc!$C$5-D969</f>
        <v>93</v>
      </c>
      <c r="K969" s="49" t="n">
        <f aca="false">IF(J969&lt;=Calc!$C$11,4,IF(J969&lt;=Calc!$C$12,3,IF(J969&lt;=Calc!$C$13,2,1)))</f>
        <v>3</v>
      </c>
      <c r="L969" s="49" t="n">
        <f aca="false">1+(E969&gt;=Calc!$C$16)+(E969&gt;=Calc!$C$17)+(E969&gt;=Calc!$C$18)</f>
        <v>3</v>
      </c>
      <c r="M969" s="49" t="str">
        <f aca="false">IF(AND(K969=4,L969&gt;=3),"Champions",IF(AND(K969=3,L969&gt;=3),"Loyal",IF(K969&gt;=3,"Recent / New",IF(L969&gt;=3,"At Risk","Hibernating / Lost"))))</f>
        <v>Loyal</v>
      </c>
      <c r="N969" s="54" t="n">
        <f aca="false">IF(AND(Calc!$C$2&lt;=2009,Calc!$C$3&gt;=2009),F969,0)+IF(AND(Calc!$C$2&lt;=2010,Calc!$C$3&gt;=2010),G969,0)+IF(AND(Calc!$C$2&lt;=2011,Calc!$C$3&gt;=2011),H969,0)</f>
        <v>2796.1</v>
      </c>
      <c r="O969" s="61" t="n">
        <f aca="false">IF(AND(N969&gt;0,OR(Calc!$C$4="*",B969=Calc!$C$4)),N969+ROW()*0.000000001,0)</f>
        <v>2796.100000969</v>
      </c>
    </row>
    <row r="970" customFormat="false" ht="15" hidden="false" customHeight="false" outlineLevel="0" collapsed="false">
      <c r="A970" s="49" t="n">
        <v>13331</v>
      </c>
      <c r="B970" s="49" t="s">
        <v>189</v>
      </c>
      <c r="C970" s="63" t="n">
        <v>40485</v>
      </c>
      <c r="D970" s="63" t="n">
        <v>40485</v>
      </c>
      <c r="E970" s="49" t="n">
        <v>1</v>
      </c>
      <c r="F970" s="54" t="n">
        <v>0</v>
      </c>
      <c r="G970" s="54" t="n">
        <v>262.4</v>
      </c>
      <c r="H970" s="54" t="n">
        <v>0</v>
      </c>
      <c r="I970" s="54" t="n">
        <f aca="false">SUM(F970:H970)</f>
        <v>262.4</v>
      </c>
      <c r="J970" s="49" t="n">
        <f aca="false">Calc!$C$5-D970</f>
        <v>402</v>
      </c>
      <c r="K970" s="49" t="n">
        <f aca="false">IF(J970&lt;=Calc!$C$11,4,IF(J970&lt;=Calc!$C$12,3,IF(J970&lt;=Calc!$C$13,2,1)))</f>
        <v>1</v>
      </c>
      <c r="L970" s="49" t="n">
        <f aca="false">1+(E970&gt;=Calc!$C$16)+(E970&gt;=Calc!$C$17)+(E970&gt;=Calc!$C$18)</f>
        <v>1</v>
      </c>
      <c r="M970" s="49" t="str">
        <f aca="false">IF(AND(K970=4,L970&gt;=3),"Champions",IF(AND(K970=3,L970&gt;=3),"Loyal",IF(K970&gt;=3,"Recent / New",IF(L970&gt;=3,"At Risk","Hibernating / Lost"))))</f>
        <v>Hibernating / Lost</v>
      </c>
      <c r="N970" s="54" t="n">
        <f aca="false">IF(AND(Calc!$C$2&lt;=2009,Calc!$C$3&gt;=2009),F970,0)+IF(AND(Calc!$C$2&lt;=2010,Calc!$C$3&gt;=2010),G970,0)+IF(AND(Calc!$C$2&lt;=2011,Calc!$C$3&gt;=2011),H970,0)</f>
        <v>262.4</v>
      </c>
      <c r="O970" s="61" t="n">
        <f aca="false">IF(AND(N970&gt;0,OR(Calc!$C$4="*",B970=Calc!$C$4)),N970+ROW()*0.000000001,0)</f>
        <v>262.40000097</v>
      </c>
    </row>
    <row r="971" customFormat="false" ht="15" hidden="false" customHeight="false" outlineLevel="0" collapsed="false">
      <c r="A971" s="49" t="n">
        <v>13332</v>
      </c>
      <c r="B971" s="49" t="s">
        <v>189</v>
      </c>
      <c r="C971" s="63" t="n">
        <v>40872</v>
      </c>
      <c r="D971" s="63" t="n">
        <v>40872</v>
      </c>
      <c r="E971" s="49" t="n">
        <v>1</v>
      </c>
      <c r="F971" s="54" t="n">
        <v>0</v>
      </c>
      <c r="G971" s="54" t="n">
        <v>0</v>
      </c>
      <c r="H971" s="54" t="n">
        <v>350.9</v>
      </c>
      <c r="I971" s="54" t="n">
        <f aca="false">SUM(F971:H971)</f>
        <v>350.9</v>
      </c>
      <c r="J971" s="49" t="n">
        <f aca="false">Calc!$C$5-D971</f>
        <v>15</v>
      </c>
      <c r="K971" s="49" t="n">
        <f aca="false">IF(J971&lt;=Calc!$C$11,4,IF(J971&lt;=Calc!$C$12,3,IF(J971&lt;=Calc!$C$13,2,1)))</f>
        <v>4</v>
      </c>
      <c r="L971" s="49" t="n">
        <f aca="false">1+(E971&gt;=Calc!$C$16)+(E971&gt;=Calc!$C$17)+(E971&gt;=Calc!$C$18)</f>
        <v>1</v>
      </c>
      <c r="M971" s="49" t="str">
        <f aca="false">IF(AND(K971=4,L971&gt;=3),"Champions",IF(AND(K971=3,L971&gt;=3),"Loyal",IF(K971&gt;=3,"Recent / New",IF(L971&gt;=3,"At Risk","Hibernating / Lost"))))</f>
        <v>Recent / New</v>
      </c>
      <c r="N971" s="54" t="n">
        <f aca="false">IF(AND(Calc!$C$2&lt;=2009,Calc!$C$3&gt;=2009),F971,0)+IF(AND(Calc!$C$2&lt;=2010,Calc!$C$3&gt;=2010),G971,0)+IF(AND(Calc!$C$2&lt;=2011,Calc!$C$3&gt;=2011),H971,0)</f>
        <v>350.9</v>
      </c>
      <c r="O971" s="61" t="n">
        <f aca="false">IF(AND(N971&gt;0,OR(Calc!$C$4="*",B971=Calc!$C$4)),N971+ROW()*0.000000001,0)</f>
        <v>350.900000971</v>
      </c>
    </row>
    <row r="972" customFormat="false" ht="15" hidden="false" customHeight="false" outlineLevel="0" collapsed="false">
      <c r="A972" s="49" t="n">
        <v>13333</v>
      </c>
      <c r="B972" s="49" t="s">
        <v>189</v>
      </c>
      <c r="C972" s="63" t="n">
        <v>40228</v>
      </c>
      <c r="D972" s="63" t="n">
        <v>40475</v>
      </c>
      <c r="E972" s="49" t="n">
        <v>3</v>
      </c>
      <c r="F972" s="54" t="n">
        <v>0</v>
      </c>
      <c r="G972" s="54" t="n">
        <v>1015.74</v>
      </c>
      <c r="H972" s="54" t="n">
        <v>0</v>
      </c>
      <c r="I972" s="54" t="n">
        <f aca="false">SUM(F972:H972)</f>
        <v>1015.74</v>
      </c>
      <c r="J972" s="49" t="n">
        <f aca="false">Calc!$C$5-D972</f>
        <v>412</v>
      </c>
      <c r="K972" s="49" t="n">
        <f aca="false">IF(J972&lt;=Calc!$C$11,4,IF(J972&lt;=Calc!$C$12,3,IF(J972&lt;=Calc!$C$13,2,1)))</f>
        <v>1</v>
      </c>
      <c r="L972" s="49" t="n">
        <f aca="false">1+(E972&gt;=Calc!$C$16)+(E972&gt;=Calc!$C$17)+(E972&gt;=Calc!$C$18)</f>
        <v>2</v>
      </c>
      <c r="M972" s="49" t="str">
        <f aca="false">IF(AND(K972=4,L972&gt;=3),"Champions",IF(AND(K972=3,L972&gt;=3),"Loyal",IF(K972&gt;=3,"Recent / New",IF(L972&gt;=3,"At Risk","Hibernating / Lost"))))</f>
        <v>Hibernating / Lost</v>
      </c>
      <c r="N972" s="54" t="n">
        <f aca="false">IF(AND(Calc!$C$2&lt;=2009,Calc!$C$3&gt;=2009),F972,0)+IF(AND(Calc!$C$2&lt;=2010,Calc!$C$3&gt;=2010),G972,0)+IF(AND(Calc!$C$2&lt;=2011,Calc!$C$3&gt;=2011),H972,0)</f>
        <v>1015.74</v>
      </c>
      <c r="O972" s="61" t="n">
        <f aca="false">IF(AND(N972&gt;0,OR(Calc!$C$4="*",B972=Calc!$C$4)),N972+ROW()*0.000000001,0)</f>
        <v>1015.740000972</v>
      </c>
    </row>
    <row r="973" customFormat="false" ht="15" hidden="false" customHeight="false" outlineLevel="0" collapsed="false">
      <c r="A973" s="49" t="n">
        <v>13334</v>
      </c>
      <c r="B973" s="49" t="s">
        <v>189</v>
      </c>
      <c r="C973" s="63" t="n">
        <v>40234</v>
      </c>
      <c r="D973" s="63" t="n">
        <v>40804</v>
      </c>
      <c r="E973" s="49" t="n">
        <v>5</v>
      </c>
      <c r="F973" s="54" t="n">
        <v>0</v>
      </c>
      <c r="G973" s="54" t="n">
        <v>2692.73</v>
      </c>
      <c r="H973" s="54" t="n">
        <v>3502.32</v>
      </c>
      <c r="I973" s="54" t="n">
        <f aca="false">SUM(F973:H973)</f>
        <v>6195.05</v>
      </c>
      <c r="J973" s="49" t="n">
        <f aca="false">Calc!$C$5-D973</f>
        <v>83</v>
      </c>
      <c r="K973" s="49" t="n">
        <f aca="false">IF(J973&lt;=Calc!$C$11,4,IF(J973&lt;=Calc!$C$12,3,IF(J973&lt;=Calc!$C$13,2,1)))</f>
        <v>3</v>
      </c>
      <c r="L973" s="49" t="n">
        <f aca="false">1+(E973&gt;=Calc!$C$16)+(E973&gt;=Calc!$C$17)+(E973&gt;=Calc!$C$18)</f>
        <v>3</v>
      </c>
      <c r="M973" s="49" t="str">
        <f aca="false">IF(AND(K973=4,L973&gt;=3),"Champions",IF(AND(K973=3,L973&gt;=3),"Loyal",IF(K973&gt;=3,"Recent / New",IF(L973&gt;=3,"At Risk","Hibernating / Lost"))))</f>
        <v>Loyal</v>
      </c>
      <c r="N973" s="54" t="n">
        <f aca="false">IF(AND(Calc!$C$2&lt;=2009,Calc!$C$3&gt;=2009),F973,0)+IF(AND(Calc!$C$2&lt;=2010,Calc!$C$3&gt;=2010),G973,0)+IF(AND(Calc!$C$2&lt;=2011,Calc!$C$3&gt;=2011),H973,0)</f>
        <v>6195.05</v>
      </c>
      <c r="O973" s="61" t="n">
        <f aca="false">IF(AND(N973&gt;0,OR(Calc!$C$4="*",B973=Calc!$C$4)),N973+ROW()*0.000000001,0)</f>
        <v>6195.050000973</v>
      </c>
    </row>
    <row r="974" customFormat="false" ht="15" hidden="false" customHeight="false" outlineLevel="0" collapsed="false">
      <c r="A974" s="49" t="n">
        <v>13336</v>
      </c>
      <c r="B974" s="49" t="s">
        <v>189</v>
      </c>
      <c r="C974" s="63" t="n">
        <v>40809</v>
      </c>
      <c r="D974" s="63" t="n">
        <v>40809</v>
      </c>
      <c r="E974" s="49" t="n">
        <v>1</v>
      </c>
      <c r="F974" s="54" t="n">
        <v>0</v>
      </c>
      <c r="G974" s="54" t="n">
        <v>0</v>
      </c>
      <c r="H974" s="54" t="n">
        <v>795.12</v>
      </c>
      <c r="I974" s="54" t="n">
        <f aca="false">SUM(F974:H974)</f>
        <v>795.12</v>
      </c>
      <c r="J974" s="49" t="n">
        <f aca="false">Calc!$C$5-D974</f>
        <v>78</v>
      </c>
      <c r="K974" s="49" t="n">
        <f aca="false">IF(J974&lt;=Calc!$C$11,4,IF(J974&lt;=Calc!$C$12,3,IF(J974&lt;=Calc!$C$13,2,1)))</f>
        <v>3</v>
      </c>
      <c r="L974" s="49" t="n">
        <f aca="false">1+(E974&gt;=Calc!$C$16)+(E974&gt;=Calc!$C$17)+(E974&gt;=Calc!$C$18)</f>
        <v>1</v>
      </c>
      <c r="M974" s="49" t="str">
        <f aca="false">IF(AND(K974=4,L974&gt;=3),"Champions",IF(AND(K974=3,L974&gt;=3),"Loyal",IF(K974&gt;=3,"Recent / New",IF(L974&gt;=3,"At Risk","Hibernating / Lost"))))</f>
        <v>Recent / New</v>
      </c>
      <c r="N974" s="54" t="n">
        <f aca="false">IF(AND(Calc!$C$2&lt;=2009,Calc!$C$3&gt;=2009),F974,0)+IF(AND(Calc!$C$2&lt;=2010,Calc!$C$3&gt;=2010),G974,0)+IF(AND(Calc!$C$2&lt;=2011,Calc!$C$3&gt;=2011),H974,0)</f>
        <v>795.12</v>
      </c>
      <c r="O974" s="61" t="n">
        <f aca="false">IF(AND(N974&gt;0,OR(Calc!$C$4="*",B974=Calc!$C$4)),N974+ROW()*0.000000001,0)</f>
        <v>795.120000974</v>
      </c>
    </row>
    <row r="975" customFormat="false" ht="15" hidden="false" customHeight="false" outlineLevel="0" collapsed="false">
      <c r="A975" s="49" t="n">
        <v>13337</v>
      </c>
      <c r="B975" s="49" t="s">
        <v>189</v>
      </c>
      <c r="C975" s="63" t="n">
        <v>40340</v>
      </c>
      <c r="D975" s="63" t="n">
        <v>40340</v>
      </c>
      <c r="E975" s="49" t="n">
        <v>1</v>
      </c>
      <c r="F975" s="54" t="n">
        <v>0</v>
      </c>
      <c r="G975" s="54" t="n">
        <v>1550.06</v>
      </c>
      <c r="H975" s="54" t="n">
        <v>0</v>
      </c>
      <c r="I975" s="54" t="n">
        <f aca="false">SUM(F975:H975)</f>
        <v>1550.06</v>
      </c>
      <c r="J975" s="49" t="n">
        <f aca="false">Calc!$C$5-D975</f>
        <v>547</v>
      </c>
      <c r="K975" s="49" t="n">
        <f aca="false">IF(J975&lt;=Calc!$C$11,4,IF(J975&lt;=Calc!$C$12,3,IF(J975&lt;=Calc!$C$13,2,1)))</f>
        <v>1</v>
      </c>
      <c r="L975" s="49" t="n">
        <f aca="false">1+(E975&gt;=Calc!$C$16)+(E975&gt;=Calc!$C$17)+(E975&gt;=Calc!$C$18)</f>
        <v>1</v>
      </c>
      <c r="M975" s="49" t="str">
        <f aca="false">IF(AND(K975=4,L975&gt;=3),"Champions",IF(AND(K975=3,L975&gt;=3),"Loyal",IF(K975&gt;=3,"Recent / New",IF(L975&gt;=3,"At Risk","Hibernating / Lost"))))</f>
        <v>Hibernating / Lost</v>
      </c>
      <c r="N975" s="54" t="n">
        <f aca="false">IF(AND(Calc!$C$2&lt;=2009,Calc!$C$3&gt;=2009),F975,0)+IF(AND(Calc!$C$2&lt;=2010,Calc!$C$3&gt;=2010),G975,0)+IF(AND(Calc!$C$2&lt;=2011,Calc!$C$3&gt;=2011),H975,0)</f>
        <v>1550.06</v>
      </c>
      <c r="O975" s="61" t="n">
        <f aca="false">IF(AND(N975&gt;0,OR(Calc!$C$4="*",B975=Calc!$C$4)),N975+ROW()*0.000000001,0)</f>
        <v>1550.060000975</v>
      </c>
    </row>
    <row r="976" customFormat="false" ht="15" hidden="false" customHeight="false" outlineLevel="0" collapsed="false">
      <c r="A976" s="49" t="n">
        <v>13338</v>
      </c>
      <c r="B976" s="49" t="s">
        <v>189</v>
      </c>
      <c r="C976" s="63" t="n">
        <v>40183</v>
      </c>
      <c r="D976" s="63" t="n">
        <v>40729</v>
      </c>
      <c r="E976" s="49" t="n">
        <v>4</v>
      </c>
      <c r="F976" s="54" t="n">
        <v>0</v>
      </c>
      <c r="G976" s="54" t="n">
        <v>1791.8</v>
      </c>
      <c r="H976" s="54" t="n">
        <v>381.82</v>
      </c>
      <c r="I976" s="54" t="n">
        <f aca="false">SUM(F976:H976)</f>
        <v>2173.62</v>
      </c>
      <c r="J976" s="49" t="n">
        <f aca="false">Calc!$C$5-D976</f>
        <v>158</v>
      </c>
      <c r="K976" s="49" t="n">
        <f aca="false">IF(J976&lt;=Calc!$C$11,4,IF(J976&lt;=Calc!$C$12,3,IF(J976&lt;=Calc!$C$13,2,1)))</f>
        <v>2</v>
      </c>
      <c r="L976" s="49" t="n">
        <f aca="false">1+(E976&gt;=Calc!$C$16)+(E976&gt;=Calc!$C$17)+(E976&gt;=Calc!$C$18)</f>
        <v>3</v>
      </c>
      <c r="M976" s="49" t="str">
        <f aca="false">IF(AND(K976=4,L976&gt;=3),"Champions",IF(AND(K976=3,L976&gt;=3),"Loyal",IF(K976&gt;=3,"Recent / New",IF(L976&gt;=3,"At Risk","Hibernating / Lost"))))</f>
        <v>At Risk</v>
      </c>
      <c r="N976" s="54" t="n">
        <f aca="false">IF(AND(Calc!$C$2&lt;=2009,Calc!$C$3&gt;=2009),F976,0)+IF(AND(Calc!$C$2&lt;=2010,Calc!$C$3&gt;=2010),G976,0)+IF(AND(Calc!$C$2&lt;=2011,Calc!$C$3&gt;=2011),H976,0)</f>
        <v>2173.62</v>
      </c>
      <c r="O976" s="61" t="n">
        <f aca="false">IF(AND(N976&gt;0,OR(Calc!$C$4="*",B976=Calc!$C$4)),N976+ROW()*0.000000001,0)</f>
        <v>2173.620000976</v>
      </c>
    </row>
    <row r="977" customFormat="false" ht="15" hidden="false" customHeight="false" outlineLevel="0" collapsed="false">
      <c r="A977" s="49" t="n">
        <v>13339</v>
      </c>
      <c r="B977" s="49" t="s">
        <v>189</v>
      </c>
      <c r="C977" s="63" t="n">
        <v>40686</v>
      </c>
      <c r="D977" s="63" t="n">
        <v>40686</v>
      </c>
      <c r="E977" s="49" t="n">
        <v>1</v>
      </c>
      <c r="F977" s="54" t="n">
        <v>0</v>
      </c>
      <c r="G977" s="54" t="n">
        <v>0</v>
      </c>
      <c r="H977" s="54" t="n">
        <v>860.12</v>
      </c>
      <c r="I977" s="54" t="n">
        <f aca="false">SUM(F977:H977)</f>
        <v>860.12</v>
      </c>
      <c r="J977" s="49" t="n">
        <f aca="false">Calc!$C$5-D977</f>
        <v>201</v>
      </c>
      <c r="K977" s="49" t="n">
        <f aca="false">IF(J977&lt;=Calc!$C$11,4,IF(J977&lt;=Calc!$C$12,3,IF(J977&lt;=Calc!$C$13,2,1)))</f>
        <v>2</v>
      </c>
      <c r="L977" s="49" t="n">
        <f aca="false">1+(E977&gt;=Calc!$C$16)+(E977&gt;=Calc!$C$17)+(E977&gt;=Calc!$C$18)</f>
        <v>1</v>
      </c>
      <c r="M977" s="49" t="str">
        <f aca="false">IF(AND(K977=4,L977&gt;=3),"Champions",IF(AND(K977=3,L977&gt;=3),"Loyal",IF(K977&gt;=3,"Recent / New",IF(L977&gt;=3,"At Risk","Hibernating / Lost"))))</f>
        <v>Hibernating / Lost</v>
      </c>
      <c r="N977" s="54" t="n">
        <f aca="false">IF(AND(Calc!$C$2&lt;=2009,Calc!$C$3&gt;=2009),F977,0)+IF(AND(Calc!$C$2&lt;=2010,Calc!$C$3&gt;=2010),G977,0)+IF(AND(Calc!$C$2&lt;=2011,Calc!$C$3&gt;=2011),H977,0)</f>
        <v>860.12</v>
      </c>
      <c r="O977" s="61" t="n">
        <f aca="false">IF(AND(N977&gt;0,OR(Calc!$C$4="*",B977=Calc!$C$4)),N977+ROW()*0.000000001,0)</f>
        <v>860.120000977</v>
      </c>
    </row>
    <row r="978" customFormat="false" ht="15" hidden="false" customHeight="false" outlineLevel="0" collapsed="false">
      <c r="A978" s="49" t="n">
        <v>13340</v>
      </c>
      <c r="B978" s="49" t="s">
        <v>189</v>
      </c>
      <c r="C978" s="63" t="n">
        <v>40231</v>
      </c>
      <c r="D978" s="63" t="n">
        <v>40841</v>
      </c>
      <c r="E978" s="49" t="n">
        <v>12</v>
      </c>
      <c r="F978" s="54" t="n">
        <v>0</v>
      </c>
      <c r="G978" s="54" t="n">
        <v>11364.08</v>
      </c>
      <c r="H978" s="54" t="n">
        <v>10736.48</v>
      </c>
      <c r="I978" s="54" t="n">
        <f aca="false">SUM(F978:H978)</f>
        <v>22100.56</v>
      </c>
      <c r="J978" s="49" t="n">
        <f aca="false">Calc!$C$5-D978</f>
        <v>46</v>
      </c>
      <c r="K978" s="49" t="n">
        <f aca="false">IF(J978&lt;=Calc!$C$11,4,IF(J978&lt;=Calc!$C$12,3,IF(J978&lt;=Calc!$C$13,2,1)))</f>
        <v>3</v>
      </c>
      <c r="L978" s="49" t="n">
        <f aca="false">1+(E978&gt;=Calc!$C$16)+(E978&gt;=Calc!$C$17)+(E978&gt;=Calc!$C$18)</f>
        <v>4</v>
      </c>
      <c r="M978" s="49" t="str">
        <f aca="false">IF(AND(K978=4,L978&gt;=3),"Champions",IF(AND(K978=3,L978&gt;=3),"Loyal",IF(K978&gt;=3,"Recent / New",IF(L978&gt;=3,"At Risk","Hibernating / Lost"))))</f>
        <v>Loyal</v>
      </c>
      <c r="N978" s="54" t="n">
        <f aca="false">IF(AND(Calc!$C$2&lt;=2009,Calc!$C$3&gt;=2009),F978,0)+IF(AND(Calc!$C$2&lt;=2010,Calc!$C$3&gt;=2010),G978,0)+IF(AND(Calc!$C$2&lt;=2011,Calc!$C$3&gt;=2011),H978,0)</f>
        <v>22100.56</v>
      </c>
      <c r="O978" s="61" t="n">
        <f aca="false">IF(AND(N978&gt;0,OR(Calc!$C$4="*",B978=Calc!$C$4)),N978+ROW()*0.000000001,0)</f>
        <v>22100.560000978</v>
      </c>
    </row>
    <row r="979" customFormat="false" ht="15" hidden="false" customHeight="false" outlineLevel="0" collapsed="false">
      <c r="A979" s="49" t="n">
        <v>13341</v>
      </c>
      <c r="B979" s="49" t="s">
        <v>189</v>
      </c>
      <c r="C979" s="63" t="n">
        <v>40626</v>
      </c>
      <c r="D979" s="63" t="n">
        <v>40626</v>
      </c>
      <c r="E979" s="49" t="n">
        <v>1</v>
      </c>
      <c r="F979" s="54" t="n">
        <v>0</v>
      </c>
      <c r="G979" s="54" t="n">
        <v>0</v>
      </c>
      <c r="H979" s="54" t="n">
        <v>775.85</v>
      </c>
      <c r="I979" s="54" t="n">
        <f aca="false">SUM(F979:H979)</f>
        <v>775.85</v>
      </c>
      <c r="J979" s="49" t="n">
        <f aca="false">Calc!$C$5-D979</f>
        <v>261</v>
      </c>
      <c r="K979" s="49" t="n">
        <f aca="false">IF(J979&lt;=Calc!$C$11,4,IF(J979&lt;=Calc!$C$12,3,IF(J979&lt;=Calc!$C$13,2,1)))</f>
        <v>2</v>
      </c>
      <c r="L979" s="49" t="n">
        <f aca="false">1+(E979&gt;=Calc!$C$16)+(E979&gt;=Calc!$C$17)+(E979&gt;=Calc!$C$18)</f>
        <v>1</v>
      </c>
      <c r="M979" s="49" t="str">
        <f aca="false">IF(AND(K979=4,L979&gt;=3),"Champions",IF(AND(K979=3,L979&gt;=3),"Loyal",IF(K979&gt;=3,"Recent / New",IF(L979&gt;=3,"At Risk","Hibernating / Lost"))))</f>
        <v>Hibernating / Lost</v>
      </c>
      <c r="N979" s="54" t="n">
        <f aca="false">IF(AND(Calc!$C$2&lt;=2009,Calc!$C$3&gt;=2009),F979,0)+IF(AND(Calc!$C$2&lt;=2010,Calc!$C$3&gt;=2010),G979,0)+IF(AND(Calc!$C$2&lt;=2011,Calc!$C$3&gt;=2011),H979,0)</f>
        <v>775.85</v>
      </c>
      <c r="O979" s="61" t="n">
        <f aca="false">IF(AND(N979&gt;0,OR(Calc!$C$4="*",B979=Calc!$C$4)),N979+ROW()*0.000000001,0)</f>
        <v>775.850000979</v>
      </c>
    </row>
    <row r="980" customFormat="false" ht="15" hidden="false" customHeight="false" outlineLevel="0" collapsed="false">
      <c r="A980" s="49" t="n">
        <v>13343</v>
      </c>
      <c r="B980" s="49" t="s">
        <v>189</v>
      </c>
      <c r="C980" s="63" t="n">
        <v>40709</v>
      </c>
      <c r="D980" s="63" t="n">
        <v>40709</v>
      </c>
      <c r="E980" s="49" t="n">
        <v>1</v>
      </c>
      <c r="F980" s="54" t="n">
        <v>0</v>
      </c>
      <c r="G980" s="54" t="n">
        <v>0</v>
      </c>
      <c r="H980" s="54" t="n">
        <v>253.93</v>
      </c>
      <c r="I980" s="54" t="n">
        <f aca="false">SUM(F980:H980)</f>
        <v>253.93</v>
      </c>
      <c r="J980" s="49" t="n">
        <f aca="false">Calc!$C$5-D980</f>
        <v>178</v>
      </c>
      <c r="K980" s="49" t="n">
        <f aca="false">IF(J980&lt;=Calc!$C$11,4,IF(J980&lt;=Calc!$C$12,3,IF(J980&lt;=Calc!$C$13,2,1)))</f>
        <v>2</v>
      </c>
      <c r="L980" s="49" t="n">
        <f aca="false">1+(E980&gt;=Calc!$C$16)+(E980&gt;=Calc!$C$17)+(E980&gt;=Calc!$C$18)</f>
        <v>1</v>
      </c>
      <c r="M980" s="49" t="str">
        <f aca="false">IF(AND(K980=4,L980&gt;=3),"Champions",IF(AND(K980=3,L980&gt;=3),"Loyal",IF(K980&gt;=3,"Recent / New",IF(L980&gt;=3,"At Risk","Hibernating / Lost"))))</f>
        <v>Hibernating / Lost</v>
      </c>
      <c r="N980" s="54" t="n">
        <f aca="false">IF(AND(Calc!$C$2&lt;=2009,Calc!$C$3&gt;=2009),F980,0)+IF(AND(Calc!$C$2&lt;=2010,Calc!$C$3&gt;=2010),G980,0)+IF(AND(Calc!$C$2&lt;=2011,Calc!$C$3&gt;=2011),H980,0)</f>
        <v>253.93</v>
      </c>
      <c r="O980" s="61" t="n">
        <f aca="false">IF(AND(N980&gt;0,OR(Calc!$C$4="*",B980=Calc!$C$4)),N980+ROW()*0.000000001,0)</f>
        <v>253.93000098</v>
      </c>
    </row>
    <row r="981" customFormat="false" ht="15" hidden="false" customHeight="false" outlineLevel="0" collapsed="false">
      <c r="A981" s="49" t="n">
        <v>13344</v>
      </c>
      <c r="B981" s="49" t="s">
        <v>189</v>
      </c>
      <c r="C981" s="63" t="n">
        <v>40609</v>
      </c>
      <c r="D981" s="63" t="n">
        <v>40819</v>
      </c>
      <c r="E981" s="49" t="n">
        <v>3</v>
      </c>
      <c r="F981" s="54" t="n">
        <v>0</v>
      </c>
      <c r="G981" s="54" t="n">
        <v>0</v>
      </c>
      <c r="H981" s="54" t="n">
        <v>2511.69</v>
      </c>
      <c r="I981" s="54" t="n">
        <f aca="false">SUM(F981:H981)</f>
        <v>2511.69</v>
      </c>
      <c r="J981" s="49" t="n">
        <f aca="false">Calc!$C$5-D981</f>
        <v>68</v>
      </c>
      <c r="K981" s="49" t="n">
        <f aca="false">IF(J981&lt;=Calc!$C$11,4,IF(J981&lt;=Calc!$C$12,3,IF(J981&lt;=Calc!$C$13,2,1)))</f>
        <v>3</v>
      </c>
      <c r="L981" s="49" t="n">
        <f aca="false">1+(E981&gt;=Calc!$C$16)+(E981&gt;=Calc!$C$17)+(E981&gt;=Calc!$C$18)</f>
        <v>2</v>
      </c>
      <c r="M981" s="49" t="str">
        <f aca="false">IF(AND(K981=4,L981&gt;=3),"Champions",IF(AND(K981=3,L981&gt;=3),"Loyal",IF(K981&gt;=3,"Recent / New",IF(L981&gt;=3,"At Risk","Hibernating / Lost"))))</f>
        <v>Recent / New</v>
      </c>
      <c r="N981" s="54" t="n">
        <f aca="false">IF(AND(Calc!$C$2&lt;=2009,Calc!$C$3&gt;=2009),F981,0)+IF(AND(Calc!$C$2&lt;=2010,Calc!$C$3&gt;=2010),G981,0)+IF(AND(Calc!$C$2&lt;=2011,Calc!$C$3&gt;=2011),H981,0)</f>
        <v>2511.69</v>
      </c>
      <c r="O981" s="61" t="n">
        <f aca="false">IF(AND(N981&gt;0,OR(Calc!$C$4="*",B981=Calc!$C$4)),N981+ROW()*0.000000001,0)</f>
        <v>2511.690000981</v>
      </c>
    </row>
    <row r="982" customFormat="false" ht="15" hidden="false" customHeight="false" outlineLevel="0" collapsed="false">
      <c r="A982" s="49" t="n">
        <v>13345</v>
      </c>
      <c r="B982" s="49" t="s">
        <v>189</v>
      </c>
      <c r="C982" s="63" t="n">
        <v>40599</v>
      </c>
      <c r="D982" s="63" t="n">
        <v>40599</v>
      </c>
      <c r="E982" s="49" t="n">
        <v>1</v>
      </c>
      <c r="F982" s="54" t="n">
        <v>0</v>
      </c>
      <c r="G982" s="54" t="n">
        <v>0</v>
      </c>
      <c r="H982" s="54" t="n">
        <v>327.6</v>
      </c>
      <c r="I982" s="54" t="n">
        <f aca="false">SUM(F982:H982)</f>
        <v>327.6</v>
      </c>
      <c r="J982" s="49" t="n">
        <f aca="false">Calc!$C$5-D982</f>
        <v>288</v>
      </c>
      <c r="K982" s="49" t="n">
        <f aca="false">IF(J982&lt;=Calc!$C$11,4,IF(J982&lt;=Calc!$C$12,3,IF(J982&lt;=Calc!$C$13,2,1)))</f>
        <v>2</v>
      </c>
      <c r="L982" s="49" t="n">
        <f aca="false">1+(E982&gt;=Calc!$C$16)+(E982&gt;=Calc!$C$17)+(E982&gt;=Calc!$C$18)</f>
        <v>1</v>
      </c>
      <c r="M982" s="49" t="str">
        <f aca="false">IF(AND(K982=4,L982&gt;=3),"Champions",IF(AND(K982=3,L982&gt;=3),"Loyal",IF(K982&gt;=3,"Recent / New",IF(L982&gt;=3,"At Risk","Hibernating / Lost"))))</f>
        <v>Hibernating / Lost</v>
      </c>
      <c r="N982" s="54" t="n">
        <f aca="false">IF(AND(Calc!$C$2&lt;=2009,Calc!$C$3&gt;=2009),F982,0)+IF(AND(Calc!$C$2&lt;=2010,Calc!$C$3&gt;=2010),G982,0)+IF(AND(Calc!$C$2&lt;=2011,Calc!$C$3&gt;=2011),H982,0)</f>
        <v>327.6</v>
      </c>
      <c r="O982" s="61" t="n">
        <f aca="false">IF(AND(N982&gt;0,OR(Calc!$C$4="*",B982=Calc!$C$4)),N982+ROW()*0.000000001,0)</f>
        <v>327.600000982</v>
      </c>
    </row>
    <row r="983" customFormat="false" ht="15" hidden="false" customHeight="false" outlineLevel="0" collapsed="false">
      <c r="A983" s="49" t="n">
        <v>13346</v>
      </c>
      <c r="B983" s="49" t="s">
        <v>189</v>
      </c>
      <c r="C983" s="63" t="n">
        <v>40290</v>
      </c>
      <c r="D983" s="63" t="n">
        <v>40424</v>
      </c>
      <c r="E983" s="49" t="n">
        <v>6</v>
      </c>
      <c r="F983" s="54" t="n">
        <v>0</v>
      </c>
      <c r="G983" s="54" t="n">
        <v>299.4</v>
      </c>
      <c r="H983" s="54" t="n">
        <v>0</v>
      </c>
      <c r="I983" s="54" t="n">
        <f aca="false">SUM(F983:H983)</f>
        <v>299.4</v>
      </c>
      <c r="J983" s="49" t="n">
        <f aca="false">Calc!$C$5-D983</f>
        <v>463</v>
      </c>
      <c r="K983" s="49" t="n">
        <f aca="false">IF(J983&lt;=Calc!$C$11,4,IF(J983&lt;=Calc!$C$12,3,IF(J983&lt;=Calc!$C$13,2,1)))</f>
        <v>1</v>
      </c>
      <c r="L983" s="49" t="n">
        <f aca="false">1+(E983&gt;=Calc!$C$16)+(E983&gt;=Calc!$C$17)+(E983&gt;=Calc!$C$18)</f>
        <v>3</v>
      </c>
      <c r="M983" s="49" t="str">
        <f aca="false">IF(AND(K983=4,L983&gt;=3),"Champions",IF(AND(K983=3,L983&gt;=3),"Loyal",IF(K983&gt;=3,"Recent / New",IF(L983&gt;=3,"At Risk","Hibernating / Lost"))))</f>
        <v>At Risk</v>
      </c>
      <c r="N983" s="54" t="n">
        <f aca="false">IF(AND(Calc!$C$2&lt;=2009,Calc!$C$3&gt;=2009),F983,0)+IF(AND(Calc!$C$2&lt;=2010,Calc!$C$3&gt;=2010),G983,0)+IF(AND(Calc!$C$2&lt;=2011,Calc!$C$3&gt;=2011),H983,0)</f>
        <v>299.4</v>
      </c>
      <c r="O983" s="61" t="n">
        <f aca="false">IF(AND(N983&gt;0,OR(Calc!$C$4="*",B983=Calc!$C$4)),N983+ROW()*0.000000001,0)</f>
        <v>299.400000983</v>
      </c>
    </row>
    <row r="984" customFormat="false" ht="15" hidden="false" customHeight="false" outlineLevel="0" collapsed="false">
      <c r="A984" s="49" t="n">
        <v>13347</v>
      </c>
      <c r="B984" s="49" t="s">
        <v>189</v>
      </c>
      <c r="C984" s="63" t="n">
        <v>40816</v>
      </c>
      <c r="D984" s="63" t="n">
        <v>40816</v>
      </c>
      <c r="E984" s="49" t="n">
        <v>1</v>
      </c>
      <c r="F984" s="54" t="n">
        <v>0</v>
      </c>
      <c r="G984" s="54" t="n">
        <v>0</v>
      </c>
      <c r="H984" s="54" t="n">
        <v>291.36</v>
      </c>
      <c r="I984" s="54" t="n">
        <f aca="false">SUM(F984:H984)</f>
        <v>291.36</v>
      </c>
      <c r="J984" s="49" t="n">
        <f aca="false">Calc!$C$5-D984</f>
        <v>71</v>
      </c>
      <c r="K984" s="49" t="n">
        <f aca="false">IF(J984&lt;=Calc!$C$11,4,IF(J984&lt;=Calc!$C$12,3,IF(J984&lt;=Calc!$C$13,2,1)))</f>
        <v>3</v>
      </c>
      <c r="L984" s="49" t="n">
        <f aca="false">1+(E984&gt;=Calc!$C$16)+(E984&gt;=Calc!$C$17)+(E984&gt;=Calc!$C$18)</f>
        <v>1</v>
      </c>
      <c r="M984" s="49" t="str">
        <f aca="false">IF(AND(K984=4,L984&gt;=3),"Champions",IF(AND(K984=3,L984&gt;=3),"Loyal",IF(K984&gt;=3,"Recent / New",IF(L984&gt;=3,"At Risk","Hibernating / Lost"))))</f>
        <v>Recent / New</v>
      </c>
      <c r="N984" s="54" t="n">
        <f aca="false">IF(AND(Calc!$C$2&lt;=2009,Calc!$C$3&gt;=2009),F984,0)+IF(AND(Calc!$C$2&lt;=2010,Calc!$C$3&gt;=2010),G984,0)+IF(AND(Calc!$C$2&lt;=2011,Calc!$C$3&gt;=2011),H984,0)</f>
        <v>291.36</v>
      </c>
      <c r="O984" s="61" t="n">
        <f aca="false">IF(AND(N984&gt;0,OR(Calc!$C$4="*",B984=Calc!$C$4)),N984+ROW()*0.000000001,0)</f>
        <v>291.360000984</v>
      </c>
    </row>
    <row r="985" customFormat="false" ht="15" hidden="false" customHeight="false" outlineLevel="0" collapsed="false">
      <c r="A985" s="49" t="n">
        <v>13348</v>
      </c>
      <c r="B985" s="49" t="s">
        <v>189</v>
      </c>
      <c r="C985" s="63" t="n">
        <v>40822</v>
      </c>
      <c r="D985" s="63" t="n">
        <v>40822</v>
      </c>
      <c r="E985" s="49" t="n">
        <v>1</v>
      </c>
      <c r="F985" s="54" t="n">
        <v>0</v>
      </c>
      <c r="G985" s="54" t="n">
        <v>0</v>
      </c>
      <c r="H985" s="54" t="n">
        <v>233.76</v>
      </c>
      <c r="I985" s="54" t="n">
        <f aca="false">SUM(F985:H985)</f>
        <v>233.76</v>
      </c>
      <c r="J985" s="49" t="n">
        <f aca="false">Calc!$C$5-D985</f>
        <v>65</v>
      </c>
      <c r="K985" s="49" t="n">
        <f aca="false">IF(J985&lt;=Calc!$C$11,4,IF(J985&lt;=Calc!$C$12,3,IF(J985&lt;=Calc!$C$13,2,1)))</f>
        <v>3</v>
      </c>
      <c r="L985" s="49" t="n">
        <f aca="false">1+(E985&gt;=Calc!$C$16)+(E985&gt;=Calc!$C$17)+(E985&gt;=Calc!$C$18)</f>
        <v>1</v>
      </c>
      <c r="M985" s="49" t="str">
        <f aca="false">IF(AND(K985=4,L985&gt;=3),"Champions",IF(AND(K985=3,L985&gt;=3),"Loyal",IF(K985&gt;=3,"Recent / New",IF(L985&gt;=3,"At Risk","Hibernating / Lost"))))</f>
        <v>Recent / New</v>
      </c>
      <c r="N985" s="54" t="n">
        <f aca="false">IF(AND(Calc!$C$2&lt;=2009,Calc!$C$3&gt;=2009),F985,0)+IF(AND(Calc!$C$2&lt;=2010,Calc!$C$3&gt;=2010),G985,0)+IF(AND(Calc!$C$2&lt;=2011,Calc!$C$3&gt;=2011),H985,0)</f>
        <v>233.76</v>
      </c>
      <c r="O985" s="61" t="n">
        <f aca="false">IF(AND(N985&gt;0,OR(Calc!$C$4="*",B985=Calc!$C$4)),N985+ROW()*0.000000001,0)</f>
        <v>233.760000985</v>
      </c>
    </row>
    <row r="986" customFormat="false" ht="15" hidden="false" customHeight="false" outlineLevel="0" collapsed="false">
      <c r="A986" s="49" t="n">
        <v>13349</v>
      </c>
      <c r="B986" s="49" t="s">
        <v>189</v>
      </c>
      <c r="C986" s="63" t="n">
        <v>40876</v>
      </c>
      <c r="D986" s="63" t="n">
        <v>40876</v>
      </c>
      <c r="E986" s="49" t="n">
        <v>1</v>
      </c>
      <c r="F986" s="54" t="n">
        <v>0</v>
      </c>
      <c r="G986" s="54" t="n">
        <v>0</v>
      </c>
      <c r="H986" s="54" t="n">
        <v>197.32</v>
      </c>
      <c r="I986" s="54" t="n">
        <f aca="false">SUM(F986:H986)</f>
        <v>197.32</v>
      </c>
      <c r="J986" s="49" t="n">
        <f aca="false">Calc!$C$5-D986</f>
        <v>11</v>
      </c>
      <c r="K986" s="49" t="n">
        <f aca="false">IF(J986&lt;=Calc!$C$11,4,IF(J986&lt;=Calc!$C$12,3,IF(J986&lt;=Calc!$C$13,2,1)))</f>
        <v>4</v>
      </c>
      <c r="L986" s="49" t="n">
        <f aca="false">1+(E986&gt;=Calc!$C$16)+(E986&gt;=Calc!$C$17)+(E986&gt;=Calc!$C$18)</f>
        <v>1</v>
      </c>
      <c r="M986" s="49" t="str">
        <f aca="false">IF(AND(K986=4,L986&gt;=3),"Champions",IF(AND(K986=3,L986&gt;=3),"Loyal",IF(K986&gt;=3,"Recent / New",IF(L986&gt;=3,"At Risk","Hibernating / Lost"))))</f>
        <v>Recent / New</v>
      </c>
      <c r="N986" s="54" t="n">
        <f aca="false">IF(AND(Calc!$C$2&lt;=2009,Calc!$C$3&gt;=2009),F986,0)+IF(AND(Calc!$C$2&lt;=2010,Calc!$C$3&gt;=2010),G986,0)+IF(AND(Calc!$C$2&lt;=2011,Calc!$C$3&gt;=2011),H986,0)</f>
        <v>197.32</v>
      </c>
      <c r="O986" s="61" t="n">
        <f aca="false">IF(AND(N986&gt;0,OR(Calc!$C$4="*",B986=Calc!$C$4)),N986+ROW()*0.000000001,0)</f>
        <v>197.320000986</v>
      </c>
    </row>
    <row r="987" customFormat="false" ht="15" hidden="false" customHeight="false" outlineLevel="0" collapsed="false">
      <c r="A987" s="49" t="n">
        <v>13350</v>
      </c>
      <c r="B987" s="49" t="s">
        <v>189</v>
      </c>
      <c r="C987" s="63" t="n">
        <v>40807</v>
      </c>
      <c r="D987" s="63" t="n">
        <v>40870</v>
      </c>
      <c r="E987" s="49" t="n">
        <v>2</v>
      </c>
      <c r="F987" s="54" t="n">
        <v>0</v>
      </c>
      <c r="G987" s="54" t="n">
        <v>0</v>
      </c>
      <c r="H987" s="54" t="n">
        <v>810.72</v>
      </c>
      <c r="I987" s="54" t="n">
        <f aca="false">SUM(F987:H987)</f>
        <v>810.72</v>
      </c>
      <c r="J987" s="49" t="n">
        <f aca="false">Calc!$C$5-D987</f>
        <v>17</v>
      </c>
      <c r="K987" s="49" t="n">
        <f aca="false">IF(J987&lt;=Calc!$C$11,4,IF(J987&lt;=Calc!$C$12,3,IF(J987&lt;=Calc!$C$13,2,1)))</f>
        <v>4</v>
      </c>
      <c r="L987" s="49" t="n">
        <f aca="false">1+(E987&gt;=Calc!$C$16)+(E987&gt;=Calc!$C$17)+(E987&gt;=Calc!$C$18)</f>
        <v>2</v>
      </c>
      <c r="M987" s="49" t="str">
        <f aca="false">IF(AND(K987=4,L987&gt;=3),"Champions",IF(AND(K987=3,L987&gt;=3),"Loyal",IF(K987&gt;=3,"Recent / New",IF(L987&gt;=3,"At Risk","Hibernating / Lost"))))</f>
        <v>Recent / New</v>
      </c>
      <c r="N987" s="54" t="n">
        <f aca="false">IF(AND(Calc!$C$2&lt;=2009,Calc!$C$3&gt;=2009),F987,0)+IF(AND(Calc!$C$2&lt;=2010,Calc!$C$3&gt;=2010),G987,0)+IF(AND(Calc!$C$2&lt;=2011,Calc!$C$3&gt;=2011),H987,0)</f>
        <v>810.72</v>
      </c>
      <c r="O987" s="61" t="n">
        <f aca="false">IF(AND(N987&gt;0,OR(Calc!$C$4="*",B987=Calc!$C$4)),N987+ROW()*0.000000001,0)</f>
        <v>810.720000987</v>
      </c>
    </row>
    <row r="988" customFormat="false" ht="15" hidden="false" customHeight="false" outlineLevel="0" collapsed="false">
      <c r="A988" s="49" t="n">
        <v>13351</v>
      </c>
      <c r="B988" s="49" t="s">
        <v>189</v>
      </c>
      <c r="C988" s="63" t="n">
        <v>40820</v>
      </c>
      <c r="D988" s="63" t="n">
        <v>40820</v>
      </c>
      <c r="E988" s="49" t="n">
        <v>1</v>
      </c>
      <c r="F988" s="54" t="n">
        <v>0</v>
      </c>
      <c r="G988" s="54" t="n">
        <v>0</v>
      </c>
      <c r="H988" s="54" t="n">
        <v>323.94</v>
      </c>
      <c r="I988" s="54" t="n">
        <f aca="false">SUM(F988:H988)</f>
        <v>323.94</v>
      </c>
      <c r="J988" s="49" t="n">
        <f aca="false">Calc!$C$5-D988</f>
        <v>67</v>
      </c>
      <c r="K988" s="49" t="n">
        <f aca="false">IF(J988&lt;=Calc!$C$11,4,IF(J988&lt;=Calc!$C$12,3,IF(J988&lt;=Calc!$C$13,2,1)))</f>
        <v>3</v>
      </c>
      <c r="L988" s="49" t="n">
        <f aca="false">1+(E988&gt;=Calc!$C$16)+(E988&gt;=Calc!$C$17)+(E988&gt;=Calc!$C$18)</f>
        <v>1</v>
      </c>
      <c r="M988" s="49" t="str">
        <f aca="false">IF(AND(K988=4,L988&gt;=3),"Champions",IF(AND(K988=3,L988&gt;=3),"Loyal",IF(K988&gt;=3,"Recent / New",IF(L988&gt;=3,"At Risk","Hibernating / Lost"))))</f>
        <v>Recent / New</v>
      </c>
      <c r="N988" s="54" t="n">
        <f aca="false">IF(AND(Calc!$C$2&lt;=2009,Calc!$C$3&gt;=2009),F988,0)+IF(AND(Calc!$C$2&lt;=2010,Calc!$C$3&gt;=2010),G988,0)+IF(AND(Calc!$C$2&lt;=2011,Calc!$C$3&gt;=2011),H988,0)</f>
        <v>323.94</v>
      </c>
      <c r="O988" s="61" t="n">
        <f aca="false">IF(AND(N988&gt;0,OR(Calc!$C$4="*",B988=Calc!$C$4)),N988+ROW()*0.000000001,0)</f>
        <v>323.940000988</v>
      </c>
    </row>
    <row r="989" customFormat="false" ht="15" hidden="false" customHeight="false" outlineLevel="0" collapsed="false">
      <c r="A989" s="49" t="n">
        <v>13352</v>
      </c>
      <c r="B989" s="49" t="s">
        <v>189</v>
      </c>
      <c r="C989" s="63" t="n">
        <v>40826</v>
      </c>
      <c r="D989" s="63" t="n">
        <v>40826</v>
      </c>
      <c r="E989" s="49" t="n">
        <v>1</v>
      </c>
      <c r="F989" s="54" t="n">
        <v>0</v>
      </c>
      <c r="G989" s="54" t="n">
        <v>0</v>
      </c>
      <c r="H989" s="54" t="n">
        <v>339.28</v>
      </c>
      <c r="I989" s="54" t="n">
        <f aca="false">SUM(F989:H989)</f>
        <v>339.28</v>
      </c>
      <c r="J989" s="49" t="n">
        <f aca="false">Calc!$C$5-D989</f>
        <v>61</v>
      </c>
      <c r="K989" s="49" t="n">
        <f aca="false">IF(J989&lt;=Calc!$C$11,4,IF(J989&lt;=Calc!$C$12,3,IF(J989&lt;=Calc!$C$13,2,1)))</f>
        <v>3</v>
      </c>
      <c r="L989" s="49" t="n">
        <f aca="false">1+(E989&gt;=Calc!$C$16)+(E989&gt;=Calc!$C$17)+(E989&gt;=Calc!$C$18)</f>
        <v>1</v>
      </c>
      <c r="M989" s="49" t="str">
        <f aca="false">IF(AND(K989=4,L989&gt;=3),"Champions",IF(AND(K989=3,L989&gt;=3),"Loyal",IF(K989&gt;=3,"Recent / New",IF(L989&gt;=3,"At Risk","Hibernating / Lost"))))</f>
        <v>Recent / New</v>
      </c>
      <c r="N989" s="54" t="n">
        <f aca="false">IF(AND(Calc!$C$2&lt;=2009,Calc!$C$3&gt;=2009),F989,0)+IF(AND(Calc!$C$2&lt;=2010,Calc!$C$3&gt;=2010),G989,0)+IF(AND(Calc!$C$2&lt;=2011,Calc!$C$3&gt;=2011),H989,0)</f>
        <v>339.28</v>
      </c>
      <c r="O989" s="61" t="n">
        <f aca="false">IF(AND(N989&gt;0,OR(Calc!$C$4="*",B989=Calc!$C$4)),N989+ROW()*0.000000001,0)</f>
        <v>339.280000989</v>
      </c>
    </row>
    <row r="990" customFormat="false" ht="15" hidden="false" customHeight="false" outlineLevel="0" collapsed="false">
      <c r="A990" s="49" t="n">
        <v>13354</v>
      </c>
      <c r="B990" s="49" t="s">
        <v>189</v>
      </c>
      <c r="C990" s="63" t="n">
        <v>40815</v>
      </c>
      <c r="D990" s="63" t="n">
        <v>40815</v>
      </c>
      <c r="E990" s="49" t="n">
        <v>1</v>
      </c>
      <c r="F990" s="54" t="n">
        <v>0</v>
      </c>
      <c r="G990" s="54" t="n">
        <v>0</v>
      </c>
      <c r="H990" s="54" t="n">
        <v>743.53</v>
      </c>
      <c r="I990" s="54" t="n">
        <f aca="false">SUM(F990:H990)</f>
        <v>743.53</v>
      </c>
      <c r="J990" s="49" t="n">
        <f aca="false">Calc!$C$5-D990</f>
        <v>72</v>
      </c>
      <c r="K990" s="49" t="n">
        <f aca="false">IF(J990&lt;=Calc!$C$11,4,IF(J990&lt;=Calc!$C$12,3,IF(J990&lt;=Calc!$C$13,2,1)))</f>
        <v>3</v>
      </c>
      <c r="L990" s="49" t="n">
        <f aca="false">1+(E990&gt;=Calc!$C$16)+(E990&gt;=Calc!$C$17)+(E990&gt;=Calc!$C$18)</f>
        <v>1</v>
      </c>
      <c r="M990" s="49" t="str">
        <f aca="false">IF(AND(K990=4,L990&gt;=3),"Champions",IF(AND(K990=3,L990&gt;=3),"Loyal",IF(K990&gt;=3,"Recent / New",IF(L990&gt;=3,"At Risk","Hibernating / Lost"))))</f>
        <v>Recent / New</v>
      </c>
      <c r="N990" s="54" t="n">
        <f aca="false">IF(AND(Calc!$C$2&lt;=2009,Calc!$C$3&gt;=2009),F990,0)+IF(AND(Calc!$C$2&lt;=2010,Calc!$C$3&gt;=2010),G990,0)+IF(AND(Calc!$C$2&lt;=2011,Calc!$C$3&gt;=2011),H990,0)</f>
        <v>743.53</v>
      </c>
      <c r="O990" s="61" t="n">
        <f aca="false">IF(AND(N990&gt;0,OR(Calc!$C$4="*",B990=Calc!$C$4)),N990+ROW()*0.000000001,0)</f>
        <v>743.53000099</v>
      </c>
    </row>
    <row r="991" customFormat="false" ht="15" hidden="false" customHeight="false" outlineLevel="0" collapsed="false">
      <c r="A991" s="49" t="n">
        <v>13355</v>
      </c>
      <c r="B991" s="49" t="s">
        <v>189</v>
      </c>
      <c r="C991" s="63" t="n">
        <v>40764</v>
      </c>
      <c r="D991" s="63" t="n">
        <v>40764</v>
      </c>
      <c r="E991" s="49" t="n">
        <v>1</v>
      </c>
      <c r="F991" s="54" t="n">
        <v>0</v>
      </c>
      <c r="G991" s="54" t="n">
        <v>0</v>
      </c>
      <c r="H991" s="54" t="n">
        <v>674.7</v>
      </c>
      <c r="I991" s="54" t="n">
        <f aca="false">SUM(F991:H991)</f>
        <v>674.7</v>
      </c>
      <c r="J991" s="49" t="n">
        <f aca="false">Calc!$C$5-D991</f>
        <v>123</v>
      </c>
      <c r="K991" s="49" t="n">
        <f aca="false">IF(J991&lt;=Calc!$C$11,4,IF(J991&lt;=Calc!$C$12,3,IF(J991&lt;=Calc!$C$13,2,1)))</f>
        <v>2</v>
      </c>
      <c r="L991" s="49" t="n">
        <f aca="false">1+(E991&gt;=Calc!$C$16)+(E991&gt;=Calc!$C$17)+(E991&gt;=Calc!$C$18)</f>
        <v>1</v>
      </c>
      <c r="M991" s="49" t="str">
        <f aca="false">IF(AND(K991=4,L991&gt;=3),"Champions",IF(AND(K991=3,L991&gt;=3),"Loyal",IF(K991&gt;=3,"Recent / New",IF(L991&gt;=3,"At Risk","Hibernating / Lost"))))</f>
        <v>Hibernating / Lost</v>
      </c>
      <c r="N991" s="54" t="n">
        <f aca="false">IF(AND(Calc!$C$2&lt;=2009,Calc!$C$3&gt;=2009),F991,0)+IF(AND(Calc!$C$2&lt;=2010,Calc!$C$3&gt;=2010),G991,0)+IF(AND(Calc!$C$2&lt;=2011,Calc!$C$3&gt;=2011),H991,0)</f>
        <v>674.7</v>
      </c>
      <c r="O991" s="61" t="n">
        <f aca="false">IF(AND(N991&gt;0,OR(Calc!$C$4="*",B991=Calc!$C$4)),N991+ROW()*0.000000001,0)</f>
        <v>674.700000991</v>
      </c>
    </row>
    <row r="992" customFormat="false" ht="15" hidden="false" customHeight="false" outlineLevel="0" collapsed="false">
      <c r="A992" s="49" t="n">
        <v>13356</v>
      </c>
      <c r="B992" s="49" t="s">
        <v>189</v>
      </c>
      <c r="C992" s="63" t="n">
        <v>40806</v>
      </c>
      <c r="D992" s="63" t="n">
        <v>40806</v>
      </c>
      <c r="E992" s="49" t="n">
        <v>1</v>
      </c>
      <c r="F992" s="54" t="n">
        <v>0</v>
      </c>
      <c r="G992" s="54" t="n">
        <v>0</v>
      </c>
      <c r="H992" s="54" t="n">
        <v>768.24</v>
      </c>
      <c r="I992" s="54" t="n">
        <f aca="false">SUM(F992:H992)</f>
        <v>768.24</v>
      </c>
      <c r="J992" s="49" t="n">
        <f aca="false">Calc!$C$5-D992</f>
        <v>81</v>
      </c>
      <c r="K992" s="49" t="n">
        <f aca="false">IF(J992&lt;=Calc!$C$11,4,IF(J992&lt;=Calc!$C$12,3,IF(J992&lt;=Calc!$C$13,2,1)))</f>
        <v>3</v>
      </c>
      <c r="L992" s="49" t="n">
        <f aca="false">1+(E992&gt;=Calc!$C$16)+(E992&gt;=Calc!$C$17)+(E992&gt;=Calc!$C$18)</f>
        <v>1</v>
      </c>
      <c r="M992" s="49" t="str">
        <f aca="false">IF(AND(K992=4,L992&gt;=3),"Champions",IF(AND(K992=3,L992&gt;=3),"Loyal",IF(K992&gt;=3,"Recent / New",IF(L992&gt;=3,"At Risk","Hibernating / Lost"))))</f>
        <v>Recent / New</v>
      </c>
      <c r="N992" s="54" t="n">
        <f aca="false">IF(AND(Calc!$C$2&lt;=2009,Calc!$C$3&gt;=2009),F992,0)+IF(AND(Calc!$C$2&lt;=2010,Calc!$C$3&gt;=2010),G992,0)+IF(AND(Calc!$C$2&lt;=2011,Calc!$C$3&gt;=2011),H992,0)</f>
        <v>768.24</v>
      </c>
      <c r="O992" s="61" t="n">
        <f aca="false">IF(AND(N992&gt;0,OR(Calc!$C$4="*",B992=Calc!$C$4)),N992+ROW()*0.000000001,0)</f>
        <v>768.240000992</v>
      </c>
    </row>
    <row r="993" customFormat="false" ht="15" hidden="false" customHeight="false" outlineLevel="0" collapsed="false">
      <c r="A993" s="49" t="n">
        <v>13357</v>
      </c>
      <c r="B993" s="49" t="s">
        <v>189</v>
      </c>
      <c r="C993" s="63" t="n">
        <v>40259</v>
      </c>
      <c r="D993" s="63" t="n">
        <v>40629</v>
      </c>
      <c r="E993" s="49" t="n">
        <v>5</v>
      </c>
      <c r="F993" s="54" t="n">
        <v>0</v>
      </c>
      <c r="G993" s="54" t="n">
        <v>3185.61</v>
      </c>
      <c r="H993" s="54" t="n">
        <v>609.4</v>
      </c>
      <c r="I993" s="54" t="n">
        <f aca="false">SUM(F993:H993)</f>
        <v>3795.01</v>
      </c>
      <c r="J993" s="49" t="n">
        <f aca="false">Calc!$C$5-D993</f>
        <v>258</v>
      </c>
      <c r="K993" s="49" t="n">
        <f aca="false">IF(J993&lt;=Calc!$C$11,4,IF(J993&lt;=Calc!$C$12,3,IF(J993&lt;=Calc!$C$13,2,1)))</f>
        <v>2</v>
      </c>
      <c r="L993" s="49" t="n">
        <f aca="false">1+(E993&gt;=Calc!$C$16)+(E993&gt;=Calc!$C$17)+(E993&gt;=Calc!$C$18)</f>
        <v>3</v>
      </c>
      <c r="M993" s="49" t="str">
        <f aca="false">IF(AND(K993=4,L993&gt;=3),"Champions",IF(AND(K993=3,L993&gt;=3),"Loyal",IF(K993&gt;=3,"Recent / New",IF(L993&gt;=3,"At Risk","Hibernating / Lost"))))</f>
        <v>At Risk</v>
      </c>
      <c r="N993" s="54" t="n">
        <f aca="false">IF(AND(Calc!$C$2&lt;=2009,Calc!$C$3&gt;=2009),F993,0)+IF(AND(Calc!$C$2&lt;=2010,Calc!$C$3&gt;=2010),G993,0)+IF(AND(Calc!$C$2&lt;=2011,Calc!$C$3&gt;=2011),H993,0)</f>
        <v>3795.01</v>
      </c>
      <c r="O993" s="61" t="n">
        <f aca="false">IF(AND(N993&gt;0,OR(Calc!$C$4="*",B993=Calc!$C$4)),N993+ROW()*0.000000001,0)</f>
        <v>3795.010000993</v>
      </c>
    </row>
    <row r="994" customFormat="false" ht="15" hidden="false" customHeight="false" outlineLevel="0" collapsed="false">
      <c r="A994" s="49" t="n">
        <v>13358</v>
      </c>
      <c r="B994" s="49" t="s">
        <v>189</v>
      </c>
      <c r="C994" s="63" t="n">
        <v>40618</v>
      </c>
      <c r="D994" s="63" t="n">
        <v>40618</v>
      </c>
      <c r="E994" s="49" t="n">
        <v>1</v>
      </c>
      <c r="F994" s="54" t="n">
        <v>0</v>
      </c>
      <c r="G994" s="54" t="n">
        <v>0</v>
      </c>
      <c r="H994" s="54" t="n">
        <v>389.03</v>
      </c>
      <c r="I994" s="54" t="n">
        <f aca="false">SUM(F994:H994)</f>
        <v>389.03</v>
      </c>
      <c r="J994" s="49" t="n">
        <f aca="false">Calc!$C$5-D994</f>
        <v>269</v>
      </c>
      <c r="K994" s="49" t="n">
        <f aca="false">IF(J994&lt;=Calc!$C$11,4,IF(J994&lt;=Calc!$C$12,3,IF(J994&lt;=Calc!$C$13,2,1)))</f>
        <v>2</v>
      </c>
      <c r="L994" s="49" t="n">
        <f aca="false">1+(E994&gt;=Calc!$C$16)+(E994&gt;=Calc!$C$17)+(E994&gt;=Calc!$C$18)</f>
        <v>1</v>
      </c>
      <c r="M994" s="49" t="str">
        <f aca="false">IF(AND(K994=4,L994&gt;=3),"Champions",IF(AND(K994=3,L994&gt;=3),"Loyal",IF(K994&gt;=3,"Recent / New",IF(L994&gt;=3,"At Risk","Hibernating / Lost"))))</f>
        <v>Hibernating / Lost</v>
      </c>
      <c r="N994" s="54" t="n">
        <f aca="false">IF(AND(Calc!$C$2&lt;=2009,Calc!$C$3&gt;=2009),F994,0)+IF(AND(Calc!$C$2&lt;=2010,Calc!$C$3&gt;=2010),G994,0)+IF(AND(Calc!$C$2&lt;=2011,Calc!$C$3&gt;=2011),H994,0)</f>
        <v>389.03</v>
      </c>
      <c r="O994" s="61" t="n">
        <f aca="false">IF(AND(N994&gt;0,OR(Calc!$C$4="*",B994=Calc!$C$4)),N994+ROW()*0.000000001,0)</f>
        <v>389.030000994</v>
      </c>
    </row>
    <row r="995" customFormat="false" ht="15" hidden="false" customHeight="false" outlineLevel="0" collapsed="false">
      <c r="A995" s="49" t="n">
        <v>13359</v>
      </c>
      <c r="B995" s="49" t="s">
        <v>189</v>
      </c>
      <c r="C995" s="63" t="n">
        <v>40483</v>
      </c>
      <c r="D995" s="63" t="n">
        <v>40823</v>
      </c>
      <c r="E995" s="49" t="n">
        <v>2</v>
      </c>
      <c r="F995" s="54" t="n">
        <v>0</v>
      </c>
      <c r="G995" s="54" t="n">
        <v>520.7</v>
      </c>
      <c r="H995" s="54" t="n">
        <v>381.26</v>
      </c>
      <c r="I995" s="54" t="n">
        <f aca="false">SUM(F995:H995)</f>
        <v>901.96</v>
      </c>
      <c r="J995" s="49" t="n">
        <f aca="false">Calc!$C$5-D995</f>
        <v>64</v>
      </c>
      <c r="K995" s="49" t="n">
        <f aca="false">IF(J995&lt;=Calc!$C$11,4,IF(J995&lt;=Calc!$C$12,3,IF(J995&lt;=Calc!$C$13,2,1)))</f>
        <v>3</v>
      </c>
      <c r="L995" s="49" t="n">
        <f aca="false">1+(E995&gt;=Calc!$C$16)+(E995&gt;=Calc!$C$17)+(E995&gt;=Calc!$C$18)</f>
        <v>2</v>
      </c>
      <c r="M995" s="49" t="str">
        <f aca="false">IF(AND(K995=4,L995&gt;=3),"Champions",IF(AND(K995=3,L995&gt;=3),"Loyal",IF(K995&gt;=3,"Recent / New",IF(L995&gt;=3,"At Risk","Hibernating / Lost"))))</f>
        <v>Recent / New</v>
      </c>
      <c r="N995" s="54" t="n">
        <f aca="false">IF(AND(Calc!$C$2&lt;=2009,Calc!$C$3&gt;=2009),F995,0)+IF(AND(Calc!$C$2&lt;=2010,Calc!$C$3&gt;=2010),G995,0)+IF(AND(Calc!$C$2&lt;=2011,Calc!$C$3&gt;=2011),H995,0)</f>
        <v>901.96</v>
      </c>
      <c r="O995" s="61" t="n">
        <f aca="false">IF(AND(N995&gt;0,OR(Calc!$C$4="*",B995=Calc!$C$4)),N995+ROW()*0.000000001,0)</f>
        <v>901.960000995</v>
      </c>
    </row>
    <row r="996" customFormat="false" ht="15" hidden="false" customHeight="false" outlineLevel="0" collapsed="false">
      <c r="A996" s="49" t="n">
        <v>13360</v>
      </c>
      <c r="B996" s="49" t="s">
        <v>189</v>
      </c>
      <c r="C996" s="63" t="n">
        <v>40186</v>
      </c>
      <c r="D996" s="63" t="n">
        <v>40455</v>
      </c>
      <c r="E996" s="49" t="n">
        <v>4</v>
      </c>
      <c r="F996" s="54" t="n">
        <v>0</v>
      </c>
      <c r="G996" s="54" t="n">
        <v>1464.1</v>
      </c>
      <c r="H996" s="54" t="n">
        <v>0</v>
      </c>
      <c r="I996" s="54" t="n">
        <f aca="false">SUM(F996:H996)</f>
        <v>1464.1</v>
      </c>
      <c r="J996" s="49" t="n">
        <f aca="false">Calc!$C$5-D996</f>
        <v>432</v>
      </c>
      <c r="K996" s="49" t="n">
        <f aca="false">IF(J996&lt;=Calc!$C$11,4,IF(J996&lt;=Calc!$C$12,3,IF(J996&lt;=Calc!$C$13,2,1)))</f>
        <v>1</v>
      </c>
      <c r="L996" s="49" t="n">
        <f aca="false">1+(E996&gt;=Calc!$C$16)+(E996&gt;=Calc!$C$17)+(E996&gt;=Calc!$C$18)</f>
        <v>3</v>
      </c>
      <c r="M996" s="49" t="str">
        <f aca="false">IF(AND(K996=4,L996&gt;=3),"Champions",IF(AND(K996=3,L996&gt;=3),"Loyal",IF(K996&gt;=3,"Recent / New",IF(L996&gt;=3,"At Risk","Hibernating / Lost"))))</f>
        <v>At Risk</v>
      </c>
      <c r="N996" s="54" t="n">
        <f aca="false">IF(AND(Calc!$C$2&lt;=2009,Calc!$C$3&gt;=2009),F996,0)+IF(AND(Calc!$C$2&lt;=2010,Calc!$C$3&gt;=2010),G996,0)+IF(AND(Calc!$C$2&lt;=2011,Calc!$C$3&gt;=2011),H996,0)</f>
        <v>1464.1</v>
      </c>
      <c r="O996" s="61" t="n">
        <f aca="false">IF(AND(N996&gt;0,OR(Calc!$C$4="*",B996=Calc!$C$4)),N996+ROW()*0.000000001,0)</f>
        <v>1464.100000996</v>
      </c>
    </row>
    <row r="997" customFormat="false" ht="15" hidden="false" customHeight="false" outlineLevel="0" collapsed="false">
      <c r="A997" s="49" t="n">
        <v>13361</v>
      </c>
      <c r="B997" s="49" t="s">
        <v>189</v>
      </c>
      <c r="C997" s="63" t="n">
        <v>40269</v>
      </c>
      <c r="D997" s="63" t="n">
        <v>40414</v>
      </c>
      <c r="E997" s="49" t="n">
        <v>2</v>
      </c>
      <c r="F997" s="54" t="n">
        <v>0</v>
      </c>
      <c r="G997" s="54" t="n">
        <v>1450.5</v>
      </c>
      <c r="H997" s="54" t="n">
        <v>0</v>
      </c>
      <c r="I997" s="54" t="n">
        <f aca="false">SUM(F997:H997)</f>
        <v>1450.5</v>
      </c>
      <c r="J997" s="49" t="n">
        <f aca="false">Calc!$C$5-D997</f>
        <v>473</v>
      </c>
      <c r="K997" s="49" t="n">
        <f aca="false">IF(J997&lt;=Calc!$C$11,4,IF(J997&lt;=Calc!$C$12,3,IF(J997&lt;=Calc!$C$13,2,1)))</f>
        <v>1</v>
      </c>
      <c r="L997" s="49" t="n">
        <f aca="false">1+(E997&gt;=Calc!$C$16)+(E997&gt;=Calc!$C$17)+(E997&gt;=Calc!$C$18)</f>
        <v>2</v>
      </c>
      <c r="M997" s="49" t="str">
        <f aca="false">IF(AND(K997=4,L997&gt;=3),"Champions",IF(AND(K997=3,L997&gt;=3),"Loyal",IF(K997&gt;=3,"Recent / New",IF(L997&gt;=3,"At Risk","Hibernating / Lost"))))</f>
        <v>Hibernating / Lost</v>
      </c>
      <c r="N997" s="54" t="n">
        <f aca="false">IF(AND(Calc!$C$2&lt;=2009,Calc!$C$3&gt;=2009),F997,0)+IF(AND(Calc!$C$2&lt;=2010,Calc!$C$3&gt;=2010),G997,0)+IF(AND(Calc!$C$2&lt;=2011,Calc!$C$3&gt;=2011),H997,0)</f>
        <v>1450.5</v>
      </c>
      <c r="O997" s="61" t="n">
        <f aca="false">IF(AND(N997&gt;0,OR(Calc!$C$4="*",B997=Calc!$C$4)),N997+ROW()*0.000000001,0)</f>
        <v>1450.500000997</v>
      </c>
    </row>
    <row r="998" customFormat="false" ht="15" hidden="false" customHeight="false" outlineLevel="0" collapsed="false">
      <c r="A998" s="49" t="n">
        <v>13362</v>
      </c>
      <c r="B998" s="49" t="s">
        <v>189</v>
      </c>
      <c r="C998" s="63" t="n">
        <v>40461</v>
      </c>
      <c r="D998" s="63" t="n">
        <v>40877</v>
      </c>
      <c r="E998" s="49" t="n">
        <v>7</v>
      </c>
      <c r="F998" s="54" t="n">
        <v>0</v>
      </c>
      <c r="G998" s="54" t="n">
        <v>2272.08</v>
      </c>
      <c r="H998" s="54" t="n">
        <v>3085.49</v>
      </c>
      <c r="I998" s="54" t="n">
        <f aca="false">SUM(F998:H998)</f>
        <v>5357.57</v>
      </c>
      <c r="J998" s="49" t="n">
        <f aca="false">Calc!$C$5-D998</f>
        <v>10</v>
      </c>
      <c r="K998" s="49" t="n">
        <f aca="false">IF(J998&lt;=Calc!$C$11,4,IF(J998&lt;=Calc!$C$12,3,IF(J998&lt;=Calc!$C$13,2,1)))</f>
        <v>4</v>
      </c>
      <c r="L998" s="49" t="n">
        <f aca="false">1+(E998&gt;=Calc!$C$16)+(E998&gt;=Calc!$C$17)+(E998&gt;=Calc!$C$18)</f>
        <v>3</v>
      </c>
      <c r="M998" s="49" t="str">
        <f aca="false">IF(AND(K998=4,L998&gt;=3),"Champions",IF(AND(K998=3,L998&gt;=3),"Loyal",IF(K998&gt;=3,"Recent / New",IF(L998&gt;=3,"At Risk","Hibernating / Lost"))))</f>
        <v>Champions</v>
      </c>
      <c r="N998" s="54" t="n">
        <f aca="false">IF(AND(Calc!$C$2&lt;=2009,Calc!$C$3&gt;=2009),F998,0)+IF(AND(Calc!$C$2&lt;=2010,Calc!$C$3&gt;=2010),G998,0)+IF(AND(Calc!$C$2&lt;=2011,Calc!$C$3&gt;=2011),H998,0)</f>
        <v>5357.57</v>
      </c>
      <c r="O998" s="61" t="n">
        <f aca="false">IF(AND(N998&gt;0,OR(Calc!$C$4="*",B998=Calc!$C$4)),N998+ROW()*0.000000001,0)</f>
        <v>5357.570000998</v>
      </c>
    </row>
    <row r="999" customFormat="false" ht="15" hidden="false" customHeight="false" outlineLevel="0" collapsed="false">
      <c r="A999" s="49" t="n">
        <v>13363</v>
      </c>
      <c r="B999" s="49" t="s">
        <v>189</v>
      </c>
      <c r="C999" s="63" t="n">
        <v>40477</v>
      </c>
      <c r="D999" s="63" t="n">
        <v>40869</v>
      </c>
      <c r="E999" s="49" t="n">
        <v>3</v>
      </c>
      <c r="F999" s="54" t="n">
        <v>0</v>
      </c>
      <c r="G999" s="54" t="n">
        <v>731.36</v>
      </c>
      <c r="H999" s="54" t="n">
        <v>892.5</v>
      </c>
      <c r="I999" s="54" t="n">
        <f aca="false">SUM(F999:H999)</f>
        <v>1623.86</v>
      </c>
      <c r="J999" s="49" t="n">
        <f aca="false">Calc!$C$5-D999</f>
        <v>18</v>
      </c>
      <c r="K999" s="49" t="n">
        <f aca="false">IF(J999&lt;=Calc!$C$11,4,IF(J999&lt;=Calc!$C$12,3,IF(J999&lt;=Calc!$C$13,2,1)))</f>
        <v>4</v>
      </c>
      <c r="L999" s="49" t="n">
        <f aca="false">1+(E999&gt;=Calc!$C$16)+(E999&gt;=Calc!$C$17)+(E999&gt;=Calc!$C$18)</f>
        <v>2</v>
      </c>
      <c r="M999" s="49" t="str">
        <f aca="false">IF(AND(K999=4,L999&gt;=3),"Champions",IF(AND(K999=3,L999&gt;=3),"Loyal",IF(K999&gt;=3,"Recent / New",IF(L999&gt;=3,"At Risk","Hibernating / Lost"))))</f>
        <v>Recent / New</v>
      </c>
      <c r="N999" s="54" t="n">
        <f aca="false">IF(AND(Calc!$C$2&lt;=2009,Calc!$C$3&gt;=2009),F999,0)+IF(AND(Calc!$C$2&lt;=2010,Calc!$C$3&gt;=2010),G999,0)+IF(AND(Calc!$C$2&lt;=2011,Calc!$C$3&gt;=2011),H999,0)</f>
        <v>1623.86</v>
      </c>
      <c r="O999" s="61" t="n">
        <f aca="false">IF(AND(N999&gt;0,OR(Calc!$C$4="*",B999=Calc!$C$4)),N999+ROW()*0.000000001,0)</f>
        <v>1623.860000999</v>
      </c>
    </row>
    <row r="1000" customFormat="false" ht="15" hidden="false" customHeight="false" outlineLevel="0" collapsed="false">
      <c r="A1000" s="49" t="n">
        <v>13364</v>
      </c>
      <c r="B1000" s="49" t="s">
        <v>189</v>
      </c>
      <c r="C1000" s="63" t="n">
        <v>40815</v>
      </c>
      <c r="D1000" s="63" t="n">
        <v>40815</v>
      </c>
      <c r="E1000" s="49" t="n">
        <v>1</v>
      </c>
      <c r="F1000" s="54" t="n">
        <v>0</v>
      </c>
      <c r="G1000" s="54" t="n">
        <v>0</v>
      </c>
      <c r="H1000" s="54" t="n">
        <v>0</v>
      </c>
      <c r="I1000" s="54" t="n">
        <f aca="false">SUM(F1000:H1000)</f>
        <v>0</v>
      </c>
      <c r="J1000" s="49" t="n">
        <f aca="false">Calc!$C$5-D1000</f>
        <v>72</v>
      </c>
      <c r="K1000" s="49" t="n">
        <f aca="false">IF(J1000&lt;=Calc!$C$11,4,IF(J1000&lt;=Calc!$C$12,3,IF(J1000&lt;=Calc!$C$13,2,1)))</f>
        <v>3</v>
      </c>
      <c r="L1000" s="49" t="n">
        <f aca="false">1+(E1000&gt;=Calc!$C$16)+(E1000&gt;=Calc!$C$17)+(E1000&gt;=Calc!$C$18)</f>
        <v>1</v>
      </c>
      <c r="M1000" s="49" t="str">
        <f aca="false">IF(AND(K1000=4,L1000&gt;=3),"Champions",IF(AND(K1000=3,L1000&gt;=3),"Loyal",IF(K1000&gt;=3,"Recent / New",IF(L1000&gt;=3,"At Risk","Hibernating / Lost"))))</f>
        <v>Recent / New</v>
      </c>
      <c r="N1000" s="54" t="n">
        <f aca="false">IF(AND(Calc!$C$2&lt;=2009,Calc!$C$3&gt;=2009),F1000,0)+IF(AND(Calc!$C$2&lt;=2010,Calc!$C$3&gt;=2010),G1000,0)+IF(AND(Calc!$C$2&lt;=2011,Calc!$C$3&gt;=2011),H1000,0)</f>
        <v>0</v>
      </c>
      <c r="O1000" s="61" t="n">
        <f aca="false">IF(AND(N1000&gt;0,OR(Calc!$C$4="*",B1000=Calc!$C$4)),N1000+ROW()*0.000000001,0)</f>
        <v>0</v>
      </c>
    </row>
    <row r="1001" customFormat="false" ht="15" hidden="false" customHeight="false" outlineLevel="0" collapsed="false">
      <c r="A1001" s="49" t="n">
        <v>13365</v>
      </c>
      <c r="B1001" s="49" t="s">
        <v>189</v>
      </c>
      <c r="C1001" s="63" t="n">
        <v>40669</v>
      </c>
      <c r="D1001" s="63" t="n">
        <v>40853</v>
      </c>
      <c r="E1001" s="49" t="n">
        <v>2</v>
      </c>
      <c r="F1001" s="54" t="n">
        <v>0</v>
      </c>
      <c r="G1001" s="54" t="n">
        <v>-26.9</v>
      </c>
      <c r="H1001" s="54" t="n">
        <v>2191.22</v>
      </c>
      <c r="I1001" s="54" t="n">
        <f aca="false">SUM(F1001:H1001)</f>
        <v>2164.32</v>
      </c>
      <c r="J1001" s="49" t="n">
        <f aca="false">Calc!$C$5-D1001</f>
        <v>34</v>
      </c>
      <c r="K1001" s="49" t="n">
        <f aca="false">IF(J1001&lt;=Calc!$C$11,4,IF(J1001&lt;=Calc!$C$12,3,IF(J1001&lt;=Calc!$C$13,2,1)))</f>
        <v>3</v>
      </c>
      <c r="L1001" s="49" t="n">
        <f aca="false">1+(E1001&gt;=Calc!$C$16)+(E1001&gt;=Calc!$C$17)+(E1001&gt;=Calc!$C$18)</f>
        <v>2</v>
      </c>
      <c r="M1001" s="49" t="str">
        <f aca="false">IF(AND(K1001=4,L1001&gt;=3),"Champions",IF(AND(K1001=3,L1001&gt;=3),"Loyal",IF(K1001&gt;=3,"Recent / New",IF(L1001&gt;=3,"At Risk","Hibernating / Lost"))))</f>
        <v>Recent / New</v>
      </c>
      <c r="N1001" s="54" t="n">
        <f aca="false">IF(AND(Calc!$C$2&lt;=2009,Calc!$C$3&gt;=2009),F1001,0)+IF(AND(Calc!$C$2&lt;=2010,Calc!$C$3&gt;=2010),G1001,0)+IF(AND(Calc!$C$2&lt;=2011,Calc!$C$3&gt;=2011),H1001,0)</f>
        <v>2164.32</v>
      </c>
      <c r="O1001" s="61" t="n">
        <f aca="false">IF(AND(N1001&gt;0,OR(Calc!$C$4="*",B1001=Calc!$C$4)),N1001+ROW()*0.000000001,0)</f>
        <v>2164.320001001</v>
      </c>
    </row>
    <row r="1002" customFormat="false" ht="15" hidden="false" customHeight="false" outlineLevel="0" collapsed="false">
      <c r="A1002" s="49" t="n">
        <v>13366</v>
      </c>
      <c r="B1002" s="49" t="s">
        <v>189</v>
      </c>
      <c r="C1002" s="63" t="n">
        <v>40836</v>
      </c>
      <c r="D1002" s="63" t="n">
        <v>40836</v>
      </c>
      <c r="E1002" s="49" t="n">
        <v>1</v>
      </c>
      <c r="F1002" s="54" t="n">
        <v>0</v>
      </c>
      <c r="G1002" s="54" t="n">
        <v>0</v>
      </c>
      <c r="H1002" s="54" t="n">
        <v>56.16</v>
      </c>
      <c r="I1002" s="54" t="n">
        <f aca="false">SUM(F1002:H1002)</f>
        <v>56.16</v>
      </c>
      <c r="J1002" s="49" t="n">
        <f aca="false">Calc!$C$5-D1002</f>
        <v>51</v>
      </c>
      <c r="K1002" s="49" t="n">
        <f aca="false">IF(J1002&lt;=Calc!$C$11,4,IF(J1002&lt;=Calc!$C$12,3,IF(J1002&lt;=Calc!$C$13,2,1)))</f>
        <v>3</v>
      </c>
      <c r="L1002" s="49" t="n">
        <f aca="false">1+(E1002&gt;=Calc!$C$16)+(E1002&gt;=Calc!$C$17)+(E1002&gt;=Calc!$C$18)</f>
        <v>1</v>
      </c>
      <c r="M1002" s="49" t="str">
        <f aca="false">IF(AND(K1002=4,L1002&gt;=3),"Champions",IF(AND(K1002=3,L1002&gt;=3),"Loyal",IF(K1002&gt;=3,"Recent / New",IF(L1002&gt;=3,"At Risk","Hibernating / Lost"))))</f>
        <v>Recent / New</v>
      </c>
      <c r="N1002" s="54" t="n">
        <f aca="false">IF(AND(Calc!$C$2&lt;=2009,Calc!$C$3&gt;=2009),F1002,0)+IF(AND(Calc!$C$2&lt;=2010,Calc!$C$3&gt;=2010),G1002,0)+IF(AND(Calc!$C$2&lt;=2011,Calc!$C$3&gt;=2011),H1002,0)</f>
        <v>56.16</v>
      </c>
      <c r="O1002" s="61" t="n">
        <f aca="false">IF(AND(N1002&gt;0,OR(Calc!$C$4="*",B1002=Calc!$C$4)),N1002+ROW()*0.000000001,0)</f>
        <v>56.160001002</v>
      </c>
    </row>
    <row r="1003" customFormat="false" ht="15" hidden="false" customHeight="false" outlineLevel="0" collapsed="false">
      <c r="A1003" s="49" t="n">
        <v>13367</v>
      </c>
      <c r="B1003" s="49" t="s">
        <v>189</v>
      </c>
      <c r="C1003" s="63" t="n">
        <v>40455</v>
      </c>
      <c r="D1003" s="63" t="n">
        <v>40455</v>
      </c>
      <c r="E1003" s="49" t="n">
        <v>1</v>
      </c>
      <c r="F1003" s="54" t="n">
        <v>0</v>
      </c>
      <c r="G1003" s="54" t="n">
        <v>460.2</v>
      </c>
      <c r="H1003" s="54" t="n">
        <v>0</v>
      </c>
      <c r="I1003" s="54" t="n">
        <f aca="false">SUM(F1003:H1003)</f>
        <v>460.2</v>
      </c>
      <c r="J1003" s="49" t="n">
        <f aca="false">Calc!$C$5-D1003</f>
        <v>432</v>
      </c>
      <c r="K1003" s="49" t="n">
        <f aca="false">IF(J1003&lt;=Calc!$C$11,4,IF(J1003&lt;=Calc!$C$12,3,IF(J1003&lt;=Calc!$C$13,2,1)))</f>
        <v>1</v>
      </c>
      <c r="L1003" s="49" t="n">
        <f aca="false">1+(E1003&gt;=Calc!$C$16)+(E1003&gt;=Calc!$C$17)+(E1003&gt;=Calc!$C$18)</f>
        <v>1</v>
      </c>
      <c r="M1003" s="49" t="str">
        <f aca="false">IF(AND(K1003=4,L1003&gt;=3),"Champions",IF(AND(K1003=3,L1003&gt;=3),"Loyal",IF(K1003&gt;=3,"Recent / New",IF(L1003&gt;=3,"At Risk","Hibernating / Lost"))))</f>
        <v>Hibernating / Lost</v>
      </c>
      <c r="N1003" s="54" t="n">
        <f aca="false">IF(AND(Calc!$C$2&lt;=2009,Calc!$C$3&gt;=2009),F1003,0)+IF(AND(Calc!$C$2&lt;=2010,Calc!$C$3&gt;=2010),G1003,0)+IF(AND(Calc!$C$2&lt;=2011,Calc!$C$3&gt;=2011),H1003,0)</f>
        <v>460.2</v>
      </c>
      <c r="O1003" s="61" t="n">
        <f aca="false">IF(AND(N1003&gt;0,OR(Calc!$C$4="*",B1003=Calc!$C$4)),N1003+ROW()*0.000000001,0)</f>
        <v>460.200001003</v>
      </c>
    </row>
    <row r="1004" customFormat="false" ht="15" hidden="false" customHeight="false" outlineLevel="0" collapsed="false">
      <c r="A1004" s="49" t="n">
        <v>13368</v>
      </c>
      <c r="B1004" s="49" t="s">
        <v>189</v>
      </c>
      <c r="C1004" s="63" t="n">
        <v>40463</v>
      </c>
      <c r="D1004" s="63" t="n">
        <v>40630</v>
      </c>
      <c r="E1004" s="49" t="n">
        <v>4</v>
      </c>
      <c r="F1004" s="54" t="n">
        <v>0</v>
      </c>
      <c r="G1004" s="54" t="n">
        <v>412.7</v>
      </c>
      <c r="H1004" s="54" t="n">
        <v>573.4</v>
      </c>
      <c r="I1004" s="54" t="n">
        <f aca="false">SUM(F1004:H1004)</f>
        <v>986.1</v>
      </c>
      <c r="J1004" s="49" t="n">
        <f aca="false">Calc!$C$5-D1004</f>
        <v>257</v>
      </c>
      <c r="K1004" s="49" t="n">
        <f aca="false">IF(J1004&lt;=Calc!$C$11,4,IF(J1004&lt;=Calc!$C$12,3,IF(J1004&lt;=Calc!$C$13,2,1)))</f>
        <v>2</v>
      </c>
      <c r="L1004" s="49" t="n">
        <f aca="false">1+(E1004&gt;=Calc!$C$16)+(E1004&gt;=Calc!$C$17)+(E1004&gt;=Calc!$C$18)</f>
        <v>3</v>
      </c>
      <c r="M1004" s="49" t="str">
        <f aca="false">IF(AND(K1004=4,L1004&gt;=3),"Champions",IF(AND(K1004=3,L1004&gt;=3),"Loyal",IF(K1004&gt;=3,"Recent / New",IF(L1004&gt;=3,"At Risk","Hibernating / Lost"))))</f>
        <v>At Risk</v>
      </c>
      <c r="N1004" s="54" t="n">
        <f aca="false">IF(AND(Calc!$C$2&lt;=2009,Calc!$C$3&gt;=2009),F1004,0)+IF(AND(Calc!$C$2&lt;=2010,Calc!$C$3&gt;=2010),G1004,0)+IF(AND(Calc!$C$2&lt;=2011,Calc!$C$3&gt;=2011),H1004,0)</f>
        <v>986.1</v>
      </c>
      <c r="O1004" s="61" t="n">
        <f aca="false">IF(AND(N1004&gt;0,OR(Calc!$C$4="*",B1004=Calc!$C$4)),N1004+ROW()*0.000000001,0)</f>
        <v>986.100001004</v>
      </c>
    </row>
    <row r="1005" customFormat="false" ht="15" hidden="false" customHeight="false" outlineLevel="0" collapsed="false">
      <c r="A1005" s="49" t="n">
        <v>13369</v>
      </c>
      <c r="B1005" s="49" t="s">
        <v>189</v>
      </c>
      <c r="C1005" s="63" t="n">
        <v>40521</v>
      </c>
      <c r="D1005" s="63" t="n">
        <v>40521</v>
      </c>
      <c r="E1005" s="49" t="n">
        <v>1</v>
      </c>
      <c r="F1005" s="54" t="n">
        <v>0</v>
      </c>
      <c r="G1005" s="54" t="n">
        <v>213.75</v>
      </c>
      <c r="H1005" s="54" t="n">
        <v>0</v>
      </c>
      <c r="I1005" s="54" t="n">
        <f aca="false">SUM(F1005:H1005)</f>
        <v>213.75</v>
      </c>
      <c r="J1005" s="49" t="n">
        <f aca="false">Calc!$C$5-D1005</f>
        <v>366</v>
      </c>
      <c r="K1005" s="49" t="n">
        <f aca="false">IF(J1005&lt;=Calc!$C$11,4,IF(J1005&lt;=Calc!$C$12,3,IF(J1005&lt;=Calc!$C$13,2,1)))</f>
        <v>2</v>
      </c>
      <c r="L1005" s="49" t="n">
        <f aca="false">1+(E1005&gt;=Calc!$C$16)+(E1005&gt;=Calc!$C$17)+(E1005&gt;=Calc!$C$18)</f>
        <v>1</v>
      </c>
      <c r="M1005" s="49" t="str">
        <f aca="false">IF(AND(K1005=4,L1005&gt;=3),"Champions",IF(AND(K1005=3,L1005&gt;=3),"Loyal",IF(K1005&gt;=3,"Recent / New",IF(L1005&gt;=3,"At Risk","Hibernating / Lost"))))</f>
        <v>Hibernating / Lost</v>
      </c>
      <c r="N1005" s="54" t="n">
        <f aca="false">IF(AND(Calc!$C$2&lt;=2009,Calc!$C$3&gt;=2009),F1005,0)+IF(AND(Calc!$C$2&lt;=2010,Calc!$C$3&gt;=2010),G1005,0)+IF(AND(Calc!$C$2&lt;=2011,Calc!$C$3&gt;=2011),H1005,0)</f>
        <v>213.75</v>
      </c>
      <c r="O1005" s="61" t="n">
        <f aca="false">IF(AND(N1005&gt;0,OR(Calc!$C$4="*",B1005=Calc!$C$4)),N1005+ROW()*0.000000001,0)</f>
        <v>213.750001005</v>
      </c>
    </row>
    <row r="1006" customFormat="false" ht="15" hidden="false" customHeight="false" outlineLevel="0" collapsed="false">
      <c r="A1006" s="49" t="n">
        <v>13370</v>
      </c>
      <c r="B1006" s="49" t="s">
        <v>189</v>
      </c>
      <c r="C1006" s="63" t="n">
        <v>40515</v>
      </c>
      <c r="D1006" s="63" t="n">
        <v>40515</v>
      </c>
      <c r="E1006" s="49" t="n">
        <v>1</v>
      </c>
      <c r="F1006" s="54" t="n">
        <v>0</v>
      </c>
      <c r="G1006" s="54" t="n">
        <v>721.32</v>
      </c>
      <c r="H1006" s="54" t="n">
        <v>0</v>
      </c>
      <c r="I1006" s="54" t="n">
        <f aca="false">SUM(F1006:H1006)</f>
        <v>721.32</v>
      </c>
      <c r="J1006" s="49" t="n">
        <f aca="false">Calc!$C$5-D1006</f>
        <v>372</v>
      </c>
      <c r="K1006" s="49" t="n">
        <f aca="false">IF(J1006&lt;=Calc!$C$11,4,IF(J1006&lt;=Calc!$C$12,3,IF(J1006&lt;=Calc!$C$13,2,1)))</f>
        <v>2</v>
      </c>
      <c r="L1006" s="49" t="n">
        <f aca="false">1+(E1006&gt;=Calc!$C$16)+(E1006&gt;=Calc!$C$17)+(E1006&gt;=Calc!$C$18)</f>
        <v>1</v>
      </c>
      <c r="M1006" s="49" t="str">
        <f aca="false">IF(AND(K1006=4,L1006&gt;=3),"Champions",IF(AND(K1006=3,L1006&gt;=3),"Loyal",IF(K1006&gt;=3,"Recent / New",IF(L1006&gt;=3,"At Risk","Hibernating / Lost"))))</f>
        <v>Hibernating / Lost</v>
      </c>
      <c r="N1006" s="54" t="n">
        <f aca="false">IF(AND(Calc!$C$2&lt;=2009,Calc!$C$3&gt;=2009),F1006,0)+IF(AND(Calc!$C$2&lt;=2010,Calc!$C$3&gt;=2010),G1006,0)+IF(AND(Calc!$C$2&lt;=2011,Calc!$C$3&gt;=2011),H1006,0)</f>
        <v>721.32</v>
      </c>
      <c r="O1006" s="61" t="n">
        <f aca="false">IF(AND(N1006&gt;0,OR(Calc!$C$4="*",B1006=Calc!$C$4)),N1006+ROW()*0.000000001,0)</f>
        <v>721.320001006</v>
      </c>
    </row>
    <row r="1007" customFormat="false" ht="15" hidden="false" customHeight="false" outlineLevel="0" collapsed="false">
      <c r="A1007" s="49" t="n">
        <v>13371</v>
      </c>
      <c r="B1007" s="49" t="s">
        <v>189</v>
      </c>
      <c r="C1007" s="63" t="n">
        <v>40254</v>
      </c>
      <c r="D1007" s="63" t="n">
        <v>40381</v>
      </c>
      <c r="E1007" s="49" t="n">
        <v>2</v>
      </c>
      <c r="F1007" s="54" t="n">
        <v>0</v>
      </c>
      <c r="G1007" s="54" t="n">
        <v>2271.46</v>
      </c>
      <c r="H1007" s="54" t="n">
        <v>0</v>
      </c>
      <c r="I1007" s="54" t="n">
        <f aca="false">SUM(F1007:H1007)</f>
        <v>2271.46</v>
      </c>
      <c r="J1007" s="49" t="n">
        <f aca="false">Calc!$C$5-D1007</f>
        <v>506</v>
      </c>
      <c r="K1007" s="49" t="n">
        <f aca="false">IF(J1007&lt;=Calc!$C$11,4,IF(J1007&lt;=Calc!$C$12,3,IF(J1007&lt;=Calc!$C$13,2,1)))</f>
        <v>1</v>
      </c>
      <c r="L1007" s="49" t="n">
        <f aca="false">1+(E1007&gt;=Calc!$C$16)+(E1007&gt;=Calc!$C$17)+(E1007&gt;=Calc!$C$18)</f>
        <v>2</v>
      </c>
      <c r="M1007" s="49" t="str">
        <f aca="false">IF(AND(K1007=4,L1007&gt;=3),"Champions",IF(AND(K1007=3,L1007&gt;=3),"Loyal",IF(K1007&gt;=3,"Recent / New",IF(L1007&gt;=3,"At Risk","Hibernating / Lost"))))</f>
        <v>Hibernating / Lost</v>
      </c>
      <c r="N1007" s="54" t="n">
        <f aca="false">IF(AND(Calc!$C$2&lt;=2009,Calc!$C$3&gt;=2009),F1007,0)+IF(AND(Calc!$C$2&lt;=2010,Calc!$C$3&gt;=2010),G1007,0)+IF(AND(Calc!$C$2&lt;=2011,Calc!$C$3&gt;=2011),H1007,0)</f>
        <v>2271.46</v>
      </c>
      <c r="O1007" s="61" t="n">
        <f aca="false">IF(AND(N1007&gt;0,OR(Calc!$C$4="*",B1007=Calc!$C$4)),N1007+ROW()*0.000000001,0)</f>
        <v>2271.460001007</v>
      </c>
    </row>
    <row r="1008" customFormat="false" ht="15" hidden="false" customHeight="false" outlineLevel="0" collapsed="false">
      <c r="A1008" s="49" t="n">
        <v>13372</v>
      </c>
      <c r="B1008" s="49" t="s">
        <v>189</v>
      </c>
      <c r="C1008" s="63" t="n">
        <v>40797</v>
      </c>
      <c r="D1008" s="63" t="n">
        <v>40797</v>
      </c>
      <c r="E1008" s="49" t="n">
        <v>1</v>
      </c>
      <c r="F1008" s="54" t="n">
        <v>0</v>
      </c>
      <c r="G1008" s="54" t="n">
        <v>0</v>
      </c>
      <c r="H1008" s="54" t="n">
        <v>328.64</v>
      </c>
      <c r="I1008" s="54" t="n">
        <f aca="false">SUM(F1008:H1008)</f>
        <v>328.64</v>
      </c>
      <c r="J1008" s="49" t="n">
        <f aca="false">Calc!$C$5-D1008</f>
        <v>90</v>
      </c>
      <c r="K1008" s="49" t="n">
        <f aca="false">IF(J1008&lt;=Calc!$C$11,4,IF(J1008&lt;=Calc!$C$12,3,IF(J1008&lt;=Calc!$C$13,2,1)))</f>
        <v>3</v>
      </c>
      <c r="L1008" s="49" t="n">
        <f aca="false">1+(E1008&gt;=Calc!$C$16)+(E1008&gt;=Calc!$C$17)+(E1008&gt;=Calc!$C$18)</f>
        <v>1</v>
      </c>
      <c r="M1008" s="49" t="str">
        <f aca="false">IF(AND(K1008=4,L1008&gt;=3),"Champions",IF(AND(K1008=3,L1008&gt;=3),"Loyal",IF(K1008&gt;=3,"Recent / New",IF(L1008&gt;=3,"At Risk","Hibernating / Lost"))))</f>
        <v>Recent / New</v>
      </c>
      <c r="N1008" s="54" t="n">
        <f aca="false">IF(AND(Calc!$C$2&lt;=2009,Calc!$C$3&gt;=2009),F1008,0)+IF(AND(Calc!$C$2&lt;=2010,Calc!$C$3&gt;=2010),G1008,0)+IF(AND(Calc!$C$2&lt;=2011,Calc!$C$3&gt;=2011),H1008,0)</f>
        <v>328.64</v>
      </c>
      <c r="O1008" s="61" t="n">
        <f aca="false">IF(AND(N1008&gt;0,OR(Calc!$C$4="*",B1008=Calc!$C$4)),N1008+ROW()*0.000000001,0)</f>
        <v>328.640001008</v>
      </c>
    </row>
    <row r="1009" customFormat="false" ht="15" hidden="false" customHeight="false" outlineLevel="0" collapsed="false">
      <c r="A1009" s="49" t="n">
        <v>13373</v>
      </c>
      <c r="B1009" s="49" t="s">
        <v>189</v>
      </c>
      <c r="C1009" s="63" t="n">
        <v>40153</v>
      </c>
      <c r="D1009" s="63" t="n">
        <v>40826</v>
      </c>
      <c r="E1009" s="49" t="n">
        <v>6</v>
      </c>
      <c r="F1009" s="54" t="n">
        <v>748.42</v>
      </c>
      <c r="G1009" s="54" t="n">
        <v>3526.52</v>
      </c>
      <c r="H1009" s="54" t="n">
        <v>3312.25</v>
      </c>
      <c r="I1009" s="54" t="n">
        <f aca="false">SUM(F1009:H1009)</f>
        <v>7587.19</v>
      </c>
      <c r="J1009" s="49" t="n">
        <f aca="false">Calc!$C$5-D1009</f>
        <v>61</v>
      </c>
      <c r="K1009" s="49" t="n">
        <f aca="false">IF(J1009&lt;=Calc!$C$11,4,IF(J1009&lt;=Calc!$C$12,3,IF(J1009&lt;=Calc!$C$13,2,1)))</f>
        <v>3</v>
      </c>
      <c r="L1009" s="49" t="n">
        <f aca="false">1+(E1009&gt;=Calc!$C$16)+(E1009&gt;=Calc!$C$17)+(E1009&gt;=Calc!$C$18)</f>
        <v>3</v>
      </c>
      <c r="M1009" s="49" t="str">
        <f aca="false">IF(AND(K1009=4,L1009&gt;=3),"Champions",IF(AND(K1009=3,L1009&gt;=3),"Loyal",IF(K1009&gt;=3,"Recent / New",IF(L1009&gt;=3,"At Risk","Hibernating / Lost"))))</f>
        <v>Loyal</v>
      </c>
      <c r="N1009" s="54" t="n">
        <f aca="false">IF(AND(Calc!$C$2&lt;=2009,Calc!$C$3&gt;=2009),F1009,0)+IF(AND(Calc!$C$2&lt;=2010,Calc!$C$3&gt;=2010),G1009,0)+IF(AND(Calc!$C$2&lt;=2011,Calc!$C$3&gt;=2011),H1009,0)</f>
        <v>7587.19</v>
      </c>
      <c r="O1009" s="61" t="n">
        <f aca="false">IF(AND(N1009&gt;0,OR(Calc!$C$4="*",B1009=Calc!$C$4)),N1009+ROW()*0.000000001,0)</f>
        <v>7587.190001009</v>
      </c>
    </row>
    <row r="1010" customFormat="false" ht="15" hidden="false" customHeight="false" outlineLevel="0" collapsed="false">
      <c r="A1010" s="49" t="n">
        <v>13374</v>
      </c>
      <c r="B1010" s="49" t="s">
        <v>189</v>
      </c>
      <c r="C1010" s="63" t="n">
        <v>40437</v>
      </c>
      <c r="D1010" s="63" t="n">
        <v>40472</v>
      </c>
      <c r="E1010" s="49" t="n">
        <v>2</v>
      </c>
      <c r="F1010" s="54" t="n">
        <v>0</v>
      </c>
      <c r="G1010" s="54" t="n">
        <v>372.8</v>
      </c>
      <c r="H1010" s="54" t="n">
        <v>0</v>
      </c>
      <c r="I1010" s="54" t="n">
        <f aca="false">SUM(F1010:H1010)</f>
        <v>372.8</v>
      </c>
      <c r="J1010" s="49" t="n">
        <f aca="false">Calc!$C$5-D1010</f>
        <v>415</v>
      </c>
      <c r="K1010" s="49" t="n">
        <f aca="false">IF(J1010&lt;=Calc!$C$11,4,IF(J1010&lt;=Calc!$C$12,3,IF(J1010&lt;=Calc!$C$13,2,1)))</f>
        <v>1</v>
      </c>
      <c r="L1010" s="49" t="n">
        <f aca="false">1+(E1010&gt;=Calc!$C$16)+(E1010&gt;=Calc!$C$17)+(E1010&gt;=Calc!$C$18)</f>
        <v>2</v>
      </c>
      <c r="M1010" s="49" t="str">
        <f aca="false">IF(AND(K1010=4,L1010&gt;=3),"Champions",IF(AND(K1010=3,L1010&gt;=3),"Loyal",IF(K1010&gt;=3,"Recent / New",IF(L1010&gt;=3,"At Risk","Hibernating / Lost"))))</f>
        <v>Hibernating / Lost</v>
      </c>
      <c r="N1010" s="54" t="n">
        <f aca="false">IF(AND(Calc!$C$2&lt;=2009,Calc!$C$3&gt;=2009),F1010,0)+IF(AND(Calc!$C$2&lt;=2010,Calc!$C$3&gt;=2010),G1010,0)+IF(AND(Calc!$C$2&lt;=2011,Calc!$C$3&gt;=2011),H1010,0)</f>
        <v>372.8</v>
      </c>
      <c r="O1010" s="61" t="n">
        <f aca="false">IF(AND(N1010&gt;0,OR(Calc!$C$4="*",B1010=Calc!$C$4)),N1010+ROW()*0.000000001,0)</f>
        <v>372.80000101</v>
      </c>
    </row>
    <row r="1011" customFormat="false" ht="15" hidden="false" customHeight="false" outlineLevel="0" collapsed="false">
      <c r="A1011" s="49" t="n">
        <v>13375</v>
      </c>
      <c r="B1011" s="49" t="s">
        <v>189</v>
      </c>
      <c r="C1011" s="63" t="n">
        <v>40442</v>
      </c>
      <c r="D1011" s="63" t="n">
        <v>40798</v>
      </c>
      <c r="E1011" s="49" t="n">
        <v>2</v>
      </c>
      <c r="F1011" s="54" t="n">
        <v>0</v>
      </c>
      <c r="G1011" s="54" t="n">
        <v>1013.58</v>
      </c>
      <c r="H1011" s="54" t="n">
        <v>772.9</v>
      </c>
      <c r="I1011" s="54" t="n">
        <f aca="false">SUM(F1011:H1011)</f>
        <v>1786.48</v>
      </c>
      <c r="J1011" s="49" t="n">
        <f aca="false">Calc!$C$5-D1011</f>
        <v>89</v>
      </c>
      <c r="K1011" s="49" t="n">
        <f aca="false">IF(J1011&lt;=Calc!$C$11,4,IF(J1011&lt;=Calc!$C$12,3,IF(J1011&lt;=Calc!$C$13,2,1)))</f>
        <v>3</v>
      </c>
      <c r="L1011" s="49" t="n">
        <f aca="false">1+(E1011&gt;=Calc!$C$16)+(E1011&gt;=Calc!$C$17)+(E1011&gt;=Calc!$C$18)</f>
        <v>2</v>
      </c>
      <c r="M1011" s="49" t="str">
        <f aca="false">IF(AND(K1011=4,L1011&gt;=3),"Champions",IF(AND(K1011=3,L1011&gt;=3),"Loyal",IF(K1011&gt;=3,"Recent / New",IF(L1011&gt;=3,"At Risk","Hibernating / Lost"))))</f>
        <v>Recent / New</v>
      </c>
      <c r="N1011" s="54" t="n">
        <f aca="false">IF(AND(Calc!$C$2&lt;=2009,Calc!$C$3&gt;=2009),F1011,0)+IF(AND(Calc!$C$2&lt;=2010,Calc!$C$3&gt;=2010),G1011,0)+IF(AND(Calc!$C$2&lt;=2011,Calc!$C$3&gt;=2011),H1011,0)</f>
        <v>1786.48</v>
      </c>
      <c r="O1011" s="61" t="n">
        <f aca="false">IF(AND(N1011&gt;0,OR(Calc!$C$4="*",B1011=Calc!$C$4)),N1011+ROW()*0.000000001,0)</f>
        <v>1786.480001011</v>
      </c>
    </row>
    <row r="1012" customFormat="false" ht="15" hidden="false" customHeight="false" outlineLevel="0" collapsed="false">
      <c r="A1012" s="49" t="n">
        <v>13376</v>
      </c>
      <c r="B1012" s="49" t="s">
        <v>189</v>
      </c>
      <c r="C1012" s="63" t="n">
        <v>40652</v>
      </c>
      <c r="D1012" s="63" t="n">
        <v>40787</v>
      </c>
      <c r="E1012" s="49" t="n">
        <v>3</v>
      </c>
      <c r="F1012" s="54" t="n">
        <v>0</v>
      </c>
      <c r="G1012" s="54" t="n">
        <v>0</v>
      </c>
      <c r="H1012" s="54" t="n">
        <v>869.76</v>
      </c>
      <c r="I1012" s="54" t="n">
        <f aca="false">SUM(F1012:H1012)</f>
        <v>869.76</v>
      </c>
      <c r="J1012" s="49" t="n">
        <f aca="false">Calc!$C$5-D1012</f>
        <v>100</v>
      </c>
      <c r="K1012" s="49" t="n">
        <f aca="false">IF(J1012&lt;=Calc!$C$11,4,IF(J1012&lt;=Calc!$C$12,3,IF(J1012&lt;=Calc!$C$13,2,1)))</f>
        <v>2</v>
      </c>
      <c r="L1012" s="49" t="n">
        <f aca="false">1+(E1012&gt;=Calc!$C$16)+(E1012&gt;=Calc!$C$17)+(E1012&gt;=Calc!$C$18)</f>
        <v>2</v>
      </c>
      <c r="M1012" s="49" t="str">
        <f aca="false">IF(AND(K1012=4,L1012&gt;=3),"Champions",IF(AND(K1012=3,L1012&gt;=3),"Loyal",IF(K1012&gt;=3,"Recent / New",IF(L1012&gt;=3,"At Risk","Hibernating / Lost"))))</f>
        <v>Hibernating / Lost</v>
      </c>
      <c r="N1012" s="54" t="n">
        <f aca="false">IF(AND(Calc!$C$2&lt;=2009,Calc!$C$3&gt;=2009),F1012,0)+IF(AND(Calc!$C$2&lt;=2010,Calc!$C$3&gt;=2010),G1012,0)+IF(AND(Calc!$C$2&lt;=2011,Calc!$C$3&gt;=2011),H1012,0)</f>
        <v>869.76</v>
      </c>
      <c r="O1012" s="61" t="n">
        <f aca="false">IF(AND(N1012&gt;0,OR(Calc!$C$4="*",B1012=Calc!$C$4)),N1012+ROW()*0.000000001,0)</f>
        <v>869.760001012</v>
      </c>
    </row>
    <row r="1013" customFormat="false" ht="15" hidden="false" customHeight="false" outlineLevel="0" collapsed="false">
      <c r="A1013" s="49" t="n">
        <v>13377</v>
      </c>
      <c r="B1013" s="49" t="s">
        <v>189</v>
      </c>
      <c r="C1013" s="63" t="n">
        <v>40241</v>
      </c>
      <c r="D1013" s="63" t="n">
        <v>40490</v>
      </c>
      <c r="E1013" s="49" t="n">
        <v>2</v>
      </c>
      <c r="F1013" s="54" t="n">
        <v>0</v>
      </c>
      <c r="G1013" s="54" t="n">
        <v>1445.43</v>
      </c>
      <c r="H1013" s="54" t="n">
        <v>0</v>
      </c>
      <c r="I1013" s="54" t="n">
        <f aca="false">SUM(F1013:H1013)</f>
        <v>1445.43</v>
      </c>
      <c r="J1013" s="49" t="n">
        <f aca="false">Calc!$C$5-D1013</f>
        <v>397</v>
      </c>
      <c r="K1013" s="49" t="n">
        <f aca="false">IF(J1013&lt;=Calc!$C$11,4,IF(J1013&lt;=Calc!$C$12,3,IF(J1013&lt;=Calc!$C$13,2,1)))</f>
        <v>1</v>
      </c>
      <c r="L1013" s="49" t="n">
        <f aca="false">1+(E1013&gt;=Calc!$C$16)+(E1013&gt;=Calc!$C$17)+(E1013&gt;=Calc!$C$18)</f>
        <v>2</v>
      </c>
      <c r="M1013" s="49" t="str">
        <f aca="false">IF(AND(K1013=4,L1013&gt;=3),"Champions",IF(AND(K1013=3,L1013&gt;=3),"Loyal",IF(K1013&gt;=3,"Recent / New",IF(L1013&gt;=3,"At Risk","Hibernating / Lost"))))</f>
        <v>Hibernating / Lost</v>
      </c>
      <c r="N1013" s="54" t="n">
        <f aca="false">IF(AND(Calc!$C$2&lt;=2009,Calc!$C$3&gt;=2009),F1013,0)+IF(AND(Calc!$C$2&lt;=2010,Calc!$C$3&gt;=2010),G1013,0)+IF(AND(Calc!$C$2&lt;=2011,Calc!$C$3&gt;=2011),H1013,0)</f>
        <v>1445.43</v>
      </c>
      <c r="O1013" s="61" t="n">
        <f aca="false">IF(AND(N1013&gt;0,OR(Calc!$C$4="*",B1013=Calc!$C$4)),N1013+ROW()*0.000000001,0)</f>
        <v>1445.430001013</v>
      </c>
    </row>
    <row r="1014" customFormat="false" ht="15" hidden="false" customHeight="false" outlineLevel="0" collapsed="false">
      <c r="A1014" s="49" t="n">
        <v>13379</v>
      </c>
      <c r="B1014" s="49" t="s">
        <v>189</v>
      </c>
      <c r="C1014" s="63" t="n">
        <v>40750</v>
      </c>
      <c r="D1014" s="63" t="n">
        <v>40860</v>
      </c>
      <c r="E1014" s="49" t="n">
        <v>3</v>
      </c>
      <c r="F1014" s="54" t="n">
        <v>0</v>
      </c>
      <c r="G1014" s="54" t="n">
        <v>0</v>
      </c>
      <c r="H1014" s="54" t="n">
        <v>572.56</v>
      </c>
      <c r="I1014" s="54" t="n">
        <f aca="false">SUM(F1014:H1014)</f>
        <v>572.56</v>
      </c>
      <c r="J1014" s="49" t="n">
        <f aca="false">Calc!$C$5-D1014</f>
        <v>27</v>
      </c>
      <c r="K1014" s="49" t="n">
        <f aca="false">IF(J1014&lt;=Calc!$C$11,4,IF(J1014&lt;=Calc!$C$12,3,IF(J1014&lt;=Calc!$C$13,2,1)))</f>
        <v>3</v>
      </c>
      <c r="L1014" s="49" t="n">
        <f aca="false">1+(E1014&gt;=Calc!$C$16)+(E1014&gt;=Calc!$C$17)+(E1014&gt;=Calc!$C$18)</f>
        <v>2</v>
      </c>
      <c r="M1014" s="49" t="str">
        <f aca="false">IF(AND(K1014=4,L1014&gt;=3),"Champions",IF(AND(K1014=3,L1014&gt;=3),"Loyal",IF(K1014&gt;=3,"Recent / New",IF(L1014&gt;=3,"At Risk","Hibernating / Lost"))))</f>
        <v>Recent / New</v>
      </c>
      <c r="N1014" s="54" t="n">
        <f aca="false">IF(AND(Calc!$C$2&lt;=2009,Calc!$C$3&gt;=2009),F1014,0)+IF(AND(Calc!$C$2&lt;=2010,Calc!$C$3&gt;=2010),G1014,0)+IF(AND(Calc!$C$2&lt;=2011,Calc!$C$3&gt;=2011),H1014,0)</f>
        <v>572.56</v>
      </c>
      <c r="O1014" s="61" t="n">
        <f aca="false">IF(AND(N1014&gt;0,OR(Calc!$C$4="*",B1014=Calc!$C$4)),N1014+ROW()*0.000000001,0)</f>
        <v>572.560001014</v>
      </c>
    </row>
    <row r="1015" customFormat="false" ht="15" hidden="false" customHeight="false" outlineLevel="0" collapsed="false">
      <c r="A1015" s="49" t="n">
        <v>13380</v>
      </c>
      <c r="B1015" s="49" t="s">
        <v>189</v>
      </c>
      <c r="C1015" s="63" t="n">
        <v>40454</v>
      </c>
      <c r="D1015" s="63" t="n">
        <v>40454</v>
      </c>
      <c r="E1015" s="49" t="n">
        <v>1</v>
      </c>
      <c r="F1015" s="54" t="n">
        <v>0</v>
      </c>
      <c r="G1015" s="54" t="n">
        <v>62.4</v>
      </c>
      <c r="H1015" s="54" t="n">
        <v>0</v>
      </c>
      <c r="I1015" s="54" t="n">
        <f aca="false">SUM(F1015:H1015)</f>
        <v>62.4</v>
      </c>
      <c r="J1015" s="49" t="n">
        <f aca="false">Calc!$C$5-D1015</f>
        <v>433</v>
      </c>
      <c r="K1015" s="49" t="n">
        <f aca="false">IF(J1015&lt;=Calc!$C$11,4,IF(J1015&lt;=Calc!$C$12,3,IF(J1015&lt;=Calc!$C$13,2,1)))</f>
        <v>1</v>
      </c>
      <c r="L1015" s="49" t="n">
        <f aca="false">1+(E1015&gt;=Calc!$C$16)+(E1015&gt;=Calc!$C$17)+(E1015&gt;=Calc!$C$18)</f>
        <v>1</v>
      </c>
      <c r="M1015" s="49" t="str">
        <f aca="false">IF(AND(K1015=4,L1015&gt;=3),"Champions",IF(AND(K1015=3,L1015&gt;=3),"Loyal",IF(K1015&gt;=3,"Recent / New",IF(L1015&gt;=3,"At Risk","Hibernating / Lost"))))</f>
        <v>Hibernating / Lost</v>
      </c>
      <c r="N1015" s="54" t="n">
        <f aca="false">IF(AND(Calc!$C$2&lt;=2009,Calc!$C$3&gt;=2009),F1015,0)+IF(AND(Calc!$C$2&lt;=2010,Calc!$C$3&gt;=2010),G1015,0)+IF(AND(Calc!$C$2&lt;=2011,Calc!$C$3&gt;=2011),H1015,0)</f>
        <v>62.4</v>
      </c>
      <c r="O1015" s="61" t="n">
        <f aca="false">IF(AND(N1015&gt;0,OR(Calc!$C$4="*",B1015=Calc!$C$4)),N1015+ROW()*0.000000001,0)</f>
        <v>62.400001015</v>
      </c>
    </row>
    <row r="1016" customFormat="false" ht="15" hidden="false" customHeight="false" outlineLevel="0" collapsed="false">
      <c r="A1016" s="49" t="n">
        <v>13381</v>
      </c>
      <c r="B1016" s="49" t="s">
        <v>189</v>
      </c>
      <c r="C1016" s="63" t="n">
        <v>40148</v>
      </c>
      <c r="D1016" s="63" t="n">
        <v>40855</v>
      </c>
      <c r="E1016" s="49" t="n">
        <v>12</v>
      </c>
      <c r="F1016" s="54" t="n">
        <v>1.15</v>
      </c>
      <c r="G1016" s="54" t="n">
        <v>4557.06</v>
      </c>
      <c r="H1016" s="54" t="n">
        <v>3626.81</v>
      </c>
      <c r="I1016" s="54" t="n">
        <f aca="false">SUM(F1016:H1016)</f>
        <v>8185.02</v>
      </c>
      <c r="J1016" s="49" t="n">
        <f aca="false">Calc!$C$5-D1016</f>
        <v>32</v>
      </c>
      <c r="K1016" s="49" t="n">
        <f aca="false">IF(J1016&lt;=Calc!$C$11,4,IF(J1016&lt;=Calc!$C$12,3,IF(J1016&lt;=Calc!$C$13,2,1)))</f>
        <v>3</v>
      </c>
      <c r="L1016" s="49" t="n">
        <f aca="false">1+(E1016&gt;=Calc!$C$16)+(E1016&gt;=Calc!$C$17)+(E1016&gt;=Calc!$C$18)</f>
        <v>4</v>
      </c>
      <c r="M1016" s="49" t="str">
        <f aca="false">IF(AND(K1016=4,L1016&gt;=3),"Champions",IF(AND(K1016=3,L1016&gt;=3),"Loyal",IF(K1016&gt;=3,"Recent / New",IF(L1016&gt;=3,"At Risk","Hibernating / Lost"))))</f>
        <v>Loyal</v>
      </c>
      <c r="N1016" s="54" t="n">
        <f aca="false">IF(AND(Calc!$C$2&lt;=2009,Calc!$C$3&gt;=2009),F1016,0)+IF(AND(Calc!$C$2&lt;=2010,Calc!$C$3&gt;=2010),G1016,0)+IF(AND(Calc!$C$2&lt;=2011,Calc!$C$3&gt;=2011),H1016,0)</f>
        <v>8185.02</v>
      </c>
      <c r="O1016" s="61" t="n">
        <f aca="false">IF(AND(N1016&gt;0,OR(Calc!$C$4="*",B1016=Calc!$C$4)),N1016+ROW()*0.000000001,0)</f>
        <v>8185.020001016</v>
      </c>
    </row>
    <row r="1017" customFormat="false" ht="15" hidden="false" customHeight="false" outlineLevel="0" collapsed="false">
      <c r="A1017" s="49" t="n">
        <v>13382</v>
      </c>
      <c r="B1017" s="49" t="s">
        <v>189</v>
      </c>
      <c r="C1017" s="63" t="n">
        <v>40155</v>
      </c>
      <c r="D1017" s="63" t="n">
        <v>40606</v>
      </c>
      <c r="E1017" s="49" t="n">
        <v>5</v>
      </c>
      <c r="F1017" s="54" t="n">
        <v>255.04</v>
      </c>
      <c r="G1017" s="54" t="n">
        <v>909.55</v>
      </c>
      <c r="H1017" s="54" t="n">
        <v>222.99</v>
      </c>
      <c r="I1017" s="54" t="n">
        <f aca="false">SUM(F1017:H1017)</f>
        <v>1387.58</v>
      </c>
      <c r="J1017" s="49" t="n">
        <f aca="false">Calc!$C$5-D1017</f>
        <v>281</v>
      </c>
      <c r="K1017" s="49" t="n">
        <f aca="false">IF(J1017&lt;=Calc!$C$11,4,IF(J1017&lt;=Calc!$C$12,3,IF(J1017&lt;=Calc!$C$13,2,1)))</f>
        <v>2</v>
      </c>
      <c r="L1017" s="49" t="n">
        <f aca="false">1+(E1017&gt;=Calc!$C$16)+(E1017&gt;=Calc!$C$17)+(E1017&gt;=Calc!$C$18)</f>
        <v>3</v>
      </c>
      <c r="M1017" s="49" t="str">
        <f aca="false">IF(AND(K1017=4,L1017&gt;=3),"Champions",IF(AND(K1017=3,L1017&gt;=3),"Loyal",IF(K1017&gt;=3,"Recent / New",IF(L1017&gt;=3,"At Risk","Hibernating / Lost"))))</f>
        <v>At Risk</v>
      </c>
      <c r="N1017" s="54" t="n">
        <f aca="false">IF(AND(Calc!$C$2&lt;=2009,Calc!$C$3&gt;=2009),F1017,0)+IF(AND(Calc!$C$2&lt;=2010,Calc!$C$3&gt;=2010),G1017,0)+IF(AND(Calc!$C$2&lt;=2011,Calc!$C$3&gt;=2011),H1017,0)</f>
        <v>1387.58</v>
      </c>
      <c r="O1017" s="61" t="n">
        <f aca="false">IF(AND(N1017&gt;0,OR(Calc!$C$4="*",B1017=Calc!$C$4)),N1017+ROW()*0.000000001,0)</f>
        <v>1387.580001017</v>
      </c>
    </row>
    <row r="1018" customFormat="false" ht="15" hidden="false" customHeight="false" outlineLevel="0" collapsed="false">
      <c r="A1018" s="49" t="n">
        <v>13383</v>
      </c>
      <c r="B1018" s="49" t="s">
        <v>189</v>
      </c>
      <c r="C1018" s="63" t="n">
        <v>40343</v>
      </c>
      <c r="D1018" s="63" t="n">
        <v>40343</v>
      </c>
      <c r="E1018" s="49" t="n">
        <v>1</v>
      </c>
      <c r="F1018" s="54" t="n">
        <v>0</v>
      </c>
      <c r="G1018" s="54" t="n">
        <v>305.28</v>
      </c>
      <c r="H1018" s="54" t="n">
        <v>0</v>
      </c>
      <c r="I1018" s="54" t="n">
        <f aca="false">SUM(F1018:H1018)</f>
        <v>305.28</v>
      </c>
      <c r="J1018" s="49" t="n">
        <f aca="false">Calc!$C$5-D1018</f>
        <v>544</v>
      </c>
      <c r="K1018" s="49" t="n">
        <f aca="false">IF(J1018&lt;=Calc!$C$11,4,IF(J1018&lt;=Calc!$C$12,3,IF(J1018&lt;=Calc!$C$13,2,1)))</f>
        <v>1</v>
      </c>
      <c r="L1018" s="49" t="n">
        <f aca="false">1+(E1018&gt;=Calc!$C$16)+(E1018&gt;=Calc!$C$17)+(E1018&gt;=Calc!$C$18)</f>
        <v>1</v>
      </c>
      <c r="M1018" s="49" t="str">
        <f aca="false">IF(AND(K1018=4,L1018&gt;=3),"Champions",IF(AND(K1018=3,L1018&gt;=3),"Loyal",IF(K1018&gt;=3,"Recent / New",IF(L1018&gt;=3,"At Risk","Hibernating / Lost"))))</f>
        <v>Hibernating / Lost</v>
      </c>
      <c r="N1018" s="54" t="n">
        <f aca="false">IF(AND(Calc!$C$2&lt;=2009,Calc!$C$3&gt;=2009),F1018,0)+IF(AND(Calc!$C$2&lt;=2010,Calc!$C$3&gt;=2010),G1018,0)+IF(AND(Calc!$C$2&lt;=2011,Calc!$C$3&gt;=2011),H1018,0)</f>
        <v>305.28</v>
      </c>
      <c r="O1018" s="61" t="n">
        <f aca="false">IF(AND(N1018&gt;0,OR(Calc!$C$4="*",B1018=Calc!$C$4)),N1018+ROW()*0.000000001,0)</f>
        <v>305.280001018</v>
      </c>
    </row>
    <row r="1019" customFormat="false" ht="15" hidden="false" customHeight="false" outlineLevel="0" collapsed="false">
      <c r="A1019" s="49" t="n">
        <v>13384</v>
      </c>
      <c r="B1019" s="49" t="s">
        <v>189</v>
      </c>
      <c r="C1019" s="63" t="n">
        <v>40386</v>
      </c>
      <c r="D1019" s="63" t="n">
        <v>40856</v>
      </c>
      <c r="E1019" s="49" t="n">
        <v>11</v>
      </c>
      <c r="F1019" s="54" t="n">
        <v>0</v>
      </c>
      <c r="G1019" s="54" t="n">
        <v>2512.81</v>
      </c>
      <c r="H1019" s="54" t="n">
        <v>4122.28</v>
      </c>
      <c r="I1019" s="54" t="n">
        <f aca="false">SUM(F1019:H1019)</f>
        <v>6635.09</v>
      </c>
      <c r="J1019" s="49" t="n">
        <f aca="false">Calc!$C$5-D1019</f>
        <v>31</v>
      </c>
      <c r="K1019" s="49" t="n">
        <f aca="false">IF(J1019&lt;=Calc!$C$11,4,IF(J1019&lt;=Calc!$C$12,3,IF(J1019&lt;=Calc!$C$13,2,1)))</f>
        <v>3</v>
      </c>
      <c r="L1019" s="49" t="n">
        <f aca="false">1+(E1019&gt;=Calc!$C$16)+(E1019&gt;=Calc!$C$17)+(E1019&gt;=Calc!$C$18)</f>
        <v>4</v>
      </c>
      <c r="M1019" s="49" t="str">
        <f aca="false">IF(AND(K1019=4,L1019&gt;=3),"Champions",IF(AND(K1019=3,L1019&gt;=3),"Loyal",IF(K1019&gt;=3,"Recent / New",IF(L1019&gt;=3,"At Risk","Hibernating / Lost"))))</f>
        <v>Loyal</v>
      </c>
      <c r="N1019" s="54" t="n">
        <f aca="false">IF(AND(Calc!$C$2&lt;=2009,Calc!$C$3&gt;=2009),F1019,0)+IF(AND(Calc!$C$2&lt;=2010,Calc!$C$3&gt;=2010),G1019,0)+IF(AND(Calc!$C$2&lt;=2011,Calc!$C$3&gt;=2011),H1019,0)</f>
        <v>6635.09</v>
      </c>
      <c r="O1019" s="61" t="n">
        <f aca="false">IF(AND(N1019&gt;0,OR(Calc!$C$4="*",B1019=Calc!$C$4)),N1019+ROW()*0.000000001,0)</f>
        <v>6635.090001019</v>
      </c>
    </row>
    <row r="1020" customFormat="false" ht="15" hidden="false" customHeight="false" outlineLevel="0" collapsed="false">
      <c r="A1020" s="49" t="n">
        <v>13385</v>
      </c>
      <c r="B1020" s="49" t="s">
        <v>189</v>
      </c>
      <c r="C1020" s="63" t="n">
        <v>40557</v>
      </c>
      <c r="D1020" s="63" t="n">
        <v>40557</v>
      </c>
      <c r="E1020" s="49" t="n">
        <v>1</v>
      </c>
      <c r="F1020" s="54" t="n">
        <v>0</v>
      </c>
      <c r="G1020" s="54" t="n">
        <v>0</v>
      </c>
      <c r="H1020" s="54" t="n">
        <v>534.57</v>
      </c>
      <c r="I1020" s="54" t="n">
        <f aca="false">SUM(F1020:H1020)</f>
        <v>534.57</v>
      </c>
      <c r="J1020" s="49" t="n">
        <f aca="false">Calc!$C$5-D1020</f>
        <v>330</v>
      </c>
      <c r="K1020" s="49" t="n">
        <f aca="false">IF(J1020&lt;=Calc!$C$11,4,IF(J1020&lt;=Calc!$C$12,3,IF(J1020&lt;=Calc!$C$13,2,1)))</f>
        <v>2</v>
      </c>
      <c r="L1020" s="49" t="n">
        <f aca="false">1+(E1020&gt;=Calc!$C$16)+(E1020&gt;=Calc!$C$17)+(E1020&gt;=Calc!$C$18)</f>
        <v>1</v>
      </c>
      <c r="M1020" s="49" t="str">
        <f aca="false">IF(AND(K1020=4,L1020&gt;=3),"Champions",IF(AND(K1020=3,L1020&gt;=3),"Loyal",IF(K1020&gt;=3,"Recent / New",IF(L1020&gt;=3,"At Risk","Hibernating / Lost"))))</f>
        <v>Hibernating / Lost</v>
      </c>
      <c r="N1020" s="54" t="n">
        <f aca="false">IF(AND(Calc!$C$2&lt;=2009,Calc!$C$3&gt;=2009),F1020,0)+IF(AND(Calc!$C$2&lt;=2010,Calc!$C$3&gt;=2010),G1020,0)+IF(AND(Calc!$C$2&lt;=2011,Calc!$C$3&gt;=2011),H1020,0)</f>
        <v>534.57</v>
      </c>
      <c r="O1020" s="61" t="n">
        <f aca="false">IF(AND(N1020&gt;0,OR(Calc!$C$4="*",B1020=Calc!$C$4)),N1020+ROW()*0.000000001,0)</f>
        <v>534.57000102</v>
      </c>
    </row>
    <row r="1021" customFormat="false" ht="15" hidden="false" customHeight="false" outlineLevel="0" collapsed="false">
      <c r="A1021" s="49" t="n">
        <v>13386</v>
      </c>
      <c r="B1021" s="49" t="s">
        <v>189</v>
      </c>
      <c r="C1021" s="63" t="n">
        <v>40449</v>
      </c>
      <c r="D1021" s="63" t="n">
        <v>40472</v>
      </c>
      <c r="E1021" s="49" t="n">
        <v>2</v>
      </c>
      <c r="F1021" s="54" t="n">
        <v>0</v>
      </c>
      <c r="G1021" s="54" t="n">
        <v>835.46</v>
      </c>
      <c r="H1021" s="54" t="n">
        <v>0</v>
      </c>
      <c r="I1021" s="54" t="n">
        <f aca="false">SUM(F1021:H1021)</f>
        <v>835.46</v>
      </c>
      <c r="J1021" s="49" t="n">
        <f aca="false">Calc!$C$5-D1021</f>
        <v>415</v>
      </c>
      <c r="K1021" s="49" t="n">
        <f aca="false">IF(J1021&lt;=Calc!$C$11,4,IF(J1021&lt;=Calc!$C$12,3,IF(J1021&lt;=Calc!$C$13,2,1)))</f>
        <v>1</v>
      </c>
      <c r="L1021" s="49" t="n">
        <f aca="false">1+(E1021&gt;=Calc!$C$16)+(E1021&gt;=Calc!$C$17)+(E1021&gt;=Calc!$C$18)</f>
        <v>2</v>
      </c>
      <c r="M1021" s="49" t="str">
        <f aca="false">IF(AND(K1021=4,L1021&gt;=3),"Champions",IF(AND(K1021=3,L1021&gt;=3),"Loyal",IF(K1021&gt;=3,"Recent / New",IF(L1021&gt;=3,"At Risk","Hibernating / Lost"))))</f>
        <v>Hibernating / Lost</v>
      </c>
      <c r="N1021" s="54" t="n">
        <f aca="false">IF(AND(Calc!$C$2&lt;=2009,Calc!$C$3&gt;=2009),F1021,0)+IF(AND(Calc!$C$2&lt;=2010,Calc!$C$3&gt;=2010),G1021,0)+IF(AND(Calc!$C$2&lt;=2011,Calc!$C$3&gt;=2011),H1021,0)</f>
        <v>835.46</v>
      </c>
      <c r="O1021" s="61" t="n">
        <f aca="false">IF(AND(N1021&gt;0,OR(Calc!$C$4="*",B1021=Calc!$C$4)),N1021+ROW()*0.000000001,0)</f>
        <v>835.460001021</v>
      </c>
    </row>
    <row r="1022" customFormat="false" ht="15" hidden="false" customHeight="false" outlineLevel="0" collapsed="false">
      <c r="A1022" s="49" t="n">
        <v>13387</v>
      </c>
      <c r="B1022" s="49" t="s">
        <v>189</v>
      </c>
      <c r="C1022" s="63" t="n">
        <v>40469</v>
      </c>
      <c r="D1022" s="63" t="n">
        <v>40469</v>
      </c>
      <c r="E1022" s="49" t="n">
        <v>1</v>
      </c>
      <c r="F1022" s="54" t="n">
        <v>0</v>
      </c>
      <c r="G1022" s="54" t="n">
        <v>181.84</v>
      </c>
      <c r="H1022" s="54" t="n">
        <v>0</v>
      </c>
      <c r="I1022" s="54" t="n">
        <f aca="false">SUM(F1022:H1022)</f>
        <v>181.84</v>
      </c>
      <c r="J1022" s="49" t="n">
        <f aca="false">Calc!$C$5-D1022</f>
        <v>418</v>
      </c>
      <c r="K1022" s="49" t="n">
        <f aca="false">IF(J1022&lt;=Calc!$C$11,4,IF(J1022&lt;=Calc!$C$12,3,IF(J1022&lt;=Calc!$C$13,2,1)))</f>
        <v>1</v>
      </c>
      <c r="L1022" s="49" t="n">
        <f aca="false">1+(E1022&gt;=Calc!$C$16)+(E1022&gt;=Calc!$C$17)+(E1022&gt;=Calc!$C$18)</f>
        <v>1</v>
      </c>
      <c r="M1022" s="49" t="str">
        <f aca="false">IF(AND(K1022=4,L1022&gt;=3),"Champions",IF(AND(K1022=3,L1022&gt;=3),"Loyal",IF(K1022&gt;=3,"Recent / New",IF(L1022&gt;=3,"At Risk","Hibernating / Lost"))))</f>
        <v>Hibernating / Lost</v>
      </c>
      <c r="N1022" s="54" t="n">
        <f aca="false">IF(AND(Calc!$C$2&lt;=2009,Calc!$C$3&gt;=2009),F1022,0)+IF(AND(Calc!$C$2&lt;=2010,Calc!$C$3&gt;=2010),G1022,0)+IF(AND(Calc!$C$2&lt;=2011,Calc!$C$3&gt;=2011),H1022,0)</f>
        <v>181.84</v>
      </c>
      <c r="O1022" s="61" t="n">
        <f aca="false">IF(AND(N1022&gt;0,OR(Calc!$C$4="*",B1022=Calc!$C$4)),N1022+ROW()*0.000000001,0)</f>
        <v>181.840001022</v>
      </c>
    </row>
    <row r="1023" customFormat="false" ht="15" hidden="false" customHeight="false" outlineLevel="0" collapsed="false">
      <c r="A1023" s="49" t="n">
        <v>13388</v>
      </c>
      <c r="B1023" s="49" t="s">
        <v>189</v>
      </c>
      <c r="C1023" s="63" t="n">
        <v>40283</v>
      </c>
      <c r="D1023" s="63" t="n">
        <v>40755</v>
      </c>
      <c r="E1023" s="49" t="n">
        <v>3</v>
      </c>
      <c r="F1023" s="54" t="n">
        <v>0</v>
      </c>
      <c r="G1023" s="54" t="n">
        <v>508.55</v>
      </c>
      <c r="H1023" s="54" t="n">
        <v>627.15</v>
      </c>
      <c r="I1023" s="54" t="n">
        <f aca="false">SUM(F1023:H1023)</f>
        <v>1135.7</v>
      </c>
      <c r="J1023" s="49" t="n">
        <f aca="false">Calc!$C$5-D1023</f>
        <v>132</v>
      </c>
      <c r="K1023" s="49" t="n">
        <f aca="false">IF(J1023&lt;=Calc!$C$11,4,IF(J1023&lt;=Calc!$C$12,3,IF(J1023&lt;=Calc!$C$13,2,1)))</f>
        <v>2</v>
      </c>
      <c r="L1023" s="49" t="n">
        <f aca="false">1+(E1023&gt;=Calc!$C$16)+(E1023&gt;=Calc!$C$17)+(E1023&gt;=Calc!$C$18)</f>
        <v>2</v>
      </c>
      <c r="M1023" s="49" t="str">
        <f aca="false">IF(AND(K1023=4,L1023&gt;=3),"Champions",IF(AND(K1023=3,L1023&gt;=3),"Loyal",IF(K1023&gt;=3,"Recent / New",IF(L1023&gt;=3,"At Risk","Hibernating / Lost"))))</f>
        <v>Hibernating / Lost</v>
      </c>
      <c r="N1023" s="54" t="n">
        <f aca="false">IF(AND(Calc!$C$2&lt;=2009,Calc!$C$3&gt;=2009),F1023,0)+IF(AND(Calc!$C$2&lt;=2010,Calc!$C$3&gt;=2010),G1023,0)+IF(AND(Calc!$C$2&lt;=2011,Calc!$C$3&gt;=2011),H1023,0)</f>
        <v>1135.7</v>
      </c>
      <c r="O1023" s="61" t="n">
        <f aca="false">IF(AND(N1023&gt;0,OR(Calc!$C$4="*",B1023=Calc!$C$4)),N1023+ROW()*0.000000001,0)</f>
        <v>1135.700001023</v>
      </c>
    </row>
    <row r="1024" customFormat="false" ht="15" hidden="false" customHeight="false" outlineLevel="0" collapsed="false">
      <c r="A1024" s="49" t="n">
        <v>13389</v>
      </c>
      <c r="B1024" s="49" t="s">
        <v>189</v>
      </c>
      <c r="C1024" s="63" t="n">
        <v>40654</v>
      </c>
      <c r="D1024" s="63" t="n">
        <v>40875</v>
      </c>
      <c r="E1024" s="49" t="n">
        <v>3</v>
      </c>
      <c r="F1024" s="54" t="n">
        <v>0</v>
      </c>
      <c r="G1024" s="54" t="n">
        <v>0</v>
      </c>
      <c r="H1024" s="54" t="n">
        <v>797.96</v>
      </c>
      <c r="I1024" s="54" t="n">
        <f aca="false">SUM(F1024:H1024)</f>
        <v>797.96</v>
      </c>
      <c r="J1024" s="49" t="n">
        <f aca="false">Calc!$C$5-D1024</f>
        <v>12</v>
      </c>
      <c r="K1024" s="49" t="n">
        <f aca="false">IF(J1024&lt;=Calc!$C$11,4,IF(J1024&lt;=Calc!$C$12,3,IF(J1024&lt;=Calc!$C$13,2,1)))</f>
        <v>4</v>
      </c>
      <c r="L1024" s="49" t="n">
        <f aca="false">1+(E1024&gt;=Calc!$C$16)+(E1024&gt;=Calc!$C$17)+(E1024&gt;=Calc!$C$18)</f>
        <v>2</v>
      </c>
      <c r="M1024" s="49" t="str">
        <f aca="false">IF(AND(K1024=4,L1024&gt;=3),"Champions",IF(AND(K1024=3,L1024&gt;=3),"Loyal",IF(K1024&gt;=3,"Recent / New",IF(L1024&gt;=3,"At Risk","Hibernating / Lost"))))</f>
        <v>Recent / New</v>
      </c>
      <c r="N1024" s="54" t="n">
        <f aca="false">IF(AND(Calc!$C$2&lt;=2009,Calc!$C$3&gt;=2009),F1024,0)+IF(AND(Calc!$C$2&lt;=2010,Calc!$C$3&gt;=2010),G1024,0)+IF(AND(Calc!$C$2&lt;=2011,Calc!$C$3&gt;=2011),H1024,0)</f>
        <v>797.96</v>
      </c>
      <c r="O1024" s="61" t="n">
        <f aca="false">IF(AND(N1024&gt;0,OR(Calc!$C$4="*",B1024=Calc!$C$4)),N1024+ROW()*0.000000001,0)</f>
        <v>797.960001024</v>
      </c>
    </row>
    <row r="1025" customFormat="false" ht="15" hidden="false" customHeight="false" outlineLevel="0" collapsed="false">
      <c r="A1025" s="49" t="n">
        <v>13390</v>
      </c>
      <c r="B1025" s="49" t="s">
        <v>189</v>
      </c>
      <c r="C1025" s="63" t="n">
        <v>40812</v>
      </c>
      <c r="D1025" s="63" t="n">
        <v>40812</v>
      </c>
      <c r="E1025" s="49" t="n">
        <v>1</v>
      </c>
      <c r="F1025" s="54" t="n">
        <v>0</v>
      </c>
      <c r="G1025" s="54" t="n">
        <v>0</v>
      </c>
      <c r="H1025" s="54" t="n">
        <v>544.08</v>
      </c>
      <c r="I1025" s="54" t="n">
        <f aca="false">SUM(F1025:H1025)</f>
        <v>544.08</v>
      </c>
      <c r="J1025" s="49" t="n">
        <f aca="false">Calc!$C$5-D1025</f>
        <v>75</v>
      </c>
      <c r="K1025" s="49" t="n">
        <f aca="false">IF(J1025&lt;=Calc!$C$11,4,IF(J1025&lt;=Calc!$C$12,3,IF(J1025&lt;=Calc!$C$13,2,1)))</f>
        <v>3</v>
      </c>
      <c r="L1025" s="49" t="n">
        <f aca="false">1+(E1025&gt;=Calc!$C$16)+(E1025&gt;=Calc!$C$17)+(E1025&gt;=Calc!$C$18)</f>
        <v>1</v>
      </c>
      <c r="M1025" s="49" t="str">
        <f aca="false">IF(AND(K1025=4,L1025&gt;=3),"Champions",IF(AND(K1025=3,L1025&gt;=3),"Loyal",IF(K1025&gt;=3,"Recent / New",IF(L1025&gt;=3,"At Risk","Hibernating / Lost"))))</f>
        <v>Recent / New</v>
      </c>
      <c r="N1025" s="54" t="n">
        <f aca="false">IF(AND(Calc!$C$2&lt;=2009,Calc!$C$3&gt;=2009),F1025,0)+IF(AND(Calc!$C$2&lt;=2010,Calc!$C$3&gt;=2010),G1025,0)+IF(AND(Calc!$C$2&lt;=2011,Calc!$C$3&gt;=2011),H1025,0)</f>
        <v>544.08</v>
      </c>
      <c r="O1025" s="61" t="n">
        <f aca="false">IF(AND(N1025&gt;0,OR(Calc!$C$4="*",B1025=Calc!$C$4)),N1025+ROW()*0.000000001,0)</f>
        <v>544.080001025</v>
      </c>
    </row>
    <row r="1026" customFormat="false" ht="15" hidden="false" customHeight="false" outlineLevel="0" collapsed="false">
      <c r="A1026" s="49" t="n">
        <v>13391</v>
      </c>
      <c r="B1026" s="49" t="s">
        <v>189</v>
      </c>
      <c r="C1026" s="63" t="n">
        <v>40683</v>
      </c>
      <c r="D1026" s="63" t="n">
        <v>40683</v>
      </c>
      <c r="E1026" s="49" t="n">
        <v>1</v>
      </c>
      <c r="F1026" s="54" t="n">
        <v>0</v>
      </c>
      <c r="G1026" s="54" t="n">
        <v>0</v>
      </c>
      <c r="H1026" s="54" t="n">
        <v>59.8</v>
      </c>
      <c r="I1026" s="54" t="n">
        <f aca="false">SUM(F1026:H1026)</f>
        <v>59.8</v>
      </c>
      <c r="J1026" s="49" t="n">
        <f aca="false">Calc!$C$5-D1026</f>
        <v>204</v>
      </c>
      <c r="K1026" s="49" t="n">
        <f aca="false">IF(J1026&lt;=Calc!$C$11,4,IF(J1026&lt;=Calc!$C$12,3,IF(J1026&lt;=Calc!$C$13,2,1)))</f>
        <v>2</v>
      </c>
      <c r="L1026" s="49" t="n">
        <f aca="false">1+(E1026&gt;=Calc!$C$16)+(E1026&gt;=Calc!$C$17)+(E1026&gt;=Calc!$C$18)</f>
        <v>1</v>
      </c>
      <c r="M1026" s="49" t="str">
        <f aca="false">IF(AND(K1026=4,L1026&gt;=3),"Champions",IF(AND(K1026=3,L1026&gt;=3),"Loyal",IF(K1026&gt;=3,"Recent / New",IF(L1026&gt;=3,"At Risk","Hibernating / Lost"))))</f>
        <v>Hibernating / Lost</v>
      </c>
      <c r="N1026" s="54" t="n">
        <f aca="false">IF(AND(Calc!$C$2&lt;=2009,Calc!$C$3&gt;=2009),F1026,0)+IF(AND(Calc!$C$2&lt;=2010,Calc!$C$3&gt;=2010),G1026,0)+IF(AND(Calc!$C$2&lt;=2011,Calc!$C$3&gt;=2011),H1026,0)</f>
        <v>59.8</v>
      </c>
      <c r="O1026" s="61" t="n">
        <f aca="false">IF(AND(N1026&gt;0,OR(Calc!$C$4="*",B1026=Calc!$C$4)),N1026+ROW()*0.000000001,0)</f>
        <v>59.800001026</v>
      </c>
    </row>
    <row r="1027" customFormat="false" ht="15" hidden="false" customHeight="false" outlineLevel="0" collapsed="false">
      <c r="A1027" s="49" t="n">
        <v>13392</v>
      </c>
      <c r="B1027" s="49" t="s">
        <v>189</v>
      </c>
      <c r="C1027" s="63" t="n">
        <v>40209</v>
      </c>
      <c r="D1027" s="63" t="n">
        <v>40209</v>
      </c>
      <c r="E1027" s="49" t="n">
        <v>1</v>
      </c>
      <c r="F1027" s="54" t="n">
        <v>0</v>
      </c>
      <c r="G1027" s="54" t="n">
        <v>91.14</v>
      </c>
      <c r="H1027" s="54" t="n">
        <v>0</v>
      </c>
      <c r="I1027" s="54" t="n">
        <f aca="false">SUM(F1027:H1027)</f>
        <v>91.14</v>
      </c>
      <c r="J1027" s="49" t="n">
        <f aca="false">Calc!$C$5-D1027</f>
        <v>678</v>
      </c>
      <c r="K1027" s="49" t="n">
        <f aca="false">IF(J1027&lt;=Calc!$C$11,4,IF(J1027&lt;=Calc!$C$12,3,IF(J1027&lt;=Calc!$C$13,2,1)))</f>
        <v>1</v>
      </c>
      <c r="L1027" s="49" t="n">
        <f aca="false">1+(E1027&gt;=Calc!$C$16)+(E1027&gt;=Calc!$C$17)+(E1027&gt;=Calc!$C$18)</f>
        <v>1</v>
      </c>
      <c r="M1027" s="49" t="str">
        <f aca="false">IF(AND(K1027=4,L1027&gt;=3),"Champions",IF(AND(K1027=3,L1027&gt;=3),"Loyal",IF(K1027&gt;=3,"Recent / New",IF(L1027&gt;=3,"At Risk","Hibernating / Lost"))))</f>
        <v>Hibernating / Lost</v>
      </c>
      <c r="N1027" s="54" t="n">
        <f aca="false">IF(AND(Calc!$C$2&lt;=2009,Calc!$C$3&gt;=2009),F1027,0)+IF(AND(Calc!$C$2&lt;=2010,Calc!$C$3&gt;=2010),G1027,0)+IF(AND(Calc!$C$2&lt;=2011,Calc!$C$3&gt;=2011),H1027,0)</f>
        <v>91.14</v>
      </c>
      <c r="O1027" s="61" t="n">
        <f aca="false">IF(AND(N1027&gt;0,OR(Calc!$C$4="*",B1027=Calc!$C$4)),N1027+ROW()*0.000000001,0)</f>
        <v>91.140001027</v>
      </c>
    </row>
    <row r="1028" customFormat="false" ht="15" hidden="false" customHeight="false" outlineLevel="0" collapsed="false">
      <c r="A1028" s="49" t="n">
        <v>13393</v>
      </c>
      <c r="B1028" s="49" t="s">
        <v>189</v>
      </c>
      <c r="C1028" s="63" t="n">
        <v>40154</v>
      </c>
      <c r="D1028" s="63" t="n">
        <v>40303</v>
      </c>
      <c r="E1028" s="49" t="n">
        <v>4</v>
      </c>
      <c r="F1028" s="54" t="n">
        <v>389.7</v>
      </c>
      <c r="G1028" s="54" t="n">
        <v>716.15</v>
      </c>
      <c r="H1028" s="54" t="n">
        <v>0</v>
      </c>
      <c r="I1028" s="54" t="n">
        <f aca="false">SUM(F1028:H1028)</f>
        <v>1105.85</v>
      </c>
      <c r="J1028" s="49" t="n">
        <f aca="false">Calc!$C$5-D1028</f>
        <v>584</v>
      </c>
      <c r="K1028" s="49" t="n">
        <f aca="false">IF(J1028&lt;=Calc!$C$11,4,IF(J1028&lt;=Calc!$C$12,3,IF(J1028&lt;=Calc!$C$13,2,1)))</f>
        <v>1</v>
      </c>
      <c r="L1028" s="49" t="n">
        <f aca="false">1+(E1028&gt;=Calc!$C$16)+(E1028&gt;=Calc!$C$17)+(E1028&gt;=Calc!$C$18)</f>
        <v>3</v>
      </c>
      <c r="M1028" s="49" t="str">
        <f aca="false">IF(AND(K1028=4,L1028&gt;=3),"Champions",IF(AND(K1028=3,L1028&gt;=3),"Loyal",IF(K1028&gt;=3,"Recent / New",IF(L1028&gt;=3,"At Risk","Hibernating / Lost"))))</f>
        <v>At Risk</v>
      </c>
      <c r="N1028" s="54" t="n">
        <f aca="false">IF(AND(Calc!$C$2&lt;=2009,Calc!$C$3&gt;=2009),F1028,0)+IF(AND(Calc!$C$2&lt;=2010,Calc!$C$3&gt;=2010),G1028,0)+IF(AND(Calc!$C$2&lt;=2011,Calc!$C$3&gt;=2011),H1028,0)</f>
        <v>1105.85</v>
      </c>
      <c r="O1028" s="61" t="n">
        <f aca="false">IF(AND(N1028&gt;0,OR(Calc!$C$4="*",B1028=Calc!$C$4)),N1028+ROW()*0.000000001,0)</f>
        <v>1105.850001028</v>
      </c>
    </row>
    <row r="1029" customFormat="false" ht="15" hidden="false" customHeight="false" outlineLevel="0" collapsed="false">
      <c r="A1029" s="49" t="n">
        <v>13394</v>
      </c>
      <c r="B1029" s="49" t="s">
        <v>189</v>
      </c>
      <c r="C1029" s="63" t="n">
        <v>40148</v>
      </c>
      <c r="D1029" s="63" t="n">
        <v>40885</v>
      </c>
      <c r="E1029" s="49" t="n">
        <v>19</v>
      </c>
      <c r="F1029" s="54" t="n">
        <v>279.03</v>
      </c>
      <c r="G1029" s="54" t="n">
        <v>3732.05</v>
      </c>
      <c r="H1029" s="54" t="n">
        <v>2318.3</v>
      </c>
      <c r="I1029" s="54" t="n">
        <f aca="false">SUM(F1029:H1029)</f>
        <v>6329.38</v>
      </c>
      <c r="J1029" s="49" t="n">
        <f aca="false">Calc!$C$5-D1029</f>
        <v>2</v>
      </c>
      <c r="K1029" s="49" t="n">
        <f aca="false">IF(J1029&lt;=Calc!$C$11,4,IF(J1029&lt;=Calc!$C$12,3,IF(J1029&lt;=Calc!$C$13,2,1)))</f>
        <v>4</v>
      </c>
      <c r="L1029" s="49" t="n">
        <f aca="false">1+(E1029&gt;=Calc!$C$16)+(E1029&gt;=Calc!$C$17)+(E1029&gt;=Calc!$C$18)</f>
        <v>4</v>
      </c>
      <c r="M1029" s="49" t="str">
        <f aca="false">IF(AND(K1029=4,L1029&gt;=3),"Champions",IF(AND(K1029=3,L1029&gt;=3),"Loyal",IF(K1029&gt;=3,"Recent / New",IF(L1029&gt;=3,"At Risk","Hibernating / Lost"))))</f>
        <v>Champions</v>
      </c>
      <c r="N1029" s="54" t="n">
        <f aca="false">IF(AND(Calc!$C$2&lt;=2009,Calc!$C$3&gt;=2009),F1029,0)+IF(AND(Calc!$C$2&lt;=2010,Calc!$C$3&gt;=2010),G1029,0)+IF(AND(Calc!$C$2&lt;=2011,Calc!$C$3&gt;=2011),H1029,0)</f>
        <v>6329.38</v>
      </c>
      <c r="O1029" s="61" t="n">
        <f aca="false">IF(AND(N1029&gt;0,OR(Calc!$C$4="*",B1029=Calc!$C$4)),N1029+ROW()*0.000000001,0)</f>
        <v>6329.380001029</v>
      </c>
    </row>
    <row r="1030" customFormat="false" ht="15" hidden="false" customHeight="false" outlineLevel="0" collapsed="false">
      <c r="A1030" s="49" t="n">
        <v>13395</v>
      </c>
      <c r="B1030" s="49" t="s">
        <v>189</v>
      </c>
      <c r="C1030" s="63" t="n">
        <v>40465</v>
      </c>
      <c r="D1030" s="63" t="n">
        <v>40701</v>
      </c>
      <c r="E1030" s="49" t="n">
        <v>3</v>
      </c>
      <c r="F1030" s="54" t="n">
        <v>0</v>
      </c>
      <c r="G1030" s="54" t="n">
        <v>872.51</v>
      </c>
      <c r="H1030" s="54" t="n">
        <v>307.72</v>
      </c>
      <c r="I1030" s="54" t="n">
        <f aca="false">SUM(F1030:H1030)</f>
        <v>1180.23</v>
      </c>
      <c r="J1030" s="49" t="n">
        <f aca="false">Calc!$C$5-D1030</f>
        <v>186</v>
      </c>
      <c r="K1030" s="49" t="n">
        <f aca="false">IF(J1030&lt;=Calc!$C$11,4,IF(J1030&lt;=Calc!$C$12,3,IF(J1030&lt;=Calc!$C$13,2,1)))</f>
        <v>2</v>
      </c>
      <c r="L1030" s="49" t="n">
        <f aca="false">1+(E1030&gt;=Calc!$C$16)+(E1030&gt;=Calc!$C$17)+(E1030&gt;=Calc!$C$18)</f>
        <v>2</v>
      </c>
      <c r="M1030" s="49" t="str">
        <f aca="false">IF(AND(K1030=4,L1030&gt;=3),"Champions",IF(AND(K1030=3,L1030&gt;=3),"Loyal",IF(K1030&gt;=3,"Recent / New",IF(L1030&gt;=3,"At Risk","Hibernating / Lost"))))</f>
        <v>Hibernating / Lost</v>
      </c>
      <c r="N1030" s="54" t="n">
        <f aca="false">IF(AND(Calc!$C$2&lt;=2009,Calc!$C$3&gt;=2009),F1030,0)+IF(AND(Calc!$C$2&lt;=2010,Calc!$C$3&gt;=2010),G1030,0)+IF(AND(Calc!$C$2&lt;=2011,Calc!$C$3&gt;=2011),H1030,0)</f>
        <v>1180.23</v>
      </c>
      <c r="O1030" s="61" t="n">
        <f aca="false">IF(AND(N1030&gt;0,OR(Calc!$C$4="*",B1030=Calc!$C$4)),N1030+ROW()*0.000000001,0)</f>
        <v>1180.23000103</v>
      </c>
    </row>
    <row r="1031" customFormat="false" ht="15" hidden="false" customHeight="false" outlineLevel="0" collapsed="false">
      <c r="A1031" s="49" t="n">
        <v>13396</v>
      </c>
      <c r="B1031" s="49" t="s">
        <v>189</v>
      </c>
      <c r="C1031" s="63" t="n">
        <v>40567</v>
      </c>
      <c r="D1031" s="63" t="n">
        <v>40857</v>
      </c>
      <c r="E1031" s="49" t="n">
        <v>2</v>
      </c>
      <c r="F1031" s="54" t="n">
        <v>0</v>
      </c>
      <c r="G1031" s="54" t="n">
        <v>0</v>
      </c>
      <c r="H1031" s="54" t="n">
        <v>1325.29</v>
      </c>
      <c r="I1031" s="54" t="n">
        <f aca="false">SUM(F1031:H1031)</f>
        <v>1325.29</v>
      </c>
      <c r="J1031" s="49" t="n">
        <f aca="false">Calc!$C$5-D1031</f>
        <v>30</v>
      </c>
      <c r="K1031" s="49" t="n">
        <f aca="false">IF(J1031&lt;=Calc!$C$11,4,IF(J1031&lt;=Calc!$C$12,3,IF(J1031&lt;=Calc!$C$13,2,1)))</f>
        <v>3</v>
      </c>
      <c r="L1031" s="49" t="n">
        <f aca="false">1+(E1031&gt;=Calc!$C$16)+(E1031&gt;=Calc!$C$17)+(E1031&gt;=Calc!$C$18)</f>
        <v>2</v>
      </c>
      <c r="M1031" s="49" t="str">
        <f aca="false">IF(AND(K1031=4,L1031&gt;=3),"Champions",IF(AND(K1031=3,L1031&gt;=3),"Loyal",IF(K1031&gt;=3,"Recent / New",IF(L1031&gt;=3,"At Risk","Hibernating / Lost"))))</f>
        <v>Recent / New</v>
      </c>
      <c r="N1031" s="54" t="n">
        <f aca="false">IF(AND(Calc!$C$2&lt;=2009,Calc!$C$3&gt;=2009),F1031,0)+IF(AND(Calc!$C$2&lt;=2010,Calc!$C$3&gt;=2010),G1031,0)+IF(AND(Calc!$C$2&lt;=2011,Calc!$C$3&gt;=2011),H1031,0)</f>
        <v>1325.29</v>
      </c>
      <c r="O1031" s="61" t="n">
        <f aca="false">IF(AND(N1031&gt;0,OR(Calc!$C$4="*",B1031=Calc!$C$4)),N1031+ROW()*0.000000001,0)</f>
        <v>1325.290001031</v>
      </c>
    </row>
    <row r="1032" customFormat="false" ht="15" hidden="false" customHeight="false" outlineLevel="0" collapsed="false">
      <c r="A1032" s="49" t="n">
        <v>13397</v>
      </c>
      <c r="B1032" s="49" t="s">
        <v>189</v>
      </c>
      <c r="C1032" s="63" t="n">
        <v>40198</v>
      </c>
      <c r="D1032" s="63" t="n">
        <v>40814</v>
      </c>
      <c r="E1032" s="49" t="n">
        <v>10</v>
      </c>
      <c r="F1032" s="54" t="n">
        <v>0</v>
      </c>
      <c r="G1032" s="54" t="n">
        <v>1563.89</v>
      </c>
      <c r="H1032" s="54" t="n">
        <v>1539.18</v>
      </c>
      <c r="I1032" s="54" t="n">
        <f aca="false">SUM(F1032:H1032)</f>
        <v>3103.07</v>
      </c>
      <c r="J1032" s="49" t="n">
        <f aca="false">Calc!$C$5-D1032</f>
        <v>73</v>
      </c>
      <c r="K1032" s="49" t="n">
        <f aca="false">IF(J1032&lt;=Calc!$C$11,4,IF(J1032&lt;=Calc!$C$12,3,IF(J1032&lt;=Calc!$C$13,2,1)))</f>
        <v>3</v>
      </c>
      <c r="L1032" s="49" t="n">
        <f aca="false">1+(E1032&gt;=Calc!$C$16)+(E1032&gt;=Calc!$C$17)+(E1032&gt;=Calc!$C$18)</f>
        <v>4</v>
      </c>
      <c r="M1032" s="49" t="str">
        <f aca="false">IF(AND(K1032=4,L1032&gt;=3),"Champions",IF(AND(K1032=3,L1032&gt;=3),"Loyal",IF(K1032&gt;=3,"Recent / New",IF(L1032&gt;=3,"At Risk","Hibernating / Lost"))))</f>
        <v>Loyal</v>
      </c>
      <c r="N1032" s="54" t="n">
        <f aca="false">IF(AND(Calc!$C$2&lt;=2009,Calc!$C$3&gt;=2009),F1032,0)+IF(AND(Calc!$C$2&lt;=2010,Calc!$C$3&gt;=2010),G1032,0)+IF(AND(Calc!$C$2&lt;=2011,Calc!$C$3&gt;=2011),H1032,0)</f>
        <v>3103.07</v>
      </c>
      <c r="O1032" s="61" t="n">
        <f aca="false">IF(AND(N1032&gt;0,OR(Calc!$C$4="*",B1032=Calc!$C$4)),N1032+ROW()*0.000000001,0)</f>
        <v>3103.070001032</v>
      </c>
    </row>
    <row r="1033" customFormat="false" ht="15" hidden="false" customHeight="false" outlineLevel="0" collapsed="false">
      <c r="A1033" s="49" t="n">
        <v>13398</v>
      </c>
      <c r="B1033" s="49" t="s">
        <v>189</v>
      </c>
      <c r="C1033" s="63" t="n">
        <v>40438</v>
      </c>
      <c r="D1033" s="63" t="n">
        <v>40694</v>
      </c>
      <c r="E1033" s="49" t="n">
        <v>2</v>
      </c>
      <c r="F1033" s="54" t="n">
        <v>0</v>
      </c>
      <c r="G1033" s="54" t="n">
        <v>213</v>
      </c>
      <c r="H1033" s="54" t="n">
        <v>457.34</v>
      </c>
      <c r="I1033" s="54" t="n">
        <f aca="false">SUM(F1033:H1033)</f>
        <v>670.34</v>
      </c>
      <c r="J1033" s="49" t="n">
        <f aca="false">Calc!$C$5-D1033</f>
        <v>193</v>
      </c>
      <c r="K1033" s="49" t="n">
        <f aca="false">IF(J1033&lt;=Calc!$C$11,4,IF(J1033&lt;=Calc!$C$12,3,IF(J1033&lt;=Calc!$C$13,2,1)))</f>
        <v>2</v>
      </c>
      <c r="L1033" s="49" t="n">
        <f aca="false">1+(E1033&gt;=Calc!$C$16)+(E1033&gt;=Calc!$C$17)+(E1033&gt;=Calc!$C$18)</f>
        <v>2</v>
      </c>
      <c r="M1033" s="49" t="str">
        <f aca="false">IF(AND(K1033=4,L1033&gt;=3),"Champions",IF(AND(K1033=3,L1033&gt;=3),"Loyal",IF(K1033&gt;=3,"Recent / New",IF(L1033&gt;=3,"At Risk","Hibernating / Lost"))))</f>
        <v>Hibernating / Lost</v>
      </c>
      <c r="N1033" s="54" t="n">
        <f aca="false">IF(AND(Calc!$C$2&lt;=2009,Calc!$C$3&gt;=2009),F1033,0)+IF(AND(Calc!$C$2&lt;=2010,Calc!$C$3&gt;=2010),G1033,0)+IF(AND(Calc!$C$2&lt;=2011,Calc!$C$3&gt;=2011),H1033,0)</f>
        <v>670.34</v>
      </c>
      <c r="O1033" s="61" t="n">
        <f aca="false">IF(AND(N1033&gt;0,OR(Calc!$C$4="*",B1033=Calc!$C$4)),N1033+ROW()*0.000000001,0)</f>
        <v>670.340001033</v>
      </c>
    </row>
    <row r="1034" customFormat="false" ht="15" hidden="false" customHeight="false" outlineLevel="0" collapsed="false">
      <c r="A1034" s="49" t="n">
        <v>13399</v>
      </c>
      <c r="B1034" s="49" t="s">
        <v>189</v>
      </c>
      <c r="C1034" s="63" t="n">
        <v>40367</v>
      </c>
      <c r="D1034" s="63" t="n">
        <v>40422</v>
      </c>
      <c r="E1034" s="49" t="n">
        <v>3</v>
      </c>
      <c r="F1034" s="54" t="n">
        <v>0</v>
      </c>
      <c r="G1034" s="54" t="n">
        <v>275.4</v>
      </c>
      <c r="H1034" s="54" t="n">
        <v>0</v>
      </c>
      <c r="I1034" s="54" t="n">
        <f aca="false">SUM(F1034:H1034)</f>
        <v>275.4</v>
      </c>
      <c r="J1034" s="49" t="n">
        <f aca="false">Calc!$C$5-D1034</f>
        <v>465</v>
      </c>
      <c r="K1034" s="49" t="n">
        <f aca="false">IF(J1034&lt;=Calc!$C$11,4,IF(J1034&lt;=Calc!$C$12,3,IF(J1034&lt;=Calc!$C$13,2,1)))</f>
        <v>1</v>
      </c>
      <c r="L1034" s="49" t="n">
        <f aca="false">1+(E1034&gt;=Calc!$C$16)+(E1034&gt;=Calc!$C$17)+(E1034&gt;=Calc!$C$18)</f>
        <v>2</v>
      </c>
      <c r="M1034" s="49" t="str">
        <f aca="false">IF(AND(K1034=4,L1034&gt;=3),"Champions",IF(AND(K1034=3,L1034&gt;=3),"Loyal",IF(K1034&gt;=3,"Recent / New",IF(L1034&gt;=3,"At Risk","Hibernating / Lost"))))</f>
        <v>Hibernating / Lost</v>
      </c>
      <c r="N1034" s="54" t="n">
        <f aca="false">IF(AND(Calc!$C$2&lt;=2009,Calc!$C$3&gt;=2009),F1034,0)+IF(AND(Calc!$C$2&lt;=2010,Calc!$C$3&gt;=2010),G1034,0)+IF(AND(Calc!$C$2&lt;=2011,Calc!$C$3&gt;=2011),H1034,0)</f>
        <v>275.4</v>
      </c>
      <c r="O1034" s="61" t="n">
        <f aca="false">IF(AND(N1034&gt;0,OR(Calc!$C$4="*",B1034=Calc!$C$4)),N1034+ROW()*0.000000001,0)</f>
        <v>275.400001034</v>
      </c>
    </row>
    <row r="1035" customFormat="false" ht="15" hidden="false" customHeight="false" outlineLevel="0" collapsed="false">
      <c r="A1035" s="49" t="n">
        <v>13400</v>
      </c>
      <c r="B1035" s="49" t="s">
        <v>189</v>
      </c>
      <c r="C1035" s="63" t="n">
        <v>40304</v>
      </c>
      <c r="D1035" s="63" t="n">
        <v>40304</v>
      </c>
      <c r="E1035" s="49" t="n">
        <v>1</v>
      </c>
      <c r="F1035" s="54" t="n">
        <v>0</v>
      </c>
      <c r="G1035" s="54" t="n">
        <v>300.93</v>
      </c>
      <c r="H1035" s="54" t="n">
        <v>0</v>
      </c>
      <c r="I1035" s="54" t="n">
        <f aca="false">SUM(F1035:H1035)</f>
        <v>300.93</v>
      </c>
      <c r="J1035" s="49" t="n">
        <f aca="false">Calc!$C$5-D1035</f>
        <v>583</v>
      </c>
      <c r="K1035" s="49" t="n">
        <f aca="false">IF(J1035&lt;=Calc!$C$11,4,IF(J1035&lt;=Calc!$C$12,3,IF(J1035&lt;=Calc!$C$13,2,1)))</f>
        <v>1</v>
      </c>
      <c r="L1035" s="49" t="n">
        <f aca="false">1+(E1035&gt;=Calc!$C$16)+(E1035&gt;=Calc!$C$17)+(E1035&gt;=Calc!$C$18)</f>
        <v>1</v>
      </c>
      <c r="M1035" s="49" t="str">
        <f aca="false">IF(AND(K1035=4,L1035&gt;=3),"Champions",IF(AND(K1035=3,L1035&gt;=3),"Loyal",IF(K1035&gt;=3,"Recent / New",IF(L1035&gt;=3,"At Risk","Hibernating / Lost"))))</f>
        <v>Hibernating / Lost</v>
      </c>
      <c r="N1035" s="54" t="n">
        <f aca="false">IF(AND(Calc!$C$2&lt;=2009,Calc!$C$3&gt;=2009),F1035,0)+IF(AND(Calc!$C$2&lt;=2010,Calc!$C$3&gt;=2010),G1035,0)+IF(AND(Calc!$C$2&lt;=2011,Calc!$C$3&gt;=2011),H1035,0)</f>
        <v>300.93</v>
      </c>
      <c r="O1035" s="61" t="n">
        <f aca="false">IF(AND(N1035&gt;0,OR(Calc!$C$4="*",B1035=Calc!$C$4)),N1035+ROW()*0.000000001,0)</f>
        <v>300.930001035</v>
      </c>
    </row>
    <row r="1036" customFormat="false" ht="15" hidden="false" customHeight="false" outlineLevel="0" collapsed="false">
      <c r="A1036" s="49" t="n">
        <v>13402</v>
      </c>
      <c r="B1036" s="49" t="s">
        <v>189</v>
      </c>
      <c r="C1036" s="63" t="n">
        <v>40322</v>
      </c>
      <c r="D1036" s="63" t="n">
        <v>40759</v>
      </c>
      <c r="E1036" s="49" t="n">
        <v>4</v>
      </c>
      <c r="F1036" s="54" t="n">
        <v>0</v>
      </c>
      <c r="G1036" s="54" t="n">
        <v>913.9</v>
      </c>
      <c r="H1036" s="54" t="n">
        <v>312.95</v>
      </c>
      <c r="I1036" s="54" t="n">
        <f aca="false">SUM(F1036:H1036)</f>
        <v>1226.85</v>
      </c>
      <c r="J1036" s="49" t="n">
        <f aca="false">Calc!$C$5-D1036</f>
        <v>128</v>
      </c>
      <c r="K1036" s="49" t="n">
        <f aca="false">IF(J1036&lt;=Calc!$C$11,4,IF(J1036&lt;=Calc!$C$12,3,IF(J1036&lt;=Calc!$C$13,2,1)))</f>
        <v>2</v>
      </c>
      <c r="L1036" s="49" t="n">
        <f aca="false">1+(E1036&gt;=Calc!$C$16)+(E1036&gt;=Calc!$C$17)+(E1036&gt;=Calc!$C$18)</f>
        <v>3</v>
      </c>
      <c r="M1036" s="49" t="str">
        <f aca="false">IF(AND(K1036=4,L1036&gt;=3),"Champions",IF(AND(K1036=3,L1036&gt;=3),"Loyal",IF(K1036&gt;=3,"Recent / New",IF(L1036&gt;=3,"At Risk","Hibernating / Lost"))))</f>
        <v>At Risk</v>
      </c>
      <c r="N1036" s="54" t="n">
        <f aca="false">IF(AND(Calc!$C$2&lt;=2009,Calc!$C$3&gt;=2009),F1036,0)+IF(AND(Calc!$C$2&lt;=2010,Calc!$C$3&gt;=2010),G1036,0)+IF(AND(Calc!$C$2&lt;=2011,Calc!$C$3&gt;=2011),H1036,0)</f>
        <v>1226.85</v>
      </c>
      <c r="O1036" s="61" t="n">
        <f aca="false">IF(AND(N1036&gt;0,OR(Calc!$C$4="*",B1036=Calc!$C$4)),N1036+ROW()*0.000000001,0)</f>
        <v>1226.850001036</v>
      </c>
    </row>
    <row r="1037" customFormat="false" ht="15" hidden="false" customHeight="false" outlineLevel="0" collapsed="false">
      <c r="A1037" s="49" t="n">
        <v>13403</v>
      </c>
      <c r="B1037" s="49" t="s">
        <v>189</v>
      </c>
      <c r="C1037" s="63" t="n">
        <v>40163</v>
      </c>
      <c r="D1037" s="63" t="n">
        <v>40869</v>
      </c>
      <c r="E1037" s="49" t="n">
        <v>3</v>
      </c>
      <c r="F1037" s="54" t="n">
        <v>78.6</v>
      </c>
      <c r="G1037" s="54" t="n">
        <v>75.9</v>
      </c>
      <c r="H1037" s="54" t="n">
        <v>75</v>
      </c>
      <c r="I1037" s="54" t="n">
        <f aca="false">SUM(F1037:H1037)</f>
        <v>229.5</v>
      </c>
      <c r="J1037" s="49" t="n">
        <f aca="false">Calc!$C$5-D1037</f>
        <v>18</v>
      </c>
      <c r="K1037" s="49" t="n">
        <f aca="false">IF(J1037&lt;=Calc!$C$11,4,IF(J1037&lt;=Calc!$C$12,3,IF(J1037&lt;=Calc!$C$13,2,1)))</f>
        <v>4</v>
      </c>
      <c r="L1037" s="49" t="n">
        <f aca="false">1+(E1037&gt;=Calc!$C$16)+(E1037&gt;=Calc!$C$17)+(E1037&gt;=Calc!$C$18)</f>
        <v>2</v>
      </c>
      <c r="M1037" s="49" t="str">
        <f aca="false">IF(AND(K1037=4,L1037&gt;=3),"Champions",IF(AND(K1037=3,L1037&gt;=3),"Loyal",IF(K1037&gt;=3,"Recent / New",IF(L1037&gt;=3,"At Risk","Hibernating / Lost"))))</f>
        <v>Recent / New</v>
      </c>
      <c r="N1037" s="54" t="n">
        <f aca="false">IF(AND(Calc!$C$2&lt;=2009,Calc!$C$3&gt;=2009),F1037,0)+IF(AND(Calc!$C$2&lt;=2010,Calc!$C$3&gt;=2010),G1037,0)+IF(AND(Calc!$C$2&lt;=2011,Calc!$C$3&gt;=2011),H1037,0)</f>
        <v>229.5</v>
      </c>
      <c r="O1037" s="61" t="n">
        <f aca="false">IF(AND(N1037&gt;0,OR(Calc!$C$4="*",B1037=Calc!$C$4)),N1037+ROW()*0.000000001,0)</f>
        <v>229.500001037</v>
      </c>
    </row>
    <row r="1038" customFormat="false" ht="15" hidden="false" customHeight="false" outlineLevel="0" collapsed="false">
      <c r="A1038" s="49" t="n">
        <v>13404</v>
      </c>
      <c r="B1038" s="49" t="s">
        <v>189</v>
      </c>
      <c r="C1038" s="63" t="n">
        <v>40674</v>
      </c>
      <c r="D1038" s="63" t="n">
        <v>40885</v>
      </c>
      <c r="E1038" s="49" t="n">
        <v>2</v>
      </c>
      <c r="F1038" s="54" t="n">
        <v>0</v>
      </c>
      <c r="G1038" s="54" t="n">
        <v>0</v>
      </c>
      <c r="H1038" s="54" t="n">
        <v>252.49</v>
      </c>
      <c r="I1038" s="54" t="n">
        <f aca="false">SUM(F1038:H1038)</f>
        <v>252.49</v>
      </c>
      <c r="J1038" s="49" t="n">
        <f aca="false">Calc!$C$5-D1038</f>
        <v>2</v>
      </c>
      <c r="K1038" s="49" t="n">
        <f aca="false">IF(J1038&lt;=Calc!$C$11,4,IF(J1038&lt;=Calc!$C$12,3,IF(J1038&lt;=Calc!$C$13,2,1)))</f>
        <v>4</v>
      </c>
      <c r="L1038" s="49" t="n">
        <f aca="false">1+(E1038&gt;=Calc!$C$16)+(E1038&gt;=Calc!$C$17)+(E1038&gt;=Calc!$C$18)</f>
        <v>2</v>
      </c>
      <c r="M1038" s="49" t="str">
        <f aca="false">IF(AND(K1038=4,L1038&gt;=3),"Champions",IF(AND(K1038=3,L1038&gt;=3),"Loyal",IF(K1038&gt;=3,"Recent / New",IF(L1038&gt;=3,"At Risk","Hibernating / Lost"))))</f>
        <v>Recent / New</v>
      </c>
      <c r="N1038" s="54" t="n">
        <f aca="false">IF(AND(Calc!$C$2&lt;=2009,Calc!$C$3&gt;=2009),F1038,0)+IF(AND(Calc!$C$2&lt;=2010,Calc!$C$3&gt;=2010),G1038,0)+IF(AND(Calc!$C$2&lt;=2011,Calc!$C$3&gt;=2011),H1038,0)</f>
        <v>252.49</v>
      </c>
      <c r="O1038" s="61" t="n">
        <f aca="false">IF(AND(N1038&gt;0,OR(Calc!$C$4="*",B1038=Calc!$C$4)),N1038+ROW()*0.000000001,0)</f>
        <v>252.490001038</v>
      </c>
    </row>
    <row r="1039" customFormat="false" ht="15" hidden="false" customHeight="false" outlineLevel="0" collapsed="false">
      <c r="A1039" s="49" t="n">
        <v>13405</v>
      </c>
      <c r="B1039" s="49" t="s">
        <v>189</v>
      </c>
      <c r="C1039" s="63" t="n">
        <v>40162</v>
      </c>
      <c r="D1039" s="63" t="n">
        <v>40682</v>
      </c>
      <c r="E1039" s="49" t="n">
        <v>5</v>
      </c>
      <c r="F1039" s="54" t="n">
        <v>146.46</v>
      </c>
      <c r="G1039" s="54" t="n">
        <v>477.65</v>
      </c>
      <c r="H1039" s="54" t="n">
        <v>557.45</v>
      </c>
      <c r="I1039" s="54" t="n">
        <f aca="false">SUM(F1039:H1039)</f>
        <v>1181.56</v>
      </c>
      <c r="J1039" s="49" t="n">
        <f aca="false">Calc!$C$5-D1039</f>
        <v>205</v>
      </c>
      <c r="K1039" s="49" t="n">
        <f aca="false">IF(J1039&lt;=Calc!$C$11,4,IF(J1039&lt;=Calc!$C$12,3,IF(J1039&lt;=Calc!$C$13,2,1)))</f>
        <v>2</v>
      </c>
      <c r="L1039" s="49" t="n">
        <f aca="false">1+(E1039&gt;=Calc!$C$16)+(E1039&gt;=Calc!$C$17)+(E1039&gt;=Calc!$C$18)</f>
        <v>3</v>
      </c>
      <c r="M1039" s="49" t="str">
        <f aca="false">IF(AND(K1039=4,L1039&gt;=3),"Champions",IF(AND(K1039=3,L1039&gt;=3),"Loyal",IF(K1039&gt;=3,"Recent / New",IF(L1039&gt;=3,"At Risk","Hibernating / Lost"))))</f>
        <v>At Risk</v>
      </c>
      <c r="N1039" s="54" t="n">
        <f aca="false">IF(AND(Calc!$C$2&lt;=2009,Calc!$C$3&gt;=2009),F1039,0)+IF(AND(Calc!$C$2&lt;=2010,Calc!$C$3&gt;=2010),G1039,0)+IF(AND(Calc!$C$2&lt;=2011,Calc!$C$3&gt;=2011),H1039,0)</f>
        <v>1181.56</v>
      </c>
      <c r="O1039" s="61" t="n">
        <f aca="false">IF(AND(N1039&gt;0,OR(Calc!$C$4="*",B1039=Calc!$C$4)),N1039+ROW()*0.000000001,0)</f>
        <v>1181.560001039</v>
      </c>
    </row>
    <row r="1040" customFormat="false" ht="15" hidden="false" customHeight="false" outlineLevel="0" collapsed="false">
      <c r="A1040" s="49" t="n">
        <v>13406</v>
      </c>
      <c r="B1040" s="49" t="s">
        <v>189</v>
      </c>
      <c r="C1040" s="63" t="n">
        <v>40255</v>
      </c>
      <c r="D1040" s="63" t="n">
        <v>40459</v>
      </c>
      <c r="E1040" s="49" t="n">
        <v>2</v>
      </c>
      <c r="F1040" s="54" t="n">
        <v>0</v>
      </c>
      <c r="G1040" s="54" t="n">
        <v>557.22</v>
      </c>
      <c r="H1040" s="54" t="n">
        <v>0</v>
      </c>
      <c r="I1040" s="54" t="n">
        <f aca="false">SUM(F1040:H1040)</f>
        <v>557.22</v>
      </c>
      <c r="J1040" s="49" t="n">
        <f aca="false">Calc!$C$5-D1040</f>
        <v>428</v>
      </c>
      <c r="K1040" s="49" t="n">
        <f aca="false">IF(J1040&lt;=Calc!$C$11,4,IF(J1040&lt;=Calc!$C$12,3,IF(J1040&lt;=Calc!$C$13,2,1)))</f>
        <v>1</v>
      </c>
      <c r="L1040" s="49" t="n">
        <f aca="false">1+(E1040&gt;=Calc!$C$16)+(E1040&gt;=Calc!$C$17)+(E1040&gt;=Calc!$C$18)</f>
        <v>2</v>
      </c>
      <c r="M1040" s="49" t="str">
        <f aca="false">IF(AND(K1040=4,L1040&gt;=3),"Champions",IF(AND(K1040=3,L1040&gt;=3),"Loyal",IF(K1040&gt;=3,"Recent / New",IF(L1040&gt;=3,"At Risk","Hibernating / Lost"))))</f>
        <v>Hibernating / Lost</v>
      </c>
      <c r="N1040" s="54" t="n">
        <f aca="false">IF(AND(Calc!$C$2&lt;=2009,Calc!$C$3&gt;=2009),F1040,0)+IF(AND(Calc!$C$2&lt;=2010,Calc!$C$3&gt;=2010),G1040,0)+IF(AND(Calc!$C$2&lt;=2011,Calc!$C$3&gt;=2011),H1040,0)</f>
        <v>557.22</v>
      </c>
      <c r="O1040" s="61" t="n">
        <f aca="false">IF(AND(N1040&gt;0,OR(Calc!$C$4="*",B1040=Calc!$C$4)),N1040+ROW()*0.000000001,0)</f>
        <v>557.22000104</v>
      </c>
    </row>
    <row r="1041" customFormat="false" ht="15" hidden="false" customHeight="false" outlineLevel="0" collapsed="false">
      <c r="A1041" s="49" t="n">
        <v>13407</v>
      </c>
      <c r="B1041" s="49" t="s">
        <v>189</v>
      </c>
      <c r="C1041" s="63" t="n">
        <v>40225</v>
      </c>
      <c r="D1041" s="63" t="n">
        <v>40308</v>
      </c>
      <c r="E1041" s="49" t="n">
        <v>3</v>
      </c>
      <c r="F1041" s="54" t="n">
        <v>0</v>
      </c>
      <c r="G1041" s="54" t="n">
        <v>2111.89</v>
      </c>
      <c r="H1041" s="54" t="n">
        <v>0</v>
      </c>
      <c r="I1041" s="54" t="n">
        <f aca="false">SUM(F1041:H1041)</f>
        <v>2111.89</v>
      </c>
      <c r="J1041" s="49" t="n">
        <f aca="false">Calc!$C$5-D1041</f>
        <v>579</v>
      </c>
      <c r="K1041" s="49" t="n">
        <f aca="false">IF(J1041&lt;=Calc!$C$11,4,IF(J1041&lt;=Calc!$C$12,3,IF(J1041&lt;=Calc!$C$13,2,1)))</f>
        <v>1</v>
      </c>
      <c r="L1041" s="49" t="n">
        <f aca="false">1+(E1041&gt;=Calc!$C$16)+(E1041&gt;=Calc!$C$17)+(E1041&gt;=Calc!$C$18)</f>
        <v>2</v>
      </c>
      <c r="M1041" s="49" t="str">
        <f aca="false">IF(AND(K1041=4,L1041&gt;=3),"Champions",IF(AND(K1041=3,L1041&gt;=3),"Loyal",IF(K1041&gt;=3,"Recent / New",IF(L1041&gt;=3,"At Risk","Hibernating / Lost"))))</f>
        <v>Hibernating / Lost</v>
      </c>
      <c r="N1041" s="54" t="n">
        <f aca="false">IF(AND(Calc!$C$2&lt;=2009,Calc!$C$3&gt;=2009),F1041,0)+IF(AND(Calc!$C$2&lt;=2010,Calc!$C$3&gt;=2010),G1041,0)+IF(AND(Calc!$C$2&lt;=2011,Calc!$C$3&gt;=2011),H1041,0)</f>
        <v>2111.89</v>
      </c>
      <c r="O1041" s="61" t="n">
        <f aca="false">IF(AND(N1041&gt;0,OR(Calc!$C$4="*",B1041=Calc!$C$4)),N1041+ROW()*0.000000001,0)</f>
        <v>2111.890001041</v>
      </c>
    </row>
    <row r="1042" customFormat="false" ht="15" hidden="false" customHeight="false" outlineLevel="0" collapsed="false">
      <c r="A1042" s="49" t="n">
        <v>13408</v>
      </c>
      <c r="B1042" s="49" t="s">
        <v>189</v>
      </c>
      <c r="C1042" s="63" t="n">
        <v>40151</v>
      </c>
      <c r="D1042" s="63" t="n">
        <v>40885</v>
      </c>
      <c r="E1042" s="49" t="n">
        <v>106</v>
      </c>
      <c r="F1042" s="54" t="n">
        <v>2469.22</v>
      </c>
      <c r="G1042" s="54" t="n">
        <v>22395.61</v>
      </c>
      <c r="H1042" s="54" t="n">
        <v>24886.53</v>
      </c>
      <c r="I1042" s="54" t="n">
        <f aca="false">SUM(F1042:H1042)</f>
        <v>49751.36</v>
      </c>
      <c r="J1042" s="49" t="n">
        <f aca="false">Calc!$C$5-D1042</f>
        <v>2</v>
      </c>
      <c r="K1042" s="49" t="n">
        <f aca="false">IF(J1042&lt;=Calc!$C$11,4,IF(J1042&lt;=Calc!$C$12,3,IF(J1042&lt;=Calc!$C$13,2,1)))</f>
        <v>4</v>
      </c>
      <c r="L1042" s="49" t="n">
        <f aca="false">1+(E1042&gt;=Calc!$C$16)+(E1042&gt;=Calc!$C$17)+(E1042&gt;=Calc!$C$18)</f>
        <v>4</v>
      </c>
      <c r="M1042" s="49" t="str">
        <f aca="false">IF(AND(K1042=4,L1042&gt;=3),"Champions",IF(AND(K1042=3,L1042&gt;=3),"Loyal",IF(K1042&gt;=3,"Recent / New",IF(L1042&gt;=3,"At Risk","Hibernating / Lost"))))</f>
        <v>Champions</v>
      </c>
      <c r="N1042" s="54" t="n">
        <f aca="false">IF(AND(Calc!$C$2&lt;=2009,Calc!$C$3&gt;=2009),F1042,0)+IF(AND(Calc!$C$2&lt;=2010,Calc!$C$3&gt;=2010),G1042,0)+IF(AND(Calc!$C$2&lt;=2011,Calc!$C$3&gt;=2011),H1042,0)</f>
        <v>49751.36</v>
      </c>
      <c r="O1042" s="61" t="n">
        <f aca="false">IF(AND(N1042&gt;0,OR(Calc!$C$4="*",B1042=Calc!$C$4)),N1042+ROW()*0.000000001,0)</f>
        <v>49751.360001042</v>
      </c>
    </row>
    <row r="1043" customFormat="false" ht="15" hidden="false" customHeight="false" outlineLevel="0" collapsed="false">
      <c r="A1043" s="49" t="n">
        <v>13410</v>
      </c>
      <c r="B1043" s="49" t="s">
        <v>189</v>
      </c>
      <c r="C1043" s="63" t="n">
        <v>40155</v>
      </c>
      <c r="D1043" s="63" t="n">
        <v>40862</v>
      </c>
      <c r="E1043" s="49" t="n">
        <v>9</v>
      </c>
      <c r="F1043" s="54" t="n">
        <v>81.12</v>
      </c>
      <c r="G1043" s="54" t="n">
        <v>1102.48</v>
      </c>
      <c r="H1043" s="54" t="n">
        <v>988.91</v>
      </c>
      <c r="I1043" s="54" t="n">
        <f aca="false">SUM(F1043:H1043)</f>
        <v>2172.51</v>
      </c>
      <c r="J1043" s="49" t="n">
        <f aca="false">Calc!$C$5-D1043</f>
        <v>25</v>
      </c>
      <c r="K1043" s="49" t="n">
        <f aca="false">IF(J1043&lt;=Calc!$C$11,4,IF(J1043&lt;=Calc!$C$12,3,IF(J1043&lt;=Calc!$C$13,2,1)))</f>
        <v>4</v>
      </c>
      <c r="L1043" s="49" t="n">
        <f aca="false">1+(E1043&gt;=Calc!$C$16)+(E1043&gt;=Calc!$C$17)+(E1043&gt;=Calc!$C$18)</f>
        <v>4</v>
      </c>
      <c r="M1043" s="49" t="str">
        <f aca="false">IF(AND(K1043=4,L1043&gt;=3),"Champions",IF(AND(K1043=3,L1043&gt;=3),"Loyal",IF(K1043&gt;=3,"Recent / New",IF(L1043&gt;=3,"At Risk","Hibernating / Lost"))))</f>
        <v>Champions</v>
      </c>
      <c r="N1043" s="54" t="n">
        <f aca="false">IF(AND(Calc!$C$2&lt;=2009,Calc!$C$3&gt;=2009),F1043,0)+IF(AND(Calc!$C$2&lt;=2010,Calc!$C$3&gt;=2010),G1043,0)+IF(AND(Calc!$C$2&lt;=2011,Calc!$C$3&gt;=2011),H1043,0)</f>
        <v>2172.51</v>
      </c>
      <c r="O1043" s="61" t="n">
        <f aca="false">IF(AND(N1043&gt;0,OR(Calc!$C$4="*",B1043=Calc!$C$4)),N1043+ROW()*0.000000001,0)</f>
        <v>2172.510001043</v>
      </c>
    </row>
    <row r="1044" customFormat="false" ht="15" hidden="false" customHeight="false" outlineLevel="0" collapsed="false">
      <c r="A1044" s="49" t="n">
        <v>13411</v>
      </c>
      <c r="B1044" s="49" t="s">
        <v>189</v>
      </c>
      <c r="C1044" s="63" t="n">
        <v>40779</v>
      </c>
      <c r="D1044" s="63" t="n">
        <v>40779</v>
      </c>
      <c r="E1044" s="49" t="n">
        <v>1</v>
      </c>
      <c r="F1044" s="54" t="n">
        <v>0</v>
      </c>
      <c r="G1044" s="54" t="n">
        <v>0</v>
      </c>
      <c r="H1044" s="54" t="n">
        <v>213.55</v>
      </c>
      <c r="I1044" s="54" t="n">
        <f aca="false">SUM(F1044:H1044)</f>
        <v>213.55</v>
      </c>
      <c r="J1044" s="49" t="n">
        <f aca="false">Calc!$C$5-D1044</f>
        <v>108</v>
      </c>
      <c r="K1044" s="49" t="n">
        <f aca="false">IF(J1044&lt;=Calc!$C$11,4,IF(J1044&lt;=Calc!$C$12,3,IF(J1044&lt;=Calc!$C$13,2,1)))</f>
        <v>2</v>
      </c>
      <c r="L1044" s="49" t="n">
        <f aca="false">1+(E1044&gt;=Calc!$C$16)+(E1044&gt;=Calc!$C$17)+(E1044&gt;=Calc!$C$18)</f>
        <v>1</v>
      </c>
      <c r="M1044" s="49" t="str">
        <f aca="false">IF(AND(K1044=4,L1044&gt;=3),"Champions",IF(AND(K1044=3,L1044&gt;=3),"Loyal",IF(K1044&gt;=3,"Recent / New",IF(L1044&gt;=3,"At Risk","Hibernating / Lost"))))</f>
        <v>Hibernating / Lost</v>
      </c>
      <c r="N1044" s="54" t="n">
        <f aca="false">IF(AND(Calc!$C$2&lt;=2009,Calc!$C$3&gt;=2009),F1044,0)+IF(AND(Calc!$C$2&lt;=2010,Calc!$C$3&gt;=2010),G1044,0)+IF(AND(Calc!$C$2&lt;=2011,Calc!$C$3&gt;=2011),H1044,0)</f>
        <v>213.55</v>
      </c>
      <c r="O1044" s="61" t="n">
        <f aca="false">IF(AND(N1044&gt;0,OR(Calc!$C$4="*",B1044=Calc!$C$4)),N1044+ROW()*0.000000001,0)</f>
        <v>213.550001044</v>
      </c>
    </row>
    <row r="1045" customFormat="false" ht="15" hidden="false" customHeight="false" outlineLevel="0" collapsed="false">
      <c r="A1045" s="49" t="n">
        <v>13412</v>
      </c>
      <c r="B1045" s="49" t="s">
        <v>189</v>
      </c>
      <c r="C1045" s="63" t="n">
        <v>40266</v>
      </c>
      <c r="D1045" s="63" t="n">
        <v>40266</v>
      </c>
      <c r="E1045" s="49" t="n">
        <v>1</v>
      </c>
      <c r="F1045" s="54" t="n">
        <v>0</v>
      </c>
      <c r="G1045" s="54" t="n">
        <v>487.35</v>
      </c>
      <c r="H1045" s="54" t="n">
        <v>0</v>
      </c>
      <c r="I1045" s="54" t="n">
        <f aca="false">SUM(F1045:H1045)</f>
        <v>487.35</v>
      </c>
      <c r="J1045" s="49" t="n">
        <f aca="false">Calc!$C$5-D1045</f>
        <v>621</v>
      </c>
      <c r="K1045" s="49" t="n">
        <f aca="false">IF(J1045&lt;=Calc!$C$11,4,IF(J1045&lt;=Calc!$C$12,3,IF(J1045&lt;=Calc!$C$13,2,1)))</f>
        <v>1</v>
      </c>
      <c r="L1045" s="49" t="n">
        <f aca="false">1+(E1045&gt;=Calc!$C$16)+(E1045&gt;=Calc!$C$17)+(E1045&gt;=Calc!$C$18)</f>
        <v>1</v>
      </c>
      <c r="M1045" s="49" t="str">
        <f aca="false">IF(AND(K1045=4,L1045&gt;=3),"Champions",IF(AND(K1045=3,L1045&gt;=3),"Loyal",IF(K1045&gt;=3,"Recent / New",IF(L1045&gt;=3,"At Risk","Hibernating / Lost"))))</f>
        <v>Hibernating / Lost</v>
      </c>
      <c r="N1045" s="54" t="n">
        <f aca="false">IF(AND(Calc!$C$2&lt;=2009,Calc!$C$3&gt;=2009),F1045,0)+IF(AND(Calc!$C$2&lt;=2010,Calc!$C$3&gt;=2010),G1045,0)+IF(AND(Calc!$C$2&lt;=2011,Calc!$C$3&gt;=2011),H1045,0)</f>
        <v>487.35</v>
      </c>
      <c r="O1045" s="61" t="n">
        <f aca="false">IF(AND(N1045&gt;0,OR(Calc!$C$4="*",B1045=Calc!$C$4)),N1045+ROW()*0.000000001,0)</f>
        <v>487.350001045</v>
      </c>
    </row>
    <row r="1046" customFormat="false" ht="15" hidden="false" customHeight="false" outlineLevel="0" collapsed="false">
      <c r="A1046" s="49" t="n">
        <v>13413</v>
      </c>
      <c r="B1046" s="49" t="s">
        <v>189</v>
      </c>
      <c r="C1046" s="63" t="n">
        <v>40199</v>
      </c>
      <c r="D1046" s="63" t="n">
        <v>40247</v>
      </c>
      <c r="E1046" s="49" t="n">
        <v>6</v>
      </c>
      <c r="F1046" s="54" t="n">
        <v>0</v>
      </c>
      <c r="G1046" s="54" t="n">
        <v>353.12</v>
      </c>
      <c r="H1046" s="54" t="n">
        <v>0</v>
      </c>
      <c r="I1046" s="54" t="n">
        <f aca="false">SUM(F1046:H1046)</f>
        <v>353.12</v>
      </c>
      <c r="J1046" s="49" t="n">
        <f aca="false">Calc!$C$5-D1046</f>
        <v>640</v>
      </c>
      <c r="K1046" s="49" t="n">
        <f aca="false">IF(J1046&lt;=Calc!$C$11,4,IF(J1046&lt;=Calc!$C$12,3,IF(J1046&lt;=Calc!$C$13,2,1)))</f>
        <v>1</v>
      </c>
      <c r="L1046" s="49" t="n">
        <f aca="false">1+(E1046&gt;=Calc!$C$16)+(E1046&gt;=Calc!$C$17)+(E1046&gt;=Calc!$C$18)</f>
        <v>3</v>
      </c>
      <c r="M1046" s="49" t="str">
        <f aca="false">IF(AND(K1046=4,L1046&gt;=3),"Champions",IF(AND(K1046=3,L1046&gt;=3),"Loyal",IF(K1046&gt;=3,"Recent / New",IF(L1046&gt;=3,"At Risk","Hibernating / Lost"))))</f>
        <v>At Risk</v>
      </c>
      <c r="N1046" s="54" t="n">
        <f aca="false">IF(AND(Calc!$C$2&lt;=2009,Calc!$C$3&gt;=2009),F1046,0)+IF(AND(Calc!$C$2&lt;=2010,Calc!$C$3&gt;=2010),G1046,0)+IF(AND(Calc!$C$2&lt;=2011,Calc!$C$3&gt;=2011),H1046,0)</f>
        <v>353.12</v>
      </c>
      <c r="O1046" s="61" t="n">
        <f aca="false">IF(AND(N1046&gt;0,OR(Calc!$C$4="*",B1046=Calc!$C$4)),N1046+ROW()*0.000000001,0)</f>
        <v>353.120001046</v>
      </c>
    </row>
    <row r="1047" customFormat="false" ht="15" hidden="false" customHeight="false" outlineLevel="0" collapsed="false">
      <c r="A1047" s="49" t="n">
        <v>13414</v>
      </c>
      <c r="B1047" s="49" t="s">
        <v>189</v>
      </c>
      <c r="C1047" s="63" t="n">
        <v>40283</v>
      </c>
      <c r="D1047" s="63" t="n">
        <v>40753</v>
      </c>
      <c r="E1047" s="49" t="n">
        <v>6</v>
      </c>
      <c r="F1047" s="54" t="n">
        <v>-11.9</v>
      </c>
      <c r="G1047" s="54" t="n">
        <v>1103.64</v>
      </c>
      <c r="H1047" s="54" t="n">
        <v>1390.5</v>
      </c>
      <c r="I1047" s="54" t="n">
        <f aca="false">SUM(F1047:H1047)</f>
        <v>2482.24</v>
      </c>
      <c r="J1047" s="49" t="n">
        <f aca="false">Calc!$C$5-D1047</f>
        <v>134</v>
      </c>
      <c r="K1047" s="49" t="n">
        <f aca="false">IF(J1047&lt;=Calc!$C$11,4,IF(J1047&lt;=Calc!$C$12,3,IF(J1047&lt;=Calc!$C$13,2,1)))</f>
        <v>2</v>
      </c>
      <c r="L1047" s="49" t="n">
        <f aca="false">1+(E1047&gt;=Calc!$C$16)+(E1047&gt;=Calc!$C$17)+(E1047&gt;=Calc!$C$18)</f>
        <v>3</v>
      </c>
      <c r="M1047" s="49" t="str">
        <f aca="false">IF(AND(K1047=4,L1047&gt;=3),"Champions",IF(AND(K1047=3,L1047&gt;=3),"Loyal",IF(K1047&gt;=3,"Recent / New",IF(L1047&gt;=3,"At Risk","Hibernating / Lost"))))</f>
        <v>At Risk</v>
      </c>
      <c r="N1047" s="54" t="n">
        <f aca="false">IF(AND(Calc!$C$2&lt;=2009,Calc!$C$3&gt;=2009),F1047,0)+IF(AND(Calc!$C$2&lt;=2010,Calc!$C$3&gt;=2010),G1047,0)+IF(AND(Calc!$C$2&lt;=2011,Calc!$C$3&gt;=2011),H1047,0)</f>
        <v>2482.24</v>
      </c>
      <c r="O1047" s="61" t="n">
        <f aca="false">IF(AND(N1047&gt;0,OR(Calc!$C$4="*",B1047=Calc!$C$4)),N1047+ROW()*0.000000001,0)</f>
        <v>2482.240001047</v>
      </c>
    </row>
    <row r="1048" customFormat="false" ht="15" hidden="false" customHeight="false" outlineLevel="0" collapsed="false">
      <c r="A1048" s="49" t="n">
        <v>13415</v>
      </c>
      <c r="B1048" s="49" t="s">
        <v>189</v>
      </c>
      <c r="C1048" s="63" t="n">
        <v>40158</v>
      </c>
      <c r="D1048" s="63" t="n">
        <v>40414</v>
      </c>
      <c r="E1048" s="49" t="n">
        <v>4</v>
      </c>
      <c r="F1048" s="54" t="n">
        <v>466.92</v>
      </c>
      <c r="G1048" s="54" t="n">
        <v>198.5</v>
      </c>
      <c r="H1048" s="54" t="n">
        <v>0</v>
      </c>
      <c r="I1048" s="54" t="n">
        <f aca="false">SUM(F1048:H1048)</f>
        <v>665.42</v>
      </c>
      <c r="J1048" s="49" t="n">
        <f aca="false">Calc!$C$5-D1048</f>
        <v>473</v>
      </c>
      <c r="K1048" s="49" t="n">
        <f aca="false">IF(J1048&lt;=Calc!$C$11,4,IF(J1048&lt;=Calc!$C$12,3,IF(J1048&lt;=Calc!$C$13,2,1)))</f>
        <v>1</v>
      </c>
      <c r="L1048" s="49" t="n">
        <f aca="false">1+(E1048&gt;=Calc!$C$16)+(E1048&gt;=Calc!$C$17)+(E1048&gt;=Calc!$C$18)</f>
        <v>3</v>
      </c>
      <c r="M1048" s="49" t="str">
        <f aca="false">IF(AND(K1048=4,L1048&gt;=3),"Champions",IF(AND(K1048=3,L1048&gt;=3),"Loyal",IF(K1048&gt;=3,"Recent / New",IF(L1048&gt;=3,"At Risk","Hibernating / Lost"))))</f>
        <v>At Risk</v>
      </c>
      <c r="N1048" s="54" t="n">
        <f aca="false">IF(AND(Calc!$C$2&lt;=2009,Calc!$C$3&gt;=2009),F1048,0)+IF(AND(Calc!$C$2&lt;=2010,Calc!$C$3&gt;=2010),G1048,0)+IF(AND(Calc!$C$2&lt;=2011,Calc!$C$3&gt;=2011),H1048,0)</f>
        <v>665.42</v>
      </c>
      <c r="O1048" s="61" t="n">
        <f aca="false">IF(AND(N1048&gt;0,OR(Calc!$C$4="*",B1048=Calc!$C$4)),N1048+ROW()*0.000000001,0)</f>
        <v>665.420001048</v>
      </c>
    </row>
    <row r="1049" customFormat="false" ht="15" hidden="false" customHeight="false" outlineLevel="0" collapsed="false">
      <c r="A1049" s="49" t="n">
        <v>13416</v>
      </c>
      <c r="B1049" s="49" t="s">
        <v>189</v>
      </c>
      <c r="C1049" s="63" t="n">
        <v>40150</v>
      </c>
      <c r="D1049" s="63" t="n">
        <v>40843</v>
      </c>
      <c r="E1049" s="49" t="n">
        <v>3</v>
      </c>
      <c r="F1049" s="54" t="n">
        <v>228.3</v>
      </c>
      <c r="G1049" s="54" t="n">
        <v>0</v>
      </c>
      <c r="H1049" s="54" t="n">
        <v>712.5</v>
      </c>
      <c r="I1049" s="54" t="n">
        <f aca="false">SUM(F1049:H1049)</f>
        <v>940.8</v>
      </c>
      <c r="J1049" s="49" t="n">
        <f aca="false">Calc!$C$5-D1049</f>
        <v>44</v>
      </c>
      <c r="K1049" s="49" t="n">
        <f aca="false">IF(J1049&lt;=Calc!$C$11,4,IF(J1049&lt;=Calc!$C$12,3,IF(J1049&lt;=Calc!$C$13,2,1)))</f>
        <v>3</v>
      </c>
      <c r="L1049" s="49" t="n">
        <f aca="false">1+(E1049&gt;=Calc!$C$16)+(E1049&gt;=Calc!$C$17)+(E1049&gt;=Calc!$C$18)</f>
        <v>2</v>
      </c>
      <c r="M1049" s="49" t="str">
        <f aca="false">IF(AND(K1049=4,L1049&gt;=3),"Champions",IF(AND(K1049=3,L1049&gt;=3),"Loyal",IF(K1049&gt;=3,"Recent / New",IF(L1049&gt;=3,"At Risk","Hibernating / Lost"))))</f>
        <v>Recent / New</v>
      </c>
      <c r="N1049" s="54" t="n">
        <f aca="false">IF(AND(Calc!$C$2&lt;=2009,Calc!$C$3&gt;=2009),F1049,0)+IF(AND(Calc!$C$2&lt;=2010,Calc!$C$3&gt;=2010),G1049,0)+IF(AND(Calc!$C$2&lt;=2011,Calc!$C$3&gt;=2011),H1049,0)</f>
        <v>940.8</v>
      </c>
      <c r="O1049" s="61" t="n">
        <f aca="false">IF(AND(N1049&gt;0,OR(Calc!$C$4="*",B1049=Calc!$C$4)),N1049+ROW()*0.000000001,0)</f>
        <v>940.800001049</v>
      </c>
    </row>
    <row r="1050" customFormat="false" ht="15" hidden="false" customHeight="false" outlineLevel="0" collapsed="false">
      <c r="A1050" s="49" t="n">
        <v>13417</v>
      </c>
      <c r="B1050" s="49" t="s">
        <v>189</v>
      </c>
      <c r="C1050" s="63" t="n">
        <v>40217</v>
      </c>
      <c r="D1050" s="63" t="n">
        <v>40882</v>
      </c>
      <c r="E1050" s="49" t="n">
        <v>6</v>
      </c>
      <c r="F1050" s="54" t="n">
        <v>0</v>
      </c>
      <c r="G1050" s="54" t="n">
        <v>953.06</v>
      </c>
      <c r="H1050" s="54" t="n">
        <v>640.83</v>
      </c>
      <c r="I1050" s="54" t="n">
        <f aca="false">SUM(F1050:H1050)</f>
        <v>1593.89</v>
      </c>
      <c r="J1050" s="49" t="n">
        <f aca="false">Calc!$C$5-D1050</f>
        <v>5</v>
      </c>
      <c r="K1050" s="49" t="n">
        <f aca="false">IF(J1050&lt;=Calc!$C$11,4,IF(J1050&lt;=Calc!$C$12,3,IF(J1050&lt;=Calc!$C$13,2,1)))</f>
        <v>4</v>
      </c>
      <c r="L1050" s="49" t="n">
        <f aca="false">1+(E1050&gt;=Calc!$C$16)+(E1050&gt;=Calc!$C$17)+(E1050&gt;=Calc!$C$18)</f>
        <v>3</v>
      </c>
      <c r="M1050" s="49" t="str">
        <f aca="false">IF(AND(K1050=4,L1050&gt;=3),"Champions",IF(AND(K1050=3,L1050&gt;=3),"Loyal",IF(K1050&gt;=3,"Recent / New",IF(L1050&gt;=3,"At Risk","Hibernating / Lost"))))</f>
        <v>Champions</v>
      </c>
      <c r="N1050" s="54" t="n">
        <f aca="false">IF(AND(Calc!$C$2&lt;=2009,Calc!$C$3&gt;=2009),F1050,0)+IF(AND(Calc!$C$2&lt;=2010,Calc!$C$3&gt;=2010),G1050,0)+IF(AND(Calc!$C$2&lt;=2011,Calc!$C$3&gt;=2011),H1050,0)</f>
        <v>1593.89</v>
      </c>
      <c r="O1050" s="61" t="n">
        <f aca="false">IF(AND(N1050&gt;0,OR(Calc!$C$4="*",B1050=Calc!$C$4)),N1050+ROW()*0.000000001,0)</f>
        <v>1593.89000105</v>
      </c>
    </row>
    <row r="1051" customFormat="false" ht="15" hidden="false" customHeight="false" outlineLevel="0" collapsed="false">
      <c r="A1051" s="49" t="n">
        <v>13418</v>
      </c>
      <c r="B1051" s="49" t="s">
        <v>189</v>
      </c>
      <c r="C1051" s="63" t="n">
        <v>40158</v>
      </c>
      <c r="D1051" s="63" t="n">
        <v>40875</v>
      </c>
      <c r="E1051" s="49" t="n">
        <v>31</v>
      </c>
      <c r="F1051" s="54" t="n">
        <v>811.76</v>
      </c>
      <c r="G1051" s="54" t="n">
        <v>6164.64</v>
      </c>
      <c r="H1051" s="54" t="n">
        <v>4265.82</v>
      </c>
      <c r="I1051" s="54" t="n">
        <f aca="false">SUM(F1051:H1051)</f>
        <v>11242.22</v>
      </c>
      <c r="J1051" s="49" t="n">
        <f aca="false">Calc!$C$5-D1051</f>
        <v>12</v>
      </c>
      <c r="K1051" s="49" t="n">
        <f aca="false">IF(J1051&lt;=Calc!$C$11,4,IF(J1051&lt;=Calc!$C$12,3,IF(J1051&lt;=Calc!$C$13,2,1)))</f>
        <v>4</v>
      </c>
      <c r="L1051" s="49" t="n">
        <f aca="false">1+(E1051&gt;=Calc!$C$16)+(E1051&gt;=Calc!$C$17)+(E1051&gt;=Calc!$C$18)</f>
        <v>4</v>
      </c>
      <c r="M1051" s="49" t="str">
        <f aca="false">IF(AND(K1051=4,L1051&gt;=3),"Champions",IF(AND(K1051=3,L1051&gt;=3),"Loyal",IF(K1051&gt;=3,"Recent / New",IF(L1051&gt;=3,"At Risk","Hibernating / Lost"))))</f>
        <v>Champions</v>
      </c>
      <c r="N1051" s="54" t="n">
        <f aca="false">IF(AND(Calc!$C$2&lt;=2009,Calc!$C$3&gt;=2009),F1051,0)+IF(AND(Calc!$C$2&lt;=2010,Calc!$C$3&gt;=2010),G1051,0)+IF(AND(Calc!$C$2&lt;=2011,Calc!$C$3&gt;=2011),H1051,0)</f>
        <v>11242.22</v>
      </c>
      <c r="O1051" s="61" t="n">
        <f aca="false">IF(AND(N1051&gt;0,OR(Calc!$C$4="*",B1051=Calc!$C$4)),N1051+ROW()*0.000000001,0)</f>
        <v>11242.220001051</v>
      </c>
    </row>
    <row r="1052" customFormat="false" ht="15" hidden="false" customHeight="false" outlineLevel="0" collapsed="false">
      <c r="A1052" s="49" t="n">
        <v>13419</v>
      </c>
      <c r="B1052" s="49" t="s">
        <v>189</v>
      </c>
      <c r="C1052" s="63" t="n">
        <v>40823</v>
      </c>
      <c r="D1052" s="63" t="n">
        <v>40823</v>
      </c>
      <c r="E1052" s="49" t="n">
        <v>1</v>
      </c>
      <c r="F1052" s="54" t="n">
        <v>0</v>
      </c>
      <c r="G1052" s="54" t="n">
        <v>0</v>
      </c>
      <c r="H1052" s="54" t="n">
        <v>221.06</v>
      </c>
      <c r="I1052" s="54" t="n">
        <f aca="false">SUM(F1052:H1052)</f>
        <v>221.06</v>
      </c>
      <c r="J1052" s="49" t="n">
        <f aca="false">Calc!$C$5-D1052</f>
        <v>64</v>
      </c>
      <c r="K1052" s="49" t="n">
        <f aca="false">IF(J1052&lt;=Calc!$C$11,4,IF(J1052&lt;=Calc!$C$12,3,IF(J1052&lt;=Calc!$C$13,2,1)))</f>
        <v>3</v>
      </c>
      <c r="L1052" s="49" t="n">
        <f aca="false">1+(E1052&gt;=Calc!$C$16)+(E1052&gt;=Calc!$C$17)+(E1052&gt;=Calc!$C$18)</f>
        <v>1</v>
      </c>
      <c r="M1052" s="49" t="str">
        <f aca="false">IF(AND(K1052=4,L1052&gt;=3),"Champions",IF(AND(K1052=3,L1052&gt;=3),"Loyal",IF(K1052&gt;=3,"Recent / New",IF(L1052&gt;=3,"At Risk","Hibernating / Lost"))))</f>
        <v>Recent / New</v>
      </c>
      <c r="N1052" s="54" t="n">
        <f aca="false">IF(AND(Calc!$C$2&lt;=2009,Calc!$C$3&gt;=2009),F1052,0)+IF(AND(Calc!$C$2&lt;=2010,Calc!$C$3&gt;=2010),G1052,0)+IF(AND(Calc!$C$2&lt;=2011,Calc!$C$3&gt;=2011),H1052,0)</f>
        <v>221.06</v>
      </c>
      <c r="O1052" s="61" t="n">
        <f aca="false">IF(AND(N1052&gt;0,OR(Calc!$C$4="*",B1052=Calc!$C$4)),N1052+ROW()*0.000000001,0)</f>
        <v>221.060001052</v>
      </c>
    </row>
    <row r="1053" customFormat="false" ht="15" hidden="false" customHeight="false" outlineLevel="0" collapsed="false">
      <c r="A1053" s="49" t="n">
        <v>13420</v>
      </c>
      <c r="B1053" s="49" t="s">
        <v>189</v>
      </c>
      <c r="C1053" s="63" t="n">
        <v>40716</v>
      </c>
      <c r="D1053" s="63" t="n">
        <v>40737</v>
      </c>
      <c r="E1053" s="49" t="n">
        <v>2</v>
      </c>
      <c r="F1053" s="54" t="n">
        <v>0</v>
      </c>
      <c r="G1053" s="54" t="n">
        <v>0</v>
      </c>
      <c r="H1053" s="54" t="n">
        <v>140.35</v>
      </c>
      <c r="I1053" s="54" t="n">
        <f aca="false">SUM(F1053:H1053)</f>
        <v>140.35</v>
      </c>
      <c r="J1053" s="49" t="n">
        <f aca="false">Calc!$C$5-D1053</f>
        <v>150</v>
      </c>
      <c r="K1053" s="49" t="n">
        <f aca="false">IF(J1053&lt;=Calc!$C$11,4,IF(J1053&lt;=Calc!$C$12,3,IF(J1053&lt;=Calc!$C$13,2,1)))</f>
        <v>2</v>
      </c>
      <c r="L1053" s="49" t="n">
        <f aca="false">1+(E1053&gt;=Calc!$C$16)+(E1053&gt;=Calc!$C$17)+(E1053&gt;=Calc!$C$18)</f>
        <v>2</v>
      </c>
      <c r="M1053" s="49" t="str">
        <f aca="false">IF(AND(K1053=4,L1053&gt;=3),"Champions",IF(AND(K1053=3,L1053&gt;=3),"Loyal",IF(K1053&gt;=3,"Recent / New",IF(L1053&gt;=3,"At Risk","Hibernating / Lost"))))</f>
        <v>Hibernating / Lost</v>
      </c>
      <c r="N1053" s="54" t="n">
        <f aca="false">IF(AND(Calc!$C$2&lt;=2009,Calc!$C$3&gt;=2009),F1053,0)+IF(AND(Calc!$C$2&lt;=2010,Calc!$C$3&gt;=2010),G1053,0)+IF(AND(Calc!$C$2&lt;=2011,Calc!$C$3&gt;=2011),H1053,0)</f>
        <v>140.35</v>
      </c>
      <c r="O1053" s="61" t="n">
        <f aca="false">IF(AND(N1053&gt;0,OR(Calc!$C$4="*",B1053=Calc!$C$4)),N1053+ROW()*0.000000001,0)</f>
        <v>140.350001053</v>
      </c>
    </row>
    <row r="1054" customFormat="false" ht="15" hidden="false" customHeight="false" outlineLevel="0" collapsed="false">
      <c r="A1054" s="49" t="n">
        <v>13421</v>
      </c>
      <c r="B1054" s="49" t="s">
        <v>189</v>
      </c>
      <c r="C1054" s="63" t="n">
        <v>40223</v>
      </c>
      <c r="D1054" s="63" t="n">
        <v>40846</v>
      </c>
      <c r="E1054" s="49" t="n">
        <v>8</v>
      </c>
      <c r="F1054" s="54" t="n">
        <v>0</v>
      </c>
      <c r="G1054" s="54" t="n">
        <v>2212.84</v>
      </c>
      <c r="H1054" s="54" t="n">
        <v>1821.11</v>
      </c>
      <c r="I1054" s="54" t="n">
        <f aca="false">SUM(F1054:H1054)</f>
        <v>4033.95</v>
      </c>
      <c r="J1054" s="49" t="n">
        <f aca="false">Calc!$C$5-D1054</f>
        <v>41</v>
      </c>
      <c r="K1054" s="49" t="n">
        <f aca="false">IF(J1054&lt;=Calc!$C$11,4,IF(J1054&lt;=Calc!$C$12,3,IF(J1054&lt;=Calc!$C$13,2,1)))</f>
        <v>3</v>
      </c>
      <c r="L1054" s="49" t="n">
        <f aca="false">1+(E1054&gt;=Calc!$C$16)+(E1054&gt;=Calc!$C$17)+(E1054&gt;=Calc!$C$18)</f>
        <v>4</v>
      </c>
      <c r="M1054" s="49" t="str">
        <f aca="false">IF(AND(K1054=4,L1054&gt;=3),"Champions",IF(AND(K1054=3,L1054&gt;=3),"Loyal",IF(K1054&gt;=3,"Recent / New",IF(L1054&gt;=3,"At Risk","Hibernating / Lost"))))</f>
        <v>Loyal</v>
      </c>
      <c r="N1054" s="54" t="n">
        <f aca="false">IF(AND(Calc!$C$2&lt;=2009,Calc!$C$3&gt;=2009),F1054,0)+IF(AND(Calc!$C$2&lt;=2010,Calc!$C$3&gt;=2010),G1054,0)+IF(AND(Calc!$C$2&lt;=2011,Calc!$C$3&gt;=2011),H1054,0)</f>
        <v>4033.95</v>
      </c>
      <c r="O1054" s="61" t="n">
        <f aca="false">IF(AND(N1054&gt;0,OR(Calc!$C$4="*",B1054=Calc!$C$4)),N1054+ROW()*0.000000001,0)</f>
        <v>4033.950001054</v>
      </c>
    </row>
    <row r="1055" customFormat="false" ht="15" hidden="false" customHeight="false" outlineLevel="0" collapsed="false">
      <c r="A1055" s="49" t="n">
        <v>13422</v>
      </c>
      <c r="B1055" s="49" t="s">
        <v>189</v>
      </c>
      <c r="C1055" s="63" t="n">
        <v>40822</v>
      </c>
      <c r="D1055" s="63" t="n">
        <v>40822</v>
      </c>
      <c r="E1055" s="49" t="n">
        <v>1</v>
      </c>
      <c r="F1055" s="54" t="n">
        <v>0</v>
      </c>
      <c r="G1055" s="54" t="n">
        <v>0</v>
      </c>
      <c r="H1055" s="54" t="n">
        <v>2601.55</v>
      </c>
      <c r="I1055" s="54" t="n">
        <f aca="false">SUM(F1055:H1055)</f>
        <v>2601.55</v>
      </c>
      <c r="J1055" s="49" t="n">
        <f aca="false">Calc!$C$5-D1055</f>
        <v>65</v>
      </c>
      <c r="K1055" s="49" t="n">
        <f aca="false">IF(J1055&lt;=Calc!$C$11,4,IF(J1055&lt;=Calc!$C$12,3,IF(J1055&lt;=Calc!$C$13,2,1)))</f>
        <v>3</v>
      </c>
      <c r="L1055" s="49" t="n">
        <f aca="false">1+(E1055&gt;=Calc!$C$16)+(E1055&gt;=Calc!$C$17)+(E1055&gt;=Calc!$C$18)</f>
        <v>1</v>
      </c>
      <c r="M1055" s="49" t="str">
        <f aca="false">IF(AND(K1055=4,L1055&gt;=3),"Champions",IF(AND(K1055=3,L1055&gt;=3),"Loyal",IF(K1055&gt;=3,"Recent / New",IF(L1055&gt;=3,"At Risk","Hibernating / Lost"))))</f>
        <v>Recent / New</v>
      </c>
      <c r="N1055" s="54" t="n">
        <f aca="false">IF(AND(Calc!$C$2&lt;=2009,Calc!$C$3&gt;=2009),F1055,0)+IF(AND(Calc!$C$2&lt;=2010,Calc!$C$3&gt;=2010),G1055,0)+IF(AND(Calc!$C$2&lt;=2011,Calc!$C$3&gt;=2011),H1055,0)</f>
        <v>2601.55</v>
      </c>
      <c r="O1055" s="61" t="n">
        <f aca="false">IF(AND(N1055&gt;0,OR(Calc!$C$4="*",B1055=Calc!$C$4)),N1055+ROW()*0.000000001,0)</f>
        <v>2601.550001055</v>
      </c>
    </row>
    <row r="1056" customFormat="false" ht="15" hidden="false" customHeight="false" outlineLevel="0" collapsed="false">
      <c r="A1056" s="49" t="n">
        <v>13423</v>
      </c>
      <c r="B1056" s="49" t="s">
        <v>189</v>
      </c>
      <c r="C1056" s="63" t="n">
        <v>40458</v>
      </c>
      <c r="D1056" s="63" t="n">
        <v>40458</v>
      </c>
      <c r="E1056" s="49" t="n">
        <v>1</v>
      </c>
      <c r="F1056" s="54" t="n">
        <v>0</v>
      </c>
      <c r="G1056" s="54" t="n">
        <v>217.03</v>
      </c>
      <c r="H1056" s="54" t="n">
        <v>0</v>
      </c>
      <c r="I1056" s="54" t="n">
        <f aca="false">SUM(F1056:H1056)</f>
        <v>217.03</v>
      </c>
      <c r="J1056" s="49" t="n">
        <f aca="false">Calc!$C$5-D1056</f>
        <v>429</v>
      </c>
      <c r="K1056" s="49" t="n">
        <f aca="false">IF(J1056&lt;=Calc!$C$11,4,IF(J1056&lt;=Calc!$C$12,3,IF(J1056&lt;=Calc!$C$13,2,1)))</f>
        <v>1</v>
      </c>
      <c r="L1056" s="49" t="n">
        <f aca="false">1+(E1056&gt;=Calc!$C$16)+(E1056&gt;=Calc!$C$17)+(E1056&gt;=Calc!$C$18)</f>
        <v>1</v>
      </c>
      <c r="M1056" s="49" t="str">
        <f aca="false">IF(AND(K1056=4,L1056&gt;=3),"Champions",IF(AND(K1056=3,L1056&gt;=3),"Loyal",IF(K1056&gt;=3,"Recent / New",IF(L1056&gt;=3,"At Risk","Hibernating / Lost"))))</f>
        <v>Hibernating / Lost</v>
      </c>
      <c r="N1056" s="54" t="n">
        <f aca="false">IF(AND(Calc!$C$2&lt;=2009,Calc!$C$3&gt;=2009),F1056,0)+IF(AND(Calc!$C$2&lt;=2010,Calc!$C$3&gt;=2010),G1056,0)+IF(AND(Calc!$C$2&lt;=2011,Calc!$C$3&gt;=2011),H1056,0)</f>
        <v>217.03</v>
      </c>
      <c r="O1056" s="61" t="n">
        <f aca="false">IF(AND(N1056&gt;0,OR(Calc!$C$4="*",B1056=Calc!$C$4)),N1056+ROW()*0.000000001,0)</f>
        <v>217.030001056</v>
      </c>
    </row>
    <row r="1057" customFormat="false" ht="15" hidden="false" customHeight="false" outlineLevel="0" collapsed="false">
      <c r="A1057" s="49" t="n">
        <v>13424</v>
      </c>
      <c r="B1057" s="49" t="s">
        <v>189</v>
      </c>
      <c r="C1057" s="63" t="n">
        <v>40437</v>
      </c>
      <c r="D1057" s="63" t="n">
        <v>40437</v>
      </c>
      <c r="E1057" s="49" t="n">
        <v>1</v>
      </c>
      <c r="F1057" s="54" t="n">
        <v>0</v>
      </c>
      <c r="G1057" s="54" t="n">
        <v>557.92</v>
      </c>
      <c r="H1057" s="54" t="n">
        <v>0</v>
      </c>
      <c r="I1057" s="54" t="n">
        <f aca="false">SUM(F1057:H1057)</f>
        <v>557.92</v>
      </c>
      <c r="J1057" s="49" t="n">
        <f aca="false">Calc!$C$5-D1057</f>
        <v>450</v>
      </c>
      <c r="K1057" s="49" t="n">
        <f aca="false">IF(J1057&lt;=Calc!$C$11,4,IF(J1057&lt;=Calc!$C$12,3,IF(J1057&lt;=Calc!$C$13,2,1)))</f>
        <v>1</v>
      </c>
      <c r="L1057" s="49" t="n">
        <f aca="false">1+(E1057&gt;=Calc!$C$16)+(E1057&gt;=Calc!$C$17)+(E1057&gt;=Calc!$C$18)</f>
        <v>1</v>
      </c>
      <c r="M1057" s="49" t="str">
        <f aca="false">IF(AND(K1057=4,L1057&gt;=3),"Champions",IF(AND(K1057=3,L1057&gt;=3),"Loyal",IF(K1057&gt;=3,"Recent / New",IF(L1057&gt;=3,"At Risk","Hibernating / Lost"))))</f>
        <v>Hibernating / Lost</v>
      </c>
      <c r="N1057" s="54" t="n">
        <f aca="false">IF(AND(Calc!$C$2&lt;=2009,Calc!$C$3&gt;=2009),F1057,0)+IF(AND(Calc!$C$2&lt;=2010,Calc!$C$3&gt;=2010),G1057,0)+IF(AND(Calc!$C$2&lt;=2011,Calc!$C$3&gt;=2011),H1057,0)</f>
        <v>557.92</v>
      </c>
      <c r="O1057" s="61" t="n">
        <f aca="false">IF(AND(N1057&gt;0,OR(Calc!$C$4="*",B1057=Calc!$C$4)),N1057+ROW()*0.000000001,0)</f>
        <v>557.920001057</v>
      </c>
    </row>
    <row r="1058" customFormat="false" ht="15" hidden="false" customHeight="false" outlineLevel="0" collapsed="false">
      <c r="A1058" s="49" t="n">
        <v>13425</v>
      </c>
      <c r="B1058" s="49" t="s">
        <v>189</v>
      </c>
      <c r="C1058" s="63" t="n">
        <v>40307</v>
      </c>
      <c r="D1058" s="63" t="n">
        <v>40778</v>
      </c>
      <c r="E1058" s="49" t="n">
        <v>5</v>
      </c>
      <c r="F1058" s="54" t="n">
        <v>0</v>
      </c>
      <c r="G1058" s="54" t="n">
        <v>1738.52</v>
      </c>
      <c r="H1058" s="54" t="n">
        <v>1624.21</v>
      </c>
      <c r="I1058" s="54" t="n">
        <f aca="false">SUM(F1058:H1058)</f>
        <v>3362.73</v>
      </c>
      <c r="J1058" s="49" t="n">
        <f aca="false">Calc!$C$5-D1058</f>
        <v>109</v>
      </c>
      <c r="K1058" s="49" t="n">
        <f aca="false">IF(J1058&lt;=Calc!$C$11,4,IF(J1058&lt;=Calc!$C$12,3,IF(J1058&lt;=Calc!$C$13,2,1)))</f>
        <v>2</v>
      </c>
      <c r="L1058" s="49" t="n">
        <f aca="false">1+(E1058&gt;=Calc!$C$16)+(E1058&gt;=Calc!$C$17)+(E1058&gt;=Calc!$C$18)</f>
        <v>3</v>
      </c>
      <c r="M1058" s="49" t="str">
        <f aca="false">IF(AND(K1058=4,L1058&gt;=3),"Champions",IF(AND(K1058=3,L1058&gt;=3),"Loyal",IF(K1058&gt;=3,"Recent / New",IF(L1058&gt;=3,"At Risk","Hibernating / Lost"))))</f>
        <v>At Risk</v>
      </c>
      <c r="N1058" s="54" t="n">
        <f aca="false">IF(AND(Calc!$C$2&lt;=2009,Calc!$C$3&gt;=2009),F1058,0)+IF(AND(Calc!$C$2&lt;=2010,Calc!$C$3&gt;=2010),G1058,0)+IF(AND(Calc!$C$2&lt;=2011,Calc!$C$3&gt;=2011),H1058,0)</f>
        <v>3362.73</v>
      </c>
      <c r="O1058" s="61" t="n">
        <f aca="false">IF(AND(N1058&gt;0,OR(Calc!$C$4="*",B1058=Calc!$C$4)),N1058+ROW()*0.000000001,0)</f>
        <v>3362.730001058</v>
      </c>
    </row>
    <row r="1059" customFormat="false" ht="15" hidden="false" customHeight="false" outlineLevel="0" collapsed="false">
      <c r="A1059" s="49" t="n">
        <v>13426</v>
      </c>
      <c r="B1059" s="49" t="s">
        <v>189</v>
      </c>
      <c r="C1059" s="63" t="n">
        <v>40156</v>
      </c>
      <c r="D1059" s="63" t="n">
        <v>40886</v>
      </c>
      <c r="E1059" s="49" t="n">
        <v>22</v>
      </c>
      <c r="F1059" s="54" t="n">
        <v>942.27</v>
      </c>
      <c r="G1059" s="54" t="n">
        <v>3920.77</v>
      </c>
      <c r="H1059" s="54" t="n">
        <v>3221.34</v>
      </c>
      <c r="I1059" s="54" t="n">
        <f aca="false">SUM(F1059:H1059)</f>
        <v>8084.38</v>
      </c>
      <c r="J1059" s="49" t="n">
        <f aca="false">Calc!$C$5-D1059</f>
        <v>1</v>
      </c>
      <c r="K1059" s="49" t="n">
        <f aca="false">IF(J1059&lt;=Calc!$C$11,4,IF(J1059&lt;=Calc!$C$12,3,IF(J1059&lt;=Calc!$C$13,2,1)))</f>
        <v>4</v>
      </c>
      <c r="L1059" s="49" t="n">
        <f aca="false">1+(E1059&gt;=Calc!$C$16)+(E1059&gt;=Calc!$C$17)+(E1059&gt;=Calc!$C$18)</f>
        <v>4</v>
      </c>
      <c r="M1059" s="49" t="str">
        <f aca="false">IF(AND(K1059=4,L1059&gt;=3),"Champions",IF(AND(K1059=3,L1059&gt;=3),"Loyal",IF(K1059&gt;=3,"Recent / New",IF(L1059&gt;=3,"At Risk","Hibernating / Lost"))))</f>
        <v>Champions</v>
      </c>
      <c r="N1059" s="54" t="n">
        <f aca="false">IF(AND(Calc!$C$2&lt;=2009,Calc!$C$3&gt;=2009),F1059,0)+IF(AND(Calc!$C$2&lt;=2010,Calc!$C$3&gt;=2010),G1059,0)+IF(AND(Calc!$C$2&lt;=2011,Calc!$C$3&gt;=2011),H1059,0)</f>
        <v>8084.38</v>
      </c>
      <c r="O1059" s="61" t="n">
        <f aca="false">IF(AND(N1059&gt;0,OR(Calc!$C$4="*",B1059=Calc!$C$4)),N1059+ROW()*0.000000001,0)</f>
        <v>8084.380001059</v>
      </c>
    </row>
    <row r="1060" customFormat="false" ht="15" hidden="false" customHeight="false" outlineLevel="0" collapsed="false">
      <c r="A1060" s="49" t="n">
        <v>13427</v>
      </c>
      <c r="B1060" s="49" t="s">
        <v>189</v>
      </c>
      <c r="C1060" s="63" t="n">
        <v>40164</v>
      </c>
      <c r="D1060" s="63" t="n">
        <v>40867</v>
      </c>
      <c r="E1060" s="49" t="n">
        <v>6</v>
      </c>
      <c r="F1060" s="54" t="n">
        <v>96</v>
      </c>
      <c r="G1060" s="54" t="n">
        <v>327.93</v>
      </c>
      <c r="H1060" s="54" t="n">
        <v>582.6</v>
      </c>
      <c r="I1060" s="54" t="n">
        <f aca="false">SUM(F1060:H1060)</f>
        <v>1006.53</v>
      </c>
      <c r="J1060" s="49" t="n">
        <f aca="false">Calc!$C$5-D1060</f>
        <v>20</v>
      </c>
      <c r="K1060" s="49" t="n">
        <f aca="false">IF(J1060&lt;=Calc!$C$11,4,IF(J1060&lt;=Calc!$C$12,3,IF(J1060&lt;=Calc!$C$13,2,1)))</f>
        <v>4</v>
      </c>
      <c r="L1060" s="49" t="n">
        <f aca="false">1+(E1060&gt;=Calc!$C$16)+(E1060&gt;=Calc!$C$17)+(E1060&gt;=Calc!$C$18)</f>
        <v>3</v>
      </c>
      <c r="M1060" s="49" t="str">
        <f aca="false">IF(AND(K1060=4,L1060&gt;=3),"Champions",IF(AND(K1060=3,L1060&gt;=3),"Loyal",IF(K1060&gt;=3,"Recent / New",IF(L1060&gt;=3,"At Risk","Hibernating / Lost"))))</f>
        <v>Champions</v>
      </c>
      <c r="N1060" s="54" t="n">
        <f aca="false">IF(AND(Calc!$C$2&lt;=2009,Calc!$C$3&gt;=2009),F1060,0)+IF(AND(Calc!$C$2&lt;=2010,Calc!$C$3&gt;=2010),G1060,0)+IF(AND(Calc!$C$2&lt;=2011,Calc!$C$3&gt;=2011),H1060,0)</f>
        <v>1006.53</v>
      </c>
      <c r="O1060" s="61" t="n">
        <f aca="false">IF(AND(N1060&gt;0,OR(Calc!$C$4="*",B1060=Calc!$C$4)),N1060+ROW()*0.000000001,0)</f>
        <v>1006.53000106</v>
      </c>
    </row>
    <row r="1061" customFormat="false" ht="15" hidden="false" customHeight="false" outlineLevel="0" collapsed="false">
      <c r="A1061" s="49" t="n">
        <v>13428</v>
      </c>
      <c r="B1061" s="49" t="s">
        <v>189</v>
      </c>
      <c r="C1061" s="63" t="n">
        <v>40372</v>
      </c>
      <c r="D1061" s="63" t="n">
        <v>40876</v>
      </c>
      <c r="E1061" s="49" t="n">
        <v>3</v>
      </c>
      <c r="F1061" s="54" t="n">
        <v>0</v>
      </c>
      <c r="G1061" s="54" t="n">
        <v>276.76</v>
      </c>
      <c r="H1061" s="54" t="n">
        <v>201.78</v>
      </c>
      <c r="I1061" s="54" t="n">
        <f aca="false">SUM(F1061:H1061)</f>
        <v>478.54</v>
      </c>
      <c r="J1061" s="49" t="n">
        <f aca="false">Calc!$C$5-D1061</f>
        <v>11</v>
      </c>
      <c r="K1061" s="49" t="n">
        <f aca="false">IF(J1061&lt;=Calc!$C$11,4,IF(J1061&lt;=Calc!$C$12,3,IF(J1061&lt;=Calc!$C$13,2,1)))</f>
        <v>4</v>
      </c>
      <c r="L1061" s="49" t="n">
        <f aca="false">1+(E1061&gt;=Calc!$C$16)+(E1061&gt;=Calc!$C$17)+(E1061&gt;=Calc!$C$18)</f>
        <v>2</v>
      </c>
      <c r="M1061" s="49" t="str">
        <f aca="false">IF(AND(K1061=4,L1061&gt;=3),"Champions",IF(AND(K1061=3,L1061&gt;=3),"Loyal",IF(K1061&gt;=3,"Recent / New",IF(L1061&gt;=3,"At Risk","Hibernating / Lost"))))</f>
        <v>Recent / New</v>
      </c>
      <c r="N1061" s="54" t="n">
        <f aca="false">IF(AND(Calc!$C$2&lt;=2009,Calc!$C$3&gt;=2009),F1061,0)+IF(AND(Calc!$C$2&lt;=2010,Calc!$C$3&gt;=2010),G1061,0)+IF(AND(Calc!$C$2&lt;=2011,Calc!$C$3&gt;=2011),H1061,0)</f>
        <v>478.54</v>
      </c>
      <c r="O1061" s="61" t="n">
        <f aca="false">IF(AND(N1061&gt;0,OR(Calc!$C$4="*",B1061=Calc!$C$4)),N1061+ROW()*0.000000001,0)</f>
        <v>478.540001061</v>
      </c>
    </row>
    <row r="1062" customFormat="false" ht="15" hidden="false" customHeight="false" outlineLevel="0" collapsed="false">
      <c r="A1062" s="49" t="n">
        <v>13429</v>
      </c>
      <c r="B1062" s="49" t="s">
        <v>189</v>
      </c>
      <c r="C1062" s="63" t="n">
        <v>40811</v>
      </c>
      <c r="D1062" s="63" t="n">
        <v>40876</v>
      </c>
      <c r="E1062" s="49" t="n">
        <v>4</v>
      </c>
      <c r="F1062" s="54" t="n">
        <v>0</v>
      </c>
      <c r="G1062" s="54" t="n">
        <v>0</v>
      </c>
      <c r="H1062" s="54" t="n">
        <v>1006.8</v>
      </c>
      <c r="I1062" s="54" t="n">
        <f aca="false">SUM(F1062:H1062)</f>
        <v>1006.8</v>
      </c>
      <c r="J1062" s="49" t="n">
        <f aca="false">Calc!$C$5-D1062</f>
        <v>11</v>
      </c>
      <c r="K1062" s="49" t="n">
        <f aca="false">IF(J1062&lt;=Calc!$C$11,4,IF(J1062&lt;=Calc!$C$12,3,IF(J1062&lt;=Calc!$C$13,2,1)))</f>
        <v>4</v>
      </c>
      <c r="L1062" s="49" t="n">
        <f aca="false">1+(E1062&gt;=Calc!$C$16)+(E1062&gt;=Calc!$C$17)+(E1062&gt;=Calc!$C$18)</f>
        <v>3</v>
      </c>
      <c r="M1062" s="49" t="str">
        <f aca="false">IF(AND(K1062=4,L1062&gt;=3),"Champions",IF(AND(K1062=3,L1062&gt;=3),"Loyal",IF(K1062&gt;=3,"Recent / New",IF(L1062&gt;=3,"At Risk","Hibernating / Lost"))))</f>
        <v>Champions</v>
      </c>
      <c r="N1062" s="54" t="n">
        <f aca="false">IF(AND(Calc!$C$2&lt;=2009,Calc!$C$3&gt;=2009),F1062,0)+IF(AND(Calc!$C$2&lt;=2010,Calc!$C$3&gt;=2010),G1062,0)+IF(AND(Calc!$C$2&lt;=2011,Calc!$C$3&gt;=2011),H1062,0)</f>
        <v>1006.8</v>
      </c>
      <c r="O1062" s="61" t="n">
        <f aca="false">IF(AND(N1062&gt;0,OR(Calc!$C$4="*",B1062=Calc!$C$4)),N1062+ROW()*0.000000001,0)</f>
        <v>1006.800001062</v>
      </c>
    </row>
    <row r="1063" customFormat="false" ht="15" hidden="false" customHeight="false" outlineLevel="0" collapsed="false">
      <c r="A1063" s="49" t="n">
        <v>13430</v>
      </c>
      <c r="B1063" s="49" t="s">
        <v>189</v>
      </c>
      <c r="C1063" s="63" t="n">
        <v>40800</v>
      </c>
      <c r="D1063" s="63" t="n">
        <v>40868</v>
      </c>
      <c r="E1063" s="49" t="n">
        <v>2</v>
      </c>
      <c r="F1063" s="54" t="n">
        <v>0</v>
      </c>
      <c r="G1063" s="54" t="n">
        <v>0</v>
      </c>
      <c r="H1063" s="54" t="n">
        <v>652.07</v>
      </c>
      <c r="I1063" s="54" t="n">
        <f aca="false">SUM(F1063:H1063)</f>
        <v>652.07</v>
      </c>
      <c r="J1063" s="49" t="n">
        <f aca="false">Calc!$C$5-D1063</f>
        <v>19</v>
      </c>
      <c r="K1063" s="49" t="n">
        <f aca="false">IF(J1063&lt;=Calc!$C$11,4,IF(J1063&lt;=Calc!$C$12,3,IF(J1063&lt;=Calc!$C$13,2,1)))</f>
        <v>4</v>
      </c>
      <c r="L1063" s="49" t="n">
        <f aca="false">1+(E1063&gt;=Calc!$C$16)+(E1063&gt;=Calc!$C$17)+(E1063&gt;=Calc!$C$18)</f>
        <v>2</v>
      </c>
      <c r="M1063" s="49" t="str">
        <f aca="false">IF(AND(K1063=4,L1063&gt;=3),"Champions",IF(AND(K1063=3,L1063&gt;=3),"Loyal",IF(K1063&gt;=3,"Recent / New",IF(L1063&gt;=3,"At Risk","Hibernating / Lost"))))</f>
        <v>Recent / New</v>
      </c>
      <c r="N1063" s="54" t="n">
        <f aca="false">IF(AND(Calc!$C$2&lt;=2009,Calc!$C$3&gt;=2009),F1063,0)+IF(AND(Calc!$C$2&lt;=2010,Calc!$C$3&gt;=2010),G1063,0)+IF(AND(Calc!$C$2&lt;=2011,Calc!$C$3&gt;=2011),H1063,0)</f>
        <v>652.07</v>
      </c>
      <c r="O1063" s="61" t="n">
        <f aca="false">IF(AND(N1063&gt;0,OR(Calc!$C$4="*",B1063=Calc!$C$4)),N1063+ROW()*0.000000001,0)</f>
        <v>652.070001063</v>
      </c>
    </row>
    <row r="1064" customFormat="false" ht="15" hidden="false" customHeight="false" outlineLevel="0" collapsed="false">
      <c r="A1064" s="49" t="n">
        <v>13431</v>
      </c>
      <c r="B1064" s="49" t="s">
        <v>189</v>
      </c>
      <c r="C1064" s="63" t="n">
        <v>40227</v>
      </c>
      <c r="D1064" s="63" t="n">
        <v>40819</v>
      </c>
      <c r="E1064" s="49" t="n">
        <v>8</v>
      </c>
      <c r="F1064" s="54" t="n">
        <v>0</v>
      </c>
      <c r="G1064" s="54" t="n">
        <v>2020.14</v>
      </c>
      <c r="H1064" s="54" t="n">
        <v>1269.1</v>
      </c>
      <c r="I1064" s="54" t="n">
        <f aca="false">SUM(F1064:H1064)</f>
        <v>3289.24</v>
      </c>
      <c r="J1064" s="49" t="n">
        <f aca="false">Calc!$C$5-D1064</f>
        <v>68</v>
      </c>
      <c r="K1064" s="49" t="n">
        <f aca="false">IF(J1064&lt;=Calc!$C$11,4,IF(J1064&lt;=Calc!$C$12,3,IF(J1064&lt;=Calc!$C$13,2,1)))</f>
        <v>3</v>
      </c>
      <c r="L1064" s="49" t="n">
        <f aca="false">1+(E1064&gt;=Calc!$C$16)+(E1064&gt;=Calc!$C$17)+(E1064&gt;=Calc!$C$18)</f>
        <v>4</v>
      </c>
      <c r="M1064" s="49" t="str">
        <f aca="false">IF(AND(K1064=4,L1064&gt;=3),"Champions",IF(AND(K1064=3,L1064&gt;=3),"Loyal",IF(K1064&gt;=3,"Recent / New",IF(L1064&gt;=3,"At Risk","Hibernating / Lost"))))</f>
        <v>Loyal</v>
      </c>
      <c r="N1064" s="54" t="n">
        <f aca="false">IF(AND(Calc!$C$2&lt;=2009,Calc!$C$3&gt;=2009),F1064,0)+IF(AND(Calc!$C$2&lt;=2010,Calc!$C$3&gt;=2010),G1064,0)+IF(AND(Calc!$C$2&lt;=2011,Calc!$C$3&gt;=2011),H1064,0)</f>
        <v>3289.24</v>
      </c>
      <c r="O1064" s="61" t="n">
        <f aca="false">IF(AND(N1064&gt;0,OR(Calc!$C$4="*",B1064=Calc!$C$4)),N1064+ROW()*0.000000001,0)</f>
        <v>3289.240001064</v>
      </c>
    </row>
    <row r="1065" customFormat="false" ht="15" hidden="false" customHeight="false" outlineLevel="0" collapsed="false">
      <c r="A1065" s="49" t="n">
        <v>13432</v>
      </c>
      <c r="B1065" s="49" t="s">
        <v>189</v>
      </c>
      <c r="C1065" s="63" t="n">
        <v>40274</v>
      </c>
      <c r="D1065" s="63" t="n">
        <v>40315</v>
      </c>
      <c r="E1065" s="49" t="n">
        <v>2</v>
      </c>
      <c r="F1065" s="54" t="n">
        <v>0</v>
      </c>
      <c r="G1065" s="54" t="n">
        <v>436.55</v>
      </c>
      <c r="H1065" s="54" t="n">
        <v>0</v>
      </c>
      <c r="I1065" s="54" t="n">
        <f aca="false">SUM(F1065:H1065)</f>
        <v>436.55</v>
      </c>
      <c r="J1065" s="49" t="n">
        <f aca="false">Calc!$C$5-D1065</f>
        <v>572</v>
      </c>
      <c r="K1065" s="49" t="n">
        <f aca="false">IF(J1065&lt;=Calc!$C$11,4,IF(J1065&lt;=Calc!$C$12,3,IF(J1065&lt;=Calc!$C$13,2,1)))</f>
        <v>1</v>
      </c>
      <c r="L1065" s="49" t="n">
        <f aca="false">1+(E1065&gt;=Calc!$C$16)+(E1065&gt;=Calc!$C$17)+(E1065&gt;=Calc!$C$18)</f>
        <v>2</v>
      </c>
      <c r="M1065" s="49" t="str">
        <f aca="false">IF(AND(K1065=4,L1065&gt;=3),"Champions",IF(AND(K1065=3,L1065&gt;=3),"Loyal",IF(K1065&gt;=3,"Recent / New",IF(L1065&gt;=3,"At Risk","Hibernating / Lost"))))</f>
        <v>Hibernating / Lost</v>
      </c>
      <c r="N1065" s="54" t="n">
        <f aca="false">IF(AND(Calc!$C$2&lt;=2009,Calc!$C$3&gt;=2009),F1065,0)+IF(AND(Calc!$C$2&lt;=2010,Calc!$C$3&gt;=2010),G1065,0)+IF(AND(Calc!$C$2&lt;=2011,Calc!$C$3&gt;=2011),H1065,0)</f>
        <v>436.55</v>
      </c>
      <c r="O1065" s="61" t="n">
        <f aca="false">IF(AND(N1065&gt;0,OR(Calc!$C$4="*",B1065=Calc!$C$4)),N1065+ROW()*0.000000001,0)</f>
        <v>436.550001065</v>
      </c>
    </row>
    <row r="1066" customFormat="false" ht="15" hidden="false" customHeight="false" outlineLevel="0" collapsed="false">
      <c r="A1066" s="49" t="n">
        <v>13433</v>
      </c>
      <c r="B1066" s="49" t="s">
        <v>189</v>
      </c>
      <c r="C1066" s="63" t="n">
        <v>40190</v>
      </c>
      <c r="D1066" s="63" t="n">
        <v>40385</v>
      </c>
      <c r="E1066" s="49" t="n">
        <v>4</v>
      </c>
      <c r="F1066" s="54" t="n">
        <v>0</v>
      </c>
      <c r="G1066" s="54" t="n">
        <v>656.87</v>
      </c>
      <c r="H1066" s="54" t="n">
        <v>0</v>
      </c>
      <c r="I1066" s="54" t="n">
        <f aca="false">SUM(F1066:H1066)</f>
        <v>656.87</v>
      </c>
      <c r="J1066" s="49" t="n">
        <f aca="false">Calc!$C$5-D1066</f>
        <v>502</v>
      </c>
      <c r="K1066" s="49" t="n">
        <f aca="false">IF(J1066&lt;=Calc!$C$11,4,IF(J1066&lt;=Calc!$C$12,3,IF(J1066&lt;=Calc!$C$13,2,1)))</f>
        <v>1</v>
      </c>
      <c r="L1066" s="49" t="n">
        <f aca="false">1+(E1066&gt;=Calc!$C$16)+(E1066&gt;=Calc!$C$17)+(E1066&gt;=Calc!$C$18)</f>
        <v>3</v>
      </c>
      <c r="M1066" s="49" t="str">
        <f aca="false">IF(AND(K1066=4,L1066&gt;=3),"Champions",IF(AND(K1066=3,L1066&gt;=3),"Loyal",IF(K1066&gt;=3,"Recent / New",IF(L1066&gt;=3,"At Risk","Hibernating / Lost"))))</f>
        <v>At Risk</v>
      </c>
      <c r="N1066" s="54" t="n">
        <f aca="false">IF(AND(Calc!$C$2&lt;=2009,Calc!$C$3&gt;=2009),F1066,0)+IF(AND(Calc!$C$2&lt;=2010,Calc!$C$3&gt;=2010),G1066,0)+IF(AND(Calc!$C$2&lt;=2011,Calc!$C$3&gt;=2011),H1066,0)</f>
        <v>656.87</v>
      </c>
      <c r="O1066" s="61" t="n">
        <f aca="false">IF(AND(N1066&gt;0,OR(Calc!$C$4="*",B1066=Calc!$C$4)),N1066+ROW()*0.000000001,0)</f>
        <v>656.870001066</v>
      </c>
    </row>
    <row r="1067" customFormat="false" ht="15" hidden="false" customHeight="false" outlineLevel="0" collapsed="false">
      <c r="A1067" s="49" t="n">
        <v>13434</v>
      </c>
      <c r="B1067" s="49" t="s">
        <v>189</v>
      </c>
      <c r="C1067" s="63" t="n">
        <v>40231</v>
      </c>
      <c r="D1067" s="63" t="n">
        <v>40812</v>
      </c>
      <c r="E1067" s="49" t="n">
        <v>5</v>
      </c>
      <c r="F1067" s="54" t="n">
        <v>0</v>
      </c>
      <c r="G1067" s="54" t="n">
        <v>1132.62</v>
      </c>
      <c r="H1067" s="54" t="n">
        <v>534.24</v>
      </c>
      <c r="I1067" s="54" t="n">
        <f aca="false">SUM(F1067:H1067)</f>
        <v>1666.86</v>
      </c>
      <c r="J1067" s="49" t="n">
        <f aca="false">Calc!$C$5-D1067</f>
        <v>75</v>
      </c>
      <c r="K1067" s="49" t="n">
        <f aca="false">IF(J1067&lt;=Calc!$C$11,4,IF(J1067&lt;=Calc!$C$12,3,IF(J1067&lt;=Calc!$C$13,2,1)))</f>
        <v>3</v>
      </c>
      <c r="L1067" s="49" t="n">
        <f aca="false">1+(E1067&gt;=Calc!$C$16)+(E1067&gt;=Calc!$C$17)+(E1067&gt;=Calc!$C$18)</f>
        <v>3</v>
      </c>
      <c r="M1067" s="49" t="str">
        <f aca="false">IF(AND(K1067=4,L1067&gt;=3),"Champions",IF(AND(K1067=3,L1067&gt;=3),"Loyal",IF(K1067&gt;=3,"Recent / New",IF(L1067&gt;=3,"At Risk","Hibernating / Lost"))))</f>
        <v>Loyal</v>
      </c>
      <c r="N1067" s="54" t="n">
        <f aca="false">IF(AND(Calc!$C$2&lt;=2009,Calc!$C$3&gt;=2009),F1067,0)+IF(AND(Calc!$C$2&lt;=2010,Calc!$C$3&gt;=2010),G1067,0)+IF(AND(Calc!$C$2&lt;=2011,Calc!$C$3&gt;=2011),H1067,0)</f>
        <v>1666.86</v>
      </c>
      <c r="O1067" s="61" t="n">
        <f aca="false">IF(AND(N1067&gt;0,OR(Calc!$C$4="*",B1067=Calc!$C$4)),N1067+ROW()*0.000000001,0)</f>
        <v>1666.860001067</v>
      </c>
    </row>
    <row r="1068" customFormat="false" ht="15" hidden="false" customHeight="false" outlineLevel="0" collapsed="false">
      <c r="A1068" s="49" t="n">
        <v>13435</v>
      </c>
      <c r="B1068" s="49" t="s">
        <v>189</v>
      </c>
      <c r="C1068" s="63" t="n">
        <v>40386</v>
      </c>
      <c r="D1068" s="63" t="n">
        <v>40881</v>
      </c>
      <c r="E1068" s="49" t="n">
        <v>9</v>
      </c>
      <c r="F1068" s="54" t="n">
        <v>0</v>
      </c>
      <c r="G1068" s="54" t="n">
        <v>637.44</v>
      </c>
      <c r="H1068" s="54" t="n">
        <v>3794.49</v>
      </c>
      <c r="I1068" s="54" t="n">
        <f aca="false">SUM(F1068:H1068)</f>
        <v>4431.93</v>
      </c>
      <c r="J1068" s="49" t="n">
        <f aca="false">Calc!$C$5-D1068</f>
        <v>6</v>
      </c>
      <c r="K1068" s="49" t="n">
        <f aca="false">IF(J1068&lt;=Calc!$C$11,4,IF(J1068&lt;=Calc!$C$12,3,IF(J1068&lt;=Calc!$C$13,2,1)))</f>
        <v>4</v>
      </c>
      <c r="L1068" s="49" t="n">
        <f aca="false">1+(E1068&gt;=Calc!$C$16)+(E1068&gt;=Calc!$C$17)+(E1068&gt;=Calc!$C$18)</f>
        <v>4</v>
      </c>
      <c r="M1068" s="49" t="str">
        <f aca="false">IF(AND(K1068=4,L1068&gt;=3),"Champions",IF(AND(K1068=3,L1068&gt;=3),"Loyal",IF(K1068&gt;=3,"Recent / New",IF(L1068&gt;=3,"At Risk","Hibernating / Lost"))))</f>
        <v>Champions</v>
      </c>
      <c r="N1068" s="54" t="n">
        <f aca="false">IF(AND(Calc!$C$2&lt;=2009,Calc!$C$3&gt;=2009),F1068,0)+IF(AND(Calc!$C$2&lt;=2010,Calc!$C$3&gt;=2010),G1068,0)+IF(AND(Calc!$C$2&lt;=2011,Calc!$C$3&gt;=2011),H1068,0)</f>
        <v>4431.93</v>
      </c>
      <c r="O1068" s="61" t="n">
        <f aca="false">IF(AND(N1068&gt;0,OR(Calc!$C$4="*",B1068=Calc!$C$4)),N1068+ROW()*0.000000001,0)</f>
        <v>4431.930001068</v>
      </c>
    </row>
    <row r="1069" customFormat="false" ht="15" hidden="false" customHeight="false" outlineLevel="0" collapsed="false">
      <c r="A1069" s="49" t="n">
        <v>13436</v>
      </c>
      <c r="B1069" s="49" t="s">
        <v>189</v>
      </c>
      <c r="C1069" s="63" t="n">
        <v>40885</v>
      </c>
      <c r="D1069" s="63" t="n">
        <v>40885</v>
      </c>
      <c r="E1069" s="49" t="n">
        <v>1</v>
      </c>
      <c r="F1069" s="54" t="n">
        <v>0</v>
      </c>
      <c r="G1069" s="54" t="n">
        <v>0</v>
      </c>
      <c r="H1069" s="54" t="n">
        <v>196.89</v>
      </c>
      <c r="I1069" s="54" t="n">
        <f aca="false">SUM(F1069:H1069)</f>
        <v>196.89</v>
      </c>
      <c r="J1069" s="49" t="n">
        <f aca="false">Calc!$C$5-D1069</f>
        <v>2</v>
      </c>
      <c r="K1069" s="49" t="n">
        <f aca="false">IF(J1069&lt;=Calc!$C$11,4,IF(J1069&lt;=Calc!$C$12,3,IF(J1069&lt;=Calc!$C$13,2,1)))</f>
        <v>4</v>
      </c>
      <c r="L1069" s="49" t="n">
        <f aca="false">1+(E1069&gt;=Calc!$C$16)+(E1069&gt;=Calc!$C$17)+(E1069&gt;=Calc!$C$18)</f>
        <v>1</v>
      </c>
      <c r="M1069" s="49" t="str">
        <f aca="false">IF(AND(K1069=4,L1069&gt;=3),"Champions",IF(AND(K1069=3,L1069&gt;=3),"Loyal",IF(K1069&gt;=3,"Recent / New",IF(L1069&gt;=3,"At Risk","Hibernating / Lost"))))</f>
        <v>Recent / New</v>
      </c>
      <c r="N1069" s="54" t="n">
        <f aca="false">IF(AND(Calc!$C$2&lt;=2009,Calc!$C$3&gt;=2009),F1069,0)+IF(AND(Calc!$C$2&lt;=2010,Calc!$C$3&gt;=2010),G1069,0)+IF(AND(Calc!$C$2&lt;=2011,Calc!$C$3&gt;=2011),H1069,0)</f>
        <v>196.89</v>
      </c>
      <c r="O1069" s="61" t="n">
        <f aca="false">IF(AND(N1069&gt;0,OR(Calc!$C$4="*",B1069=Calc!$C$4)),N1069+ROW()*0.000000001,0)</f>
        <v>196.890001069</v>
      </c>
    </row>
    <row r="1070" customFormat="false" ht="15" hidden="false" customHeight="false" outlineLevel="0" collapsed="false">
      <c r="A1070" s="49" t="n">
        <v>13437</v>
      </c>
      <c r="B1070" s="49" t="s">
        <v>189</v>
      </c>
      <c r="C1070" s="63" t="n">
        <v>40696</v>
      </c>
      <c r="D1070" s="63" t="n">
        <v>40872</v>
      </c>
      <c r="E1070" s="49" t="n">
        <v>7</v>
      </c>
      <c r="F1070" s="54" t="n">
        <v>0</v>
      </c>
      <c r="G1070" s="54" t="n">
        <v>0</v>
      </c>
      <c r="H1070" s="54" t="n">
        <v>3408.06</v>
      </c>
      <c r="I1070" s="54" t="n">
        <f aca="false">SUM(F1070:H1070)</f>
        <v>3408.06</v>
      </c>
      <c r="J1070" s="49" t="n">
        <f aca="false">Calc!$C$5-D1070</f>
        <v>15</v>
      </c>
      <c r="K1070" s="49" t="n">
        <f aca="false">IF(J1070&lt;=Calc!$C$11,4,IF(J1070&lt;=Calc!$C$12,3,IF(J1070&lt;=Calc!$C$13,2,1)))</f>
        <v>4</v>
      </c>
      <c r="L1070" s="49" t="n">
        <f aca="false">1+(E1070&gt;=Calc!$C$16)+(E1070&gt;=Calc!$C$17)+(E1070&gt;=Calc!$C$18)</f>
        <v>3</v>
      </c>
      <c r="M1070" s="49" t="str">
        <f aca="false">IF(AND(K1070=4,L1070&gt;=3),"Champions",IF(AND(K1070=3,L1070&gt;=3),"Loyal",IF(K1070&gt;=3,"Recent / New",IF(L1070&gt;=3,"At Risk","Hibernating / Lost"))))</f>
        <v>Champions</v>
      </c>
      <c r="N1070" s="54" t="n">
        <f aca="false">IF(AND(Calc!$C$2&lt;=2009,Calc!$C$3&gt;=2009),F1070,0)+IF(AND(Calc!$C$2&lt;=2010,Calc!$C$3&gt;=2010),G1070,0)+IF(AND(Calc!$C$2&lt;=2011,Calc!$C$3&gt;=2011),H1070,0)</f>
        <v>3408.06</v>
      </c>
      <c r="O1070" s="61" t="n">
        <f aca="false">IF(AND(N1070&gt;0,OR(Calc!$C$4="*",B1070=Calc!$C$4)),N1070+ROW()*0.000000001,0)</f>
        <v>3408.06000107</v>
      </c>
    </row>
    <row r="1071" customFormat="false" ht="15" hidden="false" customHeight="false" outlineLevel="0" collapsed="false">
      <c r="A1071" s="49" t="n">
        <v>13438</v>
      </c>
      <c r="B1071" s="49" t="s">
        <v>189</v>
      </c>
      <c r="C1071" s="63" t="n">
        <v>40339</v>
      </c>
      <c r="D1071" s="63" t="n">
        <v>40339</v>
      </c>
      <c r="E1071" s="49" t="n">
        <v>1</v>
      </c>
      <c r="F1071" s="54" t="n">
        <v>0</v>
      </c>
      <c r="G1071" s="54" t="n">
        <v>46.5</v>
      </c>
      <c r="H1071" s="54" t="n">
        <v>0</v>
      </c>
      <c r="I1071" s="54" t="n">
        <f aca="false">SUM(F1071:H1071)</f>
        <v>46.5</v>
      </c>
      <c r="J1071" s="49" t="n">
        <f aca="false">Calc!$C$5-D1071</f>
        <v>548</v>
      </c>
      <c r="K1071" s="49" t="n">
        <f aca="false">IF(J1071&lt;=Calc!$C$11,4,IF(J1071&lt;=Calc!$C$12,3,IF(J1071&lt;=Calc!$C$13,2,1)))</f>
        <v>1</v>
      </c>
      <c r="L1071" s="49" t="n">
        <f aca="false">1+(E1071&gt;=Calc!$C$16)+(E1071&gt;=Calc!$C$17)+(E1071&gt;=Calc!$C$18)</f>
        <v>1</v>
      </c>
      <c r="M1071" s="49" t="str">
        <f aca="false">IF(AND(K1071=4,L1071&gt;=3),"Champions",IF(AND(K1071=3,L1071&gt;=3),"Loyal",IF(K1071&gt;=3,"Recent / New",IF(L1071&gt;=3,"At Risk","Hibernating / Lost"))))</f>
        <v>Hibernating / Lost</v>
      </c>
      <c r="N1071" s="54" t="n">
        <f aca="false">IF(AND(Calc!$C$2&lt;=2009,Calc!$C$3&gt;=2009),F1071,0)+IF(AND(Calc!$C$2&lt;=2010,Calc!$C$3&gt;=2010),G1071,0)+IF(AND(Calc!$C$2&lt;=2011,Calc!$C$3&gt;=2011),H1071,0)</f>
        <v>46.5</v>
      </c>
      <c r="O1071" s="61" t="n">
        <f aca="false">IF(AND(N1071&gt;0,OR(Calc!$C$4="*",B1071=Calc!$C$4)),N1071+ROW()*0.000000001,0)</f>
        <v>46.500001071</v>
      </c>
    </row>
    <row r="1072" customFormat="false" ht="15" hidden="false" customHeight="false" outlineLevel="0" collapsed="false">
      <c r="A1072" s="49" t="n">
        <v>13439</v>
      </c>
      <c r="B1072" s="49" t="s">
        <v>189</v>
      </c>
      <c r="C1072" s="63" t="n">
        <v>40360</v>
      </c>
      <c r="D1072" s="63" t="n">
        <v>40631</v>
      </c>
      <c r="E1072" s="49" t="n">
        <v>3</v>
      </c>
      <c r="F1072" s="54" t="n">
        <v>0</v>
      </c>
      <c r="G1072" s="54" t="n">
        <v>702.9</v>
      </c>
      <c r="H1072" s="54" t="n">
        <v>283.71</v>
      </c>
      <c r="I1072" s="54" t="n">
        <f aca="false">SUM(F1072:H1072)</f>
        <v>986.61</v>
      </c>
      <c r="J1072" s="49" t="n">
        <f aca="false">Calc!$C$5-D1072</f>
        <v>256</v>
      </c>
      <c r="K1072" s="49" t="n">
        <f aca="false">IF(J1072&lt;=Calc!$C$11,4,IF(J1072&lt;=Calc!$C$12,3,IF(J1072&lt;=Calc!$C$13,2,1)))</f>
        <v>2</v>
      </c>
      <c r="L1072" s="49" t="n">
        <f aca="false">1+(E1072&gt;=Calc!$C$16)+(E1072&gt;=Calc!$C$17)+(E1072&gt;=Calc!$C$18)</f>
        <v>2</v>
      </c>
      <c r="M1072" s="49" t="str">
        <f aca="false">IF(AND(K1072=4,L1072&gt;=3),"Champions",IF(AND(K1072=3,L1072&gt;=3),"Loyal",IF(K1072&gt;=3,"Recent / New",IF(L1072&gt;=3,"At Risk","Hibernating / Lost"))))</f>
        <v>Hibernating / Lost</v>
      </c>
      <c r="N1072" s="54" t="n">
        <f aca="false">IF(AND(Calc!$C$2&lt;=2009,Calc!$C$3&gt;=2009),F1072,0)+IF(AND(Calc!$C$2&lt;=2010,Calc!$C$3&gt;=2010),G1072,0)+IF(AND(Calc!$C$2&lt;=2011,Calc!$C$3&gt;=2011),H1072,0)</f>
        <v>986.61</v>
      </c>
      <c r="O1072" s="61" t="n">
        <f aca="false">IF(AND(N1072&gt;0,OR(Calc!$C$4="*",B1072=Calc!$C$4)),N1072+ROW()*0.000000001,0)</f>
        <v>986.610001072</v>
      </c>
    </row>
    <row r="1073" customFormat="false" ht="15" hidden="false" customHeight="false" outlineLevel="0" collapsed="false">
      <c r="A1073" s="49" t="n">
        <v>13440</v>
      </c>
      <c r="B1073" s="49" t="s">
        <v>189</v>
      </c>
      <c r="C1073" s="63" t="n">
        <v>40435</v>
      </c>
      <c r="D1073" s="63" t="n">
        <v>40463</v>
      </c>
      <c r="E1073" s="49" t="n">
        <v>7</v>
      </c>
      <c r="F1073" s="54" t="n">
        <v>0</v>
      </c>
      <c r="G1073" s="54" t="n">
        <v>1213.95</v>
      </c>
      <c r="H1073" s="54" t="n">
        <v>0</v>
      </c>
      <c r="I1073" s="54" t="n">
        <f aca="false">SUM(F1073:H1073)</f>
        <v>1213.95</v>
      </c>
      <c r="J1073" s="49" t="n">
        <f aca="false">Calc!$C$5-D1073</f>
        <v>424</v>
      </c>
      <c r="K1073" s="49" t="n">
        <f aca="false">IF(J1073&lt;=Calc!$C$11,4,IF(J1073&lt;=Calc!$C$12,3,IF(J1073&lt;=Calc!$C$13,2,1)))</f>
        <v>1</v>
      </c>
      <c r="L1073" s="49" t="n">
        <f aca="false">1+(E1073&gt;=Calc!$C$16)+(E1073&gt;=Calc!$C$17)+(E1073&gt;=Calc!$C$18)</f>
        <v>3</v>
      </c>
      <c r="M1073" s="49" t="str">
        <f aca="false">IF(AND(K1073=4,L1073&gt;=3),"Champions",IF(AND(K1073=3,L1073&gt;=3),"Loyal",IF(K1073&gt;=3,"Recent / New",IF(L1073&gt;=3,"At Risk","Hibernating / Lost"))))</f>
        <v>At Risk</v>
      </c>
      <c r="N1073" s="54" t="n">
        <f aca="false">IF(AND(Calc!$C$2&lt;=2009,Calc!$C$3&gt;=2009),F1073,0)+IF(AND(Calc!$C$2&lt;=2010,Calc!$C$3&gt;=2010),G1073,0)+IF(AND(Calc!$C$2&lt;=2011,Calc!$C$3&gt;=2011),H1073,0)</f>
        <v>1213.95</v>
      </c>
      <c r="O1073" s="61" t="n">
        <f aca="false">IF(AND(N1073&gt;0,OR(Calc!$C$4="*",B1073=Calc!$C$4)),N1073+ROW()*0.000000001,0)</f>
        <v>1213.950001073</v>
      </c>
    </row>
    <row r="1074" customFormat="false" ht="15" hidden="false" customHeight="false" outlineLevel="0" collapsed="false">
      <c r="A1074" s="49" t="n">
        <v>13441</v>
      </c>
      <c r="B1074" s="49" t="s">
        <v>189</v>
      </c>
      <c r="C1074" s="63" t="n">
        <v>40455</v>
      </c>
      <c r="D1074" s="63" t="n">
        <v>40795</v>
      </c>
      <c r="E1074" s="49" t="n">
        <v>2</v>
      </c>
      <c r="F1074" s="54" t="n">
        <v>0</v>
      </c>
      <c r="G1074" s="54" t="n">
        <v>424.26</v>
      </c>
      <c r="H1074" s="54" t="n">
        <v>296.64</v>
      </c>
      <c r="I1074" s="54" t="n">
        <f aca="false">SUM(F1074:H1074)</f>
        <v>720.9</v>
      </c>
      <c r="J1074" s="49" t="n">
        <f aca="false">Calc!$C$5-D1074</f>
        <v>92</v>
      </c>
      <c r="K1074" s="49" t="n">
        <f aca="false">IF(J1074&lt;=Calc!$C$11,4,IF(J1074&lt;=Calc!$C$12,3,IF(J1074&lt;=Calc!$C$13,2,1)))</f>
        <v>3</v>
      </c>
      <c r="L1074" s="49" t="n">
        <f aca="false">1+(E1074&gt;=Calc!$C$16)+(E1074&gt;=Calc!$C$17)+(E1074&gt;=Calc!$C$18)</f>
        <v>2</v>
      </c>
      <c r="M1074" s="49" t="str">
        <f aca="false">IF(AND(K1074=4,L1074&gt;=3),"Champions",IF(AND(K1074=3,L1074&gt;=3),"Loyal",IF(K1074&gt;=3,"Recent / New",IF(L1074&gt;=3,"At Risk","Hibernating / Lost"))))</f>
        <v>Recent / New</v>
      </c>
      <c r="N1074" s="54" t="n">
        <f aca="false">IF(AND(Calc!$C$2&lt;=2009,Calc!$C$3&gt;=2009),F1074,0)+IF(AND(Calc!$C$2&lt;=2010,Calc!$C$3&gt;=2010),G1074,0)+IF(AND(Calc!$C$2&lt;=2011,Calc!$C$3&gt;=2011),H1074,0)</f>
        <v>720.9</v>
      </c>
      <c r="O1074" s="61" t="n">
        <f aca="false">IF(AND(N1074&gt;0,OR(Calc!$C$4="*",B1074=Calc!$C$4)),N1074+ROW()*0.000000001,0)</f>
        <v>720.900001074</v>
      </c>
    </row>
    <row r="1075" customFormat="false" ht="15" hidden="false" customHeight="false" outlineLevel="0" collapsed="false">
      <c r="A1075" s="49" t="n">
        <v>13442</v>
      </c>
      <c r="B1075" s="49" t="s">
        <v>189</v>
      </c>
      <c r="C1075" s="63" t="n">
        <v>40148</v>
      </c>
      <c r="D1075" s="63" t="n">
        <v>40219</v>
      </c>
      <c r="E1075" s="49" t="n">
        <v>3</v>
      </c>
      <c r="F1075" s="54" t="n">
        <v>198</v>
      </c>
      <c r="G1075" s="54" t="n">
        <v>221.87</v>
      </c>
      <c r="H1075" s="54" t="n">
        <v>0</v>
      </c>
      <c r="I1075" s="54" t="n">
        <f aca="false">SUM(F1075:H1075)</f>
        <v>419.87</v>
      </c>
      <c r="J1075" s="49" t="n">
        <f aca="false">Calc!$C$5-D1075</f>
        <v>668</v>
      </c>
      <c r="K1075" s="49" t="n">
        <f aca="false">IF(J1075&lt;=Calc!$C$11,4,IF(J1075&lt;=Calc!$C$12,3,IF(J1075&lt;=Calc!$C$13,2,1)))</f>
        <v>1</v>
      </c>
      <c r="L1075" s="49" t="n">
        <f aca="false">1+(E1075&gt;=Calc!$C$16)+(E1075&gt;=Calc!$C$17)+(E1075&gt;=Calc!$C$18)</f>
        <v>2</v>
      </c>
      <c r="M1075" s="49" t="str">
        <f aca="false">IF(AND(K1075=4,L1075&gt;=3),"Champions",IF(AND(K1075=3,L1075&gt;=3),"Loyal",IF(K1075&gt;=3,"Recent / New",IF(L1075&gt;=3,"At Risk","Hibernating / Lost"))))</f>
        <v>Hibernating / Lost</v>
      </c>
      <c r="N1075" s="54" t="n">
        <f aca="false">IF(AND(Calc!$C$2&lt;=2009,Calc!$C$3&gt;=2009),F1075,0)+IF(AND(Calc!$C$2&lt;=2010,Calc!$C$3&gt;=2010),G1075,0)+IF(AND(Calc!$C$2&lt;=2011,Calc!$C$3&gt;=2011),H1075,0)</f>
        <v>419.87</v>
      </c>
      <c r="O1075" s="61" t="n">
        <f aca="false">IF(AND(N1075&gt;0,OR(Calc!$C$4="*",B1075=Calc!$C$4)),N1075+ROW()*0.000000001,0)</f>
        <v>419.870001075</v>
      </c>
    </row>
    <row r="1076" customFormat="false" ht="15" hidden="false" customHeight="false" outlineLevel="0" collapsed="false">
      <c r="A1076" s="49" t="n">
        <v>13443</v>
      </c>
      <c r="B1076" s="49" t="s">
        <v>189</v>
      </c>
      <c r="C1076" s="63" t="n">
        <v>40209</v>
      </c>
      <c r="D1076" s="63" t="n">
        <v>40438</v>
      </c>
      <c r="E1076" s="49" t="n">
        <v>6</v>
      </c>
      <c r="F1076" s="54" t="n">
        <v>0</v>
      </c>
      <c r="G1076" s="54" t="n">
        <v>1236.92</v>
      </c>
      <c r="H1076" s="54" t="n">
        <v>0</v>
      </c>
      <c r="I1076" s="54" t="n">
        <f aca="false">SUM(F1076:H1076)</f>
        <v>1236.92</v>
      </c>
      <c r="J1076" s="49" t="n">
        <f aca="false">Calc!$C$5-D1076</f>
        <v>449</v>
      </c>
      <c r="K1076" s="49" t="n">
        <f aca="false">IF(J1076&lt;=Calc!$C$11,4,IF(J1076&lt;=Calc!$C$12,3,IF(J1076&lt;=Calc!$C$13,2,1)))</f>
        <v>1</v>
      </c>
      <c r="L1076" s="49" t="n">
        <f aca="false">1+(E1076&gt;=Calc!$C$16)+(E1076&gt;=Calc!$C$17)+(E1076&gt;=Calc!$C$18)</f>
        <v>3</v>
      </c>
      <c r="M1076" s="49" t="str">
        <f aca="false">IF(AND(K1076=4,L1076&gt;=3),"Champions",IF(AND(K1076=3,L1076&gt;=3),"Loyal",IF(K1076&gt;=3,"Recent / New",IF(L1076&gt;=3,"At Risk","Hibernating / Lost"))))</f>
        <v>At Risk</v>
      </c>
      <c r="N1076" s="54" t="n">
        <f aca="false">IF(AND(Calc!$C$2&lt;=2009,Calc!$C$3&gt;=2009),F1076,0)+IF(AND(Calc!$C$2&lt;=2010,Calc!$C$3&gt;=2010),G1076,0)+IF(AND(Calc!$C$2&lt;=2011,Calc!$C$3&gt;=2011),H1076,0)</f>
        <v>1236.92</v>
      </c>
      <c r="O1076" s="61" t="n">
        <f aca="false">IF(AND(N1076&gt;0,OR(Calc!$C$4="*",B1076=Calc!$C$4)),N1076+ROW()*0.000000001,0)</f>
        <v>1236.920001076</v>
      </c>
    </row>
    <row r="1077" customFormat="false" ht="15" hidden="false" customHeight="false" outlineLevel="0" collapsed="false">
      <c r="A1077" s="49" t="n">
        <v>13444</v>
      </c>
      <c r="B1077" s="49" t="s">
        <v>189</v>
      </c>
      <c r="C1077" s="63" t="n">
        <v>40380</v>
      </c>
      <c r="D1077" s="63" t="n">
        <v>40512</v>
      </c>
      <c r="E1077" s="49" t="n">
        <v>2</v>
      </c>
      <c r="F1077" s="54" t="n">
        <v>0</v>
      </c>
      <c r="G1077" s="54" t="n">
        <v>619.08</v>
      </c>
      <c r="H1077" s="54" t="n">
        <v>0</v>
      </c>
      <c r="I1077" s="54" t="n">
        <f aca="false">SUM(F1077:H1077)</f>
        <v>619.08</v>
      </c>
      <c r="J1077" s="49" t="n">
        <f aca="false">Calc!$C$5-D1077</f>
        <v>375</v>
      </c>
      <c r="K1077" s="49" t="n">
        <f aca="false">IF(J1077&lt;=Calc!$C$11,4,IF(J1077&lt;=Calc!$C$12,3,IF(J1077&lt;=Calc!$C$13,2,1)))</f>
        <v>2</v>
      </c>
      <c r="L1077" s="49" t="n">
        <f aca="false">1+(E1077&gt;=Calc!$C$16)+(E1077&gt;=Calc!$C$17)+(E1077&gt;=Calc!$C$18)</f>
        <v>2</v>
      </c>
      <c r="M1077" s="49" t="str">
        <f aca="false">IF(AND(K1077=4,L1077&gt;=3),"Champions",IF(AND(K1077=3,L1077&gt;=3),"Loyal",IF(K1077&gt;=3,"Recent / New",IF(L1077&gt;=3,"At Risk","Hibernating / Lost"))))</f>
        <v>Hibernating / Lost</v>
      </c>
      <c r="N1077" s="54" t="n">
        <f aca="false">IF(AND(Calc!$C$2&lt;=2009,Calc!$C$3&gt;=2009),F1077,0)+IF(AND(Calc!$C$2&lt;=2010,Calc!$C$3&gt;=2010),G1077,0)+IF(AND(Calc!$C$2&lt;=2011,Calc!$C$3&gt;=2011),H1077,0)</f>
        <v>619.08</v>
      </c>
      <c r="O1077" s="61" t="n">
        <f aca="false">IF(AND(N1077&gt;0,OR(Calc!$C$4="*",B1077=Calc!$C$4)),N1077+ROW()*0.000000001,0)</f>
        <v>619.080001077</v>
      </c>
    </row>
    <row r="1078" customFormat="false" ht="15" hidden="false" customHeight="false" outlineLevel="0" collapsed="false">
      <c r="A1078" s="49" t="n">
        <v>13445</v>
      </c>
      <c r="B1078" s="49" t="s">
        <v>189</v>
      </c>
      <c r="C1078" s="63" t="n">
        <v>40260</v>
      </c>
      <c r="D1078" s="63" t="n">
        <v>40260</v>
      </c>
      <c r="E1078" s="49" t="n">
        <v>1</v>
      </c>
      <c r="F1078" s="54" t="n">
        <v>0</v>
      </c>
      <c r="G1078" s="54" t="n">
        <v>241.9</v>
      </c>
      <c r="H1078" s="54" t="n">
        <v>0</v>
      </c>
      <c r="I1078" s="54" t="n">
        <f aca="false">SUM(F1078:H1078)</f>
        <v>241.9</v>
      </c>
      <c r="J1078" s="49" t="n">
        <f aca="false">Calc!$C$5-D1078</f>
        <v>627</v>
      </c>
      <c r="K1078" s="49" t="n">
        <f aca="false">IF(J1078&lt;=Calc!$C$11,4,IF(J1078&lt;=Calc!$C$12,3,IF(J1078&lt;=Calc!$C$13,2,1)))</f>
        <v>1</v>
      </c>
      <c r="L1078" s="49" t="n">
        <f aca="false">1+(E1078&gt;=Calc!$C$16)+(E1078&gt;=Calc!$C$17)+(E1078&gt;=Calc!$C$18)</f>
        <v>1</v>
      </c>
      <c r="M1078" s="49" t="str">
        <f aca="false">IF(AND(K1078=4,L1078&gt;=3),"Champions",IF(AND(K1078=3,L1078&gt;=3),"Loyal",IF(K1078&gt;=3,"Recent / New",IF(L1078&gt;=3,"At Risk","Hibernating / Lost"))))</f>
        <v>Hibernating / Lost</v>
      </c>
      <c r="N1078" s="54" t="n">
        <f aca="false">IF(AND(Calc!$C$2&lt;=2009,Calc!$C$3&gt;=2009),F1078,0)+IF(AND(Calc!$C$2&lt;=2010,Calc!$C$3&gt;=2010),G1078,0)+IF(AND(Calc!$C$2&lt;=2011,Calc!$C$3&gt;=2011),H1078,0)</f>
        <v>241.9</v>
      </c>
      <c r="O1078" s="61" t="n">
        <f aca="false">IF(AND(N1078&gt;0,OR(Calc!$C$4="*",B1078=Calc!$C$4)),N1078+ROW()*0.000000001,0)</f>
        <v>241.900001078</v>
      </c>
    </row>
    <row r="1079" customFormat="false" ht="15" hidden="false" customHeight="false" outlineLevel="0" collapsed="false">
      <c r="A1079" s="49" t="n">
        <v>13446</v>
      </c>
      <c r="B1079" s="49" t="s">
        <v>189</v>
      </c>
      <c r="C1079" s="63" t="n">
        <v>40223</v>
      </c>
      <c r="D1079" s="63" t="n">
        <v>40456</v>
      </c>
      <c r="E1079" s="49" t="n">
        <v>11</v>
      </c>
      <c r="F1079" s="54" t="n">
        <v>0</v>
      </c>
      <c r="G1079" s="54" t="n">
        <v>3613.27</v>
      </c>
      <c r="H1079" s="54" t="n">
        <v>0</v>
      </c>
      <c r="I1079" s="54" t="n">
        <f aca="false">SUM(F1079:H1079)</f>
        <v>3613.27</v>
      </c>
      <c r="J1079" s="49" t="n">
        <f aca="false">Calc!$C$5-D1079</f>
        <v>431</v>
      </c>
      <c r="K1079" s="49" t="n">
        <f aca="false">IF(J1079&lt;=Calc!$C$11,4,IF(J1079&lt;=Calc!$C$12,3,IF(J1079&lt;=Calc!$C$13,2,1)))</f>
        <v>1</v>
      </c>
      <c r="L1079" s="49" t="n">
        <f aca="false">1+(E1079&gt;=Calc!$C$16)+(E1079&gt;=Calc!$C$17)+(E1079&gt;=Calc!$C$18)</f>
        <v>4</v>
      </c>
      <c r="M1079" s="49" t="str">
        <f aca="false">IF(AND(K1079=4,L1079&gt;=3),"Champions",IF(AND(K1079=3,L1079&gt;=3),"Loyal",IF(K1079&gt;=3,"Recent / New",IF(L1079&gt;=3,"At Risk","Hibernating / Lost"))))</f>
        <v>At Risk</v>
      </c>
      <c r="N1079" s="54" t="n">
        <f aca="false">IF(AND(Calc!$C$2&lt;=2009,Calc!$C$3&gt;=2009),F1079,0)+IF(AND(Calc!$C$2&lt;=2010,Calc!$C$3&gt;=2010),G1079,0)+IF(AND(Calc!$C$2&lt;=2011,Calc!$C$3&gt;=2011),H1079,0)</f>
        <v>3613.27</v>
      </c>
      <c r="O1079" s="61" t="n">
        <f aca="false">IF(AND(N1079&gt;0,OR(Calc!$C$4="*",B1079=Calc!$C$4)),N1079+ROW()*0.000000001,0)</f>
        <v>3613.270001079</v>
      </c>
    </row>
    <row r="1080" customFormat="false" ht="15" hidden="false" customHeight="false" outlineLevel="0" collapsed="false">
      <c r="A1080" s="49" t="n">
        <v>13447</v>
      </c>
      <c r="B1080" s="49" t="s">
        <v>189</v>
      </c>
      <c r="C1080" s="63" t="n">
        <v>40851</v>
      </c>
      <c r="D1080" s="63" t="n">
        <v>40863</v>
      </c>
      <c r="E1080" s="49" t="n">
        <v>3</v>
      </c>
      <c r="F1080" s="54" t="n">
        <v>0</v>
      </c>
      <c r="G1080" s="54" t="n">
        <v>0</v>
      </c>
      <c r="H1080" s="54" t="n">
        <v>1104.23</v>
      </c>
      <c r="I1080" s="54" t="n">
        <f aca="false">SUM(F1080:H1080)</f>
        <v>1104.23</v>
      </c>
      <c r="J1080" s="49" t="n">
        <f aca="false">Calc!$C$5-D1080</f>
        <v>24</v>
      </c>
      <c r="K1080" s="49" t="n">
        <f aca="false">IF(J1080&lt;=Calc!$C$11,4,IF(J1080&lt;=Calc!$C$12,3,IF(J1080&lt;=Calc!$C$13,2,1)))</f>
        <v>4</v>
      </c>
      <c r="L1080" s="49" t="n">
        <f aca="false">1+(E1080&gt;=Calc!$C$16)+(E1080&gt;=Calc!$C$17)+(E1080&gt;=Calc!$C$18)</f>
        <v>2</v>
      </c>
      <c r="M1080" s="49" t="str">
        <f aca="false">IF(AND(K1080=4,L1080&gt;=3),"Champions",IF(AND(K1080=3,L1080&gt;=3),"Loyal",IF(K1080&gt;=3,"Recent / New",IF(L1080&gt;=3,"At Risk","Hibernating / Lost"))))</f>
        <v>Recent / New</v>
      </c>
      <c r="N1080" s="54" t="n">
        <f aca="false">IF(AND(Calc!$C$2&lt;=2009,Calc!$C$3&gt;=2009),F1080,0)+IF(AND(Calc!$C$2&lt;=2010,Calc!$C$3&gt;=2010),G1080,0)+IF(AND(Calc!$C$2&lt;=2011,Calc!$C$3&gt;=2011),H1080,0)</f>
        <v>1104.23</v>
      </c>
      <c r="O1080" s="61" t="n">
        <f aca="false">IF(AND(N1080&gt;0,OR(Calc!$C$4="*",B1080=Calc!$C$4)),N1080+ROW()*0.000000001,0)</f>
        <v>1104.23000108</v>
      </c>
    </row>
    <row r="1081" customFormat="false" ht="15" hidden="false" customHeight="false" outlineLevel="0" collapsed="false">
      <c r="A1081" s="49" t="n">
        <v>13448</v>
      </c>
      <c r="B1081" s="49" t="s">
        <v>189</v>
      </c>
      <c r="C1081" s="63" t="n">
        <v>40153</v>
      </c>
      <c r="D1081" s="63" t="n">
        <v>40870</v>
      </c>
      <c r="E1081" s="49" t="n">
        <v>12</v>
      </c>
      <c r="F1081" s="54" t="n">
        <v>1145.09</v>
      </c>
      <c r="G1081" s="54" t="n">
        <v>4494.98</v>
      </c>
      <c r="H1081" s="54" t="n">
        <v>2672.45</v>
      </c>
      <c r="I1081" s="54" t="n">
        <f aca="false">SUM(F1081:H1081)</f>
        <v>8312.52</v>
      </c>
      <c r="J1081" s="49" t="n">
        <f aca="false">Calc!$C$5-D1081</f>
        <v>17</v>
      </c>
      <c r="K1081" s="49" t="n">
        <f aca="false">IF(J1081&lt;=Calc!$C$11,4,IF(J1081&lt;=Calc!$C$12,3,IF(J1081&lt;=Calc!$C$13,2,1)))</f>
        <v>4</v>
      </c>
      <c r="L1081" s="49" t="n">
        <f aca="false">1+(E1081&gt;=Calc!$C$16)+(E1081&gt;=Calc!$C$17)+(E1081&gt;=Calc!$C$18)</f>
        <v>4</v>
      </c>
      <c r="M1081" s="49" t="str">
        <f aca="false">IF(AND(K1081=4,L1081&gt;=3),"Champions",IF(AND(K1081=3,L1081&gt;=3),"Loyal",IF(K1081&gt;=3,"Recent / New",IF(L1081&gt;=3,"At Risk","Hibernating / Lost"))))</f>
        <v>Champions</v>
      </c>
      <c r="N1081" s="54" t="n">
        <f aca="false">IF(AND(Calc!$C$2&lt;=2009,Calc!$C$3&gt;=2009),F1081,0)+IF(AND(Calc!$C$2&lt;=2010,Calc!$C$3&gt;=2010),G1081,0)+IF(AND(Calc!$C$2&lt;=2011,Calc!$C$3&gt;=2011),H1081,0)</f>
        <v>8312.52</v>
      </c>
      <c r="O1081" s="61" t="n">
        <f aca="false">IF(AND(N1081&gt;0,OR(Calc!$C$4="*",B1081=Calc!$C$4)),N1081+ROW()*0.000000001,0)</f>
        <v>8312.520001081</v>
      </c>
    </row>
    <row r="1082" customFormat="false" ht="15" hidden="false" customHeight="false" outlineLevel="0" collapsed="false">
      <c r="A1082" s="49" t="n">
        <v>13449</v>
      </c>
      <c r="B1082" s="49" t="s">
        <v>189</v>
      </c>
      <c r="C1082" s="63" t="n">
        <v>40863</v>
      </c>
      <c r="D1082" s="63" t="n">
        <v>40863</v>
      </c>
      <c r="E1082" s="49" t="n">
        <v>1</v>
      </c>
      <c r="F1082" s="54" t="n">
        <v>0</v>
      </c>
      <c r="G1082" s="54" t="n">
        <v>0</v>
      </c>
      <c r="H1082" s="54" t="n">
        <v>291.88</v>
      </c>
      <c r="I1082" s="54" t="n">
        <f aca="false">SUM(F1082:H1082)</f>
        <v>291.88</v>
      </c>
      <c r="J1082" s="49" t="n">
        <f aca="false">Calc!$C$5-D1082</f>
        <v>24</v>
      </c>
      <c r="K1082" s="49" t="n">
        <f aca="false">IF(J1082&lt;=Calc!$C$11,4,IF(J1082&lt;=Calc!$C$12,3,IF(J1082&lt;=Calc!$C$13,2,1)))</f>
        <v>4</v>
      </c>
      <c r="L1082" s="49" t="n">
        <f aca="false">1+(E1082&gt;=Calc!$C$16)+(E1082&gt;=Calc!$C$17)+(E1082&gt;=Calc!$C$18)</f>
        <v>1</v>
      </c>
      <c r="M1082" s="49" t="str">
        <f aca="false">IF(AND(K1082=4,L1082&gt;=3),"Champions",IF(AND(K1082=3,L1082&gt;=3),"Loyal",IF(K1082&gt;=3,"Recent / New",IF(L1082&gt;=3,"At Risk","Hibernating / Lost"))))</f>
        <v>Recent / New</v>
      </c>
      <c r="N1082" s="54" t="n">
        <f aca="false">IF(AND(Calc!$C$2&lt;=2009,Calc!$C$3&gt;=2009),F1082,0)+IF(AND(Calc!$C$2&lt;=2010,Calc!$C$3&gt;=2010),G1082,0)+IF(AND(Calc!$C$2&lt;=2011,Calc!$C$3&gt;=2011),H1082,0)</f>
        <v>291.88</v>
      </c>
      <c r="O1082" s="61" t="n">
        <f aca="false">IF(AND(N1082&gt;0,OR(Calc!$C$4="*",B1082=Calc!$C$4)),N1082+ROW()*0.000000001,0)</f>
        <v>291.880001082</v>
      </c>
    </row>
    <row r="1083" customFormat="false" ht="15" hidden="false" customHeight="false" outlineLevel="0" collapsed="false">
      <c r="A1083" s="49" t="n">
        <v>13450</v>
      </c>
      <c r="B1083" s="49" t="s">
        <v>189</v>
      </c>
      <c r="C1083" s="63" t="n">
        <v>40283</v>
      </c>
      <c r="D1083" s="63" t="n">
        <v>40860</v>
      </c>
      <c r="E1083" s="49" t="n">
        <v>13</v>
      </c>
      <c r="F1083" s="54" t="n">
        <v>0</v>
      </c>
      <c r="G1083" s="54" t="n">
        <v>2073.82</v>
      </c>
      <c r="H1083" s="54" t="n">
        <v>2043.72</v>
      </c>
      <c r="I1083" s="54" t="n">
        <f aca="false">SUM(F1083:H1083)</f>
        <v>4117.54</v>
      </c>
      <c r="J1083" s="49" t="n">
        <f aca="false">Calc!$C$5-D1083</f>
        <v>27</v>
      </c>
      <c r="K1083" s="49" t="n">
        <f aca="false">IF(J1083&lt;=Calc!$C$11,4,IF(J1083&lt;=Calc!$C$12,3,IF(J1083&lt;=Calc!$C$13,2,1)))</f>
        <v>3</v>
      </c>
      <c r="L1083" s="49" t="n">
        <f aca="false">1+(E1083&gt;=Calc!$C$16)+(E1083&gt;=Calc!$C$17)+(E1083&gt;=Calc!$C$18)</f>
        <v>4</v>
      </c>
      <c r="M1083" s="49" t="str">
        <f aca="false">IF(AND(K1083=4,L1083&gt;=3),"Champions",IF(AND(K1083=3,L1083&gt;=3),"Loyal",IF(K1083&gt;=3,"Recent / New",IF(L1083&gt;=3,"At Risk","Hibernating / Lost"))))</f>
        <v>Loyal</v>
      </c>
      <c r="N1083" s="54" t="n">
        <f aca="false">IF(AND(Calc!$C$2&lt;=2009,Calc!$C$3&gt;=2009),F1083,0)+IF(AND(Calc!$C$2&lt;=2010,Calc!$C$3&gt;=2010),G1083,0)+IF(AND(Calc!$C$2&lt;=2011,Calc!$C$3&gt;=2011),H1083,0)</f>
        <v>4117.54</v>
      </c>
      <c r="O1083" s="61" t="n">
        <f aca="false">IF(AND(N1083&gt;0,OR(Calc!$C$4="*",B1083=Calc!$C$4)),N1083+ROW()*0.000000001,0)</f>
        <v>4117.540001083</v>
      </c>
    </row>
    <row r="1084" customFormat="false" ht="15" hidden="false" customHeight="false" outlineLevel="0" collapsed="false">
      <c r="A1084" s="49" t="n">
        <v>13451</v>
      </c>
      <c r="B1084" s="49" t="s">
        <v>189</v>
      </c>
      <c r="C1084" s="63" t="n">
        <v>40258</v>
      </c>
      <c r="D1084" s="63" t="n">
        <v>40860</v>
      </c>
      <c r="E1084" s="49" t="n">
        <v>11</v>
      </c>
      <c r="F1084" s="54" t="n">
        <v>0</v>
      </c>
      <c r="G1084" s="54" t="n">
        <v>4179.41</v>
      </c>
      <c r="H1084" s="54" t="n">
        <v>2838.56</v>
      </c>
      <c r="I1084" s="54" t="n">
        <f aca="false">SUM(F1084:H1084)</f>
        <v>7017.97</v>
      </c>
      <c r="J1084" s="49" t="n">
        <f aca="false">Calc!$C$5-D1084</f>
        <v>27</v>
      </c>
      <c r="K1084" s="49" t="n">
        <f aca="false">IF(J1084&lt;=Calc!$C$11,4,IF(J1084&lt;=Calc!$C$12,3,IF(J1084&lt;=Calc!$C$13,2,1)))</f>
        <v>3</v>
      </c>
      <c r="L1084" s="49" t="n">
        <f aca="false">1+(E1084&gt;=Calc!$C$16)+(E1084&gt;=Calc!$C$17)+(E1084&gt;=Calc!$C$18)</f>
        <v>4</v>
      </c>
      <c r="M1084" s="49" t="str">
        <f aca="false">IF(AND(K1084=4,L1084&gt;=3),"Champions",IF(AND(K1084=3,L1084&gt;=3),"Loyal",IF(K1084&gt;=3,"Recent / New",IF(L1084&gt;=3,"At Risk","Hibernating / Lost"))))</f>
        <v>Loyal</v>
      </c>
      <c r="N1084" s="54" t="n">
        <f aca="false">IF(AND(Calc!$C$2&lt;=2009,Calc!$C$3&gt;=2009),F1084,0)+IF(AND(Calc!$C$2&lt;=2010,Calc!$C$3&gt;=2010),G1084,0)+IF(AND(Calc!$C$2&lt;=2011,Calc!$C$3&gt;=2011),H1084,0)</f>
        <v>7017.97</v>
      </c>
      <c r="O1084" s="61" t="n">
        <f aca="false">IF(AND(N1084&gt;0,OR(Calc!$C$4="*",B1084=Calc!$C$4)),N1084+ROW()*0.000000001,0)</f>
        <v>7017.970001084</v>
      </c>
    </row>
    <row r="1085" customFormat="false" ht="15" hidden="false" customHeight="false" outlineLevel="0" collapsed="false">
      <c r="A1085" s="49" t="n">
        <v>13452</v>
      </c>
      <c r="B1085" s="49" t="s">
        <v>189</v>
      </c>
      <c r="C1085" s="63" t="n">
        <v>40414</v>
      </c>
      <c r="D1085" s="63" t="n">
        <v>40627</v>
      </c>
      <c r="E1085" s="49" t="n">
        <v>3</v>
      </c>
      <c r="F1085" s="54" t="n">
        <v>0</v>
      </c>
      <c r="G1085" s="54" t="n">
        <v>139.8</v>
      </c>
      <c r="H1085" s="54" t="n">
        <v>590</v>
      </c>
      <c r="I1085" s="54" t="n">
        <f aca="false">SUM(F1085:H1085)</f>
        <v>729.8</v>
      </c>
      <c r="J1085" s="49" t="n">
        <f aca="false">Calc!$C$5-D1085</f>
        <v>260</v>
      </c>
      <c r="K1085" s="49" t="n">
        <f aca="false">IF(J1085&lt;=Calc!$C$11,4,IF(J1085&lt;=Calc!$C$12,3,IF(J1085&lt;=Calc!$C$13,2,1)))</f>
        <v>2</v>
      </c>
      <c r="L1085" s="49" t="n">
        <f aca="false">1+(E1085&gt;=Calc!$C$16)+(E1085&gt;=Calc!$C$17)+(E1085&gt;=Calc!$C$18)</f>
        <v>2</v>
      </c>
      <c r="M1085" s="49" t="str">
        <f aca="false">IF(AND(K1085=4,L1085&gt;=3),"Champions",IF(AND(K1085=3,L1085&gt;=3),"Loyal",IF(K1085&gt;=3,"Recent / New",IF(L1085&gt;=3,"At Risk","Hibernating / Lost"))))</f>
        <v>Hibernating / Lost</v>
      </c>
      <c r="N1085" s="54" t="n">
        <f aca="false">IF(AND(Calc!$C$2&lt;=2009,Calc!$C$3&gt;=2009),F1085,0)+IF(AND(Calc!$C$2&lt;=2010,Calc!$C$3&gt;=2010),G1085,0)+IF(AND(Calc!$C$2&lt;=2011,Calc!$C$3&gt;=2011),H1085,0)</f>
        <v>729.8</v>
      </c>
      <c r="O1085" s="61" t="n">
        <f aca="false">IF(AND(N1085&gt;0,OR(Calc!$C$4="*",B1085=Calc!$C$4)),N1085+ROW()*0.000000001,0)</f>
        <v>729.800001085</v>
      </c>
    </row>
    <row r="1086" customFormat="false" ht="15" hidden="false" customHeight="false" outlineLevel="0" collapsed="false">
      <c r="A1086" s="49" t="n">
        <v>13453</v>
      </c>
      <c r="B1086" s="49" t="s">
        <v>189</v>
      </c>
      <c r="C1086" s="63" t="n">
        <v>40484</v>
      </c>
      <c r="D1086" s="63" t="n">
        <v>40721</v>
      </c>
      <c r="E1086" s="49" t="n">
        <v>3</v>
      </c>
      <c r="F1086" s="54" t="n">
        <v>0</v>
      </c>
      <c r="G1086" s="54" t="n">
        <v>402.01</v>
      </c>
      <c r="H1086" s="54" t="n">
        <v>356.98</v>
      </c>
      <c r="I1086" s="54" t="n">
        <f aca="false">SUM(F1086:H1086)</f>
        <v>758.99</v>
      </c>
      <c r="J1086" s="49" t="n">
        <f aca="false">Calc!$C$5-D1086</f>
        <v>166</v>
      </c>
      <c r="K1086" s="49" t="n">
        <f aca="false">IF(J1086&lt;=Calc!$C$11,4,IF(J1086&lt;=Calc!$C$12,3,IF(J1086&lt;=Calc!$C$13,2,1)))</f>
        <v>2</v>
      </c>
      <c r="L1086" s="49" t="n">
        <f aca="false">1+(E1086&gt;=Calc!$C$16)+(E1086&gt;=Calc!$C$17)+(E1086&gt;=Calc!$C$18)</f>
        <v>2</v>
      </c>
      <c r="M1086" s="49" t="str">
        <f aca="false">IF(AND(K1086=4,L1086&gt;=3),"Champions",IF(AND(K1086=3,L1086&gt;=3),"Loyal",IF(K1086&gt;=3,"Recent / New",IF(L1086&gt;=3,"At Risk","Hibernating / Lost"))))</f>
        <v>Hibernating / Lost</v>
      </c>
      <c r="N1086" s="54" t="n">
        <f aca="false">IF(AND(Calc!$C$2&lt;=2009,Calc!$C$3&gt;=2009),F1086,0)+IF(AND(Calc!$C$2&lt;=2010,Calc!$C$3&gt;=2010),G1086,0)+IF(AND(Calc!$C$2&lt;=2011,Calc!$C$3&gt;=2011),H1086,0)</f>
        <v>758.99</v>
      </c>
      <c r="O1086" s="61" t="n">
        <f aca="false">IF(AND(N1086&gt;0,OR(Calc!$C$4="*",B1086=Calc!$C$4)),N1086+ROW()*0.000000001,0)</f>
        <v>758.990001086</v>
      </c>
    </row>
    <row r="1087" customFormat="false" ht="15" hidden="false" customHeight="false" outlineLevel="0" collapsed="false">
      <c r="A1087" s="49" t="n">
        <v>13454</v>
      </c>
      <c r="B1087" s="49" t="s">
        <v>189</v>
      </c>
      <c r="C1087" s="63" t="n">
        <v>40245</v>
      </c>
      <c r="D1087" s="63" t="n">
        <v>40245</v>
      </c>
      <c r="E1087" s="49" t="n">
        <v>1</v>
      </c>
      <c r="F1087" s="54" t="n">
        <v>0</v>
      </c>
      <c r="G1087" s="54" t="n">
        <v>219.87</v>
      </c>
      <c r="H1087" s="54" t="n">
        <v>0</v>
      </c>
      <c r="I1087" s="54" t="n">
        <f aca="false">SUM(F1087:H1087)</f>
        <v>219.87</v>
      </c>
      <c r="J1087" s="49" t="n">
        <f aca="false">Calc!$C$5-D1087</f>
        <v>642</v>
      </c>
      <c r="K1087" s="49" t="n">
        <f aca="false">IF(J1087&lt;=Calc!$C$11,4,IF(J1087&lt;=Calc!$C$12,3,IF(J1087&lt;=Calc!$C$13,2,1)))</f>
        <v>1</v>
      </c>
      <c r="L1087" s="49" t="n">
        <f aca="false">1+(E1087&gt;=Calc!$C$16)+(E1087&gt;=Calc!$C$17)+(E1087&gt;=Calc!$C$18)</f>
        <v>1</v>
      </c>
      <c r="M1087" s="49" t="str">
        <f aca="false">IF(AND(K1087=4,L1087&gt;=3),"Champions",IF(AND(K1087=3,L1087&gt;=3),"Loyal",IF(K1087&gt;=3,"Recent / New",IF(L1087&gt;=3,"At Risk","Hibernating / Lost"))))</f>
        <v>Hibernating / Lost</v>
      </c>
      <c r="N1087" s="54" t="n">
        <f aca="false">IF(AND(Calc!$C$2&lt;=2009,Calc!$C$3&gt;=2009),F1087,0)+IF(AND(Calc!$C$2&lt;=2010,Calc!$C$3&gt;=2010),G1087,0)+IF(AND(Calc!$C$2&lt;=2011,Calc!$C$3&gt;=2011),H1087,0)</f>
        <v>219.87</v>
      </c>
      <c r="O1087" s="61" t="n">
        <f aca="false">IF(AND(N1087&gt;0,OR(Calc!$C$4="*",B1087=Calc!$C$4)),N1087+ROW()*0.000000001,0)</f>
        <v>219.870001087</v>
      </c>
    </row>
    <row r="1088" customFormat="false" ht="15" hidden="false" customHeight="false" outlineLevel="0" collapsed="false">
      <c r="A1088" s="49" t="n">
        <v>13455</v>
      </c>
      <c r="B1088" s="49" t="s">
        <v>189</v>
      </c>
      <c r="C1088" s="63" t="n">
        <v>40156</v>
      </c>
      <c r="D1088" s="63" t="n">
        <v>40862</v>
      </c>
      <c r="E1088" s="49" t="n">
        <v>6</v>
      </c>
      <c r="F1088" s="54" t="n">
        <v>431.65</v>
      </c>
      <c r="G1088" s="54" t="n">
        <v>1334.82</v>
      </c>
      <c r="H1088" s="54" t="n">
        <v>314.41</v>
      </c>
      <c r="I1088" s="54" t="n">
        <f aca="false">SUM(F1088:H1088)</f>
        <v>2080.88</v>
      </c>
      <c r="J1088" s="49" t="n">
        <f aca="false">Calc!$C$5-D1088</f>
        <v>25</v>
      </c>
      <c r="K1088" s="49" t="n">
        <f aca="false">IF(J1088&lt;=Calc!$C$11,4,IF(J1088&lt;=Calc!$C$12,3,IF(J1088&lt;=Calc!$C$13,2,1)))</f>
        <v>4</v>
      </c>
      <c r="L1088" s="49" t="n">
        <f aca="false">1+(E1088&gt;=Calc!$C$16)+(E1088&gt;=Calc!$C$17)+(E1088&gt;=Calc!$C$18)</f>
        <v>3</v>
      </c>
      <c r="M1088" s="49" t="str">
        <f aca="false">IF(AND(K1088=4,L1088&gt;=3),"Champions",IF(AND(K1088=3,L1088&gt;=3),"Loyal",IF(K1088&gt;=3,"Recent / New",IF(L1088&gt;=3,"At Risk","Hibernating / Lost"))))</f>
        <v>Champions</v>
      </c>
      <c r="N1088" s="54" t="n">
        <f aca="false">IF(AND(Calc!$C$2&lt;=2009,Calc!$C$3&gt;=2009),F1088,0)+IF(AND(Calc!$C$2&lt;=2010,Calc!$C$3&gt;=2010),G1088,0)+IF(AND(Calc!$C$2&lt;=2011,Calc!$C$3&gt;=2011),H1088,0)</f>
        <v>2080.88</v>
      </c>
      <c r="O1088" s="61" t="n">
        <f aca="false">IF(AND(N1088&gt;0,OR(Calc!$C$4="*",B1088=Calc!$C$4)),N1088+ROW()*0.000000001,0)</f>
        <v>2080.880001088</v>
      </c>
    </row>
    <row r="1089" customFormat="false" ht="15" hidden="false" customHeight="false" outlineLevel="0" collapsed="false">
      <c r="A1089" s="49" t="n">
        <v>13456</v>
      </c>
      <c r="B1089" s="49" t="s">
        <v>189</v>
      </c>
      <c r="C1089" s="63" t="n">
        <v>40679</v>
      </c>
      <c r="D1089" s="63" t="n">
        <v>40869</v>
      </c>
      <c r="E1089" s="49" t="n">
        <v>6</v>
      </c>
      <c r="F1089" s="54" t="n">
        <v>0</v>
      </c>
      <c r="G1089" s="54" t="n">
        <v>0</v>
      </c>
      <c r="H1089" s="54" t="n">
        <v>1737.82</v>
      </c>
      <c r="I1089" s="54" t="n">
        <f aca="false">SUM(F1089:H1089)</f>
        <v>1737.82</v>
      </c>
      <c r="J1089" s="49" t="n">
        <f aca="false">Calc!$C$5-D1089</f>
        <v>18</v>
      </c>
      <c r="K1089" s="49" t="n">
        <f aca="false">IF(J1089&lt;=Calc!$C$11,4,IF(J1089&lt;=Calc!$C$12,3,IF(J1089&lt;=Calc!$C$13,2,1)))</f>
        <v>4</v>
      </c>
      <c r="L1089" s="49" t="n">
        <f aca="false">1+(E1089&gt;=Calc!$C$16)+(E1089&gt;=Calc!$C$17)+(E1089&gt;=Calc!$C$18)</f>
        <v>3</v>
      </c>
      <c r="M1089" s="49" t="str">
        <f aca="false">IF(AND(K1089=4,L1089&gt;=3),"Champions",IF(AND(K1089=3,L1089&gt;=3),"Loyal",IF(K1089&gt;=3,"Recent / New",IF(L1089&gt;=3,"At Risk","Hibernating / Lost"))))</f>
        <v>Champions</v>
      </c>
      <c r="N1089" s="54" t="n">
        <f aca="false">IF(AND(Calc!$C$2&lt;=2009,Calc!$C$3&gt;=2009),F1089,0)+IF(AND(Calc!$C$2&lt;=2010,Calc!$C$3&gt;=2010),G1089,0)+IF(AND(Calc!$C$2&lt;=2011,Calc!$C$3&gt;=2011),H1089,0)</f>
        <v>1737.82</v>
      </c>
      <c r="O1089" s="61" t="n">
        <f aca="false">IF(AND(N1089&gt;0,OR(Calc!$C$4="*",B1089=Calc!$C$4)),N1089+ROW()*0.000000001,0)</f>
        <v>1737.820001089</v>
      </c>
    </row>
    <row r="1090" customFormat="false" ht="15" hidden="false" customHeight="false" outlineLevel="0" collapsed="false">
      <c r="A1090" s="49" t="n">
        <v>13457</v>
      </c>
      <c r="B1090" s="49" t="s">
        <v>189</v>
      </c>
      <c r="C1090" s="63" t="n">
        <v>40149</v>
      </c>
      <c r="D1090" s="63" t="n">
        <v>40198</v>
      </c>
      <c r="E1090" s="49" t="n">
        <v>2</v>
      </c>
      <c r="F1090" s="54" t="n">
        <v>110.85</v>
      </c>
      <c r="G1090" s="54" t="n">
        <v>32.42</v>
      </c>
      <c r="H1090" s="54" t="n">
        <v>0</v>
      </c>
      <c r="I1090" s="54" t="n">
        <f aca="false">SUM(F1090:H1090)</f>
        <v>143.27</v>
      </c>
      <c r="J1090" s="49" t="n">
        <f aca="false">Calc!$C$5-D1090</f>
        <v>689</v>
      </c>
      <c r="K1090" s="49" t="n">
        <f aca="false">IF(J1090&lt;=Calc!$C$11,4,IF(J1090&lt;=Calc!$C$12,3,IF(J1090&lt;=Calc!$C$13,2,1)))</f>
        <v>1</v>
      </c>
      <c r="L1090" s="49" t="n">
        <f aca="false">1+(E1090&gt;=Calc!$C$16)+(E1090&gt;=Calc!$C$17)+(E1090&gt;=Calc!$C$18)</f>
        <v>2</v>
      </c>
      <c r="M1090" s="49" t="str">
        <f aca="false">IF(AND(K1090=4,L1090&gt;=3),"Champions",IF(AND(K1090=3,L1090&gt;=3),"Loyal",IF(K1090&gt;=3,"Recent / New",IF(L1090&gt;=3,"At Risk","Hibernating / Lost"))))</f>
        <v>Hibernating / Lost</v>
      </c>
      <c r="N1090" s="54" t="n">
        <f aca="false">IF(AND(Calc!$C$2&lt;=2009,Calc!$C$3&gt;=2009),F1090,0)+IF(AND(Calc!$C$2&lt;=2010,Calc!$C$3&gt;=2010),G1090,0)+IF(AND(Calc!$C$2&lt;=2011,Calc!$C$3&gt;=2011),H1090,0)</f>
        <v>143.27</v>
      </c>
      <c r="O1090" s="61" t="n">
        <f aca="false">IF(AND(N1090&gt;0,OR(Calc!$C$4="*",B1090=Calc!$C$4)),N1090+ROW()*0.000000001,0)</f>
        <v>143.27000109</v>
      </c>
    </row>
    <row r="1091" customFormat="false" ht="15" hidden="false" customHeight="false" outlineLevel="0" collapsed="false">
      <c r="A1091" s="49" t="n">
        <v>13458</v>
      </c>
      <c r="B1091" s="49" t="s">
        <v>189</v>
      </c>
      <c r="C1091" s="63" t="n">
        <v>40498</v>
      </c>
      <c r="D1091" s="63" t="n">
        <v>40879</v>
      </c>
      <c r="E1091" s="49" t="n">
        <v>16</v>
      </c>
      <c r="F1091" s="54" t="n">
        <v>0</v>
      </c>
      <c r="G1091" s="54" t="n">
        <v>3482.06</v>
      </c>
      <c r="H1091" s="54" t="n">
        <v>8368.56</v>
      </c>
      <c r="I1091" s="54" t="n">
        <f aca="false">SUM(F1091:H1091)</f>
        <v>11850.62</v>
      </c>
      <c r="J1091" s="49" t="n">
        <f aca="false">Calc!$C$5-D1091</f>
        <v>8</v>
      </c>
      <c r="K1091" s="49" t="n">
        <f aca="false">IF(J1091&lt;=Calc!$C$11,4,IF(J1091&lt;=Calc!$C$12,3,IF(J1091&lt;=Calc!$C$13,2,1)))</f>
        <v>4</v>
      </c>
      <c r="L1091" s="49" t="n">
        <f aca="false">1+(E1091&gt;=Calc!$C$16)+(E1091&gt;=Calc!$C$17)+(E1091&gt;=Calc!$C$18)</f>
        <v>4</v>
      </c>
      <c r="M1091" s="49" t="str">
        <f aca="false">IF(AND(K1091=4,L1091&gt;=3),"Champions",IF(AND(K1091=3,L1091&gt;=3),"Loyal",IF(K1091&gt;=3,"Recent / New",IF(L1091&gt;=3,"At Risk","Hibernating / Lost"))))</f>
        <v>Champions</v>
      </c>
      <c r="N1091" s="54" t="n">
        <f aca="false">IF(AND(Calc!$C$2&lt;=2009,Calc!$C$3&gt;=2009),F1091,0)+IF(AND(Calc!$C$2&lt;=2010,Calc!$C$3&gt;=2010),G1091,0)+IF(AND(Calc!$C$2&lt;=2011,Calc!$C$3&gt;=2011),H1091,0)</f>
        <v>11850.62</v>
      </c>
      <c r="O1091" s="61" t="n">
        <f aca="false">IF(AND(N1091&gt;0,OR(Calc!$C$4="*",B1091=Calc!$C$4)),N1091+ROW()*0.000000001,0)</f>
        <v>11850.620001091</v>
      </c>
    </row>
    <row r="1092" customFormat="false" ht="15" hidden="false" customHeight="false" outlineLevel="0" collapsed="false">
      <c r="A1092" s="49" t="n">
        <v>13459</v>
      </c>
      <c r="B1092" s="49" t="s">
        <v>189</v>
      </c>
      <c r="C1092" s="63" t="n">
        <v>40204</v>
      </c>
      <c r="D1092" s="63" t="n">
        <v>40262</v>
      </c>
      <c r="E1092" s="49" t="n">
        <v>2</v>
      </c>
      <c r="F1092" s="54" t="n">
        <v>0</v>
      </c>
      <c r="G1092" s="54" t="n">
        <v>1160.41</v>
      </c>
      <c r="H1092" s="54" t="n">
        <v>0</v>
      </c>
      <c r="I1092" s="54" t="n">
        <f aca="false">SUM(F1092:H1092)</f>
        <v>1160.41</v>
      </c>
      <c r="J1092" s="49" t="n">
        <f aca="false">Calc!$C$5-D1092</f>
        <v>625</v>
      </c>
      <c r="K1092" s="49" t="n">
        <f aca="false">IF(J1092&lt;=Calc!$C$11,4,IF(J1092&lt;=Calc!$C$12,3,IF(J1092&lt;=Calc!$C$13,2,1)))</f>
        <v>1</v>
      </c>
      <c r="L1092" s="49" t="n">
        <f aca="false">1+(E1092&gt;=Calc!$C$16)+(E1092&gt;=Calc!$C$17)+(E1092&gt;=Calc!$C$18)</f>
        <v>2</v>
      </c>
      <c r="M1092" s="49" t="str">
        <f aca="false">IF(AND(K1092=4,L1092&gt;=3),"Champions",IF(AND(K1092=3,L1092&gt;=3),"Loyal",IF(K1092&gt;=3,"Recent / New",IF(L1092&gt;=3,"At Risk","Hibernating / Lost"))))</f>
        <v>Hibernating / Lost</v>
      </c>
      <c r="N1092" s="54" t="n">
        <f aca="false">IF(AND(Calc!$C$2&lt;=2009,Calc!$C$3&gt;=2009),F1092,0)+IF(AND(Calc!$C$2&lt;=2010,Calc!$C$3&gt;=2010),G1092,0)+IF(AND(Calc!$C$2&lt;=2011,Calc!$C$3&gt;=2011),H1092,0)</f>
        <v>1160.41</v>
      </c>
      <c r="O1092" s="61" t="n">
        <f aca="false">IF(AND(N1092&gt;0,OR(Calc!$C$4="*",B1092=Calc!$C$4)),N1092+ROW()*0.000000001,0)</f>
        <v>1160.410001092</v>
      </c>
    </row>
    <row r="1093" customFormat="false" ht="15" hidden="false" customHeight="false" outlineLevel="0" collapsed="false">
      <c r="A1093" s="49" t="n">
        <v>13460</v>
      </c>
      <c r="B1093" s="49" t="s">
        <v>189</v>
      </c>
      <c r="C1093" s="63" t="n">
        <v>40837</v>
      </c>
      <c r="D1093" s="63" t="n">
        <v>40857</v>
      </c>
      <c r="E1093" s="49" t="n">
        <v>2</v>
      </c>
      <c r="F1093" s="54" t="n">
        <v>0</v>
      </c>
      <c r="G1093" s="54" t="n">
        <v>0</v>
      </c>
      <c r="H1093" s="54" t="n">
        <v>183.44</v>
      </c>
      <c r="I1093" s="54" t="n">
        <f aca="false">SUM(F1093:H1093)</f>
        <v>183.44</v>
      </c>
      <c r="J1093" s="49" t="n">
        <f aca="false">Calc!$C$5-D1093</f>
        <v>30</v>
      </c>
      <c r="K1093" s="49" t="n">
        <f aca="false">IF(J1093&lt;=Calc!$C$11,4,IF(J1093&lt;=Calc!$C$12,3,IF(J1093&lt;=Calc!$C$13,2,1)))</f>
        <v>3</v>
      </c>
      <c r="L1093" s="49" t="n">
        <f aca="false">1+(E1093&gt;=Calc!$C$16)+(E1093&gt;=Calc!$C$17)+(E1093&gt;=Calc!$C$18)</f>
        <v>2</v>
      </c>
      <c r="M1093" s="49" t="str">
        <f aca="false">IF(AND(K1093=4,L1093&gt;=3),"Champions",IF(AND(K1093=3,L1093&gt;=3),"Loyal",IF(K1093&gt;=3,"Recent / New",IF(L1093&gt;=3,"At Risk","Hibernating / Lost"))))</f>
        <v>Recent / New</v>
      </c>
      <c r="N1093" s="54" t="n">
        <f aca="false">IF(AND(Calc!$C$2&lt;=2009,Calc!$C$3&gt;=2009),F1093,0)+IF(AND(Calc!$C$2&lt;=2010,Calc!$C$3&gt;=2010),G1093,0)+IF(AND(Calc!$C$2&lt;=2011,Calc!$C$3&gt;=2011),H1093,0)</f>
        <v>183.44</v>
      </c>
      <c r="O1093" s="61" t="n">
        <f aca="false">IF(AND(N1093&gt;0,OR(Calc!$C$4="*",B1093=Calc!$C$4)),N1093+ROW()*0.000000001,0)</f>
        <v>183.440001093</v>
      </c>
    </row>
    <row r="1094" customFormat="false" ht="15" hidden="false" customHeight="false" outlineLevel="0" collapsed="false">
      <c r="A1094" s="49" t="n">
        <v>13461</v>
      </c>
      <c r="B1094" s="49" t="s">
        <v>189</v>
      </c>
      <c r="C1094" s="63" t="n">
        <v>40289</v>
      </c>
      <c r="D1094" s="63" t="n">
        <v>40848</v>
      </c>
      <c r="E1094" s="49" t="n">
        <v>6</v>
      </c>
      <c r="F1094" s="54" t="n">
        <v>0</v>
      </c>
      <c r="G1094" s="54" t="n">
        <v>2693.5</v>
      </c>
      <c r="H1094" s="54" t="n">
        <v>1445</v>
      </c>
      <c r="I1094" s="54" t="n">
        <f aca="false">SUM(F1094:H1094)</f>
        <v>4138.5</v>
      </c>
      <c r="J1094" s="49" t="n">
        <f aca="false">Calc!$C$5-D1094</f>
        <v>39</v>
      </c>
      <c r="K1094" s="49" t="n">
        <f aca="false">IF(J1094&lt;=Calc!$C$11,4,IF(J1094&lt;=Calc!$C$12,3,IF(J1094&lt;=Calc!$C$13,2,1)))</f>
        <v>3</v>
      </c>
      <c r="L1094" s="49" t="n">
        <f aca="false">1+(E1094&gt;=Calc!$C$16)+(E1094&gt;=Calc!$C$17)+(E1094&gt;=Calc!$C$18)</f>
        <v>3</v>
      </c>
      <c r="M1094" s="49" t="str">
        <f aca="false">IF(AND(K1094=4,L1094&gt;=3),"Champions",IF(AND(K1094=3,L1094&gt;=3),"Loyal",IF(K1094&gt;=3,"Recent / New",IF(L1094&gt;=3,"At Risk","Hibernating / Lost"))))</f>
        <v>Loyal</v>
      </c>
      <c r="N1094" s="54" t="n">
        <f aca="false">IF(AND(Calc!$C$2&lt;=2009,Calc!$C$3&gt;=2009),F1094,0)+IF(AND(Calc!$C$2&lt;=2010,Calc!$C$3&gt;=2010),G1094,0)+IF(AND(Calc!$C$2&lt;=2011,Calc!$C$3&gt;=2011),H1094,0)</f>
        <v>4138.5</v>
      </c>
      <c r="O1094" s="61" t="n">
        <f aca="false">IF(AND(N1094&gt;0,OR(Calc!$C$4="*",B1094=Calc!$C$4)),N1094+ROW()*0.000000001,0)</f>
        <v>4138.500001094</v>
      </c>
    </row>
    <row r="1095" customFormat="false" ht="15" hidden="false" customHeight="false" outlineLevel="0" collapsed="false">
      <c r="A1095" s="49" t="n">
        <v>13462</v>
      </c>
      <c r="B1095" s="49" t="s">
        <v>189</v>
      </c>
      <c r="C1095" s="63" t="n">
        <v>40161</v>
      </c>
      <c r="D1095" s="63" t="n">
        <v>40634</v>
      </c>
      <c r="E1095" s="49" t="n">
        <v>5</v>
      </c>
      <c r="F1095" s="54" t="n">
        <v>171.82</v>
      </c>
      <c r="G1095" s="54" t="n">
        <v>830.53</v>
      </c>
      <c r="H1095" s="54" t="n">
        <v>143.25</v>
      </c>
      <c r="I1095" s="54" t="n">
        <f aca="false">SUM(F1095:H1095)</f>
        <v>1145.6</v>
      </c>
      <c r="J1095" s="49" t="n">
        <f aca="false">Calc!$C$5-D1095</f>
        <v>253</v>
      </c>
      <c r="K1095" s="49" t="n">
        <f aca="false">IF(J1095&lt;=Calc!$C$11,4,IF(J1095&lt;=Calc!$C$12,3,IF(J1095&lt;=Calc!$C$13,2,1)))</f>
        <v>2</v>
      </c>
      <c r="L1095" s="49" t="n">
        <f aca="false">1+(E1095&gt;=Calc!$C$16)+(E1095&gt;=Calc!$C$17)+(E1095&gt;=Calc!$C$18)</f>
        <v>3</v>
      </c>
      <c r="M1095" s="49" t="str">
        <f aca="false">IF(AND(K1095=4,L1095&gt;=3),"Champions",IF(AND(K1095=3,L1095&gt;=3),"Loyal",IF(K1095&gt;=3,"Recent / New",IF(L1095&gt;=3,"At Risk","Hibernating / Lost"))))</f>
        <v>At Risk</v>
      </c>
      <c r="N1095" s="54" t="n">
        <f aca="false">IF(AND(Calc!$C$2&lt;=2009,Calc!$C$3&gt;=2009),F1095,0)+IF(AND(Calc!$C$2&lt;=2010,Calc!$C$3&gt;=2010),G1095,0)+IF(AND(Calc!$C$2&lt;=2011,Calc!$C$3&gt;=2011),H1095,0)</f>
        <v>1145.6</v>
      </c>
      <c r="O1095" s="61" t="n">
        <f aca="false">IF(AND(N1095&gt;0,OR(Calc!$C$4="*",B1095=Calc!$C$4)),N1095+ROW()*0.000000001,0)</f>
        <v>1145.600001095</v>
      </c>
    </row>
    <row r="1096" customFormat="false" ht="15" hidden="false" customHeight="false" outlineLevel="0" collapsed="false">
      <c r="A1096" s="49" t="n">
        <v>13464</v>
      </c>
      <c r="B1096" s="49" t="s">
        <v>189</v>
      </c>
      <c r="C1096" s="63" t="n">
        <v>40268</v>
      </c>
      <c r="D1096" s="63" t="n">
        <v>40828</v>
      </c>
      <c r="E1096" s="49" t="n">
        <v>6</v>
      </c>
      <c r="F1096" s="54" t="n">
        <v>0</v>
      </c>
      <c r="G1096" s="54" t="n">
        <v>2409.21</v>
      </c>
      <c r="H1096" s="54" t="n">
        <v>674.68</v>
      </c>
      <c r="I1096" s="54" t="n">
        <f aca="false">SUM(F1096:H1096)</f>
        <v>3083.89</v>
      </c>
      <c r="J1096" s="49" t="n">
        <f aca="false">Calc!$C$5-D1096</f>
        <v>59</v>
      </c>
      <c r="K1096" s="49" t="n">
        <f aca="false">IF(J1096&lt;=Calc!$C$11,4,IF(J1096&lt;=Calc!$C$12,3,IF(J1096&lt;=Calc!$C$13,2,1)))</f>
        <v>3</v>
      </c>
      <c r="L1096" s="49" t="n">
        <f aca="false">1+(E1096&gt;=Calc!$C$16)+(E1096&gt;=Calc!$C$17)+(E1096&gt;=Calc!$C$18)</f>
        <v>3</v>
      </c>
      <c r="M1096" s="49" t="str">
        <f aca="false">IF(AND(K1096=4,L1096&gt;=3),"Champions",IF(AND(K1096=3,L1096&gt;=3),"Loyal",IF(K1096&gt;=3,"Recent / New",IF(L1096&gt;=3,"At Risk","Hibernating / Lost"))))</f>
        <v>Loyal</v>
      </c>
      <c r="N1096" s="54" t="n">
        <f aca="false">IF(AND(Calc!$C$2&lt;=2009,Calc!$C$3&gt;=2009),F1096,0)+IF(AND(Calc!$C$2&lt;=2010,Calc!$C$3&gt;=2010),G1096,0)+IF(AND(Calc!$C$2&lt;=2011,Calc!$C$3&gt;=2011),H1096,0)</f>
        <v>3083.89</v>
      </c>
      <c r="O1096" s="61" t="n">
        <f aca="false">IF(AND(N1096&gt;0,OR(Calc!$C$4="*",B1096=Calc!$C$4)),N1096+ROW()*0.000000001,0)</f>
        <v>3083.890001096</v>
      </c>
    </row>
    <row r="1097" customFormat="false" ht="15" hidden="false" customHeight="false" outlineLevel="0" collapsed="false">
      <c r="A1097" s="49" t="n">
        <v>13465</v>
      </c>
      <c r="B1097" s="49" t="s">
        <v>189</v>
      </c>
      <c r="C1097" s="63" t="n">
        <v>40300</v>
      </c>
      <c r="D1097" s="63" t="n">
        <v>40440</v>
      </c>
      <c r="E1097" s="49" t="n">
        <v>2</v>
      </c>
      <c r="F1097" s="54" t="n">
        <v>0</v>
      </c>
      <c r="G1097" s="54" t="n">
        <v>931.12</v>
      </c>
      <c r="H1097" s="54" t="n">
        <v>0</v>
      </c>
      <c r="I1097" s="54" t="n">
        <f aca="false">SUM(F1097:H1097)</f>
        <v>931.12</v>
      </c>
      <c r="J1097" s="49" t="n">
        <f aca="false">Calc!$C$5-D1097</f>
        <v>447</v>
      </c>
      <c r="K1097" s="49" t="n">
        <f aca="false">IF(J1097&lt;=Calc!$C$11,4,IF(J1097&lt;=Calc!$C$12,3,IF(J1097&lt;=Calc!$C$13,2,1)))</f>
        <v>1</v>
      </c>
      <c r="L1097" s="49" t="n">
        <f aca="false">1+(E1097&gt;=Calc!$C$16)+(E1097&gt;=Calc!$C$17)+(E1097&gt;=Calc!$C$18)</f>
        <v>2</v>
      </c>
      <c r="M1097" s="49" t="str">
        <f aca="false">IF(AND(K1097=4,L1097&gt;=3),"Champions",IF(AND(K1097=3,L1097&gt;=3),"Loyal",IF(K1097&gt;=3,"Recent / New",IF(L1097&gt;=3,"At Risk","Hibernating / Lost"))))</f>
        <v>Hibernating / Lost</v>
      </c>
      <c r="N1097" s="54" t="n">
        <f aca="false">IF(AND(Calc!$C$2&lt;=2009,Calc!$C$3&gt;=2009),F1097,0)+IF(AND(Calc!$C$2&lt;=2010,Calc!$C$3&gt;=2010),G1097,0)+IF(AND(Calc!$C$2&lt;=2011,Calc!$C$3&gt;=2011),H1097,0)</f>
        <v>931.12</v>
      </c>
      <c r="O1097" s="61" t="n">
        <f aca="false">IF(AND(N1097&gt;0,OR(Calc!$C$4="*",B1097=Calc!$C$4)),N1097+ROW()*0.000000001,0)</f>
        <v>931.120001097</v>
      </c>
    </row>
    <row r="1098" customFormat="false" ht="15" hidden="false" customHeight="false" outlineLevel="0" collapsed="false">
      <c r="A1098" s="49" t="n">
        <v>13466</v>
      </c>
      <c r="B1098" s="49" t="s">
        <v>189</v>
      </c>
      <c r="C1098" s="63" t="n">
        <v>40258</v>
      </c>
      <c r="D1098" s="63" t="n">
        <v>40702</v>
      </c>
      <c r="E1098" s="49" t="n">
        <v>5</v>
      </c>
      <c r="F1098" s="54" t="n">
        <v>0</v>
      </c>
      <c r="G1098" s="54" t="n">
        <v>654.3</v>
      </c>
      <c r="H1098" s="54" t="n">
        <v>297.95</v>
      </c>
      <c r="I1098" s="54" t="n">
        <f aca="false">SUM(F1098:H1098)</f>
        <v>952.25</v>
      </c>
      <c r="J1098" s="49" t="n">
        <f aca="false">Calc!$C$5-D1098</f>
        <v>185</v>
      </c>
      <c r="K1098" s="49" t="n">
        <f aca="false">IF(J1098&lt;=Calc!$C$11,4,IF(J1098&lt;=Calc!$C$12,3,IF(J1098&lt;=Calc!$C$13,2,1)))</f>
        <v>2</v>
      </c>
      <c r="L1098" s="49" t="n">
        <f aca="false">1+(E1098&gt;=Calc!$C$16)+(E1098&gt;=Calc!$C$17)+(E1098&gt;=Calc!$C$18)</f>
        <v>3</v>
      </c>
      <c r="M1098" s="49" t="str">
        <f aca="false">IF(AND(K1098=4,L1098&gt;=3),"Champions",IF(AND(K1098=3,L1098&gt;=3),"Loyal",IF(K1098&gt;=3,"Recent / New",IF(L1098&gt;=3,"At Risk","Hibernating / Lost"))))</f>
        <v>At Risk</v>
      </c>
      <c r="N1098" s="54" t="n">
        <f aca="false">IF(AND(Calc!$C$2&lt;=2009,Calc!$C$3&gt;=2009),F1098,0)+IF(AND(Calc!$C$2&lt;=2010,Calc!$C$3&gt;=2010),G1098,0)+IF(AND(Calc!$C$2&lt;=2011,Calc!$C$3&gt;=2011),H1098,0)</f>
        <v>952.25</v>
      </c>
      <c r="O1098" s="61" t="n">
        <f aca="false">IF(AND(N1098&gt;0,OR(Calc!$C$4="*",B1098=Calc!$C$4)),N1098+ROW()*0.000000001,0)</f>
        <v>952.250001098</v>
      </c>
    </row>
    <row r="1099" customFormat="false" ht="15" hidden="false" customHeight="false" outlineLevel="0" collapsed="false">
      <c r="A1099" s="49" t="n">
        <v>13467</v>
      </c>
      <c r="B1099" s="49" t="s">
        <v>189</v>
      </c>
      <c r="C1099" s="63" t="n">
        <v>40850</v>
      </c>
      <c r="D1099" s="63" t="n">
        <v>40876</v>
      </c>
      <c r="E1099" s="49" t="n">
        <v>2</v>
      </c>
      <c r="F1099" s="54" t="n">
        <v>0</v>
      </c>
      <c r="G1099" s="54" t="n">
        <v>0</v>
      </c>
      <c r="H1099" s="54" t="n">
        <v>1071.91</v>
      </c>
      <c r="I1099" s="54" t="n">
        <f aca="false">SUM(F1099:H1099)</f>
        <v>1071.91</v>
      </c>
      <c r="J1099" s="49" t="n">
        <f aca="false">Calc!$C$5-D1099</f>
        <v>11</v>
      </c>
      <c r="K1099" s="49" t="n">
        <f aca="false">IF(J1099&lt;=Calc!$C$11,4,IF(J1099&lt;=Calc!$C$12,3,IF(J1099&lt;=Calc!$C$13,2,1)))</f>
        <v>4</v>
      </c>
      <c r="L1099" s="49" t="n">
        <f aca="false">1+(E1099&gt;=Calc!$C$16)+(E1099&gt;=Calc!$C$17)+(E1099&gt;=Calc!$C$18)</f>
        <v>2</v>
      </c>
      <c r="M1099" s="49" t="str">
        <f aca="false">IF(AND(K1099=4,L1099&gt;=3),"Champions",IF(AND(K1099=3,L1099&gt;=3),"Loyal",IF(K1099&gt;=3,"Recent / New",IF(L1099&gt;=3,"At Risk","Hibernating / Lost"))))</f>
        <v>Recent / New</v>
      </c>
      <c r="N1099" s="54" t="n">
        <f aca="false">IF(AND(Calc!$C$2&lt;=2009,Calc!$C$3&gt;=2009),F1099,0)+IF(AND(Calc!$C$2&lt;=2010,Calc!$C$3&gt;=2010),G1099,0)+IF(AND(Calc!$C$2&lt;=2011,Calc!$C$3&gt;=2011),H1099,0)</f>
        <v>1071.91</v>
      </c>
      <c r="O1099" s="61" t="n">
        <f aca="false">IF(AND(N1099&gt;0,OR(Calc!$C$4="*",B1099=Calc!$C$4)),N1099+ROW()*0.000000001,0)</f>
        <v>1071.910001099</v>
      </c>
    </row>
    <row r="1100" customFormat="false" ht="15" hidden="false" customHeight="false" outlineLevel="0" collapsed="false">
      <c r="A1100" s="49" t="n">
        <v>13468</v>
      </c>
      <c r="B1100" s="49" t="s">
        <v>189</v>
      </c>
      <c r="C1100" s="63" t="n">
        <v>40150</v>
      </c>
      <c r="D1100" s="63" t="n">
        <v>40885</v>
      </c>
      <c r="E1100" s="49" t="n">
        <v>72</v>
      </c>
      <c r="F1100" s="54" t="n">
        <v>876.6</v>
      </c>
      <c r="G1100" s="54" t="n">
        <v>6895.66</v>
      </c>
      <c r="H1100" s="54" t="n">
        <v>4745.75</v>
      </c>
      <c r="I1100" s="54" t="n">
        <f aca="false">SUM(F1100:H1100)</f>
        <v>12518.01</v>
      </c>
      <c r="J1100" s="49" t="n">
        <f aca="false">Calc!$C$5-D1100</f>
        <v>2</v>
      </c>
      <c r="K1100" s="49" t="n">
        <f aca="false">IF(J1100&lt;=Calc!$C$11,4,IF(J1100&lt;=Calc!$C$12,3,IF(J1100&lt;=Calc!$C$13,2,1)))</f>
        <v>4</v>
      </c>
      <c r="L1100" s="49" t="n">
        <f aca="false">1+(E1100&gt;=Calc!$C$16)+(E1100&gt;=Calc!$C$17)+(E1100&gt;=Calc!$C$18)</f>
        <v>4</v>
      </c>
      <c r="M1100" s="49" t="str">
        <f aca="false">IF(AND(K1100=4,L1100&gt;=3),"Champions",IF(AND(K1100=3,L1100&gt;=3),"Loyal",IF(K1100&gt;=3,"Recent / New",IF(L1100&gt;=3,"At Risk","Hibernating / Lost"))))</f>
        <v>Champions</v>
      </c>
      <c r="N1100" s="54" t="n">
        <f aca="false">IF(AND(Calc!$C$2&lt;=2009,Calc!$C$3&gt;=2009),F1100,0)+IF(AND(Calc!$C$2&lt;=2010,Calc!$C$3&gt;=2010),G1100,0)+IF(AND(Calc!$C$2&lt;=2011,Calc!$C$3&gt;=2011),H1100,0)</f>
        <v>12518.01</v>
      </c>
      <c r="O1100" s="61" t="n">
        <f aca="false">IF(AND(N1100&gt;0,OR(Calc!$C$4="*",B1100=Calc!$C$4)),N1100+ROW()*0.000000001,0)</f>
        <v>12518.0100011</v>
      </c>
    </row>
    <row r="1101" customFormat="false" ht="15" hidden="false" customHeight="false" outlineLevel="0" collapsed="false">
      <c r="A1101" s="49" t="n">
        <v>13469</v>
      </c>
      <c r="B1101" s="49" t="s">
        <v>189</v>
      </c>
      <c r="C1101" s="63" t="n">
        <v>40233</v>
      </c>
      <c r="D1101" s="63" t="n">
        <v>40233</v>
      </c>
      <c r="E1101" s="49" t="n">
        <v>1</v>
      </c>
      <c r="F1101" s="54" t="n">
        <v>0</v>
      </c>
      <c r="G1101" s="54" t="n">
        <v>82.4</v>
      </c>
      <c r="H1101" s="54" t="n">
        <v>0</v>
      </c>
      <c r="I1101" s="54" t="n">
        <f aca="false">SUM(F1101:H1101)</f>
        <v>82.4</v>
      </c>
      <c r="J1101" s="49" t="n">
        <f aca="false">Calc!$C$5-D1101</f>
        <v>654</v>
      </c>
      <c r="K1101" s="49" t="n">
        <f aca="false">IF(J1101&lt;=Calc!$C$11,4,IF(J1101&lt;=Calc!$C$12,3,IF(J1101&lt;=Calc!$C$13,2,1)))</f>
        <v>1</v>
      </c>
      <c r="L1101" s="49" t="n">
        <f aca="false">1+(E1101&gt;=Calc!$C$16)+(E1101&gt;=Calc!$C$17)+(E1101&gt;=Calc!$C$18)</f>
        <v>1</v>
      </c>
      <c r="M1101" s="49" t="str">
        <f aca="false">IF(AND(K1101=4,L1101&gt;=3),"Champions",IF(AND(K1101=3,L1101&gt;=3),"Loyal",IF(K1101&gt;=3,"Recent / New",IF(L1101&gt;=3,"At Risk","Hibernating / Lost"))))</f>
        <v>Hibernating / Lost</v>
      </c>
      <c r="N1101" s="54" t="n">
        <f aca="false">IF(AND(Calc!$C$2&lt;=2009,Calc!$C$3&gt;=2009),F1101,0)+IF(AND(Calc!$C$2&lt;=2010,Calc!$C$3&gt;=2010),G1101,0)+IF(AND(Calc!$C$2&lt;=2011,Calc!$C$3&gt;=2011),H1101,0)</f>
        <v>82.4</v>
      </c>
      <c r="O1101" s="61" t="n">
        <f aca="false">IF(AND(N1101&gt;0,OR(Calc!$C$4="*",B1101=Calc!$C$4)),N1101+ROW()*0.000000001,0)</f>
        <v>82.400001101</v>
      </c>
    </row>
    <row r="1102" customFormat="false" ht="15" hidden="false" customHeight="false" outlineLevel="0" collapsed="false">
      <c r="A1102" s="49" t="n">
        <v>13470</v>
      </c>
      <c r="B1102" s="49" t="s">
        <v>189</v>
      </c>
      <c r="C1102" s="63" t="n">
        <v>40771</v>
      </c>
      <c r="D1102" s="63" t="n">
        <v>40787</v>
      </c>
      <c r="E1102" s="49" t="n">
        <v>2</v>
      </c>
      <c r="F1102" s="54" t="n">
        <v>0</v>
      </c>
      <c r="G1102" s="54" t="n">
        <v>0</v>
      </c>
      <c r="H1102" s="54" t="n">
        <v>165</v>
      </c>
      <c r="I1102" s="54" t="n">
        <f aca="false">SUM(F1102:H1102)</f>
        <v>165</v>
      </c>
      <c r="J1102" s="49" t="n">
        <f aca="false">Calc!$C$5-D1102</f>
        <v>100</v>
      </c>
      <c r="K1102" s="49" t="n">
        <f aca="false">IF(J1102&lt;=Calc!$C$11,4,IF(J1102&lt;=Calc!$C$12,3,IF(J1102&lt;=Calc!$C$13,2,1)))</f>
        <v>2</v>
      </c>
      <c r="L1102" s="49" t="n">
        <f aca="false">1+(E1102&gt;=Calc!$C$16)+(E1102&gt;=Calc!$C$17)+(E1102&gt;=Calc!$C$18)</f>
        <v>2</v>
      </c>
      <c r="M1102" s="49" t="str">
        <f aca="false">IF(AND(K1102=4,L1102&gt;=3),"Champions",IF(AND(K1102=3,L1102&gt;=3),"Loyal",IF(K1102&gt;=3,"Recent / New",IF(L1102&gt;=3,"At Risk","Hibernating / Lost"))))</f>
        <v>Hibernating / Lost</v>
      </c>
      <c r="N1102" s="54" t="n">
        <f aca="false">IF(AND(Calc!$C$2&lt;=2009,Calc!$C$3&gt;=2009),F1102,0)+IF(AND(Calc!$C$2&lt;=2010,Calc!$C$3&gt;=2010),G1102,0)+IF(AND(Calc!$C$2&lt;=2011,Calc!$C$3&gt;=2011),H1102,0)</f>
        <v>165</v>
      </c>
      <c r="O1102" s="61" t="n">
        <f aca="false">IF(AND(N1102&gt;0,OR(Calc!$C$4="*",B1102=Calc!$C$4)),N1102+ROW()*0.000000001,0)</f>
        <v>165.000001102</v>
      </c>
    </row>
    <row r="1103" customFormat="false" ht="15" hidden="false" customHeight="false" outlineLevel="0" collapsed="false">
      <c r="A1103" s="49" t="n">
        <v>13471</v>
      </c>
      <c r="B1103" s="49" t="s">
        <v>189</v>
      </c>
      <c r="C1103" s="63" t="n">
        <v>40839</v>
      </c>
      <c r="D1103" s="63" t="n">
        <v>40885</v>
      </c>
      <c r="E1103" s="49" t="n">
        <v>4</v>
      </c>
      <c r="F1103" s="54" t="n">
        <v>0</v>
      </c>
      <c r="G1103" s="54" t="n">
        <v>0</v>
      </c>
      <c r="H1103" s="54" t="n">
        <v>2501.84</v>
      </c>
      <c r="I1103" s="54" t="n">
        <f aca="false">SUM(F1103:H1103)</f>
        <v>2501.84</v>
      </c>
      <c r="J1103" s="49" t="n">
        <f aca="false">Calc!$C$5-D1103</f>
        <v>2</v>
      </c>
      <c r="K1103" s="49" t="n">
        <f aca="false">IF(J1103&lt;=Calc!$C$11,4,IF(J1103&lt;=Calc!$C$12,3,IF(J1103&lt;=Calc!$C$13,2,1)))</f>
        <v>4</v>
      </c>
      <c r="L1103" s="49" t="n">
        <f aca="false">1+(E1103&gt;=Calc!$C$16)+(E1103&gt;=Calc!$C$17)+(E1103&gt;=Calc!$C$18)</f>
        <v>3</v>
      </c>
      <c r="M1103" s="49" t="str">
        <f aca="false">IF(AND(K1103=4,L1103&gt;=3),"Champions",IF(AND(K1103=3,L1103&gt;=3),"Loyal",IF(K1103&gt;=3,"Recent / New",IF(L1103&gt;=3,"At Risk","Hibernating / Lost"))))</f>
        <v>Champions</v>
      </c>
      <c r="N1103" s="54" t="n">
        <f aca="false">IF(AND(Calc!$C$2&lt;=2009,Calc!$C$3&gt;=2009),F1103,0)+IF(AND(Calc!$C$2&lt;=2010,Calc!$C$3&gt;=2010),G1103,0)+IF(AND(Calc!$C$2&lt;=2011,Calc!$C$3&gt;=2011),H1103,0)</f>
        <v>2501.84</v>
      </c>
      <c r="O1103" s="61" t="n">
        <f aca="false">IF(AND(N1103&gt;0,OR(Calc!$C$4="*",B1103=Calc!$C$4)),N1103+ROW()*0.000000001,0)</f>
        <v>2501.840001103</v>
      </c>
    </row>
    <row r="1104" customFormat="false" ht="15" hidden="false" customHeight="false" outlineLevel="0" collapsed="false">
      <c r="A1104" s="49" t="n">
        <v>13472</v>
      </c>
      <c r="B1104" s="49" t="s">
        <v>189</v>
      </c>
      <c r="C1104" s="63" t="n">
        <v>40331</v>
      </c>
      <c r="D1104" s="63" t="n">
        <v>40423</v>
      </c>
      <c r="E1104" s="49" t="n">
        <v>2</v>
      </c>
      <c r="F1104" s="54" t="n">
        <v>0</v>
      </c>
      <c r="G1104" s="54" t="n">
        <v>592.24</v>
      </c>
      <c r="H1104" s="54" t="n">
        <v>0</v>
      </c>
      <c r="I1104" s="54" t="n">
        <f aca="false">SUM(F1104:H1104)</f>
        <v>592.24</v>
      </c>
      <c r="J1104" s="49" t="n">
        <f aca="false">Calc!$C$5-D1104</f>
        <v>464</v>
      </c>
      <c r="K1104" s="49" t="n">
        <f aca="false">IF(J1104&lt;=Calc!$C$11,4,IF(J1104&lt;=Calc!$C$12,3,IF(J1104&lt;=Calc!$C$13,2,1)))</f>
        <v>1</v>
      </c>
      <c r="L1104" s="49" t="n">
        <f aca="false">1+(E1104&gt;=Calc!$C$16)+(E1104&gt;=Calc!$C$17)+(E1104&gt;=Calc!$C$18)</f>
        <v>2</v>
      </c>
      <c r="M1104" s="49" t="str">
        <f aca="false">IF(AND(K1104=4,L1104&gt;=3),"Champions",IF(AND(K1104=3,L1104&gt;=3),"Loyal",IF(K1104&gt;=3,"Recent / New",IF(L1104&gt;=3,"At Risk","Hibernating / Lost"))))</f>
        <v>Hibernating / Lost</v>
      </c>
      <c r="N1104" s="54" t="n">
        <f aca="false">IF(AND(Calc!$C$2&lt;=2009,Calc!$C$3&gt;=2009),F1104,0)+IF(AND(Calc!$C$2&lt;=2010,Calc!$C$3&gt;=2010),G1104,0)+IF(AND(Calc!$C$2&lt;=2011,Calc!$C$3&gt;=2011),H1104,0)</f>
        <v>592.24</v>
      </c>
      <c r="O1104" s="61" t="n">
        <f aca="false">IF(AND(N1104&gt;0,OR(Calc!$C$4="*",B1104=Calc!$C$4)),N1104+ROW()*0.000000001,0)</f>
        <v>592.240001104</v>
      </c>
    </row>
    <row r="1105" customFormat="false" ht="15" hidden="false" customHeight="false" outlineLevel="0" collapsed="false">
      <c r="A1105" s="49" t="n">
        <v>13473</v>
      </c>
      <c r="B1105" s="49" t="s">
        <v>189</v>
      </c>
      <c r="C1105" s="63" t="n">
        <v>40162</v>
      </c>
      <c r="D1105" s="63" t="n">
        <v>40826</v>
      </c>
      <c r="E1105" s="49" t="n">
        <v>8</v>
      </c>
      <c r="F1105" s="54" t="n">
        <v>388.74</v>
      </c>
      <c r="G1105" s="54" t="n">
        <v>1604.7</v>
      </c>
      <c r="H1105" s="54" t="n">
        <v>417.54</v>
      </c>
      <c r="I1105" s="54" t="n">
        <f aca="false">SUM(F1105:H1105)</f>
        <v>2410.98</v>
      </c>
      <c r="J1105" s="49" t="n">
        <f aca="false">Calc!$C$5-D1105</f>
        <v>61</v>
      </c>
      <c r="K1105" s="49" t="n">
        <f aca="false">IF(J1105&lt;=Calc!$C$11,4,IF(J1105&lt;=Calc!$C$12,3,IF(J1105&lt;=Calc!$C$13,2,1)))</f>
        <v>3</v>
      </c>
      <c r="L1105" s="49" t="n">
        <f aca="false">1+(E1105&gt;=Calc!$C$16)+(E1105&gt;=Calc!$C$17)+(E1105&gt;=Calc!$C$18)</f>
        <v>4</v>
      </c>
      <c r="M1105" s="49" t="str">
        <f aca="false">IF(AND(K1105=4,L1105&gt;=3),"Champions",IF(AND(K1105=3,L1105&gt;=3),"Loyal",IF(K1105&gt;=3,"Recent / New",IF(L1105&gt;=3,"At Risk","Hibernating / Lost"))))</f>
        <v>Loyal</v>
      </c>
      <c r="N1105" s="54" t="n">
        <f aca="false">IF(AND(Calc!$C$2&lt;=2009,Calc!$C$3&gt;=2009),F1105,0)+IF(AND(Calc!$C$2&lt;=2010,Calc!$C$3&gt;=2010),G1105,0)+IF(AND(Calc!$C$2&lt;=2011,Calc!$C$3&gt;=2011),H1105,0)</f>
        <v>2410.98</v>
      </c>
      <c r="O1105" s="61" t="n">
        <f aca="false">IF(AND(N1105&gt;0,OR(Calc!$C$4="*",B1105=Calc!$C$4)),N1105+ROW()*0.000000001,0)</f>
        <v>2410.980001105</v>
      </c>
    </row>
    <row r="1106" customFormat="false" ht="15" hidden="false" customHeight="false" outlineLevel="0" collapsed="false">
      <c r="A1106" s="49" t="n">
        <v>13474</v>
      </c>
      <c r="B1106" s="49" t="s">
        <v>189</v>
      </c>
      <c r="C1106" s="63" t="n">
        <v>40391</v>
      </c>
      <c r="D1106" s="63" t="n">
        <v>40650</v>
      </c>
      <c r="E1106" s="49" t="n">
        <v>3</v>
      </c>
      <c r="F1106" s="54" t="n">
        <v>0</v>
      </c>
      <c r="G1106" s="54" t="n">
        <v>419.75</v>
      </c>
      <c r="H1106" s="54" t="n">
        <v>226.84</v>
      </c>
      <c r="I1106" s="54" t="n">
        <f aca="false">SUM(F1106:H1106)</f>
        <v>646.59</v>
      </c>
      <c r="J1106" s="49" t="n">
        <f aca="false">Calc!$C$5-D1106</f>
        <v>237</v>
      </c>
      <c r="K1106" s="49" t="n">
        <f aca="false">IF(J1106&lt;=Calc!$C$11,4,IF(J1106&lt;=Calc!$C$12,3,IF(J1106&lt;=Calc!$C$13,2,1)))</f>
        <v>2</v>
      </c>
      <c r="L1106" s="49" t="n">
        <f aca="false">1+(E1106&gt;=Calc!$C$16)+(E1106&gt;=Calc!$C$17)+(E1106&gt;=Calc!$C$18)</f>
        <v>2</v>
      </c>
      <c r="M1106" s="49" t="str">
        <f aca="false">IF(AND(K1106=4,L1106&gt;=3),"Champions",IF(AND(K1106=3,L1106&gt;=3),"Loyal",IF(K1106&gt;=3,"Recent / New",IF(L1106&gt;=3,"At Risk","Hibernating / Lost"))))</f>
        <v>Hibernating / Lost</v>
      </c>
      <c r="N1106" s="54" t="n">
        <f aca="false">IF(AND(Calc!$C$2&lt;=2009,Calc!$C$3&gt;=2009),F1106,0)+IF(AND(Calc!$C$2&lt;=2010,Calc!$C$3&gt;=2010),G1106,0)+IF(AND(Calc!$C$2&lt;=2011,Calc!$C$3&gt;=2011),H1106,0)</f>
        <v>646.59</v>
      </c>
      <c r="O1106" s="61" t="n">
        <f aca="false">IF(AND(N1106&gt;0,OR(Calc!$C$4="*",B1106=Calc!$C$4)),N1106+ROW()*0.000000001,0)</f>
        <v>646.590001106</v>
      </c>
    </row>
    <row r="1107" customFormat="false" ht="15" hidden="false" customHeight="false" outlineLevel="0" collapsed="false">
      <c r="A1107" s="49" t="n">
        <v>13475</v>
      </c>
      <c r="B1107" s="49" t="s">
        <v>189</v>
      </c>
      <c r="C1107" s="63" t="n">
        <v>40588</v>
      </c>
      <c r="D1107" s="63" t="n">
        <v>40695</v>
      </c>
      <c r="E1107" s="49" t="n">
        <v>4</v>
      </c>
      <c r="F1107" s="54" t="n">
        <v>0</v>
      </c>
      <c r="G1107" s="54" t="n">
        <v>0</v>
      </c>
      <c r="H1107" s="54" t="n">
        <v>1431.78</v>
      </c>
      <c r="I1107" s="54" t="n">
        <f aca="false">SUM(F1107:H1107)</f>
        <v>1431.78</v>
      </c>
      <c r="J1107" s="49" t="n">
        <f aca="false">Calc!$C$5-D1107</f>
        <v>192</v>
      </c>
      <c r="K1107" s="49" t="n">
        <f aca="false">IF(J1107&lt;=Calc!$C$11,4,IF(J1107&lt;=Calc!$C$12,3,IF(J1107&lt;=Calc!$C$13,2,1)))</f>
        <v>2</v>
      </c>
      <c r="L1107" s="49" t="n">
        <f aca="false">1+(E1107&gt;=Calc!$C$16)+(E1107&gt;=Calc!$C$17)+(E1107&gt;=Calc!$C$18)</f>
        <v>3</v>
      </c>
      <c r="M1107" s="49" t="str">
        <f aca="false">IF(AND(K1107=4,L1107&gt;=3),"Champions",IF(AND(K1107=3,L1107&gt;=3),"Loyal",IF(K1107&gt;=3,"Recent / New",IF(L1107&gt;=3,"At Risk","Hibernating / Lost"))))</f>
        <v>At Risk</v>
      </c>
      <c r="N1107" s="54" t="n">
        <f aca="false">IF(AND(Calc!$C$2&lt;=2009,Calc!$C$3&gt;=2009),F1107,0)+IF(AND(Calc!$C$2&lt;=2010,Calc!$C$3&gt;=2010),G1107,0)+IF(AND(Calc!$C$2&lt;=2011,Calc!$C$3&gt;=2011),H1107,0)</f>
        <v>1431.78</v>
      </c>
      <c r="O1107" s="61" t="n">
        <f aca="false">IF(AND(N1107&gt;0,OR(Calc!$C$4="*",B1107=Calc!$C$4)),N1107+ROW()*0.000000001,0)</f>
        <v>1431.780001107</v>
      </c>
    </row>
    <row r="1108" customFormat="false" ht="15" hidden="false" customHeight="false" outlineLevel="0" collapsed="false">
      <c r="A1108" s="49" t="n">
        <v>13476</v>
      </c>
      <c r="B1108" s="49" t="s">
        <v>189</v>
      </c>
      <c r="C1108" s="63" t="n">
        <v>40242</v>
      </c>
      <c r="D1108" s="63" t="n">
        <v>40708</v>
      </c>
      <c r="E1108" s="49" t="n">
        <v>5</v>
      </c>
      <c r="F1108" s="54" t="n">
        <v>0</v>
      </c>
      <c r="G1108" s="54" t="n">
        <v>823</v>
      </c>
      <c r="H1108" s="54" t="n">
        <v>1092.77</v>
      </c>
      <c r="I1108" s="54" t="n">
        <f aca="false">SUM(F1108:H1108)</f>
        <v>1915.77</v>
      </c>
      <c r="J1108" s="49" t="n">
        <f aca="false">Calc!$C$5-D1108</f>
        <v>179</v>
      </c>
      <c r="K1108" s="49" t="n">
        <f aca="false">IF(J1108&lt;=Calc!$C$11,4,IF(J1108&lt;=Calc!$C$12,3,IF(J1108&lt;=Calc!$C$13,2,1)))</f>
        <v>2</v>
      </c>
      <c r="L1108" s="49" t="n">
        <f aca="false">1+(E1108&gt;=Calc!$C$16)+(E1108&gt;=Calc!$C$17)+(E1108&gt;=Calc!$C$18)</f>
        <v>3</v>
      </c>
      <c r="M1108" s="49" t="str">
        <f aca="false">IF(AND(K1108=4,L1108&gt;=3),"Champions",IF(AND(K1108=3,L1108&gt;=3),"Loyal",IF(K1108&gt;=3,"Recent / New",IF(L1108&gt;=3,"At Risk","Hibernating / Lost"))))</f>
        <v>At Risk</v>
      </c>
      <c r="N1108" s="54" t="n">
        <f aca="false">IF(AND(Calc!$C$2&lt;=2009,Calc!$C$3&gt;=2009),F1108,0)+IF(AND(Calc!$C$2&lt;=2010,Calc!$C$3&gt;=2010),G1108,0)+IF(AND(Calc!$C$2&lt;=2011,Calc!$C$3&gt;=2011),H1108,0)</f>
        <v>1915.77</v>
      </c>
      <c r="O1108" s="61" t="n">
        <f aca="false">IF(AND(N1108&gt;0,OR(Calc!$C$4="*",B1108=Calc!$C$4)),N1108+ROW()*0.000000001,0)</f>
        <v>1915.770001108</v>
      </c>
    </row>
    <row r="1109" customFormat="false" ht="15" hidden="false" customHeight="false" outlineLevel="0" collapsed="false">
      <c r="A1109" s="49" t="n">
        <v>13477</v>
      </c>
      <c r="B1109" s="49" t="s">
        <v>189</v>
      </c>
      <c r="C1109" s="63" t="n">
        <v>40203</v>
      </c>
      <c r="D1109" s="63" t="n">
        <v>40849</v>
      </c>
      <c r="E1109" s="49" t="n">
        <v>11</v>
      </c>
      <c r="F1109" s="54" t="n">
        <v>0</v>
      </c>
      <c r="G1109" s="54" t="n">
        <v>1364.59</v>
      </c>
      <c r="H1109" s="54" t="n">
        <v>1441.53</v>
      </c>
      <c r="I1109" s="54" t="n">
        <f aca="false">SUM(F1109:H1109)</f>
        <v>2806.12</v>
      </c>
      <c r="J1109" s="49" t="n">
        <f aca="false">Calc!$C$5-D1109</f>
        <v>38</v>
      </c>
      <c r="K1109" s="49" t="n">
        <f aca="false">IF(J1109&lt;=Calc!$C$11,4,IF(J1109&lt;=Calc!$C$12,3,IF(J1109&lt;=Calc!$C$13,2,1)))</f>
        <v>3</v>
      </c>
      <c r="L1109" s="49" t="n">
        <f aca="false">1+(E1109&gt;=Calc!$C$16)+(E1109&gt;=Calc!$C$17)+(E1109&gt;=Calc!$C$18)</f>
        <v>4</v>
      </c>
      <c r="M1109" s="49" t="str">
        <f aca="false">IF(AND(K1109=4,L1109&gt;=3),"Champions",IF(AND(K1109=3,L1109&gt;=3),"Loyal",IF(K1109&gt;=3,"Recent / New",IF(L1109&gt;=3,"At Risk","Hibernating / Lost"))))</f>
        <v>Loyal</v>
      </c>
      <c r="N1109" s="54" t="n">
        <f aca="false">IF(AND(Calc!$C$2&lt;=2009,Calc!$C$3&gt;=2009),F1109,0)+IF(AND(Calc!$C$2&lt;=2010,Calc!$C$3&gt;=2010),G1109,0)+IF(AND(Calc!$C$2&lt;=2011,Calc!$C$3&gt;=2011),H1109,0)</f>
        <v>2806.12</v>
      </c>
      <c r="O1109" s="61" t="n">
        <f aca="false">IF(AND(N1109&gt;0,OR(Calc!$C$4="*",B1109=Calc!$C$4)),N1109+ROW()*0.000000001,0)</f>
        <v>2806.120001109</v>
      </c>
    </row>
    <row r="1110" customFormat="false" ht="15" hidden="false" customHeight="false" outlineLevel="0" collapsed="false">
      <c r="A1110" s="49" t="n">
        <v>13478</v>
      </c>
      <c r="B1110" s="49" t="s">
        <v>189</v>
      </c>
      <c r="C1110" s="63" t="n">
        <v>40209</v>
      </c>
      <c r="D1110" s="63" t="n">
        <v>40417</v>
      </c>
      <c r="E1110" s="49" t="n">
        <v>5</v>
      </c>
      <c r="F1110" s="54" t="n">
        <v>0</v>
      </c>
      <c r="G1110" s="54" t="n">
        <v>2068.03</v>
      </c>
      <c r="H1110" s="54" t="n">
        <v>0</v>
      </c>
      <c r="I1110" s="54" t="n">
        <f aca="false">SUM(F1110:H1110)</f>
        <v>2068.03</v>
      </c>
      <c r="J1110" s="49" t="n">
        <f aca="false">Calc!$C$5-D1110</f>
        <v>470</v>
      </c>
      <c r="K1110" s="49" t="n">
        <f aca="false">IF(J1110&lt;=Calc!$C$11,4,IF(J1110&lt;=Calc!$C$12,3,IF(J1110&lt;=Calc!$C$13,2,1)))</f>
        <v>1</v>
      </c>
      <c r="L1110" s="49" t="n">
        <f aca="false">1+(E1110&gt;=Calc!$C$16)+(E1110&gt;=Calc!$C$17)+(E1110&gt;=Calc!$C$18)</f>
        <v>3</v>
      </c>
      <c r="M1110" s="49" t="str">
        <f aca="false">IF(AND(K1110=4,L1110&gt;=3),"Champions",IF(AND(K1110=3,L1110&gt;=3),"Loyal",IF(K1110&gt;=3,"Recent / New",IF(L1110&gt;=3,"At Risk","Hibernating / Lost"))))</f>
        <v>At Risk</v>
      </c>
      <c r="N1110" s="54" t="n">
        <f aca="false">IF(AND(Calc!$C$2&lt;=2009,Calc!$C$3&gt;=2009),F1110,0)+IF(AND(Calc!$C$2&lt;=2010,Calc!$C$3&gt;=2010),G1110,0)+IF(AND(Calc!$C$2&lt;=2011,Calc!$C$3&gt;=2011),H1110,0)</f>
        <v>2068.03</v>
      </c>
      <c r="O1110" s="61" t="n">
        <f aca="false">IF(AND(N1110&gt;0,OR(Calc!$C$4="*",B1110=Calc!$C$4)),N1110+ROW()*0.000000001,0)</f>
        <v>2068.03000111</v>
      </c>
    </row>
    <row r="1111" customFormat="false" ht="15" hidden="false" customHeight="false" outlineLevel="0" collapsed="false">
      <c r="A1111" s="49" t="n">
        <v>13479</v>
      </c>
      <c r="B1111" s="49" t="s">
        <v>189</v>
      </c>
      <c r="C1111" s="63" t="n">
        <v>40409</v>
      </c>
      <c r="D1111" s="63" t="n">
        <v>40686</v>
      </c>
      <c r="E1111" s="49" t="n">
        <v>4</v>
      </c>
      <c r="F1111" s="54" t="n">
        <v>0</v>
      </c>
      <c r="G1111" s="54" t="n">
        <v>517.5</v>
      </c>
      <c r="H1111" s="54" t="n">
        <v>291</v>
      </c>
      <c r="I1111" s="54" t="n">
        <f aca="false">SUM(F1111:H1111)</f>
        <v>808.5</v>
      </c>
      <c r="J1111" s="49" t="n">
        <f aca="false">Calc!$C$5-D1111</f>
        <v>201</v>
      </c>
      <c r="K1111" s="49" t="n">
        <f aca="false">IF(J1111&lt;=Calc!$C$11,4,IF(J1111&lt;=Calc!$C$12,3,IF(J1111&lt;=Calc!$C$13,2,1)))</f>
        <v>2</v>
      </c>
      <c r="L1111" s="49" t="n">
        <f aca="false">1+(E1111&gt;=Calc!$C$16)+(E1111&gt;=Calc!$C$17)+(E1111&gt;=Calc!$C$18)</f>
        <v>3</v>
      </c>
      <c r="M1111" s="49" t="str">
        <f aca="false">IF(AND(K1111=4,L1111&gt;=3),"Champions",IF(AND(K1111=3,L1111&gt;=3),"Loyal",IF(K1111&gt;=3,"Recent / New",IF(L1111&gt;=3,"At Risk","Hibernating / Lost"))))</f>
        <v>At Risk</v>
      </c>
      <c r="N1111" s="54" t="n">
        <f aca="false">IF(AND(Calc!$C$2&lt;=2009,Calc!$C$3&gt;=2009),F1111,0)+IF(AND(Calc!$C$2&lt;=2010,Calc!$C$3&gt;=2010),G1111,0)+IF(AND(Calc!$C$2&lt;=2011,Calc!$C$3&gt;=2011),H1111,0)</f>
        <v>808.5</v>
      </c>
      <c r="O1111" s="61" t="n">
        <f aca="false">IF(AND(N1111&gt;0,OR(Calc!$C$4="*",B1111=Calc!$C$4)),N1111+ROW()*0.000000001,0)</f>
        <v>808.500001111</v>
      </c>
    </row>
    <row r="1112" customFormat="false" ht="15" hidden="false" customHeight="false" outlineLevel="0" collapsed="false">
      <c r="A1112" s="49" t="n">
        <v>13480</v>
      </c>
      <c r="B1112" s="49" t="s">
        <v>189</v>
      </c>
      <c r="C1112" s="63" t="n">
        <v>40207</v>
      </c>
      <c r="D1112" s="63" t="n">
        <v>40470</v>
      </c>
      <c r="E1112" s="49" t="n">
        <v>2</v>
      </c>
      <c r="F1112" s="54" t="n">
        <v>0</v>
      </c>
      <c r="G1112" s="54" t="n">
        <v>627.82</v>
      </c>
      <c r="H1112" s="54" t="n">
        <v>0</v>
      </c>
      <c r="I1112" s="54" t="n">
        <f aca="false">SUM(F1112:H1112)</f>
        <v>627.82</v>
      </c>
      <c r="J1112" s="49" t="n">
        <f aca="false">Calc!$C$5-D1112</f>
        <v>417</v>
      </c>
      <c r="K1112" s="49" t="n">
        <f aca="false">IF(J1112&lt;=Calc!$C$11,4,IF(J1112&lt;=Calc!$C$12,3,IF(J1112&lt;=Calc!$C$13,2,1)))</f>
        <v>1</v>
      </c>
      <c r="L1112" s="49" t="n">
        <f aca="false">1+(E1112&gt;=Calc!$C$16)+(E1112&gt;=Calc!$C$17)+(E1112&gt;=Calc!$C$18)</f>
        <v>2</v>
      </c>
      <c r="M1112" s="49" t="str">
        <f aca="false">IF(AND(K1112=4,L1112&gt;=3),"Champions",IF(AND(K1112=3,L1112&gt;=3),"Loyal",IF(K1112&gt;=3,"Recent / New",IF(L1112&gt;=3,"At Risk","Hibernating / Lost"))))</f>
        <v>Hibernating / Lost</v>
      </c>
      <c r="N1112" s="54" t="n">
        <f aca="false">IF(AND(Calc!$C$2&lt;=2009,Calc!$C$3&gt;=2009),F1112,0)+IF(AND(Calc!$C$2&lt;=2010,Calc!$C$3&gt;=2010),G1112,0)+IF(AND(Calc!$C$2&lt;=2011,Calc!$C$3&gt;=2011),H1112,0)</f>
        <v>627.82</v>
      </c>
      <c r="O1112" s="61" t="n">
        <f aca="false">IF(AND(N1112&gt;0,OR(Calc!$C$4="*",B1112=Calc!$C$4)),N1112+ROW()*0.000000001,0)</f>
        <v>627.820001112</v>
      </c>
    </row>
    <row r="1113" customFormat="false" ht="15" hidden="false" customHeight="false" outlineLevel="0" collapsed="false">
      <c r="A1113" s="49" t="n">
        <v>13481</v>
      </c>
      <c r="B1113" s="49" t="s">
        <v>189</v>
      </c>
      <c r="C1113" s="63" t="n">
        <v>40151</v>
      </c>
      <c r="D1113" s="63" t="n">
        <v>40841</v>
      </c>
      <c r="E1113" s="49" t="n">
        <v>11</v>
      </c>
      <c r="F1113" s="54" t="n">
        <v>311.2</v>
      </c>
      <c r="G1113" s="54" t="n">
        <v>1710.83</v>
      </c>
      <c r="H1113" s="54" t="n">
        <v>1781.06</v>
      </c>
      <c r="I1113" s="54" t="n">
        <f aca="false">SUM(F1113:H1113)</f>
        <v>3803.09</v>
      </c>
      <c r="J1113" s="49" t="n">
        <f aca="false">Calc!$C$5-D1113</f>
        <v>46</v>
      </c>
      <c r="K1113" s="49" t="n">
        <f aca="false">IF(J1113&lt;=Calc!$C$11,4,IF(J1113&lt;=Calc!$C$12,3,IF(J1113&lt;=Calc!$C$13,2,1)))</f>
        <v>3</v>
      </c>
      <c r="L1113" s="49" t="n">
        <f aca="false">1+(E1113&gt;=Calc!$C$16)+(E1113&gt;=Calc!$C$17)+(E1113&gt;=Calc!$C$18)</f>
        <v>4</v>
      </c>
      <c r="M1113" s="49" t="str">
        <f aca="false">IF(AND(K1113=4,L1113&gt;=3),"Champions",IF(AND(K1113=3,L1113&gt;=3),"Loyal",IF(K1113&gt;=3,"Recent / New",IF(L1113&gt;=3,"At Risk","Hibernating / Lost"))))</f>
        <v>Loyal</v>
      </c>
      <c r="N1113" s="54" t="n">
        <f aca="false">IF(AND(Calc!$C$2&lt;=2009,Calc!$C$3&gt;=2009),F1113,0)+IF(AND(Calc!$C$2&lt;=2010,Calc!$C$3&gt;=2010),G1113,0)+IF(AND(Calc!$C$2&lt;=2011,Calc!$C$3&gt;=2011),H1113,0)</f>
        <v>3803.09</v>
      </c>
      <c r="O1113" s="61" t="n">
        <f aca="false">IF(AND(N1113&gt;0,OR(Calc!$C$4="*",B1113=Calc!$C$4)),N1113+ROW()*0.000000001,0)</f>
        <v>3803.090001113</v>
      </c>
    </row>
    <row r="1114" customFormat="false" ht="15" hidden="false" customHeight="false" outlineLevel="0" collapsed="false">
      <c r="A1114" s="49" t="n">
        <v>13482</v>
      </c>
      <c r="B1114" s="49" t="s">
        <v>189</v>
      </c>
      <c r="C1114" s="63" t="n">
        <v>40259</v>
      </c>
      <c r="D1114" s="63" t="n">
        <v>40654</v>
      </c>
      <c r="E1114" s="49" t="n">
        <v>2</v>
      </c>
      <c r="F1114" s="54" t="n">
        <v>0</v>
      </c>
      <c r="G1114" s="54" t="n">
        <v>151.45</v>
      </c>
      <c r="H1114" s="54" t="n">
        <v>184.64</v>
      </c>
      <c r="I1114" s="54" t="n">
        <f aca="false">SUM(F1114:H1114)</f>
        <v>336.09</v>
      </c>
      <c r="J1114" s="49" t="n">
        <f aca="false">Calc!$C$5-D1114</f>
        <v>233</v>
      </c>
      <c r="K1114" s="49" t="n">
        <f aca="false">IF(J1114&lt;=Calc!$C$11,4,IF(J1114&lt;=Calc!$C$12,3,IF(J1114&lt;=Calc!$C$13,2,1)))</f>
        <v>2</v>
      </c>
      <c r="L1114" s="49" t="n">
        <f aca="false">1+(E1114&gt;=Calc!$C$16)+(E1114&gt;=Calc!$C$17)+(E1114&gt;=Calc!$C$18)</f>
        <v>2</v>
      </c>
      <c r="M1114" s="49" t="str">
        <f aca="false">IF(AND(K1114=4,L1114&gt;=3),"Champions",IF(AND(K1114=3,L1114&gt;=3),"Loyal",IF(K1114&gt;=3,"Recent / New",IF(L1114&gt;=3,"At Risk","Hibernating / Lost"))))</f>
        <v>Hibernating / Lost</v>
      </c>
      <c r="N1114" s="54" t="n">
        <f aca="false">IF(AND(Calc!$C$2&lt;=2009,Calc!$C$3&gt;=2009),F1114,0)+IF(AND(Calc!$C$2&lt;=2010,Calc!$C$3&gt;=2010),G1114,0)+IF(AND(Calc!$C$2&lt;=2011,Calc!$C$3&gt;=2011),H1114,0)</f>
        <v>336.09</v>
      </c>
      <c r="O1114" s="61" t="n">
        <f aca="false">IF(AND(N1114&gt;0,OR(Calc!$C$4="*",B1114=Calc!$C$4)),N1114+ROW()*0.000000001,0)</f>
        <v>336.090001114</v>
      </c>
    </row>
    <row r="1115" customFormat="false" ht="15" hidden="false" customHeight="false" outlineLevel="0" collapsed="false">
      <c r="A1115" s="49" t="n">
        <v>13483</v>
      </c>
      <c r="B1115" s="49" t="s">
        <v>189</v>
      </c>
      <c r="C1115" s="63" t="n">
        <v>40821</v>
      </c>
      <c r="D1115" s="63" t="n">
        <v>40821</v>
      </c>
      <c r="E1115" s="49" t="n">
        <v>1</v>
      </c>
      <c r="F1115" s="54" t="n">
        <v>0</v>
      </c>
      <c r="G1115" s="54" t="n">
        <v>0</v>
      </c>
      <c r="H1115" s="54" t="n">
        <v>140.34</v>
      </c>
      <c r="I1115" s="54" t="n">
        <f aca="false">SUM(F1115:H1115)</f>
        <v>140.34</v>
      </c>
      <c r="J1115" s="49" t="n">
        <f aca="false">Calc!$C$5-D1115</f>
        <v>66</v>
      </c>
      <c r="K1115" s="49" t="n">
        <f aca="false">IF(J1115&lt;=Calc!$C$11,4,IF(J1115&lt;=Calc!$C$12,3,IF(J1115&lt;=Calc!$C$13,2,1)))</f>
        <v>3</v>
      </c>
      <c r="L1115" s="49" t="n">
        <f aca="false">1+(E1115&gt;=Calc!$C$16)+(E1115&gt;=Calc!$C$17)+(E1115&gt;=Calc!$C$18)</f>
        <v>1</v>
      </c>
      <c r="M1115" s="49" t="str">
        <f aca="false">IF(AND(K1115=4,L1115&gt;=3),"Champions",IF(AND(K1115=3,L1115&gt;=3),"Loyal",IF(K1115&gt;=3,"Recent / New",IF(L1115&gt;=3,"At Risk","Hibernating / Lost"))))</f>
        <v>Recent / New</v>
      </c>
      <c r="N1115" s="54" t="n">
        <f aca="false">IF(AND(Calc!$C$2&lt;=2009,Calc!$C$3&gt;=2009),F1115,0)+IF(AND(Calc!$C$2&lt;=2010,Calc!$C$3&gt;=2010),G1115,0)+IF(AND(Calc!$C$2&lt;=2011,Calc!$C$3&gt;=2011),H1115,0)</f>
        <v>140.34</v>
      </c>
      <c r="O1115" s="61" t="n">
        <f aca="false">IF(AND(N1115&gt;0,OR(Calc!$C$4="*",B1115=Calc!$C$4)),N1115+ROW()*0.000000001,0)</f>
        <v>140.340001115</v>
      </c>
    </row>
    <row r="1116" customFormat="false" ht="15" hidden="false" customHeight="false" outlineLevel="0" collapsed="false">
      <c r="A1116" s="49" t="n">
        <v>13484</v>
      </c>
      <c r="B1116" s="49" t="s">
        <v>189</v>
      </c>
      <c r="C1116" s="63" t="n">
        <v>40247</v>
      </c>
      <c r="D1116" s="63" t="n">
        <v>40645</v>
      </c>
      <c r="E1116" s="49" t="n">
        <v>3</v>
      </c>
      <c r="F1116" s="54" t="n">
        <v>0</v>
      </c>
      <c r="G1116" s="54" t="n">
        <v>453.52</v>
      </c>
      <c r="H1116" s="54" t="n">
        <v>313.8</v>
      </c>
      <c r="I1116" s="54" t="n">
        <f aca="false">SUM(F1116:H1116)</f>
        <v>767.32</v>
      </c>
      <c r="J1116" s="49" t="n">
        <f aca="false">Calc!$C$5-D1116</f>
        <v>242</v>
      </c>
      <c r="K1116" s="49" t="n">
        <f aca="false">IF(J1116&lt;=Calc!$C$11,4,IF(J1116&lt;=Calc!$C$12,3,IF(J1116&lt;=Calc!$C$13,2,1)))</f>
        <v>2</v>
      </c>
      <c r="L1116" s="49" t="n">
        <f aca="false">1+(E1116&gt;=Calc!$C$16)+(E1116&gt;=Calc!$C$17)+(E1116&gt;=Calc!$C$18)</f>
        <v>2</v>
      </c>
      <c r="M1116" s="49" t="str">
        <f aca="false">IF(AND(K1116=4,L1116&gt;=3),"Champions",IF(AND(K1116=3,L1116&gt;=3),"Loyal",IF(K1116&gt;=3,"Recent / New",IF(L1116&gt;=3,"At Risk","Hibernating / Lost"))))</f>
        <v>Hibernating / Lost</v>
      </c>
      <c r="N1116" s="54" t="n">
        <f aca="false">IF(AND(Calc!$C$2&lt;=2009,Calc!$C$3&gt;=2009),F1116,0)+IF(AND(Calc!$C$2&lt;=2010,Calc!$C$3&gt;=2010),G1116,0)+IF(AND(Calc!$C$2&lt;=2011,Calc!$C$3&gt;=2011),H1116,0)</f>
        <v>767.32</v>
      </c>
      <c r="O1116" s="61" t="n">
        <f aca="false">IF(AND(N1116&gt;0,OR(Calc!$C$4="*",B1116=Calc!$C$4)),N1116+ROW()*0.000000001,0)</f>
        <v>767.320001116</v>
      </c>
    </row>
    <row r="1117" customFormat="false" ht="15" hidden="false" customHeight="false" outlineLevel="0" collapsed="false">
      <c r="A1117" s="49" t="n">
        <v>13485</v>
      </c>
      <c r="B1117" s="49" t="s">
        <v>189</v>
      </c>
      <c r="C1117" s="63" t="n">
        <v>40150</v>
      </c>
      <c r="D1117" s="63" t="n">
        <v>40653</v>
      </c>
      <c r="E1117" s="49" t="n">
        <v>11</v>
      </c>
      <c r="F1117" s="54" t="n">
        <v>200.7</v>
      </c>
      <c r="G1117" s="54" t="n">
        <v>2298.98</v>
      </c>
      <c r="H1117" s="54" t="n">
        <v>454.24</v>
      </c>
      <c r="I1117" s="54" t="n">
        <f aca="false">SUM(F1117:H1117)</f>
        <v>2953.92</v>
      </c>
      <c r="J1117" s="49" t="n">
        <f aca="false">Calc!$C$5-D1117</f>
        <v>234</v>
      </c>
      <c r="K1117" s="49" t="n">
        <f aca="false">IF(J1117&lt;=Calc!$C$11,4,IF(J1117&lt;=Calc!$C$12,3,IF(J1117&lt;=Calc!$C$13,2,1)))</f>
        <v>2</v>
      </c>
      <c r="L1117" s="49" t="n">
        <f aca="false">1+(E1117&gt;=Calc!$C$16)+(E1117&gt;=Calc!$C$17)+(E1117&gt;=Calc!$C$18)</f>
        <v>4</v>
      </c>
      <c r="M1117" s="49" t="str">
        <f aca="false">IF(AND(K1117=4,L1117&gt;=3),"Champions",IF(AND(K1117=3,L1117&gt;=3),"Loyal",IF(K1117&gt;=3,"Recent / New",IF(L1117&gt;=3,"At Risk","Hibernating / Lost"))))</f>
        <v>At Risk</v>
      </c>
      <c r="N1117" s="54" t="n">
        <f aca="false">IF(AND(Calc!$C$2&lt;=2009,Calc!$C$3&gt;=2009),F1117,0)+IF(AND(Calc!$C$2&lt;=2010,Calc!$C$3&gt;=2010),G1117,0)+IF(AND(Calc!$C$2&lt;=2011,Calc!$C$3&gt;=2011),H1117,0)</f>
        <v>2953.92</v>
      </c>
      <c r="O1117" s="61" t="n">
        <f aca="false">IF(AND(N1117&gt;0,OR(Calc!$C$4="*",B1117=Calc!$C$4)),N1117+ROW()*0.000000001,0)</f>
        <v>2953.920001117</v>
      </c>
    </row>
    <row r="1118" customFormat="false" ht="15" hidden="false" customHeight="false" outlineLevel="0" collapsed="false">
      <c r="A1118" s="49" t="n">
        <v>13486</v>
      </c>
      <c r="B1118" s="49" t="s">
        <v>189</v>
      </c>
      <c r="C1118" s="63" t="n">
        <v>40731</v>
      </c>
      <c r="D1118" s="63" t="n">
        <v>40808</v>
      </c>
      <c r="E1118" s="49" t="n">
        <v>3</v>
      </c>
      <c r="F1118" s="54" t="n">
        <v>0</v>
      </c>
      <c r="G1118" s="54" t="n">
        <v>0</v>
      </c>
      <c r="H1118" s="54" t="n">
        <v>1122.41</v>
      </c>
      <c r="I1118" s="54" t="n">
        <f aca="false">SUM(F1118:H1118)</f>
        <v>1122.41</v>
      </c>
      <c r="J1118" s="49" t="n">
        <f aca="false">Calc!$C$5-D1118</f>
        <v>79</v>
      </c>
      <c r="K1118" s="49" t="n">
        <f aca="false">IF(J1118&lt;=Calc!$C$11,4,IF(J1118&lt;=Calc!$C$12,3,IF(J1118&lt;=Calc!$C$13,2,1)))</f>
        <v>3</v>
      </c>
      <c r="L1118" s="49" t="n">
        <f aca="false">1+(E1118&gt;=Calc!$C$16)+(E1118&gt;=Calc!$C$17)+(E1118&gt;=Calc!$C$18)</f>
        <v>2</v>
      </c>
      <c r="M1118" s="49" t="str">
        <f aca="false">IF(AND(K1118=4,L1118&gt;=3),"Champions",IF(AND(K1118=3,L1118&gt;=3),"Loyal",IF(K1118&gt;=3,"Recent / New",IF(L1118&gt;=3,"At Risk","Hibernating / Lost"))))</f>
        <v>Recent / New</v>
      </c>
      <c r="N1118" s="54" t="n">
        <f aca="false">IF(AND(Calc!$C$2&lt;=2009,Calc!$C$3&gt;=2009),F1118,0)+IF(AND(Calc!$C$2&lt;=2010,Calc!$C$3&gt;=2010),G1118,0)+IF(AND(Calc!$C$2&lt;=2011,Calc!$C$3&gt;=2011),H1118,0)</f>
        <v>1122.41</v>
      </c>
      <c r="O1118" s="61" t="n">
        <f aca="false">IF(AND(N1118&gt;0,OR(Calc!$C$4="*",B1118=Calc!$C$4)),N1118+ROW()*0.000000001,0)</f>
        <v>1122.410001118</v>
      </c>
    </row>
    <row r="1119" customFormat="false" ht="15" hidden="false" customHeight="false" outlineLevel="0" collapsed="false">
      <c r="A1119" s="49" t="n">
        <v>13487</v>
      </c>
      <c r="B1119" s="49" t="s">
        <v>189</v>
      </c>
      <c r="C1119" s="63" t="n">
        <v>40152</v>
      </c>
      <c r="D1119" s="63" t="n">
        <v>40829</v>
      </c>
      <c r="E1119" s="49" t="n">
        <v>5</v>
      </c>
      <c r="F1119" s="54" t="n">
        <v>103.95</v>
      </c>
      <c r="G1119" s="54" t="n">
        <v>360.67</v>
      </c>
      <c r="H1119" s="54" t="n">
        <v>382.25</v>
      </c>
      <c r="I1119" s="54" t="n">
        <f aca="false">SUM(F1119:H1119)</f>
        <v>846.87</v>
      </c>
      <c r="J1119" s="49" t="n">
        <f aca="false">Calc!$C$5-D1119</f>
        <v>58</v>
      </c>
      <c r="K1119" s="49" t="n">
        <f aca="false">IF(J1119&lt;=Calc!$C$11,4,IF(J1119&lt;=Calc!$C$12,3,IF(J1119&lt;=Calc!$C$13,2,1)))</f>
        <v>3</v>
      </c>
      <c r="L1119" s="49" t="n">
        <f aca="false">1+(E1119&gt;=Calc!$C$16)+(E1119&gt;=Calc!$C$17)+(E1119&gt;=Calc!$C$18)</f>
        <v>3</v>
      </c>
      <c r="M1119" s="49" t="str">
        <f aca="false">IF(AND(K1119=4,L1119&gt;=3),"Champions",IF(AND(K1119=3,L1119&gt;=3),"Loyal",IF(K1119&gt;=3,"Recent / New",IF(L1119&gt;=3,"At Risk","Hibernating / Lost"))))</f>
        <v>Loyal</v>
      </c>
      <c r="N1119" s="54" t="n">
        <f aca="false">IF(AND(Calc!$C$2&lt;=2009,Calc!$C$3&gt;=2009),F1119,0)+IF(AND(Calc!$C$2&lt;=2010,Calc!$C$3&gt;=2010),G1119,0)+IF(AND(Calc!$C$2&lt;=2011,Calc!$C$3&gt;=2011),H1119,0)</f>
        <v>846.87</v>
      </c>
      <c r="O1119" s="61" t="n">
        <f aca="false">IF(AND(N1119&gt;0,OR(Calc!$C$4="*",B1119=Calc!$C$4)),N1119+ROW()*0.000000001,0)</f>
        <v>846.870001119</v>
      </c>
    </row>
    <row r="1120" customFormat="false" ht="15" hidden="false" customHeight="false" outlineLevel="0" collapsed="false">
      <c r="A1120" s="49" t="n">
        <v>13488</v>
      </c>
      <c r="B1120" s="49" t="s">
        <v>189</v>
      </c>
      <c r="C1120" s="63" t="n">
        <v>40203</v>
      </c>
      <c r="D1120" s="63" t="n">
        <v>40869</v>
      </c>
      <c r="E1120" s="49" t="n">
        <v>23</v>
      </c>
      <c r="F1120" s="54" t="n">
        <v>0</v>
      </c>
      <c r="G1120" s="54" t="n">
        <v>6603.12</v>
      </c>
      <c r="H1120" s="54" t="n">
        <v>7528.69</v>
      </c>
      <c r="I1120" s="54" t="n">
        <f aca="false">SUM(F1120:H1120)</f>
        <v>14131.81</v>
      </c>
      <c r="J1120" s="49" t="n">
        <f aca="false">Calc!$C$5-D1120</f>
        <v>18</v>
      </c>
      <c r="K1120" s="49" t="n">
        <f aca="false">IF(J1120&lt;=Calc!$C$11,4,IF(J1120&lt;=Calc!$C$12,3,IF(J1120&lt;=Calc!$C$13,2,1)))</f>
        <v>4</v>
      </c>
      <c r="L1120" s="49" t="n">
        <f aca="false">1+(E1120&gt;=Calc!$C$16)+(E1120&gt;=Calc!$C$17)+(E1120&gt;=Calc!$C$18)</f>
        <v>4</v>
      </c>
      <c r="M1120" s="49" t="str">
        <f aca="false">IF(AND(K1120=4,L1120&gt;=3),"Champions",IF(AND(K1120=3,L1120&gt;=3),"Loyal",IF(K1120&gt;=3,"Recent / New",IF(L1120&gt;=3,"At Risk","Hibernating / Lost"))))</f>
        <v>Champions</v>
      </c>
      <c r="N1120" s="54" t="n">
        <f aca="false">IF(AND(Calc!$C$2&lt;=2009,Calc!$C$3&gt;=2009),F1120,0)+IF(AND(Calc!$C$2&lt;=2010,Calc!$C$3&gt;=2010),G1120,0)+IF(AND(Calc!$C$2&lt;=2011,Calc!$C$3&gt;=2011),H1120,0)</f>
        <v>14131.81</v>
      </c>
      <c r="O1120" s="61" t="n">
        <f aca="false">IF(AND(N1120&gt;0,OR(Calc!$C$4="*",B1120=Calc!$C$4)),N1120+ROW()*0.000000001,0)</f>
        <v>14131.81000112</v>
      </c>
    </row>
    <row r="1121" customFormat="false" ht="15" hidden="false" customHeight="false" outlineLevel="0" collapsed="false">
      <c r="A1121" s="49" t="n">
        <v>13489</v>
      </c>
      <c r="B1121" s="49" t="s">
        <v>189</v>
      </c>
      <c r="C1121" s="63" t="n">
        <v>40592</v>
      </c>
      <c r="D1121" s="63" t="n">
        <v>40781</v>
      </c>
      <c r="E1121" s="49" t="n">
        <v>4</v>
      </c>
      <c r="F1121" s="54" t="n">
        <v>0</v>
      </c>
      <c r="G1121" s="54" t="n">
        <v>0</v>
      </c>
      <c r="H1121" s="54" t="n">
        <v>449.52</v>
      </c>
      <c r="I1121" s="54" t="n">
        <f aca="false">SUM(F1121:H1121)</f>
        <v>449.52</v>
      </c>
      <c r="J1121" s="49" t="n">
        <f aca="false">Calc!$C$5-D1121</f>
        <v>106</v>
      </c>
      <c r="K1121" s="49" t="n">
        <f aca="false">IF(J1121&lt;=Calc!$C$11,4,IF(J1121&lt;=Calc!$C$12,3,IF(J1121&lt;=Calc!$C$13,2,1)))</f>
        <v>2</v>
      </c>
      <c r="L1121" s="49" t="n">
        <f aca="false">1+(E1121&gt;=Calc!$C$16)+(E1121&gt;=Calc!$C$17)+(E1121&gt;=Calc!$C$18)</f>
        <v>3</v>
      </c>
      <c r="M1121" s="49" t="str">
        <f aca="false">IF(AND(K1121=4,L1121&gt;=3),"Champions",IF(AND(K1121=3,L1121&gt;=3),"Loyal",IF(K1121&gt;=3,"Recent / New",IF(L1121&gt;=3,"At Risk","Hibernating / Lost"))))</f>
        <v>At Risk</v>
      </c>
      <c r="N1121" s="54" t="n">
        <f aca="false">IF(AND(Calc!$C$2&lt;=2009,Calc!$C$3&gt;=2009),F1121,0)+IF(AND(Calc!$C$2&lt;=2010,Calc!$C$3&gt;=2010),G1121,0)+IF(AND(Calc!$C$2&lt;=2011,Calc!$C$3&gt;=2011),H1121,0)</f>
        <v>449.52</v>
      </c>
      <c r="O1121" s="61" t="n">
        <f aca="false">IF(AND(N1121&gt;0,OR(Calc!$C$4="*",B1121=Calc!$C$4)),N1121+ROW()*0.000000001,0)</f>
        <v>449.520001121</v>
      </c>
    </row>
    <row r="1122" customFormat="false" ht="15" hidden="false" customHeight="false" outlineLevel="0" collapsed="false">
      <c r="A1122" s="49" t="n">
        <v>13490</v>
      </c>
      <c r="B1122" s="49" t="s">
        <v>189</v>
      </c>
      <c r="C1122" s="63" t="n">
        <v>40232</v>
      </c>
      <c r="D1122" s="63" t="n">
        <v>40232</v>
      </c>
      <c r="E1122" s="49" t="n">
        <v>1</v>
      </c>
      <c r="F1122" s="54" t="n">
        <v>0</v>
      </c>
      <c r="G1122" s="54" t="n">
        <v>154.25</v>
      </c>
      <c r="H1122" s="54" t="n">
        <v>0</v>
      </c>
      <c r="I1122" s="54" t="n">
        <f aca="false">SUM(F1122:H1122)</f>
        <v>154.25</v>
      </c>
      <c r="J1122" s="49" t="n">
        <f aca="false">Calc!$C$5-D1122</f>
        <v>655</v>
      </c>
      <c r="K1122" s="49" t="n">
        <f aca="false">IF(J1122&lt;=Calc!$C$11,4,IF(J1122&lt;=Calc!$C$12,3,IF(J1122&lt;=Calc!$C$13,2,1)))</f>
        <v>1</v>
      </c>
      <c r="L1122" s="49" t="n">
        <f aca="false">1+(E1122&gt;=Calc!$C$16)+(E1122&gt;=Calc!$C$17)+(E1122&gt;=Calc!$C$18)</f>
        <v>1</v>
      </c>
      <c r="M1122" s="49" t="str">
        <f aca="false">IF(AND(K1122=4,L1122&gt;=3),"Champions",IF(AND(K1122=3,L1122&gt;=3),"Loyal",IF(K1122&gt;=3,"Recent / New",IF(L1122&gt;=3,"At Risk","Hibernating / Lost"))))</f>
        <v>Hibernating / Lost</v>
      </c>
      <c r="N1122" s="54" t="n">
        <f aca="false">IF(AND(Calc!$C$2&lt;=2009,Calc!$C$3&gt;=2009),F1122,0)+IF(AND(Calc!$C$2&lt;=2010,Calc!$C$3&gt;=2010),G1122,0)+IF(AND(Calc!$C$2&lt;=2011,Calc!$C$3&gt;=2011),H1122,0)</f>
        <v>154.25</v>
      </c>
      <c r="O1122" s="61" t="n">
        <f aca="false">IF(AND(N1122&gt;0,OR(Calc!$C$4="*",B1122=Calc!$C$4)),N1122+ROW()*0.000000001,0)</f>
        <v>154.250001122</v>
      </c>
    </row>
    <row r="1123" customFormat="false" ht="15" hidden="false" customHeight="false" outlineLevel="0" collapsed="false">
      <c r="A1123" s="49" t="n">
        <v>13491</v>
      </c>
      <c r="B1123" s="49" t="s">
        <v>189</v>
      </c>
      <c r="C1123" s="63" t="n">
        <v>40154</v>
      </c>
      <c r="D1123" s="63" t="n">
        <v>40835</v>
      </c>
      <c r="E1123" s="49" t="n">
        <v>27</v>
      </c>
      <c r="F1123" s="54" t="n">
        <v>801.28</v>
      </c>
      <c r="G1123" s="54" t="n">
        <v>2646.96</v>
      </c>
      <c r="H1123" s="54" t="n">
        <v>1019.42</v>
      </c>
      <c r="I1123" s="54" t="n">
        <f aca="false">SUM(F1123:H1123)</f>
        <v>4467.66</v>
      </c>
      <c r="J1123" s="49" t="n">
        <f aca="false">Calc!$C$5-D1123</f>
        <v>52</v>
      </c>
      <c r="K1123" s="49" t="n">
        <f aca="false">IF(J1123&lt;=Calc!$C$11,4,IF(J1123&lt;=Calc!$C$12,3,IF(J1123&lt;=Calc!$C$13,2,1)))</f>
        <v>3</v>
      </c>
      <c r="L1123" s="49" t="n">
        <f aca="false">1+(E1123&gt;=Calc!$C$16)+(E1123&gt;=Calc!$C$17)+(E1123&gt;=Calc!$C$18)</f>
        <v>4</v>
      </c>
      <c r="M1123" s="49" t="str">
        <f aca="false">IF(AND(K1123=4,L1123&gt;=3),"Champions",IF(AND(K1123=3,L1123&gt;=3),"Loyal",IF(K1123&gt;=3,"Recent / New",IF(L1123&gt;=3,"At Risk","Hibernating / Lost"))))</f>
        <v>Loyal</v>
      </c>
      <c r="N1123" s="54" t="n">
        <f aca="false">IF(AND(Calc!$C$2&lt;=2009,Calc!$C$3&gt;=2009),F1123,0)+IF(AND(Calc!$C$2&lt;=2010,Calc!$C$3&gt;=2010),G1123,0)+IF(AND(Calc!$C$2&lt;=2011,Calc!$C$3&gt;=2011),H1123,0)</f>
        <v>4467.66</v>
      </c>
      <c r="O1123" s="61" t="n">
        <f aca="false">IF(AND(N1123&gt;0,OR(Calc!$C$4="*",B1123=Calc!$C$4)),N1123+ROW()*0.000000001,0)</f>
        <v>4467.660001123</v>
      </c>
    </row>
    <row r="1124" customFormat="false" ht="15" hidden="false" customHeight="false" outlineLevel="0" collapsed="false">
      <c r="A1124" s="49" t="n">
        <v>13492</v>
      </c>
      <c r="B1124" s="49" t="s">
        <v>198</v>
      </c>
      <c r="C1124" s="63" t="n">
        <v>40672</v>
      </c>
      <c r="D1124" s="63" t="n">
        <v>40750</v>
      </c>
      <c r="E1124" s="49" t="n">
        <v>3</v>
      </c>
      <c r="F1124" s="54" t="n">
        <v>0</v>
      </c>
      <c r="G1124" s="54" t="n">
        <v>0</v>
      </c>
      <c r="H1124" s="54" t="n">
        <v>1269.84</v>
      </c>
      <c r="I1124" s="54" t="n">
        <f aca="false">SUM(F1124:H1124)</f>
        <v>1269.84</v>
      </c>
      <c r="J1124" s="49" t="n">
        <f aca="false">Calc!$C$5-D1124</f>
        <v>137</v>
      </c>
      <c r="K1124" s="49" t="n">
        <f aca="false">IF(J1124&lt;=Calc!$C$11,4,IF(J1124&lt;=Calc!$C$12,3,IF(J1124&lt;=Calc!$C$13,2,1)))</f>
        <v>2</v>
      </c>
      <c r="L1124" s="49" t="n">
        <f aca="false">1+(E1124&gt;=Calc!$C$16)+(E1124&gt;=Calc!$C$17)+(E1124&gt;=Calc!$C$18)</f>
        <v>2</v>
      </c>
      <c r="M1124" s="49" t="str">
        <f aca="false">IF(AND(K1124=4,L1124&gt;=3),"Champions",IF(AND(K1124=3,L1124&gt;=3),"Loyal",IF(K1124&gt;=3,"Recent / New",IF(L1124&gt;=3,"At Risk","Hibernating / Lost"))))</f>
        <v>Hibernating / Lost</v>
      </c>
      <c r="N1124" s="54" t="n">
        <f aca="false">IF(AND(Calc!$C$2&lt;=2009,Calc!$C$3&gt;=2009),F1124,0)+IF(AND(Calc!$C$2&lt;=2010,Calc!$C$3&gt;=2010),G1124,0)+IF(AND(Calc!$C$2&lt;=2011,Calc!$C$3&gt;=2011),H1124,0)</f>
        <v>1269.84</v>
      </c>
      <c r="O1124" s="61" t="n">
        <f aca="false">IF(AND(N1124&gt;0,OR(Calc!$C$4="*",B1124=Calc!$C$4)),N1124+ROW()*0.000000001,0)</f>
        <v>1269.840001124</v>
      </c>
    </row>
    <row r="1125" customFormat="false" ht="15" hidden="false" customHeight="false" outlineLevel="0" collapsed="false">
      <c r="A1125" s="49" t="n">
        <v>13493</v>
      </c>
      <c r="B1125" s="49" t="s">
        <v>198</v>
      </c>
      <c r="C1125" s="63" t="n">
        <v>40599</v>
      </c>
      <c r="D1125" s="63" t="n">
        <v>40611</v>
      </c>
      <c r="E1125" s="49" t="n">
        <v>2</v>
      </c>
      <c r="F1125" s="54" t="n">
        <v>0</v>
      </c>
      <c r="G1125" s="54" t="n">
        <v>0</v>
      </c>
      <c r="H1125" s="54" t="n">
        <v>498.63</v>
      </c>
      <c r="I1125" s="54" t="n">
        <f aca="false">SUM(F1125:H1125)</f>
        <v>498.63</v>
      </c>
      <c r="J1125" s="49" t="n">
        <f aca="false">Calc!$C$5-D1125</f>
        <v>276</v>
      </c>
      <c r="K1125" s="49" t="n">
        <f aca="false">IF(J1125&lt;=Calc!$C$11,4,IF(J1125&lt;=Calc!$C$12,3,IF(J1125&lt;=Calc!$C$13,2,1)))</f>
        <v>2</v>
      </c>
      <c r="L1125" s="49" t="n">
        <f aca="false">1+(E1125&gt;=Calc!$C$16)+(E1125&gt;=Calc!$C$17)+(E1125&gt;=Calc!$C$18)</f>
        <v>2</v>
      </c>
      <c r="M1125" s="49" t="str">
        <f aca="false">IF(AND(K1125=4,L1125&gt;=3),"Champions",IF(AND(K1125=3,L1125&gt;=3),"Loyal",IF(K1125&gt;=3,"Recent / New",IF(L1125&gt;=3,"At Risk","Hibernating / Lost"))))</f>
        <v>Hibernating / Lost</v>
      </c>
      <c r="N1125" s="54" t="n">
        <f aca="false">IF(AND(Calc!$C$2&lt;=2009,Calc!$C$3&gt;=2009),F1125,0)+IF(AND(Calc!$C$2&lt;=2010,Calc!$C$3&gt;=2010),G1125,0)+IF(AND(Calc!$C$2&lt;=2011,Calc!$C$3&gt;=2011),H1125,0)</f>
        <v>498.63</v>
      </c>
      <c r="O1125" s="61" t="n">
        <f aca="false">IF(AND(N1125&gt;0,OR(Calc!$C$4="*",B1125=Calc!$C$4)),N1125+ROW()*0.000000001,0)</f>
        <v>498.630001125</v>
      </c>
    </row>
    <row r="1126" customFormat="false" ht="15" hidden="false" customHeight="false" outlineLevel="0" collapsed="false">
      <c r="A1126" s="49" t="n">
        <v>13494</v>
      </c>
      <c r="B1126" s="49" t="s">
        <v>189</v>
      </c>
      <c r="C1126" s="63" t="n">
        <v>40575</v>
      </c>
      <c r="D1126" s="63" t="n">
        <v>40575</v>
      </c>
      <c r="E1126" s="49" t="n">
        <v>1</v>
      </c>
      <c r="F1126" s="54" t="n">
        <v>0</v>
      </c>
      <c r="G1126" s="54" t="n">
        <v>0</v>
      </c>
      <c r="H1126" s="54" t="n">
        <v>316.26</v>
      </c>
      <c r="I1126" s="54" t="n">
        <f aca="false">SUM(F1126:H1126)</f>
        <v>316.26</v>
      </c>
      <c r="J1126" s="49" t="n">
        <f aca="false">Calc!$C$5-D1126</f>
        <v>312</v>
      </c>
      <c r="K1126" s="49" t="n">
        <f aca="false">IF(J1126&lt;=Calc!$C$11,4,IF(J1126&lt;=Calc!$C$12,3,IF(J1126&lt;=Calc!$C$13,2,1)))</f>
        <v>2</v>
      </c>
      <c r="L1126" s="49" t="n">
        <f aca="false">1+(E1126&gt;=Calc!$C$16)+(E1126&gt;=Calc!$C$17)+(E1126&gt;=Calc!$C$18)</f>
        <v>1</v>
      </c>
      <c r="M1126" s="49" t="str">
        <f aca="false">IF(AND(K1126=4,L1126&gt;=3),"Champions",IF(AND(K1126=3,L1126&gt;=3),"Loyal",IF(K1126&gt;=3,"Recent / New",IF(L1126&gt;=3,"At Risk","Hibernating / Lost"))))</f>
        <v>Hibernating / Lost</v>
      </c>
      <c r="N1126" s="54" t="n">
        <f aca="false">IF(AND(Calc!$C$2&lt;=2009,Calc!$C$3&gt;=2009),F1126,0)+IF(AND(Calc!$C$2&lt;=2010,Calc!$C$3&gt;=2010),G1126,0)+IF(AND(Calc!$C$2&lt;=2011,Calc!$C$3&gt;=2011),H1126,0)</f>
        <v>316.26</v>
      </c>
      <c r="O1126" s="61" t="n">
        <f aca="false">IF(AND(N1126&gt;0,OR(Calc!$C$4="*",B1126=Calc!$C$4)),N1126+ROW()*0.000000001,0)</f>
        <v>316.260001126</v>
      </c>
    </row>
    <row r="1127" customFormat="false" ht="15" hidden="false" customHeight="false" outlineLevel="0" collapsed="false">
      <c r="A1127" s="49" t="n">
        <v>13495</v>
      </c>
      <c r="B1127" s="49" t="s">
        <v>189</v>
      </c>
      <c r="C1127" s="63" t="n">
        <v>40154</v>
      </c>
      <c r="D1127" s="63" t="n">
        <v>40879</v>
      </c>
      <c r="E1127" s="49" t="n">
        <v>10</v>
      </c>
      <c r="F1127" s="54" t="n">
        <v>818.26</v>
      </c>
      <c r="G1127" s="54" t="n">
        <v>2792.71</v>
      </c>
      <c r="H1127" s="54" t="n">
        <v>1179.44</v>
      </c>
      <c r="I1127" s="54" t="n">
        <f aca="false">SUM(F1127:H1127)</f>
        <v>4790.41</v>
      </c>
      <c r="J1127" s="49" t="n">
        <f aca="false">Calc!$C$5-D1127</f>
        <v>8</v>
      </c>
      <c r="K1127" s="49" t="n">
        <f aca="false">IF(J1127&lt;=Calc!$C$11,4,IF(J1127&lt;=Calc!$C$12,3,IF(J1127&lt;=Calc!$C$13,2,1)))</f>
        <v>4</v>
      </c>
      <c r="L1127" s="49" t="n">
        <f aca="false">1+(E1127&gt;=Calc!$C$16)+(E1127&gt;=Calc!$C$17)+(E1127&gt;=Calc!$C$18)</f>
        <v>4</v>
      </c>
      <c r="M1127" s="49" t="str">
        <f aca="false">IF(AND(K1127=4,L1127&gt;=3),"Champions",IF(AND(K1127=3,L1127&gt;=3),"Loyal",IF(K1127&gt;=3,"Recent / New",IF(L1127&gt;=3,"At Risk","Hibernating / Lost"))))</f>
        <v>Champions</v>
      </c>
      <c r="N1127" s="54" t="n">
        <f aca="false">IF(AND(Calc!$C$2&lt;=2009,Calc!$C$3&gt;=2009),F1127,0)+IF(AND(Calc!$C$2&lt;=2010,Calc!$C$3&gt;=2010),G1127,0)+IF(AND(Calc!$C$2&lt;=2011,Calc!$C$3&gt;=2011),H1127,0)</f>
        <v>4790.41</v>
      </c>
      <c r="O1127" s="61" t="n">
        <f aca="false">IF(AND(N1127&gt;0,OR(Calc!$C$4="*",B1127=Calc!$C$4)),N1127+ROW()*0.000000001,0)</f>
        <v>4790.410001127</v>
      </c>
    </row>
    <row r="1128" customFormat="false" ht="15" hidden="false" customHeight="false" outlineLevel="0" collapsed="false">
      <c r="A1128" s="49" t="n">
        <v>13496</v>
      </c>
      <c r="B1128" s="49" t="s">
        <v>189</v>
      </c>
      <c r="C1128" s="63" t="n">
        <v>40527</v>
      </c>
      <c r="D1128" s="63" t="n">
        <v>40876</v>
      </c>
      <c r="E1128" s="49" t="n">
        <v>2</v>
      </c>
      <c r="F1128" s="54" t="n">
        <v>0</v>
      </c>
      <c r="G1128" s="54" t="n">
        <v>465.61</v>
      </c>
      <c r="H1128" s="54" t="n">
        <v>152.32</v>
      </c>
      <c r="I1128" s="54" t="n">
        <f aca="false">SUM(F1128:H1128)</f>
        <v>617.93</v>
      </c>
      <c r="J1128" s="49" t="n">
        <f aca="false">Calc!$C$5-D1128</f>
        <v>11</v>
      </c>
      <c r="K1128" s="49" t="n">
        <f aca="false">IF(J1128&lt;=Calc!$C$11,4,IF(J1128&lt;=Calc!$C$12,3,IF(J1128&lt;=Calc!$C$13,2,1)))</f>
        <v>4</v>
      </c>
      <c r="L1128" s="49" t="n">
        <f aca="false">1+(E1128&gt;=Calc!$C$16)+(E1128&gt;=Calc!$C$17)+(E1128&gt;=Calc!$C$18)</f>
        <v>2</v>
      </c>
      <c r="M1128" s="49" t="str">
        <f aca="false">IF(AND(K1128=4,L1128&gt;=3),"Champions",IF(AND(K1128=3,L1128&gt;=3),"Loyal",IF(K1128&gt;=3,"Recent / New",IF(L1128&gt;=3,"At Risk","Hibernating / Lost"))))</f>
        <v>Recent / New</v>
      </c>
      <c r="N1128" s="54" t="n">
        <f aca="false">IF(AND(Calc!$C$2&lt;=2009,Calc!$C$3&gt;=2009),F1128,0)+IF(AND(Calc!$C$2&lt;=2010,Calc!$C$3&gt;=2010),G1128,0)+IF(AND(Calc!$C$2&lt;=2011,Calc!$C$3&gt;=2011),H1128,0)</f>
        <v>617.93</v>
      </c>
      <c r="O1128" s="61" t="n">
        <f aca="false">IF(AND(N1128&gt;0,OR(Calc!$C$4="*",B1128=Calc!$C$4)),N1128+ROW()*0.000000001,0)</f>
        <v>617.930001128</v>
      </c>
    </row>
    <row r="1129" customFormat="false" ht="15" hidden="false" customHeight="false" outlineLevel="0" collapsed="false">
      <c r="A1129" s="49" t="n">
        <v>13497</v>
      </c>
      <c r="B1129" s="49" t="s">
        <v>189</v>
      </c>
      <c r="C1129" s="63" t="n">
        <v>40217</v>
      </c>
      <c r="D1129" s="63" t="n">
        <v>40604</v>
      </c>
      <c r="E1129" s="49" t="n">
        <v>6</v>
      </c>
      <c r="F1129" s="54" t="n">
        <v>0</v>
      </c>
      <c r="G1129" s="54" t="n">
        <v>945.28</v>
      </c>
      <c r="H1129" s="54" t="n">
        <v>194.55</v>
      </c>
      <c r="I1129" s="54" t="n">
        <f aca="false">SUM(F1129:H1129)</f>
        <v>1139.83</v>
      </c>
      <c r="J1129" s="49" t="n">
        <f aca="false">Calc!$C$5-D1129</f>
        <v>283</v>
      </c>
      <c r="K1129" s="49" t="n">
        <f aca="false">IF(J1129&lt;=Calc!$C$11,4,IF(J1129&lt;=Calc!$C$12,3,IF(J1129&lt;=Calc!$C$13,2,1)))</f>
        <v>2</v>
      </c>
      <c r="L1129" s="49" t="n">
        <f aca="false">1+(E1129&gt;=Calc!$C$16)+(E1129&gt;=Calc!$C$17)+(E1129&gt;=Calc!$C$18)</f>
        <v>3</v>
      </c>
      <c r="M1129" s="49" t="str">
        <f aca="false">IF(AND(K1129=4,L1129&gt;=3),"Champions",IF(AND(K1129=3,L1129&gt;=3),"Loyal",IF(K1129&gt;=3,"Recent / New",IF(L1129&gt;=3,"At Risk","Hibernating / Lost"))))</f>
        <v>At Risk</v>
      </c>
      <c r="N1129" s="54" t="n">
        <f aca="false">IF(AND(Calc!$C$2&lt;=2009,Calc!$C$3&gt;=2009),F1129,0)+IF(AND(Calc!$C$2&lt;=2010,Calc!$C$3&gt;=2010),G1129,0)+IF(AND(Calc!$C$2&lt;=2011,Calc!$C$3&gt;=2011),H1129,0)</f>
        <v>1139.83</v>
      </c>
      <c r="O1129" s="61" t="n">
        <f aca="false">IF(AND(N1129&gt;0,OR(Calc!$C$4="*",B1129=Calc!$C$4)),N1129+ROW()*0.000000001,0)</f>
        <v>1139.830001129</v>
      </c>
    </row>
    <row r="1130" customFormat="false" ht="15" hidden="false" customHeight="false" outlineLevel="0" collapsed="false">
      <c r="A1130" s="49" t="n">
        <v>13498</v>
      </c>
      <c r="B1130" s="49" t="s">
        <v>189</v>
      </c>
      <c r="C1130" s="63" t="n">
        <v>40156</v>
      </c>
      <c r="D1130" s="63" t="n">
        <v>40156</v>
      </c>
      <c r="E1130" s="49" t="n">
        <v>1</v>
      </c>
      <c r="F1130" s="54" t="n">
        <v>327.38</v>
      </c>
      <c r="G1130" s="54" t="n">
        <v>0</v>
      </c>
      <c r="H1130" s="54" t="n">
        <v>0</v>
      </c>
      <c r="I1130" s="54" t="n">
        <f aca="false">SUM(F1130:H1130)</f>
        <v>327.38</v>
      </c>
      <c r="J1130" s="49" t="n">
        <f aca="false">Calc!$C$5-D1130</f>
        <v>731</v>
      </c>
      <c r="K1130" s="49" t="n">
        <f aca="false">IF(J1130&lt;=Calc!$C$11,4,IF(J1130&lt;=Calc!$C$12,3,IF(J1130&lt;=Calc!$C$13,2,1)))</f>
        <v>1</v>
      </c>
      <c r="L1130" s="49" t="n">
        <f aca="false">1+(E1130&gt;=Calc!$C$16)+(E1130&gt;=Calc!$C$17)+(E1130&gt;=Calc!$C$18)</f>
        <v>1</v>
      </c>
      <c r="M1130" s="49" t="str">
        <f aca="false">IF(AND(K1130=4,L1130&gt;=3),"Champions",IF(AND(K1130=3,L1130&gt;=3),"Loyal",IF(K1130&gt;=3,"Recent / New",IF(L1130&gt;=3,"At Risk","Hibernating / Lost"))))</f>
        <v>Hibernating / Lost</v>
      </c>
      <c r="N1130" s="54" t="n">
        <f aca="false">IF(AND(Calc!$C$2&lt;=2009,Calc!$C$3&gt;=2009),F1130,0)+IF(AND(Calc!$C$2&lt;=2010,Calc!$C$3&gt;=2010),G1130,0)+IF(AND(Calc!$C$2&lt;=2011,Calc!$C$3&gt;=2011),H1130,0)</f>
        <v>327.38</v>
      </c>
      <c r="O1130" s="61" t="n">
        <f aca="false">IF(AND(N1130&gt;0,OR(Calc!$C$4="*",B1130=Calc!$C$4)),N1130+ROW()*0.000000001,0)</f>
        <v>327.38000113</v>
      </c>
    </row>
    <row r="1131" customFormat="false" ht="15" hidden="false" customHeight="false" outlineLevel="0" collapsed="false">
      <c r="A1131" s="49" t="n">
        <v>13499</v>
      </c>
      <c r="B1131" s="49" t="s">
        <v>189</v>
      </c>
      <c r="C1131" s="63" t="n">
        <v>40617</v>
      </c>
      <c r="D1131" s="63" t="n">
        <v>40869</v>
      </c>
      <c r="E1131" s="49" t="n">
        <v>5</v>
      </c>
      <c r="F1131" s="54" t="n">
        <v>0</v>
      </c>
      <c r="G1131" s="54" t="n">
        <v>0</v>
      </c>
      <c r="H1131" s="54" t="n">
        <v>1146.96</v>
      </c>
      <c r="I1131" s="54" t="n">
        <f aca="false">SUM(F1131:H1131)</f>
        <v>1146.96</v>
      </c>
      <c r="J1131" s="49" t="n">
        <f aca="false">Calc!$C$5-D1131</f>
        <v>18</v>
      </c>
      <c r="K1131" s="49" t="n">
        <f aca="false">IF(J1131&lt;=Calc!$C$11,4,IF(J1131&lt;=Calc!$C$12,3,IF(J1131&lt;=Calc!$C$13,2,1)))</f>
        <v>4</v>
      </c>
      <c r="L1131" s="49" t="n">
        <f aca="false">1+(E1131&gt;=Calc!$C$16)+(E1131&gt;=Calc!$C$17)+(E1131&gt;=Calc!$C$18)</f>
        <v>3</v>
      </c>
      <c r="M1131" s="49" t="str">
        <f aca="false">IF(AND(K1131=4,L1131&gt;=3),"Champions",IF(AND(K1131=3,L1131&gt;=3),"Loyal",IF(K1131&gt;=3,"Recent / New",IF(L1131&gt;=3,"At Risk","Hibernating / Lost"))))</f>
        <v>Champions</v>
      </c>
      <c r="N1131" s="54" t="n">
        <f aca="false">IF(AND(Calc!$C$2&lt;=2009,Calc!$C$3&gt;=2009),F1131,0)+IF(AND(Calc!$C$2&lt;=2010,Calc!$C$3&gt;=2010),G1131,0)+IF(AND(Calc!$C$2&lt;=2011,Calc!$C$3&gt;=2011),H1131,0)</f>
        <v>1146.96</v>
      </c>
      <c r="O1131" s="61" t="n">
        <f aca="false">IF(AND(N1131&gt;0,OR(Calc!$C$4="*",B1131=Calc!$C$4)),N1131+ROW()*0.000000001,0)</f>
        <v>1146.960001131</v>
      </c>
    </row>
    <row r="1132" customFormat="false" ht="15" hidden="false" customHeight="false" outlineLevel="0" collapsed="false">
      <c r="A1132" s="49" t="n">
        <v>13500</v>
      </c>
      <c r="B1132" s="49" t="s">
        <v>189</v>
      </c>
      <c r="C1132" s="63" t="n">
        <v>40485</v>
      </c>
      <c r="D1132" s="63" t="n">
        <v>40863</v>
      </c>
      <c r="E1132" s="49" t="n">
        <v>4</v>
      </c>
      <c r="F1132" s="54" t="n">
        <v>0</v>
      </c>
      <c r="G1132" s="54" t="n">
        <v>299.53</v>
      </c>
      <c r="H1132" s="54" t="n">
        <v>1136.77</v>
      </c>
      <c r="I1132" s="54" t="n">
        <f aca="false">SUM(F1132:H1132)</f>
        <v>1436.3</v>
      </c>
      <c r="J1132" s="49" t="n">
        <f aca="false">Calc!$C$5-D1132</f>
        <v>24</v>
      </c>
      <c r="K1132" s="49" t="n">
        <f aca="false">IF(J1132&lt;=Calc!$C$11,4,IF(J1132&lt;=Calc!$C$12,3,IF(J1132&lt;=Calc!$C$13,2,1)))</f>
        <v>4</v>
      </c>
      <c r="L1132" s="49" t="n">
        <f aca="false">1+(E1132&gt;=Calc!$C$16)+(E1132&gt;=Calc!$C$17)+(E1132&gt;=Calc!$C$18)</f>
        <v>3</v>
      </c>
      <c r="M1132" s="49" t="str">
        <f aca="false">IF(AND(K1132=4,L1132&gt;=3),"Champions",IF(AND(K1132=3,L1132&gt;=3),"Loyal",IF(K1132&gt;=3,"Recent / New",IF(L1132&gt;=3,"At Risk","Hibernating / Lost"))))</f>
        <v>Champions</v>
      </c>
      <c r="N1132" s="54" t="n">
        <f aca="false">IF(AND(Calc!$C$2&lt;=2009,Calc!$C$3&gt;=2009),F1132,0)+IF(AND(Calc!$C$2&lt;=2010,Calc!$C$3&gt;=2010),G1132,0)+IF(AND(Calc!$C$2&lt;=2011,Calc!$C$3&gt;=2011),H1132,0)</f>
        <v>1436.3</v>
      </c>
      <c r="O1132" s="61" t="n">
        <f aca="false">IF(AND(N1132&gt;0,OR(Calc!$C$4="*",B1132=Calc!$C$4)),N1132+ROW()*0.000000001,0)</f>
        <v>1436.300001132</v>
      </c>
    </row>
    <row r="1133" customFormat="false" ht="15" hidden="false" customHeight="false" outlineLevel="0" collapsed="false">
      <c r="A1133" s="49" t="n">
        <v>13501</v>
      </c>
      <c r="B1133" s="49" t="s">
        <v>198</v>
      </c>
      <c r="C1133" s="63" t="n">
        <v>40316</v>
      </c>
      <c r="D1133" s="63" t="n">
        <v>40598</v>
      </c>
      <c r="E1133" s="49" t="n">
        <v>3</v>
      </c>
      <c r="F1133" s="54" t="n">
        <v>0</v>
      </c>
      <c r="G1133" s="54" t="n">
        <v>1529.79</v>
      </c>
      <c r="H1133" s="54" t="n">
        <v>1310.47</v>
      </c>
      <c r="I1133" s="54" t="n">
        <f aca="false">SUM(F1133:H1133)</f>
        <v>2840.26</v>
      </c>
      <c r="J1133" s="49" t="n">
        <f aca="false">Calc!$C$5-D1133</f>
        <v>289</v>
      </c>
      <c r="K1133" s="49" t="n">
        <f aca="false">IF(J1133&lt;=Calc!$C$11,4,IF(J1133&lt;=Calc!$C$12,3,IF(J1133&lt;=Calc!$C$13,2,1)))</f>
        <v>2</v>
      </c>
      <c r="L1133" s="49" t="n">
        <f aca="false">1+(E1133&gt;=Calc!$C$16)+(E1133&gt;=Calc!$C$17)+(E1133&gt;=Calc!$C$18)</f>
        <v>2</v>
      </c>
      <c r="M1133" s="49" t="str">
        <f aca="false">IF(AND(K1133=4,L1133&gt;=3),"Champions",IF(AND(K1133=3,L1133&gt;=3),"Loyal",IF(K1133&gt;=3,"Recent / New",IF(L1133&gt;=3,"At Risk","Hibernating / Lost"))))</f>
        <v>Hibernating / Lost</v>
      </c>
      <c r="N1133" s="54" t="n">
        <f aca="false">IF(AND(Calc!$C$2&lt;=2009,Calc!$C$3&gt;=2009),F1133,0)+IF(AND(Calc!$C$2&lt;=2010,Calc!$C$3&gt;=2010),G1133,0)+IF(AND(Calc!$C$2&lt;=2011,Calc!$C$3&gt;=2011),H1133,0)</f>
        <v>2840.26</v>
      </c>
      <c r="O1133" s="61" t="n">
        <f aca="false">IF(AND(N1133&gt;0,OR(Calc!$C$4="*",B1133=Calc!$C$4)),N1133+ROW()*0.000000001,0)</f>
        <v>2840.260001133</v>
      </c>
    </row>
    <row r="1134" customFormat="false" ht="15" hidden="false" customHeight="false" outlineLevel="0" collapsed="false">
      <c r="A1134" s="49" t="n">
        <v>13502</v>
      </c>
      <c r="B1134" s="49" t="s">
        <v>189</v>
      </c>
      <c r="C1134" s="63" t="n">
        <v>40338</v>
      </c>
      <c r="D1134" s="63" t="n">
        <v>40870</v>
      </c>
      <c r="E1134" s="49" t="n">
        <v>5</v>
      </c>
      <c r="F1134" s="54" t="n">
        <v>0</v>
      </c>
      <c r="G1134" s="54" t="n">
        <v>482.6</v>
      </c>
      <c r="H1134" s="54" t="n">
        <v>292</v>
      </c>
      <c r="I1134" s="54" t="n">
        <f aca="false">SUM(F1134:H1134)</f>
        <v>774.6</v>
      </c>
      <c r="J1134" s="49" t="n">
        <f aca="false">Calc!$C$5-D1134</f>
        <v>17</v>
      </c>
      <c r="K1134" s="49" t="n">
        <f aca="false">IF(J1134&lt;=Calc!$C$11,4,IF(J1134&lt;=Calc!$C$12,3,IF(J1134&lt;=Calc!$C$13,2,1)))</f>
        <v>4</v>
      </c>
      <c r="L1134" s="49" t="n">
        <f aca="false">1+(E1134&gt;=Calc!$C$16)+(E1134&gt;=Calc!$C$17)+(E1134&gt;=Calc!$C$18)</f>
        <v>3</v>
      </c>
      <c r="M1134" s="49" t="str">
        <f aca="false">IF(AND(K1134=4,L1134&gt;=3),"Champions",IF(AND(K1134=3,L1134&gt;=3),"Loyal",IF(K1134&gt;=3,"Recent / New",IF(L1134&gt;=3,"At Risk","Hibernating / Lost"))))</f>
        <v>Champions</v>
      </c>
      <c r="N1134" s="54" t="n">
        <f aca="false">IF(AND(Calc!$C$2&lt;=2009,Calc!$C$3&gt;=2009),F1134,0)+IF(AND(Calc!$C$2&lt;=2010,Calc!$C$3&gt;=2010),G1134,0)+IF(AND(Calc!$C$2&lt;=2011,Calc!$C$3&gt;=2011),H1134,0)</f>
        <v>774.6</v>
      </c>
      <c r="O1134" s="61" t="n">
        <f aca="false">IF(AND(N1134&gt;0,OR(Calc!$C$4="*",B1134=Calc!$C$4)),N1134+ROW()*0.000000001,0)</f>
        <v>774.600001134</v>
      </c>
    </row>
    <row r="1135" customFormat="false" ht="15" hidden="false" customHeight="false" outlineLevel="0" collapsed="false">
      <c r="A1135" s="49" t="n">
        <v>13503</v>
      </c>
      <c r="B1135" s="49" t="s">
        <v>189</v>
      </c>
      <c r="C1135" s="63" t="n">
        <v>40225</v>
      </c>
      <c r="D1135" s="63" t="n">
        <v>40815</v>
      </c>
      <c r="E1135" s="49" t="n">
        <v>5</v>
      </c>
      <c r="F1135" s="54" t="n">
        <v>0</v>
      </c>
      <c r="G1135" s="54" t="n">
        <v>1489.94</v>
      </c>
      <c r="H1135" s="54" t="n">
        <v>216.85</v>
      </c>
      <c r="I1135" s="54" t="n">
        <f aca="false">SUM(F1135:H1135)</f>
        <v>1706.79</v>
      </c>
      <c r="J1135" s="49" t="n">
        <f aca="false">Calc!$C$5-D1135</f>
        <v>72</v>
      </c>
      <c r="K1135" s="49" t="n">
        <f aca="false">IF(J1135&lt;=Calc!$C$11,4,IF(J1135&lt;=Calc!$C$12,3,IF(J1135&lt;=Calc!$C$13,2,1)))</f>
        <v>3</v>
      </c>
      <c r="L1135" s="49" t="n">
        <f aca="false">1+(E1135&gt;=Calc!$C$16)+(E1135&gt;=Calc!$C$17)+(E1135&gt;=Calc!$C$18)</f>
        <v>3</v>
      </c>
      <c r="M1135" s="49" t="str">
        <f aca="false">IF(AND(K1135=4,L1135&gt;=3),"Champions",IF(AND(K1135=3,L1135&gt;=3),"Loyal",IF(K1135&gt;=3,"Recent / New",IF(L1135&gt;=3,"At Risk","Hibernating / Lost"))))</f>
        <v>Loyal</v>
      </c>
      <c r="N1135" s="54" t="n">
        <f aca="false">IF(AND(Calc!$C$2&lt;=2009,Calc!$C$3&gt;=2009),F1135,0)+IF(AND(Calc!$C$2&lt;=2010,Calc!$C$3&gt;=2010),G1135,0)+IF(AND(Calc!$C$2&lt;=2011,Calc!$C$3&gt;=2011),H1135,0)</f>
        <v>1706.79</v>
      </c>
      <c r="O1135" s="61" t="n">
        <f aca="false">IF(AND(N1135&gt;0,OR(Calc!$C$4="*",B1135=Calc!$C$4)),N1135+ROW()*0.000000001,0)</f>
        <v>1706.790001135</v>
      </c>
    </row>
    <row r="1136" customFormat="false" ht="15" hidden="false" customHeight="false" outlineLevel="0" collapsed="false">
      <c r="A1136" s="49" t="n">
        <v>13504</v>
      </c>
      <c r="B1136" s="49" t="s">
        <v>189</v>
      </c>
      <c r="C1136" s="63" t="n">
        <v>40822</v>
      </c>
      <c r="D1136" s="63" t="n">
        <v>40822</v>
      </c>
      <c r="E1136" s="49" t="n">
        <v>1</v>
      </c>
      <c r="F1136" s="54" t="n">
        <v>0</v>
      </c>
      <c r="G1136" s="54" t="n">
        <v>0</v>
      </c>
      <c r="H1136" s="54" t="n">
        <v>295.93</v>
      </c>
      <c r="I1136" s="54" t="n">
        <f aca="false">SUM(F1136:H1136)</f>
        <v>295.93</v>
      </c>
      <c r="J1136" s="49" t="n">
        <f aca="false">Calc!$C$5-D1136</f>
        <v>65</v>
      </c>
      <c r="K1136" s="49" t="n">
        <f aca="false">IF(J1136&lt;=Calc!$C$11,4,IF(J1136&lt;=Calc!$C$12,3,IF(J1136&lt;=Calc!$C$13,2,1)))</f>
        <v>3</v>
      </c>
      <c r="L1136" s="49" t="n">
        <f aca="false">1+(E1136&gt;=Calc!$C$16)+(E1136&gt;=Calc!$C$17)+(E1136&gt;=Calc!$C$18)</f>
        <v>1</v>
      </c>
      <c r="M1136" s="49" t="str">
        <f aca="false">IF(AND(K1136=4,L1136&gt;=3),"Champions",IF(AND(K1136=3,L1136&gt;=3),"Loyal",IF(K1136&gt;=3,"Recent / New",IF(L1136&gt;=3,"At Risk","Hibernating / Lost"))))</f>
        <v>Recent / New</v>
      </c>
      <c r="N1136" s="54" t="n">
        <f aca="false">IF(AND(Calc!$C$2&lt;=2009,Calc!$C$3&gt;=2009),F1136,0)+IF(AND(Calc!$C$2&lt;=2010,Calc!$C$3&gt;=2010),G1136,0)+IF(AND(Calc!$C$2&lt;=2011,Calc!$C$3&gt;=2011),H1136,0)</f>
        <v>295.93</v>
      </c>
      <c r="O1136" s="61" t="n">
        <f aca="false">IF(AND(N1136&gt;0,OR(Calc!$C$4="*",B1136=Calc!$C$4)),N1136+ROW()*0.000000001,0)</f>
        <v>295.930001136</v>
      </c>
    </row>
    <row r="1137" customFormat="false" ht="15" hidden="false" customHeight="false" outlineLevel="0" collapsed="false">
      <c r="A1137" s="49" t="n">
        <v>13505</v>
      </c>
      <c r="B1137" s="49" t="s">
        <v>198</v>
      </c>
      <c r="C1137" s="63" t="n">
        <v>40654</v>
      </c>
      <c r="D1137" s="63" t="n">
        <v>40814</v>
      </c>
      <c r="E1137" s="49" t="n">
        <v>4</v>
      </c>
      <c r="F1137" s="54" t="n">
        <v>0</v>
      </c>
      <c r="G1137" s="54" t="n">
        <v>0</v>
      </c>
      <c r="H1137" s="54" t="n">
        <v>3522.88</v>
      </c>
      <c r="I1137" s="54" t="n">
        <f aca="false">SUM(F1137:H1137)</f>
        <v>3522.88</v>
      </c>
      <c r="J1137" s="49" t="n">
        <f aca="false">Calc!$C$5-D1137</f>
        <v>73</v>
      </c>
      <c r="K1137" s="49" t="n">
        <f aca="false">IF(J1137&lt;=Calc!$C$11,4,IF(J1137&lt;=Calc!$C$12,3,IF(J1137&lt;=Calc!$C$13,2,1)))</f>
        <v>3</v>
      </c>
      <c r="L1137" s="49" t="n">
        <f aca="false">1+(E1137&gt;=Calc!$C$16)+(E1137&gt;=Calc!$C$17)+(E1137&gt;=Calc!$C$18)</f>
        <v>3</v>
      </c>
      <c r="M1137" s="49" t="str">
        <f aca="false">IF(AND(K1137=4,L1137&gt;=3),"Champions",IF(AND(K1137=3,L1137&gt;=3),"Loyal",IF(K1137&gt;=3,"Recent / New",IF(L1137&gt;=3,"At Risk","Hibernating / Lost"))))</f>
        <v>Loyal</v>
      </c>
      <c r="N1137" s="54" t="n">
        <f aca="false">IF(AND(Calc!$C$2&lt;=2009,Calc!$C$3&gt;=2009),F1137,0)+IF(AND(Calc!$C$2&lt;=2010,Calc!$C$3&gt;=2010),G1137,0)+IF(AND(Calc!$C$2&lt;=2011,Calc!$C$3&gt;=2011),H1137,0)</f>
        <v>3522.88</v>
      </c>
      <c r="O1137" s="61" t="n">
        <f aca="false">IF(AND(N1137&gt;0,OR(Calc!$C$4="*",B1137=Calc!$C$4)),N1137+ROW()*0.000000001,0)</f>
        <v>3522.880001137</v>
      </c>
    </row>
    <row r="1138" customFormat="false" ht="15" hidden="false" customHeight="false" outlineLevel="0" collapsed="false">
      <c r="A1138" s="49" t="n">
        <v>13506</v>
      </c>
      <c r="B1138" s="49" t="s">
        <v>189</v>
      </c>
      <c r="C1138" s="63" t="n">
        <v>40426</v>
      </c>
      <c r="D1138" s="63" t="n">
        <v>40570</v>
      </c>
      <c r="E1138" s="49" t="n">
        <v>5</v>
      </c>
      <c r="F1138" s="54" t="n">
        <v>0</v>
      </c>
      <c r="G1138" s="54" t="n">
        <v>1156.83</v>
      </c>
      <c r="H1138" s="54" t="n">
        <v>151.7</v>
      </c>
      <c r="I1138" s="54" t="n">
        <f aca="false">SUM(F1138:H1138)</f>
        <v>1308.53</v>
      </c>
      <c r="J1138" s="49" t="n">
        <f aca="false">Calc!$C$5-D1138</f>
        <v>317</v>
      </c>
      <c r="K1138" s="49" t="n">
        <f aca="false">IF(J1138&lt;=Calc!$C$11,4,IF(J1138&lt;=Calc!$C$12,3,IF(J1138&lt;=Calc!$C$13,2,1)))</f>
        <v>2</v>
      </c>
      <c r="L1138" s="49" t="n">
        <f aca="false">1+(E1138&gt;=Calc!$C$16)+(E1138&gt;=Calc!$C$17)+(E1138&gt;=Calc!$C$18)</f>
        <v>3</v>
      </c>
      <c r="M1138" s="49" t="str">
        <f aca="false">IF(AND(K1138=4,L1138&gt;=3),"Champions",IF(AND(K1138=3,L1138&gt;=3),"Loyal",IF(K1138&gt;=3,"Recent / New",IF(L1138&gt;=3,"At Risk","Hibernating / Lost"))))</f>
        <v>At Risk</v>
      </c>
      <c r="N1138" s="54" t="n">
        <f aca="false">IF(AND(Calc!$C$2&lt;=2009,Calc!$C$3&gt;=2009),F1138,0)+IF(AND(Calc!$C$2&lt;=2010,Calc!$C$3&gt;=2010),G1138,0)+IF(AND(Calc!$C$2&lt;=2011,Calc!$C$3&gt;=2011),H1138,0)</f>
        <v>1308.53</v>
      </c>
      <c r="O1138" s="61" t="n">
        <f aca="false">IF(AND(N1138&gt;0,OR(Calc!$C$4="*",B1138=Calc!$C$4)),N1138+ROW()*0.000000001,0)</f>
        <v>1308.530001138</v>
      </c>
    </row>
    <row r="1139" customFormat="false" ht="15" hidden="false" customHeight="false" outlineLevel="0" collapsed="false">
      <c r="A1139" s="49" t="n">
        <v>13507</v>
      </c>
      <c r="B1139" s="49" t="s">
        <v>189</v>
      </c>
      <c r="C1139" s="63" t="n">
        <v>40741</v>
      </c>
      <c r="D1139" s="63" t="n">
        <v>40883</v>
      </c>
      <c r="E1139" s="49" t="n">
        <v>4</v>
      </c>
      <c r="F1139" s="54" t="n">
        <v>0</v>
      </c>
      <c r="G1139" s="54" t="n">
        <v>0</v>
      </c>
      <c r="H1139" s="54" t="n">
        <v>2479.16</v>
      </c>
      <c r="I1139" s="54" t="n">
        <f aca="false">SUM(F1139:H1139)</f>
        <v>2479.16</v>
      </c>
      <c r="J1139" s="49" t="n">
        <f aca="false">Calc!$C$5-D1139</f>
        <v>4</v>
      </c>
      <c r="K1139" s="49" t="n">
        <f aca="false">IF(J1139&lt;=Calc!$C$11,4,IF(J1139&lt;=Calc!$C$12,3,IF(J1139&lt;=Calc!$C$13,2,1)))</f>
        <v>4</v>
      </c>
      <c r="L1139" s="49" t="n">
        <f aca="false">1+(E1139&gt;=Calc!$C$16)+(E1139&gt;=Calc!$C$17)+(E1139&gt;=Calc!$C$18)</f>
        <v>3</v>
      </c>
      <c r="M1139" s="49" t="str">
        <f aca="false">IF(AND(K1139=4,L1139&gt;=3),"Champions",IF(AND(K1139=3,L1139&gt;=3),"Loyal",IF(K1139&gt;=3,"Recent / New",IF(L1139&gt;=3,"At Risk","Hibernating / Lost"))))</f>
        <v>Champions</v>
      </c>
      <c r="N1139" s="54" t="n">
        <f aca="false">IF(AND(Calc!$C$2&lt;=2009,Calc!$C$3&gt;=2009),F1139,0)+IF(AND(Calc!$C$2&lt;=2010,Calc!$C$3&gt;=2010),G1139,0)+IF(AND(Calc!$C$2&lt;=2011,Calc!$C$3&gt;=2011),H1139,0)</f>
        <v>2479.16</v>
      </c>
      <c r="O1139" s="61" t="n">
        <f aca="false">IF(AND(N1139&gt;0,OR(Calc!$C$4="*",B1139=Calc!$C$4)),N1139+ROW()*0.000000001,0)</f>
        <v>2479.160001139</v>
      </c>
    </row>
    <row r="1140" customFormat="false" ht="15" hidden="false" customHeight="false" outlineLevel="0" collapsed="false">
      <c r="A1140" s="49" t="n">
        <v>13508</v>
      </c>
      <c r="B1140" s="49" t="s">
        <v>189</v>
      </c>
      <c r="C1140" s="63" t="n">
        <v>40244</v>
      </c>
      <c r="D1140" s="63" t="n">
        <v>40643</v>
      </c>
      <c r="E1140" s="49" t="n">
        <v>2</v>
      </c>
      <c r="F1140" s="54" t="n">
        <v>0</v>
      </c>
      <c r="G1140" s="54" t="n">
        <v>176.08</v>
      </c>
      <c r="H1140" s="54" t="n">
        <v>110.97</v>
      </c>
      <c r="I1140" s="54" t="n">
        <f aca="false">SUM(F1140:H1140)</f>
        <v>287.05</v>
      </c>
      <c r="J1140" s="49" t="n">
        <f aca="false">Calc!$C$5-D1140</f>
        <v>244</v>
      </c>
      <c r="K1140" s="49" t="n">
        <f aca="false">IF(J1140&lt;=Calc!$C$11,4,IF(J1140&lt;=Calc!$C$12,3,IF(J1140&lt;=Calc!$C$13,2,1)))</f>
        <v>2</v>
      </c>
      <c r="L1140" s="49" t="n">
        <f aca="false">1+(E1140&gt;=Calc!$C$16)+(E1140&gt;=Calc!$C$17)+(E1140&gt;=Calc!$C$18)</f>
        <v>2</v>
      </c>
      <c r="M1140" s="49" t="str">
        <f aca="false">IF(AND(K1140=4,L1140&gt;=3),"Champions",IF(AND(K1140=3,L1140&gt;=3),"Loyal",IF(K1140&gt;=3,"Recent / New",IF(L1140&gt;=3,"At Risk","Hibernating / Lost"))))</f>
        <v>Hibernating / Lost</v>
      </c>
      <c r="N1140" s="54" t="n">
        <f aca="false">IF(AND(Calc!$C$2&lt;=2009,Calc!$C$3&gt;=2009),F1140,0)+IF(AND(Calc!$C$2&lt;=2010,Calc!$C$3&gt;=2010),G1140,0)+IF(AND(Calc!$C$2&lt;=2011,Calc!$C$3&gt;=2011),H1140,0)</f>
        <v>287.05</v>
      </c>
      <c r="O1140" s="61" t="n">
        <f aca="false">IF(AND(N1140&gt;0,OR(Calc!$C$4="*",B1140=Calc!$C$4)),N1140+ROW()*0.000000001,0)</f>
        <v>287.05000114</v>
      </c>
    </row>
    <row r="1141" customFormat="false" ht="15" hidden="false" customHeight="false" outlineLevel="0" collapsed="false">
      <c r="A1141" s="49" t="n">
        <v>13509</v>
      </c>
      <c r="B1141" s="49" t="s">
        <v>189</v>
      </c>
      <c r="C1141" s="63" t="n">
        <v>40379</v>
      </c>
      <c r="D1141" s="63" t="n">
        <v>40878</v>
      </c>
      <c r="E1141" s="49" t="n">
        <v>7</v>
      </c>
      <c r="F1141" s="54" t="n">
        <v>0</v>
      </c>
      <c r="G1141" s="54" t="n">
        <v>135</v>
      </c>
      <c r="H1141" s="54" t="n">
        <v>964.72</v>
      </c>
      <c r="I1141" s="54" t="n">
        <f aca="false">SUM(F1141:H1141)</f>
        <v>1099.72</v>
      </c>
      <c r="J1141" s="49" t="n">
        <f aca="false">Calc!$C$5-D1141</f>
        <v>9</v>
      </c>
      <c r="K1141" s="49" t="n">
        <f aca="false">IF(J1141&lt;=Calc!$C$11,4,IF(J1141&lt;=Calc!$C$12,3,IF(J1141&lt;=Calc!$C$13,2,1)))</f>
        <v>4</v>
      </c>
      <c r="L1141" s="49" t="n">
        <f aca="false">1+(E1141&gt;=Calc!$C$16)+(E1141&gt;=Calc!$C$17)+(E1141&gt;=Calc!$C$18)</f>
        <v>3</v>
      </c>
      <c r="M1141" s="49" t="str">
        <f aca="false">IF(AND(K1141=4,L1141&gt;=3),"Champions",IF(AND(K1141=3,L1141&gt;=3),"Loyal",IF(K1141&gt;=3,"Recent / New",IF(L1141&gt;=3,"At Risk","Hibernating / Lost"))))</f>
        <v>Champions</v>
      </c>
      <c r="N1141" s="54" t="n">
        <f aca="false">IF(AND(Calc!$C$2&lt;=2009,Calc!$C$3&gt;=2009),F1141,0)+IF(AND(Calc!$C$2&lt;=2010,Calc!$C$3&gt;=2010),G1141,0)+IF(AND(Calc!$C$2&lt;=2011,Calc!$C$3&gt;=2011),H1141,0)</f>
        <v>1099.72</v>
      </c>
      <c r="O1141" s="61" t="n">
        <f aca="false">IF(AND(N1141&gt;0,OR(Calc!$C$4="*",B1141=Calc!$C$4)),N1141+ROW()*0.000000001,0)</f>
        <v>1099.720001141</v>
      </c>
    </row>
    <row r="1142" customFormat="false" ht="15" hidden="false" customHeight="false" outlineLevel="0" collapsed="false">
      <c r="A1142" s="49" t="n">
        <v>13510</v>
      </c>
      <c r="B1142" s="49" t="s">
        <v>189</v>
      </c>
      <c r="C1142" s="63" t="n">
        <v>40168</v>
      </c>
      <c r="D1142" s="63" t="n">
        <v>40885</v>
      </c>
      <c r="E1142" s="49" t="n">
        <v>11</v>
      </c>
      <c r="F1142" s="54" t="n">
        <v>260.8</v>
      </c>
      <c r="G1142" s="54" t="n">
        <v>2442.43</v>
      </c>
      <c r="H1142" s="54" t="n">
        <v>1785.16</v>
      </c>
      <c r="I1142" s="54" t="n">
        <f aca="false">SUM(F1142:H1142)</f>
        <v>4488.39</v>
      </c>
      <c r="J1142" s="49" t="n">
        <f aca="false">Calc!$C$5-D1142</f>
        <v>2</v>
      </c>
      <c r="K1142" s="49" t="n">
        <f aca="false">IF(J1142&lt;=Calc!$C$11,4,IF(J1142&lt;=Calc!$C$12,3,IF(J1142&lt;=Calc!$C$13,2,1)))</f>
        <v>4</v>
      </c>
      <c r="L1142" s="49" t="n">
        <f aca="false">1+(E1142&gt;=Calc!$C$16)+(E1142&gt;=Calc!$C$17)+(E1142&gt;=Calc!$C$18)</f>
        <v>4</v>
      </c>
      <c r="M1142" s="49" t="str">
        <f aca="false">IF(AND(K1142=4,L1142&gt;=3),"Champions",IF(AND(K1142=3,L1142&gt;=3),"Loyal",IF(K1142&gt;=3,"Recent / New",IF(L1142&gt;=3,"At Risk","Hibernating / Lost"))))</f>
        <v>Champions</v>
      </c>
      <c r="N1142" s="54" t="n">
        <f aca="false">IF(AND(Calc!$C$2&lt;=2009,Calc!$C$3&gt;=2009),F1142,0)+IF(AND(Calc!$C$2&lt;=2010,Calc!$C$3&gt;=2010),G1142,0)+IF(AND(Calc!$C$2&lt;=2011,Calc!$C$3&gt;=2011),H1142,0)</f>
        <v>4488.39</v>
      </c>
      <c r="O1142" s="61" t="n">
        <f aca="false">IF(AND(N1142&gt;0,OR(Calc!$C$4="*",B1142=Calc!$C$4)),N1142+ROW()*0.000000001,0)</f>
        <v>4488.390001142</v>
      </c>
    </row>
    <row r="1143" customFormat="false" ht="15" hidden="false" customHeight="false" outlineLevel="0" collapsed="false">
      <c r="A1143" s="49" t="n">
        <v>13511</v>
      </c>
      <c r="B1143" s="49" t="s">
        <v>189</v>
      </c>
      <c r="C1143" s="63" t="n">
        <v>40210</v>
      </c>
      <c r="D1143" s="63" t="n">
        <v>40210</v>
      </c>
      <c r="E1143" s="49" t="n">
        <v>1</v>
      </c>
      <c r="F1143" s="54" t="n">
        <v>0</v>
      </c>
      <c r="G1143" s="54" t="n">
        <v>244.61</v>
      </c>
      <c r="H1143" s="54" t="n">
        <v>0</v>
      </c>
      <c r="I1143" s="54" t="n">
        <f aca="false">SUM(F1143:H1143)</f>
        <v>244.61</v>
      </c>
      <c r="J1143" s="49" t="n">
        <f aca="false">Calc!$C$5-D1143</f>
        <v>677</v>
      </c>
      <c r="K1143" s="49" t="n">
        <f aca="false">IF(J1143&lt;=Calc!$C$11,4,IF(J1143&lt;=Calc!$C$12,3,IF(J1143&lt;=Calc!$C$13,2,1)))</f>
        <v>1</v>
      </c>
      <c r="L1143" s="49" t="n">
        <f aca="false">1+(E1143&gt;=Calc!$C$16)+(E1143&gt;=Calc!$C$17)+(E1143&gt;=Calc!$C$18)</f>
        <v>1</v>
      </c>
      <c r="M1143" s="49" t="str">
        <f aca="false">IF(AND(K1143=4,L1143&gt;=3),"Champions",IF(AND(K1143=3,L1143&gt;=3),"Loyal",IF(K1143&gt;=3,"Recent / New",IF(L1143&gt;=3,"At Risk","Hibernating / Lost"))))</f>
        <v>Hibernating / Lost</v>
      </c>
      <c r="N1143" s="54" t="n">
        <f aca="false">IF(AND(Calc!$C$2&lt;=2009,Calc!$C$3&gt;=2009),F1143,0)+IF(AND(Calc!$C$2&lt;=2010,Calc!$C$3&gt;=2010),G1143,0)+IF(AND(Calc!$C$2&lt;=2011,Calc!$C$3&gt;=2011),H1143,0)</f>
        <v>244.61</v>
      </c>
      <c r="O1143" s="61" t="n">
        <f aca="false">IF(AND(N1143&gt;0,OR(Calc!$C$4="*",B1143=Calc!$C$4)),N1143+ROW()*0.000000001,0)</f>
        <v>244.610001143</v>
      </c>
    </row>
    <row r="1144" customFormat="false" ht="15" hidden="false" customHeight="false" outlineLevel="0" collapsed="false">
      <c r="A1144" s="49" t="n">
        <v>13512</v>
      </c>
      <c r="B1144" s="49" t="s">
        <v>189</v>
      </c>
      <c r="C1144" s="63" t="n">
        <v>40303</v>
      </c>
      <c r="D1144" s="63" t="n">
        <v>40626</v>
      </c>
      <c r="E1144" s="49" t="n">
        <v>4</v>
      </c>
      <c r="F1144" s="54" t="n">
        <v>0</v>
      </c>
      <c r="G1144" s="54" t="n">
        <v>462.18</v>
      </c>
      <c r="H1144" s="54" t="n">
        <v>251.21</v>
      </c>
      <c r="I1144" s="54" t="n">
        <f aca="false">SUM(F1144:H1144)</f>
        <v>713.39</v>
      </c>
      <c r="J1144" s="49" t="n">
        <f aca="false">Calc!$C$5-D1144</f>
        <v>261</v>
      </c>
      <c r="K1144" s="49" t="n">
        <f aca="false">IF(J1144&lt;=Calc!$C$11,4,IF(J1144&lt;=Calc!$C$12,3,IF(J1144&lt;=Calc!$C$13,2,1)))</f>
        <v>2</v>
      </c>
      <c r="L1144" s="49" t="n">
        <f aca="false">1+(E1144&gt;=Calc!$C$16)+(E1144&gt;=Calc!$C$17)+(E1144&gt;=Calc!$C$18)</f>
        <v>3</v>
      </c>
      <c r="M1144" s="49" t="str">
        <f aca="false">IF(AND(K1144=4,L1144&gt;=3),"Champions",IF(AND(K1144=3,L1144&gt;=3),"Loyal",IF(K1144&gt;=3,"Recent / New",IF(L1144&gt;=3,"At Risk","Hibernating / Lost"))))</f>
        <v>At Risk</v>
      </c>
      <c r="N1144" s="54" t="n">
        <f aca="false">IF(AND(Calc!$C$2&lt;=2009,Calc!$C$3&gt;=2009),F1144,0)+IF(AND(Calc!$C$2&lt;=2010,Calc!$C$3&gt;=2010),G1144,0)+IF(AND(Calc!$C$2&lt;=2011,Calc!$C$3&gt;=2011),H1144,0)</f>
        <v>713.39</v>
      </c>
      <c r="O1144" s="61" t="n">
        <f aca="false">IF(AND(N1144&gt;0,OR(Calc!$C$4="*",B1144=Calc!$C$4)),N1144+ROW()*0.000000001,0)</f>
        <v>713.390001144</v>
      </c>
    </row>
    <row r="1145" customFormat="false" ht="15" hidden="false" customHeight="false" outlineLevel="0" collapsed="false">
      <c r="A1145" s="49" t="n">
        <v>13513</v>
      </c>
      <c r="B1145" s="49" t="s">
        <v>189</v>
      </c>
      <c r="C1145" s="63" t="n">
        <v>40231</v>
      </c>
      <c r="D1145" s="63" t="n">
        <v>40760</v>
      </c>
      <c r="E1145" s="49" t="n">
        <v>3</v>
      </c>
      <c r="F1145" s="54" t="n">
        <v>0</v>
      </c>
      <c r="G1145" s="54" t="n">
        <v>591.89</v>
      </c>
      <c r="H1145" s="54" t="n">
        <v>205.1</v>
      </c>
      <c r="I1145" s="54" t="n">
        <f aca="false">SUM(F1145:H1145)</f>
        <v>796.99</v>
      </c>
      <c r="J1145" s="49" t="n">
        <f aca="false">Calc!$C$5-D1145</f>
        <v>127</v>
      </c>
      <c r="K1145" s="49" t="n">
        <f aca="false">IF(J1145&lt;=Calc!$C$11,4,IF(J1145&lt;=Calc!$C$12,3,IF(J1145&lt;=Calc!$C$13,2,1)))</f>
        <v>2</v>
      </c>
      <c r="L1145" s="49" t="n">
        <f aca="false">1+(E1145&gt;=Calc!$C$16)+(E1145&gt;=Calc!$C$17)+(E1145&gt;=Calc!$C$18)</f>
        <v>2</v>
      </c>
      <c r="M1145" s="49" t="str">
        <f aca="false">IF(AND(K1145=4,L1145&gt;=3),"Champions",IF(AND(K1145=3,L1145&gt;=3),"Loyal",IF(K1145&gt;=3,"Recent / New",IF(L1145&gt;=3,"At Risk","Hibernating / Lost"))))</f>
        <v>Hibernating / Lost</v>
      </c>
      <c r="N1145" s="54" t="n">
        <f aca="false">IF(AND(Calc!$C$2&lt;=2009,Calc!$C$3&gt;=2009),F1145,0)+IF(AND(Calc!$C$2&lt;=2010,Calc!$C$3&gt;=2010),G1145,0)+IF(AND(Calc!$C$2&lt;=2011,Calc!$C$3&gt;=2011),H1145,0)</f>
        <v>796.99</v>
      </c>
      <c r="O1145" s="61" t="n">
        <f aca="false">IF(AND(N1145&gt;0,OR(Calc!$C$4="*",B1145=Calc!$C$4)),N1145+ROW()*0.000000001,0)</f>
        <v>796.990001145</v>
      </c>
    </row>
    <row r="1146" customFormat="false" ht="15" hidden="false" customHeight="false" outlineLevel="0" collapsed="false">
      <c r="A1146" s="49" t="n">
        <v>13514</v>
      </c>
      <c r="B1146" s="49" t="s">
        <v>189</v>
      </c>
      <c r="C1146" s="63" t="n">
        <v>40204</v>
      </c>
      <c r="D1146" s="63" t="n">
        <v>40813</v>
      </c>
      <c r="E1146" s="49" t="n">
        <v>4</v>
      </c>
      <c r="F1146" s="54" t="n">
        <v>0</v>
      </c>
      <c r="G1146" s="54" t="n">
        <v>663.7</v>
      </c>
      <c r="H1146" s="54" t="n">
        <v>152.2</v>
      </c>
      <c r="I1146" s="54" t="n">
        <f aca="false">SUM(F1146:H1146)</f>
        <v>815.9</v>
      </c>
      <c r="J1146" s="49" t="n">
        <f aca="false">Calc!$C$5-D1146</f>
        <v>74</v>
      </c>
      <c r="K1146" s="49" t="n">
        <f aca="false">IF(J1146&lt;=Calc!$C$11,4,IF(J1146&lt;=Calc!$C$12,3,IF(J1146&lt;=Calc!$C$13,2,1)))</f>
        <v>3</v>
      </c>
      <c r="L1146" s="49" t="n">
        <f aca="false">1+(E1146&gt;=Calc!$C$16)+(E1146&gt;=Calc!$C$17)+(E1146&gt;=Calc!$C$18)</f>
        <v>3</v>
      </c>
      <c r="M1146" s="49" t="str">
        <f aca="false">IF(AND(K1146=4,L1146&gt;=3),"Champions",IF(AND(K1146=3,L1146&gt;=3),"Loyal",IF(K1146&gt;=3,"Recent / New",IF(L1146&gt;=3,"At Risk","Hibernating / Lost"))))</f>
        <v>Loyal</v>
      </c>
      <c r="N1146" s="54" t="n">
        <f aca="false">IF(AND(Calc!$C$2&lt;=2009,Calc!$C$3&gt;=2009),F1146,0)+IF(AND(Calc!$C$2&lt;=2010,Calc!$C$3&gt;=2010),G1146,0)+IF(AND(Calc!$C$2&lt;=2011,Calc!$C$3&gt;=2011),H1146,0)</f>
        <v>815.9</v>
      </c>
      <c r="O1146" s="61" t="n">
        <f aca="false">IF(AND(N1146&gt;0,OR(Calc!$C$4="*",B1146=Calc!$C$4)),N1146+ROW()*0.000000001,0)</f>
        <v>815.900001146</v>
      </c>
    </row>
    <row r="1147" customFormat="false" ht="15" hidden="false" customHeight="false" outlineLevel="0" collapsed="false">
      <c r="A1147" s="49" t="n">
        <v>13515</v>
      </c>
      <c r="B1147" s="49" t="s">
        <v>189</v>
      </c>
      <c r="C1147" s="63" t="n">
        <v>40242</v>
      </c>
      <c r="D1147" s="63" t="n">
        <v>40814</v>
      </c>
      <c r="E1147" s="49" t="n">
        <v>6</v>
      </c>
      <c r="F1147" s="54" t="n">
        <v>0</v>
      </c>
      <c r="G1147" s="54" t="n">
        <v>374.7</v>
      </c>
      <c r="H1147" s="54" t="n">
        <v>891.12</v>
      </c>
      <c r="I1147" s="54" t="n">
        <f aca="false">SUM(F1147:H1147)</f>
        <v>1265.82</v>
      </c>
      <c r="J1147" s="49" t="n">
        <f aca="false">Calc!$C$5-D1147</f>
        <v>73</v>
      </c>
      <c r="K1147" s="49" t="n">
        <f aca="false">IF(J1147&lt;=Calc!$C$11,4,IF(J1147&lt;=Calc!$C$12,3,IF(J1147&lt;=Calc!$C$13,2,1)))</f>
        <v>3</v>
      </c>
      <c r="L1147" s="49" t="n">
        <f aca="false">1+(E1147&gt;=Calc!$C$16)+(E1147&gt;=Calc!$C$17)+(E1147&gt;=Calc!$C$18)</f>
        <v>3</v>
      </c>
      <c r="M1147" s="49" t="str">
        <f aca="false">IF(AND(K1147=4,L1147&gt;=3),"Champions",IF(AND(K1147=3,L1147&gt;=3),"Loyal",IF(K1147&gt;=3,"Recent / New",IF(L1147&gt;=3,"At Risk","Hibernating / Lost"))))</f>
        <v>Loyal</v>
      </c>
      <c r="N1147" s="54" t="n">
        <f aca="false">IF(AND(Calc!$C$2&lt;=2009,Calc!$C$3&gt;=2009),F1147,0)+IF(AND(Calc!$C$2&lt;=2010,Calc!$C$3&gt;=2010),G1147,0)+IF(AND(Calc!$C$2&lt;=2011,Calc!$C$3&gt;=2011),H1147,0)</f>
        <v>1265.82</v>
      </c>
      <c r="O1147" s="61" t="n">
        <f aca="false">IF(AND(N1147&gt;0,OR(Calc!$C$4="*",B1147=Calc!$C$4)),N1147+ROW()*0.000000001,0)</f>
        <v>1265.820001147</v>
      </c>
    </row>
    <row r="1148" customFormat="false" ht="15" hidden="false" customHeight="false" outlineLevel="0" collapsed="false">
      <c r="A1148" s="49" t="n">
        <v>13516</v>
      </c>
      <c r="B1148" s="49" t="s">
        <v>189</v>
      </c>
      <c r="C1148" s="63" t="n">
        <v>40469</v>
      </c>
      <c r="D1148" s="63" t="n">
        <v>40865</v>
      </c>
      <c r="E1148" s="49" t="n">
        <v>4</v>
      </c>
      <c r="F1148" s="54" t="n">
        <v>0</v>
      </c>
      <c r="G1148" s="54" t="n">
        <v>295.85</v>
      </c>
      <c r="H1148" s="54" t="n">
        <v>1389.41</v>
      </c>
      <c r="I1148" s="54" t="n">
        <f aca="false">SUM(F1148:H1148)</f>
        <v>1685.26</v>
      </c>
      <c r="J1148" s="49" t="n">
        <f aca="false">Calc!$C$5-D1148</f>
        <v>22</v>
      </c>
      <c r="K1148" s="49" t="n">
        <f aca="false">IF(J1148&lt;=Calc!$C$11,4,IF(J1148&lt;=Calc!$C$12,3,IF(J1148&lt;=Calc!$C$13,2,1)))</f>
        <v>4</v>
      </c>
      <c r="L1148" s="49" t="n">
        <f aca="false">1+(E1148&gt;=Calc!$C$16)+(E1148&gt;=Calc!$C$17)+(E1148&gt;=Calc!$C$18)</f>
        <v>3</v>
      </c>
      <c r="M1148" s="49" t="str">
        <f aca="false">IF(AND(K1148=4,L1148&gt;=3),"Champions",IF(AND(K1148=3,L1148&gt;=3),"Loyal",IF(K1148&gt;=3,"Recent / New",IF(L1148&gt;=3,"At Risk","Hibernating / Lost"))))</f>
        <v>Champions</v>
      </c>
      <c r="N1148" s="54" t="n">
        <f aca="false">IF(AND(Calc!$C$2&lt;=2009,Calc!$C$3&gt;=2009),F1148,0)+IF(AND(Calc!$C$2&lt;=2010,Calc!$C$3&gt;=2010),G1148,0)+IF(AND(Calc!$C$2&lt;=2011,Calc!$C$3&gt;=2011),H1148,0)</f>
        <v>1685.26</v>
      </c>
      <c r="O1148" s="61" t="n">
        <f aca="false">IF(AND(N1148&gt;0,OR(Calc!$C$4="*",B1148=Calc!$C$4)),N1148+ROW()*0.000000001,0)</f>
        <v>1685.260001148</v>
      </c>
    </row>
    <row r="1149" customFormat="false" ht="15" hidden="false" customHeight="false" outlineLevel="0" collapsed="false">
      <c r="A1149" s="49" t="n">
        <v>13517</v>
      </c>
      <c r="B1149" s="49" t="s">
        <v>189</v>
      </c>
      <c r="C1149" s="63" t="n">
        <v>40707</v>
      </c>
      <c r="D1149" s="63" t="n">
        <v>40827</v>
      </c>
      <c r="E1149" s="49" t="n">
        <v>3</v>
      </c>
      <c r="F1149" s="54" t="n">
        <v>0</v>
      </c>
      <c r="G1149" s="54" t="n">
        <v>0</v>
      </c>
      <c r="H1149" s="54" t="n">
        <v>2109.07</v>
      </c>
      <c r="I1149" s="54" t="n">
        <f aca="false">SUM(F1149:H1149)</f>
        <v>2109.07</v>
      </c>
      <c r="J1149" s="49" t="n">
        <f aca="false">Calc!$C$5-D1149</f>
        <v>60</v>
      </c>
      <c r="K1149" s="49" t="n">
        <f aca="false">IF(J1149&lt;=Calc!$C$11,4,IF(J1149&lt;=Calc!$C$12,3,IF(J1149&lt;=Calc!$C$13,2,1)))</f>
        <v>3</v>
      </c>
      <c r="L1149" s="49" t="n">
        <f aca="false">1+(E1149&gt;=Calc!$C$16)+(E1149&gt;=Calc!$C$17)+(E1149&gt;=Calc!$C$18)</f>
        <v>2</v>
      </c>
      <c r="M1149" s="49" t="str">
        <f aca="false">IF(AND(K1149=4,L1149&gt;=3),"Champions",IF(AND(K1149=3,L1149&gt;=3),"Loyal",IF(K1149&gt;=3,"Recent / New",IF(L1149&gt;=3,"At Risk","Hibernating / Lost"))))</f>
        <v>Recent / New</v>
      </c>
      <c r="N1149" s="54" t="n">
        <f aca="false">IF(AND(Calc!$C$2&lt;=2009,Calc!$C$3&gt;=2009),F1149,0)+IF(AND(Calc!$C$2&lt;=2010,Calc!$C$3&gt;=2010),G1149,0)+IF(AND(Calc!$C$2&lt;=2011,Calc!$C$3&gt;=2011),H1149,0)</f>
        <v>2109.07</v>
      </c>
      <c r="O1149" s="61" t="n">
        <f aca="false">IF(AND(N1149&gt;0,OR(Calc!$C$4="*",B1149=Calc!$C$4)),N1149+ROW()*0.000000001,0)</f>
        <v>2109.070001149</v>
      </c>
    </row>
    <row r="1150" customFormat="false" ht="15" hidden="false" customHeight="false" outlineLevel="0" collapsed="false">
      <c r="A1150" s="49" t="n">
        <v>13518</v>
      </c>
      <c r="B1150" s="49" t="s">
        <v>189</v>
      </c>
      <c r="C1150" s="63" t="n">
        <v>40801</v>
      </c>
      <c r="D1150" s="63" t="n">
        <v>40801</v>
      </c>
      <c r="E1150" s="49" t="n">
        <v>1</v>
      </c>
      <c r="F1150" s="54" t="n">
        <v>0</v>
      </c>
      <c r="G1150" s="54" t="n">
        <v>0</v>
      </c>
      <c r="H1150" s="54" t="n">
        <v>627.16</v>
      </c>
      <c r="I1150" s="54" t="n">
        <f aca="false">SUM(F1150:H1150)</f>
        <v>627.16</v>
      </c>
      <c r="J1150" s="49" t="n">
        <f aca="false">Calc!$C$5-D1150</f>
        <v>86</v>
      </c>
      <c r="K1150" s="49" t="n">
        <f aca="false">IF(J1150&lt;=Calc!$C$11,4,IF(J1150&lt;=Calc!$C$12,3,IF(J1150&lt;=Calc!$C$13,2,1)))</f>
        <v>3</v>
      </c>
      <c r="L1150" s="49" t="n">
        <f aca="false">1+(E1150&gt;=Calc!$C$16)+(E1150&gt;=Calc!$C$17)+(E1150&gt;=Calc!$C$18)</f>
        <v>1</v>
      </c>
      <c r="M1150" s="49" t="str">
        <f aca="false">IF(AND(K1150=4,L1150&gt;=3),"Champions",IF(AND(K1150=3,L1150&gt;=3),"Loyal",IF(K1150&gt;=3,"Recent / New",IF(L1150&gt;=3,"At Risk","Hibernating / Lost"))))</f>
        <v>Recent / New</v>
      </c>
      <c r="N1150" s="54" t="n">
        <f aca="false">IF(AND(Calc!$C$2&lt;=2009,Calc!$C$3&gt;=2009),F1150,0)+IF(AND(Calc!$C$2&lt;=2010,Calc!$C$3&gt;=2010),G1150,0)+IF(AND(Calc!$C$2&lt;=2011,Calc!$C$3&gt;=2011),H1150,0)</f>
        <v>627.16</v>
      </c>
      <c r="O1150" s="61" t="n">
        <f aca="false">IF(AND(N1150&gt;0,OR(Calc!$C$4="*",B1150=Calc!$C$4)),N1150+ROW()*0.000000001,0)</f>
        <v>627.16000115</v>
      </c>
    </row>
    <row r="1151" customFormat="false" ht="15" hidden="false" customHeight="false" outlineLevel="0" collapsed="false">
      <c r="A1151" s="49" t="n">
        <v>13519</v>
      </c>
      <c r="B1151" s="49" t="s">
        <v>189</v>
      </c>
      <c r="C1151" s="63" t="n">
        <v>40444</v>
      </c>
      <c r="D1151" s="63" t="n">
        <v>40808</v>
      </c>
      <c r="E1151" s="49" t="n">
        <v>2</v>
      </c>
      <c r="F1151" s="54" t="n">
        <v>0</v>
      </c>
      <c r="G1151" s="54" t="n">
        <v>220.46</v>
      </c>
      <c r="H1151" s="54" t="n">
        <v>110.8</v>
      </c>
      <c r="I1151" s="54" t="n">
        <f aca="false">SUM(F1151:H1151)</f>
        <v>331.26</v>
      </c>
      <c r="J1151" s="49" t="n">
        <f aca="false">Calc!$C$5-D1151</f>
        <v>79</v>
      </c>
      <c r="K1151" s="49" t="n">
        <f aca="false">IF(J1151&lt;=Calc!$C$11,4,IF(J1151&lt;=Calc!$C$12,3,IF(J1151&lt;=Calc!$C$13,2,1)))</f>
        <v>3</v>
      </c>
      <c r="L1151" s="49" t="n">
        <f aca="false">1+(E1151&gt;=Calc!$C$16)+(E1151&gt;=Calc!$C$17)+(E1151&gt;=Calc!$C$18)</f>
        <v>2</v>
      </c>
      <c r="M1151" s="49" t="str">
        <f aca="false">IF(AND(K1151=4,L1151&gt;=3),"Champions",IF(AND(K1151=3,L1151&gt;=3),"Loyal",IF(K1151&gt;=3,"Recent / New",IF(L1151&gt;=3,"At Risk","Hibernating / Lost"))))</f>
        <v>Recent / New</v>
      </c>
      <c r="N1151" s="54" t="n">
        <f aca="false">IF(AND(Calc!$C$2&lt;=2009,Calc!$C$3&gt;=2009),F1151,0)+IF(AND(Calc!$C$2&lt;=2010,Calc!$C$3&gt;=2010),G1151,0)+IF(AND(Calc!$C$2&lt;=2011,Calc!$C$3&gt;=2011),H1151,0)</f>
        <v>331.26</v>
      </c>
      <c r="O1151" s="61" t="n">
        <f aca="false">IF(AND(N1151&gt;0,OR(Calc!$C$4="*",B1151=Calc!$C$4)),N1151+ROW()*0.000000001,0)</f>
        <v>331.260001151</v>
      </c>
    </row>
    <row r="1152" customFormat="false" ht="15" hidden="false" customHeight="false" outlineLevel="0" collapsed="false">
      <c r="A1152" s="49" t="n">
        <v>13520</v>
      </c>
      <c r="B1152" s="49" t="s">
        <v>198</v>
      </c>
      <c r="C1152" s="63" t="n">
        <v>40164</v>
      </c>
      <c r="D1152" s="63" t="n">
        <v>40828</v>
      </c>
      <c r="E1152" s="49" t="n">
        <v>11</v>
      </c>
      <c r="F1152" s="54" t="n">
        <v>469.4</v>
      </c>
      <c r="G1152" s="54" t="n">
        <v>2123.5</v>
      </c>
      <c r="H1152" s="54" t="n">
        <v>2744.35</v>
      </c>
      <c r="I1152" s="54" t="n">
        <f aca="false">SUM(F1152:H1152)</f>
        <v>5337.25</v>
      </c>
      <c r="J1152" s="49" t="n">
        <f aca="false">Calc!$C$5-D1152</f>
        <v>59</v>
      </c>
      <c r="K1152" s="49" t="n">
        <f aca="false">IF(J1152&lt;=Calc!$C$11,4,IF(J1152&lt;=Calc!$C$12,3,IF(J1152&lt;=Calc!$C$13,2,1)))</f>
        <v>3</v>
      </c>
      <c r="L1152" s="49" t="n">
        <f aca="false">1+(E1152&gt;=Calc!$C$16)+(E1152&gt;=Calc!$C$17)+(E1152&gt;=Calc!$C$18)</f>
        <v>4</v>
      </c>
      <c r="M1152" s="49" t="str">
        <f aca="false">IF(AND(K1152=4,L1152&gt;=3),"Champions",IF(AND(K1152=3,L1152&gt;=3),"Loyal",IF(K1152&gt;=3,"Recent / New",IF(L1152&gt;=3,"At Risk","Hibernating / Lost"))))</f>
        <v>Loyal</v>
      </c>
      <c r="N1152" s="54" t="n">
        <f aca="false">IF(AND(Calc!$C$2&lt;=2009,Calc!$C$3&gt;=2009),F1152,0)+IF(AND(Calc!$C$2&lt;=2010,Calc!$C$3&gt;=2010),G1152,0)+IF(AND(Calc!$C$2&lt;=2011,Calc!$C$3&gt;=2011),H1152,0)</f>
        <v>5337.25</v>
      </c>
      <c r="O1152" s="61" t="n">
        <f aca="false">IF(AND(N1152&gt;0,OR(Calc!$C$4="*",B1152=Calc!$C$4)),N1152+ROW()*0.000000001,0)</f>
        <v>5337.250001152</v>
      </c>
    </row>
    <row r="1153" customFormat="false" ht="15" hidden="false" customHeight="false" outlineLevel="0" collapsed="false">
      <c r="A1153" s="49" t="n">
        <v>13521</v>
      </c>
      <c r="B1153" s="49" t="s">
        <v>189</v>
      </c>
      <c r="C1153" s="63" t="n">
        <v>40876</v>
      </c>
      <c r="D1153" s="63" t="n">
        <v>40885</v>
      </c>
      <c r="E1153" s="49" t="n">
        <v>3</v>
      </c>
      <c r="F1153" s="54" t="n">
        <v>0</v>
      </c>
      <c r="G1153" s="54" t="n">
        <v>0</v>
      </c>
      <c r="H1153" s="54" t="n">
        <v>1070.47</v>
      </c>
      <c r="I1153" s="54" t="n">
        <f aca="false">SUM(F1153:H1153)</f>
        <v>1070.47</v>
      </c>
      <c r="J1153" s="49" t="n">
        <f aca="false">Calc!$C$5-D1153</f>
        <v>2</v>
      </c>
      <c r="K1153" s="49" t="n">
        <f aca="false">IF(J1153&lt;=Calc!$C$11,4,IF(J1153&lt;=Calc!$C$12,3,IF(J1153&lt;=Calc!$C$13,2,1)))</f>
        <v>4</v>
      </c>
      <c r="L1153" s="49" t="n">
        <f aca="false">1+(E1153&gt;=Calc!$C$16)+(E1153&gt;=Calc!$C$17)+(E1153&gt;=Calc!$C$18)</f>
        <v>2</v>
      </c>
      <c r="M1153" s="49" t="str">
        <f aca="false">IF(AND(K1153=4,L1153&gt;=3),"Champions",IF(AND(K1153=3,L1153&gt;=3),"Loyal",IF(K1153&gt;=3,"Recent / New",IF(L1153&gt;=3,"At Risk","Hibernating / Lost"))))</f>
        <v>Recent / New</v>
      </c>
      <c r="N1153" s="54" t="n">
        <f aca="false">IF(AND(Calc!$C$2&lt;=2009,Calc!$C$3&gt;=2009),F1153,0)+IF(AND(Calc!$C$2&lt;=2010,Calc!$C$3&gt;=2010),G1153,0)+IF(AND(Calc!$C$2&lt;=2011,Calc!$C$3&gt;=2011),H1153,0)</f>
        <v>1070.47</v>
      </c>
      <c r="O1153" s="61" t="n">
        <f aca="false">IF(AND(N1153&gt;0,OR(Calc!$C$4="*",B1153=Calc!$C$4)),N1153+ROW()*0.000000001,0)</f>
        <v>1070.470001153</v>
      </c>
    </row>
    <row r="1154" customFormat="false" ht="15" hidden="false" customHeight="false" outlineLevel="0" collapsed="false">
      <c r="A1154" s="49" t="n">
        <v>13522</v>
      </c>
      <c r="B1154" s="49" t="s">
        <v>189</v>
      </c>
      <c r="C1154" s="63" t="n">
        <v>40856</v>
      </c>
      <c r="D1154" s="63" t="n">
        <v>40856</v>
      </c>
      <c r="E1154" s="49" t="n">
        <v>1</v>
      </c>
      <c r="F1154" s="54" t="n">
        <v>0</v>
      </c>
      <c r="G1154" s="54" t="n">
        <v>0</v>
      </c>
      <c r="H1154" s="54" t="n">
        <v>125.8</v>
      </c>
      <c r="I1154" s="54" t="n">
        <f aca="false">SUM(F1154:H1154)</f>
        <v>125.8</v>
      </c>
      <c r="J1154" s="49" t="n">
        <f aca="false">Calc!$C$5-D1154</f>
        <v>31</v>
      </c>
      <c r="K1154" s="49" t="n">
        <f aca="false">IF(J1154&lt;=Calc!$C$11,4,IF(J1154&lt;=Calc!$C$12,3,IF(J1154&lt;=Calc!$C$13,2,1)))</f>
        <v>3</v>
      </c>
      <c r="L1154" s="49" t="n">
        <f aca="false">1+(E1154&gt;=Calc!$C$16)+(E1154&gt;=Calc!$C$17)+(E1154&gt;=Calc!$C$18)</f>
        <v>1</v>
      </c>
      <c r="M1154" s="49" t="str">
        <f aca="false">IF(AND(K1154=4,L1154&gt;=3),"Champions",IF(AND(K1154=3,L1154&gt;=3),"Loyal",IF(K1154&gt;=3,"Recent / New",IF(L1154&gt;=3,"At Risk","Hibernating / Lost"))))</f>
        <v>Recent / New</v>
      </c>
      <c r="N1154" s="54" t="n">
        <f aca="false">IF(AND(Calc!$C$2&lt;=2009,Calc!$C$3&gt;=2009),F1154,0)+IF(AND(Calc!$C$2&lt;=2010,Calc!$C$3&gt;=2010),G1154,0)+IF(AND(Calc!$C$2&lt;=2011,Calc!$C$3&gt;=2011),H1154,0)</f>
        <v>125.8</v>
      </c>
      <c r="O1154" s="61" t="n">
        <f aca="false">IF(AND(N1154&gt;0,OR(Calc!$C$4="*",B1154=Calc!$C$4)),N1154+ROW()*0.000000001,0)</f>
        <v>125.800001154</v>
      </c>
    </row>
    <row r="1155" customFormat="false" ht="15" hidden="false" customHeight="false" outlineLevel="0" collapsed="false">
      <c r="A1155" s="49" t="n">
        <v>13523</v>
      </c>
      <c r="B1155" s="49" t="s">
        <v>189</v>
      </c>
      <c r="C1155" s="63" t="n">
        <v>40484</v>
      </c>
      <c r="D1155" s="63" t="n">
        <v>40853</v>
      </c>
      <c r="E1155" s="49" t="n">
        <v>6</v>
      </c>
      <c r="F1155" s="54" t="n">
        <v>0</v>
      </c>
      <c r="G1155" s="54" t="n">
        <v>1136.64</v>
      </c>
      <c r="H1155" s="54" t="n">
        <v>3188.43</v>
      </c>
      <c r="I1155" s="54" t="n">
        <f aca="false">SUM(F1155:H1155)</f>
        <v>4325.07</v>
      </c>
      <c r="J1155" s="49" t="n">
        <f aca="false">Calc!$C$5-D1155</f>
        <v>34</v>
      </c>
      <c r="K1155" s="49" t="n">
        <f aca="false">IF(J1155&lt;=Calc!$C$11,4,IF(J1155&lt;=Calc!$C$12,3,IF(J1155&lt;=Calc!$C$13,2,1)))</f>
        <v>3</v>
      </c>
      <c r="L1155" s="49" t="n">
        <f aca="false">1+(E1155&gt;=Calc!$C$16)+(E1155&gt;=Calc!$C$17)+(E1155&gt;=Calc!$C$18)</f>
        <v>3</v>
      </c>
      <c r="M1155" s="49" t="str">
        <f aca="false">IF(AND(K1155=4,L1155&gt;=3),"Champions",IF(AND(K1155=3,L1155&gt;=3),"Loyal",IF(K1155&gt;=3,"Recent / New",IF(L1155&gt;=3,"At Risk","Hibernating / Lost"))))</f>
        <v>Loyal</v>
      </c>
      <c r="N1155" s="54" t="n">
        <f aca="false">IF(AND(Calc!$C$2&lt;=2009,Calc!$C$3&gt;=2009),F1155,0)+IF(AND(Calc!$C$2&lt;=2010,Calc!$C$3&gt;=2010),G1155,0)+IF(AND(Calc!$C$2&lt;=2011,Calc!$C$3&gt;=2011),H1155,0)</f>
        <v>4325.07</v>
      </c>
      <c r="O1155" s="61" t="n">
        <f aca="false">IF(AND(N1155&gt;0,OR(Calc!$C$4="*",B1155=Calc!$C$4)),N1155+ROW()*0.000000001,0)</f>
        <v>4325.070001155</v>
      </c>
    </row>
    <row r="1156" customFormat="false" ht="15" hidden="false" customHeight="false" outlineLevel="0" collapsed="false">
      <c r="A1156" s="49" t="n">
        <v>13524</v>
      </c>
      <c r="B1156" s="49" t="s">
        <v>189</v>
      </c>
      <c r="C1156" s="63" t="n">
        <v>40667</v>
      </c>
      <c r="D1156" s="63" t="n">
        <v>40846</v>
      </c>
      <c r="E1156" s="49" t="n">
        <v>5</v>
      </c>
      <c r="F1156" s="54" t="n">
        <v>0</v>
      </c>
      <c r="G1156" s="54" t="n">
        <v>0</v>
      </c>
      <c r="H1156" s="54" t="n">
        <v>680.18</v>
      </c>
      <c r="I1156" s="54" t="n">
        <f aca="false">SUM(F1156:H1156)</f>
        <v>680.18</v>
      </c>
      <c r="J1156" s="49" t="n">
        <f aca="false">Calc!$C$5-D1156</f>
        <v>41</v>
      </c>
      <c r="K1156" s="49" t="n">
        <f aca="false">IF(J1156&lt;=Calc!$C$11,4,IF(J1156&lt;=Calc!$C$12,3,IF(J1156&lt;=Calc!$C$13,2,1)))</f>
        <v>3</v>
      </c>
      <c r="L1156" s="49" t="n">
        <f aca="false">1+(E1156&gt;=Calc!$C$16)+(E1156&gt;=Calc!$C$17)+(E1156&gt;=Calc!$C$18)</f>
        <v>3</v>
      </c>
      <c r="M1156" s="49" t="str">
        <f aca="false">IF(AND(K1156=4,L1156&gt;=3),"Champions",IF(AND(K1156=3,L1156&gt;=3),"Loyal",IF(K1156&gt;=3,"Recent / New",IF(L1156&gt;=3,"At Risk","Hibernating / Lost"))))</f>
        <v>Loyal</v>
      </c>
      <c r="N1156" s="54" t="n">
        <f aca="false">IF(AND(Calc!$C$2&lt;=2009,Calc!$C$3&gt;=2009),F1156,0)+IF(AND(Calc!$C$2&lt;=2010,Calc!$C$3&gt;=2010),G1156,0)+IF(AND(Calc!$C$2&lt;=2011,Calc!$C$3&gt;=2011),H1156,0)</f>
        <v>680.18</v>
      </c>
      <c r="O1156" s="61" t="n">
        <f aca="false">IF(AND(N1156&gt;0,OR(Calc!$C$4="*",B1156=Calc!$C$4)),N1156+ROW()*0.000000001,0)</f>
        <v>680.180001156</v>
      </c>
    </row>
    <row r="1157" customFormat="false" ht="15" hidden="false" customHeight="false" outlineLevel="0" collapsed="false">
      <c r="A1157" s="49" t="n">
        <v>13525</v>
      </c>
      <c r="B1157" s="49" t="s">
        <v>189</v>
      </c>
      <c r="C1157" s="63" t="n">
        <v>40638</v>
      </c>
      <c r="D1157" s="63" t="n">
        <v>40872</v>
      </c>
      <c r="E1157" s="49" t="n">
        <v>2</v>
      </c>
      <c r="F1157" s="54" t="n">
        <v>0</v>
      </c>
      <c r="G1157" s="54" t="n">
        <v>0</v>
      </c>
      <c r="H1157" s="54" t="n">
        <v>628.78</v>
      </c>
      <c r="I1157" s="54" t="n">
        <f aca="false">SUM(F1157:H1157)</f>
        <v>628.78</v>
      </c>
      <c r="J1157" s="49" t="n">
        <f aca="false">Calc!$C$5-D1157</f>
        <v>15</v>
      </c>
      <c r="K1157" s="49" t="n">
        <f aca="false">IF(J1157&lt;=Calc!$C$11,4,IF(J1157&lt;=Calc!$C$12,3,IF(J1157&lt;=Calc!$C$13,2,1)))</f>
        <v>4</v>
      </c>
      <c r="L1157" s="49" t="n">
        <f aca="false">1+(E1157&gt;=Calc!$C$16)+(E1157&gt;=Calc!$C$17)+(E1157&gt;=Calc!$C$18)</f>
        <v>2</v>
      </c>
      <c r="M1157" s="49" t="str">
        <f aca="false">IF(AND(K1157=4,L1157&gt;=3),"Champions",IF(AND(K1157=3,L1157&gt;=3),"Loyal",IF(K1157&gt;=3,"Recent / New",IF(L1157&gt;=3,"At Risk","Hibernating / Lost"))))</f>
        <v>Recent / New</v>
      </c>
      <c r="N1157" s="54" t="n">
        <f aca="false">IF(AND(Calc!$C$2&lt;=2009,Calc!$C$3&gt;=2009),F1157,0)+IF(AND(Calc!$C$2&lt;=2010,Calc!$C$3&gt;=2010),G1157,0)+IF(AND(Calc!$C$2&lt;=2011,Calc!$C$3&gt;=2011),H1157,0)</f>
        <v>628.78</v>
      </c>
      <c r="O1157" s="61" t="n">
        <f aca="false">IF(AND(N1157&gt;0,OR(Calc!$C$4="*",B1157=Calc!$C$4)),N1157+ROW()*0.000000001,0)</f>
        <v>628.780001157</v>
      </c>
    </row>
    <row r="1158" customFormat="false" ht="15" hidden="false" customHeight="false" outlineLevel="0" collapsed="false">
      <c r="A1158" s="49" t="n">
        <v>13526</v>
      </c>
      <c r="B1158" s="49" t="s">
        <v>189</v>
      </c>
      <c r="C1158" s="63" t="n">
        <v>40148</v>
      </c>
      <c r="D1158" s="63" t="n">
        <v>40148</v>
      </c>
      <c r="E1158" s="49" t="n">
        <v>2</v>
      </c>
      <c r="F1158" s="54" t="n">
        <v>942.6</v>
      </c>
      <c r="G1158" s="54" t="n">
        <v>0</v>
      </c>
      <c r="H1158" s="54" t="n">
        <v>0</v>
      </c>
      <c r="I1158" s="54" t="n">
        <f aca="false">SUM(F1158:H1158)</f>
        <v>942.6</v>
      </c>
      <c r="J1158" s="49" t="n">
        <f aca="false">Calc!$C$5-D1158</f>
        <v>739</v>
      </c>
      <c r="K1158" s="49" t="n">
        <f aca="false">IF(J1158&lt;=Calc!$C$11,4,IF(J1158&lt;=Calc!$C$12,3,IF(J1158&lt;=Calc!$C$13,2,1)))</f>
        <v>1</v>
      </c>
      <c r="L1158" s="49" t="n">
        <f aca="false">1+(E1158&gt;=Calc!$C$16)+(E1158&gt;=Calc!$C$17)+(E1158&gt;=Calc!$C$18)</f>
        <v>2</v>
      </c>
      <c r="M1158" s="49" t="str">
        <f aca="false">IF(AND(K1158=4,L1158&gt;=3),"Champions",IF(AND(K1158=3,L1158&gt;=3),"Loyal",IF(K1158&gt;=3,"Recent / New",IF(L1158&gt;=3,"At Risk","Hibernating / Lost"))))</f>
        <v>Hibernating / Lost</v>
      </c>
      <c r="N1158" s="54" t="n">
        <f aca="false">IF(AND(Calc!$C$2&lt;=2009,Calc!$C$3&gt;=2009),F1158,0)+IF(AND(Calc!$C$2&lt;=2010,Calc!$C$3&gt;=2010),G1158,0)+IF(AND(Calc!$C$2&lt;=2011,Calc!$C$3&gt;=2011),H1158,0)</f>
        <v>942.6</v>
      </c>
      <c r="O1158" s="61" t="n">
        <f aca="false">IF(AND(N1158&gt;0,OR(Calc!$C$4="*",B1158=Calc!$C$4)),N1158+ROW()*0.000000001,0)</f>
        <v>942.600001158</v>
      </c>
    </row>
    <row r="1159" customFormat="false" ht="15" hidden="false" customHeight="false" outlineLevel="0" collapsed="false">
      <c r="A1159" s="49" t="n">
        <v>13527</v>
      </c>
      <c r="B1159" s="49" t="s">
        <v>189</v>
      </c>
      <c r="C1159" s="63" t="n">
        <v>40199</v>
      </c>
      <c r="D1159" s="63" t="n">
        <v>40853</v>
      </c>
      <c r="E1159" s="49" t="n">
        <v>12</v>
      </c>
      <c r="F1159" s="54" t="n">
        <v>0</v>
      </c>
      <c r="G1159" s="54" t="n">
        <v>2288.98</v>
      </c>
      <c r="H1159" s="54" t="n">
        <v>2218.61</v>
      </c>
      <c r="I1159" s="54" t="n">
        <f aca="false">SUM(F1159:H1159)</f>
        <v>4507.59</v>
      </c>
      <c r="J1159" s="49" t="n">
        <f aca="false">Calc!$C$5-D1159</f>
        <v>34</v>
      </c>
      <c r="K1159" s="49" t="n">
        <f aca="false">IF(J1159&lt;=Calc!$C$11,4,IF(J1159&lt;=Calc!$C$12,3,IF(J1159&lt;=Calc!$C$13,2,1)))</f>
        <v>3</v>
      </c>
      <c r="L1159" s="49" t="n">
        <f aca="false">1+(E1159&gt;=Calc!$C$16)+(E1159&gt;=Calc!$C$17)+(E1159&gt;=Calc!$C$18)</f>
        <v>4</v>
      </c>
      <c r="M1159" s="49" t="str">
        <f aca="false">IF(AND(K1159=4,L1159&gt;=3),"Champions",IF(AND(K1159=3,L1159&gt;=3),"Loyal",IF(K1159&gt;=3,"Recent / New",IF(L1159&gt;=3,"At Risk","Hibernating / Lost"))))</f>
        <v>Loyal</v>
      </c>
      <c r="N1159" s="54" t="n">
        <f aca="false">IF(AND(Calc!$C$2&lt;=2009,Calc!$C$3&gt;=2009),F1159,0)+IF(AND(Calc!$C$2&lt;=2010,Calc!$C$3&gt;=2010),G1159,0)+IF(AND(Calc!$C$2&lt;=2011,Calc!$C$3&gt;=2011),H1159,0)</f>
        <v>4507.59</v>
      </c>
      <c r="O1159" s="61" t="n">
        <f aca="false">IF(AND(N1159&gt;0,OR(Calc!$C$4="*",B1159=Calc!$C$4)),N1159+ROW()*0.000000001,0)</f>
        <v>4507.590001159</v>
      </c>
    </row>
    <row r="1160" customFormat="false" ht="15" hidden="false" customHeight="false" outlineLevel="0" collapsed="false">
      <c r="A1160" s="49" t="n">
        <v>13529</v>
      </c>
      <c r="B1160" s="49" t="s">
        <v>189</v>
      </c>
      <c r="C1160" s="63" t="n">
        <v>40682</v>
      </c>
      <c r="D1160" s="63" t="n">
        <v>40808</v>
      </c>
      <c r="E1160" s="49" t="n">
        <v>2</v>
      </c>
      <c r="F1160" s="54" t="n">
        <v>0</v>
      </c>
      <c r="G1160" s="54" t="n">
        <v>0</v>
      </c>
      <c r="H1160" s="54" t="n">
        <v>307.76</v>
      </c>
      <c r="I1160" s="54" t="n">
        <f aca="false">SUM(F1160:H1160)</f>
        <v>307.76</v>
      </c>
      <c r="J1160" s="49" t="n">
        <f aca="false">Calc!$C$5-D1160</f>
        <v>79</v>
      </c>
      <c r="K1160" s="49" t="n">
        <f aca="false">IF(J1160&lt;=Calc!$C$11,4,IF(J1160&lt;=Calc!$C$12,3,IF(J1160&lt;=Calc!$C$13,2,1)))</f>
        <v>3</v>
      </c>
      <c r="L1160" s="49" t="n">
        <f aca="false">1+(E1160&gt;=Calc!$C$16)+(E1160&gt;=Calc!$C$17)+(E1160&gt;=Calc!$C$18)</f>
        <v>2</v>
      </c>
      <c r="M1160" s="49" t="str">
        <f aca="false">IF(AND(K1160=4,L1160&gt;=3),"Champions",IF(AND(K1160=3,L1160&gt;=3),"Loyal",IF(K1160&gt;=3,"Recent / New",IF(L1160&gt;=3,"At Risk","Hibernating / Lost"))))</f>
        <v>Recent / New</v>
      </c>
      <c r="N1160" s="54" t="n">
        <f aca="false">IF(AND(Calc!$C$2&lt;=2009,Calc!$C$3&gt;=2009),F1160,0)+IF(AND(Calc!$C$2&lt;=2010,Calc!$C$3&gt;=2010),G1160,0)+IF(AND(Calc!$C$2&lt;=2011,Calc!$C$3&gt;=2011),H1160,0)</f>
        <v>307.76</v>
      </c>
      <c r="O1160" s="61" t="n">
        <f aca="false">IF(AND(N1160&gt;0,OR(Calc!$C$4="*",B1160=Calc!$C$4)),N1160+ROW()*0.000000001,0)</f>
        <v>307.76000116</v>
      </c>
    </row>
    <row r="1161" customFormat="false" ht="15" hidden="false" customHeight="false" outlineLevel="0" collapsed="false">
      <c r="A1161" s="49" t="n">
        <v>13530</v>
      </c>
      <c r="B1161" s="49" t="s">
        <v>189</v>
      </c>
      <c r="C1161" s="63" t="n">
        <v>40252</v>
      </c>
      <c r="D1161" s="63" t="n">
        <v>40252</v>
      </c>
      <c r="E1161" s="49" t="n">
        <v>1</v>
      </c>
      <c r="F1161" s="54" t="n">
        <v>0</v>
      </c>
      <c r="G1161" s="54" t="n">
        <v>402.98</v>
      </c>
      <c r="H1161" s="54" t="n">
        <v>0</v>
      </c>
      <c r="I1161" s="54" t="n">
        <f aca="false">SUM(F1161:H1161)</f>
        <v>402.98</v>
      </c>
      <c r="J1161" s="49" t="n">
        <f aca="false">Calc!$C$5-D1161</f>
        <v>635</v>
      </c>
      <c r="K1161" s="49" t="n">
        <f aca="false">IF(J1161&lt;=Calc!$C$11,4,IF(J1161&lt;=Calc!$C$12,3,IF(J1161&lt;=Calc!$C$13,2,1)))</f>
        <v>1</v>
      </c>
      <c r="L1161" s="49" t="n">
        <f aca="false">1+(E1161&gt;=Calc!$C$16)+(E1161&gt;=Calc!$C$17)+(E1161&gt;=Calc!$C$18)</f>
        <v>1</v>
      </c>
      <c r="M1161" s="49" t="str">
        <f aca="false">IF(AND(K1161=4,L1161&gt;=3),"Champions",IF(AND(K1161=3,L1161&gt;=3),"Loyal",IF(K1161&gt;=3,"Recent / New",IF(L1161&gt;=3,"At Risk","Hibernating / Lost"))))</f>
        <v>Hibernating / Lost</v>
      </c>
      <c r="N1161" s="54" t="n">
        <f aca="false">IF(AND(Calc!$C$2&lt;=2009,Calc!$C$3&gt;=2009),F1161,0)+IF(AND(Calc!$C$2&lt;=2010,Calc!$C$3&gt;=2010),G1161,0)+IF(AND(Calc!$C$2&lt;=2011,Calc!$C$3&gt;=2011),H1161,0)</f>
        <v>402.98</v>
      </c>
      <c r="O1161" s="61" t="n">
        <f aca="false">IF(AND(N1161&gt;0,OR(Calc!$C$4="*",B1161=Calc!$C$4)),N1161+ROW()*0.000000001,0)</f>
        <v>402.980001161</v>
      </c>
    </row>
    <row r="1162" customFormat="false" ht="15" hidden="false" customHeight="false" outlineLevel="0" collapsed="false">
      <c r="A1162" s="49" t="n">
        <v>13531</v>
      </c>
      <c r="B1162" s="49" t="s">
        <v>189</v>
      </c>
      <c r="C1162" s="63" t="n">
        <v>40150</v>
      </c>
      <c r="D1162" s="63" t="n">
        <v>40681</v>
      </c>
      <c r="E1162" s="49" t="n">
        <v>6</v>
      </c>
      <c r="F1162" s="54" t="n">
        <v>311.7</v>
      </c>
      <c r="G1162" s="54" t="n">
        <v>943.02</v>
      </c>
      <c r="H1162" s="54" t="n">
        <v>178.35</v>
      </c>
      <c r="I1162" s="54" t="n">
        <f aca="false">SUM(F1162:H1162)</f>
        <v>1433.07</v>
      </c>
      <c r="J1162" s="49" t="n">
        <f aca="false">Calc!$C$5-D1162</f>
        <v>206</v>
      </c>
      <c r="K1162" s="49" t="n">
        <f aca="false">IF(J1162&lt;=Calc!$C$11,4,IF(J1162&lt;=Calc!$C$12,3,IF(J1162&lt;=Calc!$C$13,2,1)))</f>
        <v>2</v>
      </c>
      <c r="L1162" s="49" t="n">
        <f aca="false">1+(E1162&gt;=Calc!$C$16)+(E1162&gt;=Calc!$C$17)+(E1162&gt;=Calc!$C$18)</f>
        <v>3</v>
      </c>
      <c r="M1162" s="49" t="str">
        <f aca="false">IF(AND(K1162=4,L1162&gt;=3),"Champions",IF(AND(K1162=3,L1162&gt;=3),"Loyal",IF(K1162&gt;=3,"Recent / New",IF(L1162&gt;=3,"At Risk","Hibernating / Lost"))))</f>
        <v>At Risk</v>
      </c>
      <c r="N1162" s="54" t="n">
        <f aca="false">IF(AND(Calc!$C$2&lt;=2009,Calc!$C$3&gt;=2009),F1162,0)+IF(AND(Calc!$C$2&lt;=2010,Calc!$C$3&gt;=2010),G1162,0)+IF(AND(Calc!$C$2&lt;=2011,Calc!$C$3&gt;=2011),H1162,0)</f>
        <v>1433.07</v>
      </c>
      <c r="O1162" s="61" t="n">
        <f aca="false">IF(AND(N1162&gt;0,OR(Calc!$C$4="*",B1162=Calc!$C$4)),N1162+ROW()*0.000000001,0)</f>
        <v>1433.070001162</v>
      </c>
    </row>
    <row r="1163" customFormat="false" ht="15" hidden="false" customHeight="false" outlineLevel="0" collapsed="false">
      <c r="A1163" s="49" t="n">
        <v>13532</v>
      </c>
      <c r="B1163" s="49" t="s">
        <v>189</v>
      </c>
      <c r="C1163" s="63" t="n">
        <v>40853</v>
      </c>
      <c r="D1163" s="63" t="n">
        <v>40853</v>
      </c>
      <c r="E1163" s="49" t="n">
        <v>1</v>
      </c>
      <c r="F1163" s="54" t="n">
        <v>0</v>
      </c>
      <c r="G1163" s="54" t="n">
        <v>0</v>
      </c>
      <c r="H1163" s="54" t="n">
        <v>210.31</v>
      </c>
      <c r="I1163" s="54" t="n">
        <f aca="false">SUM(F1163:H1163)</f>
        <v>210.31</v>
      </c>
      <c r="J1163" s="49" t="n">
        <f aca="false">Calc!$C$5-D1163</f>
        <v>34</v>
      </c>
      <c r="K1163" s="49" t="n">
        <f aca="false">IF(J1163&lt;=Calc!$C$11,4,IF(J1163&lt;=Calc!$C$12,3,IF(J1163&lt;=Calc!$C$13,2,1)))</f>
        <v>3</v>
      </c>
      <c r="L1163" s="49" t="n">
        <f aca="false">1+(E1163&gt;=Calc!$C$16)+(E1163&gt;=Calc!$C$17)+(E1163&gt;=Calc!$C$18)</f>
        <v>1</v>
      </c>
      <c r="M1163" s="49" t="str">
        <f aca="false">IF(AND(K1163=4,L1163&gt;=3),"Champions",IF(AND(K1163=3,L1163&gt;=3),"Loyal",IF(K1163&gt;=3,"Recent / New",IF(L1163&gt;=3,"At Risk","Hibernating / Lost"))))</f>
        <v>Recent / New</v>
      </c>
      <c r="N1163" s="54" t="n">
        <f aca="false">IF(AND(Calc!$C$2&lt;=2009,Calc!$C$3&gt;=2009),F1163,0)+IF(AND(Calc!$C$2&lt;=2010,Calc!$C$3&gt;=2010),G1163,0)+IF(AND(Calc!$C$2&lt;=2011,Calc!$C$3&gt;=2011),H1163,0)</f>
        <v>210.31</v>
      </c>
      <c r="O1163" s="61" t="n">
        <f aca="false">IF(AND(N1163&gt;0,OR(Calc!$C$4="*",B1163=Calc!$C$4)),N1163+ROW()*0.000000001,0)</f>
        <v>210.310001163</v>
      </c>
    </row>
    <row r="1164" customFormat="false" ht="15" hidden="false" customHeight="false" outlineLevel="0" collapsed="false">
      <c r="A1164" s="49" t="n">
        <v>13533</v>
      </c>
      <c r="B1164" s="49" t="s">
        <v>189</v>
      </c>
      <c r="C1164" s="63" t="n">
        <v>40619</v>
      </c>
      <c r="D1164" s="63" t="n">
        <v>40704</v>
      </c>
      <c r="E1164" s="49" t="n">
        <v>3</v>
      </c>
      <c r="F1164" s="54" t="n">
        <v>0</v>
      </c>
      <c r="G1164" s="54" t="n">
        <v>0</v>
      </c>
      <c r="H1164" s="54" t="n">
        <v>269.09</v>
      </c>
      <c r="I1164" s="54" t="n">
        <f aca="false">SUM(F1164:H1164)</f>
        <v>269.09</v>
      </c>
      <c r="J1164" s="49" t="n">
        <f aca="false">Calc!$C$5-D1164</f>
        <v>183</v>
      </c>
      <c r="K1164" s="49" t="n">
        <f aca="false">IF(J1164&lt;=Calc!$C$11,4,IF(J1164&lt;=Calc!$C$12,3,IF(J1164&lt;=Calc!$C$13,2,1)))</f>
        <v>2</v>
      </c>
      <c r="L1164" s="49" t="n">
        <f aca="false">1+(E1164&gt;=Calc!$C$16)+(E1164&gt;=Calc!$C$17)+(E1164&gt;=Calc!$C$18)</f>
        <v>2</v>
      </c>
      <c r="M1164" s="49" t="str">
        <f aca="false">IF(AND(K1164=4,L1164&gt;=3),"Champions",IF(AND(K1164=3,L1164&gt;=3),"Loyal",IF(K1164&gt;=3,"Recent / New",IF(L1164&gt;=3,"At Risk","Hibernating / Lost"))))</f>
        <v>Hibernating / Lost</v>
      </c>
      <c r="N1164" s="54" t="n">
        <f aca="false">IF(AND(Calc!$C$2&lt;=2009,Calc!$C$3&gt;=2009),F1164,0)+IF(AND(Calc!$C$2&lt;=2010,Calc!$C$3&gt;=2010),G1164,0)+IF(AND(Calc!$C$2&lt;=2011,Calc!$C$3&gt;=2011),H1164,0)</f>
        <v>269.09</v>
      </c>
      <c r="O1164" s="61" t="n">
        <f aca="false">IF(AND(N1164&gt;0,OR(Calc!$C$4="*",B1164=Calc!$C$4)),N1164+ROW()*0.000000001,0)</f>
        <v>269.090001164</v>
      </c>
    </row>
    <row r="1165" customFormat="false" ht="15" hidden="false" customHeight="false" outlineLevel="0" collapsed="false">
      <c r="A1165" s="49" t="n">
        <v>13534</v>
      </c>
      <c r="B1165" s="49" t="s">
        <v>189</v>
      </c>
      <c r="C1165" s="63" t="n">
        <v>40366</v>
      </c>
      <c r="D1165" s="63" t="n">
        <v>40884</v>
      </c>
      <c r="E1165" s="49" t="n">
        <v>35</v>
      </c>
      <c r="F1165" s="54" t="n">
        <v>0</v>
      </c>
      <c r="G1165" s="54" t="n">
        <v>1963.27</v>
      </c>
      <c r="H1165" s="54" t="n">
        <v>5361.23</v>
      </c>
      <c r="I1165" s="54" t="n">
        <f aca="false">SUM(F1165:H1165)</f>
        <v>7324.5</v>
      </c>
      <c r="J1165" s="49" t="n">
        <f aca="false">Calc!$C$5-D1165</f>
        <v>3</v>
      </c>
      <c r="K1165" s="49" t="n">
        <f aca="false">IF(J1165&lt;=Calc!$C$11,4,IF(J1165&lt;=Calc!$C$12,3,IF(J1165&lt;=Calc!$C$13,2,1)))</f>
        <v>4</v>
      </c>
      <c r="L1165" s="49" t="n">
        <f aca="false">1+(E1165&gt;=Calc!$C$16)+(E1165&gt;=Calc!$C$17)+(E1165&gt;=Calc!$C$18)</f>
        <v>4</v>
      </c>
      <c r="M1165" s="49" t="str">
        <f aca="false">IF(AND(K1165=4,L1165&gt;=3),"Champions",IF(AND(K1165=3,L1165&gt;=3),"Loyal",IF(K1165&gt;=3,"Recent / New",IF(L1165&gt;=3,"At Risk","Hibernating / Lost"))))</f>
        <v>Champions</v>
      </c>
      <c r="N1165" s="54" t="n">
        <f aca="false">IF(AND(Calc!$C$2&lt;=2009,Calc!$C$3&gt;=2009),F1165,0)+IF(AND(Calc!$C$2&lt;=2010,Calc!$C$3&gt;=2010),G1165,0)+IF(AND(Calc!$C$2&lt;=2011,Calc!$C$3&gt;=2011),H1165,0)</f>
        <v>7324.5</v>
      </c>
      <c r="O1165" s="61" t="n">
        <f aca="false">IF(AND(N1165&gt;0,OR(Calc!$C$4="*",B1165=Calc!$C$4)),N1165+ROW()*0.000000001,0)</f>
        <v>7324.500001165</v>
      </c>
    </row>
    <row r="1166" customFormat="false" ht="15" hidden="false" customHeight="false" outlineLevel="0" collapsed="false">
      <c r="A1166" s="49" t="n">
        <v>13535</v>
      </c>
      <c r="B1166" s="49" t="s">
        <v>189</v>
      </c>
      <c r="C1166" s="63" t="n">
        <v>40484</v>
      </c>
      <c r="D1166" s="63" t="n">
        <v>40484</v>
      </c>
      <c r="E1166" s="49" t="n">
        <v>1</v>
      </c>
      <c r="F1166" s="54" t="n">
        <v>0</v>
      </c>
      <c r="G1166" s="54" t="n">
        <v>89.5</v>
      </c>
      <c r="H1166" s="54" t="n">
        <v>0</v>
      </c>
      <c r="I1166" s="54" t="n">
        <f aca="false">SUM(F1166:H1166)</f>
        <v>89.5</v>
      </c>
      <c r="J1166" s="49" t="n">
        <f aca="false">Calc!$C$5-D1166</f>
        <v>403</v>
      </c>
      <c r="K1166" s="49" t="n">
        <f aca="false">IF(J1166&lt;=Calc!$C$11,4,IF(J1166&lt;=Calc!$C$12,3,IF(J1166&lt;=Calc!$C$13,2,1)))</f>
        <v>1</v>
      </c>
      <c r="L1166" s="49" t="n">
        <f aca="false">1+(E1166&gt;=Calc!$C$16)+(E1166&gt;=Calc!$C$17)+(E1166&gt;=Calc!$C$18)</f>
        <v>1</v>
      </c>
      <c r="M1166" s="49" t="str">
        <f aca="false">IF(AND(K1166=4,L1166&gt;=3),"Champions",IF(AND(K1166=3,L1166&gt;=3),"Loyal",IF(K1166&gt;=3,"Recent / New",IF(L1166&gt;=3,"At Risk","Hibernating / Lost"))))</f>
        <v>Hibernating / Lost</v>
      </c>
      <c r="N1166" s="54" t="n">
        <f aca="false">IF(AND(Calc!$C$2&lt;=2009,Calc!$C$3&gt;=2009),F1166,0)+IF(AND(Calc!$C$2&lt;=2010,Calc!$C$3&gt;=2010),G1166,0)+IF(AND(Calc!$C$2&lt;=2011,Calc!$C$3&gt;=2011),H1166,0)</f>
        <v>89.5</v>
      </c>
      <c r="O1166" s="61" t="n">
        <f aca="false">IF(AND(N1166&gt;0,OR(Calc!$C$4="*",B1166=Calc!$C$4)),N1166+ROW()*0.000000001,0)</f>
        <v>89.500001166</v>
      </c>
    </row>
    <row r="1167" customFormat="false" ht="15" hidden="false" customHeight="false" outlineLevel="0" collapsed="false">
      <c r="A1167" s="49" t="n">
        <v>13536</v>
      </c>
      <c r="B1167" s="49" t="s">
        <v>189</v>
      </c>
      <c r="C1167" s="63" t="n">
        <v>40811</v>
      </c>
      <c r="D1167" s="63" t="n">
        <v>40885</v>
      </c>
      <c r="E1167" s="49" t="n">
        <v>7</v>
      </c>
      <c r="F1167" s="54" t="n">
        <v>0</v>
      </c>
      <c r="G1167" s="54" t="n">
        <v>0</v>
      </c>
      <c r="H1167" s="54" t="n">
        <v>3444.39</v>
      </c>
      <c r="I1167" s="54" t="n">
        <f aca="false">SUM(F1167:H1167)</f>
        <v>3444.39</v>
      </c>
      <c r="J1167" s="49" t="n">
        <f aca="false">Calc!$C$5-D1167</f>
        <v>2</v>
      </c>
      <c r="K1167" s="49" t="n">
        <f aca="false">IF(J1167&lt;=Calc!$C$11,4,IF(J1167&lt;=Calc!$C$12,3,IF(J1167&lt;=Calc!$C$13,2,1)))</f>
        <v>4</v>
      </c>
      <c r="L1167" s="49" t="n">
        <f aca="false">1+(E1167&gt;=Calc!$C$16)+(E1167&gt;=Calc!$C$17)+(E1167&gt;=Calc!$C$18)</f>
        <v>3</v>
      </c>
      <c r="M1167" s="49" t="str">
        <f aca="false">IF(AND(K1167=4,L1167&gt;=3),"Champions",IF(AND(K1167=3,L1167&gt;=3),"Loyal",IF(K1167&gt;=3,"Recent / New",IF(L1167&gt;=3,"At Risk","Hibernating / Lost"))))</f>
        <v>Champions</v>
      </c>
      <c r="N1167" s="54" t="n">
        <f aca="false">IF(AND(Calc!$C$2&lt;=2009,Calc!$C$3&gt;=2009),F1167,0)+IF(AND(Calc!$C$2&lt;=2010,Calc!$C$3&gt;=2010),G1167,0)+IF(AND(Calc!$C$2&lt;=2011,Calc!$C$3&gt;=2011),H1167,0)</f>
        <v>3444.39</v>
      </c>
      <c r="O1167" s="61" t="n">
        <f aca="false">IF(AND(N1167&gt;0,OR(Calc!$C$4="*",B1167=Calc!$C$4)),N1167+ROW()*0.000000001,0)</f>
        <v>3444.390001167</v>
      </c>
    </row>
    <row r="1168" customFormat="false" ht="15" hidden="false" customHeight="false" outlineLevel="0" collapsed="false">
      <c r="A1168" s="49" t="n">
        <v>13537</v>
      </c>
      <c r="B1168" s="49" t="s">
        <v>189</v>
      </c>
      <c r="C1168" s="63" t="n">
        <v>40435</v>
      </c>
      <c r="D1168" s="63" t="n">
        <v>40461</v>
      </c>
      <c r="E1168" s="49" t="n">
        <v>2</v>
      </c>
      <c r="F1168" s="54" t="n">
        <v>0</v>
      </c>
      <c r="G1168" s="54" t="n">
        <v>717.85</v>
      </c>
      <c r="H1168" s="54" t="n">
        <v>0</v>
      </c>
      <c r="I1168" s="54" t="n">
        <f aca="false">SUM(F1168:H1168)</f>
        <v>717.85</v>
      </c>
      <c r="J1168" s="49" t="n">
        <f aca="false">Calc!$C$5-D1168</f>
        <v>426</v>
      </c>
      <c r="K1168" s="49" t="n">
        <f aca="false">IF(J1168&lt;=Calc!$C$11,4,IF(J1168&lt;=Calc!$C$12,3,IF(J1168&lt;=Calc!$C$13,2,1)))</f>
        <v>1</v>
      </c>
      <c r="L1168" s="49" t="n">
        <f aca="false">1+(E1168&gt;=Calc!$C$16)+(E1168&gt;=Calc!$C$17)+(E1168&gt;=Calc!$C$18)</f>
        <v>2</v>
      </c>
      <c r="M1168" s="49" t="str">
        <f aca="false">IF(AND(K1168=4,L1168&gt;=3),"Champions",IF(AND(K1168=3,L1168&gt;=3),"Loyal",IF(K1168&gt;=3,"Recent / New",IF(L1168&gt;=3,"At Risk","Hibernating / Lost"))))</f>
        <v>Hibernating / Lost</v>
      </c>
      <c r="N1168" s="54" t="n">
        <f aca="false">IF(AND(Calc!$C$2&lt;=2009,Calc!$C$3&gt;=2009),F1168,0)+IF(AND(Calc!$C$2&lt;=2010,Calc!$C$3&gt;=2010),G1168,0)+IF(AND(Calc!$C$2&lt;=2011,Calc!$C$3&gt;=2011),H1168,0)</f>
        <v>717.85</v>
      </c>
      <c r="O1168" s="61" t="n">
        <f aca="false">IF(AND(N1168&gt;0,OR(Calc!$C$4="*",B1168=Calc!$C$4)),N1168+ROW()*0.000000001,0)</f>
        <v>717.850001168</v>
      </c>
    </row>
    <row r="1169" customFormat="false" ht="15" hidden="false" customHeight="false" outlineLevel="0" collapsed="false">
      <c r="A1169" s="49" t="n">
        <v>13538</v>
      </c>
      <c r="B1169" s="49" t="s">
        <v>189</v>
      </c>
      <c r="C1169" s="63" t="n">
        <v>40211</v>
      </c>
      <c r="D1169" s="63" t="n">
        <v>40843</v>
      </c>
      <c r="E1169" s="49" t="n">
        <v>12</v>
      </c>
      <c r="F1169" s="54" t="n">
        <v>0</v>
      </c>
      <c r="G1169" s="54" t="n">
        <v>1822.28</v>
      </c>
      <c r="H1169" s="54" t="n">
        <v>1280.85</v>
      </c>
      <c r="I1169" s="54" t="n">
        <f aca="false">SUM(F1169:H1169)</f>
        <v>3103.13</v>
      </c>
      <c r="J1169" s="49" t="n">
        <f aca="false">Calc!$C$5-D1169</f>
        <v>44</v>
      </c>
      <c r="K1169" s="49" t="n">
        <f aca="false">IF(J1169&lt;=Calc!$C$11,4,IF(J1169&lt;=Calc!$C$12,3,IF(J1169&lt;=Calc!$C$13,2,1)))</f>
        <v>3</v>
      </c>
      <c r="L1169" s="49" t="n">
        <f aca="false">1+(E1169&gt;=Calc!$C$16)+(E1169&gt;=Calc!$C$17)+(E1169&gt;=Calc!$C$18)</f>
        <v>4</v>
      </c>
      <c r="M1169" s="49" t="str">
        <f aca="false">IF(AND(K1169=4,L1169&gt;=3),"Champions",IF(AND(K1169=3,L1169&gt;=3),"Loyal",IF(K1169&gt;=3,"Recent / New",IF(L1169&gt;=3,"At Risk","Hibernating / Lost"))))</f>
        <v>Loyal</v>
      </c>
      <c r="N1169" s="54" t="n">
        <f aca="false">IF(AND(Calc!$C$2&lt;=2009,Calc!$C$3&gt;=2009),F1169,0)+IF(AND(Calc!$C$2&lt;=2010,Calc!$C$3&gt;=2010),G1169,0)+IF(AND(Calc!$C$2&lt;=2011,Calc!$C$3&gt;=2011),H1169,0)</f>
        <v>3103.13</v>
      </c>
      <c r="O1169" s="61" t="n">
        <f aca="false">IF(AND(N1169&gt;0,OR(Calc!$C$4="*",B1169=Calc!$C$4)),N1169+ROW()*0.000000001,0)</f>
        <v>3103.130001169</v>
      </c>
    </row>
    <row r="1170" customFormat="false" ht="15" hidden="false" customHeight="false" outlineLevel="0" collapsed="false">
      <c r="A1170" s="49" t="n">
        <v>13539</v>
      </c>
      <c r="B1170" s="49" t="s">
        <v>189</v>
      </c>
      <c r="C1170" s="63" t="n">
        <v>40296</v>
      </c>
      <c r="D1170" s="63" t="n">
        <v>40801</v>
      </c>
      <c r="E1170" s="49" t="n">
        <v>7</v>
      </c>
      <c r="F1170" s="54" t="n">
        <v>0</v>
      </c>
      <c r="G1170" s="54" t="n">
        <v>925.42</v>
      </c>
      <c r="H1170" s="54" t="n">
        <v>605.84</v>
      </c>
      <c r="I1170" s="54" t="n">
        <f aca="false">SUM(F1170:H1170)</f>
        <v>1531.26</v>
      </c>
      <c r="J1170" s="49" t="n">
        <f aca="false">Calc!$C$5-D1170</f>
        <v>86</v>
      </c>
      <c r="K1170" s="49" t="n">
        <f aca="false">IF(J1170&lt;=Calc!$C$11,4,IF(J1170&lt;=Calc!$C$12,3,IF(J1170&lt;=Calc!$C$13,2,1)))</f>
        <v>3</v>
      </c>
      <c r="L1170" s="49" t="n">
        <f aca="false">1+(E1170&gt;=Calc!$C$16)+(E1170&gt;=Calc!$C$17)+(E1170&gt;=Calc!$C$18)</f>
        <v>3</v>
      </c>
      <c r="M1170" s="49" t="str">
        <f aca="false">IF(AND(K1170=4,L1170&gt;=3),"Champions",IF(AND(K1170=3,L1170&gt;=3),"Loyal",IF(K1170&gt;=3,"Recent / New",IF(L1170&gt;=3,"At Risk","Hibernating / Lost"))))</f>
        <v>Loyal</v>
      </c>
      <c r="N1170" s="54" t="n">
        <f aca="false">IF(AND(Calc!$C$2&lt;=2009,Calc!$C$3&gt;=2009),F1170,0)+IF(AND(Calc!$C$2&lt;=2010,Calc!$C$3&gt;=2010),G1170,0)+IF(AND(Calc!$C$2&lt;=2011,Calc!$C$3&gt;=2011),H1170,0)</f>
        <v>1531.26</v>
      </c>
      <c r="O1170" s="61" t="n">
        <f aca="false">IF(AND(N1170&gt;0,OR(Calc!$C$4="*",B1170=Calc!$C$4)),N1170+ROW()*0.000000001,0)</f>
        <v>1531.26000117</v>
      </c>
    </row>
    <row r="1171" customFormat="false" ht="15" hidden="false" customHeight="false" outlineLevel="0" collapsed="false">
      <c r="A1171" s="49" t="n">
        <v>13540</v>
      </c>
      <c r="B1171" s="49" t="s">
        <v>189</v>
      </c>
      <c r="C1171" s="63" t="n">
        <v>40231</v>
      </c>
      <c r="D1171" s="63" t="n">
        <v>40419</v>
      </c>
      <c r="E1171" s="49" t="n">
        <v>3</v>
      </c>
      <c r="F1171" s="54" t="n">
        <v>0</v>
      </c>
      <c r="G1171" s="54" t="n">
        <v>632.39</v>
      </c>
      <c r="H1171" s="54" t="n">
        <v>0</v>
      </c>
      <c r="I1171" s="54" t="n">
        <f aca="false">SUM(F1171:H1171)</f>
        <v>632.39</v>
      </c>
      <c r="J1171" s="49" t="n">
        <f aca="false">Calc!$C$5-D1171</f>
        <v>468</v>
      </c>
      <c r="K1171" s="49" t="n">
        <f aca="false">IF(J1171&lt;=Calc!$C$11,4,IF(J1171&lt;=Calc!$C$12,3,IF(J1171&lt;=Calc!$C$13,2,1)))</f>
        <v>1</v>
      </c>
      <c r="L1171" s="49" t="n">
        <f aca="false">1+(E1171&gt;=Calc!$C$16)+(E1171&gt;=Calc!$C$17)+(E1171&gt;=Calc!$C$18)</f>
        <v>2</v>
      </c>
      <c r="M1171" s="49" t="str">
        <f aca="false">IF(AND(K1171=4,L1171&gt;=3),"Champions",IF(AND(K1171=3,L1171&gt;=3),"Loyal",IF(K1171&gt;=3,"Recent / New",IF(L1171&gt;=3,"At Risk","Hibernating / Lost"))))</f>
        <v>Hibernating / Lost</v>
      </c>
      <c r="N1171" s="54" t="n">
        <f aca="false">IF(AND(Calc!$C$2&lt;=2009,Calc!$C$3&gt;=2009),F1171,0)+IF(AND(Calc!$C$2&lt;=2010,Calc!$C$3&gt;=2010),G1171,0)+IF(AND(Calc!$C$2&lt;=2011,Calc!$C$3&gt;=2011),H1171,0)</f>
        <v>632.39</v>
      </c>
      <c r="O1171" s="61" t="n">
        <f aca="false">IF(AND(N1171&gt;0,OR(Calc!$C$4="*",B1171=Calc!$C$4)),N1171+ROW()*0.000000001,0)</f>
        <v>632.390001171</v>
      </c>
    </row>
    <row r="1172" customFormat="false" ht="15" hidden="false" customHeight="false" outlineLevel="0" collapsed="false">
      <c r="A1172" s="49" t="n">
        <v>13541</v>
      </c>
      <c r="B1172" s="49" t="s">
        <v>189</v>
      </c>
      <c r="C1172" s="63" t="n">
        <v>40316</v>
      </c>
      <c r="D1172" s="63" t="n">
        <v>40459</v>
      </c>
      <c r="E1172" s="49" t="n">
        <v>2</v>
      </c>
      <c r="F1172" s="54" t="n">
        <v>0</v>
      </c>
      <c r="G1172" s="54" t="n">
        <v>717.9</v>
      </c>
      <c r="H1172" s="54" t="n">
        <v>0</v>
      </c>
      <c r="I1172" s="54" t="n">
        <f aca="false">SUM(F1172:H1172)</f>
        <v>717.9</v>
      </c>
      <c r="J1172" s="49" t="n">
        <f aca="false">Calc!$C$5-D1172</f>
        <v>428</v>
      </c>
      <c r="K1172" s="49" t="n">
        <f aca="false">IF(J1172&lt;=Calc!$C$11,4,IF(J1172&lt;=Calc!$C$12,3,IF(J1172&lt;=Calc!$C$13,2,1)))</f>
        <v>1</v>
      </c>
      <c r="L1172" s="49" t="n">
        <f aca="false">1+(E1172&gt;=Calc!$C$16)+(E1172&gt;=Calc!$C$17)+(E1172&gt;=Calc!$C$18)</f>
        <v>2</v>
      </c>
      <c r="M1172" s="49" t="str">
        <f aca="false">IF(AND(K1172=4,L1172&gt;=3),"Champions",IF(AND(K1172=3,L1172&gt;=3),"Loyal",IF(K1172&gt;=3,"Recent / New",IF(L1172&gt;=3,"At Risk","Hibernating / Lost"))))</f>
        <v>Hibernating / Lost</v>
      </c>
      <c r="N1172" s="54" t="n">
        <f aca="false">IF(AND(Calc!$C$2&lt;=2009,Calc!$C$3&gt;=2009),F1172,0)+IF(AND(Calc!$C$2&lt;=2010,Calc!$C$3&gt;=2010),G1172,0)+IF(AND(Calc!$C$2&lt;=2011,Calc!$C$3&gt;=2011),H1172,0)</f>
        <v>717.9</v>
      </c>
      <c r="O1172" s="61" t="n">
        <f aca="false">IF(AND(N1172&gt;0,OR(Calc!$C$4="*",B1172=Calc!$C$4)),N1172+ROW()*0.000000001,0)</f>
        <v>717.900001172</v>
      </c>
    </row>
    <row r="1173" customFormat="false" ht="15" hidden="false" customHeight="false" outlineLevel="0" collapsed="false">
      <c r="A1173" s="49" t="n">
        <v>13542</v>
      </c>
      <c r="B1173" s="49" t="s">
        <v>189</v>
      </c>
      <c r="C1173" s="63" t="n">
        <v>40157</v>
      </c>
      <c r="D1173" s="63" t="n">
        <v>40510</v>
      </c>
      <c r="E1173" s="49" t="n">
        <v>17</v>
      </c>
      <c r="F1173" s="54" t="n">
        <v>420.91</v>
      </c>
      <c r="G1173" s="54" t="n">
        <v>3503.18</v>
      </c>
      <c r="H1173" s="54" t="n">
        <v>0</v>
      </c>
      <c r="I1173" s="54" t="n">
        <f aca="false">SUM(F1173:H1173)</f>
        <v>3924.09</v>
      </c>
      <c r="J1173" s="49" t="n">
        <f aca="false">Calc!$C$5-D1173</f>
        <v>377</v>
      </c>
      <c r="K1173" s="49" t="n">
        <f aca="false">IF(J1173&lt;=Calc!$C$11,4,IF(J1173&lt;=Calc!$C$12,3,IF(J1173&lt;=Calc!$C$13,2,1)))</f>
        <v>2</v>
      </c>
      <c r="L1173" s="49" t="n">
        <f aca="false">1+(E1173&gt;=Calc!$C$16)+(E1173&gt;=Calc!$C$17)+(E1173&gt;=Calc!$C$18)</f>
        <v>4</v>
      </c>
      <c r="M1173" s="49" t="str">
        <f aca="false">IF(AND(K1173=4,L1173&gt;=3),"Champions",IF(AND(K1173=3,L1173&gt;=3),"Loyal",IF(K1173&gt;=3,"Recent / New",IF(L1173&gt;=3,"At Risk","Hibernating / Lost"))))</f>
        <v>At Risk</v>
      </c>
      <c r="N1173" s="54" t="n">
        <f aca="false">IF(AND(Calc!$C$2&lt;=2009,Calc!$C$3&gt;=2009),F1173,0)+IF(AND(Calc!$C$2&lt;=2010,Calc!$C$3&gt;=2010),G1173,0)+IF(AND(Calc!$C$2&lt;=2011,Calc!$C$3&gt;=2011),H1173,0)</f>
        <v>3924.09</v>
      </c>
      <c r="O1173" s="61" t="n">
        <f aca="false">IF(AND(N1173&gt;0,OR(Calc!$C$4="*",B1173=Calc!$C$4)),N1173+ROW()*0.000000001,0)</f>
        <v>3924.090001173</v>
      </c>
    </row>
    <row r="1174" customFormat="false" ht="15" hidden="false" customHeight="false" outlineLevel="0" collapsed="false">
      <c r="A1174" s="49" t="n">
        <v>13543</v>
      </c>
      <c r="B1174" s="49" t="s">
        <v>189</v>
      </c>
      <c r="C1174" s="63" t="n">
        <v>40199</v>
      </c>
      <c r="D1174" s="63" t="n">
        <v>40252</v>
      </c>
      <c r="E1174" s="49" t="n">
        <v>2</v>
      </c>
      <c r="F1174" s="54" t="n">
        <v>0</v>
      </c>
      <c r="G1174" s="54" t="n">
        <v>1439.61</v>
      </c>
      <c r="H1174" s="54" t="n">
        <v>0</v>
      </c>
      <c r="I1174" s="54" t="n">
        <f aca="false">SUM(F1174:H1174)</f>
        <v>1439.61</v>
      </c>
      <c r="J1174" s="49" t="n">
        <f aca="false">Calc!$C$5-D1174</f>
        <v>635</v>
      </c>
      <c r="K1174" s="49" t="n">
        <f aca="false">IF(J1174&lt;=Calc!$C$11,4,IF(J1174&lt;=Calc!$C$12,3,IF(J1174&lt;=Calc!$C$13,2,1)))</f>
        <v>1</v>
      </c>
      <c r="L1174" s="49" t="n">
        <f aca="false">1+(E1174&gt;=Calc!$C$16)+(E1174&gt;=Calc!$C$17)+(E1174&gt;=Calc!$C$18)</f>
        <v>2</v>
      </c>
      <c r="M1174" s="49" t="str">
        <f aca="false">IF(AND(K1174=4,L1174&gt;=3),"Champions",IF(AND(K1174=3,L1174&gt;=3),"Loyal",IF(K1174&gt;=3,"Recent / New",IF(L1174&gt;=3,"At Risk","Hibernating / Lost"))))</f>
        <v>Hibernating / Lost</v>
      </c>
      <c r="N1174" s="54" t="n">
        <f aca="false">IF(AND(Calc!$C$2&lt;=2009,Calc!$C$3&gt;=2009),F1174,0)+IF(AND(Calc!$C$2&lt;=2010,Calc!$C$3&gt;=2010),G1174,0)+IF(AND(Calc!$C$2&lt;=2011,Calc!$C$3&gt;=2011),H1174,0)</f>
        <v>1439.61</v>
      </c>
      <c r="O1174" s="61" t="n">
        <f aca="false">IF(AND(N1174&gt;0,OR(Calc!$C$4="*",B1174=Calc!$C$4)),N1174+ROW()*0.000000001,0)</f>
        <v>1439.610001174</v>
      </c>
    </row>
    <row r="1175" customFormat="false" ht="15" hidden="false" customHeight="false" outlineLevel="0" collapsed="false">
      <c r="A1175" s="49" t="n">
        <v>13544</v>
      </c>
      <c r="B1175" s="49" t="s">
        <v>189</v>
      </c>
      <c r="C1175" s="63" t="n">
        <v>40242</v>
      </c>
      <c r="D1175" s="63" t="n">
        <v>40847</v>
      </c>
      <c r="E1175" s="49" t="n">
        <v>6</v>
      </c>
      <c r="F1175" s="54" t="n">
        <v>0</v>
      </c>
      <c r="G1175" s="54" t="n">
        <v>505.64</v>
      </c>
      <c r="H1175" s="54" t="n">
        <v>276.06</v>
      </c>
      <c r="I1175" s="54" t="n">
        <f aca="false">SUM(F1175:H1175)</f>
        <v>781.7</v>
      </c>
      <c r="J1175" s="49" t="n">
        <f aca="false">Calc!$C$5-D1175</f>
        <v>40</v>
      </c>
      <c r="K1175" s="49" t="n">
        <f aca="false">IF(J1175&lt;=Calc!$C$11,4,IF(J1175&lt;=Calc!$C$12,3,IF(J1175&lt;=Calc!$C$13,2,1)))</f>
        <v>3</v>
      </c>
      <c r="L1175" s="49" t="n">
        <f aca="false">1+(E1175&gt;=Calc!$C$16)+(E1175&gt;=Calc!$C$17)+(E1175&gt;=Calc!$C$18)</f>
        <v>3</v>
      </c>
      <c r="M1175" s="49" t="str">
        <f aca="false">IF(AND(K1175=4,L1175&gt;=3),"Champions",IF(AND(K1175=3,L1175&gt;=3),"Loyal",IF(K1175&gt;=3,"Recent / New",IF(L1175&gt;=3,"At Risk","Hibernating / Lost"))))</f>
        <v>Loyal</v>
      </c>
      <c r="N1175" s="54" t="n">
        <f aca="false">IF(AND(Calc!$C$2&lt;=2009,Calc!$C$3&gt;=2009),F1175,0)+IF(AND(Calc!$C$2&lt;=2010,Calc!$C$3&gt;=2010),G1175,0)+IF(AND(Calc!$C$2&lt;=2011,Calc!$C$3&gt;=2011),H1175,0)</f>
        <v>781.7</v>
      </c>
      <c r="O1175" s="61" t="n">
        <f aca="false">IF(AND(N1175&gt;0,OR(Calc!$C$4="*",B1175=Calc!$C$4)),N1175+ROW()*0.000000001,0)</f>
        <v>781.700001175</v>
      </c>
    </row>
    <row r="1176" customFormat="false" ht="15" hidden="false" customHeight="false" outlineLevel="0" collapsed="false">
      <c r="A1176" s="49" t="n">
        <v>13545</v>
      </c>
      <c r="B1176" s="49" t="s">
        <v>189</v>
      </c>
      <c r="C1176" s="63" t="n">
        <v>40342</v>
      </c>
      <c r="D1176" s="63" t="n">
        <v>40496</v>
      </c>
      <c r="E1176" s="49" t="n">
        <v>2</v>
      </c>
      <c r="F1176" s="54" t="n">
        <v>-27.29</v>
      </c>
      <c r="G1176" s="54" t="n">
        <v>364.93</v>
      </c>
      <c r="H1176" s="54" t="n">
        <v>0</v>
      </c>
      <c r="I1176" s="54" t="n">
        <f aca="false">SUM(F1176:H1176)</f>
        <v>337.64</v>
      </c>
      <c r="J1176" s="49" t="n">
        <f aca="false">Calc!$C$5-D1176</f>
        <v>391</v>
      </c>
      <c r="K1176" s="49" t="n">
        <f aca="false">IF(J1176&lt;=Calc!$C$11,4,IF(J1176&lt;=Calc!$C$12,3,IF(J1176&lt;=Calc!$C$13,2,1)))</f>
        <v>1</v>
      </c>
      <c r="L1176" s="49" t="n">
        <f aca="false">1+(E1176&gt;=Calc!$C$16)+(E1176&gt;=Calc!$C$17)+(E1176&gt;=Calc!$C$18)</f>
        <v>2</v>
      </c>
      <c r="M1176" s="49" t="str">
        <f aca="false">IF(AND(K1176=4,L1176&gt;=3),"Champions",IF(AND(K1176=3,L1176&gt;=3),"Loyal",IF(K1176&gt;=3,"Recent / New",IF(L1176&gt;=3,"At Risk","Hibernating / Lost"))))</f>
        <v>Hibernating / Lost</v>
      </c>
      <c r="N1176" s="54" t="n">
        <f aca="false">IF(AND(Calc!$C$2&lt;=2009,Calc!$C$3&gt;=2009),F1176,0)+IF(AND(Calc!$C$2&lt;=2010,Calc!$C$3&gt;=2010),G1176,0)+IF(AND(Calc!$C$2&lt;=2011,Calc!$C$3&gt;=2011),H1176,0)</f>
        <v>337.64</v>
      </c>
      <c r="O1176" s="61" t="n">
        <f aca="false">IF(AND(N1176&gt;0,OR(Calc!$C$4="*",B1176=Calc!$C$4)),N1176+ROW()*0.000000001,0)</f>
        <v>337.640001176</v>
      </c>
    </row>
    <row r="1177" customFormat="false" ht="15" hidden="false" customHeight="false" outlineLevel="0" collapsed="false">
      <c r="A1177" s="49" t="n">
        <v>13546</v>
      </c>
      <c r="B1177" s="49" t="s">
        <v>189</v>
      </c>
      <c r="C1177" s="63" t="n">
        <v>40462</v>
      </c>
      <c r="D1177" s="63" t="n">
        <v>40874</v>
      </c>
      <c r="E1177" s="49" t="n">
        <v>5</v>
      </c>
      <c r="F1177" s="54" t="n">
        <v>0</v>
      </c>
      <c r="G1177" s="54" t="n">
        <v>465.15</v>
      </c>
      <c r="H1177" s="54" t="n">
        <v>621.09</v>
      </c>
      <c r="I1177" s="54" t="n">
        <f aca="false">SUM(F1177:H1177)</f>
        <v>1086.24</v>
      </c>
      <c r="J1177" s="49" t="n">
        <f aca="false">Calc!$C$5-D1177</f>
        <v>13</v>
      </c>
      <c r="K1177" s="49" t="n">
        <f aca="false">IF(J1177&lt;=Calc!$C$11,4,IF(J1177&lt;=Calc!$C$12,3,IF(J1177&lt;=Calc!$C$13,2,1)))</f>
        <v>4</v>
      </c>
      <c r="L1177" s="49" t="n">
        <f aca="false">1+(E1177&gt;=Calc!$C$16)+(E1177&gt;=Calc!$C$17)+(E1177&gt;=Calc!$C$18)</f>
        <v>3</v>
      </c>
      <c r="M1177" s="49" t="str">
        <f aca="false">IF(AND(K1177=4,L1177&gt;=3),"Champions",IF(AND(K1177=3,L1177&gt;=3),"Loyal",IF(K1177&gt;=3,"Recent / New",IF(L1177&gt;=3,"At Risk","Hibernating / Lost"))))</f>
        <v>Champions</v>
      </c>
      <c r="N1177" s="54" t="n">
        <f aca="false">IF(AND(Calc!$C$2&lt;=2009,Calc!$C$3&gt;=2009),F1177,0)+IF(AND(Calc!$C$2&lt;=2010,Calc!$C$3&gt;=2010),G1177,0)+IF(AND(Calc!$C$2&lt;=2011,Calc!$C$3&gt;=2011),H1177,0)</f>
        <v>1086.24</v>
      </c>
      <c r="O1177" s="61" t="n">
        <f aca="false">IF(AND(N1177&gt;0,OR(Calc!$C$4="*",B1177=Calc!$C$4)),N1177+ROW()*0.000000001,0)</f>
        <v>1086.240001177</v>
      </c>
    </row>
    <row r="1178" customFormat="false" ht="15" hidden="false" customHeight="false" outlineLevel="0" collapsed="false">
      <c r="A1178" s="49" t="n">
        <v>13547</v>
      </c>
      <c r="B1178" s="49" t="s">
        <v>189</v>
      </c>
      <c r="C1178" s="63" t="n">
        <v>40478</v>
      </c>
      <c r="D1178" s="63" t="n">
        <v>40478</v>
      </c>
      <c r="E1178" s="49" t="n">
        <v>1</v>
      </c>
      <c r="F1178" s="54" t="n">
        <v>0</v>
      </c>
      <c r="G1178" s="54" t="n">
        <v>164.53</v>
      </c>
      <c r="H1178" s="54" t="n">
        <v>0</v>
      </c>
      <c r="I1178" s="54" t="n">
        <f aca="false">SUM(F1178:H1178)</f>
        <v>164.53</v>
      </c>
      <c r="J1178" s="49" t="n">
        <f aca="false">Calc!$C$5-D1178</f>
        <v>409</v>
      </c>
      <c r="K1178" s="49" t="n">
        <f aca="false">IF(J1178&lt;=Calc!$C$11,4,IF(J1178&lt;=Calc!$C$12,3,IF(J1178&lt;=Calc!$C$13,2,1)))</f>
        <v>1</v>
      </c>
      <c r="L1178" s="49" t="n">
        <f aca="false">1+(E1178&gt;=Calc!$C$16)+(E1178&gt;=Calc!$C$17)+(E1178&gt;=Calc!$C$18)</f>
        <v>1</v>
      </c>
      <c r="M1178" s="49" t="str">
        <f aca="false">IF(AND(K1178=4,L1178&gt;=3),"Champions",IF(AND(K1178=3,L1178&gt;=3),"Loyal",IF(K1178&gt;=3,"Recent / New",IF(L1178&gt;=3,"At Risk","Hibernating / Lost"))))</f>
        <v>Hibernating / Lost</v>
      </c>
      <c r="N1178" s="54" t="n">
        <f aca="false">IF(AND(Calc!$C$2&lt;=2009,Calc!$C$3&gt;=2009),F1178,0)+IF(AND(Calc!$C$2&lt;=2010,Calc!$C$3&gt;=2010),G1178,0)+IF(AND(Calc!$C$2&lt;=2011,Calc!$C$3&gt;=2011),H1178,0)</f>
        <v>164.53</v>
      </c>
      <c r="O1178" s="61" t="n">
        <f aca="false">IF(AND(N1178&gt;0,OR(Calc!$C$4="*",B1178=Calc!$C$4)),N1178+ROW()*0.000000001,0)</f>
        <v>164.530001178</v>
      </c>
    </row>
    <row r="1179" customFormat="false" ht="15" hidden="false" customHeight="false" outlineLevel="0" collapsed="false">
      <c r="A1179" s="49" t="n">
        <v>13548</v>
      </c>
      <c r="B1179" s="49" t="s">
        <v>189</v>
      </c>
      <c r="C1179" s="63" t="n">
        <v>40415</v>
      </c>
      <c r="D1179" s="63" t="n">
        <v>40790</v>
      </c>
      <c r="E1179" s="49" t="n">
        <v>3</v>
      </c>
      <c r="F1179" s="54" t="n">
        <v>0</v>
      </c>
      <c r="G1179" s="54" t="n">
        <v>223.28</v>
      </c>
      <c r="H1179" s="54" t="n">
        <v>678.16</v>
      </c>
      <c r="I1179" s="54" t="n">
        <f aca="false">SUM(F1179:H1179)</f>
        <v>901.44</v>
      </c>
      <c r="J1179" s="49" t="n">
        <f aca="false">Calc!$C$5-D1179</f>
        <v>97</v>
      </c>
      <c r="K1179" s="49" t="n">
        <f aca="false">IF(J1179&lt;=Calc!$C$11,4,IF(J1179&lt;=Calc!$C$12,3,IF(J1179&lt;=Calc!$C$13,2,1)))</f>
        <v>2</v>
      </c>
      <c r="L1179" s="49" t="n">
        <f aca="false">1+(E1179&gt;=Calc!$C$16)+(E1179&gt;=Calc!$C$17)+(E1179&gt;=Calc!$C$18)</f>
        <v>2</v>
      </c>
      <c r="M1179" s="49" t="str">
        <f aca="false">IF(AND(K1179=4,L1179&gt;=3),"Champions",IF(AND(K1179=3,L1179&gt;=3),"Loyal",IF(K1179&gt;=3,"Recent / New",IF(L1179&gt;=3,"At Risk","Hibernating / Lost"))))</f>
        <v>Hibernating / Lost</v>
      </c>
      <c r="N1179" s="54" t="n">
        <f aca="false">IF(AND(Calc!$C$2&lt;=2009,Calc!$C$3&gt;=2009),F1179,0)+IF(AND(Calc!$C$2&lt;=2010,Calc!$C$3&gt;=2010),G1179,0)+IF(AND(Calc!$C$2&lt;=2011,Calc!$C$3&gt;=2011),H1179,0)</f>
        <v>901.44</v>
      </c>
      <c r="O1179" s="61" t="n">
        <f aca="false">IF(AND(N1179&gt;0,OR(Calc!$C$4="*",B1179=Calc!$C$4)),N1179+ROW()*0.000000001,0)</f>
        <v>901.440001179</v>
      </c>
    </row>
    <row r="1180" customFormat="false" ht="15" hidden="false" customHeight="false" outlineLevel="0" collapsed="false">
      <c r="A1180" s="49" t="n">
        <v>13549</v>
      </c>
      <c r="B1180" s="49" t="s">
        <v>189</v>
      </c>
      <c r="C1180" s="63" t="n">
        <v>40499</v>
      </c>
      <c r="D1180" s="63" t="n">
        <v>40861</v>
      </c>
      <c r="E1180" s="49" t="n">
        <v>8</v>
      </c>
      <c r="F1180" s="54" t="n">
        <v>0</v>
      </c>
      <c r="G1180" s="54" t="n">
        <v>87.6</v>
      </c>
      <c r="H1180" s="54" t="n">
        <v>916.12</v>
      </c>
      <c r="I1180" s="54" t="n">
        <f aca="false">SUM(F1180:H1180)</f>
        <v>1003.72</v>
      </c>
      <c r="J1180" s="49" t="n">
        <f aca="false">Calc!$C$5-D1180</f>
        <v>26</v>
      </c>
      <c r="K1180" s="49" t="n">
        <f aca="false">IF(J1180&lt;=Calc!$C$11,4,IF(J1180&lt;=Calc!$C$12,3,IF(J1180&lt;=Calc!$C$13,2,1)))</f>
        <v>4</v>
      </c>
      <c r="L1180" s="49" t="n">
        <f aca="false">1+(E1180&gt;=Calc!$C$16)+(E1180&gt;=Calc!$C$17)+(E1180&gt;=Calc!$C$18)</f>
        <v>4</v>
      </c>
      <c r="M1180" s="49" t="str">
        <f aca="false">IF(AND(K1180=4,L1180&gt;=3),"Champions",IF(AND(K1180=3,L1180&gt;=3),"Loyal",IF(K1180&gt;=3,"Recent / New",IF(L1180&gt;=3,"At Risk","Hibernating / Lost"))))</f>
        <v>Champions</v>
      </c>
      <c r="N1180" s="54" t="n">
        <f aca="false">IF(AND(Calc!$C$2&lt;=2009,Calc!$C$3&gt;=2009),F1180,0)+IF(AND(Calc!$C$2&lt;=2010,Calc!$C$3&gt;=2010),G1180,0)+IF(AND(Calc!$C$2&lt;=2011,Calc!$C$3&gt;=2011),H1180,0)</f>
        <v>1003.72</v>
      </c>
      <c r="O1180" s="61" t="n">
        <f aca="false">IF(AND(N1180&gt;0,OR(Calc!$C$4="*",B1180=Calc!$C$4)),N1180+ROW()*0.000000001,0)</f>
        <v>1003.72000118</v>
      </c>
    </row>
    <row r="1181" customFormat="false" ht="15" hidden="false" customHeight="false" outlineLevel="0" collapsed="false">
      <c r="A1181" s="49" t="n">
        <v>13550</v>
      </c>
      <c r="B1181" s="49" t="s">
        <v>189</v>
      </c>
      <c r="C1181" s="63" t="n">
        <v>40503</v>
      </c>
      <c r="D1181" s="63" t="n">
        <v>40503</v>
      </c>
      <c r="E1181" s="49" t="n">
        <v>1</v>
      </c>
      <c r="F1181" s="54" t="n">
        <v>0</v>
      </c>
      <c r="G1181" s="54" t="n">
        <v>342.55</v>
      </c>
      <c r="H1181" s="54" t="n">
        <v>0</v>
      </c>
      <c r="I1181" s="54" t="n">
        <f aca="false">SUM(F1181:H1181)</f>
        <v>342.55</v>
      </c>
      <c r="J1181" s="49" t="n">
        <f aca="false">Calc!$C$5-D1181</f>
        <v>384</v>
      </c>
      <c r="K1181" s="49" t="n">
        <f aca="false">IF(J1181&lt;=Calc!$C$11,4,IF(J1181&lt;=Calc!$C$12,3,IF(J1181&lt;=Calc!$C$13,2,1)))</f>
        <v>1</v>
      </c>
      <c r="L1181" s="49" t="n">
        <f aca="false">1+(E1181&gt;=Calc!$C$16)+(E1181&gt;=Calc!$C$17)+(E1181&gt;=Calc!$C$18)</f>
        <v>1</v>
      </c>
      <c r="M1181" s="49" t="str">
        <f aca="false">IF(AND(K1181=4,L1181&gt;=3),"Champions",IF(AND(K1181=3,L1181&gt;=3),"Loyal",IF(K1181&gt;=3,"Recent / New",IF(L1181&gt;=3,"At Risk","Hibernating / Lost"))))</f>
        <v>Hibernating / Lost</v>
      </c>
      <c r="N1181" s="54" t="n">
        <f aca="false">IF(AND(Calc!$C$2&lt;=2009,Calc!$C$3&gt;=2009),F1181,0)+IF(AND(Calc!$C$2&lt;=2010,Calc!$C$3&gt;=2010),G1181,0)+IF(AND(Calc!$C$2&lt;=2011,Calc!$C$3&gt;=2011),H1181,0)</f>
        <v>342.55</v>
      </c>
      <c r="O1181" s="61" t="n">
        <f aca="false">IF(AND(N1181&gt;0,OR(Calc!$C$4="*",B1181=Calc!$C$4)),N1181+ROW()*0.000000001,0)</f>
        <v>342.550001181</v>
      </c>
    </row>
    <row r="1182" customFormat="false" ht="15" hidden="false" customHeight="false" outlineLevel="0" collapsed="false">
      <c r="A1182" s="49" t="n">
        <v>13551</v>
      </c>
      <c r="B1182" s="49" t="s">
        <v>189</v>
      </c>
      <c r="C1182" s="63" t="n">
        <v>40220</v>
      </c>
      <c r="D1182" s="63" t="n">
        <v>40567</v>
      </c>
      <c r="E1182" s="49" t="n">
        <v>2</v>
      </c>
      <c r="F1182" s="54" t="n">
        <v>0</v>
      </c>
      <c r="G1182" s="54" t="n">
        <v>152.4</v>
      </c>
      <c r="H1182" s="54" t="n">
        <v>91.8</v>
      </c>
      <c r="I1182" s="54" t="n">
        <f aca="false">SUM(F1182:H1182)</f>
        <v>244.2</v>
      </c>
      <c r="J1182" s="49" t="n">
        <f aca="false">Calc!$C$5-D1182</f>
        <v>320</v>
      </c>
      <c r="K1182" s="49" t="n">
        <f aca="false">IF(J1182&lt;=Calc!$C$11,4,IF(J1182&lt;=Calc!$C$12,3,IF(J1182&lt;=Calc!$C$13,2,1)))</f>
        <v>2</v>
      </c>
      <c r="L1182" s="49" t="n">
        <f aca="false">1+(E1182&gt;=Calc!$C$16)+(E1182&gt;=Calc!$C$17)+(E1182&gt;=Calc!$C$18)</f>
        <v>2</v>
      </c>
      <c r="M1182" s="49" t="str">
        <f aca="false">IF(AND(K1182=4,L1182&gt;=3),"Champions",IF(AND(K1182=3,L1182&gt;=3),"Loyal",IF(K1182&gt;=3,"Recent / New",IF(L1182&gt;=3,"At Risk","Hibernating / Lost"))))</f>
        <v>Hibernating / Lost</v>
      </c>
      <c r="N1182" s="54" t="n">
        <f aca="false">IF(AND(Calc!$C$2&lt;=2009,Calc!$C$3&gt;=2009),F1182,0)+IF(AND(Calc!$C$2&lt;=2010,Calc!$C$3&gt;=2010),G1182,0)+IF(AND(Calc!$C$2&lt;=2011,Calc!$C$3&gt;=2011),H1182,0)</f>
        <v>244.2</v>
      </c>
      <c r="O1182" s="61" t="n">
        <f aca="false">IF(AND(N1182&gt;0,OR(Calc!$C$4="*",B1182=Calc!$C$4)),N1182+ROW()*0.000000001,0)</f>
        <v>244.200001182</v>
      </c>
    </row>
    <row r="1183" customFormat="false" ht="15" hidden="false" customHeight="false" outlineLevel="0" collapsed="false">
      <c r="A1183" s="49" t="n">
        <v>13552</v>
      </c>
      <c r="B1183" s="49" t="s">
        <v>189</v>
      </c>
      <c r="C1183" s="63" t="n">
        <v>40228</v>
      </c>
      <c r="D1183" s="63" t="n">
        <v>40820</v>
      </c>
      <c r="E1183" s="49" t="n">
        <v>22</v>
      </c>
      <c r="F1183" s="54" t="n">
        <v>0</v>
      </c>
      <c r="G1183" s="54" t="n">
        <v>3049.1</v>
      </c>
      <c r="H1183" s="54" t="n">
        <v>3539.53</v>
      </c>
      <c r="I1183" s="54" t="n">
        <f aca="false">SUM(F1183:H1183)</f>
        <v>6588.63</v>
      </c>
      <c r="J1183" s="49" t="n">
        <f aca="false">Calc!$C$5-D1183</f>
        <v>67</v>
      </c>
      <c r="K1183" s="49" t="n">
        <f aca="false">IF(J1183&lt;=Calc!$C$11,4,IF(J1183&lt;=Calc!$C$12,3,IF(J1183&lt;=Calc!$C$13,2,1)))</f>
        <v>3</v>
      </c>
      <c r="L1183" s="49" t="n">
        <f aca="false">1+(E1183&gt;=Calc!$C$16)+(E1183&gt;=Calc!$C$17)+(E1183&gt;=Calc!$C$18)</f>
        <v>4</v>
      </c>
      <c r="M1183" s="49" t="str">
        <f aca="false">IF(AND(K1183=4,L1183&gt;=3),"Champions",IF(AND(K1183=3,L1183&gt;=3),"Loyal",IF(K1183&gt;=3,"Recent / New",IF(L1183&gt;=3,"At Risk","Hibernating / Lost"))))</f>
        <v>Loyal</v>
      </c>
      <c r="N1183" s="54" t="n">
        <f aca="false">IF(AND(Calc!$C$2&lt;=2009,Calc!$C$3&gt;=2009),F1183,0)+IF(AND(Calc!$C$2&lt;=2010,Calc!$C$3&gt;=2010),G1183,0)+IF(AND(Calc!$C$2&lt;=2011,Calc!$C$3&gt;=2011),H1183,0)</f>
        <v>6588.63</v>
      </c>
      <c r="O1183" s="61" t="n">
        <f aca="false">IF(AND(N1183&gt;0,OR(Calc!$C$4="*",B1183=Calc!$C$4)),N1183+ROW()*0.000000001,0)</f>
        <v>6588.630001183</v>
      </c>
    </row>
    <row r="1184" customFormat="false" ht="15" hidden="false" customHeight="false" outlineLevel="0" collapsed="false">
      <c r="A1184" s="49" t="n">
        <v>13553</v>
      </c>
      <c r="B1184" s="49" t="s">
        <v>189</v>
      </c>
      <c r="C1184" s="63" t="n">
        <v>40212</v>
      </c>
      <c r="D1184" s="63" t="n">
        <v>40212</v>
      </c>
      <c r="E1184" s="49" t="n">
        <v>1</v>
      </c>
      <c r="F1184" s="54" t="n">
        <v>0</v>
      </c>
      <c r="G1184" s="54" t="n">
        <v>499.6</v>
      </c>
      <c r="H1184" s="54" t="n">
        <v>0</v>
      </c>
      <c r="I1184" s="54" t="n">
        <f aca="false">SUM(F1184:H1184)</f>
        <v>499.6</v>
      </c>
      <c r="J1184" s="49" t="n">
        <f aca="false">Calc!$C$5-D1184</f>
        <v>675</v>
      </c>
      <c r="K1184" s="49" t="n">
        <f aca="false">IF(J1184&lt;=Calc!$C$11,4,IF(J1184&lt;=Calc!$C$12,3,IF(J1184&lt;=Calc!$C$13,2,1)))</f>
        <v>1</v>
      </c>
      <c r="L1184" s="49" t="n">
        <f aca="false">1+(E1184&gt;=Calc!$C$16)+(E1184&gt;=Calc!$C$17)+(E1184&gt;=Calc!$C$18)</f>
        <v>1</v>
      </c>
      <c r="M1184" s="49" t="str">
        <f aca="false">IF(AND(K1184=4,L1184&gt;=3),"Champions",IF(AND(K1184=3,L1184&gt;=3),"Loyal",IF(K1184&gt;=3,"Recent / New",IF(L1184&gt;=3,"At Risk","Hibernating / Lost"))))</f>
        <v>Hibernating / Lost</v>
      </c>
      <c r="N1184" s="54" t="n">
        <f aca="false">IF(AND(Calc!$C$2&lt;=2009,Calc!$C$3&gt;=2009),F1184,0)+IF(AND(Calc!$C$2&lt;=2010,Calc!$C$3&gt;=2010),G1184,0)+IF(AND(Calc!$C$2&lt;=2011,Calc!$C$3&gt;=2011),H1184,0)</f>
        <v>499.6</v>
      </c>
      <c r="O1184" s="61" t="n">
        <f aca="false">IF(AND(N1184&gt;0,OR(Calc!$C$4="*",B1184=Calc!$C$4)),N1184+ROW()*0.000000001,0)</f>
        <v>499.600001184</v>
      </c>
    </row>
    <row r="1185" customFormat="false" ht="15" hidden="false" customHeight="false" outlineLevel="0" collapsed="false">
      <c r="A1185" s="49" t="n">
        <v>13554</v>
      </c>
      <c r="B1185" s="49" t="s">
        <v>189</v>
      </c>
      <c r="C1185" s="63" t="n">
        <v>40440</v>
      </c>
      <c r="D1185" s="63" t="n">
        <v>40506</v>
      </c>
      <c r="E1185" s="49" t="n">
        <v>7</v>
      </c>
      <c r="F1185" s="54" t="n">
        <v>0</v>
      </c>
      <c r="G1185" s="54" t="n">
        <v>1547.46</v>
      </c>
      <c r="H1185" s="54" t="n">
        <v>0</v>
      </c>
      <c r="I1185" s="54" t="n">
        <f aca="false">SUM(F1185:H1185)</f>
        <v>1547.46</v>
      </c>
      <c r="J1185" s="49" t="n">
        <f aca="false">Calc!$C$5-D1185</f>
        <v>381</v>
      </c>
      <c r="K1185" s="49" t="n">
        <f aca="false">IF(J1185&lt;=Calc!$C$11,4,IF(J1185&lt;=Calc!$C$12,3,IF(J1185&lt;=Calc!$C$13,2,1)))</f>
        <v>1</v>
      </c>
      <c r="L1185" s="49" t="n">
        <f aca="false">1+(E1185&gt;=Calc!$C$16)+(E1185&gt;=Calc!$C$17)+(E1185&gt;=Calc!$C$18)</f>
        <v>3</v>
      </c>
      <c r="M1185" s="49" t="str">
        <f aca="false">IF(AND(K1185=4,L1185&gt;=3),"Champions",IF(AND(K1185=3,L1185&gt;=3),"Loyal",IF(K1185&gt;=3,"Recent / New",IF(L1185&gt;=3,"At Risk","Hibernating / Lost"))))</f>
        <v>At Risk</v>
      </c>
      <c r="N1185" s="54" t="n">
        <f aca="false">IF(AND(Calc!$C$2&lt;=2009,Calc!$C$3&gt;=2009),F1185,0)+IF(AND(Calc!$C$2&lt;=2010,Calc!$C$3&gt;=2010),G1185,0)+IF(AND(Calc!$C$2&lt;=2011,Calc!$C$3&gt;=2011),H1185,0)</f>
        <v>1547.46</v>
      </c>
      <c r="O1185" s="61" t="n">
        <f aca="false">IF(AND(N1185&gt;0,OR(Calc!$C$4="*",B1185=Calc!$C$4)),N1185+ROW()*0.000000001,0)</f>
        <v>1547.460001185</v>
      </c>
    </row>
    <row r="1186" customFormat="false" ht="15" hidden="false" customHeight="false" outlineLevel="0" collapsed="false">
      <c r="A1186" s="49" t="n">
        <v>13555</v>
      </c>
      <c r="B1186" s="49" t="s">
        <v>189</v>
      </c>
      <c r="C1186" s="63" t="n">
        <v>40197</v>
      </c>
      <c r="D1186" s="63" t="n">
        <v>40813</v>
      </c>
      <c r="E1186" s="49" t="n">
        <v>13</v>
      </c>
      <c r="F1186" s="54" t="n">
        <v>0</v>
      </c>
      <c r="G1186" s="54" t="n">
        <v>4700.11</v>
      </c>
      <c r="H1186" s="54" t="n">
        <v>4098.88</v>
      </c>
      <c r="I1186" s="54" t="n">
        <f aca="false">SUM(F1186:H1186)</f>
        <v>8798.99</v>
      </c>
      <c r="J1186" s="49" t="n">
        <f aca="false">Calc!$C$5-D1186</f>
        <v>74</v>
      </c>
      <c r="K1186" s="49" t="n">
        <f aca="false">IF(J1186&lt;=Calc!$C$11,4,IF(J1186&lt;=Calc!$C$12,3,IF(J1186&lt;=Calc!$C$13,2,1)))</f>
        <v>3</v>
      </c>
      <c r="L1186" s="49" t="n">
        <f aca="false">1+(E1186&gt;=Calc!$C$16)+(E1186&gt;=Calc!$C$17)+(E1186&gt;=Calc!$C$18)</f>
        <v>4</v>
      </c>
      <c r="M1186" s="49" t="str">
        <f aca="false">IF(AND(K1186=4,L1186&gt;=3),"Champions",IF(AND(K1186=3,L1186&gt;=3),"Loyal",IF(K1186&gt;=3,"Recent / New",IF(L1186&gt;=3,"At Risk","Hibernating / Lost"))))</f>
        <v>Loyal</v>
      </c>
      <c r="N1186" s="54" t="n">
        <f aca="false">IF(AND(Calc!$C$2&lt;=2009,Calc!$C$3&gt;=2009),F1186,0)+IF(AND(Calc!$C$2&lt;=2010,Calc!$C$3&gt;=2010),G1186,0)+IF(AND(Calc!$C$2&lt;=2011,Calc!$C$3&gt;=2011),H1186,0)</f>
        <v>8798.99</v>
      </c>
      <c r="O1186" s="61" t="n">
        <f aca="false">IF(AND(N1186&gt;0,OR(Calc!$C$4="*",B1186=Calc!$C$4)),N1186+ROW()*0.000000001,0)</f>
        <v>8798.990001186</v>
      </c>
    </row>
    <row r="1187" customFormat="false" ht="15" hidden="false" customHeight="false" outlineLevel="0" collapsed="false">
      <c r="A1187" s="49" t="n">
        <v>13556</v>
      </c>
      <c r="B1187" s="49" t="s">
        <v>189</v>
      </c>
      <c r="C1187" s="63" t="n">
        <v>40451</v>
      </c>
      <c r="D1187" s="63" t="n">
        <v>40457</v>
      </c>
      <c r="E1187" s="49" t="n">
        <v>2</v>
      </c>
      <c r="F1187" s="54" t="n">
        <v>0</v>
      </c>
      <c r="G1187" s="54" t="n">
        <v>200.82</v>
      </c>
      <c r="H1187" s="54" t="n">
        <v>0</v>
      </c>
      <c r="I1187" s="54" t="n">
        <f aca="false">SUM(F1187:H1187)</f>
        <v>200.82</v>
      </c>
      <c r="J1187" s="49" t="n">
        <f aca="false">Calc!$C$5-D1187</f>
        <v>430</v>
      </c>
      <c r="K1187" s="49" t="n">
        <f aca="false">IF(J1187&lt;=Calc!$C$11,4,IF(J1187&lt;=Calc!$C$12,3,IF(J1187&lt;=Calc!$C$13,2,1)))</f>
        <v>1</v>
      </c>
      <c r="L1187" s="49" t="n">
        <f aca="false">1+(E1187&gt;=Calc!$C$16)+(E1187&gt;=Calc!$C$17)+(E1187&gt;=Calc!$C$18)</f>
        <v>2</v>
      </c>
      <c r="M1187" s="49" t="str">
        <f aca="false">IF(AND(K1187=4,L1187&gt;=3),"Champions",IF(AND(K1187=3,L1187&gt;=3),"Loyal",IF(K1187&gt;=3,"Recent / New",IF(L1187&gt;=3,"At Risk","Hibernating / Lost"))))</f>
        <v>Hibernating / Lost</v>
      </c>
      <c r="N1187" s="54" t="n">
        <f aca="false">IF(AND(Calc!$C$2&lt;=2009,Calc!$C$3&gt;=2009),F1187,0)+IF(AND(Calc!$C$2&lt;=2010,Calc!$C$3&gt;=2010),G1187,0)+IF(AND(Calc!$C$2&lt;=2011,Calc!$C$3&gt;=2011),H1187,0)</f>
        <v>200.82</v>
      </c>
      <c r="O1187" s="61" t="n">
        <f aca="false">IF(AND(N1187&gt;0,OR(Calc!$C$4="*",B1187=Calc!$C$4)),N1187+ROW()*0.000000001,0)</f>
        <v>200.820001187</v>
      </c>
    </row>
    <row r="1188" customFormat="false" ht="15" hidden="false" customHeight="false" outlineLevel="0" collapsed="false">
      <c r="A1188" s="49" t="n">
        <v>13557</v>
      </c>
      <c r="B1188" s="49" t="s">
        <v>189</v>
      </c>
      <c r="C1188" s="63" t="n">
        <v>40155</v>
      </c>
      <c r="D1188" s="63" t="n">
        <v>40858</v>
      </c>
      <c r="E1188" s="49" t="n">
        <v>13</v>
      </c>
      <c r="F1188" s="54" t="n">
        <v>413.5</v>
      </c>
      <c r="G1188" s="54" t="n">
        <v>1982.52</v>
      </c>
      <c r="H1188" s="54" t="n">
        <v>584.06</v>
      </c>
      <c r="I1188" s="54" t="n">
        <f aca="false">SUM(F1188:H1188)</f>
        <v>2980.08</v>
      </c>
      <c r="J1188" s="49" t="n">
        <f aca="false">Calc!$C$5-D1188</f>
        <v>29</v>
      </c>
      <c r="K1188" s="49" t="n">
        <f aca="false">IF(J1188&lt;=Calc!$C$11,4,IF(J1188&lt;=Calc!$C$12,3,IF(J1188&lt;=Calc!$C$13,2,1)))</f>
        <v>3</v>
      </c>
      <c r="L1188" s="49" t="n">
        <f aca="false">1+(E1188&gt;=Calc!$C$16)+(E1188&gt;=Calc!$C$17)+(E1188&gt;=Calc!$C$18)</f>
        <v>4</v>
      </c>
      <c r="M1188" s="49" t="str">
        <f aca="false">IF(AND(K1188=4,L1188&gt;=3),"Champions",IF(AND(K1188=3,L1188&gt;=3),"Loyal",IF(K1188&gt;=3,"Recent / New",IF(L1188&gt;=3,"At Risk","Hibernating / Lost"))))</f>
        <v>Loyal</v>
      </c>
      <c r="N1188" s="54" t="n">
        <f aca="false">IF(AND(Calc!$C$2&lt;=2009,Calc!$C$3&gt;=2009),F1188,0)+IF(AND(Calc!$C$2&lt;=2010,Calc!$C$3&gt;=2010),G1188,0)+IF(AND(Calc!$C$2&lt;=2011,Calc!$C$3&gt;=2011),H1188,0)</f>
        <v>2980.08</v>
      </c>
      <c r="O1188" s="61" t="n">
        <f aca="false">IF(AND(N1188&gt;0,OR(Calc!$C$4="*",B1188=Calc!$C$4)),N1188+ROW()*0.000000001,0)</f>
        <v>2980.080001188</v>
      </c>
    </row>
    <row r="1189" customFormat="false" ht="15" hidden="false" customHeight="false" outlineLevel="0" collapsed="false">
      <c r="A1189" s="49" t="n">
        <v>13558</v>
      </c>
      <c r="B1189" s="49" t="s">
        <v>189</v>
      </c>
      <c r="C1189" s="63" t="n">
        <v>40818</v>
      </c>
      <c r="D1189" s="63" t="n">
        <v>40881</v>
      </c>
      <c r="E1189" s="49" t="n">
        <v>4</v>
      </c>
      <c r="F1189" s="54" t="n">
        <v>0</v>
      </c>
      <c r="G1189" s="54" t="n">
        <v>0</v>
      </c>
      <c r="H1189" s="54" t="n">
        <v>594.52</v>
      </c>
      <c r="I1189" s="54" t="n">
        <f aca="false">SUM(F1189:H1189)</f>
        <v>594.52</v>
      </c>
      <c r="J1189" s="49" t="n">
        <f aca="false">Calc!$C$5-D1189</f>
        <v>6</v>
      </c>
      <c r="K1189" s="49" t="n">
        <f aca="false">IF(J1189&lt;=Calc!$C$11,4,IF(J1189&lt;=Calc!$C$12,3,IF(J1189&lt;=Calc!$C$13,2,1)))</f>
        <v>4</v>
      </c>
      <c r="L1189" s="49" t="n">
        <f aca="false">1+(E1189&gt;=Calc!$C$16)+(E1189&gt;=Calc!$C$17)+(E1189&gt;=Calc!$C$18)</f>
        <v>3</v>
      </c>
      <c r="M1189" s="49" t="str">
        <f aca="false">IF(AND(K1189=4,L1189&gt;=3),"Champions",IF(AND(K1189=3,L1189&gt;=3),"Loyal",IF(K1189&gt;=3,"Recent / New",IF(L1189&gt;=3,"At Risk","Hibernating / Lost"))))</f>
        <v>Champions</v>
      </c>
      <c r="N1189" s="54" t="n">
        <f aca="false">IF(AND(Calc!$C$2&lt;=2009,Calc!$C$3&gt;=2009),F1189,0)+IF(AND(Calc!$C$2&lt;=2010,Calc!$C$3&gt;=2010),G1189,0)+IF(AND(Calc!$C$2&lt;=2011,Calc!$C$3&gt;=2011),H1189,0)</f>
        <v>594.52</v>
      </c>
      <c r="O1189" s="61" t="n">
        <f aca="false">IF(AND(N1189&gt;0,OR(Calc!$C$4="*",B1189=Calc!$C$4)),N1189+ROW()*0.000000001,0)</f>
        <v>594.520001189</v>
      </c>
    </row>
    <row r="1190" customFormat="false" ht="15" hidden="false" customHeight="false" outlineLevel="0" collapsed="false">
      <c r="A1190" s="49" t="n">
        <v>13559</v>
      </c>
      <c r="B1190" s="49" t="s">
        <v>189</v>
      </c>
      <c r="C1190" s="63" t="n">
        <v>40343</v>
      </c>
      <c r="D1190" s="63" t="n">
        <v>40374</v>
      </c>
      <c r="E1190" s="49" t="n">
        <v>2</v>
      </c>
      <c r="F1190" s="54" t="n">
        <v>0</v>
      </c>
      <c r="G1190" s="54" t="n">
        <v>990</v>
      </c>
      <c r="H1190" s="54" t="n">
        <v>0</v>
      </c>
      <c r="I1190" s="54" t="n">
        <f aca="false">SUM(F1190:H1190)</f>
        <v>990</v>
      </c>
      <c r="J1190" s="49" t="n">
        <f aca="false">Calc!$C$5-D1190</f>
        <v>513</v>
      </c>
      <c r="K1190" s="49" t="n">
        <f aca="false">IF(J1190&lt;=Calc!$C$11,4,IF(J1190&lt;=Calc!$C$12,3,IF(J1190&lt;=Calc!$C$13,2,1)))</f>
        <v>1</v>
      </c>
      <c r="L1190" s="49" t="n">
        <f aca="false">1+(E1190&gt;=Calc!$C$16)+(E1190&gt;=Calc!$C$17)+(E1190&gt;=Calc!$C$18)</f>
        <v>2</v>
      </c>
      <c r="M1190" s="49" t="str">
        <f aca="false">IF(AND(K1190=4,L1190&gt;=3),"Champions",IF(AND(K1190=3,L1190&gt;=3),"Loyal",IF(K1190&gt;=3,"Recent / New",IF(L1190&gt;=3,"At Risk","Hibernating / Lost"))))</f>
        <v>Hibernating / Lost</v>
      </c>
      <c r="N1190" s="54" t="n">
        <f aca="false">IF(AND(Calc!$C$2&lt;=2009,Calc!$C$3&gt;=2009),F1190,0)+IF(AND(Calc!$C$2&lt;=2010,Calc!$C$3&gt;=2010),G1190,0)+IF(AND(Calc!$C$2&lt;=2011,Calc!$C$3&gt;=2011),H1190,0)</f>
        <v>990</v>
      </c>
      <c r="O1190" s="61" t="n">
        <f aca="false">IF(AND(N1190&gt;0,OR(Calc!$C$4="*",B1190=Calc!$C$4)),N1190+ROW()*0.000000001,0)</f>
        <v>990.00000119</v>
      </c>
    </row>
    <row r="1191" customFormat="false" ht="15" hidden="false" customHeight="false" outlineLevel="0" collapsed="false">
      <c r="A1191" s="49" t="n">
        <v>13560</v>
      </c>
      <c r="B1191" s="49" t="s">
        <v>189</v>
      </c>
      <c r="C1191" s="63" t="n">
        <v>40879</v>
      </c>
      <c r="D1191" s="63" t="n">
        <v>40879</v>
      </c>
      <c r="E1191" s="49" t="n">
        <v>1</v>
      </c>
      <c r="F1191" s="54" t="n">
        <v>0</v>
      </c>
      <c r="G1191" s="54" t="n">
        <v>0</v>
      </c>
      <c r="H1191" s="54" t="n">
        <v>171.42</v>
      </c>
      <c r="I1191" s="54" t="n">
        <f aca="false">SUM(F1191:H1191)</f>
        <v>171.42</v>
      </c>
      <c r="J1191" s="49" t="n">
        <f aca="false">Calc!$C$5-D1191</f>
        <v>8</v>
      </c>
      <c r="K1191" s="49" t="n">
        <f aca="false">IF(J1191&lt;=Calc!$C$11,4,IF(J1191&lt;=Calc!$C$12,3,IF(J1191&lt;=Calc!$C$13,2,1)))</f>
        <v>4</v>
      </c>
      <c r="L1191" s="49" t="n">
        <f aca="false">1+(E1191&gt;=Calc!$C$16)+(E1191&gt;=Calc!$C$17)+(E1191&gt;=Calc!$C$18)</f>
        <v>1</v>
      </c>
      <c r="M1191" s="49" t="str">
        <f aca="false">IF(AND(K1191=4,L1191&gt;=3),"Champions",IF(AND(K1191=3,L1191&gt;=3),"Loyal",IF(K1191&gt;=3,"Recent / New",IF(L1191&gt;=3,"At Risk","Hibernating / Lost"))))</f>
        <v>Recent / New</v>
      </c>
      <c r="N1191" s="54" t="n">
        <f aca="false">IF(AND(Calc!$C$2&lt;=2009,Calc!$C$3&gt;=2009),F1191,0)+IF(AND(Calc!$C$2&lt;=2010,Calc!$C$3&gt;=2010),G1191,0)+IF(AND(Calc!$C$2&lt;=2011,Calc!$C$3&gt;=2011),H1191,0)</f>
        <v>171.42</v>
      </c>
      <c r="O1191" s="61" t="n">
        <f aca="false">IF(AND(N1191&gt;0,OR(Calc!$C$4="*",B1191=Calc!$C$4)),N1191+ROW()*0.000000001,0)</f>
        <v>171.420001191</v>
      </c>
    </row>
    <row r="1192" customFormat="false" ht="15" hidden="false" customHeight="false" outlineLevel="0" collapsed="false">
      <c r="A1192" s="49" t="n">
        <v>13561</v>
      </c>
      <c r="B1192" s="49" t="s">
        <v>189</v>
      </c>
      <c r="C1192" s="63" t="n">
        <v>40237</v>
      </c>
      <c r="D1192" s="63" t="n">
        <v>40671</v>
      </c>
      <c r="E1192" s="49" t="n">
        <v>11</v>
      </c>
      <c r="F1192" s="54" t="n">
        <v>0</v>
      </c>
      <c r="G1192" s="54" t="n">
        <v>1661.54</v>
      </c>
      <c r="H1192" s="54" t="n">
        <v>141.86</v>
      </c>
      <c r="I1192" s="54" t="n">
        <f aca="false">SUM(F1192:H1192)</f>
        <v>1803.4</v>
      </c>
      <c r="J1192" s="49" t="n">
        <f aca="false">Calc!$C$5-D1192</f>
        <v>216</v>
      </c>
      <c r="K1192" s="49" t="n">
        <f aca="false">IF(J1192&lt;=Calc!$C$11,4,IF(J1192&lt;=Calc!$C$12,3,IF(J1192&lt;=Calc!$C$13,2,1)))</f>
        <v>2</v>
      </c>
      <c r="L1192" s="49" t="n">
        <f aca="false">1+(E1192&gt;=Calc!$C$16)+(E1192&gt;=Calc!$C$17)+(E1192&gt;=Calc!$C$18)</f>
        <v>4</v>
      </c>
      <c r="M1192" s="49" t="str">
        <f aca="false">IF(AND(K1192=4,L1192&gt;=3),"Champions",IF(AND(K1192=3,L1192&gt;=3),"Loyal",IF(K1192&gt;=3,"Recent / New",IF(L1192&gt;=3,"At Risk","Hibernating / Lost"))))</f>
        <v>At Risk</v>
      </c>
      <c r="N1192" s="54" t="n">
        <f aca="false">IF(AND(Calc!$C$2&lt;=2009,Calc!$C$3&gt;=2009),F1192,0)+IF(AND(Calc!$C$2&lt;=2010,Calc!$C$3&gt;=2010),G1192,0)+IF(AND(Calc!$C$2&lt;=2011,Calc!$C$3&gt;=2011),H1192,0)</f>
        <v>1803.4</v>
      </c>
      <c r="O1192" s="61" t="n">
        <f aca="false">IF(AND(N1192&gt;0,OR(Calc!$C$4="*",B1192=Calc!$C$4)),N1192+ROW()*0.000000001,0)</f>
        <v>1803.400001192</v>
      </c>
    </row>
    <row r="1193" customFormat="false" ht="15" hidden="false" customHeight="false" outlineLevel="0" collapsed="false">
      <c r="A1193" s="49" t="n">
        <v>13562</v>
      </c>
      <c r="B1193" s="49" t="s">
        <v>189</v>
      </c>
      <c r="C1193" s="63" t="n">
        <v>40192</v>
      </c>
      <c r="D1193" s="63" t="n">
        <v>40805</v>
      </c>
      <c r="E1193" s="49" t="n">
        <v>8</v>
      </c>
      <c r="F1193" s="54" t="n">
        <v>0</v>
      </c>
      <c r="G1193" s="54" t="n">
        <v>3038.85</v>
      </c>
      <c r="H1193" s="54" t="n">
        <v>1799.33</v>
      </c>
      <c r="I1193" s="54" t="n">
        <f aca="false">SUM(F1193:H1193)</f>
        <v>4838.18</v>
      </c>
      <c r="J1193" s="49" t="n">
        <f aca="false">Calc!$C$5-D1193</f>
        <v>82</v>
      </c>
      <c r="K1193" s="49" t="n">
        <f aca="false">IF(J1193&lt;=Calc!$C$11,4,IF(J1193&lt;=Calc!$C$12,3,IF(J1193&lt;=Calc!$C$13,2,1)))</f>
        <v>3</v>
      </c>
      <c r="L1193" s="49" t="n">
        <f aca="false">1+(E1193&gt;=Calc!$C$16)+(E1193&gt;=Calc!$C$17)+(E1193&gt;=Calc!$C$18)</f>
        <v>4</v>
      </c>
      <c r="M1193" s="49" t="str">
        <f aca="false">IF(AND(K1193=4,L1193&gt;=3),"Champions",IF(AND(K1193=3,L1193&gt;=3),"Loyal",IF(K1193&gt;=3,"Recent / New",IF(L1193&gt;=3,"At Risk","Hibernating / Lost"))))</f>
        <v>Loyal</v>
      </c>
      <c r="N1193" s="54" t="n">
        <f aca="false">IF(AND(Calc!$C$2&lt;=2009,Calc!$C$3&gt;=2009),F1193,0)+IF(AND(Calc!$C$2&lt;=2010,Calc!$C$3&gt;=2010),G1193,0)+IF(AND(Calc!$C$2&lt;=2011,Calc!$C$3&gt;=2011),H1193,0)</f>
        <v>4838.18</v>
      </c>
      <c r="O1193" s="61" t="n">
        <f aca="false">IF(AND(N1193&gt;0,OR(Calc!$C$4="*",B1193=Calc!$C$4)),N1193+ROW()*0.000000001,0)</f>
        <v>4838.180001193</v>
      </c>
    </row>
    <row r="1194" customFormat="false" ht="15" hidden="false" customHeight="false" outlineLevel="0" collapsed="false">
      <c r="A1194" s="49" t="n">
        <v>13563</v>
      </c>
      <c r="B1194" s="49" t="s">
        <v>189</v>
      </c>
      <c r="C1194" s="63" t="n">
        <v>40746</v>
      </c>
      <c r="D1194" s="63" t="n">
        <v>40802</v>
      </c>
      <c r="E1194" s="49" t="n">
        <v>2</v>
      </c>
      <c r="F1194" s="54" t="n">
        <v>0</v>
      </c>
      <c r="G1194" s="54" t="n">
        <v>0</v>
      </c>
      <c r="H1194" s="54" t="n">
        <v>777.53</v>
      </c>
      <c r="I1194" s="54" t="n">
        <f aca="false">SUM(F1194:H1194)</f>
        <v>777.53</v>
      </c>
      <c r="J1194" s="49" t="n">
        <f aca="false">Calc!$C$5-D1194</f>
        <v>85</v>
      </c>
      <c r="K1194" s="49" t="n">
        <f aca="false">IF(J1194&lt;=Calc!$C$11,4,IF(J1194&lt;=Calc!$C$12,3,IF(J1194&lt;=Calc!$C$13,2,1)))</f>
        <v>3</v>
      </c>
      <c r="L1194" s="49" t="n">
        <f aca="false">1+(E1194&gt;=Calc!$C$16)+(E1194&gt;=Calc!$C$17)+(E1194&gt;=Calc!$C$18)</f>
        <v>2</v>
      </c>
      <c r="M1194" s="49" t="str">
        <f aca="false">IF(AND(K1194=4,L1194&gt;=3),"Champions",IF(AND(K1194=3,L1194&gt;=3),"Loyal",IF(K1194&gt;=3,"Recent / New",IF(L1194&gt;=3,"At Risk","Hibernating / Lost"))))</f>
        <v>Recent / New</v>
      </c>
      <c r="N1194" s="54" t="n">
        <f aca="false">IF(AND(Calc!$C$2&lt;=2009,Calc!$C$3&gt;=2009),F1194,0)+IF(AND(Calc!$C$2&lt;=2010,Calc!$C$3&gt;=2010),G1194,0)+IF(AND(Calc!$C$2&lt;=2011,Calc!$C$3&gt;=2011),H1194,0)</f>
        <v>777.53</v>
      </c>
      <c r="O1194" s="61" t="n">
        <f aca="false">IF(AND(N1194&gt;0,OR(Calc!$C$4="*",B1194=Calc!$C$4)),N1194+ROW()*0.000000001,0)</f>
        <v>777.530001194</v>
      </c>
    </row>
    <row r="1195" customFormat="false" ht="15" hidden="false" customHeight="false" outlineLevel="0" collapsed="false">
      <c r="A1195" s="49" t="n">
        <v>13564</v>
      </c>
      <c r="B1195" s="49" t="s">
        <v>189</v>
      </c>
      <c r="C1195" s="63" t="n">
        <v>40149</v>
      </c>
      <c r="D1195" s="63" t="n">
        <v>40532</v>
      </c>
      <c r="E1195" s="49" t="n">
        <v>36</v>
      </c>
      <c r="F1195" s="54" t="n">
        <v>738.35</v>
      </c>
      <c r="G1195" s="54" t="n">
        <v>14874.75</v>
      </c>
      <c r="H1195" s="54" t="n">
        <v>0</v>
      </c>
      <c r="I1195" s="54" t="n">
        <f aca="false">SUM(F1195:H1195)</f>
        <v>15613.1</v>
      </c>
      <c r="J1195" s="49" t="n">
        <f aca="false">Calc!$C$5-D1195</f>
        <v>355</v>
      </c>
      <c r="K1195" s="49" t="n">
        <f aca="false">IF(J1195&lt;=Calc!$C$11,4,IF(J1195&lt;=Calc!$C$12,3,IF(J1195&lt;=Calc!$C$13,2,1)))</f>
        <v>2</v>
      </c>
      <c r="L1195" s="49" t="n">
        <f aca="false">1+(E1195&gt;=Calc!$C$16)+(E1195&gt;=Calc!$C$17)+(E1195&gt;=Calc!$C$18)</f>
        <v>4</v>
      </c>
      <c r="M1195" s="49" t="str">
        <f aca="false">IF(AND(K1195=4,L1195&gt;=3),"Champions",IF(AND(K1195=3,L1195&gt;=3),"Loyal",IF(K1195&gt;=3,"Recent / New",IF(L1195&gt;=3,"At Risk","Hibernating / Lost"))))</f>
        <v>At Risk</v>
      </c>
      <c r="N1195" s="54" t="n">
        <f aca="false">IF(AND(Calc!$C$2&lt;=2009,Calc!$C$3&gt;=2009),F1195,0)+IF(AND(Calc!$C$2&lt;=2010,Calc!$C$3&gt;=2010),G1195,0)+IF(AND(Calc!$C$2&lt;=2011,Calc!$C$3&gt;=2011),H1195,0)</f>
        <v>15613.1</v>
      </c>
      <c r="O1195" s="61" t="n">
        <f aca="false">IF(AND(N1195&gt;0,OR(Calc!$C$4="*",B1195=Calc!$C$4)),N1195+ROW()*0.000000001,0)</f>
        <v>15613.100001195</v>
      </c>
    </row>
    <row r="1196" customFormat="false" ht="15" hidden="false" customHeight="false" outlineLevel="0" collapsed="false">
      <c r="A1196" s="49" t="n">
        <v>13565</v>
      </c>
      <c r="B1196" s="49" t="s">
        <v>189</v>
      </c>
      <c r="C1196" s="63" t="n">
        <v>40475</v>
      </c>
      <c r="D1196" s="63" t="n">
        <v>40867</v>
      </c>
      <c r="E1196" s="49" t="n">
        <v>3</v>
      </c>
      <c r="F1196" s="54" t="n">
        <v>0</v>
      </c>
      <c r="G1196" s="54" t="n">
        <v>174.58</v>
      </c>
      <c r="H1196" s="54" t="n">
        <v>240.22</v>
      </c>
      <c r="I1196" s="54" t="n">
        <f aca="false">SUM(F1196:H1196)</f>
        <v>414.8</v>
      </c>
      <c r="J1196" s="49" t="n">
        <f aca="false">Calc!$C$5-D1196</f>
        <v>20</v>
      </c>
      <c r="K1196" s="49" t="n">
        <f aca="false">IF(J1196&lt;=Calc!$C$11,4,IF(J1196&lt;=Calc!$C$12,3,IF(J1196&lt;=Calc!$C$13,2,1)))</f>
        <v>4</v>
      </c>
      <c r="L1196" s="49" t="n">
        <f aca="false">1+(E1196&gt;=Calc!$C$16)+(E1196&gt;=Calc!$C$17)+(E1196&gt;=Calc!$C$18)</f>
        <v>2</v>
      </c>
      <c r="M1196" s="49" t="str">
        <f aca="false">IF(AND(K1196=4,L1196&gt;=3),"Champions",IF(AND(K1196=3,L1196&gt;=3),"Loyal",IF(K1196&gt;=3,"Recent / New",IF(L1196&gt;=3,"At Risk","Hibernating / Lost"))))</f>
        <v>Recent / New</v>
      </c>
      <c r="N1196" s="54" t="n">
        <f aca="false">IF(AND(Calc!$C$2&lt;=2009,Calc!$C$3&gt;=2009),F1196,0)+IF(AND(Calc!$C$2&lt;=2010,Calc!$C$3&gt;=2010),G1196,0)+IF(AND(Calc!$C$2&lt;=2011,Calc!$C$3&gt;=2011),H1196,0)</f>
        <v>414.8</v>
      </c>
      <c r="O1196" s="61" t="n">
        <f aca="false">IF(AND(N1196&gt;0,OR(Calc!$C$4="*",B1196=Calc!$C$4)),N1196+ROW()*0.000000001,0)</f>
        <v>414.800001196</v>
      </c>
    </row>
    <row r="1197" customFormat="false" ht="15" hidden="false" customHeight="false" outlineLevel="0" collapsed="false">
      <c r="A1197" s="49" t="n">
        <v>13566</v>
      </c>
      <c r="B1197" s="49" t="s">
        <v>189</v>
      </c>
      <c r="C1197" s="63" t="n">
        <v>40247</v>
      </c>
      <c r="D1197" s="63" t="n">
        <v>40846</v>
      </c>
      <c r="E1197" s="49" t="n">
        <v>5</v>
      </c>
      <c r="F1197" s="54" t="n">
        <v>0</v>
      </c>
      <c r="G1197" s="54" t="n">
        <v>827.91</v>
      </c>
      <c r="H1197" s="54" t="n">
        <v>856.84</v>
      </c>
      <c r="I1197" s="54" t="n">
        <f aca="false">SUM(F1197:H1197)</f>
        <v>1684.75</v>
      </c>
      <c r="J1197" s="49" t="n">
        <f aca="false">Calc!$C$5-D1197</f>
        <v>41</v>
      </c>
      <c r="K1197" s="49" t="n">
        <f aca="false">IF(J1197&lt;=Calc!$C$11,4,IF(J1197&lt;=Calc!$C$12,3,IF(J1197&lt;=Calc!$C$13,2,1)))</f>
        <v>3</v>
      </c>
      <c r="L1197" s="49" t="n">
        <f aca="false">1+(E1197&gt;=Calc!$C$16)+(E1197&gt;=Calc!$C$17)+(E1197&gt;=Calc!$C$18)</f>
        <v>3</v>
      </c>
      <c r="M1197" s="49" t="str">
        <f aca="false">IF(AND(K1197=4,L1197&gt;=3),"Champions",IF(AND(K1197=3,L1197&gt;=3),"Loyal",IF(K1197&gt;=3,"Recent / New",IF(L1197&gt;=3,"At Risk","Hibernating / Lost"))))</f>
        <v>Loyal</v>
      </c>
      <c r="N1197" s="54" t="n">
        <f aca="false">IF(AND(Calc!$C$2&lt;=2009,Calc!$C$3&gt;=2009),F1197,0)+IF(AND(Calc!$C$2&lt;=2010,Calc!$C$3&gt;=2010),G1197,0)+IF(AND(Calc!$C$2&lt;=2011,Calc!$C$3&gt;=2011),H1197,0)</f>
        <v>1684.75</v>
      </c>
      <c r="O1197" s="61" t="n">
        <f aca="false">IF(AND(N1197&gt;0,OR(Calc!$C$4="*",B1197=Calc!$C$4)),N1197+ROW()*0.000000001,0)</f>
        <v>1684.750001197</v>
      </c>
    </row>
    <row r="1198" customFormat="false" ht="15" hidden="false" customHeight="false" outlineLevel="0" collapsed="false">
      <c r="A1198" s="49" t="n">
        <v>13567</v>
      </c>
      <c r="B1198" s="49" t="s">
        <v>189</v>
      </c>
      <c r="C1198" s="63" t="n">
        <v>40345</v>
      </c>
      <c r="D1198" s="63" t="n">
        <v>40458</v>
      </c>
      <c r="E1198" s="49" t="n">
        <v>4</v>
      </c>
      <c r="F1198" s="54" t="n">
        <v>0</v>
      </c>
      <c r="G1198" s="54" t="n">
        <v>1074.19</v>
      </c>
      <c r="H1198" s="54" t="n">
        <v>0</v>
      </c>
      <c r="I1198" s="54" t="n">
        <f aca="false">SUM(F1198:H1198)</f>
        <v>1074.19</v>
      </c>
      <c r="J1198" s="49" t="n">
        <f aca="false">Calc!$C$5-D1198</f>
        <v>429</v>
      </c>
      <c r="K1198" s="49" t="n">
        <f aca="false">IF(J1198&lt;=Calc!$C$11,4,IF(J1198&lt;=Calc!$C$12,3,IF(J1198&lt;=Calc!$C$13,2,1)))</f>
        <v>1</v>
      </c>
      <c r="L1198" s="49" t="n">
        <f aca="false">1+(E1198&gt;=Calc!$C$16)+(E1198&gt;=Calc!$C$17)+(E1198&gt;=Calc!$C$18)</f>
        <v>3</v>
      </c>
      <c r="M1198" s="49" t="str">
        <f aca="false">IF(AND(K1198=4,L1198&gt;=3),"Champions",IF(AND(K1198=3,L1198&gt;=3),"Loyal",IF(K1198&gt;=3,"Recent / New",IF(L1198&gt;=3,"At Risk","Hibernating / Lost"))))</f>
        <v>At Risk</v>
      </c>
      <c r="N1198" s="54" t="n">
        <f aca="false">IF(AND(Calc!$C$2&lt;=2009,Calc!$C$3&gt;=2009),F1198,0)+IF(AND(Calc!$C$2&lt;=2010,Calc!$C$3&gt;=2010),G1198,0)+IF(AND(Calc!$C$2&lt;=2011,Calc!$C$3&gt;=2011),H1198,0)</f>
        <v>1074.19</v>
      </c>
      <c r="O1198" s="61" t="n">
        <f aca="false">IF(AND(N1198&gt;0,OR(Calc!$C$4="*",B1198=Calc!$C$4)),N1198+ROW()*0.000000001,0)</f>
        <v>1074.190001198</v>
      </c>
    </row>
    <row r="1199" customFormat="false" ht="15" hidden="false" customHeight="false" outlineLevel="0" collapsed="false">
      <c r="A1199" s="49" t="n">
        <v>13568</v>
      </c>
      <c r="B1199" s="49" t="s">
        <v>189</v>
      </c>
      <c r="C1199" s="63" t="n">
        <v>40713</v>
      </c>
      <c r="D1199" s="63" t="n">
        <v>40713</v>
      </c>
      <c r="E1199" s="49" t="n">
        <v>1</v>
      </c>
      <c r="F1199" s="54" t="n">
        <v>0</v>
      </c>
      <c r="G1199" s="54" t="n">
        <v>0</v>
      </c>
      <c r="H1199" s="54" t="n">
        <v>187.05</v>
      </c>
      <c r="I1199" s="54" t="n">
        <f aca="false">SUM(F1199:H1199)</f>
        <v>187.05</v>
      </c>
      <c r="J1199" s="49" t="n">
        <f aca="false">Calc!$C$5-D1199</f>
        <v>174</v>
      </c>
      <c r="K1199" s="49" t="n">
        <f aca="false">IF(J1199&lt;=Calc!$C$11,4,IF(J1199&lt;=Calc!$C$12,3,IF(J1199&lt;=Calc!$C$13,2,1)))</f>
        <v>2</v>
      </c>
      <c r="L1199" s="49" t="n">
        <f aca="false">1+(E1199&gt;=Calc!$C$16)+(E1199&gt;=Calc!$C$17)+(E1199&gt;=Calc!$C$18)</f>
        <v>1</v>
      </c>
      <c r="M1199" s="49" t="str">
        <f aca="false">IF(AND(K1199=4,L1199&gt;=3),"Champions",IF(AND(K1199=3,L1199&gt;=3),"Loyal",IF(K1199&gt;=3,"Recent / New",IF(L1199&gt;=3,"At Risk","Hibernating / Lost"))))</f>
        <v>Hibernating / Lost</v>
      </c>
      <c r="N1199" s="54" t="n">
        <f aca="false">IF(AND(Calc!$C$2&lt;=2009,Calc!$C$3&gt;=2009),F1199,0)+IF(AND(Calc!$C$2&lt;=2010,Calc!$C$3&gt;=2010),G1199,0)+IF(AND(Calc!$C$2&lt;=2011,Calc!$C$3&gt;=2011),H1199,0)</f>
        <v>187.05</v>
      </c>
      <c r="O1199" s="61" t="n">
        <f aca="false">IF(AND(N1199&gt;0,OR(Calc!$C$4="*",B1199=Calc!$C$4)),N1199+ROW()*0.000000001,0)</f>
        <v>187.050001199</v>
      </c>
    </row>
    <row r="1200" customFormat="false" ht="15" hidden="false" customHeight="false" outlineLevel="0" collapsed="false">
      <c r="A1200" s="49" t="n">
        <v>13569</v>
      </c>
      <c r="B1200" s="49" t="s">
        <v>189</v>
      </c>
      <c r="C1200" s="63" t="n">
        <v>40458</v>
      </c>
      <c r="D1200" s="63" t="n">
        <v>40869</v>
      </c>
      <c r="E1200" s="49" t="n">
        <v>4</v>
      </c>
      <c r="F1200" s="54" t="n">
        <v>0</v>
      </c>
      <c r="G1200" s="54" t="n">
        <v>497.74</v>
      </c>
      <c r="H1200" s="54" t="n">
        <v>227.3</v>
      </c>
      <c r="I1200" s="54" t="n">
        <f aca="false">SUM(F1200:H1200)</f>
        <v>725.04</v>
      </c>
      <c r="J1200" s="49" t="n">
        <f aca="false">Calc!$C$5-D1200</f>
        <v>18</v>
      </c>
      <c r="K1200" s="49" t="n">
        <f aca="false">IF(J1200&lt;=Calc!$C$11,4,IF(J1200&lt;=Calc!$C$12,3,IF(J1200&lt;=Calc!$C$13,2,1)))</f>
        <v>4</v>
      </c>
      <c r="L1200" s="49" t="n">
        <f aca="false">1+(E1200&gt;=Calc!$C$16)+(E1200&gt;=Calc!$C$17)+(E1200&gt;=Calc!$C$18)</f>
        <v>3</v>
      </c>
      <c r="M1200" s="49" t="str">
        <f aca="false">IF(AND(K1200=4,L1200&gt;=3),"Champions",IF(AND(K1200=3,L1200&gt;=3),"Loyal",IF(K1200&gt;=3,"Recent / New",IF(L1200&gt;=3,"At Risk","Hibernating / Lost"))))</f>
        <v>Champions</v>
      </c>
      <c r="N1200" s="54" t="n">
        <f aca="false">IF(AND(Calc!$C$2&lt;=2009,Calc!$C$3&gt;=2009),F1200,0)+IF(AND(Calc!$C$2&lt;=2010,Calc!$C$3&gt;=2010),G1200,0)+IF(AND(Calc!$C$2&lt;=2011,Calc!$C$3&gt;=2011),H1200,0)</f>
        <v>725.04</v>
      </c>
      <c r="O1200" s="61" t="n">
        <f aca="false">IF(AND(N1200&gt;0,OR(Calc!$C$4="*",B1200=Calc!$C$4)),N1200+ROW()*0.000000001,0)</f>
        <v>725.0400012</v>
      </c>
    </row>
    <row r="1201" customFormat="false" ht="15" hidden="false" customHeight="false" outlineLevel="0" collapsed="false">
      <c r="A1201" s="49" t="n">
        <v>13570</v>
      </c>
      <c r="B1201" s="49" t="s">
        <v>189</v>
      </c>
      <c r="C1201" s="63" t="n">
        <v>40643</v>
      </c>
      <c r="D1201" s="63" t="n">
        <v>40643</v>
      </c>
      <c r="E1201" s="49" t="n">
        <v>1</v>
      </c>
      <c r="F1201" s="54" t="n">
        <v>0</v>
      </c>
      <c r="G1201" s="54" t="n">
        <v>0</v>
      </c>
      <c r="H1201" s="54" t="n">
        <v>239.49</v>
      </c>
      <c r="I1201" s="54" t="n">
        <f aca="false">SUM(F1201:H1201)</f>
        <v>239.49</v>
      </c>
      <c r="J1201" s="49" t="n">
        <f aca="false">Calc!$C$5-D1201</f>
        <v>244</v>
      </c>
      <c r="K1201" s="49" t="n">
        <f aca="false">IF(J1201&lt;=Calc!$C$11,4,IF(J1201&lt;=Calc!$C$12,3,IF(J1201&lt;=Calc!$C$13,2,1)))</f>
        <v>2</v>
      </c>
      <c r="L1201" s="49" t="n">
        <f aca="false">1+(E1201&gt;=Calc!$C$16)+(E1201&gt;=Calc!$C$17)+(E1201&gt;=Calc!$C$18)</f>
        <v>1</v>
      </c>
      <c r="M1201" s="49" t="str">
        <f aca="false">IF(AND(K1201=4,L1201&gt;=3),"Champions",IF(AND(K1201=3,L1201&gt;=3),"Loyal",IF(K1201&gt;=3,"Recent / New",IF(L1201&gt;=3,"At Risk","Hibernating / Lost"))))</f>
        <v>Hibernating / Lost</v>
      </c>
      <c r="N1201" s="54" t="n">
        <f aca="false">IF(AND(Calc!$C$2&lt;=2009,Calc!$C$3&gt;=2009),F1201,0)+IF(AND(Calc!$C$2&lt;=2010,Calc!$C$3&gt;=2010),G1201,0)+IF(AND(Calc!$C$2&lt;=2011,Calc!$C$3&gt;=2011),H1201,0)</f>
        <v>239.49</v>
      </c>
      <c r="O1201" s="61" t="n">
        <f aca="false">IF(AND(N1201&gt;0,OR(Calc!$C$4="*",B1201=Calc!$C$4)),N1201+ROW()*0.000000001,0)</f>
        <v>239.490001201</v>
      </c>
    </row>
    <row r="1202" customFormat="false" ht="15" hidden="false" customHeight="false" outlineLevel="0" collapsed="false">
      <c r="A1202" s="49" t="n">
        <v>13571</v>
      </c>
      <c r="B1202" s="49" t="s">
        <v>189</v>
      </c>
      <c r="C1202" s="63" t="n">
        <v>40155</v>
      </c>
      <c r="D1202" s="63" t="n">
        <v>40874</v>
      </c>
      <c r="E1202" s="49" t="n">
        <v>26</v>
      </c>
      <c r="F1202" s="54" t="n">
        <v>111.24</v>
      </c>
      <c r="G1202" s="54" t="n">
        <v>2337.08</v>
      </c>
      <c r="H1202" s="54" t="n">
        <v>2088.94</v>
      </c>
      <c r="I1202" s="54" t="n">
        <f aca="false">SUM(F1202:H1202)</f>
        <v>4537.26</v>
      </c>
      <c r="J1202" s="49" t="n">
        <f aca="false">Calc!$C$5-D1202</f>
        <v>13</v>
      </c>
      <c r="K1202" s="49" t="n">
        <f aca="false">IF(J1202&lt;=Calc!$C$11,4,IF(J1202&lt;=Calc!$C$12,3,IF(J1202&lt;=Calc!$C$13,2,1)))</f>
        <v>4</v>
      </c>
      <c r="L1202" s="49" t="n">
        <f aca="false">1+(E1202&gt;=Calc!$C$16)+(E1202&gt;=Calc!$C$17)+(E1202&gt;=Calc!$C$18)</f>
        <v>4</v>
      </c>
      <c r="M1202" s="49" t="str">
        <f aca="false">IF(AND(K1202=4,L1202&gt;=3),"Champions",IF(AND(K1202=3,L1202&gt;=3),"Loyal",IF(K1202&gt;=3,"Recent / New",IF(L1202&gt;=3,"At Risk","Hibernating / Lost"))))</f>
        <v>Champions</v>
      </c>
      <c r="N1202" s="54" t="n">
        <f aca="false">IF(AND(Calc!$C$2&lt;=2009,Calc!$C$3&gt;=2009),F1202,0)+IF(AND(Calc!$C$2&lt;=2010,Calc!$C$3&gt;=2010),G1202,0)+IF(AND(Calc!$C$2&lt;=2011,Calc!$C$3&gt;=2011),H1202,0)</f>
        <v>4537.26</v>
      </c>
      <c r="O1202" s="61" t="n">
        <f aca="false">IF(AND(N1202&gt;0,OR(Calc!$C$4="*",B1202=Calc!$C$4)),N1202+ROW()*0.000000001,0)</f>
        <v>4537.260001202</v>
      </c>
    </row>
    <row r="1203" customFormat="false" ht="15" hidden="false" customHeight="false" outlineLevel="0" collapsed="false">
      <c r="A1203" s="49" t="n">
        <v>13572</v>
      </c>
      <c r="B1203" s="49" t="s">
        <v>189</v>
      </c>
      <c r="C1203" s="63" t="n">
        <v>40681</v>
      </c>
      <c r="D1203" s="63" t="n">
        <v>40681</v>
      </c>
      <c r="E1203" s="49" t="n">
        <v>1</v>
      </c>
      <c r="F1203" s="54" t="n">
        <v>0</v>
      </c>
      <c r="G1203" s="54" t="n">
        <v>0</v>
      </c>
      <c r="H1203" s="54" t="n">
        <v>1384.25</v>
      </c>
      <c r="I1203" s="54" t="n">
        <f aca="false">SUM(F1203:H1203)</f>
        <v>1384.25</v>
      </c>
      <c r="J1203" s="49" t="n">
        <f aca="false">Calc!$C$5-D1203</f>
        <v>206</v>
      </c>
      <c r="K1203" s="49" t="n">
        <f aca="false">IF(J1203&lt;=Calc!$C$11,4,IF(J1203&lt;=Calc!$C$12,3,IF(J1203&lt;=Calc!$C$13,2,1)))</f>
        <v>2</v>
      </c>
      <c r="L1203" s="49" t="n">
        <f aca="false">1+(E1203&gt;=Calc!$C$16)+(E1203&gt;=Calc!$C$17)+(E1203&gt;=Calc!$C$18)</f>
        <v>1</v>
      </c>
      <c r="M1203" s="49" t="str">
        <f aca="false">IF(AND(K1203=4,L1203&gt;=3),"Champions",IF(AND(K1203=3,L1203&gt;=3),"Loyal",IF(K1203&gt;=3,"Recent / New",IF(L1203&gt;=3,"At Risk","Hibernating / Lost"))))</f>
        <v>Hibernating / Lost</v>
      </c>
      <c r="N1203" s="54" t="n">
        <f aca="false">IF(AND(Calc!$C$2&lt;=2009,Calc!$C$3&gt;=2009),F1203,0)+IF(AND(Calc!$C$2&lt;=2010,Calc!$C$3&gt;=2010),G1203,0)+IF(AND(Calc!$C$2&lt;=2011,Calc!$C$3&gt;=2011),H1203,0)</f>
        <v>1384.25</v>
      </c>
      <c r="O1203" s="61" t="n">
        <f aca="false">IF(AND(N1203&gt;0,OR(Calc!$C$4="*",B1203=Calc!$C$4)),N1203+ROW()*0.000000001,0)</f>
        <v>1384.250001203</v>
      </c>
    </row>
    <row r="1204" customFormat="false" ht="15" hidden="false" customHeight="false" outlineLevel="0" collapsed="false">
      <c r="A1204" s="49" t="n">
        <v>13573</v>
      </c>
      <c r="B1204" s="49" t="s">
        <v>189</v>
      </c>
      <c r="C1204" s="63" t="n">
        <v>40249</v>
      </c>
      <c r="D1204" s="63" t="n">
        <v>40836</v>
      </c>
      <c r="E1204" s="49" t="n">
        <v>6</v>
      </c>
      <c r="F1204" s="54" t="n">
        <v>0</v>
      </c>
      <c r="G1204" s="54" t="n">
        <v>612.82</v>
      </c>
      <c r="H1204" s="54" t="n">
        <v>290.25</v>
      </c>
      <c r="I1204" s="54" t="n">
        <f aca="false">SUM(F1204:H1204)</f>
        <v>903.07</v>
      </c>
      <c r="J1204" s="49" t="n">
        <f aca="false">Calc!$C$5-D1204</f>
        <v>51</v>
      </c>
      <c r="K1204" s="49" t="n">
        <f aca="false">IF(J1204&lt;=Calc!$C$11,4,IF(J1204&lt;=Calc!$C$12,3,IF(J1204&lt;=Calc!$C$13,2,1)))</f>
        <v>3</v>
      </c>
      <c r="L1204" s="49" t="n">
        <f aca="false">1+(E1204&gt;=Calc!$C$16)+(E1204&gt;=Calc!$C$17)+(E1204&gt;=Calc!$C$18)</f>
        <v>3</v>
      </c>
      <c r="M1204" s="49" t="str">
        <f aca="false">IF(AND(K1204=4,L1204&gt;=3),"Champions",IF(AND(K1204=3,L1204&gt;=3),"Loyal",IF(K1204&gt;=3,"Recent / New",IF(L1204&gt;=3,"At Risk","Hibernating / Lost"))))</f>
        <v>Loyal</v>
      </c>
      <c r="N1204" s="54" t="n">
        <f aca="false">IF(AND(Calc!$C$2&lt;=2009,Calc!$C$3&gt;=2009),F1204,0)+IF(AND(Calc!$C$2&lt;=2010,Calc!$C$3&gt;=2010),G1204,0)+IF(AND(Calc!$C$2&lt;=2011,Calc!$C$3&gt;=2011),H1204,0)</f>
        <v>903.07</v>
      </c>
      <c r="O1204" s="61" t="n">
        <f aca="false">IF(AND(N1204&gt;0,OR(Calc!$C$4="*",B1204=Calc!$C$4)),N1204+ROW()*0.000000001,0)</f>
        <v>903.070001204</v>
      </c>
    </row>
    <row r="1205" customFormat="false" ht="15" hidden="false" customHeight="false" outlineLevel="0" collapsed="false">
      <c r="A1205" s="49" t="n">
        <v>13574</v>
      </c>
      <c r="B1205" s="49" t="s">
        <v>189</v>
      </c>
      <c r="C1205" s="63" t="n">
        <v>40475</v>
      </c>
      <c r="D1205" s="63" t="n">
        <v>40475</v>
      </c>
      <c r="E1205" s="49" t="n">
        <v>1</v>
      </c>
      <c r="F1205" s="54" t="n">
        <v>0</v>
      </c>
      <c r="G1205" s="54" t="n">
        <v>404.45</v>
      </c>
      <c r="H1205" s="54" t="n">
        <v>0</v>
      </c>
      <c r="I1205" s="54" t="n">
        <f aca="false">SUM(F1205:H1205)</f>
        <v>404.45</v>
      </c>
      <c r="J1205" s="49" t="n">
        <f aca="false">Calc!$C$5-D1205</f>
        <v>412</v>
      </c>
      <c r="K1205" s="49" t="n">
        <f aca="false">IF(J1205&lt;=Calc!$C$11,4,IF(J1205&lt;=Calc!$C$12,3,IF(J1205&lt;=Calc!$C$13,2,1)))</f>
        <v>1</v>
      </c>
      <c r="L1205" s="49" t="n">
        <f aca="false">1+(E1205&gt;=Calc!$C$16)+(E1205&gt;=Calc!$C$17)+(E1205&gt;=Calc!$C$18)</f>
        <v>1</v>
      </c>
      <c r="M1205" s="49" t="str">
        <f aca="false">IF(AND(K1205=4,L1205&gt;=3),"Champions",IF(AND(K1205=3,L1205&gt;=3),"Loyal",IF(K1205&gt;=3,"Recent / New",IF(L1205&gt;=3,"At Risk","Hibernating / Lost"))))</f>
        <v>Hibernating / Lost</v>
      </c>
      <c r="N1205" s="54" t="n">
        <f aca="false">IF(AND(Calc!$C$2&lt;=2009,Calc!$C$3&gt;=2009),F1205,0)+IF(AND(Calc!$C$2&lt;=2010,Calc!$C$3&gt;=2010),G1205,0)+IF(AND(Calc!$C$2&lt;=2011,Calc!$C$3&gt;=2011),H1205,0)</f>
        <v>404.45</v>
      </c>
      <c r="O1205" s="61" t="n">
        <f aca="false">IF(AND(N1205&gt;0,OR(Calc!$C$4="*",B1205=Calc!$C$4)),N1205+ROW()*0.000000001,0)</f>
        <v>404.450001205</v>
      </c>
    </row>
    <row r="1206" customFormat="false" ht="15" hidden="false" customHeight="false" outlineLevel="0" collapsed="false">
      <c r="A1206" s="49" t="n">
        <v>13575</v>
      </c>
      <c r="B1206" s="49" t="s">
        <v>189</v>
      </c>
      <c r="C1206" s="63" t="n">
        <v>40710</v>
      </c>
      <c r="D1206" s="63" t="n">
        <v>40863</v>
      </c>
      <c r="E1206" s="49" t="n">
        <v>5</v>
      </c>
      <c r="F1206" s="54" t="n">
        <v>0</v>
      </c>
      <c r="G1206" s="54" t="n">
        <v>0</v>
      </c>
      <c r="H1206" s="54" t="n">
        <v>732.07</v>
      </c>
      <c r="I1206" s="54" t="n">
        <f aca="false">SUM(F1206:H1206)</f>
        <v>732.07</v>
      </c>
      <c r="J1206" s="49" t="n">
        <f aca="false">Calc!$C$5-D1206</f>
        <v>24</v>
      </c>
      <c r="K1206" s="49" t="n">
        <f aca="false">IF(J1206&lt;=Calc!$C$11,4,IF(J1206&lt;=Calc!$C$12,3,IF(J1206&lt;=Calc!$C$13,2,1)))</f>
        <v>4</v>
      </c>
      <c r="L1206" s="49" t="n">
        <f aca="false">1+(E1206&gt;=Calc!$C$16)+(E1206&gt;=Calc!$C$17)+(E1206&gt;=Calc!$C$18)</f>
        <v>3</v>
      </c>
      <c r="M1206" s="49" t="str">
        <f aca="false">IF(AND(K1206=4,L1206&gt;=3),"Champions",IF(AND(K1206=3,L1206&gt;=3),"Loyal",IF(K1206&gt;=3,"Recent / New",IF(L1206&gt;=3,"At Risk","Hibernating / Lost"))))</f>
        <v>Champions</v>
      </c>
      <c r="N1206" s="54" t="n">
        <f aca="false">IF(AND(Calc!$C$2&lt;=2009,Calc!$C$3&gt;=2009),F1206,0)+IF(AND(Calc!$C$2&lt;=2010,Calc!$C$3&gt;=2010),G1206,0)+IF(AND(Calc!$C$2&lt;=2011,Calc!$C$3&gt;=2011),H1206,0)</f>
        <v>732.07</v>
      </c>
      <c r="O1206" s="61" t="n">
        <f aca="false">IF(AND(N1206&gt;0,OR(Calc!$C$4="*",B1206=Calc!$C$4)),N1206+ROW()*0.000000001,0)</f>
        <v>732.070001206</v>
      </c>
    </row>
    <row r="1207" customFormat="false" ht="15" hidden="false" customHeight="false" outlineLevel="0" collapsed="false">
      <c r="A1207" s="49" t="n">
        <v>13576</v>
      </c>
      <c r="B1207" s="49" t="s">
        <v>189</v>
      </c>
      <c r="C1207" s="63" t="n">
        <v>40155</v>
      </c>
      <c r="D1207" s="63" t="n">
        <v>40876</v>
      </c>
      <c r="E1207" s="49" t="n">
        <v>28</v>
      </c>
      <c r="F1207" s="54" t="n">
        <v>328.8</v>
      </c>
      <c r="G1207" s="54" t="n">
        <v>4484.05</v>
      </c>
      <c r="H1207" s="54" t="n">
        <v>6354.15</v>
      </c>
      <c r="I1207" s="54" t="n">
        <f aca="false">SUM(F1207:H1207)</f>
        <v>11167</v>
      </c>
      <c r="J1207" s="49" t="n">
        <f aca="false">Calc!$C$5-D1207</f>
        <v>11</v>
      </c>
      <c r="K1207" s="49" t="n">
        <f aca="false">IF(J1207&lt;=Calc!$C$11,4,IF(J1207&lt;=Calc!$C$12,3,IF(J1207&lt;=Calc!$C$13,2,1)))</f>
        <v>4</v>
      </c>
      <c r="L1207" s="49" t="n">
        <f aca="false">1+(E1207&gt;=Calc!$C$16)+(E1207&gt;=Calc!$C$17)+(E1207&gt;=Calc!$C$18)</f>
        <v>4</v>
      </c>
      <c r="M1207" s="49" t="str">
        <f aca="false">IF(AND(K1207=4,L1207&gt;=3),"Champions",IF(AND(K1207=3,L1207&gt;=3),"Loyal",IF(K1207&gt;=3,"Recent / New",IF(L1207&gt;=3,"At Risk","Hibernating / Lost"))))</f>
        <v>Champions</v>
      </c>
      <c r="N1207" s="54" t="n">
        <f aca="false">IF(AND(Calc!$C$2&lt;=2009,Calc!$C$3&gt;=2009),F1207,0)+IF(AND(Calc!$C$2&lt;=2010,Calc!$C$3&gt;=2010),G1207,0)+IF(AND(Calc!$C$2&lt;=2011,Calc!$C$3&gt;=2011),H1207,0)</f>
        <v>11167</v>
      </c>
      <c r="O1207" s="61" t="n">
        <f aca="false">IF(AND(N1207&gt;0,OR(Calc!$C$4="*",B1207=Calc!$C$4)),N1207+ROW()*0.000000001,0)</f>
        <v>11167.000001207</v>
      </c>
    </row>
    <row r="1208" customFormat="false" ht="15" hidden="false" customHeight="false" outlineLevel="0" collapsed="false">
      <c r="A1208" s="49" t="n">
        <v>13577</v>
      </c>
      <c r="B1208" s="49" t="s">
        <v>189</v>
      </c>
      <c r="C1208" s="63" t="n">
        <v>40161</v>
      </c>
      <c r="D1208" s="63" t="n">
        <v>40861</v>
      </c>
      <c r="E1208" s="49" t="n">
        <v>11</v>
      </c>
      <c r="F1208" s="54" t="n">
        <v>286.04</v>
      </c>
      <c r="G1208" s="54" t="n">
        <v>1402.28</v>
      </c>
      <c r="H1208" s="54" t="n">
        <v>1658.3</v>
      </c>
      <c r="I1208" s="54" t="n">
        <f aca="false">SUM(F1208:H1208)</f>
        <v>3346.62</v>
      </c>
      <c r="J1208" s="49" t="n">
        <f aca="false">Calc!$C$5-D1208</f>
        <v>26</v>
      </c>
      <c r="K1208" s="49" t="n">
        <f aca="false">IF(J1208&lt;=Calc!$C$11,4,IF(J1208&lt;=Calc!$C$12,3,IF(J1208&lt;=Calc!$C$13,2,1)))</f>
        <v>4</v>
      </c>
      <c r="L1208" s="49" t="n">
        <f aca="false">1+(E1208&gt;=Calc!$C$16)+(E1208&gt;=Calc!$C$17)+(E1208&gt;=Calc!$C$18)</f>
        <v>4</v>
      </c>
      <c r="M1208" s="49" t="str">
        <f aca="false">IF(AND(K1208=4,L1208&gt;=3),"Champions",IF(AND(K1208=3,L1208&gt;=3),"Loyal",IF(K1208&gt;=3,"Recent / New",IF(L1208&gt;=3,"At Risk","Hibernating / Lost"))))</f>
        <v>Champions</v>
      </c>
      <c r="N1208" s="54" t="n">
        <f aca="false">IF(AND(Calc!$C$2&lt;=2009,Calc!$C$3&gt;=2009),F1208,0)+IF(AND(Calc!$C$2&lt;=2010,Calc!$C$3&gt;=2010),G1208,0)+IF(AND(Calc!$C$2&lt;=2011,Calc!$C$3&gt;=2011),H1208,0)</f>
        <v>3346.62</v>
      </c>
      <c r="O1208" s="61" t="n">
        <f aca="false">IF(AND(N1208&gt;0,OR(Calc!$C$4="*",B1208=Calc!$C$4)),N1208+ROW()*0.000000001,0)</f>
        <v>3346.620001208</v>
      </c>
    </row>
    <row r="1209" customFormat="false" ht="15" hidden="false" customHeight="false" outlineLevel="0" collapsed="false">
      <c r="A1209" s="49" t="n">
        <v>13578</v>
      </c>
      <c r="B1209" s="49" t="s">
        <v>189</v>
      </c>
      <c r="C1209" s="63" t="n">
        <v>40477</v>
      </c>
      <c r="D1209" s="63" t="n">
        <v>40477</v>
      </c>
      <c r="E1209" s="49" t="n">
        <v>1</v>
      </c>
      <c r="F1209" s="54" t="n">
        <v>0</v>
      </c>
      <c r="G1209" s="54" t="n">
        <v>147.66</v>
      </c>
      <c r="H1209" s="54" t="n">
        <v>0</v>
      </c>
      <c r="I1209" s="54" t="n">
        <f aca="false">SUM(F1209:H1209)</f>
        <v>147.66</v>
      </c>
      <c r="J1209" s="49" t="n">
        <f aca="false">Calc!$C$5-D1209</f>
        <v>410</v>
      </c>
      <c r="K1209" s="49" t="n">
        <f aca="false">IF(J1209&lt;=Calc!$C$11,4,IF(J1209&lt;=Calc!$C$12,3,IF(J1209&lt;=Calc!$C$13,2,1)))</f>
        <v>1</v>
      </c>
      <c r="L1209" s="49" t="n">
        <f aca="false">1+(E1209&gt;=Calc!$C$16)+(E1209&gt;=Calc!$C$17)+(E1209&gt;=Calc!$C$18)</f>
        <v>1</v>
      </c>
      <c r="M1209" s="49" t="str">
        <f aca="false">IF(AND(K1209=4,L1209&gt;=3),"Champions",IF(AND(K1209=3,L1209&gt;=3),"Loyal",IF(K1209&gt;=3,"Recent / New",IF(L1209&gt;=3,"At Risk","Hibernating / Lost"))))</f>
        <v>Hibernating / Lost</v>
      </c>
      <c r="N1209" s="54" t="n">
        <f aca="false">IF(AND(Calc!$C$2&lt;=2009,Calc!$C$3&gt;=2009),F1209,0)+IF(AND(Calc!$C$2&lt;=2010,Calc!$C$3&gt;=2010),G1209,0)+IF(AND(Calc!$C$2&lt;=2011,Calc!$C$3&gt;=2011),H1209,0)</f>
        <v>147.66</v>
      </c>
      <c r="O1209" s="61" t="n">
        <f aca="false">IF(AND(N1209&gt;0,OR(Calc!$C$4="*",B1209=Calc!$C$4)),N1209+ROW()*0.000000001,0)</f>
        <v>147.660001209</v>
      </c>
    </row>
    <row r="1210" customFormat="false" ht="15" hidden="false" customHeight="false" outlineLevel="0" collapsed="false">
      <c r="A1210" s="49" t="n">
        <v>13579</v>
      </c>
      <c r="B1210" s="49" t="s">
        <v>189</v>
      </c>
      <c r="C1210" s="63" t="n">
        <v>40227</v>
      </c>
      <c r="D1210" s="63" t="n">
        <v>40872</v>
      </c>
      <c r="E1210" s="49" t="n">
        <v>5</v>
      </c>
      <c r="F1210" s="54" t="n">
        <v>0</v>
      </c>
      <c r="G1210" s="54" t="n">
        <v>1068.8</v>
      </c>
      <c r="H1210" s="54" t="n">
        <v>302.34</v>
      </c>
      <c r="I1210" s="54" t="n">
        <f aca="false">SUM(F1210:H1210)</f>
        <v>1371.14</v>
      </c>
      <c r="J1210" s="49" t="n">
        <f aca="false">Calc!$C$5-D1210</f>
        <v>15</v>
      </c>
      <c r="K1210" s="49" t="n">
        <f aca="false">IF(J1210&lt;=Calc!$C$11,4,IF(J1210&lt;=Calc!$C$12,3,IF(J1210&lt;=Calc!$C$13,2,1)))</f>
        <v>4</v>
      </c>
      <c r="L1210" s="49" t="n">
        <f aca="false">1+(E1210&gt;=Calc!$C$16)+(E1210&gt;=Calc!$C$17)+(E1210&gt;=Calc!$C$18)</f>
        <v>3</v>
      </c>
      <c r="M1210" s="49" t="str">
        <f aca="false">IF(AND(K1210=4,L1210&gt;=3),"Champions",IF(AND(K1210=3,L1210&gt;=3),"Loyal",IF(K1210&gt;=3,"Recent / New",IF(L1210&gt;=3,"At Risk","Hibernating / Lost"))))</f>
        <v>Champions</v>
      </c>
      <c r="N1210" s="54" t="n">
        <f aca="false">IF(AND(Calc!$C$2&lt;=2009,Calc!$C$3&gt;=2009),F1210,0)+IF(AND(Calc!$C$2&lt;=2010,Calc!$C$3&gt;=2010),G1210,0)+IF(AND(Calc!$C$2&lt;=2011,Calc!$C$3&gt;=2011),H1210,0)</f>
        <v>1371.14</v>
      </c>
      <c r="O1210" s="61" t="n">
        <f aca="false">IF(AND(N1210&gt;0,OR(Calc!$C$4="*",B1210=Calc!$C$4)),N1210+ROW()*0.000000001,0)</f>
        <v>1371.14000121</v>
      </c>
    </row>
    <row r="1211" customFormat="false" ht="15" hidden="false" customHeight="false" outlineLevel="0" collapsed="false">
      <c r="A1211" s="49" t="n">
        <v>13580</v>
      </c>
      <c r="B1211" s="49" t="s">
        <v>189</v>
      </c>
      <c r="C1211" s="63" t="n">
        <v>40480</v>
      </c>
      <c r="D1211" s="63" t="n">
        <v>40480</v>
      </c>
      <c r="E1211" s="49" t="n">
        <v>1</v>
      </c>
      <c r="F1211" s="54" t="n">
        <v>0</v>
      </c>
      <c r="G1211" s="54" t="n">
        <v>107.75</v>
      </c>
      <c r="H1211" s="54" t="n">
        <v>0</v>
      </c>
      <c r="I1211" s="54" t="n">
        <f aca="false">SUM(F1211:H1211)</f>
        <v>107.75</v>
      </c>
      <c r="J1211" s="49" t="n">
        <f aca="false">Calc!$C$5-D1211</f>
        <v>407</v>
      </c>
      <c r="K1211" s="49" t="n">
        <f aca="false">IF(J1211&lt;=Calc!$C$11,4,IF(J1211&lt;=Calc!$C$12,3,IF(J1211&lt;=Calc!$C$13,2,1)))</f>
        <v>1</v>
      </c>
      <c r="L1211" s="49" t="n">
        <f aca="false">1+(E1211&gt;=Calc!$C$16)+(E1211&gt;=Calc!$C$17)+(E1211&gt;=Calc!$C$18)</f>
        <v>1</v>
      </c>
      <c r="M1211" s="49" t="str">
        <f aca="false">IF(AND(K1211=4,L1211&gt;=3),"Champions",IF(AND(K1211=3,L1211&gt;=3),"Loyal",IF(K1211&gt;=3,"Recent / New",IF(L1211&gt;=3,"At Risk","Hibernating / Lost"))))</f>
        <v>Hibernating / Lost</v>
      </c>
      <c r="N1211" s="54" t="n">
        <f aca="false">IF(AND(Calc!$C$2&lt;=2009,Calc!$C$3&gt;=2009),F1211,0)+IF(AND(Calc!$C$2&lt;=2010,Calc!$C$3&gt;=2010),G1211,0)+IF(AND(Calc!$C$2&lt;=2011,Calc!$C$3&gt;=2011),H1211,0)</f>
        <v>107.75</v>
      </c>
      <c r="O1211" s="61" t="n">
        <f aca="false">IF(AND(N1211&gt;0,OR(Calc!$C$4="*",B1211=Calc!$C$4)),N1211+ROW()*0.000000001,0)</f>
        <v>107.750001211</v>
      </c>
    </row>
    <row r="1212" customFormat="false" ht="15" hidden="false" customHeight="false" outlineLevel="0" collapsed="false">
      <c r="A1212" s="49" t="n">
        <v>13581</v>
      </c>
      <c r="B1212" s="49" t="s">
        <v>189</v>
      </c>
      <c r="C1212" s="63" t="n">
        <v>40472</v>
      </c>
      <c r="D1212" s="63" t="n">
        <v>40577</v>
      </c>
      <c r="E1212" s="49" t="n">
        <v>2</v>
      </c>
      <c r="F1212" s="54" t="n">
        <v>0</v>
      </c>
      <c r="G1212" s="54" t="n">
        <v>162.53</v>
      </c>
      <c r="H1212" s="54" t="n">
        <v>118</v>
      </c>
      <c r="I1212" s="54" t="n">
        <f aca="false">SUM(F1212:H1212)</f>
        <v>280.53</v>
      </c>
      <c r="J1212" s="49" t="n">
        <f aca="false">Calc!$C$5-D1212</f>
        <v>310</v>
      </c>
      <c r="K1212" s="49" t="n">
        <f aca="false">IF(J1212&lt;=Calc!$C$11,4,IF(J1212&lt;=Calc!$C$12,3,IF(J1212&lt;=Calc!$C$13,2,1)))</f>
        <v>2</v>
      </c>
      <c r="L1212" s="49" t="n">
        <f aca="false">1+(E1212&gt;=Calc!$C$16)+(E1212&gt;=Calc!$C$17)+(E1212&gt;=Calc!$C$18)</f>
        <v>2</v>
      </c>
      <c r="M1212" s="49" t="str">
        <f aca="false">IF(AND(K1212=4,L1212&gt;=3),"Champions",IF(AND(K1212=3,L1212&gt;=3),"Loyal",IF(K1212&gt;=3,"Recent / New",IF(L1212&gt;=3,"At Risk","Hibernating / Lost"))))</f>
        <v>Hibernating / Lost</v>
      </c>
      <c r="N1212" s="54" t="n">
        <f aca="false">IF(AND(Calc!$C$2&lt;=2009,Calc!$C$3&gt;=2009),F1212,0)+IF(AND(Calc!$C$2&lt;=2010,Calc!$C$3&gt;=2010),G1212,0)+IF(AND(Calc!$C$2&lt;=2011,Calc!$C$3&gt;=2011),H1212,0)</f>
        <v>280.53</v>
      </c>
      <c r="O1212" s="61" t="n">
        <f aca="false">IF(AND(N1212&gt;0,OR(Calc!$C$4="*",B1212=Calc!$C$4)),N1212+ROW()*0.000000001,0)</f>
        <v>280.530001212</v>
      </c>
    </row>
    <row r="1213" customFormat="false" ht="15" hidden="false" customHeight="false" outlineLevel="0" collapsed="false">
      <c r="A1213" s="49" t="n">
        <v>13582</v>
      </c>
      <c r="B1213" s="49" t="s">
        <v>189</v>
      </c>
      <c r="C1213" s="63" t="n">
        <v>40269</v>
      </c>
      <c r="D1213" s="63" t="n">
        <v>40497</v>
      </c>
      <c r="E1213" s="49" t="n">
        <v>2</v>
      </c>
      <c r="F1213" s="54" t="n">
        <v>0</v>
      </c>
      <c r="G1213" s="54" t="n">
        <v>241.68</v>
      </c>
      <c r="H1213" s="54" t="n">
        <v>0</v>
      </c>
      <c r="I1213" s="54" t="n">
        <f aca="false">SUM(F1213:H1213)</f>
        <v>241.68</v>
      </c>
      <c r="J1213" s="49" t="n">
        <f aca="false">Calc!$C$5-D1213</f>
        <v>390</v>
      </c>
      <c r="K1213" s="49" t="n">
        <f aca="false">IF(J1213&lt;=Calc!$C$11,4,IF(J1213&lt;=Calc!$C$12,3,IF(J1213&lt;=Calc!$C$13,2,1)))</f>
        <v>1</v>
      </c>
      <c r="L1213" s="49" t="n">
        <f aca="false">1+(E1213&gt;=Calc!$C$16)+(E1213&gt;=Calc!$C$17)+(E1213&gt;=Calc!$C$18)</f>
        <v>2</v>
      </c>
      <c r="M1213" s="49" t="str">
        <f aca="false">IF(AND(K1213=4,L1213&gt;=3),"Champions",IF(AND(K1213=3,L1213&gt;=3),"Loyal",IF(K1213&gt;=3,"Recent / New",IF(L1213&gt;=3,"At Risk","Hibernating / Lost"))))</f>
        <v>Hibernating / Lost</v>
      </c>
      <c r="N1213" s="54" t="n">
        <f aca="false">IF(AND(Calc!$C$2&lt;=2009,Calc!$C$3&gt;=2009),F1213,0)+IF(AND(Calc!$C$2&lt;=2010,Calc!$C$3&gt;=2010),G1213,0)+IF(AND(Calc!$C$2&lt;=2011,Calc!$C$3&gt;=2011),H1213,0)</f>
        <v>241.68</v>
      </c>
      <c r="O1213" s="61" t="n">
        <f aca="false">IF(AND(N1213&gt;0,OR(Calc!$C$4="*",B1213=Calc!$C$4)),N1213+ROW()*0.000000001,0)</f>
        <v>241.680001213</v>
      </c>
    </row>
    <row r="1214" customFormat="false" ht="15" hidden="false" customHeight="false" outlineLevel="0" collapsed="false">
      <c r="A1214" s="49" t="n">
        <v>13583</v>
      </c>
      <c r="B1214" s="49" t="s">
        <v>189</v>
      </c>
      <c r="C1214" s="63" t="n">
        <v>40207</v>
      </c>
      <c r="D1214" s="63" t="n">
        <v>40731</v>
      </c>
      <c r="E1214" s="49" t="n">
        <v>2</v>
      </c>
      <c r="F1214" s="54" t="n">
        <v>0</v>
      </c>
      <c r="G1214" s="54" t="n">
        <v>664</v>
      </c>
      <c r="H1214" s="54" t="n">
        <v>781.03</v>
      </c>
      <c r="I1214" s="54" t="n">
        <f aca="false">SUM(F1214:H1214)</f>
        <v>1445.03</v>
      </c>
      <c r="J1214" s="49" t="n">
        <f aca="false">Calc!$C$5-D1214</f>
        <v>156</v>
      </c>
      <c r="K1214" s="49" t="n">
        <f aca="false">IF(J1214&lt;=Calc!$C$11,4,IF(J1214&lt;=Calc!$C$12,3,IF(J1214&lt;=Calc!$C$13,2,1)))</f>
        <v>2</v>
      </c>
      <c r="L1214" s="49" t="n">
        <f aca="false">1+(E1214&gt;=Calc!$C$16)+(E1214&gt;=Calc!$C$17)+(E1214&gt;=Calc!$C$18)</f>
        <v>2</v>
      </c>
      <c r="M1214" s="49" t="str">
        <f aca="false">IF(AND(K1214=4,L1214&gt;=3),"Champions",IF(AND(K1214=3,L1214&gt;=3),"Loyal",IF(K1214&gt;=3,"Recent / New",IF(L1214&gt;=3,"At Risk","Hibernating / Lost"))))</f>
        <v>Hibernating / Lost</v>
      </c>
      <c r="N1214" s="54" t="n">
        <f aca="false">IF(AND(Calc!$C$2&lt;=2009,Calc!$C$3&gt;=2009),F1214,0)+IF(AND(Calc!$C$2&lt;=2010,Calc!$C$3&gt;=2010),G1214,0)+IF(AND(Calc!$C$2&lt;=2011,Calc!$C$3&gt;=2011),H1214,0)</f>
        <v>1445.03</v>
      </c>
      <c r="O1214" s="61" t="n">
        <f aca="false">IF(AND(N1214&gt;0,OR(Calc!$C$4="*",B1214=Calc!$C$4)),N1214+ROW()*0.000000001,0)</f>
        <v>1445.030001214</v>
      </c>
    </row>
    <row r="1215" customFormat="false" ht="15" hidden="false" customHeight="false" outlineLevel="0" collapsed="false">
      <c r="A1215" s="49" t="n">
        <v>13584</v>
      </c>
      <c r="B1215" s="49" t="s">
        <v>189</v>
      </c>
      <c r="C1215" s="63" t="n">
        <v>40211</v>
      </c>
      <c r="D1215" s="63" t="n">
        <v>40580</v>
      </c>
      <c r="E1215" s="49" t="n">
        <v>3</v>
      </c>
      <c r="F1215" s="54" t="n">
        <v>0</v>
      </c>
      <c r="G1215" s="54" t="n">
        <v>198</v>
      </c>
      <c r="H1215" s="54" t="n">
        <v>142.4</v>
      </c>
      <c r="I1215" s="54" t="n">
        <f aca="false">SUM(F1215:H1215)</f>
        <v>340.4</v>
      </c>
      <c r="J1215" s="49" t="n">
        <f aca="false">Calc!$C$5-D1215</f>
        <v>307</v>
      </c>
      <c r="K1215" s="49" t="n">
        <f aca="false">IF(J1215&lt;=Calc!$C$11,4,IF(J1215&lt;=Calc!$C$12,3,IF(J1215&lt;=Calc!$C$13,2,1)))</f>
        <v>2</v>
      </c>
      <c r="L1215" s="49" t="n">
        <f aca="false">1+(E1215&gt;=Calc!$C$16)+(E1215&gt;=Calc!$C$17)+(E1215&gt;=Calc!$C$18)</f>
        <v>2</v>
      </c>
      <c r="M1215" s="49" t="str">
        <f aca="false">IF(AND(K1215=4,L1215&gt;=3),"Champions",IF(AND(K1215=3,L1215&gt;=3),"Loyal",IF(K1215&gt;=3,"Recent / New",IF(L1215&gt;=3,"At Risk","Hibernating / Lost"))))</f>
        <v>Hibernating / Lost</v>
      </c>
      <c r="N1215" s="54" t="n">
        <f aca="false">IF(AND(Calc!$C$2&lt;=2009,Calc!$C$3&gt;=2009),F1215,0)+IF(AND(Calc!$C$2&lt;=2010,Calc!$C$3&gt;=2010),G1215,0)+IF(AND(Calc!$C$2&lt;=2011,Calc!$C$3&gt;=2011),H1215,0)</f>
        <v>340.4</v>
      </c>
      <c r="O1215" s="61" t="n">
        <f aca="false">IF(AND(N1215&gt;0,OR(Calc!$C$4="*",B1215=Calc!$C$4)),N1215+ROW()*0.000000001,0)</f>
        <v>340.400001215</v>
      </c>
    </row>
    <row r="1216" customFormat="false" ht="15" hidden="false" customHeight="false" outlineLevel="0" collapsed="false">
      <c r="A1216" s="49" t="n">
        <v>13585</v>
      </c>
      <c r="B1216" s="49" t="s">
        <v>189</v>
      </c>
      <c r="C1216" s="63" t="n">
        <v>40148</v>
      </c>
      <c r="D1216" s="63" t="n">
        <v>40356</v>
      </c>
      <c r="E1216" s="49" t="n">
        <v>3</v>
      </c>
      <c r="F1216" s="54" t="n">
        <v>12.75</v>
      </c>
      <c r="G1216" s="54" t="n">
        <v>661.71</v>
      </c>
      <c r="H1216" s="54" t="n">
        <v>0</v>
      </c>
      <c r="I1216" s="54" t="n">
        <f aca="false">SUM(F1216:H1216)</f>
        <v>674.46</v>
      </c>
      <c r="J1216" s="49" t="n">
        <f aca="false">Calc!$C$5-D1216</f>
        <v>531</v>
      </c>
      <c r="K1216" s="49" t="n">
        <f aca="false">IF(J1216&lt;=Calc!$C$11,4,IF(J1216&lt;=Calc!$C$12,3,IF(J1216&lt;=Calc!$C$13,2,1)))</f>
        <v>1</v>
      </c>
      <c r="L1216" s="49" t="n">
        <f aca="false">1+(E1216&gt;=Calc!$C$16)+(E1216&gt;=Calc!$C$17)+(E1216&gt;=Calc!$C$18)</f>
        <v>2</v>
      </c>
      <c r="M1216" s="49" t="str">
        <f aca="false">IF(AND(K1216=4,L1216&gt;=3),"Champions",IF(AND(K1216=3,L1216&gt;=3),"Loyal",IF(K1216&gt;=3,"Recent / New",IF(L1216&gt;=3,"At Risk","Hibernating / Lost"))))</f>
        <v>Hibernating / Lost</v>
      </c>
      <c r="N1216" s="54" t="n">
        <f aca="false">IF(AND(Calc!$C$2&lt;=2009,Calc!$C$3&gt;=2009),F1216,0)+IF(AND(Calc!$C$2&lt;=2010,Calc!$C$3&gt;=2010),G1216,0)+IF(AND(Calc!$C$2&lt;=2011,Calc!$C$3&gt;=2011),H1216,0)</f>
        <v>674.46</v>
      </c>
      <c r="O1216" s="61" t="n">
        <f aca="false">IF(AND(N1216&gt;0,OR(Calc!$C$4="*",B1216=Calc!$C$4)),N1216+ROW()*0.000000001,0)</f>
        <v>674.460001216</v>
      </c>
    </row>
    <row r="1217" customFormat="false" ht="15" hidden="false" customHeight="false" outlineLevel="0" collapsed="false">
      <c r="A1217" s="49" t="n">
        <v>13586</v>
      </c>
      <c r="B1217" s="49" t="s">
        <v>189</v>
      </c>
      <c r="C1217" s="63" t="n">
        <v>40345</v>
      </c>
      <c r="D1217" s="63" t="n">
        <v>40345</v>
      </c>
      <c r="E1217" s="49" t="n">
        <v>1</v>
      </c>
      <c r="F1217" s="54" t="n">
        <v>0</v>
      </c>
      <c r="G1217" s="54" t="n">
        <v>127.28</v>
      </c>
      <c r="H1217" s="54" t="n">
        <v>0</v>
      </c>
      <c r="I1217" s="54" t="n">
        <f aca="false">SUM(F1217:H1217)</f>
        <v>127.28</v>
      </c>
      <c r="J1217" s="49" t="n">
        <f aca="false">Calc!$C$5-D1217</f>
        <v>542</v>
      </c>
      <c r="K1217" s="49" t="n">
        <f aca="false">IF(J1217&lt;=Calc!$C$11,4,IF(J1217&lt;=Calc!$C$12,3,IF(J1217&lt;=Calc!$C$13,2,1)))</f>
        <v>1</v>
      </c>
      <c r="L1217" s="49" t="n">
        <f aca="false">1+(E1217&gt;=Calc!$C$16)+(E1217&gt;=Calc!$C$17)+(E1217&gt;=Calc!$C$18)</f>
        <v>1</v>
      </c>
      <c r="M1217" s="49" t="str">
        <f aca="false">IF(AND(K1217=4,L1217&gt;=3),"Champions",IF(AND(K1217=3,L1217&gt;=3),"Loyal",IF(K1217&gt;=3,"Recent / New",IF(L1217&gt;=3,"At Risk","Hibernating / Lost"))))</f>
        <v>Hibernating / Lost</v>
      </c>
      <c r="N1217" s="54" t="n">
        <f aca="false">IF(AND(Calc!$C$2&lt;=2009,Calc!$C$3&gt;=2009),F1217,0)+IF(AND(Calc!$C$2&lt;=2010,Calc!$C$3&gt;=2010),G1217,0)+IF(AND(Calc!$C$2&lt;=2011,Calc!$C$3&gt;=2011),H1217,0)</f>
        <v>127.28</v>
      </c>
      <c r="O1217" s="61" t="n">
        <f aca="false">IF(AND(N1217&gt;0,OR(Calc!$C$4="*",B1217=Calc!$C$4)),N1217+ROW()*0.000000001,0)</f>
        <v>127.280001217</v>
      </c>
    </row>
    <row r="1218" customFormat="false" ht="15" hidden="false" customHeight="false" outlineLevel="0" collapsed="false">
      <c r="A1218" s="49" t="n">
        <v>13587</v>
      </c>
      <c r="B1218" s="49" t="s">
        <v>189</v>
      </c>
      <c r="C1218" s="63" t="n">
        <v>40223</v>
      </c>
      <c r="D1218" s="63" t="n">
        <v>40823</v>
      </c>
      <c r="E1218" s="49" t="n">
        <v>4</v>
      </c>
      <c r="F1218" s="54" t="n">
        <v>0</v>
      </c>
      <c r="G1218" s="54" t="n">
        <v>961.1</v>
      </c>
      <c r="H1218" s="54" t="n">
        <v>347</v>
      </c>
      <c r="I1218" s="54" t="n">
        <f aca="false">SUM(F1218:H1218)</f>
        <v>1308.1</v>
      </c>
      <c r="J1218" s="49" t="n">
        <f aca="false">Calc!$C$5-D1218</f>
        <v>64</v>
      </c>
      <c r="K1218" s="49" t="n">
        <f aca="false">IF(J1218&lt;=Calc!$C$11,4,IF(J1218&lt;=Calc!$C$12,3,IF(J1218&lt;=Calc!$C$13,2,1)))</f>
        <v>3</v>
      </c>
      <c r="L1218" s="49" t="n">
        <f aca="false">1+(E1218&gt;=Calc!$C$16)+(E1218&gt;=Calc!$C$17)+(E1218&gt;=Calc!$C$18)</f>
        <v>3</v>
      </c>
      <c r="M1218" s="49" t="str">
        <f aca="false">IF(AND(K1218=4,L1218&gt;=3),"Champions",IF(AND(K1218=3,L1218&gt;=3),"Loyal",IF(K1218&gt;=3,"Recent / New",IF(L1218&gt;=3,"At Risk","Hibernating / Lost"))))</f>
        <v>Loyal</v>
      </c>
      <c r="N1218" s="54" t="n">
        <f aca="false">IF(AND(Calc!$C$2&lt;=2009,Calc!$C$3&gt;=2009),F1218,0)+IF(AND(Calc!$C$2&lt;=2010,Calc!$C$3&gt;=2010),G1218,0)+IF(AND(Calc!$C$2&lt;=2011,Calc!$C$3&gt;=2011),H1218,0)</f>
        <v>1308.1</v>
      </c>
      <c r="O1218" s="61" t="n">
        <f aca="false">IF(AND(N1218&gt;0,OR(Calc!$C$4="*",B1218=Calc!$C$4)),N1218+ROW()*0.000000001,0)</f>
        <v>1308.100001218</v>
      </c>
    </row>
    <row r="1219" customFormat="false" ht="15" hidden="false" customHeight="false" outlineLevel="0" collapsed="false">
      <c r="A1219" s="49" t="n">
        <v>13588</v>
      </c>
      <c r="B1219" s="49" t="s">
        <v>189</v>
      </c>
      <c r="C1219" s="63" t="n">
        <v>40631</v>
      </c>
      <c r="D1219" s="63" t="n">
        <v>40871</v>
      </c>
      <c r="E1219" s="49" t="n">
        <v>9</v>
      </c>
      <c r="F1219" s="54" t="n">
        <v>0</v>
      </c>
      <c r="G1219" s="54" t="n">
        <v>0</v>
      </c>
      <c r="H1219" s="54" t="n">
        <v>2449.53</v>
      </c>
      <c r="I1219" s="54" t="n">
        <f aca="false">SUM(F1219:H1219)</f>
        <v>2449.53</v>
      </c>
      <c r="J1219" s="49" t="n">
        <f aca="false">Calc!$C$5-D1219</f>
        <v>16</v>
      </c>
      <c r="K1219" s="49" t="n">
        <f aca="false">IF(J1219&lt;=Calc!$C$11,4,IF(J1219&lt;=Calc!$C$12,3,IF(J1219&lt;=Calc!$C$13,2,1)))</f>
        <v>4</v>
      </c>
      <c r="L1219" s="49" t="n">
        <f aca="false">1+(E1219&gt;=Calc!$C$16)+(E1219&gt;=Calc!$C$17)+(E1219&gt;=Calc!$C$18)</f>
        <v>4</v>
      </c>
      <c r="M1219" s="49" t="str">
        <f aca="false">IF(AND(K1219=4,L1219&gt;=3),"Champions",IF(AND(K1219=3,L1219&gt;=3),"Loyal",IF(K1219&gt;=3,"Recent / New",IF(L1219&gt;=3,"At Risk","Hibernating / Lost"))))</f>
        <v>Champions</v>
      </c>
      <c r="N1219" s="54" t="n">
        <f aca="false">IF(AND(Calc!$C$2&lt;=2009,Calc!$C$3&gt;=2009),F1219,0)+IF(AND(Calc!$C$2&lt;=2010,Calc!$C$3&gt;=2010),G1219,0)+IF(AND(Calc!$C$2&lt;=2011,Calc!$C$3&gt;=2011),H1219,0)</f>
        <v>2449.53</v>
      </c>
      <c r="O1219" s="61" t="n">
        <f aca="false">IF(AND(N1219&gt;0,OR(Calc!$C$4="*",B1219=Calc!$C$4)),N1219+ROW()*0.000000001,0)</f>
        <v>2449.530001219</v>
      </c>
    </row>
    <row r="1220" customFormat="false" ht="15" hidden="false" customHeight="false" outlineLevel="0" collapsed="false">
      <c r="A1220" s="49" t="n">
        <v>13589</v>
      </c>
      <c r="B1220" s="49" t="s">
        <v>189</v>
      </c>
      <c r="C1220" s="63" t="n">
        <v>40153</v>
      </c>
      <c r="D1220" s="63" t="n">
        <v>40872</v>
      </c>
      <c r="E1220" s="49" t="n">
        <v>6</v>
      </c>
      <c r="F1220" s="54" t="n">
        <v>269.15</v>
      </c>
      <c r="G1220" s="54" t="n">
        <v>471.94</v>
      </c>
      <c r="H1220" s="54" t="n">
        <v>379.65</v>
      </c>
      <c r="I1220" s="54" t="n">
        <f aca="false">SUM(F1220:H1220)</f>
        <v>1120.74</v>
      </c>
      <c r="J1220" s="49" t="n">
        <f aca="false">Calc!$C$5-D1220</f>
        <v>15</v>
      </c>
      <c r="K1220" s="49" t="n">
        <f aca="false">IF(J1220&lt;=Calc!$C$11,4,IF(J1220&lt;=Calc!$C$12,3,IF(J1220&lt;=Calc!$C$13,2,1)))</f>
        <v>4</v>
      </c>
      <c r="L1220" s="49" t="n">
        <f aca="false">1+(E1220&gt;=Calc!$C$16)+(E1220&gt;=Calc!$C$17)+(E1220&gt;=Calc!$C$18)</f>
        <v>3</v>
      </c>
      <c r="M1220" s="49" t="str">
        <f aca="false">IF(AND(K1220=4,L1220&gt;=3),"Champions",IF(AND(K1220=3,L1220&gt;=3),"Loyal",IF(K1220&gt;=3,"Recent / New",IF(L1220&gt;=3,"At Risk","Hibernating / Lost"))))</f>
        <v>Champions</v>
      </c>
      <c r="N1220" s="54" t="n">
        <f aca="false">IF(AND(Calc!$C$2&lt;=2009,Calc!$C$3&gt;=2009),F1220,0)+IF(AND(Calc!$C$2&lt;=2010,Calc!$C$3&gt;=2010),G1220,0)+IF(AND(Calc!$C$2&lt;=2011,Calc!$C$3&gt;=2011),H1220,0)</f>
        <v>1120.74</v>
      </c>
      <c r="O1220" s="61" t="n">
        <f aca="false">IF(AND(N1220&gt;0,OR(Calc!$C$4="*",B1220=Calc!$C$4)),N1220+ROW()*0.000000001,0)</f>
        <v>1120.74000122</v>
      </c>
    </row>
    <row r="1221" customFormat="false" ht="15" hidden="false" customHeight="false" outlineLevel="0" collapsed="false">
      <c r="A1221" s="49" t="n">
        <v>13590</v>
      </c>
      <c r="B1221" s="49" t="s">
        <v>189</v>
      </c>
      <c r="C1221" s="63" t="n">
        <v>40148</v>
      </c>
      <c r="D1221" s="63" t="n">
        <v>40875</v>
      </c>
      <c r="E1221" s="49" t="n">
        <v>18</v>
      </c>
      <c r="F1221" s="54" t="n">
        <v>367.28</v>
      </c>
      <c r="G1221" s="54" t="n">
        <v>3941.34</v>
      </c>
      <c r="H1221" s="54" t="n">
        <v>1976.12</v>
      </c>
      <c r="I1221" s="54" t="n">
        <f aca="false">SUM(F1221:H1221)</f>
        <v>6284.74</v>
      </c>
      <c r="J1221" s="49" t="n">
        <f aca="false">Calc!$C$5-D1221</f>
        <v>12</v>
      </c>
      <c r="K1221" s="49" t="n">
        <f aca="false">IF(J1221&lt;=Calc!$C$11,4,IF(J1221&lt;=Calc!$C$12,3,IF(J1221&lt;=Calc!$C$13,2,1)))</f>
        <v>4</v>
      </c>
      <c r="L1221" s="49" t="n">
        <f aca="false">1+(E1221&gt;=Calc!$C$16)+(E1221&gt;=Calc!$C$17)+(E1221&gt;=Calc!$C$18)</f>
        <v>4</v>
      </c>
      <c r="M1221" s="49" t="str">
        <f aca="false">IF(AND(K1221=4,L1221&gt;=3),"Champions",IF(AND(K1221=3,L1221&gt;=3),"Loyal",IF(K1221&gt;=3,"Recent / New",IF(L1221&gt;=3,"At Risk","Hibernating / Lost"))))</f>
        <v>Champions</v>
      </c>
      <c r="N1221" s="54" t="n">
        <f aca="false">IF(AND(Calc!$C$2&lt;=2009,Calc!$C$3&gt;=2009),F1221,0)+IF(AND(Calc!$C$2&lt;=2010,Calc!$C$3&gt;=2010),G1221,0)+IF(AND(Calc!$C$2&lt;=2011,Calc!$C$3&gt;=2011),H1221,0)</f>
        <v>6284.74</v>
      </c>
      <c r="O1221" s="61" t="n">
        <f aca="false">IF(AND(N1221&gt;0,OR(Calc!$C$4="*",B1221=Calc!$C$4)),N1221+ROW()*0.000000001,0)</f>
        <v>6284.740001221</v>
      </c>
    </row>
    <row r="1222" customFormat="false" ht="15" hidden="false" customHeight="false" outlineLevel="0" collapsed="false">
      <c r="A1222" s="49" t="n">
        <v>13591</v>
      </c>
      <c r="B1222" s="49" t="s">
        <v>189</v>
      </c>
      <c r="C1222" s="63" t="n">
        <v>40161</v>
      </c>
      <c r="D1222" s="63" t="n">
        <v>40822</v>
      </c>
      <c r="E1222" s="49" t="n">
        <v>7</v>
      </c>
      <c r="F1222" s="54" t="n">
        <v>53.2</v>
      </c>
      <c r="G1222" s="54" t="n">
        <v>910.86</v>
      </c>
      <c r="H1222" s="54" t="n">
        <v>1117.13</v>
      </c>
      <c r="I1222" s="54" t="n">
        <f aca="false">SUM(F1222:H1222)</f>
        <v>2081.19</v>
      </c>
      <c r="J1222" s="49" t="n">
        <f aca="false">Calc!$C$5-D1222</f>
        <v>65</v>
      </c>
      <c r="K1222" s="49" t="n">
        <f aca="false">IF(J1222&lt;=Calc!$C$11,4,IF(J1222&lt;=Calc!$C$12,3,IF(J1222&lt;=Calc!$C$13,2,1)))</f>
        <v>3</v>
      </c>
      <c r="L1222" s="49" t="n">
        <f aca="false">1+(E1222&gt;=Calc!$C$16)+(E1222&gt;=Calc!$C$17)+(E1222&gt;=Calc!$C$18)</f>
        <v>3</v>
      </c>
      <c r="M1222" s="49" t="str">
        <f aca="false">IF(AND(K1222=4,L1222&gt;=3),"Champions",IF(AND(K1222=3,L1222&gt;=3),"Loyal",IF(K1222&gt;=3,"Recent / New",IF(L1222&gt;=3,"At Risk","Hibernating / Lost"))))</f>
        <v>Loyal</v>
      </c>
      <c r="N1222" s="54" t="n">
        <f aca="false">IF(AND(Calc!$C$2&lt;=2009,Calc!$C$3&gt;=2009),F1222,0)+IF(AND(Calc!$C$2&lt;=2010,Calc!$C$3&gt;=2010),G1222,0)+IF(AND(Calc!$C$2&lt;=2011,Calc!$C$3&gt;=2011),H1222,0)</f>
        <v>2081.19</v>
      </c>
      <c r="O1222" s="61" t="n">
        <f aca="false">IF(AND(N1222&gt;0,OR(Calc!$C$4="*",B1222=Calc!$C$4)),N1222+ROW()*0.000000001,0)</f>
        <v>2081.190001222</v>
      </c>
    </row>
    <row r="1223" customFormat="false" ht="15" hidden="false" customHeight="false" outlineLevel="0" collapsed="false">
      <c r="A1223" s="49" t="n">
        <v>13592</v>
      </c>
      <c r="B1223" s="49" t="s">
        <v>189</v>
      </c>
      <c r="C1223" s="63" t="n">
        <v>40622</v>
      </c>
      <c r="D1223" s="63" t="n">
        <v>40851</v>
      </c>
      <c r="E1223" s="49" t="n">
        <v>4</v>
      </c>
      <c r="F1223" s="54" t="n">
        <v>0</v>
      </c>
      <c r="G1223" s="54" t="n">
        <v>0</v>
      </c>
      <c r="H1223" s="54" t="n">
        <v>247.96</v>
      </c>
      <c r="I1223" s="54" t="n">
        <f aca="false">SUM(F1223:H1223)</f>
        <v>247.96</v>
      </c>
      <c r="J1223" s="49" t="n">
        <f aca="false">Calc!$C$5-D1223</f>
        <v>36</v>
      </c>
      <c r="K1223" s="49" t="n">
        <f aca="false">IF(J1223&lt;=Calc!$C$11,4,IF(J1223&lt;=Calc!$C$12,3,IF(J1223&lt;=Calc!$C$13,2,1)))</f>
        <v>3</v>
      </c>
      <c r="L1223" s="49" t="n">
        <f aca="false">1+(E1223&gt;=Calc!$C$16)+(E1223&gt;=Calc!$C$17)+(E1223&gt;=Calc!$C$18)</f>
        <v>3</v>
      </c>
      <c r="M1223" s="49" t="str">
        <f aca="false">IF(AND(K1223=4,L1223&gt;=3),"Champions",IF(AND(K1223=3,L1223&gt;=3),"Loyal",IF(K1223&gt;=3,"Recent / New",IF(L1223&gt;=3,"At Risk","Hibernating / Lost"))))</f>
        <v>Loyal</v>
      </c>
      <c r="N1223" s="54" t="n">
        <f aca="false">IF(AND(Calc!$C$2&lt;=2009,Calc!$C$3&gt;=2009),F1223,0)+IF(AND(Calc!$C$2&lt;=2010,Calc!$C$3&gt;=2010),G1223,0)+IF(AND(Calc!$C$2&lt;=2011,Calc!$C$3&gt;=2011),H1223,0)</f>
        <v>247.96</v>
      </c>
      <c r="O1223" s="61" t="n">
        <f aca="false">IF(AND(N1223&gt;0,OR(Calc!$C$4="*",B1223=Calc!$C$4)),N1223+ROW()*0.000000001,0)</f>
        <v>247.960001223</v>
      </c>
    </row>
    <row r="1224" customFormat="false" ht="15" hidden="false" customHeight="false" outlineLevel="0" collapsed="false">
      <c r="A1224" s="49" t="n">
        <v>13593</v>
      </c>
      <c r="B1224" s="49" t="s">
        <v>189</v>
      </c>
      <c r="C1224" s="63" t="n">
        <v>40239</v>
      </c>
      <c r="D1224" s="63" t="n">
        <v>40778</v>
      </c>
      <c r="E1224" s="49" t="n">
        <v>14</v>
      </c>
      <c r="F1224" s="54" t="n">
        <v>0</v>
      </c>
      <c r="G1224" s="54" t="n">
        <v>3479.73</v>
      </c>
      <c r="H1224" s="54" t="n">
        <v>1965.08</v>
      </c>
      <c r="I1224" s="54" t="n">
        <f aca="false">SUM(F1224:H1224)</f>
        <v>5444.81</v>
      </c>
      <c r="J1224" s="49" t="n">
        <f aca="false">Calc!$C$5-D1224</f>
        <v>109</v>
      </c>
      <c r="K1224" s="49" t="n">
        <f aca="false">IF(J1224&lt;=Calc!$C$11,4,IF(J1224&lt;=Calc!$C$12,3,IF(J1224&lt;=Calc!$C$13,2,1)))</f>
        <v>2</v>
      </c>
      <c r="L1224" s="49" t="n">
        <f aca="false">1+(E1224&gt;=Calc!$C$16)+(E1224&gt;=Calc!$C$17)+(E1224&gt;=Calc!$C$18)</f>
        <v>4</v>
      </c>
      <c r="M1224" s="49" t="str">
        <f aca="false">IF(AND(K1224=4,L1224&gt;=3),"Champions",IF(AND(K1224=3,L1224&gt;=3),"Loyal",IF(K1224&gt;=3,"Recent / New",IF(L1224&gt;=3,"At Risk","Hibernating / Lost"))))</f>
        <v>At Risk</v>
      </c>
      <c r="N1224" s="54" t="n">
        <f aca="false">IF(AND(Calc!$C$2&lt;=2009,Calc!$C$3&gt;=2009),F1224,0)+IF(AND(Calc!$C$2&lt;=2010,Calc!$C$3&gt;=2010),G1224,0)+IF(AND(Calc!$C$2&lt;=2011,Calc!$C$3&gt;=2011),H1224,0)</f>
        <v>5444.81</v>
      </c>
      <c r="O1224" s="61" t="n">
        <f aca="false">IF(AND(N1224&gt;0,OR(Calc!$C$4="*",B1224=Calc!$C$4)),N1224+ROW()*0.000000001,0)</f>
        <v>5444.810001224</v>
      </c>
    </row>
    <row r="1225" customFormat="false" ht="15" hidden="false" customHeight="false" outlineLevel="0" collapsed="false">
      <c r="A1225" s="49" t="n">
        <v>13594</v>
      </c>
      <c r="B1225" s="49" t="s">
        <v>189</v>
      </c>
      <c r="C1225" s="63" t="n">
        <v>40401</v>
      </c>
      <c r="D1225" s="63" t="n">
        <v>40834</v>
      </c>
      <c r="E1225" s="49" t="n">
        <v>2</v>
      </c>
      <c r="F1225" s="54" t="n">
        <v>0</v>
      </c>
      <c r="G1225" s="54" t="n">
        <v>111.45</v>
      </c>
      <c r="H1225" s="54" t="n">
        <v>396.97</v>
      </c>
      <c r="I1225" s="54" t="n">
        <f aca="false">SUM(F1225:H1225)</f>
        <v>508.42</v>
      </c>
      <c r="J1225" s="49" t="n">
        <f aca="false">Calc!$C$5-D1225</f>
        <v>53</v>
      </c>
      <c r="K1225" s="49" t="n">
        <f aca="false">IF(J1225&lt;=Calc!$C$11,4,IF(J1225&lt;=Calc!$C$12,3,IF(J1225&lt;=Calc!$C$13,2,1)))</f>
        <v>3</v>
      </c>
      <c r="L1225" s="49" t="n">
        <f aca="false">1+(E1225&gt;=Calc!$C$16)+(E1225&gt;=Calc!$C$17)+(E1225&gt;=Calc!$C$18)</f>
        <v>2</v>
      </c>
      <c r="M1225" s="49" t="str">
        <f aca="false">IF(AND(K1225=4,L1225&gt;=3),"Champions",IF(AND(K1225=3,L1225&gt;=3),"Loyal",IF(K1225&gt;=3,"Recent / New",IF(L1225&gt;=3,"At Risk","Hibernating / Lost"))))</f>
        <v>Recent / New</v>
      </c>
      <c r="N1225" s="54" t="n">
        <f aca="false">IF(AND(Calc!$C$2&lt;=2009,Calc!$C$3&gt;=2009),F1225,0)+IF(AND(Calc!$C$2&lt;=2010,Calc!$C$3&gt;=2010),G1225,0)+IF(AND(Calc!$C$2&lt;=2011,Calc!$C$3&gt;=2011),H1225,0)</f>
        <v>508.42</v>
      </c>
      <c r="O1225" s="61" t="n">
        <f aca="false">IF(AND(N1225&gt;0,OR(Calc!$C$4="*",B1225=Calc!$C$4)),N1225+ROW()*0.000000001,0)</f>
        <v>508.420001225</v>
      </c>
    </row>
    <row r="1226" customFormat="false" ht="15" hidden="false" customHeight="false" outlineLevel="0" collapsed="false">
      <c r="A1226" s="49" t="n">
        <v>13595</v>
      </c>
      <c r="B1226" s="49" t="s">
        <v>189</v>
      </c>
      <c r="C1226" s="63" t="n">
        <v>40240</v>
      </c>
      <c r="D1226" s="63" t="n">
        <v>40370</v>
      </c>
      <c r="E1226" s="49" t="n">
        <v>3</v>
      </c>
      <c r="F1226" s="54" t="n">
        <v>0</v>
      </c>
      <c r="G1226" s="54" t="n">
        <v>784.48</v>
      </c>
      <c r="H1226" s="54" t="n">
        <v>0</v>
      </c>
      <c r="I1226" s="54" t="n">
        <f aca="false">SUM(F1226:H1226)</f>
        <v>784.48</v>
      </c>
      <c r="J1226" s="49" t="n">
        <f aca="false">Calc!$C$5-D1226</f>
        <v>517</v>
      </c>
      <c r="K1226" s="49" t="n">
        <f aca="false">IF(J1226&lt;=Calc!$C$11,4,IF(J1226&lt;=Calc!$C$12,3,IF(J1226&lt;=Calc!$C$13,2,1)))</f>
        <v>1</v>
      </c>
      <c r="L1226" s="49" t="n">
        <f aca="false">1+(E1226&gt;=Calc!$C$16)+(E1226&gt;=Calc!$C$17)+(E1226&gt;=Calc!$C$18)</f>
        <v>2</v>
      </c>
      <c r="M1226" s="49" t="str">
        <f aca="false">IF(AND(K1226=4,L1226&gt;=3),"Champions",IF(AND(K1226=3,L1226&gt;=3),"Loyal",IF(K1226&gt;=3,"Recent / New",IF(L1226&gt;=3,"At Risk","Hibernating / Lost"))))</f>
        <v>Hibernating / Lost</v>
      </c>
      <c r="N1226" s="54" t="n">
        <f aca="false">IF(AND(Calc!$C$2&lt;=2009,Calc!$C$3&gt;=2009),F1226,0)+IF(AND(Calc!$C$2&lt;=2010,Calc!$C$3&gt;=2010),G1226,0)+IF(AND(Calc!$C$2&lt;=2011,Calc!$C$3&gt;=2011),H1226,0)</f>
        <v>784.48</v>
      </c>
      <c r="O1226" s="61" t="n">
        <f aca="false">IF(AND(N1226&gt;0,OR(Calc!$C$4="*",B1226=Calc!$C$4)),N1226+ROW()*0.000000001,0)</f>
        <v>784.480001226</v>
      </c>
    </row>
    <row r="1227" customFormat="false" ht="15" hidden="false" customHeight="false" outlineLevel="0" collapsed="false">
      <c r="A1227" s="49" t="n">
        <v>13596</v>
      </c>
      <c r="B1227" s="49" t="s">
        <v>189</v>
      </c>
      <c r="C1227" s="63" t="n">
        <v>40874</v>
      </c>
      <c r="D1227" s="63" t="n">
        <v>40881</v>
      </c>
      <c r="E1227" s="49" t="n">
        <v>2</v>
      </c>
      <c r="F1227" s="54" t="n">
        <v>0</v>
      </c>
      <c r="G1227" s="54" t="n">
        <v>0</v>
      </c>
      <c r="H1227" s="54" t="n">
        <v>664.11</v>
      </c>
      <c r="I1227" s="54" t="n">
        <f aca="false">SUM(F1227:H1227)</f>
        <v>664.11</v>
      </c>
      <c r="J1227" s="49" t="n">
        <f aca="false">Calc!$C$5-D1227</f>
        <v>6</v>
      </c>
      <c r="K1227" s="49" t="n">
        <f aca="false">IF(J1227&lt;=Calc!$C$11,4,IF(J1227&lt;=Calc!$C$12,3,IF(J1227&lt;=Calc!$C$13,2,1)))</f>
        <v>4</v>
      </c>
      <c r="L1227" s="49" t="n">
        <f aca="false">1+(E1227&gt;=Calc!$C$16)+(E1227&gt;=Calc!$C$17)+(E1227&gt;=Calc!$C$18)</f>
        <v>2</v>
      </c>
      <c r="M1227" s="49" t="str">
        <f aca="false">IF(AND(K1227=4,L1227&gt;=3),"Champions",IF(AND(K1227=3,L1227&gt;=3),"Loyal",IF(K1227&gt;=3,"Recent / New",IF(L1227&gt;=3,"At Risk","Hibernating / Lost"))))</f>
        <v>Recent / New</v>
      </c>
      <c r="N1227" s="54" t="n">
        <f aca="false">IF(AND(Calc!$C$2&lt;=2009,Calc!$C$3&gt;=2009),F1227,0)+IF(AND(Calc!$C$2&lt;=2010,Calc!$C$3&gt;=2010),G1227,0)+IF(AND(Calc!$C$2&lt;=2011,Calc!$C$3&gt;=2011),H1227,0)</f>
        <v>664.11</v>
      </c>
      <c r="O1227" s="61" t="n">
        <f aca="false">IF(AND(N1227&gt;0,OR(Calc!$C$4="*",B1227=Calc!$C$4)),N1227+ROW()*0.000000001,0)</f>
        <v>664.110001227</v>
      </c>
    </row>
    <row r="1228" customFormat="false" ht="15" hidden="false" customHeight="false" outlineLevel="0" collapsed="false">
      <c r="A1228" s="49" t="n">
        <v>13597</v>
      </c>
      <c r="B1228" s="49" t="s">
        <v>189</v>
      </c>
      <c r="C1228" s="63" t="n">
        <v>40484</v>
      </c>
      <c r="D1228" s="63" t="n">
        <v>40486</v>
      </c>
      <c r="E1228" s="49" t="n">
        <v>2</v>
      </c>
      <c r="F1228" s="54" t="n">
        <v>0</v>
      </c>
      <c r="G1228" s="54" t="n">
        <v>377.21</v>
      </c>
      <c r="H1228" s="54" t="n">
        <v>0</v>
      </c>
      <c r="I1228" s="54" t="n">
        <f aca="false">SUM(F1228:H1228)</f>
        <v>377.21</v>
      </c>
      <c r="J1228" s="49" t="n">
        <f aca="false">Calc!$C$5-D1228</f>
        <v>401</v>
      </c>
      <c r="K1228" s="49" t="n">
        <f aca="false">IF(J1228&lt;=Calc!$C$11,4,IF(J1228&lt;=Calc!$C$12,3,IF(J1228&lt;=Calc!$C$13,2,1)))</f>
        <v>1</v>
      </c>
      <c r="L1228" s="49" t="n">
        <f aca="false">1+(E1228&gt;=Calc!$C$16)+(E1228&gt;=Calc!$C$17)+(E1228&gt;=Calc!$C$18)</f>
        <v>2</v>
      </c>
      <c r="M1228" s="49" t="str">
        <f aca="false">IF(AND(K1228=4,L1228&gt;=3),"Champions",IF(AND(K1228=3,L1228&gt;=3),"Loyal",IF(K1228&gt;=3,"Recent / New",IF(L1228&gt;=3,"At Risk","Hibernating / Lost"))))</f>
        <v>Hibernating / Lost</v>
      </c>
      <c r="N1228" s="54" t="n">
        <f aca="false">IF(AND(Calc!$C$2&lt;=2009,Calc!$C$3&gt;=2009),F1228,0)+IF(AND(Calc!$C$2&lt;=2010,Calc!$C$3&gt;=2010),G1228,0)+IF(AND(Calc!$C$2&lt;=2011,Calc!$C$3&gt;=2011),H1228,0)</f>
        <v>377.21</v>
      </c>
      <c r="O1228" s="61" t="n">
        <f aca="false">IF(AND(N1228&gt;0,OR(Calc!$C$4="*",B1228=Calc!$C$4)),N1228+ROW()*0.000000001,0)</f>
        <v>377.210001228</v>
      </c>
    </row>
    <row r="1229" customFormat="false" ht="15" hidden="false" customHeight="false" outlineLevel="0" collapsed="false">
      <c r="A1229" s="49" t="n">
        <v>13598</v>
      </c>
      <c r="B1229" s="49" t="s">
        <v>189</v>
      </c>
      <c r="C1229" s="63" t="n">
        <v>40235</v>
      </c>
      <c r="D1229" s="63" t="n">
        <v>40839</v>
      </c>
      <c r="E1229" s="49" t="n">
        <v>5</v>
      </c>
      <c r="F1229" s="54" t="n">
        <v>0</v>
      </c>
      <c r="G1229" s="54" t="n">
        <v>601.92</v>
      </c>
      <c r="H1229" s="54" t="n">
        <v>147.29</v>
      </c>
      <c r="I1229" s="54" t="n">
        <f aca="false">SUM(F1229:H1229)</f>
        <v>749.21</v>
      </c>
      <c r="J1229" s="49" t="n">
        <f aca="false">Calc!$C$5-D1229</f>
        <v>48</v>
      </c>
      <c r="K1229" s="49" t="n">
        <f aca="false">IF(J1229&lt;=Calc!$C$11,4,IF(J1229&lt;=Calc!$C$12,3,IF(J1229&lt;=Calc!$C$13,2,1)))</f>
        <v>3</v>
      </c>
      <c r="L1229" s="49" t="n">
        <f aca="false">1+(E1229&gt;=Calc!$C$16)+(E1229&gt;=Calc!$C$17)+(E1229&gt;=Calc!$C$18)</f>
        <v>3</v>
      </c>
      <c r="M1229" s="49" t="str">
        <f aca="false">IF(AND(K1229=4,L1229&gt;=3),"Champions",IF(AND(K1229=3,L1229&gt;=3),"Loyal",IF(K1229&gt;=3,"Recent / New",IF(L1229&gt;=3,"At Risk","Hibernating / Lost"))))</f>
        <v>Loyal</v>
      </c>
      <c r="N1229" s="54" t="n">
        <f aca="false">IF(AND(Calc!$C$2&lt;=2009,Calc!$C$3&gt;=2009),F1229,0)+IF(AND(Calc!$C$2&lt;=2010,Calc!$C$3&gt;=2010),G1229,0)+IF(AND(Calc!$C$2&lt;=2011,Calc!$C$3&gt;=2011),H1229,0)</f>
        <v>749.21</v>
      </c>
      <c r="O1229" s="61" t="n">
        <f aca="false">IF(AND(N1229&gt;0,OR(Calc!$C$4="*",B1229=Calc!$C$4)),N1229+ROW()*0.000000001,0)</f>
        <v>749.210001229</v>
      </c>
    </row>
    <row r="1230" customFormat="false" ht="15" hidden="false" customHeight="false" outlineLevel="0" collapsed="false">
      <c r="A1230" s="49" t="n">
        <v>13599</v>
      </c>
      <c r="B1230" s="49" t="s">
        <v>189</v>
      </c>
      <c r="C1230" s="63" t="n">
        <v>40148</v>
      </c>
      <c r="D1230" s="63" t="n">
        <v>40885</v>
      </c>
      <c r="E1230" s="49" t="n">
        <v>33</v>
      </c>
      <c r="F1230" s="54" t="n">
        <v>965.69</v>
      </c>
      <c r="G1230" s="54" t="n">
        <v>3782.91</v>
      </c>
      <c r="H1230" s="54" t="n">
        <v>4686.87</v>
      </c>
      <c r="I1230" s="54" t="n">
        <f aca="false">SUM(F1230:H1230)</f>
        <v>9435.47</v>
      </c>
      <c r="J1230" s="49" t="n">
        <f aca="false">Calc!$C$5-D1230</f>
        <v>2</v>
      </c>
      <c r="K1230" s="49" t="n">
        <f aca="false">IF(J1230&lt;=Calc!$C$11,4,IF(J1230&lt;=Calc!$C$12,3,IF(J1230&lt;=Calc!$C$13,2,1)))</f>
        <v>4</v>
      </c>
      <c r="L1230" s="49" t="n">
        <f aca="false">1+(E1230&gt;=Calc!$C$16)+(E1230&gt;=Calc!$C$17)+(E1230&gt;=Calc!$C$18)</f>
        <v>4</v>
      </c>
      <c r="M1230" s="49" t="str">
        <f aca="false">IF(AND(K1230=4,L1230&gt;=3),"Champions",IF(AND(K1230=3,L1230&gt;=3),"Loyal",IF(K1230&gt;=3,"Recent / New",IF(L1230&gt;=3,"At Risk","Hibernating / Lost"))))</f>
        <v>Champions</v>
      </c>
      <c r="N1230" s="54" t="n">
        <f aca="false">IF(AND(Calc!$C$2&lt;=2009,Calc!$C$3&gt;=2009),F1230,0)+IF(AND(Calc!$C$2&lt;=2010,Calc!$C$3&gt;=2010),G1230,0)+IF(AND(Calc!$C$2&lt;=2011,Calc!$C$3&gt;=2011),H1230,0)</f>
        <v>9435.47</v>
      </c>
      <c r="O1230" s="61" t="n">
        <f aca="false">IF(AND(N1230&gt;0,OR(Calc!$C$4="*",B1230=Calc!$C$4)),N1230+ROW()*0.000000001,0)</f>
        <v>9435.47000123</v>
      </c>
    </row>
    <row r="1231" customFormat="false" ht="15" hidden="false" customHeight="false" outlineLevel="0" collapsed="false">
      <c r="A1231" s="49" t="n">
        <v>13600</v>
      </c>
      <c r="B1231" s="49" t="s">
        <v>189</v>
      </c>
      <c r="C1231" s="63" t="n">
        <v>40252</v>
      </c>
      <c r="D1231" s="63" t="n">
        <v>40574</v>
      </c>
      <c r="E1231" s="49" t="n">
        <v>2</v>
      </c>
      <c r="F1231" s="54" t="n">
        <v>0</v>
      </c>
      <c r="G1231" s="54" t="n">
        <v>298.9</v>
      </c>
      <c r="H1231" s="54" t="n">
        <v>219.52</v>
      </c>
      <c r="I1231" s="54" t="n">
        <f aca="false">SUM(F1231:H1231)</f>
        <v>518.42</v>
      </c>
      <c r="J1231" s="49" t="n">
        <f aca="false">Calc!$C$5-D1231</f>
        <v>313</v>
      </c>
      <c r="K1231" s="49" t="n">
        <f aca="false">IF(J1231&lt;=Calc!$C$11,4,IF(J1231&lt;=Calc!$C$12,3,IF(J1231&lt;=Calc!$C$13,2,1)))</f>
        <v>2</v>
      </c>
      <c r="L1231" s="49" t="n">
        <f aca="false">1+(E1231&gt;=Calc!$C$16)+(E1231&gt;=Calc!$C$17)+(E1231&gt;=Calc!$C$18)</f>
        <v>2</v>
      </c>
      <c r="M1231" s="49" t="str">
        <f aca="false">IF(AND(K1231=4,L1231&gt;=3),"Champions",IF(AND(K1231=3,L1231&gt;=3),"Loyal",IF(K1231&gt;=3,"Recent / New",IF(L1231&gt;=3,"At Risk","Hibernating / Lost"))))</f>
        <v>Hibernating / Lost</v>
      </c>
      <c r="N1231" s="54" t="n">
        <f aca="false">IF(AND(Calc!$C$2&lt;=2009,Calc!$C$3&gt;=2009),F1231,0)+IF(AND(Calc!$C$2&lt;=2010,Calc!$C$3&gt;=2010),G1231,0)+IF(AND(Calc!$C$2&lt;=2011,Calc!$C$3&gt;=2011),H1231,0)</f>
        <v>518.42</v>
      </c>
      <c r="O1231" s="61" t="n">
        <f aca="false">IF(AND(N1231&gt;0,OR(Calc!$C$4="*",B1231=Calc!$C$4)),N1231+ROW()*0.000000001,0)</f>
        <v>518.420001231</v>
      </c>
    </row>
    <row r="1232" customFormat="false" ht="15" hidden="false" customHeight="false" outlineLevel="0" collapsed="false">
      <c r="A1232" s="49" t="n">
        <v>13601</v>
      </c>
      <c r="B1232" s="49" t="s">
        <v>189</v>
      </c>
      <c r="C1232" s="63" t="n">
        <v>40340</v>
      </c>
      <c r="D1232" s="63" t="n">
        <v>40841</v>
      </c>
      <c r="E1232" s="49" t="n">
        <v>4</v>
      </c>
      <c r="F1232" s="54" t="n">
        <v>0</v>
      </c>
      <c r="G1232" s="54" t="n">
        <v>466.67</v>
      </c>
      <c r="H1232" s="54" t="n">
        <v>693.32</v>
      </c>
      <c r="I1232" s="54" t="n">
        <f aca="false">SUM(F1232:H1232)</f>
        <v>1159.99</v>
      </c>
      <c r="J1232" s="49" t="n">
        <f aca="false">Calc!$C$5-D1232</f>
        <v>46</v>
      </c>
      <c r="K1232" s="49" t="n">
        <f aca="false">IF(J1232&lt;=Calc!$C$11,4,IF(J1232&lt;=Calc!$C$12,3,IF(J1232&lt;=Calc!$C$13,2,1)))</f>
        <v>3</v>
      </c>
      <c r="L1232" s="49" t="n">
        <f aca="false">1+(E1232&gt;=Calc!$C$16)+(E1232&gt;=Calc!$C$17)+(E1232&gt;=Calc!$C$18)</f>
        <v>3</v>
      </c>
      <c r="M1232" s="49" t="str">
        <f aca="false">IF(AND(K1232=4,L1232&gt;=3),"Champions",IF(AND(K1232=3,L1232&gt;=3),"Loyal",IF(K1232&gt;=3,"Recent / New",IF(L1232&gt;=3,"At Risk","Hibernating / Lost"))))</f>
        <v>Loyal</v>
      </c>
      <c r="N1232" s="54" t="n">
        <f aca="false">IF(AND(Calc!$C$2&lt;=2009,Calc!$C$3&gt;=2009),F1232,0)+IF(AND(Calc!$C$2&lt;=2010,Calc!$C$3&gt;=2010),G1232,0)+IF(AND(Calc!$C$2&lt;=2011,Calc!$C$3&gt;=2011),H1232,0)</f>
        <v>1159.99</v>
      </c>
      <c r="O1232" s="61" t="n">
        <f aca="false">IF(AND(N1232&gt;0,OR(Calc!$C$4="*",B1232=Calc!$C$4)),N1232+ROW()*0.000000001,0)</f>
        <v>1159.990001232</v>
      </c>
    </row>
    <row r="1233" customFormat="false" ht="15" hidden="false" customHeight="false" outlineLevel="0" collapsed="false">
      <c r="A1233" s="49" t="n">
        <v>13602</v>
      </c>
      <c r="B1233" s="49" t="s">
        <v>189</v>
      </c>
      <c r="C1233" s="63" t="n">
        <v>40326</v>
      </c>
      <c r="D1233" s="63" t="n">
        <v>40822</v>
      </c>
      <c r="E1233" s="49" t="n">
        <v>4</v>
      </c>
      <c r="F1233" s="54" t="n">
        <v>0</v>
      </c>
      <c r="G1233" s="54" t="n">
        <v>596.28</v>
      </c>
      <c r="H1233" s="54" t="n">
        <v>428.89</v>
      </c>
      <c r="I1233" s="54" t="n">
        <f aca="false">SUM(F1233:H1233)</f>
        <v>1025.17</v>
      </c>
      <c r="J1233" s="49" t="n">
        <f aca="false">Calc!$C$5-D1233</f>
        <v>65</v>
      </c>
      <c r="K1233" s="49" t="n">
        <f aca="false">IF(J1233&lt;=Calc!$C$11,4,IF(J1233&lt;=Calc!$C$12,3,IF(J1233&lt;=Calc!$C$13,2,1)))</f>
        <v>3</v>
      </c>
      <c r="L1233" s="49" t="n">
        <f aca="false">1+(E1233&gt;=Calc!$C$16)+(E1233&gt;=Calc!$C$17)+(E1233&gt;=Calc!$C$18)</f>
        <v>3</v>
      </c>
      <c r="M1233" s="49" t="str">
        <f aca="false">IF(AND(K1233=4,L1233&gt;=3),"Champions",IF(AND(K1233=3,L1233&gt;=3),"Loyal",IF(K1233&gt;=3,"Recent / New",IF(L1233&gt;=3,"At Risk","Hibernating / Lost"))))</f>
        <v>Loyal</v>
      </c>
      <c r="N1233" s="54" t="n">
        <f aca="false">IF(AND(Calc!$C$2&lt;=2009,Calc!$C$3&gt;=2009),F1233,0)+IF(AND(Calc!$C$2&lt;=2010,Calc!$C$3&gt;=2010),G1233,0)+IF(AND(Calc!$C$2&lt;=2011,Calc!$C$3&gt;=2011),H1233,0)</f>
        <v>1025.17</v>
      </c>
      <c r="O1233" s="61" t="n">
        <f aca="false">IF(AND(N1233&gt;0,OR(Calc!$C$4="*",B1233=Calc!$C$4)),N1233+ROW()*0.000000001,0)</f>
        <v>1025.170001233</v>
      </c>
    </row>
    <row r="1234" customFormat="false" ht="15" hidden="false" customHeight="false" outlineLevel="0" collapsed="false">
      <c r="A1234" s="49" t="n">
        <v>13603</v>
      </c>
      <c r="B1234" s="49" t="s">
        <v>189</v>
      </c>
      <c r="C1234" s="63" t="n">
        <v>40860</v>
      </c>
      <c r="D1234" s="63" t="n">
        <v>40860</v>
      </c>
      <c r="E1234" s="49" t="n">
        <v>1</v>
      </c>
      <c r="F1234" s="54" t="n">
        <v>0</v>
      </c>
      <c r="G1234" s="54" t="n">
        <v>0</v>
      </c>
      <c r="H1234" s="54" t="n">
        <v>164.34</v>
      </c>
      <c r="I1234" s="54" t="n">
        <f aca="false">SUM(F1234:H1234)</f>
        <v>164.34</v>
      </c>
      <c r="J1234" s="49" t="n">
        <f aca="false">Calc!$C$5-D1234</f>
        <v>27</v>
      </c>
      <c r="K1234" s="49" t="n">
        <f aca="false">IF(J1234&lt;=Calc!$C$11,4,IF(J1234&lt;=Calc!$C$12,3,IF(J1234&lt;=Calc!$C$13,2,1)))</f>
        <v>3</v>
      </c>
      <c r="L1234" s="49" t="n">
        <f aca="false">1+(E1234&gt;=Calc!$C$16)+(E1234&gt;=Calc!$C$17)+(E1234&gt;=Calc!$C$18)</f>
        <v>1</v>
      </c>
      <c r="M1234" s="49" t="str">
        <f aca="false">IF(AND(K1234=4,L1234&gt;=3),"Champions",IF(AND(K1234=3,L1234&gt;=3),"Loyal",IF(K1234&gt;=3,"Recent / New",IF(L1234&gt;=3,"At Risk","Hibernating / Lost"))))</f>
        <v>Recent / New</v>
      </c>
      <c r="N1234" s="54" t="n">
        <f aca="false">IF(AND(Calc!$C$2&lt;=2009,Calc!$C$3&gt;=2009),F1234,0)+IF(AND(Calc!$C$2&lt;=2010,Calc!$C$3&gt;=2010),G1234,0)+IF(AND(Calc!$C$2&lt;=2011,Calc!$C$3&gt;=2011),H1234,0)</f>
        <v>164.34</v>
      </c>
      <c r="O1234" s="61" t="n">
        <f aca="false">IF(AND(N1234&gt;0,OR(Calc!$C$4="*",B1234=Calc!$C$4)),N1234+ROW()*0.000000001,0)</f>
        <v>164.340001234</v>
      </c>
    </row>
    <row r="1235" customFormat="false" ht="15" hidden="false" customHeight="false" outlineLevel="0" collapsed="false">
      <c r="A1235" s="49" t="n">
        <v>13604</v>
      </c>
      <c r="B1235" s="49" t="s">
        <v>189</v>
      </c>
      <c r="C1235" s="63" t="n">
        <v>40228</v>
      </c>
      <c r="D1235" s="63" t="n">
        <v>40228</v>
      </c>
      <c r="E1235" s="49" t="n">
        <v>1</v>
      </c>
      <c r="F1235" s="54" t="n">
        <v>0</v>
      </c>
      <c r="G1235" s="54" t="n">
        <v>713.39</v>
      </c>
      <c r="H1235" s="54" t="n">
        <v>0</v>
      </c>
      <c r="I1235" s="54" t="n">
        <f aca="false">SUM(F1235:H1235)</f>
        <v>713.39</v>
      </c>
      <c r="J1235" s="49" t="n">
        <f aca="false">Calc!$C$5-D1235</f>
        <v>659</v>
      </c>
      <c r="K1235" s="49" t="n">
        <f aca="false">IF(J1235&lt;=Calc!$C$11,4,IF(J1235&lt;=Calc!$C$12,3,IF(J1235&lt;=Calc!$C$13,2,1)))</f>
        <v>1</v>
      </c>
      <c r="L1235" s="49" t="n">
        <f aca="false">1+(E1235&gt;=Calc!$C$16)+(E1235&gt;=Calc!$C$17)+(E1235&gt;=Calc!$C$18)</f>
        <v>1</v>
      </c>
      <c r="M1235" s="49" t="str">
        <f aca="false">IF(AND(K1235=4,L1235&gt;=3),"Champions",IF(AND(K1235=3,L1235&gt;=3),"Loyal",IF(K1235&gt;=3,"Recent / New",IF(L1235&gt;=3,"At Risk","Hibernating / Lost"))))</f>
        <v>Hibernating / Lost</v>
      </c>
      <c r="N1235" s="54" t="n">
        <f aca="false">IF(AND(Calc!$C$2&lt;=2009,Calc!$C$3&gt;=2009),F1235,0)+IF(AND(Calc!$C$2&lt;=2010,Calc!$C$3&gt;=2010),G1235,0)+IF(AND(Calc!$C$2&lt;=2011,Calc!$C$3&gt;=2011),H1235,0)</f>
        <v>713.39</v>
      </c>
      <c r="O1235" s="61" t="n">
        <f aca="false">IF(AND(N1235&gt;0,OR(Calc!$C$4="*",B1235=Calc!$C$4)),N1235+ROW()*0.000000001,0)</f>
        <v>713.390001235</v>
      </c>
    </row>
    <row r="1236" customFormat="false" ht="15" hidden="false" customHeight="false" outlineLevel="0" collapsed="false">
      <c r="A1236" s="49" t="n">
        <v>13605</v>
      </c>
      <c r="B1236" s="49" t="s">
        <v>189</v>
      </c>
      <c r="C1236" s="63" t="n">
        <v>40315</v>
      </c>
      <c r="D1236" s="63" t="n">
        <v>40499</v>
      </c>
      <c r="E1236" s="49" t="n">
        <v>2</v>
      </c>
      <c r="F1236" s="54" t="n">
        <v>0</v>
      </c>
      <c r="G1236" s="54" t="n">
        <v>522.67</v>
      </c>
      <c r="H1236" s="54" t="n">
        <v>0</v>
      </c>
      <c r="I1236" s="54" t="n">
        <f aca="false">SUM(F1236:H1236)</f>
        <v>522.67</v>
      </c>
      <c r="J1236" s="49" t="n">
        <f aca="false">Calc!$C$5-D1236</f>
        <v>388</v>
      </c>
      <c r="K1236" s="49" t="n">
        <f aca="false">IF(J1236&lt;=Calc!$C$11,4,IF(J1236&lt;=Calc!$C$12,3,IF(J1236&lt;=Calc!$C$13,2,1)))</f>
        <v>1</v>
      </c>
      <c r="L1236" s="49" t="n">
        <f aca="false">1+(E1236&gt;=Calc!$C$16)+(E1236&gt;=Calc!$C$17)+(E1236&gt;=Calc!$C$18)</f>
        <v>2</v>
      </c>
      <c r="M1236" s="49" t="str">
        <f aca="false">IF(AND(K1236=4,L1236&gt;=3),"Champions",IF(AND(K1236=3,L1236&gt;=3),"Loyal",IF(K1236&gt;=3,"Recent / New",IF(L1236&gt;=3,"At Risk","Hibernating / Lost"))))</f>
        <v>Hibernating / Lost</v>
      </c>
      <c r="N1236" s="54" t="n">
        <f aca="false">IF(AND(Calc!$C$2&lt;=2009,Calc!$C$3&gt;=2009),F1236,0)+IF(AND(Calc!$C$2&lt;=2010,Calc!$C$3&gt;=2010),G1236,0)+IF(AND(Calc!$C$2&lt;=2011,Calc!$C$3&gt;=2011),H1236,0)</f>
        <v>522.67</v>
      </c>
      <c r="O1236" s="61" t="n">
        <f aca="false">IF(AND(N1236&gt;0,OR(Calc!$C$4="*",B1236=Calc!$C$4)),N1236+ROW()*0.000000001,0)</f>
        <v>522.670001236</v>
      </c>
    </row>
    <row r="1237" customFormat="false" ht="15" hidden="false" customHeight="false" outlineLevel="0" collapsed="false">
      <c r="A1237" s="49" t="n">
        <v>13606</v>
      </c>
      <c r="B1237" s="49" t="s">
        <v>189</v>
      </c>
      <c r="C1237" s="63" t="n">
        <v>40575</v>
      </c>
      <c r="D1237" s="63" t="n">
        <v>40857</v>
      </c>
      <c r="E1237" s="49" t="n">
        <v>3</v>
      </c>
      <c r="F1237" s="54" t="n">
        <v>0</v>
      </c>
      <c r="G1237" s="54" t="n">
        <v>0</v>
      </c>
      <c r="H1237" s="54" t="n">
        <v>276.75</v>
      </c>
      <c r="I1237" s="54" t="n">
        <f aca="false">SUM(F1237:H1237)</f>
        <v>276.75</v>
      </c>
      <c r="J1237" s="49" t="n">
        <f aca="false">Calc!$C$5-D1237</f>
        <v>30</v>
      </c>
      <c r="K1237" s="49" t="n">
        <f aca="false">IF(J1237&lt;=Calc!$C$11,4,IF(J1237&lt;=Calc!$C$12,3,IF(J1237&lt;=Calc!$C$13,2,1)))</f>
        <v>3</v>
      </c>
      <c r="L1237" s="49" t="n">
        <f aca="false">1+(E1237&gt;=Calc!$C$16)+(E1237&gt;=Calc!$C$17)+(E1237&gt;=Calc!$C$18)</f>
        <v>2</v>
      </c>
      <c r="M1237" s="49" t="str">
        <f aca="false">IF(AND(K1237=4,L1237&gt;=3),"Champions",IF(AND(K1237=3,L1237&gt;=3),"Loyal",IF(K1237&gt;=3,"Recent / New",IF(L1237&gt;=3,"At Risk","Hibernating / Lost"))))</f>
        <v>Recent / New</v>
      </c>
      <c r="N1237" s="54" t="n">
        <f aca="false">IF(AND(Calc!$C$2&lt;=2009,Calc!$C$3&gt;=2009),F1237,0)+IF(AND(Calc!$C$2&lt;=2010,Calc!$C$3&gt;=2010),G1237,0)+IF(AND(Calc!$C$2&lt;=2011,Calc!$C$3&gt;=2011),H1237,0)</f>
        <v>276.75</v>
      </c>
      <c r="O1237" s="61" t="n">
        <f aca="false">IF(AND(N1237&gt;0,OR(Calc!$C$4="*",B1237=Calc!$C$4)),N1237+ROW()*0.000000001,0)</f>
        <v>276.750001237</v>
      </c>
    </row>
    <row r="1238" customFormat="false" ht="15" hidden="false" customHeight="false" outlineLevel="0" collapsed="false">
      <c r="A1238" s="49" t="n">
        <v>13607</v>
      </c>
      <c r="B1238" s="49" t="s">
        <v>189</v>
      </c>
      <c r="C1238" s="63" t="n">
        <v>40484</v>
      </c>
      <c r="D1238" s="63" t="n">
        <v>40846</v>
      </c>
      <c r="E1238" s="49" t="n">
        <v>2</v>
      </c>
      <c r="F1238" s="54" t="n">
        <v>0</v>
      </c>
      <c r="G1238" s="54" t="n">
        <v>382.6</v>
      </c>
      <c r="H1238" s="54" t="n">
        <v>675.51</v>
      </c>
      <c r="I1238" s="54" t="n">
        <f aca="false">SUM(F1238:H1238)</f>
        <v>1058.11</v>
      </c>
      <c r="J1238" s="49" t="n">
        <f aca="false">Calc!$C$5-D1238</f>
        <v>41</v>
      </c>
      <c r="K1238" s="49" t="n">
        <f aca="false">IF(J1238&lt;=Calc!$C$11,4,IF(J1238&lt;=Calc!$C$12,3,IF(J1238&lt;=Calc!$C$13,2,1)))</f>
        <v>3</v>
      </c>
      <c r="L1238" s="49" t="n">
        <f aca="false">1+(E1238&gt;=Calc!$C$16)+(E1238&gt;=Calc!$C$17)+(E1238&gt;=Calc!$C$18)</f>
        <v>2</v>
      </c>
      <c r="M1238" s="49" t="str">
        <f aca="false">IF(AND(K1238=4,L1238&gt;=3),"Champions",IF(AND(K1238=3,L1238&gt;=3),"Loyal",IF(K1238&gt;=3,"Recent / New",IF(L1238&gt;=3,"At Risk","Hibernating / Lost"))))</f>
        <v>Recent / New</v>
      </c>
      <c r="N1238" s="54" t="n">
        <f aca="false">IF(AND(Calc!$C$2&lt;=2009,Calc!$C$3&gt;=2009),F1238,0)+IF(AND(Calc!$C$2&lt;=2010,Calc!$C$3&gt;=2010),G1238,0)+IF(AND(Calc!$C$2&lt;=2011,Calc!$C$3&gt;=2011),H1238,0)</f>
        <v>1058.11</v>
      </c>
      <c r="O1238" s="61" t="n">
        <f aca="false">IF(AND(N1238&gt;0,OR(Calc!$C$4="*",B1238=Calc!$C$4)),N1238+ROW()*0.000000001,0)</f>
        <v>1058.110001238</v>
      </c>
    </row>
    <row r="1239" customFormat="false" ht="15" hidden="false" customHeight="false" outlineLevel="0" collapsed="false">
      <c r="A1239" s="49" t="n">
        <v>13608</v>
      </c>
      <c r="B1239" s="49" t="s">
        <v>189</v>
      </c>
      <c r="C1239" s="63" t="n">
        <v>40346</v>
      </c>
      <c r="D1239" s="63" t="n">
        <v>40346</v>
      </c>
      <c r="E1239" s="49" t="n">
        <v>1</v>
      </c>
      <c r="F1239" s="54" t="n">
        <v>0</v>
      </c>
      <c r="G1239" s="54" t="n">
        <v>232.05</v>
      </c>
      <c r="H1239" s="54" t="n">
        <v>0</v>
      </c>
      <c r="I1239" s="54" t="n">
        <f aca="false">SUM(F1239:H1239)</f>
        <v>232.05</v>
      </c>
      <c r="J1239" s="49" t="n">
        <f aca="false">Calc!$C$5-D1239</f>
        <v>541</v>
      </c>
      <c r="K1239" s="49" t="n">
        <f aca="false">IF(J1239&lt;=Calc!$C$11,4,IF(J1239&lt;=Calc!$C$12,3,IF(J1239&lt;=Calc!$C$13,2,1)))</f>
        <v>1</v>
      </c>
      <c r="L1239" s="49" t="n">
        <f aca="false">1+(E1239&gt;=Calc!$C$16)+(E1239&gt;=Calc!$C$17)+(E1239&gt;=Calc!$C$18)</f>
        <v>1</v>
      </c>
      <c r="M1239" s="49" t="str">
        <f aca="false">IF(AND(K1239=4,L1239&gt;=3),"Champions",IF(AND(K1239=3,L1239&gt;=3),"Loyal",IF(K1239&gt;=3,"Recent / New",IF(L1239&gt;=3,"At Risk","Hibernating / Lost"))))</f>
        <v>Hibernating / Lost</v>
      </c>
      <c r="N1239" s="54" t="n">
        <f aca="false">IF(AND(Calc!$C$2&lt;=2009,Calc!$C$3&gt;=2009),F1239,0)+IF(AND(Calc!$C$2&lt;=2010,Calc!$C$3&gt;=2010),G1239,0)+IF(AND(Calc!$C$2&lt;=2011,Calc!$C$3&gt;=2011),H1239,0)</f>
        <v>232.05</v>
      </c>
      <c r="O1239" s="61" t="n">
        <f aca="false">IF(AND(N1239&gt;0,OR(Calc!$C$4="*",B1239=Calc!$C$4)),N1239+ROW()*0.000000001,0)</f>
        <v>232.050001239</v>
      </c>
    </row>
    <row r="1240" customFormat="false" ht="15" hidden="false" customHeight="false" outlineLevel="0" collapsed="false">
      <c r="A1240" s="49" t="n">
        <v>13609</v>
      </c>
      <c r="B1240" s="49" t="s">
        <v>189</v>
      </c>
      <c r="C1240" s="63" t="n">
        <v>40293</v>
      </c>
      <c r="D1240" s="63" t="n">
        <v>40293</v>
      </c>
      <c r="E1240" s="49" t="n">
        <v>1</v>
      </c>
      <c r="F1240" s="54" t="n">
        <v>0</v>
      </c>
      <c r="G1240" s="54" t="n">
        <v>167.35</v>
      </c>
      <c r="H1240" s="54" t="n">
        <v>0</v>
      </c>
      <c r="I1240" s="54" t="n">
        <f aca="false">SUM(F1240:H1240)</f>
        <v>167.35</v>
      </c>
      <c r="J1240" s="49" t="n">
        <f aca="false">Calc!$C$5-D1240</f>
        <v>594</v>
      </c>
      <c r="K1240" s="49" t="n">
        <f aca="false">IF(J1240&lt;=Calc!$C$11,4,IF(J1240&lt;=Calc!$C$12,3,IF(J1240&lt;=Calc!$C$13,2,1)))</f>
        <v>1</v>
      </c>
      <c r="L1240" s="49" t="n">
        <f aca="false">1+(E1240&gt;=Calc!$C$16)+(E1240&gt;=Calc!$C$17)+(E1240&gt;=Calc!$C$18)</f>
        <v>1</v>
      </c>
      <c r="M1240" s="49" t="str">
        <f aca="false">IF(AND(K1240=4,L1240&gt;=3),"Champions",IF(AND(K1240=3,L1240&gt;=3),"Loyal",IF(K1240&gt;=3,"Recent / New",IF(L1240&gt;=3,"At Risk","Hibernating / Lost"))))</f>
        <v>Hibernating / Lost</v>
      </c>
      <c r="N1240" s="54" t="n">
        <f aca="false">IF(AND(Calc!$C$2&lt;=2009,Calc!$C$3&gt;=2009),F1240,0)+IF(AND(Calc!$C$2&lt;=2010,Calc!$C$3&gt;=2010),G1240,0)+IF(AND(Calc!$C$2&lt;=2011,Calc!$C$3&gt;=2011),H1240,0)</f>
        <v>167.35</v>
      </c>
      <c r="O1240" s="61" t="n">
        <f aca="false">IF(AND(N1240&gt;0,OR(Calc!$C$4="*",B1240=Calc!$C$4)),N1240+ROW()*0.000000001,0)</f>
        <v>167.35000124</v>
      </c>
    </row>
    <row r="1241" customFormat="false" ht="15" hidden="false" customHeight="false" outlineLevel="0" collapsed="false">
      <c r="A1241" s="49" t="n">
        <v>13610</v>
      </c>
      <c r="B1241" s="49" t="s">
        <v>189</v>
      </c>
      <c r="C1241" s="63" t="n">
        <v>40183</v>
      </c>
      <c r="D1241" s="63" t="n">
        <v>40874</v>
      </c>
      <c r="E1241" s="49" t="n">
        <v>14</v>
      </c>
      <c r="F1241" s="54" t="n">
        <v>0</v>
      </c>
      <c r="G1241" s="54" t="n">
        <v>1004.83</v>
      </c>
      <c r="H1241" s="54" t="n">
        <v>1065.88</v>
      </c>
      <c r="I1241" s="54" t="n">
        <f aca="false">SUM(F1241:H1241)</f>
        <v>2070.71</v>
      </c>
      <c r="J1241" s="49" t="n">
        <f aca="false">Calc!$C$5-D1241</f>
        <v>13</v>
      </c>
      <c r="K1241" s="49" t="n">
        <f aca="false">IF(J1241&lt;=Calc!$C$11,4,IF(J1241&lt;=Calc!$C$12,3,IF(J1241&lt;=Calc!$C$13,2,1)))</f>
        <v>4</v>
      </c>
      <c r="L1241" s="49" t="n">
        <f aca="false">1+(E1241&gt;=Calc!$C$16)+(E1241&gt;=Calc!$C$17)+(E1241&gt;=Calc!$C$18)</f>
        <v>4</v>
      </c>
      <c r="M1241" s="49" t="str">
        <f aca="false">IF(AND(K1241=4,L1241&gt;=3),"Champions",IF(AND(K1241=3,L1241&gt;=3),"Loyal",IF(K1241&gt;=3,"Recent / New",IF(L1241&gt;=3,"At Risk","Hibernating / Lost"))))</f>
        <v>Champions</v>
      </c>
      <c r="N1241" s="54" t="n">
        <f aca="false">IF(AND(Calc!$C$2&lt;=2009,Calc!$C$3&gt;=2009),F1241,0)+IF(AND(Calc!$C$2&lt;=2010,Calc!$C$3&gt;=2010),G1241,0)+IF(AND(Calc!$C$2&lt;=2011,Calc!$C$3&gt;=2011),H1241,0)</f>
        <v>2070.71</v>
      </c>
      <c r="O1241" s="61" t="n">
        <f aca="false">IF(AND(N1241&gt;0,OR(Calc!$C$4="*",B1241=Calc!$C$4)),N1241+ROW()*0.000000001,0)</f>
        <v>2070.710001241</v>
      </c>
    </row>
    <row r="1242" customFormat="false" ht="15" hidden="false" customHeight="false" outlineLevel="0" collapsed="false">
      <c r="A1242" s="49" t="n">
        <v>13611</v>
      </c>
      <c r="B1242" s="49" t="s">
        <v>189</v>
      </c>
      <c r="C1242" s="63" t="n">
        <v>40150</v>
      </c>
      <c r="D1242" s="63" t="n">
        <v>40797</v>
      </c>
      <c r="E1242" s="49" t="n">
        <v>10</v>
      </c>
      <c r="F1242" s="54" t="n">
        <v>320.63</v>
      </c>
      <c r="G1242" s="54" t="n">
        <v>2101.15</v>
      </c>
      <c r="H1242" s="54" t="n">
        <v>837.65</v>
      </c>
      <c r="I1242" s="54" t="n">
        <f aca="false">SUM(F1242:H1242)</f>
        <v>3259.43</v>
      </c>
      <c r="J1242" s="49" t="n">
        <f aca="false">Calc!$C$5-D1242</f>
        <v>90</v>
      </c>
      <c r="K1242" s="49" t="n">
        <f aca="false">IF(J1242&lt;=Calc!$C$11,4,IF(J1242&lt;=Calc!$C$12,3,IF(J1242&lt;=Calc!$C$13,2,1)))</f>
        <v>3</v>
      </c>
      <c r="L1242" s="49" t="n">
        <f aca="false">1+(E1242&gt;=Calc!$C$16)+(E1242&gt;=Calc!$C$17)+(E1242&gt;=Calc!$C$18)</f>
        <v>4</v>
      </c>
      <c r="M1242" s="49" t="str">
        <f aca="false">IF(AND(K1242=4,L1242&gt;=3),"Champions",IF(AND(K1242=3,L1242&gt;=3),"Loyal",IF(K1242&gt;=3,"Recent / New",IF(L1242&gt;=3,"At Risk","Hibernating / Lost"))))</f>
        <v>Loyal</v>
      </c>
      <c r="N1242" s="54" t="n">
        <f aca="false">IF(AND(Calc!$C$2&lt;=2009,Calc!$C$3&gt;=2009),F1242,0)+IF(AND(Calc!$C$2&lt;=2010,Calc!$C$3&gt;=2010),G1242,0)+IF(AND(Calc!$C$2&lt;=2011,Calc!$C$3&gt;=2011),H1242,0)</f>
        <v>3259.43</v>
      </c>
      <c r="O1242" s="61" t="n">
        <f aca="false">IF(AND(N1242&gt;0,OR(Calc!$C$4="*",B1242=Calc!$C$4)),N1242+ROW()*0.000000001,0)</f>
        <v>3259.430001242</v>
      </c>
    </row>
    <row r="1243" customFormat="false" ht="15" hidden="false" customHeight="false" outlineLevel="0" collapsed="false">
      <c r="A1243" s="49" t="n">
        <v>13612</v>
      </c>
      <c r="B1243" s="49" t="s">
        <v>189</v>
      </c>
      <c r="C1243" s="63" t="n">
        <v>40254</v>
      </c>
      <c r="D1243" s="63" t="n">
        <v>40254</v>
      </c>
      <c r="E1243" s="49" t="n">
        <v>1</v>
      </c>
      <c r="F1243" s="54" t="n">
        <v>0</v>
      </c>
      <c r="G1243" s="54" t="n">
        <v>777.79</v>
      </c>
      <c r="H1243" s="54" t="n">
        <v>0</v>
      </c>
      <c r="I1243" s="54" t="n">
        <f aca="false">SUM(F1243:H1243)</f>
        <v>777.79</v>
      </c>
      <c r="J1243" s="49" t="n">
        <f aca="false">Calc!$C$5-D1243</f>
        <v>633</v>
      </c>
      <c r="K1243" s="49" t="n">
        <f aca="false">IF(J1243&lt;=Calc!$C$11,4,IF(J1243&lt;=Calc!$C$12,3,IF(J1243&lt;=Calc!$C$13,2,1)))</f>
        <v>1</v>
      </c>
      <c r="L1243" s="49" t="n">
        <f aca="false">1+(E1243&gt;=Calc!$C$16)+(E1243&gt;=Calc!$C$17)+(E1243&gt;=Calc!$C$18)</f>
        <v>1</v>
      </c>
      <c r="M1243" s="49" t="str">
        <f aca="false">IF(AND(K1243=4,L1243&gt;=3),"Champions",IF(AND(K1243=3,L1243&gt;=3),"Loyal",IF(K1243&gt;=3,"Recent / New",IF(L1243&gt;=3,"At Risk","Hibernating / Lost"))))</f>
        <v>Hibernating / Lost</v>
      </c>
      <c r="N1243" s="54" t="n">
        <f aca="false">IF(AND(Calc!$C$2&lt;=2009,Calc!$C$3&gt;=2009),F1243,0)+IF(AND(Calc!$C$2&lt;=2010,Calc!$C$3&gt;=2010),G1243,0)+IF(AND(Calc!$C$2&lt;=2011,Calc!$C$3&gt;=2011),H1243,0)</f>
        <v>777.79</v>
      </c>
      <c r="O1243" s="61" t="n">
        <f aca="false">IF(AND(N1243&gt;0,OR(Calc!$C$4="*",B1243=Calc!$C$4)),N1243+ROW()*0.000000001,0)</f>
        <v>777.790001243</v>
      </c>
    </row>
    <row r="1244" customFormat="false" ht="15" hidden="false" customHeight="false" outlineLevel="0" collapsed="false">
      <c r="A1244" s="49" t="n">
        <v>13613</v>
      </c>
      <c r="B1244" s="49" t="s">
        <v>189</v>
      </c>
      <c r="C1244" s="63" t="n">
        <v>40226</v>
      </c>
      <c r="D1244" s="63" t="n">
        <v>40434</v>
      </c>
      <c r="E1244" s="49" t="n">
        <v>5</v>
      </c>
      <c r="F1244" s="54" t="n">
        <v>0</v>
      </c>
      <c r="G1244" s="54" t="n">
        <v>1039.85</v>
      </c>
      <c r="H1244" s="54" t="n">
        <v>0</v>
      </c>
      <c r="I1244" s="54" t="n">
        <f aca="false">SUM(F1244:H1244)</f>
        <v>1039.85</v>
      </c>
      <c r="J1244" s="49" t="n">
        <f aca="false">Calc!$C$5-D1244</f>
        <v>453</v>
      </c>
      <c r="K1244" s="49" t="n">
        <f aca="false">IF(J1244&lt;=Calc!$C$11,4,IF(J1244&lt;=Calc!$C$12,3,IF(J1244&lt;=Calc!$C$13,2,1)))</f>
        <v>1</v>
      </c>
      <c r="L1244" s="49" t="n">
        <f aca="false">1+(E1244&gt;=Calc!$C$16)+(E1244&gt;=Calc!$C$17)+(E1244&gt;=Calc!$C$18)</f>
        <v>3</v>
      </c>
      <c r="M1244" s="49" t="str">
        <f aca="false">IF(AND(K1244=4,L1244&gt;=3),"Champions",IF(AND(K1244=3,L1244&gt;=3),"Loyal",IF(K1244&gt;=3,"Recent / New",IF(L1244&gt;=3,"At Risk","Hibernating / Lost"))))</f>
        <v>At Risk</v>
      </c>
      <c r="N1244" s="54" t="n">
        <f aca="false">IF(AND(Calc!$C$2&lt;=2009,Calc!$C$3&gt;=2009),F1244,0)+IF(AND(Calc!$C$2&lt;=2010,Calc!$C$3&gt;=2010),G1244,0)+IF(AND(Calc!$C$2&lt;=2011,Calc!$C$3&gt;=2011),H1244,0)</f>
        <v>1039.85</v>
      </c>
      <c r="O1244" s="61" t="n">
        <f aca="false">IF(AND(N1244&gt;0,OR(Calc!$C$4="*",B1244=Calc!$C$4)),N1244+ROW()*0.000000001,0)</f>
        <v>1039.850001244</v>
      </c>
    </row>
    <row r="1245" customFormat="false" ht="15" hidden="false" customHeight="false" outlineLevel="0" collapsed="false">
      <c r="A1245" s="49" t="n">
        <v>13614</v>
      </c>
      <c r="B1245" s="49" t="s">
        <v>189</v>
      </c>
      <c r="C1245" s="63" t="n">
        <v>40335</v>
      </c>
      <c r="D1245" s="63" t="n">
        <v>40862</v>
      </c>
      <c r="E1245" s="49" t="n">
        <v>6</v>
      </c>
      <c r="F1245" s="54" t="n">
        <v>0</v>
      </c>
      <c r="G1245" s="54" t="n">
        <v>747.28</v>
      </c>
      <c r="H1245" s="54" t="n">
        <v>1585.46</v>
      </c>
      <c r="I1245" s="54" t="n">
        <f aca="false">SUM(F1245:H1245)</f>
        <v>2332.74</v>
      </c>
      <c r="J1245" s="49" t="n">
        <f aca="false">Calc!$C$5-D1245</f>
        <v>25</v>
      </c>
      <c r="K1245" s="49" t="n">
        <f aca="false">IF(J1245&lt;=Calc!$C$11,4,IF(J1245&lt;=Calc!$C$12,3,IF(J1245&lt;=Calc!$C$13,2,1)))</f>
        <v>4</v>
      </c>
      <c r="L1245" s="49" t="n">
        <f aca="false">1+(E1245&gt;=Calc!$C$16)+(E1245&gt;=Calc!$C$17)+(E1245&gt;=Calc!$C$18)</f>
        <v>3</v>
      </c>
      <c r="M1245" s="49" t="str">
        <f aca="false">IF(AND(K1245=4,L1245&gt;=3),"Champions",IF(AND(K1245=3,L1245&gt;=3),"Loyal",IF(K1245&gt;=3,"Recent / New",IF(L1245&gt;=3,"At Risk","Hibernating / Lost"))))</f>
        <v>Champions</v>
      </c>
      <c r="N1245" s="54" t="n">
        <f aca="false">IF(AND(Calc!$C$2&lt;=2009,Calc!$C$3&gt;=2009),F1245,0)+IF(AND(Calc!$C$2&lt;=2010,Calc!$C$3&gt;=2010),G1245,0)+IF(AND(Calc!$C$2&lt;=2011,Calc!$C$3&gt;=2011),H1245,0)</f>
        <v>2332.74</v>
      </c>
      <c r="O1245" s="61" t="n">
        <f aca="false">IF(AND(N1245&gt;0,OR(Calc!$C$4="*",B1245=Calc!$C$4)),N1245+ROW()*0.000000001,0)</f>
        <v>2332.740001245</v>
      </c>
    </row>
    <row r="1246" customFormat="false" ht="15" hidden="false" customHeight="false" outlineLevel="0" collapsed="false">
      <c r="A1246" s="49" t="n">
        <v>13615</v>
      </c>
      <c r="B1246" s="49" t="s">
        <v>189</v>
      </c>
      <c r="C1246" s="63" t="n">
        <v>40206</v>
      </c>
      <c r="D1246" s="63" t="n">
        <v>40568</v>
      </c>
      <c r="E1246" s="49" t="n">
        <v>8</v>
      </c>
      <c r="F1246" s="54" t="n">
        <v>0</v>
      </c>
      <c r="G1246" s="54" t="n">
        <v>5812.24</v>
      </c>
      <c r="H1246" s="54" t="n">
        <v>399.99</v>
      </c>
      <c r="I1246" s="54" t="n">
        <f aca="false">SUM(F1246:H1246)</f>
        <v>6212.23</v>
      </c>
      <c r="J1246" s="49" t="n">
        <f aca="false">Calc!$C$5-D1246</f>
        <v>319</v>
      </c>
      <c r="K1246" s="49" t="n">
        <f aca="false">IF(J1246&lt;=Calc!$C$11,4,IF(J1246&lt;=Calc!$C$12,3,IF(J1246&lt;=Calc!$C$13,2,1)))</f>
        <v>2</v>
      </c>
      <c r="L1246" s="49" t="n">
        <f aca="false">1+(E1246&gt;=Calc!$C$16)+(E1246&gt;=Calc!$C$17)+(E1246&gt;=Calc!$C$18)</f>
        <v>4</v>
      </c>
      <c r="M1246" s="49" t="str">
        <f aca="false">IF(AND(K1246=4,L1246&gt;=3),"Champions",IF(AND(K1246=3,L1246&gt;=3),"Loyal",IF(K1246&gt;=3,"Recent / New",IF(L1246&gt;=3,"At Risk","Hibernating / Lost"))))</f>
        <v>At Risk</v>
      </c>
      <c r="N1246" s="54" t="n">
        <f aca="false">IF(AND(Calc!$C$2&lt;=2009,Calc!$C$3&gt;=2009),F1246,0)+IF(AND(Calc!$C$2&lt;=2010,Calc!$C$3&gt;=2010),G1246,0)+IF(AND(Calc!$C$2&lt;=2011,Calc!$C$3&gt;=2011),H1246,0)</f>
        <v>6212.23</v>
      </c>
      <c r="O1246" s="61" t="n">
        <f aca="false">IF(AND(N1246&gt;0,OR(Calc!$C$4="*",B1246=Calc!$C$4)),N1246+ROW()*0.000000001,0)</f>
        <v>6212.230001246</v>
      </c>
    </row>
    <row r="1247" customFormat="false" ht="15" hidden="false" customHeight="false" outlineLevel="0" collapsed="false">
      <c r="A1247" s="49" t="n">
        <v>13616</v>
      </c>
      <c r="B1247" s="49" t="s">
        <v>189</v>
      </c>
      <c r="C1247" s="63" t="n">
        <v>40195</v>
      </c>
      <c r="D1247" s="63" t="n">
        <v>40318</v>
      </c>
      <c r="E1247" s="49" t="n">
        <v>2</v>
      </c>
      <c r="F1247" s="54" t="n">
        <v>0</v>
      </c>
      <c r="G1247" s="54" t="n">
        <v>283.85</v>
      </c>
      <c r="H1247" s="54" t="n">
        <v>0</v>
      </c>
      <c r="I1247" s="54" t="n">
        <f aca="false">SUM(F1247:H1247)</f>
        <v>283.85</v>
      </c>
      <c r="J1247" s="49" t="n">
        <f aca="false">Calc!$C$5-D1247</f>
        <v>569</v>
      </c>
      <c r="K1247" s="49" t="n">
        <f aca="false">IF(J1247&lt;=Calc!$C$11,4,IF(J1247&lt;=Calc!$C$12,3,IF(J1247&lt;=Calc!$C$13,2,1)))</f>
        <v>1</v>
      </c>
      <c r="L1247" s="49" t="n">
        <f aca="false">1+(E1247&gt;=Calc!$C$16)+(E1247&gt;=Calc!$C$17)+(E1247&gt;=Calc!$C$18)</f>
        <v>2</v>
      </c>
      <c r="M1247" s="49" t="str">
        <f aca="false">IF(AND(K1247=4,L1247&gt;=3),"Champions",IF(AND(K1247=3,L1247&gt;=3),"Loyal",IF(K1247&gt;=3,"Recent / New",IF(L1247&gt;=3,"At Risk","Hibernating / Lost"))))</f>
        <v>Hibernating / Lost</v>
      </c>
      <c r="N1247" s="54" t="n">
        <f aca="false">IF(AND(Calc!$C$2&lt;=2009,Calc!$C$3&gt;=2009),F1247,0)+IF(AND(Calc!$C$2&lt;=2010,Calc!$C$3&gt;=2010),G1247,0)+IF(AND(Calc!$C$2&lt;=2011,Calc!$C$3&gt;=2011),H1247,0)</f>
        <v>283.85</v>
      </c>
      <c r="O1247" s="61" t="n">
        <f aca="false">IF(AND(N1247&gt;0,OR(Calc!$C$4="*",B1247=Calc!$C$4)),N1247+ROW()*0.000000001,0)</f>
        <v>283.850001247</v>
      </c>
    </row>
    <row r="1248" customFormat="false" ht="15" hidden="false" customHeight="false" outlineLevel="0" collapsed="false">
      <c r="A1248" s="49" t="n">
        <v>13617</v>
      </c>
      <c r="B1248" s="49" t="s">
        <v>189</v>
      </c>
      <c r="C1248" s="63" t="n">
        <v>40391</v>
      </c>
      <c r="D1248" s="63" t="n">
        <v>40846</v>
      </c>
      <c r="E1248" s="49" t="n">
        <v>8</v>
      </c>
      <c r="F1248" s="54" t="n">
        <v>0</v>
      </c>
      <c r="G1248" s="54" t="n">
        <v>719.62</v>
      </c>
      <c r="H1248" s="54" t="n">
        <v>544.18</v>
      </c>
      <c r="I1248" s="54" t="n">
        <f aca="false">SUM(F1248:H1248)</f>
        <v>1263.8</v>
      </c>
      <c r="J1248" s="49" t="n">
        <f aca="false">Calc!$C$5-D1248</f>
        <v>41</v>
      </c>
      <c r="K1248" s="49" t="n">
        <f aca="false">IF(J1248&lt;=Calc!$C$11,4,IF(J1248&lt;=Calc!$C$12,3,IF(J1248&lt;=Calc!$C$13,2,1)))</f>
        <v>3</v>
      </c>
      <c r="L1248" s="49" t="n">
        <f aca="false">1+(E1248&gt;=Calc!$C$16)+(E1248&gt;=Calc!$C$17)+(E1248&gt;=Calc!$C$18)</f>
        <v>4</v>
      </c>
      <c r="M1248" s="49" t="str">
        <f aca="false">IF(AND(K1248=4,L1248&gt;=3),"Champions",IF(AND(K1248=3,L1248&gt;=3),"Loyal",IF(K1248&gt;=3,"Recent / New",IF(L1248&gt;=3,"At Risk","Hibernating / Lost"))))</f>
        <v>Loyal</v>
      </c>
      <c r="N1248" s="54" t="n">
        <f aca="false">IF(AND(Calc!$C$2&lt;=2009,Calc!$C$3&gt;=2009),F1248,0)+IF(AND(Calc!$C$2&lt;=2010,Calc!$C$3&gt;=2010),G1248,0)+IF(AND(Calc!$C$2&lt;=2011,Calc!$C$3&gt;=2011),H1248,0)</f>
        <v>1263.8</v>
      </c>
      <c r="O1248" s="61" t="n">
        <f aca="false">IF(AND(N1248&gt;0,OR(Calc!$C$4="*",B1248=Calc!$C$4)),N1248+ROW()*0.000000001,0)</f>
        <v>1263.800001248</v>
      </c>
    </row>
    <row r="1249" customFormat="false" ht="15" hidden="false" customHeight="false" outlineLevel="0" collapsed="false">
      <c r="A1249" s="49" t="n">
        <v>13618</v>
      </c>
      <c r="B1249" s="49" t="s">
        <v>189</v>
      </c>
      <c r="C1249" s="63" t="n">
        <v>40713</v>
      </c>
      <c r="D1249" s="63" t="n">
        <v>40713</v>
      </c>
      <c r="E1249" s="49" t="n">
        <v>1</v>
      </c>
      <c r="F1249" s="54" t="n">
        <v>0</v>
      </c>
      <c r="G1249" s="54" t="n">
        <v>0</v>
      </c>
      <c r="H1249" s="54" t="n">
        <v>177.34</v>
      </c>
      <c r="I1249" s="54" t="n">
        <f aca="false">SUM(F1249:H1249)</f>
        <v>177.34</v>
      </c>
      <c r="J1249" s="49" t="n">
        <f aca="false">Calc!$C$5-D1249</f>
        <v>174</v>
      </c>
      <c r="K1249" s="49" t="n">
        <f aca="false">IF(J1249&lt;=Calc!$C$11,4,IF(J1249&lt;=Calc!$C$12,3,IF(J1249&lt;=Calc!$C$13,2,1)))</f>
        <v>2</v>
      </c>
      <c r="L1249" s="49" t="n">
        <f aca="false">1+(E1249&gt;=Calc!$C$16)+(E1249&gt;=Calc!$C$17)+(E1249&gt;=Calc!$C$18)</f>
        <v>1</v>
      </c>
      <c r="M1249" s="49" t="str">
        <f aca="false">IF(AND(K1249=4,L1249&gt;=3),"Champions",IF(AND(K1249=3,L1249&gt;=3),"Loyal",IF(K1249&gt;=3,"Recent / New",IF(L1249&gt;=3,"At Risk","Hibernating / Lost"))))</f>
        <v>Hibernating / Lost</v>
      </c>
      <c r="N1249" s="54" t="n">
        <f aca="false">IF(AND(Calc!$C$2&lt;=2009,Calc!$C$3&gt;=2009),F1249,0)+IF(AND(Calc!$C$2&lt;=2010,Calc!$C$3&gt;=2010),G1249,0)+IF(AND(Calc!$C$2&lt;=2011,Calc!$C$3&gt;=2011),H1249,0)</f>
        <v>177.34</v>
      </c>
      <c r="O1249" s="61" t="n">
        <f aca="false">IF(AND(N1249&gt;0,OR(Calc!$C$4="*",B1249=Calc!$C$4)),N1249+ROW()*0.000000001,0)</f>
        <v>177.340001249</v>
      </c>
    </row>
    <row r="1250" customFormat="false" ht="15" hidden="false" customHeight="false" outlineLevel="0" collapsed="false">
      <c r="A1250" s="49" t="n">
        <v>13619</v>
      </c>
      <c r="B1250" s="49" t="s">
        <v>189</v>
      </c>
      <c r="C1250" s="63" t="n">
        <v>40212</v>
      </c>
      <c r="D1250" s="63" t="n">
        <v>40342</v>
      </c>
      <c r="E1250" s="49" t="n">
        <v>2</v>
      </c>
      <c r="F1250" s="54" t="n">
        <v>0</v>
      </c>
      <c r="G1250" s="54" t="n">
        <v>223.44</v>
      </c>
      <c r="H1250" s="54" t="n">
        <v>0</v>
      </c>
      <c r="I1250" s="54" t="n">
        <f aca="false">SUM(F1250:H1250)</f>
        <v>223.44</v>
      </c>
      <c r="J1250" s="49" t="n">
        <f aca="false">Calc!$C$5-D1250</f>
        <v>545</v>
      </c>
      <c r="K1250" s="49" t="n">
        <f aca="false">IF(J1250&lt;=Calc!$C$11,4,IF(J1250&lt;=Calc!$C$12,3,IF(J1250&lt;=Calc!$C$13,2,1)))</f>
        <v>1</v>
      </c>
      <c r="L1250" s="49" t="n">
        <f aca="false">1+(E1250&gt;=Calc!$C$16)+(E1250&gt;=Calc!$C$17)+(E1250&gt;=Calc!$C$18)</f>
        <v>2</v>
      </c>
      <c r="M1250" s="49" t="str">
        <f aca="false">IF(AND(K1250=4,L1250&gt;=3),"Champions",IF(AND(K1250=3,L1250&gt;=3),"Loyal",IF(K1250&gt;=3,"Recent / New",IF(L1250&gt;=3,"At Risk","Hibernating / Lost"))))</f>
        <v>Hibernating / Lost</v>
      </c>
      <c r="N1250" s="54" t="n">
        <f aca="false">IF(AND(Calc!$C$2&lt;=2009,Calc!$C$3&gt;=2009),F1250,0)+IF(AND(Calc!$C$2&lt;=2010,Calc!$C$3&gt;=2010),G1250,0)+IF(AND(Calc!$C$2&lt;=2011,Calc!$C$3&gt;=2011),H1250,0)</f>
        <v>223.44</v>
      </c>
      <c r="O1250" s="61" t="n">
        <f aca="false">IF(AND(N1250&gt;0,OR(Calc!$C$4="*",B1250=Calc!$C$4)),N1250+ROW()*0.000000001,0)</f>
        <v>223.44000125</v>
      </c>
    </row>
    <row r="1251" customFormat="false" ht="15" hidden="false" customHeight="false" outlineLevel="0" collapsed="false">
      <c r="A1251" s="49" t="n">
        <v>13620</v>
      </c>
      <c r="B1251" s="49" t="s">
        <v>189</v>
      </c>
      <c r="C1251" s="63" t="n">
        <v>40358</v>
      </c>
      <c r="D1251" s="63" t="n">
        <v>40358</v>
      </c>
      <c r="E1251" s="49" t="n">
        <v>1</v>
      </c>
      <c r="F1251" s="54" t="n">
        <v>0</v>
      </c>
      <c r="G1251" s="54" t="n">
        <v>112.34</v>
      </c>
      <c r="H1251" s="54" t="n">
        <v>0</v>
      </c>
      <c r="I1251" s="54" t="n">
        <f aca="false">SUM(F1251:H1251)</f>
        <v>112.34</v>
      </c>
      <c r="J1251" s="49" t="n">
        <f aca="false">Calc!$C$5-D1251</f>
        <v>529</v>
      </c>
      <c r="K1251" s="49" t="n">
        <f aca="false">IF(J1251&lt;=Calc!$C$11,4,IF(J1251&lt;=Calc!$C$12,3,IF(J1251&lt;=Calc!$C$13,2,1)))</f>
        <v>1</v>
      </c>
      <c r="L1251" s="49" t="n">
        <f aca="false">1+(E1251&gt;=Calc!$C$16)+(E1251&gt;=Calc!$C$17)+(E1251&gt;=Calc!$C$18)</f>
        <v>1</v>
      </c>
      <c r="M1251" s="49" t="str">
        <f aca="false">IF(AND(K1251=4,L1251&gt;=3),"Champions",IF(AND(K1251=3,L1251&gt;=3),"Loyal",IF(K1251&gt;=3,"Recent / New",IF(L1251&gt;=3,"At Risk","Hibernating / Lost"))))</f>
        <v>Hibernating / Lost</v>
      </c>
      <c r="N1251" s="54" t="n">
        <f aca="false">IF(AND(Calc!$C$2&lt;=2009,Calc!$C$3&gt;=2009),F1251,0)+IF(AND(Calc!$C$2&lt;=2010,Calc!$C$3&gt;=2010),G1251,0)+IF(AND(Calc!$C$2&lt;=2011,Calc!$C$3&gt;=2011),H1251,0)</f>
        <v>112.34</v>
      </c>
      <c r="O1251" s="61" t="n">
        <f aca="false">IF(AND(N1251&gt;0,OR(Calc!$C$4="*",B1251=Calc!$C$4)),N1251+ROW()*0.000000001,0)</f>
        <v>112.340001251</v>
      </c>
    </row>
    <row r="1252" customFormat="false" ht="15" hidden="false" customHeight="false" outlineLevel="0" collapsed="false">
      <c r="A1252" s="49" t="n">
        <v>13621</v>
      </c>
      <c r="B1252" s="49" t="s">
        <v>189</v>
      </c>
      <c r="C1252" s="63" t="n">
        <v>40770</v>
      </c>
      <c r="D1252" s="63" t="n">
        <v>40770</v>
      </c>
      <c r="E1252" s="49" t="n">
        <v>1</v>
      </c>
      <c r="F1252" s="54" t="n">
        <v>0</v>
      </c>
      <c r="G1252" s="54" t="n">
        <v>0</v>
      </c>
      <c r="H1252" s="54" t="n">
        <v>213.85</v>
      </c>
      <c r="I1252" s="54" t="n">
        <f aca="false">SUM(F1252:H1252)</f>
        <v>213.85</v>
      </c>
      <c r="J1252" s="49" t="n">
        <f aca="false">Calc!$C$5-D1252</f>
        <v>117</v>
      </c>
      <c r="K1252" s="49" t="n">
        <f aca="false">IF(J1252&lt;=Calc!$C$11,4,IF(J1252&lt;=Calc!$C$12,3,IF(J1252&lt;=Calc!$C$13,2,1)))</f>
        <v>2</v>
      </c>
      <c r="L1252" s="49" t="n">
        <f aca="false">1+(E1252&gt;=Calc!$C$16)+(E1252&gt;=Calc!$C$17)+(E1252&gt;=Calc!$C$18)</f>
        <v>1</v>
      </c>
      <c r="M1252" s="49" t="str">
        <f aca="false">IF(AND(K1252=4,L1252&gt;=3),"Champions",IF(AND(K1252=3,L1252&gt;=3),"Loyal",IF(K1252&gt;=3,"Recent / New",IF(L1252&gt;=3,"At Risk","Hibernating / Lost"))))</f>
        <v>Hibernating / Lost</v>
      </c>
      <c r="N1252" s="54" t="n">
        <f aca="false">IF(AND(Calc!$C$2&lt;=2009,Calc!$C$3&gt;=2009),F1252,0)+IF(AND(Calc!$C$2&lt;=2010,Calc!$C$3&gt;=2010),G1252,0)+IF(AND(Calc!$C$2&lt;=2011,Calc!$C$3&gt;=2011),H1252,0)</f>
        <v>213.85</v>
      </c>
      <c r="O1252" s="61" t="n">
        <f aca="false">IF(AND(N1252&gt;0,OR(Calc!$C$4="*",B1252=Calc!$C$4)),N1252+ROW()*0.000000001,0)</f>
        <v>213.850001252</v>
      </c>
    </row>
    <row r="1253" customFormat="false" ht="15" hidden="false" customHeight="false" outlineLevel="0" collapsed="false">
      <c r="A1253" s="49" t="n">
        <v>13622</v>
      </c>
      <c r="B1253" s="49" t="s">
        <v>189</v>
      </c>
      <c r="C1253" s="63" t="n">
        <v>40190</v>
      </c>
      <c r="D1253" s="63" t="n">
        <v>40190</v>
      </c>
      <c r="E1253" s="49" t="n">
        <v>1</v>
      </c>
      <c r="F1253" s="54" t="n">
        <v>0</v>
      </c>
      <c r="G1253" s="54" t="n">
        <v>651.45</v>
      </c>
      <c r="H1253" s="54" t="n">
        <v>0</v>
      </c>
      <c r="I1253" s="54" t="n">
        <f aca="false">SUM(F1253:H1253)</f>
        <v>651.45</v>
      </c>
      <c r="J1253" s="49" t="n">
        <f aca="false">Calc!$C$5-D1253</f>
        <v>697</v>
      </c>
      <c r="K1253" s="49" t="n">
        <f aca="false">IF(J1253&lt;=Calc!$C$11,4,IF(J1253&lt;=Calc!$C$12,3,IF(J1253&lt;=Calc!$C$13,2,1)))</f>
        <v>1</v>
      </c>
      <c r="L1253" s="49" t="n">
        <f aca="false">1+(E1253&gt;=Calc!$C$16)+(E1253&gt;=Calc!$C$17)+(E1253&gt;=Calc!$C$18)</f>
        <v>1</v>
      </c>
      <c r="M1253" s="49" t="str">
        <f aca="false">IF(AND(K1253=4,L1253&gt;=3),"Champions",IF(AND(K1253=3,L1253&gt;=3),"Loyal",IF(K1253&gt;=3,"Recent / New",IF(L1253&gt;=3,"At Risk","Hibernating / Lost"))))</f>
        <v>Hibernating / Lost</v>
      </c>
      <c r="N1253" s="54" t="n">
        <f aca="false">IF(AND(Calc!$C$2&lt;=2009,Calc!$C$3&gt;=2009),F1253,0)+IF(AND(Calc!$C$2&lt;=2010,Calc!$C$3&gt;=2010),G1253,0)+IF(AND(Calc!$C$2&lt;=2011,Calc!$C$3&gt;=2011),H1253,0)</f>
        <v>651.45</v>
      </c>
      <c r="O1253" s="61" t="n">
        <f aca="false">IF(AND(N1253&gt;0,OR(Calc!$C$4="*",B1253=Calc!$C$4)),N1253+ROW()*0.000000001,0)</f>
        <v>651.450001253</v>
      </c>
    </row>
    <row r="1254" customFormat="false" ht="15" hidden="false" customHeight="false" outlineLevel="0" collapsed="false">
      <c r="A1254" s="49" t="n">
        <v>13623</v>
      </c>
      <c r="B1254" s="49" t="s">
        <v>189</v>
      </c>
      <c r="C1254" s="63" t="n">
        <v>40149</v>
      </c>
      <c r="D1254" s="63" t="n">
        <v>40856</v>
      </c>
      <c r="E1254" s="49" t="n">
        <v>10</v>
      </c>
      <c r="F1254" s="54" t="n">
        <v>625.19</v>
      </c>
      <c r="G1254" s="54" t="n">
        <v>1135.34</v>
      </c>
      <c r="H1254" s="54" t="n">
        <v>696.2</v>
      </c>
      <c r="I1254" s="54" t="n">
        <f aca="false">SUM(F1254:H1254)</f>
        <v>2456.73</v>
      </c>
      <c r="J1254" s="49" t="n">
        <f aca="false">Calc!$C$5-D1254</f>
        <v>31</v>
      </c>
      <c r="K1254" s="49" t="n">
        <f aca="false">IF(J1254&lt;=Calc!$C$11,4,IF(J1254&lt;=Calc!$C$12,3,IF(J1254&lt;=Calc!$C$13,2,1)))</f>
        <v>3</v>
      </c>
      <c r="L1254" s="49" t="n">
        <f aca="false">1+(E1254&gt;=Calc!$C$16)+(E1254&gt;=Calc!$C$17)+(E1254&gt;=Calc!$C$18)</f>
        <v>4</v>
      </c>
      <c r="M1254" s="49" t="str">
        <f aca="false">IF(AND(K1254=4,L1254&gt;=3),"Champions",IF(AND(K1254=3,L1254&gt;=3),"Loyal",IF(K1254&gt;=3,"Recent / New",IF(L1254&gt;=3,"At Risk","Hibernating / Lost"))))</f>
        <v>Loyal</v>
      </c>
      <c r="N1254" s="54" t="n">
        <f aca="false">IF(AND(Calc!$C$2&lt;=2009,Calc!$C$3&gt;=2009),F1254,0)+IF(AND(Calc!$C$2&lt;=2010,Calc!$C$3&gt;=2010),G1254,0)+IF(AND(Calc!$C$2&lt;=2011,Calc!$C$3&gt;=2011),H1254,0)</f>
        <v>2456.73</v>
      </c>
      <c r="O1254" s="61" t="n">
        <f aca="false">IF(AND(N1254&gt;0,OR(Calc!$C$4="*",B1254=Calc!$C$4)),N1254+ROW()*0.000000001,0)</f>
        <v>2456.730001254</v>
      </c>
    </row>
    <row r="1255" customFormat="false" ht="15" hidden="false" customHeight="false" outlineLevel="0" collapsed="false">
      <c r="A1255" s="49" t="n">
        <v>13624</v>
      </c>
      <c r="B1255" s="49" t="s">
        <v>189</v>
      </c>
      <c r="C1255" s="63" t="n">
        <v>40498</v>
      </c>
      <c r="D1255" s="63" t="n">
        <v>40498</v>
      </c>
      <c r="E1255" s="49" t="n">
        <v>1</v>
      </c>
      <c r="F1255" s="54" t="n">
        <v>0</v>
      </c>
      <c r="G1255" s="54" t="n">
        <v>427.18</v>
      </c>
      <c r="H1255" s="54" t="n">
        <v>0</v>
      </c>
      <c r="I1255" s="54" t="n">
        <f aca="false">SUM(F1255:H1255)</f>
        <v>427.18</v>
      </c>
      <c r="J1255" s="49" t="n">
        <f aca="false">Calc!$C$5-D1255</f>
        <v>389</v>
      </c>
      <c r="K1255" s="49" t="n">
        <f aca="false">IF(J1255&lt;=Calc!$C$11,4,IF(J1255&lt;=Calc!$C$12,3,IF(J1255&lt;=Calc!$C$13,2,1)))</f>
        <v>1</v>
      </c>
      <c r="L1255" s="49" t="n">
        <f aca="false">1+(E1255&gt;=Calc!$C$16)+(E1255&gt;=Calc!$C$17)+(E1255&gt;=Calc!$C$18)</f>
        <v>1</v>
      </c>
      <c r="M1255" s="49" t="str">
        <f aca="false">IF(AND(K1255=4,L1255&gt;=3),"Champions",IF(AND(K1255=3,L1255&gt;=3),"Loyal",IF(K1255&gt;=3,"Recent / New",IF(L1255&gt;=3,"At Risk","Hibernating / Lost"))))</f>
        <v>Hibernating / Lost</v>
      </c>
      <c r="N1255" s="54" t="n">
        <f aca="false">IF(AND(Calc!$C$2&lt;=2009,Calc!$C$3&gt;=2009),F1255,0)+IF(AND(Calc!$C$2&lt;=2010,Calc!$C$3&gt;=2010),G1255,0)+IF(AND(Calc!$C$2&lt;=2011,Calc!$C$3&gt;=2011),H1255,0)</f>
        <v>427.18</v>
      </c>
      <c r="O1255" s="61" t="n">
        <f aca="false">IF(AND(N1255&gt;0,OR(Calc!$C$4="*",B1255=Calc!$C$4)),N1255+ROW()*0.000000001,0)</f>
        <v>427.180001255</v>
      </c>
    </row>
    <row r="1256" customFormat="false" ht="15" hidden="false" customHeight="false" outlineLevel="0" collapsed="false">
      <c r="A1256" s="49" t="n">
        <v>13625</v>
      </c>
      <c r="B1256" s="49" t="s">
        <v>189</v>
      </c>
      <c r="C1256" s="63" t="n">
        <v>40290</v>
      </c>
      <c r="D1256" s="63" t="n">
        <v>40290</v>
      </c>
      <c r="E1256" s="49" t="n">
        <v>1</v>
      </c>
      <c r="F1256" s="54" t="n">
        <v>0</v>
      </c>
      <c r="G1256" s="54" t="n">
        <v>301.26</v>
      </c>
      <c r="H1256" s="54" t="n">
        <v>0</v>
      </c>
      <c r="I1256" s="54" t="n">
        <f aca="false">SUM(F1256:H1256)</f>
        <v>301.26</v>
      </c>
      <c r="J1256" s="49" t="n">
        <f aca="false">Calc!$C$5-D1256</f>
        <v>597</v>
      </c>
      <c r="K1256" s="49" t="n">
        <f aca="false">IF(J1256&lt;=Calc!$C$11,4,IF(J1256&lt;=Calc!$C$12,3,IF(J1256&lt;=Calc!$C$13,2,1)))</f>
        <v>1</v>
      </c>
      <c r="L1256" s="49" t="n">
        <f aca="false">1+(E1256&gt;=Calc!$C$16)+(E1256&gt;=Calc!$C$17)+(E1256&gt;=Calc!$C$18)</f>
        <v>1</v>
      </c>
      <c r="M1256" s="49" t="str">
        <f aca="false">IF(AND(K1256=4,L1256&gt;=3),"Champions",IF(AND(K1256=3,L1256&gt;=3),"Loyal",IF(K1256&gt;=3,"Recent / New",IF(L1256&gt;=3,"At Risk","Hibernating / Lost"))))</f>
        <v>Hibernating / Lost</v>
      </c>
      <c r="N1256" s="54" t="n">
        <f aca="false">IF(AND(Calc!$C$2&lt;=2009,Calc!$C$3&gt;=2009),F1256,0)+IF(AND(Calc!$C$2&lt;=2010,Calc!$C$3&gt;=2010),G1256,0)+IF(AND(Calc!$C$2&lt;=2011,Calc!$C$3&gt;=2011),H1256,0)</f>
        <v>301.26</v>
      </c>
      <c r="O1256" s="61" t="n">
        <f aca="false">IF(AND(N1256&gt;0,OR(Calc!$C$4="*",B1256=Calc!$C$4)),N1256+ROW()*0.000000001,0)</f>
        <v>301.260001256</v>
      </c>
    </row>
    <row r="1257" customFormat="false" ht="15" hidden="false" customHeight="false" outlineLevel="0" collapsed="false">
      <c r="A1257" s="49" t="n">
        <v>13626</v>
      </c>
      <c r="B1257" s="49" t="s">
        <v>189</v>
      </c>
      <c r="C1257" s="63" t="n">
        <v>40507</v>
      </c>
      <c r="D1257" s="63" t="n">
        <v>40634</v>
      </c>
      <c r="E1257" s="49" t="n">
        <v>2</v>
      </c>
      <c r="F1257" s="54" t="n">
        <v>0</v>
      </c>
      <c r="G1257" s="54" t="n">
        <v>432.26</v>
      </c>
      <c r="H1257" s="54" t="n">
        <v>257.23</v>
      </c>
      <c r="I1257" s="54" t="n">
        <f aca="false">SUM(F1257:H1257)</f>
        <v>689.49</v>
      </c>
      <c r="J1257" s="49" t="n">
        <f aca="false">Calc!$C$5-D1257</f>
        <v>253</v>
      </c>
      <c r="K1257" s="49" t="n">
        <f aca="false">IF(J1257&lt;=Calc!$C$11,4,IF(J1257&lt;=Calc!$C$12,3,IF(J1257&lt;=Calc!$C$13,2,1)))</f>
        <v>2</v>
      </c>
      <c r="L1257" s="49" t="n">
        <f aca="false">1+(E1257&gt;=Calc!$C$16)+(E1257&gt;=Calc!$C$17)+(E1257&gt;=Calc!$C$18)</f>
        <v>2</v>
      </c>
      <c r="M1257" s="49" t="str">
        <f aca="false">IF(AND(K1257=4,L1257&gt;=3),"Champions",IF(AND(K1257=3,L1257&gt;=3),"Loyal",IF(K1257&gt;=3,"Recent / New",IF(L1257&gt;=3,"At Risk","Hibernating / Lost"))))</f>
        <v>Hibernating / Lost</v>
      </c>
      <c r="N1257" s="54" t="n">
        <f aca="false">IF(AND(Calc!$C$2&lt;=2009,Calc!$C$3&gt;=2009),F1257,0)+IF(AND(Calc!$C$2&lt;=2010,Calc!$C$3&gt;=2010),G1257,0)+IF(AND(Calc!$C$2&lt;=2011,Calc!$C$3&gt;=2011),H1257,0)</f>
        <v>689.49</v>
      </c>
      <c r="O1257" s="61" t="n">
        <f aca="false">IF(AND(N1257&gt;0,OR(Calc!$C$4="*",B1257=Calc!$C$4)),N1257+ROW()*0.000000001,0)</f>
        <v>689.490001257</v>
      </c>
    </row>
    <row r="1258" customFormat="false" ht="15" hidden="false" customHeight="false" outlineLevel="0" collapsed="false">
      <c r="A1258" s="49" t="n">
        <v>13627</v>
      </c>
      <c r="B1258" s="49" t="s">
        <v>189</v>
      </c>
      <c r="C1258" s="63" t="n">
        <v>40246</v>
      </c>
      <c r="D1258" s="63" t="n">
        <v>40827</v>
      </c>
      <c r="E1258" s="49" t="n">
        <v>7</v>
      </c>
      <c r="F1258" s="54" t="n">
        <v>0</v>
      </c>
      <c r="G1258" s="54" t="n">
        <v>904.72</v>
      </c>
      <c r="H1258" s="54" t="n">
        <v>1312.83</v>
      </c>
      <c r="I1258" s="54" t="n">
        <f aca="false">SUM(F1258:H1258)</f>
        <v>2217.55</v>
      </c>
      <c r="J1258" s="49" t="n">
        <f aca="false">Calc!$C$5-D1258</f>
        <v>60</v>
      </c>
      <c r="K1258" s="49" t="n">
        <f aca="false">IF(J1258&lt;=Calc!$C$11,4,IF(J1258&lt;=Calc!$C$12,3,IF(J1258&lt;=Calc!$C$13,2,1)))</f>
        <v>3</v>
      </c>
      <c r="L1258" s="49" t="n">
        <f aca="false">1+(E1258&gt;=Calc!$C$16)+(E1258&gt;=Calc!$C$17)+(E1258&gt;=Calc!$C$18)</f>
        <v>3</v>
      </c>
      <c r="M1258" s="49" t="str">
        <f aca="false">IF(AND(K1258=4,L1258&gt;=3),"Champions",IF(AND(K1258=3,L1258&gt;=3),"Loyal",IF(K1258&gt;=3,"Recent / New",IF(L1258&gt;=3,"At Risk","Hibernating / Lost"))))</f>
        <v>Loyal</v>
      </c>
      <c r="N1258" s="54" t="n">
        <f aca="false">IF(AND(Calc!$C$2&lt;=2009,Calc!$C$3&gt;=2009),F1258,0)+IF(AND(Calc!$C$2&lt;=2010,Calc!$C$3&gt;=2010),G1258,0)+IF(AND(Calc!$C$2&lt;=2011,Calc!$C$3&gt;=2011),H1258,0)</f>
        <v>2217.55</v>
      </c>
      <c r="O1258" s="61" t="n">
        <f aca="false">IF(AND(N1258&gt;0,OR(Calc!$C$4="*",B1258=Calc!$C$4)),N1258+ROW()*0.000000001,0)</f>
        <v>2217.550001258</v>
      </c>
    </row>
    <row r="1259" customFormat="false" ht="15" hidden="false" customHeight="false" outlineLevel="0" collapsed="false">
      <c r="A1259" s="49" t="n">
        <v>13628</v>
      </c>
      <c r="B1259" s="49" t="s">
        <v>189</v>
      </c>
      <c r="C1259" s="63" t="n">
        <v>40210</v>
      </c>
      <c r="D1259" s="63" t="n">
        <v>40210</v>
      </c>
      <c r="E1259" s="49" t="n">
        <v>1</v>
      </c>
      <c r="F1259" s="54" t="n">
        <v>0</v>
      </c>
      <c r="G1259" s="54" t="n">
        <v>310.14</v>
      </c>
      <c r="H1259" s="54" t="n">
        <v>0</v>
      </c>
      <c r="I1259" s="54" t="n">
        <f aca="false">SUM(F1259:H1259)</f>
        <v>310.14</v>
      </c>
      <c r="J1259" s="49" t="n">
        <f aca="false">Calc!$C$5-D1259</f>
        <v>677</v>
      </c>
      <c r="K1259" s="49" t="n">
        <f aca="false">IF(J1259&lt;=Calc!$C$11,4,IF(J1259&lt;=Calc!$C$12,3,IF(J1259&lt;=Calc!$C$13,2,1)))</f>
        <v>1</v>
      </c>
      <c r="L1259" s="49" t="n">
        <f aca="false">1+(E1259&gt;=Calc!$C$16)+(E1259&gt;=Calc!$C$17)+(E1259&gt;=Calc!$C$18)</f>
        <v>1</v>
      </c>
      <c r="M1259" s="49" t="str">
        <f aca="false">IF(AND(K1259=4,L1259&gt;=3),"Champions",IF(AND(K1259=3,L1259&gt;=3),"Loyal",IF(K1259&gt;=3,"Recent / New",IF(L1259&gt;=3,"At Risk","Hibernating / Lost"))))</f>
        <v>Hibernating / Lost</v>
      </c>
      <c r="N1259" s="54" t="n">
        <f aca="false">IF(AND(Calc!$C$2&lt;=2009,Calc!$C$3&gt;=2009),F1259,0)+IF(AND(Calc!$C$2&lt;=2010,Calc!$C$3&gt;=2010),G1259,0)+IF(AND(Calc!$C$2&lt;=2011,Calc!$C$3&gt;=2011),H1259,0)</f>
        <v>310.14</v>
      </c>
      <c r="O1259" s="61" t="n">
        <f aca="false">IF(AND(N1259&gt;0,OR(Calc!$C$4="*",B1259=Calc!$C$4)),N1259+ROW()*0.000000001,0)</f>
        <v>310.140001259</v>
      </c>
    </row>
    <row r="1260" customFormat="false" ht="15" hidden="false" customHeight="false" outlineLevel="0" collapsed="false">
      <c r="A1260" s="49" t="n">
        <v>13629</v>
      </c>
      <c r="B1260" s="49" t="s">
        <v>189</v>
      </c>
      <c r="C1260" s="63" t="n">
        <v>40220</v>
      </c>
      <c r="D1260" s="63" t="n">
        <v>40863</v>
      </c>
      <c r="E1260" s="49" t="n">
        <v>19</v>
      </c>
      <c r="F1260" s="54" t="n">
        <v>0</v>
      </c>
      <c r="G1260" s="54" t="n">
        <v>5578.5</v>
      </c>
      <c r="H1260" s="54" t="n">
        <v>7792.36</v>
      </c>
      <c r="I1260" s="54" t="n">
        <f aca="false">SUM(F1260:H1260)</f>
        <v>13370.86</v>
      </c>
      <c r="J1260" s="49" t="n">
        <f aca="false">Calc!$C$5-D1260</f>
        <v>24</v>
      </c>
      <c r="K1260" s="49" t="n">
        <f aca="false">IF(J1260&lt;=Calc!$C$11,4,IF(J1260&lt;=Calc!$C$12,3,IF(J1260&lt;=Calc!$C$13,2,1)))</f>
        <v>4</v>
      </c>
      <c r="L1260" s="49" t="n">
        <f aca="false">1+(E1260&gt;=Calc!$C$16)+(E1260&gt;=Calc!$C$17)+(E1260&gt;=Calc!$C$18)</f>
        <v>4</v>
      </c>
      <c r="M1260" s="49" t="str">
        <f aca="false">IF(AND(K1260=4,L1260&gt;=3),"Champions",IF(AND(K1260=3,L1260&gt;=3),"Loyal",IF(K1260&gt;=3,"Recent / New",IF(L1260&gt;=3,"At Risk","Hibernating / Lost"))))</f>
        <v>Champions</v>
      </c>
      <c r="N1260" s="54" t="n">
        <f aca="false">IF(AND(Calc!$C$2&lt;=2009,Calc!$C$3&gt;=2009),F1260,0)+IF(AND(Calc!$C$2&lt;=2010,Calc!$C$3&gt;=2010),G1260,0)+IF(AND(Calc!$C$2&lt;=2011,Calc!$C$3&gt;=2011),H1260,0)</f>
        <v>13370.86</v>
      </c>
      <c r="O1260" s="61" t="n">
        <f aca="false">IF(AND(N1260&gt;0,OR(Calc!$C$4="*",B1260=Calc!$C$4)),N1260+ROW()*0.000000001,0)</f>
        <v>13370.86000126</v>
      </c>
    </row>
    <row r="1261" customFormat="false" ht="15" hidden="false" customHeight="false" outlineLevel="0" collapsed="false">
      <c r="A1261" s="49" t="n">
        <v>13630</v>
      </c>
      <c r="B1261" s="49" t="s">
        <v>189</v>
      </c>
      <c r="C1261" s="63" t="n">
        <v>40601</v>
      </c>
      <c r="D1261" s="63" t="n">
        <v>40881</v>
      </c>
      <c r="E1261" s="49" t="n">
        <v>7</v>
      </c>
      <c r="F1261" s="54" t="n">
        <v>0</v>
      </c>
      <c r="G1261" s="54" t="n">
        <v>0</v>
      </c>
      <c r="H1261" s="54" t="n">
        <v>1995.68</v>
      </c>
      <c r="I1261" s="54" t="n">
        <f aca="false">SUM(F1261:H1261)</f>
        <v>1995.68</v>
      </c>
      <c r="J1261" s="49" t="n">
        <f aca="false">Calc!$C$5-D1261</f>
        <v>6</v>
      </c>
      <c r="K1261" s="49" t="n">
        <f aca="false">IF(J1261&lt;=Calc!$C$11,4,IF(J1261&lt;=Calc!$C$12,3,IF(J1261&lt;=Calc!$C$13,2,1)))</f>
        <v>4</v>
      </c>
      <c r="L1261" s="49" t="n">
        <f aca="false">1+(E1261&gt;=Calc!$C$16)+(E1261&gt;=Calc!$C$17)+(E1261&gt;=Calc!$C$18)</f>
        <v>3</v>
      </c>
      <c r="M1261" s="49" t="str">
        <f aca="false">IF(AND(K1261=4,L1261&gt;=3),"Champions",IF(AND(K1261=3,L1261&gt;=3),"Loyal",IF(K1261&gt;=3,"Recent / New",IF(L1261&gt;=3,"At Risk","Hibernating / Lost"))))</f>
        <v>Champions</v>
      </c>
      <c r="N1261" s="54" t="n">
        <f aca="false">IF(AND(Calc!$C$2&lt;=2009,Calc!$C$3&gt;=2009),F1261,0)+IF(AND(Calc!$C$2&lt;=2010,Calc!$C$3&gt;=2010),G1261,0)+IF(AND(Calc!$C$2&lt;=2011,Calc!$C$3&gt;=2011),H1261,0)</f>
        <v>1995.68</v>
      </c>
      <c r="O1261" s="61" t="n">
        <f aca="false">IF(AND(N1261&gt;0,OR(Calc!$C$4="*",B1261=Calc!$C$4)),N1261+ROW()*0.000000001,0)</f>
        <v>1995.680001261</v>
      </c>
    </row>
    <row r="1262" customFormat="false" ht="15" hidden="false" customHeight="false" outlineLevel="0" collapsed="false">
      <c r="A1262" s="49" t="n">
        <v>13631</v>
      </c>
      <c r="B1262" s="49" t="s">
        <v>189</v>
      </c>
      <c r="C1262" s="63" t="n">
        <v>40619</v>
      </c>
      <c r="D1262" s="63" t="n">
        <v>40787</v>
      </c>
      <c r="E1262" s="49" t="n">
        <v>11</v>
      </c>
      <c r="F1262" s="54" t="n">
        <v>0</v>
      </c>
      <c r="G1262" s="54" t="n">
        <v>0</v>
      </c>
      <c r="H1262" s="54" t="n">
        <v>3021.77</v>
      </c>
      <c r="I1262" s="54" t="n">
        <f aca="false">SUM(F1262:H1262)</f>
        <v>3021.77</v>
      </c>
      <c r="J1262" s="49" t="n">
        <f aca="false">Calc!$C$5-D1262</f>
        <v>100</v>
      </c>
      <c r="K1262" s="49" t="n">
        <f aca="false">IF(J1262&lt;=Calc!$C$11,4,IF(J1262&lt;=Calc!$C$12,3,IF(J1262&lt;=Calc!$C$13,2,1)))</f>
        <v>2</v>
      </c>
      <c r="L1262" s="49" t="n">
        <f aca="false">1+(E1262&gt;=Calc!$C$16)+(E1262&gt;=Calc!$C$17)+(E1262&gt;=Calc!$C$18)</f>
        <v>4</v>
      </c>
      <c r="M1262" s="49" t="str">
        <f aca="false">IF(AND(K1262=4,L1262&gt;=3),"Champions",IF(AND(K1262=3,L1262&gt;=3),"Loyal",IF(K1262&gt;=3,"Recent / New",IF(L1262&gt;=3,"At Risk","Hibernating / Lost"))))</f>
        <v>At Risk</v>
      </c>
      <c r="N1262" s="54" t="n">
        <f aca="false">IF(AND(Calc!$C$2&lt;=2009,Calc!$C$3&gt;=2009),F1262,0)+IF(AND(Calc!$C$2&lt;=2010,Calc!$C$3&gt;=2010),G1262,0)+IF(AND(Calc!$C$2&lt;=2011,Calc!$C$3&gt;=2011),H1262,0)</f>
        <v>3021.77</v>
      </c>
      <c r="O1262" s="61" t="n">
        <f aca="false">IF(AND(N1262&gt;0,OR(Calc!$C$4="*",B1262=Calc!$C$4)),N1262+ROW()*0.000000001,0)</f>
        <v>3021.770001262</v>
      </c>
    </row>
    <row r="1263" customFormat="false" ht="15" hidden="false" customHeight="false" outlineLevel="0" collapsed="false">
      <c r="A1263" s="49" t="n">
        <v>13632</v>
      </c>
      <c r="B1263" s="49" t="s">
        <v>189</v>
      </c>
      <c r="C1263" s="63" t="n">
        <v>40275</v>
      </c>
      <c r="D1263" s="63" t="n">
        <v>40862</v>
      </c>
      <c r="E1263" s="49" t="n">
        <v>8</v>
      </c>
      <c r="F1263" s="54" t="n">
        <v>0</v>
      </c>
      <c r="G1263" s="54" t="n">
        <v>1517.68</v>
      </c>
      <c r="H1263" s="54" t="n">
        <v>2114.68</v>
      </c>
      <c r="I1263" s="54" t="n">
        <f aca="false">SUM(F1263:H1263)</f>
        <v>3632.36</v>
      </c>
      <c r="J1263" s="49" t="n">
        <f aca="false">Calc!$C$5-D1263</f>
        <v>25</v>
      </c>
      <c r="K1263" s="49" t="n">
        <f aca="false">IF(J1263&lt;=Calc!$C$11,4,IF(J1263&lt;=Calc!$C$12,3,IF(J1263&lt;=Calc!$C$13,2,1)))</f>
        <v>4</v>
      </c>
      <c r="L1263" s="49" t="n">
        <f aca="false">1+(E1263&gt;=Calc!$C$16)+(E1263&gt;=Calc!$C$17)+(E1263&gt;=Calc!$C$18)</f>
        <v>4</v>
      </c>
      <c r="M1263" s="49" t="str">
        <f aca="false">IF(AND(K1263=4,L1263&gt;=3),"Champions",IF(AND(K1263=3,L1263&gt;=3),"Loyal",IF(K1263&gt;=3,"Recent / New",IF(L1263&gt;=3,"At Risk","Hibernating / Lost"))))</f>
        <v>Champions</v>
      </c>
      <c r="N1263" s="54" t="n">
        <f aca="false">IF(AND(Calc!$C$2&lt;=2009,Calc!$C$3&gt;=2009),F1263,0)+IF(AND(Calc!$C$2&lt;=2010,Calc!$C$3&gt;=2010),G1263,0)+IF(AND(Calc!$C$2&lt;=2011,Calc!$C$3&gt;=2011),H1263,0)</f>
        <v>3632.36</v>
      </c>
      <c r="O1263" s="61" t="n">
        <f aca="false">IF(AND(N1263&gt;0,OR(Calc!$C$4="*",B1263=Calc!$C$4)),N1263+ROW()*0.000000001,0)</f>
        <v>3632.360001263</v>
      </c>
    </row>
    <row r="1264" customFormat="false" ht="15" hidden="false" customHeight="false" outlineLevel="0" collapsed="false">
      <c r="A1264" s="49" t="n">
        <v>13634</v>
      </c>
      <c r="B1264" s="49" t="s">
        <v>189</v>
      </c>
      <c r="C1264" s="63" t="n">
        <v>40188</v>
      </c>
      <c r="D1264" s="63" t="n">
        <v>40853</v>
      </c>
      <c r="E1264" s="49" t="n">
        <v>15</v>
      </c>
      <c r="F1264" s="54" t="n">
        <v>0</v>
      </c>
      <c r="G1264" s="54" t="n">
        <v>2886.8</v>
      </c>
      <c r="H1264" s="54" t="n">
        <v>1547.36</v>
      </c>
      <c r="I1264" s="54" t="n">
        <f aca="false">SUM(F1264:H1264)</f>
        <v>4434.16</v>
      </c>
      <c r="J1264" s="49" t="n">
        <f aca="false">Calc!$C$5-D1264</f>
        <v>34</v>
      </c>
      <c r="K1264" s="49" t="n">
        <f aca="false">IF(J1264&lt;=Calc!$C$11,4,IF(J1264&lt;=Calc!$C$12,3,IF(J1264&lt;=Calc!$C$13,2,1)))</f>
        <v>3</v>
      </c>
      <c r="L1264" s="49" t="n">
        <f aca="false">1+(E1264&gt;=Calc!$C$16)+(E1264&gt;=Calc!$C$17)+(E1264&gt;=Calc!$C$18)</f>
        <v>4</v>
      </c>
      <c r="M1264" s="49" t="str">
        <f aca="false">IF(AND(K1264=4,L1264&gt;=3),"Champions",IF(AND(K1264=3,L1264&gt;=3),"Loyal",IF(K1264&gt;=3,"Recent / New",IF(L1264&gt;=3,"At Risk","Hibernating / Lost"))))</f>
        <v>Loyal</v>
      </c>
      <c r="N1264" s="54" t="n">
        <f aca="false">IF(AND(Calc!$C$2&lt;=2009,Calc!$C$3&gt;=2009),F1264,0)+IF(AND(Calc!$C$2&lt;=2010,Calc!$C$3&gt;=2010),G1264,0)+IF(AND(Calc!$C$2&lt;=2011,Calc!$C$3&gt;=2011),H1264,0)</f>
        <v>4434.16</v>
      </c>
      <c r="O1264" s="61" t="n">
        <f aca="false">IF(AND(N1264&gt;0,OR(Calc!$C$4="*",B1264=Calc!$C$4)),N1264+ROW()*0.000000001,0)</f>
        <v>4434.160001264</v>
      </c>
    </row>
    <row r="1265" customFormat="false" ht="15" hidden="false" customHeight="false" outlineLevel="0" collapsed="false">
      <c r="A1265" s="49" t="n">
        <v>13635</v>
      </c>
      <c r="B1265" s="49" t="s">
        <v>189</v>
      </c>
      <c r="C1265" s="63" t="n">
        <v>40148</v>
      </c>
      <c r="D1265" s="63" t="n">
        <v>40819</v>
      </c>
      <c r="E1265" s="49" t="n">
        <v>4</v>
      </c>
      <c r="F1265" s="54" t="n">
        <v>786.05</v>
      </c>
      <c r="G1265" s="54" t="n">
        <v>1091.14</v>
      </c>
      <c r="H1265" s="54" t="n">
        <v>1071.03</v>
      </c>
      <c r="I1265" s="54" t="n">
        <f aca="false">SUM(F1265:H1265)</f>
        <v>2948.22</v>
      </c>
      <c r="J1265" s="49" t="n">
        <f aca="false">Calc!$C$5-D1265</f>
        <v>68</v>
      </c>
      <c r="K1265" s="49" t="n">
        <f aca="false">IF(J1265&lt;=Calc!$C$11,4,IF(J1265&lt;=Calc!$C$12,3,IF(J1265&lt;=Calc!$C$13,2,1)))</f>
        <v>3</v>
      </c>
      <c r="L1265" s="49" t="n">
        <f aca="false">1+(E1265&gt;=Calc!$C$16)+(E1265&gt;=Calc!$C$17)+(E1265&gt;=Calc!$C$18)</f>
        <v>3</v>
      </c>
      <c r="M1265" s="49" t="str">
        <f aca="false">IF(AND(K1265=4,L1265&gt;=3),"Champions",IF(AND(K1265=3,L1265&gt;=3),"Loyal",IF(K1265&gt;=3,"Recent / New",IF(L1265&gt;=3,"At Risk","Hibernating / Lost"))))</f>
        <v>Loyal</v>
      </c>
      <c r="N1265" s="54" t="n">
        <f aca="false">IF(AND(Calc!$C$2&lt;=2009,Calc!$C$3&gt;=2009),F1265,0)+IF(AND(Calc!$C$2&lt;=2010,Calc!$C$3&gt;=2010),G1265,0)+IF(AND(Calc!$C$2&lt;=2011,Calc!$C$3&gt;=2011),H1265,0)</f>
        <v>2948.22</v>
      </c>
      <c r="O1265" s="61" t="n">
        <f aca="false">IF(AND(N1265&gt;0,OR(Calc!$C$4="*",B1265=Calc!$C$4)),N1265+ROW()*0.000000001,0)</f>
        <v>2948.220001265</v>
      </c>
    </row>
    <row r="1266" customFormat="false" ht="15" hidden="false" customHeight="false" outlineLevel="0" collapsed="false">
      <c r="A1266" s="49" t="n">
        <v>13636</v>
      </c>
      <c r="B1266" s="49" t="s">
        <v>189</v>
      </c>
      <c r="C1266" s="63" t="n">
        <v>40601</v>
      </c>
      <c r="D1266" s="63" t="n">
        <v>40850</v>
      </c>
      <c r="E1266" s="49" t="n">
        <v>5</v>
      </c>
      <c r="F1266" s="54" t="n">
        <v>0</v>
      </c>
      <c r="G1266" s="54" t="n">
        <v>0</v>
      </c>
      <c r="H1266" s="54" t="n">
        <v>941.62</v>
      </c>
      <c r="I1266" s="54" t="n">
        <f aca="false">SUM(F1266:H1266)</f>
        <v>941.62</v>
      </c>
      <c r="J1266" s="49" t="n">
        <f aca="false">Calc!$C$5-D1266</f>
        <v>37</v>
      </c>
      <c r="K1266" s="49" t="n">
        <f aca="false">IF(J1266&lt;=Calc!$C$11,4,IF(J1266&lt;=Calc!$C$12,3,IF(J1266&lt;=Calc!$C$13,2,1)))</f>
        <v>3</v>
      </c>
      <c r="L1266" s="49" t="n">
        <f aca="false">1+(E1266&gt;=Calc!$C$16)+(E1266&gt;=Calc!$C$17)+(E1266&gt;=Calc!$C$18)</f>
        <v>3</v>
      </c>
      <c r="M1266" s="49" t="str">
        <f aca="false">IF(AND(K1266=4,L1266&gt;=3),"Champions",IF(AND(K1266=3,L1266&gt;=3),"Loyal",IF(K1266&gt;=3,"Recent / New",IF(L1266&gt;=3,"At Risk","Hibernating / Lost"))))</f>
        <v>Loyal</v>
      </c>
      <c r="N1266" s="54" t="n">
        <f aca="false">IF(AND(Calc!$C$2&lt;=2009,Calc!$C$3&gt;=2009),F1266,0)+IF(AND(Calc!$C$2&lt;=2010,Calc!$C$3&gt;=2010),G1266,0)+IF(AND(Calc!$C$2&lt;=2011,Calc!$C$3&gt;=2011),H1266,0)</f>
        <v>941.62</v>
      </c>
      <c r="O1266" s="61" t="n">
        <f aca="false">IF(AND(N1266&gt;0,OR(Calc!$C$4="*",B1266=Calc!$C$4)),N1266+ROW()*0.000000001,0)</f>
        <v>941.620001266</v>
      </c>
    </row>
    <row r="1267" customFormat="false" ht="15" hidden="false" customHeight="false" outlineLevel="0" collapsed="false">
      <c r="A1267" s="49" t="n">
        <v>13637</v>
      </c>
      <c r="B1267" s="49" t="s">
        <v>189</v>
      </c>
      <c r="C1267" s="63" t="n">
        <v>40660</v>
      </c>
      <c r="D1267" s="63" t="n">
        <v>40834</v>
      </c>
      <c r="E1267" s="49" t="n">
        <v>3</v>
      </c>
      <c r="F1267" s="54" t="n">
        <v>0</v>
      </c>
      <c r="G1267" s="54" t="n">
        <v>0</v>
      </c>
      <c r="H1267" s="54" t="n">
        <v>803.05</v>
      </c>
      <c r="I1267" s="54" t="n">
        <f aca="false">SUM(F1267:H1267)</f>
        <v>803.05</v>
      </c>
      <c r="J1267" s="49" t="n">
        <f aca="false">Calc!$C$5-D1267</f>
        <v>53</v>
      </c>
      <c r="K1267" s="49" t="n">
        <f aca="false">IF(J1267&lt;=Calc!$C$11,4,IF(J1267&lt;=Calc!$C$12,3,IF(J1267&lt;=Calc!$C$13,2,1)))</f>
        <v>3</v>
      </c>
      <c r="L1267" s="49" t="n">
        <f aca="false">1+(E1267&gt;=Calc!$C$16)+(E1267&gt;=Calc!$C$17)+(E1267&gt;=Calc!$C$18)</f>
        <v>2</v>
      </c>
      <c r="M1267" s="49" t="str">
        <f aca="false">IF(AND(K1267=4,L1267&gt;=3),"Champions",IF(AND(K1267=3,L1267&gt;=3),"Loyal",IF(K1267&gt;=3,"Recent / New",IF(L1267&gt;=3,"At Risk","Hibernating / Lost"))))</f>
        <v>Recent / New</v>
      </c>
      <c r="N1267" s="54" t="n">
        <f aca="false">IF(AND(Calc!$C$2&lt;=2009,Calc!$C$3&gt;=2009),F1267,0)+IF(AND(Calc!$C$2&lt;=2010,Calc!$C$3&gt;=2010),G1267,0)+IF(AND(Calc!$C$2&lt;=2011,Calc!$C$3&gt;=2011),H1267,0)</f>
        <v>803.05</v>
      </c>
      <c r="O1267" s="61" t="n">
        <f aca="false">IF(AND(N1267&gt;0,OR(Calc!$C$4="*",B1267=Calc!$C$4)),N1267+ROW()*0.000000001,0)</f>
        <v>803.050001267</v>
      </c>
    </row>
    <row r="1268" customFormat="false" ht="15" hidden="false" customHeight="false" outlineLevel="0" collapsed="false">
      <c r="A1268" s="49" t="n">
        <v>13638</v>
      </c>
      <c r="B1268" s="49" t="s">
        <v>189</v>
      </c>
      <c r="C1268" s="63" t="n">
        <v>40871</v>
      </c>
      <c r="D1268" s="63" t="n">
        <v>40871</v>
      </c>
      <c r="E1268" s="49" t="n">
        <v>1</v>
      </c>
      <c r="F1268" s="54" t="n">
        <v>0</v>
      </c>
      <c r="G1268" s="54" t="n">
        <v>0</v>
      </c>
      <c r="H1268" s="54" t="n">
        <v>122.64</v>
      </c>
      <c r="I1268" s="54" t="n">
        <f aca="false">SUM(F1268:H1268)</f>
        <v>122.64</v>
      </c>
      <c r="J1268" s="49" t="n">
        <f aca="false">Calc!$C$5-D1268</f>
        <v>16</v>
      </c>
      <c r="K1268" s="49" t="n">
        <f aca="false">IF(J1268&lt;=Calc!$C$11,4,IF(J1268&lt;=Calc!$C$12,3,IF(J1268&lt;=Calc!$C$13,2,1)))</f>
        <v>4</v>
      </c>
      <c r="L1268" s="49" t="n">
        <f aca="false">1+(E1268&gt;=Calc!$C$16)+(E1268&gt;=Calc!$C$17)+(E1268&gt;=Calc!$C$18)</f>
        <v>1</v>
      </c>
      <c r="M1268" s="49" t="str">
        <f aca="false">IF(AND(K1268=4,L1268&gt;=3),"Champions",IF(AND(K1268=3,L1268&gt;=3),"Loyal",IF(K1268&gt;=3,"Recent / New",IF(L1268&gt;=3,"At Risk","Hibernating / Lost"))))</f>
        <v>Recent / New</v>
      </c>
      <c r="N1268" s="54" t="n">
        <f aca="false">IF(AND(Calc!$C$2&lt;=2009,Calc!$C$3&gt;=2009),F1268,0)+IF(AND(Calc!$C$2&lt;=2010,Calc!$C$3&gt;=2010),G1268,0)+IF(AND(Calc!$C$2&lt;=2011,Calc!$C$3&gt;=2011),H1268,0)</f>
        <v>122.64</v>
      </c>
      <c r="O1268" s="61" t="n">
        <f aca="false">IF(AND(N1268&gt;0,OR(Calc!$C$4="*",B1268=Calc!$C$4)),N1268+ROW()*0.000000001,0)</f>
        <v>122.640001268</v>
      </c>
    </row>
    <row r="1269" customFormat="false" ht="15" hidden="false" customHeight="false" outlineLevel="0" collapsed="false">
      <c r="A1269" s="49" t="n">
        <v>13639</v>
      </c>
      <c r="B1269" s="49" t="s">
        <v>189</v>
      </c>
      <c r="C1269" s="63" t="n">
        <v>40450</v>
      </c>
      <c r="D1269" s="63" t="n">
        <v>40812</v>
      </c>
      <c r="E1269" s="49" t="n">
        <v>2</v>
      </c>
      <c r="F1269" s="54" t="n">
        <v>0</v>
      </c>
      <c r="G1269" s="54" t="n">
        <v>312.93</v>
      </c>
      <c r="H1269" s="54" t="n">
        <v>1033.34</v>
      </c>
      <c r="I1269" s="54" t="n">
        <f aca="false">SUM(F1269:H1269)</f>
        <v>1346.27</v>
      </c>
      <c r="J1269" s="49" t="n">
        <f aca="false">Calc!$C$5-D1269</f>
        <v>75</v>
      </c>
      <c r="K1269" s="49" t="n">
        <f aca="false">IF(J1269&lt;=Calc!$C$11,4,IF(J1269&lt;=Calc!$C$12,3,IF(J1269&lt;=Calc!$C$13,2,1)))</f>
        <v>3</v>
      </c>
      <c r="L1269" s="49" t="n">
        <f aca="false">1+(E1269&gt;=Calc!$C$16)+(E1269&gt;=Calc!$C$17)+(E1269&gt;=Calc!$C$18)</f>
        <v>2</v>
      </c>
      <c r="M1269" s="49" t="str">
        <f aca="false">IF(AND(K1269=4,L1269&gt;=3),"Champions",IF(AND(K1269=3,L1269&gt;=3),"Loyal",IF(K1269&gt;=3,"Recent / New",IF(L1269&gt;=3,"At Risk","Hibernating / Lost"))))</f>
        <v>Recent / New</v>
      </c>
      <c r="N1269" s="54" t="n">
        <f aca="false">IF(AND(Calc!$C$2&lt;=2009,Calc!$C$3&gt;=2009),F1269,0)+IF(AND(Calc!$C$2&lt;=2010,Calc!$C$3&gt;=2010),G1269,0)+IF(AND(Calc!$C$2&lt;=2011,Calc!$C$3&gt;=2011),H1269,0)</f>
        <v>1346.27</v>
      </c>
      <c r="O1269" s="61" t="n">
        <f aca="false">IF(AND(N1269&gt;0,OR(Calc!$C$4="*",B1269=Calc!$C$4)),N1269+ROW()*0.000000001,0)</f>
        <v>1346.270001269</v>
      </c>
    </row>
    <row r="1270" customFormat="false" ht="15" hidden="false" customHeight="false" outlineLevel="0" collapsed="false">
      <c r="A1270" s="49" t="n">
        <v>13640</v>
      </c>
      <c r="B1270" s="49" t="s">
        <v>189</v>
      </c>
      <c r="C1270" s="63" t="n">
        <v>40275</v>
      </c>
      <c r="D1270" s="63" t="n">
        <v>40275</v>
      </c>
      <c r="E1270" s="49" t="n">
        <v>1</v>
      </c>
      <c r="F1270" s="54" t="n">
        <v>0</v>
      </c>
      <c r="G1270" s="54" t="n">
        <v>405</v>
      </c>
      <c r="H1270" s="54" t="n">
        <v>0</v>
      </c>
      <c r="I1270" s="54" t="n">
        <f aca="false">SUM(F1270:H1270)</f>
        <v>405</v>
      </c>
      <c r="J1270" s="49" t="n">
        <f aca="false">Calc!$C$5-D1270</f>
        <v>612</v>
      </c>
      <c r="K1270" s="49" t="n">
        <f aca="false">IF(J1270&lt;=Calc!$C$11,4,IF(J1270&lt;=Calc!$C$12,3,IF(J1270&lt;=Calc!$C$13,2,1)))</f>
        <v>1</v>
      </c>
      <c r="L1270" s="49" t="n">
        <f aca="false">1+(E1270&gt;=Calc!$C$16)+(E1270&gt;=Calc!$C$17)+(E1270&gt;=Calc!$C$18)</f>
        <v>1</v>
      </c>
      <c r="M1270" s="49" t="str">
        <f aca="false">IF(AND(K1270=4,L1270&gt;=3),"Champions",IF(AND(K1270=3,L1270&gt;=3),"Loyal",IF(K1270&gt;=3,"Recent / New",IF(L1270&gt;=3,"At Risk","Hibernating / Lost"))))</f>
        <v>Hibernating / Lost</v>
      </c>
      <c r="N1270" s="54" t="n">
        <f aca="false">IF(AND(Calc!$C$2&lt;=2009,Calc!$C$3&gt;=2009),F1270,0)+IF(AND(Calc!$C$2&lt;=2010,Calc!$C$3&gt;=2010),G1270,0)+IF(AND(Calc!$C$2&lt;=2011,Calc!$C$3&gt;=2011),H1270,0)</f>
        <v>405</v>
      </c>
      <c r="O1270" s="61" t="n">
        <f aca="false">IF(AND(N1270&gt;0,OR(Calc!$C$4="*",B1270=Calc!$C$4)),N1270+ROW()*0.000000001,0)</f>
        <v>405.00000127</v>
      </c>
    </row>
    <row r="1271" customFormat="false" ht="15" hidden="false" customHeight="false" outlineLevel="0" collapsed="false">
      <c r="A1271" s="49" t="n">
        <v>13641</v>
      </c>
      <c r="B1271" s="49" t="s">
        <v>189</v>
      </c>
      <c r="C1271" s="63" t="n">
        <v>40152</v>
      </c>
      <c r="D1271" s="63" t="n">
        <v>40246</v>
      </c>
      <c r="E1271" s="49" t="n">
        <v>4</v>
      </c>
      <c r="F1271" s="54" t="n">
        <v>613.11</v>
      </c>
      <c r="G1271" s="54" t="n">
        <v>234.61</v>
      </c>
      <c r="H1271" s="54" t="n">
        <v>0</v>
      </c>
      <c r="I1271" s="54" t="n">
        <f aca="false">SUM(F1271:H1271)</f>
        <v>847.72</v>
      </c>
      <c r="J1271" s="49" t="n">
        <f aca="false">Calc!$C$5-D1271</f>
        <v>641</v>
      </c>
      <c r="K1271" s="49" t="n">
        <f aca="false">IF(J1271&lt;=Calc!$C$11,4,IF(J1271&lt;=Calc!$C$12,3,IF(J1271&lt;=Calc!$C$13,2,1)))</f>
        <v>1</v>
      </c>
      <c r="L1271" s="49" t="n">
        <f aca="false">1+(E1271&gt;=Calc!$C$16)+(E1271&gt;=Calc!$C$17)+(E1271&gt;=Calc!$C$18)</f>
        <v>3</v>
      </c>
      <c r="M1271" s="49" t="str">
        <f aca="false">IF(AND(K1271=4,L1271&gt;=3),"Champions",IF(AND(K1271=3,L1271&gt;=3),"Loyal",IF(K1271&gt;=3,"Recent / New",IF(L1271&gt;=3,"At Risk","Hibernating / Lost"))))</f>
        <v>At Risk</v>
      </c>
      <c r="N1271" s="54" t="n">
        <f aca="false">IF(AND(Calc!$C$2&lt;=2009,Calc!$C$3&gt;=2009),F1271,0)+IF(AND(Calc!$C$2&lt;=2010,Calc!$C$3&gt;=2010),G1271,0)+IF(AND(Calc!$C$2&lt;=2011,Calc!$C$3&gt;=2011),H1271,0)</f>
        <v>847.72</v>
      </c>
      <c r="O1271" s="61" t="n">
        <f aca="false">IF(AND(N1271&gt;0,OR(Calc!$C$4="*",B1271=Calc!$C$4)),N1271+ROW()*0.000000001,0)</f>
        <v>847.720001271</v>
      </c>
    </row>
    <row r="1272" customFormat="false" ht="15" hidden="false" customHeight="false" outlineLevel="0" collapsed="false">
      <c r="A1272" s="49" t="n">
        <v>13642</v>
      </c>
      <c r="B1272" s="49" t="s">
        <v>189</v>
      </c>
      <c r="C1272" s="63" t="n">
        <v>40454</v>
      </c>
      <c r="D1272" s="63" t="n">
        <v>40671</v>
      </c>
      <c r="E1272" s="49" t="n">
        <v>4</v>
      </c>
      <c r="F1272" s="54" t="n">
        <v>0</v>
      </c>
      <c r="G1272" s="54" t="n">
        <v>147.17</v>
      </c>
      <c r="H1272" s="54" t="n">
        <v>312.28</v>
      </c>
      <c r="I1272" s="54" t="n">
        <f aca="false">SUM(F1272:H1272)</f>
        <v>459.45</v>
      </c>
      <c r="J1272" s="49" t="n">
        <f aca="false">Calc!$C$5-D1272</f>
        <v>216</v>
      </c>
      <c r="K1272" s="49" t="n">
        <f aca="false">IF(J1272&lt;=Calc!$C$11,4,IF(J1272&lt;=Calc!$C$12,3,IF(J1272&lt;=Calc!$C$13,2,1)))</f>
        <v>2</v>
      </c>
      <c r="L1272" s="49" t="n">
        <f aca="false">1+(E1272&gt;=Calc!$C$16)+(E1272&gt;=Calc!$C$17)+(E1272&gt;=Calc!$C$18)</f>
        <v>3</v>
      </c>
      <c r="M1272" s="49" t="str">
        <f aca="false">IF(AND(K1272=4,L1272&gt;=3),"Champions",IF(AND(K1272=3,L1272&gt;=3),"Loyal",IF(K1272&gt;=3,"Recent / New",IF(L1272&gt;=3,"At Risk","Hibernating / Lost"))))</f>
        <v>At Risk</v>
      </c>
      <c r="N1272" s="54" t="n">
        <f aca="false">IF(AND(Calc!$C$2&lt;=2009,Calc!$C$3&gt;=2009),F1272,0)+IF(AND(Calc!$C$2&lt;=2010,Calc!$C$3&gt;=2010),G1272,0)+IF(AND(Calc!$C$2&lt;=2011,Calc!$C$3&gt;=2011),H1272,0)</f>
        <v>459.45</v>
      </c>
      <c r="O1272" s="61" t="n">
        <f aca="false">IF(AND(N1272&gt;0,OR(Calc!$C$4="*",B1272=Calc!$C$4)),N1272+ROW()*0.000000001,0)</f>
        <v>459.450001272</v>
      </c>
    </row>
    <row r="1273" customFormat="false" ht="15" hidden="false" customHeight="false" outlineLevel="0" collapsed="false">
      <c r="A1273" s="49" t="n">
        <v>13643</v>
      </c>
      <c r="B1273" s="49" t="s">
        <v>189</v>
      </c>
      <c r="C1273" s="63" t="n">
        <v>40155</v>
      </c>
      <c r="D1273" s="63" t="n">
        <v>40855</v>
      </c>
      <c r="E1273" s="49" t="n">
        <v>10</v>
      </c>
      <c r="F1273" s="54" t="n">
        <v>286.95</v>
      </c>
      <c r="G1273" s="54" t="n">
        <v>1305.78</v>
      </c>
      <c r="H1273" s="54" t="n">
        <v>519.44</v>
      </c>
      <c r="I1273" s="54" t="n">
        <f aca="false">SUM(F1273:H1273)</f>
        <v>2112.17</v>
      </c>
      <c r="J1273" s="49" t="n">
        <f aca="false">Calc!$C$5-D1273</f>
        <v>32</v>
      </c>
      <c r="K1273" s="49" t="n">
        <f aca="false">IF(J1273&lt;=Calc!$C$11,4,IF(J1273&lt;=Calc!$C$12,3,IF(J1273&lt;=Calc!$C$13,2,1)))</f>
        <v>3</v>
      </c>
      <c r="L1273" s="49" t="n">
        <f aca="false">1+(E1273&gt;=Calc!$C$16)+(E1273&gt;=Calc!$C$17)+(E1273&gt;=Calc!$C$18)</f>
        <v>4</v>
      </c>
      <c r="M1273" s="49" t="str">
        <f aca="false">IF(AND(K1273=4,L1273&gt;=3),"Champions",IF(AND(K1273=3,L1273&gt;=3),"Loyal",IF(K1273&gt;=3,"Recent / New",IF(L1273&gt;=3,"At Risk","Hibernating / Lost"))))</f>
        <v>Loyal</v>
      </c>
      <c r="N1273" s="54" t="n">
        <f aca="false">IF(AND(Calc!$C$2&lt;=2009,Calc!$C$3&gt;=2009),F1273,0)+IF(AND(Calc!$C$2&lt;=2010,Calc!$C$3&gt;=2010),G1273,0)+IF(AND(Calc!$C$2&lt;=2011,Calc!$C$3&gt;=2011),H1273,0)</f>
        <v>2112.17</v>
      </c>
      <c r="O1273" s="61" t="n">
        <f aca="false">IF(AND(N1273&gt;0,OR(Calc!$C$4="*",B1273=Calc!$C$4)),N1273+ROW()*0.000000001,0)</f>
        <v>2112.170001273</v>
      </c>
    </row>
    <row r="1274" customFormat="false" ht="15" hidden="false" customHeight="false" outlineLevel="0" collapsed="false">
      <c r="A1274" s="49" t="n">
        <v>13644</v>
      </c>
      <c r="B1274" s="49" t="s">
        <v>189</v>
      </c>
      <c r="C1274" s="63" t="n">
        <v>40781</v>
      </c>
      <c r="D1274" s="63" t="n">
        <v>40870</v>
      </c>
      <c r="E1274" s="49" t="n">
        <v>4</v>
      </c>
      <c r="F1274" s="54" t="n">
        <v>0</v>
      </c>
      <c r="G1274" s="54" t="n">
        <v>0</v>
      </c>
      <c r="H1274" s="54" t="n">
        <v>2597.52</v>
      </c>
      <c r="I1274" s="54" t="n">
        <f aca="false">SUM(F1274:H1274)</f>
        <v>2597.52</v>
      </c>
      <c r="J1274" s="49" t="n">
        <f aca="false">Calc!$C$5-D1274</f>
        <v>17</v>
      </c>
      <c r="K1274" s="49" t="n">
        <f aca="false">IF(J1274&lt;=Calc!$C$11,4,IF(J1274&lt;=Calc!$C$12,3,IF(J1274&lt;=Calc!$C$13,2,1)))</f>
        <v>4</v>
      </c>
      <c r="L1274" s="49" t="n">
        <f aca="false">1+(E1274&gt;=Calc!$C$16)+(E1274&gt;=Calc!$C$17)+(E1274&gt;=Calc!$C$18)</f>
        <v>3</v>
      </c>
      <c r="M1274" s="49" t="str">
        <f aca="false">IF(AND(K1274=4,L1274&gt;=3),"Champions",IF(AND(K1274=3,L1274&gt;=3),"Loyal",IF(K1274&gt;=3,"Recent / New",IF(L1274&gt;=3,"At Risk","Hibernating / Lost"))))</f>
        <v>Champions</v>
      </c>
      <c r="N1274" s="54" t="n">
        <f aca="false">IF(AND(Calc!$C$2&lt;=2009,Calc!$C$3&gt;=2009),F1274,0)+IF(AND(Calc!$C$2&lt;=2010,Calc!$C$3&gt;=2010),G1274,0)+IF(AND(Calc!$C$2&lt;=2011,Calc!$C$3&gt;=2011),H1274,0)</f>
        <v>2597.52</v>
      </c>
      <c r="O1274" s="61" t="n">
        <f aca="false">IF(AND(N1274&gt;0,OR(Calc!$C$4="*",B1274=Calc!$C$4)),N1274+ROW()*0.000000001,0)</f>
        <v>2597.520001274</v>
      </c>
    </row>
    <row r="1275" customFormat="false" ht="15" hidden="false" customHeight="false" outlineLevel="0" collapsed="false">
      <c r="A1275" s="49" t="n">
        <v>13645</v>
      </c>
      <c r="B1275" s="49" t="s">
        <v>189</v>
      </c>
      <c r="C1275" s="63" t="n">
        <v>40766</v>
      </c>
      <c r="D1275" s="63" t="n">
        <v>40766</v>
      </c>
      <c r="E1275" s="49" t="n">
        <v>1</v>
      </c>
      <c r="F1275" s="54" t="n">
        <v>0</v>
      </c>
      <c r="G1275" s="54" t="n">
        <v>0</v>
      </c>
      <c r="H1275" s="54" t="n">
        <v>252.1</v>
      </c>
      <c r="I1275" s="54" t="n">
        <f aca="false">SUM(F1275:H1275)</f>
        <v>252.1</v>
      </c>
      <c r="J1275" s="49" t="n">
        <f aca="false">Calc!$C$5-D1275</f>
        <v>121</v>
      </c>
      <c r="K1275" s="49" t="n">
        <f aca="false">IF(J1275&lt;=Calc!$C$11,4,IF(J1275&lt;=Calc!$C$12,3,IF(J1275&lt;=Calc!$C$13,2,1)))</f>
        <v>2</v>
      </c>
      <c r="L1275" s="49" t="n">
        <f aca="false">1+(E1275&gt;=Calc!$C$16)+(E1275&gt;=Calc!$C$17)+(E1275&gt;=Calc!$C$18)</f>
        <v>1</v>
      </c>
      <c r="M1275" s="49" t="str">
        <f aca="false">IF(AND(K1275=4,L1275&gt;=3),"Champions",IF(AND(K1275=3,L1275&gt;=3),"Loyal",IF(K1275&gt;=3,"Recent / New",IF(L1275&gt;=3,"At Risk","Hibernating / Lost"))))</f>
        <v>Hibernating / Lost</v>
      </c>
      <c r="N1275" s="54" t="n">
        <f aca="false">IF(AND(Calc!$C$2&lt;=2009,Calc!$C$3&gt;=2009),F1275,0)+IF(AND(Calc!$C$2&lt;=2010,Calc!$C$3&gt;=2010),G1275,0)+IF(AND(Calc!$C$2&lt;=2011,Calc!$C$3&gt;=2011),H1275,0)</f>
        <v>252.1</v>
      </c>
      <c r="O1275" s="61" t="n">
        <f aca="false">IF(AND(N1275&gt;0,OR(Calc!$C$4="*",B1275=Calc!$C$4)),N1275+ROW()*0.000000001,0)</f>
        <v>252.100001275</v>
      </c>
    </row>
    <row r="1276" customFormat="false" ht="15" hidden="false" customHeight="false" outlineLevel="0" collapsed="false">
      <c r="A1276" s="49" t="n">
        <v>13646</v>
      </c>
      <c r="B1276" s="49" t="s">
        <v>189</v>
      </c>
      <c r="C1276" s="63" t="n">
        <v>40487</v>
      </c>
      <c r="D1276" s="63" t="n">
        <v>40487</v>
      </c>
      <c r="E1276" s="49" t="n">
        <v>2</v>
      </c>
      <c r="F1276" s="54" t="n">
        <v>0</v>
      </c>
      <c r="G1276" s="54" t="n">
        <v>323.3</v>
      </c>
      <c r="H1276" s="54" t="n">
        <v>0</v>
      </c>
      <c r="I1276" s="54" t="n">
        <f aca="false">SUM(F1276:H1276)</f>
        <v>323.3</v>
      </c>
      <c r="J1276" s="49" t="n">
        <f aca="false">Calc!$C$5-D1276</f>
        <v>400</v>
      </c>
      <c r="K1276" s="49" t="n">
        <f aca="false">IF(J1276&lt;=Calc!$C$11,4,IF(J1276&lt;=Calc!$C$12,3,IF(J1276&lt;=Calc!$C$13,2,1)))</f>
        <v>1</v>
      </c>
      <c r="L1276" s="49" t="n">
        <f aca="false">1+(E1276&gt;=Calc!$C$16)+(E1276&gt;=Calc!$C$17)+(E1276&gt;=Calc!$C$18)</f>
        <v>2</v>
      </c>
      <c r="M1276" s="49" t="str">
        <f aca="false">IF(AND(K1276=4,L1276&gt;=3),"Champions",IF(AND(K1276=3,L1276&gt;=3),"Loyal",IF(K1276&gt;=3,"Recent / New",IF(L1276&gt;=3,"At Risk","Hibernating / Lost"))))</f>
        <v>Hibernating / Lost</v>
      </c>
      <c r="N1276" s="54" t="n">
        <f aca="false">IF(AND(Calc!$C$2&lt;=2009,Calc!$C$3&gt;=2009),F1276,0)+IF(AND(Calc!$C$2&lt;=2010,Calc!$C$3&gt;=2010),G1276,0)+IF(AND(Calc!$C$2&lt;=2011,Calc!$C$3&gt;=2011),H1276,0)</f>
        <v>323.3</v>
      </c>
      <c r="O1276" s="61" t="n">
        <f aca="false">IF(AND(N1276&gt;0,OR(Calc!$C$4="*",B1276=Calc!$C$4)),N1276+ROW()*0.000000001,0)</f>
        <v>323.300001276</v>
      </c>
    </row>
    <row r="1277" customFormat="false" ht="15" hidden="false" customHeight="false" outlineLevel="0" collapsed="false">
      <c r="A1277" s="49" t="n">
        <v>13647</v>
      </c>
      <c r="B1277" s="49" t="s">
        <v>189</v>
      </c>
      <c r="C1277" s="63" t="n">
        <v>40283</v>
      </c>
      <c r="D1277" s="63" t="n">
        <v>40877</v>
      </c>
      <c r="E1277" s="49" t="n">
        <v>8</v>
      </c>
      <c r="F1277" s="54" t="n">
        <v>0</v>
      </c>
      <c r="G1277" s="54" t="n">
        <v>1393.56</v>
      </c>
      <c r="H1277" s="54" t="n">
        <v>1640.22</v>
      </c>
      <c r="I1277" s="54" t="n">
        <f aca="false">SUM(F1277:H1277)</f>
        <v>3033.78</v>
      </c>
      <c r="J1277" s="49" t="n">
        <f aca="false">Calc!$C$5-D1277</f>
        <v>10</v>
      </c>
      <c r="K1277" s="49" t="n">
        <f aca="false">IF(J1277&lt;=Calc!$C$11,4,IF(J1277&lt;=Calc!$C$12,3,IF(J1277&lt;=Calc!$C$13,2,1)))</f>
        <v>4</v>
      </c>
      <c r="L1277" s="49" t="n">
        <f aca="false">1+(E1277&gt;=Calc!$C$16)+(E1277&gt;=Calc!$C$17)+(E1277&gt;=Calc!$C$18)</f>
        <v>4</v>
      </c>
      <c r="M1277" s="49" t="str">
        <f aca="false">IF(AND(K1277=4,L1277&gt;=3),"Champions",IF(AND(K1277=3,L1277&gt;=3),"Loyal",IF(K1277&gt;=3,"Recent / New",IF(L1277&gt;=3,"At Risk","Hibernating / Lost"))))</f>
        <v>Champions</v>
      </c>
      <c r="N1277" s="54" t="n">
        <f aca="false">IF(AND(Calc!$C$2&lt;=2009,Calc!$C$3&gt;=2009),F1277,0)+IF(AND(Calc!$C$2&lt;=2010,Calc!$C$3&gt;=2010),G1277,0)+IF(AND(Calc!$C$2&lt;=2011,Calc!$C$3&gt;=2011),H1277,0)</f>
        <v>3033.78</v>
      </c>
      <c r="O1277" s="61" t="n">
        <f aca="false">IF(AND(N1277&gt;0,OR(Calc!$C$4="*",B1277=Calc!$C$4)),N1277+ROW()*0.000000001,0)</f>
        <v>3033.780001277</v>
      </c>
    </row>
    <row r="1278" customFormat="false" ht="15" hidden="false" customHeight="false" outlineLevel="0" collapsed="false">
      <c r="A1278" s="49" t="n">
        <v>13648</v>
      </c>
      <c r="B1278" s="49" t="s">
        <v>189</v>
      </c>
      <c r="C1278" s="63" t="n">
        <v>40148</v>
      </c>
      <c r="D1278" s="63" t="n">
        <v>40486</v>
      </c>
      <c r="E1278" s="49" t="n">
        <v>8</v>
      </c>
      <c r="F1278" s="54" t="n">
        <v>263.09</v>
      </c>
      <c r="G1278" s="54" t="n">
        <v>1418.03</v>
      </c>
      <c r="H1278" s="54" t="n">
        <v>0</v>
      </c>
      <c r="I1278" s="54" t="n">
        <f aca="false">SUM(F1278:H1278)</f>
        <v>1681.12</v>
      </c>
      <c r="J1278" s="49" t="n">
        <f aca="false">Calc!$C$5-D1278</f>
        <v>401</v>
      </c>
      <c r="K1278" s="49" t="n">
        <f aca="false">IF(J1278&lt;=Calc!$C$11,4,IF(J1278&lt;=Calc!$C$12,3,IF(J1278&lt;=Calc!$C$13,2,1)))</f>
        <v>1</v>
      </c>
      <c r="L1278" s="49" t="n">
        <f aca="false">1+(E1278&gt;=Calc!$C$16)+(E1278&gt;=Calc!$C$17)+(E1278&gt;=Calc!$C$18)</f>
        <v>4</v>
      </c>
      <c r="M1278" s="49" t="str">
        <f aca="false">IF(AND(K1278=4,L1278&gt;=3),"Champions",IF(AND(K1278=3,L1278&gt;=3),"Loyal",IF(K1278&gt;=3,"Recent / New",IF(L1278&gt;=3,"At Risk","Hibernating / Lost"))))</f>
        <v>At Risk</v>
      </c>
      <c r="N1278" s="54" t="n">
        <f aca="false">IF(AND(Calc!$C$2&lt;=2009,Calc!$C$3&gt;=2009),F1278,0)+IF(AND(Calc!$C$2&lt;=2010,Calc!$C$3&gt;=2010),G1278,0)+IF(AND(Calc!$C$2&lt;=2011,Calc!$C$3&gt;=2011),H1278,0)</f>
        <v>1681.12</v>
      </c>
      <c r="O1278" s="61" t="n">
        <f aca="false">IF(AND(N1278&gt;0,OR(Calc!$C$4="*",B1278=Calc!$C$4)),N1278+ROW()*0.000000001,0)</f>
        <v>1681.120001278</v>
      </c>
    </row>
    <row r="1279" customFormat="false" ht="15" hidden="false" customHeight="false" outlineLevel="0" collapsed="false">
      <c r="A1279" s="49" t="n">
        <v>13649</v>
      </c>
      <c r="B1279" s="49" t="s">
        <v>189</v>
      </c>
      <c r="C1279" s="63" t="n">
        <v>40359</v>
      </c>
      <c r="D1279" s="63" t="n">
        <v>40630</v>
      </c>
      <c r="E1279" s="49" t="n">
        <v>6</v>
      </c>
      <c r="F1279" s="54" t="n">
        <v>0</v>
      </c>
      <c r="G1279" s="54" t="n">
        <v>1304.88</v>
      </c>
      <c r="H1279" s="54" t="n">
        <v>148.8</v>
      </c>
      <c r="I1279" s="54" t="n">
        <f aca="false">SUM(F1279:H1279)</f>
        <v>1453.68</v>
      </c>
      <c r="J1279" s="49" t="n">
        <f aca="false">Calc!$C$5-D1279</f>
        <v>257</v>
      </c>
      <c r="K1279" s="49" t="n">
        <f aca="false">IF(J1279&lt;=Calc!$C$11,4,IF(J1279&lt;=Calc!$C$12,3,IF(J1279&lt;=Calc!$C$13,2,1)))</f>
        <v>2</v>
      </c>
      <c r="L1279" s="49" t="n">
        <f aca="false">1+(E1279&gt;=Calc!$C$16)+(E1279&gt;=Calc!$C$17)+(E1279&gt;=Calc!$C$18)</f>
        <v>3</v>
      </c>
      <c r="M1279" s="49" t="str">
        <f aca="false">IF(AND(K1279=4,L1279&gt;=3),"Champions",IF(AND(K1279=3,L1279&gt;=3),"Loyal",IF(K1279&gt;=3,"Recent / New",IF(L1279&gt;=3,"At Risk","Hibernating / Lost"))))</f>
        <v>At Risk</v>
      </c>
      <c r="N1279" s="54" t="n">
        <f aca="false">IF(AND(Calc!$C$2&lt;=2009,Calc!$C$3&gt;=2009),F1279,0)+IF(AND(Calc!$C$2&lt;=2010,Calc!$C$3&gt;=2010),G1279,0)+IF(AND(Calc!$C$2&lt;=2011,Calc!$C$3&gt;=2011),H1279,0)</f>
        <v>1453.68</v>
      </c>
      <c r="O1279" s="61" t="n">
        <f aca="false">IF(AND(N1279&gt;0,OR(Calc!$C$4="*",B1279=Calc!$C$4)),N1279+ROW()*0.000000001,0)</f>
        <v>1453.680001279</v>
      </c>
    </row>
    <row r="1280" customFormat="false" ht="15" hidden="false" customHeight="false" outlineLevel="0" collapsed="false">
      <c r="A1280" s="49" t="n">
        <v>13650</v>
      </c>
      <c r="B1280" s="49" t="s">
        <v>189</v>
      </c>
      <c r="C1280" s="63" t="n">
        <v>40204</v>
      </c>
      <c r="D1280" s="63" t="n">
        <v>40870</v>
      </c>
      <c r="E1280" s="49" t="n">
        <v>10</v>
      </c>
      <c r="F1280" s="54" t="n">
        <v>0</v>
      </c>
      <c r="G1280" s="54" t="n">
        <v>1289.16</v>
      </c>
      <c r="H1280" s="54" t="n">
        <v>1809.34</v>
      </c>
      <c r="I1280" s="54" t="n">
        <f aca="false">SUM(F1280:H1280)</f>
        <v>3098.5</v>
      </c>
      <c r="J1280" s="49" t="n">
        <f aca="false">Calc!$C$5-D1280</f>
        <v>17</v>
      </c>
      <c r="K1280" s="49" t="n">
        <f aca="false">IF(J1280&lt;=Calc!$C$11,4,IF(J1280&lt;=Calc!$C$12,3,IF(J1280&lt;=Calc!$C$13,2,1)))</f>
        <v>4</v>
      </c>
      <c r="L1280" s="49" t="n">
        <f aca="false">1+(E1280&gt;=Calc!$C$16)+(E1280&gt;=Calc!$C$17)+(E1280&gt;=Calc!$C$18)</f>
        <v>4</v>
      </c>
      <c r="M1280" s="49" t="str">
        <f aca="false">IF(AND(K1280=4,L1280&gt;=3),"Champions",IF(AND(K1280=3,L1280&gt;=3),"Loyal",IF(K1280&gt;=3,"Recent / New",IF(L1280&gt;=3,"At Risk","Hibernating / Lost"))))</f>
        <v>Champions</v>
      </c>
      <c r="N1280" s="54" t="n">
        <f aca="false">IF(AND(Calc!$C$2&lt;=2009,Calc!$C$3&gt;=2009),F1280,0)+IF(AND(Calc!$C$2&lt;=2010,Calc!$C$3&gt;=2010),G1280,0)+IF(AND(Calc!$C$2&lt;=2011,Calc!$C$3&gt;=2011),H1280,0)</f>
        <v>3098.5</v>
      </c>
      <c r="O1280" s="61" t="n">
        <f aca="false">IF(AND(N1280&gt;0,OR(Calc!$C$4="*",B1280=Calc!$C$4)),N1280+ROW()*0.000000001,0)</f>
        <v>3098.50000128</v>
      </c>
    </row>
    <row r="1281" customFormat="false" ht="15" hidden="false" customHeight="false" outlineLevel="0" collapsed="false">
      <c r="A1281" s="49" t="n">
        <v>13651</v>
      </c>
      <c r="B1281" s="49" t="s">
        <v>189</v>
      </c>
      <c r="C1281" s="63" t="n">
        <v>40505</v>
      </c>
      <c r="D1281" s="63" t="n">
        <v>40847</v>
      </c>
      <c r="E1281" s="49" t="n">
        <v>2</v>
      </c>
      <c r="F1281" s="54" t="n">
        <v>0</v>
      </c>
      <c r="G1281" s="54" t="n">
        <v>114.75</v>
      </c>
      <c r="H1281" s="54" t="n">
        <v>79.2</v>
      </c>
      <c r="I1281" s="54" t="n">
        <f aca="false">SUM(F1281:H1281)</f>
        <v>193.95</v>
      </c>
      <c r="J1281" s="49" t="n">
        <f aca="false">Calc!$C$5-D1281</f>
        <v>40</v>
      </c>
      <c r="K1281" s="49" t="n">
        <f aca="false">IF(J1281&lt;=Calc!$C$11,4,IF(J1281&lt;=Calc!$C$12,3,IF(J1281&lt;=Calc!$C$13,2,1)))</f>
        <v>3</v>
      </c>
      <c r="L1281" s="49" t="n">
        <f aca="false">1+(E1281&gt;=Calc!$C$16)+(E1281&gt;=Calc!$C$17)+(E1281&gt;=Calc!$C$18)</f>
        <v>2</v>
      </c>
      <c r="M1281" s="49" t="str">
        <f aca="false">IF(AND(K1281=4,L1281&gt;=3),"Champions",IF(AND(K1281=3,L1281&gt;=3),"Loyal",IF(K1281&gt;=3,"Recent / New",IF(L1281&gt;=3,"At Risk","Hibernating / Lost"))))</f>
        <v>Recent / New</v>
      </c>
      <c r="N1281" s="54" t="n">
        <f aca="false">IF(AND(Calc!$C$2&lt;=2009,Calc!$C$3&gt;=2009),F1281,0)+IF(AND(Calc!$C$2&lt;=2010,Calc!$C$3&gt;=2010),G1281,0)+IF(AND(Calc!$C$2&lt;=2011,Calc!$C$3&gt;=2011),H1281,0)</f>
        <v>193.95</v>
      </c>
      <c r="O1281" s="61" t="n">
        <f aca="false">IF(AND(N1281&gt;0,OR(Calc!$C$4="*",B1281=Calc!$C$4)),N1281+ROW()*0.000000001,0)</f>
        <v>193.950001281</v>
      </c>
    </row>
    <row r="1282" customFormat="false" ht="15" hidden="false" customHeight="false" outlineLevel="0" collapsed="false">
      <c r="A1282" s="49" t="n">
        <v>13652</v>
      </c>
      <c r="B1282" s="49" t="s">
        <v>189</v>
      </c>
      <c r="C1282" s="63" t="n">
        <v>40234</v>
      </c>
      <c r="D1282" s="63" t="n">
        <v>40841</v>
      </c>
      <c r="E1282" s="49" t="n">
        <v>5</v>
      </c>
      <c r="F1282" s="54" t="n">
        <v>0</v>
      </c>
      <c r="G1282" s="54" t="n">
        <v>1475.77</v>
      </c>
      <c r="H1282" s="54" t="n">
        <v>786.28</v>
      </c>
      <c r="I1282" s="54" t="n">
        <f aca="false">SUM(F1282:H1282)</f>
        <v>2262.05</v>
      </c>
      <c r="J1282" s="49" t="n">
        <f aca="false">Calc!$C$5-D1282</f>
        <v>46</v>
      </c>
      <c r="K1282" s="49" t="n">
        <f aca="false">IF(J1282&lt;=Calc!$C$11,4,IF(J1282&lt;=Calc!$C$12,3,IF(J1282&lt;=Calc!$C$13,2,1)))</f>
        <v>3</v>
      </c>
      <c r="L1282" s="49" t="n">
        <f aca="false">1+(E1282&gt;=Calc!$C$16)+(E1282&gt;=Calc!$C$17)+(E1282&gt;=Calc!$C$18)</f>
        <v>3</v>
      </c>
      <c r="M1282" s="49" t="str">
        <f aca="false">IF(AND(K1282=4,L1282&gt;=3),"Champions",IF(AND(K1282=3,L1282&gt;=3),"Loyal",IF(K1282&gt;=3,"Recent / New",IF(L1282&gt;=3,"At Risk","Hibernating / Lost"))))</f>
        <v>Loyal</v>
      </c>
      <c r="N1282" s="54" t="n">
        <f aca="false">IF(AND(Calc!$C$2&lt;=2009,Calc!$C$3&gt;=2009),F1282,0)+IF(AND(Calc!$C$2&lt;=2010,Calc!$C$3&gt;=2010),G1282,0)+IF(AND(Calc!$C$2&lt;=2011,Calc!$C$3&gt;=2011),H1282,0)</f>
        <v>2262.05</v>
      </c>
      <c r="O1282" s="61" t="n">
        <f aca="false">IF(AND(N1282&gt;0,OR(Calc!$C$4="*",B1282=Calc!$C$4)),N1282+ROW()*0.000000001,0)</f>
        <v>2262.050001282</v>
      </c>
    </row>
    <row r="1283" customFormat="false" ht="15" hidden="false" customHeight="false" outlineLevel="0" collapsed="false">
      <c r="A1283" s="49" t="n">
        <v>13653</v>
      </c>
      <c r="B1283" s="49" t="s">
        <v>189</v>
      </c>
      <c r="C1283" s="63" t="n">
        <v>40399</v>
      </c>
      <c r="D1283" s="63" t="n">
        <v>40399</v>
      </c>
      <c r="E1283" s="49" t="n">
        <v>1</v>
      </c>
      <c r="F1283" s="54" t="n">
        <v>0</v>
      </c>
      <c r="G1283" s="54" t="n">
        <v>152.2</v>
      </c>
      <c r="H1283" s="54" t="n">
        <v>0</v>
      </c>
      <c r="I1283" s="54" t="n">
        <f aca="false">SUM(F1283:H1283)</f>
        <v>152.2</v>
      </c>
      <c r="J1283" s="49" t="n">
        <f aca="false">Calc!$C$5-D1283</f>
        <v>488</v>
      </c>
      <c r="K1283" s="49" t="n">
        <f aca="false">IF(J1283&lt;=Calc!$C$11,4,IF(J1283&lt;=Calc!$C$12,3,IF(J1283&lt;=Calc!$C$13,2,1)))</f>
        <v>1</v>
      </c>
      <c r="L1283" s="49" t="n">
        <f aca="false">1+(E1283&gt;=Calc!$C$16)+(E1283&gt;=Calc!$C$17)+(E1283&gt;=Calc!$C$18)</f>
        <v>1</v>
      </c>
      <c r="M1283" s="49" t="str">
        <f aca="false">IF(AND(K1283=4,L1283&gt;=3),"Champions",IF(AND(K1283=3,L1283&gt;=3),"Loyal",IF(K1283&gt;=3,"Recent / New",IF(L1283&gt;=3,"At Risk","Hibernating / Lost"))))</f>
        <v>Hibernating / Lost</v>
      </c>
      <c r="N1283" s="54" t="n">
        <f aca="false">IF(AND(Calc!$C$2&lt;=2009,Calc!$C$3&gt;=2009),F1283,0)+IF(AND(Calc!$C$2&lt;=2010,Calc!$C$3&gt;=2010),G1283,0)+IF(AND(Calc!$C$2&lt;=2011,Calc!$C$3&gt;=2011),H1283,0)</f>
        <v>152.2</v>
      </c>
      <c r="O1283" s="61" t="n">
        <f aca="false">IF(AND(N1283&gt;0,OR(Calc!$C$4="*",B1283=Calc!$C$4)),N1283+ROW()*0.000000001,0)</f>
        <v>152.200001283</v>
      </c>
    </row>
    <row r="1284" customFormat="false" ht="15" hidden="false" customHeight="false" outlineLevel="0" collapsed="false">
      <c r="A1284" s="49" t="n">
        <v>13654</v>
      </c>
      <c r="B1284" s="49" t="s">
        <v>189</v>
      </c>
      <c r="C1284" s="63" t="n">
        <v>40149</v>
      </c>
      <c r="D1284" s="63" t="n">
        <v>40843</v>
      </c>
      <c r="E1284" s="49" t="n">
        <v>11</v>
      </c>
      <c r="F1284" s="54" t="n">
        <v>159.98</v>
      </c>
      <c r="G1284" s="54" t="n">
        <v>3440.69</v>
      </c>
      <c r="H1284" s="54" t="n">
        <v>2707.33</v>
      </c>
      <c r="I1284" s="54" t="n">
        <f aca="false">SUM(F1284:H1284)</f>
        <v>6308</v>
      </c>
      <c r="J1284" s="49" t="n">
        <f aca="false">Calc!$C$5-D1284</f>
        <v>44</v>
      </c>
      <c r="K1284" s="49" t="n">
        <f aca="false">IF(J1284&lt;=Calc!$C$11,4,IF(J1284&lt;=Calc!$C$12,3,IF(J1284&lt;=Calc!$C$13,2,1)))</f>
        <v>3</v>
      </c>
      <c r="L1284" s="49" t="n">
        <f aca="false">1+(E1284&gt;=Calc!$C$16)+(E1284&gt;=Calc!$C$17)+(E1284&gt;=Calc!$C$18)</f>
        <v>4</v>
      </c>
      <c r="M1284" s="49" t="str">
        <f aca="false">IF(AND(K1284=4,L1284&gt;=3),"Champions",IF(AND(K1284=3,L1284&gt;=3),"Loyal",IF(K1284&gt;=3,"Recent / New",IF(L1284&gt;=3,"At Risk","Hibernating / Lost"))))</f>
        <v>Loyal</v>
      </c>
      <c r="N1284" s="54" t="n">
        <f aca="false">IF(AND(Calc!$C$2&lt;=2009,Calc!$C$3&gt;=2009),F1284,0)+IF(AND(Calc!$C$2&lt;=2010,Calc!$C$3&gt;=2010),G1284,0)+IF(AND(Calc!$C$2&lt;=2011,Calc!$C$3&gt;=2011),H1284,0)</f>
        <v>6308</v>
      </c>
      <c r="O1284" s="61" t="n">
        <f aca="false">IF(AND(N1284&gt;0,OR(Calc!$C$4="*",B1284=Calc!$C$4)),N1284+ROW()*0.000000001,0)</f>
        <v>6308.000001284</v>
      </c>
    </row>
    <row r="1285" customFormat="false" ht="15" hidden="false" customHeight="false" outlineLevel="0" collapsed="false">
      <c r="A1285" s="49" t="n">
        <v>13655</v>
      </c>
      <c r="B1285" s="49" t="s">
        <v>189</v>
      </c>
      <c r="C1285" s="63" t="n">
        <v>40295</v>
      </c>
      <c r="D1285" s="63" t="n">
        <v>40772</v>
      </c>
      <c r="E1285" s="49" t="n">
        <v>6</v>
      </c>
      <c r="F1285" s="54" t="n">
        <v>0</v>
      </c>
      <c r="G1285" s="54" t="n">
        <v>1328.69</v>
      </c>
      <c r="H1285" s="54" t="n">
        <v>932.97</v>
      </c>
      <c r="I1285" s="54" t="n">
        <f aca="false">SUM(F1285:H1285)</f>
        <v>2261.66</v>
      </c>
      <c r="J1285" s="49" t="n">
        <f aca="false">Calc!$C$5-D1285</f>
        <v>115</v>
      </c>
      <c r="K1285" s="49" t="n">
        <f aca="false">IF(J1285&lt;=Calc!$C$11,4,IF(J1285&lt;=Calc!$C$12,3,IF(J1285&lt;=Calc!$C$13,2,1)))</f>
        <v>2</v>
      </c>
      <c r="L1285" s="49" t="n">
        <f aca="false">1+(E1285&gt;=Calc!$C$16)+(E1285&gt;=Calc!$C$17)+(E1285&gt;=Calc!$C$18)</f>
        <v>3</v>
      </c>
      <c r="M1285" s="49" t="str">
        <f aca="false">IF(AND(K1285=4,L1285&gt;=3),"Champions",IF(AND(K1285=3,L1285&gt;=3),"Loyal",IF(K1285&gt;=3,"Recent / New",IF(L1285&gt;=3,"At Risk","Hibernating / Lost"))))</f>
        <v>At Risk</v>
      </c>
      <c r="N1285" s="54" t="n">
        <f aca="false">IF(AND(Calc!$C$2&lt;=2009,Calc!$C$3&gt;=2009),F1285,0)+IF(AND(Calc!$C$2&lt;=2010,Calc!$C$3&gt;=2010),G1285,0)+IF(AND(Calc!$C$2&lt;=2011,Calc!$C$3&gt;=2011),H1285,0)</f>
        <v>2261.66</v>
      </c>
      <c r="O1285" s="61" t="n">
        <f aca="false">IF(AND(N1285&gt;0,OR(Calc!$C$4="*",B1285=Calc!$C$4)),N1285+ROW()*0.000000001,0)</f>
        <v>2261.660001285</v>
      </c>
    </row>
    <row r="1286" customFormat="false" ht="15" hidden="false" customHeight="false" outlineLevel="0" collapsed="false">
      <c r="A1286" s="49" t="n">
        <v>13656</v>
      </c>
      <c r="B1286" s="49" t="s">
        <v>189</v>
      </c>
      <c r="C1286" s="63" t="n">
        <v>40291</v>
      </c>
      <c r="D1286" s="63" t="n">
        <v>40722</v>
      </c>
      <c r="E1286" s="49" t="n">
        <v>4</v>
      </c>
      <c r="F1286" s="54" t="n">
        <v>0</v>
      </c>
      <c r="G1286" s="54" t="n">
        <v>673.7</v>
      </c>
      <c r="H1286" s="54" t="n">
        <v>379.65</v>
      </c>
      <c r="I1286" s="54" t="n">
        <f aca="false">SUM(F1286:H1286)</f>
        <v>1053.35</v>
      </c>
      <c r="J1286" s="49" t="n">
        <f aca="false">Calc!$C$5-D1286</f>
        <v>165</v>
      </c>
      <c r="K1286" s="49" t="n">
        <f aca="false">IF(J1286&lt;=Calc!$C$11,4,IF(J1286&lt;=Calc!$C$12,3,IF(J1286&lt;=Calc!$C$13,2,1)))</f>
        <v>2</v>
      </c>
      <c r="L1286" s="49" t="n">
        <f aca="false">1+(E1286&gt;=Calc!$C$16)+(E1286&gt;=Calc!$C$17)+(E1286&gt;=Calc!$C$18)</f>
        <v>3</v>
      </c>
      <c r="M1286" s="49" t="str">
        <f aca="false">IF(AND(K1286=4,L1286&gt;=3),"Champions",IF(AND(K1286=3,L1286&gt;=3),"Loyal",IF(K1286&gt;=3,"Recent / New",IF(L1286&gt;=3,"At Risk","Hibernating / Lost"))))</f>
        <v>At Risk</v>
      </c>
      <c r="N1286" s="54" t="n">
        <f aca="false">IF(AND(Calc!$C$2&lt;=2009,Calc!$C$3&gt;=2009),F1286,0)+IF(AND(Calc!$C$2&lt;=2010,Calc!$C$3&gt;=2010),G1286,0)+IF(AND(Calc!$C$2&lt;=2011,Calc!$C$3&gt;=2011),H1286,0)</f>
        <v>1053.35</v>
      </c>
      <c r="O1286" s="61" t="n">
        <f aca="false">IF(AND(N1286&gt;0,OR(Calc!$C$4="*",B1286=Calc!$C$4)),N1286+ROW()*0.000000001,0)</f>
        <v>1053.350001286</v>
      </c>
    </row>
    <row r="1287" customFormat="false" ht="15" hidden="false" customHeight="false" outlineLevel="0" collapsed="false">
      <c r="A1287" s="49" t="n">
        <v>13657</v>
      </c>
      <c r="B1287" s="49" t="s">
        <v>189</v>
      </c>
      <c r="C1287" s="63" t="n">
        <v>40685</v>
      </c>
      <c r="D1287" s="63" t="n">
        <v>40876</v>
      </c>
      <c r="E1287" s="49" t="n">
        <v>2</v>
      </c>
      <c r="F1287" s="54" t="n">
        <v>0</v>
      </c>
      <c r="G1287" s="54" t="n">
        <v>0</v>
      </c>
      <c r="H1287" s="54" t="n">
        <v>382.14</v>
      </c>
      <c r="I1287" s="54" t="n">
        <f aca="false">SUM(F1287:H1287)</f>
        <v>382.14</v>
      </c>
      <c r="J1287" s="49" t="n">
        <f aca="false">Calc!$C$5-D1287</f>
        <v>11</v>
      </c>
      <c r="K1287" s="49" t="n">
        <f aca="false">IF(J1287&lt;=Calc!$C$11,4,IF(J1287&lt;=Calc!$C$12,3,IF(J1287&lt;=Calc!$C$13,2,1)))</f>
        <v>4</v>
      </c>
      <c r="L1287" s="49" t="n">
        <f aca="false">1+(E1287&gt;=Calc!$C$16)+(E1287&gt;=Calc!$C$17)+(E1287&gt;=Calc!$C$18)</f>
        <v>2</v>
      </c>
      <c r="M1287" s="49" t="str">
        <f aca="false">IF(AND(K1287=4,L1287&gt;=3),"Champions",IF(AND(K1287=3,L1287&gt;=3),"Loyal",IF(K1287&gt;=3,"Recent / New",IF(L1287&gt;=3,"At Risk","Hibernating / Lost"))))</f>
        <v>Recent / New</v>
      </c>
      <c r="N1287" s="54" t="n">
        <f aca="false">IF(AND(Calc!$C$2&lt;=2009,Calc!$C$3&gt;=2009),F1287,0)+IF(AND(Calc!$C$2&lt;=2010,Calc!$C$3&gt;=2010),G1287,0)+IF(AND(Calc!$C$2&lt;=2011,Calc!$C$3&gt;=2011),H1287,0)</f>
        <v>382.14</v>
      </c>
      <c r="O1287" s="61" t="n">
        <f aca="false">IF(AND(N1287&gt;0,OR(Calc!$C$4="*",B1287=Calc!$C$4)),N1287+ROW()*0.000000001,0)</f>
        <v>382.140001287</v>
      </c>
    </row>
    <row r="1288" customFormat="false" ht="15" hidden="false" customHeight="false" outlineLevel="0" collapsed="false">
      <c r="A1288" s="49" t="n">
        <v>13658</v>
      </c>
      <c r="B1288" s="49" t="s">
        <v>189</v>
      </c>
      <c r="C1288" s="63" t="n">
        <v>40214</v>
      </c>
      <c r="D1288" s="63" t="n">
        <v>40877</v>
      </c>
      <c r="E1288" s="49" t="n">
        <v>9</v>
      </c>
      <c r="F1288" s="54" t="n">
        <v>0</v>
      </c>
      <c r="G1288" s="54" t="n">
        <v>3350.6</v>
      </c>
      <c r="H1288" s="54" t="n">
        <v>2421.47</v>
      </c>
      <c r="I1288" s="54" t="n">
        <f aca="false">SUM(F1288:H1288)</f>
        <v>5772.07</v>
      </c>
      <c r="J1288" s="49" t="n">
        <f aca="false">Calc!$C$5-D1288</f>
        <v>10</v>
      </c>
      <c r="K1288" s="49" t="n">
        <f aca="false">IF(J1288&lt;=Calc!$C$11,4,IF(J1288&lt;=Calc!$C$12,3,IF(J1288&lt;=Calc!$C$13,2,1)))</f>
        <v>4</v>
      </c>
      <c r="L1288" s="49" t="n">
        <f aca="false">1+(E1288&gt;=Calc!$C$16)+(E1288&gt;=Calc!$C$17)+(E1288&gt;=Calc!$C$18)</f>
        <v>4</v>
      </c>
      <c r="M1288" s="49" t="str">
        <f aca="false">IF(AND(K1288=4,L1288&gt;=3),"Champions",IF(AND(K1288=3,L1288&gt;=3),"Loyal",IF(K1288&gt;=3,"Recent / New",IF(L1288&gt;=3,"At Risk","Hibernating / Lost"))))</f>
        <v>Champions</v>
      </c>
      <c r="N1288" s="54" t="n">
        <f aca="false">IF(AND(Calc!$C$2&lt;=2009,Calc!$C$3&gt;=2009),F1288,0)+IF(AND(Calc!$C$2&lt;=2010,Calc!$C$3&gt;=2010),G1288,0)+IF(AND(Calc!$C$2&lt;=2011,Calc!$C$3&gt;=2011),H1288,0)</f>
        <v>5772.07</v>
      </c>
      <c r="O1288" s="61" t="n">
        <f aca="false">IF(AND(N1288&gt;0,OR(Calc!$C$4="*",B1288=Calc!$C$4)),N1288+ROW()*0.000000001,0)</f>
        <v>5772.070001288</v>
      </c>
    </row>
    <row r="1289" customFormat="false" ht="15" hidden="false" customHeight="false" outlineLevel="0" collapsed="false">
      <c r="A1289" s="49" t="n">
        <v>13659</v>
      </c>
      <c r="B1289" s="49" t="s">
        <v>189</v>
      </c>
      <c r="C1289" s="63" t="n">
        <v>40226</v>
      </c>
      <c r="D1289" s="63" t="n">
        <v>40681</v>
      </c>
      <c r="E1289" s="49" t="n">
        <v>12</v>
      </c>
      <c r="F1289" s="54" t="n">
        <v>0</v>
      </c>
      <c r="G1289" s="54" t="n">
        <v>3165.78</v>
      </c>
      <c r="H1289" s="54" t="n">
        <v>1540.65</v>
      </c>
      <c r="I1289" s="54" t="n">
        <f aca="false">SUM(F1289:H1289)</f>
        <v>4706.43</v>
      </c>
      <c r="J1289" s="49" t="n">
        <f aca="false">Calc!$C$5-D1289</f>
        <v>206</v>
      </c>
      <c r="K1289" s="49" t="n">
        <f aca="false">IF(J1289&lt;=Calc!$C$11,4,IF(J1289&lt;=Calc!$C$12,3,IF(J1289&lt;=Calc!$C$13,2,1)))</f>
        <v>2</v>
      </c>
      <c r="L1289" s="49" t="n">
        <f aca="false">1+(E1289&gt;=Calc!$C$16)+(E1289&gt;=Calc!$C$17)+(E1289&gt;=Calc!$C$18)</f>
        <v>4</v>
      </c>
      <c r="M1289" s="49" t="str">
        <f aca="false">IF(AND(K1289=4,L1289&gt;=3),"Champions",IF(AND(K1289=3,L1289&gt;=3),"Loyal",IF(K1289&gt;=3,"Recent / New",IF(L1289&gt;=3,"At Risk","Hibernating / Lost"))))</f>
        <v>At Risk</v>
      </c>
      <c r="N1289" s="54" t="n">
        <f aca="false">IF(AND(Calc!$C$2&lt;=2009,Calc!$C$3&gt;=2009),F1289,0)+IF(AND(Calc!$C$2&lt;=2010,Calc!$C$3&gt;=2010),G1289,0)+IF(AND(Calc!$C$2&lt;=2011,Calc!$C$3&gt;=2011),H1289,0)</f>
        <v>4706.43</v>
      </c>
      <c r="O1289" s="61" t="n">
        <f aca="false">IF(AND(N1289&gt;0,OR(Calc!$C$4="*",B1289=Calc!$C$4)),N1289+ROW()*0.000000001,0)</f>
        <v>4706.430001289</v>
      </c>
    </row>
    <row r="1290" customFormat="false" ht="15" hidden="false" customHeight="false" outlineLevel="0" collapsed="false">
      <c r="A1290" s="49" t="n">
        <v>13660</v>
      </c>
      <c r="B1290" s="49" t="s">
        <v>189</v>
      </c>
      <c r="C1290" s="63" t="n">
        <v>40486</v>
      </c>
      <c r="D1290" s="63" t="n">
        <v>40486</v>
      </c>
      <c r="E1290" s="49" t="n">
        <v>1</v>
      </c>
      <c r="F1290" s="54" t="n">
        <v>0</v>
      </c>
      <c r="G1290" s="54" t="n">
        <v>295.74</v>
      </c>
      <c r="H1290" s="54" t="n">
        <v>0</v>
      </c>
      <c r="I1290" s="54" t="n">
        <f aca="false">SUM(F1290:H1290)</f>
        <v>295.74</v>
      </c>
      <c r="J1290" s="49" t="n">
        <f aca="false">Calc!$C$5-D1290</f>
        <v>401</v>
      </c>
      <c r="K1290" s="49" t="n">
        <f aca="false">IF(J1290&lt;=Calc!$C$11,4,IF(J1290&lt;=Calc!$C$12,3,IF(J1290&lt;=Calc!$C$13,2,1)))</f>
        <v>1</v>
      </c>
      <c r="L1290" s="49" t="n">
        <f aca="false">1+(E1290&gt;=Calc!$C$16)+(E1290&gt;=Calc!$C$17)+(E1290&gt;=Calc!$C$18)</f>
        <v>1</v>
      </c>
      <c r="M1290" s="49" t="str">
        <f aca="false">IF(AND(K1290=4,L1290&gt;=3),"Champions",IF(AND(K1290=3,L1290&gt;=3),"Loyal",IF(K1290&gt;=3,"Recent / New",IF(L1290&gt;=3,"At Risk","Hibernating / Lost"))))</f>
        <v>Hibernating / Lost</v>
      </c>
      <c r="N1290" s="54" t="n">
        <f aca="false">IF(AND(Calc!$C$2&lt;=2009,Calc!$C$3&gt;=2009),F1290,0)+IF(AND(Calc!$C$2&lt;=2010,Calc!$C$3&gt;=2010),G1290,0)+IF(AND(Calc!$C$2&lt;=2011,Calc!$C$3&gt;=2011),H1290,0)</f>
        <v>295.74</v>
      </c>
      <c r="O1290" s="61" t="n">
        <f aca="false">IF(AND(N1290&gt;0,OR(Calc!$C$4="*",B1290=Calc!$C$4)),N1290+ROW()*0.000000001,0)</f>
        <v>295.74000129</v>
      </c>
    </row>
    <row r="1291" customFormat="false" ht="15" hidden="false" customHeight="false" outlineLevel="0" collapsed="false">
      <c r="A1291" s="49" t="n">
        <v>13661</v>
      </c>
      <c r="B1291" s="49" t="s">
        <v>189</v>
      </c>
      <c r="C1291" s="63" t="n">
        <v>40283</v>
      </c>
      <c r="D1291" s="63" t="n">
        <v>40283</v>
      </c>
      <c r="E1291" s="49" t="n">
        <v>1</v>
      </c>
      <c r="F1291" s="54" t="n">
        <v>0</v>
      </c>
      <c r="G1291" s="54" t="n">
        <v>325.24</v>
      </c>
      <c r="H1291" s="54" t="n">
        <v>0</v>
      </c>
      <c r="I1291" s="54" t="n">
        <f aca="false">SUM(F1291:H1291)</f>
        <v>325.24</v>
      </c>
      <c r="J1291" s="49" t="n">
        <f aca="false">Calc!$C$5-D1291</f>
        <v>604</v>
      </c>
      <c r="K1291" s="49" t="n">
        <f aca="false">IF(J1291&lt;=Calc!$C$11,4,IF(J1291&lt;=Calc!$C$12,3,IF(J1291&lt;=Calc!$C$13,2,1)))</f>
        <v>1</v>
      </c>
      <c r="L1291" s="49" t="n">
        <f aca="false">1+(E1291&gt;=Calc!$C$16)+(E1291&gt;=Calc!$C$17)+(E1291&gt;=Calc!$C$18)</f>
        <v>1</v>
      </c>
      <c r="M1291" s="49" t="str">
        <f aca="false">IF(AND(K1291=4,L1291&gt;=3),"Champions",IF(AND(K1291=3,L1291&gt;=3),"Loyal",IF(K1291&gt;=3,"Recent / New",IF(L1291&gt;=3,"At Risk","Hibernating / Lost"))))</f>
        <v>Hibernating / Lost</v>
      </c>
      <c r="N1291" s="54" t="n">
        <f aca="false">IF(AND(Calc!$C$2&lt;=2009,Calc!$C$3&gt;=2009),F1291,0)+IF(AND(Calc!$C$2&lt;=2010,Calc!$C$3&gt;=2010),G1291,0)+IF(AND(Calc!$C$2&lt;=2011,Calc!$C$3&gt;=2011),H1291,0)</f>
        <v>325.24</v>
      </c>
      <c r="O1291" s="61" t="n">
        <f aca="false">IF(AND(N1291&gt;0,OR(Calc!$C$4="*",B1291=Calc!$C$4)),N1291+ROW()*0.000000001,0)</f>
        <v>325.240001291</v>
      </c>
    </row>
    <row r="1292" customFormat="false" ht="15" hidden="false" customHeight="false" outlineLevel="0" collapsed="false">
      <c r="A1292" s="49" t="n">
        <v>13662</v>
      </c>
      <c r="B1292" s="49" t="s">
        <v>189</v>
      </c>
      <c r="C1292" s="63" t="n">
        <v>40228</v>
      </c>
      <c r="D1292" s="63" t="n">
        <v>40801</v>
      </c>
      <c r="E1292" s="49" t="n">
        <v>11</v>
      </c>
      <c r="F1292" s="54" t="n">
        <v>0</v>
      </c>
      <c r="G1292" s="54" t="n">
        <v>1304.05</v>
      </c>
      <c r="H1292" s="54" t="n">
        <v>862.58</v>
      </c>
      <c r="I1292" s="54" t="n">
        <f aca="false">SUM(F1292:H1292)</f>
        <v>2166.63</v>
      </c>
      <c r="J1292" s="49" t="n">
        <f aca="false">Calc!$C$5-D1292</f>
        <v>86</v>
      </c>
      <c r="K1292" s="49" t="n">
        <f aca="false">IF(J1292&lt;=Calc!$C$11,4,IF(J1292&lt;=Calc!$C$12,3,IF(J1292&lt;=Calc!$C$13,2,1)))</f>
        <v>3</v>
      </c>
      <c r="L1292" s="49" t="n">
        <f aca="false">1+(E1292&gt;=Calc!$C$16)+(E1292&gt;=Calc!$C$17)+(E1292&gt;=Calc!$C$18)</f>
        <v>4</v>
      </c>
      <c r="M1292" s="49" t="str">
        <f aca="false">IF(AND(K1292=4,L1292&gt;=3),"Champions",IF(AND(K1292=3,L1292&gt;=3),"Loyal",IF(K1292&gt;=3,"Recent / New",IF(L1292&gt;=3,"At Risk","Hibernating / Lost"))))</f>
        <v>Loyal</v>
      </c>
      <c r="N1292" s="54" t="n">
        <f aca="false">IF(AND(Calc!$C$2&lt;=2009,Calc!$C$3&gt;=2009),F1292,0)+IF(AND(Calc!$C$2&lt;=2010,Calc!$C$3&gt;=2010),G1292,0)+IF(AND(Calc!$C$2&lt;=2011,Calc!$C$3&gt;=2011),H1292,0)</f>
        <v>2166.63</v>
      </c>
      <c r="O1292" s="61" t="n">
        <f aca="false">IF(AND(N1292&gt;0,OR(Calc!$C$4="*",B1292=Calc!$C$4)),N1292+ROW()*0.000000001,0)</f>
        <v>2166.630001292</v>
      </c>
    </row>
    <row r="1293" customFormat="false" ht="15" hidden="false" customHeight="false" outlineLevel="0" collapsed="false">
      <c r="A1293" s="49" t="n">
        <v>13663</v>
      </c>
      <c r="B1293" s="49" t="s">
        <v>189</v>
      </c>
      <c r="C1293" s="63" t="n">
        <v>40240</v>
      </c>
      <c r="D1293" s="63" t="n">
        <v>40707</v>
      </c>
      <c r="E1293" s="49" t="n">
        <v>5</v>
      </c>
      <c r="F1293" s="54" t="n">
        <v>0</v>
      </c>
      <c r="G1293" s="54" t="n">
        <v>1824.14</v>
      </c>
      <c r="H1293" s="54" t="n">
        <v>189.47</v>
      </c>
      <c r="I1293" s="54" t="n">
        <f aca="false">SUM(F1293:H1293)</f>
        <v>2013.61</v>
      </c>
      <c r="J1293" s="49" t="n">
        <f aca="false">Calc!$C$5-D1293</f>
        <v>180</v>
      </c>
      <c r="K1293" s="49" t="n">
        <f aca="false">IF(J1293&lt;=Calc!$C$11,4,IF(J1293&lt;=Calc!$C$12,3,IF(J1293&lt;=Calc!$C$13,2,1)))</f>
        <v>2</v>
      </c>
      <c r="L1293" s="49" t="n">
        <f aca="false">1+(E1293&gt;=Calc!$C$16)+(E1293&gt;=Calc!$C$17)+(E1293&gt;=Calc!$C$18)</f>
        <v>3</v>
      </c>
      <c r="M1293" s="49" t="str">
        <f aca="false">IF(AND(K1293=4,L1293&gt;=3),"Champions",IF(AND(K1293=3,L1293&gt;=3),"Loyal",IF(K1293&gt;=3,"Recent / New",IF(L1293&gt;=3,"At Risk","Hibernating / Lost"))))</f>
        <v>At Risk</v>
      </c>
      <c r="N1293" s="54" t="n">
        <f aca="false">IF(AND(Calc!$C$2&lt;=2009,Calc!$C$3&gt;=2009),F1293,0)+IF(AND(Calc!$C$2&lt;=2010,Calc!$C$3&gt;=2010),G1293,0)+IF(AND(Calc!$C$2&lt;=2011,Calc!$C$3&gt;=2011),H1293,0)</f>
        <v>2013.61</v>
      </c>
      <c r="O1293" s="61" t="n">
        <f aca="false">IF(AND(N1293&gt;0,OR(Calc!$C$4="*",B1293=Calc!$C$4)),N1293+ROW()*0.000000001,0)</f>
        <v>2013.610001293</v>
      </c>
    </row>
    <row r="1294" customFormat="false" ht="15" hidden="false" customHeight="false" outlineLevel="0" collapsed="false">
      <c r="A1294" s="49" t="n">
        <v>13665</v>
      </c>
      <c r="B1294" s="49" t="s">
        <v>189</v>
      </c>
      <c r="C1294" s="63" t="n">
        <v>40382</v>
      </c>
      <c r="D1294" s="63" t="n">
        <v>40500</v>
      </c>
      <c r="E1294" s="49" t="n">
        <v>3</v>
      </c>
      <c r="F1294" s="54" t="n">
        <v>0</v>
      </c>
      <c r="G1294" s="54" t="n">
        <v>1711.66</v>
      </c>
      <c r="H1294" s="54" t="n">
        <v>0</v>
      </c>
      <c r="I1294" s="54" t="n">
        <f aca="false">SUM(F1294:H1294)</f>
        <v>1711.66</v>
      </c>
      <c r="J1294" s="49" t="n">
        <f aca="false">Calc!$C$5-D1294</f>
        <v>387</v>
      </c>
      <c r="K1294" s="49" t="n">
        <f aca="false">IF(J1294&lt;=Calc!$C$11,4,IF(J1294&lt;=Calc!$C$12,3,IF(J1294&lt;=Calc!$C$13,2,1)))</f>
        <v>1</v>
      </c>
      <c r="L1294" s="49" t="n">
        <f aca="false">1+(E1294&gt;=Calc!$C$16)+(E1294&gt;=Calc!$C$17)+(E1294&gt;=Calc!$C$18)</f>
        <v>2</v>
      </c>
      <c r="M1294" s="49" t="str">
        <f aca="false">IF(AND(K1294=4,L1294&gt;=3),"Champions",IF(AND(K1294=3,L1294&gt;=3),"Loyal",IF(K1294&gt;=3,"Recent / New",IF(L1294&gt;=3,"At Risk","Hibernating / Lost"))))</f>
        <v>Hibernating / Lost</v>
      </c>
      <c r="N1294" s="54" t="n">
        <f aca="false">IF(AND(Calc!$C$2&lt;=2009,Calc!$C$3&gt;=2009),F1294,0)+IF(AND(Calc!$C$2&lt;=2010,Calc!$C$3&gt;=2010),G1294,0)+IF(AND(Calc!$C$2&lt;=2011,Calc!$C$3&gt;=2011),H1294,0)</f>
        <v>1711.66</v>
      </c>
      <c r="O1294" s="61" t="n">
        <f aca="false">IF(AND(N1294&gt;0,OR(Calc!$C$4="*",B1294=Calc!$C$4)),N1294+ROW()*0.000000001,0)</f>
        <v>1711.660001294</v>
      </c>
    </row>
    <row r="1295" customFormat="false" ht="15" hidden="false" customHeight="false" outlineLevel="0" collapsed="false">
      <c r="A1295" s="49" t="n">
        <v>13666</v>
      </c>
      <c r="B1295" s="49" t="s">
        <v>189</v>
      </c>
      <c r="C1295" s="63" t="n">
        <v>40151</v>
      </c>
      <c r="D1295" s="63" t="n">
        <v>40826</v>
      </c>
      <c r="E1295" s="49" t="n">
        <v>5</v>
      </c>
      <c r="F1295" s="54" t="n">
        <v>19.5</v>
      </c>
      <c r="G1295" s="54" t="n">
        <v>22.9</v>
      </c>
      <c r="H1295" s="54" t="n">
        <v>84.65</v>
      </c>
      <c r="I1295" s="54" t="n">
        <f aca="false">SUM(F1295:H1295)</f>
        <v>127.05</v>
      </c>
      <c r="J1295" s="49" t="n">
        <f aca="false">Calc!$C$5-D1295</f>
        <v>61</v>
      </c>
      <c r="K1295" s="49" t="n">
        <f aca="false">IF(J1295&lt;=Calc!$C$11,4,IF(J1295&lt;=Calc!$C$12,3,IF(J1295&lt;=Calc!$C$13,2,1)))</f>
        <v>3</v>
      </c>
      <c r="L1295" s="49" t="n">
        <f aca="false">1+(E1295&gt;=Calc!$C$16)+(E1295&gt;=Calc!$C$17)+(E1295&gt;=Calc!$C$18)</f>
        <v>3</v>
      </c>
      <c r="M1295" s="49" t="str">
        <f aca="false">IF(AND(K1295=4,L1295&gt;=3),"Champions",IF(AND(K1295=3,L1295&gt;=3),"Loyal",IF(K1295&gt;=3,"Recent / New",IF(L1295&gt;=3,"At Risk","Hibernating / Lost"))))</f>
        <v>Loyal</v>
      </c>
      <c r="N1295" s="54" t="n">
        <f aca="false">IF(AND(Calc!$C$2&lt;=2009,Calc!$C$3&gt;=2009),F1295,0)+IF(AND(Calc!$C$2&lt;=2010,Calc!$C$3&gt;=2010),G1295,0)+IF(AND(Calc!$C$2&lt;=2011,Calc!$C$3&gt;=2011),H1295,0)</f>
        <v>127.05</v>
      </c>
      <c r="O1295" s="61" t="n">
        <f aca="false">IF(AND(N1295&gt;0,OR(Calc!$C$4="*",B1295=Calc!$C$4)),N1295+ROW()*0.000000001,0)</f>
        <v>127.050001295</v>
      </c>
    </row>
    <row r="1296" customFormat="false" ht="15" hidden="false" customHeight="false" outlineLevel="0" collapsed="false">
      <c r="A1296" s="49" t="n">
        <v>13667</v>
      </c>
      <c r="B1296" s="49" t="s">
        <v>189</v>
      </c>
      <c r="C1296" s="63" t="n">
        <v>40737</v>
      </c>
      <c r="D1296" s="63" t="n">
        <v>40737</v>
      </c>
      <c r="E1296" s="49" t="n">
        <v>1</v>
      </c>
      <c r="F1296" s="54" t="n">
        <v>0</v>
      </c>
      <c r="G1296" s="54" t="n">
        <v>0</v>
      </c>
      <c r="H1296" s="54" t="n">
        <v>299.05</v>
      </c>
      <c r="I1296" s="54" t="n">
        <f aca="false">SUM(F1296:H1296)</f>
        <v>299.05</v>
      </c>
      <c r="J1296" s="49" t="n">
        <f aca="false">Calc!$C$5-D1296</f>
        <v>150</v>
      </c>
      <c r="K1296" s="49" t="n">
        <f aca="false">IF(J1296&lt;=Calc!$C$11,4,IF(J1296&lt;=Calc!$C$12,3,IF(J1296&lt;=Calc!$C$13,2,1)))</f>
        <v>2</v>
      </c>
      <c r="L1296" s="49" t="n">
        <f aca="false">1+(E1296&gt;=Calc!$C$16)+(E1296&gt;=Calc!$C$17)+(E1296&gt;=Calc!$C$18)</f>
        <v>1</v>
      </c>
      <c r="M1296" s="49" t="str">
        <f aca="false">IF(AND(K1296=4,L1296&gt;=3),"Champions",IF(AND(K1296=3,L1296&gt;=3),"Loyal",IF(K1296&gt;=3,"Recent / New",IF(L1296&gt;=3,"At Risk","Hibernating / Lost"))))</f>
        <v>Hibernating / Lost</v>
      </c>
      <c r="N1296" s="54" t="n">
        <f aca="false">IF(AND(Calc!$C$2&lt;=2009,Calc!$C$3&gt;=2009),F1296,0)+IF(AND(Calc!$C$2&lt;=2010,Calc!$C$3&gt;=2010),G1296,0)+IF(AND(Calc!$C$2&lt;=2011,Calc!$C$3&gt;=2011),H1296,0)</f>
        <v>299.05</v>
      </c>
      <c r="O1296" s="61" t="n">
        <f aca="false">IF(AND(N1296&gt;0,OR(Calc!$C$4="*",B1296=Calc!$C$4)),N1296+ROW()*0.000000001,0)</f>
        <v>299.050001296</v>
      </c>
    </row>
    <row r="1297" customFormat="false" ht="15" hidden="false" customHeight="false" outlineLevel="0" collapsed="false">
      <c r="A1297" s="49" t="n">
        <v>13668</v>
      </c>
      <c r="B1297" s="49" t="s">
        <v>189</v>
      </c>
      <c r="C1297" s="63" t="n">
        <v>40158</v>
      </c>
      <c r="D1297" s="63" t="n">
        <v>40884</v>
      </c>
      <c r="E1297" s="49" t="n">
        <v>35</v>
      </c>
      <c r="F1297" s="54" t="n">
        <v>615.3</v>
      </c>
      <c r="G1297" s="54" t="n">
        <v>6007.73</v>
      </c>
      <c r="H1297" s="54" t="n">
        <v>5984.65</v>
      </c>
      <c r="I1297" s="54" t="n">
        <f aca="false">SUM(F1297:H1297)</f>
        <v>12607.68</v>
      </c>
      <c r="J1297" s="49" t="n">
        <f aca="false">Calc!$C$5-D1297</f>
        <v>3</v>
      </c>
      <c r="K1297" s="49" t="n">
        <f aca="false">IF(J1297&lt;=Calc!$C$11,4,IF(J1297&lt;=Calc!$C$12,3,IF(J1297&lt;=Calc!$C$13,2,1)))</f>
        <v>4</v>
      </c>
      <c r="L1297" s="49" t="n">
        <f aca="false">1+(E1297&gt;=Calc!$C$16)+(E1297&gt;=Calc!$C$17)+(E1297&gt;=Calc!$C$18)</f>
        <v>4</v>
      </c>
      <c r="M1297" s="49" t="str">
        <f aca="false">IF(AND(K1297=4,L1297&gt;=3),"Champions",IF(AND(K1297=3,L1297&gt;=3),"Loyal",IF(K1297&gt;=3,"Recent / New",IF(L1297&gt;=3,"At Risk","Hibernating / Lost"))))</f>
        <v>Champions</v>
      </c>
      <c r="N1297" s="54" t="n">
        <f aca="false">IF(AND(Calc!$C$2&lt;=2009,Calc!$C$3&gt;=2009),F1297,0)+IF(AND(Calc!$C$2&lt;=2010,Calc!$C$3&gt;=2010),G1297,0)+IF(AND(Calc!$C$2&lt;=2011,Calc!$C$3&gt;=2011),H1297,0)</f>
        <v>12607.68</v>
      </c>
      <c r="O1297" s="61" t="n">
        <f aca="false">IF(AND(N1297&gt;0,OR(Calc!$C$4="*",B1297=Calc!$C$4)),N1297+ROW()*0.000000001,0)</f>
        <v>12607.680001297</v>
      </c>
    </row>
    <row r="1298" customFormat="false" ht="15" hidden="false" customHeight="false" outlineLevel="0" collapsed="false">
      <c r="A1298" s="49" t="n">
        <v>13669</v>
      </c>
      <c r="B1298" s="49" t="s">
        <v>189</v>
      </c>
      <c r="C1298" s="63" t="n">
        <v>40479</v>
      </c>
      <c r="D1298" s="63" t="n">
        <v>40836</v>
      </c>
      <c r="E1298" s="49" t="n">
        <v>3</v>
      </c>
      <c r="F1298" s="54" t="n">
        <v>0</v>
      </c>
      <c r="G1298" s="54" t="n">
        <v>195</v>
      </c>
      <c r="H1298" s="54" t="n">
        <v>218.55</v>
      </c>
      <c r="I1298" s="54" t="n">
        <f aca="false">SUM(F1298:H1298)</f>
        <v>413.55</v>
      </c>
      <c r="J1298" s="49" t="n">
        <f aca="false">Calc!$C$5-D1298</f>
        <v>51</v>
      </c>
      <c r="K1298" s="49" t="n">
        <f aca="false">IF(J1298&lt;=Calc!$C$11,4,IF(J1298&lt;=Calc!$C$12,3,IF(J1298&lt;=Calc!$C$13,2,1)))</f>
        <v>3</v>
      </c>
      <c r="L1298" s="49" t="n">
        <f aca="false">1+(E1298&gt;=Calc!$C$16)+(E1298&gt;=Calc!$C$17)+(E1298&gt;=Calc!$C$18)</f>
        <v>2</v>
      </c>
      <c r="M1298" s="49" t="str">
        <f aca="false">IF(AND(K1298=4,L1298&gt;=3),"Champions",IF(AND(K1298=3,L1298&gt;=3),"Loyal",IF(K1298&gt;=3,"Recent / New",IF(L1298&gt;=3,"At Risk","Hibernating / Lost"))))</f>
        <v>Recent / New</v>
      </c>
      <c r="N1298" s="54" t="n">
        <f aca="false">IF(AND(Calc!$C$2&lt;=2009,Calc!$C$3&gt;=2009),F1298,0)+IF(AND(Calc!$C$2&lt;=2010,Calc!$C$3&gt;=2010),G1298,0)+IF(AND(Calc!$C$2&lt;=2011,Calc!$C$3&gt;=2011),H1298,0)</f>
        <v>413.55</v>
      </c>
      <c r="O1298" s="61" t="n">
        <f aca="false">IF(AND(N1298&gt;0,OR(Calc!$C$4="*",B1298=Calc!$C$4)),N1298+ROW()*0.000000001,0)</f>
        <v>413.550001298</v>
      </c>
    </row>
    <row r="1299" customFormat="false" ht="15" hidden="false" customHeight="false" outlineLevel="0" collapsed="false">
      <c r="A1299" s="49" t="n">
        <v>13670</v>
      </c>
      <c r="B1299" s="49" t="s">
        <v>189</v>
      </c>
      <c r="C1299" s="63" t="n">
        <v>40811</v>
      </c>
      <c r="D1299" s="63" t="n">
        <v>40811</v>
      </c>
      <c r="E1299" s="49" t="n">
        <v>1</v>
      </c>
      <c r="F1299" s="54" t="n">
        <v>0</v>
      </c>
      <c r="G1299" s="54" t="n">
        <v>0</v>
      </c>
      <c r="H1299" s="54" t="n">
        <v>349.7</v>
      </c>
      <c r="I1299" s="54" t="n">
        <f aca="false">SUM(F1299:H1299)</f>
        <v>349.7</v>
      </c>
      <c r="J1299" s="49" t="n">
        <f aca="false">Calc!$C$5-D1299</f>
        <v>76</v>
      </c>
      <c r="K1299" s="49" t="n">
        <f aca="false">IF(J1299&lt;=Calc!$C$11,4,IF(J1299&lt;=Calc!$C$12,3,IF(J1299&lt;=Calc!$C$13,2,1)))</f>
        <v>3</v>
      </c>
      <c r="L1299" s="49" t="n">
        <f aca="false">1+(E1299&gt;=Calc!$C$16)+(E1299&gt;=Calc!$C$17)+(E1299&gt;=Calc!$C$18)</f>
        <v>1</v>
      </c>
      <c r="M1299" s="49" t="str">
        <f aca="false">IF(AND(K1299=4,L1299&gt;=3),"Champions",IF(AND(K1299=3,L1299&gt;=3),"Loyal",IF(K1299&gt;=3,"Recent / New",IF(L1299&gt;=3,"At Risk","Hibernating / Lost"))))</f>
        <v>Recent / New</v>
      </c>
      <c r="N1299" s="54" t="n">
        <f aca="false">IF(AND(Calc!$C$2&lt;=2009,Calc!$C$3&gt;=2009),F1299,0)+IF(AND(Calc!$C$2&lt;=2010,Calc!$C$3&gt;=2010),G1299,0)+IF(AND(Calc!$C$2&lt;=2011,Calc!$C$3&gt;=2011),H1299,0)</f>
        <v>349.7</v>
      </c>
      <c r="O1299" s="61" t="n">
        <f aca="false">IF(AND(N1299&gt;0,OR(Calc!$C$4="*",B1299=Calc!$C$4)),N1299+ROW()*0.000000001,0)</f>
        <v>349.700001299</v>
      </c>
    </row>
    <row r="1300" customFormat="false" ht="15" hidden="false" customHeight="false" outlineLevel="0" collapsed="false">
      <c r="A1300" s="49" t="n">
        <v>13671</v>
      </c>
      <c r="B1300" s="49" t="s">
        <v>189</v>
      </c>
      <c r="C1300" s="63" t="n">
        <v>40492</v>
      </c>
      <c r="D1300" s="63" t="n">
        <v>40492</v>
      </c>
      <c r="E1300" s="49" t="n">
        <v>1</v>
      </c>
      <c r="F1300" s="54" t="n">
        <v>0</v>
      </c>
      <c r="G1300" s="54" t="n">
        <v>172.6</v>
      </c>
      <c r="H1300" s="54" t="n">
        <v>0</v>
      </c>
      <c r="I1300" s="54" t="n">
        <f aca="false">SUM(F1300:H1300)</f>
        <v>172.6</v>
      </c>
      <c r="J1300" s="49" t="n">
        <f aca="false">Calc!$C$5-D1300</f>
        <v>395</v>
      </c>
      <c r="K1300" s="49" t="n">
        <f aca="false">IF(J1300&lt;=Calc!$C$11,4,IF(J1300&lt;=Calc!$C$12,3,IF(J1300&lt;=Calc!$C$13,2,1)))</f>
        <v>1</v>
      </c>
      <c r="L1300" s="49" t="n">
        <f aca="false">1+(E1300&gt;=Calc!$C$16)+(E1300&gt;=Calc!$C$17)+(E1300&gt;=Calc!$C$18)</f>
        <v>1</v>
      </c>
      <c r="M1300" s="49" t="str">
        <f aca="false">IF(AND(K1300=4,L1300&gt;=3),"Champions",IF(AND(K1300=3,L1300&gt;=3),"Loyal",IF(K1300&gt;=3,"Recent / New",IF(L1300&gt;=3,"At Risk","Hibernating / Lost"))))</f>
        <v>Hibernating / Lost</v>
      </c>
      <c r="N1300" s="54" t="n">
        <f aca="false">IF(AND(Calc!$C$2&lt;=2009,Calc!$C$3&gt;=2009),F1300,0)+IF(AND(Calc!$C$2&lt;=2010,Calc!$C$3&gt;=2010),G1300,0)+IF(AND(Calc!$C$2&lt;=2011,Calc!$C$3&gt;=2011),H1300,0)</f>
        <v>172.6</v>
      </c>
      <c r="O1300" s="61" t="n">
        <f aca="false">IF(AND(N1300&gt;0,OR(Calc!$C$4="*",B1300=Calc!$C$4)),N1300+ROW()*0.000000001,0)</f>
        <v>172.6000013</v>
      </c>
    </row>
    <row r="1301" customFormat="false" ht="15" hidden="false" customHeight="false" outlineLevel="0" collapsed="false">
      <c r="A1301" s="49" t="n">
        <v>13672</v>
      </c>
      <c r="B1301" s="49" t="s">
        <v>189</v>
      </c>
      <c r="C1301" s="63" t="n">
        <v>40156</v>
      </c>
      <c r="D1301" s="63" t="n">
        <v>40585</v>
      </c>
      <c r="E1301" s="49" t="n">
        <v>3</v>
      </c>
      <c r="F1301" s="54" t="n">
        <v>233.53</v>
      </c>
      <c r="G1301" s="54" t="n">
        <v>0</v>
      </c>
      <c r="H1301" s="54" t="n">
        <v>0</v>
      </c>
      <c r="I1301" s="54" t="n">
        <f aca="false">SUM(F1301:H1301)</f>
        <v>233.53</v>
      </c>
      <c r="J1301" s="49" t="n">
        <f aca="false">Calc!$C$5-D1301</f>
        <v>302</v>
      </c>
      <c r="K1301" s="49" t="n">
        <f aca="false">IF(J1301&lt;=Calc!$C$11,4,IF(J1301&lt;=Calc!$C$12,3,IF(J1301&lt;=Calc!$C$13,2,1)))</f>
        <v>2</v>
      </c>
      <c r="L1301" s="49" t="n">
        <f aca="false">1+(E1301&gt;=Calc!$C$16)+(E1301&gt;=Calc!$C$17)+(E1301&gt;=Calc!$C$18)</f>
        <v>2</v>
      </c>
      <c r="M1301" s="49" t="str">
        <f aca="false">IF(AND(K1301=4,L1301&gt;=3),"Champions",IF(AND(K1301=3,L1301&gt;=3),"Loyal",IF(K1301&gt;=3,"Recent / New",IF(L1301&gt;=3,"At Risk","Hibernating / Lost"))))</f>
        <v>Hibernating / Lost</v>
      </c>
      <c r="N1301" s="54" t="n">
        <f aca="false">IF(AND(Calc!$C$2&lt;=2009,Calc!$C$3&gt;=2009),F1301,0)+IF(AND(Calc!$C$2&lt;=2010,Calc!$C$3&gt;=2010),G1301,0)+IF(AND(Calc!$C$2&lt;=2011,Calc!$C$3&gt;=2011),H1301,0)</f>
        <v>233.53</v>
      </c>
      <c r="O1301" s="61" t="n">
        <f aca="false">IF(AND(N1301&gt;0,OR(Calc!$C$4="*",B1301=Calc!$C$4)),N1301+ROW()*0.000000001,0)</f>
        <v>233.530001301</v>
      </c>
    </row>
    <row r="1302" customFormat="false" ht="15" hidden="false" customHeight="false" outlineLevel="0" collapsed="false">
      <c r="A1302" s="49" t="n">
        <v>13673</v>
      </c>
      <c r="B1302" s="49" t="s">
        <v>189</v>
      </c>
      <c r="C1302" s="63" t="n">
        <v>40854</v>
      </c>
      <c r="D1302" s="63" t="n">
        <v>40868</v>
      </c>
      <c r="E1302" s="49" t="n">
        <v>2</v>
      </c>
      <c r="F1302" s="54" t="n">
        <v>0</v>
      </c>
      <c r="G1302" s="54" t="n">
        <v>0</v>
      </c>
      <c r="H1302" s="54" t="n">
        <v>387.44</v>
      </c>
      <c r="I1302" s="54" t="n">
        <f aca="false">SUM(F1302:H1302)</f>
        <v>387.44</v>
      </c>
      <c r="J1302" s="49" t="n">
        <f aca="false">Calc!$C$5-D1302</f>
        <v>19</v>
      </c>
      <c r="K1302" s="49" t="n">
        <f aca="false">IF(J1302&lt;=Calc!$C$11,4,IF(J1302&lt;=Calc!$C$12,3,IF(J1302&lt;=Calc!$C$13,2,1)))</f>
        <v>4</v>
      </c>
      <c r="L1302" s="49" t="n">
        <f aca="false">1+(E1302&gt;=Calc!$C$16)+(E1302&gt;=Calc!$C$17)+(E1302&gt;=Calc!$C$18)</f>
        <v>2</v>
      </c>
      <c r="M1302" s="49" t="str">
        <f aca="false">IF(AND(K1302=4,L1302&gt;=3),"Champions",IF(AND(K1302=3,L1302&gt;=3),"Loyal",IF(K1302&gt;=3,"Recent / New",IF(L1302&gt;=3,"At Risk","Hibernating / Lost"))))</f>
        <v>Recent / New</v>
      </c>
      <c r="N1302" s="54" t="n">
        <f aca="false">IF(AND(Calc!$C$2&lt;=2009,Calc!$C$3&gt;=2009),F1302,0)+IF(AND(Calc!$C$2&lt;=2010,Calc!$C$3&gt;=2010),G1302,0)+IF(AND(Calc!$C$2&lt;=2011,Calc!$C$3&gt;=2011),H1302,0)</f>
        <v>387.44</v>
      </c>
      <c r="O1302" s="61" t="n">
        <f aca="false">IF(AND(N1302&gt;0,OR(Calc!$C$4="*",B1302=Calc!$C$4)),N1302+ROW()*0.000000001,0)</f>
        <v>387.440001302</v>
      </c>
    </row>
    <row r="1303" customFormat="false" ht="15" hidden="false" customHeight="false" outlineLevel="0" collapsed="false">
      <c r="A1303" s="49" t="n">
        <v>13674</v>
      </c>
      <c r="B1303" s="49" t="s">
        <v>189</v>
      </c>
      <c r="C1303" s="63" t="n">
        <v>40454</v>
      </c>
      <c r="D1303" s="63" t="n">
        <v>40454</v>
      </c>
      <c r="E1303" s="49" t="n">
        <v>1</v>
      </c>
      <c r="F1303" s="54" t="n">
        <v>0</v>
      </c>
      <c r="G1303" s="54" t="n">
        <v>215.88</v>
      </c>
      <c r="H1303" s="54" t="n">
        <v>0</v>
      </c>
      <c r="I1303" s="54" t="n">
        <f aca="false">SUM(F1303:H1303)</f>
        <v>215.88</v>
      </c>
      <c r="J1303" s="49" t="n">
        <f aca="false">Calc!$C$5-D1303</f>
        <v>433</v>
      </c>
      <c r="K1303" s="49" t="n">
        <f aca="false">IF(J1303&lt;=Calc!$C$11,4,IF(J1303&lt;=Calc!$C$12,3,IF(J1303&lt;=Calc!$C$13,2,1)))</f>
        <v>1</v>
      </c>
      <c r="L1303" s="49" t="n">
        <f aca="false">1+(E1303&gt;=Calc!$C$16)+(E1303&gt;=Calc!$C$17)+(E1303&gt;=Calc!$C$18)</f>
        <v>1</v>
      </c>
      <c r="M1303" s="49" t="str">
        <f aca="false">IF(AND(K1303=4,L1303&gt;=3),"Champions",IF(AND(K1303=3,L1303&gt;=3),"Loyal",IF(K1303&gt;=3,"Recent / New",IF(L1303&gt;=3,"At Risk","Hibernating / Lost"))))</f>
        <v>Hibernating / Lost</v>
      </c>
      <c r="N1303" s="54" t="n">
        <f aca="false">IF(AND(Calc!$C$2&lt;=2009,Calc!$C$3&gt;=2009),F1303,0)+IF(AND(Calc!$C$2&lt;=2010,Calc!$C$3&gt;=2010),G1303,0)+IF(AND(Calc!$C$2&lt;=2011,Calc!$C$3&gt;=2011),H1303,0)</f>
        <v>215.88</v>
      </c>
      <c r="O1303" s="61" t="n">
        <f aca="false">IF(AND(N1303&gt;0,OR(Calc!$C$4="*",B1303=Calc!$C$4)),N1303+ROW()*0.000000001,0)</f>
        <v>215.880001303</v>
      </c>
    </row>
    <row r="1304" customFormat="false" ht="15" hidden="false" customHeight="false" outlineLevel="0" collapsed="false">
      <c r="A1304" s="49" t="n">
        <v>13675</v>
      </c>
      <c r="B1304" s="49" t="s">
        <v>189</v>
      </c>
      <c r="C1304" s="63" t="n">
        <v>40602</v>
      </c>
      <c r="D1304" s="63" t="n">
        <v>40735</v>
      </c>
      <c r="E1304" s="49" t="n">
        <v>2</v>
      </c>
      <c r="F1304" s="54" t="n">
        <v>0</v>
      </c>
      <c r="G1304" s="54" t="n">
        <v>0</v>
      </c>
      <c r="H1304" s="54" t="n">
        <v>486.82</v>
      </c>
      <c r="I1304" s="54" t="n">
        <f aca="false">SUM(F1304:H1304)</f>
        <v>486.82</v>
      </c>
      <c r="J1304" s="49" t="n">
        <f aca="false">Calc!$C$5-D1304</f>
        <v>152</v>
      </c>
      <c r="K1304" s="49" t="n">
        <f aca="false">IF(J1304&lt;=Calc!$C$11,4,IF(J1304&lt;=Calc!$C$12,3,IF(J1304&lt;=Calc!$C$13,2,1)))</f>
        <v>2</v>
      </c>
      <c r="L1304" s="49" t="n">
        <f aca="false">1+(E1304&gt;=Calc!$C$16)+(E1304&gt;=Calc!$C$17)+(E1304&gt;=Calc!$C$18)</f>
        <v>2</v>
      </c>
      <c r="M1304" s="49" t="str">
        <f aca="false">IF(AND(K1304=4,L1304&gt;=3),"Champions",IF(AND(K1304=3,L1304&gt;=3),"Loyal",IF(K1304&gt;=3,"Recent / New",IF(L1304&gt;=3,"At Risk","Hibernating / Lost"))))</f>
        <v>Hibernating / Lost</v>
      </c>
      <c r="N1304" s="54" t="n">
        <f aca="false">IF(AND(Calc!$C$2&lt;=2009,Calc!$C$3&gt;=2009),F1304,0)+IF(AND(Calc!$C$2&lt;=2010,Calc!$C$3&gt;=2010),G1304,0)+IF(AND(Calc!$C$2&lt;=2011,Calc!$C$3&gt;=2011),H1304,0)</f>
        <v>486.82</v>
      </c>
      <c r="O1304" s="61" t="n">
        <f aca="false">IF(AND(N1304&gt;0,OR(Calc!$C$4="*",B1304=Calc!$C$4)),N1304+ROW()*0.000000001,0)</f>
        <v>486.820001304</v>
      </c>
    </row>
    <row r="1305" customFormat="false" ht="15" hidden="false" customHeight="false" outlineLevel="0" collapsed="false">
      <c r="A1305" s="49" t="n">
        <v>13676</v>
      </c>
      <c r="B1305" s="49" t="s">
        <v>189</v>
      </c>
      <c r="C1305" s="63" t="n">
        <v>40267</v>
      </c>
      <c r="D1305" s="63" t="n">
        <v>40347</v>
      </c>
      <c r="E1305" s="49" t="n">
        <v>2</v>
      </c>
      <c r="F1305" s="54" t="n">
        <v>0</v>
      </c>
      <c r="G1305" s="54" t="n">
        <v>153.15</v>
      </c>
      <c r="H1305" s="54" t="n">
        <v>0</v>
      </c>
      <c r="I1305" s="54" t="n">
        <f aca="false">SUM(F1305:H1305)</f>
        <v>153.15</v>
      </c>
      <c r="J1305" s="49" t="n">
        <f aca="false">Calc!$C$5-D1305</f>
        <v>540</v>
      </c>
      <c r="K1305" s="49" t="n">
        <f aca="false">IF(J1305&lt;=Calc!$C$11,4,IF(J1305&lt;=Calc!$C$12,3,IF(J1305&lt;=Calc!$C$13,2,1)))</f>
        <v>1</v>
      </c>
      <c r="L1305" s="49" t="n">
        <f aca="false">1+(E1305&gt;=Calc!$C$16)+(E1305&gt;=Calc!$C$17)+(E1305&gt;=Calc!$C$18)</f>
        <v>2</v>
      </c>
      <c r="M1305" s="49" t="str">
        <f aca="false">IF(AND(K1305=4,L1305&gt;=3),"Champions",IF(AND(K1305=3,L1305&gt;=3),"Loyal",IF(K1305&gt;=3,"Recent / New",IF(L1305&gt;=3,"At Risk","Hibernating / Lost"))))</f>
        <v>Hibernating / Lost</v>
      </c>
      <c r="N1305" s="54" t="n">
        <f aca="false">IF(AND(Calc!$C$2&lt;=2009,Calc!$C$3&gt;=2009),F1305,0)+IF(AND(Calc!$C$2&lt;=2010,Calc!$C$3&gt;=2010),G1305,0)+IF(AND(Calc!$C$2&lt;=2011,Calc!$C$3&gt;=2011),H1305,0)</f>
        <v>153.15</v>
      </c>
      <c r="O1305" s="61" t="n">
        <f aca="false">IF(AND(N1305&gt;0,OR(Calc!$C$4="*",B1305=Calc!$C$4)),N1305+ROW()*0.000000001,0)</f>
        <v>153.150001305</v>
      </c>
    </row>
    <row r="1306" customFormat="false" ht="15" hidden="false" customHeight="false" outlineLevel="0" collapsed="false">
      <c r="A1306" s="49" t="n">
        <v>13677</v>
      </c>
      <c r="B1306" s="49" t="s">
        <v>189</v>
      </c>
      <c r="C1306" s="63" t="n">
        <v>40366</v>
      </c>
      <c r="D1306" s="63" t="n">
        <v>40482</v>
      </c>
      <c r="E1306" s="49" t="n">
        <v>2</v>
      </c>
      <c r="F1306" s="54" t="n">
        <v>0</v>
      </c>
      <c r="G1306" s="54" t="n">
        <v>551.24</v>
      </c>
      <c r="H1306" s="54" t="n">
        <v>0</v>
      </c>
      <c r="I1306" s="54" t="n">
        <f aca="false">SUM(F1306:H1306)</f>
        <v>551.24</v>
      </c>
      <c r="J1306" s="49" t="n">
        <f aca="false">Calc!$C$5-D1306</f>
        <v>405</v>
      </c>
      <c r="K1306" s="49" t="n">
        <f aca="false">IF(J1306&lt;=Calc!$C$11,4,IF(J1306&lt;=Calc!$C$12,3,IF(J1306&lt;=Calc!$C$13,2,1)))</f>
        <v>1</v>
      </c>
      <c r="L1306" s="49" t="n">
        <f aca="false">1+(E1306&gt;=Calc!$C$16)+(E1306&gt;=Calc!$C$17)+(E1306&gt;=Calc!$C$18)</f>
        <v>2</v>
      </c>
      <c r="M1306" s="49" t="str">
        <f aca="false">IF(AND(K1306=4,L1306&gt;=3),"Champions",IF(AND(K1306=3,L1306&gt;=3),"Loyal",IF(K1306&gt;=3,"Recent / New",IF(L1306&gt;=3,"At Risk","Hibernating / Lost"))))</f>
        <v>Hibernating / Lost</v>
      </c>
      <c r="N1306" s="54" t="n">
        <f aca="false">IF(AND(Calc!$C$2&lt;=2009,Calc!$C$3&gt;=2009),F1306,0)+IF(AND(Calc!$C$2&lt;=2010,Calc!$C$3&gt;=2010),G1306,0)+IF(AND(Calc!$C$2&lt;=2011,Calc!$C$3&gt;=2011),H1306,0)</f>
        <v>551.24</v>
      </c>
      <c r="O1306" s="61" t="n">
        <f aca="false">IF(AND(N1306&gt;0,OR(Calc!$C$4="*",B1306=Calc!$C$4)),N1306+ROW()*0.000000001,0)</f>
        <v>551.240001306</v>
      </c>
    </row>
    <row r="1307" customFormat="false" ht="15" hidden="false" customHeight="false" outlineLevel="0" collapsed="false">
      <c r="A1307" s="49" t="n">
        <v>13678</v>
      </c>
      <c r="B1307" s="49" t="s">
        <v>189</v>
      </c>
      <c r="C1307" s="63" t="n">
        <v>40735</v>
      </c>
      <c r="D1307" s="63" t="n">
        <v>40735</v>
      </c>
      <c r="E1307" s="49" t="n">
        <v>1</v>
      </c>
      <c r="F1307" s="54" t="n">
        <v>0</v>
      </c>
      <c r="G1307" s="54" t="n">
        <v>0</v>
      </c>
      <c r="H1307" s="54" t="n">
        <v>232.6</v>
      </c>
      <c r="I1307" s="54" t="n">
        <f aca="false">SUM(F1307:H1307)</f>
        <v>232.6</v>
      </c>
      <c r="J1307" s="49" t="n">
        <f aca="false">Calc!$C$5-D1307</f>
        <v>152</v>
      </c>
      <c r="K1307" s="49" t="n">
        <f aca="false">IF(J1307&lt;=Calc!$C$11,4,IF(J1307&lt;=Calc!$C$12,3,IF(J1307&lt;=Calc!$C$13,2,1)))</f>
        <v>2</v>
      </c>
      <c r="L1307" s="49" t="n">
        <f aca="false">1+(E1307&gt;=Calc!$C$16)+(E1307&gt;=Calc!$C$17)+(E1307&gt;=Calc!$C$18)</f>
        <v>1</v>
      </c>
      <c r="M1307" s="49" t="str">
        <f aca="false">IF(AND(K1307=4,L1307&gt;=3),"Champions",IF(AND(K1307=3,L1307&gt;=3),"Loyal",IF(K1307&gt;=3,"Recent / New",IF(L1307&gt;=3,"At Risk","Hibernating / Lost"))))</f>
        <v>Hibernating / Lost</v>
      </c>
      <c r="N1307" s="54" t="n">
        <f aca="false">IF(AND(Calc!$C$2&lt;=2009,Calc!$C$3&gt;=2009),F1307,0)+IF(AND(Calc!$C$2&lt;=2010,Calc!$C$3&gt;=2010),G1307,0)+IF(AND(Calc!$C$2&lt;=2011,Calc!$C$3&gt;=2011),H1307,0)</f>
        <v>232.6</v>
      </c>
      <c r="O1307" s="61" t="n">
        <f aca="false">IF(AND(N1307&gt;0,OR(Calc!$C$4="*",B1307=Calc!$C$4)),N1307+ROW()*0.000000001,0)</f>
        <v>232.600001307</v>
      </c>
    </row>
    <row r="1308" customFormat="false" ht="15" hidden="false" customHeight="false" outlineLevel="0" collapsed="false">
      <c r="A1308" s="49" t="n">
        <v>13679</v>
      </c>
      <c r="B1308" s="49" t="s">
        <v>189</v>
      </c>
      <c r="C1308" s="63" t="n">
        <v>40151</v>
      </c>
      <c r="D1308" s="63" t="n">
        <v>40393</v>
      </c>
      <c r="E1308" s="49" t="n">
        <v>3</v>
      </c>
      <c r="F1308" s="54" t="n">
        <v>126.8</v>
      </c>
      <c r="G1308" s="54" t="n">
        <v>154.46</v>
      </c>
      <c r="H1308" s="54" t="n">
        <v>0</v>
      </c>
      <c r="I1308" s="54" t="n">
        <f aca="false">SUM(F1308:H1308)</f>
        <v>281.26</v>
      </c>
      <c r="J1308" s="49" t="n">
        <f aca="false">Calc!$C$5-D1308</f>
        <v>494</v>
      </c>
      <c r="K1308" s="49" t="n">
        <f aca="false">IF(J1308&lt;=Calc!$C$11,4,IF(J1308&lt;=Calc!$C$12,3,IF(J1308&lt;=Calc!$C$13,2,1)))</f>
        <v>1</v>
      </c>
      <c r="L1308" s="49" t="n">
        <f aca="false">1+(E1308&gt;=Calc!$C$16)+(E1308&gt;=Calc!$C$17)+(E1308&gt;=Calc!$C$18)</f>
        <v>2</v>
      </c>
      <c r="M1308" s="49" t="str">
        <f aca="false">IF(AND(K1308=4,L1308&gt;=3),"Champions",IF(AND(K1308=3,L1308&gt;=3),"Loyal",IF(K1308&gt;=3,"Recent / New",IF(L1308&gt;=3,"At Risk","Hibernating / Lost"))))</f>
        <v>Hibernating / Lost</v>
      </c>
      <c r="N1308" s="54" t="n">
        <f aca="false">IF(AND(Calc!$C$2&lt;=2009,Calc!$C$3&gt;=2009),F1308,0)+IF(AND(Calc!$C$2&lt;=2010,Calc!$C$3&gt;=2010),G1308,0)+IF(AND(Calc!$C$2&lt;=2011,Calc!$C$3&gt;=2011),H1308,0)</f>
        <v>281.26</v>
      </c>
      <c r="O1308" s="61" t="n">
        <f aca="false">IF(AND(N1308&gt;0,OR(Calc!$C$4="*",B1308=Calc!$C$4)),N1308+ROW()*0.000000001,0)</f>
        <v>281.260001308</v>
      </c>
    </row>
    <row r="1309" customFormat="false" ht="15" hidden="false" customHeight="false" outlineLevel="0" collapsed="false">
      <c r="A1309" s="49" t="n">
        <v>13680</v>
      </c>
      <c r="B1309" s="49" t="s">
        <v>189</v>
      </c>
      <c r="C1309" s="63" t="n">
        <v>40151</v>
      </c>
      <c r="D1309" s="63" t="n">
        <v>40885</v>
      </c>
      <c r="E1309" s="49" t="n">
        <v>12</v>
      </c>
      <c r="F1309" s="54" t="n">
        <v>2286.2</v>
      </c>
      <c r="G1309" s="54" t="n">
        <v>5414.35</v>
      </c>
      <c r="H1309" s="54" t="n">
        <v>2199.01</v>
      </c>
      <c r="I1309" s="54" t="n">
        <f aca="false">SUM(F1309:H1309)</f>
        <v>9899.56</v>
      </c>
      <c r="J1309" s="49" t="n">
        <f aca="false">Calc!$C$5-D1309</f>
        <v>2</v>
      </c>
      <c r="K1309" s="49" t="n">
        <f aca="false">IF(J1309&lt;=Calc!$C$11,4,IF(J1309&lt;=Calc!$C$12,3,IF(J1309&lt;=Calc!$C$13,2,1)))</f>
        <v>4</v>
      </c>
      <c r="L1309" s="49" t="n">
        <f aca="false">1+(E1309&gt;=Calc!$C$16)+(E1309&gt;=Calc!$C$17)+(E1309&gt;=Calc!$C$18)</f>
        <v>4</v>
      </c>
      <c r="M1309" s="49" t="str">
        <f aca="false">IF(AND(K1309=4,L1309&gt;=3),"Champions",IF(AND(K1309=3,L1309&gt;=3),"Loyal",IF(K1309&gt;=3,"Recent / New",IF(L1309&gt;=3,"At Risk","Hibernating / Lost"))))</f>
        <v>Champions</v>
      </c>
      <c r="N1309" s="54" t="n">
        <f aca="false">IF(AND(Calc!$C$2&lt;=2009,Calc!$C$3&gt;=2009),F1309,0)+IF(AND(Calc!$C$2&lt;=2010,Calc!$C$3&gt;=2010),G1309,0)+IF(AND(Calc!$C$2&lt;=2011,Calc!$C$3&gt;=2011),H1309,0)</f>
        <v>9899.56</v>
      </c>
      <c r="O1309" s="61" t="n">
        <f aca="false">IF(AND(N1309&gt;0,OR(Calc!$C$4="*",B1309=Calc!$C$4)),N1309+ROW()*0.000000001,0)</f>
        <v>9899.560001309</v>
      </c>
    </row>
    <row r="1310" customFormat="false" ht="15" hidden="false" customHeight="false" outlineLevel="0" collapsed="false">
      <c r="A1310" s="49" t="n">
        <v>13681</v>
      </c>
      <c r="B1310" s="49" t="s">
        <v>189</v>
      </c>
      <c r="C1310" s="63" t="n">
        <v>40731</v>
      </c>
      <c r="D1310" s="63" t="n">
        <v>40869</v>
      </c>
      <c r="E1310" s="49" t="n">
        <v>4</v>
      </c>
      <c r="F1310" s="54" t="n">
        <v>0</v>
      </c>
      <c r="G1310" s="54" t="n">
        <v>0</v>
      </c>
      <c r="H1310" s="54" t="n">
        <v>827.83</v>
      </c>
      <c r="I1310" s="54" t="n">
        <f aca="false">SUM(F1310:H1310)</f>
        <v>827.83</v>
      </c>
      <c r="J1310" s="49" t="n">
        <f aca="false">Calc!$C$5-D1310</f>
        <v>18</v>
      </c>
      <c r="K1310" s="49" t="n">
        <f aca="false">IF(J1310&lt;=Calc!$C$11,4,IF(J1310&lt;=Calc!$C$12,3,IF(J1310&lt;=Calc!$C$13,2,1)))</f>
        <v>4</v>
      </c>
      <c r="L1310" s="49" t="n">
        <f aca="false">1+(E1310&gt;=Calc!$C$16)+(E1310&gt;=Calc!$C$17)+(E1310&gt;=Calc!$C$18)</f>
        <v>3</v>
      </c>
      <c r="M1310" s="49" t="str">
        <f aca="false">IF(AND(K1310=4,L1310&gt;=3),"Champions",IF(AND(K1310=3,L1310&gt;=3),"Loyal",IF(K1310&gt;=3,"Recent / New",IF(L1310&gt;=3,"At Risk","Hibernating / Lost"))))</f>
        <v>Champions</v>
      </c>
      <c r="N1310" s="54" t="n">
        <f aca="false">IF(AND(Calc!$C$2&lt;=2009,Calc!$C$3&gt;=2009),F1310,0)+IF(AND(Calc!$C$2&lt;=2010,Calc!$C$3&gt;=2010),G1310,0)+IF(AND(Calc!$C$2&lt;=2011,Calc!$C$3&gt;=2011),H1310,0)</f>
        <v>827.83</v>
      </c>
      <c r="O1310" s="61" t="n">
        <f aca="false">IF(AND(N1310&gt;0,OR(Calc!$C$4="*",B1310=Calc!$C$4)),N1310+ROW()*0.000000001,0)</f>
        <v>827.83000131</v>
      </c>
    </row>
    <row r="1311" customFormat="false" ht="15" hidden="false" customHeight="false" outlineLevel="0" collapsed="false">
      <c r="A1311" s="49" t="n">
        <v>13682</v>
      </c>
      <c r="B1311" s="49" t="s">
        <v>189</v>
      </c>
      <c r="C1311" s="63" t="n">
        <v>40699</v>
      </c>
      <c r="D1311" s="63" t="n">
        <v>40699</v>
      </c>
      <c r="E1311" s="49" t="n">
        <v>1</v>
      </c>
      <c r="F1311" s="54" t="n">
        <v>0</v>
      </c>
      <c r="G1311" s="54" t="n">
        <v>0</v>
      </c>
      <c r="H1311" s="54" t="n">
        <v>59.5</v>
      </c>
      <c r="I1311" s="54" t="n">
        <f aca="false">SUM(F1311:H1311)</f>
        <v>59.5</v>
      </c>
      <c r="J1311" s="49" t="n">
        <f aca="false">Calc!$C$5-D1311</f>
        <v>188</v>
      </c>
      <c r="K1311" s="49" t="n">
        <f aca="false">IF(J1311&lt;=Calc!$C$11,4,IF(J1311&lt;=Calc!$C$12,3,IF(J1311&lt;=Calc!$C$13,2,1)))</f>
        <v>2</v>
      </c>
      <c r="L1311" s="49" t="n">
        <f aca="false">1+(E1311&gt;=Calc!$C$16)+(E1311&gt;=Calc!$C$17)+(E1311&gt;=Calc!$C$18)</f>
        <v>1</v>
      </c>
      <c r="M1311" s="49" t="str">
        <f aca="false">IF(AND(K1311=4,L1311&gt;=3),"Champions",IF(AND(K1311=3,L1311&gt;=3),"Loyal",IF(K1311&gt;=3,"Recent / New",IF(L1311&gt;=3,"At Risk","Hibernating / Lost"))))</f>
        <v>Hibernating / Lost</v>
      </c>
      <c r="N1311" s="54" t="n">
        <f aca="false">IF(AND(Calc!$C$2&lt;=2009,Calc!$C$3&gt;=2009),F1311,0)+IF(AND(Calc!$C$2&lt;=2010,Calc!$C$3&gt;=2010),G1311,0)+IF(AND(Calc!$C$2&lt;=2011,Calc!$C$3&gt;=2011),H1311,0)</f>
        <v>59.5</v>
      </c>
      <c r="O1311" s="61" t="n">
        <f aca="false">IF(AND(N1311&gt;0,OR(Calc!$C$4="*",B1311=Calc!$C$4)),N1311+ROW()*0.000000001,0)</f>
        <v>59.500001311</v>
      </c>
    </row>
    <row r="1312" customFormat="false" ht="15" hidden="false" customHeight="false" outlineLevel="0" collapsed="false">
      <c r="A1312" s="49" t="n">
        <v>13683</v>
      </c>
      <c r="B1312" s="49" t="s">
        <v>189</v>
      </c>
      <c r="C1312" s="63" t="n">
        <v>40429</v>
      </c>
      <c r="D1312" s="63" t="n">
        <v>40429</v>
      </c>
      <c r="E1312" s="49" t="n">
        <v>1</v>
      </c>
      <c r="F1312" s="54" t="n">
        <v>0</v>
      </c>
      <c r="G1312" s="54" t="n">
        <v>258.6</v>
      </c>
      <c r="H1312" s="54" t="n">
        <v>0</v>
      </c>
      <c r="I1312" s="54" t="n">
        <f aca="false">SUM(F1312:H1312)</f>
        <v>258.6</v>
      </c>
      <c r="J1312" s="49" t="n">
        <f aca="false">Calc!$C$5-D1312</f>
        <v>458</v>
      </c>
      <c r="K1312" s="49" t="n">
        <f aca="false">IF(J1312&lt;=Calc!$C$11,4,IF(J1312&lt;=Calc!$C$12,3,IF(J1312&lt;=Calc!$C$13,2,1)))</f>
        <v>1</v>
      </c>
      <c r="L1312" s="49" t="n">
        <f aca="false">1+(E1312&gt;=Calc!$C$16)+(E1312&gt;=Calc!$C$17)+(E1312&gt;=Calc!$C$18)</f>
        <v>1</v>
      </c>
      <c r="M1312" s="49" t="str">
        <f aca="false">IF(AND(K1312=4,L1312&gt;=3),"Champions",IF(AND(K1312=3,L1312&gt;=3),"Loyal",IF(K1312&gt;=3,"Recent / New",IF(L1312&gt;=3,"At Risk","Hibernating / Lost"))))</f>
        <v>Hibernating / Lost</v>
      </c>
      <c r="N1312" s="54" t="n">
        <f aca="false">IF(AND(Calc!$C$2&lt;=2009,Calc!$C$3&gt;=2009),F1312,0)+IF(AND(Calc!$C$2&lt;=2010,Calc!$C$3&gt;=2010),G1312,0)+IF(AND(Calc!$C$2&lt;=2011,Calc!$C$3&gt;=2011),H1312,0)</f>
        <v>258.6</v>
      </c>
      <c r="O1312" s="61" t="n">
        <f aca="false">IF(AND(N1312&gt;0,OR(Calc!$C$4="*",B1312=Calc!$C$4)),N1312+ROW()*0.000000001,0)</f>
        <v>258.600001312</v>
      </c>
    </row>
    <row r="1313" customFormat="false" ht="15" hidden="false" customHeight="false" outlineLevel="0" collapsed="false">
      <c r="A1313" s="49" t="n">
        <v>13684</v>
      </c>
      <c r="B1313" s="49" t="s">
        <v>189</v>
      </c>
      <c r="C1313" s="63" t="n">
        <v>40265</v>
      </c>
      <c r="D1313" s="63" t="n">
        <v>40601</v>
      </c>
      <c r="E1313" s="49" t="n">
        <v>4</v>
      </c>
      <c r="F1313" s="54" t="n">
        <v>0</v>
      </c>
      <c r="G1313" s="54" t="n">
        <v>482.29</v>
      </c>
      <c r="H1313" s="54" t="n">
        <v>62.13</v>
      </c>
      <c r="I1313" s="54" t="n">
        <f aca="false">SUM(F1313:H1313)</f>
        <v>544.42</v>
      </c>
      <c r="J1313" s="49" t="n">
        <f aca="false">Calc!$C$5-D1313</f>
        <v>286</v>
      </c>
      <c r="K1313" s="49" t="n">
        <f aca="false">IF(J1313&lt;=Calc!$C$11,4,IF(J1313&lt;=Calc!$C$12,3,IF(J1313&lt;=Calc!$C$13,2,1)))</f>
        <v>2</v>
      </c>
      <c r="L1313" s="49" t="n">
        <f aca="false">1+(E1313&gt;=Calc!$C$16)+(E1313&gt;=Calc!$C$17)+(E1313&gt;=Calc!$C$18)</f>
        <v>3</v>
      </c>
      <c r="M1313" s="49" t="str">
        <f aca="false">IF(AND(K1313=4,L1313&gt;=3),"Champions",IF(AND(K1313=3,L1313&gt;=3),"Loyal",IF(K1313&gt;=3,"Recent / New",IF(L1313&gt;=3,"At Risk","Hibernating / Lost"))))</f>
        <v>At Risk</v>
      </c>
      <c r="N1313" s="54" t="n">
        <f aca="false">IF(AND(Calc!$C$2&lt;=2009,Calc!$C$3&gt;=2009),F1313,0)+IF(AND(Calc!$C$2&lt;=2010,Calc!$C$3&gt;=2010),G1313,0)+IF(AND(Calc!$C$2&lt;=2011,Calc!$C$3&gt;=2011),H1313,0)</f>
        <v>544.42</v>
      </c>
      <c r="O1313" s="61" t="n">
        <f aca="false">IF(AND(N1313&gt;0,OR(Calc!$C$4="*",B1313=Calc!$C$4)),N1313+ROW()*0.000000001,0)</f>
        <v>544.420001313</v>
      </c>
    </row>
    <row r="1314" customFormat="false" ht="15" hidden="false" customHeight="false" outlineLevel="0" collapsed="false">
      <c r="A1314" s="49" t="n">
        <v>13685</v>
      </c>
      <c r="B1314" s="49" t="s">
        <v>189</v>
      </c>
      <c r="C1314" s="63" t="n">
        <v>40826</v>
      </c>
      <c r="D1314" s="63" t="n">
        <v>40884</v>
      </c>
      <c r="E1314" s="49" t="n">
        <v>7</v>
      </c>
      <c r="F1314" s="54" t="n">
        <v>0</v>
      </c>
      <c r="G1314" s="54" t="n">
        <v>0</v>
      </c>
      <c r="H1314" s="54" t="n">
        <v>3119.44</v>
      </c>
      <c r="I1314" s="54" t="n">
        <f aca="false">SUM(F1314:H1314)</f>
        <v>3119.44</v>
      </c>
      <c r="J1314" s="49" t="n">
        <f aca="false">Calc!$C$5-D1314</f>
        <v>3</v>
      </c>
      <c r="K1314" s="49" t="n">
        <f aca="false">IF(J1314&lt;=Calc!$C$11,4,IF(J1314&lt;=Calc!$C$12,3,IF(J1314&lt;=Calc!$C$13,2,1)))</f>
        <v>4</v>
      </c>
      <c r="L1314" s="49" t="n">
        <f aca="false">1+(E1314&gt;=Calc!$C$16)+(E1314&gt;=Calc!$C$17)+(E1314&gt;=Calc!$C$18)</f>
        <v>3</v>
      </c>
      <c r="M1314" s="49" t="str">
        <f aca="false">IF(AND(K1314=4,L1314&gt;=3),"Champions",IF(AND(K1314=3,L1314&gt;=3),"Loyal",IF(K1314&gt;=3,"Recent / New",IF(L1314&gt;=3,"At Risk","Hibernating / Lost"))))</f>
        <v>Champions</v>
      </c>
      <c r="N1314" s="54" t="n">
        <f aca="false">IF(AND(Calc!$C$2&lt;=2009,Calc!$C$3&gt;=2009),F1314,0)+IF(AND(Calc!$C$2&lt;=2010,Calc!$C$3&gt;=2010),G1314,0)+IF(AND(Calc!$C$2&lt;=2011,Calc!$C$3&gt;=2011),H1314,0)</f>
        <v>3119.44</v>
      </c>
      <c r="O1314" s="61" t="n">
        <f aca="false">IF(AND(N1314&gt;0,OR(Calc!$C$4="*",B1314=Calc!$C$4)),N1314+ROW()*0.000000001,0)</f>
        <v>3119.440001314</v>
      </c>
    </row>
    <row r="1315" customFormat="false" ht="15" hidden="false" customHeight="false" outlineLevel="0" collapsed="false">
      <c r="A1315" s="49" t="n">
        <v>13686</v>
      </c>
      <c r="B1315" s="49" t="s">
        <v>189</v>
      </c>
      <c r="C1315" s="63" t="n">
        <v>40485</v>
      </c>
      <c r="D1315" s="63" t="n">
        <v>40704</v>
      </c>
      <c r="E1315" s="49" t="n">
        <v>3</v>
      </c>
      <c r="F1315" s="54" t="n">
        <v>0</v>
      </c>
      <c r="G1315" s="54" t="n">
        <v>337.04</v>
      </c>
      <c r="H1315" s="54" t="n">
        <v>72</v>
      </c>
      <c r="I1315" s="54" t="n">
        <f aca="false">SUM(F1315:H1315)</f>
        <v>409.04</v>
      </c>
      <c r="J1315" s="49" t="n">
        <f aca="false">Calc!$C$5-D1315</f>
        <v>183</v>
      </c>
      <c r="K1315" s="49" t="n">
        <f aca="false">IF(J1315&lt;=Calc!$C$11,4,IF(J1315&lt;=Calc!$C$12,3,IF(J1315&lt;=Calc!$C$13,2,1)))</f>
        <v>2</v>
      </c>
      <c r="L1315" s="49" t="n">
        <f aca="false">1+(E1315&gt;=Calc!$C$16)+(E1315&gt;=Calc!$C$17)+(E1315&gt;=Calc!$C$18)</f>
        <v>2</v>
      </c>
      <c r="M1315" s="49" t="str">
        <f aca="false">IF(AND(K1315=4,L1315&gt;=3),"Champions",IF(AND(K1315=3,L1315&gt;=3),"Loyal",IF(K1315&gt;=3,"Recent / New",IF(L1315&gt;=3,"At Risk","Hibernating / Lost"))))</f>
        <v>Hibernating / Lost</v>
      </c>
      <c r="N1315" s="54" t="n">
        <f aca="false">IF(AND(Calc!$C$2&lt;=2009,Calc!$C$3&gt;=2009),F1315,0)+IF(AND(Calc!$C$2&lt;=2010,Calc!$C$3&gt;=2010),G1315,0)+IF(AND(Calc!$C$2&lt;=2011,Calc!$C$3&gt;=2011),H1315,0)</f>
        <v>409.04</v>
      </c>
      <c r="O1315" s="61" t="n">
        <f aca="false">IF(AND(N1315&gt;0,OR(Calc!$C$4="*",B1315=Calc!$C$4)),N1315+ROW()*0.000000001,0)</f>
        <v>409.040001315</v>
      </c>
    </row>
    <row r="1316" customFormat="false" ht="15" hidden="false" customHeight="false" outlineLevel="0" collapsed="false">
      <c r="A1316" s="49" t="n">
        <v>13687</v>
      </c>
      <c r="B1316" s="49" t="s">
        <v>189</v>
      </c>
      <c r="C1316" s="63" t="n">
        <v>40448</v>
      </c>
      <c r="D1316" s="63" t="n">
        <v>40448</v>
      </c>
      <c r="E1316" s="49" t="n">
        <v>1</v>
      </c>
      <c r="F1316" s="54" t="n">
        <v>0</v>
      </c>
      <c r="G1316" s="54" t="n">
        <v>11880.84</v>
      </c>
      <c r="H1316" s="54" t="n">
        <v>0</v>
      </c>
      <c r="I1316" s="54" t="n">
        <f aca="false">SUM(F1316:H1316)</f>
        <v>11880.84</v>
      </c>
      <c r="J1316" s="49" t="n">
        <f aca="false">Calc!$C$5-D1316</f>
        <v>439</v>
      </c>
      <c r="K1316" s="49" t="n">
        <f aca="false">IF(J1316&lt;=Calc!$C$11,4,IF(J1316&lt;=Calc!$C$12,3,IF(J1316&lt;=Calc!$C$13,2,1)))</f>
        <v>1</v>
      </c>
      <c r="L1316" s="49" t="n">
        <f aca="false">1+(E1316&gt;=Calc!$C$16)+(E1316&gt;=Calc!$C$17)+(E1316&gt;=Calc!$C$18)</f>
        <v>1</v>
      </c>
      <c r="M1316" s="49" t="str">
        <f aca="false">IF(AND(K1316=4,L1316&gt;=3),"Champions",IF(AND(K1316=3,L1316&gt;=3),"Loyal",IF(K1316&gt;=3,"Recent / New",IF(L1316&gt;=3,"At Risk","Hibernating / Lost"))))</f>
        <v>Hibernating / Lost</v>
      </c>
      <c r="N1316" s="54" t="n">
        <f aca="false">IF(AND(Calc!$C$2&lt;=2009,Calc!$C$3&gt;=2009),F1316,0)+IF(AND(Calc!$C$2&lt;=2010,Calc!$C$3&gt;=2010),G1316,0)+IF(AND(Calc!$C$2&lt;=2011,Calc!$C$3&gt;=2011),H1316,0)</f>
        <v>11880.84</v>
      </c>
      <c r="O1316" s="61" t="n">
        <f aca="false">IF(AND(N1316&gt;0,OR(Calc!$C$4="*",B1316=Calc!$C$4)),N1316+ROW()*0.000000001,0)</f>
        <v>11880.840001316</v>
      </c>
    </row>
    <row r="1317" customFormat="false" ht="15" hidden="false" customHeight="false" outlineLevel="0" collapsed="false">
      <c r="A1317" s="49" t="n">
        <v>13688</v>
      </c>
      <c r="B1317" s="49" t="s">
        <v>189</v>
      </c>
      <c r="C1317" s="63" t="n">
        <v>40251</v>
      </c>
      <c r="D1317" s="63" t="n">
        <v>40251</v>
      </c>
      <c r="E1317" s="49" t="n">
        <v>1</v>
      </c>
      <c r="F1317" s="54" t="n">
        <v>0</v>
      </c>
      <c r="G1317" s="54" t="n">
        <v>375.5</v>
      </c>
      <c r="H1317" s="54" t="n">
        <v>0</v>
      </c>
      <c r="I1317" s="54" t="n">
        <f aca="false">SUM(F1317:H1317)</f>
        <v>375.5</v>
      </c>
      <c r="J1317" s="49" t="n">
        <f aca="false">Calc!$C$5-D1317</f>
        <v>636</v>
      </c>
      <c r="K1317" s="49" t="n">
        <f aca="false">IF(J1317&lt;=Calc!$C$11,4,IF(J1317&lt;=Calc!$C$12,3,IF(J1317&lt;=Calc!$C$13,2,1)))</f>
        <v>1</v>
      </c>
      <c r="L1317" s="49" t="n">
        <f aca="false">1+(E1317&gt;=Calc!$C$16)+(E1317&gt;=Calc!$C$17)+(E1317&gt;=Calc!$C$18)</f>
        <v>1</v>
      </c>
      <c r="M1317" s="49" t="str">
        <f aca="false">IF(AND(K1317=4,L1317&gt;=3),"Champions",IF(AND(K1317=3,L1317&gt;=3),"Loyal",IF(K1317&gt;=3,"Recent / New",IF(L1317&gt;=3,"At Risk","Hibernating / Lost"))))</f>
        <v>Hibernating / Lost</v>
      </c>
      <c r="N1317" s="54" t="n">
        <f aca="false">IF(AND(Calc!$C$2&lt;=2009,Calc!$C$3&gt;=2009),F1317,0)+IF(AND(Calc!$C$2&lt;=2010,Calc!$C$3&gt;=2010),G1317,0)+IF(AND(Calc!$C$2&lt;=2011,Calc!$C$3&gt;=2011),H1317,0)</f>
        <v>375.5</v>
      </c>
      <c r="O1317" s="61" t="n">
        <f aca="false">IF(AND(N1317&gt;0,OR(Calc!$C$4="*",B1317=Calc!$C$4)),N1317+ROW()*0.000000001,0)</f>
        <v>375.500001317</v>
      </c>
    </row>
    <row r="1318" customFormat="false" ht="15" hidden="false" customHeight="false" outlineLevel="0" collapsed="false">
      <c r="A1318" s="49" t="n">
        <v>13689</v>
      </c>
      <c r="B1318" s="49" t="s">
        <v>189</v>
      </c>
      <c r="C1318" s="63" t="n">
        <v>40442</v>
      </c>
      <c r="D1318" s="63" t="n">
        <v>40823</v>
      </c>
      <c r="E1318" s="49" t="n">
        <v>2</v>
      </c>
      <c r="F1318" s="54" t="n">
        <v>0</v>
      </c>
      <c r="G1318" s="54" t="n">
        <v>349.5</v>
      </c>
      <c r="H1318" s="54" t="n">
        <v>910</v>
      </c>
      <c r="I1318" s="54" t="n">
        <f aca="false">SUM(F1318:H1318)</f>
        <v>1259.5</v>
      </c>
      <c r="J1318" s="49" t="n">
        <f aca="false">Calc!$C$5-D1318</f>
        <v>64</v>
      </c>
      <c r="K1318" s="49" t="n">
        <f aca="false">IF(J1318&lt;=Calc!$C$11,4,IF(J1318&lt;=Calc!$C$12,3,IF(J1318&lt;=Calc!$C$13,2,1)))</f>
        <v>3</v>
      </c>
      <c r="L1318" s="49" t="n">
        <f aca="false">1+(E1318&gt;=Calc!$C$16)+(E1318&gt;=Calc!$C$17)+(E1318&gt;=Calc!$C$18)</f>
        <v>2</v>
      </c>
      <c r="M1318" s="49" t="str">
        <f aca="false">IF(AND(K1318=4,L1318&gt;=3),"Champions",IF(AND(K1318=3,L1318&gt;=3),"Loyal",IF(K1318&gt;=3,"Recent / New",IF(L1318&gt;=3,"At Risk","Hibernating / Lost"))))</f>
        <v>Recent / New</v>
      </c>
      <c r="N1318" s="54" t="n">
        <f aca="false">IF(AND(Calc!$C$2&lt;=2009,Calc!$C$3&gt;=2009),F1318,0)+IF(AND(Calc!$C$2&lt;=2010,Calc!$C$3&gt;=2010),G1318,0)+IF(AND(Calc!$C$2&lt;=2011,Calc!$C$3&gt;=2011),H1318,0)</f>
        <v>1259.5</v>
      </c>
      <c r="O1318" s="61" t="n">
        <f aca="false">IF(AND(N1318&gt;0,OR(Calc!$C$4="*",B1318=Calc!$C$4)),N1318+ROW()*0.000000001,0)</f>
        <v>1259.500001318</v>
      </c>
    </row>
    <row r="1319" customFormat="false" ht="15" hidden="false" customHeight="false" outlineLevel="0" collapsed="false">
      <c r="A1319" s="49" t="n">
        <v>13690</v>
      </c>
      <c r="B1319" s="49" t="s">
        <v>189</v>
      </c>
      <c r="C1319" s="63" t="n">
        <v>40827</v>
      </c>
      <c r="D1319" s="63" t="n">
        <v>40827</v>
      </c>
      <c r="E1319" s="49" t="n">
        <v>1</v>
      </c>
      <c r="F1319" s="54" t="n">
        <v>0</v>
      </c>
      <c r="G1319" s="54" t="n">
        <v>0</v>
      </c>
      <c r="H1319" s="54" t="n">
        <v>172.25</v>
      </c>
      <c r="I1319" s="54" t="n">
        <f aca="false">SUM(F1319:H1319)</f>
        <v>172.25</v>
      </c>
      <c r="J1319" s="49" t="n">
        <f aca="false">Calc!$C$5-D1319</f>
        <v>60</v>
      </c>
      <c r="K1319" s="49" t="n">
        <f aca="false">IF(J1319&lt;=Calc!$C$11,4,IF(J1319&lt;=Calc!$C$12,3,IF(J1319&lt;=Calc!$C$13,2,1)))</f>
        <v>3</v>
      </c>
      <c r="L1319" s="49" t="n">
        <f aca="false">1+(E1319&gt;=Calc!$C$16)+(E1319&gt;=Calc!$C$17)+(E1319&gt;=Calc!$C$18)</f>
        <v>1</v>
      </c>
      <c r="M1319" s="49" t="str">
        <f aca="false">IF(AND(K1319=4,L1319&gt;=3),"Champions",IF(AND(K1319=3,L1319&gt;=3),"Loyal",IF(K1319&gt;=3,"Recent / New",IF(L1319&gt;=3,"At Risk","Hibernating / Lost"))))</f>
        <v>Recent / New</v>
      </c>
      <c r="N1319" s="54" t="n">
        <f aca="false">IF(AND(Calc!$C$2&lt;=2009,Calc!$C$3&gt;=2009),F1319,0)+IF(AND(Calc!$C$2&lt;=2010,Calc!$C$3&gt;=2010),G1319,0)+IF(AND(Calc!$C$2&lt;=2011,Calc!$C$3&gt;=2011),H1319,0)</f>
        <v>172.25</v>
      </c>
      <c r="O1319" s="61" t="n">
        <f aca="false">IF(AND(N1319&gt;0,OR(Calc!$C$4="*",B1319=Calc!$C$4)),N1319+ROW()*0.000000001,0)</f>
        <v>172.250001319</v>
      </c>
    </row>
    <row r="1320" customFormat="false" ht="15" hidden="false" customHeight="false" outlineLevel="0" collapsed="false">
      <c r="A1320" s="49" t="n">
        <v>13691</v>
      </c>
      <c r="B1320" s="49" t="s">
        <v>189</v>
      </c>
      <c r="C1320" s="63" t="n">
        <v>40490</v>
      </c>
      <c r="D1320" s="63" t="n">
        <v>40490</v>
      </c>
      <c r="E1320" s="49" t="n">
        <v>1</v>
      </c>
      <c r="F1320" s="54" t="n">
        <v>0</v>
      </c>
      <c r="G1320" s="54" t="n">
        <v>210.78</v>
      </c>
      <c r="H1320" s="54" t="n">
        <v>0</v>
      </c>
      <c r="I1320" s="54" t="n">
        <f aca="false">SUM(F1320:H1320)</f>
        <v>210.78</v>
      </c>
      <c r="J1320" s="49" t="n">
        <f aca="false">Calc!$C$5-D1320</f>
        <v>397</v>
      </c>
      <c r="K1320" s="49" t="n">
        <f aca="false">IF(J1320&lt;=Calc!$C$11,4,IF(J1320&lt;=Calc!$C$12,3,IF(J1320&lt;=Calc!$C$13,2,1)))</f>
        <v>1</v>
      </c>
      <c r="L1320" s="49" t="n">
        <f aca="false">1+(E1320&gt;=Calc!$C$16)+(E1320&gt;=Calc!$C$17)+(E1320&gt;=Calc!$C$18)</f>
        <v>1</v>
      </c>
      <c r="M1320" s="49" t="str">
        <f aca="false">IF(AND(K1320=4,L1320&gt;=3),"Champions",IF(AND(K1320=3,L1320&gt;=3),"Loyal",IF(K1320&gt;=3,"Recent / New",IF(L1320&gt;=3,"At Risk","Hibernating / Lost"))))</f>
        <v>Hibernating / Lost</v>
      </c>
      <c r="N1320" s="54" t="n">
        <f aca="false">IF(AND(Calc!$C$2&lt;=2009,Calc!$C$3&gt;=2009),F1320,0)+IF(AND(Calc!$C$2&lt;=2010,Calc!$C$3&gt;=2010),G1320,0)+IF(AND(Calc!$C$2&lt;=2011,Calc!$C$3&gt;=2011),H1320,0)</f>
        <v>210.78</v>
      </c>
      <c r="O1320" s="61" t="n">
        <f aca="false">IF(AND(N1320&gt;0,OR(Calc!$C$4="*",B1320=Calc!$C$4)),N1320+ROW()*0.000000001,0)</f>
        <v>210.78000132</v>
      </c>
    </row>
    <row r="1321" customFormat="false" ht="15" hidden="false" customHeight="false" outlineLevel="0" collapsed="false">
      <c r="A1321" s="49" t="n">
        <v>13692</v>
      </c>
      <c r="B1321" s="49" t="s">
        <v>189</v>
      </c>
      <c r="C1321" s="63" t="n">
        <v>40466</v>
      </c>
      <c r="D1321" s="63" t="n">
        <v>40862</v>
      </c>
      <c r="E1321" s="49" t="n">
        <v>5</v>
      </c>
      <c r="F1321" s="54" t="n">
        <v>0</v>
      </c>
      <c r="G1321" s="54" t="n">
        <v>1549.58</v>
      </c>
      <c r="H1321" s="54" t="n">
        <v>1473.37</v>
      </c>
      <c r="I1321" s="54" t="n">
        <f aca="false">SUM(F1321:H1321)</f>
        <v>3022.95</v>
      </c>
      <c r="J1321" s="49" t="n">
        <f aca="false">Calc!$C$5-D1321</f>
        <v>25</v>
      </c>
      <c r="K1321" s="49" t="n">
        <f aca="false">IF(J1321&lt;=Calc!$C$11,4,IF(J1321&lt;=Calc!$C$12,3,IF(J1321&lt;=Calc!$C$13,2,1)))</f>
        <v>4</v>
      </c>
      <c r="L1321" s="49" t="n">
        <f aca="false">1+(E1321&gt;=Calc!$C$16)+(E1321&gt;=Calc!$C$17)+(E1321&gt;=Calc!$C$18)</f>
        <v>3</v>
      </c>
      <c r="M1321" s="49" t="str">
        <f aca="false">IF(AND(K1321=4,L1321&gt;=3),"Champions",IF(AND(K1321=3,L1321&gt;=3),"Loyal",IF(K1321&gt;=3,"Recent / New",IF(L1321&gt;=3,"At Risk","Hibernating / Lost"))))</f>
        <v>Champions</v>
      </c>
      <c r="N1321" s="54" t="n">
        <f aca="false">IF(AND(Calc!$C$2&lt;=2009,Calc!$C$3&gt;=2009),F1321,0)+IF(AND(Calc!$C$2&lt;=2010,Calc!$C$3&gt;=2010),G1321,0)+IF(AND(Calc!$C$2&lt;=2011,Calc!$C$3&gt;=2011),H1321,0)</f>
        <v>3022.95</v>
      </c>
      <c r="O1321" s="61" t="n">
        <f aca="false">IF(AND(N1321&gt;0,OR(Calc!$C$4="*",B1321=Calc!$C$4)),N1321+ROW()*0.000000001,0)</f>
        <v>3022.950001321</v>
      </c>
    </row>
    <row r="1322" customFormat="false" ht="15" hidden="false" customHeight="false" outlineLevel="0" collapsed="false">
      <c r="A1322" s="49" t="n">
        <v>13693</v>
      </c>
      <c r="B1322" s="49" t="s">
        <v>189</v>
      </c>
      <c r="C1322" s="63" t="n">
        <v>40154</v>
      </c>
      <c r="D1322" s="63" t="n">
        <v>40512</v>
      </c>
      <c r="E1322" s="49" t="n">
        <v>9</v>
      </c>
      <c r="F1322" s="54" t="n">
        <v>548.65</v>
      </c>
      <c r="G1322" s="54" t="n">
        <v>1449.67</v>
      </c>
      <c r="H1322" s="54" t="n">
        <v>-32</v>
      </c>
      <c r="I1322" s="54" t="n">
        <f aca="false">SUM(F1322:H1322)</f>
        <v>1966.32</v>
      </c>
      <c r="J1322" s="49" t="n">
        <f aca="false">Calc!$C$5-D1322</f>
        <v>375</v>
      </c>
      <c r="K1322" s="49" t="n">
        <f aca="false">IF(J1322&lt;=Calc!$C$11,4,IF(J1322&lt;=Calc!$C$12,3,IF(J1322&lt;=Calc!$C$13,2,1)))</f>
        <v>2</v>
      </c>
      <c r="L1322" s="49" t="n">
        <f aca="false">1+(E1322&gt;=Calc!$C$16)+(E1322&gt;=Calc!$C$17)+(E1322&gt;=Calc!$C$18)</f>
        <v>4</v>
      </c>
      <c r="M1322" s="49" t="str">
        <f aca="false">IF(AND(K1322=4,L1322&gt;=3),"Champions",IF(AND(K1322=3,L1322&gt;=3),"Loyal",IF(K1322&gt;=3,"Recent / New",IF(L1322&gt;=3,"At Risk","Hibernating / Lost"))))</f>
        <v>At Risk</v>
      </c>
      <c r="N1322" s="54" t="n">
        <f aca="false">IF(AND(Calc!$C$2&lt;=2009,Calc!$C$3&gt;=2009),F1322,0)+IF(AND(Calc!$C$2&lt;=2010,Calc!$C$3&gt;=2010),G1322,0)+IF(AND(Calc!$C$2&lt;=2011,Calc!$C$3&gt;=2011),H1322,0)</f>
        <v>1966.32</v>
      </c>
      <c r="O1322" s="61" t="n">
        <f aca="false">IF(AND(N1322&gt;0,OR(Calc!$C$4="*",B1322=Calc!$C$4)),N1322+ROW()*0.000000001,0)</f>
        <v>1966.320001322</v>
      </c>
    </row>
    <row r="1323" customFormat="false" ht="15" hidden="false" customHeight="false" outlineLevel="0" collapsed="false">
      <c r="A1323" s="49" t="n">
        <v>13694</v>
      </c>
      <c r="B1323" s="49" t="s">
        <v>189</v>
      </c>
      <c r="C1323" s="63" t="n">
        <v>40151</v>
      </c>
      <c r="D1323" s="63" t="n">
        <v>40883</v>
      </c>
      <c r="E1323" s="49" t="n">
        <v>143</v>
      </c>
      <c r="F1323" s="54" t="n">
        <v>20427.91</v>
      </c>
      <c r="G1323" s="54" t="n">
        <v>109887.09</v>
      </c>
      <c r="H1323" s="54" t="n">
        <v>60076.5</v>
      </c>
      <c r="I1323" s="54" t="n">
        <f aca="false">SUM(F1323:H1323)</f>
        <v>190391.5</v>
      </c>
      <c r="J1323" s="49" t="n">
        <f aca="false">Calc!$C$5-D1323</f>
        <v>4</v>
      </c>
      <c r="K1323" s="49" t="n">
        <f aca="false">IF(J1323&lt;=Calc!$C$11,4,IF(J1323&lt;=Calc!$C$12,3,IF(J1323&lt;=Calc!$C$13,2,1)))</f>
        <v>4</v>
      </c>
      <c r="L1323" s="49" t="n">
        <f aca="false">1+(E1323&gt;=Calc!$C$16)+(E1323&gt;=Calc!$C$17)+(E1323&gt;=Calc!$C$18)</f>
        <v>4</v>
      </c>
      <c r="M1323" s="49" t="str">
        <f aca="false">IF(AND(K1323=4,L1323&gt;=3),"Champions",IF(AND(K1323=3,L1323&gt;=3),"Loyal",IF(K1323&gt;=3,"Recent / New",IF(L1323&gt;=3,"At Risk","Hibernating / Lost"))))</f>
        <v>Champions</v>
      </c>
      <c r="N1323" s="54" t="n">
        <f aca="false">IF(AND(Calc!$C$2&lt;=2009,Calc!$C$3&gt;=2009),F1323,0)+IF(AND(Calc!$C$2&lt;=2010,Calc!$C$3&gt;=2010),G1323,0)+IF(AND(Calc!$C$2&lt;=2011,Calc!$C$3&gt;=2011),H1323,0)</f>
        <v>190391.5</v>
      </c>
      <c r="O1323" s="61" t="n">
        <f aca="false">IF(AND(N1323&gt;0,OR(Calc!$C$4="*",B1323=Calc!$C$4)),N1323+ROW()*0.000000001,0)</f>
        <v>190391.500001323</v>
      </c>
    </row>
    <row r="1324" customFormat="false" ht="15" hidden="false" customHeight="false" outlineLevel="0" collapsed="false">
      <c r="A1324" s="49" t="n">
        <v>13695</v>
      </c>
      <c r="B1324" s="49" t="s">
        <v>189</v>
      </c>
      <c r="C1324" s="63" t="n">
        <v>40309</v>
      </c>
      <c r="D1324" s="63" t="n">
        <v>40855</v>
      </c>
      <c r="E1324" s="49" t="n">
        <v>16</v>
      </c>
      <c r="F1324" s="54" t="n">
        <v>0</v>
      </c>
      <c r="G1324" s="54" t="n">
        <v>266.6</v>
      </c>
      <c r="H1324" s="54" t="n">
        <v>2504.13</v>
      </c>
      <c r="I1324" s="54" t="n">
        <f aca="false">SUM(F1324:H1324)</f>
        <v>2770.73</v>
      </c>
      <c r="J1324" s="49" t="n">
        <f aca="false">Calc!$C$5-D1324</f>
        <v>32</v>
      </c>
      <c r="K1324" s="49" t="n">
        <f aca="false">IF(J1324&lt;=Calc!$C$11,4,IF(J1324&lt;=Calc!$C$12,3,IF(J1324&lt;=Calc!$C$13,2,1)))</f>
        <v>3</v>
      </c>
      <c r="L1324" s="49" t="n">
        <f aca="false">1+(E1324&gt;=Calc!$C$16)+(E1324&gt;=Calc!$C$17)+(E1324&gt;=Calc!$C$18)</f>
        <v>4</v>
      </c>
      <c r="M1324" s="49" t="str">
        <f aca="false">IF(AND(K1324=4,L1324&gt;=3),"Champions",IF(AND(K1324=3,L1324&gt;=3),"Loyal",IF(K1324&gt;=3,"Recent / New",IF(L1324&gt;=3,"At Risk","Hibernating / Lost"))))</f>
        <v>Loyal</v>
      </c>
      <c r="N1324" s="54" t="n">
        <f aca="false">IF(AND(Calc!$C$2&lt;=2009,Calc!$C$3&gt;=2009),F1324,0)+IF(AND(Calc!$C$2&lt;=2010,Calc!$C$3&gt;=2010),G1324,0)+IF(AND(Calc!$C$2&lt;=2011,Calc!$C$3&gt;=2011),H1324,0)</f>
        <v>2770.73</v>
      </c>
      <c r="O1324" s="61" t="n">
        <f aca="false">IF(AND(N1324&gt;0,OR(Calc!$C$4="*",B1324=Calc!$C$4)),N1324+ROW()*0.000000001,0)</f>
        <v>2770.730001324</v>
      </c>
    </row>
    <row r="1325" customFormat="false" ht="15" hidden="false" customHeight="false" outlineLevel="0" collapsed="false">
      <c r="A1325" s="49" t="n">
        <v>13696</v>
      </c>
      <c r="B1325" s="49" t="s">
        <v>189</v>
      </c>
      <c r="C1325" s="63" t="n">
        <v>40220</v>
      </c>
      <c r="D1325" s="63" t="n">
        <v>40465</v>
      </c>
      <c r="E1325" s="49" t="n">
        <v>3</v>
      </c>
      <c r="F1325" s="54" t="n">
        <v>0</v>
      </c>
      <c r="G1325" s="54" t="n">
        <v>2008.7</v>
      </c>
      <c r="H1325" s="54" t="n">
        <v>0</v>
      </c>
      <c r="I1325" s="54" t="n">
        <f aca="false">SUM(F1325:H1325)</f>
        <v>2008.7</v>
      </c>
      <c r="J1325" s="49" t="n">
        <f aca="false">Calc!$C$5-D1325</f>
        <v>422</v>
      </c>
      <c r="K1325" s="49" t="n">
        <f aca="false">IF(J1325&lt;=Calc!$C$11,4,IF(J1325&lt;=Calc!$C$12,3,IF(J1325&lt;=Calc!$C$13,2,1)))</f>
        <v>1</v>
      </c>
      <c r="L1325" s="49" t="n">
        <f aca="false">1+(E1325&gt;=Calc!$C$16)+(E1325&gt;=Calc!$C$17)+(E1325&gt;=Calc!$C$18)</f>
        <v>2</v>
      </c>
      <c r="M1325" s="49" t="str">
        <f aca="false">IF(AND(K1325=4,L1325&gt;=3),"Champions",IF(AND(K1325=3,L1325&gt;=3),"Loyal",IF(K1325&gt;=3,"Recent / New",IF(L1325&gt;=3,"At Risk","Hibernating / Lost"))))</f>
        <v>Hibernating / Lost</v>
      </c>
      <c r="N1325" s="54" t="n">
        <f aca="false">IF(AND(Calc!$C$2&lt;=2009,Calc!$C$3&gt;=2009),F1325,0)+IF(AND(Calc!$C$2&lt;=2010,Calc!$C$3&gt;=2010),G1325,0)+IF(AND(Calc!$C$2&lt;=2011,Calc!$C$3&gt;=2011),H1325,0)</f>
        <v>2008.7</v>
      </c>
      <c r="O1325" s="61" t="n">
        <f aca="false">IF(AND(N1325&gt;0,OR(Calc!$C$4="*",B1325=Calc!$C$4)),N1325+ROW()*0.000000001,0)</f>
        <v>2008.700001325</v>
      </c>
    </row>
    <row r="1326" customFormat="false" ht="15" hidden="false" customHeight="false" outlineLevel="0" collapsed="false">
      <c r="A1326" s="49" t="n">
        <v>13697</v>
      </c>
      <c r="B1326" s="49" t="s">
        <v>189</v>
      </c>
      <c r="C1326" s="63" t="n">
        <v>40848</v>
      </c>
      <c r="D1326" s="63" t="n">
        <v>40848</v>
      </c>
      <c r="E1326" s="49" t="n">
        <v>1</v>
      </c>
      <c r="F1326" s="54" t="n">
        <v>0</v>
      </c>
      <c r="G1326" s="54" t="n">
        <v>0</v>
      </c>
      <c r="H1326" s="54" t="n">
        <v>151.3</v>
      </c>
      <c r="I1326" s="54" t="n">
        <f aca="false">SUM(F1326:H1326)</f>
        <v>151.3</v>
      </c>
      <c r="J1326" s="49" t="n">
        <f aca="false">Calc!$C$5-D1326</f>
        <v>39</v>
      </c>
      <c r="K1326" s="49" t="n">
        <f aca="false">IF(J1326&lt;=Calc!$C$11,4,IF(J1326&lt;=Calc!$C$12,3,IF(J1326&lt;=Calc!$C$13,2,1)))</f>
        <v>3</v>
      </c>
      <c r="L1326" s="49" t="n">
        <f aca="false">1+(E1326&gt;=Calc!$C$16)+(E1326&gt;=Calc!$C$17)+(E1326&gt;=Calc!$C$18)</f>
        <v>1</v>
      </c>
      <c r="M1326" s="49" t="str">
        <f aca="false">IF(AND(K1326=4,L1326&gt;=3),"Champions",IF(AND(K1326=3,L1326&gt;=3),"Loyal",IF(K1326&gt;=3,"Recent / New",IF(L1326&gt;=3,"At Risk","Hibernating / Lost"))))</f>
        <v>Recent / New</v>
      </c>
      <c r="N1326" s="54" t="n">
        <f aca="false">IF(AND(Calc!$C$2&lt;=2009,Calc!$C$3&gt;=2009),F1326,0)+IF(AND(Calc!$C$2&lt;=2010,Calc!$C$3&gt;=2010),G1326,0)+IF(AND(Calc!$C$2&lt;=2011,Calc!$C$3&gt;=2011),H1326,0)</f>
        <v>151.3</v>
      </c>
      <c r="O1326" s="61" t="n">
        <f aca="false">IF(AND(N1326&gt;0,OR(Calc!$C$4="*",B1326=Calc!$C$4)),N1326+ROW()*0.000000001,0)</f>
        <v>151.300001326</v>
      </c>
    </row>
    <row r="1327" customFormat="false" ht="15" hidden="false" customHeight="false" outlineLevel="0" collapsed="false">
      <c r="A1327" s="49" t="n">
        <v>13698</v>
      </c>
      <c r="B1327" s="49" t="s">
        <v>189</v>
      </c>
      <c r="C1327" s="63" t="n">
        <v>40205</v>
      </c>
      <c r="D1327" s="63" t="n">
        <v>40290</v>
      </c>
      <c r="E1327" s="49" t="n">
        <v>2</v>
      </c>
      <c r="F1327" s="54" t="n">
        <v>0</v>
      </c>
      <c r="G1327" s="54" t="n">
        <v>451.73</v>
      </c>
      <c r="H1327" s="54" t="n">
        <v>0</v>
      </c>
      <c r="I1327" s="54" t="n">
        <f aca="false">SUM(F1327:H1327)</f>
        <v>451.73</v>
      </c>
      <c r="J1327" s="49" t="n">
        <f aca="false">Calc!$C$5-D1327</f>
        <v>597</v>
      </c>
      <c r="K1327" s="49" t="n">
        <f aca="false">IF(J1327&lt;=Calc!$C$11,4,IF(J1327&lt;=Calc!$C$12,3,IF(J1327&lt;=Calc!$C$13,2,1)))</f>
        <v>1</v>
      </c>
      <c r="L1327" s="49" t="n">
        <f aca="false">1+(E1327&gt;=Calc!$C$16)+(E1327&gt;=Calc!$C$17)+(E1327&gt;=Calc!$C$18)</f>
        <v>2</v>
      </c>
      <c r="M1327" s="49" t="str">
        <f aca="false">IF(AND(K1327=4,L1327&gt;=3),"Champions",IF(AND(K1327=3,L1327&gt;=3),"Loyal",IF(K1327&gt;=3,"Recent / New",IF(L1327&gt;=3,"At Risk","Hibernating / Lost"))))</f>
        <v>Hibernating / Lost</v>
      </c>
      <c r="N1327" s="54" t="n">
        <f aca="false">IF(AND(Calc!$C$2&lt;=2009,Calc!$C$3&gt;=2009),F1327,0)+IF(AND(Calc!$C$2&lt;=2010,Calc!$C$3&gt;=2010),G1327,0)+IF(AND(Calc!$C$2&lt;=2011,Calc!$C$3&gt;=2011),H1327,0)</f>
        <v>451.73</v>
      </c>
      <c r="O1327" s="61" t="n">
        <f aca="false">IF(AND(N1327&gt;0,OR(Calc!$C$4="*",B1327=Calc!$C$4)),N1327+ROW()*0.000000001,0)</f>
        <v>451.730001327</v>
      </c>
    </row>
    <row r="1328" customFormat="false" ht="15" hidden="false" customHeight="false" outlineLevel="0" collapsed="false">
      <c r="A1328" s="49" t="n">
        <v>13699</v>
      </c>
      <c r="B1328" s="49" t="s">
        <v>189</v>
      </c>
      <c r="C1328" s="63" t="n">
        <v>40336</v>
      </c>
      <c r="D1328" s="63" t="n">
        <v>40731</v>
      </c>
      <c r="E1328" s="49" t="n">
        <v>2</v>
      </c>
      <c r="F1328" s="54" t="n">
        <v>0</v>
      </c>
      <c r="G1328" s="54" t="n">
        <v>402.82</v>
      </c>
      <c r="H1328" s="54" t="n">
        <v>308.58</v>
      </c>
      <c r="I1328" s="54" t="n">
        <f aca="false">SUM(F1328:H1328)</f>
        <v>711.4</v>
      </c>
      <c r="J1328" s="49" t="n">
        <f aca="false">Calc!$C$5-D1328</f>
        <v>156</v>
      </c>
      <c r="K1328" s="49" t="n">
        <f aca="false">IF(J1328&lt;=Calc!$C$11,4,IF(J1328&lt;=Calc!$C$12,3,IF(J1328&lt;=Calc!$C$13,2,1)))</f>
        <v>2</v>
      </c>
      <c r="L1328" s="49" t="n">
        <f aca="false">1+(E1328&gt;=Calc!$C$16)+(E1328&gt;=Calc!$C$17)+(E1328&gt;=Calc!$C$18)</f>
        <v>2</v>
      </c>
      <c r="M1328" s="49" t="str">
        <f aca="false">IF(AND(K1328=4,L1328&gt;=3),"Champions",IF(AND(K1328=3,L1328&gt;=3),"Loyal",IF(K1328&gt;=3,"Recent / New",IF(L1328&gt;=3,"At Risk","Hibernating / Lost"))))</f>
        <v>Hibernating / Lost</v>
      </c>
      <c r="N1328" s="54" t="n">
        <f aca="false">IF(AND(Calc!$C$2&lt;=2009,Calc!$C$3&gt;=2009),F1328,0)+IF(AND(Calc!$C$2&lt;=2010,Calc!$C$3&gt;=2010),G1328,0)+IF(AND(Calc!$C$2&lt;=2011,Calc!$C$3&gt;=2011),H1328,0)</f>
        <v>711.4</v>
      </c>
      <c r="O1328" s="61" t="n">
        <f aca="false">IF(AND(N1328&gt;0,OR(Calc!$C$4="*",B1328=Calc!$C$4)),N1328+ROW()*0.000000001,0)</f>
        <v>711.400001328</v>
      </c>
    </row>
    <row r="1329" customFormat="false" ht="15" hidden="false" customHeight="false" outlineLevel="0" collapsed="false">
      <c r="A1329" s="49" t="n">
        <v>13700</v>
      </c>
      <c r="B1329" s="49" t="s">
        <v>189</v>
      </c>
      <c r="C1329" s="63" t="n">
        <v>40216</v>
      </c>
      <c r="D1329" s="63" t="n">
        <v>40860</v>
      </c>
      <c r="E1329" s="49" t="n">
        <v>13</v>
      </c>
      <c r="F1329" s="54" t="n">
        <v>0</v>
      </c>
      <c r="G1329" s="54" t="n">
        <v>321.09</v>
      </c>
      <c r="H1329" s="54" t="n">
        <v>2248.63</v>
      </c>
      <c r="I1329" s="54" t="n">
        <f aca="false">SUM(F1329:H1329)</f>
        <v>2569.72</v>
      </c>
      <c r="J1329" s="49" t="n">
        <f aca="false">Calc!$C$5-D1329</f>
        <v>27</v>
      </c>
      <c r="K1329" s="49" t="n">
        <f aca="false">IF(J1329&lt;=Calc!$C$11,4,IF(J1329&lt;=Calc!$C$12,3,IF(J1329&lt;=Calc!$C$13,2,1)))</f>
        <v>3</v>
      </c>
      <c r="L1329" s="49" t="n">
        <f aca="false">1+(E1329&gt;=Calc!$C$16)+(E1329&gt;=Calc!$C$17)+(E1329&gt;=Calc!$C$18)</f>
        <v>4</v>
      </c>
      <c r="M1329" s="49" t="str">
        <f aca="false">IF(AND(K1329=4,L1329&gt;=3),"Champions",IF(AND(K1329=3,L1329&gt;=3),"Loyal",IF(K1329&gt;=3,"Recent / New",IF(L1329&gt;=3,"At Risk","Hibernating / Lost"))))</f>
        <v>Loyal</v>
      </c>
      <c r="N1329" s="54" t="n">
        <f aca="false">IF(AND(Calc!$C$2&lt;=2009,Calc!$C$3&gt;=2009),F1329,0)+IF(AND(Calc!$C$2&lt;=2010,Calc!$C$3&gt;=2010),G1329,0)+IF(AND(Calc!$C$2&lt;=2011,Calc!$C$3&gt;=2011),H1329,0)</f>
        <v>2569.72</v>
      </c>
      <c r="O1329" s="61" t="n">
        <f aca="false">IF(AND(N1329&gt;0,OR(Calc!$C$4="*",B1329=Calc!$C$4)),N1329+ROW()*0.000000001,0)</f>
        <v>2569.720001329</v>
      </c>
    </row>
    <row r="1330" customFormat="false" ht="15" hidden="false" customHeight="false" outlineLevel="0" collapsed="false">
      <c r="A1330" s="49" t="n">
        <v>13701</v>
      </c>
      <c r="B1330" s="49" t="s">
        <v>189</v>
      </c>
      <c r="C1330" s="63" t="n">
        <v>40440</v>
      </c>
      <c r="D1330" s="63" t="n">
        <v>40440</v>
      </c>
      <c r="E1330" s="49" t="n">
        <v>1</v>
      </c>
      <c r="F1330" s="54" t="n">
        <v>0</v>
      </c>
      <c r="G1330" s="54" t="n">
        <v>159.55</v>
      </c>
      <c r="H1330" s="54" t="n">
        <v>0</v>
      </c>
      <c r="I1330" s="54" t="n">
        <f aca="false">SUM(F1330:H1330)</f>
        <v>159.55</v>
      </c>
      <c r="J1330" s="49" t="n">
        <f aca="false">Calc!$C$5-D1330</f>
        <v>447</v>
      </c>
      <c r="K1330" s="49" t="n">
        <f aca="false">IF(J1330&lt;=Calc!$C$11,4,IF(J1330&lt;=Calc!$C$12,3,IF(J1330&lt;=Calc!$C$13,2,1)))</f>
        <v>1</v>
      </c>
      <c r="L1330" s="49" t="n">
        <f aca="false">1+(E1330&gt;=Calc!$C$16)+(E1330&gt;=Calc!$C$17)+(E1330&gt;=Calc!$C$18)</f>
        <v>1</v>
      </c>
      <c r="M1330" s="49" t="str">
        <f aca="false">IF(AND(K1330=4,L1330&gt;=3),"Champions",IF(AND(K1330=3,L1330&gt;=3),"Loyal",IF(K1330&gt;=3,"Recent / New",IF(L1330&gt;=3,"At Risk","Hibernating / Lost"))))</f>
        <v>Hibernating / Lost</v>
      </c>
      <c r="N1330" s="54" t="n">
        <f aca="false">IF(AND(Calc!$C$2&lt;=2009,Calc!$C$3&gt;=2009),F1330,0)+IF(AND(Calc!$C$2&lt;=2010,Calc!$C$3&gt;=2010),G1330,0)+IF(AND(Calc!$C$2&lt;=2011,Calc!$C$3&gt;=2011),H1330,0)</f>
        <v>159.55</v>
      </c>
      <c r="O1330" s="61" t="n">
        <f aca="false">IF(AND(N1330&gt;0,OR(Calc!$C$4="*",B1330=Calc!$C$4)),N1330+ROW()*0.000000001,0)</f>
        <v>159.55000133</v>
      </c>
    </row>
    <row r="1331" customFormat="false" ht="15" hidden="false" customHeight="false" outlineLevel="0" collapsed="false">
      <c r="A1331" s="49" t="n">
        <v>13702</v>
      </c>
      <c r="B1331" s="49" t="s">
        <v>189</v>
      </c>
      <c r="C1331" s="63" t="n">
        <v>40441</v>
      </c>
      <c r="D1331" s="63" t="n">
        <v>40441</v>
      </c>
      <c r="E1331" s="49" t="n">
        <v>1</v>
      </c>
      <c r="F1331" s="54" t="n">
        <v>0</v>
      </c>
      <c r="G1331" s="54" t="n">
        <v>135.18</v>
      </c>
      <c r="H1331" s="54" t="n">
        <v>0</v>
      </c>
      <c r="I1331" s="54" t="n">
        <f aca="false">SUM(F1331:H1331)</f>
        <v>135.18</v>
      </c>
      <c r="J1331" s="49" t="n">
        <f aca="false">Calc!$C$5-D1331</f>
        <v>446</v>
      </c>
      <c r="K1331" s="49" t="n">
        <f aca="false">IF(J1331&lt;=Calc!$C$11,4,IF(J1331&lt;=Calc!$C$12,3,IF(J1331&lt;=Calc!$C$13,2,1)))</f>
        <v>1</v>
      </c>
      <c r="L1331" s="49" t="n">
        <f aca="false">1+(E1331&gt;=Calc!$C$16)+(E1331&gt;=Calc!$C$17)+(E1331&gt;=Calc!$C$18)</f>
        <v>1</v>
      </c>
      <c r="M1331" s="49" t="str">
        <f aca="false">IF(AND(K1331=4,L1331&gt;=3),"Champions",IF(AND(K1331=3,L1331&gt;=3),"Loyal",IF(K1331&gt;=3,"Recent / New",IF(L1331&gt;=3,"At Risk","Hibernating / Lost"))))</f>
        <v>Hibernating / Lost</v>
      </c>
      <c r="N1331" s="54" t="n">
        <f aca="false">IF(AND(Calc!$C$2&lt;=2009,Calc!$C$3&gt;=2009),F1331,0)+IF(AND(Calc!$C$2&lt;=2010,Calc!$C$3&gt;=2010),G1331,0)+IF(AND(Calc!$C$2&lt;=2011,Calc!$C$3&gt;=2011),H1331,0)</f>
        <v>135.18</v>
      </c>
      <c r="O1331" s="61" t="n">
        <f aca="false">IF(AND(N1331&gt;0,OR(Calc!$C$4="*",B1331=Calc!$C$4)),N1331+ROW()*0.000000001,0)</f>
        <v>135.180001331</v>
      </c>
    </row>
    <row r="1332" customFormat="false" ht="15" hidden="false" customHeight="false" outlineLevel="0" collapsed="false">
      <c r="A1332" s="49" t="n">
        <v>13703</v>
      </c>
      <c r="B1332" s="49" t="s">
        <v>189</v>
      </c>
      <c r="C1332" s="63" t="n">
        <v>40471</v>
      </c>
      <c r="D1332" s="63" t="n">
        <v>40568</v>
      </c>
      <c r="E1332" s="49" t="n">
        <v>2</v>
      </c>
      <c r="F1332" s="54" t="n">
        <v>0</v>
      </c>
      <c r="G1332" s="54" t="n">
        <v>8.88178419700125E-016</v>
      </c>
      <c r="H1332" s="54" t="n">
        <v>99.5</v>
      </c>
      <c r="I1332" s="54" t="n">
        <f aca="false">SUM(F1332:H1332)</f>
        <v>99.5</v>
      </c>
      <c r="J1332" s="49" t="n">
        <f aca="false">Calc!$C$5-D1332</f>
        <v>319</v>
      </c>
      <c r="K1332" s="49" t="n">
        <f aca="false">IF(J1332&lt;=Calc!$C$11,4,IF(J1332&lt;=Calc!$C$12,3,IF(J1332&lt;=Calc!$C$13,2,1)))</f>
        <v>2</v>
      </c>
      <c r="L1332" s="49" t="n">
        <f aca="false">1+(E1332&gt;=Calc!$C$16)+(E1332&gt;=Calc!$C$17)+(E1332&gt;=Calc!$C$18)</f>
        <v>2</v>
      </c>
      <c r="M1332" s="49" t="str">
        <f aca="false">IF(AND(K1332=4,L1332&gt;=3),"Champions",IF(AND(K1332=3,L1332&gt;=3),"Loyal",IF(K1332&gt;=3,"Recent / New",IF(L1332&gt;=3,"At Risk","Hibernating / Lost"))))</f>
        <v>Hibernating / Lost</v>
      </c>
      <c r="N1332" s="54" t="n">
        <f aca="false">IF(AND(Calc!$C$2&lt;=2009,Calc!$C$3&gt;=2009),F1332,0)+IF(AND(Calc!$C$2&lt;=2010,Calc!$C$3&gt;=2010),G1332,0)+IF(AND(Calc!$C$2&lt;=2011,Calc!$C$3&gt;=2011),H1332,0)</f>
        <v>99.5</v>
      </c>
      <c r="O1332" s="61" t="n">
        <f aca="false">IF(AND(N1332&gt;0,OR(Calc!$C$4="*",B1332=Calc!$C$4)),N1332+ROW()*0.000000001,0)</f>
        <v>99.500001332</v>
      </c>
    </row>
    <row r="1333" customFormat="false" ht="15" hidden="false" customHeight="false" outlineLevel="0" collapsed="false">
      <c r="A1333" s="49" t="n">
        <v>13704</v>
      </c>
      <c r="B1333" s="49" t="s">
        <v>189</v>
      </c>
      <c r="C1333" s="63" t="n">
        <v>40798</v>
      </c>
      <c r="D1333" s="63" t="n">
        <v>40881</v>
      </c>
      <c r="E1333" s="49" t="n">
        <v>9</v>
      </c>
      <c r="F1333" s="54" t="n">
        <v>0</v>
      </c>
      <c r="G1333" s="54" t="n">
        <v>0</v>
      </c>
      <c r="H1333" s="54" t="n">
        <v>2295.31</v>
      </c>
      <c r="I1333" s="54" t="n">
        <f aca="false">SUM(F1333:H1333)</f>
        <v>2295.31</v>
      </c>
      <c r="J1333" s="49" t="n">
        <f aca="false">Calc!$C$5-D1333</f>
        <v>6</v>
      </c>
      <c r="K1333" s="49" t="n">
        <f aca="false">IF(J1333&lt;=Calc!$C$11,4,IF(J1333&lt;=Calc!$C$12,3,IF(J1333&lt;=Calc!$C$13,2,1)))</f>
        <v>4</v>
      </c>
      <c r="L1333" s="49" t="n">
        <f aca="false">1+(E1333&gt;=Calc!$C$16)+(E1333&gt;=Calc!$C$17)+(E1333&gt;=Calc!$C$18)</f>
        <v>4</v>
      </c>
      <c r="M1333" s="49" t="str">
        <f aca="false">IF(AND(K1333=4,L1333&gt;=3),"Champions",IF(AND(K1333=3,L1333&gt;=3),"Loyal",IF(K1333&gt;=3,"Recent / New",IF(L1333&gt;=3,"At Risk","Hibernating / Lost"))))</f>
        <v>Champions</v>
      </c>
      <c r="N1333" s="54" t="n">
        <f aca="false">IF(AND(Calc!$C$2&lt;=2009,Calc!$C$3&gt;=2009),F1333,0)+IF(AND(Calc!$C$2&lt;=2010,Calc!$C$3&gt;=2010),G1333,0)+IF(AND(Calc!$C$2&lt;=2011,Calc!$C$3&gt;=2011),H1333,0)</f>
        <v>2295.31</v>
      </c>
      <c r="O1333" s="61" t="n">
        <f aca="false">IF(AND(N1333&gt;0,OR(Calc!$C$4="*",B1333=Calc!$C$4)),N1333+ROW()*0.000000001,0)</f>
        <v>2295.310001333</v>
      </c>
    </row>
    <row r="1334" customFormat="false" ht="15" hidden="false" customHeight="false" outlineLevel="0" collapsed="false">
      <c r="A1334" s="49" t="n">
        <v>13705</v>
      </c>
      <c r="B1334" s="49" t="s">
        <v>189</v>
      </c>
      <c r="C1334" s="63" t="n">
        <v>40262</v>
      </c>
      <c r="D1334" s="63" t="n">
        <v>40879</v>
      </c>
      <c r="E1334" s="49" t="n">
        <v>7</v>
      </c>
      <c r="F1334" s="54" t="n">
        <v>0</v>
      </c>
      <c r="G1334" s="54" t="n">
        <v>1323.47</v>
      </c>
      <c r="H1334" s="54" t="n">
        <v>393.72</v>
      </c>
      <c r="I1334" s="54" t="n">
        <f aca="false">SUM(F1334:H1334)</f>
        <v>1717.19</v>
      </c>
      <c r="J1334" s="49" t="n">
        <f aca="false">Calc!$C$5-D1334</f>
        <v>8</v>
      </c>
      <c r="K1334" s="49" t="n">
        <f aca="false">IF(J1334&lt;=Calc!$C$11,4,IF(J1334&lt;=Calc!$C$12,3,IF(J1334&lt;=Calc!$C$13,2,1)))</f>
        <v>4</v>
      </c>
      <c r="L1334" s="49" t="n">
        <f aca="false">1+(E1334&gt;=Calc!$C$16)+(E1334&gt;=Calc!$C$17)+(E1334&gt;=Calc!$C$18)</f>
        <v>3</v>
      </c>
      <c r="M1334" s="49" t="str">
        <f aca="false">IF(AND(K1334=4,L1334&gt;=3),"Champions",IF(AND(K1334=3,L1334&gt;=3),"Loyal",IF(K1334&gt;=3,"Recent / New",IF(L1334&gt;=3,"At Risk","Hibernating / Lost"))))</f>
        <v>Champions</v>
      </c>
      <c r="N1334" s="54" t="n">
        <f aca="false">IF(AND(Calc!$C$2&lt;=2009,Calc!$C$3&gt;=2009),F1334,0)+IF(AND(Calc!$C$2&lt;=2010,Calc!$C$3&gt;=2010),G1334,0)+IF(AND(Calc!$C$2&lt;=2011,Calc!$C$3&gt;=2011),H1334,0)</f>
        <v>1717.19</v>
      </c>
      <c r="O1334" s="61" t="n">
        <f aca="false">IF(AND(N1334&gt;0,OR(Calc!$C$4="*",B1334=Calc!$C$4)),N1334+ROW()*0.000000001,0)</f>
        <v>1717.190001334</v>
      </c>
    </row>
    <row r="1335" customFormat="false" ht="15" hidden="false" customHeight="false" outlineLevel="0" collapsed="false">
      <c r="A1335" s="49" t="n">
        <v>13706</v>
      </c>
      <c r="B1335" s="49" t="s">
        <v>189</v>
      </c>
      <c r="C1335" s="63" t="n">
        <v>40260</v>
      </c>
      <c r="D1335" s="63" t="n">
        <v>40584</v>
      </c>
      <c r="E1335" s="49" t="n">
        <v>2</v>
      </c>
      <c r="F1335" s="54" t="n">
        <v>0</v>
      </c>
      <c r="G1335" s="54" t="n">
        <v>300.38</v>
      </c>
      <c r="H1335" s="54" t="n">
        <v>330.79</v>
      </c>
      <c r="I1335" s="54" t="n">
        <f aca="false">SUM(F1335:H1335)</f>
        <v>631.17</v>
      </c>
      <c r="J1335" s="49" t="n">
        <f aca="false">Calc!$C$5-D1335</f>
        <v>303</v>
      </c>
      <c r="K1335" s="49" t="n">
        <f aca="false">IF(J1335&lt;=Calc!$C$11,4,IF(J1335&lt;=Calc!$C$12,3,IF(J1335&lt;=Calc!$C$13,2,1)))</f>
        <v>2</v>
      </c>
      <c r="L1335" s="49" t="n">
        <f aca="false">1+(E1335&gt;=Calc!$C$16)+(E1335&gt;=Calc!$C$17)+(E1335&gt;=Calc!$C$18)</f>
        <v>2</v>
      </c>
      <c r="M1335" s="49" t="str">
        <f aca="false">IF(AND(K1335=4,L1335&gt;=3),"Champions",IF(AND(K1335=3,L1335&gt;=3),"Loyal",IF(K1335&gt;=3,"Recent / New",IF(L1335&gt;=3,"At Risk","Hibernating / Lost"))))</f>
        <v>Hibernating / Lost</v>
      </c>
      <c r="N1335" s="54" t="n">
        <f aca="false">IF(AND(Calc!$C$2&lt;=2009,Calc!$C$3&gt;=2009),F1335,0)+IF(AND(Calc!$C$2&lt;=2010,Calc!$C$3&gt;=2010),G1335,0)+IF(AND(Calc!$C$2&lt;=2011,Calc!$C$3&gt;=2011),H1335,0)</f>
        <v>631.17</v>
      </c>
      <c r="O1335" s="61" t="n">
        <f aca="false">IF(AND(N1335&gt;0,OR(Calc!$C$4="*",B1335=Calc!$C$4)),N1335+ROW()*0.000000001,0)</f>
        <v>631.170001335</v>
      </c>
    </row>
    <row r="1336" customFormat="false" ht="15" hidden="false" customHeight="false" outlineLevel="0" collapsed="false">
      <c r="A1336" s="49" t="n">
        <v>13707</v>
      </c>
      <c r="B1336" s="49" t="s">
        <v>189</v>
      </c>
      <c r="C1336" s="63" t="n">
        <v>40350</v>
      </c>
      <c r="D1336" s="63" t="n">
        <v>40619</v>
      </c>
      <c r="E1336" s="49" t="n">
        <v>5</v>
      </c>
      <c r="F1336" s="54" t="n">
        <v>0</v>
      </c>
      <c r="G1336" s="54" t="n">
        <v>2559.45</v>
      </c>
      <c r="H1336" s="54" t="n">
        <v>806.41</v>
      </c>
      <c r="I1336" s="54" t="n">
        <f aca="false">SUM(F1336:H1336)</f>
        <v>3365.86</v>
      </c>
      <c r="J1336" s="49" t="n">
        <f aca="false">Calc!$C$5-D1336</f>
        <v>268</v>
      </c>
      <c r="K1336" s="49" t="n">
        <f aca="false">IF(J1336&lt;=Calc!$C$11,4,IF(J1336&lt;=Calc!$C$12,3,IF(J1336&lt;=Calc!$C$13,2,1)))</f>
        <v>2</v>
      </c>
      <c r="L1336" s="49" t="n">
        <f aca="false">1+(E1336&gt;=Calc!$C$16)+(E1336&gt;=Calc!$C$17)+(E1336&gt;=Calc!$C$18)</f>
        <v>3</v>
      </c>
      <c r="M1336" s="49" t="str">
        <f aca="false">IF(AND(K1336=4,L1336&gt;=3),"Champions",IF(AND(K1336=3,L1336&gt;=3),"Loyal",IF(K1336&gt;=3,"Recent / New",IF(L1336&gt;=3,"At Risk","Hibernating / Lost"))))</f>
        <v>At Risk</v>
      </c>
      <c r="N1336" s="54" t="n">
        <f aca="false">IF(AND(Calc!$C$2&lt;=2009,Calc!$C$3&gt;=2009),F1336,0)+IF(AND(Calc!$C$2&lt;=2010,Calc!$C$3&gt;=2010),G1336,0)+IF(AND(Calc!$C$2&lt;=2011,Calc!$C$3&gt;=2011),H1336,0)</f>
        <v>3365.86</v>
      </c>
      <c r="O1336" s="61" t="n">
        <f aca="false">IF(AND(N1336&gt;0,OR(Calc!$C$4="*",B1336=Calc!$C$4)),N1336+ROW()*0.000000001,0)</f>
        <v>3365.860001336</v>
      </c>
    </row>
    <row r="1337" customFormat="false" ht="15" hidden="false" customHeight="false" outlineLevel="0" collapsed="false">
      <c r="A1337" s="49" t="n">
        <v>13708</v>
      </c>
      <c r="B1337" s="49" t="s">
        <v>189</v>
      </c>
      <c r="C1337" s="63" t="n">
        <v>40615</v>
      </c>
      <c r="D1337" s="63" t="n">
        <v>40615</v>
      </c>
      <c r="E1337" s="49" t="n">
        <v>1</v>
      </c>
      <c r="F1337" s="54" t="n">
        <v>0</v>
      </c>
      <c r="G1337" s="54" t="n">
        <v>0</v>
      </c>
      <c r="H1337" s="54" t="n">
        <v>283.33</v>
      </c>
      <c r="I1337" s="54" t="n">
        <f aca="false">SUM(F1337:H1337)</f>
        <v>283.33</v>
      </c>
      <c r="J1337" s="49" t="n">
        <f aca="false">Calc!$C$5-D1337</f>
        <v>272</v>
      </c>
      <c r="K1337" s="49" t="n">
        <f aca="false">IF(J1337&lt;=Calc!$C$11,4,IF(J1337&lt;=Calc!$C$12,3,IF(J1337&lt;=Calc!$C$13,2,1)))</f>
        <v>2</v>
      </c>
      <c r="L1337" s="49" t="n">
        <f aca="false">1+(E1337&gt;=Calc!$C$16)+(E1337&gt;=Calc!$C$17)+(E1337&gt;=Calc!$C$18)</f>
        <v>1</v>
      </c>
      <c r="M1337" s="49" t="str">
        <f aca="false">IF(AND(K1337=4,L1337&gt;=3),"Champions",IF(AND(K1337=3,L1337&gt;=3),"Loyal",IF(K1337&gt;=3,"Recent / New",IF(L1337&gt;=3,"At Risk","Hibernating / Lost"))))</f>
        <v>Hibernating / Lost</v>
      </c>
      <c r="N1337" s="54" t="n">
        <f aca="false">IF(AND(Calc!$C$2&lt;=2009,Calc!$C$3&gt;=2009),F1337,0)+IF(AND(Calc!$C$2&lt;=2010,Calc!$C$3&gt;=2010),G1337,0)+IF(AND(Calc!$C$2&lt;=2011,Calc!$C$3&gt;=2011),H1337,0)</f>
        <v>283.33</v>
      </c>
      <c r="O1337" s="61" t="n">
        <f aca="false">IF(AND(N1337&gt;0,OR(Calc!$C$4="*",B1337=Calc!$C$4)),N1337+ROW()*0.000000001,0)</f>
        <v>283.330001337</v>
      </c>
    </row>
    <row r="1338" customFormat="false" ht="15" hidden="false" customHeight="false" outlineLevel="0" collapsed="false">
      <c r="A1338" s="49" t="n">
        <v>13709</v>
      </c>
      <c r="B1338" s="49" t="s">
        <v>189</v>
      </c>
      <c r="C1338" s="63" t="n">
        <v>40189</v>
      </c>
      <c r="D1338" s="63" t="n">
        <v>40883</v>
      </c>
      <c r="E1338" s="49" t="n">
        <v>18</v>
      </c>
      <c r="F1338" s="54" t="n">
        <v>0</v>
      </c>
      <c r="G1338" s="54" t="n">
        <v>1263.7</v>
      </c>
      <c r="H1338" s="54" t="n">
        <v>6228.71</v>
      </c>
      <c r="I1338" s="54" t="n">
        <f aca="false">SUM(F1338:H1338)</f>
        <v>7492.41</v>
      </c>
      <c r="J1338" s="49" t="n">
        <f aca="false">Calc!$C$5-D1338</f>
        <v>4</v>
      </c>
      <c r="K1338" s="49" t="n">
        <f aca="false">IF(J1338&lt;=Calc!$C$11,4,IF(J1338&lt;=Calc!$C$12,3,IF(J1338&lt;=Calc!$C$13,2,1)))</f>
        <v>4</v>
      </c>
      <c r="L1338" s="49" t="n">
        <f aca="false">1+(E1338&gt;=Calc!$C$16)+(E1338&gt;=Calc!$C$17)+(E1338&gt;=Calc!$C$18)</f>
        <v>4</v>
      </c>
      <c r="M1338" s="49" t="str">
        <f aca="false">IF(AND(K1338=4,L1338&gt;=3),"Champions",IF(AND(K1338=3,L1338&gt;=3),"Loyal",IF(K1338&gt;=3,"Recent / New",IF(L1338&gt;=3,"At Risk","Hibernating / Lost"))))</f>
        <v>Champions</v>
      </c>
      <c r="N1338" s="54" t="n">
        <f aca="false">IF(AND(Calc!$C$2&lt;=2009,Calc!$C$3&gt;=2009),F1338,0)+IF(AND(Calc!$C$2&lt;=2010,Calc!$C$3&gt;=2010),G1338,0)+IF(AND(Calc!$C$2&lt;=2011,Calc!$C$3&gt;=2011),H1338,0)</f>
        <v>7492.41</v>
      </c>
      <c r="O1338" s="61" t="n">
        <f aca="false">IF(AND(N1338&gt;0,OR(Calc!$C$4="*",B1338=Calc!$C$4)),N1338+ROW()*0.000000001,0)</f>
        <v>7492.410001338</v>
      </c>
    </row>
    <row r="1339" customFormat="false" ht="15" hidden="false" customHeight="false" outlineLevel="0" collapsed="false">
      <c r="A1339" s="49" t="n">
        <v>13710</v>
      </c>
      <c r="B1339" s="49" t="s">
        <v>189</v>
      </c>
      <c r="C1339" s="63" t="n">
        <v>40274</v>
      </c>
      <c r="D1339" s="63" t="n">
        <v>40855</v>
      </c>
      <c r="E1339" s="49" t="n">
        <v>3</v>
      </c>
      <c r="F1339" s="54" t="n">
        <v>0</v>
      </c>
      <c r="G1339" s="54" t="n">
        <v>329.04</v>
      </c>
      <c r="H1339" s="54" t="n">
        <v>180.48</v>
      </c>
      <c r="I1339" s="54" t="n">
        <f aca="false">SUM(F1339:H1339)</f>
        <v>509.52</v>
      </c>
      <c r="J1339" s="49" t="n">
        <f aca="false">Calc!$C$5-D1339</f>
        <v>32</v>
      </c>
      <c r="K1339" s="49" t="n">
        <f aca="false">IF(J1339&lt;=Calc!$C$11,4,IF(J1339&lt;=Calc!$C$12,3,IF(J1339&lt;=Calc!$C$13,2,1)))</f>
        <v>3</v>
      </c>
      <c r="L1339" s="49" t="n">
        <f aca="false">1+(E1339&gt;=Calc!$C$16)+(E1339&gt;=Calc!$C$17)+(E1339&gt;=Calc!$C$18)</f>
        <v>2</v>
      </c>
      <c r="M1339" s="49" t="str">
        <f aca="false">IF(AND(K1339=4,L1339&gt;=3),"Champions",IF(AND(K1339=3,L1339&gt;=3),"Loyal",IF(K1339&gt;=3,"Recent / New",IF(L1339&gt;=3,"At Risk","Hibernating / Lost"))))</f>
        <v>Recent / New</v>
      </c>
      <c r="N1339" s="54" t="n">
        <f aca="false">IF(AND(Calc!$C$2&lt;=2009,Calc!$C$3&gt;=2009),F1339,0)+IF(AND(Calc!$C$2&lt;=2010,Calc!$C$3&gt;=2010),G1339,0)+IF(AND(Calc!$C$2&lt;=2011,Calc!$C$3&gt;=2011),H1339,0)</f>
        <v>509.52</v>
      </c>
      <c r="O1339" s="61" t="n">
        <f aca="false">IF(AND(N1339&gt;0,OR(Calc!$C$4="*",B1339=Calc!$C$4)),N1339+ROW()*0.000000001,0)</f>
        <v>509.520001339</v>
      </c>
    </row>
    <row r="1340" customFormat="false" ht="15" hidden="false" customHeight="false" outlineLevel="0" collapsed="false">
      <c r="A1340" s="49" t="n">
        <v>13711</v>
      </c>
      <c r="B1340" s="49" t="s">
        <v>189</v>
      </c>
      <c r="C1340" s="63" t="n">
        <v>40162</v>
      </c>
      <c r="D1340" s="63" t="n">
        <v>40668</v>
      </c>
      <c r="E1340" s="49" t="n">
        <v>9</v>
      </c>
      <c r="F1340" s="54" t="n">
        <v>76.05</v>
      </c>
      <c r="G1340" s="54" t="n">
        <v>1304.5</v>
      </c>
      <c r="H1340" s="54" t="n">
        <v>252.06</v>
      </c>
      <c r="I1340" s="54" t="n">
        <f aca="false">SUM(F1340:H1340)</f>
        <v>1632.61</v>
      </c>
      <c r="J1340" s="49" t="n">
        <f aca="false">Calc!$C$5-D1340</f>
        <v>219</v>
      </c>
      <c r="K1340" s="49" t="n">
        <f aca="false">IF(J1340&lt;=Calc!$C$11,4,IF(J1340&lt;=Calc!$C$12,3,IF(J1340&lt;=Calc!$C$13,2,1)))</f>
        <v>2</v>
      </c>
      <c r="L1340" s="49" t="n">
        <f aca="false">1+(E1340&gt;=Calc!$C$16)+(E1340&gt;=Calc!$C$17)+(E1340&gt;=Calc!$C$18)</f>
        <v>4</v>
      </c>
      <c r="M1340" s="49" t="str">
        <f aca="false">IF(AND(K1340=4,L1340&gt;=3),"Champions",IF(AND(K1340=3,L1340&gt;=3),"Loyal",IF(K1340&gt;=3,"Recent / New",IF(L1340&gt;=3,"At Risk","Hibernating / Lost"))))</f>
        <v>At Risk</v>
      </c>
      <c r="N1340" s="54" t="n">
        <f aca="false">IF(AND(Calc!$C$2&lt;=2009,Calc!$C$3&gt;=2009),F1340,0)+IF(AND(Calc!$C$2&lt;=2010,Calc!$C$3&gt;=2010),G1340,0)+IF(AND(Calc!$C$2&lt;=2011,Calc!$C$3&gt;=2011),H1340,0)</f>
        <v>1632.61</v>
      </c>
      <c r="O1340" s="61" t="n">
        <f aca="false">IF(AND(N1340&gt;0,OR(Calc!$C$4="*",B1340=Calc!$C$4)),N1340+ROW()*0.000000001,0)</f>
        <v>1632.61000134</v>
      </c>
    </row>
    <row r="1341" customFormat="false" ht="15" hidden="false" customHeight="false" outlineLevel="0" collapsed="false">
      <c r="A1341" s="49" t="n">
        <v>13712</v>
      </c>
      <c r="B1341" s="49" t="s">
        <v>189</v>
      </c>
      <c r="C1341" s="63" t="n">
        <v>40276</v>
      </c>
      <c r="D1341" s="63" t="n">
        <v>40640</v>
      </c>
      <c r="E1341" s="49" t="n">
        <v>2</v>
      </c>
      <c r="F1341" s="54" t="n">
        <v>0</v>
      </c>
      <c r="G1341" s="54" t="n">
        <v>537.58</v>
      </c>
      <c r="H1341" s="54" t="n">
        <v>228.84</v>
      </c>
      <c r="I1341" s="54" t="n">
        <f aca="false">SUM(F1341:H1341)</f>
        <v>766.42</v>
      </c>
      <c r="J1341" s="49" t="n">
        <f aca="false">Calc!$C$5-D1341</f>
        <v>247</v>
      </c>
      <c r="K1341" s="49" t="n">
        <f aca="false">IF(J1341&lt;=Calc!$C$11,4,IF(J1341&lt;=Calc!$C$12,3,IF(J1341&lt;=Calc!$C$13,2,1)))</f>
        <v>2</v>
      </c>
      <c r="L1341" s="49" t="n">
        <f aca="false">1+(E1341&gt;=Calc!$C$16)+(E1341&gt;=Calc!$C$17)+(E1341&gt;=Calc!$C$18)</f>
        <v>2</v>
      </c>
      <c r="M1341" s="49" t="str">
        <f aca="false">IF(AND(K1341=4,L1341&gt;=3),"Champions",IF(AND(K1341=3,L1341&gt;=3),"Loyal",IF(K1341&gt;=3,"Recent / New",IF(L1341&gt;=3,"At Risk","Hibernating / Lost"))))</f>
        <v>Hibernating / Lost</v>
      </c>
      <c r="N1341" s="54" t="n">
        <f aca="false">IF(AND(Calc!$C$2&lt;=2009,Calc!$C$3&gt;=2009),F1341,0)+IF(AND(Calc!$C$2&lt;=2010,Calc!$C$3&gt;=2010),G1341,0)+IF(AND(Calc!$C$2&lt;=2011,Calc!$C$3&gt;=2011),H1341,0)</f>
        <v>766.42</v>
      </c>
      <c r="O1341" s="61" t="n">
        <f aca="false">IF(AND(N1341&gt;0,OR(Calc!$C$4="*",B1341=Calc!$C$4)),N1341+ROW()*0.000000001,0)</f>
        <v>766.420001341</v>
      </c>
    </row>
    <row r="1342" customFormat="false" ht="15" hidden="false" customHeight="false" outlineLevel="0" collapsed="false">
      <c r="A1342" s="49" t="n">
        <v>13713</v>
      </c>
      <c r="B1342" s="49" t="s">
        <v>189</v>
      </c>
      <c r="C1342" s="63" t="n">
        <v>40303</v>
      </c>
      <c r="D1342" s="63" t="n">
        <v>40478</v>
      </c>
      <c r="E1342" s="49" t="n">
        <v>3</v>
      </c>
      <c r="F1342" s="54" t="n">
        <v>0</v>
      </c>
      <c r="G1342" s="54" t="n">
        <v>740.76</v>
      </c>
      <c r="H1342" s="54" t="n">
        <v>0</v>
      </c>
      <c r="I1342" s="54" t="n">
        <f aca="false">SUM(F1342:H1342)</f>
        <v>740.76</v>
      </c>
      <c r="J1342" s="49" t="n">
        <f aca="false">Calc!$C$5-D1342</f>
        <v>409</v>
      </c>
      <c r="K1342" s="49" t="n">
        <f aca="false">IF(J1342&lt;=Calc!$C$11,4,IF(J1342&lt;=Calc!$C$12,3,IF(J1342&lt;=Calc!$C$13,2,1)))</f>
        <v>1</v>
      </c>
      <c r="L1342" s="49" t="n">
        <f aca="false">1+(E1342&gt;=Calc!$C$16)+(E1342&gt;=Calc!$C$17)+(E1342&gt;=Calc!$C$18)</f>
        <v>2</v>
      </c>
      <c r="M1342" s="49" t="str">
        <f aca="false">IF(AND(K1342=4,L1342&gt;=3),"Champions",IF(AND(K1342=3,L1342&gt;=3),"Loyal",IF(K1342&gt;=3,"Recent / New",IF(L1342&gt;=3,"At Risk","Hibernating / Lost"))))</f>
        <v>Hibernating / Lost</v>
      </c>
      <c r="N1342" s="54" t="n">
        <f aca="false">IF(AND(Calc!$C$2&lt;=2009,Calc!$C$3&gt;=2009),F1342,0)+IF(AND(Calc!$C$2&lt;=2010,Calc!$C$3&gt;=2010),G1342,0)+IF(AND(Calc!$C$2&lt;=2011,Calc!$C$3&gt;=2011),H1342,0)</f>
        <v>740.76</v>
      </c>
      <c r="O1342" s="61" t="n">
        <f aca="false">IF(AND(N1342&gt;0,OR(Calc!$C$4="*",B1342=Calc!$C$4)),N1342+ROW()*0.000000001,0)</f>
        <v>740.760001342</v>
      </c>
    </row>
    <row r="1343" customFormat="false" ht="15" hidden="false" customHeight="false" outlineLevel="0" collapsed="false">
      <c r="A1343" s="49" t="n">
        <v>13714</v>
      </c>
      <c r="B1343" s="49" t="s">
        <v>189</v>
      </c>
      <c r="C1343" s="63" t="n">
        <v>40421</v>
      </c>
      <c r="D1343" s="63" t="n">
        <v>40421</v>
      </c>
      <c r="E1343" s="49" t="n">
        <v>1</v>
      </c>
      <c r="F1343" s="54" t="n">
        <v>0</v>
      </c>
      <c r="G1343" s="54" t="n">
        <v>161.35</v>
      </c>
      <c r="H1343" s="54" t="n">
        <v>0</v>
      </c>
      <c r="I1343" s="54" t="n">
        <f aca="false">SUM(F1343:H1343)</f>
        <v>161.35</v>
      </c>
      <c r="J1343" s="49" t="n">
        <f aca="false">Calc!$C$5-D1343</f>
        <v>466</v>
      </c>
      <c r="K1343" s="49" t="n">
        <f aca="false">IF(J1343&lt;=Calc!$C$11,4,IF(J1343&lt;=Calc!$C$12,3,IF(J1343&lt;=Calc!$C$13,2,1)))</f>
        <v>1</v>
      </c>
      <c r="L1343" s="49" t="n">
        <f aca="false">1+(E1343&gt;=Calc!$C$16)+(E1343&gt;=Calc!$C$17)+(E1343&gt;=Calc!$C$18)</f>
        <v>1</v>
      </c>
      <c r="M1343" s="49" t="str">
        <f aca="false">IF(AND(K1343=4,L1343&gt;=3),"Champions",IF(AND(K1343=3,L1343&gt;=3),"Loyal",IF(K1343&gt;=3,"Recent / New",IF(L1343&gt;=3,"At Risk","Hibernating / Lost"))))</f>
        <v>Hibernating / Lost</v>
      </c>
      <c r="N1343" s="54" t="n">
        <f aca="false">IF(AND(Calc!$C$2&lt;=2009,Calc!$C$3&gt;=2009),F1343,0)+IF(AND(Calc!$C$2&lt;=2010,Calc!$C$3&gt;=2010),G1343,0)+IF(AND(Calc!$C$2&lt;=2011,Calc!$C$3&gt;=2011),H1343,0)</f>
        <v>161.35</v>
      </c>
      <c r="O1343" s="61" t="n">
        <f aca="false">IF(AND(N1343&gt;0,OR(Calc!$C$4="*",B1343=Calc!$C$4)),N1343+ROW()*0.000000001,0)</f>
        <v>161.350001343</v>
      </c>
    </row>
    <row r="1344" customFormat="false" ht="15" hidden="false" customHeight="false" outlineLevel="0" collapsed="false">
      <c r="A1344" s="49" t="n">
        <v>13715</v>
      </c>
      <c r="B1344" s="49" t="s">
        <v>189</v>
      </c>
      <c r="C1344" s="63" t="n">
        <v>40248</v>
      </c>
      <c r="D1344" s="63" t="n">
        <v>40605</v>
      </c>
      <c r="E1344" s="49" t="n">
        <v>17</v>
      </c>
      <c r="F1344" s="54" t="n">
        <v>0</v>
      </c>
      <c r="G1344" s="54" t="n">
        <v>7530.38</v>
      </c>
      <c r="H1344" s="54" t="n">
        <v>577.71</v>
      </c>
      <c r="I1344" s="54" t="n">
        <f aca="false">SUM(F1344:H1344)</f>
        <v>8108.09</v>
      </c>
      <c r="J1344" s="49" t="n">
        <f aca="false">Calc!$C$5-D1344</f>
        <v>282</v>
      </c>
      <c r="K1344" s="49" t="n">
        <f aca="false">IF(J1344&lt;=Calc!$C$11,4,IF(J1344&lt;=Calc!$C$12,3,IF(J1344&lt;=Calc!$C$13,2,1)))</f>
        <v>2</v>
      </c>
      <c r="L1344" s="49" t="n">
        <f aca="false">1+(E1344&gt;=Calc!$C$16)+(E1344&gt;=Calc!$C$17)+(E1344&gt;=Calc!$C$18)</f>
        <v>4</v>
      </c>
      <c r="M1344" s="49" t="str">
        <f aca="false">IF(AND(K1344=4,L1344&gt;=3),"Champions",IF(AND(K1344=3,L1344&gt;=3),"Loyal",IF(K1344&gt;=3,"Recent / New",IF(L1344&gt;=3,"At Risk","Hibernating / Lost"))))</f>
        <v>At Risk</v>
      </c>
      <c r="N1344" s="54" t="n">
        <f aca="false">IF(AND(Calc!$C$2&lt;=2009,Calc!$C$3&gt;=2009),F1344,0)+IF(AND(Calc!$C$2&lt;=2010,Calc!$C$3&gt;=2010),G1344,0)+IF(AND(Calc!$C$2&lt;=2011,Calc!$C$3&gt;=2011),H1344,0)</f>
        <v>8108.09</v>
      </c>
      <c r="O1344" s="61" t="n">
        <f aca="false">IF(AND(N1344&gt;0,OR(Calc!$C$4="*",B1344=Calc!$C$4)),N1344+ROW()*0.000000001,0)</f>
        <v>8108.090001344</v>
      </c>
    </row>
    <row r="1345" customFormat="false" ht="15" hidden="false" customHeight="false" outlineLevel="0" collapsed="false">
      <c r="A1345" s="49" t="n">
        <v>13716</v>
      </c>
      <c r="B1345" s="49" t="s">
        <v>189</v>
      </c>
      <c r="C1345" s="63" t="n">
        <v>40617</v>
      </c>
      <c r="D1345" s="63" t="n">
        <v>40617</v>
      </c>
      <c r="E1345" s="49" t="n">
        <v>1</v>
      </c>
      <c r="F1345" s="54" t="n">
        <v>0</v>
      </c>
      <c r="G1345" s="54" t="n">
        <v>0</v>
      </c>
      <c r="H1345" s="54" t="n">
        <v>138.28</v>
      </c>
      <c r="I1345" s="54" t="n">
        <f aca="false">SUM(F1345:H1345)</f>
        <v>138.28</v>
      </c>
      <c r="J1345" s="49" t="n">
        <f aca="false">Calc!$C$5-D1345</f>
        <v>270</v>
      </c>
      <c r="K1345" s="49" t="n">
        <f aca="false">IF(J1345&lt;=Calc!$C$11,4,IF(J1345&lt;=Calc!$C$12,3,IF(J1345&lt;=Calc!$C$13,2,1)))</f>
        <v>2</v>
      </c>
      <c r="L1345" s="49" t="n">
        <f aca="false">1+(E1345&gt;=Calc!$C$16)+(E1345&gt;=Calc!$C$17)+(E1345&gt;=Calc!$C$18)</f>
        <v>1</v>
      </c>
      <c r="M1345" s="49" t="str">
        <f aca="false">IF(AND(K1345=4,L1345&gt;=3),"Champions",IF(AND(K1345=3,L1345&gt;=3),"Loyal",IF(K1345&gt;=3,"Recent / New",IF(L1345&gt;=3,"At Risk","Hibernating / Lost"))))</f>
        <v>Hibernating / Lost</v>
      </c>
      <c r="N1345" s="54" t="n">
        <f aca="false">IF(AND(Calc!$C$2&lt;=2009,Calc!$C$3&gt;=2009),F1345,0)+IF(AND(Calc!$C$2&lt;=2010,Calc!$C$3&gt;=2010),G1345,0)+IF(AND(Calc!$C$2&lt;=2011,Calc!$C$3&gt;=2011),H1345,0)</f>
        <v>138.28</v>
      </c>
      <c r="O1345" s="61" t="n">
        <f aca="false">IF(AND(N1345&gt;0,OR(Calc!$C$4="*",B1345=Calc!$C$4)),N1345+ROW()*0.000000001,0)</f>
        <v>138.280001345</v>
      </c>
    </row>
    <row r="1346" customFormat="false" ht="15" hidden="false" customHeight="false" outlineLevel="0" collapsed="false">
      <c r="A1346" s="49" t="n">
        <v>13717</v>
      </c>
      <c r="B1346" s="49" t="s">
        <v>189</v>
      </c>
      <c r="C1346" s="63" t="n">
        <v>40401</v>
      </c>
      <c r="D1346" s="63" t="n">
        <v>40854</v>
      </c>
      <c r="E1346" s="49" t="n">
        <v>8</v>
      </c>
      <c r="F1346" s="54" t="n">
        <v>0</v>
      </c>
      <c r="G1346" s="54" t="n">
        <v>315.79</v>
      </c>
      <c r="H1346" s="54" t="n">
        <v>1432.26</v>
      </c>
      <c r="I1346" s="54" t="n">
        <f aca="false">SUM(F1346:H1346)</f>
        <v>1748.05</v>
      </c>
      <c r="J1346" s="49" t="n">
        <f aca="false">Calc!$C$5-D1346</f>
        <v>33</v>
      </c>
      <c r="K1346" s="49" t="n">
        <f aca="false">IF(J1346&lt;=Calc!$C$11,4,IF(J1346&lt;=Calc!$C$12,3,IF(J1346&lt;=Calc!$C$13,2,1)))</f>
        <v>3</v>
      </c>
      <c r="L1346" s="49" t="n">
        <f aca="false">1+(E1346&gt;=Calc!$C$16)+(E1346&gt;=Calc!$C$17)+(E1346&gt;=Calc!$C$18)</f>
        <v>4</v>
      </c>
      <c r="M1346" s="49" t="str">
        <f aca="false">IF(AND(K1346=4,L1346&gt;=3),"Champions",IF(AND(K1346=3,L1346&gt;=3),"Loyal",IF(K1346&gt;=3,"Recent / New",IF(L1346&gt;=3,"At Risk","Hibernating / Lost"))))</f>
        <v>Loyal</v>
      </c>
      <c r="N1346" s="54" t="n">
        <f aca="false">IF(AND(Calc!$C$2&lt;=2009,Calc!$C$3&gt;=2009),F1346,0)+IF(AND(Calc!$C$2&lt;=2010,Calc!$C$3&gt;=2010),G1346,0)+IF(AND(Calc!$C$2&lt;=2011,Calc!$C$3&gt;=2011),H1346,0)</f>
        <v>1748.05</v>
      </c>
      <c r="O1346" s="61" t="n">
        <f aca="false">IF(AND(N1346&gt;0,OR(Calc!$C$4="*",B1346=Calc!$C$4)),N1346+ROW()*0.000000001,0)</f>
        <v>1748.050001346</v>
      </c>
    </row>
    <row r="1347" customFormat="false" ht="15" hidden="false" customHeight="false" outlineLevel="0" collapsed="false">
      <c r="A1347" s="49" t="n">
        <v>13718</v>
      </c>
      <c r="B1347" s="49" t="s">
        <v>189</v>
      </c>
      <c r="C1347" s="63" t="n">
        <v>40591</v>
      </c>
      <c r="D1347" s="63" t="n">
        <v>40640</v>
      </c>
      <c r="E1347" s="49" t="n">
        <v>2</v>
      </c>
      <c r="F1347" s="54" t="n">
        <v>0</v>
      </c>
      <c r="G1347" s="54" t="n">
        <v>0</v>
      </c>
      <c r="H1347" s="54" t="n">
        <v>306.55</v>
      </c>
      <c r="I1347" s="54" t="n">
        <f aca="false">SUM(F1347:H1347)</f>
        <v>306.55</v>
      </c>
      <c r="J1347" s="49" t="n">
        <f aca="false">Calc!$C$5-D1347</f>
        <v>247</v>
      </c>
      <c r="K1347" s="49" t="n">
        <f aca="false">IF(J1347&lt;=Calc!$C$11,4,IF(J1347&lt;=Calc!$C$12,3,IF(J1347&lt;=Calc!$C$13,2,1)))</f>
        <v>2</v>
      </c>
      <c r="L1347" s="49" t="n">
        <f aca="false">1+(E1347&gt;=Calc!$C$16)+(E1347&gt;=Calc!$C$17)+(E1347&gt;=Calc!$C$18)</f>
        <v>2</v>
      </c>
      <c r="M1347" s="49" t="str">
        <f aca="false">IF(AND(K1347=4,L1347&gt;=3),"Champions",IF(AND(K1347=3,L1347&gt;=3),"Loyal",IF(K1347&gt;=3,"Recent / New",IF(L1347&gt;=3,"At Risk","Hibernating / Lost"))))</f>
        <v>Hibernating / Lost</v>
      </c>
      <c r="N1347" s="54" t="n">
        <f aca="false">IF(AND(Calc!$C$2&lt;=2009,Calc!$C$3&gt;=2009),F1347,0)+IF(AND(Calc!$C$2&lt;=2010,Calc!$C$3&gt;=2010),G1347,0)+IF(AND(Calc!$C$2&lt;=2011,Calc!$C$3&gt;=2011),H1347,0)</f>
        <v>306.55</v>
      </c>
      <c r="O1347" s="61" t="n">
        <f aca="false">IF(AND(N1347&gt;0,OR(Calc!$C$4="*",B1347=Calc!$C$4)),N1347+ROW()*0.000000001,0)</f>
        <v>306.550001347</v>
      </c>
    </row>
    <row r="1348" customFormat="false" ht="15" hidden="false" customHeight="false" outlineLevel="0" collapsed="false">
      <c r="A1348" s="49" t="n">
        <v>13719</v>
      </c>
      <c r="B1348" s="49" t="s">
        <v>189</v>
      </c>
      <c r="C1348" s="63" t="n">
        <v>40315</v>
      </c>
      <c r="D1348" s="63" t="n">
        <v>40871</v>
      </c>
      <c r="E1348" s="49" t="n">
        <v>11</v>
      </c>
      <c r="F1348" s="54" t="n">
        <v>0</v>
      </c>
      <c r="G1348" s="54" t="n">
        <v>1740.42</v>
      </c>
      <c r="H1348" s="54" t="n">
        <v>1041.68</v>
      </c>
      <c r="I1348" s="54" t="n">
        <f aca="false">SUM(F1348:H1348)</f>
        <v>2782.1</v>
      </c>
      <c r="J1348" s="49" t="n">
        <f aca="false">Calc!$C$5-D1348</f>
        <v>16</v>
      </c>
      <c r="K1348" s="49" t="n">
        <f aca="false">IF(J1348&lt;=Calc!$C$11,4,IF(J1348&lt;=Calc!$C$12,3,IF(J1348&lt;=Calc!$C$13,2,1)))</f>
        <v>4</v>
      </c>
      <c r="L1348" s="49" t="n">
        <f aca="false">1+(E1348&gt;=Calc!$C$16)+(E1348&gt;=Calc!$C$17)+(E1348&gt;=Calc!$C$18)</f>
        <v>4</v>
      </c>
      <c r="M1348" s="49" t="str">
        <f aca="false">IF(AND(K1348=4,L1348&gt;=3),"Champions",IF(AND(K1348=3,L1348&gt;=3),"Loyal",IF(K1348&gt;=3,"Recent / New",IF(L1348&gt;=3,"At Risk","Hibernating / Lost"))))</f>
        <v>Champions</v>
      </c>
      <c r="N1348" s="54" t="n">
        <f aca="false">IF(AND(Calc!$C$2&lt;=2009,Calc!$C$3&gt;=2009),F1348,0)+IF(AND(Calc!$C$2&lt;=2010,Calc!$C$3&gt;=2010),G1348,0)+IF(AND(Calc!$C$2&lt;=2011,Calc!$C$3&gt;=2011),H1348,0)</f>
        <v>2782.1</v>
      </c>
      <c r="O1348" s="61" t="n">
        <f aca="false">IF(AND(N1348&gt;0,OR(Calc!$C$4="*",B1348=Calc!$C$4)),N1348+ROW()*0.000000001,0)</f>
        <v>2782.100001348</v>
      </c>
    </row>
    <row r="1349" customFormat="false" ht="15" hidden="false" customHeight="false" outlineLevel="0" collapsed="false">
      <c r="A1349" s="49" t="n">
        <v>13720</v>
      </c>
      <c r="B1349" s="49" t="s">
        <v>189</v>
      </c>
      <c r="C1349" s="63" t="n">
        <v>40632</v>
      </c>
      <c r="D1349" s="63" t="n">
        <v>40770</v>
      </c>
      <c r="E1349" s="49" t="n">
        <v>4</v>
      </c>
      <c r="F1349" s="54" t="n">
        <v>0</v>
      </c>
      <c r="G1349" s="54" t="n">
        <v>0</v>
      </c>
      <c r="H1349" s="54" t="n">
        <v>799.9</v>
      </c>
      <c r="I1349" s="54" t="n">
        <f aca="false">SUM(F1349:H1349)</f>
        <v>799.9</v>
      </c>
      <c r="J1349" s="49" t="n">
        <f aca="false">Calc!$C$5-D1349</f>
        <v>117</v>
      </c>
      <c r="K1349" s="49" t="n">
        <f aca="false">IF(J1349&lt;=Calc!$C$11,4,IF(J1349&lt;=Calc!$C$12,3,IF(J1349&lt;=Calc!$C$13,2,1)))</f>
        <v>2</v>
      </c>
      <c r="L1349" s="49" t="n">
        <f aca="false">1+(E1349&gt;=Calc!$C$16)+(E1349&gt;=Calc!$C$17)+(E1349&gt;=Calc!$C$18)</f>
        <v>3</v>
      </c>
      <c r="M1349" s="49" t="str">
        <f aca="false">IF(AND(K1349=4,L1349&gt;=3),"Champions",IF(AND(K1349=3,L1349&gt;=3),"Loyal",IF(K1349&gt;=3,"Recent / New",IF(L1349&gt;=3,"At Risk","Hibernating / Lost"))))</f>
        <v>At Risk</v>
      </c>
      <c r="N1349" s="54" t="n">
        <f aca="false">IF(AND(Calc!$C$2&lt;=2009,Calc!$C$3&gt;=2009),F1349,0)+IF(AND(Calc!$C$2&lt;=2010,Calc!$C$3&gt;=2010),G1349,0)+IF(AND(Calc!$C$2&lt;=2011,Calc!$C$3&gt;=2011),H1349,0)</f>
        <v>799.9</v>
      </c>
      <c r="O1349" s="61" t="n">
        <f aca="false">IF(AND(N1349&gt;0,OR(Calc!$C$4="*",B1349=Calc!$C$4)),N1349+ROW()*0.000000001,0)</f>
        <v>799.900001349</v>
      </c>
    </row>
    <row r="1350" customFormat="false" ht="15" hidden="false" customHeight="false" outlineLevel="0" collapsed="false">
      <c r="A1350" s="49" t="n">
        <v>13721</v>
      </c>
      <c r="B1350" s="49" t="s">
        <v>189</v>
      </c>
      <c r="C1350" s="63" t="n">
        <v>40491</v>
      </c>
      <c r="D1350" s="63" t="n">
        <v>40850</v>
      </c>
      <c r="E1350" s="49" t="n">
        <v>2</v>
      </c>
      <c r="F1350" s="54" t="n">
        <v>0</v>
      </c>
      <c r="G1350" s="54" t="n">
        <v>217.4</v>
      </c>
      <c r="H1350" s="54" t="n">
        <v>524.14</v>
      </c>
      <c r="I1350" s="54" t="n">
        <f aca="false">SUM(F1350:H1350)</f>
        <v>741.54</v>
      </c>
      <c r="J1350" s="49" t="n">
        <f aca="false">Calc!$C$5-D1350</f>
        <v>37</v>
      </c>
      <c r="K1350" s="49" t="n">
        <f aca="false">IF(J1350&lt;=Calc!$C$11,4,IF(J1350&lt;=Calc!$C$12,3,IF(J1350&lt;=Calc!$C$13,2,1)))</f>
        <v>3</v>
      </c>
      <c r="L1350" s="49" t="n">
        <f aca="false">1+(E1350&gt;=Calc!$C$16)+(E1350&gt;=Calc!$C$17)+(E1350&gt;=Calc!$C$18)</f>
        <v>2</v>
      </c>
      <c r="M1350" s="49" t="str">
        <f aca="false">IF(AND(K1350=4,L1350&gt;=3),"Champions",IF(AND(K1350=3,L1350&gt;=3),"Loyal",IF(K1350&gt;=3,"Recent / New",IF(L1350&gt;=3,"At Risk","Hibernating / Lost"))))</f>
        <v>Recent / New</v>
      </c>
      <c r="N1350" s="54" t="n">
        <f aca="false">IF(AND(Calc!$C$2&lt;=2009,Calc!$C$3&gt;=2009),F1350,0)+IF(AND(Calc!$C$2&lt;=2010,Calc!$C$3&gt;=2010),G1350,0)+IF(AND(Calc!$C$2&lt;=2011,Calc!$C$3&gt;=2011),H1350,0)</f>
        <v>741.54</v>
      </c>
      <c r="O1350" s="61" t="n">
        <f aca="false">IF(AND(N1350&gt;0,OR(Calc!$C$4="*",B1350=Calc!$C$4)),N1350+ROW()*0.000000001,0)</f>
        <v>741.54000135</v>
      </c>
    </row>
    <row r="1351" customFormat="false" ht="15" hidden="false" customHeight="false" outlineLevel="0" collapsed="false">
      <c r="A1351" s="49" t="n">
        <v>13722</v>
      </c>
      <c r="B1351" s="49" t="s">
        <v>189</v>
      </c>
      <c r="C1351" s="63" t="n">
        <v>40240</v>
      </c>
      <c r="D1351" s="63" t="n">
        <v>40755</v>
      </c>
      <c r="E1351" s="49" t="n">
        <v>10</v>
      </c>
      <c r="F1351" s="54" t="n">
        <v>0</v>
      </c>
      <c r="G1351" s="54" t="n">
        <v>3260</v>
      </c>
      <c r="H1351" s="54" t="n">
        <v>2369.16</v>
      </c>
      <c r="I1351" s="54" t="n">
        <f aca="false">SUM(F1351:H1351)</f>
        <v>5629.16</v>
      </c>
      <c r="J1351" s="49" t="n">
        <f aca="false">Calc!$C$5-D1351</f>
        <v>132</v>
      </c>
      <c r="K1351" s="49" t="n">
        <f aca="false">IF(J1351&lt;=Calc!$C$11,4,IF(J1351&lt;=Calc!$C$12,3,IF(J1351&lt;=Calc!$C$13,2,1)))</f>
        <v>2</v>
      </c>
      <c r="L1351" s="49" t="n">
        <f aca="false">1+(E1351&gt;=Calc!$C$16)+(E1351&gt;=Calc!$C$17)+(E1351&gt;=Calc!$C$18)</f>
        <v>4</v>
      </c>
      <c r="M1351" s="49" t="str">
        <f aca="false">IF(AND(K1351=4,L1351&gt;=3),"Champions",IF(AND(K1351=3,L1351&gt;=3),"Loyal",IF(K1351&gt;=3,"Recent / New",IF(L1351&gt;=3,"At Risk","Hibernating / Lost"))))</f>
        <v>At Risk</v>
      </c>
      <c r="N1351" s="54" t="n">
        <f aca="false">IF(AND(Calc!$C$2&lt;=2009,Calc!$C$3&gt;=2009),F1351,0)+IF(AND(Calc!$C$2&lt;=2010,Calc!$C$3&gt;=2010),G1351,0)+IF(AND(Calc!$C$2&lt;=2011,Calc!$C$3&gt;=2011),H1351,0)</f>
        <v>5629.16</v>
      </c>
      <c r="O1351" s="61" t="n">
        <f aca="false">IF(AND(N1351&gt;0,OR(Calc!$C$4="*",B1351=Calc!$C$4)),N1351+ROW()*0.000000001,0)</f>
        <v>5629.160001351</v>
      </c>
    </row>
    <row r="1352" customFormat="false" ht="15" hidden="false" customHeight="false" outlineLevel="0" collapsed="false">
      <c r="A1352" s="49" t="n">
        <v>13723</v>
      </c>
      <c r="B1352" s="49" t="s">
        <v>189</v>
      </c>
      <c r="C1352" s="63" t="n">
        <v>40275</v>
      </c>
      <c r="D1352" s="63" t="n">
        <v>40669</v>
      </c>
      <c r="E1352" s="49" t="n">
        <v>6</v>
      </c>
      <c r="F1352" s="54" t="n">
        <v>0</v>
      </c>
      <c r="G1352" s="54" t="n">
        <v>994.23</v>
      </c>
      <c r="H1352" s="54" t="n">
        <v>199.85</v>
      </c>
      <c r="I1352" s="54" t="n">
        <f aca="false">SUM(F1352:H1352)</f>
        <v>1194.08</v>
      </c>
      <c r="J1352" s="49" t="n">
        <f aca="false">Calc!$C$5-D1352</f>
        <v>218</v>
      </c>
      <c r="K1352" s="49" t="n">
        <f aca="false">IF(J1352&lt;=Calc!$C$11,4,IF(J1352&lt;=Calc!$C$12,3,IF(J1352&lt;=Calc!$C$13,2,1)))</f>
        <v>2</v>
      </c>
      <c r="L1352" s="49" t="n">
        <f aca="false">1+(E1352&gt;=Calc!$C$16)+(E1352&gt;=Calc!$C$17)+(E1352&gt;=Calc!$C$18)</f>
        <v>3</v>
      </c>
      <c r="M1352" s="49" t="str">
        <f aca="false">IF(AND(K1352=4,L1352&gt;=3),"Champions",IF(AND(K1352=3,L1352&gt;=3),"Loyal",IF(K1352&gt;=3,"Recent / New",IF(L1352&gt;=3,"At Risk","Hibernating / Lost"))))</f>
        <v>At Risk</v>
      </c>
      <c r="N1352" s="54" t="n">
        <f aca="false">IF(AND(Calc!$C$2&lt;=2009,Calc!$C$3&gt;=2009),F1352,0)+IF(AND(Calc!$C$2&lt;=2010,Calc!$C$3&gt;=2010),G1352,0)+IF(AND(Calc!$C$2&lt;=2011,Calc!$C$3&gt;=2011),H1352,0)</f>
        <v>1194.08</v>
      </c>
      <c r="O1352" s="61" t="n">
        <f aca="false">IF(AND(N1352&gt;0,OR(Calc!$C$4="*",B1352=Calc!$C$4)),N1352+ROW()*0.000000001,0)</f>
        <v>1194.080001352</v>
      </c>
    </row>
    <row r="1353" customFormat="false" ht="15" hidden="false" customHeight="false" outlineLevel="0" collapsed="false">
      <c r="A1353" s="49" t="n">
        <v>13724</v>
      </c>
      <c r="B1353" s="49" t="s">
        <v>189</v>
      </c>
      <c r="C1353" s="63" t="n">
        <v>40249</v>
      </c>
      <c r="D1353" s="63" t="n">
        <v>40249</v>
      </c>
      <c r="E1353" s="49" t="n">
        <v>1</v>
      </c>
      <c r="F1353" s="54" t="n">
        <v>0</v>
      </c>
      <c r="G1353" s="54" t="n">
        <v>213.01</v>
      </c>
      <c r="H1353" s="54" t="n">
        <v>0</v>
      </c>
      <c r="I1353" s="54" t="n">
        <f aca="false">SUM(F1353:H1353)</f>
        <v>213.01</v>
      </c>
      <c r="J1353" s="49" t="n">
        <f aca="false">Calc!$C$5-D1353</f>
        <v>638</v>
      </c>
      <c r="K1353" s="49" t="n">
        <f aca="false">IF(J1353&lt;=Calc!$C$11,4,IF(J1353&lt;=Calc!$C$12,3,IF(J1353&lt;=Calc!$C$13,2,1)))</f>
        <v>1</v>
      </c>
      <c r="L1353" s="49" t="n">
        <f aca="false">1+(E1353&gt;=Calc!$C$16)+(E1353&gt;=Calc!$C$17)+(E1353&gt;=Calc!$C$18)</f>
        <v>1</v>
      </c>
      <c r="M1353" s="49" t="str">
        <f aca="false">IF(AND(K1353=4,L1353&gt;=3),"Champions",IF(AND(K1353=3,L1353&gt;=3),"Loyal",IF(K1353&gt;=3,"Recent / New",IF(L1353&gt;=3,"At Risk","Hibernating / Lost"))))</f>
        <v>Hibernating / Lost</v>
      </c>
      <c r="N1353" s="54" t="n">
        <f aca="false">IF(AND(Calc!$C$2&lt;=2009,Calc!$C$3&gt;=2009),F1353,0)+IF(AND(Calc!$C$2&lt;=2010,Calc!$C$3&gt;=2010),G1353,0)+IF(AND(Calc!$C$2&lt;=2011,Calc!$C$3&gt;=2011),H1353,0)</f>
        <v>213.01</v>
      </c>
      <c r="O1353" s="61" t="n">
        <f aca="false">IF(AND(N1353&gt;0,OR(Calc!$C$4="*",B1353=Calc!$C$4)),N1353+ROW()*0.000000001,0)</f>
        <v>213.010001353</v>
      </c>
    </row>
    <row r="1354" customFormat="false" ht="15" hidden="false" customHeight="false" outlineLevel="0" collapsed="false">
      <c r="A1354" s="49" t="n">
        <v>13725</v>
      </c>
      <c r="B1354" s="49" t="s">
        <v>189</v>
      </c>
      <c r="C1354" s="63" t="n">
        <v>40578</v>
      </c>
      <c r="D1354" s="63" t="n">
        <v>40837</v>
      </c>
      <c r="E1354" s="49" t="n">
        <v>8</v>
      </c>
      <c r="F1354" s="54" t="n">
        <v>0</v>
      </c>
      <c r="G1354" s="54" t="n">
        <v>0</v>
      </c>
      <c r="H1354" s="54" t="n">
        <v>1809.81</v>
      </c>
      <c r="I1354" s="54" t="n">
        <f aca="false">SUM(F1354:H1354)</f>
        <v>1809.81</v>
      </c>
      <c r="J1354" s="49" t="n">
        <f aca="false">Calc!$C$5-D1354</f>
        <v>50</v>
      </c>
      <c r="K1354" s="49" t="n">
        <f aca="false">IF(J1354&lt;=Calc!$C$11,4,IF(J1354&lt;=Calc!$C$12,3,IF(J1354&lt;=Calc!$C$13,2,1)))</f>
        <v>3</v>
      </c>
      <c r="L1354" s="49" t="n">
        <f aca="false">1+(E1354&gt;=Calc!$C$16)+(E1354&gt;=Calc!$C$17)+(E1354&gt;=Calc!$C$18)</f>
        <v>4</v>
      </c>
      <c r="M1354" s="49" t="str">
        <f aca="false">IF(AND(K1354=4,L1354&gt;=3),"Champions",IF(AND(K1354=3,L1354&gt;=3),"Loyal",IF(K1354&gt;=3,"Recent / New",IF(L1354&gt;=3,"At Risk","Hibernating / Lost"))))</f>
        <v>Loyal</v>
      </c>
      <c r="N1354" s="54" t="n">
        <f aca="false">IF(AND(Calc!$C$2&lt;=2009,Calc!$C$3&gt;=2009),F1354,0)+IF(AND(Calc!$C$2&lt;=2010,Calc!$C$3&gt;=2010),G1354,0)+IF(AND(Calc!$C$2&lt;=2011,Calc!$C$3&gt;=2011),H1354,0)</f>
        <v>1809.81</v>
      </c>
      <c r="O1354" s="61" t="n">
        <f aca="false">IF(AND(N1354&gt;0,OR(Calc!$C$4="*",B1354=Calc!$C$4)),N1354+ROW()*0.000000001,0)</f>
        <v>1809.810001354</v>
      </c>
    </row>
    <row r="1355" customFormat="false" ht="15" hidden="false" customHeight="false" outlineLevel="0" collapsed="false">
      <c r="A1355" s="49" t="n">
        <v>13726</v>
      </c>
      <c r="B1355" s="49" t="s">
        <v>189</v>
      </c>
      <c r="C1355" s="63" t="n">
        <v>40786</v>
      </c>
      <c r="D1355" s="63" t="n">
        <v>40848</v>
      </c>
      <c r="E1355" s="49" t="n">
        <v>2</v>
      </c>
      <c r="F1355" s="54" t="n">
        <v>0</v>
      </c>
      <c r="G1355" s="54" t="n">
        <v>0</v>
      </c>
      <c r="H1355" s="54" t="n">
        <v>1079.66</v>
      </c>
      <c r="I1355" s="54" t="n">
        <f aca="false">SUM(F1355:H1355)</f>
        <v>1079.66</v>
      </c>
      <c r="J1355" s="49" t="n">
        <f aca="false">Calc!$C$5-D1355</f>
        <v>39</v>
      </c>
      <c r="K1355" s="49" t="n">
        <f aca="false">IF(J1355&lt;=Calc!$C$11,4,IF(J1355&lt;=Calc!$C$12,3,IF(J1355&lt;=Calc!$C$13,2,1)))</f>
        <v>3</v>
      </c>
      <c r="L1355" s="49" t="n">
        <f aca="false">1+(E1355&gt;=Calc!$C$16)+(E1355&gt;=Calc!$C$17)+(E1355&gt;=Calc!$C$18)</f>
        <v>2</v>
      </c>
      <c r="M1355" s="49" t="str">
        <f aca="false">IF(AND(K1355=4,L1355&gt;=3),"Champions",IF(AND(K1355=3,L1355&gt;=3),"Loyal",IF(K1355&gt;=3,"Recent / New",IF(L1355&gt;=3,"At Risk","Hibernating / Lost"))))</f>
        <v>Recent / New</v>
      </c>
      <c r="N1355" s="54" t="n">
        <f aca="false">IF(AND(Calc!$C$2&lt;=2009,Calc!$C$3&gt;=2009),F1355,0)+IF(AND(Calc!$C$2&lt;=2010,Calc!$C$3&gt;=2010),G1355,0)+IF(AND(Calc!$C$2&lt;=2011,Calc!$C$3&gt;=2011),H1355,0)</f>
        <v>1079.66</v>
      </c>
      <c r="O1355" s="61" t="n">
        <f aca="false">IF(AND(N1355&gt;0,OR(Calc!$C$4="*",B1355=Calc!$C$4)),N1355+ROW()*0.000000001,0)</f>
        <v>1079.660001355</v>
      </c>
    </row>
    <row r="1356" customFormat="false" ht="15" hidden="false" customHeight="false" outlineLevel="0" collapsed="false">
      <c r="A1356" s="49" t="n">
        <v>13727</v>
      </c>
      <c r="B1356" s="49" t="s">
        <v>189</v>
      </c>
      <c r="C1356" s="63" t="n">
        <v>40156</v>
      </c>
      <c r="D1356" s="63" t="n">
        <v>40858</v>
      </c>
      <c r="E1356" s="49" t="n">
        <v>8</v>
      </c>
      <c r="F1356" s="54" t="n">
        <v>130.6</v>
      </c>
      <c r="G1356" s="54" t="n">
        <v>597.32</v>
      </c>
      <c r="H1356" s="54" t="n">
        <v>333.48</v>
      </c>
      <c r="I1356" s="54" t="n">
        <f aca="false">SUM(F1356:H1356)</f>
        <v>1061.4</v>
      </c>
      <c r="J1356" s="49" t="n">
        <f aca="false">Calc!$C$5-D1356</f>
        <v>29</v>
      </c>
      <c r="K1356" s="49" t="n">
        <f aca="false">IF(J1356&lt;=Calc!$C$11,4,IF(J1356&lt;=Calc!$C$12,3,IF(J1356&lt;=Calc!$C$13,2,1)))</f>
        <v>3</v>
      </c>
      <c r="L1356" s="49" t="n">
        <f aca="false">1+(E1356&gt;=Calc!$C$16)+(E1356&gt;=Calc!$C$17)+(E1356&gt;=Calc!$C$18)</f>
        <v>4</v>
      </c>
      <c r="M1356" s="49" t="str">
        <f aca="false">IF(AND(K1356=4,L1356&gt;=3),"Champions",IF(AND(K1356=3,L1356&gt;=3),"Loyal",IF(K1356&gt;=3,"Recent / New",IF(L1356&gt;=3,"At Risk","Hibernating / Lost"))))</f>
        <v>Loyal</v>
      </c>
      <c r="N1356" s="54" t="n">
        <f aca="false">IF(AND(Calc!$C$2&lt;=2009,Calc!$C$3&gt;=2009),F1356,0)+IF(AND(Calc!$C$2&lt;=2010,Calc!$C$3&gt;=2010),G1356,0)+IF(AND(Calc!$C$2&lt;=2011,Calc!$C$3&gt;=2011),H1356,0)</f>
        <v>1061.4</v>
      </c>
      <c r="O1356" s="61" t="n">
        <f aca="false">IF(AND(N1356&gt;0,OR(Calc!$C$4="*",B1356=Calc!$C$4)),N1356+ROW()*0.000000001,0)</f>
        <v>1061.400001356</v>
      </c>
    </row>
    <row r="1357" customFormat="false" ht="15" hidden="false" customHeight="false" outlineLevel="0" collapsed="false">
      <c r="A1357" s="49" t="n">
        <v>13728</v>
      </c>
      <c r="B1357" s="49" t="s">
        <v>189</v>
      </c>
      <c r="C1357" s="63" t="n">
        <v>40156</v>
      </c>
      <c r="D1357" s="63" t="n">
        <v>40850</v>
      </c>
      <c r="E1357" s="49" t="n">
        <v>16</v>
      </c>
      <c r="F1357" s="54" t="n">
        <v>135</v>
      </c>
      <c r="G1357" s="54" t="n">
        <v>1704.03</v>
      </c>
      <c r="H1357" s="54" t="n">
        <v>1016.14</v>
      </c>
      <c r="I1357" s="54" t="n">
        <f aca="false">SUM(F1357:H1357)</f>
        <v>2855.17</v>
      </c>
      <c r="J1357" s="49" t="n">
        <f aca="false">Calc!$C$5-D1357</f>
        <v>37</v>
      </c>
      <c r="K1357" s="49" t="n">
        <f aca="false">IF(J1357&lt;=Calc!$C$11,4,IF(J1357&lt;=Calc!$C$12,3,IF(J1357&lt;=Calc!$C$13,2,1)))</f>
        <v>3</v>
      </c>
      <c r="L1357" s="49" t="n">
        <f aca="false">1+(E1357&gt;=Calc!$C$16)+(E1357&gt;=Calc!$C$17)+(E1357&gt;=Calc!$C$18)</f>
        <v>4</v>
      </c>
      <c r="M1357" s="49" t="str">
        <f aca="false">IF(AND(K1357=4,L1357&gt;=3),"Champions",IF(AND(K1357=3,L1357&gt;=3),"Loyal",IF(K1357&gt;=3,"Recent / New",IF(L1357&gt;=3,"At Risk","Hibernating / Lost"))))</f>
        <v>Loyal</v>
      </c>
      <c r="N1357" s="54" t="n">
        <f aca="false">IF(AND(Calc!$C$2&lt;=2009,Calc!$C$3&gt;=2009),F1357,0)+IF(AND(Calc!$C$2&lt;=2010,Calc!$C$3&gt;=2010),G1357,0)+IF(AND(Calc!$C$2&lt;=2011,Calc!$C$3&gt;=2011),H1357,0)</f>
        <v>2855.17</v>
      </c>
      <c r="O1357" s="61" t="n">
        <f aca="false">IF(AND(N1357&gt;0,OR(Calc!$C$4="*",B1357=Calc!$C$4)),N1357+ROW()*0.000000001,0)</f>
        <v>2855.170001357</v>
      </c>
    </row>
    <row r="1358" customFormat="false" ht="15" hidden="false" customHeight="false" outlineLevel="0" collapsed="false">
      <c r="A1358" s="49" t="n">
        <v>13729</v>
      </c>
      <c r="B1358" s="49" t="s">
        <v>189</v>
      </c>
      <c r="C1358" s="63" t="n">
        <v>40202</v>
      </c>
      <c r="D1358" s="63" t="n">
        <v>40451</v>
      </c>
      <c r="E1358" s="49" t="n">
        <v>3</v>
      </c>
      <c r="F1358" s="54" t="n">
        <v>0</v>
      </c>
      <c r="G1358" s="54" t="n">
        <v>676.43</v>
      </c>
      <c r="H1358" s="54" t="n">
        <v>0</v>
      </c>
      <c r="I1358" s="54" t="n">
        <f aca="false">SUM(F1358:H1358)</f>
        <v>676.43</v>
      </c>
      <c r="J1358" s="49" t="n">
        <f aca="false">Calc!$C$5-D1358</f>
        <v>436</v>
      </c>
      <c r="K1358" s="49" t="n">
        <f aca="false">IF(J1358&lt;=Calc!$C$11,4,IF(J1358&lt;=Calc!$C$12,3,IF(J1358&lt;=Calc!$C$13,2,1)))</f>
        <v>1</v>
      </c>
      <c r="L1358" s="49" t="n">
        <f aca="false">1+(E1358&gt;=Calc!$C$16)+(E1358&gt;=Calc!$C$17)+(E1358&gt;=Calc!$C$18)</f>
        <v>2</v>
      </c>
      <c r="M1358" s="49" t="str">
        <f aca="false">IF(AND(K1358=4,L1358&gt;=3),"Champions",IF(AND(K1358=3,L1358&gt;=3),"Loyal",IF(K1358&gt;=3,"Recent / New",IF(L1358&gt;=3,"At Risk","Hibernating / Lost"))))</f>
        <v>Hibernating / Lost</v>
      </c>
      <c r="N1358" s="54" t="n">
        <f aca="false">IF(AND(Calc!$C$2&lt;=2009,Calc!$C$3&gt;=2009),F1358,0)+IF(AND(Calc!$C$2&lt;=2010,Calc!$C$3&gt;=2010),G1358,0)+IF(AND(Calc!$C$2&lt;=2011,Calc!$C$3&gt;=2011),H1358,0)</f>
        <v>676.43</v>
      </c>
      <c r="O1358" s="61" t="n">
        <f aca="false">IF(AND(N1358&gt;0,OR(Calc!$C$4="*",B1358=Calc!$C$4)),N1358+ROW()*0.000000001,0)</f>
        <v>676.430001358</v>
      </c>
    </row>
    <row r="1359" customFormat="false" ht="15" hidden="false" customHeight="false" outlineLevel="0" collapsed="false">
      <c r="A1359" s="49" t="n">
        <v>13730</v>
      </c>
      <c r="B1359" s="49" t="s">
        <v>189</v>
      </c>
      <c r="C1359" s="63" t="n">
        <v>40725</v>
      </c>
      <c r="D1359" s="63" t="n">
        <v>40751</v>
      </c>
      <c r="E1359" s="49" t="n">
        <v>2</v>
      </c>
      <c r="F1359" s="54" t="n">
        <v>0</v>
      </c>
      <c r="G1359" s="54" t="n">
        <v>0</v>
      </c>
      <c r="H1359" s="54" t="n">
        <v>752.6</v>
      </c>
      <c r="I1359" s="54" t="n">
        <f aca="false">SUM(F1359:H1359)</f>
        <v>752.6</v>
      </c>
      <c r="J1359" s="49" t="n">
        <f aca="false">Calc!$C$5-D1359</f>
        <v>136</v>
      </c>
      <c r="K1359" s="49" t="n">
        <f aca="false">IF(J1359&lt;=Calc!$C$11,4,IF(J1359&lt;=Calc!$C$12,3,IF(J1359&lt;=Calc!$C$13,2,1)))</f>
        <v>2</v>
      </c>
      <c r="L1359" s="49" t="n">
        <f aca="false">1+(E1359&gt;=Calc!$C$16)+(E1359&gt;=Calc!$C$17)+(E1359&gt;=Calc!$C$18)</f>
        <v>2</v>
      </c>
      <c r="M1359" s="49" t="str">
        <f aca="false">IF(AND(K1359=4,L1359&gt;=3),"Champions",IF(AND(K1359=3,L1359&gt;=3),"Loyal",IF(K1359&gt;=3,"Recent / New",IF(L1359&gt;=3,"At Risk","Hibernating / Lost"))))</f>
        <v>Hibernating / Lost</v>
      </c>
      <c r="N1359" s="54" t="n">
        <f aca="false">IF(AND(Calc!$C$2&lt;=2009,Calc!$C$3&gt;=2009),F1359,0)+IF(AND(Calc!$C$2&lt;=2010,Calc!$C$3&gt;=2010),G1359,0)+IF(AND(Calc!$C$2&lt;=2011,Calc!$C$3&gt;=2011),H1359,0)</f>
        <v>752.6</v>
      </c>
      <c r="O1359" s="61" t="n">
        <f aca="false">IF(AND(N1359&gt;0,OR(Calc!$C$4="*",B1359=Calc!$C$4)),N1359+ROW()*0.000000001,0)</f>
        <v>752.600001359</v>
      </c>
    </row>
    <row r="1360" customFormat="false" ht="15" hidden="false" customHeight="false" outlineLevel="0" collapsed="false">
      <c r="A1360" s="49" t="n">
        <v>13731</v>
      </c>
      <c r="B1360" s="49" t="s">
        <v>189</v>
      </c>
      <c r="C1360" s="63" t="n">
        <v>40640</v>
      </c>
      <c r="D1360" s="63" t="n">
        <v>40667</v>
      </c>
      <c r="E1360" s="49" t="n">
        <v>2</v>
      </c>
      <c r="F1360" s="54" t="n">
        <v>0</v>
      </c>
      <c r="G1360" s="54" t="n">
        <v>0</v>
      </c>
      <c r="H1360" s="54" t="n">
        <v>610.59</v>
      </c>
      <c r="I1360" s="54" t="n">
        <f aca="false">SUM(F1360:H1360)</f>
        <v>610.59</v>
      </c>
      <c r="J1360" s="49" t="n">
        <f aca="false">Calc!$C$5-D1360</f>
        <v>220</v>
      </c>
      <c r="K1360" s="49" t="n">
        <f aca="false">IF(J1360&lt;=Calc!$C$11,4,IF(J1360&lt;=Calc!$C$12,3,IF(J1360&lt;=Calc!$C$13,2,1)))</f>
        <v>2</v>
      </c>
      <c r="L1360" s="49" t="n">
        <f aca="false">1+(E1360&gt;=Calc!$C$16)+(E1360&gt;=Calc!$C$17)+(E1360&gt;=Calc!$C$18)</f>
        <v>2</v>
      </c>
      <c r="M1360" s="49" t="str">
        <f aca="false">IF(AND(K1360=4,L1360&gt;=3),"Champions",IF(AND(K1360=3,L1360&gt;=3),"Loyal",IF(K1360&gt;=3,"Recent / New",IF(L1360&gt;=3,"At Risk","Hibernating / Lost"))))</f>
        <v>Hibernating / Lost</v>
      </c>
      <c r="N1360" s="54" t="n">
        <f aca="false">IF(AND(Calc!$C$2&lt;=2009,Calc!$C$3&gt;=2009),F1360,0)+IF(AND(Calc!$C$2&lt;=2010,Calc!$C$3&gt;=2010),G1360,0)+IF(AND(Calc!$C$2&lt;=2011,Calc!$C$3&gt;=2011),H1360,0)</f>
        <v>610.59</v>
      </c>
      <c r="O1360" s="61" t="n">
        <f aca="false">IF(AND(N1360&gt;0,OR(Calc!$C$4="*",B1360=Calc!$C$4)),N1360+ROW()*0.000000001,0)</f>
        <v>610.59000136</v>
      </c>
    </row>
    <row r="1361" customFormat="false" ht="15" hidden="false" customHeight="false" outlineLevel="0" collapsed="false">
      <c r="A1361" s="49" t="n">
        <v>13732</v>
      </c>
      <c r="B1361" s="49" t="s">
        <v>189</v>
      </c>
      <c r="C1361" s="63" t="n">
        <v>40858</v>
      </c>
      <c r="D1361" s="63" t="n">
        <v>40858</v>
      </c>
      <c r="E1361" s="49" t="n">
        <v>1</v>
      </c>
      <c r="F1361" s="54" t="n">
        <v>0</v>
      </c>
      <c r="G1361" s="54" t="n">
        <v>0</v>
      </c>
      <c r="H1361" s="54" t="n">
        <v>491.86</v>
      </c>
      <c r="I1361" s="54" t="n">
        <f aca="false">SUM(F1361:H1361)</f>
        <v>491.86</v>
      </c>
      <c r="J1361" s="49" t="n">
        <f aca="false">Calc!$C$5-D1361</f>
        <v>29</v>
      </c>
      <c r="K1361" s="49" t="n">
        <f aca="false">IF(J1361&lt;=Calc!$C$11,4,IF(J1361&lt;=Calc!$C$12,3,IF(J1361&lt;=Calc!$C$13,2,1)))</f>
        <v>3</v>
      </c>
      <c r="L1361" s="49" t="n">
        <f aca="false">1+(E1361&gt;=Calc!$C$16)+(E1361&gt;=Calc!$C$17)+(E1361&gt;=Calc!$C$18)</f>
        <v>1</v>
      </c>
      <c r="M1361" s="49" t="str">
        <f aca="false">IF(AND(K1361=4,L1361&gt;=3),"Champions",IF(AND(K1361=3,L1361&gt;=3),"Loyal",IF(K1361&gt;=3,"Recent / New",IF(L1361&gt;=3,"At Risk","Hibernating / Lost"))))</f>
        <v>Recent / New</v>
      </c>
      <c r="N1361" s="54" t="n">
        <f aca="false">IF(AND(Calc!$C$2&lt;=2009,Calc!$C$3&gt;=2009),F1361,0)+IF(AND(Calc!$C$2&lt;=2010,Calc!$C$3&gt;=2010),G1361,0)+IF(AND(Calc!$C$2&lt;=2011,Calc!$C$3&gt;=2011),H1361,0)</f>
        <v>491.86</v>
      </c>
      <c r="O1361" s="61" t="n">
        <f aca="false">IF(AND(N1361&gt;0,OR(Calc!$C$4="*",B1361=Calc!$C$4)),N1361+ROW()*0.000000001,0)</f>
        <v>491.860001361</v>
      </c>
    </row>
    <row r="1362" customFormat="false" ht="15" hidden="false" customHeight="false" outlineLevel="0" collapsed="false">
      <c r="A1362" s="49" t="n">
        <v>13733</v>
      </c>
      <c r="B1362" s="49" t="s">
        <v>189</v>
      </c>
      <c r="C1362" s="63" t="n">
        <v>40151</v>
      </c>
      <c r="D1362" s="63" t="n">
        <v>40476</v>
      </c>
      <c r="E1362" s="49" t="n">
        <v>2</v>
      </c>
      <c r="F1362" s="54" t="n">
        <v>146.6</v>
      </c>
      <c r="G1362" s="54" t="n">
        <v>337.93</v>
      </c>
      <c r="H1362" s="54" t="n">
        <v>0</v>
      </c>
      <c r="I1362" s="54" t="n">
        <f aca="false">SUM(F1362:H1362)</f>
        <v>484.53</v>
      </c>
      <c r="J1362" s="49" t="n">
        <f aca="false">Calc!$C$5-D1362</f>
        <v>411</v>
      </c>
      <c r="K1362" s="49" t="n">
        <f aca="false">IF(J1362&lt;=Calc!$C$11,4,IF(J1362&lt;=Calc!$C$12,3,IF(J1362&lt;=Calc!$C$13,2,1)))</f>
        <v>1</v>
      </c>
      <c r="L1362" s="49" t="n">
        <f aca="false">1+(E1362&gt;=Calc!$C$16)+(E1362&gt;=Calc!$C$17)+(E1362&gt;=Calc!$C$18)</f>
        <v>2</v>
      </c>
      <c r="M1362" s="49" t="str">
        <f aca="false">IF(AND(K1362=4,L1362&gt;=3),"Champions",IF(AND(K1362=3,L1362&gt;=3),"Loyal",IF(K1362&gt;=3,"Recent / New",IF(L1362&gt;=3,"At Risk","Hibernating / Lost"))))</f>
        <v>Hibernating / Lost</v>
      </c>
      <c r="N1362" s="54" t="n">
        <f aca="false">IF(AND(Calc!$C$2&lt;=2009,Calc!$C$3&gt;=2009),F1362,0)+IF(AND(Calc!$C$2&lt;=2010,Calc!$C$3&gt;=2010),G1362,0)+IF(AND(Calc!$C$2&lt;=2011,Calc!$C$3&gt;=2011),H1362,0)</f>
        <v>484.53</v>
      </c>
      <c r="O1362" s="61" t="n">
        <f aca="false">IF(AND(N1362&gt;0,OR(Calc!$C$4="*",B1362=Calc!$C$4)),N1362+ROW()*0.000000001,0)</f>
        <v>484.530001362</v>
      </c>
    </row>
    <row r="1363" customFormat="false" ht="15" hidden="false" customHeight="false" outlineLevel="0" collapsed="false">
      <c r="A1363" s="49" t="n">
        <v>13734</v>
      </c>
      <c r="B1363" s="49" t="s">
        <v>189</v>
      </c>
      <c r="C1363" s="63" t="n">
        <v>40284</v>
      </c>
      <c r="D1363" s="63" t="n">
        <v>40378</v>
      </c>
      <c r="E1363" s="49" t="n">
        <v>4</v>
      </c>
      <c r="F1363" s="54" t="n">
        <v>0</v>
      </c>
      <c r="G1363" s="54" t="n">
        <v>3445.34</v>
      </c>
      <c r="H1363" s="54" t="n">
        <v>0</v>
      </c>
      <c r="I1363" s="54" t="n">
        <f aca="false">SUM(F1363:H1363)</f>
        <v>3445.34</v>
      </c>
      <c r="J1363" s="49" t="n">
        <f aca="false">Calc!$C$5-D1363</f>
        <v>509</v>
      </c>
      <c r="K1363" s="49" t="n">
        <f aca="false">IF(J1363&lt;=Calc!$C$11,4,IF(J1363&lt;=Calc!$C$12,3,IF(J1363&lt;=Calc!$C$13,2,1)))</f>
        <v>1</v>
      </c>
      <c r="L1363" s="49" t="n">
        <f aca="false">1+(E1363&gt;=Calc!$C$16)+(E1363&gt;=Calc!$C$17)+(E1363&gt;=Calc!$C$18)</f>
        <v>3</v>
      </c>
      <c r="M1363" s="49" t="str">
        <f aca="false">IF(AND(K1363=4,L1363&gt;=3),"Champions",IF(AND(K1363=3,L1363&gt;=3),"Loyal",IF(K1363&gt;=3,"Recent / New",IF(L1363&gt;=3,"At Risk","Hibernating / Lost"))))</f>
        <v>At Risk</v>
      </c>
      <c r="N1363" s="54" t="n">
        <f aca="false">IF(AND(Calc!$C$2&lt;=2009,Calc!$C$3&gt;=2009),F1363,0)+IF(AND(Calc!$C$2&lt;=2010,Calc!$C$3&gt;=2010),G1363,0)+IF(AND(Calc!$C$2&lt;=2011,Calc!$C$3&gt;=2011),H1363,0)</f>
        <v>3445.34</v>
      </c>
      <c r="O1363" s="61" t="n">
        <f aca="false">IF(AND(N1363&gt;0,OR(Calc!$C$4="*",B1363=Calc!$C$4)),N1363+ROW()*0.000000001,0)</f>
        <v>3445.340001363</v>
      </c>
    </row>
    <row r="1364" customFormat="false" ht="15" hidden="false" customHeight="false" outlineLevel="0" collapsed="false">
      <c r="A1364" s="49" t="n">
        <v>13735</v>
      </c>
      <c r="B1364" s="49" t="s">
        <v>189</v>
      </c>
      <c r="C1364" s="63" t="n">
        <v>40160</v>
      </c>
      <c r="D1364" s="63" t="n">
        <v>40862</v>
      </c>
      <c r="E1364" s="49" t="n">
        <v>13</v>
      </c>
      <c r="F1364" s="54" t="n">
        <v>489.62</v>
      </c>
      <c r="G1364" s="54" t="n">
        <v>6168.26</v>
      </c>
      <c r="H1364" s="54" t="n">
        <v>2764.48</v>
      </c>
      <c r="I1364" s="54" t="n">
        <f aca="false">SUM(F1364:H1364)</f>
        <v>9422.36</v>
      </c>
      <c r="J1364" s="49" t="n">
        <f aca="false">Calc!$C$5-D1364</f>
        <v>25</v>
      </c>
      <c r="K1364" s="49" t="n">
        <f aca="false">IF(J1364&lt;=Calc!$C$11,4,IF(J1364&lt;=Calc!$C$12,3,IF(J1364&lt;=Calc!$C$13,2,1)))</f>
        <v>4</v>
      </c>
      <c r="L1364" s="49" t="n">
        <f aca="false">1+(E1364&gt;=Calc!$C$16)+(E1364&gt;=Calc!$C$17)+(E1364&gt;=Calc!$C$18)</f>
        <v>4</v>
      </c>
      <c r="M1364" s="49" t="str">
        <f aca="false">IF(AND(K1364=4,L1364&gt;=3),"Champions",IF(AND(K1364=3,L1364&gt;=3),"Loyal",IF(K1364&gt;=3,"Recent / New",IF(L1364&gt;=3,"At Risk","Hibernating / Lost"))))</f>
        <v>Champions</v>
      </c>
      <c r="N1364" s="54" t="n">
        <f aca="false">IF(AND(Calc!$C$2&lt;=2009,Calc!$C$3&gt;=2009),F1364,0)+IF(AND(Calc!$C$2&lt;=2010,Calc!$C$3&gt;=2010),G1364,0)+IF(AND(Calc!$C$2&lt;=2011,Calc!$C$3&gt;=2011),H1364,0)</f>
        <v>9422.36</v>
      </c>
      <c r="O1364" s="61" t="n">
        <f aca="false">IF(AND(N1364&gt;0,OR(Calc!$C$4="*",B1364=Calc!$C$4)),N1364+ROW()*0.000000001,0)</f>
        <v>9422.360001364</v>
      </c>
    </row>
    <row r="1365" customFormat="false" ht="15" hidden="false" customHeight="false" outlineLevel="0" collapsed="false">
      <c r="A1365" s="49" t="n">
        <v>13736</v>
      </c>
      <c r="B1365" s="49" t="s">
        <v>189</v>
      </c>
      <c r="C1365" s="63" t="n">
        <v>40153</v>
      </c>
      <c r="D1365" s="63" t="n">
        <v>40881</v>
      </c>
      <c r="E1365" s="49" t="n">
        <v>7</v>
      </c>
      <c r="F1365" s="54" t="n">
        <v>699.89</v>
      </c>
      <c r="G1365" s="54" t="n">
        <v>1279.48</v>
      </c>
      <c r="H1365" s="54" t="n">
        <v>721.9</v>
      </c>
      <c r="I1365" s="54" t="n">
        <f aca="false">SUM(F1365:H1365)</f>
        <v>2701.27</v>
      </c>
      <c r="J1365" s="49" t="n">
        <f aca="false">Calc!$C$5-D1365</f>
        <v>6</v>
      </c>
      <c r="K1365" s="49" t="n">
        <f aca="false">IF(J1365&lt;=Calc!$C$11,4,IF(J1365&lt;=Calc!$C$12,3,IF(J1365&lt;=Calc!$C$13,2,1)))</f>
        <v>4</v>
      </c>
      <c r="L1365" s="49" t="n">
        <f aca="false">1+(E1365&gt;=Calc!$C$16)+(E1365&gt;=Calc!$C$17)+(E1365&gt;=Calc!$C$18)</f>
        <v>3</v>
      </c>
      <c r="M1365" s="49" t="str">
        <f aca="false">IF(AND(K1365=4,L1365&gt;=3),"Champions",IF(AND(K1365=3,L1365&gt;=3),"Loyal",IF(K1365&gt;=3,"Recent / New",IF(L1365&gt;=3,"At Risk","Hibernating / Lost"))))</f>
        <v>Champions</v>
      </c>
      <c r="N1365" s="54" t="n">
        <f aca="false">IF(AND(Calc!$C$2&lt;=2009,Calc!$C$3&gt;=2009),F1365,0)+IF(AND(Calc!$C$2&lt;=2010,Calc!$C$3&gt;=2010),G1365,0)+IF(AND(Calc!$C$2&lt;=2011,Calc!$C$3&gt;=2011),H1365,0)</f>
        <v>2701.27</v>
      </c>
      <c r="O1365" s="61" t="n">
        <f aca="false">IF(AND(N1365&gt;0,OR(Calc!$C$4="*",B1365=Calc!$C$4)),N1365+ROW()*0.000000001,0)</f>
        <v>2701.270001365</v>
      </c>
    </row>
    <row r="1366" customFormat="false" ht="15" hidden="false" customHeight="false" outlineLevel="0" collapsed="false">
      <c r="A1366" s="49" t="n">
        <v>13737</v>
      </c>
      <c r="B1366" s="49" t="s">
        <v>189</v>
      </c>
      <c r="C1366" s="63" t="n">
        <v>40686</v>
      </c>
      <c r="D1366" s="63" t="n">
        <v>40686</v>
      </c>
      <c r="E1366" s="49" t="n">
        <v>1</v>
      </c>
      <c r="F1366" s="54" t="n">
        <v>0</v>
      </c>
      <c r="G1366" s="54" t="n">
        <v>0</v>
      </c>
      <c r="H1366" s="54" t="n">
        <v>339.6</v>
      </c>
      <c r="I1366" s="54" t="n">
        <f aca="false">SUM(F1366:H1366)</f>
        <v>339.6</v>
      </c>
      <c r="J1366" s="49" t="n">
        <f aca="false">Calc!$C$5-D1366</f>
        <v>201</v>
      </c>
      <c r="K1366" s="49" t="n">
        <f aca="false">IF(J1366&lt;=Calc!$C$11,4,IF(J1366&lt;=Calc!$C$12,3,IF(J1366&lt;=Calc!$C$13,2,1)))</f>
        <v>2</v>
      </c>
      <c r="L1366" s="49" t="n">
        <f aca="false">1+(E1366&gt;=Calc!$C$16)+(E1366&gt;=Calc!$C$17)+(E1366&gt;=Calc!$C$18)</f>
        <v>1</v>
      </c>
      <c r="M1366" s="49" t="str">
        <f aca="false">IF(AND(K1366=4,L1366&gt;=3),"Champions",IF(AND(K1366=3,L1366&gt;=3),"Loyal",IF(K1366&gt;=3,"Recent / New",IF(L1366&gt;=3,"At Risk","Hibernating / Lost"))))</f>
        <v>Hibernating / Lost</v>
      </c>
      <c r="N1366" s="54" t="n">
        <f aca="false">IF(AND(Calc!$C$2&lt;=2009,Calc!$C$3&gt;=2009),F1366,0)+IF(AND(Calc!$C$2&lt;=2010,Calc!$C$3&gt;=2010),G1366,0)+IF(AND(Calc!$C$2&lt;=2011,Calc!$C$3&gt;=2011),H1366,0)</f>
        <v>339.6</v>
      </c>
      <c r="O1366" s="61" t="n">
        <f aca="false">IF(AND(N1366&gt;0,OR(Calc!$C$4="*",B1366=Calc!$C$4)),N1366+ROW()*0.000000001,0)</f>
        <v>339.600001366</v>
      </c>
    </row>
    <row r="1367" customFormat="false" ht="15" hidden="false" customHeight="false" outlineLevel="0" collapsed="false">
      <c r="A1367" s="49" t="n">
        <v>13738</v>
      </c>
      <c r="B1367" s="49" t="s">
        <v>189</v>
      </c>
      <c r="C1367" s="63" t="n">
        <v>40490</v>
      </c>
      <c r="D1367" s="63" t="n">
        <v>40490</v>
      </c>
      <c r="E1367" s="49" t="n">
        <v>1</v>
      </c>
      <c r="F1367" s="54" t="n">
        <v>0</v>
      </c>
      <c r="G1367" s="54" t="n">
        <v>434.78</v>
      </c>
      <c r="H1367" s="54" t="n">
        <v>0</v>
      </c>
      <c r="I1367" s="54" t="n">
        <f aca="false">SUM(F1367:H1367)</f>
        <v>434.78</v>
      </c>
      <c r="J1367" s="49" t="n">
        <f aca="false">Calc!$C$5-D1367</f>
        <v>397</v>
      </c>
      <c r="K1367" s="49" t="n">
        <f aca="false">IF(J1367&lt;=Calc!$C$11,4,IF(J1367&lt;=Calc!$C$12,3,IF(J1367&lt;=Calc!$C$13,2,1)))</f>
        <v>1</v>
      </c>
      <c r="L1367" s="49" t="n">
        <f aca="false">1+(E1367&gt;=Calc!$C$16)+(E1367&gt;=Calc!$C$17)+(E1367&gt;=Calc!$C$18)</f>
        <v>1</v>
      </c>
      <c r="M1367" s="49" t="str">
        <f aca="false">IF(AND(K1367=4,L1367&gt;=3),"Champions",IF(AND(K1367=3,L1367&gt;=3),"Loyal",IF(K1367&gt;=3,"Recent / New",IF(L1367&gt;=3,"At Risk","Hibernating / Lost"))))</f>
        <v>Hibernating / Lost</v>
      </c>
      <c r="N1367" s="54" t="n">
        <f aca="false">IF(AND(Calc!$C$2&lt;=2009,Calc!$C$3&gt;=2009),F1367,0)+IF(AND(Calc!$C$2&lt;=2010,Calc!$C$3&gt;=2010),G1367,0)+IF(AND(Calc!$C$2&lt;=2011,Calc!$C$3&gt;=2011),H1367,0)</f>
        <v>434.78</v>
      </c>
      <c r="O1367" s="61" t="n">
        <f aca="false">IF(AND(N1367&gt;0,OR(Calc!$C$4="*",B1367=Calc!$C$4)),N1367+ROW()*0.000000001,0)</f>
        <v>434.780001367</v>
      </c>
    </row>
    <row r="1368" customFormat="false" ht="15" hidden="false" customHeight="false" outlineLevel="0" collapsed="false">
      <c r="A1368" s="49" t="n">
        <v>13739</v>
      </c>
      <c r="B1368" s="49" t="s">
        <v>189</v>
      </c>
      <c r="C1368" s="63" t="n">
        <v>40359</v>
      </c>
      <c r="D1368" s="63" t="n">
        <v>40868</v>
      </c>
      <c r="E1368" s="49" t="n">
        <v>2</v>
      </c>
      <c r="F1368" s="54" t="n">
        <v>0</v>
      </c>
      <c r="G1368" s="54" t="n">
        <v>75.3</v>
      </c>
      <c r="H1368" s="54" t="n">
        <v>216.9</v>
      </c>
      <c r="I1368" s="54" t="n">
        <f aca="false">SUM(F1368:H1368)</f>
        <v>292.2</v>
      </c>
      <c r="J1368" s="49" t="n">
        <f aca="false">Calc!$C$5-D1368</f>
        <v>19</v>
      </c>
      <c r="K1368" s="49" t="n">
        <f aca="false">IF(J1368&lt;=Calc!$C$11,4,IF(J1368&lt;=Calc!$C$12,3,IF(J1368&lt;=Calc!$C$13,2,1)))</f>
        <v>4</v>
      </c>
      <c r="L1368" s="49" t="n">
        <f aca="false">1+(E1368&gt;=Calc!$C$16)+(E1368&gt;=Calc!$C$17)+(E1368&gt;=Calc!$C$18)</f>
        <v>2</v>
      </c>
      <c r="M1368" s="49" t="str">
        <f aca="false">IF(AND(K1368=4,L1368&gt;=3),"Champions",IF(AND(K1368=3,L1368&gt;=3),"Loyal",IF(K1368&gt;=3,"Recent / New",IF(L1368&gt;=3,"At Risk","Hibernating / Lost"))))</f>
        <v>Recent / New</v>
      </c>
      <c r="N1368" s="54" t="n">
        <f aca="false">IF(AND(Calc!$C$2&lt;=2009,Calc!$C$3&gt;=2009),F1368,0)+IF(AND(Calc!$C$2&lt;=2010,Calc!$C$3&gt;=2010),G1368,0)+IF(AND(Calc!$C$2&lt;=2011,Calc!$C$3&gt;=2011),H1368,0)</f>
        <v>292.2</v>
      </c>
      <c r="O1368" s="61" t="n">
        <f aca="false">IF(AND(N1368&gt;0,OR(Calc!$C$4="*",B1368=Calc!$C$4)),N1368+ROW()*0.000000001,0)</f>
        <v>292.200001368</v>
      </c>
    </row>
    <row r="1369" customFormat="false" ht="15" hidden="false" customHeight="false" outlineLevel="0" collapsed="false">
      <c r="A1369" s="49" t="n">
        <v>13740</v>
      </c>
      <c r="B1369" s="49" t="s">
        <v>189</v>
      </c>
      <c r="C1369" s="63" t="n">
        <v>40149</v>
      </c>
      <c r="D1369" s="63" t="n">
        <v>40646</v>
      </c>
      <c r="E1369" s="49" t="n">
        <v>5</v>
      </c>
      <c r="F1369" s="54" t="n">
        <v>296.69</v>
      </c>
      <c r="G1369" s="54" t="n">
        <v>935.33</v>
      </c>
      <c r="H1369" s="54" t="n">
        <v>350.75</v>
      </c>
      <c r="I1369" s="54" t="n">
        <f aca="false">SUM(F1369:H1369)</f>
        <v>1582.77</v>
      </c>
      <c r="J1369" s="49" t="n">
        <f aca="false">Calc!$C$5-D1369</f>
        <v>241</v>
      </c>
      <c r="K1369" s="49" t="n">
        <f aca="false">IF(J1369&lt;=Calc!$C$11,4,IF(J1369&lt;=Calc!$C$12,3,IF(J1369&lt;=Calc!$C$13,2,1)))</f>
        <v>2</v>
      </c>
      <c r="L1369" s="49" t="n">
        <f aca="false">1+(E1369&gt;=Calc!$C$16)+(E1369&gt;=Calc!$C$17)+(E1369&gt;=Calc!$C$18)</f>
        <v>3</v>
      </c>
      <c r="M1369" s="49" t="str">
        <f aca="false">IF(AND(K1369=4,L1369&gt;=3),"Champions",IF(AND(K1369=3,L1369&gt;=3),"Loyal",IF(K1369&gt;=3,"Recent / New",IF(L1369&gt;=3,"At Risk","Hibernating / Lost"))))</f>
        <v>At Risk</v>
      </c>
      <c r="N1369" s="54" t="n">
        <f aca="false">IF(AND(Calc!$C$2&lt;=2009,Calc!$C$3&gt;=2009),F1369,0)+IF(AND(Calc!$C$2&lt;=2010,Calc!$C$3&gt;=2010),G1369,0)+IF(AND(Calc!$C$2&lt;=2011,Calc!$C$3&gt;=2011),H1369,0)</f>
        <v>1582.77</v>
      </c>
      <c r="O1369" s="61" t="n">
        <f aca="false">IF(AND(N1369&gt;0,OR(Calc!$C$4="*",B1369=Calc!$C$4)),N1369+ROW()*0.000000001,0)</f>
        <v>1582.770001369</v>
      </c>
    </row>
    <row r="1370" customFormat="false" ht="15" hidden="false" customHeight="false" outlineLevel="0" collapsed="false">
      <c r="A1370" s="49" t="n">
        <v>13741</v>
      </c>
      <c r="B1370" s="49" t="s">
        <v>189</v>
      </c>
      <c r="C1370" s="63" t="n">
        <v>40669</v>
      </c>
      <c r="D1370" s="63" t="n">
        <v>40815</v>
      </c>
      <c r="E1370" s="49" t="n">
        <v>3</v>
      </c>
      <c r="F1370" s="54" t="n">
        <v>0</v>
      </c>
      <c r="G1370" s="54" t="n">
        <v>0</v>
      </c>
      <c r="H1370" s="54" t="n">
        <v>666.33</v>
      </c>
      <c r="I1370" s="54" t="n">
        <f aca="false">SUM(F1370:H1370)</f>
        <v>666.33</v>
      </c>
      <c r="J1370" s="49" t="n">
        <f aca="false">Calc!$C$5-D1370</f>
        <v>72</v>
      </c>
      <c r="K1370" s="49" t="n">
        <f aca="false">IF(J1370&lt;=Calc!$C$11,4,IF(J1370&lt;=Calc!$C$12,3,IF(J1370&lt;=Calc!$C$13,2,1)))</f>
        <v>3</v>
      </c>
      <c r="L1370" s="49" t="n">
        <f aca="false">1+(E1370&gt;=Calc!$C$16)+(E1370&gt;=Calc!$C$17)+(E1370&gt;=Calc!$C$18)</f>
        <v>2</v>
      </c>
      <c r="M1370" s="49" t="str">
        <f aca="false">IF(AND(K1370=4,L1370&gt;=3),"Champions",IF(AND(K1370=3,L1370&gt;=3),"Loyal",IF(K1370&gt;=3,"Recent / New",IF(L1370&gt;=3,"At Risk","Hibernating / Lost"))))</f>
        <v>Recent / New</v>
      </c>
      <c r="N1370" s="54" t="n">
        <f aca="false">IF(AND(Calc!$C$2&lt;=2009,Calc!$C$3&gt;=2009),F1370,0)+IF(AND(Calc!$C$2&lt;=2010,Calc!$C$3&gt;=2010),G1370,0)+IF(AND(Calc!$C$2&lt;=2011,Calc!$C$3&gt;=2011),H1370,0)</f>
        <v>666.33</v>
      </c>
      <c r="O1370" s="61" t="n">
        <f aca="false">IF(AND(N1370&gt;0,OR(Calc!$C$4="*",B1370=Calc!$C$4)),N1370+ROW()*0.000000001,0)</f>
        <v>666.33000137</v>
      </c>
    </row>
    <row r="1371" customFormat="false" ht="15" hidden="false" customHeight="false" outlineLevel="0" collapsed="false">
      <c r="A1371" s="49" t="n">
        <v>13742</v>
      </c>
      <c r="B1371" s="49" t="s">
        <v>189</v>
      </c>
      <c r="C1371" s="63" t="n">
        <v>40566</v>
      </c>
      <c r="D1371" s="63" t="n">
        <v>40870</v>
      </c>
      <c r="E1371" s="49" t="n">
        <v>12</v>
      </c>
      <c r="F1371" s="54" t="n">
        <v>0</v>
      </c>
      <c r="G1371" s="54" t="n">
        <v>0</v>
      </c>
      <c r="H1371" s="54" t="n">
        <v>3079.27</v>
      </c>
      <c r="I1371" s="54" t="n">
        <f aca="false">SUM(F1371:H1371)</f>
        <v>3079.27</v>
      </c>
      <c r="J1371" s="49" t="n">
        <f aca="false">Calc!$C$5-D1371</f>
        <v>17</v>
      </c>
      <c r="K1371" s="49" t="n">
        <f aca="false">IF(J1371&lt;=Calc!$C$11,4,IF(J1371&lt;=Calc!$C$12,3,IF(J1371&lt;=Calc!$C$13,2,1)))</f>
        <v>4</v>
      </c>
      <c r="L1371" s="49" t="n">
        <f aca="false">1+(E1371&gt;=Calc!$C$16)+(E1371&gt;=Calc!$C$17)+(E1371&gt;=Calc!$C$18)</f>
        <v>4</v>
      </c>
      <c r="M1371" s="49" t="str">
        <f aca="false">IF(AND(K1371=4,L1371&gt;=3),"Champions",IF(AND(K1371=3,L1371&gt;=3),"Loyal",IF(K1371&gt;=3,"Recent / New",IF(L1371&gt;=3,"At Risk","Hibernating / Lost"))))</f>
        <v>Champions</v>
      </c>
      <c r="N1371" s="54" t="n">
        <f aca="false">IF(AND(Calc!$C$2&lt;=2009,Calc!$C$3&gt;=2009),F1371,0)+IF(AND(Calc!$C$2&lt;=2010,Calc!$C$3&gt;=2010),G1371,0)+IF(AND(Calc!$C$2&lt;=2011,Calc!$C$3&gt;=2011),H1371,0)</f>
        <v>3079.27</v>
      </c>
      <c r="O1371" s="61" t="n">
        <f aca="false">IF(AND(N1371&gt;0,OR(Calc!$C$4="*",B1371=Calc!$C$4)),N1371+ROW()*0.000000001,0)</f>
        <v>3079.270001371</v>
      </c>
    </row>
    <row r="1372" customFormat="false" ht="15" hidden="false" customHeight="false" outlineLevel="0" collapsed="false">
      <c r="A1372" s="49" t="n">
        <v>13743</v>
      </c>
      <c r="B1372" s="49" t="s">
        <v>189</v>
      </c>
      <c r="C1372" s="63" t="n">
        <v>40627</v>
      </c>
      <c r="D1372" s="63" t="n">
        <v>40884</v>
      </c>
      <c r="E1372" s="49" t="n">
        <v>7</v>
      </c>
      <c r="F1372" s="54" t="n">
        <v>0</v>
      </c>
      <c r="G1372" s="54" t="n">
        <v>0</v>
      </c>
      <c r="H1372" s="54" t="n">
        <v>1340.15</v>
      </c>
      <c r="I1372" s="54" t="n">
        <f aca="false">SUM(F1372:H1372)</f>
        <v>1340.15</v>
      </c>
      <c r="J1372" s="49" t="n">
        <f aca="false">Calc!$C$5-D1372</f>
        <v>3</v>
      </c>
      <c r="K1372" s="49" t="n">
        <f aca="false">IF(J1372&lt;=Calc!$C$11,4,IF(J1372&lt;=Calc!$C$12,3,IF(J1372&lt;=Calc!$C$13,2,1)))</f>
        <v>4</v>
      </c>
      <c r="L1372" s="49" t="n">
        <f aca="false">1+(E1372&gt;=Calc!$C$16)+(E1372&gt;=Calc!$C$17)+(E1372&gt;=Calc!$C$18)</f>
        <v>3</v>
      </c>
      <c r="M1372" s="49" t="str">
        <f aca="false">IF(AND(K1372=4,L1372&gt;=3),"Champions",IF(AND(K1372=3,L1372&gt;=3),"Loyal",IF(K1372&gt;=3,"Recent / New",IF(L1372&gt;=3,"At Risk","Hibernating / Lost"))))</f>
        <v>Champions</v>
      </c>
      <c r="N1372" s="54" t="n">
        <f aca="false">IF(AND(Calc!$C$2&lt;=2009,Calc!$C$3&gt;=2009),F1372,0)+IF(AND(Calc!$C$2&lt;=2010,Calc!$C$3&gt;=2010),G1372,0)+IF(AND(Calc!$C$2&lt;=2011,Calc!$C$3&gt;=2011),H1372,0)</f>
        <v>1340.15</v>
      </c>
      <c r="O1372" s="61" t="n">
        <f aca="false">IF(AND(N1372&gt;0,OR(Calc!$C$4="*",B1372=Calc!$C$4)),N1372+ROW()*0.000000001,0)</f>
        <v>1340.150001372</v>
      </c>
    </row>
    <row r="1373" customFormat="false" ht="15" hidden="false" customHeight="false" outlineLevel="0" collapsed="false">
      <c r="A1373" s="49" t="n">
        <v>13744</v>
      </c>
      <c r="B1373" s="49" t="s">
        <v>189</v>
      </c>
      <c r="C1373" s="63" t="n">
        <v>40594</v>
      </c>
      <c r="D1373" s="63" t="n">
        <v>40791</v>
      </c>
      <c r="E1373" s="49" t="n">
        <v>2</v>
      </c>
      <c r="F1373" s="54" t="n">
        <v>0</v>
      </c>
      <c r="G1373" s="54" t="n">
        <v>0</v>
      </c>
      <c r="H1373" s="54" t="n">
        <v>1080.52</v>
      </c>
      <c r="I1373" s="54" t="n">
        <f aca="false">SUM(F1373:H1373)</f>
        <v>1080.52</v>
      </c>
      <c r="J1373" s="49" t="n">
        <f aca="false">Calc!$C$5-D1373</f>
        <v>96</v>
      </c>
      <c r="K1373" s="49" t="n">
        <f aca="false">IF(J1373&lt;=Calc!$C$11,4,IF(J1373&lt;=Calc!$C$12,3,IF(J1373&lt;=Calc!$C$13,2,1)))</f>
        <v>3</v>
      </c>
      <c r="L1373" s="49" t="n">
        <f aca="false">1+(E1373&gt;=Calc!$C$16)+(E1373&gt;=Calc!$C$17)+(E1373&gt;=Calc!$C$18)</f>
        <v>2</v>
      </c>
      <c r="M1373" s="49" t="str">
        <f aca="false">IF(AND(K1373=4,L1373&gt;=3),"Champions",IF(AND(K1373=3,L1373&gt;=3),"Loyal",IF(K1373&gt;=3,"Recent / New",IF(L1373&gt;=3,"At Risk","Hibernating / Lost"))))</f>
        <v>Recent / New</v>
      </c>
      <c r="N1373" s="54" t="n">
        <f aca="false">IF(AND(Calc!$C$2&lt;=2009,Calc!$C$3&gt;=2009),F1373,0)+IF(AND(Calc!$C$2&lt;=2010,Calc!$C$3&gt;=2010),G1373,0)+IF(AND(Calc!$C$2&lt;=2011,Calc!$C$3&gt;=2011),H1373,0)</f>
        <v>1080.52</v>
      </c>
      <c r="O1373" s="61" t="n">
        <f aca="false">IF(AND(N1373&gt;0,OR(Calc!$C$4="*",B1373=Calc!$C$4)),N1373+ROW()*0.000000001,0)</f>
        <v>1080.520001373</v>
      </c>
    </row>
    <row r="1374" customFormat="false" ht="15" hidden="false" customHeight="false" outlineLevel="0" collapsed="false">
      <c r="A1374" s="49" t="n">
        <v>13745</v>
      </c>
      <c r="B1374" s="49" t="s">
        <v>189</v>
      </c>
      <c r="C1374" s="63" t="n">
        <v>40340</v>
      </c>
      <c r="D1374" s="63" t="n">
        <v>40724</v>
      </c>
      <c r="E1374" s="49" t="n">
        <v>2</v>
      </c>
      <c r="F1374" s="54" t="n">
        <v>0</v>
      </c>
      <c r="G1374" s="54" t="n">
        <v>469.73</v>
      </c>
      <c r="H1374" s="54" t="n">
        <v>291.54</v>
      </c>
      <c r="I1374" s="54" t="n">
        <f aca="false">SUM(F1374:H1374)</f>
        <v>761.27</v>
      </c>
      <c r="J1374" s="49" t="n">
        <f aca="false">Calc!$C$5-D1374</f>
        <v>163</v>
      </c>
      <c r="K1374" s="49" t="n">
        <f aca="false">IF(J1374&lt;=Calc!$C$11,4,IF(J1374&lt;=Calc!$C$12,3,IF(J1374&lt;=Calc!$C$13,2,1)))</f>
        <v>2</v>
      </c>
      <c r="L1374" s="49" t="n">
        <f aca="false">1+(E1374&gt;=Calc!$C$16)+(E1374&gt;=Calc!$C$17)+(E1374&gt;=Calc!$C$18)</f>
        <v>2</v>
      </c>
      <c r="M1374" s="49" t="str">
        <f aca="false">IF(AND(K1374=4,L1374&gt;=3),"Champions",IF(AND(K1374=3,L1374&gt;=3),"Loyal",IF(K1374&gt;=3,"Recent / New",IF(L1374&gt;=3,"At Risk","Hibernating / Lost"))))</f>
        <v>Hibernating / Lost</v>
      </c>
      <c r="N1374" s="54" t="n">
        <f aca="false">IF(AND(Calc!$C$2&lt;=2009,Calc!$C$3&gt;=2009),F1374,0)+IF(AND(Calc!$C$2&lt;=2010,Calc!$C$3&gt;=2010),G1374,0)+IF(AND(Calc!$C$2&lt;=2011,Calc!$C$3&gt;=2011),H1374,0)</f>
        <v>761.27</v>
      </c>
      <c r="O1374" s="61" t="n">
        <f aca="false">IF(AND(N1374&gt;0,OR(Calc!$C$4="*",B1374=Calc!$C$4)),N1374+ROW()*0.000000001,0)</f>
        <v>761.270001374</v>
      </c>
    </row>
    <row r="1375" customFormat="false" ht="15" hidden="false" customHeight="false" outlineLevel="0" collapsed="false">
      <c r="A1375" s="49" t="n">
        <v>13746</v>
      </c>
      <c r="B1375" s="49" t="s">
        <v>189</v>
      </c>
      <c r="C1375" s="63" t="n">
        <v>40473</v>
      </c>
      <c r="D1375" s="63" t="n">
        <v>40473</v>
      </c>
      <c r="E1375" s="49" t="n">
        <v>1</v>
      </c>
      <c r="F1375" s="54" t="n">
        <v>0</v>
      </c>
      <c r="G1375" s="54" t="n">
        <v>176.69</v>
      </c>
      <c r="H1375" s="54" t="n">
        <v>0</v>
      </c>
      <c r="I1375" s="54" t="n">
        <f aca="false">SUM(F1375:H1375)</f>
        <v>176.69</v>
      </c>
      <c r="J1375" s="49" t="n">
        <f aca="false">Calc!$C$5-D1375</f>
        <v>414</v>
      </c>
      <c r="K1375" s="49" t="n">
        <f aca="false">IF(J1375&lt;=Calc!$C$11,4,IF(J1375&lt;=Calc!$C$12,3,IF(J1375&lt;=Calc!$C$13,2,1)))</f>
        <v>1</v>
      </c>
      <c r="L1375" s="49" t="n">
        <f aca="false">1+(E1375&gt;=Calc!$C$16)+(E1375&gt;=Calc!$C$17)+(E1375&gt;=Calc!$C$18)</f>
        <v>1</v>
      </c>
      <c r="M1375" s="49" t="str">
        <f aca="false">IF(AND(K1375=4,L1375&gt;=3),"Champions",IF(AND(K1375=3,L1375&gt;=3),"Loyal",IF(K1375&gt;=3,"Recent / New",IF(L1375&gt;=3,"At Risk","Hibernating / Lost"))))</f>
        <v>Hibernating / Lost</v>
      </c>
      <c r="N1375" s="54" t="n">
        <f aca="false">IF(AND(Calc!$C$2&lt;=2009,Calc!$C$3&gt;=2009),F1375,0)+IF(AND(Calc!$C$2&lt;=2010,Calc!$C$3&gt;=2010),G1375,0)+IF(AND(Calc!$C$2&lt;=2011,Calc!$C$3&gt;=2011),H1375,0)</f>
        <v>176.69</v>
      </c>
      <c r="O1375" s="61" t="n">
        <f aca="false">IF(AND(N1375&gt;0,OR(Calc!$C$4="*",B1375=Calc!$C$4)),N1375+ROW()*0.000000001,0)</f>
        <v>176.690001375</v>
      </c>
    </row>
    <row r="1376" customFormat="false" ht="15" hidden="false" customHeight="false" outlineLevel="0" collapsed="false">
      <c r="A1376" s="49" t="n">
        <v>13747</v>
      </c>
      <c r="B1376" s="49" t="s">
        <v>189</v>
      </c>
      <c r="C1376" s="63" t="n">
        <v>40462</v>
      </c>
      <c r="D1376" s="63" t="n">
        <v>40513</v>
      </c>
      <c r="E1376" s="49" t="n">
        <v>2</v>
      </c>
      <c r="F1376" s="54" t="n">
        <v>0</v>
      </c>
      <c r="G1376" s="54" t="n">
        <v>169.8</v>
      </c>
      <c r="H1376" s="54" t="n">
        <v>0</v>
      </c>
      <c r="I1376" s="54" t="n">
        <f aca="false">SUM(F1376:H1376)</f>
        <v>169.8</v>
      </c>
      <c r="J1376" s="49" t="n">
        <f aca="false">Calc!$C$5-D1376</f>
        <v>374</v>
      </c>
      <c r="K1376" s="49" t="n">
        <f aca="false">IF(J1376&lt;=Calc!$C$11,4,IF(J1376&lt;=Calc!$C$12,3,IF(J1376&lt;=Calc!$C$13,2,1)))</f>
        <v>2</v>
      </c>
      <c r="L1376" s="49" t="n">
        <f aca="false">1+(E1376&gt;=Calc!$C$16)+(E1376&gt;=Calc!$C$17)+(E1376&gt;=Calc!$C$18)</f>
        <v>2</v>
      </c>
      <c r="M1376" s="49" t="str">
        <f aca="false">IF(AND(K1376=4,L1376&gt;=3),"Champions",IF(AND(K1376=3,L1376&gt;=3),"Loyal",IF(K1376&gt;=3,"Recent / New",IF(L1376&gt;=3,"At Risk","Hibernating / Lost"))))</f>
        <v>Hibernating / Lost</v>
      </c>
      <c r="N1376" s="54" t="n">
        <f aca="false">IF(AND(Calc!$C$2&lt;=2009,Calc!$C$3&gt;=2009),F1376,0)+IF(AND(Calc!$C$2&lt;=2010,Calc!$C$3&gt;=2010),G1376,0)+IF(AND(Calc!$C$2&lt;=2011,Calc!$C$3&gt;=2011),H1376,0)</f>
        <v>169.8</v>
      </c>
      <c r="O1376" s="61" t="n">
        <f aca="false">IF(AND(N1376&gt;0,OR(Calc!$C$4="*",B1376=Calc!$C$4)),N1376+ROW()*0.000000001,0)</f>
        <v>169.800001376</v>
      </c>
    </row>
    <row r="1377" customFormat="false" ht="15" hidden="false" customHeight="false" outlineLevel="0" collapsed="false">
      <c r="A1377" s="49" t="n">
        <v>13748</v>
      </c>
      <c r="B1377" s="49" t="s">
        <v>189</v>
      </c>
      <c r="C1377" s="63" t="n">
        <v>40148</v>
      </c>
      <c r="D1377" s="63" t="n">
        <v>40791</v>
      </c>
      <c r="E1377" s="49" t="n">
        <v>9</v>
      </c>
      <c r="F1377" s="54" t="n">
        <v>173.1</v>
      </c>
      <c r="G1377" s="54" t="n">
        <v>1147</v>
      </c>
      <c r="H1377" s="54" t="n">
        <v>744.25</v>
      </c>
      <c r="I1377" s="54" t="n">
        <f aca="false">SUM(F1377:H1377)</f>
        <v>2064.35</v>
      </c>
      <c r="J1377" s="49" t="n">
        <f aca="false">Calc!$C$5-D1377</f>
        <v>96</v>
      </c>
      <c r="K1377" s="49" t="n">
        <f aca="false">IF(J1377&lt;=Calc!$C$11,4,IF(J1377&lt;=Calc!$C$12,3,IF(J1377&lt;=Calc!$C$13,2,1)))</f>
        <v>3</v>
      </c>
      <c r="L1377" s="49" t="n">
        <f aca="false">1+(E1377&gt;=Calc!$C$16)+(E1377&gt;=Calc!$C$17)+(E1377&gt;=Calc!$C$18)</f>
        <v>4</v>
      </c>
      <c r="M1377" s="49" t="str">
        <f aca="false">IF(AND(K1377=4,L1377&gt;=3),"Champions",IF(AND(K1377=3,L1377&gt;=3),"Loyal",IF(K1377&gt;=3,"Recent / New",IF(L1377&gt;=3,"At Risk","Hibernating / Lost"))))</f>
        <v>Loyal</v>
      </c>
      <c r="N1377" s="54" t="n">
        <f aca="false">IF(AND(Calc!$C$2&lt;=2009,Calc!$C$3&gt;=2009),F1377,0)+IF(AND(Calc!$C$2&lt;=2010,Calc!$C$3&gt;=2010),G1377,0)+IF(AND(Calc!$C$2&lt;=2011,Calc!$C$3&gt;=2011),H1377,0)</f>
        <v>2064.35</v>
      </c>
      <c r="O1377" s="61" t="n">
        <f aca="false">IF(AND(N1377&gt;0,OR(Calc!$C$4="*",B1377=Calc!$C$4)),N1377+ROW()*0.000000001,0)</f>
        <v>2064.350001377</v>
      </c>
    </row>
    <row r="1378" customFormat="false" ht="15" hidden="false" customHeight="false" outlineLevel="0" collapsed="false">
      <c r="A1378" s="49" t="n">
        <v>13750</v>
      </c>
      <c r="B1378" s="49" t="s">
        <v>189</v>
      </c>
      <c r="C1378" s="63" t="n">
        <v>40269</v>
      </c>
      <c r="D1378" s="63" t="n">
        <v>40833</v>
      </c>
      <c r="E1378" s="49" t="n">
        <v>11</v>
      </c>
      <c r="F1378" s="54" t="n">
        <v>0</v>
      </c>
      <c r="G1378" s="54" t="n">
        <v>1916.34</v>
      </c>
      <c r="H1378" s="54" t="n">
        <v>1647.26</v>
      </c>
      <c r="I1378" s="54" t="n">
        <f aca="false">SUM(F1378:H1378)</f>
        <v>3563.6</v>
      </c>
      <c r="J1378" s="49" t="n">
        <f aca="false">Calc!$C$5-D1378</f>
        <v>54</v>
      </c>
      <c r="K1378" s="49" t="n">
        <f aca="false">IF(J1378&lt;=Calc!$C$11,4,IF(J1378&lt;=Calc!$C$12,3,IF(J1378&lt;=Calc!$C$13,2,1)))</f>
        <v>3</v>
      </c>
      <c r="L1378" s="49" t="n">
        <f aca="false">1+(E1378&gt;=Calc!$C$16)+(E1378&gt;=Calc!$C$17)+(E1378&gt;=Calc!$C$18)</f>
        <v>4</v>
      </c>
      <c r="M1378" s="49" t="str">
        <f aca="false">IF(AND(K1378=4,L1378&gt;=3),"Champions",IF(AND(K1378=3,L1378&gt;=3),"Loyal",IF(K1378&gt;=3,"Recent / New",IF(L1378&gt;=3,"At Risk","Hibernating / Lost"))))</f>
        <v>Loyal</v>
      </c>
      <c r="N1378" s="54" t="n">
        <f aca="false">IF(AND(Calc!$C$2&lt;=2009,Calc!$C$3&gt;=2009),F1378,0)+IF(AND(Calc!$C$2&lt;=2010,Calc!$C$3&gt;=2010),G1378,0)+IF(AND(Calc!$C$2&lt;=2011,Calc!$C$3&gt;=2011),H1378,0)</f>
        <v>3563.6</v>
      </c>
      <c r="O1378" s="61" t="n">
        <f aca="false">IF(AND(N1378&gt;0,OR(Calc!$C$4="*",B1378=Calc!$C$4)),N1378+ROW()*0.000000001,0)</f>
        <v>3563.600001378</v>
      </c>
    </row>
    <row r="1379" customFormat="false" ht="15" hidden="false" customHeight="false" outlineLevel="0" collapsed="false">
      <c r="A1379" s="49" t="n">
        <v>13751</v>
      </c>
      <c r="B1379" s="49" t="s">
        <v>189</v>
      </c>
      <c r="C1379" s="63" t="n">
        <v>40598</v>
      </c>
      <c r="D1379" s="63" t="n">
        <v>40598</v>
      </c>
      <c r="E1379" s="49" t="n">
        <v>1</v>
      </c>
      <c r="F1379" s="54" t="n">
        <v>0</v>
      </c>
      <c r="G1379" s="54" t="n">
        <v>0</v>
      </c>
      <c r="H1379" s="54" t="n">
        <v>296.25</v>
      </c>
      <c r="I1379" s="54" t="n">
        <f aca="false">SUM(F1379:H1379)</f>
        <v>296.25</v>
      </c>
      <c r="J1379" s="49" t="n">
        <f aca="false">Calc!$C$5-D1379</f>
        <v>289</v>
      </c>
      <c r="K1379" s="49" t="n">
        <f aca="false">IF(J1379&lt;=Calc!$C$11,4,IF(J1379&lt;=Calc!$C$12,3,IF(J1379&lt;=Calc!$C$13,2,1)))</f>
        <v>2</v>
      </c>
      <c r="L1379" s="49" t="n">
        <f aca="false">1+(E1379&gt;=Calc!$C$16)+(E1379&gt;=Calc!$C$17)+(E1379&gt;=Calc!$C$18)</f>
        <v>1</v>
      </c>
      <c r="M1379" s="49" t="str">
        <f aca="false">IF(AND(K1379=4,L1379&gt;=3),"Champions",IF(AND(K1379=3,L1379&gt;=3),"Loyal",IF(K1379&gt;=3,"Recent / New",IF(L1379&gt;=3,"At Risk","Hibernating / Lost"))))</f>
        <v>Hibernating / Lost</v>
      </c>
      <c r="N1379" s="54" t="n">
        <f aca="false">IF(AND(Calc!$C$2&lt;=2009,Calc!$C$3&gt;=2009),F1379,0)+IF(AND(Calc!$C$2&lt;=2010,Calc!$C$3&gt;=2010),G1379,0)+IF(AND(Calc!$C$2&lt;=2011,Calc!$C$3&gt;=2011),H1379,0)</f>
        <v>296.25</v>
      </c>
      <c r="O1379" s="61" t="n">
        <f aca="false">IF(AND(N1379&gt;0,OR(Calc!$C$4="*",B1379=Calc!$C$4)),N1379+ROW()*0.000000001,0)</f>
        <v>296.250001379</v>
      </c>
    </row>
    <row r="1380" customFormat="false" ht="15" hidden="false" customHeight="false" outlineLevel="0" collapsed="false">
      <c r="A1380" s="49" t="n">
        <v>13752</v>
      </c>
      <c r="B1380" s="49" t="s">
        <v>189</v>
      </c>
      <c r="C1380" s="63" t="n">
        <v>40359</v>
      </c>
      <c r="D1380" s="63" t="n">
        <v>40762</v>
      </c>
      <c r="E1380" s="49" t="n">
        <v>7</v>
      </c>
      <c r="F1380" s="54" t="n">
        <v>0</v>
      </c>
      <c r="G1380" s="54" t="n">
        <v>404.45</v>
      </c>
      <c r="H1380" s="54" t="n">
        <v>1175.38</v>
      </c>
      <c r="I1380" s="54" t="n">
        <f aca="false">SUM(F1380:H1380)</f>
        <v>1579.83</v>
      </c>
      <c r="J1380" s="49" t="n">
        <f aca="false">Calc!$C$5-D1380</f>
        <v>125</v>
      </c>
      <c r="K1380" s="49" t="n">
        <f aca="false">IF(J1380&lt;=Calc!$C$11,4,IF(J1380&lt;=Calc!$C$12,3,IF(J1380&lt;=Calc!$C$13,2,1)))</f>
        <v>2</v>
      </c>
      <c r="L1380" s="49" t="n">
        <f aca="false">1+(E1380&gt;=Calc!$C$16)+(E1380&gt;=Calc!$C$17)+(E1380&gt;=Calc!$C$18)</f>
        <v>3</v>
      </c>
      <c r="M1380" s="49" t="str">
        <f aca="false">IF(AND(K1380=4,L1380&gt;=3),"Champions",IF(AND(K1380=3,L1380&gt;=3),"Loyal",IF(K1380&gt;=3,"Recent / New",IF(L1380&gt;=3,"At Risk","Hibernating / Lost"))))</f>
        <v>At Risk</v>
      </c>
      <c r="N1380" s="54" t="n">
        <f aca="false">IF(AND(Calc!$C$2&lt;=2009,Calc!$C$3&gt;=2009),F1380,0)+IF(AND(Calc!$C$2&lt;=2010,Calc!$C$3&gt;=2010),G1380,0)+IF(AND(Calc!$C$2&lt;=2011,Calc!$C$3&gt;=2011),H1380,0)</f>
        <v>1579.83</v>
      </c>
      <c r="O1380" s="61" t="n">
        <f aca="false">IF(AND(N1380&gt;0,OR(Calc!$C$4="*",B1380=Calc!$C$4)),N1380+ROW()*0.000000001,0)</f>
        <v>1579.83000138</v>
      </c>
    </row>
    <row r="1381" customFormat="false" ht="15" hidden="false" customHeight="false" outlineLevel="0" collapsed="false">
      <c r="A1381" s="49" t="n">
        <v>13753</v>
      </c>
      <c r="B1381" s="49" t="s">
        <v>189</v>
      </c>
      <c r="C1381" s="63" t="n">
        <v>40150</v>
      </c>
      <c r="D1381" s="63" t="n">
        <v>40599</v>
      </c>
      <c r="E1381" s="49" t="n">
        <v>4</v>
      </c>
      <c r="F1381" s="54" t="n">
        <v>642.2</v>
      </c>
      <c r="G1381" s="54" t="n">
        <v>711.11</v>
      </c>
      <c r="H1381" s="54" t="n">
        <v>741.26</v>
      </c>
      <c r="I1381" s="54" t="n">
        <f aca="false">SUM(F1381:H1381)</f>
        <v>2094.57</v>
      </c>
      <c r="J1381" s="49" t="n">
        <f aca="false">Calc!$C$5-D1381</f>
        <v>288</v>
      </c>
      <c r="K1381" s="49" t="n">
        <f aca="false">IF(J1381&lt;=Calc!$C$11,4,IF(J1381&lt;=Calc!$C$12,3,IF(J1381&lt;=Calc!$C$13,2,1)))</f>
        <v>2</v>
      </c>
      <c r="L1381" s="49" t="n">
        <f aca="false">1+(E1381&gt;=Calc!$C$16)+(E1381&gt;=Calc!$C$17)+(E1381&gt;=Calc!$C$18)</f>
        <v>3</v>
      </c>
      <c r="M1381" s="49" t="str">
        <f aca="false">IF(AND(K1381=4,L1381&gt;=3),"Champions",IF(AND(K1381=3,L1381&gt;=3),"Loyal",IF(K1381&gt;=3,"Recent / New",IF(L1381&gt;=3,"At Risk","Hibernating / Lost"))))</f>
        <v>At Risk</v>
      </c>
      <c r="N1381" s="54" t="n">
        <f aca="false">IF(AND(Calc!$C$2&lt;=2009,Calc!$C$3&gt;=2009),F1381,0)+IF(AND(Calc!$C$2&lt;=2010,Calc!$C$3&gt;=2010),G1381,0)+IF(AND(Calc!$C$2&lt;=2011,Calc!$C$3&gt;=2011),H1381,0)</f>
        <v>2094.57</v>
      </c>
      <c r="O1381" s="61" t="n">
        <f aca="false">IF(AND(N1381&gt;0,OR(Calc!$C$4="*",B1381=Calc!$C$4)),N1381+ROW()*0.000000001,0)</f>
        <v>2094.570001381</v>
      </c>
    </row>
    <row r="1382" customFormat="false" ht="15" hidden="false" customHeight="false" outlineLevel="0" collapsed="false">
      <c r="A1382" s="49" t="n">
        <v>13754</v>
      </c>
      <c r="B1382" s="49" t="s">
        <v>189</v>
      </c>
      <c r="C1382" s="63" t="n">
        <v>40449</v>
      </c>
      <c r="D1382" s="63" t="n">
        <v>40735</v>
      </c>
      <c r="E1382" s="49" t="n">
        <v>3</v>
      </c>
      <c r="F1382" s="54" t="n">
        <v>0</v>
      </c>
      <c r="G1382" s="54" t="n">
        <v>164.45</v>
      </c>
      <c r="H1382" s="54" t="n">
        <v>282.6</v>
      </c>
      <c r="I1382" s="54" t="n">
        <f aca="false">SUM(F1382:H1382)</f>
        <v>447.05</v>
      </c>
      <c r="J1382" s="49" t="n">
        <f aca="false">Calc!$C$5-D1382</f>
        <v>152</v>
      </c>
      <c r="K1382" s="49" t="n">
        <f aca="false">IF(J1382&lt;=Calc!$C$11,4,IF(J1382&lt;=Calc!$C$12,3,IF(J1382&lt;=Calc!$C$13,2,1)))</f>
        <v>2</v>
      </c>
      <c r="L1382" s="49" t="n">
        <f aca="false">1+(E1382&gt;=Calc!$C$16)+(E1382&gt;=Calc!$C$17)+(E1382&gt;=Calc!$C$18)</f>
        <v>2</v>
      </c>
      <c r="M1382" s="49" t="str">
        <f aca="false">IF(AND(K1382=4,L1382&gt;=3),"Champions",IF(AND(K1382=3,L1382&gt;=3),"Loyal",IF(K1382&gt;=3,"Recent / New",IF(L1382&gt;=3,"At Risk","Hibernating / Lost"))))</f>
        <v>Hibernating / Lost</v>
      </c>
      <c r="N1382" s="54" t="n">
        <f aca="false">IF(AND(Calc!$C$2&lt;=2009,Calc!$C$3&gt;=2009),F1382,0)+IF(AND(Calc!$C$2&lt;=2010,Calc!$C$3&gt;=2010),G1382,0)+IF(AND(Calc!$C$2&lt;=2011,Calc!$C$3&gt;=2011),H1382,0)</f>
        <v>447.05</v>
      </c>
      <c r="O1382" s="61" t="n">
        <f aca="false">IF(AND(N1382&gt;0,OR(Calc!$C$4="*",B1382=Calc!$C$4)),N1382+ROW()*0.000000001,0)</f>
        <v>447.050001382</v>
      </c>
    </row>
    <row r="1383" customFormat="false" ht="15" hidden="false" customHeight="false" outlineLevel="0" collapsed="false">
      <c r="A1383" s="49" t="n">
        <v>13755</v>
      </c>
      <c r="B1383" s="49" t="s">
        <v>189</v>
      </c>
      <c r="C1383" s="63" t="n">
        <v>40823</v>
      </c>
      <c r="D1383" s="63" t="n">
        <v>40883</v>
      </c>
      <c r="E1383" s="49" t="n">
        <v>9</v>
      </c>
      <c r="F1383" s="54" t="n">
        <v>0</v>
      </c>
      <c r="G1383" s="54" t="n">
        <v>0</v>
      </c>
      <c r="H1383" s="54" t="n">
        <v>2101.39</v>
      </c>
      <c r="I1383" s="54" t="n">
        <f aca="false">SUM(F1383:H1383)</f>
        <v>2101.39</v>
      </c>
      <c r="J1383" s="49" t="n">
        <f aca="false">Calc!$C$5-D1383</f>
        <v>4</v>
      </c>
      <c r="K1383" s="49" t="n">
        <f aca="false">IF(J1383&lt;=Calc!$C$11,4,IF(J1383&lt;=Calc!$C$12,3,IF(J1383&lt;=Calc!$C$13,2,1)))</f>
        <v>4</v>
      </c>
      <c r="L1383" s="49" t="n">
        <f aca="false">1+(E1383&gt;=Calc!$C$16)+(E1383&gt;=Calc!$C$17)+(E1383&gt;=Calc!$C$18)</f>
        <v>4</v>
      </c>
      <c r="M1383" s="49" t="str">
        <f aca="false">IF(AND(K1383=4,L1383&gt;=3),"Champions",IF(AND(K1383=3,L1383&gt;=3),"Loyal",IF(K1383&gt;=3,"Recent / New",IF(L1383&gt;=3,"At Risk","Hibernating / Lost"))))</f>
        <v>Champions</v>
      </c>
      <c r="N1383" s="54" t="n">
        <f aca="false">IF(AND(Calc!$C$2&lt;=2009,Calc!$C$3&gt;=2009),F1383,0)+IF(AND(Calc!$C$2&lt;=2010,Calc!$C$3&gt;=2010),G1383,0)+IF(AND(Calc!$C$2&lt;=2011,Calc!$C$3&gt;=2011),H1383,0)</f>
        <v>2101.39</v>
      </c>
      <c r="O1383" s="61" t="n">
        <f aca="false">IF(AND(N1383&gt;0,OR(Calc!$C$4="*",B1383=Calc!$C$4)),N1383+ROW()*0.000000001,0)</f>
        <v>2101.390001383</v>
      </c>
    </row>
    <row r="1384" customFormat="false" ht="15" hidden="false" customHeight="false" outlineLevel="0" collapsed="false">
      <c r="A1384" s="49" t="n">
        <v>13756</v>
      </c>
      <c r="B1384" s="49" t="s">
        <v>189</v>
      </c>
      <c r="C1384" s="63" t="n">
        <v>40162</v>
      </c>
      <c r="D1384" s="63" t="n">
        <v>40884</v>
      </c>
      <c r="E1384" s="49" t="n">
        <v>23</v>
      </c>
      <c r="F1384" s="54" t="n">
        <v>182.25</v>
      </c>
      <c r="G1384" s="54" t="n">
        <v>4272.68</v>
      </c>
      <c r="H1384" s="54" t="n">
        <v>4140.72</v>
      </c>
      <c r="I1384" s="54" t="n">
        <f aca="false">SUM(F1384:H1384)</f>
        <v>8595.65</v>
      </c>
      <c r="J1384" s="49" t="n">
        <f aca="false">Calc!$C$5-D1384</f>
        <v>3</v>
      </c>
      <c r="K1384" s="49" t="n">
        <f aca="false">IF(J1384&lt;=Calc!$C$11,4,IF(J1384&lt;=Calc!$C$12,3,IF(J1384&lt;=Calc!$C$13,2,1)))</f>
        <v>4</v>
      </c>
      <c r="L1384" s="49" t="n">
        <f aca="false">1+(E1384&gt;=Calc!$C$16)+(E1384&gt;=Calc!$C$17)+(E1384&gt;=Calc!$C$18)</f>
        <v>4</v>
      </c>
      <c r="M1384" s="49" t="str">
        <f aca="false">IF(AND(K1384=4,L1384&gt;=3),"Champions",IF(AND(K1384=3,L1384&gt;=3),"Loyal",IF(K1384&gt;=3,"Recent / New",IF(L1384&gt;=3,"At Risk","Hibernating / Lost"))))</f>
        <v>Champions</v>
      </c>
      <c r="N1384" s="54" t="n">
        <f aca="false">IF(AND(Calc!$C$2&lt;=2009,Calc!$C$3&gt;=2009),F1384,0)+IF(AND(Calc!$C$2&lt;=2010,Calc!$C$3&gt;=2010),G1384,0)+IF(AND(Calc!$C$2&lt;=2011,Calc!$C$3&gt;=2011),H1384,0)</f>
        <v>8595.65</v>
      </c>
      <c r="O1384" s="61" t="n">
        <f aca="false">IF(AND(N1384&gt;0,OR(Calc!$C$4="*",B1384=Calc!$C$4)),N1384+ROW()*0.000000001,0)</f>
        <v>8595.650001384</v>
      </c>
    </row>
    <row r="1385" customFormat="false" ht="15" hidden="false" customHeight="false" outlineLevel="0" collapsed="false">
      <c r="A1385" s="49" t="n">
        <v>13757</v>
      </c>
      <c r="B1385" s="49" t="s">
        <v>189</v>
      </c>
      <c r="C1385" s="63" t="n">
        <v>40212</v>
      </c>
      <c r="D1385" s="63" t="n">
        <v>40212</v>
      </c>
      <c r="E1385" s="49" t="n">
        <v>1</v>
      </c>
      <c r="F1385" s="54" t="n">
        <v>0</v>
      </c>
      <c r="G1385" s="54" t="n">
        <v>195.55</v>
      </c>
      <c r="H1385" s="54" t="n">
        <v>0</v>
      </c>
      <c r="I1385" s="54" t="n">
        <f aca="false">SUM(F1385:H1385)</f>
        <v>195.55</v>
      </c>
      <c r="J1385" s="49" t="n">
        <f aca="false">Calc!$C$5-D1385</f>
        <v>675</v>
      </c>
      <c r="K1385" s="49" t="n">
        <f aca="false">IF(J1385&lt;=Calc!$C$11,4,IF(J1385&lt;=Calc!$C$12,3,IF(J1385&lt;=Calc!$C$13,2,1)))</f>
        <v>1</v>
      </c>
      <c r="L1385" s="49" t="n">
        <f aca="false">1+(E1385&gt;=Calc!$C$16)+(E1385&gt;=Calc!$C$17)+(E1385&gt;=Calc!$C$18)</f>
        <v>1</v>
      </c>
      <c r="M1385" s="49" t="str">
        <f aca="false">IF(AND(K1385=4,L1385&gt;=3),"Champions",IF(AND(K1385=3,L1385&gt;=3),"Loyal",IF(K1385&gt;=3,"Recent / New",IF(L1385&gt;=3,"At Risk","Hibernating / Lost"))))</f>
        <v>Hibernating / Lost</v>
      </c>
      <c r="N1385" s="54" t="n">
        <f aca="false">IF(AND(Calc!$C$2&lt;=2009,Calc!$C$3&gt;=2009),F1385,0)+IF(AND(Calc!$C$2&lt;=2010,Calc!$C$3&gt;=2010),G1385,0)+IF(AND(Calc!$C$2&lt;=2011,Calc!$C$3&gt;=2011),H1385,0)</f>
        <v>195.55</v>
      </c>
      <c r="O1385" s="61" t="n">
        <f aca="false">IF(AND(N1385&gt;0,OR(Calc!$C$4="*",B1385=Calc!$C$4)),N1385+ROW()*0.000000001,0)</f>
        <v>195.550001385</v>
      </c>
    </row>
    <row r="1386" customFormat="false" ht="15" hidden="false" customHeight="false" outlineLevel="0" collapsed="false">
      <c r="A1386" s="49" t="n">
        <v>13758</v>
      </c>
      <c r="B1386" s="49" t="s">
        <v>189</v>
      </c>
      <c r="C1386" s="63" t="n">
        <v>40148</v>
      </c>
      <c r="D1386" s="63" t="n">
        <v>40875</v>
      </c>
      <c r="E1386" s="49" t="n">
        <v>14</v>
      </c>
      <c r="F1386" s="54" t="n">
        <v>1866.94</v>
      </c>
      <c r="G1386" s="54" t="n">
        <v>4205.65</v>
      </c>
      <c r="H1386" s="54" t="n">
        <v>2471.7</v>
      </c>
      <c r="I1386" s="54" t="n">
        <f aca="false">SUM(F1386:H1386)</f>
        <v>8544.29</v>
      </c>
      <c r="J1386" s="49" t="n">
        <f aca="false">Calc!$C$5-D1386</f>
        <v>12</v>
      </c>
      <c r="K1386" s="49" t="n">
        <f aca="false">IF(J1386&lt;=Calc!$C$11,4,IF(J1386&lt;=Calc!$C$12,3,IF(J1386&lt;=Calc!$C$13,2,1)))</f>
        <v>4</v>
      </c>
      <c r="L1386" s="49" t="n">
        <f aca="false">1+(E1386&gt;=Calc!$C$16)+(E1386&gt;=Calc!$C$17)+(E1386&gt;=Calc!$C$18)</f>
        <v>4</v>
      </c>
      <c r="M1386" s="49" t="str">
        <f aca="false">IF(AND(K1386=4,L1386&gt;=3),"Champions",IF(AND(K1386=3,L1386&gt;=3),"Loyal",IF(K1386&gt;=3,"Recent / New",IF(L1386&gt;=3,"At Risk","Hibernating / Lost"))))</f>
        <v>Champions</v>
      </c>
      <c r="N1386" s="54" t="n">
        <f aca="false">IF(AND(Calc!$C$2&lt;=2009,Calc!$C$3&gt;=2009),F1386,0)+IF(AND(Calc!$C$2&lt;=2010,Calc!$C$3&gt;=2010),G1386,0)+IF(AND(Calc!$C$2&lt;=2011,Calc!$C$3&gt;=2011),H1386,0)</f>
        <v>8544.29</v>
      </c>
      <c r="O1386" s="61" t="n">
        <f aca="false">IF(AND(N1386&gt;0,OR(Calc!$C$4="*",B1386=Calc!$C$4)),N1386+ROW()*0.000000001,0)</f>
        <v>8544.290001386</v>
      </c>
    </row>
    <row r="1387" customFormat="false" ht="15" hidden="false" customHeight="false" outlineLevel="0" collapsed="false">
      <c r="A1387" s="49" t="n">
        <v>13759</v>
      </c>
      <c r="B1387" s="49" t="s">
        <v>189</v>
      </c>
      <c r="C1387" s="63" t="n">
        <v>40815</v>
      </c>
      <c r="D1387" s="63" t="n">
        <v>40853</v>
      </c>
      <c r="E1387" s="49" t="n">
        <v>2</v>
      </c>
      <c r="F1387" s="54" t="n">
        <v>0</v>
      </c>
      <c r="G1387" s="54" t="n">
        <v>0</v>
      </c>
      <c r="H1387" s="54" t="n">
        <v>659.41</v>
      </c>
      <c r="I1387" s="54" t="n">
        <f aca="false">SUM(F1387:H1387)</f>
        <v>659.41</v>
      </c>
      <c r="J1387" s="49" t="n">
        <f aca="false">Calc!$C$5-D1387</f>
        <v>34</v>
      </c>
      <c r="K1387" s="49" t="n">
        <f aca="false">IF(J1387&lt;=Calc!$C$11,4,IF(J1387&lt;=Calc!$C$12,3,IF(J1387&lt;=Calc!$C$13,2,1)))</f>
        <v>3</v>
      </c>
      <c r="L1387" s="49" t="n">
        <f aca="false">1+(E1387&gt;=Calc!$C$16)+(E1387&gt;=Calc!$C$17)+(E1387&gt;=Calc!$C$18)</f>
        <v>2</v>
      </c>
      <c r="M1387" s="49" t="str">
        <f aca="false">IF(AND(K1387=4,L1387&gt;=3),"Champions",IF(AND(K1387=3,L1387&gt;=3),"Loyal",IF(K1387&gt;=3,"Recent / New",IF(L1387&gt;=3,"At Risk","Hibernating / Lost"))))</f>
        <v>Recent / New</v>
      </c>
      <c r="N1387" s="54" t="n">
        <f aca="false">IF(AND(Calc!$C$2&lt;=2009,Calc!$C$3&gt;=2009),F1387,0)+IF(AND(Calc!$C$2&lt;=2010,Calc!$C$3&gt;=2010),G1387,0)+IF(AND(Calc!$C$2&lt;=2011,Calc!$C$3&gt;=2011),H1387,0)</f>
        <v>659.41</v>
      </c>
      <c r="O1387" s="61" t="n">
        <f aca="false">IF(AND(N1387&gt;0,OR(Calc!$C$4="*",B1387=Calc!$C$4)),N1387+ROW()*0.000000001,0)</f>
        <v>659.410001387</v>
      </c>
    </row>
    <row r="1388" customFormat="false" ht="15" hidden="false" customHeight="false" outlineLevel="0" collapsed="false">
      <c r="A1388" s="49" t="n">
        <v>13760</v>
      </c>
      <c r="B1388" s="49" t="s">
        <v>189</v>
      </c>
      <c r="C1388" s="63" t="n">
        <v>40293</v>
      </c>
      <c r="D1388" s="63" t="n">
        <v>40832</v>
      </c>
      <c r="E1388" s="49" t="n">
        <v>5</v>
      </c>
      <c r="F1388" s="54" t="n">
        <v>0</v>
      </c>
      <c r="G1388" s="54" t="n">
        <v>1071.85</v>
      </c>
      <c r="H1388" s="54" t="n">
        <v>286.79</v>
      </c>
      <c r="I1388" s="54" t="n">
        <f aca="false">SUM(F1388:H1388)</f>
        <v>1358.64</v>
      </c>
      <c r="J1388" s="49" t="n">
        <f aca="false">Calc!$C$5-D1388</f>
        <v>55</v>
      </c>
      <c r="K1388" s="49" t="n">
        <f aca="false">IF(J1388&lt;=Calc!$C$11,4,IF(J1388&lt;=Calc!$C$12,3,IF(J1388&lt;=Calc!$C$13,2,1)))</f>
        <v>3</v>
      </c>
      <c r="L1388" s="49" t="n">
        <f aca="false">1+(E1388&gt;=Calc!$C$16)+(E1388&gt;=Calc!$C$17)+(E1388&gt;=Calc!$C$18)</f>
        <v>3</v>
      </c>
      <c r="M1388" s="49" t="str">
        <f aca="false">IF(AND(K1388=4,L1388&gt;=3),"Champions",IF(AND(K1388=3,L1388&gt;=3),"Loyal",IF(K1388&gt;=3,"Recent / New",IF(L1388&gt;=3,"At Risk","Hibernating / Lost"))))</f>
        <v>Loyal</v>
      </c>
      <c r="N1388" s="54" t="n">
        <f aca="false">IF(AND(Calc!$C$2&lt;=2009,Calc!$C$3&gt;=2009),F1388,0)+IF(AND(Calc!$C$2&lt;=2010,Calc!$C$3&gt;=2010),G1388,0)+IF(AND(Calc!$C$2&lt;=2011,Calc!$C$3&gt;=2011),H1388,0)</f>
        <v>1358.64</v>
      </c>
      <c r="O1388" s="61" t="n">
        <f aca="false">IF(AND(N1388&gt;0,OR(Calc!$C$4="*",B1388=Calc!$C$4)),N1388+ROW()*0.000000001,0)</f>
        <v>1358.640001388</v>
      </c>
    </row>
    <row r="1389" customFormat="false" ht="15" hidden="false" customHeight="false" outlineLevel="0" collapsed="false">
      <c r="A1389" s="49" t="n">
        <v>13761</v>
      </c>
      <c r="B1389" s="49" t="s">
        <v>189</v>
      </c>
      <c r="C1389" s="63" t="n">
        <v>40230</v>
      </c>
      <c r="D1389" s="63" t="n">
        <v>40836</v>
      </c>
      <c r="E1389" s="49" t="n">
        <v>6</v>
      </c>
      <c r="F1389" s="54" t="n">
        <v>0</v>
      </c>
      <c r="G1389" s="54" t="n">
        <v>881.52</v>
      </c>
      <c r="H1389" s="54" t="n">
        <v>1070.65</v>
      </c>
      <c r="I1389" s="54" t="n">
        <f aca="false">SUM(F1389:H1389)</f>
        <v>1952.17</v>
      </c>
      <c r="J1389" s="49" t="n">
        <f aca="false">Calc!$C$5-D1389</f>
        <v>51</v>
      </c>
      <c r="K1389" s="49" t="n">
        <f aca="false">IF(J1389&lt;=Calc!$C$11,4,IF(J1389&lt;=Calc!$C$12,3,IF(J1389&lt;=Calc!$C$13,2,1)))</f>
        <v>3</v>
      </c>
      <c r="L1389" s="49" t="n">
        <f aca="false">1+(E1389&gt;=Calc!$C$16)+(E1389&gt;=Calc!$C$17)+(E1389&gt;=Calc!$C$18)</f>
        <v>3</v>
      </c>
      <c r="M1389" s="49" t="str">
        <f aca="false">IF(AND(K1389=4,L1389&gt;=3),"Champions",IF(AND(K1389=3,L1389&gt;=3),"Loyal",IF(K1389&gt;=3,"Recent / New",IF(L1389&gt;=3,"At Risk","Hibernating / Lost"))))</f>
        <v>Loyal</v>
      </c>
      <c r="N1389" s="54" t="n">
        <f aca="false">IF(AND(Calc!$C$2&lt;=2009,Calc!$C$3&gt;=2009),F1389,0)+IF(AND(Calc!$C$2&lt;=2010,Calc!$C$3&gt;=2010),G1389,0)+IF(AND(Calc!$C$2&lt;=2011,Calc!$C$3&gt;=2011),H1389,0)</f>
        <v>1952.17</v>
      </c>
      <c r="O1389" s="61" t="n">
        <f aca="false">IF(AND(N1389&gt;0,OR(Calc!$C$4="*",B1389=Calc!$C$4)),N1389+ROW()*0.000000001,0)</f>
        <v>1952.170001389</v>
      </c>
    </row>
    <row r="1390" customFormat="false" ht="15" hidden="false" customHeight="false" outlineLevel="0" collapsed="false">
      <c r="A1390" s="49" t="n">
        <v>13762</v>
      </c>
      <c r="B1390" s="49" t="s">
        <v>189</v>
      </c>
      <c r="C1390" s="63" t="n">
        <v>40188</v>
      </c>
      <c r="D1390" s="63" t="n">
        <v>40668</v>
      </c>
      <c r="E1390" s="49" t="n">
        <v>5</v>
      </c>
      <c r="F1390" s="54" t="n">
        <v>0</v>
      </c>
      <c r="G1390" s="54" t="n">
        <v>2165.76</v>
      </c>
      <c r="H1390" s="54" t="n">
        <v>3.5527136788005E-015</v>
      </c>
      <c r="I1390" s="54" t="n">
        <f aca="false">SUM(F1390:H1390)</f>
        <v>2165.76</v>
      </c>
      <c r="J1390" s="49" t="n">
        <f aca="false">Calc!$C$5-D1390</f>
        <v>219</v>
      </c>
      <c r="K1390" s="49" t="n">
        <f aca="false">IF(J1390&lt;=Calc!$C$11,4,IF(J1390&lt;=Calc!$C$12,3,IF(J1390&lt;=Calc!$C$13,2,1)))</f>
        <v>2</v>
      </c>
      <c r="L1390" s="49" t="n">
        <f aca="false">1+(E1390&gt;=Calc!$C$16)+(E1390&gt;=Calc!$C$17)+(E1390&gt;=Calc!$C$18)</f>
        <v>3</v>
      </c>
      <c r="M1390" s="49" t="str">
        <f aca="false">IF(AND(K1390=4,L1390&gt;=3),"Champions",IF(AND(K1390=3,L1390&gt;=3),"Loyal",IF(K1390&gt;=3,"Recent / New",IF(L1390&gt;=3,"At Risk","Hibernating / Lost"))))</f>
        <v>At Risk</v>
      </c>
      <c r="N1390" s="54" t="n">
        <f aca="false">IF(AND(Calc!$C$2&lt;=2009,Calc!$C$3&gt;=2009),F1390,0)+IF(AND(Calc!$C$2&lt;=2010,Calc!$C$3&gt;=2010),G1390,0)+IF(AND(Calc!$C$2&lt;=2011,Calc!$C$3&gt;=2011),H1390,0)</f>
        <v>2165.76</v>
      </c>
      <c r="O1390" s="61" t="n">
        <f aca="false">IF(AND(N1390&gt;0,OR(Calc!$C$4="*",B1390=Calc!$C$4)),N1390+ROW()*0.000000001,0)</f>
        <v>2165.76000139</v>
      </c>
    </row>
    <row r="1391" customFormat="false" ht="15" hidden="false" customHeight="false" outlineLevel="0" collapsed="false">
      <c r="A1391" s="49" t="n">
        <v>13763</v>
      </c>
      <c r="B1391" s="49" t="s">
        <v>189</v>
      </c>
      <c r="C1391" s="63" t="n">
        <v>40451</v>
      </c>
      <c r="D1391" s="63" t="n">
        <v>40823</v>
      </c>
      <c r="E1391" s="49" t="n">
        <v>3</v>
      </c>
      <c r="F1391" s="54" t="n">
        <v>0</v>
      </c>
      <c r="G1391" s="54" t="n">
        <v>3492.53</v>
      </c>
      <c r="H1391" s="54" t="n">
        <v>1689.46</v>
      </c>
      <c r="I1391" s="54" t="n">
        <f aca="false">SUM(F1391:H1391)</f>
        <v>5181.99</v>
      </c>
      <c r="J1391" s="49" t="n">
        <f aca="false">Calc!$C$5-D1391</f>
        <v>64</v>
      </c>
      <c r="K1391" s="49" t="n">
        <f aca="false">IF(J1391&lt;=Calc!$C$11,4,IF(J1391&lt;=Calc!$C$12,3,IF(J1391&lt;=Calc!$C$13,2,1)))</f>
        <v>3</v>
      </c>
      <c r="L1391" s="49" t="n">
        <f aca="false">1+(E1391&gt;=Calc!$C$16)+(E1391&gt;=Calc!$C$17)+(E1391&gt;=Calc!$C$18)</f>
        <v>2</v>
      </c>
      <c r="M1391" s="49" t="str">
        <f aca="false">IF(AND(K1391=4,L1391&gt;=3),"Champions",IF(AND(K1391=3,L1391&gt;=3),"Loyal",IF(K1391&gt;=3,"Recent / New",IF(L1391&gt;=3,"At Risk","Hibernating / Lost"))))</f>
        <v>Recent / New</v>
      </c>
      <c r="N1391" s="54" t="n">
        <f aca="false">IF(AND(Calc!$C$2&lt;=2009,Calc!$C$3&gt;=2009),F1391,0)+IF(AND(Calc!$C$2&lt;=2010,Calc!$C$3&gt;=2010),G1391,0)+IF(AND(Calc!$C$2&lt;=2011,Calc!$C$3&gt;=2011),H1391,0)</f>
        <v>5181.99</v>
      </c>
      <c r="O1391" s="61" t="n">
        <f aca="false">IF(AND(N1391&gt;0,OR(Calc!$C$4="*",B1391=Calc!$C$4)),N1391+ROW()*0.000000001,0)</f>
        <v>5181.990001391</v>
      </c>
    </row>
    <row r="1392" customFormat="false" ht="15" hidden="false" customHeight="false" outlineLevel="0" collapsed="false">
      <c r="A1392" s="49" t="n">
        <v>13764</v>
      </c>
      <c r="B1392" s="49" t="s">
        <v>189</v>
      </c>
      <c r="C1392" s="63" t="n">
        <v>40244</v>
      </c>
      <c r="D1392" s="63" t="n">
        <v>40816</v>
      </c>
      <c r="E1392" s="49" t="n">
        <v>6</v>
      </c>
      <c r="F1392" s="54" t="n">
        <v>0</v>
      </c>
      <c r="G1392" s="54" t="n">
        <v>1392.25</v>
      </c>
      <c r="H1392" s="54" t="n">
        <v>1516.42</v>
      </c>
      <c r="I1392" s="54" t="n">
        <f aca="false">SUM(F1392:H1392)</f>
        <v>2908.67</v>
      </c>
      <c r="J1392" s="49" t="n">
        <f aca="false">Calc!$C$5-D1392</f>
        <v>71</v>
      </c>
      <c r="K1392" s="49" t="n">
        <f aca="false">IF(J1392&lt;=Calc!$C$11,4,IF(J1392&lt;=Calc!$C$12,3,IF(J1392&lt;=Calc!$C$13,2,1)))</f>
        <v>3</v>
      </c>
      <c r="L1392" s="49" t="n">
        <f aca="false">1+(E1392&gt;=Calc!$C$16)+(E1392&gt;=Calc!$C$17)+(E1392&gt;=Calc!$C$18)</f>
        <v>3</v>
      </c>
      <c r="M1392" s="49" t="str">
        <f aca="false">IF(AND(K1392=4,L1392&gt;=3),"Champions",IF(AND(K1392=3,L1392&gt;=3),"Loyal",IF(K1392&gt;=3,"Recent / New",IF(L1392&gt;=3,"At Risk","Hibernating / Lost"))))</f>
        <v>Loyal</v>
      </c>
      <c r="N1392" s="54" t="n">
        <f aca="false">IF(AND(Calc!$C$2&lt;=2009,Calc!$C$3&gt;=2009),F1392,0)+IF(AND(Calc!$C$2&lt;=2010,Calc!$C$3&gt;=2010),G1392,0)+IF(AND(Calc!$C$2&lt;=2011,Calc!$C$3&gt;=2011),H1392,0)</f>
        <v>2908.67</v>
      </c>
      <c r="O1392" s="61" t="n">
        <f aca="false">IF(AND(N1392&gt;0,OR(Calc!$C$4="*",B1392=Calc!$C$4)),N1392+ROW()*0.000000001,0)</f>
        <v>2908.670001392</v>
      </c>
    </row>
    <row r="1393" customFormat="false" ht="15" hidden="false" customHeight="false" outlineLevel="0" collapsed="false">
      <c r="A1393" s="49" t="n">
        <v>13765</v>
      </c>
      <c r="B1393" s="49" t="s">
        <v>189</v>
      </c>
      <c r="C1393" s="63" t="n">
        <v>40233</v>
      </c>
      <c r="D1393" s="63" t="n">
        <v>40233</v>
      </c>
      <c r="E1393" s="49" t="n">
        <v>1</v>
      </c>
      <c r="F1393" s="54" t="n">
        <v>0</v>
      </c>
      <c r="G1393" s="54" t="n">
        <v>352.82</v>
      </c>
      <c r="H1393" s="54" t="n">
        <v>0</v>
      </c>
      <c r="I1393" s="54" t="n">
        <f aca="false">SUM(F1393:H1393)</f>
        <v>352.82</v>
      </c>
      <c r="J1393" s="49" t="n">
        <f aca="false">Calc!$C$5-D1393</f>
        <v>654</v>
      </c>
      <c r="K1393" s="49" t="n">
        <f aca="false">IF(J1393&lt;=Calc!$C$11,4,IF(J1393&lt;=Calc!$C$12,3,IF(J1393&lt;=Calc!$C$13,2,1)))</f>
        <v>1</v>
      </c>
      <c r="L1393" s="49" t="n">
        <f aca="false">1+(E1393&gt;=Calc!$C$16)+(E1393&gt;=Calc!$C$17)+(E1393&gt;=Calc!$C$18)</f>
        <v>1</v>
      </c>
      <c r="M1393" s="49" t="str">
        <f aca="false">IF(AND(K1393=4,L1393&gt;=3),"Champions",IF(AND(K1393=3,L1393&gt;=3),"Loyal",IF(K1393&gt;=3,"Recent / New",IF(L1393&gt;=3,"At Risk","Hibernating / Lost"))))</f>
        <v>Hibernating / Lost</v>
      </c>
      <c r="N1393" s="54" t="n">
        <f aca="false">IF(AND(Calc!$C$2&lt;=2009,Calc!$C$3&gt;=2009),F1393,0)+IF(AND(Calc!$C$2&lt;=2010,Calc!$C$3&gt;=2010),G1393,0)+IF(AND(Calc!$C$2&lt;=2011,Calc!$C$3&gt;=2011),H1393,0)</f>
        <v>352.82</v>
      </c>
      <c r="O1393" s="61" t="n">
        <f aca="false">IF(AND(N1393&gt;0,OR(Calc!$C$4="*",B1393=Calc!$C$4)),N1393+ROW()*0.000000001,0)</f>
        <v>352.820001393</v>
      </c>
    </row>
    <row r="1394" customFormat="false" ht="15" hidden="false" customHeight="false" outlineLevel="0" collapsed="false">
      <c r="A1394" s="49" t="n">
        <v>13766</v>
      </c>
      <c r="B1394" s="49" t="s">
        <v>189</v>
      </c>
      <c r="C1394" s="63" t="n">
        <v>40391</v>
      </c>
      <c r="D1394" s="63" t="n">
        <v>40391</v>
      </c>
      <c r="E1394" s="49" t="n">
        <v>1</v>
      </c>
      <c r="F1394" s="54" t="n">
        <v>0</v>
      </c>
      <c r="G1394" s="54" t="n">
        <v>190.35</v>
      </c>
      <c r="H1394" s="54" t="n">
        <v>0</v>
      </c>
      <c r="I1394" s="54" t="n">
        <f aca="false">SUM(F1394:H1394)</f>
        <v>190.35</v>
      </c>
      <c r="J1394" s="49" t="n">
        <f aca="false">Calc!$C$5-D1394</f>
        <v>496</v>
      </c>
      <c r="K1394" s="49" t="n">
        <f aca="false">IF(J1394&lt;=Calc!$C$11,4,IF(J1394&lt;=Calc!$C$12,3,IF(J1394&lt;=Calc!$C$13,2,1)))</f>
        <v>1</v>
      </c>
      <c r="L1394" s="49" t="n">
        <f aca="false">1+(E1394&gt;=Calc!$C$16)+(E1394&gt;=Calc!$C$17)+(E1394&gt;=Calc!$C$18)</f>
        <v>1</v>
      </c>
      <c r="M1394" s="49" t="str">
        <f aca="false">IF(AND(K1394=4,L1394&gt;=3),"Champions",IF(AND(K1394=3,L1394&gt;=3),"Loyal",IF(K1394&gt;=3,"Recent / New",IF(L1394&gt;=3,"At Risk","Hibernating / Lost"))))</f>
        <v>Hibernating / Lost</v>
      </c>
      <c r="N1394" s="54" t="n">
        <f aca="false">IF(AND(Calc!$C$2&lt;=2009,Calc!$C$3&gt;=2009),F1394,0)+IF(AND(Calc!$C$2&lt;=2010,Calc!$C$3&gt;=2010),G1394,0)+IF(AND(Calc!$C$2&lt;=2011,Calc!$C$3&gt;=2011),H1394,0)</f>
        <v>190.35</v>
      </c>
      <c r="O1394" s="61" t="n">
        <f aca="false">IF(AND(N1394&gt;0,OR(Calc!$C$4="*",B1394=Calc!$C$4)),N1394+ROW()*0.000000001,0)</f>
        <v>190.350001394</v>
      </c>
    </row>
    <row r="1395" customFormat="false" ht="15" hidden="false" customHeight="false" outlineLevel="0" collapsed="false">
      <c r="A1395" s="49" t="n">
        <v>13767</v>
      </c>
      <c r="B1395" s="49" t="s">
        <v>189</v>
      </c>
      <c r="C1395" s="63" t="n">
        <v>40148</v>
      </c>
      <c r="D1395" s="63" t="n">
        <v>40884</v>
      </c>
      <c r="E1395" s="49" t="n">
        <v>73</v>
      </c>
      <c r="F1395" s="54" t="n">
        <v>2492.75</v>
      </c>
      <c r="G1395" s="54" t="n">
        <v>16479.62</v>
      </c>
      <c r="H1395" s="54" t="n">
        <v>14508.45</v>
      </c>
      <c r="I1395" s="54" t="n">
        <f aca="false">SUM(F1395:H1395)</f>
        <v>33480.82</v>
      </c>
      <c r="J1395" s="49" t="n">
        <f aca="false">Calc!$C$5-D1395</f>
        <v>3</v>
      </c>
      <c r="K1395" s="49" t="n">
        <f aca="false">IF(J1395&lt;=Calc!$C$11,4,IF(J1395&lt;=Calc!$C$12,3,IF(J1395&lt;=Calc!$C$13,2,1)))</f>
        <v>4</v>
      </c>
      <c r="L1395" s="49" t="n">
        <f aca="false">1+(E1395&gt;=Calc!$C$16)+(E1395&gt;=Calc!$C$17)+(E1395&gt;=Calc!$C$18)</f>
        <v>4</v>
      </c>
      <c r="M1395" s="49" t="str">
        <f aca="false">IF(AND(K1395=4,L1395&gt;=3),"Champions",IF(AND(K1395=3,L1395&gt;=3),"Loyal",IF(K1395&gt;=3,"Recent / New",IF(L1395&gt;=3,"At Risk","Hibernating / Lost"))))</f>
        <v>Champions</v>
      </c>
      <c r="N1395" s="54" t="n">
        <f aca="false">IF(AND(Calc!$C$2&lt;=2009,Calc!$C$3&gt;=2009),F1395,0)+IF(AND(Calc!$C$2&lt;=2010,Calc!$C$3&gt;=2010),G1395,0)+IF(AND(Calc!$C$2&lt;=2011,Calc!$C$3&gt;=2011),H1395,0)</f>
        <v>33480.82</v>
      </c>
      <c r="O1395" s="61" t="n">
        <f aca="false">IF(AND(N1395&gt;0,OR(Calc!$C$4="*",B1395=Calc!$C$4)),N1395+ROW()*0.000000001,0)</f>
        <v>33480.820001395</v>
      </c>
    </row>
    <row r="1396" customFormat="false" ht="15" hidden="false" customHeight="false" outlineLevel="0" collapsed="false">
      <c r="A1396" s="49" t="n">
        <v>13768</v>
      </c>
      <c r="B1396" s="49" t="s">
        <v>189</v>
      </c>
      <c r="C1396" s="63" t="n">
        <v>40156</v>
      </c>
      <c r="D1396" s="63" t="n">
        <v>40160</v>
      </c>
      <c r="E1396" s="49" t="n">
        <v>2</v>
      </c>
      <c r="F1396" s="54" t="n">
        <v>799.87</v>
      </c>
      <c r="G1396" s="54" t="n">
        <v>-41.8</v>
      </c>
      <c r="H1396" s="54" t="n">
        <v>0</v>
      </c>
      <c r="I1396" s="54" t="n">
        <f aca="false">SUM(F1396:H1396)</f>
        <v>758.07</v>
      </c>
      <c r="J1396" s="49" t="n">
        <f aca="false">Calc!$C$5-D1396</f>
        <v>727</v>
      </c>
      <c r="K1396" s="49" t="n">
        <f aca="false">IF(J1396&lt;=Calc!$C$11,4,IF(J1396&lt;=Calc!$C$12,3,IF(J1396&lt;=Calc!$C$13,2,1)))</f>
        <v>1</v>
      </c>
      <c r="L1396" s="49" t="n">
        <f aca="false">1+(E1396&gt;=Calc!$C$16)+(E1396&gt;=Calc!$C$17)+(E1396&gt;=Calc!$C$18)</f>
        <v>2</v>
      </c>
      <c r="M1396" s="49" t="str">
        <f aca="false">IF(AND(K1396=4,L1396&gt;=3),"Champions",IF(AND(K1396=3,L1396&gt;=3),"Loyal",IF(K1396&gt;=3,"Recent / New",IF(L1396&gt;=3,"At Risk","Hibernating / Lost"))))</f>
        <v>Hibernating / Lost</v>
      </c>
      <c r="N1396" s="54" t="n">
        <f aca="false">IF(AND(Calc!$C$2&lt;=2009,Calc!$C$3&gt;=2009),F1396,0)+IF(AND(Calc!$C$2&lt;=2010,Calc!$C$3&gt;=2010),G1396,0)+IF(AND(Calc!$C$2&lt;=2011,Calc!$C$3&gt;=2011),H1396,0)</f>
        <v>758.07</v>
      </c>
      <c r="O1396" s="61" t="n">
        <f aca="false">IF(AND(N1396&gt;0,OR(Calc!$C$4="*",B1396=Calc!$C$4)),N1396+ROW()*0.000000001,0)</f>
        <v>758.070001396</v>
      </c>
    </row>
    <row r="1397" customFormat="false" ht="15" hidden="false" customHeight="false" outlineLevel="0" collapsed="false">
      <c r="A1397" s="49" t="n">
        <v>13769</v>
      </c>
      <c r="B1397" s="49" t="s">
        <v>189</v>
      </c>
      <c r="C1397" s="63" t="n">
        <v>40163</v>
      </c>
      <c r="D1397" s="63" t="n">
        <v>40884</v>
      </c>
      <c r="E1397" s="49" t="n">
        <v>20</v>
      </c>
      <c r="F1397" s="54" t="n">
        <v>214.25</v>
      </c>
      <c r="G1397" s="54" t="n">
        <v>2778.81</v>
      </c>
      <c r="H1397" s="54" t="n">
        <v>2451.27</v>
      </c>
      <c r="I1397" s="54" t="n">
        <f aca="false">SUM(F1397:H1397)</f>
        <v>5444.33</v>
      </c>
      <c r="J1397" s="49" t="n">
        <f aca="false">Calc!$C$5-D1397</f>
        <v>3</v>
      </c>
      <c r="K1397" s="49" t="n">
        <f aca="false">IF(J1397&lt;=Calc!$C$11,4,IF(J1397&lt;=Calc!$C$12,3,IF(J1397&lt;=Calc!$C$13,2,1)))</f>
        <v>4</v>
      </c>
      <c r="L1397" s="49" t="n">
        <f aca="false">1+(E1397&gt;=Calc!$C$16)+(E1397&gt;=Calc!$C$17)+(E1397&gt;=Calc!$C$18)</f>
        <v>4</v>
      </c>
      <c r="M1397" s="49" t="str">
        <f aca="false">IF(AND(K1397=4,L1397&gt;=3),"Champions",IF(AND(K1397=3,L1397&gt;=3),"Loyal",IF(K1397&gt;=3,"Recent / New",IF(L1397&gt;=3,"At Risk","Hibernating / Lost"))))</f>
        <v>Champions</v>
      </c>
      <c r="N1397" s="54" t="n">
        <f aca="false">IF(AND(Calc!$C$2&lt;=2009,Calc!$C$3&gt;=2009),F1397,0)+IF(AND(Calc!$C$2&lt;=2010,Calc!$C$3&gt;=2010),G1397,0)+IF(AND(Calc!$C$2&lt;=2011,Calc!$C$3&gt;=2011),H1397,0)</f>
        <v>5444.33</v>
      </c>
      <c r="O1397" s="61" t="n">
        <f aca="false">IF(AND(N1397&gt;0,OR(Calc!$C$4="*",B1397=Calc!$C$4)),N1397+ROW()*0.000000001,0)</f>
        <v>5444.330001397</v>
      </c>
    </row>
    <row r="1398" customFormat="false" ht="15" hidden="false" customHeight="false" outlineLevel="0" collapsed="false">
      <c r="A1398" s="49" t="n">
        <v>13770</v>
      </c>
      <c r="B1398" s="49" t="s">
        <v>189</v>
      </c>
      <c r="C1398" s="63" t="n">
        <v>40156</v>
      </c>
      <c r="D1398" s="63" t="n">
        <v>40464</v>
      </c>
      <c r="E1398" s="49" t="n">
        <v>4</v>
      </c>
      <c r="F1398" s="54" t="n">
        <v>174.33</v>
      </c>
      <c r="G1398" s="54" t="n">
        <v>611.04</v>
      </c>
      <c r="H1398" s="54" t="n">
        <v>0</v>
      </c>
      <c r="I1398" s="54" t="n">
        <f aca="false">SUM(F1398:H1398)</f>
        <v>785.37</v>
      </c>
      <c r="J1398" s="49" t="n">
        <f aca="false">Calc!$C$5-D1398</f>
        <v>423</v>
      </c>
      <c r="K1398" s="49" t="n">
        <f aca="false">IF(J1398&lt;=Calc!$C$11,4,IF(J1398&lt;=Calc!$C$12,3,IF(J1398&lt;=Calc!$C$13,2,1)))</f>
        <v>1</v>
      </c>
      <c r="L1398" s="49" t="n">
        <f aca="false">1+(E1398&gt;=Calc!$C$16)+(E1398&gt;=Calc!$C$17)+(E1398&gt;=Calc!$C$18)</f>
        <v>3</v>
      </c>
      <c r="M1398" s="49" t="str">
        <f aca="false">IF(AND(K1398=4,L1398&gt;=3),"Champions",IF(AND(K1398=3,L1398&gt;=3),"Loyal",IF(K1398&gt;=3,"Recent / New",IF(L1398&gt;=3,"At Risk","Hibernating / Lost"))))</f>
        <v>At Risk</v>
      </c>
      <c r="N1398" s="54" t="n">
        <f aca="false">IF(AND(Calc!$C$2&lt;=2009,Calc!$C$3&gt;=2009),F1398,0)+IF(AND(Calc!$C$2&lt;=2010,Calc!$C$3&gt;=2010),G1398,0)+IF(AND(Calc!$C$2&lt;=2011,Calc!$C$3&gt;=2011),H1398,0)</f>
        <v>785.37</v>
      </c>
      <c r="O1398" s="61" t="n">
        <f aca="false">IF(AND(N1398&gt;0,OR(Calc!$C$4="*",B1398=Calc!$C$4)),N1398+ROW()*0.000000001,0)</f>
        <v>785.370001398</v>
      </c>
    </row>
    <row r="1399" customFormat="false" ht="15" hidden="false" customHeight="false" outlineLevel="0" collapsed="false">
      <c r="A1399" s="49" t="n">
        <v>13771</v>
      </c>
      <c r="B1399" s="49" t="s">
        <v>189</v>
      </c>
      <c r="C1399" s="63" t="n">
        <v>40234</v>
      </c>
      <c r="D1399" s="63" t="n">
        <v>40822</v>
      </c>
      <c r="E1399" s="49" t="n">
        <v>9</v>
      </c>
      <c r="F1399" s="54" t="n">
        <v>0</v>
      </c>
      <c r="G1399" s="54" t="n">
        <v>3094.37</v>
      </c>
      <c r="H1399" s="54" t="n">
        <v>2631.7</v>
      </c>
      <c r="I1399" s="54" t="n">
        <f aca="false">SUM(F1399:H1399)</f>
        <v>5726.07</v>
      </c>
      <c r="J1399" s="49" t="n">
        <f aca="false">Calc!$C$5-D1399</f>
        <v>65</v>
      </c>
      <c r="K1399" s="49" t="n">
        <f aca="false">IF(J1399&lt;=Calc!$C$11,4,IF(J1399&lt;=Calc!$C$12,3,IF(J1399&lt;=Calc!$C$13,2,1)))</f>
        <v>3</v>
      </c>
      <c r="L1399" s="49" t="n">
        <f aca="false">1+(E1399&gt;=Calc!$C$16)+(E1399&gt;=Calc!$C$17)+(E1399&gt;=Calc!$C$18)</f>
        <v>4</v>
      </c>
      <c r="M1399" s="49" t="str">
        <f aca="false">IF(AND(K1399=4,L1399&gt;=3),"Champions",IF(AND(K1399=3,L1399&gt;=3),"Loyal",IF(K1399&gt;=3,"Recent / New",IF(L1399&gt;=3,"At Risk","Hibernating / Lost"))))</f>
        <v>Loyal</v>
      </c>
      <c r="N1399" s="54" t="n">
        <f aca="false">IF(AND(Calc!$C$2&lt;=2009,Calc!$C$3&gt;=2009),F1399,0)+IF(AND(Calc!$C$2&lt;=2010,Calc!$C$3&gt;=2010),G1399,0)+IF(AND(Calc!$C$2&lt;=2011,Calc!$C$3&gt;=2011),H1399,0)</f>
        <v>5726.07</v>
      </c>
      <c r="O1399" s="61" t="n">
        <f aca="false">IF(AND(N1399&gt;0,OR(Calc!$C$4="*",B1399=Calc!$C$4)),N1399+ROW()*0.000000001,0)</f>
        <v>5726.070001399</v>
      </c>
    </row>
    <row r="1400" customFormat="false" ht="15" hidden="false" customHeight="false" outlineLevel="0" collapsed="false">
      <c r="A1400" s="49" t="n">
        <v>13772</v>
      </c>
      <c r="B1400" s="49" t="s">
        <v>189</v>
      </c>
      <c r="C1400" s="63" t="n">
        <v>40232</v>
      </c>
      <c r="D1400" s="63" t="n">
        <v>40853</v>
      </c>
      <c r="E1400" s="49" t="n">
        <v>8</v>
      </c>
      <c r="F1400" s="54" t="n">
        <v>0</v>
      </c>
      <c r="G1400" s="54" t="n">
        <v>1957.89</v>
      </c>
      <c r="H1400" s="54" t="n">
        <v>1122.63</v>
      </c>
      <c r="I1400" s="54" t="n">
        <f aca="false">SUM(F1400:H1400)</f>
        <v>3080.52</v>
      </c>
      <c r="J1400" s="49" t="n">
        <f aca="false">Calc!$C$5-D1400</f>
        <v>34</v>
      </c>
      <c r="K1400" s="49" t="n">
        <f aca="false">IF(J1400&lt;=Calc!$C$11,4,IF(J1400&lt;=Calc!$C$12,3,IF(J1400&lt;=Calc!$C$13,2,1)))</f>
        <v>3</v>
      </c>
      <c r="L1400" s="49" t="n">
        <f aca="false">1+(E1400&gt;=Calc!$C$16)+(E1400&gt;=Calc!$C$17)+(E1400&gt;=Calc!$C$18)</f>
        <v>4</v>
      </c>
      <c r="M1400" s="49" t="str">
        <f aca="false">IF(AND(K1400=4,L1400&gt;=3),"Champions",IF(AND(K1400=3,L1400&gt;=3),"Loyal",IF(K1400&gt;=3,"Recent / New",IF(L1400&gt;=3,"At Risk","Hibernating / Lost"))))</f>
        <v>Loyal</v>
      </c>
      <c r="N1400" s="54" t="n">
        <f aca="false">IF(AND(Calc!$C$2&lt;=2009,Calc!$C$3&gt;=2009),F1400,0)+IF(AND(Calc!$C$2&lt;=2010,Calc!$C$3&gt;=2010),G1400,0)+IF(AND(Calc!$C$2&lt;=2011,Calc!$C$3&gt;=2011),H1400,0)</f>
        <v>3080.52</v>
      </c>
      <c r="O1400" s="61" t="n">
        <f aca="false">IF(AND(N1400&gt;0,OR(Calc!$C$4="*",B1400=Calc!$C$4)),N1400+ROW()*0.000000001,0)</f>
        <v>3080.5200014</v>
      </c>
    </row>
    <row r="1401" customFormat="false" ht="15" hidden="false" customHeight="false" outlineLevel="0" collapsed="false">
      <c r="A1401" s="49" t="n">
        <v>13773</v>
      </c>
      <c r="B1401" s="49" t="s">
        <v>189</v>
      </c>
      <c r="C1401" s="63" t="n">
        <v>40227</v>
      </c>
      <c r="D1401" s="63" t="n">
        <v>40490</v>
      </c>
      <c r="E1401" s="49" t="n">
        <v>2</v>
      </c>
      <c r="F1401" s="54" t="n">
        <v>0</v>
      </c>
      <c r="G1401" s="54" t="n">
        <v>301.54</v>
      </c>
      <c r="H1401" s="54" t="n">
        <v>0</v>
      </c>
      <c r="I1401" s="54" t="n">
        <f aca="false">SUM(F1401:H1401)</f>
        <v>301.54</v>
      </c>
      <c r="J1401" s="49" t="n">
        <f aca="false">Calc!$C$5-D1401</f>
        <v>397</v>
      </c>
      <c r="K1401" s="49" t="n">
        <f aca="false">IF(J1401&lt;=Calc!$C$11,4,IF(J1401&lt;=Calc!$C$12,3,IF(J1401&lt;=Calc!$C$13,2,1)))</f>
        <v>1</v>
      </c>
      <c r="L1401" s="49" t="n">
        <f aca="false">1+(E1401&gt;=Calc!$C$16)+(E1401&gt;=Calc!$C$17)+(E1401&gt;=Calc!$C$18)</f>
        <v>2</v>
      </c>
      <c r="M1401" s="49" t="str">
        <f aca="false">IF(AND(K1401=4,L1401&gt;=3),"Champions",IF(AND(K1401=3,L1401&gt;=3),"Loyal",IF(K1401&gt;=3,"Recent / New",IF(L1401&gt;=3,"At Risk","Hibernating / Lost"))))</f>
        <v>Hibernating / Lost</v>
      </c>
      <c r="N1401" s="54" t="n">
        <f aca="false">IF(AND(Calc!$C$2&lt;=2009,Calc!$C$3&gt;=2009),F1401,0)+IF(AND(Calc!$C$2&lt;=2010,Calc!$C$3&gt;=2010),G1401,0)+IF(AND(Calc!$C$2&lt;=2011,Calc!$C$3&gt;=2011),H1401,0)</f>
        <v>301.54</v>
      </c>
      <c r="O1401" s="61" t="n">
        <f aca="false">IF(AND(N1401&gt;0,OR(Calc!$C$4="*",B1401=Calc!$C$4)),N1401+ROW()*0.000000001,0)</f>
        <v>301.540001401</v>
      </c>
    </row>
    <row r="1402" customFormat="false" ht="15" hidden="false" customHeight="false" outlineLevel="0" collapsed="false">
      <c r="A1402" s="49" t="n">
        <v>13774</v>
      </c>
      <c r="B1402" s="49" t="s">
        <v>189</v>
      </c>
      <c r="C1402" s="63" t="n">
        <v>40805</v>
      </c>
      <c r="D1402" s="63" t="n">
        <v>40805</v>
      </c>
      <c r="E1402" s="49" t="n">
        <v>1</v>
      </c>
      <c r="F1402" s="54" t="n">
        <v>0</v>
      </c>
      <c r="G1402" s="54" t="n">
        <v>0</v>
      </c>
      <c r="H1402" s="54" t="n">
        <v>345</v>
      </c>
      <c r="I1402" s="54" t="n">
        <f aca="false">SUM(F1402:H1402)</f>
        <v>345</v>
      </c>
      <c r="J1402" s="49" t="n">
        <f aca="false">Calc!$C$5-D1402</f>
        <v>82</v>
      </c>
      <c r="K1402" s="49" t="n">
        <f aca="false">IF(J1402&lt;=Calc!$C$11,4,IF(J1402&lt;=Calc!$C$12,3,IF(J1402&lt;=Calc!$C$13,2,1)))</f>
        <v>3</v>
      </c>
      <c r="L1402" s="49" t="n">
        <f aca="false">1+(E1402&gt;=Calc!$C$16)+(E1402&gt;=Calc!$C$17)+(E1402&gt;=Calc!$C$18)</f>
        <v>1</v>
      </c>
      <c r="M1402" s="49" t="str">
        <f aca="false">IF(AND(K1402=4,L1402&gt;=3),"Champions",IF(AND(K1402=3,L1402&gt;=3),"Loyal",IF(K1402&gt;=3,"Recent / New",IF(L1402&gt;=3,"At Risk","Hibernating / Lost"))))</f>
        <v>Recent / New</v>
      </c>
      <c r="N1402" s="54" t="n">
        <f aca="false">IF(AND(Calc!$C$2&lt;=2009,Calc!$C$3&gt;=2009),F1402,0)+IF(AND(Calc!$C$2&lt;=2010,Calc!$C$3&gt;=2010),G1402,0)+IF(AND(Calc!$C$2&lt;=2011,Calc!$C$3&gt;=2011),H1402,0)</f>
        <v>345</v>
      </c>
      <c r="O1402" s="61" t="n">
        <f aca="false">IF(AND(N1402&gt;0,OR(Calc!$C$4="*",B1402=Calc!$C$4)),N1402+ROW()*0.000000001,0)</f>
        <v>345.000001402</v>
      </c>
    </row>
    <row r="1403" customFormat="false" ht="15" hidden="false" customHeight="false" outlineLevel="0" collapsed="false">
      <c r="A1403" s="49" t="n">
        <v>13775</v>
      </c>
      <c r="B1403" s="49" t="s">
        <v>189</v>
      </c>
      <c r="C1403" s="63" t="n">
        <v>40296</v>
      </c>
      <c r="D1403" s="63" t="n">
        <v>40296</v>
      </c>
      <c r="E1403" s="49" t="n">
        <v>1</v>
      </c>
      <c r="F1403" s="54" t="n">
        <v>0</v>
      </c>
      <c r="G1403" s="54" t="n">
        <v>1049.66</v>
      </c>
      <c r="H1403" s="54" t="n">
        <v>0</v>
      </c>
      <c r="I1403" s="54" t="n">
        <f aca="false">SUM(F1403:H1403)</f>
        <v>1049.66</v>
      </c>
      <c r="J1403" s="49" t="n">
        <f aca="false">Calc!$C$5-D1403</f>
        <v>591</v>
      </c>
      <c r="K1403" s="49" t="n">
        <f aca="false">IF(J1403&lt;=Calc!$C$11,4,IF(J1403&lt;=Calc!$C$12,3,IF(J1403&lt;=Calc!$C$13,2,1)))</f>
        <v>1</v>
      </c>
      <c r="L1403" s="49" t="n">
        <f aca="false">1+(E1403&gt;=Calc!$C$16)+(E1403&gt;=Calc!$C$17)+(E1403&gt;=Calc!$C$18)</f>
        <v>1</v>
      </c>
      <c r="M1403" s="49" t="str">
        <f aca="false">IF(AND(K1403=4,L1403&gt;=3),"Champions",IF(AND(K1403=3,L1403&gt;=3),"Loyal",IF(K1403&gt;=3,"Recent / New",IF(L1403&gt;=3,"At Risk","Hibernating / Lost"))))</f>
        <v>Hibernating / Lost</v>
      </c>
      <c r="N1403" s="54" t="n">
        <f aca="false">IF(AND(Calc!$C$2&lt;=2009,Calc!$C$3&gt;=2009),F1403,0)+IF(AND(Calc!$C$2&lt;=2010,Calc!$C$3&gt;=2010),G1403,0)+IF(AND(Calc!$C$2&lt;=2011,Calc!$C$3&gt;=2011),H1403,0)</f>
        <v>1049.66</v>
      </c>
      <c r="O1403" s="61" t="n">
        <f aca="false">IF(AND(N1403&gt;0,OR(Calc!$C$4="*",B1403=Calc!$C$4)),N1403+ROW()*0.000000001,0)</f>
        <v>1049.660001403</v>
      </c>
    </row>
    <row r="1404" customFormat="false" ht="15" hidden="false" customHeight="false" outlineLevel="0" collapsed="false">
      <c r="A1404" s="49" t="n">
        <v>13777</v>
      </c>
      <c r="B1404" s="49" t="s">
        <v>189</v>
      </c>
      <c r="C1404" s="63" t="n">
        <v>40149</v>
      </c>
      <c r="D1404" s="63" t="n">
        <v>40886</v>
      </c>
      <c r="E1404" s="49" t="n">
        <v>61</v>
      </c>
      <c r="F1404" s="54" t="n">
        <v>7125.04</v>
      </c>
      <c r="G1404" s="54" t="n">
        <v>23264.8</v>
      </c>
      <c r="H1404" s="54" t="n">
        <v>18838.32</v>
      </c>
      <c r="I1404" s="54" t="n">
        <f aca="false">SUM(F1404:H1404)</f>
        <v>49228.16</v>
      </c>
      <c r="J1404" s="49" t="n">
        <f aca="false">Calc!$C$5-D1404</f>
        <v>1</v>
      </c>
      <c r="K1404" s="49" t="n">
        <f aca="false">IF(J1404&lt;=Calc!$C$11,4,IF(J1404&lt;=Calc!$C$12,3,IF(J1404&lt;=Calc!$C$13,2,1)))</f>
        <v>4</v>
      </c>
      <c r="L1404" s="49" t="n">
        <f aca="false">1+(E1404&gt;=Calc!$C$16)+(E1404&gt;=Calc!$C$17)+(E1404&gt;=Calc!$C$18)</f>
        <v>4</v>
      </c>
      <c r="M1404" s="49" t="str">
        <f aca="false">IF(AND(K1404=4,L1404&gt;=3),"Champions",IF(AND(K1404=3,L1404&gt;=3),"Loyal",IF(K1404&gt;=3,"Recent / New",IF(L1404&gt;=3,"At Risk","Hibernating / Lost"))))</f>
        <v>Champions</v>
      </c>
      <c r="N1404" s="54" t="n">
        <f aca="false">IF(AND(Calc!$C$2&lt;=2009,Calc!$C$3&gt;=2009),F1404,0)+IF(AND(Calc!$C$2&lt;=2010,Calc!$C$3&gt;=2010),G1404,0)+IF(AND(Calc!$C$2&lt;=2011,Calc!$C$3&gt;=2011),H1404,0)</f>
        <v>49228.16</v>
      </c>
      <c r="O1404" s="61" t="n">
        <f aca="false">IF(AND(N1404&gt;0,OR(Calc!$C$4="*",B1404=Calc!$C$4)),N1404+ROW()*0.000000001,0)</f>
        <v>49228.160001404</v>
      </c>
    </row>
    <row r="1405" customFormat="false" ht="15" hidden="false" customHeight="false" outlineLevel="0" collapsed="false">
      <c r="A1405" s="49" t="n">
        <v>13778</v>
      </c>
      <c r="B1405" s="49" t="s">
        <v>189</v>
      </c>
      <c r="C1405" s="63" t="n">
        <v>40321</v>
      </c>
      <c r="D1405" s="63" t="n">
        <v>40783</v>
      </c>
      <c r="E1405" s="49" t="n">
        <v>4</v>
      </c>
      <c r="F1405" s="54" t="n">
        <v>0</v>
      </c>
      <c r="G1405" s="54" t="n">
        <v>937.84</v>
      </c>
      <c r="H1405" s="54" t="n">
        <v>178.7</v>
      </c>
      <c r="I1405" s="54" t="n">
        <f aca="false">SUM(F1405:H1405)</f>
        <v>1116.54</v>
      </c>
      <c r="J1405" s="49" t="n">
        <f aca="false">Calc!$C$5-D1405</f>
        <v>104</v>
      </c>
      <c r="K1405" s="49" t="n">
        <f aca="false">IF(J1405&lt;=Calc!$C$11,4,IF(J1405&lt;=Calc!$C$12,3,IF(J1405&lt;=Calc!$C$13,2,1)))</f>
        <v>2</v>
      </c>
      <c r="L1405" s="49" t="n">
        <f aca="false">1+(E1405&gt;=Calc!$C$16)+(E1405&gt;=Calc!$C$17)+(E1405&gt;=Calc!$C$18)</f>
        <v>3</v>
      </c>
      <c r="M1405" s="49" t="str">
        <f aca="false">IF(AND(K1405=4,L1405&gt;=3),"Champions",IF(AND(K1405=3,L1405&gt;=3),"Loyal",IF(K1405&gt;=3,"Recent / New",IF(L1405&gt;=3,"At Risk","Hibernating / Lost"))))</f>
        <v>At Risk</v>
      </c>
      <c r="N1405" s="54" t="n">
        <f aca="false">IF(AND(Calc!$C$2&lt;=2009,Calc!$C$3&gt;=2009),F1405,0)+IF(AND(Calc!$C$2&lt;=2010,Calc!$C$3&gt;=2010),G1405,0)+IF(AND(Calc!$C$2&lt;=2011,Calc!$C$3&gt;=2011),H1405,0)</f>
        <v>1116.54</v>
      </c>
      <c r="O1405" s="61" t="n">
        <f aca="false">IF(AND(N1405&gt;0,OR(Calc!$C$4="*",B1405=Calc!$C$4)),N1405+ROW()*0.000000001,0)</f>
        <v>1116.540001405</v>
      </c>
    </row>
    <row r="1406" customFormat="false" ht="15" hidden="false" customHeight="false" outlineLevel="0" collapsed="false">
      <c r="A1406" s="49" t="n">
        <v>13779</v>
      </c>
      <c r="B1406" s="49" t="s">
        <v>189</v>
      </c>
      <c r="C1406" s="63" t="n">
        <v>40371</v>
      </c>
      <c r="D1406" s="63" t="n">
        <v>40371</v>
      </c>
      <c r="E1406" s="49" t="n">
        <v>1</v>
      </c>
      <c r="F1406" s="54" t="n">
        <v>0</v>
      </c>
      <c r="G1406" s="54" t="n">
        <v>161.13</v>
      </c>
      <c r="H1406" s="54" t="n">
        <v>0</v>
      </c>
      <c r="I1406" s="54" t="n">
        <f aca="false">SUM(F1406:H1406)</f>
        <v>161.13</v>
      </c>
      <c r="J1406" s="49" t="n">
        <f aca="false">Calc!$C$5-D1406</f>
        <v>516</v>
      </c>
      <c r="K1406" s="49" t="n">
        <f aca="false">IF(J1406&lt;=Calc!$C$11,4,IF(J1406&lt;=Calc!$C$12,3,IF(J1406&lt;=Calc!$C$13,2,1)))</f>
        <v>1</v>
      </c>
      <c r="L1406" s="49" t="n">
        <f aca="false">1+(E1406&gt;=Calc!$C$16)+(E1406&gt;=Calc!$C$17)+(E1406&gt;=Calc!$C$18)</f>
        <v>1</v>
      </c>
      <c r="M1406" s="49" t="str">
        <f aca="false">IF(AND(K1406=4,L1406&gt;=3),"Champions",IF(AND(K1406=3,L1406&gt;=3),"Loyal",IF(K1406&gt;=3,"Recent / New",IF(L1406&gt;=3,"At Risk","Hibernating / Lost"))))</f>
        <v>Hibernating / Lost</v>
      </c>
      <c r="N1406" s="54" t="n">
        <f aca="false">IF(AND(Calc!$C$2&lt;=2009,Calc!$C$3&gt;=2009),F1406,0)+IF(AND(Calc!$C$2&lt;=2010,Calc!$C$3&gt;=2010),G1406,0)+IF(AND(Calc!$C$2&lt;=2011,Calc!$C$3&gt;=2011),H1406,0)</f>
        <v>161.13</v>
      </c>
      <c r="O1406" s="61" t="n">
        <f aca="false">IF(AND(N1406&gt;0,OR(Calc!$C$4="*",B1406=Calc!$C$4)),N1406+ROW()*0.000000001,0)</f>
        <v>161.130001406</v>
      </c>
    </row>
    <row r="1407" customFormat="false" ht="15" hidden="false" customHeight="false" outlineLevel="0" collapsed="false">
      <c r="A1407" s="49" t="n">
        <v>13780</v>
      </c>
      <c r="B1407" s="49" t="s">
        <v>189</v>
      </c>
      <c r="C1407" s="63" t="n">
        <v>40479</v>
      </c>
      <c r="D1407" s="63" t="n">
        <v>40879</v>
      </c>
      <c r="E1407" s="49" t="n">
        <v>3</v>
      </c>
      <c r="F1407" s="54" t="n">
        <v>0</v>
      </c>
      <c r="G1407" s="54" t="n">
        <v>372.06</v>
      </c>
      <c r="H1407" s="54" t="n">
        <v>360.01</v>
      </c>
      <c r="I1407" s="54" t="n">
        <f aca="false">SUM(F1407:H1407)</f>
        <v>732.07</v>
      </c>
      <c r="J1407" s="49" t="n">
        <f aca="false">Calc!$C$5-D1407</f>
        <v>8</v>
      </c>
      <c r="K1407" s="49" t="n">
        <f aca="false">IF(J1407&lt;=Calc!$C$11,4,IF(J1407&lt;=Calc!$C$12,3,IF(J1407&lt;=Calc!$C$13,2,1)))</f>
        <v>4</v>
      </c>
      <c r="L1407" s="49" t="n">
        <f aca="false">1+(E1407&gt;=Calc!$C$16)+(E1407&gt;=Calc!$C$17)+(E1407&gt;=Calc!$C$18)</f>
        <v>2</v>
      </c>
      <c r="M1407" s="49" t="str">
        <f aca="false">IF(AND(K1407=4,L1407&gt;=3),"Champions",IF(AND(K1407=3,L1407&gt;=3),"Loyal",IF(K1407&gt;=3,"Recent / New",IF(L1407&gt;=3,"At Risk","Hibernating / Lost"))))</f>
        <v>Recent / New</v>
      </c>
      <c r="N1407" s="54" t="n">
        <f aca="false">IF(AND(Calc!$C$2&lt;=2009,Calc!$C$3&gt;=2009),F1407,0)+IF(AND(Calc!$C$2&lt;=2010,Calc!$C$3&gt;=2010),G1407,0)+IF(AND(Calc!$C$2&lt;=2011,Calc!$C$3&gt;=2011),H1407,0)</f>
        <v>732.07</v>
      </c>
      <c r="O1407" s="61" t="n">
        <f aca="false">IF(AND(N1407&gt;0,OR(Calc!$C$4="*",B1407=Calc!$C$4)),N1407+ROW()*0.000000001,0)</f>
        <v>732.070001407</v>
      </c>
    </row>
    <row r="1408" customFormat="false" ht="15" hidden="false" customHeight="false" outlineLevel="0" collapsed="false">
      <c r="A1408" s="49" t="n">
        <v>13781</v>
      </c>
      <c r="B1408" s="49" t="s">
        <v>189</v>
      </c>
      <c r="C1408" s="63" t="n">
        <v>40165</v>
      </c>
      <c r="D1408" s="63" t="n">
        <v>40636</v>
      </c>
      <c r="E1408" s="49" t="n">
        <v>3</v>
      </c>
      <c r="F1408" s="54" t="n">
        <v>306.49</v>
      </c>
      <c r="G1408" s="54" t="n">
        <v>336.55</v>
      </c>
      <c r="H1408" s="54" t="n">
        <v>127.84</v>
      </c>
      <c r="I1408" s="54" t="n">
        <f aca="false">SUM(F1408:H1408)</f>
        <v>770.88</v>
      </c>
      <c r="J1408" s="49" t="n">
        <f aca="false">Calc!$C$5-D1408</f>
        <v>251</v>
      </c>
      <c r="K1408" s="49" t="n">
        <f aca="false">IF(J1408&lt;=Calc!$C$11,4,IF(J1408&lt;=Calc!$C$12,3,IF(J1408&lt;=Calc!$C$13,2,1)))</f>
        <v>2</v>
      </c>
      <c r="L1408" s="49" t="n">
        <f aca="false">1+(E1408&gt;=Calc!$C$16)+(E1408&gt;=Calc!$C$17)+(E1408&gt;=Calc!$C$18)</f>
        <v>2</v>
      </c>
      <c r="M1408" s="49" t="str">
        <f aca="false">IF(AND(K1408=4,L1408&gt;=3),"Champions",IF(AND(K1408=3,L1408&gt;=3),"Loyal",IF(K1408&gt;=3,"Recent / New",IF(L1408&gt;=3,"At Risk","Hibernating / Lost"))))</f>
        <v>Hibernating / Lost</v>
      </c>
      <c r="N1408" s="54" t="n">
        <f aca="false">IF(AND(Calc!$C$2&lt;=2009,Calc!$C$3&gt;=2009),F1408,0)+IF(AND(Calc!$C$2&lt;=2010,Calc!$C$3&gt;=2010),G1408,0)+IF(AND(Calc!$C$2&lt;=2011,Calc!$C$3&gt;=2011),H1408,0)</f>
        <v>770.88</v>
      </c>
      <c r="O1408" s="61" t="n">
        <f aca="false">IF(AND(N1408&gt;0,OR(Calc!$C$4="*",B1408=Calc!$C$4)),N1408+ROW()*0.000000001,0)</f>
        <v>770.880001408</v>
      </c>
    </row>
    <row r="1409" customFormat="false" ht="15" hidden="false" customHeight="false" outlineLevel="0" collapsed="false">
      <c r="A1409" s="49" t="n">
        <v>13782</v>
      </c>
      <c r="B1409" s="49" t="s">
        <v>189</v>
      </c>
      <c r="C1409" s="63" t="n">
        <v>40153</v>
      </c>
      <c r="D1409" s="63" t="n">
        <v>40874</v>
      </c>
      <c r="E1409" s="49" t="n">
        <v>13</v>
      </c>
      <c r="F1409" s="54" t="n">
        <v>132.4</v>
      </c>
      <c r="G1409" s="54" t="n">
        <v>736.87</v>
      </c>
      <c r="H1409" s="54" t="n">
        <v>908.86</v>
      </c>
      <c r="I1409" s="54" t="n">
        <f aca="false">SUM(F1409:H1409)</f>
        <v>1778.13</v>
      </c>
      <c r="J1409" s="49" t="n">
        <f aca="false">Calc!$C$5-D1409</f>
        <v>13</v>
      </c>
      <c r="K1409" s="49" t="n">
        <f aca="false">IF(J1409&lt;=Calc!$C$11,4,IF(J1409&lt;=Calc!$C$12,3,IF(J1409&lt;=Calc!$C$13,2,1)))</f>
        <v>4</v>
      </c>
      <c r="L1409" s="49" t="n">
        <f aca="false">1+(E1409&gt;=Calc!$C$16)+(E1409&gt;=Calc!$C$17)+(E1409&gt;=Calc!$C$18)</f>
        <v>4</v>
      </c>
      <c r="M1409" s="49" t="str">
        <f aca="false">IF(AND(K1409=4,L1409&gt;=3),"Champions",IF(AND(K1409=3,L1409&gt;=3),"Loyal",IF(K1409&gt;=3,"Recent / New",IF(L1409&gt;=3,"At Risk","Hibernating / Lost"))))</f>
        <v>Champions</v>
      </c>
      <c r="N1409" s="54" t="n">
        <f aca="false">IF(AND(Calc!$C$2&lt;=2009,Calc!$C$3&gt;=2009),F1409,0)+IF(AND(Calc!$C$2&lt;=2010,Calc!$C$3&gt;=2010),G1409,0)+IF(AND(Calc!$C$2&lt;=2011,Calc!$C$3&gt;=2011),H1409,0)</f>
        <v>1778.13</v>
      </c>
      <c r="O1409" s="61" t="n">
        <f aca="false">IF(AND(N1409&gt;0,OR(Calc!$C$4="*",B1409=Calc!$C$4)),N1409+ROW()*0.000000001,0)</f>
        <v>1778.130001409</v>
      </c>
    </row>
    <row r="1410" customFormat="false" ht="15" hidden="false" customHeight="false" outlineLevel="0" collapsed="false">
      <c r="A1410" s="49" t="n">
        <v>13783</v>
      </c>
      <c r="B1410" s="49" t="s">
        <v>189</v>
      </c>
      <c r="C1410" s="63" t="n">
        <v>40213</v>
      </c>
      <c r="D1410" s="63" t="n">
        <v>40399</v>
      </c>
      <c r="E1410" s="49" t="n">
        <v>4</v>
      </c>
      <c r="F1410" s="54" t="n">
        <v>0</v>
      </c>
      <c r="G1410" s="54" t="n">
        <v>1542.09</v>
      </c>
      <c r="H1410" s="54" t="n">
        <v>0</v>
      </c>
      <c r="I1410" s="54" t="n">
        <f aca="false">SUM(F1410:H1410)</f>
        <v>1542.09</v>
      </c>
      <c r="J1410" s="49" t="n">
        <f aca="false">Calc!$C$5-D1410</f>
        <v>488</v>
      </c>
      <c r="K1410" s="49" t="n">
        <f aca="false">IF(J1410&lt;=Calc!$C$11,4,IF(J1410&lt;=Calc!$C$12,3,IF(J1410&lt;=Calc!$C$13,2,1)))</f>
        <v>1</v>
      </c>
      <c r="L1410" s="49" t="n">
        <f aca="false">1+(E1410&gt;=Calc!$C$16)+(E1410&gt;=Calc!$C$17)+(E1410&gt;=Calc!$C$18)</f>
        <v>3</v>
      </c>
      <c r="M1410" s="49" t="str">
        <f aca="false">IF(AND(K1410=4,L1410&gt;=3),"Champions",IF(AND(K1410=3,L1410&gt;=3),"Loyal",IF(K1410&gt;=3,"Recent / New",IF(L1410&gt;=3,"At Risk","Hibernating / Lost"))))</f>
        <v>At Risk</v>
      </c>
      <c r="N1410" s="54" t="n">
        <f aca="false">IF(AND(Calc!$C$2&lt;=2009,Calc!$C$3&gt;=2009),F1410,0)+IF(AND(Calc!$C$2&lt;=2010,Calc!$C$3&gt;=2010),G1410,0)+IF(AND(Calc!$C$2&lt;=2011,Calc!$C$3&gt;=2011),H1410,0)</f>
        <v>1542.09</v>
      </c>
      <c r="O1410" s="61" t="n">
        <f aca="false">IF(AND(N1410&gt;0,OR(Calc!$C$4="*",B1410=Calc!$C$4)),N1410+ROW()*0.000000001,0)</f>
        <v>1542.09000141</v>
      </c>
    </row>
    <row r="1411" customFormat="false" ht="15" hidden="false" customHeight="false" outlineLevel="0" collapsed="false">
      <c r="A1411" s="49" t="n">
        <v>13784</v>
      </c>
      <c r="B1411" s="49" t="s">
        <v>189</v>
      </c>
      <c r="C1411" s="63" t="n">
        <v>40436</v>
      </c>
      <c r="D1411" s="63" t="n">
        <v>40877</v>
      </c>
      <c r="E1411" s="49" t="n">
        <v>14</v>
      </c>
      <c r="F1411" s="54" t="n">
        <v>0</v>
      </c>
      <c r="G1411" s="54" t="n">
        <v>434.39</v>
      </c>
      <c r="H1411" s="54" t="n">
        <v>2462.79</v>
      </c>
      <c r="I1411" s="54" t="n">
        <f aca="false">SUM(F1411:H1411)</f>
        <v>2897.18</v>
      </c>
      <c r="J1411" s="49" t="n">
        <f aca="false">Calc!$C$5-D1411</f>
        <v>10</v>
      </c>
      <c r="K1411" s="49" t="n">
        <f aca="false">IF(J1411&lt;=Calc!$C$11,4,IF(J1411&lt;=Calc!$C$12,3,IF(J1411&lt;=Calc!$C$13,2,1)))</f>
        <v>4</v>
      </c>
      <c r="L1411" s="49" t="n">
        <f aca="false">1+(E1411&gt;=Calc!$C$16)+(E1411&gt;=Calc!$C$17)+(E1411&gt;=Calc!$C$18)</f>
        <v>4</v>
      </c>
      <c r="M1411" s="49" t="str">
        <f aca="false">IF(AND(K1411=4,L1411&gt;=3),"Champions",IF(AND(K1411=3,L1411&gt;=3),"Loyal",IF(K1411&gt;=3,"Recent / New",IF(L1411&gt;=3,"At Risk","Hibernating / Lost"))))</f>
        <v>Champions</v>
      </c>
      <c r="N1411" s="54" t="n">
        <f aca="false">IF(AND(Calc!$C$2&lt;=2009,Calc!$C$3&gt;=2009),F1411,0)+IF(AND(Calc!$C$2&lt;=2010,Calc!$C$3&gt;=2010),G1411,0)+IF(AND(Calc!$C$2&lt;=2011,Calc!$C$3&gt;=2011),H1411,0)</f>
        <v>2897.18</v>
      </c>
      <c r="O1411" s="61" t="n">
        <f aca="false">IF(AND(N1411&gt;0,OR(Calc!$C$4="*",B1411=Calc!$C$4)),N1411+ROW()*0.000000001,0)</f>
        <v>2897.180001411</v>
      </c>
    </row>
    <row r="1412" customFormat="false" ht="15" hidden="false" customHeight="false" outlineLevel="0" collapsed="false">
      <c r="A1412" s="49" t="n">
        <v>13785</v>
      </c>
      <c r="B1412" s="49" t="s">
        <v>189</v>
      </c>
      <c r="C1412" s="63" t="n">
        <v>40426</v>
      </c>
      <c r="D1412" s="63" t="n">
        <v>40458</v>
      </c>
      <c r="E1412" s="49" t="n">
        <v>4</v>
      </c>
      <c r="F1412" s="54" t="n">
        <v>0</v>
      </c>
      <c r="G1412" s="54" t="n">
        <v>542.49</v>
      </c>
      <c r="H1412" s="54" t="n">
        <v>0</v>
      </c>
      <c r="I1412" s="54" t="n">
        <f aca="false">SUM(F1412:H1412)</f>
        <v>542.49</v>
      </c>
      <c r="J1412" s="49" t="n">
        <f aca="false">Calc!$C$5-D1412</f>
        <v>429</v>
      </c>
      <c r="K1412" s="49" t="n">
        <f aca="false">IF(J1412&lt;=Calc!$C$11,4,IF(J1412&lt;=Calc!$C$12,3,IF(J1412&lt;=Calc!$C$13,2,1)))</f>
        <v>1</v>
      </c>
      <c r="L1412" s="49" t="n">
        <f aca="false">1+(E1412&gt;=Calc!$C$16)+(E1412&gt;=Calc!$C$17)+(E1412&gt;=Calc!$C$18)</f>
        <v>3</v>
      </c>
      <c r="M1412" s="49" t="str">
        <f aca="false">IF(AND(K1412=4,L1412&gt;=3),"Champions",IF(AND(K1412=3,L1412&gt;=3),"Loyal",IF(K1412&gt;=3,"Recent / New",IF(L1412&gt;=3,"At Risk","Hibernating / Lost"))))</f>
        <v>At Risk</v>
      </c>
      <c r="N1412" s="54" t="n">
        <f aca="false">IF(AND(Calc!$C$2&lt;=2009,Calc!$C$3&gt;=2009),F1412,0)+IF(AND(Calc!$C$2&lt;=2010,Calc!$C$3&gt;=2010),G1412,0)+IF(AND(Calc!$C$2&lt;=2011,Calc!$C$3&gt;=2011),H1412,0)</f>
        <v>542.49</v>
      </c>
      <c r="O1412" s="61" t="n">
        <f aca="false">IF(AND(N1412&gt;0,OR(Calc!$C$4="*",B1412=Calc!$C$4)),N1412+ROW()*0.000000001,0)</f>
        <v>542.490001412</v>
      </c>
    </row>
    <row r="1413" customFormat="false" ht="15" hidden="false" customHeight="false" outlineLevel="0" collapsed="false">
      <c r="A1413" s="49" t="n">
        <v>13786</v>
      </c>
      <c r="B1413" s="49" t="s">
        <v>189</v>
      </c>
      <c r="C1413" s="63" t="n">
        <v>40150</v>
      </c>
      <c r="D1413" s="63" t="n">
        <v>40519</v>
      </c>
      <c r="E1413" s="49" t="n">
        <v>6</v>
      </c>
      <c r="F1413" s="54" t="n">
        <v>723.09</v>
      </c>
      <c r="G1413" s="54" t="n">
        <v>2389.9</v>
      </c>
      <c r="H1413" s="54" t="n">
        <v>0</v>
      </c>
      <c r="I1413" s="54" t="n">
        <f aca="false">SUM(F1413:H1413)</f>
        <v>3112.99</v>
      </c>
      <c r="J1413" s="49" t="n">
        <f aca="false">Calc!$C$5-D1413</f>
        <v>368</v>
      </c>
      <c r="K1413" s="49" t="n">
        <f aca="false">IF(J1413&lt;=Calc!$C$11,4,IF(J1413&lt;=Calc!$C$12,3,IF(J1413&lt;=Calc!$C$13,2,1)))</f>
        <v>2</v>
      </c>
      <c r="L1413" s="49" t="n">
        <f aca="false">1+(E1413&gt;=Calc!$C$16)+(E1413&gt;=Calc!$C$17)+(E1413&gt;=Calc!$C$18)</f>
        <v>3</v>
      </c>
      <c r="M1413" s="49" t="str">
        <f aca="false">IF(AND(K1413=4,L1413&gt;=3),"Champions",IF(AND(K1413=3,L1413&gt;=3),"Loyal",IF(K1413&gt;=3,"Recent / New",IF(L1413&gt;=3,"At Risk","Hibernating / Lost"))))</f>
        <v>At Risk</v>
      </c>
      <c r="N1413" s="54" t="n">
        <f aca="false">IF(AND(Calc!$C$2&lt;=2009,Calc!$C$3&gt;=2009),F1413,0)+IF(AND(Calc!$C$2&lt;=2010,Calc!$C$3&gt;=2010),G1413,0)+IF(AND(Calc!$C$2&lt;=2011,Calc!$C$3&gt;=2011),H1413,0)</f>
        <v>3112.99</v>
      </c>
      <c r="O1413" s="61" t="n">
        <f aca="false">IF(AND(N1413&gt;0,OR(Calc!$C$4="*",B1413=Calc!$C$4)),N1413+ROW()*0.000000001,0)</f>
        <v>3112.990001413</v>
      </c>
    </row>
    <row r="1414" customFormat="false" ht="15" hidden="false" customHeight="false" outlineLevel="0" collapsed="false">
      <c r="A1414" s="49" t="n">
        <v>13787</v>
      </c>
      <c r="B1414" s="49" t="s">
        <v>189</v>
      </c>
      <c r="C1414" s="63" t="n">
        <v>40192</v>
      </c>
      <c r="D1414" s="63" t="n">
        <v>40811</v>
      </c>
      <c r="E1414" s="49" t="n">
        <v>6</v>
      </c>
      <c r="F1414" s="54" t="n">
        <v>0</v>
      </c>
      <c r="G1414" s="54" t="n">
        <v>971.06</v>
      </c>
      <c r="H1414" s="54" t="n">
        <v>202.64</v>
      </c>
      <c r="I1414" s="54" t="n">
        <f aca="false">SUM(F1414:H1414)</f>
        <v>1173.7</v>
      </c>
      <c r="J1414" s="49" t="n">
        <f aca="false">Calc!$C$5-D1414</f>
        <v>76</v>
      </c>
      <c r="K1414" s="49" t="n">
        <f aca="false">IF(J1414&lt;=Calc!$C$11,4,IF(J1414&lt;=Calc!$C$12,3,IF(J1414&lt;=Calc!$C$13,2,1)))</f>
        <v>3</v>
      </c>
      <c r="L1414" s="49" t="n">
        <f aca="false">1+(E1414&gt;=Calc!$C$16)+(E1414&gt;=Calc!$C$17)+(E1414&gt;=Calc!$C$18)</f>
        <v>3</v>
      </c>
      <c r="M1414" s="49" t="str">
        <f aca="false">IF(AND(K1414=4,L1414&gt;=3),"Champions",IF(AND(K1414=3,L1414&gt;=3),"Loyal",IF(K1414&gt;=3,"Recent / New",IF(L1414&gt;=3,"At Risk","Hibernating / Lost"))))</f>
        <v>Loyal</v>
      </c>
      <c r="N1414" s="54" t="n">
        <f aca="false">IF(AND(Calc!$C$2&lt;=2009,Calc!$C$3&gt;=2009),F1414,0)+IF(AND(Calc!$C$2&lt;=2010,Calc!$C$3&gt;=2010),G1414,0)+IF(AND(Calc!$C$2&lt;=2011,Calc!$C$3&gt;=2011),H1414,0)</f>
        <v>1173.7</v>
      </c>
      <c r="O1414" s="61" t="n">
        <f aca="false">IF(AND(N1414&gt;0,OR(Calc!$C$4="*",B1414=Calc!$C$4)),N1414+ROW()*0.000000001,0)</f>
        <v>1173.700001414</v>
      </c>
    </row>
    <row r="1415" customFormat="false" ht="15" hidden="false" customHeight="false" outlineLevel="0" collapsed="false">
      <c r="A1415" s="49" t="n">
        <v>13788</v>
      </c>
      <c r="B1415" s="49" t="s">
        <v>189</v>
      </c>
      <c r="C1415" s="63" t="n">
        <v>40381</v>
      </c>
      <c r="D1415" s="63" t="n">
        <v>40381</v>
      </c>
      <c r="E1415" s="49" t="n">
        <v>1</v>
      </c>
      <c r="F1415" s="54" t="n">
        <v>0</v>
      </c>
      <c r="G1415" s="54" t="n">
        <v>3.75</v>
      </c>
      <c r="H1415" s="54" t="n">
        <v>0</v>
      </c>
      <c r="I1415" s="54" t="n">
        <f aca="false">SUM(F1415:H1415)</f>
        <v>3.75</v>
      </c>
      <c r="J1415" s="49" t="n">
        <f aca="false">Calc!$C$5-D1415</f>
        <v>506</v>
      </c>
      <c r="K1415" s="49" t="n">
        <f aca="false">IF(J1415&lt;=Calc!$C$11,4,IF(J1415&lt;=Calc!$C$12,3,IF(J1415&lt;=Calc!$C$13,2,1)))</f>
        <v>1</v>
      </c>
      <c r="L1415" s="49" t="n">
        <f aca="false">1+(E1415&gt;=Calc!$C$16)+(E1415&gt;=Calc!$C$17)+(E1415&gt;=Calc!$C$18)</f>
        <v>1</v>
      </c>
      <c r="M1415" s="49" t="str">
        <f aca="false">IF(AND(K1415=4,L1415&gt;=3),"Champions",IF(AND(K1415=3,L1415&gt;=3),"Loyal",IF(K1415&gt;=3,"Recent / New",IF(L1415&gt;=3,"At Risk","Hibernating / Lost"))))</f>
        <v>Hibernating / Lost</v>
      </c>
      <c r="N1415" s="54" t="n">
        <f aca="false">IF(AND(Calc!$C$2&lt;=2009,Calc!$C$3&gt;=2009),F1415,0)+IF(AND(Calc!$C$2&lt;=2010,Calc!$C$3&gt;=2010),G1415,0)+IF(AND(Calc!$C$2&lt;=2011,Calc!$C$3&gt;=2011),H1415,0)</f>
        <v>3.75</v>
      </c>
      <c r="O1415" s="61" t="n">
        <f aca="false">IF(AND(N1415&gt;0,OR(Calc!$C$4="*",B1415=Calc!$C$4)),N1415+ROW()*0.000000001,0)</f>
        <v>3.750001415</v>
      </c>
    </row>
    <row r="1416" customFormat="false" ht="15" hidden="false" customHeight="false" outlineLevel="0" collapsed="false">
      <c r="A1416" s="49" t="n">
        <v>13789</v>
      </c>
      <c r="B1416" s="49" t="s">
        <v>189</v>
      </c>
      <c r="C1416" s="63" t="n">
        <v>40498</v>
      </c>
      <c r="D1416" s="63" t="n">
        <v>40498</v>
      </c>
      <c r="E1416" s="49" t="n">
        <v>1</v>
      </c>
      <c r="F1416" s="54" t="n">
        <v>0</v>
      </c>
      <c r="G1416" s="54" t="n">
        <v>239.46</v>
      </c>
      <c r="H1416" s="54" t="n">
        <v>0</v>
      </c>
      <c r="I1416" s="54" t="n">
        <f aca="false">SUM(F1416:H1416)</f>
        <v>239.46</v>
      </c>
      <c r="J1416" s="49" t="n">
        <f aca="false">Calc!$C$5-D1416</f>
        <v>389</v>
      </c>
      <c r="K1416" s="49" t="n">
        <f aca="false">IF(J1416&lt;=Calc!$C$11,4,IF(J1416&lt;=Calc!$C$12,3,IF(J1416&lt;=Calc!$C$13,2,1)))</f>
        <v>1</v>
      </c>
      <c r="L1416" s="49" t="n">
        <f aca="false">1+(E1416&gt;=Calc!$C$16)+(E1416&gt;=Calc!$C$17)+(E1416&gt;=Calc!$C$18)</f>
        <v>1</v>
      </c>
      <c r="M1416" s="49" t="str">
        <f aca="false">IF(AND(K1416=4,L1416&gt;=3),"Champions",IF(AND(K1416=3,L1416&gt;=3),"Loyal",IF(K1416&gt;=3,"Recent / New",IF(L1416&gt;=3,"At Risk","Hibernating / Lost"))))</f>
        <v>Hibernating / Lost</v>
      </c>
      <c r="N1416" s="54" t="n">
        <f aca="false">IF(AND(Calc!$C$2&lt;=2009,Calc!$C$3&gt;=2009),F1416,0)+IF(AND(Calc!$C$2&lt;=2010,Calc!$C$3&gt;=2010),G1416,0)+IF(AND(Calc!$C$2&lt;=2011,Calc!$C$3&gt;=2011),H1416,0)</f>
        <v>239.46</v>
      </c>
      <c r="O1416" s="61" t="n">
        <f aca="false">IF(AND(N1416&gt;0,OR(Calc!$C$4="*",B1416=Calc!$C$4)),N1416+ROW()*0.000000001,0)</f>
        <v>239.460001416</v>
      </c>
    </row>
    <row r="1417" customFormat="false" ht="15" hidden="false" customHeight="false" outlineLevel="0" collapsed="false">
      <c r="A1417" s="49" t="n">
        <v>13790</v>
      </c>
      <c r="B1417" s="49" t="s">
        <v>189</v>
      </c>
      <c r="C1417" s="63" t="n">
        <v>40882</v>
      </c>
      <c r="D1417" s="63" t="n">
        <v>40882</v>
      </c>
      <c r="E1417" s="49" t="n">
        <v>1</v>
      </c>
      <c r="F1417" s="54" t="n">
        <v>0</v>
      </c>
      <c r="G1417" s="54" t="n">
        <v>0</v>
      </c>
      <c r="H1417" s="54" t="n">
        <v>348.8</v>
      </c>
      <c r="I1417" s="54" t="n">
        <f aca="false">SUM(F1417:H1417)</f>
        <v>348.8</v>
      </c>
      <c r="J1417" s="49" t="n">
        <f aca="false">Calc!$C$5-D1417</f>
        <v>5</v>
      </c>
      <c r="K1417" s="49" t="n">
        <f aca="false">IF(J1417&lt;=Calc!$C$11,4,IF(J1417&lt;=Calc!$C$12,3,IF(J1417&lt;=Calc!$C$13,2,1)))</f>
        <v>4</v>
      </c>
      <c r="L1417" s="49" t="n">
        <f aca="false">1+(E1417&gt;=Calc!$C$16)+(E1417&gt;=Calc!$C$17)+(E1417&gt;=Calc!$C$18)</f>
        <v>1</v>
      </c>
      <c r="M1417" s="49" t="str">
        <f aca="false">IF(AND(K1417=4,L1417&gt;=3),"Champions",IF(AND(K1417=3,L1417&gt;=3),"Loyal",IF(K1417&gt;=3,"Recent / New",IF(L1417&gt;=3,"At Risk","Hibernating / Lost"))))</f>
        <v>Recent / New</v>
      </c>
      <c r="N1417" s="54" t="n">
        <f aca="false">IF(AND(Calc!$C$2&lt;=2009,Calc!$C$3&gt;=2009),F1417,0)+IF(AND(Calc!$C$2&lt;=2010,Calc!$C$3&gt;=2010),G1417,0)+IF(AND(Calc!$C$2&lt;=2011,Calc!$C$3&gt;=2011),H1417,0)</f>
        <v>348.8</v>
      </c>
      <c r="O1417" s="61" t="n">
        <f aca="false">IF(AND(N1417&gt;0,OR(Calc!$C$4="*",B1417=Calc!$C$4)),N1417+ROW()*0.000000001,0)</f>
        <v>348.800001417</v>
      </c>
    </row>
    <row r="1418" customFormat="false" ht="15" hidden="false" customHeight="false" outlineLevel="0" collapsed="false">
      <c r="A1418" s="49" t="n">
        <v>13791</v>
      </c>
      <c r="B1418" s="49" t="s">
        <v>189</v>
      </c>
      <c r="C1418" s="63" t="n">
        <v>40718</v>
      </c>
      <c r="D1418" s="63" t="n">
        <v>40759</v>
      </c>
      <c r="E1418" s="49" t="n">
        <v>2</v>
      </c>
      <c r="F1418" s="54" t="n">
        <v>0</v>
      </c>
      <c r="G1418" s="54" t="n">
        <v>0</v>
      </c>
      <c r="H1418" s="54" t="n">
        <v>1047.68</v>
      </c>
      <c r="I1418" s="54" t="n">
        <f aca="false">SUM(F1418:H1418)</f>
        <v>1047.68</v>
      </c>
      <c r="J1418" s="49" t="n">
        <f aca="false">Calc!$C$5-D1418</f>
        <v>128</v>
      </c>
      <c r="K1418" s="49" t="n">
        <f aca="false">IF(J1418&lt;=Calc!$C$11,4,IF(J1418&lt;=Calc!$C$12,3,IF(J1418&lt;=Calc!$C$13,2,1)))</f>
        <v>2</v>
      </c>
      <c r="L1418" s="49" t="n">
        <f aca="false">1+(E1418&gt;=Calc!$C$16)+(E1418&gt;=Calc!$C$17)+(E1418&gt;=Calc!$C$18)</f>
        <v>2</v>
      </c>
      <c r="M1418" s="49" t="str">
        <f aca="false">IF(AND(K1418=4,L1418&gt;=3),"Champions",IF(AND(K1418=3,L1418&gt;=3),"Loyal",IF(K1418&gt;=3,"Recent / New",IF(L1418&gt;=3,"At Risk","Hibernating / Lost"))))</f>
        <v>Hibernating / Lost</v>
      </c>
      <c r="N1418" s="54" t="n">
        <f aca="false">IF(AND(Calc!$C$2&lt;=2009,Calc!$C$3&gt;=2009),F1418,0)+IF(AND(Calc!$C$2&lt;=2010,Calc!$C$3&gt;=2010),G1418,0)+IF(AND(Calc!$C$2&lt;=2011,Calc!$C$3&gt;=2011),H1418,0)</f>
        <v>1047.68</v>
      </c>
      <c r="O1418" s="61" t="n">
        <f aca="false">IF(AND(N1418&gt;0,OR(Calc!$C$4="*",B1418=Calc!$C$4)),N1418+ROW()*0.000000001,0)</f>
        <v>1047.680001418</v>
      </c>
    </row>
    <row r="1419" customFormat="false" ht="15" hidden="false" customHeight="false" outlineLevel="0" collapsed="false">
      <c r="A1419" s="49" t="n">
        <v>13792</v>
      </c>
      <c r="B1419" s="49" t="s">
        <v>189</v>
      </c>
      <c r="C1419" s="63" t="n">
        <v>40464</v>
      </c>
      <c r="D1419" s="63" t="n">
        <v>40820</v>
      </c>
      <c r="E1419" s="49" t="n">
        <v>3</v>
      </c>
      <c r="F1419" s="54" t="n">
        <v>0</v>
      </c>
      <c r="G1419" s="54" t="n">
        <v>188.4</v>
      </c>
      <c r="H1419" s="54" t="n">
        <v>195.55</v>
      </c>
      <c r="I1419" s="54" t="n">
        <f aca="false">SUM(F1419:H1419)</f>
        <v>383.95</v>
      </c>
      <c r="J1419" s="49" t="n">
        <f aca="false">Calc!$C$5-D1419</f>
        <v>67</v>
      </c>
      <c r="K1419" s="49" t="n">
        <f aca="false">IF(J1419&lt;=Calc!$C$11,4,IF(J1419&lt;=Calc!$C$12,3,IF(J1419&lt;=Calc!$C$13,2,1)))</f>
        <v>3</v>
      </c>
      <c r="L1419" s="49" t="n">
        <f aca="false">1+(E1419&gt;=Calc!$C$16)+(E1419&gt;=Calc!$C$17)+(E1419&gt;=Calc!$C$18)</f>
        <v>2</v>
      </c>
      <c r="M1419" s="49" t="str">
        <f aca="false">IF(AND(K1419=4,L1419&gt;=3),"Champions",IF(AND(K1419=3,L1419&gt;=3),"Loyal",IF(K1419&gt;=3,"Recent / New",IF(L1419&gt;=3,"At Risk","Hibernating / Lost"))))</f>
        <v>Recent / New</v>
      </c>
      <c r="N1419" s="54" t="n">
        <f aca="false">IF(AND(Calc!$C$2&lt;=2009,Calc!$C$3&gt;=2009),F1419,0)+IF(AND(Calc!$C$2&lt;=2010,Calc!$C$3&gt;=2010),G1419,0)+IF(AND(Calc!$C$2&lt;=2011,Calc!$C$3&gt;=2011),H1419,0)</f>
        <v>383.95</v>
      </c>
      <c r="O1419" s="61" t="n">
        <f aca="false">IF(AND(N1419&gt;0,OR(Calc!$C$4="*",B1419=Calc!$C$4)),N1419+ROW()*0.000000001,0)</f>
        <v>383.950001419</v>
      </c>
    </row>
    <row r="1420" customFormat="false" ht="15" hidden="false" customHeight="false" outlineLevel="0" collapsed="false">
      <c r="A1420" s="49" t="n">
        <v>13793</v>
      </c>
      <c r="B1420" s="49" t="s">
        <v>189</v>
      </c>
      <c r="C1420" s="63" t="n">
        <v>40240</v>
      </c>
      <c r="D1420" s="63" t="n">
        <v>40240</v>
      </c>
      <c r="E1420" s="49" t="n">
        <v>1</v>
      </c>
      <c r="F1420" s="54" t="n">
        <v>0</v>
      </c>
      <c r="G1420" s="54" t="n">
        <v>96</v>
      </c>
      <c r="H1420" s="54" t="n">
        <v>0</v>
      </c>
      <c r="I1420" s="54" t="n">
        <f aca="false">SUM(F1420:H1420)</f>
        <v>96</v>
      </c>
      <c r="J1420" s="49" t="n">
        <f aca="false">Calc!$C$5-D1420</f>
        <v>647</v>
      </c>
      <c r="K1420" s="49" t="n">
        <f aca="false">IF(J1420&lt;=Calc!$C$11,4,IF(J1420&lt;=Calc!$C$12,3,IF(J1420&lt;=Calc!$C$13,2,1)))</f>
        <v>1</v>
      </c>
      <c r="L1420" s="49" t="n">
        <f aca="false">1+(E1420&gt;=Calc!$C$16)+(E1420&gt;=Calc!$C$17)+(E1420&gt;=Calc!$C$18)</f>
        <v>1</v>
      </c>
      <c r="M1420" s="49" t="str">
        <f aca="false">IF(AND(K1420=4,L1420&gt;=3),"Champions",IF(AND(K1420=3,L1420&gt;=3),"Loyal",IF(K1420&gt;=3,"Recent / New",IF(L1420&gt;=3,"At Risk","Hibernating / Lost"))))</f>
        <v>Hibernating / Lost</v>
      </c>
      <c r="N1420" s="54" t="n">
        <f aca="false">IF(AND(Calc!$C$2&lt;=2009,Calc!$C$3&gt;=2009),F1420,0)+IF(AND(Calc!$C$2&lt;=2010,Calc!$C$3&gt;=2010),G1420,0)+IF(AND(Calc!$C$2&lt;=2011,Calc!$C$3&gt;=2011),H1420,0)</f>
        <v>96</v>
      </c>
      <c r="O1420" s="61" t="n">
        <f aca="false">IF(AND(N1420&gt;0,OR(Calc!$C$4="*",B1420=Calc!$C$4)),N1420+ROW()*0.000000001,0)</f>
        <v>96.00000142</v>
      </c>
    </row>
    <row r="1421" customFormat="false" ht="15" hidden="false" customHeight="false" outlineLevel="0" collapsed="false">
      <c r="A1421" s="49" t="n">
        <v>13794</v>
      </c>
      <c r="B1421" s="49" t="s">
        <v>189</v>
      </c>
      <c r="C1421" s="63" t="n">
        <v>40340</v>
      </c>
      <c r="D1421" s="63" t="n">
        <v>40340</v>
      </c>
      <c r="E1421" s="49" t="n">
        <v>1</v>
      </c>
      <c r="F1421" s="54" t="n">
        <v>0</v>
      </c>
      <c r="G1421" s="54" t="n">
        <v>126.03</v>
      </c>
      <c r="H1421" s="54" t="n">
        <v>0</v>
      </c>
      <c r="I1421" s="54" t="n">
        <f aca="false">SUM(F1421:H1421)</f>
        <v>126.03</v>
      </c>
      <c r="J1421" s="49" t="n">
        <f aca="false">Calc!$C$5-D1421</f>
        <v>547</v>
      </c>
      <c r="K1421" s="49" t="n">
        <f aca="false">IF(J1421&lt;=Calc!$C$11,4,IF(J1421&lt;=Calc!$C$12,3,IF(J1421&lt;=Calc!$C$13,2,1)))</f>
        <v>1</v>
      </c>
      <c r="L1421" s="49" t="n">
        <f aca="false">1+(E1421&gt;=Calc!$C$16)+(E1421&gt;=Calc!$C$17)+(E1421&gt;=Calc!$C$18)</f>
        <v>1</v>
      </c>
      <c r="M1421" s="49" t="str">
        <f aca="false">IF(AND(K1421=4,L1421&gt;=3),"Champions",IF(AND(K1421=3,L1421&gt;=3),"Loyal",IF(K1421&gt;=3,"Recent / New",IF(L1421&gt;=3,"At Risk","Hibernating / Lost"))))</f>
        <v>Hibernating / Lost</v>
      </c>
      <c r="N1421" s="54" t="n">
        <f aca="false">IF(AND(Calc!$C$2&lt;=2009,Calc!$C$3&gt;=2009),F1421,0)+IF(AND(Calc!$C$2&lt;=2010,Calc!$C$3&gt;=2010),G1421,0)+IF(AND(Calc!$C$2&lt;=2011,Calc!$C$3&gt;=2011),H1421,0)</f>
        <v>126.03</v>
      </c>
      <c r="O1421" s="61" t="n">
        <f aca="false">IF(AND(N1421&gt;0,OR(Calc!$C$4="*",B1421=Calc!$C$4)),N1421+ROW()*0.000000001,0)</f>
        <v>126.030001421</v>
      </c>
    </row>
    <row r="1422" customFormat="false" ht="15" hidden="false" customHeight="false" outlineLevel="0" collapsed="false">
      <c r="A1422" s="49" t="n">
        <v>13795</v>
      </c>
      <c r="B1422" s="49" t="s">
        <v>189</v>
      </c>
      <c r="C1422" s="63" t="n">
        <v>40249</v>
      </c>
      <c r="D1422" s="63" t="n">
        <v>40498</v>
      </c>
      <c r="E1422" s="49" t="n">
        <v>4</v>
      </c>
      <c r="F1422" s="54" t="n">
        <v>0</v>
      </c>
      <c r="G1422" s="54" t="n">
        <v>836.3</v>
      </c>
      <c r="H1422" s="54" t="n">
        <v>0</v>
      </c>
      <c r="I1422" s="54" t="n">
        <f aca="false">SUM(F1422:H1422)</f>
        <v>836.3</v>
      </c>
      <c r="J1422" s="49" t="n">
        <f aca="false">Calc!$C$5-D1422</f>
        <v>389</v>
      </c>
      <c r="K1422" s="49" t="n">
        <f aca="false">IF(J1422&lt;=Calc!$C$11,4,IF(J1422&lt;=Calc!$C$12,3,IF(J1422&lt;=Calc!$C$13,2,1)))</f>
        <v>1</v>
      </c>
      <c r="L1422" s="49" t="n">
        <f aca="false">1+(E1422&gt;=Calc!$C$16)+(E1422&gt;=Calc!$C$17)+(E1422&gt;=Calc!$C$18)</f>
        <v>3</v>
      </c>
      <c r="M1422" s="49" t="str">
        <f aca="false">IF(AND(K1422=4,L1422&gt;=3),"Champions",IF(AND(K1422=3,L1422&gt;=3),"Loyal",IF(K1422&gt;=3,"Recent / New",IF(L1422&gt;=3,"At Risk","Hibernating / Lost"))))</f>
        <v>At Risk</v>
      </c>
      <c r="N1422" s="54" t="n">
        <f aca="false">IF(AND(Calc!$C$2&lt;=2009,Calc!$C$3&gt;=2009),F1422,0)+IF(AND(Calc!$C$2&lt;=2010,Calc!$C$3&gt;=2010),G1422,0)+IF(AND(Calc!$C$2&lt;=2011,Calc!$C$3&gt;=2011),H1422,0)</f>
        <v>836.3</v>
      </c>
      <c r="O1422" s="61" t="n">
        <f aca="false">IF(AND(N1422&gt;0,OR(Calc!$C$4="*",B1422=Calc!$C$4)),N1422+ROW()*0.000000001,0)</f>
        <v>836.300001422</v>
      </c>
    </row>
    <row r="1423" customFormat="false" ht="15" hidden="false" customHeight="false" outlineLevel="0" collapsed="false">
      <c r="A1423" s="49" t="n">
        <v>13796</v>
      </c>
      <c r="B1423" s="49" t="s">
        <v>189</v>
      </c>
      <c r="C1423" s="63" t="n">
        <v>40387</v>
      </c>
      <c r="D1423" s="63" t="n">
        <v>40387</v>
      </c>
      <c r="E1423" s="49" t="n">
        <v>1</v>
      </c>
      <c r="F1423" s="54" t="n">
        <v>0</v>
      </c>
      <c r="G1423" s="54" t="n">
        <v>289.7</v>
      </c>
      <c r="H1423" s="54" t="n">
        <v>0</v>
      </c>
      <c r="I1423" s="54" t="n">
        <f aca="false">SUM(F1423:H1423)</f>
        <v>289.7</v>
      </c>
      <c r="J1423" s="49" t="n">
        <f aca="false">Calc!$C$5-D1423</f>
        <v>500</v>
      </c>
      <c r="K1423" s="49" t="n">
        <f aca="false">IF(J1423&lt;=Calc!$C$11,4,IF(J1423&lt;=Calc!$C$12,3,IF(J1423&lt;=Calc!$C$13,2,1)))</f>
        <v>1</v>
      </c>
      <c r="L1423" s="49" t="n">
        <f aca="false">1+(E1423&gt;=Calc!$C$16)+(E1423&gt;=Calc!$C$17)+(E1423&gt;=Calc!$C$18)</f>
        <v>1</v>
      </c>
      <c r="M1423" s="49" t="str">
        <f aca="false">IF(AND(K1423=4,L1423&gt;=3),"Champions",IF(AND(K1423=3,L1423&gt;=3),"Loyal",IF(K1423&gt;=3,"Recent / New",IF(L1423&gt;=3,"At Risk","Hibernating / Lost"))))</f>
        <v>Hibernating / Lost</v>
      </c>
      <c r="N1423" s="54" t="n">
        <f aca="false">IF(AND(Calc!$C$2&lt;=2009,Calc!$C$3&gt;=2009),F1423,0)+IF(AND(Calc!$C$2&lt;=2010,Calc!$C$3&gt;=2010),G1423,0)+IF(AND(Calc!$C$2&lt;=2011,Calc!$C$3&gt;=2011),H1423,0)</f>
        <v>289.7</v>
      </c>
      <c r="O1423" s="61" t="n">
        <f aca="false">IF(AND(N1423&gt;0,OR(Calc!$C$4="*",B1423=Calc!$C$4)),N1423+ROW()*0.000000001,0)</f>
        <v>289.700001423</v>
      </c>
    </row>
    <row r="1424" customFormat="false" ht="15" hidden="false" customHeight="false" outlineLevel="0" collapsed="false">
      <c r="A1424" s="49" t="n">
        <v>13797</v>
      </c>
      <c r="B1424" s="49" t="s">
        <v>189</v>
      </c>
      <c r="C1424" s="63" t="n">
        <v>40239</v>
      </c>
      <c r="D1424" s="63" t="n">
        <v>40450</v>
      </c>
      <c r="E1424" s="49" t="n">
        <v>3</v>
      </c>
      <c r="F1424" s="54" t="n">
        <v>0</v>
      </c>
      <c r="G1424" s="54" t="n">
        <v>1168.45</v>
      </c>
      <c r="H1424" s="54" t="n">
        <v>0</v>
      </c>
      <c r="I1424" s="54" t="n">
        <f aca="false">SUM(F1424:H1424)</f>
        <v>1168.45</v>
      </c>
      <c r="J1424" s="49" t="n">
        <f aca="false">Calc!$C$5-D1424</f>
        <v>437</v>
      </c>
      <c r="K1424" s="49" t="n">
        <f aca="false">IF(J1424&lt;=Calc!$C$11,4,IF(J1424&lt;=Calc!$C$12,3,IF(J1424&lt;=Calc!$C$13,2,1)))</f>
        <v>1</v>
      </c>
      <c r="L1424" s="49" t="n">
        <f aca="false">1+(E1424&gt;=Calc!$C$16)+(E1424&gt;=Calc!$C$17)+(E1424&gt;=Calc!$C$18)</f>
        <v>2</v>
      </c>
      <c r="M1424" s="49" t="str">
        <f aca="false">IF(AND(K1424=4,L1424&gt;=3),"Champions",IF(AND(K1424=3,L1424&gt;=3),"Loyal",IF(K1424&gt;=3,"Recent / New",IF(L1424&gt;=3,"At Risk","Hibernating / Lost"))))</f>
        <v>Hibernating / Lost</v>
      </c>
      <c r="N1424" s="54" t="n">
        <f aca="false">IF(AND(Calc!$C$2&lt;=2009,Calc!$C$3&gt;=2009),F1424,0)+IF(AND(Calc!$C$2&lt;=2010,Calc!$C$3&gt;=2010),G1424,0)+IF(AND(Calc!$C$2&lt;=2011,Calc!$C$3&gt;=2011),H1424,0)</f>
        <v>1168.45</v>
      </c>
      <c r="O1424" s="61" t="n">
        <f aca="false">IF(AND(N1424&gt;0,OR(Calc!$C$4="*",B1424=Calc!$C$4)),N1424+ROW()*0.000000001,0)</f>
        <v>1168.450001424</v>
      </c>
    </row>
    <row r="1425" customFormat="false" ht="15" hidden="false" customHeight="false" outlineLevel="0" collapsed="false">
      <c r="A1425" s="49" t="n">
        <v>13798</v>
      </c>
      <c r="B1425" s="49" t="s">
        <v>189</v>
      </c>
      <c r="C1425" s="63" t="n">
        <v>40155</v>
      </c>
      <c r="D1425" s="63" t="n">
        <v>40885</v>
      </c>
      <c r="E1425" s="49" t="n">
        <v>110</v>
      </c>
      <c r="F1425" s="54" t="n">
        <v>1285.16</v>
      </c>
      <c r="G1425" s="54" t="n">
        <v>39283.17</v>
      </c>
      <c r="H1425" s="54" t="n">
        <v>32609.17</v>
      </c>
      <c r="I1425" s="54" t="n">
        <f aca="false">SUM(F1425:H1425)</f>
        <v>73177.5</v>
      </c>
      <c r="J1425" s="49" t="n">
        <f aca="false">Calc!$C$5-D1425</f>
        <v>2</v>
      </c>
      <c r="K1425" s="49" t="n">
        <f aca="false">IF(J1425&lt;=Calc!$C$11,4,IF(J1425&lt;=Calc!$C$12,3,IF(J1425&lt;=Calc!$C$13,2,1)))</f>
        <v>4</v>
      </c>
      <c r="L1425" s="49" t="n">
        <f aca="false">1+(E1425&gt;=Calc!$C$16)+(E1425&gt;=Calc!$C$17)+(E1425&gt;=Calc!$C$18)</f>
        <v>4</v>
      </c>
      <c r="M1425" s="49" t="str">
        <f aca="false">IF(AND(K1425=4,L1425&gt;=3),"Champions",IF(AND(K1425=3,L1425&gt;=3),"Loyal",IF(K1425&gt;=3,"Recent / New",IF(L1425&gt;=3,"At Risk","Hibernating / Lost"))))</f>
        <v>Champions</v>
      </c>
      <c r="N1425" s="54" t="n">
        <f aca="false">IF(AND(Calc!$C$2&lt;=2009,Calc!$C$3&gt;=2009),F1425,0)+IF(AND(Calc!$C$2&lt;=2010,Calc!$C$3&gt;=2010),G1425,0)+IF(AND(Calc!$C$2&lt;=2011,Calc!$C$3&gt;=2011),H1425,0)</f>
        <v>73177.5</v>
      </c>
      <c r="O1425" s="61" t="n">
        <f aca="false">IF(AND(N1425&gt;0,OR(Calc!$C$4="*",B1425=Calc!$C$4)),N1425+ROW()*0.000000001,0)</f>
        <v>73177.500001425</v>
      </c>
    </row>
    <row r="1426" customFormat="false" ht="15" hidden="false" customHeight="false" outlineLevel="0" collapsed="false">
      <c r="A1426" s="49" t="n">
        <v>13799</v>
      </c>
      <c r="B1426" s="49" t="s">
        <v>189</v>
      </c>
      <c r="C1426" s="63" t="n">
        <v>40242</v>
      </c>
      <c r="D1426" s="63" t="n">
        <v>40770</v>
      </c>
      <c r="E1426" s="49" t="n">
        <v>9</v>
      </c>
      <c r="F1426" s="54" t="n">
        <v>0</v>
      </c>
      <c r="G1426" s="54" t="n">
        <v>1350.96</v>
      </c>
      <c r="H1426" s="54" t="n">
        <v>688.86</v>
      </c>
      <c r="I1426" s="54" t="n">
        <f aca="false">SUM(F1426:H1426)</f>
        <v>2039.82</v>
      </c>
      <c r="J1426" s="49" t="n">
        <f aca="false">Calc!$C$5-D1426</f>
        <v>117</v>
      </c>
      <c r="K1426" s="49" t="n">
        <f aca="false">IF(J1426&lt;=Calc!$C$11,4,IF(J1426&lt;=Calc!$C$12,3,IF(J1426&lt;=Calc!$C$13,2,1)))</f>
        <v>2</v>
      </c>
      <c r="L1426" s="49" t="n">
        <f aca="false">1+(E1426&gt;=Calc!$C$16)+(E1426&gt;=Calc!$C$17)+(E1426&gt;=Calc!$C$18)</f>
        <v>4</v>
      </c>
      <c r="M1426" s="49" t="str">
        <f aca="false">IF(AND(K1426=4,L1426&gt;=3),"Champions",IF(AND(K1426=3,L1426&gt;=3),"Loyal",IF(K1426&gt;=3,"Recent / New",IF(L1426&gt;=3,"At Risk","Hibernating / Lost"))))</f>
        <v>At Risk</v>
      </c>
      <c r="N1426" s="54" t="n">
        <f aca="false">IF(AND(Calc!$C$2&lt;=2009,Calc!$C$3&gt;=2009),F1426,0)+IF(AND(Calc!$C$2&lt;=2010,Calc!$C$3&gt;=2010),G1426,0)+IF(AND(Calc!$C$2&lt;=2011,Calc!$C$3&gt;=2011),H1426,0)</f>
        <v>2039.82</v>
      </c>
      <c r="O1426" s="61" t="n">
        <f aca="false">IF(AND(N1426&gt;0,OR(Calc!$C$4="*",B1426=Calc!$C$4)),N1426+ROW()*0.000000001,0)</f>
        <v>2039.820001426</v>
      </c>
    </row>
    <row r="1427" customFormat="false" ht="15" hidden="false" customHeight="false" outlineLevel="0" collapsed="false">
      <c r="A1427" s="49" t="n">
        <v>13800</v>
      </c>
      <c r="B1427" s="49" t="s">
        <v>189</v>
      </c>
      <c r="C1427" s="63" t="n">
        <v>40150</v>
      </c>
      <c r="D1427" s="63" t="n">
        <v>40577</v>
      </c>
      <c r="E1427" s="49" t="n">
        <v>3</v>
      </c>
      <c r="F1427" s="54" t="n">
        <v>478.7</v>
      </c>
      <c r="G1427" s="54" t="n">
        <v>642.54</v>
      </c>
      <c r="H1427" s="54" t="n">
        <v>558.32</v>
      </c>
      <c r="I1427" s="54" t="n">
        <f aca="false">SUM(F1427:H1427)</f>
        <v>1679.56</v>
      </c>
      <c r="J1427" s="49" t="n">
        <f aca="false">Calc!$C$5-D1427</f>
        <v>310</v>
      </c>
      <c r="K1427" s="49" t="n">
        <f aca="false">IF(J1427&lt;=Calc!$C$11,4,IF(J1427&lt;=Calc!$C$12,3,IF(J1427&lt;=Calc!$C$13,2,1)))</f>
        <v>2</v>
      </c>
      <c r="L1427" s="49" t="n">
        <f aca="false">1+(E1427&gt;=Calc!$C$16)+(E1427&gt;=Calc!$C$17)+(E1427&gt;=Calc!$C$18)</f>
        <v>2</v>
      </c>
      <c r="M1427" s="49" t="str">
        <f aca="false">IF(AND(K1427=4,L1427&gt;=3),"Champions",IF(AND(K1427=3,L1427&gt;=3),"Loyal",IF(K1427&gt;=3,"Recent / New",IF(L1427&gt;=3,"At Risk","Hibernating / Lost"))))</f>
        <v>Hibernating / Lost</v>
      </c>
      <c r="N1427" s="54" t="n">
        <f aca="false">IF(AND(Calc!$C$2&lt;=2009,Calc!$C$3&gt;=2009),F1427,0)+IF(AND(Calc!$C$2&lt;=2010,Calc!$C$3&gt;=2010),G1427,0)+IF(AND(Calc!$C$2&lt;=2011,Calc!$C$3&gt;=2011),H1427,0)</f>
        <v>1679.56</v>
      </c>
      <c r="O1427" s="61" t="n">
        <f aca="false">IF(AND(N1427&gt;0,OR(Calc!$C$4="*",B1427=Calc!$C$4)),N1427+ROW()*0.000000001,0)</f>
        <v>1679.560001427</v>
      </c>
    </row>
    <row r="1428" customFormat="false" ht="15" hidden="false" customHeight="false" outlineLevel="0" collapsed="false">
      <c r="A1428" s="49" t="n">
        <v>13801</v>
      </c>
      <c r="B1428" s="49" t="s">
        <v>189</v>
      </c>
      <c r="C1428" s="63" t="n">
        <v>40820</v>
      </c>
      <c r="D1428" s="63" t="n">
        <v>40820</v>
      </c>
      <c r="E1428" s="49" t="n">
        <v>1</v>
      </c>
      <c r="F1428" s="54" t="n">
        <v>0</v>
      </c>
      <c r="G1428" s="54" t="n">
        <v>0</v>
      </c>
      <c r="H1428" s="54" t="n">
        <v>324.8</v>
      </c>
      <c r="I1428" s="54" t="n">
        <f aca="false">SUM(F1428:H1428)</f>
        <v>324.8</v>
      </c>
      <c r="J1428" s="49" t="n">
        <f aca="false">Calc!$C$5-D1428</f>
        <v>67</v>
      </c>
      <c r="K1428" s="49" t="n">
        <f aca="false">IF(J1428&lt;=Calc!$C$11,4,IF(J1428&lt;=Calc!$C$12,3,IF(J1428&lt;=Calc!$C$13,2,1)))</f>
        <v>3</v>
      </c>
      <c r="L1428" s="49" t="n">
        <f aca="false">1+(E1428&gt;=Calc!$C$16)+(E1428&gt;=Calc!$C$17)+(E1428&gt;=Calc!$C$18)</f>
        <v>1</v>
      </c>
      <c r="M1428" s="49" t="str">
        <f aca="false">IF(AND(K1428=4,L1428&gt;=3),"Champions",IF(AND(K1428=3,L1428&gt;=3),"Loyal",IF(K1428&gt;=3,"Recent / New",IF(L1428&gt;=3,"At Risk","Hibernating / Lost"))))</f>
        <v>Recent / New</v>
      </c>
      <c r="N1428" s="54" t="n">
        <f aca="false">IF(AND(Calc!$C$2&lt;=2009,Calc!$C$3&gt;=2009),F1428,0)+IF(AND(Calc!$C$2&lt;=2010,Calc!$C$3&gt;=2010),G1428,0)+IF(AND(Calc!$C$2&lt;=2011,Calc!$C$3&gt;=2011),H1428,0)</f>
        <v>324.8</v>
      </c>
      <c r="O1428" s="61" t="n">
        <f aca="false">IF(AND(N1428&gt;0,OR(Calc!$C$4="*",B1428=Calc!$C$4)),N1428+ROW()*0.000000001,0)</f>
        <v>324.800001428</v>
      </c>
    </row>
    <row r="1429" customFormat="false" ht="15" hidden="false" customHeight="false" outlineLevel="0" collapsed="false">
      <c r="A1429" s="49" t="n">
        <v>13802</v>
      </c>
      <c r="B1429" s="49" t="s">
        <v>189</v>
      </c>
      <c r="C1429" s="63" t="n">
        <v>40225</v>
      </c>
      <c r="D1429" s="63" t="n">
        <v>40748</v>
      </c>
      <c r="E1429" s="49" t="n">
        <v>19</v>
      </c>
      <c r="F1429" s="54" t="n">
        <v>0</v>
      </c>
      <c r="G1429" s="54" t="n">
        <v>21467.84</v>
      </c>
      <c r="H1429" s="54" t="n">
        <v>4023.72</v>
      </c>
      <c r="I1429" s="54" t="n">
        <f aca="false">SUM(F1429:H1429)</f>
        <v>25491.56</v>
      </c>
      <c r="J1429" s="49" t="n">
        <f aca="false">Calc!$C$5-D1429</f>
        <v>139</v>
      </c>
      <c r="K1429" s="49" t="n">
        <f aca="false">IF(J1429&lt;=Calc!$C$11,4,IF(J1429&lt;=Calc!$C$12,3,IF(J1429&lt;=Calc!$C$13,2,1)))</f>
        <v>2</v>
      </c>
      <c r="L1429" s="49" t="n">
        <f aca="false">1+(E1429&gt;=Calc!$C$16)+(E1429&gt;=Calc!$C$17)+(E1429&gt;=Calc!$C$18)</f>
        <v>4</v>
      </c>
      <c r="M1429" s="49" t="str">
        <f aca="false">IF(AND(K1429=4,L1429&gt;=3),"Champions",IF(AND(K1429=3,L1429&gt;=3),"Loyal",IF(K1429&gt;=3,"Recent / New",IF(L1429&gt;=3,"At Risk","Hibernating / Lost"))))</f>
        <v>At Risk</v>
      </c>
      <c r="N1429" s="54" t="n">
        <f aca="false">IF(AND(Calc!$C$2&lt;=2009,Calc!$C$3&gt;=2009),F1429,0)+IF(AND(Calc!$C$2&lt;=2010,Calc!$C$3&gt;=2010),G1429,0)+IF(AND(Calc!$C$2&lt;=2011,Calc!$C$3&gt;=2011),H1429,0)</f>
        <v>25491.56</v>
      </c>
      <c r="O1429" s="61" t="n">
        <f aca="false">IF(AND(N1429&gt;0,OR(Calc!$C$4="*",B1429=Calc!$C$4)),N1429+ROW()*0.000000001,0)</f>
        <v>25491.560001429</v>
      </c>
    </row>
    <row r="1430" customFormat="false" ht="15" hidden="false" customHeight="false" outlineLevel="0" collapsed="false">
      <c r="A1430" s="49" t="n">
        <v>13803</v>
      </c>
      <c r="B1430" s="49" t="s">
        <v>189</v>
      </c>
      <c r="C1430" s="63" t="n">
        <v>40268</v>
      </c>
      <c r="D1430" s="63" t="n">
        <v>40631</v>
      </c>
      <c r="E1430" s="49" t="n">
        <v>3</v>
      </c>
      <c r="F1430" s="54" t="n">
        <v>0</v>
      </c>
      <c r="G1430" s="54" t="n">
        <v>1042.04</v>
      </c>
      <c r="H1430" s="54" t="n">
        <v>277.07</v>
      </c>
      <c r="I1430" s="54" t="n">
        <f aca="false">SUM(F1430:H1430)</f>
        <v>1319.11</v>
      </c>
      <c r="J1430" s="49" t="n">
        <f aca="false">Calc!$C$5-D1430</f>
        <v>256</v>
      </c>
      <c r="K1430" s="49" t="n">
        <f aca="false">IF(J1430&lt;=Calc!$C$11,4,IF(J1430&lt;=Calc!$C$12,3,IF(J1430&lt;=Calc!$C$13,2,1)))</f>
        <v>2</v>
      </c>
      <c r="L1430" s="49" t="n">
        <f aca="false">1+(E1430&gt;=Calc!$C$16)+(E1430&gt;=Calc!$C$17)+(E1430&gt;=Calc!$C$18)</f>
        <v>2</v>
      </c>
      <c r="M1430" s="49" t="str">
        <f aca="false">IF(AND(K1430=4,L1430&gt;=3),"Champions",IF(AND(K1430=3,L1430&gt;=3),"Loyal",IF(K1430&gt;=3,"Recent / New",IF(L1430&gt;=3,"At Risk","Hibernating / Lost"))))</f>
        <v>Hibernating / Lost</v>
      </c>
      <c r="N1430" s="54" t="n">
        <f aca="false">IF(AND(Calc!$C$2&lt;=2009,Calc!$C$3&gt;=2009),F1430,0)+IF(AND(Calc!$C$2&lt;=2010,Calc!$C$3&gt;=2010),G1430,0)+IF(AND(Calc!$C$2&lt;=2011,Calc!$C$3&gt;=2011),H1430,0)</f>
        <v>1319.11</v>
      </c>
      <c r="O1430" s="61" t="n">
        <f aca="false">IF(AND(N1430&gt;0,OR(Calc!$C$4="*",B1430=Calc!$C$4)),N1430+ROW()*0.000000001,0)</f>
        <v>1319.11000143</v>
      </c>
    </row>
    <row r="1431" customFormat="false" ht="15" hidden="false" customHeight="false" outlineLevel="0" collapsed="false">
      <c r="A1431" s="49" t="n">
        <v>13804</v>
      </c>
      <c r="B1431" s="49" t="s">
        <v>189</v>
      </c>
      <c r="C1431" s="63" t="n">
        <v>40450</v>
      </c>
      <c r="D1431" s="63" t="n">
        <v>40856</v>
      </c>
      <c r="E1431" s="49" t="n">
        <v>9</v>
      </c>
      <c r="F1431" s="54" t="n">
        <v>0</v>
      </c>
      <c r="G1431" s="54" t="n">
        <v>572.73</v>
      </c>
      <c r="H1431" s="54" t="n">
        <v>2588.39</v>
      </c>
      <c r="I1431" s="54" t="n">
        <f aca="false">SUM(F1431:H1431)</f>
        <v>3161.12</v>
      </c>
      <c r="J1431" s="49" t="n">
        <f aca="false">Calc!$C$5-D1431</f>
        <v>31</v>
      </c>
      <c r="K1431" s="49" t="n">
        <f aca="false">IF(J1431&lt;=Calc!$C$11,4,IF(J1431&lt;=Calc!$C$12,3,IF(J1431&lt;=Calc!$C$13,2,1)))</f>
        <v>3</v>
      </c>
      <c r="L1431" s="49" t="n">
        <f aca="false">1+(E1431&gt;=Calc!$C$16)+(E1431&gt;=Calc!$C$17)+(E1431&gt;=Calc!$C$18)</f>
        <v>4</v>
      </c>
      <c r="M1431" s="49" t="str">
        <f aca="false">IF(AND(K1431=4,L1431&gt;=3),"Champions",IF(AND(K1431=3,L1431&gt;=3),"Loyal",IF(K1431&gt;=3,"Recent / New",IF(L1431&gt;=3,"At Risk","Hibernating / Lost"))))</f>
        <v>Loyal</v>
      </c>
      <c r="N1431" s="54" t="n">
        <f aca="false">IF(AND(Calc!$C$2&lt;=2009,Calc!$C$3&gt;=2009),F1431,0)+IF(AND(Calc!$C$2&lt;=2010,Calc!$C$3&gt;=2010),G1431,0)+IF(AND(Calc!$C$2&lt;=2011,Calc!$C$3&gt;=2011),H1431,0)</f>
        <v>3161.12</v>
      </c>
      <c r="O1431" s="61" t="n">
        <f aca="false">IF(AND(N1431&gt;0,OR(Calc!$C$4="*",B1431=Calc!$C$4)),N1431+ROW()*0.000000001,0)</f>
        <v>3161.120001431</v>
      </c>
    </row>
    <row r="1432" customFormat="false" ht="15" hidden="false" customHeight="false" outlineLevel="0" collapsed="false">
      <c r="A1432" s="49" t="n">
        <v>13805</v>
      </c>
      <c r="B1432" s="49" t="s">
        <v>189</v>
      </c>
      <c r="C1432" s="63" t="n">
        <v>40757</v>
      </c>
      <c r="D1432" s="63" t="n">
        <v>40834</v>
      </c>
      <c r="E1432" s="49" t="n">
        <v>2</v>
      </c>
      <c r="F1432" s="54" t="n">
        <v>0</v>
      </c>
      <c r="G1432" s="54" t="n">
        <v>0</v>
      </c>
      <c r="H1432" s="54" t="n">
        <v>924.6</v>
      </c>
      <c r="I1432" s="54" t="n">
        <f aca="false">SUM(F1432:H1432)</f>
        <v>924.6</v>
      </c>
      <c r="J1432" s="49" t="n">
        <f aca="false">Calc!$C$5-D1432</f>
        <v>53</v>
      </c>
      <c r="K1432" s="49" t="n">
        <f aca="false">IF(J1432&lt;=Calc!$C$11,4,IF(J1432&lt;=Calc!$C$12,3,IF(J1432&lt;=Calc!$C$13,2,1)))</f>
        <v>3</v>
      </c>
      <c r="L1432" s="49" t="n">
        <f aca="false">1+(E1432&gt;=Calc!$C$16)+(E1432&gt;=Calc!$C$17)+(E1432&gt;=Calc!$C$18)</f>
        <v>2</v>
      </c>
      <c r="M1432" s="49" t="str">
        <f aca="false">IF(AND(K1432=4,L1432&gt;=3),"Champions",IF(AND(K1432=3,L1432&gt;=3),"Loyal",IF(K1432&gt;=3,"Recent / New",IF(L1432&gt;=3,"At Risk","Hibernating / Lost"))))</f>
        <v>Recent / New</v>
      </c>
      <c r="N1432" s="54" t="n">
        <f aca="false">IF(AND(Calc!$C$2&lt;=2009,Calc!$C$3&gt;=2009),F1432,0)+IF(AND(Calc!$C$2&lt;=2010,Calc!$C$3&gt;=2010),G1432,0)+IF(AND(Calc!$C$2&lt;=2011,Calc!$C$3&gt;=2011),H1432,0)</f>
        <v>924.6</v>
      </c>
      <c r="O1432" s="61" t="n">
        <f aca="false">IF(AND(N1432&gt;0,OR(Calc!$C$4="*",B1432=Calc!$C$4)),N1432+ROW()*0.000000001,0)</f>
        <v>924.600001432</v>
      </c>
    </row>
    <row r="1433" customFormat="false" ht="15" hidden="false" customHeight="false" outlineLevel="0" collapsed="false">
      <c r="A1433" s="49" t="n">
        <v>13806</v>
      </c>
      <c r="B1433" s="49" t="s">
        <v>189</v>
      </c>
      <c r="C1433" s="63" t="n">
        <v>40823</v>
      </c>
      <c r="D1433" s="63" t="n">
        <v>40823</v>
      </c>
      <c r="E1433" s="49" t="n">
        <v>1</v>
      </c>
      <c r="F1433" s="54" t="n">
        <v>0</v>
      </c>
      <c r="G1433" s="54" t="n">
        <v>0</v>
      </c>
      <c r="H1433" s="54" t="n">
        <v>256.38</v>
      </c>
      <c r="I1433" s="54" t="n">
        <f aca="false">SUM(F1433:H1433)</f>
        <v>256.38</v>
      </c>
      <c r="J1433" s="49" t="n">
        <f aca="false">Calc!$C$5-D1433</f>
        <v>64</v>
      </c>
      <c r="K1433" s="49" t="n">
        <f aca="false">IF(J1433&lt;=Calc!$C$11,4,IF(J1433&lt;=Calc!$C$12,3,IF(J1433&lt;=Calc!$C$13,2,1)))</f>
        <v>3</v>
      </c>
      <c r="L1433" s="49" t="n">
        <f aca="false">1+(E1433&gt;=Calc!$C$16)+(E1433&gt;=Calc!$C$17)+(E1433&gt;=Calc!$C$18)</f>
        <v>1</v>
      </c>
      <c r="M1433" s="49" t="str">
        <f aca="false">IF(AND(K1433=4,L1433&gt;=3),"Champions",IF(AND(K1433=3,L1433&gt;=3),"Loyal",IF(K1433&gt;=3,"Recent / New",IF(L1433&gt;=3,"At Risk","Hibernating / Lost"))))</f>
        <v>Recent / New</v>
      </c>
      <c r="N1433" s="54" t="n">
        <f aca="false">IF(AND(Calc!$C$2&lt;=2009,Calc!$C$3&gt;=2009),F1433,0)+IF(AND(Calc!$C$2&lt;=2010,Calc!$C$3&gt;=2010),G1433,0)+IF(AND(Calc!$C$2&lt;=2011,Calc!$C$3&gt;=2011),H1433,0)</f>
        <v>256.38</v>
      </c>
      <c r="O1433" s="61" t="n">
        <f aca="false">IF(AND(N1433&gt;0,OR(Calc!$C$4="*",B1433=Calc!$C$4)),N1433+ROW()*0.000000001,0)</f>
        <v>256.380001433</v>
      </c>
    </row>
    <row r="1434" customFormat="false" ht="15" hidden="false" customHeight="false" outlineLevel="0" collapsed="false">
      <c r="A1434" s="49" t="n">
        <v>13807</v>
      </c>
      <c r="B1434" s="49" t="s">
        <v>189</v>
      </c>
      <c r="C1434" s="63" t="n">
        <v>40151</v>
      </c>
      <c r="D1434" s="63" t="n">
        <v>40519</v>
      </c>
      <c r="E1434" s="49" t="n">
        <v>3</v>
      </c>
      <c r="F1434" s="54" t="n">
        <v>83.05</v>
      </c>
      <c r="G1434" s="54" t="n">
        <v>314.25</v>
      </c>
      <c r="H1434" s="54" t="n">
        <v>0</v>
      </c>
      <c r="I1434" s="54" t="n">
        <f aca="false">SUM(F1434:H1434)</f>
        <v>397.3</v>
      </c>
      <c r="J1434" s="49" t="n">
        <f aca="false">Calc!$C$5-D1434</f>
        <v>368</v>
      </c>
      <c r="K1434" s="49" t="n">
        <f aca="false">IF(J1434&lt;=Calc!$C$11,4,IF(J1434&lt;=Calc!$C$12,3,IF(J1434&lt;=Calc!$C$13,2,1)))</f>
        <v>2</v>
      </c>
      <c r="L1434" s="49" t="n">
        <f aca="false">1+(E1434&gt;=Calc!$C$16)+(E1434&gt;=Calc!$C$17)+(E1434&gt;=Calc!$C$18)</f>
        <v>2</v>
      </c>
      <c r="M1434" s="49" t="str">
        <f aca="false">IF(AND(K1434=4,L1434&gt;=3),"Champions",IF(AND(K1434=3,L1434&gt;=3),"Loyal",IF(K1434&gt;=3,"Recent / New",IF(L1434&gt;=3,"At Risk","Hibernating / Lost"))))</f>
        <v>Hibernating / Lost</v>
      </c>
      <c r="N1434" s="54" t="n">
        <f aca="false">IF(AND(Calc!$C$2&lt;=2009,Calc!$C$3&gt;=2009),F1434,0)+IF(AND(Calc!$C$2&lt;=2010,Calc!$C$3&gt;=2010),G1434,0)+IF(AND(Calc!$C$2&lt;=2011,Calc!$C$3&gt;=2011),H1434,0)</f>
        <v>397.3</v>
      </c>
      <c r="O1434" s="61" t="n">
        <f aca="false">IF(AND(N1434&gt;0,OR(Calc!$C$4="*",B1434=Calc!$C$4)),N1434+ROW()*0.000000001,0)</f>
        <v>397.300001434</v>
      </c>
    </row>
    <row r="1435" customFormat="false" ht="15" hidden="false" customHeight="false" outlineLevel="0" collapsed="false">
      <c r="A1435" s="49" t="n">
        <v>13808</v>
      </c>
      <c r="B1435" s="49" t="s">
        <v>189</v>
      </c>
      <c r="C1435" s="63" t="n">
        <v>40790</v>
      </c>
      <c r="D1435" s="63" t="n">
        <v>40881</v>
      </c>
      <c r="E1435" s="49" t="n">
        <v>5</v>
      </c>
      <c r="F1435" s="54" t="n">
        <v>0</v>
      </c>
      <c r="G1435" s="54" t="n">
        <v>0</v>
      </c>
      <c r="H1435" s="54" t="n">
        <v>1747.66</v>
      </c>
      <c r="I1435" s="54" t="n">
        <f aca="false">SUM(F1435:H1435)</f>
        <v>1747.66</v>
      </c>
      <c r="J1435" s="49" t="n">
        <f aca="false">Calc!$C$5-D1435</f>
        <v>6</v>
      </c>
      <c r="K1435" s="49" t="n">
        <f aca="false">IF(J1435&lt;=Calc!$C$11,4,IF(J1435&lt;=Calc!$C$12,3,IF(J1435&lt;=Calc!$C$13,2,1)))</f>
        <v>4</v>
      </c>
      <c r="L1435" s="49" t="n">
        <f aca="false">1+(E1435&gt;=Calc!$C$16)+(E1435&gt;=Calc!$C$17)+(E1435&gt;=Calc!$C$18)</f>
        <v>3</v>
      </c>
      <c r="M1435" s="49" t="str">
        <f aca="false">IF(AND(K1435=4,L1435&gt;=3),"Champions",IF(AND(K1435=3,L1435&gt;=3),"Loyal",IF(K1435&gt;=3,"Recent / New",IF(L1435&gt;=3,"At Risk","Hibernating / Lost"))))</f>
        <v>Champions</v>
      </c>
      <c r="N1435" s="54" t="n">
        <f aca="false">IF(AND(Calc!$C$2&lt;=2009,Calc!$C$3&gt;=2009),F1435,0)+IF(AND(Calc!$C$2&lt;=2010,Calc!$C$3&gt;=2010),G1435,0)+IF(AND(Calc!$C$2&lt;=2011,Calc!$C$3&gt;=2011),H1435,0)</f>
        <v>1747.66</v>
      </c>
      <c r="O1435" s="61" t="n">
        <f aca="false">IF(AND(N1435&gt;0,OR(Calc!$C$4="*",B1435=Calc!$C$4)),N1435+ROW()*0.000000001,0)</f>
        <v>1747.660001435</v>
      </c>
    </row>
    <row r="1436" customFormat="false" ht="15" hidden="false" customHeight="false" outlineLevel="0" collapsed="false">
      <c r="A1436" s="49" t="n">
        <v>13809</v>
      </c>
      <c r="B1436" s="49" t="s">
        <v>200</v>
      </c>
      <c r="C1436" s="63" t="n">
        <v>40426</v>
      </c>
      <c r="D1436" s="63" t="n">
        <v>40581</v>
      </c>
      <c r="E1436" s="49" t="n">
        <v>3</v>
      </c>
      <c r="F1436" s="54" t="n">
        <v>0</v>
      </c>
      <c r="G1436" s="54" t="n">
        <v>524.65</v>
      </c>
      <c r="H1436" s="54" t="n">
        <v>155.05</v>
      </c>
      <c r="I1436" s="54" t="n">
        <f aca="false">SUM(F1436:H1436)</f>
        <v>679.7</v>
      </c>
      <c r="J1436" s="49" t="n">
        <f aca="false">Calc!$C$5-D1436</f>
        <v>306</v>
      </c>
      <c r="K1436" s="49" t="n">
        <f aca="false">IF(J1436&lt;=Calc!$C$11,4,IF(J1436&lt;=Calc!$C$12,3,IF(J1436&lt;=Calc!$C$13,2,1)))</f>
        <v>2</v>
      </c>
      <c r="L1436" s="49" t="n">
        <f aca="false">1+(E1436&gt;=Calc!$C$16)+(E1436&gt;=Calc!$C$17)+(E1436&gt;=Calc!$C$18)</f>
        <v>2</v>
      </c>
      <c r="M1436" s="49" t="str">
        <f aca="false">IF(AND(K1436=4,L1436&gt;=3),"Champions",IF(AND(K1436=3,L1436&gt;=3),"Loyal",IF(K1436&gt;=3,"Recent / New",IF(L1436&gt;=3,"At Risk","Hibernating / Lost"))))</f>
        <v>Hibernating / Lost</v>
      </c>
      <c r="N1436" s="54" t="n">
        <f aca="false">IF(AND(Calc!$C$2&lt;=2009,Calc!$C$3&gt;=2009),F1436,0)+IF(AND(Calc!$C$2&lt;=2010,Calc!$C$3&gt;=2010),G1436,0)+IF(AND(Calc!$C$2&lt;=2011,Calc!$C$3&gt;=2011),H1436,0)</f>
        <v>679.7</v>
      </c>
      <c r="O1436" s="61" t="n">
        <f aca="false">IF(AND(N1436&gt;0,OR(Calc!$C$4="*",B1436=Calc!$C$4)),N1436+ROW()*0.000000001,0)</f>
        <v>679.700001436</v>
      </c>
    </row>
    <row r="1437" customFormat="false" ht="15" hidden="false" customHeight="false" outlineLevel="0" collapsed="false">
      <c r="A1437" s="49" t="n">
        <v>13810</v>
      </c>
      <c r="B1437" s="49" t="s">
        <v>206</v>
      </c>
      <c r="C1437" s="63" t="n">
        <v>40830</v>
      </c>
      <c r="D1437" s="63" t="n">
        <v>40858</v>
      </c>
      <c r="E1437" s="49" t="n">
        <v>2</v>
      </c>
      <c r="F1437" s="54" t="n">
        <v>0</v>
      </c>
      <c r="G1437" s="54" t="n">
        <v>0</v>
      </c>
      <c r="H1437" s="54" t="n">
        <v>827.51</v>
      </c>
      <c r="I1437" s="54" t="n">
        <f aca="false">SUM(F1437:H1437)</f>
        <v>827.51</v>
      </c>
      <c r="J1437" s="49" t="n">
        <f aca="false">Calc!$C$5-D1437</f>
        <v>29</v>
      </c>
      <c r="K1437" s="49" t="n">
        <f aca="false">IF(J1437&lt;=Calc!$C$11,4,IF(J1437&lt;=Calc!$C$12,3,IF(J1437&lt;=Calc!$C$13,2,1)))</f>
        <v>3</v>
      </c>
      <c r="L1437" s="49" t="n">
        <f aca="false">1+(E1437&gt;=Calc!$C$16)+(E1437&gt;=Calc!$C$17)+(E1437&gt;=Calc!$C$18)</f>
        <v>2</v>
      </c>
      <c r="M1437" s="49" t="str">
        <f aca="false">IF(AND(K1437=4,L1437&gt;=3),"Champions",IF(AND(K1437=3,L1437&gt;=3),"Loyal",IF(K1437&gt;=3,"Recent / New",IF(L1437&gt;=3,"At Risk","Hibernating / Lost"))))</f>
        <v>Recent / New</v>
      </c>
      <c r="N1437" s="54" t="n">
        <f aca="false">IF(AND(Calc!$C$2&lt;=2009,Calc!$C$3&gt;=2009),F1437,0)+IF(AND(Calc!$C$2&lt;=2010,Calc!$C$3&gt;=2010),G1437,0)+IF(AND(Calc!$C$2&lt;=2011,Calc!$C$3&gt;=2011),H1437,0)</f>
        <v>827.51</v>
      </c>
      <c r="O1437" s="61" t="n">
        <f aca="false">IF(AND(N1437&gt;0,OR(Calc!$C$4="*",B1437=Calc!$C$4)),N1437+ROW()*0.000000001,0)</f>
        <v>827.510001437</v>
      </c>
    </row>
    <row r="1438" customFormat="false" ht="15" hidden="false" customHeight="false" outlineLevel="0" collapsed="false">
      <c r="A1438" s="49" t="n">
        <v>13811</v>
      </c>
      <c r="B1438" s="49" t="s">
        <v>206</v>
      </c>
      <c r="C1438" s="63" t="n">
        <v>40647</v>
      </c>
      <c r="D1438" s="63" t="n">
        <v>40703</v>
      </c>
      <c r="E1438" s="49" t="n">
        <v>2</v>
      </c>
      <c r="F1438" s="54" t="n">
        <v>0</v>
      </c>
      <c r="G1438" s="54" t="n">
        <v>0</v>
      </c>
      <c r="H1438" s="54" t="n">
        <v>519.75</v>
      </c>
      <c r="I1438" s="54" t="n">
        <f aca="false">SUM(F1438:H1438)</f>
        <v>519.75</v>
      </c>
      <c r="J1438" s="49" t="n">
        <f aca="false">Calc!$C$5-D1438</f>
        <v>184</v>
      </c>
      <c r="K1438" s="49" t="n">
        <f aca="false">IF(J1438&lt;=Calc!$C$11,4,IF(J1438&lt;=Calc!$C$12,3,IF(J1438&lt;=Calc!$C$13,2,1)))</f>
        <v>2</v>
      </c>
      <c r="L1438" s="49" t="n">
        <f aca="false">1+(E1438&gt;=Calc!$C$16)+(E1438&gt;=Calc!$C$17)+(E1438&gt;=Calc!$C$18)</f>
        <v>2</v>
      </c>
      <c r="M1438" s="49" t="str">
        <f aca="false">IF(AND(K1438=4,L1438&gt;=3),"Champions",IF(AND(K1438=3,L1438&gt;=3),"Loyal",IF(K1438&gt;=3,"Recent / New",IF(L1438&gt;=3,"At Risk","Hibernating / Lost"))))</f>
        <v>Hibernating / Lost</v>
      </c>
      <c r="N1438" s="54" t="n">
        <f aca="false">IF(AND(Calc!$C$2&lt;=2009,Calc!$C$3&gt;=2009),F1438,0)+IF(AND(Calc!$C$2&lt;=2010,Calc!$C$3&gt;=2010),G1438,0)+IF(AND(Calc!$C$2&lt;=2011,Calc!$C$3&gt;=2011),H1438,0)</f>
        <v>519.75</v>
      </c>
      <c r="O1438" s="61" t="n">
        <f aca="false">IF(AND(N1438&gt;0,OR(Calc!$C$4="*",B1438=Calc!$C$4)),N1438+ROW()*0.000000001,0)</f>
        <v>519.750001438</v>
      </c>
    </row>
    <row r="1439" customFormat="false" ht="15" hidden="false" customHeight="false" outlineLevel="0" collapsed="false">
      <c r="A1439" s="49" t="n">
        <v>13812</v>
      </c>
      <c r="B1439" s="49" t="s">
        <v>206</v>
      </c>
      <c r="C1439" s="63" t="n">
        <v>40781</v>
      </c>
      <c r="D1439" s="63" t="n">
        <v>40844</v>
      </c>
      <c r="E1439" s="49" t="n">
        <v>3</v>
      </c>
      <c r="F1439" s="54" t="n">
        <v>0</v>
      </c>
      <c r="G1439" s="54" t="n">
        <v>0</v>
      </c>
      <c r="H1439" s="54" t="n">
        <v>485</v>
      </c>
      <c r="I1439" s="54" t="n">
        <f aca="false">SUM(F1439:H1439)</f>
        <v>485</v>
      </c>
      <c r="J1439" s="49" t="n">
        <f aca="false">Calc!$C$5-D1439</f>
        <v>43</v>
      </c>
      <c r="K1439" s="49" t="n">
        <f aca="false">IF(J1439&lt;=Calc!$C$11,4,IF(J1439&lt;=Calc!$C$12,3,IF(J1439&lt;=Calc!$C$13,2,1)))</f>
        <v>3</v>
      </c>
      <c r="L1439" s="49" t="n">
        <f aca="false">1+(E1439&gt;=Calc!$C$16)+(E1439&gt;=Calc!$C$17)+(E1439&gt;=Calc!$C$18)</f>
        <v>2</v>
      </c>
      <c r="M1439" s="49" t="str">
        <f aca="false">IF(AND(K1439=4,L1439&gt;=3),"Champions",IF(AND(K1439=3,L1439&gt;=3),"Loyal",IF(K1439&gt;=3,"Recent / New",IF(L1439&gt;=3,"At Risk","Hibernating / Lost"))))</f>
        <v>Recent / New</v>
      </c>
      <c r="N1439" s="54" t="n">
        <f aca="false">IF(AND(Calc!$C$2&lt;=2009,Calc!$C$3&gt;=2009),F1439,0)+IF(AND(Calc!$C$2&lt;=2010,Calc!$C$3&gt;=2010),G1439,0)+IF(AND(Calc!$C$2&lt;=2011,Calc!$C$3&gt;=2011),H1439,0)</f>
        <v>485</v>
      </c>
      <c r="O1439" s="61" t="n">
        <f aca="false">IF(AND(N1439&gt;0,OR(Calc!$C$4="*",B1439=Calc!$C$4)),N1439+ROW()*0.000000001,0)</f>
        <v>485.000001439</v>
      </c>
    </row>
    <row r="1440" customFormat="false" ht="15" hidden="false" customHeight="false" outlineLevel="0" collapsed="false">
      <c r="A1440" s="49" t="n">
        <v>13813</v>
      </c>
      <c r="B1440" s="49" t="s">
        <v>206</v>
      </c>
      <c r="C1440" s="63" t="n">
        <v>40153</v>
      </c>
      <c r="D1440" s="63" t="n">
        <v>40847</v>
      </c>
      <c r="E1440" s="49" t="n">
        <v>8</v>
      </c>
      <c r="F1440" s="54" t="n">
        <v>247.15</v>
      </c>
      <c r="G1440" s="54" t="n">
        <v>905.86</v>
      </c>
      <c r="H1440" s="54" t="n">
        <v>1155.41</v>
      </c>
      <c r="I1440" s="54" t="n">
        <f aca="false">SUM(F1440:H1440)</f>
        <v>2308.42</v>
      </c>
      <c r="J1440" s="49" t="n">
        <f aca="false">Calc!$C$5-D1440</f>
        <v>40</v>
      </c>
      <c r="K1440" s="49" t="n">
        <f aca="false">IF(J1440&lt;=Calc!$C$11,4,IF(J1440&lt;=Calc!$C$12,3,IF(J1440&lt;=Calc!$C$13,2,1)))</f>
        <v>3</v>
      </c>
      <c r="L1440" s="49" t="n">
        <f aca="false">1+(E1440&gt;=Calc!$C$16)+(E1440&gt;=Calc!$C$17)+(E1440&gt;=Calc!$C$18)</f>
        <v>4</v>
      </c>
      <c r="M1440" s="49" t="str">
        <f aca="false">IF(AND(K1440=4,L1440&gt;=3),"Champions",IF(AND(K1440=3,L1440&gt;=3),"Loyal",IF(K1440&gt;=3,"Recent / New",IF(L1440&gt;=3,"At Risk","Hibernating / Lost"))))</f>
        <v>Loyal</v>
      </c>
      <c r="N1440" s="54" t="n">
        <f aca="false">IF(AND(Calc!$C$2&lt;=2009,Calc!$C$3&gt;=2009),F1440,0)+IF(AND(Calc!$C$2&lt;=2010,Calc!$C$3&gt;=2010),G1440,0)+IF(AND(Calc!$C$2&lt;=2011,Calc!$C$3&gt;=2011),H1440,0)</f>
        <v>2308.42</v>
      </c>
      <c r="O1440" s="61" t="n">
        <f aca="false">IF(AND(N1440&gt;0,OR(Calc!$C$4="*",B1440=Calc!$C$4)),N1440+ROW()*0.000000001,0)</f>
        <v>2308.42000144</v>
      </c>
    </row>
    <row r="1441" customFormat="false" ht="15" hidden="false" customHeight="false" outlineLevel="0" collapsed="false">
      <c r="A1441" s="49" t="n">
        <v>13814</v>
      </c>
      <c r="B1441" s="49" t="s">
        <v>206</v>
      </c>
      <c r="C1441" s="63" t="n">
        <v>40359</v>
      </c>
      <c r="D1441" s="63" t="n">
        <v>40794</v>
      </c>
      <c r="E1441" s="49" t="n">
        <v>3</v>
      </c>
      <c r="F1441" s="54" t="n">
        <v>0</v>
      </c>
      <c r="G1441" s="54" t="n">
        <v>676.95</v>
      </c>
      <c r="H1441" s="54" t="n">
        <v>1562.12</v>
      </c>
      <c r="I1441" s="54" t="n">
        <f aca="false">SUM(F1441:H1441)</f>
        <v>2239.07</v>
      </c>
      <c r="J1441" s="49" t="n">
        <f aca="false">Calc!$C$5-D1441</f>
        <v>93</v>
      </c>
      <c r="K1441" s="49" t="n">
        <f aca="false">IF(J1441&lt;=Calc!$C$11,4,IF(J1441&lt;=Calc!$C$12,3,IF(J1441&lt;=Calc!$C$13,2,1)))</f>
        <v>3</v>
      </c>
      <c r="L1441" s="49" t="n">
        <f aca="false">1+(E1441&gt;=Calc!$C$16)+(E1441&gt;=Calc!$C$17)+(E1441&gt;=Calc!$C$18)</f>
        <v>2</v>
      </c>
      <c r="M1441" s="49" t="str">
        <f aca="false">IF(AND(K1441=4,L1441&gt;=3),"Champions",IF(AND(K1441=3,L1441&gt;=3),"Loyal",IF(K1441&gt;=3,"Recent / New",IF(L1441&gt;=3,"At Risk","Hibernating / Lost"))))</f>
        <v>Recent / New</v>
      </c>
      <c r="N1441" s="54" t="n">
        <f aca="false">IF(AND(Calc!$C$2&lt;=2009,Calc!$C$3&gt;=2009),F1441,0)+IF(AND(Calc!$C$2&lt;=2010,Calc!$C$3&gt;=2010),G1441,0)+IF(AND(Calc!$C$2&lt;=2011,Calc!$C$3&gt;=2011),H1441,0)</f>
        <v>2239.07</v>
      </c>
      <c r="O1441" s="61" t="n">
        <f aca="false">IF(AND(N1441&gt;0,OR(Calc!$C$4="*",B1441=Calc!$C$4)),N1441+ROW()*0.000000001,0)</f>
        <v>2239.070001441</v>
      </c>
    </row>
    <row r="1442" customFormat="false" ht="15" hidden="false" customHeight="false" outlineLevel="0" collapsed="false">
      <c r="A1442" s="49" t="n">
        <v>13815</v>
      </c>
      <c r="B1442" s="49" t="s">
        <v>206</v>
      </c>
      <c r="C1442" s="63" t="n">
        <v>40221</v>
      </c>
      <c r="D1442" s="63" t="n">
        <v>40864</v>
      </c>
      <c r="E1442" s="49" t="n">
        <v>8</v>
      </c>
      <c r="F1442" s="54" t="n">
        <v>0</v>
      </c>
      <c r="G1442" s="54" t="n">
        <v>2892.88</v>
      </c>
      <c r="H1442" s="54" t="n">
        <v>3654.91</v>
      </c>
      <c r="I1442" s="54" t="n">
        <f aca="false">SUM(F1442:H1442)</f>
        <v>6547.79</v>
      </c>
      <c r="J1442" s="49" t="n">
        <f aca="false">Calc!$C$5-D1442</f>
        <v>23</v>
      </c>
      <c r="K1442" s="49" t="n">
        <f aca="false">IF(J1442&lt;=Calc!$C$11,4,IF(J1442&lt;=Calc!$C$12,3,IF(J1442&lt;=Calc!$C$13,2,1)))</f>
        <v>4</v>
      </c>
      <c r="L1442" s="49" t="n">
        <f aca="false">1+(E1442&gt;=Calc!$C$16)+(E1442&gt;=Calc!$C$17)+(E1442&gt;=Calc!$C$18)</f>
        <v>4</v>
      </c>
      <c r="M1442" s="49" t="str">
        <f aca="false">IF(AND(K1442=4,L1442&gt;=3),"Champions",IF(AND(K1442=3,L1442&gt;=3),"Loyal",IF(K1442&gt;=3,"Recent / New",IF(L1442&gt;=3,"At Risk","Hibernating / Lost"))))</f>
        <v>Champions</v>
      </c>
      <c r="N1442" s="54" t="n">
        <f aca="false">IF(AND(Calc!$C$2&lt;=2009,Calc!$C$3&gt;=2009),F1442,0)+IF(AND(Calc!$C$2&lt;=2010,Calc!$C$3&gt;=2010),G1442,0)+IF(AND(Calc!$C$2&lt;=2011,Calc!$C$3&gt;=2011),H1442,0)</f>
        <v>6547.79</v>
      </c>
      <c r="O1442" s="61" t="n">
        <f aca="false">IF(AND(N1442&gt;0,OR(Calc!$C$4="*",B1442=Calc!$C$4)),N1442+ROW()*0.000000001,0)</f>
        <v>6547.790001442</v>
      </c>
    </row>
    <row r="1443" customFormat="false" ht="15" hidden="false" customHeight="false" outlineLevel="0" collapsed="false">
      <c r="A1443" s="49" t="n">
        <v>13816</v>
      </c>
      <c r="B1443" s="49" t="s">
        <v>206</v>
      </c>
      <c r="C1443" s="63" t="n">
        <v>40822</v>
      </c>
      <c r="D1443" s="63" t="n">
        <v>40863</v>
      </c>
      <c r="E1443" s="49" t="n">
        <v>2</v>
      </c>
      <c r="F1443" s="54" t="n">
        <v>0</v>
      </c>
      <c r="G1443" s="54" t="n">
        <v>0</v>
      </c>
      <c r="H1443" s="54" t="n">
        <v>483.04</v>
      </c>
      <c r="I1443" s="54" t="n">
        <f aca="false">SUM(F1443:H1443)</f>
        <v>483.04</v>
      </c>
      <c r="J1443" s="49" t="n">
        <f aca="false">Calc!$C$5-D1443</f>
        <v>24</v>
      </c>
      <c r="K1443" s="49" t="n">
        <f aca="false">IF(J1443&lt;=Calc!$C$11,4,IF(J1443&lt;=Calc!$C$12,3,IF(J1443&lt;=Calc!$C$13,2,1)))</f>
        <v>4</v>
      </c>
      <c r="L1443" s="49" t="n">
        <f aca="false">1+(E1443&gt;=Calc!$C$16)+(E1443&gt;=Calc!$C$17)+(E1443&gt;=Calc!$C$18)</f>
        <v>2</v>
      </c>
      <c r="M1443" s="49" t="str">
        <f aca="false">IF(AND(K1443=4,L1443&gt;=3),"Champions",IF(AND(K1443=3,L1443&gt;=3),"Loyal",IF(K1443&gt;=3,"Recent / New",IF(L1443&gt;=3,"At Risk","Hibernating / Lost"))))</f>
        <v>Recent / New</v>
      </c>
      <c r="N1443" s="54" t="n">
        <f aca="false">IF(AND(Calc!$C$2&lt;=2009,Calc!$C$3&gt;=2009),F1443,0)+IF(AND(Calc!$C$2&lt;=2010,Calc!$C$3&gt;=2010),G1443,0)+IF(AND(Calc!$C$2&lt;=2011,Calc!$C$3&gt;=2011),H1443,0)</f>
        <v>483.04</v>
      </c>
      <c r="O1443" s="61" t="n">
        <f aca="false">IF(AND(N1443&gt;0,OR(Calc!$C$4="*",B1443=Calc!$C$4)),N1443+ROW()*0.000000001,0)</f>
        <v>483.040001443</v>
      </c>
    </row>
    <row r="1444" customFormat="false" ht="15" hidden="false" customHeight="false" outlineLevel="0" collapsed="false">
      <c r="A1444" s="49" t="n">
        <v>13817</v>
      </c>
      <c r="B1444" s="49" t="s">
        <v>206</v>
      </c>
      <c r="C1444" s="63" t="n">
        <v>40535</v>
      </c>
      <c r="D1444" s="63" t="n">
        <v>40857</v>
      </c>
      <c r="E1444" s="49" t="n">
        <v>2</v>
      </c>
      <c r="F1444" s="54" t="n">
        <v>0</v>
      </c>
      <c r="G1444" s="54" t="n">
        <v>110.7</v>
      </c>
      <c r="H1444" s="54" t="n">
        <v>218.28</v>
      </c>
      <c r="I1444" s="54" t="n">
        <f aca="false">SUM(F1444:H1444)</f>
        <v>328.98</v>
      </c>
      <c r="J1444" s="49" t="n">
        <f aca="false">Calc!$C$5-D1444</f>
        <v>30</v>
      </c>
      <c r="K1444" s="49" t="n">
        <f aca="false">IF(J1444&lt;=Calc!$C$11,4,IF(J1444&lt;=Calc!$C$12,3,IF(J1444&lt;=Calc!$C$13,2,1)))</f>
        <v>3</v>
      </c>
      <c r="L1444" s="49" t="n">
        <f aca="false">1+(E1444&gt;=Calc!$C$16)+(E1444&gt;=Calc!$C$17)+(E1444&gt;=Calc!$C$18)</f>
        <v>2</v>
      </c>
      <c r="M1444" s="49" t="str">
        <f aca="false">IF(AND(K1444=4,L1444&gt;=3),"Champions",IF(AND(K1444=3,L1444&gt;=3),"Loyal",IF(K1444&gt;=3,"Recent / New",IF(L1444&gt;=3,"At Risk","Hibernating / Lost"))))</f>
        <v>Recent / New</v>
      </c>
      <c r="N1444" s="54" t="n">
        <f aca="false">IF(AND(Calc!$C$2&lt;=2009,Calc!$C$3&gt;=2009),F1444,0)+IF(AND(Calc!$C$2&lt;=2010,Calc!$C$3&gt;=2010),G1444,0)+IF(AND(Calc!$C$2&lt;=2011,Calc!$C$3&gt;=2011),H1444,0)</f>
        <v>328.98</v>
      </c>
      <c r="O1444" s="61" t="n">
        <f aca="false">IF(AND(N1444&gt;0,OR(Calc!$C$4="*",B1444=Calc!$C$4)),N1444+ROW()*0.000000001,0)</f>
        <v>328.980001444</v>
      </c>
    </row>
    <row r="1445" customFormat="false" ht="15" hidden="false" customHeight="false" outlineLevel="0" collapsed="false">
      <c r="A1445" s="49" t="n">
        <v>13818</v>
      </c>
      <c r="B1445" s="49" t="s">
        <v>189</v>
      </c>
      <c r="C1445" s="63" t="n">
        <v>40457</v>
      </c>
      <c r="D1445" s="63" t="n">
        <v>40457</v>
      </c>
      <c r="E1445" s="49" t="n">
        <v>1</v>
      </c>
      <c r="F1445" s="54" t="n">
        <v>0</v>
      </c>
      <c r="G1445" s="54" t="n">
        <v>61.28</v>
      </c>
      <c r="H1445" s="54" t="n">
        <v>0</v>
      </c>
      <c r="I1445" s="54" t="n">
        <f aca="false">SUM(F1445:H1445)</f>
        <v>61.28</v>
      </c>
      <c r="J1445" s="49" t="n">
        <f aca="false">Calc!$C$5-D1445</f>
        <v>430</v>
      </c>
      <c r="K1445" s="49" t="n">
        <f aca="false">IF(J1445&lt;=Calc!$C$11,4,IF(J1445&lt;=Calc!$C$12,3,IF(J1445&lt;=Calc!$C$13,2,1)))</f>
        <v>1</v>
      </c>
      <c r="L1445" s="49" t="n">
        <f aca="false">1+(E1445&gt;=Calc!$C$16)+(E1445&gt;=Calc!$C$17)+(E1445&gt;=Calc!$C$18)</f>
        <v>1</v>
      </c>
      <c r="M1445" s="49" t="str">
        <f aca="false">IF(AND(K1445=4,L1445&gt;=3),"Champions",IF(AND(K1445=3,L1445&gt;=3),"Loyal",IF(K1445&gt;=3,"Recent / New",IF(L1445&gt;=3,"At Risk","Hibernating / Lost"))))</f>
        <v>Hibernating / Lost</v>
      </c>
      <c r="N1445" s="54" t="n">
        <f aca="false">IF(AND(Calc!$C$2&lt;=2009,Calc!$C$3&gt;=2009),F1445,0)+IF(AND(Calc!$C$2&lt;=2010,Calc!$C$3&gt;=2010),G1445,0)+IF(AND(Calc!$C$2&lt;=2011,Calc!$C$3&gt;=2011),H1445,0)</f>
        <v>61.28</v>
      </c>
      <c r="O1445" s="61" t="n">
        <f aca="false">IF(AND(N1445&gt;0,OR(Calc!$C$4="*",B1445=Calc!$C$4)),N1445+ROW()*0.000000001,0)</f>
        <v>61.280001445</v>
      </c>
    </row>
    <row r="1446" customFormat="false" ht="15" hidden="false" customHeight="false" outlineLevel="0" collapsed="false">
      <c r="A1446" s="49" t="n">
        <v>13819</v>
      </c>
      <c r="B1446" s="49" t="s">
        <v>189</v>
      </c>
      <c r="C1446" s="63" t="n">
        <v>40148</v>
      </c>
      <c r="D1446" s="63" t="n">
        <v>40585</v>
      </c>
      <c r="E1446" s="49" t="n">
        <v>6</v>
      </c>
      <c r="F1446" s="54" t="n">
        <v>1071.15</v>
      </c>
      <c r="G1446" s="54" t="n">
        <v>419.6</v>
      </c>
      <c r="H1446" s="54" t="n">
        <v>1140.35</v>
      </c>
      <c r="I1446" s="54" t="n">
        <f aca="false">SUM(F1446:H1446)</f>
        <v>2631.1</v>
      </c>
      <c r="J1446" s="49" t="n">
        <f aca="false">Calc!$C$5-D1446</f>
        <v>302</v>
      </c>
      <c r="K1446" s="49" t="n">
        <f aca="false">IF(J1446&lt;=Calc!$C$11,4,IF(J1446&lt;=Calc!$C$12,3,IF(J1446&lt;=Calc!$C$13,2,1)))</f>
        <v>2</v>
      </c>
      <c r="L1446" s="49" t="n">
        <f aca="false">1+(E1446&gt;=Calc!$C$16)+(E1446&gt;=Calc!$C$17)+(E1446&gt;=Calc!$C$18)</f>
        <v>3</v>
      </c>
      <c r="M1446" s="49" t="str">
        <f aca="false">IF(AND(K1446=4,L1446&gt;=3),"Champions",IF(AND(K1446=3,L1446&gt;=3),"Loyal",IF(K1446&gt;=3,"Recent / New",IF(L1446&gt;=3,"At Risk","Hibernating / Lost"))))</f>
        <v>At Risk</v>
      </c>
      <c r="N1446" s="54" t="n">
        <f aca="false">IF(AND(Calc!$C$2&lt;=2009,Calc!$C$3&gt;=2009),F1446,0)+IF(AND(Calc!$C$2&lt;=2010,Calc!$C$3&gt;=2010),G1446,0)+IF(AND(Calc!$C$2&lt;=2011,Calc!$C$3&gt;=2011),H1446,0)</f>
        <v>2631.1</v>
      </c>
      <c r="O1446" s="61" t="n">
        <f aca="false">IF(AND(N1446&gt;0,OR(Calc!$C$4="*",B1446=Calc!$C$4)),N1446+ROW()*0.000000001,0)</f>
        <v>2631.100001446</v>
      </c>
    </row>
    <row r="1447" customFormat="false" ht="15" hidden="false" customHeight="false" outlineLevel="0" collapsed="false">
      <c r="A1447" s="49" t="n">
        <v>13820</v>
      </c>
      <c r="B1447" s="49" t="s">
        <v>189</v>
      </c>
      <c r="C1447" s="63" t="n">
        <v>40206</v>
      </c>
      <c r="D1447" s="63" t="n">
        <v>40468</v>
      </c>
      <c r="E1447" s="49" t="n">
        <v>3</v>
      </c>
      <c r="F1447" s="54" t="n">
        <v>0</v>
      </c>
      <c r="G1447" s="54" t="n">
        <v>632.5</v>
      </c>
      <c r="H1447" s="54" t="n">
        <v>0</v>
      </c>
      <c r="I1447" s="54" t="n">
        <f aca="false">SUM(F1447:H1447)</f>
        <v>632.5</v>
      </c>
      <c r="J1447" s="49" t="n">
        <f aca="false">Calc!$C$5-D1447</f>
        <v>419</v>
      </c>
      <c r="K1447" s="49" t="n">
        <f aca="false">IF(J1447&lt;=Calc!$C$11,4,IF(J1447&lt;=Calc!$C$12,3,IF(J1447&lt;=Calc!$C$13,2,1)))</f>
        <v>1</v>
      </c>
      <c r="L1447" s="49" t="n">
        <f aca="false">1+(E1447&gt;=Calc!$C$16)+(E1447&gt;=Calc!$C$17)+(E1447&gt;=Calc!$C$18)</f>
        <v>2</v>
      </c>
      <c r="M1447" s="49" t="str">
        <f aca="false">IF(AND(K1447=4,L1447&gt;=3),"Champions",IF(AND(K1447=3,L1447&gt;=3),"Loyal",IF(K1447&gt;=3,"Recent / New",IF(L1447&gt;=3,"At Risk","Hibernating / Lost"))))</f>
        <v>Hibernating / Lost</v>
      </c>
      <c r="N1447" s="54" t="n">
        <f aca="false">IF(AND(Calc!$C$2&lt;=2009,Calc!$C$3&gt;=2009),F1447,0)+IF(AND(Calc!$C$2&lt;=2010,Calc!$C$3&gt;=2010),G1447,0)+IF(AND(Calc!$C$2&lt;=2011,Calc!$C$3&gt;=2011),H1447,0)</f>
        <v>632.5</v>
      </c>
      <c r="O1447" s="61" t="n">
        <f aca="false">IF(AND(N1447&gt;0,OR(Calc!$C$4="*",B1447=Calc!$C$4)),N1447+ROW()*0.000000001,0)</f>
        <v>632.500001447</v>
      </c>
    </row>
    <row r="1448" customFormat="false" ht="15" hidden="false" customHeight="false" outlineLevel="0" collapsed="false">
      <c r="A1448" s="49" t="n">
        <v>13821</v>
      </c>
      <c r="B1448" s="49" t="s">
        <v>189</v>
      </c>
      <c r="C1448" s="63" t="n">
        <v>40182</v>
      </c>
      <c r="D1448" s="63" t="n">
        <v>40742</v>
      </c>
      <c r="E1448" s="49" t="n">
        <v>6</v>
      </c>
      <c r="F1448" s="54" t="n">
        <v>0</v>
      </c>
      <c r="G1448" s="54" t="n">
        <v>969.74</v>
      </c>
      <c r="H1448" s="54" t="n">
        <v>385.64</v>
      </c>
      <c r="I1448" s="54" t="n">
        <f aca="false">SUM(F1448:H1448)</f>
        <v>1355.38</v>
      </c>
      <c r="J1448" s="49" t="n">
        <f aca="false">Calc!$C$5-D1448</f>
        <v>145</v>
      </c>
      <c r="K1448" s="49" t="n">
        <f aca="false">IF(J1448&lt;=Calc!$C$11,4,IF(J1448&lt;=Calc!$C$12,3,IF(J1448&lt;=Calc!$C$13,2,1)))</f>
        <v>2</v>
      </c>
      <c r="L1448" s="49" t="n">
        <f aca="false">1+(E1448&gt;=Calc!$C$16)+(E1448&gt;=Calc!$C$17)+(E1448&gt;=Calc!$C$18)</f>
        <v>3</v>
      </c>
      <c r="M1448" s="49" t="str">
        <f aca="false">IF(AND(K1448=4,L1448&gt;=3),"Champions",IF(AND(K1448=3,L1448&gt;=3),"Loyal",IF(K1448&gt;=3,"Recent / New",IF(L1448&gt;=3,"At Risk","Hibernating / Lost"))))</f>
        <v>At Risk</v>
      </c>
      <c r="N1448" s="54" t="n">
        <f aca="false">IF(AND(Calc!$C$2&lt;=2009,Calc!$C$3&gt;=2009),F1448,0)+IF(AND(Calc!$C$2&lt;=2010,Calc!$C$3&gt;=2010),G1448,0)+IF(AND(Calc!$C$2&lt;=2011,Calc!$C$3&gt;=2011),H1448,0)</f>
        <v>1355.38</v>
      </c>
      <c r="O1448" s="61" t="n">
        <f aca="false">IF(AND(N1448&gt;0,OR(Calc!$C$4="*",B1448=Calc!$C$4)),N1448+ROW()*0.000000001,0)</f>
        <v>1355.380001448</v>
      </c>
    </row>
    <row r="1449" customFormat="false" ht="15" hidden="false" customHeight="false" outlineLevel="0" collapsed="false">
      <c r="A1449" s="49" t="n">
        <v>13822</v>
      </c>
      <c r="B1449" s="49" t="s">
        <v>189</v>
      </c>
      <c r="C1449" s="63" t="n">
        <v>40846</v>
      </c>
      <c r="D1449" s="63" t="n">
        <v>40881</v>
      </c>
      <c r="E1449" s="49" t="n">
        <v>2</v>
      </c>
      <c r="F1449" s="54" t="n">
        <v>0</v>
      </c>
      <c r="G1449" s="54" t="n">
        <v>0</v>
      </c>
      <c r="H1449" s="54" t="n">
        <v>632</v>
      </c>
      <c r="I1449" s="54" t="n">
        <f aca="false">SUM(F1449:H1449)</f>
        <v>632</v>
      </c>
      <c r="J1449" s="49" t="n">
        <f aca="false">Calc!$C$5-D1449</f>
        <v>6</v>
      </c>
      <c r="K1449" s="49" t="n">
        <f aca="false">IF(J1449&lt;=Calc!$C$11,4,IF(J1449&lt;=Calc!$C$12,3,IF(J1449&lt;=Calc!$C$13,2,1)))</f>
        <v>4</v>
      </c>
      <c r="L1449" s="49" t="n">
        <f aca="false">1+(E1449&gt;=Calc!$C$16)+(E1449&gt;=Calc!$C$17)+(E1449&gt;=Calc!$C$18)</f>
        <v>2</v>
      </c>
      <c r="M1449" s="49" t="str">
        <f aca="false">IF(AND(K1449=4,L1449&gt;=3),"Champions",IF(AND(K1449=3,L1449&gt;=3),"Loyal",IF(K1449&gt;=3,"Recent / New",IF(L1449&gt;=3,"At Risk","Hibernating / Lost"))))</f>
        <v>Recent / New</v>
      </c>
      <c r="N1449" s="54" t="n">
        <f aca="false">IF(AND(Calc!$C$2&lt;=2009,Calc!$C$3&gt;=2009),F1449,0)+IF(AND(Calc!$C$2&lt;=2010,Calc!$C$3&gt;=2010),G1449,0)+IF(AND(Calc!$C$2&lt;=2011,Calc!$C$3&gt;=2011),H1449,0)</f>
        <v>632</v>
      </c>
      <c r="O1449" s="61" t="n">
        <f aca="false">IF(AND(N1449&gt;0,OR(Calc!$C$4="*",B1449=Calc!$C$4)),N1449+ROW()*0.000000001,0)</f>
        <v>632.000001449</v>
      </c>
    </row>
    <row r="1450" customFormat="false" ht="15" hidden="false" customHeight="false" outlineLevel="0" collapsed="false">
      <c r="A1450" s="49" t="n">
        <v>13823</v>
      </c>
      <c r="B1450" s="49" t="s">
        <v>189</v>
      </c>
      <c r="C1450" s="63" t="n">
        <v>40162</v>
      </c>
      <c r="D1450" s="63" t="n">
        <v>40868</v>
      </c>
      <c r="E1450" s="49" t="n">
        <v>7</v>
      </c>
      <c r="F1450" s="54" t="n">
        <v>391.55</v>
      </c>
      <c r="G1450" s="54" t="n">
        <v>2009.34</v>
      </c>
      <c r="H1450" s="54" t="n">
        <v>957.66</v>
      </c>
      <c r="I1450" s="54" t="n">
        <f aca="false">SUM(F1450:H1450)</f>
        <v>3358.55</v>
      </c>
      <c r="J1450" s="49" t="n">
        <f aca="false">Calc!$C$5-D1450</f>
        <v>19</v>
      </c>
      <c r="K1450" s="49" t="n">
        <f aca="false">IF(J1450&lt;=Calc!$C$11,4,IF(J1450&lt;=Calc!$C$12,3,IF(J1450&lt;=Calc!$C$13,2,1)))</f>
        <v>4</v>
      </c>
      <c r="L1450" s="49" t="n">
        <f aca="false">1+(E1450&gt;=Calc!$C$16)+(E1450&gt;=Calc!$C$17)+(E1450&gt;=Calc!$C$18)</f>
        <v>3</v>
      </c>
      <c r="M1450" s="49" t="str">
        <f aca="false">IF(AND(K1450=4,L1450&gt;=3),"Champions",IF(AND(K1450=3,L1450&gt;=3),"Loyal",IF(K1450&gt;=3,"Recent / New",IF(L1450&gt;=3,"At Risk","Hibernating / Lost"))))</f>
        <v>Champions</v>
      </c>
      <c r="N1450" s="54" t="n">
        <f aca="false">IF(AND(Calc!$C$2&lt;=2009,Calc!$C$3&gt;=2009),F1450,0)+IF(AND(Calc!$C$2&lt;=2010,Calc!$C$3&gt;=2010),G1450,0)+IF(AND(Calc!$C$2&lt;=2011,Calc!$C$3&gt;=2011),H1450,0)</f>
        <v>3358.55</v>
      </c>
      <c r="O1450" s="61" t="n">
        <f aca="false">IF(AND(N1450&gt;0,OR(Calc!$C$4="*",B1450=Calc!$C$4)),N1450+ROW()*0.000000001,0)</f>
        <v>3358.55000145</v>
      </c>
    </row>
    <row r="1451" customFormat="false" ht="15" hidden="false" customHeight="false" outlineLevel="0" collapsed="false">
      <c r="A1451" s="49" t="n">
        <v>13824</v>
      </c>
      <c r="B1451" s="49" t="s">
        <v>189</v>
      </c>
      <c r="C1451" s="63" t="n">
        <v>40249</v>
      </c>
      <c r="D1451" s="63" t="n">
        <v>40854</v>
      </c>
      <c r="E1451" s="49" t="n">
        <v>12</v>
      </c>
      <c r="F1451" s="54" t="n">
        <v>0</v>
      </c>
      <c r="G1451" s="54" t="n">
        <v>1574.42</v>
      </c>
      <c r="H1451" s="54" t="n">
        <v>1698.94</v>
      </c>
      <c r="I1451" s="54" t="n">
        <f aca="false">SUM(F1451:H1451)</f>
        <v>3273.36</v>
      </c>
      <c r="J1451" s="49" t="n">
        <f aca="false">Calc!$C$5-D1451</f>
        <v>33</v>
      </c>
      <c r="K1451" s="49" t="n">
        <f aca="false">IF(J1451&lt;=Calc!$C$11,4,IF(J1451&lt;=Calc!$C$12,3,IF(J1451&lt;=Calc!$C$13,2,1)))</f>
        <v>3</v>
      </c>
      <c r="L1451" s="49" t="n">
        <f aca="false">1+(E1451&gt;=Calc!$C$16)+(E1451&gt;=Calc!$C$17)+(E1451&gt;=Calc!$C$18)</f>
        <v>4</v>
      </c>
      <c r="M1451" s="49" t="str">
        <f aca="false">IF(AND(K1451=4,L1451&gt;=3),"Champions",IF(AND(K1451=3,L1451&gt;=3),"Loyal",IF(K1451&gt;=3,"Recent / New",IF(L1451&gt;=3,"At Risk","Hibernating / Lost"))))</f>
        <v>Loyal</v>
      </c>
      <c r="N1451" s="54" t="n">
        <f aca="false">IF(AND(Calc!$C$2&lt;=2009,Calc!$C$3&gt;=2009),F1451,0)+IF(AND(Calc!$C$2&lt;=2010,Calc!$C$3&gt;=2010),G1451,0)+IF(AND(Calc!$C$2&lt;=2011,Calc!$C$3&gt;=2011),H1451,0)</f>
        <v>3273.36</v>
      </c>
      <c r="O1451" s="61" t="n">
        <f aca="false">IF(AND(N1451&gt;0,OR(Calc!$C$4="*",B1451=Calc!$C$4)),N1451+ROW()*0.000000001,0)</f>
        <v>3273.360001451</v>
      </c>
    </row>
    <row r="1452" customFormat="false" ht="15" hidden="false" customHeight="false" outlineLevel="0" collapsed="false">
      <c r="A1452" s="49" t="n">
        <v>13825</v>
      </c>
      <c r="B1452" s="49" t="s">
        <v>189</v>
      </c>
      <c r="C1452" s="63" t="n">
        <v>40156</v>
      </c>
      <c r="D1452" s="63" t="n">
        <v>40265</v>
      </c>
      <c r="E1452" s="49" t="n">
        <v>2</v>
      </c>
      <c r="F1452" s="54" t="n">
        <v>143.36</v>
      </c>
      <c r="G1452" s="54" t="n">
        <v>112.23</v>
      </c>
      <c r="H1452" s="54" t="n">
        <v>0</v>
      </c>
      <c r="I1452" s="54" t="n">
        <f aca="false">SUM(F1452:H1452)</f>
        <v>255.59</v>
      </c>
      <c r="J1452" s="49" t="n">
        <f aca="false">Calc!$C$5-D1452</f>
        <v>622</v>
      </c>
      <c r="K1452" s="49" t="n">
        <f aca="false">IF(J1452&lt;=Calc!$C$11,4,IF(J1452&lt;=Calc!$C$12,3,IF(J1452&lt;=Calc!$C$13,2,1)))</f>
        <v>1</v>
      </c>
      <c r="L1452" s="49" t="n">
        <f aca="false">1+(E1452&gt;=Calc!$C$16)+(E1452&gt;=Calc!$C$17)+(E1452&gt;=Calc!$C$18)</f>
        <v>2</v>
      </c>
      <c r="M1452" s="49" t="str">
        <f aca="false">IF(AND(K1452=4,L1452&gt;=3),"Champions",IF(AND(K1452=3,L1452&gt;=3),"Loyal",IF(K1452&gt;=3,"Recent / New",IF(L1452&gt;=3,"At Risk","Hibernating / Lost"))))</f>
        <v>Hibernating / Lost</v>
      </c>
      <c r="N1452" s="54" t="n">
        <f aca="false">IF(AND(Calc!$C$2&lt;=2009,Calc!$C$3&gt;=2009),F1452,0)+IF(AND(Calc!$C$2&lt;=2010,Calc!$C$3&gt;=2010),G1452,0)+IF(AND(Calc!$C$2&lt;=2011,Calc!$C$3&gt;=2011),H1452,0)</f>
        <v>255.59</v>
      </c>
      <c r="O1452" s="61" t="n">
        <f aca="false">IF(AND(N1452&gt;0,OR(Calc!$C$4="*",B1452=Calc!$C$4)),N1452+ROW()*0.000000001,0)</f>
        <v>255.590001452</v>
      </c>
    </row>
    <row r="1453" customFormat="false" ht="15" hidden="false" customHeight="false" outlineLevel="0" collapsed="false">
      <c r="A1453" s="49" t="n">
        <v>13826</v>
      </c>
      <c r="B1453" s="49" t="s">
        <v>189</v>
      </c>
      <c r="C1453" s="63" t="n">
        <v>40710</v>
      </c>
      <c r="D1453" s="63" t="n">
        <v>40710</v>
      </c>
      <c r="E1453" s="49" t="n">
        <v>1</v>
      </c>
      <c r="F1453" s="54" t="n">
        <v>0</v>
      </c>
      <c r="G1453" s="54" t="n">
        <v>0</v>
      </c>
      <c r="H1453" s="54" t="n">
        <v>179.55</v>
      </c>
      <c r="I1453" s="54" t="n">
        <f aca="false">SUM(F1453:H1453)</f>
        <v>179.55</v>
      </c>
      <c r="J1453" s="49" t="n">
        <f aca="false">Calc!$C$5-D1453</f>
        <v>177</v>
      </c>
      <c r="K1453" s="49" t="n">
        <f aca="false">IF(J1453&lt;=Calc!$C$11,4,IF(J1453&lt;=Calc!$C$12,3,IF(J1453&lt;=Calc!$C$13,2,1)))</f>
        <v>2</v>
      </c>
      <c r="L1453" s="49" t="n">
        <f aca="false">1+(E1453&gt;=Calc!$C$16)+(E1453&gt;=Calc!$C$17)+(E1453&gt;=Calc!$C$18)</f>
        <v>1</v>
      </c>
      <c r="M1453" s="49" t="str">
        <f aca="false">IF(AND(K1453=4,L1453&gt;=3),"Champions",IF(AND(K1453=3,L1453&gt;=3),"Loyal",IF(K1453&gt;=3,"Recent / New",IF(L1453&gt;=3,"At Risk","Hibernating / Lost"))))</f>
        <v>Hibernating / Lost</v>
      </c>
      <c r="N1453" s="54" t="n">
        <f aca="false">IF(AND(Calc!$C$2&lt;=2009,Calc!$C$3&gt;=2009),F1453,0)+IF(AND(Calc!$C$2&lt;=2010,Calc!$C$3&gt;=2010),G1453,0)+IF(AND(Calc!$C$2&lt;=2011,Calc!$C$3&gt;=2011),H1453,0)</f>
        <v>179.55</v>
      </c>
      <c r="O1453" s="61" t="n">
        <f aca="false">IF(AND(N1453&gt;0,OR(Calc!$C$4="*",B1453=Calc!$C$4)),N1453+ROW()*0.000000001,0)</f>
        <v>179.550001453</v>
      </c>
    </row>
    <row r="1454" customFormat="false" ht="15" hidden="false" customHeight="false" outlineLevel="0" collapsed="false">
      <c r="A1454" s="49" t="n">
        <v>13827</v>
      </c>
      <c r="B1454" s="49" t="s">
        <v>189</v>
      </c>
      <c r="C1454" s="63" t="n">
        <v>40743</v>
      </c>
      <c r="D1454" s="63" t="n">
        <v>40829</v>
      </c>
      <c r="E1454" s="49" t="n">
        <v>3</v>
      </c>
      <c r="F1454" s="54" t="n">
        <v>0</v>
      </c>
      <c r="G1454" s="54" t="n">
        <v>0</v>
      </c>
      <c r="H1454" s="54" t="n">
        <v>409.8</v>
      </c>
      <c r="I1454" s="54" t="n">
        <f aca="false">SUM(F1454:H1454)</f>
        <v>409.8</v>
      </c>
      <c r="J1454" s="49" t="n">
        <f aca="false">Calc!$C$5-D1454</f>
        <v>58</v>
      </c>
      <c r="K1454" s="49" t="n">
        <f aca="false">IF(J1454&lt;=Calc!$C$11,4,IF(J1454&lt;=Calc!$C$12,3,IF(J1454&lt;=Calc!$C$13,2,1)))</f>
        <v>3</v>
      </c>
      <c r="L1454" s="49" t="n">
        <f aca="false">1+(E1454&gt;=Calc!$C$16)+(E1454&gt;=Calc!$C$17)+(E1454&gt;=Calc!$C$18)</f>
        <v>2</v>
      </c>
      <c r="M1454" s="49" t="str">
        <f aca="false">IF(AND(K1454=4,L1454&gt;=3),"Champions",IF(AND(K1454=3,L1454&gt;=3),"Loyal",IF(K1454&gt;=3,"Recent / New",IF(L1454&gt;=3,"At Risk","Hibernating / Lost"))))</f>
        <v>Recent / New</v>
      </c>
      <c r="N1454" s="54" t="n">
        <f aca="false">IF(AND(Calc!$C$2&lt;=2009,Calc!$C$3&gt;=2009),F1454,0)+IF(AND(Calc!$C$2&lt;=2010,Calc!$C$3&gt;=2010),G1454,0)+IF(AND(Calc!$C$2&lt;=2011,Calc!$C$3&gt;=2011),H1454,0)</f>
        <v>409.8</v>
      </c>
      <c r="O1454" s="61" t="n">
        <f aca="false">IF(AND(N1454&gt;0,OR(Calc!$C$4="*",B1454=Calc!$C$4)),N1454+ROW()*0.000000001,0)</f>
        <v>409.800001454</v>
      </c>
    </row>
    <row r="1455" customFormat="false" ht="15" hidden="false" customHeight="false" outlineLevel="0" collapsed="false">
      <c r="A1455" s="49" t="n">
        <v>13828</v>
      </c>
      <c r="B1455" s="49" t="s">
        <v>189</v>
      </c>
      <c r="C1455" s="63" t="n">
        <v>40864</v>
      </c>
      <c r="D1455" s="63" t="n">
        <v>40864</v>
      </c>
      <c r="E1455" s="49" t="n">
        <v>1</v>
      </c>
      <c r="F1455" s="54" t="n">
        <v>0</v>
      </c>
      <c r="G1455" s="54" t="n">
        <v>0</v>
      </c>
      <c r="H1455" s="54" t="n">
        <v>209.49</v>
      </c>
      <c r="I1455" s="54" t="n">
        <f aca="false">SUM(F1455:H1455)</f>
        <v>209.49</v>
      </c>
      <c r="J1455" s="49" t="n">
        <f aca="false">Calc!$C$5-D1455</f>
        <v>23</v>
      </c>
      <c r="K1455" s="49" t="n">
        <f aca="false">IF(J1455&lt;=Calc!$C$11,4,IF(J1455&lt;=Calc!$C$12,3,IF(J1455&lt;=Calc!$C$13,2,1)))</f>
        <v>4</v>
      </c>
      <c r="L1455" s="49" t="n">
        <f aca="false">1+(E1455&gt;=Calc!$C$16)+(E1455&gt;=Calc!$C$17)+(E1455&gt;=Calc!$C$18)</f>
        <v>1</v>
      </c>
      <c r="M1455" s="49" t="str">
        <f aca="false">IF(AND(K1455=4,L1455&gt;=3),"Champions",IF(AND(K1455=3,L1455&gt;=3),"Loyal",IF(K1455&gt;=3,"Recent / New",IF(L1455&gt;=3,"At Risk","Hibernating / Lost"))))</f>
        <v>Recent / New</v>
      </c>
      <c r="N1455" s="54" t="n">
        <f aca="false">IF(AND(Calc!$C$2&lt;=2009,Calc!$C$3&gt;=2009),F1455,0)+IF(AND(Calc!$C$2&lt;=2010,Calc!$C$3&gt;=2010),G1455,0)+IF(AND(Calc!$C$2&lt;=2011,Calc!$C$3&gt;=2011),H1455,0)</f>
        <v>209.49</v>
      </c>
      <c r="O1455" s="61" t="n">
        <f aca="false">IF(AND(N1455&gt;0,OR(Calc!$C$4="*",B1455=Calc!$C$4)),N1455+ROW()*0.000000001,0)</f>
        <v>209.490001455</v>
      </c>
    </row>
    <row r="1456" customFormat="false" ht="15" hidden="false" customHeight="false" outlineLevel="0" collapsed="false">
      <c r="A1456" s="49" t="n">
        <v>13829</v>
      </c>
      <c r="B1456" s="49" t="s">
        <v>189</v>
      </c>
      <c r="C1456" s="63" t="n">
        <v>40465</v>
      </c>
      <c r="D1456" s="63" t="n">
        <v>40465</v>
      </c>
      <c r="E1456" s="49" t="n">
        <v>1</v>
      </c>
      <c r="F1456" s="54" t="n">
        <v>0</v>
      </c>
      <c r="G1456" s="54" t="n">
        <v>0</v>
      </c>
      <c r="H1456" s="54" t="n">
        <v>0</v>
      </c>
      <c r="I1456" s="54" t="n">
        <f aca="false">SUM(F1456:H1456)</f>
        <v>0</v>
      </c>
      <c r="J1456" s="49" t="n">
        <f aca="false">Calc!$C$5-D1456</f>
        <v>422</v>
      </c>
      <c r="K1456" s="49" t="n">
        <f aca="false">IF(J1456&lt;=Calc!$C$11,4,IF(J1456&lt;=Calc!$C$12,3,IF(J1456&lt;=Calc!$C$13,2,1)))</f>
        <v>1</v>
      </c>
      <c r="L1456" s="49" t="n">
        <f aca="false">1+(E1456&gt;=Calc!$C$16)+(E1456&gt;=Calc!$C$17)+(E1456&gt;=Calc!$C$18)</f>
        <v>1</v>
      </c>
      <c r="M1456" s="49" t="str">
        <f aca="false">IF(AND(K1456=4,L1456&gt;=3),"Champions",IF(AND(K1456=3,L1456&gt;=3),"Loyal",IF(K1456&gt;=3,"Recent / New",IF(L1456&gt;=3,"At Risk","Hibernating / Lost"))))</f>
        <v>Hibernating / Lost</v>
      </c>
      <c r="N1456" s="54" t="n">
        <f aca="false">IF(AND(Calc!$C$2&lt;=2009,Calc!$C$3&gt;=2009),F1456,0)+IF(AND(Calc!$C$2&lt;=2010,Calc!$C$3&gt;=2010),G1456,0)+IF(AND(Calc!$C$2&lt;=2011,Calc!$C$3&gt;=2011),H1456,0)</f>
        <v>0</v>
      </c>
      <c r="O1456" s="61" t="n">
        <f aca="false">IF(AND(N1456&gt;0,OR(Calc!$C$4="*",B1456=Calc!$C$4)),N1456+ROW()*0.000000001,0)</f>
        <v>0</v>
      </c>
    </row>
    <row r="1457" customFormat="false" ht="15" hidden="false" customHeight="false" outlineLevel="0" collapsed="false">
      <c r="A1457" s="49" t="n">
        <v>13830</v>
      </c>
      <c r="B1457" s="49" t="s">
        <v>189</v>
      </c>
      <c r="C1457" s="63" t="n">
        <v>40305</v>
      </c>
      <c r="D1457" s="63" t="n">
        <v>40305</v>
      </c>
      <c r="E1457" s="49" t="n">
        <v>1</v>
      </c>
      <c r="F1457" s="54" t="n">
        <v>0</v>
      </c>
      <c r="G1457" s="54" t="n">
        <v>135.95</v>
      </c>
      <c r="H1457" s="54" t="n">
        <v>0</v>
      </c>
      <c r="I1457" s="54" t="n">
        <f aca="false">SUM(F1457:H1457)</f>
        <v>135.95</v>
      </c>
      <c r="J1457" s="49" t="n">
        <f aca="false">Calc!$C$5-D1457</f>
        <v>582</v>
      </c>
      <c r="K1457" s="49" t="n">
        <f aca="false">IF(J1457&lt;=Calc!$C$11,4,IF(J1457&lt;=Calc!$C$12,3,IF(J1457&lt;=Calc!$C$13,2,1)))</f>
        <v>1</v>
      </c>
      <c r="L1457" s="49" t="n">
        <f aca="false">1+(E1457&gt;=Calc!$C$16)+(E1457&gt;=Calc!$C$17)+(E1457&gt;=Calc!$C$18)</f>
        <v>1</v>
      </c>
      <c r="M1457" s="49" t="str">
        <f aca="false">IF(AND(K1457=4,L1457&gt;=3),"Champions",IF(AND(K1457=3,L1457&gt;=3),"Loyal",IF(K1457&gt;=3,"Recent / New",IF(L1457&gt;=3,"At Risk","Hibernating / Lost"))))</f>
        <v>Hibernating / Lost</v>
      </c>
      <c r="N1457" s="54" t="n">
        <f aca="false">IF(AND(Calc!$C$2&lt;=2009,Calc!$C$3&gt;=2009),F1457,0)+IF(AND(Calc!$C$2&lt;=2010,Calc!$C$3&gt;=2010),G1457,0)+IF(AND(Calc!$C$2&lt;=2011,Calc!$C$3&gt;=2011),H1457,0)</f>
        <v>135.95</v>
      </c>
      <c r="O1457" s="61" t="n">
        <f aca="false">IF(AND(N1457&gt;0,OR(Calc!$C$4="*",B1457=Calc!$C$4)),N1457+ROW()*0.000000001,0)</f>
        <v>135.950001457</v>
      </c>
    </row>
    <row r="1458" customFormat="false" ht="15" hidden="false" customHeight="false" outlineLevel="0" collapsed="false">
      <c r="A1458" s="49" t="n">
        <v>13831</v>
      </c>
      <c r="B1458" s="49" t="s">
        <v>189</v>
      </c>
      <c r="C1458" s="63" t="n">
        <v>40157</v>
      </c>
      <c r="D1458" s="63" t="n">
        <v>40870</v>
      </c>
      <c r="E1458" s="49" t="n">
        <v>18</v>
      </c>
      <c r="F1458" s="54" t="n">
        <v>1216.96</v>
      </c>
      <c r="G1458" s="54" t="n">
        <v>3563.73</v>
      </c>
      <c r="H1458" s="54" t="n">
        <v>1790.45</v>
      </c>
      <c r="I1458" s="54" t="n">
        <f aca="false">SUM(F1458:H1458)</f>
        <v>6571.14</v>
      </c>
      <c r="J1458" s="49" t="n">
        <f aca="false">Calc!$C$5-D1458</f>
        <v>17</v>
      </c>
      <c r="K1458" s="49" t="n">
        <f aca="false">IF(J1458&lt;=Calc!$C$11,4,IF(J1458&lt;=Calc!$C$12,3,IF(J1458&lt;=Calc!$C$13,2,1)))</f>
        <v>4</v>
      </c>
      <c r="L1458" s="49" t="n">
        <f aca="false">1+(E1458&gt;=Calc!$C$16)+(E1458&gt;=Calc!$C$17)+(E1458&gt;=Calc!$C$18)</f>
        <v>4</v>
      </c>
      <c r="M1458" s="49" t="str">
        <f aca="false">IF(AND(K1458=4,L1458&gt;=3),"Champions",IF(AND(K1458=3,L1458&gt;=3),"Loyal",IF(K1458&gt;=3,"Recent / New",IF(L1458&gt;=3,"At Risk","Hibernating / Lost"))))</f>
        <v>Champions</v>
      </c>
      <c r="N1458" s="54" t="n">
        <f aca="false">IF(AND(Calc!$C$2&lt;=2009,Calc!$C$3&gt;=2009),F1458,0)+IF(AND(Calc!$C$2&lt;=2010,Calc!$C$3&gt;=2010),G1458,0)+IF(AND(Calc!$C$2&lt;=2011,Calc!$C$3&gt;=2011),H1458,0)</f>
        <v>6571.14</v>
      </c>
      <c r="O1458" s="61" t="n">
        <f aca="false">IF(AND(N1458&gt;0,OR(Calc!$C$4="*",B1458=Calc!$C$4)),N1458+ROW()*0.000000001,0)</f>
        <v>6571.140001458</v>
      </c>
    </row>
    <row r="1459" customFormat="false" ht="15" hidden="false" customHeight="false" outlineLevel="0" collapsed="false">
      <c r="A1459" s="49" t="n">
        <v>13832</v>
      </c>
      <c r="B1459" s="49" t="s">
        <v>189</v>
      </c>
      <c r="C1459" s="63" t="n">
        <v>40464</v>
      </c>
      <c r="D1459" s="63" t="n">
        <v>40867</v>
      </c>
      <c r="E1459" s="49" t="n">
        <v>2</v>
      </c>
      <c r="F1459" s="54" t="n">
        <v>0</v>
      </c>
      <c r="G1459" s="54" t="n">
        <v>557.69</v>
      </c>
      <c r="H1459" s="54" t="n">
        <v>40.95</v>
      </c>
      <c r="I1459" s="54" t="n">
        <f aca="false">SUM(F1459:H1459)</f>
        <v>598.64</v>
      </c>
      <c r="J1459" s="49" t="n">
        <f aca="false">Calc!$C$5-D1459</f>
        <v>20</v>
      </c>
      <c r="K1459" s="49" t="n">
        <f aca="false">IF(J1459&lt;=Calc!$C$11,4,IF(J1459&lt;=Calc!$C$12,3,IF(J1459&lt;=Calc!$C$13,2,1)))</f>
        <v>4</v>
      </c>
      <c r="L1459" s="49" t="n">
        <f aca="false">1+(E1459&gt;=Calc!$C$16)+(E1459&gt;=Calc!$C$17)+(E1459&gt;=Calc!$C$18)</f>
        <v>2</v>
      </c>
      <c r="M1459" s="49" t="str">
        <f aca="false">IF(AND(K1459=4,L1459&gt;=3),"Champions",IF(AND(K1459=3,L1459&gt;=3),"Loyal",IF(K1459&gt;=3,"Recent / New",IF(L1459&gt;=3,"At Risk","Hibernating / Lost"))))</f>
        <v>Recent / New</v>
      </c>
      <c r="N1459" s="54" t="n">
        <f aca="false">IF(AND(Calc!$C$2&lt;=2009,Calc!$C$3&gt;=2009),F1459,0)+IF(AND(Calc!$C$2&lt;=2010,Calc!$C$3&gt;=2010),G1459,0)+IF(AND(Calc!$C$2&lt;=2011,Calc!$C$3&gt;=2011),H1459,0)</f>
        <v>598.64</v>
      </c>
      <c r="O1459" s="61" t="n">
        <f aca="false">IF(AND(N1459&gt;0,OR(Calc!$C$4="*",B1459=Calc!$C$4)),N1459+ROW()*0.000000001,0)</f>
        <v>598.640001459</v>
      </c>
    </row>
    <row r="1460" customFormat="false" ht="15" hidden="false" customHeight="false" outlineLevel="0" collapsed="false">
      <c r="A1460" s="49" t="n">
        <v>13833</v>
      </c>
      <c r="B1460" s="49" t="s">
        <v>189</v>
      </c>
      <c r="C1460" s="63" t="n">
        <v>40482</v>
      </c>
      <c r="D1460" s="63" t="n">
        <v>40727</v>
      </c>
      <c r="E1460" s="49" t="n">
        <v>2</v>
      </c>
      <c r="F1460" s="54" t="n">
        <v>0</v>
      </c>
      <c r="G1460" s="54" t="n">
        <v>316.56</v>
      </c>
      <c r="H1460" s="54" t="n">
        <v>383.85</v>
      </c>
      <c r="I1460" s="54" t="n">
        <f aca="false">SUM(F1460:H1460)</f>
        <v>700.41</v>
      </c>
      <c r="J1460" s="49" t="n">
        <f aca="false">Calc!$C$5-D1460</f>
        <v>160</v>
      </c>
      <c r="K1460" s="49" t="n">
        <f aca="false">IF(J1460&lt;=Calc!$C$11,4,IF(J1460&lt;=Calc!$C$12,3,IF(J1460&lt;=Calc!$C$13,2,1)))</f>
        <v>2</v>
      </c>
      <c r="L1460" s="49" t="n">
        <f aca="false">1+(E1460&gt;=Calc!$C$16)+(E1460&gt;=Calc!$C$17)+(E1460&gt;=Calc!$C$18)</f>
        <v>2</v>
      </c>
      <c r="M1460" s="49" t="str">
        <f aca="false">IF(AND(K1460=4,L1460&gt;=3),"Champions",IF(AND(K1460=3,L1460&gt;=3),"Loyal",IF(K1460&gt;=3,"Recent / New",IF(L1460&gt;=3,"At Risk","Hibernating / Lost"))))</f>
        <v>Hibernating / Lost</v>
      </c>
      <c r="N1460" s="54" t="n">
        <f aca="false">IF(AND(Calc!$C$2&lt;=2009,Calc!$C$3&gt;=2009),F1460,0)+IF(AND(Calc!$C$2&lt;=2010,Calc!$C$3&gt;=2010),G1460,0)+IF(AND(Calc!$C$2&lt;=2011,Calc!$C$3&gt;=2011),H1460,0)</f>
        <v>700.41</v>
      </c>
      <c r="O1460" s="61" t="n">
        <f aca="false">IF(AND(N1460&gt;0,OR(Calc!$C$4="*",B1460=Calc!$C$4)),N1460+ROW()*0.000000001,0)</f>
        <v>700.41000146</v>
      </c>
    </row>
    <row r="1461" customFormat="false" ht="15" hidden="false" customHeight="false" outlineLevel="0" collapsed="false">
      <c r="A1461" s="49" t="n">
        <v>13834</v>
      </c>
      <c r="B1461" s="49" t="s">
        <v>189</v>
      </c>
      <c r="C1461" s="63" t="n">
        <v>40217</v>
      </c>
      <c r="D1461" s="63" t="n">
        <v>40310</v>
      </c>
      <c r="E1461" s="49" t="n">
        <v>2</v>
      </c>
      <c r="F1461" s="54" t="n">
        <v>-54.3</v>
      </c>
      <c r="G1461" s="54" t="n">
        <v>324.19</v>
      </c>
      <c r="H1461" s="54" t="n">
        <v>0</v>
      </c>
      <c r="I1461" s="54" t="n">
        <f aca="false">SUM(F1461:H1461)</f>
        <v>269.89</v>
      </c>
      <c r="J1461" s="49" t="n">
        <f aca="false">Calc!$C$5-D1461</f>
        <v>577</v>
      </c>
      <c r="K1461" s="49" t="n">
        <f aca="false">IF(J1461&lt;=Calc!$C$11,4,IF(J1461&lt;=Calc!$C$12,3,IF(J1461&lt;=Calc!$C$13,2,1)))</f>
        <v>1</v>
      </c>
      <c r="L1461" s="49" t="n">
        <f aca="false">1+(E1461&gt;=Calc!$C$16)+(E1461&gt;=Calc!$C$17)+(E1461&gt;=Calc!$C$18)</f>
        <v>2</v>
      </c>
      <c r="M1461" s="49" t="str">
        <f aca="false">IF(AND(K1461=4,L1461&gt;=3),"Champions",IF(AND(K1461=3,L1461&gt;=3),"Loyal",IF(K1461&gt;=3,"Recent / New",IF(L1461&gt;=3,"At Risk","Hibernating / Lost"))))</f>
        <v>Hibernating / Lost</v>
      </c>
      <c r="N1461" s="54" t="n">
        <f aca="false">IF(AND(Calc!$C$2&lt;=2009,Calc!$C$3&gt;=2009),F1461,0)+IF(AND(Calc!$C$2&lt;=2010,Calc!$C$3&gt;=2010),G1461,0)+IF(AND(Calc!$C$2&lt;=2011,Calc!$C$3&gt;=2011),H1461,0)</f>
        <v>269.89</v>
      </c>
      <c r="O1461" s="61" t="n">
        <f aca="false">IF(AND(N1461&gt;0,OR(Calc!$C$4="*",B1461=Calc!$C$4)),N1461+ROW()*0.000000001,0)</f>
        <v>269.890001461</v>
      </c>
    </row>
    <row r="1462" customFormat="false" ht="15" hidden="false" customHeight="false" outlineLevel="0" collapsed="false">
      <c r="A1462" s="49" t="n">
        <v>13835</v>
      </c>
      <c r="B1462" s="49" t="s">
        <v>189</v>
      </c>
      <c r="C1462" s="63" t="n">
        <v>40241</v>
      </c>
      <c r="D1462" s="63" t="n">
        <v>40861</v>
      </c>
      <c r="E1462" s="49" t="n">
        <v>7</v>
      </c>
      <c r="F1462" s="54" t="n">
        <v>0</v>
      </c>
      <c r="G1462" s="54" t="n">
        <v>210.25</v>
      </c>
      <c r="H1462" s="54" t="n">
        <v>834.57</v>
      </c>
      <c r="I1462" s="54" t="n">
        <f aca="false">SUM(F1462:H1462)</f>
        <v>1044.82</v>
      </c>
      <c r="J1462" s="49" t="n">
        <f aca="false">Calc!$C$5-D1462</f>
        <v>26</v>
      </c>
      <c r="K1462" s="49" t="n">
        <f aca="false">IF(J1462&lt;=Calc!$C$11,4,IF(J1462&lt;=Calc!$C$12,3,IF(J1462&lt;=Calc!$C$13,2,1)))</f>
        <v>4</v>
      </c>
      <c r="L1462" s="49" t="n">
        <f aca="false">1+(E1462&gt;=Calc!$C$16)+(E1462&gt;=Calc!$C$17)+(E1462&gt;=Calc!$C$18)</f>
        <v>3</v>
      </c>
      <c r="M1462" s="49" t="str">
        <f aca="false">IF(AND(K1462=4,L1462&gt;=3),"Champions",IF(AND(K1462=3,L1462&gt;=3),"Loyal",IF(K1462&gt;=3,"Recent / New",IF(L1462&gt;=3,"At Risk","Hibernating / Lost"))))</f>
        <v>Champions</v>
      </c>
      <c r="N1462" s="54" t="n">
        <f aca="false">IF(AND(Calc!$C$2&lt;=2009,Calc!$C$3&gt;=2009),F1462,0)+IF(AND(Calc!$C$2&lt;=2010,Calc!$C$3&gt;=2010),G1462,0)+IF(AND(Calc!$C$2&lt;=2011,Calc!$C$3&gt;=2011),H1462,0)</f>
        <v>1044.82</v>
      </c>
      <c r="O1462" s="61" t="n">
        <f aca="false">IF(AND(N1462&gt;0,OR(Calc!$C$4="*",B1462=Calc!$C$4)),N1462+ROW()*0.000000001,0)</f>
        <v>1044.820001462</v>
      </c>
    </row>
    <row r="1463" customFormat="false" ht="15" hidden="false" customHeight="false" outlineLevel="0" collapsed="false">
      <c r="A1463" s="49" t="n">
        <v>13836</v>
      </c>
      <c r="B1463" s="49" t="s">
        <v>189</v>
      </c>
      <c r="C1463" s="63" t="n">
        <v>40472</v>
      </c>
      <c r="D1463" s="63" t="n">
        <v>40487</v>
      </c>
      <c r="E1463" s="49" t="n">
        <v>2</v>
      </c>
      <c r="F1463" s="54" t="n">
        <v>0</v>
      </c>
      <c r="G1463" s="54" t="n">
        <v>602.52</v>
      </c>
      <c r="H1463" s="54" t="n">
        <v>0</v>
      </c>
      <c r="I1463" s="54" t="n">
        <f aca="false">SUM(F1463:H1463)</f>
        <v>602.52</v>
      </c>
      <c r="J1463" s="49" t="n">
        <f aca="false">Calc!$C$5-D1463</f>
        <v>400</v>
      </c>
      <c r="K1463" s="49" t="n">
        <f aca="false">IF(J1463&lt;=Calc!$C$11,4,IF(J1463&lt;=Calc!$C$12,3,IF(J1463&lt;=Calc!$C$13,2,1)))</f>
        <v>1</v>
      </c>
      <c r="L1463" s="49" t="n">
        <f aca="false">1+(E1463&gt;=Calc!$C$16)+(E1463&gt;=Calc!$C$17)+(E1463&gt;=Calc!$C$18)</f>
        <v>2</v>
      </c>
      <c r="M1463" s="49" t="str">
        <f aca="false">IF(AND(K1463=4,L1463&gt;=3),"Champions",IF(AND(K1463=3,L1463&gt;=3),"Loyal",IF(K1463&gt;=3,"Recent / New",IF(L1463&gt;=3,"At Risk","Hibernating / Lost"))))</f>
        <v>Hibernating / Lost</v>
      </c>
      <c r="N1463" s="54" t="n">
        <f aca="false">IF(AND(Calc!$C$2&lt;=2009,Calc!$C$3&gt;=2009),F1463,0)+IF(AND(Calc!$C$2&lt;=2010,Calc!$C$3&gt;=2010),G1463,0)+IF(AND(Calc!$C$2&lt;=2011,Calc!$C$3&gt;=2011),H1463,0)</f>
        <v>602.52</v>
      </c>
      <c r="O1463" s="61" t="n">
        <f aca="false">IF(AND(N1463&gt;0,OR(Calc!$C$4="*",B1463=Calc!$C$4)),N1463+ROW()*0.000000001,0)</f>
        <v>602.520001463</v>
      </c>
    </row>
    <row r="1464" customFormat="false" ht="15" hidden="false" customHeight="false" outlineLevel="0" collapsed="false">
      <c r="A1464" s="49" t="n">
        <v>13837</v>
      </c>
      <c r="B1464" s="49" t="s">
        <v>189</v>
      </c>
      <c r="C1464" s="63" t="n">
        <v>40569</v>
      </c>
      <c r="D1464" s="63" t="n">
        <v>40675</v>
      </c>
      <c r="E1464" s="49" t="n">
        <v>2</v>
      </c>
      <c r="F1464" s="54" t="n">
        <v>0</v>
      </c>
      <c r="G1464" s="54" t="n">
        <v>0</v>
      </c>
      <c r="H1464" s="54" t="n">
        <v>266.59</v>
      </c>
      <c r="I1464" s="54" t="n">
        <f aca="false">SUM(F1464:H1464)</f>
        <v>266.59</v>
      </c>
      <c r="J1464" s="49" t="n">
        <f aca="false">Calc!$C$5-D1464</f>
        <v>212</v>
      </c>
      <c r="K1464" s="49" t="n">
        <f aca="false">IF(J1464&lt;=Calc!$C$11,4,IF(J1464&lt;=Calc!$C$12,3,IF(J1464&lt;=Calc!$C$13,2,1)))</f>
        <v>2</v>
      </c>
      <c r="L1464" s="49" t="n">
        <f aca="false">1+(E1464&gt;=Calc!$C$16)+(E1464&gt;=Calc!$C$17)+(E1464&gt;=Calc!$C$18)</f>
        <v>2</v>
      </c>
      <c r="M1464" s="49" t="str">
        <f aca="false">IF(AND(K1464=4,L1464&gt;=3),"Champions",IF(AND(K1464=3,L1464&gt;=3),"Loyal",IF(K1464&gt;=3,"Recent / New",IF(L1464&gt;=3,"At Risk","Hibernating / Lost"))))</f>
        <v>Hibernating / Lost</v>
      </c>
      <c r="N1464" s="54" t="n">
        <f aca="false">IF(AND(Calc!$C$2&lt;=2009,Calc!$C$3&gt;=2009),F1464,0)+IF(AND(Calc!$C$2&lt;=2010,Calc!$C$3&gt;=2010),G1464,0)+IF(AND(Calc!$C$2&lt;=2011,Calc!$C$3&gt;=2011),H1464,0)</f>
        <v>266.59</v>
      </c>
      <c r="O1464" s="61" t="n">
        <f aca="false">IF(AND(N1464&gt;0,OR(Calc!$C$4="*",B1464=Calc!$C$4)),N1464+ROW()*0.000000001,0)</f>
        <v>266.590001464</v>
      </c>
    </row>
    <row r="1465" customFormat="false" ht="15" hidden="false" customHeight="false" outlineLevel="0" collapsed="false">
      <c r="A1465" s="49" t="n">
        <v>13838</v>
      </c>
      <c r="B1465" s="49" t="s">
        <v>189</v>
      </c>
      <c r="C1465" s="63" t="n">
        <v>40307</v>
      </c>
      <c r="D1465" s="63" t="n">
        <v>40881</v>
      </c>
      <c r="E1465" s="49" t="n">
        <v>10</v>
      </c>
      <c r="F1465" s="54" t="n">
        <v>0</v>
      </c>
      <c r="G1465" s="54" t="n">
        <v>1245.91</v>
      </c>
      <c r="H1465" s="54" t="n">
        <v>444.16</v>
      </c>
      <c r="I1465" s="54" t="n">
        <f aca="false">SUM(F1465:H1465)</f>
        <v>1690.07</v>
      </c>
      <c r="J1465" s="49" t="n">
        <f aca="false">Calc!$C$5-D1465</f>
        <v>6</v>
      </c>
      <c r="K1465" s="49" t="n">
        <f aca="false">IF(J1465&lt;=Calc!$C$11,4,IF(J1465&lt;=Calc!$C$12,3,IF(J1465&lt;=Calc!$C$13,2,1)))</f>
        <v>4</v>
      </c>
      <c r="L1465" s="49" t="n">
        <f aca="false">1+(E1465&gt;=Calc!$C$16)+(E1465&gt;=Calc!$C$17)+(E1465&gt;=Calc!$C$18)</f>
        <v>4</v>
      </c>
      <c r="M1465" s="49" t="str">
        <f aca="false">IF(AND(K1465=4,L1465&gt;=3),"Champions",IF(AND(K1465=3,L1465&gt;=3),"Loyal",IF(K1465&gt;=3,"Recent / New",IF(L1465&gt;=3,"At Risk","Hibernating / Lost"))))</f>
        <v>Champions</v>
      </c>
      <c r="N1465" s="54" t="n">
        <f aca="false">IF(AND(Calc!$C$2&lt;=2009,Calc!$C$3&gt;=2009),F1465,0)+IF(AND(Calc!$C$2&lt;=2010,Calc!$C$3&gt;=2010),G1465,0)+IF(AND(Calc!$C$2&lt;=2011,Calc!$C$3&gt;=2011),H1465,0)</f>
        <v>1690.07</v>
      </c>
      <c r="O1465" s="61" t="n">
        <f aca="false">IF(AND(N1465&gt;0,OR(Calc!$C$4="*",B1465=Calc!$C$4)),N1465+ROW()*0.000000001,0)</f>
        <v>1690.070001465</v>
      </c>
    </row>
    <row r="1466" customFormat="false" ht="15" hidden="false" customHeight="false" outlineLevel="0" collapsed="false">
      <c r="A1466" s="49" t="n">
        <v>13839</v>
      </c>
      <c r="B1466" s="49" t="s">
        <v>189</v>
      </c>
      <c r="C1466" s="63" t="n">
        <v>40400</v>
      </c>
      <c r="D1466" s="63" t="n">
        <v>40400</v>
      </c>
      <c r="E1466" s="49" t="n">
        <v>1</v>
      </c>
      <c r="F1466" s="54" t="n">
        <v>0</v>
      </c>
      <c r="G1466" s="54" t="n">
        <v>139.95</v>
      </c>
      <c r="H1466" s="54" t="n">
        <v>0</v>
      </c>
      <c r="I1466" s="54" t="n">
        <f aca="false">SUM(F1466:H1466)</f>
        <v>139.95</v>
      </c>
      <c r="J1466" s="49" t="n">
        <f aca="false">Calc!$C$5-D1466</f>
        <v>487</v>
      </c>
      <c r="K1466" s="49" t="n">
        <f aca="false">IF(J1466&lt;=Calc!$C$11,4,IF(J1466&lt;=Calc!$C$12,3,IF(J1466&lt;=Calc!$C$13,2,1)))</f>
        <v>1</v>
      </c>
      <c r="L1466" s="49" t="n">
        <f aca="false">1+(E1466&gt;=Calc!$C$16)+(E1466&gt;=Calc!$C$17)+(E1466&gt;=Calc!$C$18)</f>
        <v>1</v>
      </c>
      <c r="M1466" s="49" t="str">
        <f aca="false">IF(AND(K1466=4,L1466&gt;=3),"Champions",IF(AND(K1466=3,L1466&gt;=3),"Loyal",IF(K1466&gt;=3,"Recent / New",IF(L1466&gt;=3,"At Risk","Hibernating / Lost"))))</f>
        <v>Hibernating / Lost</v>
      </c>
      <c r="N1466" s="54" t="n">
        <f aca="false">IF(AND(Calc!$C$2&lt;=2009,Calc!$C$3&gt;=2009),F1466,0)+IF(AND(Calc!$C$2&lt;=2010,Calc!$C$3&gt;=2010),G1466,0)+IF(AND(Calc!$C$2&lt;=2011,Calc!$C$3&gt;=2011),H1466,0)</f>
        <v>139.95</v>
      </c>
      <c r="O1466" s="61" t="n">
        <f aca="false">IF(AND(N1466&gt;0,OR(Calc!$C$4="*",B1466=Calc!$C$4)),N1466+ROW()*0.000000001,0)</f>
        <v>139.950001466</v>
      </c>
    </row>
    <row r="1467" customFormat="false" ht="15" hidden="false" customHeight="false" outlineLevel="0" collapsed="false">
      <c r="A1467" s="49" t="n">
        <v>13840</v>
      </c>
      <c r="B1467" s="49" t="s">
        <v>189</v>
      </c>
      <c r="C1467" s="63" t="n">
        <v>40470</v>
      </c>
      <c r="D1467" s="63" t="n">
        <v>40470</v>
      </c>
      <c r="E1467" s="49" t="n">
        <v>1</v>
      </c>
      <c r="F1467" s="54" t="n">
        <v>0</v>
      </c>
      <c r="G1467" s="54" t="n">
        <v>651.4</v>
      </c>
      <c r="H1467" s="54" t="n">
        <v>0</v>
      </c>
      <c r="I1467" s="54" t="n">
        <f aca="false">SUM(F1467:H1467)</f>
        <v>651.4</v>
      </c>
      <c r="J1467" s="49" t="n">
        <f aca="false">Calc!$C$5-D1467</f>
        <v>417</v>
      </c>
      <c r="K1467" s="49" t="n">
        <f aca="false">IF(J1467&lt;=Calc!$C$11,4,IF(J1467&lt;=Calc!$C$12,3,IF(J1467&lt;=Calc!$C$13,2,1)))</f>
        <v>1</v>
      </c>
      <c r="L1467" s="49" t="n">
        <f aca="false">1+(E1467&gt;=Calc!$C$16)+(E1467&gt;=Calc!$C$17)+(E1467&gt;=Calc!$C$18)</f>
        <v>1</v>
      </c>
      <c r="M1467" s="49" t="str">
        <f aca="false">IF(AND(K1467=4,L1467&gt;=3),"Champions",IF(AND(K1467=3,L1467&gt;=3),"Loyal",IF(K1467&gt;=3,"Recent / New",IF(L1467&gt;=3,"At Risk","Hibernating / Lost"))))</f>
        <v>Hibernating / Lost</v>
      </c>
      <c r="N1467" s="54" t="n">
        <f aca="false">IF(AND(Calc!$C$2&lt;=2009,Calc!$C$3&gt;=2009),F1467,0)+IF(AND(Calc!$C$2&lt;=2010,Calc!$C$3&gt;=2010),G1467,0)+IF(AND(Calc!$C$2&lt;=2011,Calc!$C$3&gt;=2011),H1467,0)</f>
        <v>651.4</v>
      </c>
      <c r="O1467" s="61" t="n">
        <f aca="false">IF(AND(N1467&gt;0,OR(Calc!$C$4="*",B1467=Calc!$C$4)),N1467+ROW()*0.000000001,0)</f>
        <v>651.400001467</v>
      </c>
    </row>
    <row r="1468" customFormat="false" ht="15" hidden="false" customHeight="false" outlineLevel="0" collapsed="false">
      <c r="A1468" s="49" t="n">
        <v>13841</v>
      </c>
      <c r="B1468" s="49" t="s">
        <v>189</v>
      </c>
      <c r="C1468" s="63" t="n">
        <v>40634</v>
      </c>
      <c r="D1468" s="63" t="n">
        <v>40634</v>
      </c>
      <c r="E1468" s="49" t="n">
        <v>1</v>
      </c>
      <c r="F1468" s="54" t="n">
        <v>0</v>
      </c>
      <c r="G1468" s="54" t="n">
        <v>0</v>
      </c>
      <c r="H1468" s="54" t="n">
        <v>85</v>
      </c>
      <c r="I1468" s="54" t="n">
        <f aca="false">SUM(F1468:H1468)</f>
        <v>85</v>
      </c>
      <c r="J1468" s="49" t="n">
        <f aca="false">Calc!$C$5-D1468</f>
        <v>253</v>
      </c>
      <c r="K1468" s="49" t="n">
        <f aca="false">IF(J1468&lt;=Calc!$C$11,4,IF(J1468&lt;=Calc!$C$12,3,IF(J1468&lt;=Calc!$C$13,2,1)))</f>
        <v>2</v>
      </c>
      <c r="L1468" s="49" t="n">
        <f aca="false">1+(E1468&gt;=Calc!$C$16)+(E1468&gt;=Calc!$C$17)+(E1468&gt;=Calc!$C$18)</f>
        <v>1</v>
      </c>
      <c r="M1468" s="49" t="str">
        <f aca="false">IF(AND(K1468=4,L1468&gt;=3),"Champions",IF(AND(K1468=3,L1468&gt;=3),"Loyal",IF(K1468&gt;=3,"Recent / New",IF(L1468&gt;=3,"At Risk","Hibernating / Lost"))))</f>
        <v>Hibernating / Lost</v>
      </c>
      <c r="N1468" s="54" t="n">
        <f aca="false">IF(AND(Calc!$C$2&lt;=2009,Calc!$C$3&gt;=2009),F1468,0)+IF(AND(Calc!$C$2&lt;=2010,Calc!$C$3&gt;=2010),G1468,0)+IF(AND(Calc!$C$2&lt;=2011,Calc!$C$3&gt;=2011),H1468,0)</f>
        <v>85</v>
      </c>
      <c r="O1468" s="61" t="n">
        <f aca="false">IF(AND(N1468&gt;0,OR(Calc!$C$4="*",B1468=Calc!$C$4)),N1468+ROW()*0.000000001,0)</f>
        <v>85.000001468</v>
      </c>
    </row>
    <row r="1469" customFormat="false" ht="15" hidden="false" customHeight="false" outlineLevel="0" collapsed="false">
      <c r="A1469" s="49" t="n">
        <v>13842</v>
      </c>
      <c r="B1469" s="49" t="s">
        <v>189</v>
      </c>
      <c r="C1469" s="63" t="n">
        <v>40225</v>
      </c>
      <c r="D1469" s="63" t="n">
        <v>40828</v>
      </c>
      <c r="E1469" s="49" t="n">
        <v>18</v>
      </c>
      <c r="F1469" s="54" t="n">
        <v>0</v>
      </c>
      <c r="G1469" s="54" t="n">
        <v>2219.34</v>
      </c>
      <c r="H1469" s="54" t="n">
        <v>3075.05</v>
      </c>
      <c r="I1469" s="54" t="n">
        <f aca="false">SUM(F1469:H1469)</f>
        <v>5294.39</v>
      </c>
      <c r="J1469" s="49" t="n">
        <f aca="false">Calc!$C$5-D1469</f>
        <v>59</v>
      </c>
      <c r="K1469" s="49" t="n">
        <f aca="false">IF(J1469&lt;=Calc!$C$11,4,IF(J1469&lt;=Calc!$C$12,3,IF(J1469&lt;=Calc!$C$13,2,1)))</f>
        <v>3</v>
      </c>
      <c r="L1469" s="49" t="n">
        <f aca="false">1+(E1469&gt;=Calc!$C$16)+(E1469&gt;=Calc!$C$17)+(E1469&gt;=Calc!$C$18)</f>
        <v>4</v>
      </c>
      <c r="M1469" s="49" t="str">
        <f aca="false">IF(AND(K1469=4,L1469&gt;=3),"Champions",IF(AND(K1469=3,L1469&gt;=3),"Loyal",IF(K1469&gt;=3,"Recent / New",IF(L1469&gt;=3,"At Risk","Hibernating / Lost"))))</f>
        <v>Loyal</v>
      </c>
      <c r="N1469" s="54" t="n">
        <f aca="false">IF(AND(Calc!$C$2&lt;=2009,Calc!$C$3&gt;=2009),F1469,0)+IF(AND(Calc!$C$2&lt;=2010,Calc!$C$3&gt;=2010),G1469,0)+IF(AND(Calc!$C$2&lt;=2011,Calc!$C$3&gt;=2011),H1469,0)</f>
        <v>5294.39</v>
      </c>
      <c r="O1469" s="61" t="n">
        <f aca="false">IF(AND(N1469&gt;0,OR(Calc!$C$4="*",B1469=Calc!$C$4)),N1469+ROW()*0.000000001,0)</f>
        <v>5294.390001469</v>
      </c>
    </row>
    <row r="1470" customFormat="false" ht="15" hidden="false" customHeight="false" outlineLevel="0" collapsed="false">
      <c r="A1470" s="49" t="n">
        <v>13843</v>
      </c>
      <c r="B1470" s="49" t="s">
        <v>189</v>
      </c>
      <c r="C1470" s="63" t="n">
        <v>40505</v>
      </c>
      <c r="D1470" s="63" t="n">
        <v>40505</v>
      </c>
      <c r="E1470" s="49" t="n">
        <v>1</v>
      </c>
      <c r="F1470" s="54" t="n">
        <v>0</v>
      </c>
      <c r="G1470" s="54" t="n">
        <v>319.75</v>
      </c>
      <c r="H1470" s="54" t="n">
        <v>0</v>
      </c>
      <c r="I1470" s="54" t="n">
        <f aca="false">SUM(F1470:H1470)</f>
        <v>319.75</v>
      </c>
      <c r="J1470" s="49" t="n">
        <f aca="false">Calc!$C$5-D1470</f>
        <v>382</v>
      </c>
      <c r="K1470" s="49" t="n">
        <f aca="false">IF(J1470&lt;=Calc!$C$11,4,IF(J1470&lt;=Calc!$C$12,3,IF(J1470&lt;=Calc!$C$13,2,1)))</f>
        <v>1</v>
      </c>
      <c r="L1470" s="49" t="n">
        <f aca="false">1+(E1470&gt;=Calc!$C$16)+(E1470&gt;=Calc!$C$17)+(E1470&gt;=Calc!$C$18)</f>
        <v>1</v>
      </c>
      <c r="M1470" s="49" t="str">
        <f aca="false">IF(AND(K1470=4,L1470&gt;=3),"Champions",IF(AND(K1470=3,L1470&gt;=3),"Loyal",IF(K1470&gt;=3,"Recent / New",IF(L1470&gt;=3,"At Risk","Hibernating / Lost"))))</f>
        <v>Hibernating / Lost</v>
      </c>
      <c r="N1470" s="54" t="n">
        <f aca="false">IF(AND(Calc!$C$2&lt;=2009,Calc!$C$3&gt;=2009),F1470,0)+IF(AND(Calc!$C$2&lt;=2010,Calc!$C$3&gt;=2010),G1470,0)+IF(AND(Calc!$C$2&lt;=2011,Calc!$C$3&gt;=2011),H1470,0)</f>
        <v>319.75</v>
      </c>
      <c r="O1470" s="61" t="n">
        <f aca="false">IF(AND(N1470&gt;0,OR(Calc!$C$4="*",B1470=Calc!$C$4)),N1470+ROW()*0.000000001,0)</f>
        <v>319.75000147</v>
      </c>
    </row>
    <row r="1471" customFormat="false" ht="15" hidden="false" customHeight="false" outlineLevel="0" collapsed="false">
      <c r="A1471" s="49" t="n">
        <v>13844</v>
      </c>
      <c r="B1471" s="49" t="s">
        <v>189</v>
      </c>
      <c r="C1471" s="63" t="n">
        <v>40875</v>
      </c>
      <c r="D1471" s="63" t="n">
        <v>40875</v>
      </c>
      <c r="E1471" s="49" t="n">
        <v>1</v>
      </c>
      <c r="F1471" s="54" t="n">
        <v>0</v>
      </c>
      <c r="G1471" s="54" t="n">
        <v>0</v>
      </c>
      <c r="H1471" s="54" t="n">
        <v>361.62</v>
      </c>
      <c r="I1471" s="54" t="n">
        <f aca="false">SUM(F1471:H1471)</f>
        <v>361.62</v>
      </c>
      <c r="J1471" s="49" t="n">
        <f aca="false">Calc!$C$5-D1471</f>
        <v>12</v>
      </c>
      <c r="K1471" s="49" t="n">
        <f aca="false">IF(J1471&lt;=Calc!$C$11,4,IF(J1471&lt;=Calc!$C$12,3,IF(J1471&lt;=Calc!$C$13,2,1)))</f>
        <v>4</v>
      </c>
      <c r="L1471" s="49" t="n">
        <f aca="false">1+(E1471&gt;=Calc!$C$16)+(E1471&gt;=Calc!$C$17)+(E1471&gt;=Calc!$C$18)</f>
        <v>1</v>
      </c>
      <c r="M1471" s="49" t="str">
        <f aca="false">IF(AND(K1471=4,L1471&gt;=3),"Champions",IF(AND(K1471=3,L1471&gt;=3),"Loyal",IF(K1471&gt;=3,"Recent / New",IF(L1471&gt;=3,"At Risk","Hibernating / Lost"))))</f>
        <v>Recent / New</v>
      </c>
      <c r="N1471" s="54" t="n">
        <f aca="false">IF(AND(Calc!$C$2&lt;=2009,Calc!$C$3&gt;=2009),F1471,0)+IF(AND(Calc!$C$2&lt;=2010,Calc!$C$3&gt;=2010),G1471,0)+IF(AND(Calc!$C$2&lt;=2011,Calc!$C$3&gt;=2011),H1471,0)</f>
        <v>361.62</v>
      </c>
      <c r="O1471" s="61" t="n">
        <f aca="false">IF(AND(N1471&gt;0,OR(Calc!$C$4="*",B1471=Calc!$C$4)),N1471+ROW()*0.000000001,0)</f>
        <v>361.620001471</v>
      </c>
    </row>
    <row r="1472" customFormat="false" ht="15" hidden="false" customHeight="false" outlineLevel="0" collapsed="false">
      <c r="A1472" s="49" t="n">
        <v>13845</v>
      </c>
      <c r="B1472" s="49" t="s">
        <v>189</v>
      </c>
      <c r="C1472" s="63" t="n">
        <v>40822</v>
      </c>
      <c r="D1472" s="63" t="n">
        <v>40822</v>
      </c>
      <c r="E1472" s="49" t="n">
        <v>1</v>
      </c>
      <c r="F1472" s="54" t="n">
        <v>0</v>
      </c>
      <c r="G1472" s="54" t="n">
        <v>0</v>
      </c>
      <c r="H1472" s="54" t="n">
        <v>312.98</v>
      </c>
      <c r="I1472" s="54" t="n">
        <f aca="false">SUM(F1472:H1472)</f>
        <v>312.98</v>
      </c>
      <c r="J1472" s="49" t="n">
        <f aca="false">Calc!$C$5-D1472</f>
        <v>65</v>
      </c>
      <c r="K1472" s="49" t="n">
        <f aca="false">IF(J1472&lt;=Calc!$C$11,4,IF(J1472&lt;=Calc!$C$12,3,IF(J1472&lt;=Calc!$C$13,2,1)))</f>
        <v>3</v>
      </c>
      <c r="L1472" s="49" t="n">
        <f aca="false">1+(E1472&gt;=Calc!$C$16)+(E1472&gt;=Calc!$C$17)+(E1472&gt;=Calc!$C$18)</f>
        <v>1</v>
      </c>
      <c r="M1472" s="49" t="str">
        <f aca="false">IF(AND(K1472=4,L1472&gt;=3),"Champions",IF(AND(K1472=3,L1472&gt;=3),"Loyal",IF(K1472&gt;=3,"Recent / New",IF(L1472&gt;=3,"At Risk","Hibernating / Lost"))))</f>
        <v>Recent / New</v>
      </c>
      <c r="N1472" s="54" t="n">
        <f aca="false">IF(AND(Calc!$C$2&lt;=2009,Calc!$C$3&gt;=2009),F1472,0)+IF(AND(Calc!$C$2&lt;=2010,Calc!$C$3&gt;=2010),G1472,0)+IF(AND(Calc!$C$2&lt;=2011,Calc!$C$3&gt;=2011),H1472,0)</f>
        <v>312.98</v>
      </c>
      <c r="O1472" s="61" t="n">
        <f aca="false">IF(AND(N1472&gt;0,OR(Calc!$C$4="*",B1472=Calc!$C$4)),N1472+ROW()*0.000000001,0)</f>
        <v>312.980001472</v>
      </c>
    </row>
    <row r="1473" customFormat="false" ht="15" hidden="false" customHeight="false" outlineLevel="0" collapsed="false">
      <c r="A1473" s="49" t="n">
        <v>13846</v>
      </c>
      <c r="B1473" s="49" t="s">
        <v>189</v>
      </c>
      <c r="C1473" s="63" t="n">
        <v>40487</v>
      </c>
      <c r="D1473" s="63" t="n">
        <v>40862</v>
      </c>
      <c r="E1473" s="49" t="n">
        <v>4</v>
      </c>
      <c r="F1473" s="54" t="n">
        <v>0</v>
      </c>
      <c r="G1473" s="54" t="n">
        <v>854.13</v>
      </c>
      <c r="H1473" s="54" t="n">
        <v>436.21</v>
      </c>
      <c r="I1473" s="54" t="n">
        <f aca="false">SUM(F1473:H1473)</f>
        <v>1290.34</v>
      </c>
      <c r="J1473" s="49" t="n">
        <f aca="false">Calc!$C$5-D1473</f>
        <v>25</v>
      </c>
      <c r="K1473" s="49" t="n">
        <f aca="false">IF(J1473&lt;=Calc!$C$11,4,IF(J1473&lt;=Calc!$C$12,3,IF(J1473&lt;=Calc!$C$13,2,1)))</f>
        <v>4</v>
      </c>
      <c r="L1473" s="49" t="n">
        <f aca="false">1+(E1473&gt;=Calc!$C$16)+(E1473&gt;=Calc!$C$17)+(E1473&gt;=Calc!$C$18)</f>
        <v>3</v>
      </c>
      <c r="M1473" s="49" t="str">
        <f aca="false">IF(AND(K1473=4,L1473&gt;=3),"Champions",IF(AND(K1473=3,L1473&gt;=3),"Loyal",IF(K1473&gt;=3,"Recent / New",IF(L1473&gt;=3,"At Risk","Hibernating / Lost"))))</f>
        <v>Champions</v>
      </c>
      <c r="N1473" s="54" t="n">
        <f aca="false">IF(AND(Calc!$C$2&lt;=2009,Calc!$C$3&gt;=2009),F1473,0)+IF(AND(Calc!$C$2&lt;=2010,Calc!$C$3&gt;=2010),G1473,0)+IF(AND(Calc!$C$2&lt;=2011,Calc!$C$3&gt;=2011),H1473,0)</f>
        <v>1290.34</v>
      </c>
      <c r="O1473" s="61" t="n">
        <f aca="false">IF(AND(N1473&gt;0,OR(Calc!$C$4="*",B1473=Calc!$C$4)),N1473+ROW()*0.000000001,0)</f>
        <v>1290.340001473</v>
      </c>
    </row>
    <row r="1474" customFormat="false" ht="15" hidden="false" customHeight="false" outlineLevel="0" collapsed="false">
      <c r="A1474" s="49" t="n">
        <v>13847</v>
      </c>
      <c r="B1474" s="49" t="s">
        <v>189</v>
      </c>
      <c r="C1474" s="63" t="n">
        <v>40167</v>
      </c>
      <c r="D1474" s="63" t="n">
        <v>40167</v>
      </c>
      <c r="E1474" s="49" t="n">
        <v>1</v>
      </c>
      <c r="F1474" s="54" t="n">
        <v>310.72</v>
      </c>
      <c r="G1474" s="54" t="n">
        <v>0</v>
      </c>
      <c r="H1474" s="54" t="n">
        <v>0</v>
      </c>
      <c r="I1474" s="54" t="n">
        <f aca="false">SUM(F1474:H1474)</f>
        <v>310.72</v>
      </c>
      <c r="J1474" s="49" t="n">
        <f aca="false">Calc!$C$5-D1474</f>
        <v>720</v>
      </c>
      <c r="K1474" s="49" t="n">
        <f aca="false">IF(J1474&lt;=Calc!$C$11,4,IF(J1474&lt;=Calc!$C$12,3,IF(J1474&lt;=Calc!$C$13,2,1)))</f>
        <v>1</v>
      </c>
      <c r="L1474" s="49" t="n">
        <f aca="false">1+(E1474&gt;=Calc!$C$16)+(E1474&gt;=Calc!$C$17)+(E1474&gt;=Calc!$C$18)</f>
        <v>1</v>
      </c>
      <c r="M1474" s="49" t="str">
        <f aca="false">IF(AND(K1474=4,L1474&gt;=3),"Champions",IF(AND(K1474=3,L1474&gt;=3),"Loyal",IF(K1474&gt;=3,"Recent / New",IF(L1474&gt;=3,"At Risk","Hibernating / Lost"))))</f>
        <v>Hibernating / Lost</v>
      </c>
      <c r="N1474" s="54" t="n">
        <f aca="false">IF(AND(Calc!$C$2&lt;=2009,Calc!$C$3&gt;=2009),F1474,0)+IF(AND(Calc!$C$2&lt;=2010,Calc!$C$3&gt;=2010),G1474,0)+IF(AND(Calc!$C$2&lt;=2011,Calc!$C$3&gt;=2011),H1474,0)</f>
        <v>310.72</v>
      </c>
      <c r="O1474" s="61" t="n">
        <f aca="false">IF(AND(N1474&gt;0,OR(Calc!$C$4="*",B1474=Calc!$C$4)),N1474+ROW()*0.000000001,0)</f>
        <v>310.720001474</v>
      </c>
    </row>
    <row r="1475" customFormat="false" ht="15" hidden="false" customHeight="false" outlineLevel="0" collapsed="false">
      <c r="A1475" s="49" t="n">
        <v>13848</v>
      </c>
      <c r="B1475" s="49" t="s">
        <v>189</v>
      </c>
      <c r="C1475" s="63" t="n">
        <v>40156</v>
      </c>
      <c r="D1475" s="63" t="n">
        <v>40794</v>
      </c>
      <c r="E1475" s="49" t="n">
        <v>8</v>
      </c>
      <c r="F1475" s="54" t="n">
        <v>480</v>
      </c>
      <c r="G1475" s="54" t="n">
        <v>1600</v>
      </c>
      <c r="H1475" s="54" t="n">
        <v>935</v>
      </c>
      <c r="I1475" s="54" t="n">
        <f aca="false">SUM(F1475:H1475)</f>
        <v>3015</v>
      </c>
      <c r="J1475" s="49" t="n">
        <f aca="false">Calc!$C$5-D1475</f>
        <v>93</v>
      </c>
      <c r="K1475" s="49" t="n">
        <f aca="false">IF(J1475&lt;=Calc!$C$11,4,IF(J1475&lt;=Calc!$C$12,3,IF(J1475&lt;=Calc!$C$13,2,1)))</f>
        <v>3</v>
      </c>
      <c r="L1475" s="49" t="n">
        <f aca="false">1+(E1475&gt;=Calc!$C$16)+(E1475&gt;=Calc!$C$17)+(E1475&gt;=Calc!$C$18)</f>
        <v>4</v>
      </c>
      <c r="M1475" s="49" t="str">
        <f aca="false">IF(AND(K1475=4,L1475&gt;=3),"Champions",IF(AND(K1475=3,L1475&gt;=3),"Loyal",IF(K1475&gt;=3,"Recent / New",IF(L1475&gt;=3,"At Risk","Hibernating / Lost"))))</f>
        <v>Loyal</v>
      </c>
      <c r="N1475" s="54" t="n">
        <f aca="false">IF(AND(Calc!$C$2&lt;=2009,Calc!$C$3&gt;=2009),F1475,0)+IF(AND(Calc!$C$2&lt;=2010,Calc!$C$3&gt;=2010),G1475,0)+IF(AND(Calc!$C$2&lt;=2011,Calc!$C$3&gt;=2011),H1475,0)</f>
        <v>3015</v>
      </c>
      <c r="O1475" s="61" t="n">
        <f aca="false">IF(AND(N1475&gt;0,OR(Calc!$C$4="*",B1475=Calc!$C$4)),N1475+ROW()*0.000000001,0)</f>
        <v>3015.000001475</v>
      </c>
    </row>
    <row r="1476" customFormat="false" ht="15" hidden="false" customHeight="false" outlineLevel="0" collapsed="false">
      <c r="A1476" s="49" t="n">
        <v>13849</v>
      </c>
      <c r="B1476" s="49" t="s">
        <v>189</v>
      </c>
      <c r="C1476" s="63" t="n">
        <v>40262</v>
      </c>
      <c r="D1476" s="63" t="n">
        <v>40835</v>
      </c>
      <c r="E1476" s="49" t="n">
        <v>5</v>
      </c>
      <c r="F1476" s="54" t="n">
        <v>0</v>
      </c>
      <c r="G1476" s="54" t="n">
        <v>1905.85</v>
      </c>
      <c r="H1476" s="54" t="n">
        <v>1537.95</v>
      </c>
      <c r="I1476" s="54" t="n">
        <f aca="false">SUM(F1476:H1476)</f>
        <v>3443.8</v>
      </c>
      <c r="J1476" s="49" t="n">
        <f aca="false">Calc!$C$5-D1476</f>
        <v>52</v>
      </c>
      <c r="K1476" s="49" t="n">
        <f aca="false">IF(J1476&lt;=Calc!$C$11,4,IF(J1476&lt;=Calc!$C$12,3,IF(J1476&lt;=Calc!$C$13,2,1)))</f>
        <v>3</v>
      </c>
      <c r="L1476" s="49" t="n">
        <f aca="false">1+(E1476&gt;=Calc!$C$16)+(E1476&gt;=Calc!$C$17)+(E1476&gt;=Calc!$C$18)</f>
        <v>3</v>
      </c>
      <c r="M1476" s="49" t="str">
        <f aca="false">IF(AND(K1476=4,L1476&gt;=3),"Champions",IF(AND(K1476=3,L1476&gt;=3),"Loyal",IF(K1476&gt;=3,"Recent / New",IF(L1476&gt;=3,"At Risk","Hibernating / Lost"))))</f>
        <v>Loyal</v>
      </c>
      <c r="N1476" s="54" t="n">
        <f aca="false">IF(AND(Calc!$C$2&lt;=2009,Calc!$C$3&gt;=2009),F1476,0)+IF(AND(Calc!$C$2&lt;=2010,Calc!$C$3&gt;=2010),G1476,0)+IF(AND(Calc!$C$2&lt;=2011,Calc!$C$3&gt;=2011),H1476,0)</f>
        <v>3443.8</v>
      </c>
      <c r="O1476" s="61" t="n">
        <f aca="false">IF(AND(N1476&gt;0,OR(Calc!$C$4="*",B1476=Calc!$C$4)),N1476+ROW()*0.000000001,0)</f>
        <v>3443.800001476</v>
      </c>
    </row>
    <row r="1477" customFormat="false" ht="15" hidden="false" customHeight="false" outlineLevel="0" collapsed="false">
      <c r="A1477" s="49" t="n">
        <v>13850</v>
      </c>
      <c r="B1477" s="49" t="s">
        <v>189</v>
      </c>
      <c r="C1477" s="63" t="n">
        <v>40757</v>
      </c>
      <c r="D1477" s="63" t="n">
        <v>40757</v>
      </c>
      <c r="E1477" s="49" t="n">
        <v>1</v>
      </c>
      <c r="F1477" s="54" t="n">
        <v>0</v>
      </c>
      <c r="G1477" s="54" t="n">
        <v>0</v>
      </c>
      <c r="H1477" s="54" t="n">
        <v>1586.81</v>
      </c>
      <c r="I1477" s="54" t="n">
        <f aca="false">SUM(F1477:H1477)</f>
        <v>1586.81</v>
      </c>
      <c r="J1477" s="49" t="n">
        <f aca="false">Calc!$C$5-D1477</f>
        <v>130</v>
      </c>
      <c r="K1477" s="49" t="n">
        <f aca="false">IF(J1477&lt;=Calc!$C$11,4,IF(J1477&lt;=Calc!$C$12,3,IF(J1477&lt;=Calc!$C$13,2,1)))</f>
        <v>2</v>
      </c>
      <c r="L1477" s="49" t="n">
        <f aca="false">1+(E1477&gt;=Calc!$C$16)+(E1477&gt;=Calc!$C$17)+(E1477&gt;=Calc!$C$18)</f>
        <v>1</v>
      </c>
      <c r="M1477" s="49" t="str">
        <f aca="false">IF(AND(K1477=4,L1477&gt;=3),"Champions",IF(AND(K1477=3,L1477&gt;=3),"Loyal",IF(K1477&gt;=3,"Recent / New",IF(L1477&gt;=3,"At Risk","Hibernating / Lost"))))</f>
        <v>Hibernating / Lost</v>
      </c>
      <c r="N1477" s="54" t="n">
        <f aca="false">IF(AND(Calc!$C$2&lt;=2009,Calc!$C$3&gt;=2009),F1477,0)+IF(AND(Calc!$C$2&lt;=2010,Calc!$C$3&gt;=2010),G1477,0)+IF(AND(Calc!$C$2&lt;=2011,Calc!$C$3&gt;=2011),H1477,0)</f>
        <v>1586.81</v>
      </c>
      <c r="O1477" s="61" t="n">
        <f aca="false">IF(AND(N1477&gt;0,OR(Calc!$C$4="*",B1477=Calc!$C$4)),N1477+ROW()*0.000000001,0)</f>
        <v>1586.810001477</v>
      </c>
    </row>
    <row r="1478" customFormat="false" ht="15" hidden="false" customHeight="false" outlineLevel="0" collapsed="false">
      <c r="A1478" s="49" t="n">
        <v>13851</v>
      </c>
      <c r="B1478" s="49" t="s">
        <v>189</v>
      </c>
      <c r="C1478" s="63" t="n">
        <v>40207</v>
      </c>
      <c r="D1478" s="63" t="n">
        <v>40791</v>
      </c>
      <c r="E1478" s="49" t="n">
        <v>8</v>
      </c>
      <c r="F1478" s="54" t="n">
        <v>0</v>
      </c>
      <c r="G1478" s="54" t="n">
        <v>1865.3</v>
      </c>
      <c r="H1478" s="54" t="n">
        <v>2651.46</v>
      </c>
      <c r="I1478" s="54" t="n">
        <f aca="false">SUM(F1478:H1478)</f>
        <v>4516.76</v>
      </c>
      <c r="J1478" s="49" t="n">
        <f aca="false">Calc!$C$5-D1478</f>
        <v>96</v>
      </c>
      <c r="K1478" s="49" t="n">
        <f aca="false">IF(J1478&lt;=Calc!$C$11,4,IF(J1478&lt;=Calc!$C$12,3,IF(J1478&lt;=Calc!$C$13,2,1)))</f>
        <v>3</v>
      </c>
      <c r="L1478" s="49" t="n">
        <f aca="false">1+(E1478&gt;=Calc!$C$16)+(E1478&gt;=Calc!$C$17)+(E1478&gt;=Calc!$C$18)</f>
        <v>4</v>
      </c>
      <c r="M1478" s="49" t="str">
        <f aca="false">IF(AND(K1478=4,L1478&gt;=3),"Champions",IF(AND(K1478=3,L1478&gt;=3),"Loyal",IF(K1478&gt;=3,"Recent / New",IF(L1478&gt;=3,"At Risk","Hibernating / Lost"))))</f>
        <v>Loyal</v>
      </c>
      <c r="N1478" s="54" t="n">
        <f aca="false">IF(AND(Calc!$C$2&lt;=2009,Calc!$C$3&gt;=2009),F1478,0)+IF(AND(Calc!$C$2&lt;=2010,Calc!$C$3&gt;=2010),G1478,0)+IF(AND(Calc!$C$2&lt;=2011,Calc!$C$3&gt;=2011),H1478,0)</f>
        <v>4516.76</v>
      </c>
      <c r="O1478" s="61" t="n">
        <f aca="false">IF(AND(N1478&gt;0,OR(Calc!$C$4="*",B1478=Calc!$C$4)),N1478+ROW()*0.000000001,0)</f>
        <v>4516.760001478</v>
      </c>
    </row>
    <row r="1479" customFormat="false" ht="15" hidden="false" customHeight="false" outlineLevel="0" collapsed="false">
      <c r="A1479" s="49" t="n">
        <v>13852</v>
      </c>
      <c r="B1479" s="49" t="s">
        <v>189</v>
      </c>
      <c r="C1479" s="63" t="n">
        <v>40276</v>
      </c>
      <c r="D1479" s="63" t="n">
        <v>40276</v>
      </c>
      <c r="E1479" s="49" t="n">
        <v>1</v>
      </c>
      <c r="F1479" s="54" t="n">
        <v>0</v>
      </c>
      <c r="G1479" s="54" t="n">
        <v>170.45</v>
      </c>
      <c r="H1479" s="54" t="n">
        <v>0</v>
      </c>
      <c r="I1479" s="54" t="n">
        <f aca="false">SUM(F1479:H1479)</f>
        <v>170.45</v>
      </c>
      <c r="J1479" s="49" t="n">
        <f aca="false">Calc!$C$5-D1479</f>
        <v>611</v>
      </c>
      <c r="K1479" s="49" t="n">
        <f aca="false">IF(J1479&lt;=Calc!$C$11,4,IF(J1479&lt;=Calc!$C$12,3,IF(J1479&lt;=Calc!$C$13,2,1)))</f>
        <v>1</v>
      </c>
      <c r="L1479" s="49" t="n">
        <f aca="false">1+(E1479&gt;=Calc!$C$16)+(E1479&gt;=Calc!$C$17)+(E1479&gt;=Calc!$C$18)</f>
        <v>1</v>
      </c>
      <c r="M1479" s="49" t="str">
        <f aca="false">IF(AND(K1479=4,L1479&gt;=3),"Champions",IF(AND(K1479=3,L1479&gt;=3),"Loyal",IF(K1479&gt;=3,"Recent / New",IF(L1479&gt;=3,"At Risk","Hibernating / Lost"))))</f>
        <v>Hibernating / Lost</v>
      </c>
      <c r="N1479" s="54" t="n">
        <f aca="false">IF(AND(Calc!$C$2&lt;=2009,Calc!$C$3&gt;=2009),F1479,0)+IF(AND(Calc!$C$2&lt;=2010,Calc!$C$3&gt;=2010),G1479,0)+IF(AND(Calc!$C$2&lt;=2011,Calc!$C$3&gt;=2011),H1479,0)</f>
        <v>170.45</v>
      </c>
      <c r="O1479" s="61" t="n">
        <f aca="false">IF(AND(N1479&gt;0,OR(Calc!$C$4="*",B1479=Calc!$C$4)),N1479+ROW()*0.000000001,0)</f>
        <v>170.450001479</v>
      </c>
    </row>
    <row r="1480" customFormat="false" ht="15" hidden="false" customHeight="false" outlineLevel="0" collapsed="false">
      <c r="A1480" s="49" t="n">
        <v>13853</v>
      </c>
      <c r="B1480" s="49" t="s">
        <v>189</v>
      </c>
      <c r="C1480" s="63" t="n">
        <v>40829</v>
      </c>
      <c r="D1480" s="63" t="n">
        <v>40829</v>
      </c>
      <c r="E1480" s="49" t="n">
        <v>1</v>
      </c>
      <c r="F1480" s="54" t="n">
        <v>0</v>
      </c>
      <c r="G1480" s="54" t="n">
        <v>0</v>
      </c>
      <c r="H1480" s="54" t="n">
        <v>1056.94</v>
      </c>
      <c r="I1480" s="54" t="n">
        <f aca="false">SUM(F1480:H1480)</f>
        <v>1056.94</v>
      </c>
      <c r="J1480" s="49" t="n">
        <f aca="false">Calc!$C$5-D1480</f>
        <v>58</v>
      </c>
      <c r="K1480" s="49" t="n">
        <f aca="false">IF(J1480&lt;=Calc!$C$11,4,IF(J1480&lt;=Calc!$C$12,3,IF(J1480&lt;=Calc!$C$13,2,1)))</f>
        <v>3</v>
      </c>
      <c r="L1480" s="49" t="n">
        <f aca="false">1+(E1480&gt;=Calc!$C$16)+(E1480&gt;=Calc!$C$17)+(E1480&gt;=Calc!$C$18)</f>
        <v>1</v>
      </c>
      <c r="M1480" s="49" t="str">
        <f aca="false">IF(AND(K1480=4,L1480&gt;=3),"Champions",IF(AND(K1480=3,L1480&gt;=3),"Loyal",IF(K1480&gt;=3,"Recent / New",IF(L1480&gt;=3,"At Risk","Hibernating / Lost"))))</f>
        <v>Recent / New</v>
      </c>
      <c r="N1480" s="54" t="n">
        <f aca="false">IF(AND(Calc!$C$2&lt;=2009,Calc!$C$3&gt;=2009),F1480,0)+IF(AND(Calc!$C$2&lt;=2010,Calc!$C$3&gt;=2010),G1480,0)+IF(AND(Calc!$C$2&lt;=2011,Calc!$C$3&gt;=2011),H1480,0)</f>
        <v>1056.94</v>
      </c>
      <c r="O1480" s="61" t="n">
        <f aca="false">IF(AND(N1480&gt;0,OR(Calc!$C$4="*",B1480=Calc!$C$4)),N1480+ROW()*0.000000001,0)</f>
        <v>1056.94000148</v>
      </c>
    </row>
    <row r="1481" customFormat="false" ht="15" hidden="false" customHeight="false" outlineLevel="0" collapsed="false">
      <c r="A1481" s="49" t="n">
        <v>13854</v>
      </c>
      <c r="B1481" s="49" t="s">
        <v>189</v>
      </c>
      <c r="C1481" s="63" t="n">
        <v>40186</v>
      </c>
      <c r="D1481" s="63" t="n">
        <v>40878</v>
      </c>
      <c r="E1481" s="49" t="n">
        <v>39</v>
      </c>
      <c r="F1481" s="54" t="n">
        <v>0</v>
      </c>
      <c r="G1481" s="54" t="n">
        <v>4403.53</v>
      </c>
      <c r="H1481" s="54" t="n">
        <v>7445.28</v>
      </c>
      <c r="I1481" s="54" t="n">
        <f aca="false">SUM(F1481:H1481)</f>
        <v>11848.81</v>
      </c>
      <c r="J1481" s="49" t="n">
        <f aca="false">Calc!$C$5-D1481</f>
        <v>9</v>
      </c>
      <c r="K1481" s="49" t="n">
        <f aca="false">IF(J1481&lt;=Calc!$C$11,4,IF(J1481&lt;=Calc!$C$12,3,IF(J1481&lt;=Calc!$C$13,2,1)))</f>
        <v>4</v>
      </c>
      <c r="L1481" s="49" t="n">
        <f aca="false">1+(E1481&gt;=Calc!$C$16)+(E1481&gt;=Calc!$C$17)+(E1481&gt;=Calc!$C$18)</f>
        <v>4</v>
      </c>
      <c r="M1481" s="49" t="str">
        <f aca="false">IF(AND(K1481=4,L1481&gt;=3),"Champions",IF(AND(K1481=3,L1481&gt;=3),"Loyal",IF(K1481&gt;=3,"Recent / New",IF(L1481&gt;=3,"At Risk","Hibernating / Lost"))))</f>
        <v>Champions</v>
      </c>
      <c r="N1481" s="54" t="n">
        <f aca="false">IF(AND(Calc!$C$2&lt;=2009,Calc!$C$3&gt;=2009),F1481,0)+IF(AND(Calc!$C$2&lt;=2010,Calc!$C$3&gt;=2010),G1481,0)+IF(AND(Calc!$C$2&lt;=2011,Calc!$C$3&gt;=2011),H1481,0)</f>
        <v>11848.81</v>
      </c>
      <c r="O1481" s="61" t="n">
        <f aca="false">IF(AND(N1481&gt;0,OR(Calc!$C$4="*",B1481=Calc!$C$4)),N1481+ROW()*0.000000001,0)</f>
        <v>11848.810001481</v>
      </c>
    </row>
    <row r="1482" customFormat="false" ht="15" hidden="false" customHeight="false" outlineLevel="0" collapsed="false">
      <c r="A1482" s="49" t="n">
        <v>13855</v>
      </c>
      <c r="B1482" s="49" t="s">
        <v>189</v>
      </c>
      <c r="C1482" s="63" t="n">
        <v>40155</v>
      </c>
      <c r="D1482" s="63" t="n">
        <v>40386</v>
      </c>
      <c r="E1482" s="49" t="n">
        <v>4</v>
      </c>
      <c r="F1482" s="54" t="n">
        <v>809.1</v>
      </c>
      <c r="G1482" s="54" t="n">
        <v>444.84</v>
      </c>
      <c r="H1482" s="54" t="n">
        <v>0</v>
      </c>
      <c r="I1482" s="54" t="n">
        <f aca="false">SUM(F1482:H1482)</f>
        <v>1253.94</v>
      </c>
      <c r="J1482" s="49" t="n">
        <f aca="false">Calc!$C$5-D1482</f>
        <v>501</v>
      </c>
      <c r="K1482" s="49" t="n">
        <f aca="false">IF(J1482&lt;=Calc!$C$11,4,IF(J1482&lt;=Calc!$C$12,3,IF(J1482&lt;=Calc!$C$13,2,1)))</f>
        <v>1</v>
      </c>
      <c r="L1482" s="49" t="n">
        <f aca="false">1+(E1482&gt;=Calc!$C$16)+(E1482&gt;=Calc!$C$17)+(E1482&gt;=Calc!$C$18)</f>
        <v>3</v>
      </c>
      <c r="M1482" s="49" t="str">
        <f aca="false">IF(AND(K1482=4,L1482&gt;=3),"Champions",IF(AND(K1482=3,L1482&gt;=3),"Loyal",IF(K1482&gt;=3,"Recent / New",IF(L1482&gt;=3,"At Risk","Hibernating / Lost"))))</f>
        <v>At Risk</v>
      </c>
      <c r="N1482" s="54" t="n">
        <f aca="false">IF(AND(Calc!$C$2&lt;=2009,Calc!$C$3&gt;=2009),F1482,0)+IF(AND(Calc!$C$2&lt;=2010,Calc!$C$3&gt;=2010),G1482,0)+IF(AND(Calc!$C$2&lt;=2011,Calc!$C$3&gt;=2011),H1482,0)</f>
        <v>1253.94</v>
      </c>
      <c r="O1482" s="61" t="n">
        <f aca="false">IF(AND(N1482&gt;0,OR(Calc!$C$4="*",B1482=Calc!$C$4)),N1482+ROW()*0.000000001,0)</f>
        <v>1253.940001482</v>
      </c>
    </row>
    <row r="1483" customFormat="false" ht="15" hidden="false" customHeight="false" outlineLevel="0" collapsed="false">
      <c r="A1483" s="49" t="n">
        <v>13856</v>
      </c>
      <c r="B1483" s="49" t="s">
        <v>189</v>
      </c>
      <c r="C1483" s="63" t="n">
        <v>40267</v>
      </c>
      <c r="D1483" s="63" t="n">
        <v>40718</v>
      </c>
      <c r="E1483" s="49" t="n">
        <v>11</v>
      </c>
      <c r="F1483" s="54" t="n">
        <v>0</v>
      </c>
      <c r="G1483" s="54" t="n">
        <v>695.48</v>
      </c>
      <c r="H1483" s="54" t="n">
        <v>363.4</v>
      </c>
      <c r="I1483" s="54" t="n">
        <f aca="false">SUM(F1483:H1483)</f>
        <v>1058.88</v>
      </c>
      <c r="J1483" s="49" t="n">
        <f aca="false">Calc!$C$5-D1483</f>
        <v>169</v>
      </c>
      <c r="K1483" s="49" t="n">
        <f aca="false">IF(J1483&lt;=Calc!$C$11,4,IF(J1483&lt;=Calc!$C$12,3,IF(J1483&lt;=Calc!$C$13,2,1)))</f>
        <v>2</v>
      </c>
      <c r="L1483" s="49" t="n">
        <f aca="false">1+(E1483&gt;=Calc!$C$16)+(E1483&gt;=Calc!$C$17)+(E1483&gt;=Calc!$C$18)</f>
        <v>4</v>
      </c>
      <c r="M1483" s="49" t="str">
        <f aca="false">IF(AND(K1483=4,L1483&gt;=3),"Champions",IF(AND(K1483=3,L1483&gt;=3),"Loyal",IF(K1483&gt;=3,"Recent / New",IF(L1483&gt;=3,"At Risk","Hibernating / Lost"))))</f>
        <v>At Risk</v>
      </c>
      <c r="N1483" s="54" t="n">
        <f aca="false">IF(AND(Calc!$C$2&lt;=2009,Calc!$C$3&gt;=2009),F1483,0)+IF(AND(Calc!$C$2&lt;=2010,Calc!$C$3&gt;=2010),G1483,0)+IF(AND(Calc!$C$2&lt;=2011,Calc!$C$3&gt;=2011),H1483,0)</f>
        <v>1058.88</v>
      </c>
      <c r="O1483" s="61" t="n">
        <f aca="false">IF(AND(N1483&gt;0,OR(Calc!$C$4="*",B1483=Calc!$C$4)),N1483+ROW()*0.000000001,0)</f>
        <v>1058.880001483</v>
      </c>
    </row>
    <row r="1484" customFormat="false" ht="15" hidden="false" customHeight="false" outlineLevel="0" collapsed="false">
      <c r="A1484" s="49" t="n">
        <v>13857</v>
      </c>
      <c r="B1484" s="49" t="s">
        <v>189</v>
      </c>
      <c r="C1484" s="63" t="n">
        <v>40315</v>
      </c>
      <c r="D1484" s="63" t="n">
        <v>40493</v>
      </c>
      <c r="E1484" s="49" t="n">
        <v>6</v>
      </c>
      <c r="F1484" s="54" t="n">
        <v>0</v>
      </c>
      <c r="G1484" s="54" t="n">
        <v>997.01</v>
      </c>
      <c r="H1484" s="54" t="n">
        <v>0</v>
      </c>
      <c r="I1484" s="54" t="n">
        <f aca="false">SUM(F1484:H1484)</f>
        <v>997.01</v>
      </c>
      <c r="J1484" s="49" t="n">
        <f aca="false">Calc!$C$5-D1484</f>
        <v>394</v>
      </c>
      <c r="K1484" s="49" t="n">
        <f aca="false">IF(J1484&lt;=Calc!$C$11,4,IF(J1484&lt;=Calc!$C$12,3,IF(J1484&lt;=Calc!$C$13,2,1)))</f>
        <v>1</v>
      </c>
      <c r="L1484" s="49" t="n">
        <f aca="false">1+(E1484&gt;=Calc!$C$16)+(E1484&gt;=Calc!$C$17)+(E1484&gt;=Calc!$C$18)</f>
        <v>3</v>
      </c>
      <c r="M1484" s="49" t="str">
        <f aca="false">IF(AND(K1484=4,L1484&gt;=3),"Champions",IF(AND(K1484=3,L1484&gt;=3),"Loyal",IF(K1484&gt;=3,"Recent / New",IF(L1484&gt;=3,"At Risk","Hibernating / Lost"))))</f>
        <v>At Risk</v>
      </c>
      <c r="N1484" s="54" t="n">
        <f aca="false">IF(AND(Calc!$C$2&lt;=2009,Calc!$C$3&gt;=2009),F1484,0)+IF(AND(Calc!$C$2&lt;=2010,Calc!$C$3&gt;=2010),G1484,0)+IF(AND(Calc!$C$2&lt;=2011,Calc!$C$3&gt;=2011),H1484,0)</f>
        <v>997.01</v>
      </c>
      <c r="O1484" s="61" t="n">
        <f aca="false">IF(AND(N1484&gt;0,OR(Calc!$C$4="*",B1484=Calc!$C$4)),N1484+ROW()*0.000000001,0)</f>
        <v>997.010001484</v>
      </c>
    </row>
    <row r="1485" customFormat="false" ht="15" hidden="false" customHeight="false" outlineLevel="0" collapsed="false">
      <c r="A1485" s="49" t="n">
        <v>13858</v>
      </c>
      <c r="B1485" s="49" t="s">
        <v>189</v>
      </c>
      <c r="C1485" s="63" t="n">
        <v>40829</v>
      </c>
      <c r="D1485" s="63" t="n">
        <v>40829</v>
      </c>
      <c r="E1485" s="49" t="n">
        <v>1</v>
      </c>
      <c r="F1485" s="54" t="n">
        <v>0</v>
      </c>
      <c r="G1485" s="54" t="n">
        <v>0</v>
      </c>
      <c r="H1485" s="54" t="n">
        <v>216.17</v>
      </c>
      <c r="I1485" s="54" t="n">
        <f aca="false">SUM(F1485:H1485)</f>
        <v>216.17</v>
      </c>
      <c r="J1485" s="49" t="n">
        <f aca="false">Calc!$C$5-D1485</f>
        <v>58</v>
      </c>
      <c r="K1485" s="49" t="n">
        <f aca="false">IF(J1485&lt;=Calc!$C$11,4,IF(J1485&lt;=Calc!$C$12,3,IF(J1485&lt;=Calc!$C$13,2,1)))</f>
        <v>3</v>
      </c>
      <c r="L1485" s="49" t="n">
        <f aca="false">1+(E1485&gt;=Calc!$C$16)+(E1485&gt;=Calc!$C$17)+(E1485&gt;=Calc!$C$18)</f>
        <v>1</v>
      </c>
      <c r="M1485" s="49" t="str">
        <f aca="false">IF(AND(K1485=4,L1485&gt;=3),"Champions",IF(AND(K1485=3,L1485&gt;=3),"Loyal",IF(K1485&gt;=3,"Recent / New",IF(L1485&gt;=3,"At Risk","Hibernating / Lost"))))</f>
        <v>Recent / New</v>
      </c>
      <c r="N1485" s="54" t="n">
        <f aca="false">IF(AND(Calc!$C$2&lt;=2009,Calc!$C$3&gt;=2009),F1485,0)+IF(AND(Calc!$C$2&lt;=2010,Calc!$C$3&gt;=2010),G1485,0)+IF(AND(Calc!$C$2&lt;=2011,Calc!$C$3&gt;=2011),H1485,0)</f>
        <v>216.17</v>
      </c>
      <c r="O1485" s="61" t="n">
        <f aca="false">IF(AND(N1485&gt;0,OR(Calc!$C$4="*",B1485=Calc!$C$4)),N1485+ROW()*0.000000001,0)</f>
        <v>216.170001485</v>
      </c>
    </row>
    <row r="1486" customFormat="false" ht="15" hidden="false" customHeight="false" outlineLevel="0" collapsed="false">
      <c r="A1486" s="49" t="n">
        <v>13859</v>
      </c>
      <c r="B1486" s="49" t="s">
        <v>189</v>
      </c>
      <c r="C1486" s="63" t="n">
        <v>40357</v>
      </c>
      <c r="D1486" s="63" t="n">
        <v>40560</v>
      </c>
      <c r="E1486" s="49" t="n">
        <v>2</v>
      </c>
      <c r="F1486" s="54" t="n">
        <v>0</v>
      </c>
      <c r="G1486" s="54" t="n">
        <v>314.7</v>
      </c>
      <c r="H1486" s="54" t="n">
        <v>201.16</v>
      </c>
      <c r="I1486" s="54" t="n">
        <f aca="false">SUM(F1486:H1486)</f>
        <v>515.86</v>
      </c>
      <c r="J1486" s="49" t="n">
        <f aca="false">Calc!$C$5-D1486</f>
        <v>327</v>
      </c>
      <c r="K1486" s="49" t="n">
        <f aca="false">IF(J1486&lt;=Calc!$C$11,4,IF(J1486&lt;=Calc!$C$12,3,IF(J1486&lt;=Calc!$C$13,2,1)))</f>
        <v>2</v>
      </c>
      <c r="L1486" s="49" t="n">
        <f aca="false">1+(E1486&gt;=Calc!$C$16)+(E1486&gt;=Calc!$C$17)+(E1486&gt;=Calc!$C$18)</f>
        <v>2</v>
      </c>
      <c r="M1486" s="49" t="str">
        <f aca="false">IF(AND(K1486=4,L1486&gt;=3),"Champions",IF(AND(K1486=3,L1486&gt;=3),"Loyal",IF(K1486&gt;=3,"Recent / New",IF(L1486&gt;=3,"At Risk","Hibernating / Lost"))))</f>
        <v>Hibernating / Lost</v>
      </c>
      <c r="N1486" s="54" t="n">
        <f aca="false">IF(AND(Calc!$C$2&lt;=2009,Calc!$C$3&gt;=2009),F1486,0)+IF(AND(Calc!$C$2&lt;=2010,Calc!$C$3&gt;=2010),G1486,0)+IF(AND(Calc!$C$2&lt;=2011,Calc!$C$3&gt;=2011),H1486,0)</f>
        <v>515.86</v>
      </c>
      <c r="O1486" s="61" t="n">
        <f aca="false">IF(AND(N1486&gt;0,OR(Calc!$C$4="*",B1486=Calc!$C$4)),N1486+ROW()*0.000000001,0)</f>
        <v>515.860001486</v>
      </c>
    </row>
    <row r="1487" customFormat="false" ht="15" hidden="false" customHeight="false" outlineLevel="0" collapsed="false">
      <c r="A1487" s="49" t="n">
        <v>13860</v>
      </c>
      <c r="B1487" s="49" t="s">
        <v>189</v>
      </c>
      <c r="C1487" s="63" t="n">
        <v>40800</v>
      </c>
      <c r="D1487" s="63" t="n">
        <v>40885</v>
      </c>
      <c r="E1487" s="49" t="n">
        <v>5</v>
      </c>
      <c r="F1487" s="54" t="n">
        <v>0</v>
      </c>
      <c r="G1487" s="54" t="n">
        <v>0</v>
      </c>
      <c r="H1487" s="54" t="n">
        <v>1240</v>
      </c>
      <c r="I1487" s="54" t="n">
        <f aca="false">SUM(F1487:H1487)</f>
        <v>1240</v>
      </c>
      <c r="J1487" s="49" t="n">
        <f aca="false">Calc!$C$5-D1487</f>
        <v>2</v>
      </c>
      <c r="K1487" s="49" t="n">
        <f aca="false">IF(J1487&lt;=Calc!$C$11,4,IF(J1487&lt;=Calc!$C$12,3,IF(J1487&lt;=Calc!$C$13,2,1)))</f>
        <v>4</v>
      </c>
      <c r="L1487" s="49" t="n">
        <f aca="false">1+(E1487&gt;=Calc!$C$16)+(E1487&gt;=Calc!$C$17)+(E1487&gt;=Calc!$C$18)</f>
        <v>3</v>
      </c>
      <c r="M1487" s="49" t="str">
        <f aca="false">IF(AND(K1487=4,L1487&gt;=3),"Champions",IF(AND(K1487=3,L1487&gt;=3),"Loyal",IF(K1487&gt;=3,"Recent / New",IF(L1487&gt;=3,"At Risk","Hibernating / Lost"))))</f>
        <v>Champions</v>
      </c>
      <c r="N1487" s="54" t="n">
        <f aca="false">IF(AND(Calc!$C$2&lt;=2009,Calc!$C$3&gt;=2009),F1487,0)+IF(AND(Calc!$C$2&lt;=2010,Calc!$C$3&gt;=2010),G1487,0)+IF(AND(Calc!$C$2&lt;=2011,Calc!$C$3&gt;=2011),H1487,0)</f>
        <v>1240</v>
      </c>
      <c r="O1487" s="61" t="n">
        <f aca="false">IF(AND(N1487&gt;0,OR(Calc!$C$4="*",B1487=Calc!$C$4)),N1487+ROW()*0.000000001,0)</f>
        <v>1240.000001487</v>
      </c>
    </row>
    <row r="1488" customFormat="false" ht="15" hidden="false" customHeight="false" outlineLevel="0" collapsed="false">
      <c r="A1488" s="49" t="n">
        <v>13861</v>
      </c>
      <c r="B1488" s="49" t="s">
        <v>189</v>
      </c>
      <c r="C1488" s="63" t="n">
        <v>40356</v>
      </c>
      <c r="D1488" s="63" t="n">
        <v>40457</v>
      </c>
      <c r="E1488" s="49" t="n">
        <v>2</v>
      </c>
      <c r="F1488" s="54" t="n">
        <v>0</v>
      </c>
      <c r="G1488" s="54" t="n">
        <v>251.31</v>
      </c>
      <c r="H1488" s="54" t="n">
        <v>0</v>
      </c>
      <c r="I1488" s="54" t="n">
        <f aca="false">SUM(F1488:H1488)</f>
        <v>251.31</v>
      </c>
      <c r="J1488" s="49" t="n">
        <f aca="false">Calc!$C$5-D1488</f>
        <v>430</v>
      </c>
      <c r="K1488" s="49" t="n">
        <f aca="false">IF(J1488&lt;=Calc!$C$11,4,IF(J1488&lt;=Calc!$C$12,3,IF(J1488&lt;=Calc!$C$13,2,1)))</f>
        <v>1</v>
      </c>
      <c r="L1488" s="49" t="n">
        <f aca="false">1+(E1488&gt;=Calc!$C$16)+(E1488&gt;=Calc!$C$17)+(E1488&gt;=Calc!$C$18)</f>
        <v>2</v>
      </c>
      <c r="M1488" s="49" t="str">
        <f aca="false">IF(AND(K1488=4,L1488&gt;=3),"Champions",IF(AND(K1488=3,L1488&gt;=3),"Loyal",IF(K1488&gt;=3,"Recent / New",IF(L1488&gt;=3,"At Risk","Hibernating / Lost"))))</f>
        <v>Hibernating / Lost</v>
      </c>
      <c r="N1488" s="54" t="n">
        <f aca="false">IF(AND(Calc!$C$2&lt;=2009,Calc!$C$3&gt;=2009),F1488,0)+IF(AND(Calc!$C$2&lt;=2010,Calc!$C$3&gt;=2010),G1488,0)+IF(AND(Calc!$C$2&lt;=2011,Calc!$C$3&gt;=2011),H1488,0)</f>
        <v>251.31</v>
      </c>
      <c r="O1488" s="61" t="n">
        <f aca="false">IF(AND(N1488&gt;0,OR(Calc!$C$4="*",B1488=Calc!$C$4)),N1488+ROW()*0.000000001,0)</f>
        <v>251.310001488</v>
      </c>
    </row>
    <row r="1489" customFormat="false" ht="15" hidden="false" customHeight="false" outlineLevel="0" collapsed="false">
      <c r="A1489" s="49" t="n">
        <v>13862</v>
      </c>
      <c r="B1489" s="49" t="s">
        <v>189</v>
      </c>
      <c r="C1489" s="63" t="n">
        <v>40497</v>
      </c>
      <c r="D1489" s="63" t="n">
        <v>40868</v>
      </c>
      <c r="E1489" s="49" t="n">
        <v>9</v>
      </c>
      <c r="F1489" s="54" t="n">
        <v>0</v>
      </c>
      <c r="G1489" s="54" t="n">
        <v>346.73</v>
      </c>
      <c r="H1489" s="54" t="n">
        <v>2187.31</v>
      </c>
      <c r="I1489" s="54" t="n">
        <f aca="false">SUM(F1489:H1489)</f>
        <v>2534.04</v>
      </c>
      <c r="J1489" s="49" t="n">
        <f aca="false">Calc!$C$5-D1489</f>
        <v>19</v>
      </c>
      <c r="K1489" s="49" t="n">
        <f aca="false">IF(J1489&lt;=Calc!$C$11,4,IF(J1489&lt;=Calc!$C$12,3,IF(J1489&lt;=Calc!$C$13,2,1)))</f>
        <v>4</v>
      </c>
      <c r="L1489" s="49" t="n">
        <f aca="false">1+(E1489&gt;=Calc!$C$16)+(E1489&gt;=Calc!$C$17)+(E1489&gt;=Calc!$C$18)</f>
        <v>4</v>
      </c>
      <c r="M1489" s="49" t="str">
        <f aca="false">IF(AND(K1489=4,L1489&gt;=3),"Champions",IF(AND(K1489=3,L1489&gt;=3),"Loyal",IF(K1489&gt;=3,"Recent / New",IF(L1489&gt;=3,"At Risk","Hibernating / Lost"))))</f>
        <v>Champions</v>
      </c>
      <c r="N1489" s="54" t="n">
        <f aca="false">IF(AND(Calc!$C$2&lt;=2009,Calc!$C$3&gt;=2009),F1489,0)+IF(AND(Calc!$C$2&lt;=2010,Calc!$C$3&gt;=2010),G1489,0)+IF(AND(Calc!$C$2&lt;=2011,Calc!$C$3&gt;=2011),H1489,0)</f>
        <v>2534.04</v>
      </c>
      <c r="O1489" s="61" t="n">
        <f aca="false">IF(AND(N1489&gt;0,OR(Calc!$C$4="*",B1489=Calc!$C$4)),N1489+ROW()*0.000000001,0)</f>
        <v>2534.040001489</v>
      </c>
    </row>
    <row r="1490" customFormat="false" ht="15" hidden="false" customHeight="false" outlineLevel="0" collapsed="false">
      <c r="A1490" s="49" t="n">
        <v>13863</v>
      </c>
      <c r="B1490" s="49" t="s">
        <v>189</v>
      </c>
      <c r="C1490" s="63" t="n">
        <v>40293</v>
      </c>
      <c r="D1490" s="63" t="n">
        <v>40639</v>
      </c>
      <c r="E1490" s="49" t="n">
        <v>4</v>
      </c>
      <c r="F1490" s="54" t="n">
        <v>0</v>
      </c>
      <c r="G1490" s="54" t="n">
        <v>918.07</v>
      </c>
      <c r="H1490" s="54" t="n">
        <v>299.56</v>
      </c>
      <c r="I1490" s="54" t="n">
        <f aca="false">SUM(F1490:H1490)</f>
        <v>1217.63</v>
      </c>
      <c r="J1490" s="49" t="n">
        <f aca="false">Calc!$C$5-D1490</f>
        <v>248</v>
      </c>
      <c r="K1490" s="49" t="n">
        <f aca="false">IF(J1490&lt;=Calc!$C$11,4,IF(J1490&lt;=Calc!$C$12,3,IF(J1490&lt;=Calc!$C$13,2,1)))</f>
        <v>2</v>
      </c>
      <c r="L1490" s="49" t="n">
        <f aca="false">1+(E1490&gt;=Calc!$C$16)+(E1490&gt;=Calc!$C$17)+(E1490&gt;=Calc!$C$18)</f>
        <v>3</v>
      </c>
      <c r="M1490" s="49" t="str">
        <f aca="false">IF(AND(K1490=4,L1490&gt;=3),"Champions",IF(AND(K1490=3,L1490&gt;=3),"Loyal",IF(K1490&gt;=3,"Recent / New",IF(L1490&gt;=3,"At Risk","Hibernating / Lost"))))</f>
        <v>At Risk</v>
      </c>
      <c r="N1490" s="54" t="n">
        <f aca="false">IF(AND(Calc!$C$2&lt;=2009,Calc!$C$3&gt;=2009),F1490,0)+IF(AND(Calc!$C$2&lt;=2010,Calc!$C$3&gt;=2010),G1490,0)+IF(AND(Calc!$C$2&lt;=2011,Calc!$C$3&gt;=2011),H1490,0)</f>
        <v>1217.63</v>
      </c>
      <c r="O1490" s="61" t="n">
        <f aca="false">IF(AND(N1490&gt;0,OR(Calc!$C$4="*",B1490=Calc!$C$4)),N1490+ROW()*0.000000001,0)</f>
        <v>1217.63000149</v>
      </c>
    </row>
    <row r="1491" customFormat="false" ht="15" hidden="false" customHeight="false" outlineLevel="0" collapsed="false">
      <c r="A1491" s="49" t="n">
        <v>13864</v>
      </c>
      <c r="B1491" s="49" t="s">
        <v>189</v>
      </c>
      <c r="C1491" s="63" t="n">
        <v>40500</v>
      </c>
      <c r="D1491" s="63" t="n">
        <v>40500</v>
      </c>
      <c r="E1491" s="49" t="n">
        <v>1</v>
      </c>
      <c r="F1491" s="54" t="n">
        <v>0</v>
      </c>
      <c r="G1491" s="54" t="n">
        <v>662.4</v>
      </c>
      <c r="H1491" s="54" t="n">
        <v>0</v>
      </c>
      <c r="I1491" s="54" t="n">
        <f aca="false">SUM(F1491:H1491)</f>
        <v>662.4</v>
      </c>
      <c r="J1491" s="49" t="n">
        <f aca="false">Calc!$C$5-D1491</f>
        <v>387</v>
      </c>
      <c r="K1491" s="49" t="n">
        <f aca="false">IF(J1491&lt;=Calc!$C$11,4,IF(J1491&lt;=Calc!$C$12,3,IF(J1491&lt;=Calc!$C$13,2,1)))</f>
        <v>1</v>
      </c>
      <c r="L1491" s="49" t="n">
        <f aca="false">1+(E1491&gt;=Calc!$C$16)+(E1491&gt;=Calc!$C$17)+(E1491&gt;=Calc!$C$18)</f>
        <v>1</v>
      </c>
      <c r="M1491" s="49" t="str">
        <f aca="false">IF(AND(K1491=4,L1491&gt;=3),"Champions",IF(AND(K1491=3,L1491&gt;=3),"Loyal",IF(K1491&gt;=3,"Recent / New",IF(L1491&gt;=3,"At Risk","Hibernating / Lost"))))</f>
        <v>Hibernating / Lost</v>
      </c>
      <c r="N1491" s="54" t="n">
        <f aca="false">IF(AND(Calc!$C$2&lt;=2009,Calc!$C$3&gt;=2009),F1491,0)+IF(AND(Calc!$C$2&lt;=2010,Calc!$C$3&gt;=2010),G1491,0)+IF(AND(Calc!$C$2&lt;=2011,Calc!$C$3&gt;=2011),H1491,0)</f>
        <v>662.4</v>
      </c>
      <c r="O1491" s="61" t="n">
        <f aca="false">IF(AND(N1491&gt;0,OR(Calc!$C$4="*",B1491=Calc!$C$4)),N1491+ROW()*0.000000001,0)</f>
        <v>662.400001491</v>
      </c>
    </row>
    <row r="1492" customFormat="false" ht="15" hidden="false" customHeight="false" outlineLevel="0" collapsed="false">
      <c r="A1492" s="49" t="n">
        <v>13865</v>
      </c>
      <c r="B1492" s="49" t="s">
        <v>189</v>
      </c>
      <c r="C1492" s="63" t="n">
        <v>40597</v>
      </c>
      <c r="D1492" s="63" t="n">
        <v>40828</v>
      </c>
      <c r="E1492" s="49" t="n">
        <v>4</v>
      </c>
      <c r="F1492" s="54" t="n">
        <v>0</v>
      </c>
      <c r="G1492" s="54" t="n">
        <v>0</v>
      </c>
      <c r="H1492" s="54" t="n">
        <v>501.56</v>
      </c>
      <c r="I1492" s="54" t="n">
        <f aca="false">SUM(F1492:H1492)</f>
        <v>501.56</v>
      </c>
      <c r="J1492" s="49" t="n">
        <f aca="false">Calc!$C$5-D1492</f>
        <v>59</v>
      </c>
      <c r="K1492" s="49" t="n">
        <f aca="false">IF(J1492&lt;=Calc!$C$11,4,IF(J1492&lt;=Calc!$C$12,3,IF(J1492&lt;=Calc!$C$13,2,1)))</f>
        <v>3</v>
      </c>
      <c r="L1492" s="49" t="n">
        <f aca="false">1+(E1492&gt;=Calc!$C$16)+(E1492&gt;=Calc!$C$17)+(E1492&gt;=Calc!$C$18)</f>
        <v>3</v>
      </c>
      <c r="M1492" s="49" t="str">
        <f aca="false">IF(AND(K1492=4,L1492&gt;=3),"Champions",IF(AND(K1492=3,L1492&gt;=3),"Loyal",IF(K1492&gt;=3,"Recent / New",IF(L1492&gt;=3,"At Risk","Hibernating / Lost"))))</f>
        <v>Loyal</v>
      </c>
      <c r="N1492" s="54" t="n">
        <f aca="false">IF(AND(Calc!$C$2&lt;=2009,Calc!$C$3&gt;=2009),F1492,0)+IF(AND(Calc!$C$2&lt;=2010,Calc!$C$3&gt;=2010),G1492,0)+IF(AND(Calc!$C$2&lt;=2011,Calc!$C$3&gt;=2011),H1492,0)</f>
        <v>501.56</v>
      </c>
      <c r="O1492" s="61" t="n">
        <f aca="false">IF(AND(N1492&gt;0,OR(Calc!$C$4="*",B1492=Calc!$C$4)),N1492+ROW()*0.000000001,0)</f>
        <v>501.560001492</v>
      </c>
    </row>
    <row r="1493" customFormat="false" ht="15" hidden="false" customHeight="false" outlineLevel="0" collapsed="false">
      <c r="A1493" s="49" t="n">
        <v>13866</v>
      </c>
      <c r="B1493" s="49" t="s">
        <v>189</v>
      </c>
      <c r="C1493" s="63" t="n">
        <v>40812</v>
      </c>
      <c r="D1493" s="63" t="n">
        <v>40812</v>
      </c>
      <c r="E1493" s="49" t="n">
        <v>1</v>
      </c>
      <c r="F1493" s="54" t="n">
        <v>0</v>
      </c>
      <c r="G1493" s="54" t="n">
        <v>0</v>
      </c>
      <c r="H1493" s="54" t="n">
        <v>145.67</v>
      </c>
      <c r="I1493" s="54" t="n">
        <f aca="false">SUM(F1493:H1493)</f>
        <v>145.67</v>
      </c>
      <c r="J1493" s="49" t="n">
        <f aca="false">Calc!$C$5-D1493</f>
        <v>75</v>
      </c>
      <c r="K1493" s="49" t="n">
        <f aca="false">IF(J1493&lt;=Calc!$C$11,4,IF(J1493&lt;=Calc!$C$12,3,IF(J1493&lt;=Calc!$C$13,2,1)))</f>
        <v>3</v>
      </c>
      <c r="L1493" s="49" t="n">
        <f aca="false">1+(E1493&gt;=Calc!$C$16)+(E1493&gt;=Calc!$C$17)+(E1493&gt;=Calc!$C$18)</f>
        <v>1</v>
      </c>
      <c r="M1493" s="49" t="str">
        <f aca="false">IF(AND(K1493=4,L1493&gt;=3),"Champions",IF(AND(K1493=3,L1493&gt;=3),"Loyal",IF(K1493&gt;=3,"Recent / New",IF(L1493&gt;=3,"At Risk","Hibernating / Lost"))))</f>
        <v>Recent / New</v>
      </c>
      <c r="N1493" s="54" t="n">
        <f aca="false">IF(AND(Calc!$C$2&lt;=2009,Calc!$C$3&gt;=2009),F1493,0)+IF(AND(Calc!$C$2&lt;=2010,Calc!$C$3&gt;=2010),G1493,0)+IF(AND(Calc!$C$2&lt;=2011,Calc!$C$3&gt;=2011),H1493,0)</f>
        <v>145.67</v>
      </c>
      <c r="O1493" s="61" t="n">
        <f aca="false">IF(AND(N1493&gt;0,OR(Calc!$C$4="*",B1493=Calc!$C$4)),N1493+ROW()*0.000000001,0)</f>
        <v>145.670001493</v>
      </c>
    </row>
    <row r="1494" customFormat="false" ht="15" hidden="false" customHeight="false" outlineLevel="0" collapsed="false">
      <c r="A1494" s="49" t="n">
        <v>13867</v>
      </c>
      <c r="B1494" s="49" t="s">
        <v>189</v>
      </c>
      <c r="C1494" s="63" t="n">
        <v>40668</v>
      </c>
      <c r="D1494" s="63" t="n">
        <v>40855</v>
      </c>
      <c r="E1494" s="49" t="n">
        <v>3</v>
      </c>
      <c r="F1494" s="54" t="n">
        <v>0</v>
      </c>
      <c r="G1494" s="54" t="n">
        <v>0</v>
      </c>
      <c r="H1494" s="54" t="n">
        <v>1005.09</v>
      </c>
      <c r="I1494" s="54" t="n">
        <f aca="false">SUM(F1494:H1494)</f>
        <v>1005.09</v>
      </c>
      <c r="J1494" s="49" t="n">
        <f aca="false">Calc!$C$5-D1494</f>
        <v>32</v>
      </c>
      <c r="K1494" s="49" t="n">
        <f aca="false">IF(J1494&lt;=Calc!$C$11,4,IF(J1494&lt;=Calc!$C$12,3,IF(J1494&lt;=Calc!$C$13,2,1)))</f>
        <v>3</v>
      </c>
      <c r="L1494" s="49" t="n">
        <f aca="false">1+(E1494&gt;=Calc!$C$16)+(E1494&gt;=Calc!$C$17)+(E1494&gt;=Calc!$C$18)</f>
        <v>2</v>
      </c>
      <c r="M1494" s="49" t="str">
        <f aca="false">IF(AND(K1494=4,L1494&gt;=3),"Champions",IF(AND(K1494=3,L1494&gt;=3),"Loyal",IF(K1494&gt;=3,"Recent / New",IF(L1494&gt;=3,"At Risk","Hibernating / Lost"))))</f>
        <v>Recent / New</v>
      </c>
      <c r="N1494" s="54" t="n">
        <f aca="false">IF(AND(Calc!$C$2&lt;=2009,Calc!$C$3&gt;=2009),F1494,0)+IF(AND(Calc!$C$2&lt;=2010,Calc!$C$3&gt;=2010),G1494,0)+IF(AND(Calc!$C$2&lt;=2011,Calc!$C$3&gt;=2011),H1494,0)</f>
        <v>1005.09</v>
      </c>
      <c r="O1494" s="61" t="n">
        <f aca="false">IF(AND(N1494&gt;0,OR(Calc!$C$4="*",B1494=Calc!$C$4)),N1494+ROW()*0.000000001,0)</f>
        <v>1005.090001494</v>
      </c>
    </row>
    <row r="1495" customFormat="false" ht="15" hidden="false" customHeight="false" outlineLevel="0" collapsed="false">
      <c r="A1495" s="49" t="n">
        <v>13868</v>
      </c>
      <c r="B1495" s="49" t="s">
        <v>189</v>
      </c>
      <c r="C1495" s="63" t="n">
        <v>40848</v>
      </c>
      <c r="D1495" s="63" t="n">
        <v>40879</v>
      </c>
      <c r="E1495" s="49" t="n">
        <v>2</v>
      </c>
      <c r="F1495" s="54" t="n">
        <v>0</v>
      </c>
      <c r="G1495" s="54" t="n">
        <v>0</v>
      </c>
      <c r="H1495" s="54" t="n">
        <v>3192.54</v>
      </c>
      <c r="I1495" s="54" t="n">
        <f aca="false">SUM(F1495:H1495)</f>
        <v>3192.54</v>
      </c>
      <c r="J1495" s="49" t="n">
        <f aca="false">Calc!$C$5-D1495</f>
        <v>8</v>
      </c>
      <c r="K1495" s="49" t="n">
        <f aca="false">IF(J1495&lt;=Calc!$C$11,4,IF(J1495&lt;=Calc!$C$12,3,IF(J1495&lt;=Calc!$C$13,2,1)))</f>
        <v>4</v>
      </c>
      <c r="L1495" s="49" t="n">
        <f aca="false">1+(E1495&gt;=Calc!$C$16)+(E1495&gt;=Calc!$C$17)+(E1495&gt;=Calc!$C$18)</f>
        <v>2</v>
      </c>
      <c r="M1495" s="49" t="str">
        <f aca="false">IF(AND(K1495=4,L1495&gt;=3),"Champions",IF(AND(K1495=3,L1495&gt;=3),"Loyal",IF(K1495&gt;=3,"Recent / New",IF(L1495&gt;=3,"At Risk","Hibernating / Lost"))))</f>
        <v>Recent / New</v>
      </c>
      <c r="N1495" s="54" t="n">
        <f aca="false">IF(AND(Calc!$C$2&lt;=2009,Calc!$C$3&gt;=2009),F1495,0)+IF(AND(Calc!$C$2&lt;=2010,Calc!$C$3&gt;=2010),G1495,0)+IF(AND(Calc!$C$2&lt;=2011,Calc!$C$3&gt;=2011),H1495,0)</f>
        <v>3192.54</v>
      </c>
      <c r="O1495" s="61" t="n">
        <f aca="false">IF(AND(N1495&gt;0,OR(Calc!$C$4="*",B1495=Calc!$C$4)),N1495+ROW()*0.000000001,0)</f>
        <v>3192.540001495</v>
      </c>
    </row>
    <row r="1496" customFormat="false" ht="15" hidden="false" customHeight="false" outlineLevel="0" collapsed="false">
      <c r="A1496" s="49" t="n">
        <v>13869</v>
      </c>
      <c r="B1496" s="49" t="s">
        <v>189</v>
      </c>
      <c r="C1496" s="63" t="n">
        <v>40195</v>
      </c>
      <c r="D1496" s="63" t="n">
        <v>40763</v>
      </c>
      <c r="E1496" s="49" t="n">
        <v>10</v>
      </c>
      <c r="F1496" s="54" t="n">
        <v>0</v>
      </c>
      <c r="G1496" s="54" t="n">
        <v>5236.84</v>
      </c>
      <c r="H1496" s="54" t="n">
        <v>2760.03</v>
      </c>
      <c r="I1496" s="54" t="n">
        <f aca="false">SUM(F1496:H1496)</f>
        <v>7996.87</v>
      </c>
      <c r="J1496" s="49" t="n">
        <f aca="false">Calc!$C$5-D1496</f>
        <v>124</v>
      </c>
      <c r="K1496" s="49" t="n">
        <f aca="false">IF(J1496&lt;=Calc!$C$11,4,IF(J1496&lt;=Calc!$C$12,3,IF(J1496&lt;=Calc!$C$13,2,1)))</f>
        <v>2</v>
      </c>
      <c r="L1496" s="49" t="n">
        <f aca="false">1+(E1496&gt;=Calc!$C$16)+(E1496&gt;=Calc!$C$17)+(E1496&gt;=Calc!$C$18)</f>
        <v>4</v>
      </c>
      <c r="M1496" s="49" t="str">
        <f aca="false">IF(AND(K1496=4,L1496&gt;=3),"Champions",IF(AND(K1496=3,L1496&gt;=3),"Loyal",IF(K1496&gt;=3,"Recent / New",IF(L1496&gt;=3,"At Risk","Hibernating / Lost"))))</f>
        <v>At Risk</v>
      </c>
      <c r="N1496" s="54" t="n">
        <f aca="false">IF(AND(Calc!$C$2&lt;=2009,Calc!$C$3&gt;=2009),F1496,0)+IF(AND(Calc!$C$2&lt;=2010,Calc!$C$3&gt;=2010),G1496,0)+IF(AND(Calc!$C$2&lt;=2011,Calc!$C$3&gt;=2011),H1496,0)</f>
        <v>7996.87</v>
      </c>
      <c r="O1496" s="61" t="n">
        <f aca="false">IF(AND(N1496&gt;0,OR(Calc!$C$4="*",B1496=Calc!$C$4)),N1496+ROW()*0.000000001,0)</f>
        <v>7996.870001496</v>
      </c>
    </row>
    <row r="1497" customFormat="false" ht="15" hidden="false" customHeight="false" outlineLevel="0" collapsed="false">
      <c r="A1497" s="49" t="n">
        <v>13870</v>
      </c>
      <c r="B1497" s="49" t="s">
        <v>189</v>
      </c>
      <c r="C1497" s="63" t="n">
        <v>40217</v>
      </c>
      <c r="D1497" s="63" t="n">
        <v>40884</v>
      </c>
      <c r="E1497" s="49" t="n">
        <v>15</v>
      </c>
      <c r="F1497" s="54" t="n">
        <v>0</v>
      </c>
      <c r="G1497" s="54" t="n">
        <v>2938.59</v>
      </c>
      <c r="H1497" s="54" t="n">
        <v>2751.25</v>
      </c>
      <c r="I1497" s="54" t="n">
        <f aca="false">SUM(F1497:H1497)</f>
        <v>5689.84</v>
      </c>
      <c r="J1497" s="49" t="n">
        <f aca="false">Calc!$C$5-D1497</f>
        <v>3</v>
      </c>
      <c r="K1497" s="49" t="n">
        <f aca="false">IF(J1497&lt;=Calc!$C$11,4,IF(J1497&lt;=Calc!$C$12,3,IF(J1497&lt;=Calc!$C$13,2,1)))</f>
        <v>4</v>
      </c>
      <c r="L1497" s="49" t="n">
        <f aca="false">1+(E1497&gt;=Calc!$C$16)+(E1497&gt;=Calc!$C$17)+(E1497&gt;=Calc!$C$18)</f>
        <v>4</v>
      </c>
      <c r="M1497" s="49" t="str">
        <f aca="false">IF(AND(K1497=4,L1497&gt;=3),"Champions",IF(AND(K1497=3,L1497&gt;=3),"Loyal",IF(K1497&gt;=3,"Recent / New",IF(L1497&gt;=3,"At Risk","Hibernating / Lost"))))</f>
        <v>Champions</v>
      </c>
      <c r="N1497" s="54" t="n">
        <f aca="false">IF(AND(Calc!$C$2&lt;=2009,Calc!$C$3&gt;=2009),F1497,0)+IF(AND(Calc!$C$2&lt;=2010,Calc!$C$3&gt;=2010),G1497,0)+IF(AND(Calc!$C$2&lt;=2011,Calc!$C$3&gt;=2011),H1497,0)</f>
        <v>5689.84</v>
      </c>
      <c r="O1497" s="61" t="n">
        <f aca="false">IF(AND(N1497&gt;0,OR(Calc!$C$4="*",B1497=Calc!$C$4)),N1497+ROW()*0.000000001,0)</f>
        <v>5689.840001497</v>
      </c>
    </row>
    <row r="1498" customFormat="false" ht="15" hidden="false" customHeight="false" outlineLevel="0" collapsed="false">
      <c r="A1498" s="49" t="n">
        <v>13871</v>
      </c>
      <c r="B1498" s="49" t="s">
        <v>189</v>
      </c>
      <c r="C1498" s="63" t="n">
        <v>40167</v>
      </c>
      <c r="D1498" s="63" t="n">
        <v>40864</v>
      </c>
      <c r="E1498" s="49" t="n">
        <v>17</v>
      </c>
      <c r="F1498" s="54" t="n">
        <v>554</v>
      </c>
      <c r="G1498" s="54" t="n">
        <v>861.15</v>
      </c>
      <c r="H1498" s="54" t="n">
        <v>6389.8</v>
      </c>
      <c r="I1498" s="54" t="n">
        <f aca="false">SUM(F1498:H1498)</f>
        <v>7804.95</v>
      </c>
      <c r="J1498" s="49" t="n">
        <f aca="false">Calc!$C$5-D1498</f>
        <v>23</v>
      </c>
      <c r="K1498" s="49" t="n">
        <f aca="false">IF(J1498&lt;=Calc!$C$11,4,IF(J1498&lt;=Calc!$C$12,3,IF(J1498&lt;=Calc!$C$13,2,1)))</f>
        <v>4</v>
      </c>
      <c r="L1498" s="49" t="n">
        <f aca="false">1+(E1498&gt;=Calc!$C$16)+(E1498&gt;=Calc!$C$17)+(E1498&gt;=Calc!$C$18)</f>
        <v>4</v>
      </c>
      <c r="M1498" s="49" t="str">
        <f aca="false">IF(AND(K1498=4,L1498&gt;=3),"Champions",IF(AND(K1498=3,L1498&gt;=3),"Loyal",IF(K1498&gt;=3,"Recent / New",IF(L1498&gt;=3,"At Risk","Hibernating / Lost"))))</f>
        <v>Champions</v>
      </c>
      <c r="N1498" s="54" t="n">
        <f aca="false">IF(AND(Calc!$C$2&lt;=2009,Calc!$C$3&gt;=2009),F1498,0)+IF(AND(Calc!$C$2&lt;=2010,Calc!$C$3&gt;=2010),G1498,0)+IF(AND(Calc!$C$2&lt;=2011,Calc!$C$3&gt;=2011),H1498,0)</f>
        <v>7804.95</v>
      </c>
      <c r="O1498" s="61" t="n">
        <f aca="false">IF(AND(N1498&gt;0,OR(Calc!$C$4="*",B1498=Calc!$C$4)),N1498+ROW()*0.000000001,0)</f>
        <v>7804.950001498</v>
      </c>
    </row>
    <row r="1499" customFormat="false" ht="15" hidden="false" customHeight="false" outlineLevel="0" collapsed="false">
      <c r="A1499" s="49" t="n">
        <v>13872</v>
      </c>
      <c r="B1499" s="49" t="s">
        <v>189</v>
      </c>
      <c r="C1499" s="63" t="n">
        <v>40161</v>
      </c>
      <c r="D1499" s="63" t="n">
        <v>40359</v>
      </c>
      <c r="E1499" s="49" t="n">
        <v>3</v>
      </c>
      <c r="F1499" s="54" t="n">
        <v>235.17</v>
      </c>
      <c r="G1499" s="54" t="n">
        <v>656.15</v>
      </c>
      <c r="H1499" s="54" t="n">
        <v>0</v>
      </c>
      <c r="I1499" s="54" t="n">
        <f aca="false">SUM(F1499:H1499)</f>
        <v>891.32</v>
      </c>
      <c r="J1499" s="49" t="n">
        <f aca="false">Calc!$C$5-D1499</f>
        <v>528</v>
      </c>
      <c r="K1499" s="49" t="n">
        <f aca="false">IF(J1499&lt;=Calc!$C$11,4,IF(J1499&lt;=Calc!$C$12,3,IF(J1499&lt;=Calc!$C$13,2,1)))</f>
        <v>1</v>
      </c>
      <c r="L1499" s="49" t="n">
        <f aca="false">1+(E1499&gt;=Calc!$C$16)+(E1499&gt;=Calc!$C$17)+(E1499&gt;=Calc!$C$18)</f>
        <v>2</v>
      </c>
      <c r="M1499" s="49" t="str">
        <f aca="false">IF(AND(K1499=4,L1499&gt;=3),"Champions",IF(AND(K1499=3,L1499&gt;=3),"Loyal",IF(K1499&gt;=3,"Recent / New",IF(L1499&gt;=3,"At Risk","Hibernating / Lost"))))</f>
        <v>Hibernating / Lost</v>
      </c>
      <c r="N1499" s="54" t="n">
        <f aca="false">IF(AND(Calc!$C$2&lt;=2009,Calc!$C$3&gt;=2009),F1499,0)+IF(AND(Calc!$C$2&lt;=2010,Calc!$C$3&gt;=2010),G1499,0)+IF(AND(Calc!$C$2&lt;=2011,Calc!$C$3&gt;=2011),H1499,0)</f>
        <v>891.32</v>
      </c>
      <c r="O1499" s="61" t="n">
        <f aca="false">IF(AND(N1499&gt;0,OR(Calc!$C$4="*",B1499=Calc!$C$4)),N1499+ROW()*0.000000001,0)</f>
        <v>891.320001499</v>
      </c>
    </row>
    <row r="1500" customFormat="false" ht="15" hidden="false" customHeight="false" outlineLevel="0" collapsed="false">
      <c r="A1500" s="49" t="n">
        <v>13873</v>
      </c>
      <c r="B1500" s="49" t="s">
        <v>189</v>
      </c>
      <c r="C1500" s="63" t="n">
        <v>40240</v>
      </c>
      <c r="D1500" s="63" t="n">
        <v>40767</v>
      </c>
      <c r="E1500" s="49" t="n">
        <v>8</v>
      </c>
      <c r="F1500" s="54" t="n">
        <v>0</v>
      </c>
      <c r="G1500" s="54" t="n">
        <v>649.32</v>
      </c>
      <c r="H1500" s="54" t="n">
        <v>381.7</v>
      </c>
      <c r="I1500" s="54" t="n">
        <f aca="false">SUM(F1500:H1500)</f>
        <v>1031.02</v>
      </c>
      <c r="J1500" s="49" t="n">
        <f aca="false">Calc!$C$5-D1500</f>
        <v>120</v>
      </c>
      <c r="K1500" s="49" t="n">
        <f aca="false">IF(J1500&lt;=Calc!$C$11,4,IF(J1500&lt;=Calc!$C$12,3,IF(J1500&lt;=Calc!$C$13,2,1)))</f>
        <v>2</v>
      </c>
      <c r="L1500" s="49" t="n">
        <f aca="false">1+(E1500&gt;=Calc!$C$16)+(E1500&gt;=Calc!$C$17)+(E1500&gt;=Calc!$C$18)</f>
        <v>4</v>
      </c>
      <c r="M1500" s="49" t="str">
        <f aca="false">IF(AND(K1500=4,L1500&gt;=3),"Champions",IF(AND(K1500=3,L1500&gt;=3),"Loyal",IF(K1500&gt;=3,"Recent / New",IF(L1500&gt;=3,"At Risk","Hibernating / Lost"))))</f>
        <v>At Risk</v>
      </c>
      <c r="N1500" s="54" t="n">
        <f aca="false">IF(AND(Calc!$C$2&lt;=2009,Calc!$C$3&gt;=2009),F1500,0)+IF(AND(Calc!$C$2&lt;=2010,Calc!$C$3&gt;=2010),G1500,0)+IF(AND(Calc!$C$2&lt;=2011,Calc!$C$3&gt;=2011),H1500,0)</f>
        <v>1031.02</v>
      </c>
      <c r="O1500" s="61" t="n">
        <f aca="false">IF(AND(N1500&gt;0,OR(Calc!$C$4="*",B1500=Calc!$C$4)),N1500+ROW()*0.000000001,0)</f>
        <v>1031.0200015</v>
      </c>
    </row>
    <row r="1501" customFormat="false" ht="15" hidden="false" customHeight="false" outlineLevel="0" collapsed="false">
      <c r="A1501" s="49" t="n">
        <v>13874</v>
      </c>
      <c r="B1501" s="49" t="s">
        <v>189</v>
      </c>
      <c r="C1501" s="63" t="n">
        <v>40213</v>
      </c>
      <c r="D1501" s="63" t="n">
        <v>40528</v>
      </c>
      <c r="E1501" s="49" t="n">
        <v>7</v>
      </c>
      <c r="F1501" s="54" t="n">
        <v>-27.9</v>
      </c>
      <c r="G1501" s="54" t="n">
        <v>2017.1</v>
      </c>
      <c r="H1501" s="54" t="n">
        <v>0</v>
      </c>
      <c r="I1501" s="54" t="n">
        <f aca="false">SUM(F1501:H1501)</f>
        <v>1989.2</v>
      </c>
      <c r="J1501" s="49" t="n">
        <f aca="false">Calc!$C$5-D1501</f>
        <v>359</v>
      </c>
      <c r="K1501" s="49" t="n">
        <f aca="false">IF(J1501&lt;=Calc!$C$11,4,IF(J1501&lt;=Calc!$C$12,3,IF(J1501&lt;=Calc!$C$13,2,1)))</f>
        <v>2</v>
      </c>
      <c r="L1501" s="49" t="n">
        <f aca="false">1+(E1501&gt;=Calc!$C$16)+(E1501&gt;=Calc!$C$17)+(E1501&gt;=Calc!$C$18)</f>
        <v>3</v>
      </c>
      <c r="M1501" s="49" t="str">
        <f aca="false">IF(AND(K1501=4,L1501&gt;=3),"Champions",IF(AND(K1501=3,L1501&gt;=3),"Loyal",IF(K1501&gt;=3,"Recent / New",IF(L1501&gt;=3,"At Risk","Hibernating / Lost"))))</f>
        <v>At Risk</v>
      </c>
      <c r="N1501" s="54" t="n">
        <f aca="false">IF(AND(Calc!$C$2&lt;=2009,Calc!$C$3&gt;=2009),F1501,0)+IF(AND(Calc!$C$2&lt;=2010,Calc!$C$3&gt;=2010),G1501,0)+IF(AND(Calc!$C$2&lt;=2011,Calc!$C$3&gt;=2011),H1501,0)</f>
        <v>1989.2</v>
      </c>
      <c r="O1501" s="61" t="n">
        <f aca="false">IF(AND(N1501&gt;0,OR(Calc!$C$4="*",B1501=Calc!$C$4)),N1501+ROW()*0.000000001,0)</f>
        <v>1989.200001501</v>
      </c>
    </row>
    <row r="1502" customFormat="false" ht="15" hidden="false" customHeight="false" outlineLevel="0" collapsed="false">
      <c r="A1502" s="49" t="n">
        <v>13875</v>
      </c>
      <c r="B1502" s="49" t="s">
        <v>189</v>
      </c>
      <c r="C1502" s="63" t="n">
        <v>40164</v>
      </c>
      <c r="D1502" s="63" t="n">
        <v>40833</v>
      </c>
      <c r="E1502" s="49" t="n">
        <v>14</v>
      </c>
      <c r="F1502" s="54" t="n">
        <v>164.59</v>
      </c>
      <c r="G1502" s="54" t="n">
        <v>2862.99</v>
      </c>
      <c r="H1502" s="54" t="n">
        <v>1786.79</v>
      </c>
      <c r="I1502" s="54" t="n">
        <f aca="false">SUM(F1502:H1502)</f>
        <v>4814.37</v>
      </c>
      <c r="J1502" s="49" t="n">
        <f aca="false">Calc!$C$5-D1502</f>
        <v>54</v>
      </c>
      <c r="K1502" s="49" t="n">
        <f aca="false">IF(J1502&lt;=Calc!$C$11,4,IF(J1502&lt;=Calc!$C$12,3,IF(J1502&lt;=Calc!$C$13,2,1)))</f>
        <v>3</v>
      </c>
      <c r="L1502" s="49" t="n">
        <f aca="false">1+(E1502&gt;=Calc!$C$16)+(E1502&gt;=Calc!$C$17)+(E1502&gt;=Calc!$C$18)</f>
        <v>4</v>
      </c>
      <c r="M1502" s="49" t="str">
        <f aca="false">IF(AND(K1502=4,L1502&gt;=3),"Champions",IF(AND(K1502=3,L1502&gt;=3),"Loyal",IF(K1502&gt;=3,"Recent / New",IF(L1502&gt;=3,"At Risk","Hibernating / Lost"))))</f>
        <v>Loyal</v>
      </c>
      <c r="N1502" s="54" t="n">
        <f aca="false">IF(AND(Calc!$C$2&lt;=2009,Calc!$C$3&gt;=2009),F1502,0)+IF(AND(Calc!$C$2&lt;=2010,Calc!$C$3&gt;=2010),G1502,0)+IF(AND(Calc!$C$2&lt;=2011,Calc!$C$3&gt;=2011),H1502,0)</f>
        <v>4814.37</v>
      </c>
      <c r="O1502" s="61" t="n">
        <f aca="false">IF(AND(N1502&gt;0,OR(Calc!$C$4="*",B1502=Calc!$C$4)),N1502+ROW()*0.000000001,0)</f>
        <v>4814.370001502</v>
      </c>
    </row>
    <row r="1503" customFormat="false" ht="15" hidden="false" customHeight="false" outlineLevel="0" collapsed="false">
      <c r="A1503" s="49" t="n">
        <v>13876</v>
      </c>
      <c r="B1503" s="49" t="s">
        <v>189</v>
      </c>
      <c r="C1503" s="63" t="n">
        <v>40823</v>
      </c>
      <c r="D1503" s="63" t="n">
        <v>40823</v>
      </c>
      <c r="E1503" s="49" t="n">
        <v>1</v>
      </c>
      <c r="F1503" s="54" t="n">
        <v>0</v>
      </c>
      <c r="G1503" s="54" t="n">
        <v>0</v>
      </c>
      <c r="H1503" s="54" t="n">
        <v>122.7</v>
      </c>
      <c r="I1503" s="54" t="n">
        <f aca="false">SUM(F1503:H1503)</f>
        <v>122.7</v>
      </c>
      <c r="J1503" s="49" t="n">
        <f aca="false">Calc!$C$5-D1503</f>
        <v>64</v>
      </c>
      <c r="K1503" s="49" t="n">
        <f aca="false">IF(J1503&lt;=Calc!$C$11,4,IF(J1503&lt;=Calc!$C$12,3,IF(J1503&lt;=Calc!$C$13,2,1)))</f>
        <v>3</v>
      </c>
      <c r="L1503" s="49" t="n">
        <f aca="false">1+(E1503&gt;=Calc!$C$16)+(E1503&gt;=Calc!$C$17)+(E1503&gt;=Calc!$C$18)</f>
        <v>1</v>
      </c>
      <c r="M1503" s="49" t="str">
        <f aca="false">IF(AND(K1503=4,L1503&gt;=3),"Champions",IF(AND(K1503=3,L1503&gt;=3),"Loyal",IF(K1503&gt;=3,"Recent / New",IF(L1503&gt;=3,"At Risk","Hibernating / Lost"))))</f>
        <v>Recent / New</v>
      </c>
      <c r="N1503" s="54" t="n">
        <f aca="false">IF(AND(Calc!$C$2&lt;=2009,Calc!$C$3&gt;=2009),F1503,0)+IF(AND(Calc!$C$2&lt;=2010,Calc!$C$3&gt;=2010),G1503,0)+IF(AND(Calc!$C$2&lt;=2011,Calc!$C$3&gt;=2011),H1503,0)</f>
        <v>122.7</v>
      </c>
      <c r="O1503" s="61" t="n">
        <f aca="false">IF(AND(N1503&gt;0,OR(Calc!$C$4="*",B1503=Calc!$C$4)),N1503+ROW()*0.000000001,0)</f>
        <v>122.700001503</v>
      </c>
    </row>
    <row r="1504" customFormat="false" ht="15" hidden="false" customHeight="false" outlineLevel="0" collapsed="false">
      <c r="A1504" s="49" t="n">
        <v>13877</v>
      </c>
      <c r="B1504" s="49" t="s">
        <v>189</v>
      </c>
      <c r="C1504" s="63" t="n">
        <v>40197</v>
      </c>
      <c r="D1504" s="63" t="n">
        <v>40800</v>
      </c>
      <c r="E1504" s="49" t="n">
        <v>3</v>
      </c>
      <c r="F1504" s="54" t="n">
        <v>0</v>
      </c>
      <c r="G1504" s="54" t="n">
        <v>329.09</v>
      </c>
      <c r="H1504" s="54" t="n">
        <v>117.24</v>
      </c>
      <c r="I1504" s="54" t="n">
        <f aca="false">SUM(F1504:H1504)</f>
        <v>446.33</v>
      </c>
      <c r="J1504" s="49" t="n">
        <f aca="false">Calc!$C$5-D1504</f>
        <v>87</v>
      </c>
      <c r="K1504" s="49" t="n">
        <f aca="false">IF(J1504&lt;=Calc!$C$11,4,IF(J1504&lt;=Calc!$C$12,3,IF(J1504&lt;=Calc!$C$13,2,1)))</f>
        <v>3</v>
      </c>
      <c r="L1504" s="49" t="n">
        <f aca="false">1+(E1504&gt;=Calc!$C$16)+(E1504&gt;=Calc!$C$17)+(E1504&gt;=Calc!$C$18)</f>
        <v>2</v>
      </c>
      <c r="M1504" s="49" t="str">
        <f aca="false">IF(AND(K1504=4,L1504&gt;=3),"Champions",IF(AND(K1504=3,L1504&gt;=3),"Loyal",IF(K1504&gt;=3,"Recent / New",IF(L1504&gt;=3,"At Risk","Hibernating / Lost"))))</f>
        <v>Recent / New</v>
      </c>
      <c r="N1504" s="54" t="n">
        <f aca="false">IF(AND(Calc!$C$2&lt;=2009,Calc!$C$3&gt;=2009),F1504,0)+IF(AND(Calc!$C$2&lt;=2010,Calc!$C$3&gt;=2010),G1504,0)+IF(AND(Calc!$C$2&lt;=2011,Calc!$C$3&gt;=2011),H1504,0)</f>
        <v>446.33</v>
      </c>
      <c r="O1504" s="61" t="n">
        <f aca="false">IF(AND(N1504&gt;0,OR(Calc!$C$4="*",B1504=Calc!$C$4)),N1504+ROW()*0.000000001,0)</f>
        <v>446.330001504</v>
      </c>
    </row>
    <row r="1505" customFormat="false" ht="15" hidden="false" customHeight="false" outlineLevel="0" collapsed="false">
      <c r="A1505" s="49" t="n">
        <v>13878</v>
      </c>
      <c r="B1505" s="49" t="s">
        <v>189</v>
      </c>
      <c r="C1505" s="63" t="n">
        <v>40282</v>
      </c>
      <c r="D1505" s="63" t="n">
        <v>40832</v>
      </c>
      <c r="E1505" s="49" t="n">
        <v>4</v>
      </c>
      <c r="F1505" s="54" t="n">
        <v>0</v>
      </c>
      <c r="G1505" s="54" t="n">
        <v>1145.33</v>
      </c>
      <c r="H1505" s="54" t="n">
        <v>1271.57</v>
      </c>
      <c r="I1505" s="54" t="n">
        <f aca="false">SUM(F1505:H1505)</f>
        <v>2416.9</v>
      </c>
      <c r="J1505" s="49" t="n">
        <f aca="false">Calc!$C$5-D1505</f>
        <v>55</v>
      </c>
      <c r="K1505" s="49" t="n">
        <f aca="false">IF(J1505&lt;=Calc!$C$11,4,IF(J1505&lt;=Calc!$C$12,3,IF(J1505&lt;=Calc!$C$13,2,1)))</f>
        <v>3</v>
      </c>
      <c r="L1505" s="49" t="n">
        <f aca="false">1+(E1505&gt;=Calc!$C$16)+(E1505&gt;=Calc!$C$17)+(E1505&gt;=Calc!$C$18)</f>
        <v>3</v>
      </c>
      <c r="M1505" s="49" t="str">
        <f aca="false">IF(AND(K1505=4,L1505&gt;=3),"Champions",IF(AND(K1505=3,L1505&gt;=3),"Loyal",IF(K1505&gt;=3,"Recent / New",IF(L1505&gt;=3,"At Risk","Hibernating / Lost"))))</f>
        <v>Loyal</v>
      </c>
      <c r="N1505" s="54" t="n">
        <f aca="false">IF(AND(Calc!$C$2&lt;=2009,Calc!$C$3&gt;=2009),F1505,0)+IF(AND(Calc!$C$2&lt;=2010,Calc!$C$3&gt;=2010),G1505,0)+IF(AND(Calc!$C$2&lt;=2011,Calc!$C$3&gt;=2011),H1505,0)</f>
        <v>2416.9</v>
      </c>
      <c r="O1505" s="61" t="n">
        <f aca="false">IF(AND(N1505&gt;0,OR(Calc!$C$4="*",B1505=Calc!$C$4)),N1505+ROW()*0.000000001,0)</f>
        <v>2416.900001505</v>
      </c>
    </row>
    <row r="1506" customFormat="false" ht="15" hidden="false" customHeight="false" outlineLevel="0" collapsed="false">
      <c r="A1506" s="49" t="n">
        <v>13879</v>
      </c>
      <c r="B1506" s="49" t="s">
        <v>189</v>
      </c>
      <c r="C1506" s="63" t="n">
        <v>40241</v>
      </c>
      <c r="D1506" s="63" t="n">
        <v>40241</v>
      </c>
      <c r="E1506" s="49" t="n">
        <v>1</v>
      </c>
      <c r="F1506" s="54" t="n">
        <v>0</v>
      </c>
      <c r="G1506" s="54" t="n">
        <v>395.5</v>
      </c>
      <c r="H1506" s="54" t="n">
        <v>0</v>
      </c>
      <c r="I1506" s="54" t="n">
        <f aca="false">SUM(F1506:H1506)</f>
        <v>395.5</v>
      </c>
      <c r="J1506" s="49" t="n">
        <f aca="false">Calc!$C$5-D1506</f>
        <v>646</v>
      </c>
      <c r="K1506" s="49" t="n">
        <f aca="false">IF(J1506&lt;=Calc!$C$11,4,IF(J1506&lt;=Calc!$C$12,3,IF(J1506&lt;=Calc!$C$13,2,1)))</f>
        <v>1</v>
      </c>
      <c r="L1506" s="49" t="n">
        <f aca="false">1+(E1506&gt;=Calc!$C$16)+(E1506&gt;=Calc!$C$17)+(E1506&gt;=Calc!$C$18)</f>
        <v>1</v>
      </c>
      <c r="M1506" s="49" t="str">
        <f aca="false">IF(AND(K1506=4,L1506&gt;=3),"Champions",IF(AND(K1506=3,L1506&gt;=3),"Loyal",IF(K1506&gt;=3,"Recent / New",IF(L1506&gt;=3,"At Risk","Hibernating / Lost"))))</f>
        <v>Hibernating / Lost</v>
      </c>
      <c r="N1506" s="54" t="n">
        <f aca="false">IF(AND(Calc!$C$2&lt;=2009,Calc!$C$3&gt;=2009),F1506,0)+IF(AND(Calc!$C$2&lt;=2010,Calc!$C$3&gt;=2010),G1506,0)+IF(AND(Calc!$C$2&lt;=2011,Calc!$C$3&gt;=2011),H1506,0)</f>
        <v>395.5</v>
      </c>
      <c r="O1506" s="61" t="n">
        <f aca="false">IF(AND(N1506&gt;0,OR(Calc!$C$4="*",B1506=Calc!$C$4)),N1506+ROW()*0.000000001,0)</f>
        <v>395.500001506</v>
      </c>
    </row>
    <row r="1507" customFormat="false" ht="15" hidden="false" customHeight="false" outlineLevel="0" collapsed="false">
      <c r="A1507" s="49" t="n">
        <v>13880</v>
      </c>
      <c r="B1507" s="49" t="s">
        <v>189</v>
      </c>
      <c r="C1507" s="63" t="n">
        <v>40324</v>
      </c>
      <c r="D1507" s="63" t="n">
        <v>40865</v>
      </c>
      <c r="E1507" s="49" t="n">
        <v>17</v>
      </c>
      <c r="F1507" s="54" t="n">
        <v>0</v>
      </c>
      <c r="G1507" s="54" t="n">
        <v>1171.89</v>
      </c>
      <c r="H1507" s="54" t="n">
        <v>3121.97</v>
      </c>
      <c r="I1507" s="54" t="n">
        <f aca="false">SUM(F1507:H1507)</f>
        <v>4293.86</v>
      </c>
      <c r="J1507" s="49" t="n">
        <f aca="false">Calc!$C$5-D1507</f>
        <v>22</v>
      </c>
      <c r="K1507" s="49" t="n">
        <f aca="false">IF(J1507&lt;=Calc!$C$11,4,IF(J1507&lt;=Calc!$C$12,3,IF(J1507&lt;=Calc!$C$13,2,1)))</f>
        <v>4</v>
      </c>
      <c r="L1507" s="49" t="n">
        <f aca="false">1+(E1507&gt;=Calc!$C$16)+(E1507&gt;=Calc!$C$17)+(E1507&gt;=Calc!$C$18)</f>
        <v>4</v>
      </c>
      <c r="M1507" s="49" t="str">
        <f aca="false">IF(AND(K1507=4,L1507&gt;=3),"Champions",IF(AND(K1507=3,L1507&gt;=3),"Loyal",IF(K1507&gt;=3,"Recent / New",IF(L1507&gt;=3,"At Risk","Hibernating / Lost"))))</f>
        <v>Champions</v>
      </c>
      <c r="N1507" s="54" t="n">
        <f aca="false">IF(AND(Calc!$C$2&lt;=2009,Calc!$C$3&gt;=2009),F1507,0)+IF(AND(Calc!$C$2&lt;=2010,Calc!$C$3&gt;=2010),G1507,0)+IF(AND(Calc!$C$2&lt;=2011,Calc!$C$3&gt;=2011),H1507,0)</f>
        <v>4293.86</v>
      </c>
      <c r="O1507" s="61" t="n">
        <f aca="false">IF(AND(N1507&gt;0,OR(Calc!$C$4="*",B1507=Calc!$C$4)),N1507+ROW()*0.000000001,0)</f>
        <v>4293.860001507</v>
      </c>
    </row>
    <row r="1508" customFormat="false" ht="15" hidden="false" customHeight="false" outlineLevel="0" collapsed="false">
      <c r="A1508" s="49" t="n">
        <v>13881</v>
      </c>
      <c r="B1508" s="49" t="s">
        <v>189</v>
      </c>
      <c r="C1508" s="63" t="n">
        <v>40241</v>
      </c>
      <c r="D1508" s="63" t="n">
        <v>40883</v>
      </c>
      <c r="E1508" s="49" t="n">
        <v>43</v>
      </c>
      <c r="F1508" s="54" t="n">
        <v>0</v>
      </c>
      <c r="G1508" s="54" t="n">
        <v>27402.98</v>
      </c>
      <c r="H1508" s="54" t="n">
        <v>16989.52</v>
      </c>
      <c r="I1508" s="54" t="n">
        <f aca="false">SUM(F1508:H1508)</f>
        <v>44392.5</v>
      </c>
      <c r="J1508" s="49" t="n">
        <f aca="false">Calc!$C$5-D1508</f>
        <v>4</v>
      </c>
      <c r="K1508" s="49" t="n">
        <f aca="false">IF(J1508&lt;=Calc!$C$11,4,IF(J1508&lt;=Calc!$C$12,3,IF(J1508&lt;=Calc!$C$13,2,1)))</f>
        <v>4</v>
      </c>
      <c r="L1508" s="49" t="n">
        <f aca="false">1+(E1508&gt;=Calc!$C$16)+(E1508&gt;=Calc!$C$17)+(E1508&gt;=Calc!$C$18)</f>
        <v>4</v>
      </c>
      <c r="M1508" s="49" t="str">
        <f aca="false">IF(AND(K1508=4,L1508&gt;=3),"Champions",IF(AND(K1508=3,L1508&gt;=3),"Loyal",IF(K1508&gt;=3,"Recent / New",IF(L1508&gt;=3,"At Risk","Hibernating / Lost"))))</f>
        <v>Champions</v>
      </c>
      <c r="N1508" s="54" t="n">
        <f aca="false">IF(AND(Calc!$C$2&lt;=2009,Calc!$C$3&gt;=2009),F1508,0)+IF(AND(Calc!$C$2&lt;=2010,Calc!$C$3&gt;=2010),G1508,0)+IF(AND(Calc!$C$2&lt;=2011,Calc!$C$3&gt;=2011),H1508,0)</f>
        <v>44392.5</v>
      </c>
      <c r="O1508" s="61" t="n">
        <f aca="false">IF(AND(N1508&gt;0,OR(Calc!$C$4="*",B1508=Calc!$C$4)),N1508+ROW()*0.000000001,0)</f>
        <v>44392.500001508</v>
      </c>
    </row>
    <row r="1509" customFormat="false" ht="15" hidden="false" customHeight="false" outlineLevel="0" collapsed="false">
      <c r="A1509" s="49" t="n">
        <v>13882</v>
      </c>
      <c r="B1509" s="49" t="s">
        <v>189</v>
      </c>
      <c r="C1509" s="63" t="n">
        <v>40822</v>
      </c>
      <c r="D1509" s="63" t="n">
        <v>40884</v>
      </c>
      <c r="E1509" s="49" t="n">
        <v>5</v>
      </c>
      <c r="F1509" s="54" t="n">
        <v>0</v>
      </c>
      <c r="G1509" s="54" t="n">
        <v>0</v>
      </c>
      <c r="H1509" s="54" t="n">
        <v>1131.28</v>
      </c>
      <c r="I1509" s="54" t="n">
        <f aca="false">SUM(F1509:H1509)</f>
        <v>1131.28</v>
      </c>
      <c r="J1509" s="49" t="n">
        <f aca="false">Calc!$C$5-D1509</f>
        <v>3</v>
      </c>
      <c r="K1509" s="49" t="n">
        <f aca="false">IF(J1509&lt;=Calc!$C$11,4,IF(J1509&lt;=Calc!$C$12,3,IF(J1509&lt;=Calc!$C$13,2,1)))</f>
        <v>4</v>
      </c>
      <c r="L1509" s="49" t="n">
        <f aca="false">1+(E1509&gt;=Calc!$C$16)+(E1509&gt;=Calc!$C$17)+(E1509&gt;=Calc!$C$18)</f>
        <v>3</v>
      </c>
      <c r="M1509" s="49" t="str">
        <f aca="false">IF(AND(K1509=4,L1509&gt;=3),"Champions",IF(AND(K1509=3,L1509&gt;=3),"Loyal",IF(K1509&gt;=3,"Recent / New",IF(L1509&gt;=3,"At Risk","Hibernating / Lost"))))</f>
        <v>Champions</v>
      </c>
      <c r="N1509" s="54" t="n">
        <f aca="false">IF(AND(Calc!$C$2&lt;=2009,Calc!$C$3&gt;=2009),F1509,0)+IF(AND(Calc!$C$2&lt;=2010,Calc!$C$3&gt;=2010),G1509,0)+IF(AND(Calc!$C$2&lt;=2011,Calc!$C$3&gt;=2011),H1509,0)</f>
        <v>1131.28</v>
      </c>
      <c r="O1509" s="61" t="n">
        <f aca="false">IF(AND(N1509&gt;0,OR(Calc!$C$4="*",B1509=Calc!$C$4)),N1509+ROW()*0.000000001,0)</f>
        <v>1131.280001509</v>
      </c>
    </row>
    <row r="1510" customFormat="false" ht="15" hidden="false" customHeight="false" outlineLevel="0" collapsed="false">
      <c r="A1510" s="49" t="n">
        <v>13883</v>
      </c>
      <c r="B1510" s="49" t="s">
        <v>189</v>
      </c>
      <c r="C1510" s="63" t="n">
        <v>40237</v>
      </c>
      <c r="D1510" s="63" t="n">
        <v>40876</v>
      </c>
      <c r="E1510" s="49" t="n">
        <v>14</v>
      </c>
      <c r="F1510" s="54" t="n">
        <v>-15</v>
      </c>
      <c r="G1510" s="54" t="n">
        <v>3794.34</v>
      </c>
      <c r="H1510" s="54" t="n">
        <v>2542.25</v>
      </c>
      <c r="I1510" s="54" t="n">
        <f aca="false">SUM(F1510:H1510)</f>
        <v>6321.59</v>
      </c>
      <c r="J1510" s="49" t="n">
        <f aca="false">Calc!$C$5-D1510</f>
        <v>11</v>
      </c>
      <c r="K1510" s="49" t="n">
        <f aca="false">IF(J1510&lt;=Calc!$C$11,4,IF(J1510&lt;=Calc!$C$12,3,IF(J1510&lt;=Calc!$C$13,2,1)))</f>
        <v>4</v>
      </c>
      <c r="L1510" s="49" t="n">
        <f aca="false">1+(E1510&gt;=Calc!$C$16)+(E1510&gt;=Calc!$C$17)+(E1510&gt;=Calc!$C$18)</f>
        <v>4</v>
      </c>
      <c r="M1510" s="49" t="str">
        <f aca="false">IF(AND(K1510=4,L1510&gt;=3),"Champions",IF(AND(K1510=3,L1510&gt;=3),"Loyal",IF(K1510&gt;=3,"Recent / New",IF(L1510&gt;=3,"At Risk","Hibernating / Lost"))))</f>
        <v>Champions</v>
      </c>
      <c r="N1510" s="54" t="n">
        <f aca="false">IF(AND(Calc!$C$2&lt;=2009,Calc!$C$3&gt;=2009),F1510,0)+IF(AND(Calc!$C$2&lt;=2010,Calc!$C$3&gt;=2010),G1510,0)+IF(AND(Calc!$C$2&lt;=2011,Calc!$C$3&gt;=2011),H1510,0)</f>
        <v>6321.59</v>
      </c>
      <c r="O1510" s="61" t="n">
        <f aca="false">IF(AND(N1510&gt;0,OR(Calc!$C$4="*",B1510=Calc!$C$4)),N1510+ROW()*0.000000001,0)</f>
        <v>6321.59000151</v>
      </c>
    </row>
    <row r="1511" customFormat="false" ht="15" hidden="false" customHeight="false" outlineLevel="0" collapsed="false">
      <c r="A1511" s="49" t="n">
        <v>13884</v>
      </c>
      <c r="B1511" s="49" t="s">
        <v>189</v>
      </c>
      <c r="C1511" s="63" t="n">
        <v>40416</v>
      </c>
      <c r="D1511" s="63" t="n">
        <v>40879</v>
      </c>
      <c r="E1511" s="49" t="n">
        <v>10</v>
      </c>
      <c r="F1511" s="54" t="n">
        <v>0</v>
      </c>
      <c r="G1511" s="54" t="n">
        <v>1007.63</v>
      </c>
      <c r="H1511" s="54" t="n">
        <v>781.3</v>
      </c>
      <c r="I1511" s="54" t="n">
        <f aca="false">SUM(F1511:H1511)</f>
        <v>1788.93</v>
      </c>
      <c r="J1511" s="49" t="n">
        <f aca="false">Calc!$C$5-D1511</f>
        <v>8</v>
      </c>
      <c r="K1511" s="49" t="n">
        <f aca="false">IF(J1511&lt;=Calc!$C$11,4,IF(J1511&lt;=Calc!$C$12,3,IF(J1511&lt;=Calc!$C$13,2,1)))</f>
        <v>4</v>
      </c>
      <c r="L1511" s="49" t="n">
        <f aca="false">1+(E1511&gt;=Calc!$C$16)+(E1511&gt;=Calc!$C$17)+(E1511&gt;=Calc!$C$18)</f>
        <v>4</v>
      </c>
      <c r="M1511" s="49" t="str">
        <f aca="false">IF(AND(K1511=4,L1511&gt;=3),"Champions",IF(AND(K1511=3,L1511&gt;=3),"Loyal",IF(K1511&gt;=3,"Recent / New",IF(L1511&gt;=3,"At Risk","Hibernating / Lost"))))</f>
        <v>Champions</v>
      </c>
      <c r="N1511" s="54" t="n">
        <f aca="false">IF(AND(Calc!$C$2&lt;=2009,Calc!$C$3&gt;=2009),F1511,0)+IF(AND(Calc!$C$2&lt;=2010,Calc!$C$3&gt;=2010),G1511,0)+IF(AND(Calc!$C$2&lt;=2011,Calc!$C$3&gt;=2011),H1511,0)</f>
        <v>1788.93</v>
      </c>
      <c r="O1511" s="61" t="n">
        <f aca="false">IF(AND(N1511&gt;0,OR(Calc!$C$4="*",B1511=Calc!$C$4)),N1511+ROW()*0.000000001,0)</f>
        <v>1788.930001511</v>
      </c>
    </row>
    <row r="1512" customFormat="false" ht="15" hidden="false" customHeight="false" outlineLevel="0" collapsed="false">
      <c r="A1512" s="49" t="n">
        <v>13885</v>
      </c>
      <c r="B1512" s="49" t="s">
        <v>189</v>
      </c>
      <c r="C1512" s="63" t="n">
        <v>40686</v>
      </c>
      <c r="D1512" s="63" t="n">
        <v>40697</v>
      </c>
      <c r="E1512" s="49" t="n">
        <v>2</v>
      </c>
      <c r="F1512" s="54" t="n">
        <v>0</v>
      </c>
      <c r="G1512" s="54" t="n">
        <v>0</v>
      </c>
      <c r="H1512" s="54" t="n">
        <v>506.8</v>
      </c>
      <c r="I1512" s="54" t="n">
        <f aca="false">SUM(F1512:H1512)</f>
        <v>506.8</v>
      </c>
      <c r="J1512" s="49" t="n">
        <f aca="false">Calc!$C$5-D1512</f>
        <v>190</v>
      </c>
      <c r="K1512" s="49" t="n">
        <f aca="false">IF(J1512&lt;=Calc!$C$11,4,IF(J1512&lt;=Calc!$C$12,3,IF(J1512&lt;=Calc!$C$13,2,1)))</f>
        <v>2</v>
      </c>
      <c r="L1512" s="49" t="n">
        <f aca="false">1+(E1512&gt;=Calc!$C$16)+(E1512&gt;=Calc!$C$17)+(E1512&gt;=Calc!$C$18)</f>
        <v>2</v>
      </c>
      <c r="M1512" s="49" t="str">
        <f aca="false">IF(AND(K1512=4,L1512&gt;=3),"Champions",IF(AND(K1512=3,L1512&gt;=3),"Loyal",IF(K1512&gt;=3,"Recent / New",IF(L1512&gt;=3,"At Risk","Hibernating / Lost"))))</f>
        <v>Hibernating / Lost</v>
      </c>
      <c r="N1512" s="54" t="n">
        <f aca="false">IF(AND(Calc!$C$2&lt;=2009,Calc!$C$3&gt;=2009),F1512,0)+IF(AND(Calc!$C$2&lt;=2010,Calc!$C$3&gt;=2010),G1512,0)+IF(AND(Calc!$C$2&lt;=2011,Calc!$C$3&gt;=2011),H1512,0)</f>
        <v>506.8</v>
      </c>
      <c r="O1512" s="61" t="n">
        <f aca="false">IF(AND(N1512&gt;0,OR(Calc!$C$4="*",B1512=Calc!$C$4)),N1512+ROW()*0.000000001,0)</f>
        <v>506.800001512</v>
      </c>
    </row>
    <row r="1513" customFormat="false" ht="15" hidden="false" customHeight="false" outlineLevel="0" collapsed="false">
      <c r="A1513" s="49" t="n">
        <v>13886</v>
      </c>
      <c r="B1513" s="49" t="s">
        <v>189</v>
      </c>
      <c r="C1513" s="63" t="n">
        <v>40815</v>
      </c>
      <c r="D1513" s="63" t="n">
        <v>40815</v>
      </c>
      <c r="E1513" s="49" t="n">
        <v>1</v>
      </c>
      <c r="F1513" s="54" t="n">
        <v>0</v>
      </c>
      <c r="G1513" s="54" t="n">
        <v>0</v>
      </c>
      <c r="H1513" s="54" t="n">
        <v>243.56</v>
      </c>
      <c r="I1513" s="54" t="n">
        <f aca="false">SUM(F1513:H1513)</f>
        <v>243.56</v>
      </c>
      <c r="J1513" s="49" t="n">
        <f aca="false">Calc!$C$5-D1513</f>
        <v>72</v>
      </c>
      <c r="K1513" s="49" t="n">
        <f aca="false">IF(J1513&lt;=Calc!$C$11,4,IF(J1513&lt;=Calc!$C$12,3,IF(J1513&lt;=Calc!$C$13,2,1)))</f>
        <v>3</v>
      </c>
      <c r="L1513" s="49" t="n">
        <f aca="false">1+(E1513&gt;=Calc!$C$16)+(E1513&gt;=Calc!$C$17)+(E1513&gt;=Calc!$C$18)</f>
        <v>1</v>
      </c>
      <c r="M1513" s="49" t="str">
        <f aca="false">IF(AND(K1513=4,L1513&gt;=3),"Champions",IF(AND(K1513=3,L1513&gt;=3),"Loyal",IF(K1513&gt;=3,"Recent / New",IF(L1513&gt;=3,"At Risk","Hibernating / Lost"))))</f>
        <v>Recent / New</v>
      </c>
      <c r="N1513" s="54" t="n">
        <f aca="false">IF(AND(Calc!$C$2&lt;=2009,Calc!$C$3&gt;=2009),F1513,0)+IF(AND(Calc!$C$2&lt;=2010,Calc!$C$3&gt;=2010),G1513,0)+IF(AND(Calc!$C$2&lt;=2011,Calc!$C$3&gt;=2011),H1513,0)</f>
        <v>243.56</v>
      </c>
      <c r="O1513" s="61" t="n">
        <f aca="false">IF(AND(N1513&gt;0,OR(Calc!$C$4="*",B1513=Calc!$C$4)),N1513+ROW()*0.000000001,0)</f>
        <v>243.560001513</v>
      </c>
    </row>
    <row r="1514" customFormat="false" ht="15" hidden="false" customHeight="false" outlineLevel="0" collapsed="false">
      <c r="A1514" s="49" t="n">
        <v>13887</v>
      </c>
      <c r="B1514" s="49" t="s">
        <v>189</v>
      </c>
      <c r="C1514" s="63" t="n">
        <v>40682</v>
      </c>
      <c r="D1514" s="63" t="n">
        <v>40682</v>
      </c>
      <c r="E1514" s="49" t="n">
        <v>1</v>
      </c>
      <c r="F1514" s="54" t="n">
        <v>0</v>
      </c>
      <c r="G1514" s="54" t="n">
        <v>0</v>
      </c>
      <c r="H1514" s="54" t="n">
        <v>349.55</v>
      </c>
      <c r="I1514" s="54" t="n">
        <f aca="false">SUM(F1514:H1514)</f>
        <v>349.55</v>
      </c>
      <c r="J1514" s="49" t="n">
        <f aca="false">Calc!$C$5-D1514</f>
        <v>205</v>
      </c>
      <c r="K1514" s="49" t="n">
        <f aca="false">IF(J1514&lt;=Calc!$C$11,4,IF(J1514&lt;=Calc!$C$12,3,IF(J1514&lt;=Calc!$C$13,2,1)))</f>
        <v>2</v>
      </c>
      <c r="L1514" s="49" t="n">
        <f aca="false">1+(E1514&gt;=Calc!$C$16)+(E1514&gt;=Calc!$C$17)+(E1514&gt;=Calc!$C$18)</f>
        <v>1</v>
      </c>
      <c r="M1514" s="49" t="str">
        <f aca="false">IF(AND(K1514=4,L1514&gt;=3),"Champions",IF(AND(K1514=3,L1514&gt;=3),"Loyal",IF(K1514&gt;=3,"Recent / New",IF(L1514&gt;=3,"At Risk","Hibernating / Lost"))))</f>
        <v>Hibernating / Lost</v>
      </c>
      <c r="N1514" s="54" t="n">
        <f aca="false">IF(AND(Calc!$C$2&lt;=2009,Calc!$C$3&gt;=2009),F1514,0)+IF(AND(Calc!$C$2&lt;=2010,Calc!$C$3&gt;=2010),G1514,0)+IF(AND(Calc!$C$2&lt;=2011,Calc!$C$3&gt;=2011),H1514,0)</f>
        <v>349.55</v>
      </c>
      <c r="O1514" s="61" t="n">
        <f aca="false">IF(AND(N1514&gt;0,OR(Calc!$C$4="*",B1514=Calc!$C$4)),N1514+ROW()*0.000000001,0)</f>
        <v>349.550001514</v>
      </c>
    </row>
    <row r="1515" customFormat="false" ht="15" hidden="false" customHeight="false" outlineLevel="0" collapsed="false">
      <c r="A1515" s="49" t="n">
        <v>13888</v>
      </c>
      <c r="B1515" s="49" t="s">
        <v>189</v>
      </c>
      <c r="C1515" s="63" t="n">
        <v>40311</v>
      </c>
      <c r="D1515" s="63" t="n">
        <v>40767</v>
      </c>
      <c r="E1515" s="49" t="n">
        <v>7</v>
      </c>
      <c r="F1515" s="54" t="n">
        <v>0</v>
      </c>
      <c r="G1515" s="54" t="n">
        <v>1405.92</v>
      </c>
      <c r="H1515" s="54" t="n">
        <v>595.67</v>
      </c>
      <c r="I1515" s="54" t="n">
        <f aca="false">SUM(F1515:H1515)</f>
        <v>2001.59</v>
      </c>
      <c r="J1515" s="49" t="n">
        <f aca="false">Calc!$C$5-D1515</f>
        <v>120</v>
      </c>
      <c r="K1515" s="49" t="n">
        <f aca="false">IF(J1515&lt;=Calc!$C$11,4,IF(J1515&lt;=Calc!$C$12,3,IF(J1515&lt;=Calc!$C$13,2,1)))</f>
        <v>2</v>
      </c>
      <c r="L1515" s="49" t="n">
        <f aca="false">1+(E1515&gt;=Calc!$C$16)+(E1515&gt;=Calc!$C$17)+(E1515&gt;=Calc!$C$18)</f>
        <v>3</v>
      </c>
      <c r="M1515" s="49" t="str">
        <f aca="false">IF(AND(K1515=4,L1515&gt;=3),"Champions",IF(AND(K1515=3,L1515&gt;=3),"Loyal",IF(K1515&gt;=3,"Recent / New",IF(L1515&gt;=3,"At Risk","Hibernating / Lost"))))</f>
        <v>At Risk</v>
      </c>
      <c r="N1515" s="54" t="n">
        <f aca="false">IF(AND(Calc!$C$2&lt;=2009,Calc!$C$3&gt;=2009),F1515,0)+IF(AND(Calc!$C$2&lt;=2010,Calc!$C$3&gt;=2010),G1515,0)+IF(AND(Calc!$C$2&lt;=2011,Calc!$C$3&gt;=2011),H1515,0)</f>
        <v>2001.59</v>
      </c>
      <c r="O1515" s="61" t="n">
        <f aca="false">IF(AND(N1515&gt;0,OR(Calc!$C$4="*",B1515=Calc!$C$4)),N1515+ROW()*0.000000001,0)</f>
        <v>2001.590001515</v>
      </c>
    </row>
    <row r="1516" customFormat="false" ht="15" hidden="false" customHeight="false" outlineLevel="0" collapsed="false">
      <c r="A1516" s="49" t="n">
        <v>13889</v>
      </c>
      <c r="B1516" s="49" t="s">
        <v>189</v>
      </c>
      <c r="C1516" s="63" t="n">
        <v>40200</v>
      </c>
      <c r="D1516" s="63" t="n">
        <v>40794</v>
      </c>
      <c r="E1516" s="49" t="n">
        <v>6</v>
      </c>
      <c r="F1516" s="54" t="n">
        <v>0</v>
      </c>
      <c r="G1516" s="54" t="n">
        <v>1438.83</v>
      </c>
      <c r="H1516" s="54" t="n">
        <v>416.9</v>
      </c>
      <c r="I1516" s="54" t="n">
        <f aca="false">SUM(F1516:H1516)</f>
        <v>1855.73</v>
      </c>
      <c r="J1516" s="49" t="n">
        <f aca="false">Calc!$C$5-D1516</f>
        <v>93</v>
      </c>
      <c r="K1516" s="49" t="n">
        <f aca="false">IF(J1516&lt;=Calc!$C$11,4,IF(J1516&lt;=Calc!$C$12,3,IF(J1516&lt;=Calc!$C$13,2,1)))</f>
        <v>3</v>
      </c>
      <c r="L1516" s="49" t="n">
        <f aca="false">1+(E1516&gt;=Calc!$C$16)+(E1516&gt;=Calc!$C$17)+(E1516&gt;=Calc!$C$18)</f>
        <v>3</v>
      </c>
      <c r="M1516" s="49" t="str">
        <f aca="false">IF(AND(K1516=4,L1516&gt;=3),"Champions",IF(AND(K1516=3,L1516&gt;=3),"Loyal",IF(K1516&gt;=3,"Recent / New",IF(L1516&gt;=3,"At Risk","Hibernating / Lost"))))</f>
        <v>Loyal</v>
      </c>
      <c r="N1516" s="54" t="n">
        <f aca="false">IF(AND(Calc!$C$2&lt;=2009,Calc!$C$3&gt;=2009),F1516,0)+IF(AND(Calc!$C$2&lt;=2010,Calc!$C$3&gt;=2010),G1516,0)+IF(AND(Calc!$C$2&lt;=2011,Calc!$C$3&gt;=2011),H1516,0)</f>
        <v>1855.73</v>
      </c>
      <c r="O1516" s="61" t="n">
        <f aca="false">IF(AND(N1516&gt;0,OR(Calc!$C$4="*",B1516=Calc!$C$4)),N1516+ROW()*0.000000001,0)</f>
        <v>1855.730001516</v>
      </c>
    </row>
    <row r="1517" customFormat="false" ht="15" hidden="false" customHeight="false" outlineLevel="0" collapsed="false">
      <c r="A1517" s="49" t="n">
        <v>13890</v>
      </c>
      <c r="B1517" s="49" t="s">
        <v>189</v>
      </c>
      <c r="C1517" s="63" t="n">
        <v>40153</v>
      </c>
      <c r="D1517" s="63" t="n">
        <v>40885</v>
      </c>
      <c r="E1517" s="49" t="n">
        <v>14</v>
      </c>
      <c r="F1517" s="54" t="n">
        <v>210.7</v>
      </c>
      <c r="G1517" s="54" t="n">
        <v>977.52</v>
      </c>
      <c r="H1517" s="54" t="n">
        <v>1670.51</v>
      </c>
      <c r="I1517" s="54" t="n">
        <f aca="false">SUM(F1517:H1517)</f>
        <v>2858.73</v>
      </c>
      <c r="J1517" s="49" t="n">
        <f aca="false">Calc!$C$5-D1517</f>
        <v>2</v>
      </c>
      <c r="K1517" s="49" t="n">
        <f aca="false">IF(J1517&lt;=Calc!$C$11,4,IF(J1517&lt;=Calc!$C$12,3,IF(J1517&lt;=Calc!$C$13,2,1)))</f>
        <v>4</v>
      </c>
      <c r="L1517" s="49" t="n">
        <f aca="false">1+(E1517&gt;=Calc!$C$16)+(E1517&gt;=Calc!$C$17)+(E1517&gt;=Calc!$C$18)</f>
        <v>4</v>
      </c>
      <c r="M1517" s="49" t="str">
        <f aca="false">IF(AND(K1517=4,L1517&gt;=3),"Champions",IF(AND(K1517=3,L1517&gt;=3),"Loyal",IF(K1517&gt;=3,"Recent / New",IF(L1517&gt;=3,"At Risk","Hibernating / Lost"))))</f>
        <v>Champions</v>
      </c>
      <c r="N1517" s="54" t="n">
        <f aca="false">IF(AND(Calc!$C$2&lt;=2009,Calc!$C$3&gt;=2009),F1517,0)+IF(AND(Calc!$C$2&lt;=2010,Calc!$C$3&gt;=2010),G1517,0)+IF(AND(Calc!$C$2&lt;=2011,Calc!$C$3&gt;=2011),H1517,0)</f>
        <v>2858.73</v>
      </c>
      <c r="O1517" s="61" t="n">
        <f aca="false">IF(AND(N1517&gt;0,OR(Calc!$C$4="*",B1517=Calc!$C$4)),N1517+ROW()*0.000000001,0)</f>
        <v>2858.730001517</v>
      </c>
    </row>
    <row r="1518" customFormat="false" ht="15" hidden="false" customHeight="false" outlineLevel="0" collapsed="false">
      <c r="A1518" s="49" t="n">
        <v>13891</v>
      </c>
      <c r="B1518" s="49" t="s">
        <v>189</v>
      </c>
      <c r="C1518" s="63" t="n">
        <v>40304</v>
      </c>
      <c r="D1518" s="63" t="n">
        <v>40508</v>
      </c>
      <c r="E1518" s="49" t="n">
        <v>3</v>
      </c>
      <c r="F1518" s="54" t="n">
        <v>0</v>
      </c>
      <c r="G1518" s="54" t="n">
        <v>859.21</v>
      </c>
      <c r="H1518" s="54" t="n">
        <v>0</v>
      </c>
      <c r="I1518" s="54" t="n">
        <f aca="false">SUM(F1518:H1518)</f>
        <v>859.21</v>
      </c>
      <c r="J1518" s="49" t="n">
        <f aca="false">Calc!$C$5-D1518</f>
        <v>379</v>
      </c>
      <c r="K1518" s="49" t="n">
        <f aca="false">IF(J1518&lt;=Calc!$C$11,4,IF(J1518&lt;=Calc!$C$12,3,IF(J1518&lt;=Calc!$C$13,2,1)))</f>
        <v>2</v>
      </c>
      <c r="L1518" s="49" t="n">
        <f aca="false">1+(E1518&gt;=Calc!$C$16)+(E1518&gt;=Calc!$C$17)+(E1518&gt;=Calc!$C$18)</f>
        <v>2</v>
      </c>
      <c r="M1518" s="49" t="str">
        <f aca="false">IF(AND(K1518=4,L1518&gt;=3),"Champions",IF(AND(K1518=3,L1518&gt;=3),"Loyal",IF(K1518&gt;=3,"Recent / New",IF(L1518&gt;=3,"At Risk","Hibernating / Lost"))))</f>
        <v>Hibernating / Lost</v>
      </c>
      <c r="N1518" s="54" t="n">
        <f aca="false">IF(AND(Calc!$C$2&lt;=2009,Calc!$C$3&gt;=2009),F1518,0)+IF(AND(Calc!$C$2&lt;=2010,Calc!$C$3&gt;=2010),G1518,0)+IF(AND(Calc!$C$2&lt;=2011,Calc!$C$3&gt;=2011),H1518,0)</f>
        <v>859.21</v>
      </c>
      <c r="O1518" s="61" t="n">
        <f aca="false">IF(AND(N1518&gt;0,OR(Calc!$C$4="*",B1518=Calc!$C$4)),N1518+ROW()*0.000000001,0)</f>
        <v>859.210001518</v>
      </c>
    </row>
    <row r="1519" customFormat="false" ht="15" hidden="false" customHeight="false" outlineLevel="0" collapsed="false">
      <c r="A1519" s="49" t="n">
        <v>13892</v>
      </c>
      <c r="B1519" s="49" t="s">
        <v>189</v>
      </c>
      <c r="C1519" s="63" t="n">
        <v>40311</v>
      </c>
      <c r="D1519" s="63" t="n">
        <v>40860</v>
      </c>
      <c r="E1519" s="49" t="n">
        <v>6</v>
      </c>
      <c r="F1519" s="54" t="n">
        <v>0</v>
      </c>
      <c r="G1519" s="54" t="n">
        <v>634.68</v>
      </c>
      <c r="H1519" s="54" t="n">
        <v>632.97</v>
      </c>
      <c r="I1519" s="54" t="n">
        <f aca="false">SUM(F1519:H1519)</f>
        <v>1267.65</v>
      </c>
      <c r="J1519" s="49" t="n">
        <f aca="false">Calc!$C$5-D1519</f>
        <v>27</v>
      </c>
      <c r="K1519" s="49" t="n">
        <f aca="false">IF(J1519&lt;=Calc!$C$11,4,IF(J1519&lt;=Calc!$C$12,3,IF(J1519&lt;=Calc!$C$13,2,1)))</f>
        <v>3</v>
      </c>
      <c r="L1519" s="49" t="n">
        <f aca="false">1+(E1519&gt;=Calc!$C$16)+(E1519&gt;=Calc!$C$17)+(E1519&gt;=Calc!$C$18)</f>
        <v>3</v>
      </c>
      <c r="M1519" s="49" t="str">
        <f aca="false">IF(AND(K1519=4,L1519&gt;=3),"Champions",IF(AND(K1519=3,L1519&gt;=3),"Loyal",IF(K1519&gt;=3,"Recent / New",IF(L1519&gt;=3,"At Risk","Hibernating / Lost"))))</f>
        <v>Loyal</v>
      </c>
      <c r="N1519" s="54" t="n">
        <f aca="false">IF(AND(Calc!$C$2&lt;=2009,Calc!$C$3&gt;=2009),F1519,0)+IF(AND(Calc!$C$2&lt;=2010,Calc!$C$3&gt;=2010),G1519,0)+IF(AND(Calc!$C$2&lt;=2011,Calc!$C$3&gt;=2011),H1519,0)</f>
        <v>1267.65</v>
      </c>
      <c r="O1519" s="61" t="n">
        <f aca="false">IF(AND(N1519&gt;0,OR(Calc!$C$4="*",B1519=Calc!$C$4)),N1519+ROW()*0.000000001,0)</f>
        <v>1267.650001519</v>
      </c>
    </row>
    <row r="1520" customFormat="false" ht="15" hidden="false" customHeight="false" outlineLevel="0" collapsed="false">
      <c r="A1520" s="49" t="n">
        <v>13893</v>
      </c>
      <c r="B1520" s="49" t="s">
        <v>189</v>
      </c>
      <c r="C1520" s="63" t="n">
        <v>40589</v>
      </c>
      <c r="D1520" s="63" t="n">
        <v>40589</v>
      </c>
      <c r="E1520" s="49" t="n">
        <v>1</v>
      </c>
      <c r="F1520" s="54" t="n">
        <v>0</v>
      </c>
      <c r="G1520" s="54" t="n">
        <v>0</v>
      </c>
      <c r="H1520" s="54" t="n">
        <v>821.1</v>
      </c>
      <c r="I1520" s="54" t="n">
        <f aca="false">SUM(F1520:H1520)</f>
        <v>821.1</v>
      </c>
      <c r="J1520" s="49" t="n">
        <f aca="false">Calc!$C$5-D1520</f>
        <v>298</v>
      </c>
      <c r="K1520" s="49" t="n">
        <f aca="false">IF(J1520&lt;=Calc!$C$11,4,IF(J1520&lt;=Calc!$C$12,3,IF(J1520&lt;=Calc!$C$13,2,1)))</f>
        <v>2</v>
      </c>
      <c r="L1520" s="49" t="n">
        <f aca="false">1+(E1520&gt;=Calc!$C$16)+(E1520&gt;=Calc!$C$17)+(E1520&gt;=Calc!$C$18)</f>
        <v>1</v>
      </c>
      <c r="M1520" s="49" t="str">
        <f aca="false">IF(AND(K1520=4,L1520&gt;=3),"Champions",IF(AND(K1520=3,L1520&gt;=3),"Loyal",IF(K1520&gt;=3,"Recent / New",IF(L1520&gt;=3,"At Risk","Hibernating / Lost"))))</f>
        <v>Hibernating / Lost</v>
      </c>
      <c r="N1520" s="54" t="n">
        <f aca="false">IF(AND(Calc!$C$2&lt;=2009,Calc!$C$3&gt;=2009),F1520,0)+IF(AND(Calc!$C$2&lt;=2010,Calc!$C$3&gt;=2010),G1520,0)+IF(AND(Calc!$C$2&lt;=2011,Calc!$C$3&gt;=2011),H1520,0)</f>
        <v>821.1</v>
      </c>
      <c r="O1520" s="61" t="n">
        <f aca="false">IF(AND(N1520&gt;0,OR(Calc!$C$4="*",B1520=Calc!$C$4)),N1520+ROW()*0.000000001,0)</f>
        <v>821.10000152</v>
      </c>
    </row>
    <row r="1521" customFormat="false" ht="15" hidden="false" customHeight="false" outlineLevel="0" collapsed="false">
      <c r="A1521" s="49" t="n">
        <v>13894</v>
      </c>
      <c r="B1521" s="49" t="s">
        <v>189</v>
      </c>
      <c r="C1521" s="63" t="n">
        <v>40576</v>
      </c>
      <c r="D1521" s="63" t="n">
        <v>40863</v>
      </c>
      <c r="E1521" s="49" t="n">
        <v>3</v>
      </c>
      <c r="F1521" s="54" t="n">
        <v>0</v>
      </c>
      <c r="G1521" s="54" t="n">
        <v>0</v>
      </c>
      <c r="H1521" s="54" t="n">
        <v>535.97</v>
      </c>
      <c r="I1521" s="54" t="n">
        <f aca="false">SUM(F1521:H1521)</f>
        <v>535.97</v>
      </c>
      <c r="J1521" s="49" t="n">
        <f aca="false">Calc!$C$5-D1521</f>
        <v>24</v>
      </c>
      <c r="K1521" s="49" t="n">
        <f aca="false">IF(J1521&lt;=Calc!$C$11,4,IF(J1521&lt;=Calc!$C$12,3,IF(J1521&lt;=Calc!$C$13,2,1)))</f>
        <v>4</v>
      </c>
      <c r="L1521" s="49" t="n">
        <f aca="false">1+(E1521&gt;=Calc!$C$16)+(E1521&gt;=Calc!$C$17)+(E1521&gt;=Calc!$C$18)</f>
        <v>2</v>
      </c>
      <c r="M1521" s="49" t="str">
        <f aca="false">IF(AND(K1521=4,L1521&gt;=3),"Champions",IF(AND(K1521=3,L1521&gt;=3),"Loyal",IF(K1521&gt;=3,"Recent / New",IF(L1521&gt;=3,"At Risk","Hibernating / Lost"))))</f>
        <v>Recent / New</v>
      </c>
      <c r="N1521" s="54" t="n">
        <f aca="false">IF(AND(Calc!$C$2&lt;=2009,Calc!$C$3&gt;=2009),F1521,0)+IF(AND(Calc!$C$2&lt;=2010,Calc!$C$3&gt;=2010),G1521,0)+IF(AND(Calc!$C$2&lt;=2011,Calc!$C$3&gt;=2011),H1521,0)</f>
        <v>535.97</v>
      </c>
      <c r="O1521" s="61" t="n">
        <f aca="false">IF(AND(N1521&gt;0,OR(Calc!$C$4="*",B1521=Calc!$C$4)),N1521+ROW()*0.000000001,0)</f>
        <v>535.970001521</v>
      </c>
    </row>
    <row r="1522" customFormat="false" ht="15" hidden="false" customHeight="false" outlineLevel="0" collapsed="false">
      <c r="A1522" s="49" t="n">
        <v>13895</v>
      </c>
      <c r="B1522" s="49" t="s">
        <v>189</v>
      </c>
      <c r="C1522" s="63" t="n">
        <v>40150</v>
      </c>
      <c r="D1522" s="63" t="n">
        <v>40858</v>
      </c>
      <c r="E1522" s="49" t="n">
        <v>6</v>
      </c>
      <c r="F1522" s="54" t="n">
        <v>831</v>
      </c>
      <c r="G1522" s="54" t="n">
        <v>504.5</v>
      </c>
      <c r="H1522" s="54" t="n">
        <v>2588.12</v>
      </c>
      <c r="I1522" s="54" t="n">
        <f aca="false">SUM(F1522:H1522)</f>
        <v>3923.62</v>
      </c>
      <c r="J1522" s="49" t="n">
        <f aca="false">Calc!$C$5-D1522</f>
        <v>29</v>
      </c>
      <c r="K1522" s="49" t="n">
        <f aca="false">IF(J1522&lt;=Calc!$C$11,4,IF(J1522&lt;=Calc!$C$12,3,IF(J1522&lt;=Calc!$C$13,2,1)))</f>
        <v>3</v>
      </c>
      <c r="L1522" s="49" t="n">
        <f aca="false">1+(E1522&gt;=Calc!$C$16)+(E1522&gt;=Calc!$C$17)+(E1522&gt;=Calc!$C$18)</f>
        <v>3</v>
      </c>
      <c r="M1522" s="49" t="str">
        <f aca="false">IF(AND(K1522=4,L1522&gt;=3),"Champions",IF(AND(K1522=3,L1522&gt;=3),"Loyal",IF(K1522&gt;=3,"Recent / New",IF(L1522&gt;=3,"At Risk","Hibernating / Lost"))))</f>
        <v>Loyal</v>
      </c>
      <c r="N1522" s="54" t="n">
        <f aca="false">IF(AND(Calc!$C$2&lt;=2009,Calc!$C$3&gt;=2009),F1522,0)+IF(AND(Calc!$C$2&lt;=2010,Calc!$C$3&gt;=2010),G1522,0)+IF(AND(Calc!$C$2&lt;=2011,Calc!$C$3&gt;=2011),H1522,0)</f>
        <v>3923.62</v>
      </c>
      <c r="O1522" s="61" t="n">
        <f aca="false">IF(AND(N1522&gt;0,OR(Calc!$C$4="*",B1522=Calc!$C$4)),N1522+ROW()*0.000000001,0)</f>
        <v>3923.620001522</v>
      </c>
    </row>
    <row r="1523" customFormat="false" ht="15" hidden="false" customHeight="false" outlineLevel="0" collapsed="false">
      <c r="A1523" s="49" t="n">
        <v>13896</v>
      </c>
      <c r="B1523" s="49" t="s">
        <v>189</v>
      </c>
      <c r="C1523" s="63" t="n">
        <v>40261</v>
      </c>
      <c r="D1523" s="63" t="n">
        <v>40261</v>
      </c>
      <c r="E1523" s="49" t="n">
        <v>1</v>
      </c>
      <c r="F1523" s="54" t="n">
        <v>0</v>
      </c>
      <c r="G1523" s="54" t="n">
        <v>388.55</v>
      </c>
      <c r="H1523" s="54" t="n">
        <v>0</v>
      </c>
      <c r="I1523" s="54" t="n">
        <f aca="false">SUM(F1523:H1523)</f>
        <v>388.55</v>
      </c>
      <c r="J1523" s="49" t="n">
        <f aca="false">Calc!$C$5-D1523</f>
        <v>626</v>
      </c>
      <c r="K1523" s="49" t="n">
        <f aca="false">IF(J1523&lt;=Calc!$C$11,4,IF(J1523&lt;=Calc!$C$12,3,IF(J1523&lt;=Calc!$C$13,2,1)))</f>
        <v>1</v>
      </c>
      <c r="L1523" s="49" t="n">
        <f aca="false">1+(E1523&gt;=Calc!$C$16)+(E1523&gt;=Calc!$C$17)+(E1523&gt;=Calc!$C$18)</f>
        <v>1</v>
      </c>
      <c r="M1523" s="49" t="str">
        <f aca="false">IF(AND(K1523=4,L1523&gt;=3),"Champions",IF(AND(K1523=3,L1523&gt;=3),"Loyal",IF(K1523&gt;=3,"Recent / New",IF(L1523&gt;=3,"At Risk","Hibernating / Lost"))))</f>
        <v>Hibernating / Lost</v>
      </c>
      <c r="N1523" s="54" t="n">
        <f aca="false">IF(AND(Calc!$C$2&lt;=2009,Calc!$C$3&gt;=2009),F1523,0)+IF(AND(Calc!$C$2&lt;=2010,Calc!$C$3&gt;=2010),G1523,0)+IF(AND(Calc!$C$2&lt;=2011,Calc!$C$3&gt;=2011),H1523,0)</f>
        <v>388.55</v>
      </c>
      <c r="O1523" s="61" t="n">
        <f aca="false">IF(AND(N1523&gt;0,OR(Calc!$C$4="*",B1523=Calc!$C$4)),N1523+ROW()*0.000000001,0)</f>
        <v>388.550001523</v>
      </c>
    </row>
    <row r="1524" customFormat="false" ht="15" hidden="false" customHeight="false" outlineLevel="0" collapsed="false">
      <c r="A1524" s="49" t="n">
        <v>13897</v>
      </c>
      <c r="B1524" s="49" t="s">
        <v>189</v>
      </c>
      <c r="C1524" s="63" t="n">
        <v>40209</v>
      </c>
      <c r="D1524" s="63" t="n">
        <v>40836</v>
      </c>
      <c r="E1524" s="49" t="n">
        <v>3</v>
      </c>
      <c r="F1524" s="54" t="n">
        <v>0</v>
      </c>
      <c r="G1524" s="54" t="n">
        <v>849.56</v>
      </c>
      <c r="H1524" s="54" t="n">
        <v>311.16</v>
      </c>
      <c r="I1524" s="54" t="n">
        <f aca="false">SUM(F1524:H1524)</f>
        <v>1160.72</v>
      </c>
      <c r="J1524" s="49" t="n">
        <f aca="false">Calc!$C$5-D1524</f>
        <v>51</v>
      </c>
      <c r="K1524" s="49" t="n">
        <f aca="false">IF(J1524&lt;=Calc!$C$11,4,IF(J1524&lt;=Calc!$C$12,3,IF(J1524&lt;=Calc!$C$13,2,1)))</f>
        <v>3</v>
      </c>
      <c r="L1524" s="49" t="n">
        <f aca="false">1+(E1524&gt;=Calc!$C$16)+(E1524&gt;=Calc!$C$17)+(E1524&gt;=Calc!$C$18)</f>
        <v>2</v>
      </c>
      <c r="M1524" s="49" t="str">
        <f aca="false">IF(AND(K1524=4,L1524&gt;=3),"Champions",IF(AND(K1524=3,L1524&gt;=3),"Loyal",IF(K1524&gt;=3,"Recent / New",IF(L1524&gt;=3,"At Risk","Hibernating / Lost"))))</f>
        <v>Recent / New</v>
      </c>
      <c r="N1524" s="54" t="n">
        <f aca="false">IF(AND(Calc!$C$2&lt;=2009,Calc!$C$3&gt;=2009),F1524,0)+IF(AND(Calc!$C$2&lt;=2010,Calc!$C$3&gt;=2010),G1524,0)+IF(AND(Calc!$C$2&lt;=2011,Calc!$C$3&gt;=2011),H1524,0)</f>
        <v>1160.72</v>
      </c>
      <c r="O1524" s="61" t="n">
        <f aca="false">IF(AND(N1524&gt;0,OR(Calc!$C$4="*",B1524=Calc!$C$4)),N1524+ROW()*0.000000001,0)</f>
        <v>1160.720001524</v>
      </c>
    </row>
    <row r="1525" customFormat="false" ht="15" hidden="false" customHeight="false" outlineLevel="0" collapsed="false">
      <c r="A1525" s="49" t="n">
        <v>13898</v>
      </c>
      <c r="B1525" s="49" t="s">
        <v>189</v>
      </c>
      <c r="C1525" s="63" t="n">
        <v>40475</v>
      </c>
      <c r="D1525" s="63" t="n">
        <v>40561</v>
      </c>
      <c r="E1525" s="49" t="n">
        <v>2</v>
      </c>
      <c r="F1525" s="54" t="n">
        <v>0</v>
      </c>
      <c r="G1525" s="54" t="n">
        <v>530.47</v>
      </c>
      <c r="H1525" s="54" t="n">
        <v>155.93</v>
      </c>
      <c r="I1525" s="54" t="n">
        <f aca="false">SUM(F1525:H1525)</f>
        <v>686.4</v>
      </c>
      <c r="J1525" s="49" t="n">
        <f aca="false">Calc!$C$5-D1525</f>
        <v>326</v>
      </c>
      <c r="K1525" s="49" t="n">
        <f aca="false">IF(J1525&lt;=Calc!$C$11,4,IF(J1525&lt;=Calc!$C$12,3,IF(J1525&lt;=Calc!$C$13,2,1)))</f>
        <v>2</v>
      </c>
      <c r="L1525" s="49" t="n">
        <f aca="false">1+(E1525&gt;=Calc!$C$16)+(E1525&gt;=Calc!$C$17)+(E1525&gt;=Calc!$C$18)</f>
        <v>2</v>
      </c>
      <c r="M1525" s="49" t="str">
        <f aca="false">IF(AND(K1525=4,L1525&gt;=3),"Champions",IF(AND(K1525=3,L1525&gt;=3),"Loyal",IF(K1525&gt;=3,"Recent / New",IF(L1525&gt;=3,"At Risk","Hibernating / Lost"))))</f>
        <v>Hibernating / Lost</v>
      </c>
      <c r="N1525" s="54" t="n">
        <f aca="false">IF(AND(Calc!$C$2&lt;=2009,Calc!$C$3&gt;=2009),F1525,0)+IF(AND(Calc!$C$2&lt;=2010,Calc!$C$3&gt;=2010),G1525,0)+IF(AND(Calc!$C$2&lt;=2011,Calc!$C$3&gt;=2011),H1525,0)</f>
        <v>686.4</v>
      </c>
      <c r="O1525" s="61" t="n">
        <f aca="false">IF(AND(N1525&gt;0,OR(Calc!$C$4="*",B1525=Calc!$C$4)),N1525+ROW()*0.000000001,0)</f>
        <v>686.400001525</v>
      </c>
    </row>
    <row r="1526" customFormat="false" ht="15" hidden="false" customHeight="false" outlineLevel="0" collapsed="false">
      <c r="A1526" s="49" t="n">
        <v>13899</v>
      </c>
      <c r="B1526" s="49" t="s">
        <v>189</v>
      </c>
      <c r="C1526" s="63" t="n">
        <v>40612</v>
      </c>
      <c r="D1526" s="63" t="n">
        <v>40870</v>
      </c>
      <c r="E1526" s="49" t="n">
        <v>2</v>
      </c>
      <c r="F1526" s="54" t="n">
        <v>0</v>
      </c>
      <c r="G1526" s="54" t="n">
        <v>0</v>
      </c>
      <c r="H1526" s="54" t="n">
        <v>388.52</v>
      </c>
      <c r="I1526" s="54" t="n">
        <f aca="false">SUM(F1526:H1526)</f>
        <v>388.52</v>
      </c>
      <c r="J1526" s="49" t="n">
        <f aca="false">Calc!$C$5-D1526</f>
        <v>17</v>
      </c>
      <c r="K1526" s="49" t="n">
        <f aca="false">IF(J1526&lt;=Calc!$C$11,4,IF(J1526&lt;=Calc!$C$12,3,IF(J1526&lt;=Calc!$C$13,2,1)))</f>
        <v>4</v>
      </c>
      <c r="L1526" s="49" t="n">
        <f aca="false">1+(E1526&gt;=Calc!$C$16)+(E1526&gt;=Calc!$C$17)+(E1526&gt;=Calc!$C$18)</f>
        <v>2</v>
      </c>
      <c r="M1526" s="49" t="str">
        <f aca="false">IF(AND(K1526=4,L1526&gt;=3),"Champions",IF(AND(K1526=3,L1526&gt;=3),"Loyal",IF(K1526&gt;=3,"Recent / New",IF(L1526&gt;=3,"At Risk","Hibernating / Lost"))))</f>
        <v>Recent / New</v>
      </c>
      <c r="N1526" s="54" t="n">
        <f aca="false">IF(AND(Calc!$C$2&lt;=2009,Calc!$C$3&gt;=2009),F1526,0)+IF(AND(Calc!$C$2&lt;=2010,Calc!$C$3&gt;=2010),G1526,0)+IF(AND(Calc!$C$2&lt;=2011,Calc!$C$3&gt;=2011),H1526,0)</f>
        <v>388.52</v>
      </c>
      <c r="O1526" s="61" t="n">
        <f aca="false">IF(AND(N1526&gt;0,OR(Calc!$C$4="*",B1526=Calc!$C$4)),N1526+ROW()*0.000000001,0)</f>
        <v>388.520001526</v>
      </c>
    </row>
    <row r="1527" customFormat="false" ht="15" hidden="false" customHeight="false" outlineLevel="0" collapsed="false">
      <c r="A1527" s="49" t="n">
        <v>13900</v>
      </c>
      <c r="B1527" s="49" t="s">
        <v>189</v>
      </c>
      <c r="C1527" s="63" t="n">
        <v>40262</v>
      </c>
      <c r="D1527" s="63" t="n">
        <v>40703</v>
      </c>
      <c r="E1527" s="49" t="n">
        <v>6</v>
      </c>
      <c r="F1527" s="54" t="n">
        <v>0</v>
      </c>
      <c r="G1527" s="54" t="n">
        <v>867.14</v>
      </c>
      <c r="H1527" s="54" t="n">
        <v>740.95</v>
      </c>
      <c r="I1527" s="54" t="n">
        <f aca="false">SUM(F1527:H1527)</f>
        <v>1608.09</v>
      </c>
      <c r="J1527" s="49" t="n">
        <f aca="false">Calc!$C$5-D1527</f>
        <v>184</v>
      </c>
      <c r="K1527" s="49" t="n">
        <f aca="false">IF(J1527&lt;=Calc!$C$11,4,IF(J1527&lt;=Calc!$C$12,3,IF(J1527&lt;=Calc!$C$13,2,1)))</f>
        <v>2</v>
      </c>
      <c r="L1527" s="49" t="n">
        <f aca="false">1+(E1527&gt;=Calc!$C$16)+(E1527&gt;=Calc!$C$17)+(E1527&gt;=Calc!$C$18)</f>
        <v>3</v>
      </c>
      <c r="M1527" s="49" t="str">
        <f aca="false">IF(AND(K1527=4,L1527&gt;=3),"Champions",IF(AND(K1527=3,L1527&gt;=3),"Loyal",IF(K1527&gt;=3,"Recent / New",IF(L1527&gt;=3,"At Risk","Hibernating / Lost"))))</f>
        <v>At Risk</v>
      </c>
      <c r="N1527" s="54" t="n">
        <f aca="false">IF(AND(Calc!$C$2&lt;=2009,Calc!$C$3&gt;=2009),F1527,0)+IF(AND(Calc!$C$2&lt;=2010,Calc!$C$3&gt;=2010),G1527,0)+IF(AND(Calc!$C$2&lt;=2011,Calc!$C$3&gt;=2011),H1527,0)</f>
        <v>1608.09</v>
      </c>
      <c r="O1527" s="61" t="n">
        <f aca="false">IF(AND(N1527&gt;0,OR(Calc!$C$4="*",B1527=Calc!$C$4)),N1527+ROW()*0.000000001,0)</f>
        <v>1608.090001527</v>
      </c>
    </row>
    <row r="1528" customFormat="false" ht="15" hidden="false" customHeight="false" outlineLevel="0" collapsed="false">
      <c r="A1528" s="49" t="n">
        <v>13901</v>
      </c>
      <c r="B1528" s="49" t="s">
        <v>189</v>
      </c>
      <c r="C1528" s="63" t="n">
        <v>40183</v>
      </c>
      <c r="D1528" s="63" t="n">
        <v>40814</v>
      </c>
      <c r="E1528" s="49" t="n">
        <v>15</v>
      </c>
      <c r="F1528" s="54" t="n">
        <v>0</v>
      </c>
      <c r="G1528" s="54" t="n">
        <v>2732.14</v>
      </c>
      <c r="H1528" s="54" t="n">
        <v>2867.2</v>
      </c>
      <c r="I1528" s="54" t="n">
        <f aca="false">SUM(F1528:H1528)</f>
        <v>5599.34</v>
      </c>
      <c r="J1528" s="49" t="n">
        <f aca="false">Calc!$C$5-D1528</f>
        <v>73</v>
      </c>
      <c r="K1528" s="49" t="n">
        <f aca="false">IF(J1528&lt;=Calc!$C$11,4,IF(J1528&lt;=Calc!$C$12,3,IF(J1528&lt;=Calc!$C$13,2,1)))</f>
        <v>3</v>
      </c>
      <c r="L1528" s="49" t="n">
        <f aca="false">1+(E1528&gt;=Calc!$C$16)+(E1528&gt;=Calc!$C$17)+(E1528&gt;=Calc!$C$18)</f>
        <v>4</v>
      </c>
      <c r="M1528" s="49" t="str">
        <f aca="false">IF(AND(K1528=4,L1528&gt;=3),"Champions",IF(AND(K1528=3,L1528&gt;=3),"Loyal",IF(K1528&gt;=3,"Recent / New",IF(L1528&gt;=3,"At Risk","Hibernating / Lost"))))</f>
        <v>Loyal</v>
      </c>
      <c r="N1528" s="54" t="n">
        <f aca="false">IF(AND(Calc!$C$2&lt;=2009,Calc!$C$3&gt;=2009),F1528,0)+IF(AND(Calc!$C$2&lt;=2010,Calc!$C$3&gt;=2010),G1528,0)+IF(AND(Calc!$C$2&lt;=2011,Calc!$C$3&gt;=2011),H1528,0)</f>
        <v>5599.34</v>
      </c>
      <c r="O1528" s="61" t="n">
        <f aca="false">IF(AND(N1528&gt;0,OR(Calc!$C$4="*",B1528=Calc!$C$4)),N1528+ROW()*0.000000001,0)</f>
        <v>5599.340001528</v>
      </c>
    </row>
    <row r="1529" customFormat="false" ht="15" hidden="false" customHeight="false" outlineLevel="0" collapsed="false">
      <c r="A1529" s="49" t="n">
        <v>13902</v>
      </c>
      <c r="B1529" s="49" t="s">
        <v>202</v>
      </c>
      <c r="C1529" s="63" t="n">
        <v>40162</v>
      </c>
      <c r="D1529" s="63" t="n">
        <v>40254</v>
      </c>
      <c r="E1529" s="49" t="n">
        <v>5</v>
      </c>
      <c r="F1529" s="54" t="n">
        <v>340.46</v>
      </c>
      <c r="G1529" s="54" t="n">
        <v>30034.8</v>
      </c>
      <c r="H1529" s="54" t="n">
        <v>0</v>
      </c>
      <c r="I1529" s="54" t="n">
        <f aca="false">SUM(F1529:H1529)</f>
        <v>30375.26</v>
      </c>
      <c r="J1529" s="49" t="n">
        <f aca="false">Calc!$C$5-D1529</f>
        <v>633</v>
      </c>
      <c r="K1529" s="49" t="n">
        <f aca="false">IF(J1529&lt;=Calc!$C$11,4,IF(J1529&lt;=Calc!$C$12,3,IF(J1529&lt;=Calc!$C$13,2,1)))</f>
        <v>1</v>
      </c>
      <c r="L1529" s="49" t="n">
        <f aca="false">1+(E1529&gt;=Calc!$C$16)+(E1529&gt;=Calc!$C$17)+(E1529&gt;=Calc!$C$18)</f>
        <v>3</v>
      </c>
      <c r="M1529" s="49" t="str">
        <f aca="false">IF(AND(K1529=4,L1529&gt;=3),"Champions",IF(AND(K1529=3,L1529&gt;=3),"Loyal",IF(K1529&gt;=3,"Recent / New",IF(L1529&gt;=3,"At Risk","Hibernating / Lost"))))</f>
        <v>At Risk</v>
      </c>
      <c r="N1529" s="54" t="n">
        <f aca="false">IF(AND(Calc!$C$2&lt;=2009,Calc!$C$3&gt;=2009),F1529,0)+IF(AND(Calc!$C$2&lt;=2010,Calc!$C$3&gt;=2010),G1529,0)+IF(AND(Calc!$C$2&lt;=2011,Calc!$C$3&gt;=2011),H1529,0)</f>
        <v>30375.26</v>
      </c>
      <c r="O1529" s="61" t="n">
        <f aca="false">IF(AND(N1529&gt;0,OR(Calc!$C$4="*",B1529=Calc!$C$4)),N1529+ROW()*0.000000001,0)</f>
        <v>30375.260001529</v>
      </c>
    </row>
    <row r="1530" customFormat="false" ht="15" hidden="false" customHeight="false" outlineLevel="0" collapsed="false">
      <c r="A1530" s="49" t="n">
        <v>13903</v>
      </c>
      <c r="B1530" s="49" t="s">
        <v>189</v>
      </c>
      <c r="C1530" s="63" t="n">
        <v>40486</v>
      </c>
      <c r="D1530" s="63" t="n">
        <v>40486</v>
      </c>
      <c r="E1530" s="49" t="n">
        <v>1</v>
      </c>
      <c r="F1530" s="54" t="n">
        <v>0</v>
      </c>
      <c r="G1530" s="54" t="n">
        <v>165.45</v>
      </c>
      <c r="H1530" s="54" t="n">
        <v>0</v>
      </c>
      <c r="I1530" s="54" t="n">
        <f aca="false">SUM(F1530:H1530)</f>
        <v>165.45</v>
      </c>
      <c r="J1530" s="49" t="n">
        <f aca="false">Calc!$C$5-D1530</f>
        <v>401</v>
      </c>
      <c r="K1530" s="49" t="n">
        <f aca="false">IF(J1530&lt;=Calc!$C$11,4,IF(J1530&lt;=Calc!$C$12,3,IF(J1530&lt;=Calc!$C$13,2,1)))</f>
        <v>1</v>
      </c>
      <c r="L1530" s="49" t="n">
        <f aca="false">1+(E1530&gt;=Calc!$C$16)+(E1530&gt;=Calc!$C$17)+(E1530&gt;=Calc!$C$18)</f>
        <v>1</v>
      </c>
      <c r="M1530" s="49" t="str">
        <f aca="false">IF(AND(K1530=4,L1530&gt;=3),"Champions",IF(AND(K1530=3,L1530&gt;=3),"Loyal",IF(K1530&gt;=3,"Recent / New",IF(L1530&gt;=3,"At Risk","Hibernating / Lost"))))</f>
        <v>Hibernating / Lost</v>
      </c>
      <c r="N1530" s="54" t="n">
        <f aca="false">IF(AND(Calc!$C$2&lt;=2009,Calc!$C$3&gt;=2009),F1530,0)+IF(AND(Calc!$C$2&lt;=2010,Calc!$C$3&gt;=2010),G1530,0)+IF(AND(Calc!$C$2&lt;=2011,Calc!$C$3&gt;=2011),H1530,0)</f>
        <v>165.45</v>
      </c>
      <c r="O1530" s="61" t="n">
        <f aca="false">IF(AND(N1530&gt;0,OR(Calc!$C$4="*",B1530=Calc!$C$4)),N1530+ROW()*0.000000001,0)</f>
        <v>165.45000153</v>
      </c>
    </row>
    <row r="1531" customFormat="false" ht="15" hidden="false" customHeight="false" outlineLevel="0" collapsed="false">
      <c r="A1531" s="49" t="n">
        <v>13904</v>
      </c>
      <c r="B1531" s="49" t="s">
        <v>189</v>
      </c>
      <c r="C1531" s="63" t="n">
        <v>40592</v>
      </c>
      <c r="D1531" s="63" t="n">
        <v>40849</v>
      </c>
      <c r="E1531" s="49" t="n">
        <v>2</v>
      </c>
      <c r="F1531" s="54" t="n">
        <v>0</v>
      </c>
      <c r="G1531" s="54" t="n">
        <v>0</v>
      </c>
      <c r="H1531" s="54" t="n">
        <v>332.64</v>
      </c>
      <c r="I1531" s="54" t="n">
        <f aca="false">SUM(F1531:H1531)</f>
        <v>332.64</v>
      </c>
      <c r="J1531" s="49" t="n">
        <f aca="false">Calc!$C$5-D1531</f>
        <v>38</v>
      </c>
      <c r="K1531" s="49" t="n">
        <f aca="false">IF(J1531&lt;=Calc!$C$11,4,IF(J1531&lt;=Calc!$C$12,3,IF(J1531&lt;=Calc!$C$13,2,1)))</f>
        <v>3</v>
      </c>
      <c r="L1531" s="49" t="n">
        <f aca="false">1+(E1531&gt;=Calc!$C$16)+(E1531&gt;=Calc!$C$17)+(E1531&gt;=Calc!$C$18)</f>
        <v>2</v>
      </c>
      <c r="M1531" s="49" t="str">
        <f aca="false">IF(AND(K1531=4,L1531&gt;=3),"Champions",IF(AND(K1531=3,L1531&gt;=3),"Loyal",IF(K1531&gt;=3,"Recent / New",IF(L1531&gt;=3,"At Risk","Hibernating / Lost"))))</f>
        <v>Recent / New</v>
      </c>
      <c r="N1531" s="54" t="n">
        <f aca="false">IF(AND(Calc!$C$2&lt;=2009,Calc!$C$3&gt;=2009),F1531,0)+IF(AND(Calc!$C$2&lt;=2010,Calc!$C$3&gt;=2010),G1531,0)+IF(AND(Calc!$C$2&lt;=2011,Calc!$C$3&gt;=2011),H1531,0)</f>
        <v>332.64</v>
      </c>
      <c r="O1531" s="61" t="n">
        <f aca="false">IF(AND(N1531&gt;0,OR(Calc!$C$4="*",B1531=Calc!$C$4)),N1531+ROW()*0.000000001,0)</f>
        <v>332.640001531</v>
      </c>
    </row>
    <row r="1532" customFormat="false" ht="15" hidden="false" customHeight="false" outlineLevel="0" collapsed="false">
      <c r="A1532" s="49" t="n">
        <v>13905</v>
      </c>
      <c r="B1532" s="49" t="s">
        <v>189</v>
      </c>
      <c r="C1532" s="63" t="n">
        <v>40154</v>
      </c>
      <c r="D1532" s="63" t="n">
        <v>40154</v>
      </c>
      <c r="E1532" s="49" t="n">
        <v>1</v>
      </c>
      <c r="F1532" s="54" t="n">
        <v>312.65</v>
      </c>
      <c r="G1532" s="54" t="n">
        <v>-68.2</v>
      </c>
      <c r="H1532" s="54" t="n">
        <v>0</v>
      </c>
      <c r="I1532" s="54" t="n">
        <f aca="false">SUM(F1532:H1532)</f>
        <v>244.45</v>
      </c>
      <c r="J1532" s="49" t="n">
        <f aca="false">Calc!$C$5-D1532</f>
        <v>733</v>
      </c>
      <c r="K1532" s="49" t="n">
        <f aca="false">IF(J1532&lt;=Calc!$C$11,4,IF(J1532&lt;=Calc!$C$12,3,IF(J1532&lt;=Calc!$C$13,2,1)))</f>
        <v>1</v>
      </c>
      <c r="L1532" s="49" t="n">
        <f aca="false">1+(E1532&gt;=Calc!$C$16)+(E1532&gt;=Calc!$C$17)+(E1532&gt;=Calc!$C$18)</f>
        <v>1</v>
      </c>
      <c r="M1532" s="49" t="str">
        <f aca="false">IF(AND(K1532=4,L1532&gt;=3),"Champions",IF(AND(K1532=3,L1532&gt;=3),"Loyal",IF(K1532&gt;=3,"Recent / New",IF(L1532&gt;=3,"At Risk","Hibernating / Lost"))))</f>
        <v>Hibernating / Lost</v>
      </c>
      <c r="N1532" s="54" t="n">
        <f aca="false">IF(AND(Calc!$C$2&lt;=2009,Calc!$C$3&gt;=2009),F1532,0)+IF(AND(Calc!$C$2&lt;=2010,Calc!$C$3&gt;=2010),G1532,0)+IF(AND(Calc!$C$2&lt;=2011,Calc!$C$3&gt;=2011),H1532,0)</f>
        <v>244.45</v>
      </c>
      <c r="O1532" s="61" t="n">
        <f aca="false">IF(AND(N1532&gt;0,OR(Calc!$C$4="*",B1532=Calc!$C$4)),N1532+ROW()*0.000000001,0)</f>
        <v>244.450001532</v>
      </c>
    </row>
    <row r="1533" customFormat="false" ht="15" hidden="false" customHeight="false" outlineLevel="0" collapsed="false">
      <c r="A1533" s="49" t="n">
        <v>13906</v>
      </c>
      <c r="B1533" s="49" t="s">
        <v>189</v>
      </c>
      <c r="C1533" s="63" t="n">
        <v>40477</v>
      </c>
      <c r="D1533" s="63" t="n">
        <v>40477</v>
      </c>
      <c r="E1533" s="49" t="n">
        <v>1</v>
      </c>
      <c r="F1533" s="54" t="n">
        <v>0</v>
      </c>
      <c r="G1533" s="54" t="n">
        <v>42</v>
      </c>
      <c r="H1533" s="54" t="n">
        <v>0</v>
      </c>
      <c r="I1533" s="54" t="n">
        <f aca="false">SUM(F1533:H1533)</f>
        <v>42</v>
      </c>
      <c r="J1533" s="49" t="n">
        <f aca="false">Calc!$C$5-D1533</f>
        <v>410</v>
      </c>
      <c r="K1533" s="49" t="n">
        <f aca="false">IF(J1533&lt;=Calc!$C$11,4,IF(J1533&lt;=Calc!$C$12,3,IF(J1533&lt;=Calc!$C$13,2,1)))</f>
        <v>1</v>
      </c>
      <c r="L1533" s="49" t="n">
        <f aca="false">1+(E1533&gt;=Calc!$C$16)+(E1533&gt;=Calc!$C$17)+(E1533&gt;=Calc!$C$18)</f>
        <v>1</v>
      </c>
      <c r="M1533" s="49" t="str">
        <f aca="false">IF(AND(K1533=4,L1533&gt;=3),"Champions",IF(AND(K1533=3,L1533&gt;=3),"Loyal",IF(K1533&gt;=3,"Recent / New",IF(L1533&gt;=3,"At Risk","Hibernating / Lost"))))</f>
        <v>Hibernating / Lost</v>
      </c>
      <c r="N1533" s="54" t="n">
        <f aca="false">IF(AND(Calc!$C$2&lt;=2009,Calc!$C$3&gt;=2009),F1533,0)+IF(AND(Calc!$C$2&lt;=2010,Calc!$C$3&gt;=2010),G1533,0)+IF(AND(Calc!$C$2&lt;=2011,Calc!$C$3&gt;=2011),H1533,0)</f>
        <v>42</v>
      </c>
      <c r="O1533" s="61" t="n">
        <f aca="false">IF(AND(N1533&gt;0,OR(Calc!$C$4="*",B1533=Calc!$C$4)),N1533+ROW()*0.000000001,0)</f>
        <v>42.000001533</v>
      </c>
    </row>
    <row r="1534" customFormat="false" ht="15" hidden="false" customHeight="false" outlineLevel="0" collapsed="false">
      <c r="A1534" s="49" t="n">
        <v>13907</v>
      </c>
      <c r="B1534" s="49" t="s">
        <v>189</v>
      </c>
      <c r="C1534" s="63" t="n">
        <v>40195</v>
      </c>
      <c r="D1534" s="63" t="n">
        <v>40195</v>
      </c>
      <c r="E1534" s="49" t="n">
        <v>1</v>
      </c>
      <c r="F1534" s="54" t="n">
        <v>0</v>
      </c>
      <c r="G1534" s="54" t="n">
        <v>136.8</v>
      </c>
      <c r="H1534" s="54" t="n">
        <v>0</v>
      </c>
      <c r="I1534" s="54" t="n">
        <f aca="false">SUM(F1534:H1534)</f>
        <v>136.8</v>
      </c>
      <c r="J1534" s="49" t="n">
        <f aca="false">Calc!$C$5-D1534</f>
        <v>692</v>
      </c>
      <c r="K1534" s="49" t="n">
        <f aca="false">IF(J1534&lt;=Calc!$C$11,4,IF(J1534&lt;=Calc!$C$12,3,IF(J1534&lt;=Calc!$C$13,2,1)))</f>
        <v>1</v>
      </c>
      <c r="L1534" s="49" t="n">
        <f aca="false">1+(E1534&gt;=Calc!$C$16)+(E1534&gt;=Calc!$C$17)+(E1534&gt;=Calc!$C$18)</f>
        <v>1</v>
      </c>
      <c r="M1534" s="49" t="str">
        <f aca="false">IF(AND(K1534=4,L1534&gt;=3),"Champions",IF(AND(K1534=3,L1534&gt;=3),"Loyal",IF(K1534&gt;=3,"Recent / New",IF(L1534&gt;=3,"At Risk","Hibernating / Lost"))))</f>
        <v>Hibernating / Lost</v>
      </c>
      <c r="N1534" s="54" t="n">
        <f aca="false">IF(AND(Calc!$C$2&lt;=2009,Calc!$C$3&gt;=2009),F1534,0)+IF(AND(Calc!$C$2&lt;=2010,Calc!$C$3&gt;=2010),G1534,0)+IF(AND(Calc!$C$2&lt;=2011,Calc!$C$3&gt;=2011),H1534,0)</f>
        <v>136.8</v>
      </c>
      <c r="O1534" s="61" t="n">
        <f aca="false">IF(AND(N1534&gt;0,OR(Calc!$C$4="*",B1534=Calc!$C$4)),N1534+ROW()*0.000000001,0)</f>
        <v>136.800001534</v>
      </c>
    </row>
    <row r="1535" customFormat="false" ht="15" hidden="false" customHeight="false" outlineLevel="0" collapsed="false">
      <c r="A1535" s="49" t="n">
        <v>13908</v>
      </c>
      <c r="B1535" s="49" t="s">
        <v>189</v>
      </c>
      <c r="C1535" s="63" t="n">
        <v>40610</v>
      </c>
      <c r="D1535" s="63" t="n">
        <v>40807</v>
      </c>
      <c r="E1535" s="49" t="n">
        <v>4</v>
      </c>
      <c r="F1535" s="54" t="n">
        <v>0</v>
      </c>
      <c r="G1535" s="54" t="n">
        <v>0</v>
      </c>
      <c r="H1535" s="54" t="n">
        <v>2297.05</v>
      </c>
      <c r="I1535" s="54" t="n">
        <f aca="false">SUM(F1535:H1535)</f>
        <v>2297.05</v>
      </c>
      <c r="J1535" s="49" t="n">
        <f aca="false">Calc!$C$5-D1535</f>
        <v>80</v>
      </c>
      <c r="K1535" s="49" t="n">
        <f aca="false">IF(J1535&lt;=Calc!$C$11,4,IF(J1535&lt;=Calc!$C$12,3,IF(J1535&lt;=Calc!$C$13,2,1)))</f>
        <v>3</v>
      </c>
      <c r="L1535" s="49" t="n">
        <f aca="false">1+(E1535&gt;=Calc!$C$16)+(E1535&gt;=Calc!$C$17)+(E1535&gt;=Calc!$C$18)</f>
        <v>3</v>
      </c>
      <c r="M1535" s="49" t="str">
        <f aca="false">IF(AND(K1535=4,L1535&gt;=3),"Champions",IF(AND(K1535=3,L1535&gt;=3),"Loyal",IF(K1535&gt;=3,"Recent / New",IF(L1535&gt;=3,"At Risk","Hibernating / Lost"))))</f>
        <v>Loyal</v>
      </c>
      <c r="N1535" s="54" t="n">
        <f aca="false">IF(AND(Calc!$C$2&lt;=2009,Calc!$C$3&gt;=2009),F1535,0)+IF(AND(Calc!$C$2&lt;=2010,Calc!$C$3&gt;=2010),G1535,0)+IF(AND(Calc!$C$2&lt;=2011,Calc!$C$3&gt;=2011),H1535,0)</f>
        <v>2297.05</v>
      </c>
      <c r="O1535" s="61" t="n">
        <f aca="false">IF(AND(N1535&gt;0,OR(Calc!$C$4="*",B1535=Calc!$C$4)),N1535+ROW()*0.000000001,0)</f>
        <v>2297.050001535</v>
      </c>
    </row>
    <row r="1536" customFormat="false" ht="15" hidden="false" customHeight="false" outlineLevel="0" collapsed="false">
      <c r="A1536" s="49" t="n">
        <v>13909</v>
      </c>
      <c r="B1536" s="49" t="s">
        <v>189</v>
      </c>
      <c r="C1536" s="63" t="n">
        <v>40365</v>
      </c>
      <c r="D1536" s="63" t="n">
        <v>40463</v>
      </c>
      <c r="E1536" s="49" t="n">
        <v>2</v>
      </c>
      <c r="F1536" s="54" t="n">
        <v>0</v>
      </c>
      <c r="G1536" s="54" t="n">
        <v>282.85</v>
      </c>
      <c r="H1536" s="54" t="n">
        <v>0</v>
      </c>
      <c r="I1536" s="54" t="n">
        <f aca="false">SUM(F1536:H1536)</f>
        <v>282.85</v>
      </c>
      <c r="J1536" s="49" t="n">
        <f aca="false">Calc!$C$5-D1536</f>
        <v>424</v>
      </c>
      <c r="K1536" s="49" t="n">
        <f aca="false">IF(J1536&lt;=Calc!$C$11,4,IF(J1536&lt;=Calc!$C$12,3,IF(J1536&lt;=Calc!$C$13,2,1)))</f>
        <v>1</v>
      </c>
      <c r="L1536" s="49" t="n">
        <f aca="false">1+(E1536&gt;=Calc!$C$16)+(E1536&gt;=Calc!$C$17)+(E1536&gt;=Calc!$C$18)</f>
        <v>2</v>
      </c>
      <c r="M1536" s="49" t="str">
        <f aca="false">IF(AND(K1536=4,L1536&gt;=3),"Champions",IF(AND(K1536=3,L1536&gt;=3),"Loyal",IF(K1536&gt;=3,"Recent / New",IF(L1536&gt;=3,"At Risk","Hibernating / Lost"))))</f>
        <v>Hibernating / Lost</v>
      </c>
      <c r="N1536" s="54" t="n">
        <f aca="false">IF(AND(Calc!$C$2&lt;=2009,Calc!$C$3&gt;=2009),F1536,0)+IF(AND(Calc!$C$2&lt;=2010,Calc!$C$3&gt;=2010),G1536,0)+IF(AND(Calc!$C$2&lt;=2011,Calc!$C$3&gt;=2011),H1536,0)</f>
        <v>282.85</v>
      </c>
      <c r="O1536" s="61" t="n">
        <f aca="false">IF(AND(N1536&gt;0,OR(Calc!$C$4="*",B1536=Calc!$C$4)),N1536+ROW()*0.000000001,0)</f>
        <v>282.850001536</v>
      </c>
    </row>
    <row r="1537" customFormat="false" ht="15" hidden="false" customHeight="false" outlineLevel="0" collapsed="false">
      <c r="A1537" s="49" t="n">
        <v>13911</v>
      </c>
      <c r="B1537" s="49" t="s">
        <v>189</v>
      </c>
      <c r="C1537" s="63" t="n">
        <v>40238</v>
      </c>
      <c r="D1537" s="63" t="n">
        <v>40829</v>
      </c>
      <c r="E1537" s="49" t="n">
        <v>20</v>
      </c>
      <c r="F1537" s="54" t="n">
        <v>0</v>
      </c>
      <c r="G1537" s="54" t="n">
        <v>1619.13</v>
      </c>
      <c r="H1537" s="54" t="n">
        <v>2580.91</v>
      </c>
      <c r="I1537" s="54" t="n">
        <f aca="false">SUM(F1537:H1537)</f>
        <v>4200.04</v>
      </c>
      <c r="J1537" s="49" t="n">
        <f aca="false">Calc!$C$5-D1537</f>
        <v>58</v>
      </c>
      <c r="K1537" s="49" t="n">
        <f aca="false">IF(J1537&lt;=Calc!$C$11,4,IF(J1537&lt;=Calc!$C$12,3,IF(J1537&lt;=Calc!$C$13,2,1)))</f>
        <v>3</v>
      </c>
      <c r="L1537" s="49" t="n">
        <f aca="false">1+(E1537&gt;=Calc!$C$16)+(E1537&gt;=Calc!$C$17)+(E1537&gt;=Calc!$C$18)</f>
        <v>4</v>
      </c>
      <c r="M1537" s="49" t="str">
        <f aca="false">IF(AND(K1537=4,L1537&gt;=3),"Champions",IF(AND(K1537=3,L1537&gt;=3),"Loyal",IF(K1537&gt;=3,"Recent / New",IF(L1537&gt;=3,"At Risk","Hibernating / Lost"))))</f>
        <v>Loyal</v>
      </c>
      <c r="N1537" s="54" t="n">
        <f aca="false">IF(AND(Calc!$C$2&lt;=2009,Calc!$C$3&gt;=2009),F1537,0)+IF(AND(Calc!$C$2&lt;=2010,Calc!$C$3&gt;=2010),G1537,0)+IF(AND(Calc!$C$2&lt;=2011,Calc!$C$3&gt;=2011),H1537,0)</f>
        <v>4200.04</v>
      </c>
      <c r="O1537" s="61" t="n">
        <f aca="false">IF(AND(N1537&gt;0,OR(Calc!$C$4="*",B1537=Calc!$C$4)),N1537+ROW()*0.000000001,0)</f>
        <v>4200.040001537</v>
      </c>
    </row>
    <row r="1538" customFormat="false" ht="15" hidden="false" customHeight="false" outlineLevel="0" collapsed="false">
      <c r="A1538" s="49" t="n">
        <v>13912</v>
      </c>
      <c r="B1538" s="49" t="s">
        <v>189</v>
      </c>
      <c r="C1538" s="63" t="n">
        <v>40463</v>
      </c>
      <c r="D1538" s="63" t="n">
        <v>40463</v>
      </c>
      <c r="E1538" s="49" t="n">
        <v>1</v>
      </c>
      <c r="F1538" s="54" t="n">
        <v>0</v>
      </c>
      <c r="G1538" s="54" t="n">
        <v>124.95</v>
      </c>
      <c r="H1538" s="54" t="n">
        <v>0</v>
      </c>
      <c r="I1538" s="54" t="n">
        <f aca="false">SUM(F1538:H1538)</f>
        <v>124.95</v>
      </c>
      <c r="J1538" s="49" t="n">
        <f aca="false">Calc!$C$5-D1538</f>
        <v>424</v>
      </c>
      <c r="K1538" s="49" t="n">
        <f aca="false">IF(J1538&lt;=Calc!$C$11,4,IF(J1538&lt;=Calc!$C$12,3,IF(J1538&lt;=Calc!$C$13,2,1)))</f>
        <v>1</v>
      </c>
      <c r="L1538" s="49" t="n">
        <f aca="false">1+(E1538&gt;=Calc!$C$16)+(E1538&gt;=Calc!$C$17)+(E1538&gt;=Calc!$C$18)</f>
        <v>1</v>
      </c>
      <c r="M1538" s="49" t="str">
        <f aca="false">IF(AND(K1538=4,L1538&gt;=3),"Champions",IF(AND(K1538=3,L1538&gt;=3),"Loyal",IF(K1538&gt;=3,"Recent / New",IF(L1538&gt;=3,"At Risk","Hibernating / Lost"))))</f>
        <v>Hibernating / Lost</v>
      </c>
      <c r="N1538" s="54" t="n">
        <f aca="false">IF(AND(Calc!$C$2&lt;=2009,Calc!$C$3&gt;=2009),F1538,0)+IF(AND(Calc!$C$2&lt;=2010,Calc!$C$3&gt;=2010),G1538,0)+IF(AND(Calc!$C$2&lt;=2011,Calc!$C$3&gt;=2011),H1538,0)</f>
        <v>124.95</v>
      </c>
      <c r="O1538" s="61" t="n">
        <f aca="false">IF(AND(N1538&gt;0,OR(Calc!$C$4="*",B1538=Calc!$C$4)),N1538+ROW()*0.000000001,0)</f>
        <v>124.950001538</v>
      </c>
    </row>
    <row r="1539" customFormat="false" ht="15" hidden="false" customHeight="false" outlineLevel="0" collapsed="false">
      <c r="A1539" s="49" t="n">
        <v>13913</v>
      </c>
      <c r="B1539" s="49" t="s">
        <v>189</v>
      </c>
      <c r="C1539" s="63" t="n">
        <v>40380</v>
      </c>
      <c r="D1539" s="63" t="n">
        <v>40380</v>
      </c>
      <c r="E1539" s="49" t="n">
        <v>1</v>
      </c>
      <c r="F1539" s="54" t="n">
        <v>0</v>
      </c>
      <c r="G1539" s="54" t="n">
        <v>42.22</v>
      </c>
      <c r="H1539" s="54" t="n">
        <v>0</v>
      </c>
      <c r="I1539" s="54" t="n">
        <f aca="false">SUM(F1539:H1539)</f>
        <v>42.22</v>
      </c>
      <c r="J1539" s="49" t="n">
        <f aca="false">Calc!$C$5-D1539</f>
        <v>507</v>
      </c>
      <c r="K1539" s="49" t="n">
        <f aca="false">IF(J1539&lt;=Calc!$C$11,4,IF(J1539&lt;=Calc!$C$12,3,IF(J1539&lt;=Calc!$C$13,2,1)))</f>
        <v>1</v>
      </c>
      <c r="L1539" s="49" t="n">
        <f aca="false">1+(E1539&gt;=Calc!$C$16)+(E1539&gt;=Calc!$C$17)+(E1539&gt;=Calc!$C$18)</f>
        <v>1</v>
      </c>
      <c r="M1539" s="49" t="str">
        <f aca="false">IF(AND(K1539=4,L1539&gt;=3),"Champions",IF(AND(K1539=3,L1539&gt;=3),"Loyal",IF(K1539&gt;=3,"Recent / New",IF(L1539&gt;=3,"At Risk","Hibernating / Lost"))))</f>
        <v>Hibernating / Lost</v>
      </c>
      <c r="N1539" s="54" t="n">
        <f aca="false">IF(AND(Calc!$C$2&lt;=2009,Calc!$C$3&gt;=2009),F1539,0)+IF(AND(Calc!$C$2&lt;=2010,Calc!$C$3&gt;=2010),G1539,0)+IF(AND(Calc!$C$2&lt;=2011,Calc!$C$3&gt;=2011),H1539,0)</f>
        <v>42.22</v>
      </c>
      <c r="O1539" s="61" t="n">
        <f aca="false">IF(AND(N1539&gt;0,OR(Calc!$C$4="*",B1539=Calc!$C$4)),N1539+ROW()*0.000000001,0)</f>
        <v>42.220001539</v>
      </c>
    </row>
    <row r="1540" customFormat="false" ht="15" hidden="false" customHeight="false" outlineLevel="0" collapsed="false">
      <c r="A1540" s="49" t="n">
        <v>13914</v>
      </c>
      <c r="B1540" s="49" t="s">
        <v>189</v>
      </c>
      <c r="C1540" s="63" t="n">
        <v>40850</v>
      </c>
      <c r="D1540" s="63" t="n">
        <v>40875</v>
      </c>
      <c r="E1540" s="49" t="n">
        <v>2</v>
      </c>
      <c r="F1540" s="54" t="n">
        <v>0</v>
      </c>
      <c r="G1540" s="54" t="n">
        <v>0</v>
      </c>
      <c r="H1540" s="54" t="n">
        <v>613.95</v>
      </c>
      <c r="I1540" s="54" t="n">
        <f aca="false">SUM(F1540:H1540)</f>
        <v>613.95</v>
      </c>
      <c r="J1540" s="49" t="n">
        <f aca="false">Calc!$C$5-D1540</f>
        <v>12</v>
      </c>
      <c r="K1540" s="49" t="n">
        <f aca="false">IF(J1540&lt;=Calc!$C$11,4,IF(J1540&lt;=Calc!$C$12,3,IF(J1540&lt;=Calc!$C$13,2,1)))</f>
        <v>4</v>
      </c>
      <c r="L1540" s="49" t="n">
        <f aca="false">1+(E1540&gt;=Calc!$C$16)+(E1540&gt;=Calc!$C$17)+(E1540&gt;=Calc!$C$18)</f>
        <v>2</v>
      </c>
      <c r="M1540" s="49" t="str">
        <f aca="false">IF(AND(K1540=4,L1540&gt;=3),"Champions",IF(AND(K1540=3,L1540&gt;=3),"Loyal",IF(K1540&gt;=3,"Recent / New",IF(L1540&gt;=3,"At Risk","Hibernating / Lost"))))</f>
        <v>Recent / New</v>
      </c>
      <c r="N1540" s="54" t="n">
        <f aca="false">IF(AND(Calc!$C$2&lt;=2009,Calc!$C$3&gt;=2009),F1540,0)+IF(AND(Calc!$C$2&lt;=2010,Calc!$C$3&gt;=2010),G1540,0)+IF(AND(Calc!$C$2&lt;=2011,Calc!$C$3&gt;=2011),H1540,0)</f>
        <v>613.95</v>
      </c>
      <c r="O1540" s="61" t="n">
        <f aca="false">IF(AND(N1540&gt;0,OR(Calc!$C$4="*",B1540=Calc!$C$4)),N1540+ROW()*0.000000001,0)</f>
        <v>613.95000154</v>
      </c>
    </row>
    <row r="1541" customFormat="false" ht="15" hidden="false" customHeight="false" outlineLevel="0" collapsed="false">
      <c r="A1541" s="49" t="n">
        <v>13915</v>
      </c>
      <c r="B1541" s="49" t="s">
        <v>189</v>
      </c>
      <c r="C1541" s="63" t="n">
        <v>40492</v>
      </c>
      <c r="D1541" s="63" t="n">
        <v>40492</v>
      </c>
      <c r="E1541" s="49" t="n">
        <v>1</v>
      </c>
      <c r="F1541" s="54" t="n">
        <v>-39.6</v>
      </c>
      <c r="G1541" s="54" t="n">
        <v>70.8</v>
      </c>
      <c r="H1541" s="54" t="n">
        <v>0</v>
      </c>
      <c r="I1541" s="54" t="n">
        <f aca="false">SUM(F1541:H1541)</f>
        <v>31.2</v>
      </c>
      <c r="J1541" s="49" t="n">
        <f aca="false">Calc!$C$5-D1541</f>
        <v>395</v>
      </c>
      <c r="K1541" s="49" t="n">
        <f aca="false">IF(J1541&lt;=Calc!$C$11,4,IF(J1541&lt;=Calc!$C$12,3,IF(J1541&lt;=Calc!$C$13,2,1)))</f>
        <v>1</v>
      </c>
      <c r="L1541" s="49" t="n">
        <f aca="false">1+(E1541&gt;=Calc!$C$16)+(E1541&gt;=Calc!$C$17)+(E1541&gt;=Calc!$C$18)</f>
        <v>1</v>
      </c>
      <c r="M1541" s="49" t="str">
        <f aca="false">IF(AND(K1541=4,L1541&gt;=3),"Champions",IF(AND(K1541=3,L1541&gt;=3),"Loyal",IF(K1541&gt;=3,"Recent / New",IF(L1541&gt;=3,"At Risk","Hibernating / Lost"))))</f>
        <v>Hibernating / Lost</v>
      </c>
      <c r="N1541" s="54" t="n">
        <f aca="false">IF(AND(Calc!$C$2&lt;=2009,Calc!$C$3&gt;=2009),F1541,0)+IF(AND(Calc!$C$2&lt;=2010,Calc!$C$3&gt;=2010),G1541,0)+IF(AND(Calc!$C$2&lt;=2011,Calc!$C$3&gt;=2011),H1541,0)</f>
        <v>31.2</v>
      </c>
      <c r="O1541" s="61" t="n">
        <f aca="false">IF(AND(N1541&gt;0,OR(Calc!$C$4="*",B1541=Calc!$C$4)),N1541+ROW()*0.000000001,0)</f>
        <v>31.200001541</v>
      </c>
    </row>
    <row r="1542" customFormat="false" ht="15" hidden="false" customHeight="false" outlineLevel="0" collapsed="false">
      <c r="A1542" s="49" t="n">
        <v>13916</v>
      </c>
      <c r="B1542" s="49" t="s">
        <v>189</v>
      </c>
      <c r="C1542" s="63" t="n">
        <v>40211</v>
      </c>
      <c r="D1542" s="63" t="n">
        <v>40423</v>
      </c>
      <c r="E1542" s="49" t="n">
        <v>4</v>
      </c>
      <c r="F1542" s="54" t="n">
        <v>0</v>
      </c>
      <c r="G1542" s="54" t="n">
        <v>1275.81</v>
      </c>
      <c r="H1542" s="54" t="n">
        <v>0</v>
      </c>
      <c r="I1542" s="54" t="n">
        <f aca="false">SUM(F1542:H1542)</f>
        <v>1275.81</v>
      </c>
      <c r="J1542" s="49" t="n">
        <f aca="false">Calc!$C$5-D1542</f>
        <v>464</v>
      </c>
      <c r="K1542" s="49" t="n">
        <f aca="false">IF(J1542&lt;=Calc!$C$11,4,IF(J1542&lt;=Calc!$C$12,3,IF(J1542&lt;=Calc!$C$13,2,1)))</f>
        <v>1</v>
      </c>
      <c r="L1542" s="49" t="n">
        <f aca="false">1+(E1542&gt;=Calc!$C$16)+(E1542&gt;=Calc!$C$17)+(E1542&gt;=Calc!$C$18)</f>
        <v>3</v>
      </c>
      <c r="M1542" s="49" t="str">
        <f aca="false">IF(AND(K1542=4,L1542&gt;=3),"Champions",IF(AND(K1542=3,L1542&gt;=3),"Loyal",IF(K1542&gt;=3,"Recent / New",IF(L1542&gt;=3,"At Risk","Hibernating / Lost"))))</f>
        <v>At Risk</v>
      </c>
      <c r="N1542" s="54" t="n">
        <f aca="false">IF(AND(Calc!$C$2&lt;=2009,Calc!$C$3&gt;=2009),F1542,0)+IF(AND(Calc!$C$2&lt;=2010,Calc!$C$3&gt;=2010),G1542,0)+IF(AND(Calc!$C$2&lt;=2011,Calc!$C$3&gt;=2011),H1542,0)</f>
        <v>1275.81</v>
      </c>
      <c r="O1542" s="61" t="n">
        <f aca="false">IF(AND(N1542&gt;0,OR(Calc!$C$4="*",B1542=Calc!$C$4)),N1542+ROW()*0.000000001,0)</f>
        <v>1275.810001542</v>
      </c>
    </row>
    <row r="1543" customFormat="false" ht="15" hidden="false" customHeight="false" outlineLevel="0" collapsed="false">
      <c r="A1543" s="49" t="n">
        <v>13917</v>
      </c>
      <c r="B1543" s="49" t="s">
        <v>189</v>
      </c>
      <c r="C1543" s="63" t="n">
        <v>40695</v>
      </c>
      <c r="D1543" s="63" t="n">
        <v>40837</v>
      </c>
      <c r="E1543" s="49" t="n">
        <v>2</v>
      </c>
      <c r="F1543" s="54" t="n">
        <v>0</v>
      </c>
      <c r="G1543" s="54" t="n">
        <v>0</v>
      </c>
      <c r="H1543" s="54" t="n">
        <v>272.04</v>
      </c>
      <c r="I1543" s="54" t="n">
        <f aca="false">SUM(F1543:H1543)</f>
        <v>272.04</v>
      </c>
      <c r="J1543" s="49" t="n">
        <f aca="false">Calc!$C$5-D1543</f>
        <v>50</v>
      </c>
      <c r="K1543" s="49" t="n">
        <f aca="false">IF(J1543&lt;=Calc!$C$11,4,IF(J1543&lt;=Calc!$C$12,3,IF(J1543&lt;=Calc!$C$13,2,1)))</f>
        <v>3</v>
      </c>
      <c r="L1543" s="49" t="n">
        <f aca="false">1+(E1543&gt;=Calc!$C$16)+(E1543&gt;=Calc!$C$17)+(E1543&gt;=Calc!$C$18)</f>
        <v>2</v>
      </c>
      <c r="M1543" s="49" t="str">
        <f aca="false">IF(AND(K1543=4,L1543&gt;=3),"Champions",IF(AND(K1543=3,L1543&gt;=3),"Loyal",IF(K1543&gt;=3,"Recent / New",IF(L1543&gt;=3,"At Risk","Hibernating / Lost"))))</f>
        <v>Recent / New</v>
      </c>
      <c r="N1543" s="54" t="n">
        <f aca="false">IF(AND(Calc!$C$2&lt;=2009,Calc!$C$3&gt;=2009),F1543,0)+IF(AND(Calc!$C$2&lt;=2010,Calc!$C$3&gt;=2010),G1543,0)+IF(AND(Calc!$C$2&lt;=2011,Calc!$C$3&gt;=2011),H1543,0)</f>
        <v>272.04</v>
      </c>
      <c r="O1543" s="61" t="n">
        <f aca="false">IF(AND(N1543&gt;0,OR(Calc!$C$4="*",B1543=Calc!$C$4)),N1543+ROW()*0.000000001,0)</f>
        <v>272.040001543</v>
      </c>
    </row>
    <row r="1544" customFormat="false" ht="15" hidden="false" customHeight="false" outlineLevel="0" collapsed="false">
      <c r="A1544" s="49" t="n">
        <v>13918</v>
      </c>
      <c r="B1544" s="49" t="s">
        <v>189</v>
      </c>
      <c r="C1544" s="63" t="n">
        <v>40633</v>
      </c>
      <c r="D1544" s="63" t="n">
        <v>40837</v>
      </c>
      <c r="E1544" s="49" t="n">
        <v>2</v>
      </c>
      <c r="F1544" s="54" t="n">
        <v>0</v>
      </c>
      <c r="G1544" s="54" t="n">
        <v>0</v>
      </c>
      <c r="H1544" s="54" t="n">
        <v>1212.84</v>
      </c>
      <c r="I1544" s="54" t="n">
        <f aca="false">SUM(F1544:H1544)</f>
        <v>1212.84</v>
      </c>
      <c r="J1544" s="49" t="n">
        <f aca="false">Calc!$C$5-D1544</f>
        <v>50</v>
      </c>
      <c r="K1544" s="49" t="n">
        <f aca="false">IF(J1544&lt;=Calc!$C$11,4,IF(J1544&lt;=Calc!$C$12,3,IF(J1544&lt;=Calc!$C$13,2,1)))</f>
        <v>3</v>
      </c>
      <c r="L1544" s="49" t="n">
        <f aca="false">1+(E1544&gt;=Calc!$C$16)+(E1544&gt;=Calc!$C$17)+(E1544&gt;=Calc!$C$18)</f>
        <v>2</v>
      </c>
      <c r="M1544" s="49" t="str">
        <f aca="false">IF(AND(K1544=4,L1544&gt;=3),"Champions",IF(AND(K1544=3,L1544&gt;=3),"Loyal",IF(K1544&gt;=3,"Recent / New",IF(L1544&gt;=3,"At Risk","Hibernating / Lost"))))</f>
        <v>Recent / New</v>
      </c>
      <c r="N1544" s="54" t="n">
        <f aca="false">IF(AND(Calc!$C$2&lt;=2009,Calc!$C$3&gt;=2009),F1544,0)+IF(AND(Calc!$C$2&lt;=2010,Calc!$C$3&gt;=2010),G1544,0)+IF(AND(Calc!$C$2&lt;=2011,Calc!$C$3&gt;=2011),H1544,0)</f>
        <v>1212.84</v>
      </c>
      <c r="O1544" s="61" t="n">
        <f aca="false">IF(AND(N1544&gt;0,OR(Calc!$C$4="*",B1544=Calc!$C$4)),N1544+ROW()*0.000000001,0)</f>
        <v>1212.840001544</v>
      </c>
    </row>
    <row r="1545" customFormat="false" ht="15" hidden="false" customHeight="false" outlineLevel="0" collapsed="false">
      <c r="A1545" s="49" t="n">
        <v>13919</v>
      </c>
      <c r="B1545" s="49" t="s">
        <v>202</v>
      </c>
      <c r="C1545" s="63" t="n">
        <v>40346</v>
      </c>
      <c r="D1545" s="63" t="n">
        <v>40827</v>
      </c>
      <c r="E1545" s="49" t="n">
        <v>4</v>
      </c>
      <c r="F1545" s="54" t="n">
        <v>0</v>
      </c>
      <c r="G1545" s="54" t="n">
        <v>903.87</v>
      </c>
      <c r="H1545" s="54" t="n">
        <v>314.16</v>
      </c>
      <c r="I1545" s="54" t="n">
        <f aca="false">SUM(F1545:H1545)</f>
        <v>1218.03</v>
      </c>
      <c r="J1545" s="49" t="n">
        <f aca="false">Calc!$C$5-D1545</f>
        <v>60</v>
      </c>
      <c r="K1545" s="49" t="n">
        <f aca="false">IF(J1545&lt;=Calc!$C$11,4,IF(J1545&lt;=Calc!$C$12,3,IF(J1545&lt;=Calc!$C$13,2,1)))</f>
        <v>3</v>
      </c>
      <c r="L1545" s="49" t="n">
        <f aca="false">1+(E1545&gt;=Calc!$C$16)+(E1545&gt;=Calc!$C$17)+(E1545&gt;=Calc!$C$18)</f>
        <v>3</v>
      </c>
      <c r="M1545" s="49" t="str">
        <f aca="false">IF(AND(K1545=4,L1545&gt;=3),"Champions",IF(AND(K1545=3,L1545&gt;=3),"Loyal",IF(K1545&gt;=3,"Recent / New",IF(L1545&gt;=3,"At Risk","Hibernating / Lost"))))</f>
        <v>Loyal</v>
      </c>
      <c r="N1545" s="54" t="n">
        <f aca="false">IF(AND(Calc!$C$2&lt;=2009,Calc!$C$3&gt;=2009),F1545,0)+IF(AND(Calc!$C$2&lt;=2010,Calc!$C$3&gt;=2010),G1545,0)+IF(AND(Calc!$C$2&lt;=2011,Calc!$C$3&gt;=2011),H1545,0)</f>
        <v>1218.03</v>
      </c>
      <c r="O1545" s="61" t="n">
        <f aca="false">IF(AND(N1545&gt;0,OR(Calc!$C$4="*",B1545=Calc!$C$4)),N1545+ROW()*0.000000001,0)</f>
        <v>1218.030001545</v>
      </c>
    </row>
    <row r="1546" customFormat="false" ht="15" hidden="false" customHeight="false" outlineLevel="0" collapsed="false">
      <c r="A1546" s="49" t="n">
        <v>13920</v>
      </c>
      <c r="B1546" s="49" t="s">
        <v>189</v>
      </c>
      <c r="C1546" s="63" t="n">
        <v>40324</v>
      </c>
      <c r="D1546" s="63" t="n">
        <v>40455</v>
      </c>
      <c r="E1546" s="49" t="n">
        <v>4</v>
      </c>
      <c r="F1546" s="54" t="n">
        <v>0</v>
      </c>
      <c r="G1546" s="54" t="n">
        <v>1734.88</v>
      </c>
      <c r="H1546" s="54" t="n">
        <v>0</v>
      </c>
      <c r="I1546" s="54" t="n">
        <f aca="false">SUM(F1546:H1546)</f>
        <v>1734.88</v>
      </c>
      <c r="J1546" s="49" t="n">
        <f aca="false">Calc!$C$5-D1546</f>
        <v>432</v>
      </c>
      <c r="K1546" s="49" t="n">
        <f aca="false">IF(J1546&lt;=Calc!$C$11,4,IF(J1546&lt;=Calc!$C$12,3,IF(J1546&lt;=Calc!$C$13,2,1)))</f>
        <v>1</v>
      </c>
      <c r="L1546" s="49" t="n">
        <f aca="false">1+(E1546&gt;=Calc!$C$16)+(E1546&gt;=Calc!$C$17)+(E1546&gt;=Calc!$C$18)</f>
        <v>3</v>
      </c>
      <c r="M1546" s="49" t="str">
        <f aca="false">IF(AND(K1546=4,L1546&gt;=3),"Champions",IF(AND(K1546=3,L1546&gt;=3),"Loyal",IF(K1546&gt;=3,"Recent / New",IF(L1546&gt;=3,"At Risk","Hibernating / Lost"))))</f>
        <v>At Risk</v>
      </c>
      <c r="N1546" s="54" t="n">
        <f aca="false">IF(AND(Calc!$C$2&lt;=2009,Calc!$C$3&gt;=2009),F1546,0)+IF(AND(Calc!$C$2&lt;=2010,Calc!$C$3&gt;=2010),G1546,0)+IF(AND(Calc!$C$2&lt;=2011,Calc!$C$3&gt;=2011),H1546,0)</f>
        <v>1734.88</v>
      </c>
      <c r="O1546" s="61" t="n">
        <f aca="false">IF(AND(N1546&gt;0,OR(Calc!$C$4="*",B1546=Calc!$C$4)),N1546+ROW()*0.000000001,0)</f>
        <v>1734.880001546</v>
      </c>
    </row>
    <row r="1547" customFormat="false" ht="15" hidden="false" customHeight="false" outlineLevel="0" collapsed="false">
      <c r="A1547" s="49" t="n">
        <v>13921</v>
      </c>
      <c r="B1547" s="49" t="s">
        <v>189</v>
      </c>
      <c r="C1547" s="63" t="n">
        <v>40165</v>
      </c>
      <c r="D1547" s="63" t="n">
        <v>40484</v>
      </c>
      <c r="E1547" s="49" t="n">
        <v>4</v>
      </c>
      <c r="F1547" s="54" t="n">
        <v>102.75</v>
      </c>
      <c r="G1547" s="54" t="n">
        <v>618</v>
      </c>
      <c r="H1547" s="54" t="n">
        <v>0</v>
      </c>
      <c r="I1547" s="54" t="n">
        <f aca="false">SUM(F1547:H1547)</f>
        <v>720.75</v>
      </c>
      <c r="J1547" s="49" t="n">
        <f aca="false">Calc!$C$5-D1547</f>
        <v>403</v>
      </c>
      <c r="K1547" s="49" t="n">
        <f aca="false">IF(J1547&lt;=Calc!$C$11,4,IF(J1547&lt;=Calc!$C$12,3,IF(J1547&lt;=Calc!$C$13,2,1)))</f>
        <v>1</v>
      </c>
      <c r="L1547" s="49" t="n">
        <f aca="false">1+(E1547&gt;=Calc!$C$16)+(E1547&gt;=Calc!$C$17)+(E1547&gt;=Calc!$C$18)</f>
        <v>3</v>
      </c>
      <c r="M1547" s="49" t="str">
        <f aca="false">IF(AND(K1547=4,L1547&gt;=3),"Champions",IF(AND(K1547=3,L1547&gt;=3),"Loyal",IF(K1547&gt;=3,"Recent / New",IF(L1547&gt;=3,"At Risk","Hibernating / Lost"))))</f>
        <v>At Risk</v>
      </c>
      <c r="N1547" s="54" t="n">
        <f aca="false">IF(AND(Calc!$C$2&lt;=2009,Calc!$C$3&gt;=2009),F1547,0)+IF(AND(Calc!$C$2&lt;=2010,Calc!$C$3&gt;=2010),G1547,0)+IF(AND(Calc!$C$2&lt;=2011,Calc!$C$3&gt;=2011),H1547,0)</f>
        <v>720.75</v>
      </c>
      <c r="O1547" s="61" t="n">
        <f aca="false">IF(AND(N1547&gt;0,OR(Calc!$C$4="*",B1547=Calc!$C$4)),N1547+ROW()*0.000000001,0)</f>
        <v>720.750001547</v>
      </c>
    </row>
    <row r="1548" customFormat="false" ht="15" hidden="false" customHeight="false" outlineLevel="0" collapsed="false">
      <c r="A1548" s="49" t="n">
        <v>13922</v>
      </c>
      <c r="B1548" s="49" t="s">
        <v>189</v>
      </c>
      <c r="C1548" s="63" t="n">
        <v>40419</v>
      </c>
      <c r="D1548" s="63" t="n">
        <v>40535</v>
      </c>
      <c r="E1548" s="49" t="n">
        <v>3</v>
      </c>
      <c r="F1548" s="54" t="n">
        <v>0</v>
      </c>
      <c r="G1548" s="54" t="n">
        <v>826.65</v>
      </c>
      <c r="H1548" s="54" t="n">
        <v>0</v>
      </c>
      <c r="I1548" s="54" t="n">
        <f aca="false">SUM(F1548:H1548)</f>
        <v>826.65</v>
      </c>
      <c r="J1548" s="49" t="n">
        <f aca="false">Calc!$C$5-D1548</f>
        <v>352</v>
      </c>
      <c r="K1548" s="49" t="n">
        <f aca="false">IF(J1548&lt;=Calc!$C$11,4,IF(J1548&lt;=Calc!$C$12,3,IF(J1548&lt;=Calc!$C$13,2,1)))</f>
        <v>2</v>
      </c>
      <c r="L1548" s="49" t="n">
        <f aca="false">1+(E1548&gt;=Calc!$C$16)+(E1548&gt;=Calc!$C$17)+(E1548&gt;=Calc!$C$18)</f>
        <v>2</v>
      </c>
      <c r="M1548" s="49" t="str">
        <f aca="false">IF(AND(K1548=4,L1548&gt;=3),"Champions",IF(AND(K1548=3,L1548&gt;=3),"Loyal",IF(K1548&gt;=3,"Recent / New",IF(L1548&gt;=3,"At Risk","Hibernating / Lost"))))</f>
        <v>Hibernating / Lost</v>
      </c>
      <c r="N1548" s="54" t="n">
        <f aca="false">IF(AND(Calc!$C$2&lt;=2009,Calc!$C$3&gt;=2009),F1548,0)+IF(AND(Calc!$C$2&lt;=2010,Calc!$C$3&gt;=2010),G1548,0)+IF(AND(Calc!$C$2&lt;=2011,Calc!$C$3&gt;=2011),H1548,0)</f>
        <v>826.65</v>
      </c>
      <c r="O1548" s="61" t="n">
        <f aca="false">IF(AND(N1548&gt;0,OR(Calc!$C$4="*",B1548=Calc!$C$4)),N1548+ROW()*0.000000001,0)</f>
        <v>826.650001548</v>
      </c>
    </row>
    <row r="1549" customFormat="false" ht="15" hidden="false" customHeight="false" outlineLevel="0" collapsed="false">
      <c r="A1549" s="49" t="n">
        <v>13923</v>
      </c>
      <c r="B1549" s="49" t="s">
        <v>189</v>
      </c>
      <c r="C1549" s="63" t="n">
        <v>40833</v>
      </c>
      <c r="D1549" s="63" t="n">
        <v>40833</v>
      </c>
      <c r="E1549" s="49" t="n">
        <v>1</v>
      </c>
      <c r="F1549" s="54" t="n">
        <v>0</v>
      </c>
      <c r="G1549" s="54" t="n">
        <v>0</v>
      </c>
      <c r="H1549" s="54" t="n">
        <v>351.13</v>
      </c>
      <c r="I1549" s="54" t="n">
        <f aca="false">SUM(F1549:H1549)</f>
        <v>351.13</v>
      </c>
      <c r="J1549" s="49" t="n">
        <f aca="false">Calc!$C$5-D1549</f>
        <v>54</v>
      </c>
      <c r="K1549" s="49" t="n">
        <f aca="false">IF(J1549&lt;=Calc!$C$11,4,IF(J1549&lt;=Calc!$C$12,3,IF(J1549&lt;=Calc!$C$13,2,1)))</f>
        <v>3</v>
      </c>
      <c r="L1549" s="49" t="n">
        <f aca="false">1+(E1549&gt;=Calc!$C$16)+(E1549&gt;=Calc!$C$17)+(E1549&gt;=Calc!$C$18)</f>
        <v>1</v>
      </c>
      <c r="M1549" s="49" t="str">
        <f aca="false">IF(AND(K1549=4,L1549&gt;=3),"Champions",IF(AND(K1549=3,L1549&gt;=3),"Loyal",IF(K1549&gt;=3,"Recent / New",IF(L1549&gt;=3,"At Risk","Hibernating / Lost"))))</f>
        <v>Recent / New</v>
      </c>
      <c r="N1549" s="54" t="n">
        <f aca="false">IF(AND(Calc!$C$2&lt;=2009,Calc!$C$3&gt;=2009),F1549,0)+IF(AND(Calc!$C$2&lt;=2010,Calc!$C$3&gt;=2010),G1549,0)+IF(AND(Calc!$C$2&lt;=2011,Calc!$C$3&gt;=2011),H1549,0)</f>
        <v>351.13</v>
      </c>
      <c r="O1549" s="61" t="n">
        <f aca="false">IF(AND(N1549&gt;0,OR(Calc!$C$4="*",B1549=Calc!$C$4)),N1549+ROW()*0.000000001,0)</f>
        <v>351.130001549</v>
      </c>
    </row>
    <row r="1550" customFormat="false" ht="15" hidden="false" customHeight="false" outlineLevel="0" collapsed="false">
      <c r="A1550" s="49" t="n">
        <v>13924</v>
      </c>
      <c r="B1550" s="49" t="s">
        <v>189</v>
      </c>
      <c r="C1550" s="63" t="n">
        <v>40814</v>
      </c>
      <c r="D1550" s="63" t="n">
        <v>40885</v>
      </c>
      <c r="E1550" s="49" t="n">
        <v>6</v>
      </c>
      <c r="F1550" s="54" t="n">
        <v>0</v>
      </c>
      <c r="G1550" s="54" t="n">
        <v>0</v>
      </c>
      <c r="H1550" s="54" t="n">
        <v>1682.08</v>
      </c>
      <c r="I1550" s="54" t="n">
        <f aca="false">SUM(F1550:H1550)</f>
        <v>1682.08</v>
      </c>
      <c r="J1550" s="49" t="n">
        <f aca="false">Calc!$C$5-D1550</f>
        <v>2</v>
      </c>
      <c r="K1550" s="49" t="n">
        <f aca="false">IF(J1550&lt;=Calc!$C$11,4,IF(J1550&lt;=Calc!$C$12,3,IF(J1550&lt;=Calc!$C$13,2,1)))</f>
        <v>4</v>
      </c>
      <c r="L1550" s="49" t="n">
        <f aca="false">1+(E1550&gt;=Calc!$C$16)+(E1550&gt;=Calc!$C$17)+(E1550&gt;=Calc!$C$18)</f>
        <v>3</v>
      </c>
      <c r="M1550" s="49" t="str">
        <f aca="false">IF(AND(K1550=4,L1550&gt;=3),"Champions",IF(AND(K1550=3,L1550&gt;=3),"Loyal",IF(K1550&gt;=3,"Recent / New",IF(L1550&gt;=3,"At Risk","Hibernating / Lost"))))</f>
        <v>Champions</v>
      </c>
      <c r="N1550" s="54" t="n">
        <f aca="false">IF(AND(Calc!$C$2&lt;=2009,Calc!$C$3&gt;=2009),F1550,0)+IF(AND(Calc!$C$2&lt;=2010,Calc!$C$3&gt;=2010),G1550,0)+IF(AND(Calc!$C$2&lt;=2011,Calc!$C$3&gt;=2011),H1550,0)</f>
        <v>1682.08</v>
      </c>
      <c r="O1550" s="61" t="n">
        <f aca="false">IF(AND(N1550&gt;0,OR(Calc!$C$4="*",B1550=Calc!$C$4)),N1550+ROW()*0.000000001,0)</f>
        <v>1682.08000155</v>
      </c>
    </row>
    <row r="1551" customFormat="false" ht="15" hidden="false" customHeight="false" outlineLevel="0" collapsed="false">
      <c r="A1551" s="49" t="n">
        <v>13925</v>
      </c>
      <c r="B1551" s="49" t="s">
        <v>189</v>
      </c>
      <c r="C1551" s="63" t="n">
        <v>40752</v>
      </c>
      <c r="D1551" s="63" t="n">
        <v>40794</v>
      </c>
      <c r="E1551" s="49" t="n">
        <v>4</v>
      </c>
      <c r="F1551" s="54" t="n">
        <v>0</v>
      </c>
      <c r="G1551" s="54" t="n">
        <v>0</v>
      </c>
      <c r="H1551" s="54" t="n">
        <v>616.65</v>
      </c>
      <c r="I1551" s="54" t="n">
        <f aca="false">SUM(F1551:H1551)</f>
        <v>616.65</v>
      </c>
      <c r="J1551" s="49" t="n">
        <f aca="false">Calc!$C$5-D1551</f>
        <v>93</v>
      </c>
      <c r="K1551" s="49" t="n">
        <f aca="false">IF(J1551&lt;=Calc!$C$11,4,IF(J1551&lt;=Calc!$C$12,3,IF(J1551&lt;=Calc!$C$13,2,1)))</f>
        <v>3</v>
      </c>
      <c r="L1551" s="49" t="n">
        <f aca="false">1+(E1551&gt;=Calc!$C$16)+(E1551&gt;=Calc!$C$17)+(E1551&gt;=Calc!$C$18)</f>
        <v>3</v>
      </c>
      <c r="M1551" s="49" t="str">
        <f aca="false">IF(AND(K1551=4,L1551&gt;=3),"Champions",IF(AND(K1551=3,L1551&gt;=3),"Loyal",IF(K1551&gt;=3,"Recent / New",IF(L1551&gt;=3,"At Risk","Hibernating / Lost"))))</f>
        <v>Loyal</v>
      </c>
      <c r="N1551" s="54" t="n">
        <f aca="false">IF(AND(Calc!$C$2&lt;=2009,Calc!$C$3&gt;=2009),F1551,0)+IF(AND(Calc!$C$2&lt;=2010,Calc!$C$3&gt;=2010),G1551,0)+IF(AND(Calc!$C$2&lt;=2011,Calc!$C$3&gt;=2011),H1551,0)</f>
        <v>616.65</v>
      </c>
      <c r="O1551" s="61" t="n">
        <f aca="false">IF(AND(N1551&gt;0,OR(Calc!$C$4="*",B1551=Calc!$C$4)),N1551+ROW()*0.000000001,0)</f>
        <v>616.650001551</v>
      </c>
    </row>
    <row r="1552" customFormat="false" ht="15" hidden="false" customHeight="false" outlineLevel="0" collapsed="false">
      <c r="A1552" s="49" t="n">
        <v>13926</v>
      </c>
      <c r="B1552" s="49" t="s">
        <v>189</v>
      </c>
      <c r="C1552" s="63" t="n">
        <v>40863</v>
      </c>
      <c r="D1552" s="63" t="n">
        <v>40863</v>
      </c>
      <c r="E1552" s="49" t="n">
        <v>1</v>
      </c>
      <c r="F1552" s="54" t="n">
        <v>0</v>
      </c>
      <c r="G1552" s="54" t="n">
        <v>0</v>
      </c>
      <c r="H1552" s="54" t="n">
        <v>223.85</v>
      </c>
      <c r="I1552" s="54" t="n">
        <f aca="false">SUM(F1552:H1552)</f>
        <v>223.85</v>
      </c>
      <c r="J1552" s="49" t="n">
        <f aca="false">Calc!$C$5-D1552</f>
        <v>24</v>
      </c>
      <c r="K1552" s="49" t="n">
        <f aca="false">IF(J1552&lt;=Calc!$C$11,4,IF(J1552&lt;=Calc!$C$12,3,IF(J1552&lt;=Calc!$C$13,2,1)))</f>
        <v>4</v>
      </c>
      <c r="L1552" s="49" t="n">
        <f aca="false">1+(E1552&gt;=Calc!$C$16)+(E1552&gt;=Calc!$C$17)+(E1552&gt;=Calc!$C$18)</f>
        <v>1</v>
      </c>
      <c r="M1552" s="49" t="str">
        <f aca="false">IF(AND(K1552=4,L1552&gt;=3),"Champions",IF(AND(K1552=3,L1552&gt;=3),"Loyal",IF(K1552&gt;=3,"Recent / New",IF(L1552&gt;=3,"At Risk","Hibernating / Lost"))))</f>
        <v>Recent / New</v>
      </c>
      <c r="N1552" s="54" t="n">
        <f aca="false">IF(AND(Calc!$C$2&lt;=2009,Calc!$C$3&gt;=2009),F1552,0)+IF(AND(Calc!$C$2&lt;=2010,Calc!$C$3&gt;=2010),G1552,0)+IF(AND(Calc!$C$2&lt;=2011,Calc!$C$3&gt;=2011),H1552,0)</f>
        <v>223.85</v>
      </c>
      <c r="O1552" s="61" t="n">
        <f aca="false">IF(AND(N1552&gt;0,OR(Calc!$C$4="*",B1552=Calc!$C$4)),N1552+ROW()*0.000000001,0)</f>
        <v>223.850001552</v>
      </c>
    </row>
    <row r="1553" customFormat="false" ht="15" hidden="false" customHeight="false" outlineLevel="0" collapsed="false">
      <c r="A1553" s="49" t="n">
        <v>13927</v>
      </c>
      <c r="B1553" s="49" t="s">
        <v>189</v>
      </c>
      <c r="C1553" s="63" t="n">
        <v>40449</v>
      </c>
      <c r="D1553" s="63" t="n">
        <v>40812</v>
      </c>
      <c r="E1553" s="49" t="n">
        <v>2</v>
      </c>
      <c r="F1553" s="54" t="n">
        <v>0</v>
      </c>
      <c r="G1553" s="54" t="n">
        <v>340.97</v>
      </c>
      <c r="H1553" s="54" t="n">
        <v>348.99</v>
      </c>
      <c r="I1553" s="54" t="n">
        <f aca="false">SUM(F1553:H1553)</f>
        <v>689.96</v>
      </c>
      <c r="J1553" s="49" t="n">
        <f aca="false">Calc!$C$5-D1553</f>
        <v>75</v>
      </c>
      <c r="K1553" s="49" t="n">
        <f aca="false">IF(J1553&lt;=Calc!$C$11,4,IF(J1553&lt;=Calc!$C$12,3,IF(J1553&lt;=Calc!$C$13,2,1)))</f>
        <v>3</v>
      </c>
      <c r="L1553" s="49" t="n">
        <f aca="false">1+(E1553&gt;=Calc!$C$16)+(E1553&gt;=Calc!$C$17)+(E1553&gt;=Calc!$C$18)</f>
        <v>2</v>
      </c>
      <c r="M1553" s="49" t="str">
        <f aca="false">IF(AND(K1553=4,L1553&gt;=3),"Champions",IF(AND(K1553=3,L1553&gt;=3),"Loyal",IF(K1553&gt;=3,"Recent / New",IF(L1553&gt;=3,"At Risk","Hibernating / Lost"))))</f>
        <v>Recent / New</v>
      </c>
      <c r="N1553" s="54" t="n">
        <f aca="false">IF(AND(Calc!$C$2&lt;=2009,Calc!$C$3&gt;=2009),F1553,0)+IF(AND(Calc!$C$2&lt;=2010,Calc!$C$3&gt;=2010),G1553,0)+IF(AND(Calc!$C$2&lt;=2011,Calc!$C$3&gt;=2011),H1553,0)</f>
        <v>689.96</v>
      </c>
      <c r="O1553" s="61" t="n">
        <f aca="false">IF(AND(N1553&gt;0,OR(Calc!$C$4="*",B1553=Calc!$C$4)),N1553+ROW()*0.000000001,0)</f>
        <v>689.960001553</v>
      </c>
    </row>
    <row r="1554" customFormat="false" ht="15" hidden="false" customHeight="false" outlineLevel="0" collapsed="false">
      <c r="A1554" s="49" t="n">
        <v>13928</v>
      </c>
      <c r="B1554" s="49" t="s">
        <v>189</v>
      </c>
      <c r="C1554" s="63" t="n">
        <v>40753</v>
      </c>
      <c r="D1554" s="63" t="n">
        <v>40876</v>
      </c>
      <c r="E1554" s="49" t="n">
        <v>4</v>
      </c>
      <c r="F1554" s="54" t="n">
        <v>0</v>
      </c>
      <c r="G1554" s="54" t="n">
        <v>0</v>
      </c>
      <c r="H1554" s="54" t="n">
        <v>464.57</v>
      </c>
      <c r="I1554" s="54" t="n">
        <f aca="false">SUM(F1554:H1554)</f>
        <v>464.57</v>
      </c>
      <c r="J1554" s="49" t="n">
        <f aca="false">Calc!$C$5-D1554</f>
        <v>11</v>
      </c>
      <c r="K1554" s="49" t="n">
        <f aca="false">IF(J1554&lt;=Calc!$C$11,4,IF(J1554&lt;=Calc!$C$12,3,IF(J1554&lt;=Calc!$C$13,2,1)))</f>
        <v>4</v>
      </c>
      <c r="L1554" s="49" t="n">
        <f aca="false">1+(E1554&gt;=Calc!$C$16)+(E1554&gt;=Calc!$C$17)+(E1554&gt;=Calc!$C$18)</f>
        <v>3</v>
      </c>
      <c r="M1554" s="49" t="str">
        <f aca="false">IF(AND(K1554=4,L1554&gt;=3),"Champions",IF(AND(K1554=3,L1554&gt;=3),"Loyal",IF(K1554&gt;=3,"Recent / New",IF(L1554&gt;=3,"At Risk","Hibernating / Lost"))))</f>
        <v>Champions</v>
      </c>
      <c r="N1554" s="54" t="n">
        <f aca="false">IF(AND(Calc!$C$2&lt;=2009,Calc!$C$3&gt;=2009),F1554,0)+IF(AND(Calc!$C$2&lt;=2010,Calc!$C$3&gt;=2010),G1554,0)+IF(AND(Calc!$C$2&lt;=2011,Calc!$C$3&gt;=2011),H1554,0)</f>
        <v>464.57</v>
      </c>
      <c r="O1554" s="61" t="n">
        <f aca="false">IF(AND(N1554&gt;0,OR(Calc!$C$4="*",B1554=Calc!$C$4)),N1554+ROW()*0.000000001,0)</f>
        <v>464.570001554</v>
      </c>
    </row>
    <row r="1555" customFormat="false" ht="15" hidden="false" customHeight="false" outlineLevel="0" collapsed="false">
      <c r="A1555" s="49" t="n">
        <v>13929</v>
      </c>
      <c r="B1555" s="49" t="s">
        <v>189</v>
      </c>
      <c r="C1555" s="63" t="n">
        <v>40192</v>
      </c>
      <c r="D1555" s="63" t="n">
        <v>40717</v>
      </c>
      <c r="E1555" s="49" t="n">
        <v>11</v>
      </c>
      <c r="F1555" s="54" t="n">
        <v>0</v>
      </c>
      <c r="G1555" s="54" t="n">
        <v>2515.25</v>
      </c>
      <c r="H1555" s="54" t="n">
        <v>802.85</v>
      </c>
      <c r="I1555" s="54" t="n">
        <f aca="false">SUM(F1555:H1555)</f>
        <v>3318.1</v>
      </c>
      <c r="J1555" s="49" t="n">
        <f aca="false">Calc!$C$5-D1555</f>
        <v>170</v>
      </c>
      <c r="K1555" s="49" t="n">
        <f aca="false">IF(J1555&lt;=Calc!$C$11,4,IF(J1555&lt;=Calc!$C$12,3,IF(J1555&lt;=Calc!$C$13,2,1)))</f>
        <v>2</v>
      </c>
      <c r="L1555" s="49" t="n">
        <f aca="false">1+(E1555&gt;=Calc!$C$16)+(E1555&gt;=Calc!$C$17)+(E1555&gt;=Calc!$C$18)</f>
        <v>4</v>
      </c>
      <c r="M1555" s="49" t="str">
        <f aca="false">IF(AND(K1555=4,L1555&gt;=3),"Champions",IF(AND(K1555=3,L1555&gt;=3),"Loyal",IF(K1555&gt;=3,"Recent / New",IF(L1555&gt;=3,"At Risk","Hibernating / Lost"))))</f>
        <v>At Risk</v>
      </c>
      <c r="N1555" s="54" t="n">
        <f aca="false">IF(AND(Calc!$C$2&lt;=2009,Calc!$C$3&gt;=2009),F1555,0)+IF(AND(Calc!$C$2&lt;=2010,Calc!$C$3&gt;=2010),G1555,0)+IF(AND(Calc!$C$2&lt;=2011,Calc!$C$3&gt;=2011),H1555,0)</f>
        <v>3318.1</v>
      </c>
      <c r="O1555" s="61" t="n">
        <f aca="false">IF(AND(N1555&gt;0,OR(Calc!$C$4="*",B1555=Calc!$C$4)),N1555+ROW()*0.000000001,0)</f>
        <v>3318.100001555</v>
      </c>
    </row>
    <row r="1556" customFormat="false" ht="15" hidden="false" customHeight="false" outlineLevel="0" collapsed="false">
      <c r="A1556" s="49" t="n">
        <v>13930</v>
      </c>
      <c r="B1556" s="49" t="s">
        <v>189</v>
      </c>
      <c r="C1556" s="63" t="n">
        <v>40750</v>
      </c>
      <c r="D1556" s="63" t="n">
        <v>40829</v>
      </c>
      <c r="E1556" s="49" t="n">
        <v>2</v>
      </c>
      <c r="F1556" s="54" t="n">
        <v>0</v>
      </c>
      <c r="G1556" s="54" t="n">
        <v>0</v>
      </c>
      <c r="H1556" s="54" t="n">
        <v>337.34</v>
      </c>
      <c r="I1556" s="54" t="n">
        <f aca="false">SUM(F1556:H1556)</f>
        <v>337.34</v>
      </c>
      <c r="J1556" s="49" t="n">
        <f aca="false">Calc!$C$5-D1556</f>
        <v>58</v>
      </c>
      <c r="K1556" s="49" t="n">
        <f aca="false">IF(J1556&lt;=Calc!$C$11,4,IF(J1556&lt;=Calc!$C$12,3,IF(J1556&lt;=Calc!$C$13,2,1)))</f>
        <v>3</v>
      </c>
      <c r="L1556" s="49" t="n">
        <f aca="false">1+(E1556&gt;=Calc!$C$16)+(E1556&gt;=Calc!$C$17)+(E1556&gt;=Calc!$C$18)</f>
        <v>2</v>
      </c>
      <c r="M1556" s="49" t="str">
        <f aca="false">IF(AND(K1556=4,L1556&gt;=3),"Champions",IF(AND(K1556=3,L1556&gt;=3),"Loyal",IF(K1556&gt;=3,"Recent / New",IF(L1556&gt;=3,"At Risk","Hibernating / Lost"))))</f>
        <v>Recent / New</v>
      </c>
      <c r="N1556" s="54" t="n">
        <f aca="false">IF(AND(Calc!$C$2&lt;=2009,Calc!$C$3&gt;=2009),F1556,0)+IF(AND(Calc!$C$2&lt;=2010,Calc!$C$3&gt;=2010),G1556,0)+IF(AND(Calc!$C$2&lt;=2011,Calc!$C$3&gt;=2011),H1556,0)</f>
        <v>337.34</v>
      </c>
      <c r="O1556" s="61" t="n">
        <f aca="false">IF(AND(N1556&gt;0,OR(Calc!$C$4="*",B1556=Calc!$C$4)),N1556+ROW()*0.000000001,0)</f>
        <v>337.340001556</v>
      </c>
    </row>
    <row r="1557" customFormat="false" ht="15" hidden="false" customHeight="false" outlineLevel="0" collapsed="false">
      <c r="A1557" s="49" t="n">
        <v>13931</v>
      </c>
      <c r="B1557" s="49" t="s">
        <v>189</v>
      </c>
      <c r="C1557" s="63" t="n">
        <v>40150</v>
      </c>
      <c r="D1557" s="63" t="n">
        <v>40791</v>
      </c>
      <c r="E1557" s="49" t="n">
        <v>11</v>
      </c>
      <c r="F1557" s="54" t="n">
        <v>1630.06</v>
      </c>
      <c r="G1557" s="54" t="n">
        <v>2389.79</v>
      </c>
      <c r="H1557" s="54" t="n">
        <v>1230.93</v>
      </c>
      <c r="I1557" s="54" t="n">
        <f aca="false">SUM(F1557:H1557)</f>
        <v>5250.78</v>
      </c>
      <c r="J1557" s="49" t="n">
        <f aca="false">Calc!$C$5-D1557</f>
        <v>96</v>
      </c>
      <c r="K1557" s="49" t="n">
        <f aca="false">IF(J1557&lt;=Calc!$C$11,4,IF(J1557&lt;=Calc!$C$12,3,IF(J1557&lt;=Calc!$C$13,2,1)))</f>
        <v>3</v>
      </c>
      <c r="L1557" s="49" t="n">
        <f aca="false">1+(E1557&gt;=Calc!$C$16)+(E1557&gt;=Calc!$C$17)+(E1557&gt;=Calc!$C$18)</f>
        <v>4</v>
      </c>
      <c r="M1557" s="49" t="str">
        <f aca="false">IF(AND(K1557=4,L1557&gt;=3),"Champions",IF(AND(K1557=3,L1557&gt;=3),"Loyal",IF(K1557&gt;=3,"Recent / New",IF(L1557&gt;=3,"At Risk","Hibernating / Lost"))))</f>
        <v>Loyal</v>
      </c>
      <c r="N1557" s="54" t="n">
        <f aca="false">IF(AND(Calc!$C$2&lt;=2009,Calc!$C$3&gt;=2009),F1557,0)+IF(AND(Calc!$C$2&lt;=2010,Calc!$C$3&gt;=2010),G1557,0)+IF(AND(Calc!$C$2&lt;=2011,Calc!$C$3&gt;=2011),H1557,0)</f>
        <v>5250.78</v>
      </c>
      <c r="O1557" s="61" t="n">
        <f aca="false">IF(AND(N1557&gt;0,OR(Calc!$C$4="*",B1557=Calc!$C$4)),N1557+ROW()*0.000000001,0)</f>
        <v>5250.780001557</v>
      </c>
    </row>
    <row r="1558" customFormat="false" ht="15" hidden="false" customHeight="false" outlineLevel="0" collapsed="false">
      <c r="A1558" s="49" t="n">
        <v>13932</v>
      </c>
      <c r="B1558" s="49" t="s">
        <v>189</v>
      </c>
      <c r="C1558" s="63" t="n">
        <v>40592</v>
      </c>
      <c r="D1558" s="63" t="n">
        <v>40592</v>
      </c>
      <c r="E1558" s="49" t="n">
        <v>1</v>
      </c>
      <c r="F1558" s="54" t="n">
        <v>0</v>
      </c>
      <c r="G1558" s="54" t="n">
        <v>0</v>
      </c>
      <c r="H1558" s="54" t="n">
        <v>307.4</v>
      </c>
      <c r="I1558" s="54" t="n">
        <f aca="false">SUM(F1558:H1558)</f>
        <v>307.4</v>
      </c>
      <c r="J1558" s="49" t="n">
        <f aca="false">Calc!$C$5-D1558</f>
        <v>295</v>
      </c>
      <c r="K1558" s="49" t="n">
        <f aca="false">IF(J1558&lt;=Calc!$C$11,4,IF(J1558&lt;=Calc!$C$12,3,IF(J1558&lt;=Calc!$C$13,2,1)))</f>
        <v>2</v>
      </c>
      <c r="L1558" s="49" t="n">
        <f aca="false">1+(E1558&gt;=Calc!$C$16)+(E1558&gt;=Calc!$C$17)+(E1558&gt;=Calc!$C$18)</f>
        <v>1</v>
      </c>
      <c r="M1558" s="49" t="str">
        <f aca="false">IF(AND(K1558=4,L1558&gt;=3),"Champions",IF(AND(K1558=3,L1558&gt;=3),"Loyal",IF(K1558&gt;=3,"Recent / New",IF(L1558&gt;=3,"At Risk","Hibernating / Lost"))))</f>
        <v>Hibernating / Lost</v>
      </c>
      <c r="N1558" s="54" t="n">
        <f aca="false">IF(AND(Calc!$C$2&lt;=2009,Calc!$C$3&gt;=2009),F1558,0)+IF(AND(Calc!$C$2&lt;=2010,Calc!$C$3&gt;=2010),G1558,0)+IF(AND(Calc!$C$2&lt;=2011,Calc!$C$3&gt;=2011),H1558,0)</f>
        <v>307.4</v>
      </c>
      <c r="O1558" s="61" t="n">
        <f aca="false">IF(AND(N1558&gt;0,OR(Calc!$C$4="*",B1558=Calc!$C$4)),N1558+ROW()*0.000000001,0)</f>
        <v>307.400001558</v>
      </c>
    </row>
    <row r="1559" customFormat="false" ht="15" hidden="false" customHeight="false" outlineLevel="0" collapsed="false">
      <c r="A1559" s="49" t="n">
        <v>13933</v>
      </c>
      <c r="B1559" s="49" t="s">
        <v>189</v>
      </c>
      <c r="C1559" s="63" t="n">
        <v>40738</v>
      </c>
      <c r="D1559" s="63" t="n">
        <v>40777</v>
      </c>
      <c r="E1559" s="49" t="n">
        <v>2</v>
      </c>
      <c r="F1559" s="54" t="n">
        <v>0</v>
      </c>
      <c r="G1559" s="54" t="n">
        <v>0</v>
      </c>
      <c r="H1559" s="54" t="n">
        <v>608.79</v>
      </c>
      <c r="I1559" s="54" t="n">
        <f aca="false">SUM(F1559:H1559)</f>
        <v>608.79</v>
      </c>
      <c r="J1559" s="49" t="n">
        <f aca="false">Calc!$C$5-D1559</f>
        <v>110</v>
      </c>
      <c r="K1559" s="49" t="n">
        <f aca="false">IF(J1559&lt;=Calc!$C$11,4,IF(J1559&lt;=Calc!$C$12,3,IF(J1559&lt;=Calc!$C$13,2,1)))</f>
        <v>2</v>
      </c>
      <c r="L1559" s="49" t="n">
        <f aca="false">1+(E1559&gt;=Calc!$C$16)+(E1559&gt;=Calc!$C$17)+(E1559&gt;=Calc!$C$18)</f>
        <v>2</v>
      </c>
      <c r="M1559" s="49" t="str">
        <f aca="false">IF(AND(K1559=4,L1559&gt;=3),"Champions",IF(AND(K1559=3,L1559&gt;=3),"Loyal",IF(K1559&gt;=3,"Recent / New",IF(L1559&gt;=3,"At Risk","Hibernating / Lost"))))</f>
        <v>Hibernating / Lost</v>
      </c>
      <c r="N1559" s="54" t="n">
        <f aca="false">IF(AND(Calc!$C$2&lt;=2009,Calc!$C$3&gt;=2009),F1559,0)+IF(AND(Calc!$C$2&lt;=2010,Calc!$C$3&gt;=2010),G1559,0)+IF(AND(Calc!$C$2&lt;=2011,Calc!$C$3&gt;=2011),H1559,0)</f>
        <v>608.79</v>
      </c>
      <c r="O1559" s="61" t="n">
        <f aca="false">IF(AND(N1559&gt;0,OR(Calc!$C$4="*",B1559=Calc!$C$4)),N1559+ROW()*0.000000001,0)</f>
        <v>608.790001559</v>
      </c>
    </row>
    <row r="1560" customFormat="false" ht="15" hidden="false" customHeight="false" outlineLevel="0" collapsed="false">
      <c r="A1560" s="49" t="n">
        <v>13934</v>
      </c>
      <c r="B1560" s="49" t="s">
        <v>189</v>
      </c>
      <c r="C1560" s="63" t="n">
        <v>40623</v>
      </c>
      <c r="D1560" s="63" t="n">
        <v>40623</v>
      </c>
      <c r="E1560" s="49" t="n">
        <v>1</v>
      </c>
      <c r="F1560" s="54" t="n">
        <v>0</v>
      </c>
      <c r="G1560" s="54" t="n">
        <v>0</v>
      </c>
      <c r="H1560" s="54" t="n">
        <v>922.1</v>
      </c>
      <c r="I1560" s="54" t="n">
        <f aca="false">SUM(F1560:H1560)</f>
        <v>922.1</v>
      </c>
      <c r="J1560" s="49" t="n">
        <f aca="false">Calc!$C$5-D1560</f>
        <v>264</v>
      </c>
      <c r="K1560" s="49" t="n">
        <f aca="false">IF(J1560&lt;=Calc!$C$11,4,IF(J1560&lt;=Calc!$C$12,3,IF(J1560&lt;=Calc!$C$13,2,1)))</f>
        <v>2</v>
      </c>
      <c r="L1560" s="49" t="n">
        <f aca="false">1+(E1560&gt;=Calc!$C$16)+(E1560&gt;=Calc!$C$17)+(E1560&gt;=Calc!$C$18)</f>
        <v>1</v>
      </c>
      <c r="M1560" s="49" t="str">
        <f aca="false">IF(AND(K1560=4,L1560&gt;=3),"Champions",IF(AND(K1560=3,L1560&gt;=3),"Loyal",IF(K1560&gt;=3,"Recent / New",IF(L1560&gt;=3,"At Risk","Hibernating / Lost"))))</f>
        <v>Hibernating / Lost</v>
      </c>
      <c r="N1560" s="54" t="n">
        <f aca="false">IF(AND(Calc!$C$2&lt;=2009,Calc!$C$3&gt;=2009),F1560,0)+IF(AND(Calc!$C$2&lt;=2010,Calc!$C$3&gt;=2010),G1560,0)+IF(AND(Calc!$C$2&lt;=2011,Calc!$C$3&gt;=2011),H1560,0)</f>
        <v>922.1</v>
      </c>
      <c r="O1560" s="61" t="n">
        <f aca="false">IF(AND(N1560&gt;0,OR(Calc!$C$4="*",B1560=Calc!$C$4)),N1560+ROW()*0.000000001,0)</f>
        <v>922.10000156</v>
      </c>
    </row>
    <row r="1561" customFormat="false" ht="15" hidden="false" customHeight="false" outlineLevel="0" collapsed="false">
      <c r="A1561" s="49" t="n">
        <v>13935</v>
      </c>
      <c r="B1561" s="49" t="s">
        <v>189</v>
      </c>
      <c r="C1561" s="63" t="n">
        <v>40234</v>
      </c>
      <c r="D1561" s="63" t="n">
        <v>40290</v>
      </c>
      <c r="E1561" s="49" t="n">
        <v>3</v>
      </c>
      <c r="F1561" s="54" t="n">
        <v>0</v>
      </c>
      <c r="G1561" s="54" t="n">
        <v>6116.92</v>
      </c>
      <c r="H1561" s="54" t="n">
        <v>0</v>
      </c>
      <c r="I1561" s="54" t="n">
        <f aca="false">SUM(F1561:H1561)</f>
        <v>6116.92</v>
      </c>
      <c r="J1561" s="49" t="n">
        <f aca="false">Calc!$C$5-D1561</f>
        <v>597</v>
      </c>
      <c r="K1561" s="49" t="n">
        <f aca="false">IF(J1561&lt;=Calc!$C$11,4,IF(J1561&lt;=Calc!$C$12,3,IF(J1561&lt;=Calc!$C$13,2,1)))</f>
        <v>1</v>
      </c>
      <c r="L1561" s="49" t="n">
        <f aca="false">1+(E1561&gt;=Calc!$C$16)+(E1561&gt;=Calc!$C$17)+(E1561&gt;=Calc!$C$18)</f>
        <v>2</v>
      </c>
      <c r="M1561" s="49" t="str">
        <f aca="false">IF(AND(K1561=4,L1561&gt;=3),"Champions",IF(AND(K1561=3,L1561&gt;=3),"Loyal",IF(K1561&gt;=3,"Recent / New",IF(L1561&gt;=3,"At Risk","Hibernating / Lost"))))</f>
        <v>Hibernating / Lost</v>
      </c>
      <c r="N1561" s="54" t="n">
        <f aca="false">IF(AND(Calc!$C$2&lt;=2009,Calc!$C$3&gt;=2009),F1561,0)+IF(AND(Calc!$C$2&lt;=2010,Calc!$C$3&gt;=2010),G1561,0)+IF(AND(Calc!$C$2&lt;=2011,Calc!$C$3&gt;=2011),H1561,0)</f>
        <v>6116.92</v>
      </c>
      <c r="O1561" s="61" t="n">
        <f aca="false">IF(AND(N1561&gt;0,OR(Calc!$C$4="*",B1561=Calc!$C$4)),N1561+ROW()*0.000000001,0)</f>
        <v>6116.920001561</v>
      </c>
    </row>
    <row r="1562" customFormat="false" ht="15" hidden="false" customHeight="false" outlineLevel="0" collapsed="false">
      <c r="A1562" s="49" t="n">
        <v>13936</v>
      </c>
      <c r="B1562" s="49" t="s">
        <v>189</v>
      </c>
      <c r="C1562" s="63" t="n">
        <v>40472</v>
      </c>
      <c r="D1562" s="63" t="n">
        <v>40707</v>
      </c>
      <c r="E1562" s="49" t="n">
        <v>3</v>
      </c>
      <c r="F1562" s="54" t="n">
        <v>0</v>
      </c>
      <c r="G1562" s="54" t="n">
        <v>563.08</v>
      </c>
      <c r="H1562" s="54" t="n">
        <v>361.28</v>
      </c>
      <c r="I1562" s="54" t="n">
        <f aca="false">SUM(F1562:H1562)</f>
        <v>924.36</v>
      </c>
      <c r="J1562" s="49" t="n">
        <f aca="false">Calc!$C$5-D1562</f>
        <v>180</v>
      </c>
      <c r="K1562" s="49" t="n">
        <f aca="false">IF(J1562&lt;=Calc!$C$11,4,IF(J1562&lt;=Calc!$C$12,3,IF(J1562&lt;=Calc!$C$13,2,1)))</f>
        <v>2</v>
      </c>
      <c r="L1562" s="49" t="n">
        <f aca="false">1+(E1562&gt;=Calc!$C$16)+(E1562&gt;=Calc!$C$17)+(E1562&gt;=Calc!$C$18)</f>
        <v>2</v>
      </c>
      <c r="M1562" s="49" t="str">
        <f aca="false">IF(AND(K1562=4,L1562&gt;=3),"Champions",IF(AND(K1562=3,L1562&gt;=3),"Loyal",IF(K1562&gt;=3,"Recent / New",IF(L1562&gt;=3,"At Risk","Hibernating / Lost"))))</f>
        <v>Hibernating / Lost</v>
      </c>
      <c r="N1562" s="54" t="n">
        <f aca="false">IF(AND(Calc!$C$2&lt;=2009,Calc!$C$3&gt;=2009),F1562,0)+IF(AND(Calc!$C$2&lt;=2010,Calc!$C$3&gt;=2010),G1562,0)+IF(AND(Calc!$C$2&lt;=2011,Calc!$C$3&gt;=2011),H1562,0)</f>
        <v>924.36</v>
      </c>
      <c r="O1562" s="61" t="n">
        <f aca="false">IF(AND(N1562&gt;0,OR(Calc!$C$4="*",B1562=Calc!$C$4)),N1562+ROW()*0.000000001,0)</f>
        <v>924.360001562</v>
      </c>
    </row>
    <row r="1563" customFormat="false" ht="15" hidden="false" customHeight="false" outlineLevel="0" collapsed="false">
      <c r="A1563" s="49" t="n">
        <v>13937</v>
      </c>
      <c r="B1563" s="49" t="s">
        <v>189</v>
      </c>
      <c r="C1563" s="63" t="n">
        <v>40484</v>
      </c>
      <c r="D1563" s="63" t="n">
        <v>40717</v>
      </c>
      <c r="E1563" s="49" t="n">
        <v>2</v>
      </c>
      <c r="F1563" s="54" t="n">
        <v>0</v>
      </c>
      <c r="G1563" s="54" t="n">
        <v>708.53</v>
      </c>
      <c r="H1563" s="54" t="n">
        <v>158.85</v>
      </c>
      <c r="I1563" s="54" t="n">
        <f aca="false">SUM(F1563:H1563)</f>
        <v>867.38</v>
      </c>
      <c r="J1563" s="49" t="n">
        <f aca="false">Calc!$C$5-D1563</f>
        <v>170</v>
      </c>
      <c r="K1563" s="49" t="n">
        <f aca="false">IF(J1563&lt;=Calc!$C$11,4,IF(J1563&lt;=Calc!$C$12,3,IF(J1563&lt;=Calc!$C$13,2,1)))</f>
        <v>2</v>
      </c>
      <c r="L1563" s="49" t="n">
        <f aca="false">1+(E1563&gt;=Calc!$C$16)+(E1563&gt;=Calc!$C$17)+(E1563&gt;=Calc!$C$18)</f>
        <v>2</v>
      </c>
      <c r="M1563" s="49" t="str">
        <f aca="false">IF(AND(K1563=4,L1563&gt;=3),"Champions",IF(AND(K1563=3,L1563&gt;=3),"Loyal",IF(K1563&gt;=3,"Recent / New",IF(L1563&gt;=3,"At Risk","Hibernating / Lost"))))</f>
        <v>Hibernating / Lost</v>
      </c>
      <c r="N1563" s="54" t="n">
        <f aca="false">IF(AND(Calc!$C$2&lt;=2009,Calc!$C$3&gt;=2009),F1563,0)+IF(AND(Calc!$C$2&lt;=2010,Calc!$C$3&gt;=2010),G1563,0)+IF(AND(Calc!$C$2&lt;=2011,Calc!$C$3&gt;=2011),H1563,0)</f>
        <v>867.38</v>
      </c>
      <c r="O1563" s="61" t="n">
        <f aca="false">IF(AND(N1563&gt;0,OR(Calc!$C$4="*",B1563=Calc!$C$4)),N1563+ROW()*0.000000001,0)</f>
        <v>867.380001563</v>
      </c>
    </row>
    <row r="1564" customFormat="false" ht="15" hidden="false" customHeight="false" outlineLevel="0" collapsed="false">
      <c r="A1564" s="49" t="n">
        <v>13938</v>
      </c>
      <c r="B1564" s="49" t="s">
        <v>189</v>
      </c>
      <c r="C1564" s="63" t="n">
        <v>40851</v>
      </c>
      <c r="D1564" s="63" t="n">
        <v>40851</v>
      </c>
      <c r="E1564" s="49" t="n">
        <v>1</v>
      </c>
      <c r="F1564" s="54" t="n">
        <v>0</v>
      </c>
      <c r="G1564" s="54" t="n">
        <v>0</v>
      </c>
      <c r="H1564" s="54" t="n">
        <v>71.66</v>
      </c>
      <c r="I1564" s="54" t="n">
        <f aca="false">SUM(F1564:H1564)</f>
        <v>71.66</v>
      </c>
      <c r="J1564" s="49" t="n">
        <f aca="false">Calc!$C$5-D1564</f>
        <v>36</v>
      </c>
      <c r="K1564" s="49" t="n">
        <f aca="false">IF(J1564&lt;=Calc!$C$11,4,IF(J1564&lt;=Calc!$C$12,3,IF(J1564&lt;=Calc!$C$13,2,1)))</f>
        <v>3</v>
      </c>
      <c r="L1564" s="49" t="n">
        <f aca="false">1+(E1564&gt;=Calc!$C$16)+(E1564&gt;=Calc!$C$17)+(E1564&gt;=Calc!$C$18)</f>
        <v>1</v>
      </c>
      <c r="M1564" s="49" t="str">
        <f aca="false">IF(AND(K1564=4,L1564&gt;=3),"Champions",IF(AND(K1564=3,L1564&gt;=3),"Loyal",IF(K1564&gt;=3,"Recent / New",IF(L1564&gt;=3,"At Risk","Hibernating / Lost"))))</f>
        <v>Recent / New</v>
      </c>
      <c r="N1564" s="54" t="n">
        <f aca="false">IF(AND(Calc!$C$2&lt;=2009,Calc!$C$3&gt;=2009),F1564,0)+IF(AND(Calc!$C$2&lt;=2010,Calc!$C$3&gt;=2010),G1564,0)+IF(AND(Calc!$C$2&lt;=2011,Calc!$C$3&gt;=2011),H1564,0)</f>
        <v>71.66</v>
      </c>
      <c r="O1564" s="61" t="n">
        <f aca="false">IF(AND(N1564&gt;0,OR(Calc!$C$4="*",B1564=Calc!$C$4)),N1564+ROW()*0.000000001,0)</f>
        <v>71.660001564</v>
      </c>
    </row>
    <row r="1565" customFormat="false" ht="15" hidden="false" customHeight="false" outlineLevel="0" collapsed="false">
      <c r="A1565" s="49" t="n">
        <v>13939</v>
      </c>
      <c r="B1565" s="49" t="s">
        <v>189</v>
      </c>
      <c r="C1565" s="63" t="n">
        <v>40274</v>
      </c>
      <c r="D1565" s="63" t="n">
        <v>40863</v>
      </c>
      <c r="E1565" s="49" t="n">
        <v>7</v>
      </c>
      <c r="F1565" s="54" t="n">
        <v>0</v>
      </c>
      <c r="G1565" s="54" t="n">
        <v>976.91</v>
      </c>
      <c r="H1565" s="54" t="n">
        <v>556.75</v>
      </c>
      <c r="I1565" s="54" t="n">
        <f aca="false">SUM(F1565:H1565)</f>
        <v>1533.66</v>
      </c>
      <c r="J1565" s="49" t="n">
        <f aca="false">Calc!$C$5-D1565</f>
        <v>24</v>
      </c>
      <c r="K1565" s="49" t="n">
        <f aca="false">IF(J1565&lt;=Calc!$C$11,4,IF(J1565&lt;=Calc!$C$12,3,IF(J1565&lt;=Calc!$C$13,2,1)))</f>
        <v>4</v>
      </c>
      <c r="L1565" s="49" t="n">
        <f aca="false">1+(E1565&gt;=Calc!$C$16)+(E1565&gt;=Calc!$C$17)+(E1565&gt;=Calc!$C$18)</f>
        <v>3</v>
      </c>
      <c r="M1565" s="49" t="str">
        <f aca="false">IF(AND(K1565=4,L1565&gt;=3),"Champions",IF(AND(K1565=3,L1565&gt;=3),"Loyal",IF(K1565&gt;=3,"Recent / New",IF(L1565&gt;=3,"At Risk","Hibernating / Lost"))))</f>
        <v>Champions</v>
      </c>
      <c r="N1565" s="54" t="n">
        <f aca="false">IF(AND(Calc!$C$2&lt;=2009,Calc!$C$3&gt;=2009),F1565,0)+IF(AND(Calc!$C$2&lt;=2010,Calc!$C$3&gt;=2010),G1565,0)+IF(AND(Calc!$C$2&lt;=2011,Calc!$C$3&gt;=2011),H1565,0)</f>
        <v>1533.66</v>
      </c>
      <c r="O1565" s="61" t="n">
        <f aca="false">IF(AND(N1565&gt;0,OR(Calc!$C$4="*",B1565=Calc!$C$4)),N1565+ROW()*0.000000001,0)</f>
        <v>1533.660001565</v>
      </c>
    </row>
    <row r="1566" customFormat="false" ht="15" hidden="false" customHeight="false" outlineLevel="0" collapsed="false">
      <c r="A1566" s="49" t="n">
        <v>13940</v>
      </c>
      <c r="B1566" s="49" t="s">
        <v>189</v>
      </c>
      <c r="C1566" s="63" t="n">
        <v>40742</v>
      </c>
      <c r="D1566" s="63" t="n">
        <v>40869</v>
      </c>
      <c r="E1566" s="49" t="n">
        <v>4</v>
      </c>
      <c r="F1566" s="54" t="n">
        <v>0</v>
      </c>
      <c r="G1566" s="54" t="n">
        <v>0</v>
      </c>
      <c r="H1566" s="54" t="n">
        <v>839.14</v>
      </c>
      <c r="I1566" s="54" t="n">
        <f aca="false">SUM(F1566:H1566)</f>
        <v>839.14</v>
      </c>
      <c r="J1566" s="49" t="n">
        <f aca="false">Calc!$C$5-D1566</f>
        <v>18</v>
      </c>
      <c r="K1566" s="49" t="n">
        <f aca="false">IF(J1566&lt;=Calc!$C$11,4,IF(J1566&lt;=Calc!$C$12,3,IF(J1566&lt;=Calc!$C$13,2,1)))</f>
        <v>4</v>
      </c>
      <c r="L1566" s="49" t="n">
        <f aca="false">1+(E1566&gt;=Calc!$C$16)+(E1566&gt;=Calc!$C$17)+(E1566&gt;=Calc!$C$18)</f>
        <v>3</v>
      </c>
      <c r="M1566" s="49" t="str">
        <f aca="false">IF(AND(K1566=4,L1566&gt;=3),"Champions",IF(AND(K1566=3,L1566&gt;=3),"Loyal",IF(K1566&gt;=3,"Recent / New",IF(L1566&gt;=3,"At Risk","Hibernating / Lost"))))</f>
        <v>Champions</v>
      </c>
      <c r="N1566" s="54" t="n">
        <f aca="false">IF(AND(Calc!$C$2&lt;=2009,Calc!$C$3&gt;=2009),F1566,0)+IF(AND(Calc!$C$2&lt;=2010,Calc!$C$3&gt;=2010),G1566,0)+IF(AND(Calc!$C$2&lt;=2011,Calc!$C$3&gt;=2011),H1566,0)</f>
        <v>839.14</v>
      </c>
      <c r="O1566" s="61" t="n">
        <f aca="false">IF(AND(N1566&gt;0,OR(Calc!$C$4="*",B1566=Calc!$C$4)),N1566+ROW()*0.000000001,0)</f>
        <v>839.140001566</v>
      </c>
    </row>
    <row r="1567" customFormat="false" ht="15" hidden="false" customHeight="false" outlineLevel="0" collapsed="false">
      <c r="A1567" s="49" t="n">
        <v>13941</v>
      </c>
      <c r="B1567" s="49" t="s">
        <v>189</v>
      </c>
      <c r="C1567" s="63" t="n">
        <v>40163</v>
      </c>
      <c r="D1567" s="63" t="n">
        <v>40865</v>
      </c>
      <c r="E1567" s="49" t="n">
        <v>15</v>
      </c>
      <c r="F1567" s="54" t="n">
        <v>781.1</v>
      </c>
      <c r="G1567" s="54" t="n">
        <v>5152.64</v>
      </c>
      <c r="H1567" s="54" t="n">
        <v>3892.89</v>
      </c>
      <c r="I1567" s="54" t="n">
        <f aca="false">SUM(F1567:H1567)</f>
        <v>9826.63</v>
      </c>
      <c r="J1567" s="49" t="n">
        <f aca="false">Calc!$C$5-D1567</f>
        <v>22</v>
      </c>
      <c r="K1567" s="49" t="n">
        <f aca="false">IF(J1567&lt;=Calc!$C$11,4,IF(J1567&lt;=Calc!$C$12,3,IF(J1567&lt;=Calc!$C$13,2,1)))</f>
        <v>4</v>
      </c>
      <c r="L1567" s="49" t="n">
        <f aca="false">1+(E1567&gt;=Calc!$C$16)+(E1567&gt;=Calc!$C$17)+(E1567&gt;=Calc!$C$18)</f>
        <v>4</v>
      </c>
      <c r="M1567" s="49" t="str">
        <f aca="false">IF(AND(K1567=4,L1567&gt;=3),"Champions",IF(AND(K1567=3,L1567&gt;=3),"Loyal",IF(K1567&gt;=3,"Recent / New",IF(L1567&gt;=3,"At Risk","Hibernating / Lost"))))</f>
        <v>Champions</v>
      </c>
      <c r="N1567" s="54" t="n">
        <f aca="false">IF(AND(Calc!$C$2&lt;=2009,Calc!$C$3&gt;=2009),F1567,0)+IF(AND(Calc!$C$2&lt;=2010,Calc!$C$3&gt;=2010),G1567,0)+IF(AND(Calc!$C$2&lt;=2011,Calc!$C$3&gt;=2011),H1567,0)</f>
        <v>9826.63</v>
      </c>
      <c r="O1567" s="61" t="n">
        <f aca="false">IF(AND(N1567&gt;0,OR(Calc!$C$4="*",B1567=Calc!$C$4)),N1567+ROW()*0.000000001,0)</f>
        <v>9826.630001567</v>
      </c>
    </row>
    <row r="1568" customFormat="false" ht="15" hidden="false" customHeight="false" outlineLevel="0" collapsed="false">
      <c r="A1568" s="49" t="n">
        <v>13942</v>
      </c>
      <c r="B1568" s="49" t="s">
        <v>189</v>
      </c>
      <c r="C1568" s="63" t="n">
        <v>40352</v>
      </c>
      <c r="D1568" s="63" t="n">
        <v>40352</v>
      </c>
      <c r="E1568" s="49" t="n">
        <v>1</v>
      </c>
      <c r="F1568" s="54" t="n">
        <v>0</v>
      </c>
      <c r="G1568" s="54" t="n">
        <v>320</v>
      </c>
      <c r="H1568" s="54" t="n">
        <v>0</v>
      </c>
      <c r="I1568" s="54" t="n">
        <f aca="false">SUM(F1568:H1568)</f>
        <v>320</v>
      </c>
      <c r="J1568" s="49" t="n">
        <f aca="false">Calc!$C$5-D1568</f>
        <v>535</v>
      </c>
      <c r="K1568" s="49" t="n">
        <f aca="false">IF(J1568&lt;=Calc!$C$11,4,IF(J1568&lt;=Calc!$C$12,3,IF(J1568&lt;=Calc!$C$13,2,1)))</f>
        <v>1</v>
      </c>
      <c r="L1568" s="49" t="n">
        <f aca="false">1+(E1568&gt;=Calc!$C$16)+(E1568&gt;=Calc!$C$17)+(E1568&gt;=Calc!$C$18)</f>
        <v>1</v>
      </c>
      <c r="M1568" s="49" t="str">
        <f aca="false">IF(AND(K1568=4,L1568&gt;=3),"Champions",IF(AND(K1568=3,L1568&gt;=3),"Loyal",IF(K1568&gt;=3,"Recent / New",IF(L1568&gt;=3,"At Risk","Hibernating / Lost"))))</f>
        <v>Hibernating / Lost</v>
      </c>
      <c r="N1568" s="54" t="n">
        <f aca="false">IF(AND(Calc!$C$2&lt;=2009,Calc!$C$3&gt;=2009),F1568,0)+IF(AND(Calc!$C$2&lt;=2010,Calc!$C$3&gt;=2010),G1568,0)+IF(AND(Calc!$C$2&lt;=2011,Calc!$C$3&gt;=2011),H1568,0)</f>
        <v>320</v>
      </c>
      <c r="O1568" s="61" t="n">
        <f aca="false">IF(AND(N1568&gt;0,OR(Calc!$C$4="*",B1568=Calc!$C$4)),N1568+ROW()*0.000000001,0)</f>
        <v>320.000001568</v>
      </c>
    </row>
    <row r="1569" customFormat="false" ht="15" hidden="false" customHeight="false" outlineLevel="0" collapsed="false">
      <c r="A1569" s="49" t="n">
        <v>13943</v>
      </c>
      <c r="B1569" s="49" t="s">
        <v>189</v>
      </c>
      <c r="C1569" s="63" t="n">
        <v>40309</v>
      </c>
      <c r="D1569" s="63" t="n">
        <v>40309</v>
      </c>
      <c r="E1569" s="49" t="n">
        <v>1</v>
      </c>
      <c r="F1569" s="54" t="n">
        <v>0</v>
      </c>
      <c r="G1569" s="54" t="n">
        <v>246.54</v>
      </c>
      <c r="H1569" s="54" t="n">
        <v>0</v>
      </c>
      <c r="I1569" s="54" t="n">
        <f aca="false">SUM(F1569:H1569)</f>
        <v>246.54</v>
      </c>
      <c r="J1569" s="49" t="n">
        <f aca="false">Calc!$C$5-D1569</f>
        <v>578</v>
      </c>
      <c r="K1569" s="49" t="n">
        <f aca="false">IF(J1569&lt;=Calc!$C$11,4,IF(J1569&lt;=Calc!$C$12,3,IF(J1569&lt;=Calc!$C$13,2,1)))</f>
        <v>1</v>
      </c>
      <c r="L1569" s="49" t="n">
        <f aca="false">1+(E1569&gt;=Calc!$C$16)+(E1569&gt;=Calc!$C$17)+(E1569&gt;=Calc!$C$18)</f>
        <v>1</v>
      </c>
      <c r="M1569" s="49" t="str">
        <f aca="false">IF(AND(K1569=4,L1569&gt;=3),"Champions",IF(AND(K1569=3,L1569&gt;=3),"Loyal",IF(K1569&gt;=3,"Recent / New",IF(L1569&gt;=3,"At Risk","Hibernating / Lost"))))</f>
        <v>Hibernating / Lost</v>
      </c>
      <c r="N1569" s="54" t="n">
        <f aca="false">IF(AND(Calc!$C$2&lt;=2009,Calc!$C$3&gt;=2009),F1569,0)+IF(AND(Calc!$C$2&lt;=2010,Calc!$C$3&gt;=2010),G1569,0)+IF(AND(Calc!$C$2&lt;=2011,Calc!$C$3&gt;=2011),H1569,0)</f>
        <v>246.54</v>
      </c>
      <c r="O1569" s="61" t="n">
        <f aca="false">IF(AND(N1569&gt;0,OR(Calc!$C$4="*",B1569=Calc!$C$4)),N1569+ROW()*0.000000001,0)</f>
        <v>246.540001569</v>
      </c>
    </row>
    <row r="1570" customFormat="false" ht="15" hidden="false" customHeight="false" outlineLevel="0" collapsed="false">
      <c r="A1570" s="49" t="n">
        <v>13944</v>
      </c>
      <c r="B1570" s="49" t="s">
        <v>189</v>
      </c>
      <c r="C1570" s="63" t="n">
        <v>40233</v>
      </c>
      <c r="D1570" s="63" t="n">
        <v>40233</v>
      </c>
      <c r="E1570" s="49" t="n">
        <v>1</v>
      </c>
      <c r="F1570" s="54" t="n">
        <v>0</v>
      </c>
      <c r="G1570" s="54" t="n">
        <v>200.43</v>
      </c>
      <c r="H1570" s="54" t="n">
        <v>0</v>
      </c>
      <c r="I1570" s="54" t="n">
        <f aca="false">SUM(F1570:H1570)</f>
        <v>200.43</v>
      </c>
      <c r="J1570" s="49" t="n">
        <f aca="false">Calc!$C$5-D1570</f>
        <v>654</v>
      </c>
      <c r="K1570" s="49" t="n">
        <f aca="false">IF(J1570&lt;=Calc!$C$11,4,IF(J1570&lt;=Calc!$C$12,3,IF(J1570&lt;=Calc!$C$13,2,1)))</f>
        <v>1</v>
      </c>
      <c r="L1570" s="49" t="n">
        <f aca="false">1+(E1570&gt;=Calc!$C$16)+(E1570&gt;=Calc!$C$17)+(E1570&gt;=Calc!$C$18)</f>
        <v>1</v>
      </c>
      <c r="M1570" s="49" t="str">
        <f aca="false">IF(AND(K1570=4,L1570&gt;=3),"Champions",IF(AND(K1570=3,L1570&gt;=3),"Loyal",IF(K1570&gt;=3,"Recent / New",IF(L1570&gt;=3,"At Risk","Hibernating / Lost"))))</f>
        <v>Hibernating / Lost</v>
      </c>
      <c r="N1570" s="54" t="n">
        <f aca="false">IF(AND(Calc!$C$2&lt;=2009,Calc!$C$3&gt;=2009),F1570,0)+IF(AND(Calc!$C$2&lt;=2010,Calc!$C$3&gt;=2010),G1570,0)+IF(AND(Calc!$C$2&lt;=2011,Calc!$C$3&gt;=2011),H1570,0)</f>
        <v>200.43</v>
      </c>
      <c r="O1570" s="61" t="n">
        <f aca="false">IF(AND(N1570&gt;0,OR(Calc!$C$4="*",B1570=Calc!$C$4)),N1570+ROW()*0.000000001,0)</f>
        <v>200.43000157</v>
      </c>
    </row>
    <row r="1571" customFormat="false" ht="15" hidden="false" customHeight="false" outlineLevel="0" collapsed="false">
      <c r="A1571" s="49" t="n">
        <v>13945</v>
      </c>
      <c r="B1571" s="49" t="s">
        <v>189</v>
      </c>
      <c r="C1571" s="63" t="n">
        <v>40407</v>
      </c>
      <c r="D1571" s="63" t="n">
        <v>40492</v>
      </c>
      <c r="E1571" s="49" t="n">
        <v>2</v>
      </c>
      <c r="F1571" s="54" t="n">
        <v>0</v>
      </c>
      <c r="G1571" s="54" t="n">
        <v>854.15</v>
      </c>
      <c r="H1571" s="54" t="n">
        <v>0</v>
      </c>
      <c r="I1571" s="54" t="n">
        <f aca="false">SUM(F1571:H1571)</f>
        <v>854.15</v>
      </c>
      <c r="J1571" s="49" t="n">
        <f aca="false">Calc!$C$5-D1571</f>
        <v>395</v>
      </c>
      <c r="K1571" s="49" t="n">
        <f aca="false">IF(J1571&lt;=Calc!$C$11,4,IF(J1571&lt;=Calc!$C$12,3,IF(J1571&lt;=Calc!$C$13,2,1)))</f>
        <v>1</v>
      </c>
      <c r="L1571" s="49" t="n">
        <f aca="false">1+(E1571&gt;=Calc!$C$16)+(E1571&gt;=Calc!$C$17)+(E1571&gt;=Calc!$C$18)</f>
        <v>2</v>
      </c>
      <c r="M1571" s="49" t="str">
        <f aca="false">IF(AND(K1571=4,L1571&gt;=3),"Champions",IF(AND(K1571=3,L1571&gt;=3),"Loyal",IF(K1571&gt;=3,"Recent / New",IF(L1571&gt;=3,"At Risk","Hibernating / Lost"))))</f>
        <v>Hibernating / Lost</v>
      </c>
      <c r="N1571" s="54" t="n">
        <f aca="false">IF(AND(Calc!$C$2&lt;=2009,Calc!$C$3&gt;=2009),F1571,0)+IF(AND(Calc!$C$2&lt;=2010,Calc!$C$3&gt;=2010),G1571,0)+IF(AND(Calc!$C$2&lt;=2011,Calc!$C$3&gt;=2011),H1571,0)</f>
        <v>854.15</v>
      </c>
      <c r="O1571" s="61" t="n">
        <f aca="false">IF(AND(N1571&gt;0,OR(Calc!$C$4="*",B1571=Calc!$C$4)),N1571+ROW()*0.000000001,0)</f>
        <v>854.150001571</v>
      </c>
    </row>
    <row r="1572" customFormat="false" ht="15" hidden="false" customHeight="false" outlineLevel="0" collapsed="false">
      <c r="A1572" s="49" t="n">
        <v>13946</v>
      </c>
      <c r="B1572" s="49" t="s">
        <v>189</v>
      </c>
      <c r="C1572" s="63" t="n">
        <v>40151</v>
      </c>
      <c r="D1572" s="63" t="n">
        <v>40807</v>
      </c>
      <c r="E1572" s="49" t="n">
        <v>6</v>
      </c>
      <c r="F1572" s="54" t="n">
        <v>280.2</v>
      </c>
      <c r="G1572" s="54" t="n">
        <v>903.66</v>
      </c>
      <c r="H1572" s="54" t="n">
        <v>561.57</v>
      </c>
      <c r="I1572" s="54" t="n">
        <f aca="false">SUM(F1572:H1572)</f>
        <v>1745.43</v>
      </c>
      <c r="J1572" s="49" t="n">
        <f aca="false">Calc!$C$5-D1572</f>
        <v>80</v>
      </c>
      <c r="K1572" s="49" t="n">
        <f aca="false">IF(J1572&lt;=Calc!$C$11,4,IF(J1572&lt;=Calc!$C$12,3,IF(J1572&lt;=Calc!$C$13,2,1)))</f>
        <v>3</v>
      </c>
      <c r="L1572" s="49" t="n">
        <f aca="false">1+(E1572&gt;=Calc!$C$16)+(E1572&gt;=Calc!$C$17)+(E1572&gt;=Calc!$C$18)</f>
        <v>3</v>
      </c>
      <c r="M1572" s="49" t="str">
        <f aca="false">IF(AND(K1572=4,L1572&gt;=3),"Champions",IF(AND(K1572=3,L1572&gt;=3),"Loyal",IF(K1572&gt;=3,"Recent / New",IF(L1572&gt;=3,"At Risk","Hibernating / Lost"))))</f>
        <v>Loyal</v>
      </c>
      <c r="N1572" s="54" t="n">
        <f aca="false">IF(AND(Calc!$C$2&lt;=2009,Calc!$C$3&gt;=2009),F1572,0)+IF(AND(Calc!$C$2&lt;=2010,Calc!$C$3&gt;=2010),G1572,0)+IF(AND(Calc!$C$2&lt;=2011,Calc!$C$3&gt;=2011),H1572,0)</f>
        <v>1745.43</v>
      </c>
      <c r="O1572" s="61" t="n">
        <f aca="false">IF(AND(N1572&gt;0,OR(Calc!$C$4="*",B1572=Calc!$C$4)),N1572+ROW()*0.000000001,0)</f>
        <v>1745.430001572</v>
      </c>
    </row>
    <row r="1573" customFormat="false" ht="15" hidden="false" customHeight="false" outlineLevel="0" collapsed="false">
      <c r="A1573" s="49" t="n">
        <v>13947</v>
      </c>
      <c r="B1573" s="49" t="s">
        <v>189</v>
      </c>
      <c r="C1573" s="63" t="n">
        <v>40821</v>
      </c>
      <c r="D1573" s="63" t="n">
        <v>40821</v>
      </c>
      <c r="E1573" s="49" t="n">
        <v>1</v>
      </c>
      <c r="F1573" s="54" t="n">
        <v>0</v>
      </c>
      <c r="G1573" s="54" t="n">
        <v>0</v>
      </c>
      <c r="H1573" s="54" t="n">
        <v>90.6</v>
      </c>
      <c r="I1573" s="54" t="n">
        <f aca="false">SUM(F1573:H1573)</f>
        <v>90.6</v>
      </c>
      <c r="J1573" s="49" t="n">
        <f aca="false">Calc!$C$5-D1573</f>
        <v>66</v>
      </c>
      <c r="K1573" s="49" t="n">
        <f aca="false">IF(J1573&lt;=Calc!$C$11,4,IF(J1573&lt;=Calc!$C$12,3,IF(J1573&lt;=Calc!$C$13,2,1)))</f>
        <v>3</v>
      </c>
      <c r="L1573" s="49" t="n">
        <f aca="false">1+(E1573&gt;=Calc!$C$16)+(E1573&gt;=Calc!$C$17)+(E1573&gt;=Calc!$C$18)</f>
        <v>1</v>
      </c>
      <c r="M1573" s="49" t="str">
        <f aca="false">IF(AND(K1573=4,L1573&gt;=3),"Champions",IF(AND(K1573=3,L1573&gt;=3),"Loyal",IF(K1573&gt;=3,"Recent / New",IF(L1573&gt;=3,"At Risk","Hibernating / Lost"))))</f>
        <v>Recent / New</v>
      </c>
      <c r="N1573" s="54" t="n">
        <f aca="false">IF(AND(Calc!$C$2&lt;=2009,Calc!$C$3&gt;=2009),F1573,0)+IF(AND(Calc!$C$2&lt;=2010,Calc!$C$3&gt;=2010),G1573,0)+IF(AND(Calc!$C$2&lt;=2011,Calc!$C$3&gt;=2011),H1573,0)</f>
        <v>90.6</v>
      </c>
      <c r="O1573" s="61" t="n">
        <f aca="false">IF(AND(N1573&gt;0,OR(Calc!$C$4="*",B1573=Calc!$C$4)),N1573+ROW()*0.000000001,0)</f>
        <v>90.600001573</v>
      </c>
    </row>
    <row r="1574" customFormat="false" ht="15" hidden="false" customHeight="false" outlineLevel="0" collapsed="false">
      <c r="A1574" s="49" t="n">
        <v>13948</v>
      </c>
      <c r="B1574" s="49" t="s">
        <v>189</v>
      </c>
      <c r="C1574" s="63" t="n">
        <v>40151</v>
      </c>
      <c r="D1574" s="63" t="n">
        <v>40526</v>
      </c>
      <c r="E1574" s="49" t="n">
        <v>4</v>
      </c>
      <c r="F1574" s="54" t="n">
        <v>155.65</v>
      </c>
      <c r="G1574" s="54" t="n">
        <v>381.21</v>
      </c>
      <c r="H1574" s="54" t="n">
        <v>0</v>
      </c>
      <c r="I1574" s="54" t="n">
        <f aca="false">SUM(F1574:H1574)</f>
        <v>536.86</v>
      </c>
      <c r="J1574" s="49" t="n">
        <f aca="false">Calc!$C$5-D1574</f>
        <v>361</v>
      </c>
      <c r="K1574" s="49" t="n">
        <f aca="false">IF(J1574&lt;=Calc!$C$11,4,IF(J1574&lt;=Calc!$C$12,3,IF(J1574&lt;=Calc!$C$13,2,1)))</f>
        <v>2</v>
      </c>
      <c r="L1574" s="49" t="n">
        <f aca="false">1+(E1574&gt;=Calc!$C$16)+(E1574&gt;=Calc!$C$17)+(E1574&gt;=Calc!$C$18)</f>
        <v>3</v>
      </c>
      <c r="M1574" s="49" t="str">
        <f aca="false">IF(AND(K1574=4,L1574&gt;=3),"Champions",IF(AND(K1574=3,L1574&gt;=3),"Loyal",IF(K1574&gt;=3,"Recent / New",IF(L1574&gt;=3,"At Risk","Hibernating / Lost"))))</f>
        <v>At Risk</v>
      </c>
      <c r="N1574" s="54" t="n">
        <f aca="false">IF(AND(Calc!$C$2&lt;=2009,Calc!$C$3&gt;=2009),F1574,0)+IF(AND(Calc!$C$2&lt;=2010,Calc!$C$3&gt;=2010),G1574,0)+IF(AND(Calc!$C$2&lt;=2011,Calc!$C$3&gt;=2011),H1574,0)</f>
        <v>536.86</v>
      </c>
      <c r="O1574" s="61" t="n">
        <f aca="false">IF(AND(N1574&gt;0,OR(Calc!$C$4="*",B1574=Calc!$C$4)),N1574+ROW()*0.000000001,0)</f>
        <v>536.860001574</v>
      </c>
    </row>
    <row r="1575" customFormat="false" ht="15" hidden="false" customHeight="false" outlineLevel="0" collapsed="false">
      <c r="A1575" s="49" t="n">
        <v>13949</v>
      </c>
      <c r="B1575" s="49" t="s">
        <v>189</v>
      </c>
      <c r="C1575" s="63" t="n">
        <v>40792</v>
      </c>
      <c r="D1575" s="63" t="n">
        <v>40884</v>
      </c>
      <c r="E1575" s="49" t="n">
        <v>6</v>
      </c>
      <c r="F1575" s="54" t="n">
        <v>0</v>
      </c>
      <c r="G1575" s="54" t="n">
        <v>0</v>
      </c>
      <c r="H1575" s="54" t="n">
        <v>2427.32</v>
      </c>
      <c r="I1575" s="54" t="n">
        <f aca="false">SUM(F1575:H1575)</f>
        <v>2427.32</v>
      </c>
      <c r="J1575" s="49" t="n">
        <f aca="false">Calc!$C$5-D1575</f>
        <v>3</v>
      </c>
      <c r="K1575" s="49" t="n">
        <f aca="false">IF(J1575&lt;=Calc!$C$11,4,IF(J1575&lt;=Calc!$C$12,3,IF(J1575&lt;=Calc!$C$13,2,1)))</f>
        <v>4</v>
      </c>
      <c r="L1575" s="49" t="n">
        <f aca="false">1+(E1575&gt;=Calc!$C$16)+(E1575&gt;=Calc!$C$17)+(E1575&gt;=Calc!$C$18)</f>
        <v>3</v>
      </c>
      <c r="M1575" s="49" t="str">
        <f aca="false">IF(AND(K1575=4,L1575&gt;=3),"Champions",IF(AND(K1575=3,L1575&gt;=3),"Loyal",IF(K1575&gt;=3,"Recent / New",IF(L1575&gt;=3,"At Risk","Hibernating / Lost"))))</f>
        <v>Champions</v>
      </c>
      <c r="N1575" s="54" t="n">
        <f aca="false">IF(AND(Calc!$C$2&lt;=2009,Calc!$C$3&gt;=2009),F1575,0)+IF(AND(Calc!$C$2&lt;=2010,Calc!$C$3&gt;=2010),G1575,0)+IF(AND(Calc!$C$2&lt;=2011,Calc!$C$3&gt;=2011),H1575,0)</f>
        <v>2427.32</v>
      </c>
      <c r="O1575" s="61" t="n">
        <f aca="false">IF(AND(N1575&gt;0,OR(Calc!$C$4="*",B1575=Calc!$C$4)),N1575+ROW()*0.000000001,0)</f>
        <v>2427.320001575</v>
      </c>
    </row>
    <row r="1576" customFormat="false" ht="15" hidden="false" customHeight="false" outlineLevel="0" collapsed="false">
      <c r="A1576" s="49" t="n">
        <v>13950</v>
      </c>
      <c r="B1576" s="49" t="s">
        <v>189</v>
      </c>
      <c r="C1576" s="63" t="n">
        <v>40640</v>
      </c>
      <c r="D1576" s="63" t="n">
        <v>40875</v>
      </c>
      <c r="E1576" s="49" t="n">
        <v>4</v>
      </c>
      <c r="F1576" s="54" t="n">
        <v>0</v>
      </c>
      <c r="G1576" s="54" t="n">
        <v>0</v>
      </c>
      <c r="H1576" s="54" t="n">
        <v>728.56</v>
      </c>
      <c r="I1576" s="54" t="n">
        <f aca="false">SUM(F1576:H1576)</f>
        <v>728.56</v>
      </c>
      <c r="J1576" s="49" t="n">
        <f aca="false">Calc!$C$5-D1576</f>
        <v>12</v>
      </c>
      <c r="K1576" s="49" t="n">
        <f aca="false">IF(J1576&lt;=Calc!$C$11,4,IF(J1576&lt;=Calc!$C$12,3,IF(J1576&lt;=Calc!$C$13,2,1)))</f>
        <v>4</v>
      </c>
      <c r="L1576" s="49" t="n">
        <f aca="false">1+(E1576&gt;=Calc!$C$16)+(E1576&gt;=Calc!$C$17)+(E1576&gt;=Calc!$C$18)</f>
        <v>3</v>
      </c>
      <c r="M1576" s="49" t="str">
        <f aca="false">IF(AND(K1576=4,L1576&gt;=3),"Champions",IF(AND(K1576=3,L1576&gt;=3),"Loyal",IF(K1576&gt;=3,"Recent / New",IF(L1576&gt;=3,"At Risk","Hibernating / Lost"))))</f>
        <v>Champions</v>
      </c>
      <c r="N1576" s="54" t="n">
        <f aca="false">IF(AND(Calc!$C$2&lt;=2009,Calc!$C$3&gt;=2009),F1576,0)+IF(AND(Calc!$C$2&lt;=2010,Calc!$C$3&gt;=2010),G1576,0)+IF(AND(Calc!$C$2&lt;=2011,Calc!$C$3&gt;=2011),H1576,0)</f>
        <v>728.56</v>
      </c>
      <c r="O1576" s="61" t="n">
        <f aca="false">IF(AND(N1576&gt;0,OR(Calc!$C$4="*",B1576=Calc!$C$4)),N1576+ROW()*0.000000001,0)</f>
        <v>728.560001576</v>
      </c>
    </row>
    <row r="1577" customFormat="false" ht="15" hidden="false" customHeight="false" outlineLevel="0" collapsed="false">
      <c r="A1577" s="49" t="n">
        <v>13951</v>
      </c>
      <c r="B1577" s="49" t="s">
        <v>189</v>
      </c>
      <c r="C1577" s="63" t="n">
        <v>40592</v>
      </c>
      <c r="D1577" s="63" t="n">
        <v>40710</v>
      </c>
      <c r="E1577" s="49" t="n">
        <v>3</v>
      </c>
      <c r="F1577" s="54" t="n">
        <v>0</v>
      </c>
      <c r="G1577" s="54" t="n">
        <v>0</v>
      </c>
      <c r="H1577" s="54" t="n">
        <v>674.45</v>
      </c>
      <c r="I1577" s="54" t="n">
        <f aca="false">SUM(F1577:H1577)</f>
        <v>674.45</v>
      </c>
      <c r="J1577" s="49" t="n">
        <f aca="false">Calc!$C$5-D1577</f>
        <v>177</v>
      </c>
      <c r="K1577" s="49" t="n">
        <f aca="false">IF(J1577&lt;=Calc!$C$11,4,IF(J1577&lt;=Calc!$C$12,3,IF(J1577&lt;=Calc!$C$13,2,1)))</f>
        <v>2</v>
      </c>
      <c r="L1577" s="49" t="n">
        <f aca="false">1+(E1577&gt;=Calc!$C$16)+(E1577&gt;=Calc!$C$17)+(E1577&gt;=Calc!$C$18)</f>
        <v>2</v>
      </c>
      <c r="M1577" s="49" t="str">
        <f aca="false">IF(AND(K1577=4,L1577&gt;=3),"Champions",IF(AND(K1577=3,L1577&gt;=3),"Loyal",IF(K1577&gt;=3,"Recent / New",IF(L1577&gt;=3,"At Risk","Hibernating / Lost"))))</f>
        <v>Hibernating / Lost</v>
      </c>
      <c r="N1577" s="54" t="n">
        <f aca="false">IF(AND(Calc!$C$2&lt;=2009,Calc!$C$3&gt;=2009),F1577,0)+IF(AND(Calc!$C$2&lt;=2010,Calc!$C$3&gt;=2010),G1577,0)+IF(AND(Calc!$C$2&lt;=2011,Calc!$C$3&gt;=2011),H1577,0)</f>
        <v>674.45</v>
      </c>
      <c r="O1577" s="61" t="n">
        <f aca="false">IF(AND(N1577&gt;0,OR(Calc!$C$4="*",B1577=Calc!$C$4)),N1577+ROW()*0.000000001,0)</f>
        <v>674.450001577</v>
      </c>
    </row>
    <row r="1578" customFormat="false" ht="15" hidden="false" customHeight="false" outlineLevel="0" collapsed="false">
      <c r="A1578" s="49" t="n">
        <v>13952</v>
      </c>
      <c r="B1578" s="49" t="s">
        <v>189</v>
      </c>
      <c r="C1578" s="63" t="n">
        <v>40163</v>
      </c>
      <c r="D1578" s="63" t="n">
        <v>40669</v>
      </c>
      <c r="E1578" s="49" t="n">
        <v>14</v>
      </c>
      <c r="F1578" s="54" t="n">
        <v>1226.79</v>
      </c>
      <c r="G1578" s="54" t="n">
        <v>8318.01</v>
      </c>
      <c r="H1578" s="54" t="n">
        <v>3246.09</v>
      </c>
      <c r="I1578" s="54" t="n">
        <f aca="false">SUM(F1578:H1578)</f>
        <v>12790.89</v>
      </c>
      <c r="J1578" s="49" t="n">
        <f aca="false">Calc!$C$5-D1578</f>
        <v>218</v>
      </c>
      <c r="K1578" s="49" t="n">
        <f aca="false">IF(J1578&lt;=Calc!$C$11,4,IF(J1578&lt;=Calc!$C$12,3,IF(J1578&lt;=Calc!$C$13,2,1)))</f>
        <v>2</v>
      </c>
      <c r="L1578" s="49" t="n">
        <f aca="false">1+(E1578&gt;=Calc!$C$16)+(E1578&gt;=Calc!$C$17)+(E1578&gt;=Calc!$C$18)</f>
        <v>4</v>
      </c>
      <c r="M1578" s="49" t="str">
        <f aca="false">IF(AND(K1578=4,L1578&gt;=3),"Champions",IF(AND(K1578=3,L1578&gt;=3),"Loyal",IF(K1578&gt;=3,"Recent / New",IF(L1578&gt;=3,"At Risk","Hibernating / Lost"))))</f>
        <v>At Risk</v>
      </c>
      <c r="N1578" s="54" t="n">
        <f aca="false">IF(AND(Calc!$C$2&lt;=2009,Calc!$C$3&gt;=2009),F1578,0)+IF(AND(Calc!$C$2&lt;=2010,Calc!$C$3&gt;=2010),G1578,0)+IF(AND(Calc!$C$2&lt;=2011,Calc!$C$3&gt;=2011),H1578,0)</f>
        <v>12790.89</v>
      </c>
      <c r="O1578" s="61" t="n">
        <f aca="false">IF(AND(N1578&gt;0,OR(Calc!$C$4="*",B1578=Calc!$C$4)),N1578+ROW()*0.000000001,0)</f>
        <v>12790.890001578</v>
      </c>
    </row>
    <row r="1579" customFormat="false" ht="15" hidden="false" customHeight="false" outlineLevel="0" collapsed="false">
      <c r="A1579" s="49" t="n">
        <v>13953</v>
      </c>
      <c r="B1579" s="49" t="s">
        <v>189</v>
      </c>
      <c r="C1579" s="63" t="n">
        <v>40158</v>
      </c>
      <c r="D1579" s="63" t="n">
        <v>40879</v>
      </c>
      <c r="E1579" s="49" t="n">
        <v>12</v>
      </c>
      <c r="F1579" s="54" t="n">
        <v>500</v>
      </c>
      <c r="G1579" s="54" t="n">
        <v>3125</v>
      </c>
      <c r="H1579" s="54" t="n">
        <v>3015.68</v>
      </c>
      <c r="I1579" s="54" t="n">
        <f aca="false">SUM(F1579:H1579)</f>
        <v>6640.68</v>
      </c>
      <c r="J1579" s="49" t="n">
        <f aca="false">Calc!$C$5-D1579</f>
        <v>8</v>
      </c>
      <c r="K1579" s="49" t="n">
        <f aca="false">IF(J1579&lt;=Calc!$C$11,4,IF(J1579&lt;=Calc!$C$12,3,IF(J1579&lt;=Calc!$C$13,2,1)))</f>
        <v>4</v>
      </c>
      <c r="L1579" s="49" t="n">
        <f aca="false">1+(E1579&gt;=Calc!$C$16)+(E1579&gt;=Calc!$C$17)+(E1579&gt;=Calc!$C$18)</f>
        <v>4</v>
      </c>
      <c r="M1579" s="49" t="str">
        <f aca="false">IF(AND(K1579=4,L1579&gt;=3),"Champions",IF(AND(K1579=3,L1579&gt;=3),"Loyal",IF(K1579&gt;=3,"Recent / New",IF(L1579&gt;=3,"At Risk","Hibernating / Lost"))))</f>
        <v>Champions</v>
      </c>
      <c r="N1579" s="54" t="n">
        <f aca="false">IF(AND(Calc!$C$2&lt;=2009,Calc!$C$3&gt;=2009),F1579,0)+IF(AND(Calc!$C$2&lt;=2010,Calc!$C$3&gt;=2010),G1579,0)+IF(AND(Calc!$C$2&lt;=2011,Calc!$C$3&gt;=2011),H1579,0)</f>
        <v>6640.68</v>
      </c>
      <c r="O1579" s="61" t="n">
        <f aca="false">IF(AND(N1579&gt;0,OR(Calc!$C$4="*",B1579=Calc!$C$4)),N1579+ROW()*0.000000001,0)</f>
        <v>6640.680001579</v>
      </c>
    </row>
    <row r="1580" customFormat="false" ht="15" hidden="false" customHeight="false" outlineLevel="0" collapsed="false">
      <c r="A1580" s="49" t="n">
        <v>13954</v>
      </c>
      <c r="B1580" s="49" t="s">
        <v>189</v>
      </c>
      <c r="C1580" s="63" t="n">
        <v>40816</v>
      </c>
      <c r="D1580" s="63" t="n">
        <v>40885</v>
      </c>
      <c r="E1580" s="49" t="n">
        <v>2</v>
      </c>
      <c r="F1580" s="54" t="n">
        <v>0</v>
      </c>
      <c r="G1580" s="54" t="n">
        <v>0</v>
      </c>
      <c r="H1580" s="54" t="n">
        <v>378.59</v>
      </c>
      <c r="I1580" s="54" t="n">
        <f aca="false">SUM(F1580:H1580)</f>
        <v>378.59</v>
      </c>
      <c r="J1580" s="49" t="n">
        <f aca="false">Calc!$C$5-D1580</f>
        <v>2</v>
      </c>
      <c r="K1580" s="49" t="n">
        <f aca="false">IF(J1580&lt;=Calc!$C$11,4,IF(J1580&lt;=Calc!$C$12,3,IF(J1580&lt;=Calc!$C$13,2,1)))</f>
        <v>4</v>
      </c>
      <c r="L1580" s="49" t="n">
        <f aca="false">1+(E1580&gt;=Calc!$C$16)+(E1580&gt;=Calc!$C$17)+(E1580&gt;=Calc!$C$18)</f>
        <v>2</v>
      </c>
      <c r="M1580" s="49" t="str">
        <f aca="false">IF(AND(K1580=4,L1580&gt;=3),"Champions",IF(AND(K1580=3,L1580&gt;=3),"Loyal",IF(K1580&gt;=3,"Recent / New",IF(L1580&gt;=3,"At Risk","Hibernating / Lost"))))</f>
        <v>Recent / New</v>
      </c>
      <c r="N1580" s="54" t="n">
        <f aca="false">IF(AND(Calc!$C$2&lt;=2009,Calc!$C$3&gt;=2009),F1580,0)+IF(AND(Calc!$C$2&lt;=2010,Calc!$C$3&gt;=2010),G1580,0)+IF(AND(Calc!$C$2&lt;=2011,Calc!$C$3&gt;=2011),H1580,0)</f>
        <v>378.59</v>
      </c>
      <c r="O1580" s="61" t="n">
        <f aca="false">IF(AND(N1580&gt;0,OR(Calc!$C$4="*",B1580=Calc!$C$4)),N1580+ROW()*0.000000001,0)</f>
        <v>378.59000158</v>
      </c>
    </row>
    <row r="1581" customFormat="false" ht="15" hidden="false" customHeight="false" outlineLevel="0" collapsed="false">
      <c r="A1581" s="49" t="n">
        <v>13955</v>
      </c>
      <c r="B1581" s="49" t="s">
        <v>189</v>
      </c>
      <c r="C1581" s="63" t="n">
        <v>40511</v>
      </c>
      <c r="D1581" s="63" t="n">
        <v>40732</v>
      </c>
      <c r="E1581" s="49" t="n">
        <v>3</v>
      </c>
      <c r="F1581" s="54" t="n">
        <v>0</v>
      </c>
      <c r="G1581" s="54" t="n">
        <v>221.11</v>
      </c>
      <c r="H1581" s="54" t="n">
        <v>322.96</v>
      </c>
      <c r="I1581" s="54" t="n">
        <f aca="false">SUM(F1581:H1581)</f>
        <v>544.07</v>
      </c>
      <c r="J1581" s="49" t="n">
        <f aca="false">Calc!$C$5-D1581</f>
        <v>155</v>
      </c>
      <c r="K1581" s="49" t="n">
        <f aca="false">IF(J1581&lt;=Calc!$C$11,4,IF(J1581&lt;=Calc!$C$12,3,IF(J1581&lt;=Calc!$C$13,2,1)))</f>
        <v>2</v>
      </c>
      <c r="L1581" s="49" t="n">
        <f aca="false">1+(E1581&gt;=Calc!$C$16)+(E1581&gt;=Calc!$C$17)+(E1581&gt;=Calc!$C$18)</f>
        <v>2</v>
      </c>
      <c r="M1581" s="49" t="str">
        <f aca="false">IF(AND(K1581=4,L1581&gt;=3),"Champions",IF(AND(K1581=3,L1581&gt;=3),"Loyal",IF(K1581&gt;=3,"Recent / New",IF(L1581&gt;=3,"At Risk","Hibernating / Lost"))))</f>
        <v>Hibernating / Lost</v>
      </c>
      <c r="N1581" s="54" t="n">
        <f aca="false">IF(AND(Calc!$C$2&lt;=2009,Calc!$C$3&gt;=2009),F1581,0)+IF(AND(Calc!$C$2&lt;=2010,Calc!$C$3&gt;=2010),G1581,0)+IF(AND(Calc!$C$2&lt;=2011,Calc!$C$3&gt;=2011),H1581,0)</f>
        <v>544.07</v>
      </c>
      <c r="O1581" s="61" t="n">
        <f aca="false">IF(AND(N1581&gt;0,OR(Calc!$C$4="*",B1581=Calc!$C$4)),N1581+ROW()*0.000000001,0)</f>
        <v>544.070001581</v>
      </c>
    </row>
    <row r="1582" customFormat="false" ht="15" hidden="false" customHeight="false" outlineLevel="0" collapsed="false">
      <c r="A1582" s="49" t="n">
        <v>13956</v>
      </c>
      <c r="B1582" s="49" t="s">
        <v>189</v>
      </c>
      <c r="C1582" s="63" t="n">
        <v>40615</v>
      </c>
      <c r="D1582" s="63" t="n">
        <v>40881</v>
      </c>
      <c r="E1582" s="49" t="n">
        <v>5</v>
      </c>
      <c r="F1582" s="54" t="n">
        <v>0</v>
      </c>
      <c r="G1582" s="54" t="n">
        <v>0</v>
      </c>
      <c r="H1582" s="54" t="n">
        <v>1019.27</v>
      </c>
      <c r="I1582" s="54" t="n">
        <f aca="false">SUM(F1582:H1582)</f>
        <v>1019.27</v>
      </c>
      <c r="J1582" s="49" t="n">
        <f aca="false">Calc!$C$5-D1582</f>
        <v>6</v>
      </c>
      <c r="K1582" s="49" t="n">
        <f aca="false">IF(J1582&lt;=Calc!$C$11,4,IF(J1582&lt;=Calc!$C$12,3,IF(J1582&lt;=Calc!$C$13,2,1)))</f>
        <v>4</v>
      </c>
      <c r="L1582" s="49" t="n">
        <f aca="false">1+(E1582&gt;=Calc!$C$16)+(E1582&gt;=Calc!$C$17)+(E1582&gt;=Calc!$C$18)</f>
        <v>3</v>
      </c>
      <c r="M1582" s="49" t="str">
        <f aca="false">IF(AND(K1582=4,L1582&gt;=3),"Champions",IF(AND(K1582=3,L1582&gt;=3),"Loyal",IF(K1582&gt;=3,"Recent / New",IF(L1582&gt;=3,"At Risk","Hibernating / Lost"))))</f>
        <v>Champions</v>
      </c>
      <c r="N1582" s="54" t="n">
        <f aca="false">IF(AND(Calc!$C$2&lt;=2009,Calc!$C$3&gt;=2009),F1582,0)+IF(AND(Calc!$C$2&lt;=2010,Calc!$C$3&gt;=2010),G1582,0)+IF(AND(Calc!$C$2&lt;=2011,Calc!$C$3&gt;=2011),H1582,0)</f>
        <v>1019.27</v>
      </c>
      <c r="O1582" s="61" t="n">
        <f aca="false">IF(AND(N1582&gt;0,OR(Calc!$C$4="*",B1582=Calc!$C$4)),N1582+ROW()*0.000000001,0)</f>
        <v>1019.270001582</v>
      </c>
    </row>
    <row r="1583" customFormat="false" ht="15" hidden="false" customHeight="false" outlineLevel="0" collapsed="false">
      <c r="A1583" s="49" t="n">
        <v>13957</v>
      </c>
      <c r="B1583" s="49" t="s">
        <v>189</v>
      </c>
      <c r="C1583" s="63" t="n">
        <v>40228</v>
      </c>
      <c r="D1583" s="63" t="n">
        <v>40469</v>
      </c>
      <c r="E1583" s="49" t="n">
        <v>3</v>
      </c>
      <c r="F1583" s="54" t="n">
        <v>0</v>
      </c>
      <c r="G1583" s="54" t="n">
        <v>458.25</v>
      </c>
      <c r="H1583" s="54" t="n">
        <v>0</v>
      </c>
      <c r="I1583" s="54" t="n">
        <f aca="false">SUM(F1583:H1583)</f>
        <v>458.25</v>
      </c>
      <c r="J1583" s="49" t="n">
        <f aca="false">Calc!$C$5-D1583</f>
        <v>418</v>
      </c>
      <c r="K1583" s="49" t="n">
        <f aca="false">IF(J1583&lt;=Calc!$C$11,4,IF(J1583&lt;=Calc!$C$12,3,IF(J1583&lt;=Calc!$C$13,2,1)))</f>
        <v>1</v>
      </c>
      <c r="L1583" s="49" t="n">
        <f aca="false">1+(E1583&gt;=Calc!$C$16)+(E1583&gt;=Calc!$C$17)+(E1583&gt;=Calc!$C$18)</f>
        <v>2</v>
      </c>
      <c r="M1583" s="49" t="str">
        <f aca="false">IF(AND(K1583=4,L1583&gt;=3),"Champions",IF(AND(K1583=3,L1583&gt;=3),"Loyal",IF(K1583&gt;=3,"Recent / New",IF(L1583&gt;=3,"At Risk","Hibernating / Lost"))))</f>
        <v>Hibernating / Lost</v>
      </c>
      <c r="N1583" s="54" t="n">
        <f aca="false">IF(AND(Calc!$C$2&lt;=2009,Calc!$C$3&gt;=2009),F1583,0)+IF(AND(Calc!$C$2&lt;=2010,Calc!$C$3&gt;=2010),G1583,0)+IF(AND(Calc!$C$2&lt;=2011,Calc!$C$3&gt;=2011),H1583,0)</f>
        <v>458.25</v>
      </c>
      <c r="O1583" s="61" t="n">
        <f aca="false">IF(AND(N1583&gt;0,OR(Calc!$C$4="*",B1583=Calc!$C$4)),N1583+ROW()*0.000000001,0)</f>
        <v>458.250001583</v>
      </c>
    </row>
    <row r="1584" customFormat="false" ht="15" hidden="false" customHeight="false" outlineLevel="0" collapsed="false">
      <c r="A1584" s="49" t="n">
        <v>13958</v>
      </c>
      <c r="B1584" s="49" t="s">
        <v>189</v>
      </c>
      <c r="C1584" s="63" t="n">
        <v>40152</v>
      </c>
      <c r="D1584" s="63" t="n">
        <v>40507</v>
      </c>
      <c r="E1584" s="49" t="n">
        <v>8</v>
      </c>
      <c r="F1584" s="54" t="n">
        <v>719.5</v>
      </c>
      <c r="G1584" s="54" t="n">
        <v>3785.28</v>
      </c>
      <c r="H1584" s="54" t="n">
        <v>0</v>
      </c>
      <c r="I1584" s="54" t="n">
        <f aca="false">SUM(F1584:H1584)</f>
        <v>4504.78</v>
      </c>
      <c r="J1584" s="49" t="n">
        <f aca="false">Calc!$C$5-D1584</f>
        <v>380</v>
      </c>
      <c r="K1584" s="49" t="n">
        <f aca="false">IF(J1584&lt;=Calc!$C$11,4,IF(J1584&lt;=Calc!$C$12,3,IF(J1584&lt;=Calc!$C$13,2,1)))</f>
        <v>2</v>
      </c>
      <c r="L1584" s="49" t="n">
        <f aca="false">1+(E1584&gt;=Calc!$C$16)+(E1584&gt;=Calc!$C$17)+(E1584&gt;=Calc!$C$18)</f>
        <v>4</v>
      </c>
      <c r="M1584" s="49" t="str">
        <f aca="false">IF(AND(K1584=4,L1584&gt;=3),"Champions",IF(AND(K1584=3,L1584&gt;=3),"Loyal",IF(K1584&gt;=3,"Recent / New",IF(L1584&gt;=3,"At Risk","Hibernating / Lost"))))</f>
        <v>At Risk</v>
      </c>
      <c r="N1584" s="54" t="n">
        <f aca="false">IF(AND(Calc!$C$2&lt;=2009,Calc!$C$3&gt;=2009),F1584,0)+IF(AND(Calc!$C$2&lt;=2010,Calc!$C$3&gt;=2010),G1584,0)+IF(AND(Calc!$C$2&lt;=2011,Calc!$C$3&gt;=2011),H1584,0)</f>
        <v>4504.78</v>
      </c>
      <c r="O1584" s="61" t="n">
        <f aca="false">IF(AND(N1584&gt;0,OR(Calc!$C$4="*",B1584=Calc!$C$4)),N1584+ROW()*0.000000001,0)</f>
        <v>4504.780001584</v>
      </c>
    </row>
    <row r="1585" customFormat="false" ht="15" hidden="false" customHeight="false" outlineLevel="0" collapsed="false">
      <c r="A1585" s="49" t="n">
        <v>13959</v>
      </c>
      <c r="B1585" s="49" t="s">
        <v>189</v>
      </c>
      <c r="C1585" s="63" t="n">
        <v>40375</v>
      </c>
      <c r="D1585" s="63" t="n">
        <v>40807</v>
      </c>
      <c r="E1585" s="49" t="n">
        <v>6</v>
      </c>
      <c r="F1585" s="54" t="n">
        <v>0</v>
      </c>
      <c r="G1585" s="54" t="n">
        <v>685.47</v>
      </c>
      <c r="H1585" s="54" t="n">
        <v>379.3</v>
      </c>
      <c r="I1585" s="54" t="n">
        <f aca="false">SUM(F1585:H1585)</f>
        <v>1064.77</v>
      </c>
      <c r="J1585" s="49" t="n">
        <f aca="false">Calc!$C$5-D1585</f>
        <v>80</v>
      </c>
      <c r="K1585" s="49" t="n">
        <f aca="false">IF(J1585&lt;=Calc!$C$11,4,IF(J1585&lt;=Calc!$C$12,3,IF(J1585&lt;=Calc!$C$13,2,1)))</f>
        <v>3</v>
      </c>
      <c r="L1585" s="49" t="n">
        <f aca="false">1+(E1585&gt;=Calc!$C$16)+(E1585&gt;=Calc!$C$17)+(E1585&gt;=Calc!$C$18)</f>
        <v>3</v>
      </c>
      <c r="M1585" s="49" t="str">
        <f aca="false">IF(AND(K1585=4,L1585&gt;=3),"Champions",IF(AND(K1585=3,L1585&gt;=3),"Loyal",IF(K1585&gt;=3,"Recent / New",IF(L1585&gt;=3,"At Risk","Hibernating / Lost"))))</f>
        <v>Loyal</v>
      </c>
      <c r="N1585" s="54" t="n">
        <f aca="false">IF(AND(Calc!$C$2&lt;=2009,Calc!$C$3&gt;=2009),F1585,0)+IF(AND(Calc!$C$2&lt;=2010,Calc!$C$3&gt;=2010),G1585,0)+IF(AND(Calc!$C$2&lt;=2011,Calc!$C$3&gt;=2011),H1585,0)</f>
        <v>1064.77</v>
      </c>
      <c r="O1585" s="61" t="n">
        <f aca="false">IF(AND(N1585&gt;0,OR(Calc!$C$4="*",B1585=Calc!$C$4)),N1585+ROW()*0.000000001,0)</f>
        <v>1064.770001585</v>
      </c>
    </row>
    <row r="1586" customFormat="false" ht="15" hidden="false" customHeight="false" outlineLevel="0" collapsed="false">
      <c r="A1586" s="49" t="n">
        <v>13960</v>
      </c>
      <c r="B1586" s="49" t="s">
        <v>189</v>
      </c>
      <c r="C1586" s="63" t="n">
        <v>40815</v>
      </c>
      <c r="D1586" s="63" t="n">
        <v>40865</v>
      </c>
      <c r="E1586" s="49" t="n">
        <v>2</v>
      </c>
      <c r="F1586" s="54" t="n">
        <v>0</v>
      </c>
      <c r="G1586" s="54" t="n">
        <v>0</v>
      </c>
      <c r="H1586" s="54" t="n">
        <v>230.22</v>
      </c>
      <c r="I1586" s="54" t="n">
        <f aca="false">SUM(F1586:H1586)</f>
        <v>230.22</v>
      </c>
      <c r="J1586" s="49" t="n">
        <f aca="false">Calc!$C$5-D1586</f>
        <v>22</v>
      </c>
      <c r="K1586" s="49" t="n">
        <f aca="false">IF(J1586&lt;=Calc!$C$11,4,IF(J1586&lt;=Calc!$C$12,3,IF(J1586&lt;=Calc!$C$13,2,1)))</f>
        <v>4</v>
      </c>
      <c r="L1586" s="49" t="n">
        <f aca="false">1+(E1586&gt;=Calc!$C$16)+(E1586&gt;=Calc!$C$17)+(E1586&gt;=Calc!$C$18)</f>
        <v>2</v>
      </c>
      <c r="M1586" s="49" t="str">
        <f aca="false">IF(AND(K1586=4,L1586&gt;=3),"Champions",IF(AND(K1586=3,L1586&gt;=3),"Loyal",IF(K1586&gt;=3,"Recent / New",IF(L1586&gt;=3,"At Risk","Hibernating / Lost"))))</f>
        <v>Recent / New</v>
      </c>
      <c r="N1586" s="54" t="n">
        <f aca="false">IF(AND(Calc!$C$2&lt;=2009,Calc!$C$3&gt;=2009),F1586,0)+IF(AND(Calc!$C$2&lt;=2010,Calc!$C$3&gt;=2010),G1586,0)+IF(AND(Calc!$C$2&lt;=2011,Calc!$C$3&gt;=2011),H1586,0)</f>
        <v>230.22</v>
      </c>
      <c r="O1586" s="61" t="n">
        <f aca="false">IF(AND(N1586&gt;0,OR(Calc!$C$4="*",B1586=Calc!$C$4)),N1586+ROW()*0.000000001,0)</f>
        <v>230.220001586</v>
      </c>
    </row>
    <row r="1587" customFormat="false" ht="15" hidden="false" customHeight="false" outlineLevel="0" collapsed="false">
      <c r="A1587" s="49" t="n">
        <v>13961</v>
      </c>
      <c r="B1587" s="49" t="s">
        <v>189</v>
      </c>
      <c r="C1587" s="63" t="n">
        <v>40494</v>
      </c>
      <c r="D1587" s="63" t="n">
        <v>40494</v>
      </c>
      <c r="E1587" s="49" t="n">
        <v>1</v>
      </c>
      <c r="F1587" s="54" t="n">
        <v>0</v>
      </c>
      <c r="G1587" s="54" t="n">
        <v>498.7</v>
      </c>
      <c r="H1587" s="54" t="n">
        <v>0</v>
      </c>
      <c r="I1587" s="54" t="n">
        <f aca="false">SUM(F1587:H1587)</f>
        <v>498.7</v>
      </c>
      <c r="J1587" s="49" t="n">
        <f aca="false">Calc!$C$5-D1587</f>
        <v>393</v>
      </c>
      <c r="K1587" s="49" t="n">
        <f aca="false">IF(J1587&lt;=Calc!$C$11,4,IF(J1587&lt;=Calc!$C$12,3,IF(J1587&lt;=Calc!$C$13,2,1)))</f>
        <v>1</v>
      </c>
      <c r="L1587" s="49" t="n">
        <f aca="false">1+(E1587&gt;=Calc!$C$16)+(E1587&gt;=Calc!$C$17)+(E1587&gt;=Calc!$C$18)</f>
        <v>1</v>
      </c>
      <c r="M1587" s="49" t="str">
        <f aca="false">IF(AND(K1587=4,L1587&gt;=3),"Champions",IF(AND(K1587=3,L1587&gt;=3),"Loyal",IF(K1587&gt;=3,"Recent / New",IF(L1587&gt;=3,"At Risk","Hibernating / Lost"))))</f>
        <v>Hibernating / Lost</v>
      </c>
      <c r="N1587" s="54" t="n">
        <f aca="false">IF(AND(Calc!$C$2&lt;=2009,Calc!$C$3&gt;=2009),F1587,0)+IF(AND(Calc!$C$2&lt;=2010,Calc!$C$3&gt;=2010),G1587,0)+IF(AND(Calc!$C$2&lt;=2011,Calc!$C$3&gt;=2011),H1587,0)</f>
        <v>498.7</v>
      </c>
      <c r="O1587" s="61" t="n">
        <f aca="false">IF(AND(N1587&gt;0,OR(Calc!$C$4="*",B1587=Calc!$C$4)),N1587+ROW()*0.000000001,0)</f>
        <v>498.700001587</v>
      </c>
    </row>
    <row r="1588" customFormat="false" ht="15" hidden="false" customHeight="false" outlineLevel="0" collapsed="false">
      <c r="A1588" s="49" t="n">
        <v>13962</v>
      </c>
      <c r="B1588" s="49" t="s">
        <v>189</v>
      </c>
      <c r="C1588" s="63" t="n">
        <v>40451</v>
      </c>
      <c r="D1588" s="63" t="n">
        <v>40865</v>
      </c>
      <c r="E1588" s="49" t="n">
        <v>3</v>
      </c>
      <c r="F1588" s="54" t="n">
        <v>0</v>
      </c>
      <c r="G1588" s="54" t="n">
        <v>193.25</v>
      </c>
      <c r="H1588" s="54" t="n">
        <v>169.55</v>
      </c>
      <c r="I1588" s="54" t="n">
        <f aca="false">SUM(F1588:H1588)</f>
        <v>362.8</v>
      </c>
      <c r="J1588" s="49" t="n">
        <f aca="false">Calc!$C$5-D1588</f>
        <v>22</v>
      </c>
      <c r="K1588" s="49" t="n">
        <f aca="false">IF(J1588&lt;=Calc!$C$11,4,IF(J1588&lt;=Calc!$C$12,3,IF(J1588&lt;=Calc!$C$13,2,1)))</f>
        <v>4</v>
      </c>
      <c r="L1588" s="49" t="n">
        <f aca="false">1+(E1588&gt;=Calc!$C$16)+(E1588&gt;=Calc!$C$17)+(E1588&gt;=Calc!$C$18)</f>
        <v>2</v>
      </c>
      <c r="M1588" s="49" t="str">
        <f aca="false">IF(AND(K1588=4,L1588&gt;=3),"Champions",IF(AND(K1588=3,L1588&gt;=3),"Loyal",IF(K1588&gt;=3,"Recent / New",IF(L1588&gt;=3,"At Risk","Hibernating / Lost"))))</f>
        <v>Recent / New</v>
      </c>
      <c r="N1588" s="54" t="n">
        <f aca="false">IF(AND(Calc!$C$2&lt;=2009,Calc!$C$3&gt;=2009),F1588,0)+IF(AND(Calc!$C$2&lt;=2010,Calc!$C$3&gt;=2010),G1588,0)+IF(AND(Calc!$C$2&lt;=2011,Calc!$C$3&gt;=2011),H1588,0)</f>
        <v>362.8</v>
      </c>
      <c r="O1588" s="61" t="n">
        <f aca="false">IF(AND(N1588&gt;0,OR(Calc!$C$4="*",B1588=Calc!$C$4)),N1588+ROW()*0.000000001,0)</f>
        <v>362.800001588</v>
      </c>
    </row>
    <row r="1589" customFormat="false" ht="15" hidden="false" customHeight="false" outlineLevel="0" collapsed="false">
      <c r="A1589" s="49" t="n">
        <v>13963</v>
      </c>
      <c r="B1589" s="49" t="s">
        <v>189</v>
      </c>
      <c r="C1589" s="63" t="n">
        <v>40289</v>
      </c>
      <c r="D1589" s="63" t="n">
        <v>40578</v>
      </c>
      <c r="E1589" s="49" t="n">
        <v>17</v>
      </c>
      <c r="F1589" s="54" t="n">
        <v>0</v>
      </c>
      <c r="G1589" s="54" t="n">
        <v>2235.08</v>
      </c>
      <c r="H1589" s="54" t="n">
        <v>513.24</v>
      </c>
      <c r="I1589" s="54" t="n">
        <f aca="false">SUM(F1589:H1589)</f>
        <v>2748.32</v>
      </c>
      <c r="J1589" s="49" t="n">
        <f aca="false">Calc!$C$5-D1589</f>
        <v>309</v>
      </c>
      <c r="K1589" s="49" t="n">
        <f aca="false">IF(J1589&lt;=Calc!$C$11,4,IF(J1589&lt;=Calc!$C$12,3,IF(J1589&lt;=Calc!$C$13,2,1)))</f>
        <v>2</v>
      </c>
      <c r="L1589" s="49" t="n">
        <f aca="false">1+(E1589&gt;=Calc!$C$16)+(E1589&gt;=Calc!$C$17)+(E1589&gt;=Calc!$C$18)</f>
        <v>4</v>
      </c>
      <c r="M1589" s="49" t="str">
        <f aca="false">IF(AND(K1589=4,L1589&gt;=3),"Champions",IF(AND(K1589=3,L1589&gt;=3),"Loyal",IF(K1589&gt;=3,"Recent / New",IF(L1589&gt;=3,"At Risk","Hibernating / Lost"))))</f>
        <v>At Risk</v>
      </c>
      <c r="N1589" s="54" t="n">
        <f aca="false">IF(AND(Calc!$C$2&lt;=2009,Calc!$C$3&gt;=2009),F1589,0)+IF(AND(Calc!$C$2&lt;=2010,Calc!$C$3&gt;=2010),G1589,0)+IF(AND(Calc!$C$2&lt;=2011,Calc!$C$3&gt;=2011),H1589,0)</f>
        <v>2748.32</v>
      </c>
      <c r="O1589" s="61" t="n">
        <f aca="false">IF(AND(N1589&gt;0,OR(Calc!$C$4="*",B1589=Calc!$C$4)),N1589+ROW()*0.000000001,0)</f>
        <v>2748.320001589</v>
      </c>
    </row>
    <row r="1590" customFormat="false" ht="15" hidden="false" customHeight="false" outlineLevel="0" collapsed="false">
      <c r="A1590" s="49" t="n">
        <v>13964</v>
      </c>
      <c r="B1590" s="49" t="s">
        <v>189</v>
      </c>
      <c r="C1590" s="63" t="n">
        <v>40456</v>
      </c>
      <c r="D1590" s="63" t="n">
        <v>40499</v>
      </c>
      <c r="E1590" s="49" t="n">
        <v>2</v>
      </c>
      <c r="F1590" s="54" t="n">
        <v>0</v>
      </c>
      <c r="G1590" s="54" t="n">
        <v>421.9</v>
      </c>
      <c r="H1590" s="54" t="n">
        <v>0</v>
      </c>
      <c r="I1590" s="54" t="n">
        <f aca="false">SUM(F1590:H1590)</f>
        <v>421.9</v>
      </c>
      <c r="J1590" s="49" t="n">
        <f aca="false">Calc!$C$5-D1590</f>
        <v>388</v>
      </c>
      <c r="K1590" s="49" t="n">
        <f aca="false">IF(J1590&lt;=Calc!$C$11,4,IF(J1590&lt;=Calc!$C$12,3,IF(J1590&lt;=Calc!$C$13,2,1)))</f>
        <v>1</v>
      </c>
      <c r="L1590" s="49" t="n">
        <f aca="false">1+(E1590&gt;=Calc!$C$16)+(E1590&gt;=Calc!$C$17)+(E1590&gt;=Calc!$C$18)</f>
        <v>2</v>
      </c>
      <c r="M1590" s="49" t="str">
        <f aca="false">IF(AND(K1590=4,L1590&gt;=3),"Champions",IF(AND(K1590=3,L1590&gt;=3),"Loyal",IF(K1590&gt;=3,"Recent / New",IF(L1590&gt;=3,"At Risk","Hibernating / Lost"))))</f>
        <v>Hibernating / Lost</v>
      </c>
      <c r="N1590" s="54" t="n">
        <f aca="false">IF(AND(Calc!$C$2&lt;=2009,Calc!$C$3&gt;=2009),F1590,0)+IF(AND(Calc!$C$2&lt;=2010,Calc!$C$3&gt;=2010),G1590,0)+IF(AND(Calc!$C$2&lt;=2011,Calc!$C$3&gt;=2011),H1590,0)</f>
        <v>421.9</v>
      </c>
      <c r="O1590" s="61" t="n">
        <f aca="false">IF(AND(N1590&gt;0,OR(Calc!$C$4="*",B1590=Calc!$C$4)),N1590+ROW()*0.000000001,0)</f>
        <v>421.90000159</v>
      </c>
    </row>
    <row r="1591" customFormat="false" ht="15" hidden="false" customHeight="false" outlineLevel="0" collapsed="false">
      <c r="A1591" s="49" t="n">
        <v>13965</v>
      </c>
      <c r="B1591" s="49" t="s">
        <v>189</v>
      </c>
      <c r="C1591" s="63" t="n">
        <v>40183</v>
      </c>
      <c r="D1591" s="63" t="n">
        <v>40410</v>
      </c>
      <c r="E1591" s="49" t="n">
        <v>3</v>
      </c>
      <c r="F1591" s="54" t="n">
        <v>0</v>
      </c>
      <c r="G1591" s="54" t="n">
        <v>777.66</v>
      </c>
      <c r="H1591" s="54" t="n">
        <v>0</v>
      </c>
      <c r="I1591" s="54" t="n">
        <f aca="false">SUM(F1591:H1591)</f>
        <v>777.66</v>
      </c>
      <c r="J1591" s="49" t="n">
        <f aca="false">Calc!$C$5-D1591</f>
        <v>477</v>
      </c>
      <c r="K1591" s="49" t="n">
        <f aca="false">IF(J1591&lt;=Calc!$C$11,4,IF(J1591&lt;=Calc!$C$12,3,IF(J1591&lt;=Calc!$C$13,2,1)))</f>
        <v>1</v>
      </c>
      <c r="L1591" s="49" t="n">
        <f aca="false">1+(E1591&gt;=Calc!$C$16)+(E1591&gt;=Calc!$C$17)+(E1591&gt;=Calc!$C$18)</f>
        <v>2</v>
      </c>
      <c r="M1591" s="49" t="str">
        <f aca="false">IF(AND(K1591=4,L1591&gt;=3),"Champions",IF(AND(K1591=3,L1591&gt;=3),"Loyal",IF(K1591&gt;=3,"Recent / New",IF(L1591&gt;=3,"At Risk","Hibernating / Lost"))))</f>
        <v>Hibernating / Lost</v>
      </c>
      <c r="N1591" s="54" t="n">
        <f aca="false">IF(AND(Calc!$C$2&lt;=2009,Calc!$C$3&gt;=2009),F1591,0)+IF(AND(Calc!$C$2&lt;=2010,Calc!$C$3&gt;=2010),G1591,0)+IF(AND(Calc!$C$2&lt;=2011,Calc!$C$3&gt;=2011),H1591,0)</f>
        <v>777.66</v>
      </c>
      <c r="O1591" s="61" t="n">
        <f aca="false">IF(AND(N1591&gt;0,OR(Calc!$C$4="*",B1591=Calc!$C$4)),N1591+ROW()*0.000000001,0)</f>
        <v>777.660001591</v>
      </c>
    </row>
    <row r="1592" customFormat="false" ht="15" hidden="false" customHeight="false" outlineLevel="0" collapsed="false">
      <c r="A1592" s="49" t="n">
        <v>13966</v>
      </c>
      <c r="B1592" s="49" t="s">
        <v>189</v>
      </c>
      <c r="C1592" s="63" t="n">
        <v>40451</v>
      </c>
      <c r="D1592" s="63" t="n">
        <v>40451</v>
      </c>
      <c r="E1592" s="49" t="n">
        <v>1</v>
      </c>
      <c r="F1592" s="54" t="n">
        <v>0</v>
      </c>
      <c r="G1592" s="54" t="n">
        <v>384.26</v>
      </c>
      <c r="H1592" s="54" t="n">
        <v>0</v>
      </c>
      <c r="I1592" s="54" t="n">
        <f aca="false">SUM(F1592:H1592)</f>
        <v>384.26</v>
      </c>
      <c r="J1592" s="49" t="n">
        <f aca="false">Calc!$C$5-D1592</f>
        <v>436</v>
      </c>
      <c r="K1592" s="49" t="n">
        <f aca="false">IF(J1592&lt;=Calc!$C$11,4,IF(J1592&lt;=Calc!$C$12,3,IF(J1592&lt;=Calc!$C$13,2,1)))</f>
        <v>1</v>
      </c>
      <c r="L1592" s="49" t="n">
        <f aca="false">1+(E1592&gt;=Calc!$C$16)+(E1592&gt;=Calc!$C$17)+(E1592&gt;=Calc!$C$18)</f>
        <v>1</v>
      </c>
      <c r="M1592" s="49" t="str">
        <f aca="false">IF(AND(K1592=4,L1592&gt;=3),"Champions",IF(AND(K1592=3,L1592&gt;=3),"Loyal",IF(K1592&gt;=3,"Recent / New",IF(L1592&gt;=3,"At Risk","Hibernating / Lost"))))</f>
        <v>Hibernating / Lost</v>
      </c>
      <c r="N1592" s="54" t="n">
        <f aca="false">IF(AND(Calc!$C$2&lt;=2009,Calc!$C$3&gt;=2009),F1592,0)+IF(AND(Calc!$C$2&lt;=2010,Calc!$C$3&gt;=2010),G1592,0)+IF(AND(Calc!$C$2&lt;=2011,Calc!$C$3&gt;=2011),H1592,0)</f>
        <v>384.26</v>
      </c>
      <c r="O1592" s="61" t="n">
        <f aca="false">IF(AND(N1592&gt;0,OR(Calc!$C$4="*",B1592=Calc!$C$4)),N1592+ROW()*0.000000001,0)</f>
        <v>384.260001592</v>
      </c>
    </row>
    <row r="1593" customFormat="false" ht="15" hidden="false" customHeight="false" outlineLevel="0" collapsed="false">
      <c r="A1593" s="49" t="n">
        <v>13967</v>
      </c>
      <c r="B1593" s="49" t="s">
        <v>189</v>
      </c>
      <c r="C1593" s="63" t="n">
        <v>40490</v>
      </c>
      <c r="D1593" s="63" t="n">
        <v>40741</v>
      </c>
      <c r="E1593" s="49" t="n">
        <v>2</v>
      </c>
      <c r="F1593" s="54" t="n">
        <v>0</v>
      </c>
      <c r="G1593" s="54" t="n">
        <v>85.6</v>
      </c>
      <c r="H1593" s="54" t="n">
        <v>80.7</v>
      </c>
      <c r="I1593" s="54" t="n">
        <f aca="false">SUM(F1593:H1593)</f>
        <v>166.3</v>
      </c>
      <c r="J1593" s="49" t="n">
        <f aca="false">Calc!$C$5-D1593</f>
        <v>146</v>
      </c>
      <c r="K1593" s="49" t="n">
        <f aca="false">IF(J1593&lt;=Calc!$C$11,4,IF(J1593&lt;=Calc!$C$12,3,IF(J1593&lt;=Calc!$C$13,2,1)))</f>
        <v>2</v>
      </c>
      <c r="L1593" s="49" t="n">
        <f aca="false">1+(E1593&gt;=Calc!$C$16)+(E1593&gt;=Calc!$C$17)+(E1593&gt;=Calc!$C$18)</f>
        <v>2</v>
      </c>
      <c r="M1593" s="49" t="str">
        <f aca="false">IF(AND(K1593=4,L1593&gt;=3),"Champions",IF(AND(K1593=3,L1593&gt;=3),"Loyal",IF(K1593&gt;=3,"Recent / New",IF(L1593&gt;=3,"At Risk","Hibernating / Lost"))))</f>
        <v>Hibernating / Lost</v>
      </c>
      <c r="N1593" s="54" t="n">
        <f aca="false">IF(AND(Calc!$C$2&lt;=2009,Calc!$C$3&gt;=2009),F1593,0)+IF(AND(Calc!$C$2&lt;=2010,Calc!$C$3&gt;=2010),G1593,0)+IF(AND(Calc!$C$2&lt;=2011,Calc!$C$3&gt;=2011),H1593,0)</f>
        <v>166.3</v>
      </c>
      <c r="O1593" s="61" t="n">
        <f aca="false">IF(AND(N1593&gt;0,OR(Calc!$C$4="*",B1593=Calc!$C$4)),N1593+ROW()*0.000000001,0)</f>
        <v>166.300001593</v>
      </c>
    </row>
    <row r="1594" customFormat="false" ht="15" hidden="false" customHeight="false" outlineLevel="0" collapsed="false">
      <c r="A1594" s="49" t="n">
        <v>13968</v>
      </c>
      <c r="B1594" s="49" t="s">
        <v>189</v>
      </c>
      <c r="C1594" s="63" t="n">
        <v>40463</v>
      </c>
      <c r="D1594" s="63" t="n">
        <v>40463</v>
      </c>
      <c r="E1594" s="49" t="n">
        <v>1</v>
      </c>
      <c r="F1594" s="54" t="n">
        <v>0</v>
      </c>
      <c r="G1594" s="54" t="n">
        <v>123.66</v>
      </c>
      <c r="H1594" s="54" t="n">
        <v>0</v>
      </c>
      <c r="I1594" s="54" t="n">
        <f aca="false">SUM(F1594:H1594)</f>
        <v>123.66</v>
      </c>
      <c r="J1594" s="49" t="n">
        <f aca="false">Calc!$C$5-D1594</f>
        <v>424</v>
      </c>
      <c r="K1594" s="49" t="n">
        <f aca="false">IF(J1594&lt;=Calc!$C$11,4,IF(J1594&lt;=Calc!$C$12,3,IF(J1594&lt;=Calc!$C$13,2,1)))</f>
        <v>1</v>
      </c>
      <c r="L1594" s="49" t="n">
        <f aca="false">1+(E1594&gt;=Calc!$C$16)+(E1594&gt;=Calc!$C$17)+(E1594&gt;=Calc!$C$18)</f>
        <v>1</v>
      </c>
      <c r="M1594" s="49" t="str">
        <f aca="false">IF(AND(K1594=4,L1594&gt;=3),"Champions",IF(AND(K1594=3,L1594&gt;=3),"Loyal",IF(K1594&gt;=3,"Recent / New",IF(L1594&gt;=3,"At Risk","Hibernating / Lost"))))</f>
        <v>Hibernating / Lost</v>
      </c>
      <c r="N1594" s="54" t="n">
        <f aca="false">IF(AND(Calc!$C$2&lt;=2009,Calc!$C$3&gt;=2009),F1594,0)+IF(AND(Calc!$C$2&lt;=2010,Calc!$C$3&gt;=2010),G1594,0)+IF(AND(Calc!$C$2&lt;=2011,Calc!$C$3&gt;=2011),H1594,0)</f>
        <v>123.66</v>
      </c>
      <c r="O1594" s="61" t="n">
        <f aca="false">IF(AND(N1594&gt;0,OR(Calc!$C$4="*",B1594=Calc!$C$4)),N1594+ROW()*0.000000001,0)</f>
        <v>123.660001594</v>
      </c>
    </row>
    <row r="1595" customFormat="false" ht="15" hidden="false" customHeight="false" outlineLevel="0" collapsed="false">
      <c r="A1595" s="49" t="n">
        <v>13969</v>
      </c>
      <c r="B1595" s="49" t="s">
        <v>189</v>
      </c>
      <c r="C1595" s="63" t="n">
        <v>40262</v>
      </c>
      <c r="D1595" s="63" t="n">
        <v>40879</v>
      </c>
      <c r="E1595" s="49" t="n">
        <v>35</v>
      </c>
      <c r="F1595" s="54" t="n">
        <v>0</v>
      </c>
      <c r="G1595" s="54" t="n">
        <v>4181.03</v>
      </c>
      <c r="H1595" s="54" t="n">
        <v>8639.33</v>
      </c>
      <c r="I1595" s="54" t="n">
        <f aca="false">SUM(F1595:H1595)</f>
        <v>12820.36</v>
      </c>
      <c r="J1595" s="49" t="n">
        <f aca="false">Calc!$C$5-D1595</f>
        <v>8</v>
      </c>
      <c r="K1595" s="49" t="n">
        <f aca="false">IF(J1595&lt;=Calc!$C$11,4,IF(J1595&lt;=Calc!$C$12,3,IF(J1595&lt;=Calc!$C$13,2,1)))</f>
        <v>4</v>
      </c>
      <c r="L1595" s="49" t="n">
        <f aca="false">1+(E1595&gt;=Calc!$C$16)+(E1595&gt;=Calc!$C$17)+(E1595&gt;=Calc!$C$18)</f>
        <v>4</v>
      </c>
      <c r="M1595" s="49" t="str">
        <f aca="false">IF(AND(K1595=4,L1595&gt;=3),"Champions",IF(AND(K1595=3,L1595&gt;=3),"Loyal",IF(K1595&gt;=3,"Recent / New",IF(L1595&gt;=3,"At Risk","Hibernating / Lost"))))</f>
        <v>Champions</v>
      </c>
      <c r="N1595" s="54" t="n">
        <f aca="false">IF(AND(Calc!$C$2&lt;=2009,Calc!$C$3&gt;=2009),F1595,0)+IF(AND(Calc!$C$2&lt;=2010,Calc!$C$3&gt;=2010),G1595,0)+IF(AND(Calc!$C$2&lt;=2011,Calc!$C$3&gt;=2011),H1595,0)</f>
        <v>12820.36</v>
      </c>
      <c r="O1595" s="61" t="n">
        <f aca="false">IF(AND(N1595&gt;0,OR(Calc!$C$4="*",B1595=Calc!$C$4)),N1595+ROW()*0.000000001,0)</f>
        <v>12820.360001595</v>
      </c>
    </row>
    <row r="1596" customFormat="false" ht="15" hidden="false" customHeight="false" outlineLevel="0" collapsed="false">
      <c r="A1596" s="49" t="n">
        <v>13970</v>
      </c>
      <c r="B1596" s="49" t="s">
        <v>189</v>
      </c>
      <c r="C1596" s="63" t="n">
        <v>40449</v>
      </c>
      <c r="D1596" s="63" t="n">
        <v>40500</v>
      </c>
      <c r="E1596" s="49" t="n">
        <v>2</v>
      </c>
      <c r="F1596" s="54" t="n">
        <v>0</v>
      </c>
      <c r="G1596" s="54" t="n">
        <v>846.55</v>
      </c>
      <c r="H1596" s="54" t="n">
        <v>0</v>
      </c>
      <c r="I1596" s="54" t="n">
        <f aca="false">SUM(F1596:H1596)</f>
        <v>846.55</v>
      </c>
      <c r="J1596" s="49" t="n">
        <f aca="false">Calc!$C$5-D1596</f>
        <v>387</v>
      </c>
      <c r="K1596" s="49" t="n">
        <f aca="false">IF(J1596&lt;=Calc!$C$11,4,IF(J1596&lt;=Calc!$C$12,3,IF(J1596&lt;=Calc!$C$13,2,1)))</f>
        <v>1</v>
      </c>
      <c r="L1596" s="49" t="n">
        <f aca="false">1+(E1596&gt;=Calc!$C$16)+(E1596&gt;=Calc!$C$17)+(E1596&gt;=Calc!$C$18)</f>
        <v>2</v>
      </c>
      <c r="M1596" s="49" t="str">
        <f aca="false">IF(AND(K1596=4,L1596&gt;=3),"Champions",IF(AND(K1596=3,L1596&gt;=3),"Loyal",IF(K1596&gt;=3,"Recent / New",IF(L1596&gt;=3,"At Risk","Hibernating / Lost"))))</f>
        <v>Hibernating / Lost</v>
      </c>
      <c r="N1596" s="54" t="n">
        <f aca="false">IF(AND(Calc!$C$2&lt;=2009,Calc!$C$3&gt;=2009),F1596,0)+IF(AND(Calc!$C$2&lt;=2010,Calc!$C$3&gt;=2010),G1596,0)+IF(AND(Calc!$C$2&lt;=2011,Calc!$C$3&gt;=2011),H1596,0)</f>
        <v>846.55</v>
      </c>
      <c r="O1596" s="61" t="n">
        <f aca="false">IF(AND(N1596&gt;0,OR(Calc!$C$4="*",B1596=Calc!$C$4)),N1596+ROW()*0.000000001,0)</f>
        <v>846.550001596</v>
      </c>
    </row>
    <row r="1597" customFormat="false" ht="15" hidden="false" customHeight="false" outlineLevel="0" collapsed="false">
      <c r="A1597" s="49" t="n">
        <v>13971</v>
      </c>
      <c r="B1597" s="49" t="s">
        <v>189</v>
      </c>
      <c r="C1597" s="63" t="n">
        <v>40204</v>
      </c>
      <c r="D1597" s="63" t="n">
        <v>40868</v>
      </c>
      <c r="E1597" s="49" t="n">
        <v>14</v>
      </c>
      <c r="F1597" s="54" t="n">
        <v>0</v>
      </c>
      <c r="G1597" s="54" t="n">
        <v>1891.61</v>
      </c>
      <c r="H1597" s="54" t="n">
        <v>2702.22</v>
      </c>
      <c r="I1597" s="54" t="n">
        <f aca="false">SUM(F1597:H1597)</f>
        <v>4593.83</v>
      </c>
      <c r="J1597" s="49" t="n">
        <f aca="false">Calc!$C$5-D1597</f>
        <v>19</v>
      </c>
      <c r="K1597" s="49" t="n">
        <f aca="false">IF(J1597&lt;=Calc!$C$11,4,IF(J1597&lt;=Calc!$C$12,3,IF(J1597&lt;=Calc!$C$13,2,1)))</f>
        <v>4</v>
      </c>
      <c r="L1597" s="49" t="n">
        <f aca="false">1+(E1597&gt;=Calc!$C$16)+(E1597&gt;=Calc!$C$17)+(E1597&gt;=Calc!$C$18)</f>
        <v>4</v>
      </c>
      <c r="M1597" s="49" t="str">
        <f aca="false">IF(AND(K1597=4,L1597&gt;=3),"Champions",IF(AND(K1597=3,L1597&gt;=3),"Loyal",IF(K1597&gt;=3,"Recent / New",IF(L1597&gt;=3,"At Risk","Hibernating / Lost"))))</f>
        <v>Champions</v>
      </c>
      <c r="N1597" s="54" t="n">
        <f aca="false">IF(AND(Calc!$C$2&lt;=2009,Calc!$C$3&gt;=2009),F1597,0)+IF(AND(Calc!$C$2&lt;=2010,Calc!$C$3&gt;=2010),G1597,0)+IF(AND(Calc!$C$2&lt;=2011,Calc!$C$3&gt;=2011),H1597,0)</f>
        <v>4593.83</v>
      </c>
      <c r="O1597" s="61" t="n">
        <f aca="false">IF(AND(N1597&gt;0,OR(Calc!$C$4="*",B1597=Calc!$C$4)),N1597+ROW()*0.000000001,0)</f>
        <v>4593.830001597</v>
      </c>
    </row>
    <row r="1598" customFormat="false" ht="15" hidden="false" customHeight="false" outlineLevel="0" collapsed="false">
      <c r="A1598" s="49" t="n">
        <v>13972</v>
      </c>
      <c r="B1598" s="49" t="s">
        <v>189</v>
      </c>
      <c r="C1598" s="63" t="n">
        <v>40685</v>
      </c>
      <c r="D1598" s="63" t="n">
        <v>40816</v>
      </c>
      <c r="E1598" s="49" t="n">
        <v>2</v>
      </c>
      <c r="F1598" s="54" t="n">
        <v>0</v>
      </c>
      <c r="G1598" s="54" t="n">
        <v>0</v>
      </c>
      <c r="H1598" s="54" t="n">
        <v>190.25</v>
      </c>
      <c r="I1598" s="54" t="n">
        <f aca="false">SUM(F1598:H1598)</f>
        <v>190.25</v>
      </c>
      <c r="J1598" s="49" t="n">
        <f aca="false">Calc!$C$5-D1598</f>
        <v>71</v>
      </c>
      <c r="K1598" s="49" t="n">
        <f aca="false">IF(J1598&lt;=Calc!$C$11,4,IF(J1598&lt;=Calc!$C$12,3,IF(J1598&lt;=Calc!$C$13,2,1)))</f>
        <v>3</v>
      </c>
      <c r="L1598" s="49" t="n">
        <f aca="false">1+(E1598&gt;=Calc!$C$16)+(E1598&gt;=Calc!$C$17)+(E1598&gt;=Calc!$C$18)</f>
        <v>2</v>
      </c>
      <c r="M1598" s="49" t="str">
        <f aca="false">IF(AND(K1598=4,L1598&gt;=3),"Champions",IF(AND(K1598=3,L1598&gt;=3),"Loyal",IF(K1598&gt;=3,"Recent / New",IF(L1598&gt;=3,"At Risk","Hibernating / Lost"))))</f>
        <v>Recent / New</v>
      </c>
      <c r="N1598" s="54" t="n">
        <f aca="false">IF(AND(Calc!$C$2&lt;=2009,Calc!$C$3&gt;=2009),F1598,0)+IF(AND(Calc!$C$2&lt;=2010,Calc!$C$3&gt;=2010),G1598,0)+IF(AND(Calc!$C$2&lt;=2011,Calc!$C$3&gt;=2011),H1598,0)</f>
        <v>190.25</v>
      </c>
      <c r="O1598" s="61" t="n">
        <f aca="false">IF(AND(N1598&gt;0,OR(Calc!$C$4="*",B1598=Calc!$C$4)),N1598+ROW()*0.000000001,0)</f>
        <v>190.250001598</v>
      </c>
    </row>
    <row r="1599" customFormat="false" ht="15" hidden="false" customHeight="false" outlineLevel="0" collapsed="false">
      <c r="A1599" s="49" t="n">
        <v>13973</v>
      </c>
      <c r="B1599" s="49" t="s">
        <v>189</v>
      </c>
      <c r="C1599" s="63" t="n">
        <v>40599</v>
      </c>
      <c r="D1599" s="63" t="n">
        <v>40599</v>
      </c>
      <c r="E1599" s="49" t="n">
        <v>1</v>
      </c>
      <c r="F1599" s="54" t="n">
        <v>0</v>
      </c>
      <c r="G1599" s="54" t="n">
        <v>0</v>
      </c>
      <c r="H1599" s="54" t="n">
        <v>264.7</v>
      </c>
      <c r="I1599" s="54" t="n">
        <f aca="false">SUM(F1599:H1599)</f>
        <v>264.7</v>
      </c>
      <c r="J1599" s="49" t="n">
        <f aca="false">Calc!$C$5-D1599</f>
        <v>288</v>
      </c>
      <c r="K1599" s="49" t="n">
        <f aca="false">IF(J1599&lt;=Calc!$C$11,4,IF(J1599&lt;=Calc!$C$12,3,IF(J1599&lt;=Calc!$C$13,2,1)))</f>
        <v>2</v>
      </c>
      <c r="L1599" s="49" t="n">
        <f aca="false">1+(E1599&gt;=Calc!$C$16)+(E1599&gt;=Calc!$C$17)+(E1599&gt;=Calc!$C$18)</f>
        <v>1</v>
      </c>
      <c r="M1599" s="49" t="str">
        <f aca="false">IF(AND(K1599=4,L1599&gt;=3),"Champions",IF(AND(K1599=3,L1599&gt;=3),"Loyal",IF(K1599&gt;=3,"Recent / New",IF(L1599&gt;=3,"At Risk","Hibernating / Lost"))))</f>
        <v>Hibernating / Lost</v>
      </c>
      <c r="N1599" s="54" t="n">
        <f aca="false">IF(AND(Calc!$C$2&lt;=2009,Calc!$C$3&gt;=2009),F1599,0)+IF(AND(Calc!$C$2&lt;=2010,Calc!$C$3&gt;=2010),G1599,0)+IF(AND(Calc!$C$2&lt;=2011,Calc!$C$3&gt;=2011),H1599,0)</f>
        <v>264.7</v>
      </c>
      <c r="O1599" s="61" t="n">
        <f aca="false">IF(AND(N1599&gt;0,OR(Calc!$C$4="*",B1599=Calc!$C$4)),N1599+ROW()*0.000000001,0)</f>
        <v>264.700001599</v>
      </c>
    </row>
    <row r="1600" customFormat="false" ht="15" hidden="false" customHeight="false" outlineLevel="0" collapsed="false">
      <c r="A1600" s="49" t="n">
        <v>13974</v>
      </c>
      <c r="B1600" s="49" t="s">
        <v>189</v>
      </c>
      <c r="C1600" s="63" t="n">
        <v>40304</v>
      </c>
      <c r="D1600" s="63" t="n">
        <v>40837</v>
      </c>
      <c r="E1600" s="49" t="n">
        <v>2</v>
      </c>
      <c r="F1600" s="54" t="n">
        <v>0</v>
      </c>
      <c r="G1600" s="54" t="n">
        <v>249.93</v>
      </c>
      <c r="H1600" s="54" t="n">
        <v>413.59</v>
      </c>
      <c r="I1600" s="54" t="n">
        <f aca="false">SUM(F1600:H1600)</f>
        <v>663.52</v>
      </c>
      <c r="J1600" s="49" t="n">
        <f aca="false">Calc!$C$5-D1600</f>
        <v>50</v>
      </c>
      <c r="K1600" s="49" t="n">
        <f aca="false">IF(J1600&lt;=Calc!$C$11,4,IF(J1600&lt;=Calc!$C$12,3,IF(J1600&lt;=Calc!$C$13,2,1)))</f>
        <v>3</v>
      </c>
      <c r="L1600" s="49" t="n">
        <f aca="false">1+(E1600&gt;=Calc!$C$16)+(E1600&gt;=Calc!$C$17)+(E1600&gt;=Calc!$C$18)</f>
        <v>2</v>
      </c>
      <c r="M1600" s="49" t="str">
        <f aca="false">IF(AND(K1600=4,L1600&gt;=3),"Champions",IF(AND(K1600=3,L1600&gt;=3),"Loyal",IF(K1600&gt;=3,"Recent / New",IF(L1600&gt;=3,"At Risk","Hibernating / Lost"))))</f>
        <v>Recent / New</v>
      </c>
      <c r="N1600" s="54" t="n">
        <f aca="false">IF(AND(Calc!$C$2&lt;=2009,Calc!$C$3&gt;=2009),F1600,0)+IF(AND(Calc!$C$2&lt;=2010,Calc!$C$3&gt;=2010),G1600,0)+IF(AND(Calc!$C$2&lt;=2011,Calc!$C$3&gt;=2011),H1600,0)</f>
        <v>663.52</v>
      </c>
      <c r="O1600" s="61" t="n">
        <f aca="false">IF(AND(N1600&gt;0,OR(Calc!$C$4="*",B1600=Calc!$C$4)),N1600+ROW()*0.000000001,0)</f>
        <v>663.5200016</v>
      </c>
    </row>
    <row r="1601" customFormat="false" ht="15" hidden="false" customHeight="false" outlineLevel="0" collapsed="false">
      <c r="A1601" s="49" t="n">
        <v>13975</v>
      </c>
      <c r="B1601" s="49" t="s">
        <v>189</v>
      </c>
      <c r="C1601" s="63" t="n">
        <v>40211</v>
      </c>
      <c r="D1601" s="63" t="n">
        <v>40855</v>
      </c>
      <c r="E1601" s="49" t="n">
        <v>12</v>
      </c>
      <c r="F1601" s="54" t="n">
        <v>0</v>
      </c>
      <c r="G1601" s="54" t="n">
        <v>2786.66</v>
      </c>
      <c r="H1601" s="54" t="n">
        <v>2438.19</v>
      </c>
      <c r="I1601" s="54" t="n">
        <f aca="false">SUM(F1601:H1601)</f>
        <v>5224.85</v>
      </c>
      <c r="J1601" s="49" t="n">
        <f aca="false">Calc!$C$5-D1601</f>
        <v>32</v>
      </c>
      <c r="K1601" s="49" t="n">
        <f aca="false">IF(J1601&lt;=Calc!$C$11,4,IF(J1601&lt;=Calc!$C$12,3,IF(J1601&lt;=Calc!$C$13,2,1)))</f>
        <v>3</v>
      </c>
      <c r="L1601" s="49" t="n">
        <f aca="false">1+(E1601&gt;=Calc!$C$16)+(E1601&gt;=Calc!$C$17)+(E1601&gt;=Calc!$C$18)</f>
        <v>4</v>
      </c>
      <c r="M1601" s="49" t="str">
        <f aca="false">IF(AND(K1601=4,L1601&gt;=3),"Champions",IF(AND(K1601=3,L1601&gt;=3),"Loyal",IF(K1601&gt;=3,"Recent / New",IF(L1601&gt;=3,"At Risk","Hibernating / Lost"))))</f>
        <v>Loyal</v>
      </c>
      <c r="N1601" s="54" t="n">
        <f aca="false">IF(AND(Calc!$C$2&lt;=2009,Calc!$C$3&gt;=2009),F1601,0)+IF(AND(Calc!$C$2&lt;=2010,Calc!$C$3&gt;=2010),G1601,0)+IF(AND(Calc!$C$2&lt;=2011,Calc!$C$3&gt;=2011),H1601,0)</f>
        <v>5224.85</v>
      </c>
      <c r="O1601" s="61" t="n">
        <f aca="false">IF(AND(N1601&gt;0,OR(Calc!$C$4="*",B1601=Calc!$C$4)),N1601+ROW()*0.000000001,0)</f>
        <v>5224.850001601</v>
      </c>
    </row>
    <row r="1602" customFormat="false" ht="15" hidden="false" customHeight="false" outlineLevel="0" collapsed="false">
      <c r="A1602" s="49" t="n">
        <v>13976</v>
      </c>
      <c r="B1602" s="49" t="s">
        <v>189</v>
      </c>
      <c r="C1602" s="63" t="n">
        <v>40218</v>
      </c>
      <c r="D1602" s="63" t="n">
        <v>40680</v>
      </c>
      <c r="E1602" s="49" t="n">
        <v>4</v>
      </c>
      <c r="F1602" s="54" t="n">
        <v>0</v>
      </c>
      <c r="G1602" s="54" t="n">
        <v>834.38</v>
      </c>
      <c r="H1602" s="54" t="n">
        <v>357.98</v>
      </c>
      <c r="I1602" s="54" t="n">
        <f aca="false">SUM(F1602:H1602)</f>
        <v>1192.36</v>
      </c>
      <c r="J1602" s="49" t="n">
        <f aca="false">Calc!$C$5-D1602</f>
        <v>207</v>
      </c>
      <c r="K1602" s="49" t="n">
        <f aca="false">IF(J1602&lt;=Calc!$C$11,4,IF(J1602&lt;=Calc!$C$12,3,IF(J1602&lt;=Calc!$C$13,2,1)))</f>
        <v>2</v>
      </c>
      <c r="L1602" s="49" t="n">
        <f aca="false">1+(E1602&gt;=Calc!$C$16)+(E1602&gt;=Calc!$C$17)+(E1602&gt;=Calc!$C$18)</f>
        <v>3</v>
      </c>
      <c r="M1602" s="49" t="str">
        <f aca="false">IF(AND(K1602=4,L1602&gt;=3),"Champions",IF(AND(K1602=3,L1602&gt;=3),"Loyal",IF(K1602&gt;=3,"Recent / New",IF(L1602&gt;=3,"At Risk","Hibernating / Lost"))))</f>
        <v>At Risk</v>
      </c>
      <c r="N1602" s="54" t="n">
        <f aca="false">IF(AND(Calc!$C$2&lt;=2009,Calc!$C$3&gt;=2009),F1602,0)+IF(AND(Calc!$C$2&lt;=2010,Calc!$C$3&gt;=2010),G1602,0)+IF(AND(Calc!$C$2&lt;=2011,Calc!$C$3&gt;=2011),H1602,0)</f>
        <v>1192.36</v>
      </c>
      <c r="O1602" s="61" t="n">
        <f aca="false">IF(AND(N1602&gt;0,OR(Calc!$C$4="*",B1602=Calc!$C$4)),N1602+ROW()*0.000000001,0)</f>
        <v>1192.360001602</v>
      </c>
    </row>
    <row r="1603" customFormat="false" ht="15" hidden="false" customHeight="false" outlineLevel="0" collapsed="false">
      <c r="A1603" s="49" t="n">
        <v>13977</v>
      </c>
      <c r="B1603" s="49" t="s">
        <v>189</v>
      </c>
      <c r="C1603" s="63" t="n">
        <v>40475</v>
      </c>
      <c r="D1603" s="63" t="n">
        <v>40475</v>
      </c>
      <c r="E1603" s="49" t="n">
        <v>1</v>
      </c>
      <c r="F1603" s="54" t="n">
        <v>0</v>
      </c>
      <c r="G1603" s="54" t="n">
        <v>519.81</v>
      </c>
      <c r="H1603" s="54" t="n">
        <v>0</v>
      </c>
      <c r="I1603" s="54" t="n">
        <f aca="false">SUM(F1603:H1603)</f>
        <v>519.81</v>
      </c>
      <c r="J1603" s="49" t="n">
        <f aca="false">Calc!$C$5-D1603</f>
        <v>412</v>
      </c>
      <c r="K1603" s="49" t="n">
        <f aca="false">IF(J1603&lt;=Calc!$C$11,4,IF(J1603&lt;=Calc!$C$12,3,IF(J1603&lt;=Calc!$C$13,2,1)))</f>
        <v>1</v>
      </c>
      <c r="L1603" s="49" t="n">
        <f aca="false">1+(E1603&gt;=Calc!$C$16)+(E1603&gt;=Calc!$C$17)+(E1603&gt;=Calc!$C$18)</f>
        <v>1</v>
      </c>
      <c r="M1603" s="49" t="str">
        <f aca="false">IF(AND(K1603=4,L1603&gt;=3),"Champions",IF(AND(K1603=3,L1603&gt;=3),"Loyal",IF(K1603&gt;=3,"Recent / New",IF(L1603&gt;=3,"At Risk","Hibernating / Lost"))))</f>
        <v>Hibernating / Lost</v>
      </c>
      <c r="N1603" s="54" t="n">
        <f aca="false">IF(AND(Calc!$C$2&lt;=2009,Calc!$C$3&gt;=2009),F1603,0)+IF(AND(Calc!$C$2&lt;=2010,Calc!$C$3&gt;=2010),G1603,0)+IF(AND(Calc!$C$2&lt;=2011,Calc!$C$3&gt;=2011),H1603,0)</f>
        <v>519.81</v>
      </c>
      <c r="O1603" s="61" t="n">
        <f aca="false">IF(AND(N1603&gt;0,OR(Calc!$C$4="*",B1603=Calc!$C$4)),N1603+ROW()*0.000000001,0)</f>
        <v>519.810001603</v>
      </c>
    </row>
    <row r="1604" customFormat="false" ht="15" hidden="false" customHeight="false" outlineLevel="0" collapsed="false">
      <c r="A1604" s="49" t="n">
        <v>13978</v>
      </c>
      <c r="B1604" s="49" t="s">
        <v>189</v>
      </c>
      <c r="C1604" s="63" t="n">
        <v>40841</v>
      </c>
      <c r="D1604" s="63" t="n">
        <v>40872</v>
      </c>
      <c r="E1604" s="49" t="n">
        <v>2</v>
      </c>
      <c r="F1604" s="54" t="n">
        <v>0</v>
      </c>
      <c r="G1604" s="54" t="n">
        <v>0</v>
      </c>
      <c r="H1604" s="54" t="n">
        <v>196.79</v>
      </c>
      <c r="I1604" s="54" t="n">
        <f aca="false">SUM(F1604:H1604)</f>
        <v>196.79</v>
      </c>
      <c r="J1604" s="49" t="n">
        <f aca="false">Calc!$C$5-D1604</f>
        <v>15</v>
      </c>
      <c r="K1604" s="49" t="n">
        <f aca="false">IF(J1604&lt;=Calc!$C$11,4,IF(J1604&lt;=Calc!$C$12,3,IF(J1604&lt;=Calc!$C$13,2,1)))</f>
        <v>4</v>
      </c>
      <c r="L1604" s="49" t="n">
        <f aca="false">1+(E1604&gt;=Calc!$C$16)+(E1604&gt;=Calc!$C$17)+(E1604&gt;=Calc!$C$18)</f>
        <v>2</v>
      </c>
      <c r="M1604" s="49" t="str">
        <f aca="false">IF(AND(K1604=4,L1604&gt;=3),"Champions",IF(AND(K1604=3,L1604&gt;=3),"Loyal",IF(K1604&gt;=3,"Recent / New",IF(L1604&gt;=3,"At Risk","Hibernating / Lost"))))</f>
        <v>Recent / New</v>
      </c>
      <c r="N1604" s="54" t="n">
        <f aca="false">IF(AND(Calc!$C$2&lt;=2009,Calc!$C$3&gt;=2009),F1604,0)+IF(AND(Calc!$C$2&lt;=2010,Calc!$C$3&gt;=2010),G1604,0)+IF(AND(Calc!$C$2&lt;=2011,Calc!$C$3&gt;=2011),H1604,0)</f>
        <v>196.79</v>
      </c>
      <c r="O1604" s="61" t="n">
        <f aca="false">IF(AND(N1604&gt;0,OR(Calc!$C$4="*",B1604=Calc!$C$4)),N1604+ROW()*0.000000001,0)</f>
        <v>196.790001604</v>
      </c>
    </row>
    <row r="1605" customFormat="false" ht="15" hidden="false" customHeight="false" outlineLevel="0" collapsed="false">
      <c r="A1605" s="49" t="n">
        <v>13979</v>
      </c>
      <c r="B1605" s="49" t="s">
        <v>189</v>
      </c>
      <c r="C1605" s="63" t="n">
        <v>40150</v>
      </c>
      <c r="D1605" s="63" t="n">
        <v>40813</v>
      </c>
      <c r="E1605" s="49" t="n">
        <v>7</v>
      </c>
      <c r="F1605" s="54" t="n">
        <v>203.78</v>
      </c>
      <c r="G1605" s="54" t="n">
        <v>2210.58</v>
      </c>
      <c r="H1605" s="54" t="n">
        <v>869.87</v>
      </c>
      <c r="I1605" s="54" t="n">
        <f aca="false">SUM(F1605:H1605)</f>
        <v>3284.23</v>
      </c>
      <c r="J1605" s="49" t="n">
        <f aca="false">Calc!$C$5-D1605</f>
        <v>74</v>
      </c>
      <c r="K1605" s="49" t="n">
        <f aca="false">IF(J1605&lt;=Calc!$C$11,4,IF(J1605&lt;=Calc!$C$12,3,IF(J1605&lt;=Calc!$C$13,2,1)))</f>
        <v>3</v>
      </c>
      <c r="L1605" s="49" t="n">
        <f aca="false">1+(E1605&gt;=Calc!$C$16)+(E1605&gt;=Calc!$C$17)+(E1605&gt;=Calc!$C$18)</f>
        <v>3</v>
      </c>
      <c r="M1605" s="49" t="str">
        <f aca="false">IF(AND(K1605=4,L1605&gt;=3),"Champions",IF(AND(K1605=3,L1605&gt;=3),"Loyal",IF(K1605&gt;=3,"Recent / New",IF(L1605&gt;=3,"At Risk","Hibernating / Lost"))))</f>
        <v>Loyal</v>
      </c>
      <c r="N1605" s="54" t="n">
        <f aca="false">IF(AND(Calc!$C$2&lt;=2009,Calc!$C$3&gt;=2009),F1605,0)+IF(AND(Calc!$C$2&lt;=2010,Calc!$C$3&gt;=2010),G1605,0)+IF(AND(Calc!$C$2&lt;=2011,Calc!$C$3&gt;=2011),H1605,0)</f>
        <v>3284.23</v>
      </c>
      <c r="O1605" s="61" t="n">
        <f aca="false">IF(AND(N1605&gt;0,OR(Calc!$C$4="*",B1605=Calc!$C$4)),N1605+ROW()*0.000000001,0)</f>
        <v>3284.230001605</v>
      </c>
    </row>
    <row r="1606" customFormat="false" ht="15" hidden="false" customHeight="false" outlineLevel="0" collapsed="false">
      <c r="A1606" s="49" t="n">
        <v>13980</v>
      </c>
      <c r="B1606" s="49" t="s">
        <v>189</v>
      </c>
      <c r="C1606" s="63" t="n">
        <v>40230</v>
      </c>
      <c r="D1606" s="63" t="n">
        <v>40826</v>
      </c>
      <c r="E1606" s="49" t="n">
        <v>5</v>
      </c>
      <c r="F1606" s="54" t="n">
        <v>0</v>
      </c>
      <c r="G1606" s="54" t="n">
        <v>521.88</v>
      </c>
      <c r="H1606" s="54" t="n">
        <v>200.14</v>
      </c>
      <c r="I1606" s="54" t="n">
        <f aca="false">SUM(F1606:H1606)</f>
        <v>722.02</v>
      </c>
      <c r="J1606" s="49" t="n">
        <f aca="false">Calc!$C$5-D1606</f>
        <v>61</v>
      </c>
      <c r="K1606" s="49" t="n">
        <f aca="false">IF(J1606&lt;=Calc!$C$11,4,IF(J1606&lt;=Calc!$C$12,3,IF(J1606&lt;=Calc!$C$13,2,1)))</f>
        <v>3</v>
      </c>
      <c r="L1606" s="49" t="n">
        <f aca="false">1+(E1606&gt;=Calc!$C$16)+(E1606&gt;=Calc!$C$17)+(E1606&gt;=Calc!$C$18)</f>
        <v>3</v>
      </c>
      <c r="M1606" s="49" t="str">
        <f aca="false">IF(AND(K1606=4,L1606&gt;=3),"Champions",IF(AND(K1606=3,L1606&gt;=3),"Loyal",IF(K1606&gt;=3,"Recent / New",IF(L1606&gt;=3,"At Risk","Hibernating / Lost"))))</f>
        <v>Loyal</v>
      </c>
      <c r="N1606" s="54" t="n">
        <f aca="false">IF(AND(Calc!$C$2&lt;=2009,Calc!$C$3&gt;=2009),F1606,0)+IF(AND(Calc!$C$2&lt;=2010,Calc!$C$3&gt;=2010),G1606,0)+IF(AND(Calc!$C$2&lt;=2011,Calc!$C$3&gt;=2011),H1606,0)</f>
        <v>722.02</v>
      </c>
      <c r="O1606" s="61" t="n">
        <f aca="false">IF(AND(N1606&gt;0,OR(Calc!$C$4="*",B1606=Calc!$C$4)),N1606+ROW()*0.000000001,0)</f>
        <v>722.020001606</v>
      </c>
    </row>
    <row r="1607" customFormat="false" ht="15" hidden="false" customHeight="false" outlineLevel="0" collapsed="false">
      <c r="A1607" s="49" t="n">
        <v>13981</v>
      </c>
      <c r="B1607" s="49" t="s">
        <v>189</v>
      </c>
      <c r="C1607" s="63" t="n">
        <v>40471</v>
      </c>
      <c r="D1607" s="63" t="n">
        <v>40471</v>
      </c>
      <c r="E1607" s="49" t="n">
        <v>1</v>
      </c>
      <c r="F1607" s="54" t="n">
        <v>0</v>
      </c>
      <c r="G1607" s="54" t="n">
        <v>327.39</v>
      </c>
      <c r="H1607" s="54" t="n">
        <v>0</v>
      </c>
      <c r="I1607" s="54" t="n">
        <f aca="false">SUM(F1607:H1607)</f>
        <v>327.39</v>
      </c>
      <c r="J1607" s="49" t="n">
        <f aca="false">Calc!$C$5-D1607</f>
        <v>416</v>
      </c>
      <c r="K1607" s="49" t="n">
        <f aca="false">IF(J1607&lt;=Calc!$C$11,4,IF(J1607&lt;=Calc!$C$12,3,IF(J1607&lt;=Calc!$C$13,2,1)))</f>
        <v>1</v>
      </c>
      <c r="L1607" s="49" t="n">
        <f aca="false">1+(E1607&gt;=Calc!$C$16)+(E1607&gt;=Calc!$C$17)+(E1607&gt;=Calc!$C$18)</f>
        <v>1</v>
      </c>
      <c r="M1607" s="49" t="str">
        <f aca="false">IF(AND(K1607=4,L1607&gt;=3),"Champions",IF(AND(K1607=3,L1607&gt;=3),"Loyal",IF(K1607&gt;=3,"Recent / New",IF(L1607&gt;=3,"At Risk","Hibernating / Lost"))))</f>
        <v>Hibernating / Lost</v>
      </c>
      <c r="N1607" s="54" t="n">
        <f aca="false">IF(AND(Calc!$C$2&lt;=2009,Calc!$C$3&gt;=2009),F1607,0)+IF(AND(Calc!$C$2&lt;=2010,Calc!$C$3&gt;=2010),G1607,0)+IF(AND(Calc!$C$2&lt;=2011,Calc!$C$3&gt;=2011),H1607,0)</f>
        <v>327.39</v>
      </c>
      <c r="O1607" s="61" t="n">
        <f aca="false">IF(AND(N1607&gt;0,OR(Calc!$C$4="*",B1607=Calc!$C$4)),N1607+ROW()*0.000000001,0)</f>
        <v>327.390001607</v>
      </c>
    </row>
    <row r="1608" customFormat="false" ht="15" hidden="false" customHeight="false" outlineLevel="0" collapsed="false">
      <c r="A1608" s="49" t="n">
        <v>13982</v>
      </c>
      <c r="B1608" s="49" t="s">
        <v>189</v>
      </c>
      <c r="C1608" s="63" t="n">
        <v>40198</v>
      </c>
      <c r="D1608" s="63" t="n">
        <v>40847</v>
      </c>
      <c r="E1608" s="49" t="n">
        <v>9</v>
      </c>
      <c r="F1608" s="54" t="n">
        <v>0</v>
      </c>
      <c r="G1608" s="54" t="n">
        <v>2494.98</v>
      </c>
      <c r="H1608" s="54" t="n">
        <v>1432.51</v>
      </c>
      <c r="I1608" s="54" t="n">
        <f aca="false">SUM(F1608:H1608)</f>
        <v>3927.49</v>
      </c>
      <c r="J1608" s="49" t="n">
        <f aca="false">Calc!$C$5-D1608</f>
        <v>40</v>
      </c>
      <c r="K1608" s="49" t="n">
        <f aca="false">IF(J1608&lt;=Calc!$C$11,4,IF(J1608&lt;=Calc!$C$12,3,IF(J1608&lt;=Calc!$C$13,2,1)))</f>
        <v>3</v>
      </c>
      <c r="L1608" s="49" t="n">
        <f aca="false">1+(E1608&gt;=Calc!$C$16)+(E1608&gt;=Calc!$C$17)+(E1608&gt;=Calc!$C$18)</f>
        <v>4</v>
      </c>
      <c r="M1608" s="49" t="str">
        <f aca="false">IF(AND(K1608=4,L1608&gt;=3),"Champions",IF(AND(K1608=3,L1608&gt;=3),"Loyal",IF(K1608&gt;=3,"Recent / New",IF(L1608&gt;=3,"At Risk","Hibernating / Lost"))))</f>
        <v>Loyal</v>
      </c>
      <c r="N1608" s="54" t="n">
        <f aca="false">IF(AND(Calc!$C$2&lt;=2009,Calc!$C$3&gt;=2009),F1608,0)+IF(AND(Calc!$C$2&lt;=2010,Calc!$C$3&gt;=2010),G1608,0)+IF(AND(Calc!$C$2&lt;=2011,Calc!$C$3&gt;=2011),H1608,0)</f>
        <v>3927.49</v>
      </c>
      <c r="O1608" s="61" t="n">
        <f aca="false">IF(AND(N1608&gt;0,OR(Calc!$C$4="*",B1608=Calc!$C$4)),N1608+ROW()*0.000000001,0)</f>
        <v>3927.490001608</v>
      </c>
    </row>
    <row r="1609" customFormat="false" ht="15" hidden="false" customHeight="false" outlineLevel="0" collapsed="false">
      <c r="A1609" s="49" t="n">
        <v>13983</v>
      </c>
      <c r="B1609" s="49" t="s">
        <v>189</v>
      </c>
      <c r="C1609" s="63" t="n">
        <v>40156</v>
      </c>
      <c r="D1609" s="63" t="n">
        <v>40857</v>
      </c>
      <c r="E1609" s="49" t="n">
        <v>21</v>
      </c>
      <c r="F1609" s="54" t="n">
        <v>175.95</v>
      </c>
      <c r="G1609" s="54" t="n">
        <v>4201.8</v>
      </c>
      <c r="H1609" s="54" t="n">
        <v>2261.1</v>
      </c>
      <c r="I1609" s="54" t="n">
        <f aca="false">SUM(F1609:H1609)</f>
        <v>6638.85</v>
      </c>
      <c r="J1609" s="49" t="n">
        <f aca="false">Calc!$C$5-D1609</f>
        <v>30</v>
      </c>
      <c r="K1609" s="49" t="n">
        <f aca="false">IF(J1609&lt;=Calc!$C$11,4,IF(J1609&lt;=Calc!$C$12,3,IF(J1609&lt;=Calc!$C$13,2,1)))</f>
        <v>3</v>
      </c>
      <c r="L1609" s="49" t="n">
        <f aca="false">1+(E1609&gt;=Calc!$C$16)+(E1609&gt;=Calc!$C$17)+(E1609&gt;=Calc!$C$18)</f>
        <v>4</v>
      </c>
      <c r="M1609" s="49" t="str">
        <f aca="false">IF(AND(K1609=4,L1609&gt;=3),"Champions",IF(AND(K1609=3,L1609&gt;=3),"Loyal",IF(K1609&gt;=3,"Recent / New",IF(L1609&gt;=3,"At Risk","Hibernating / Lost"))))</f>
        <v>Loyal</v>
      </c>
      <c r="N1609" s="54" t="n">
        <f aca="false">IF(AND(Calc!$C$2&lt;=2009,Calc!$C$3&gt;=2009),F1609,0)+IF(AND(Calc!$C$2&lt;=2010,Calc!$C$3&gt;=2010),G1609,0)+IF(AND(Calc!$C$2&lt;=2011,Calc!$C$3&gt;=2011),H1609,0)</f>
        <v>6638.85</v>
      </c>
      <c r="O1609" s="61" t="n">
        <f aca="false">IF(AND(N1609&gt;0,OR(Calc!$C$4="*",B1609=Calc!$C$4)),N1609+ROW()*0.000000001,0)</f>
        <v>6638.850001609</v>
      </c>
    </row>
    <row r="1610" customFormat="false" ht="15" hidden="false" customHeight="false" outlineLevel="0" collapsed="false">
      <c r="A1610" s="49" t="n">
        <v>13984</v>
      </c>
      <c r="B1610" s="49" t="s">
        <v>189</v>
      </c>
      <c r="C1610" s="63" t="n">
        <v>40154</v>
      </c>
      <c r="D1610" s="63" t="n">
        <v>40860</v>
      </c>
      <c r="E1610" s="49" t="n">
        <v>12</v>
      </c>
      <c r="F1610" s="54" t="n">
        <v>259.5</v>
      </c>
      <c r="G1610" s="54" t="n">
        <v>868.59</v>
      </c>
      <c r="H1610" s="54" t="n">
        <v>333.23</v>
      </c>
      <c r="I1610" s="54" t="n">
        <f aca="false">SUM(F1610:H1610)</f>
        <v>1461.32</v>
      </c>
      <c r="J1610" s="49" t="n">
        <f aca="false">Calc!$C$5-D1610</f>
        <v>27</v>
      </c>
      <c r="K1610" s="49" t="n">
        <f aca="false">IF(J1610&lt;=Calc!$C$11,4,IF(J1610&lt;=Calc!$C$12,3,IF(J1610&lt;=Calc!$C$13,2,1)))</f>
        <v>3</v>
      </c>
      <c r="L1610" s="49" t="n">
        <f aca="false">1+(E1610&gt;=Calc!$C$16)+(E1610&gt;=Calc!$C$17)+(E1610&gt;=Calc!$C$18)</f>
        <v>4</v>
      </c>
      <c r="M1610" s="49" t="str">
        <f aca="false">IF(AND(K1610=4,L1610&gt;=3),"Champions",IF(AND(K1610=3,L1610&gt;=3),"Loyal",IF(K1610&gt;=3,"Recent / New",IF(L1610&gt;=3,"At Risk","Hibernating / Lost"))))</f>
        <v>Loyal</v>
      </c>
      <c r="N1610" s="54" t="n">
        <f aca="false">IF(AND(Calc!$C$2&lt;=2009,Calc!$C$3&gt;=2009),F1610,0)+IF(AND(Calc!$C$2&lt;=2010,Calc!$C$3&gt;=2010),G1610,0)+IF(AND(Calc!$C$2&lt;=2011,Calc!$C$3&gt;=2011),H1610,0)</f>
        <v>1461.32</v>
      </c>
      <c r="O1610" s="61" t="n">
        <f aca="false">IF(AND(N1610&gt;0,OR(Calc!$C$4="*",B1610=Calc!$C$4)),N1610+ROW()*0.000000001,0)</f>
        <v>1461.32000161</v>
      </c>
    </row>
    <row r="1611" customFormat="false" ht="15" hidden="false" customHeight="false" outlineLevel="0" collapsed="false">
      <c r="A1611" s="49" t="n">
        <v>13985</v>
      </c>
      <c r="B1611" s="49" t="s">
        <v>189</v>
      </c>
      <c r="C1611" s="63" t="n">
        <v>40218</v>
      </c>
      <c r="D1611" s="63" t="n">
        <v>40882</v>
      </c>
      <c r="E1611" s="49" t="n">
        <v>22</v>
      </c>
      <c r="F1611" s="54" t="n">
        <v>0</v>
      </c>
      <c r="G1611" s="54" t="n">
        <v>2957.78</v>
      </c>
      <c r="H1611" s="54" t="n">
        <v>7024.53</v>
      </c>
      <c r="I1611" s="54" t="n">
        <f aca="false">SUM(F1611:H1611)</f>
        <v>9982.31</v>
      </c>
      <c r="J1611" s="49" t="n">
        <f aca="false">Calc!$C$5-D1611</f>
        <v>5</v>
      </c>
      <c r="K1611" s="49" t="n">
        <f aca="false">IF(J1611&lt;=Calc!$C$11,4,IF(J1611&lt;=Calc!$C$12,3,IF(J1611&lt;=Calc!$C$13,2,1)))</f>
        <v>4</v>
      </c>
      <c r="L1611" s="49" t="n">
        <f aca="false">1+(E1611&gt;=Calc!$C$16)+(E1611&gt;=Calc!$C$17)+(E1611&gt;=Calc!$C$18)</f>
        <v>4</v>
      </c>
      <c r="M1611" s="49" t="str">
        <f aca="false">IF(AND(K1611=4,L1611&gt;=3),"Champions",IF(AND(K1611=3,L1611&gt;=3),"Loyal",IF(K1611&gt;=3,"Recent / New",IF(L1611&gt;=3,"At Risk","Hibernating / Lost"))))</f>
        <v>Champions</v>
      </c>
      <c r="N1611" s="54" t="n">
        <f aca="false">IF(AND(Calc!$C$2&lt;=2009,Calc!$C$3&gt;=2009),F1611,0)+IF(AND(Calc!$C$2&lt;=2010,Calc!$C$3&gt;=2010),G1611,0)+IF(AND(Calc!$C$2&lt;=2011,Calc!$C$3&gt;=2011),H1611,0)</f>
        <v>9982.31</v>
      </c>
      <c r="O1611" s="61" t="n">
        <f aca="false">IF(AND(N1611&gt;0,OR(Calc!$C$4="*",B1611=Calc!$C$4)),N1611+ROW()*0.000000001,0)</f>
        <v>9982.310001611</v>
      </c>
    </row>
    <row r="1612" customFormat="false" ht="15" hidden="false" customHeight="false" outlineLevel="0" collapsed="false">
      <c r="A1612" s="49" t="n">
        <v>13986</v>
      </c>
      <c r="B1612" s="49" t="s">
        <v>189</v>
      </c>
      <c r="C1612" s="63" t="n">
        <v>40869</v>
      </c>
      <c r="D1612" s="63" t="n">
        <v>40869</v>
      </c>
      <c r="E1612" s="49" t="n">
        <v>1</v>
      </c>
      <c r="F1612" s="54" t="n">
        <v>0</v>
      </c>
      <c r="G1612" s="54" t="n">
        <v>0</v>
      </c>
      <c r="H1612" s="54" t="n">
        <v>320.46</v>
      </c>
      <c r="I1612" s="54" t="n">
        <f aca="false">SUM(F1612:H1612)</f>
        <v>320.46</v>
      </c>
      <c r="J1612" s="49" t="n">
        <f aca="false">Calc!$C$5-D1612</f>
        <v>18</v>
      </c>
      <c r="K1612" s="49" t="n">
        <f aca="false">IF(J1612&lt;=Calc!$C$11,4,IF(J1612&lt;=Calc!$C$12,3,IF(J1612&lt;=Calc!$C$13,2,1)))</f>
        <v>4</v>
      </c>
      <c r="L1612" s="49" t="n">
        <f aca="false">1+(E1612&gt;=Calc!$C$16)+(E1612&gt;=Calc!$C$17)+(E1612&gt;=Calc!$C$18)</f>
        <v>1</v>
      </c>
      <c r="M1612" s="49" t="str">
        <f aca="false">IF(AND(K1612=4,L1612&gt;=3),"Champions",IF(AND(K1612=3,L1612&gt;=3),"Loyal",IF(K1612&gt;=3,"Recent / New",IF(L1612&gt;=3,"At Risk","Hibernating / Lost"))))</f>
        <v>Recent / New</v>
      </c>
      <c r="N1612" s="54" t="n">
        <f aca="false">IF(AND(Calc!$C$2&lt;=2009,Calc!$C$3&gt;=2009),F1612,0)+IF(AND(Calc!$C$2&lt;=2010,Calc!$C$3&gt;=2010),G1612,0)+IF(AND(Calc!$C$2&lt;=2011,Calc!$C$3&gt;=2011),H1612,0)</f>
        <v>320.46</v>
      </c>
      <c r="O1612" s="61" t="n">
        <f aca="false">IF(AND(N1612&gt;0,OR(Calc!$C$4="*",B1612=Calc!$C$4)),N1612+ROW()*0.000000001,0)</f>
        <v>320.460001612</v>
      </c>
    </row>
    <row r="1613" customFormat="false" ht="15" hidden="false" customHeight="false" outlineLevel="0" collapsed="false">
      <c r="A1613" s="49" t="n">
        <v>13987</v>
      </c>
      <c r="B1613" s="49" t="s">
        <v>189</v>
      </c>
      <c r="C1613" s="63" t="n">
        <v>40486</v>
      </c>
      <c r="D1613" s="63" t="n">
        <v>40507</v>
      </c>
      <c r="E1613" s="49" t="n">
        <v>2</v>
      </c>
      <c r="F1613" s="54" t="n">
        <v>0</v>
      </c>
      <c r="G1613" s="54" t="n">
        <v>682.54</v>
      </c>
      <c r="H1613" s="54" t="n">
        <v>0</v>
      </c>
      <c r="I1613" s="54" t="n">
        <f aca="false">SUM(F1613:H1613)</f>
        <v>682.54</v>
      </c>
      <c r="J1613" s="49" t="n">
        <f aca="false">Calc!$C$5-D1613</f>
        <v>380</v>
      </c>
      <c r="K1613" s="49" t="n">
        <f aca="false">IF(J1613&lt;=Calc!$C$11,4,IF(J1613&lt;=Calc!$C$12,3,IF(J1613&lt;=Calc!$C$13,2,1)))</f>
        <v>2</v>
      </c>
      <c r="L1613" s="49" t="n">
        <f aca="false">1+(E1613&gt;=Calc!$C$16)+(E1613&gt;=Calc!$C$17)+(E1613&gt;=Calc!$C$18)</f>
        <v>2</v>
      </c>
      <c r="M1613" s="49" t="str">
        <f aca="false">IF(AND(K1613=4,L1613&gt;=3),"Champions",IF(AND(K1613=3,L1613&gt;=3),"Loyal",IF(K1613&gt;=3,"Recent / New",IF(L1613&gt;=3,"At Risk","Hibernating / Lost"))))</f>
        <v>Hibernating / Lost</v>
      </c>
      <c r="N1613" s="54" t="n">
        <f aca="false">IF(AND(Calc!$C$2&lt;=2009,Calc!$C$3&gt;=2009),F1613,0)+IF(AND(Calc!$C$2&lt;=2010,Calc!$C$3&gt;=2010),G1613,0)+IF(AND(Calc!$C$2&lt;=2011,Calc!$C$3&gt;=2011),H1613,0)</f>
        <v>682.54</v>
      </c>
      <c r="O1613" s="61" t="n">
        <f aca="false">IF(AND(N1613&gt;0,OR(Calc!$C$4="*",B1613=Calc!$C$4)),N1613+ROW()*0.000000001,0)</f>
        <v>682.540001613</v>
      </c>
    </row>
    <row r="1614" customFormat="false" ht="15" hidden="false" customHeight="false" outlineLevel="0" collapsed="false">
      <c r="A1614" s="49" t="n">
        <v>13988</v>
      </c>
      <c r="B1614" s="49" t="s">
        <v>189</v>
      </c>
      <c r="C1614" s="63" t="n">
        <v>40261</v>
      </c>
      <c r="D1614" s="63" t="n">
        <v>40867</v>
      </c>
      <c r="E1614" s="49" t="n">
        <v>8</v>
      </c>
      <c r="F1614" s="54" t="n">
        <v>0</v>
      </c>
      <c r="G1614" s="54" t="n">
        <v>609.84</v>
      </c>
      <c r="H1614" s="54" t="n">
        <v>4098.8</v>
      </c>
      <c r="I1614" s="54" t="n">
        <f aca="false">SUM(F1614:H1614)</f>
        <v>4708.64</v>
      </c>
      <c r="J1614" s="49" t="n">
        <f aca="false">Calc!$C$5-D1614</f>
        <v>20</v>
      </c>
      <c r="K1614" s="49" t="n">
        <f aca="false">IF(J1614&lt;=Calc!$C$11,4,IF(J1614&lt;=Calc!$C$12,3,IF(J1614&lt;=Calc!$C$13,2,1)))</f>
        <v>4</v>
      </c>
      <c r="L1614" s="49" t="n">
        <f aca="false">1+(E1614&gt;=Calc!$C$16)+(E1614&gt;=Calc!$C$17)+(E1614&gt;=Calc!$C$18)</f>
        <v>4</v>
      </c>
      <c r="M1614" s="49" t="str">
        <f aca="false">IF(AND(K1614=4,L1614&gt;=3),"Champions",IF(AND(K1614=3,L1614&gt;=3),"Loyal",IF(K1614&gt;=3,"Recent / New",IF(L1614&gt;=3,"At Risk","Hibernating / Lost"))))</f>
        <v>Champions</v>
      </c>
      <c r="N1614" s="54" t="n">
        <f aca="false">IF(AND(Calc!$C$2&lt;=2009,Calc!$C$3&gt;=2009),F1614,0)+IF(AND(Calc!$C$2&lt;=2010,Calc!$C$3&gt;=2010),G1614,0)+IF(AND(Calc!$C$2&lt;=2011,Calc!$C$3&gt;=2011),H1614,0)</f>
        <v>4708.64</v>
      </c>
      <c r="O1614" s="61" t="n">
        <f aca="false">IF(AND(N1614&gt;0,OR(Calc!$C$4="*",B1614=Calc!$C$4)),N1614+ROW()*0.000000001,0)</f>
        <v>4708.640001614</v>
      </c>
    </row>
    <row r="1615" customFormat="false" ht="15" hidden="false" customHeight="false" outlineLevel="0" collapsed="false">
      <c r="A1615" s="49" t="n">
        <v>13989</v>
      </c>
      <c r="B1615" s="49" t="s">
        <v>189</v>
      </c>
      <c r="C1615" s="63" t="n">
        <v>40323</v>
      </c>
      <c r="D1615" s="63" t="n">
        <v>40821</v>
      </c>
      <c r="E1615" s="49" t="n">
        <v>5</v>
      </c>
      <c r="F1615" s="54" t="n">
        <v>0</v>
      </c>
      <c r="G1615" s="54" t="n">
        <v>759.98</v>
      </c>
      <c r="H1615" s="54" t="n">
        <v>1266.08</v>
      </c>
      <c r="I1615" s="54" t="n">
        <f aca="false">SUM(F1615:H1615)</f>
        <v>2026.06</v>
      </c>
      <c r="J1615" s="49" t="n">
        <f aca="false">Calc!$C$5-D1615</f>
        <v>66</v>
      </c>
      <c r="K1615" s="49" t="n">
        <f aca="false">IF(J1615&lt;=Calc!$C$11,4,IF(J1615&lt;=Calc!$C$12,3,IF(J1615&lt;=Calc!$C$13,2,1)))</f>
        <v>3</v>
      </c>
      <c r="L1615" s="49" t="n">
        <f aca="false">1+(E1615&gt;=Calc!$C$16)+(E1615&gt;=Calc!$C$17)+(E1615&gt;=Calc!$C$18)</f>
        <v>3</v>
      </c>
      <c r="M1615" s="49" t="str">
        <f aca="false">IF(AND(K1615=4,L1615&gt;=3),"Champions",IF(AND(K1615=3,L1615&gt;=3),"Loyal",IF(K1615&gt;=3,"Recent / New",IF(L1615&gt;=3,"At Risk","Hibernating / Lost"))))</f>
        <v>Loyal</v>
      </c>
      <c r="N1615" s="54" t="n">
        <f aca="false">IF(AND(Calc!$C$2&lt;=2009,Calc!$C$3&gt;=2009),F1615,0)+IF(AND(Calc!$C$2&lt;=2010,Calc!$C$3&gt;=2010),G1615,0)+IF(AND(Calc!$C$2&lt;=2011,Calc!$C$3&gt;=2011),H1615,0)</f>
        <v>2026.06</v>
      </c>
      <c r="O1615" s="61" t="n">
        <f aca="false">IF(AND(N1615&gt;0,OR(Calc!$C$4="*",B1615=Calc!$C$4)),N1615+ROW()*0.000000001,0)</f>
        <v>2026.060001615</v>
      </c>
    </row>
    <row r="1616" customFormat="false" ht="15" hidden="false" customHeight="false" outlineLevel="0" collapsed="false">
      <c r="A1616" s="49" t="n">
        <v>13990</v>
      </c>
      <c r="B1616" s="49" t="s">
        <v>189</v>
      </c>
      <c r="C1616" s="63" t="n">
        <v>40673</v>
      </c>
      <c r="D1616" s="63" t="n">
        <v>40673</v>
      </c>
      <c r="E1616" s="49" t="n">
        <v>1</v>
      </c>
      <c r="F1616" s="54" t="n">
        <v>0</v>
      </c>
      <c r="G1616" s="54" t="n">
        <v>0</v>
      </c>
      <c r="H1616" s="54" t="n">
        <v>311.3</v>
      </c>
      <c r="I1616" s="54" t="n">
        <f aca="false">SUM(F1616:H1616)</f>
        <v>311.3</v>
      </c>
      <c r="J1616" s="49" t="n">
        <f aca="false">Calc!$C$5-D1616</f>
        <v>214</v>
      </c>
      <c r="K1616" s="49" t="n">
        <f aca="false">IF(J1616&lt;=Calc!$C$11,4,IF(J1616&lt;=Calc!$C$12,3,IF(J1616&lt;=Calc!$C$13,2,1)))</f>
        <v>2</v>
      </c>
      <c r="L1616" s="49" t="n">
        <f aca="false">1+(E1616&gt;=Calc!$C$16)+(E1616&gt;=Calc!$C$17)+(E1616&gt;=Calc!$C$18)</f>
        <v>1</v>
      </c>
      <c r="M1616" s="49" t="str">
        <f aca="false">IF(AND(K1616=4,L1616&gt;=3),"Champions",IF(AND(K1616=3,L1616&gt;=3),"Loyal",IF(K1616&gt;=3,"Recent / New",IF(L1616&gt;=3,"At Risk","Hibernating / Lost"))))</f>
        <v>Hibernating / Lost</v>
      </c>
      <c r="N1616" s="54" t="n">
        <f aca="false">IF(AND(Calc!$C$2&lt;=2009,Calc!$C$3&gt;=2009),F1616,0)+IF(AND(Calc!$C$2&lt;=2010,Calc!$C$3&gt;=2010),G1616,0)+IF(AND(Calc!$C$2&lt;=2011,Calc!$C$3&gt;=2011),H1616,0)</f>
        <v>311.3</v>
      </c>
      <c r="O1616" s="61" t="n">
        <f aca="false">IF(AND(N1616&gt;0,OR(Calc!$C$4="*",B1616=Calc!$C$4)),N1616+ROW()*0.000000001,0)</f>
        <v>311.300001616</v>
      </c>
    </row>
    <row r="1617" customFormat="false" ht="15" hidden="false" customHeight="false" outlineLevel="0" collapsed="false">
      <c r="A1617" s="49" t="n">
        <v>13991</v>
      </c>
      <c r="B1617" s="49" t="s">
        <v>189</v>
      </c>
      <c r="C1617" s="63" t="n">
        <v>40743</v>
      </c>
      <c r="D1617" s="63" t="n">
        <v>40874</v>
      </c>
      <c r="E1617" s="49" t="n">
        <v>6</v>
      </c>
      <c r="F1617" s="54" t="n">
        <v>0</v>
      </c>
      <c r="G1617" s="54" t="n">
        <v>0</v>
      </c>
      <c r="H1617" s="54" t="n">
        <v>846.54</v>
      </c>
      <c r="I1617" s="54" t="n">
        <f aca="false">SUM(F1617:H1617)</f>
        <v>846.54</v>
      </c>
      <c r="J1617" s="49" t="n">
        <f aca="false">Calc!$C$5-D1617</f>
        <v>13</v>
      </c>
      <c r="K1617" s="49" t="n">
        <f aca="false">IF(J1617&lt;=Calc!$C$11,4,IF(J1617&lt;=Calc!$C$12,3,IF(J1617&lt;=Calc!$C$13,2,1)))</f>
        <v>4</v>
      </c>
      <c r="L1617" s="49" t="n">
        <f aca="false">1+(E1617&gt;=Calc!$C$16)+(E1617&gt;=Calc!$C$17)+(E1617&gt;=Calc!$C$18)</f>
        <v>3</v>
      </c>
      <c r="M1617" s="49" t="str">
        <f aca="false">IF(AND(K1617=4,L1617&gt;=3),"Champions",IF(AND(K1617=3,L1617&gt;=3),"Loyal",IF(K1617&gt;=3,"Recent / New",IF(L1617&gt;=3,"At Risk","Hibernating / Lost"))))</f>
        <v>Champions</v>
      </c>
      <c r="N1617" s="54" t="n">
        <f aca="false">IF(AND(Calc!$C$2&lt;=2009,Calc!$C$3&gt;=2009),F1617,0)+IF(AND(Calc!$C$2&lt;=2010,Calc!$C$3&gt;=2010),G1617,0)+IF(AND(Calc!$C$2&lt;=2011,Calc!$C$3&gt;=2011),H1617,0)</f>
        <v>846.54</v>
      </c>
      <c r="O1617" s="61" t="n">
        <f aca="false">IF(AND(N1617&gt;0,OR(Calc!$C$4="*",B1617=Calc!$C$4)),N1617+ROW()*0.000000001,0)</f>
        <v>846.540001617</v>
      </c>
    </row>
    <row r="1618" customFormat="false" ht="15" hidden="false" customHeight="false" outlineLevel="0" collapsed="false">
      <c r="A1618" s="49" t="n">
        <v>13992</v>
      </c>
      <c r="B1618" s="49" t="s">
        <v>189</v>
      </c>
      <c r="C1618" s="63" t="n">
        <v>40423</v>
      </c>
      <c r="D1618" s="63" t="n">
        <v>40856</v>
      </c>
      <c r="E1618" s="49" t="n">
        <v>3</v>
      </c>
      <c r="F1618" s="54" t="n">
        <v>0</v>
      </c>
      <c r="G1618" s="54" t="n">
        <v>142.7</v>
      </c>
      <c r="H1618" s="54" t="n">
        <v>76.8</v>
      </c>
      <c r="I1618" s="54" t="n">
        <f aca="false">SUM(F1618:H1618)</f>
        <v>219.5</v>
      </c>
      <c r="J1618" s="49" t="n">
        <f aca="false">Calc!$C$5-D1618</f>
        <v>31</v>
      </c>
      <c r="K1618" s="49" t="n">
        <f aca="false">IF(J1618&lt;=Calc!$C$11,4,IF(J1618&lt;=Calc!$C$12,3,IF(J1618&lt;=Calc!$C$13,2,1)))</f>
        <v>3</v>
      </c>
      <c r="L1618" s="49" t="n">
        <f aca="false">1+(E1618&gt;=Calc!$C$16)+(E1618&gt;=Calc!$C$17)+(E1618&gt;=Calc!$C$18)</f>
        <v>2</v>
      </c>
      <c r="M1618" s="49" t="str">
        <f aca="false">IF(AND(K1618=4,L1618&gt;=3),"Champions",IF(AND(K1618=3,L1618&gt;=3),"Loyal",IF(K1618&gt;=3,"Recent / New",IF(L1618&gt;=3,"At Risk","Hibernating / Lost"))))</f>
        <v>Recent / New</v>
      </c>
      <c r="N1618" s="54" t="n">
        <f aca="false">IF(AND(Calc!$C$2&lt;=2009,Calc!$C$3&gt;=2009),F1618,0)+IF(AND(Calc!$C$2&lt;=2010,Calc!$C$3&gt;=2010),G1618,0)+IF(AND(Calc!$C$2&lt;=2011,Calc!$C$3&gt;=2011),H1618,0)</f>
        <v>219.5</v>
      </c>
      <c r="O1618" s="61" t="n">
        <f aca="false">IF(AND(N1618&gt;0,OR(Calc!$C$4="*",B1618=Calc!$C$4)),N1618+ROW()*0.000000001,0)</f>
        <v>219.500001618</v>
      </c>
    </row>
    <row r="1619" customFormat="false" ht="15" hidden="false" customHeight="false" outlineLevel="0" collapsed="false">
      <c r="A1619" s="49" t="n">
        <v>13993</v>
      </c>
      <c r="B1619" s="49" t="s">
        <v>189</v>
      </c>
      <c r="C1619" s="63" t="n">
        <v>40150</v>
      </c>
      <c r="D1619" s="63" t="n">
        <v>40844</v>
      </c>
      <c r="E1619" s="49" t="n">
        <v>19</v>
      </c>
      <c r="F1619" s="54" t="n">
        <v>556.75</v>
      </c>
      <c r="G1619" s="54" t="n">
        <v>2723.95</v>
      </c>
      <c r="H1619" s="54" t="n">
        <v>3409.66</v>
      </c>
      <c r="I1619" s="54" t="n">
        <f aca="false">SUM(F1619:H1619)</f>
        <v>6690.36</v>
      </c>
      <c r="J1619" s="49" t="n">
        <f aca="false">Calc!$C$5-D1619</f>
        <v>43</v>
      </c>
      <c r="K1619" s="49" t="n">
        <f aca="false">IF(J1619&lt;=Calc!$C$11,4,IF(J1619&lt;=Calc!$C$12,3,IF(J1619&lt;=Calc!$C$13,2,1)))</f>
        <v>3</v>
      </c>
      <c r="L1619" s="49" t="n">
        <f aca="false">1+(E1619&gt;=Calc!$C$16)+(E1619&gt;=Calc!$C$17)+(E1619&gt;=Calc!$C$18)</f>
        <v>4</v>
      </c>
      <c r="M1619" s="49" t="str">
        <f aca="false">IF(AND(K1619=4,L1619&gt;=3),"Champions",IF(AND(K1619=3,L1619&gt;=3),"Loyal",IF(K1619&gt;=3,"Recent / New",IF(L1619&gt;=3,"At Risk","Hibernating / Lost"))))</f>
        <v>Loyal</v>
      </c>
      <c r="N1619" s="54" t="n">
        <f aca="false">IF(AND(Calc!$C$2&lt;=2009,Calc!$C$3&gt;=2009),F1619,0)+IF(AND(Calc!$C$2&lt;=2010,Calc!$C$3&gt;=2010),G1619,0)+IF(AND(Calc!$C$2&lt;=2011,Calc!$C$3&gt;=2011),H1619,0)</f>
        <v>6690.36</v>
      </c>
      <c r="O1619" s="61" t="n">
        <f aca="false">IF(AND(N1619&gt;0,OR(Calc!$C$4="*",B1619=Calc!$C$4)),N1619+ROW()*0.000000001,0)</f>
        <v>6690.360001619</v>
      </c>
    </row>
    <row r="1620" customFormat="false" ht="15" hidden="false" customHeight="false" outlineLevel="0" collapsed="false">
      <c r="A1620" s="49" t="n">
        <v>13994</v>
      </c>
      <c r="B1620" s="49" t="s">
        <v>189</v>
      </c>
      <c r="C1620" s="63" t="n">
        <v>40738</v>
      </c>
      <c r="D1620" s="63" t="n">
        <v>40883</v>
      </c>
      <c r="E1620" s="49" t="n">
        <v>6</v>
      </c>
      <c r="F1620" s="54" t="n">
        <v>0</v>
      </c>
      <c r="G1620" s="54" t="n">
        <v>0</v>
      </c>
      <c r="H1620" s="54" t="n">
        <v>2274.14</v>
      </c>
      <c r="I1620" s="54" t="n">
        <f aca="false">SUM(F1620:H1620)</f>
        <v>2274.14</v>
      </c>
      <c r="J1620" s="49" t="n">
        <f aca="false">Calc!$C$5-D1620</f>
        <v>4</v>
      </c>
      <c r="K1620" s="49" t="n">
        <f aca="false">IF(J1620&lt;=Calc!$C$11,4,IF(J1620&lt;=Calc!$C$12,3,IF(J1620&lt;=Calc!$C$13,2,1)))</f>
        <v>4</v>
      </c>
      <c r="L1620" s="49" t="n">
        <f aca="false">1+(E1620&gt;=Calc!$C$16)+(E1620&gt;=Calc!$C$17)+(E1620&gt;=Calc!$C$18)</f>
        <v>3</v>
      </c>
      <c r="M1620" s="49" t="str">
        <f aca="false">IF(AND(K1620=4,L1620&gt;=3),"Champions",IF(AND(K1620=3,L1620&gt;=3),"Loyal",IF(K1620&gt;=3,"Recent / New",IF(L1620&gt;=3,"At Risk","Hibernating / Lost"))))</f>
        <v>Champions</v>
      </c>
      <c r="N1620" s="54" t="n">
        <f aca="false">IF(AND(Calc!$C$2&lt;=2009,Calc!$C$3&gt;=2009),F1620,0)+IF(AND(Calc!$C$2&lt;=2010,Calc!$C$3&gt;=2010),G1620,0)+IF(AND(Calc!$C$2&lt;=2011,Calc!$C$3&gt;=2011),H1620,0)</f>
        <v>2274.14</v>
      </c>
      <c r="O1620" s="61" t="n">
        <f aca="false">IF(AND(N1620&gt;0,OR(Calc!$C$4="*",B1620=Calc!$C$4)),N1620+ROW()*0.000000001,0)</f>
        <v>2274.14000162</v>
      </c>
    </row>
    <row r="1621" customFormat="false" ht="15" hidden="false" customHeight="false" outlineLevel="0" collapsed="false">
      <c r="A1621" s="49" t="n">
        <v>13995</v>
      </c>
      <c r="B1621" s="49" t="s">
        <v>189</v>
      </c>
      <c r="C1621" s="63" t="n">
        <v>40165</v>
      </c>
      <c r="D1621" s="63" t="n">
        <v>40871</v>
      </c>
      <c r="E1621" s="49" t="n">
        <v>14</v>
      </c>
      <c r="F1621" s="54" t="n">
        <v>143.7</v>
      </c>
      <c r="G1621" s="54" t="n">
        <v>2309.07</v>
      </c>
      <c r="H1621" s="54" t="n">
        <v>1383.49</v>
      </c>
      <c r="I1621" s="54" t="n">
        <f aca="false">SUM(F1621:H1621)</f>
        <v>3836.26</v>
      </c>
      <c r="J1621" s="49" t="n">
        <f aca="false">Calc!$C$5-D1621</f>
        <v>16</v>
      </c>
      <c r="K1621" s="49" t="n">
        <f aca="false">IF(J1621&lt;=Calc!$C$11,4,IF(J1621&lt;=Calc!$C$12,3,IF(J1621&lt;=Calc!$C$13,2,1)))</f>
        <v>4</v>
      </c>
      <c r="L1621" s="49" t="n">
        <f aca="false">1+(E1621&gt;=Calc!$C$16)+(E1621&gt;=Calc!$C$17)+(E1621&gt;=Calc!$C$18)</f>
        <v>4</v>
      </c>
      <c r="M1621" s="49" t="str">
        <f aca="false">IF(AND(K1621=4,L1621&gt;=3),"Champions",IF(AND(K1621=3,L1621&gt;=3),"Loyal",IF(K1621&gt;=3,"Recent / New",IF(L1621&gt;=3,"At Risk","Hibernating / Lost"))))</f>
        <v>Champions</v>
      </c>
      <c r="N1621" s="54" t="n">
        <f aca="false">IF(AND(Calc!$C$2&lt;=2009,Calc!$C$3&gt;=2009),F1621,0)+IF(AND(Calc!$C$2&lt;=2010,Calc!$C$3&gt;=2010),G1621,0)+IF(AND(Calc!$C$2&lt;=2011,Calc!$C$3&gt;=2011),H1621,0)</f>
        <v>3836.26</v>
      </c>
      <c r="O1621" s="61" t="n">
        <f aca="false">IF(AND(N1621&gt;0,OR(Calc!$C$4="*",B1621=Calc!$C$4)),N1621+ROW()*0.000000001,0)</f>
        <v>3836.260001621</v>
      </c>
    </row>
    <row r="1622" customFormat="false" ht="15" hidden="false" customHeight="false" outlineLevel="0" collapsed="false">
      <c r="A1622" s="49" t="n">
        <v>13996</v>
      </c>
      <c r="B1622" s="49" t="s">
        <v>189</v>
      </c>
      <c r="C1622" s="63" t="n">
        <v>40487</v>
      </c>
      <c r="D1622" s="63" t="n">
        <v>40500</v>
      </c>
      <c r="E1622" s="49" t="n">
        <v>2</v>
      </c>
      <c r="F1622" s="54" t="n">
        <v>0</v>
      </c>
      <c r="G1622" s="54" t="n">
        <v>845.76</v>
      </c>
      <c r="H1622" s="54" t="n">
        <v>0</v>
      </c>
      <c r="I1622" s="54" t="n">
        <f aca="false">SUM(F1622:H1622)</f>
        <v>845.76</v>
      </c>
      <c r="J1622" s="49" t="n">
        <f aca="false">Calc!$C$5-D1622</f>
        <v>387</v>
      </c>
      <c r="K1622" s="49" t="n">
        <f aca="false">IF(J1622&lt;=Calc!$C$11,4,IF(J1622&lt;=Calc!$C$12,3,IF(J1622&lt;=Calc!$C$13,2,1)))</f>
        <v>1</v>
      </c>
      <c r="L1622" s="49" t="n">
        <f aca="false">1+(E1622&gt;=Calc!$C$16)+(E1622&gt;=Calc!$C$17)+(E1622&gt;=Calc!$C$18)</f>
        <v>2</v>
      </c>
      <c r="M1622" s="49" t="str">
        <f aca="false">IF(AND(K1622=4,L1622&gt;=3),"Champions",IF(AND(K1622=3,L1622&gt;=3),"Loyal",IF(K1622&gt;=3,"Recent / New",IF(L1622&gt;=3,"At Risk","Hibernating / Lost"))))</f>
        <v>Hibernating / Lost</v>
      </c>
      <c r="N1622" s="54" t="n">
        <f aca="false">IF(AND(Calc!$C$2&lt;=2009,Calc!$C$3&gt;=2009),F1622,0)+IF(AND(Calc!$C$2&lt;=2010,Calc!$C$3&gt;=2010),G1622,0)+IF(AND(Calc!$C$2&lt;=2011,Calc!$C$3&gt;=2011),H1622,0)</f>
        <v>845.76</v>
      </c>
      <c r="O1622" s="61" t="n">
        <f aca="false">IF(AND(N1622&gt;0,OR(Calc!$C$4="*",B1622=Calc!$C$4)),N1622+ROW()*0.000000001,0)</f>
        <v>845.760001622</v>
      </c>
    </row>
    <row r="1623" customFormat="false" ht="15" hidden="false" customHeight="false" outlineLevel="0" collapsed="false">
      <c r="A1623" s="49" t="n">
        <v>13997</v>
      </c>
      <c r="B1623" s="49" t="s">
        <v>189</v>
      </c>
      <c r="C1623" s="63" t="n">
        <v>40336</v>
      </c>
      <c r="D1623" s="63" t="n">
        <v>40367</v>
      </c>
      <c r="E1623" s="49" t="n">
        <v>3</v>
      </c>
      <c r="F1623" s="54" t="n">
        <v>0</v>
      </c>
      <c r="G1623" s="54" t="n">
        <v>376.46</v>
      </c>
      <c r="H1623" s="54" t="n">
        <v>0</v>
      </c>
      <c r="I1623" s="54" t="n">
        <f aca="false">SUM(F1623:H1623)</f>
        <v>376.46</v>
      </c>
      <c r="J1623" s="49" t="n">
        <f aca="false">Calc!$C$5-D1623</f>
        <v>520</v>
      </c>
      <c r="K1623" s="49" t="n">
        <f aca="false">IF(J1623&lt;=Calc!$C$11,4,IF(J1623&lt;=Calc!$C$12,3,IF(J1623&lt;=Calc!$C$13,2,1)))</f>
        <v>1</v>
      </c>
      <c r="L1623" s="49" t="n">
        <f aca="false">1+(E1623&gt;=Calc!$C$16)+(E1623&gt;=Calc!$C$17)+(E1623&gt;=Calc!$C$18)</f>
        <v>2</v>
      </c>
      <c r="M1623" s="49" t="str">
        <f aca="false">IF(AND(K1623=4,L1623&gt;=3),"Champions",IF(AND(K1623=3,L1623&gt;=3),"Loyal",IF(K1623&gt;=3,"Recent / New",IF(L1623&gt;=3,"At Risk","Hibernating / Lost"))))</f>
        <v>Hibernating / Lost</v>
      </c>
      <c r="N1623" s="54" t="n">
        <f aca="false">IF(AND(Calc!$C$2&lt;=2009,Calc!$C$3&gt;=2009),F1623,0)+IF(AND(Calc!$C$2&lt;=2010,Calc!$C$3&gt;=2010),G1623,0)+IF(AND(Calc!$C$2&lt;=2011,Calc!$C$3&gt;=2011),H1623,0)</f>
        <v>376.46</v>
      </c>
      <c r="O1623" s="61" t="n">
        <f aca="false">IF(AND(N1623&gt;0,OR(Calc!$C$4="*",B1623=Calc!$C$4)),N1623+ROW()*0.000000001,0)</f>
        <v>376.460001623</v>
      </c>
    </row>
    <row r="1624" customFormat="false" ht="15" hidden="false" customHeight="false" outlineLevel="0" collapsed="false">
      <c r="A1624" s="49" t="n">
        <v>13998</v>
      </c>
      <c r="B1624" s="49" t="s">
        <v>189</v>
      </c>
      <c r="C1624" s="63" t="n">
        <v>40310</v>
      </c>
      <c r="D1624" s="63" t="n">
        <v>40440</v>
      </c>
      <c r="E1624" s="49" t="n">
        <v>3</v>
      </c>
      <c r="F1624" s="54" t="n">
        <v>0</v>
      </c>
      <c r="G1624" s="54" t="n">
        <v>566.7</v>
      </c>
      <c r="H1624" s="54" t="n">
        <v>0</v>
      </c>
      <c r="I1624" s="54" t="n">
        <f aca="false">SUM(F1624:H1624)</f>
        <v>566.7</v>
      </c>
      <c r="J1624" s="49" t="n">
        <f aca="false">Calc!$C$5-D1624</f>
        <v>447</v>
      </c>
      <c r="K1624" s="49" t="n">
        <f aca="false">IF(J1624&lt;=Calc!$C$11,4,IF(J1624&lt;=Calc!$C$12,3,IF(J1624&lt;=Calc!$C$13,2,1)))</f>
        <v>1</v>
      </c>
      <c r="L1624" s="49" t="n">
        <f aca="false">1+(E1624&gt;=Calc!$C$16)+(E1624&gt;=Calc!$C$17)+(E1624&gt;=Calc!$C$18)</f>
        <v>2</v>
      </c>
      <c r="M1624" s="49" t="str">
        <f aca="false">IF(AND(K1624=4,L1624&gt;=3),"Champions",IF(AND(K1624=3,L1624&gt;=3),"Loyal",IF(K1624&gt;=3,"Recent / New",IF(L1624&gt;=3,"At Risk","Hibernating / Lost"))))</f>
        <v>Hibernating / Lost</v>
      </c>
      <c r="N1624" s="54" t="n">
        <f aca="false">IF(AND(Calc!$C$2&lt;=2009,Calc!$C$3&gt;=2009),F1624,0)+IF(AND(Calc!$C$2&lt;=2010,Calc!$C$3&gt;=2010),G1624,0)+IF(AND(Calc!$C$2&lt;=2011,Calc!$C$3&gt;=2011),H1624,0)</f>
        <v>566.7</v>
      </c>
      <c r="O1624" s="61" t="n">
        <f aca="false">IF(AND(N1624&gt;0,OR(Calc!$C$4="*",B1624=Calc!$C$4)),N1624+ROW()*0.000000001,0)</f>
        <v>566.700001624</v>
      </c>
    </row>
    <row r="1625" customFormat="false" ht="15" hidden="false" customHeight="false" outlineLevel="0" collapsed="false">
      <c r="A1625" s="49" t="n">
        <v>13999</v>
      </c>
      <c r="B1625" s="49" t="s">
        <v>189</v>
      </c>
      <c r="C1625" s="63" t="n">
        <v>40152</v>
      </c>
      <c r="D1625" s="63" t="n">
        <v>40876</v>
      </c>
      <c r="E1625" s="49" t="n">
        <v>29</v>
      </c>
      <c r="F1625" s="54" t="n">
        <v>707.55</v>
      </c>
      <c r="G1625" s="54" t="n">
        <v>5167.3</v>
      </c>
      <c r="H1625" s="54" t="n">
        <v>3563.16</v>
      </c>
      <c r="I1625" s="54" t="n">
        <f aca="false">SUM(F1625:H1625)</f>
        <v>9438.01</v>
      </c>
      <c r="J1625" s="49" t="n">
        <f aca="false">Calc!$C$5-D1625</f>
        <v>11</v>
      </c>
      <c r="K1625" s="49" t="n">
        <f aca="false">IF(J1625&lt;=Calc!$C$11,4,IF(J1625&lt;=Calc!$C$12,3,IF(J1625&lt;=Calc!$C$13,2,1)))</f>
        <v>4</v>
      </c>
      <c r="L1625" s="49" t="n">
        <f aca="false">1+(E1625&gt;=Calc!$C$16)+(E1625&gt;=Calc!$C$17)+(E1625&gt;=Calc!$C$18)</f>
        <v>4</v>
      </c>
      <c r="M1625" s="49" t="str">
        <f aca="false">IF(AND(K1625=4,L1625&gt;=3),"Champions",IF(AND(K1625=3,L1625&gt;=3),"Loyal",IF(K1625&gt;=3,"Recent / New",IF(L1625&gt;=3,"At Risk","Hibernating / Lost"))))</f>
        <v>Champions</v>
      </c>
      <c r="N1625" s="54" t="n">
        <f aca="false">IF(AND(Calc!$C$2&lt;=2009,Calc!$C$3&gt;=2009),F1625,0)+IF(AND(Calc!$C$2&lt;=2010,Calc!$C$3&gt;=2010),G1625,0)+IF(AND(Calc!$C$2&lt;=2011,Calc!$C$3&gt;=2011),H1625,0)</f>
        <v>9438.01</v>
      </c>
      <c r="O1625" s="61" t="n">
        <f aca="false">IF(AND(N1625&gt;0,OR(Calc!$C$4="*",B1625=Calc!$C$4)),N1625+ROW()*0.000000001,0)</f>
        <v>9438.010001625</v>
      </c>
    </row>
    <row r="1626" customFormat="false" ht="15" hidden="false" customHeight="false" outlineLevel="0" collapsed="false">
      <c r="A1626" s="49" t="n">
        <v>14000</v>
      </c>
      <c r="B1626" s="49" t="s">
        <v>189</v>
      </c>
      <c r="C1626" s="63" t="n">
        <v>40149</v>
      </c>
      <c r="D1626" s="63" t="n">
        <v>40675</v>
      </c>
      <c r="E1626" s="49" t="n">
        <v>5</v>
      </c>
      <c r="F1626" s="54" t="n">
        <v>192</v>
      </c>
      <c r="G1626" s="54" t="n">
        <v>1051.88</v>
      </c>
      <c r="H1626" s="54" t="n">
        <v>633.71</v>
      </c>
      <c r="I1626" s="54" t="n">
        <f aca="false">SUM(F1626:H1626)</f>
        <v>1877.59</v>
      </c>
      <c r="J1626" s="49" t="n">
        <f aca="false">Calc!$C$5-D1626</f>
        <v>212</v>
      </c>
      <c r="K1626" s="49" t="n">
        <f aca="false">IF(J1626&lt;=Calc!$C$11,4,IF(J1626&lt;=Calc!$C$12,3,IF(J1626&lt;=Calc!$C$13,2,1)))</f>
        <v>2</v>
      </c>
      <c r="L1626" s="49" t="n">
        <f aca="false">1+(E1626&gt;=Calc!$C$16)+(E1626&gt;=Calc!$C$17)+(E1626&gt;=Calc!$C$18)</f>
        <v>3</v>
      </c>
      <c r="M1626" s="49" t="str">
        <f aca="false">IF(AND(K1626=4,L1626&gt;=3),"Champions",IF(AND(K1626=3,L1626&gt;=3),"Loyal",IF(K1626&gt;=3,"Recent / New",IF(L1626&gt;=3,"At Risk","Hibernating / Lost"))))</f>
        <v>At Risk</v>
      </c>
      <c r="N1626" s="54" t="n">
        <f aca="false">IF(AND(Calc!$C$2&lt;=2009,Calc!$C$3&gt;=2009),F1626,0)+IF(AND(Calc!$C$2&lt;=2010,Calc!$C$3&gt;=2010),G1626,0)+IF(AND(Calc!$C$2&lt;=2011,Calc!$C$3&gt;=2011),H1626,0)</f>
        <v>1877.59</v>
      </c>
      <c r="O1626" s="61" t="n">
        <f aca="false">IF(AND(N1626&gt;0,OR(Calc!$C$4="*",B1626=Calc!$C$4)),N1626+ROW()*0.000000001,0)</f>
        <v>1877.590001626</v>
      </c>
    </row>
    <row r="1627" customFormat="false" ht="15" hidden="false" customHeight="false" outlineLevel="0" collapsed="false">
      <c r="A1627" s="49" t="n">
        <v>14001</v>
      </c>
      <c r="B1627" s="49" t="s">
        <v>189</v>
      </c>
      <c r="C1627" s="63" t="n">
        <v>40393</v>
      </c>
      <c r="D1627" s="63" t="n">
        <v>40841</v>
      </c>
      <c r="E1627" s="49" t="n">
        <v>9</v>
      </c>
      <c r="F1627" s="54" t="n">
        <v>0</v>
      </c>
      <c r="G1627" s="54" t="n">
        <v>2487.01</v>
      </c>
      <c r="H1627" s="54" t="n">
        <v>1741.84</v>
      </c>
      <c r="I1627" s="54" t="n">
        <f aca="false">SUM(F1627:H1627)</f>
        <v>4228.85</v>
      </c>
      <c r="J1627" s="49" t="n">
        <f aca="false">Calc!$C$5-D1627</f>
        <v>46</v>
      </c>
      <c r="K1627" s="49" t="n">
        <f aca="false">IF(J1627&lt;=Calc!$C$11,4,IF(J1627&lt;=Calc!$C$12,3,IF(J1627&lt;=Calc!$C$13,2,1)))</f>
        <v>3</v>
      </c>
      <c r="L1627" s="49" t="n">
        <f aca="false">1+(E1627&gt;=Calc!$C$16)+(E1627&gt;=Calc!$C$17)+(E1627&gt;=Calc!$C$18)</f>
        <v>4</v>
      </c>
      <c r="M1627" s="49" t="str">
        <f aca="false">IF(AND(K1627=4,L1627&gt;=3),"Champions",IF(AND(K1627=3,L1627&gt;=3),"Loyal",IF(K1627&gt;=3,"Recent / New",IF(L1627&gt;=3,"At Risk","Hibernating / Lost"))))</f>
        <v>Loyal</v>
      </c>
      <c r="N1627" s="54" t="n">
        <f aca="false">IF(AND(Calc!$C$2&lt;=2009,Calc!$C$3&gt;=2009),F1627,0)+IF(AND(Calc!$C$2&lt;=2010,Calc!$C$3&gt;=2010),G1627,0)+IF(AND(Calc!$C$2&lt;=2011,Calc!$C$3&gt;=2011),H1627,0)</f>
        <v>4228.85</v>
      </c>
      <c r="O1627" s="61" t="n">
        <f aca="false">IF(AND(N1627&gt;0,OR(Calc!$C$4="*",B1627=Calc!$C$4)),N1627+ROW()*0.000000001,0)</f>
        <v>4228.850001627</v>
      </c>
    </row>
    <row r="1628" customFormat="false" ht="15" hidden="false" customHeight="false" outlineLevel="0" collapsed="false">
      <c r="A1628" s="49" t="n">
        <v>14002</v>
      </c>
      <c r="B1628" s="49" t="s">
        <v>189</v>
      </c>
      <c r="C1628" s="63" t="n">
        <v>40730</v>
      </c>
      <c r="D1628" s="63" t="n">
        <v>40752</v>
      </c>
      <c r="E1628" s="49" t="n">
        <v>2</v>
      </c>
      <c r="F1628" s="54" t="n">
        <v>0</v>
      </c>
      <c r="G1628" s="54" t="n">
        <v>0</v>
      </c>
      <c r="H1628" s="54" t="n">
        <v>529.73</v>
      </c>
      <c r="I1628" s="54" t="n">
        <f aca="false">SUM(F1628:H1628)</f>
        <v>529.73</v>
      </c>
      <c r="J1628" s="49" t="n">
        <f aca="false">Calc!$C$5-D1628</f>
        <v>135</v>
      </c>
      <c r="K1628" s="49" t="n">
        <f aca="false">IF(J1628&lt;=Calc!$C$11,4,IF(J1628&lt;=Calc!$C$12,3,IF(J1628&lt;=Calc!$C$13,2,1)))</f>
        <v>2</v>
      </c>
      <c r="L1628" s="49" t="n">
        <f aca="false">1+(E1628&gt;=Calc!$C$16)+(E1628&gt;=Calc!$C$17)+(E1628&gt;=Calc!$C$18)</f>
        <v>2</v>
      </c>
      <c r="M1628" s="49" t="str">
        <f aca="false">IF(AND(K1628=4,L1628&gt;=3),"Champions",IF(AND(K1628=3,L1628&gt;=3),"Loyal",IF(K1628&gt;=3,"Recent / New",IF(L1628&gt;=3,"At Risk","Hibernating / Lost"))))</f>
        <v>Hibernating / Lost</v>
      </c>
      <c r="N1628" s="54" t="n">
        <f aca="false">IF(AND(Calc!$C$2&lt;=2009,Calc!$C$3&gt;=2009),F1628,0)+IF(AND(Calc!$C$2&lt;=2010,Calc!$C$3&gt;=2010),G1628,0)+IF(AND(Calc!$C$2&lt;=2011,Calc!$C$3&gt;=2011),H1628,0)</f>
        <v>529.73</v>
      </c>
      <c r="O1628" s="61" t="n">
        <f aca="false">IF(AND(N1628&gt;0,OR(Calc!$C$4="*",B1628=Calc!$C$4)),N1628+ROW()*0.000000001,0)</f>
        <v>529.730001628</v>
      </c>
    </row>
    <row r="1629" customFormat="false" ht="15" hidden="false" customHeight="false" outlineLevel="0" collapsed="false">
      <c r="A1629" s="49" t="n">
        <v>14003</v>
      </c>
      <c r="B1629" s="49" t="s">
        <v>189</v>
      </c>
      <c r="C1629" s="63" t="n">
        <v>40154</v>
      </c>
      <c r="D1629" s="63" t="n">
        <v>40154</v>
      </c>
      <c r="E1629" s="49" t="n">
        <v>1</v>
      </c>
      <c r="F1629" s="54" t="n">
        <v>209.41</v>
      </c>
      <c r="G1629" s="54" t="n">
        <v>0</v>
      </c>
      <c r="H1629" s="54" t="n">
        <v>0</v>
      </c>
      <c r="I1629" s="54" t="n">
        <f aca="false">SUM(F1629:H1629)</f>
        <v>209.41</v>
      </c>
      <c r="J1629" s="49" t="n">
        <f aca="false">Calc!$C$5-D1629</f>
        <v>733</v>
      </c>
      <c r="K1629" s="49" t="n">
        <f aca="false">IF(J1629&lt;=Calc!$C$11,4,IF(J1629&lt;=Calc!$C$12,3,IF(J1629&lt;=Calc!$C$13,2,1)))</f>
        <v>1</v>
      </c>
      <c r="L1629" s="49" t="n">
        <f aca="false">1+(E1629&gt;=Calc!$C$16)+(E1629&gt;=Calc!$C$17)+(E1629&gt;=Calc!$C$18)</f>
        <v>1</v>
      </c>
      <c r="M1629" s="49" t="str">
        <f aca="false">IF(AND(K1629=4,L1629&gt;=3),"Champions",IF(AND(K1629=3,L1629&gt;=3),"Loyal",IF(K1629&gt;=3,"Recent / New",IF(L1629&gt;=3,"At Risk","Hibernating / Lost"))))</f>
        <v>Hibernating / Lost</v>
      </c>
      <c r="N1629" s="54" t="n">
        <f aca="false">IF(AND(Calc!$C$2&lt;=2009,Calc!$C$3&gt;=2009),F1629,0)+IF(AND(Calc!$C$2&lt;=2010,Calc!$C$3&gt;=2010),G1629,0)+IF(AND(Calc!$C$2&lt;=2011,Calc!$C$3&gt;=2011),H1629,0)</f>
        <v>209.41</v>
      </c>
      <c r="O1629" s="61" t="n">
        <f aca="false">IF(AND(N1629&gt;0,OR(Calc!$C$4="*",B1629=Calc!$C$4)),N1629+ROW()*0.000000001,0)</f>
        <v>209.410001629</v>
      </c>
    </row>
    <row r="1630" customFormat="false" ht="15" hidden="false" customHeight="false" outlineLevel="0" collapsed="false">
      <c r="A1630" s="49" t="n">
        <v>14004</v>
      </c>
      <c r="B1630" s="49" t="s">
        <v>189</v>
      </c>
      <c r="C1630" s="63" t="n">
        <v>40451</v>
      </c>
      <c r="D1630" s="63" t="n">
        <v>40843</v>
      </c>
      <c r="E1630" s="49" t="n">
        <v>11</v>
      </c>
      <c r="F1630" s="54" t="n">
        <v>0</v>
      </c>
      <c r="G1630" s="54" t="n">
        <v>1675.81</v>
      </c>
      <c r="H1630" s="54" t="n">
        <v>4582.64</v>
      </c>
      <c r="I1630" s="54" t="n">
        <f aca="false">SUM(F1630:H1630)</f>
        <v>6258.45</v>
      </c>
      <c r="J1630" s="49" t="n">
        <f aca="false">Calc!$C$5-D1630</f>
        <v>44</v>
      </c>
      <c r="K1630" s="49" t="n">
        <f aca="false">IF(J1630&lt;=Calc!$C$11,4,IF(J1630&lt;=Calc!$C$12,3,IF(J1630&lt;=Calc!$C$13,2,1)))</f>
        <v>3</v>
      </c>
      <c r="L1630" s="49" t="n">
        <f aca="false">1+(E1630&gt;=Calc!$C$16)+(E1630&gt;=Calc!$C$17)+(E1630&gt;=Calc!$C$18)</f>
        <v>4</v>
      </c>
      <c r="M1630" s="49" t="str">
        <f aca="false">IF(AND(K1630=4,L1630&gt;=3),"Champions",IF(AND(K1630=3,L1630&gt;=3),"Loyal",IF(K1630&gt;=3,"Recent / New",IF(L1630&gt;=3,"At Risk","Hibernating / Lost"))))</f>
        <v>Loyal</v>
      </c>
      <c r="N1630" s="54" t="n">
        <f aca="false">IF(AND(Calc!$C$2&lt;=2009,Calc!$C$3&gt;=2009),F1630,0)+IF(AND(Calc!$C$2&lt;=2010,Calc!$C$3&gt;=2010),G1630,0)+IF(AND(Calc!$C$2&lt;=2011,Calc!$C$3&gt;=2011),H1630,0)</f>
        <v>6258.45</v>
      </c>
      <c r="O1630" s="61" t="n">
        <f aca="false">IF(AND(N1630&gt;0,OR(Calc!$C$4="*",B1630=Calc!$C$4)),N1630+ROW()*0.000000001,0)</f>
        <v>6258.45000163</v>
      </c>
    </row>
    <row r="1631" customFormat="false" ht="15" hidden="false" customHeight="false" outlineLevel="0" collapsed="false">
      <c r="A1631" s="49" t="n">
        <v>14005</v>
      </c>
      <c r="B1631" s="49" t="s">
        <v>189</v>
      </c>
      <c r="C1631" s="63" t="n">
        <v>40671</v>
      </c>
      <c r="D1631" s="63" t="n">
        <v>40877</v>
      </c>
      <c r="E1631" s="49" t="n">
        <v>5</v>
      </c>
      <c r="F1631" s="54" t="n">
        <v>0</v>
      </c>
      <c r="G1631" s="54" t="n">
        <v>0</v>
      </c>
      <c r="H1631" s="54" t="n">
        <v>2874.72</v>
      </c>
      <c r="I1631" s="54" t="n">
        <f aca="false">SUM(F1631:H1631)</f>
        <v>2874.72</v>
      </c>
      <c r="J1631" s="49" t="n">
        <f aca="false">Calc!$C$5-D1631</f>
        <v>10</v>
      </c>
      <c r="K1631" s="49" t="n">
        <f aca="false">IF(J1631&lt;=Calc!$C$11,4,IF(J1631&lt;=Calc!$C$12,3,IF(J1631&lt;=Calc!$C$13,2,1)))</f>
        <v>4</v>
      </c>
      <c r="L1631" s="49" t="n">
        <f aca="false">1+(E1631&gt;=Calc!$C$16)+(E1631&gt;=Calc!$C$17)+(E1631&gt;=Calc!$C$18)</f>
        <v>3</v>
      </c>
      <c r="M1631" s="49" t="str">
        <f aca="false">IF(AND(K1631=4,L1631&gt;=3),"Champions",IF(AND(K1631=3,L1631&gt;=3),"Loyal",IF(K1631&gt;=3,"Recent / New",IF(L1631&gt;=3,"At Risk","Hibernating / Lost"))))</f>
        <v>Champions</v>
      </c>
      <c r="N1631" s="54" t="n">
        <f aca="false">IF(AND(Calc!$C$2&lt;=2009,Calc!$C$3&gt;=2009),F1631,0)+IF(AND(Calc!$C$2&lt;=2010,Calc!$C$3&gt;=2010),G1631,0)+IF(AND(Calc!$C$2&lt;=2011,Calc!$C$3&gt;=2011),H1631,0)</f>
        <v>2874.72</v>
      </c>
      <c r="O1631" s="61" t="n">
        <f aca="false">IF(AND(N1631&gt;0,OR(Calc!$C$4="*",B1631=Calc!$C$4)),N1631+ROW()*0.000000001,0)</f>
        <v>2874.720001631</v>
      </c>
    </row>
    <row r="1632" customFormat="false" ht="15" hidden="false" customHeight="false" outlineLevel="0" collapsed="false">
      <c r="A1632" s="49" t="n">
        <v>14006</v>
      </c>
      <c r="B1632" s="49" t="s">
        <v>189</v>
      </c>
      <c r="C1632" s="63" t="n">
        <v>40234</v>
      </c>
      <c r="D1632" s="63" t="n">
        <v>40771</v>
      </c>
      <c r="E1632" s="49" t="n">
        <v>7</v>
      </c>
      <c r="F1632" s="54" t="n">
        <v>0</v>
      </c>
      <c r="G1632" s="54" t="n">
        <v>1234.48</v>
      </c>
      <c r="H1632" s="54" t="n">
        <v>962.19</v>
      </c>
      <c r="I1632" s="54" t="n">
        <f aca="false">SUM(F1632:H1632)</f>
        <v>2196.67</v>
      </c>
      <c r="J1632" s="49" t="n">
        <f aca="false">Calc!$C$5-D1632</f>
        <v>116</v>
      </c>
      <c r="K1632" s="49" t="n">
        <f aca="false">IF(J1632&lt;=Calc!$C$11,4,IF(J1632&lt;=Calc!$C$12,3,IF(J1632&lt;=Calc!$C$13,2,1)))</f>
        <v>2</v>
      </c>
      <c r="L1632" s="49" t="n">
        <f aca="false">1+(E1632&gt;=Calc!$C$16)+(E1632&gt;=Calc!$C$17)+(E1632&gt;=Calc!$C$18)</f>
        <v>3</v>
      </c>
      <c r="M1632" s="49" t="str">
        <f aca="false">IF(AND(K1632=4,L1632&gt;=3),"Champions",IF(AND(K1632=3,L1632&gt;=3),"Loyal",IF(K1632&gt;=3,"Recent / New",IF(L1632&gt;=3,"At Risk","Hibernating / Lost"))))</f>
        <v>At Risk</v>
      </c>
      <c r="N1632" s="54" t="n">
        <f aca="false">IF(AND(Calc!$C$2&lt;=2009,Calc!$C$3&gt;=2009),F1632,0)+IF(AND(Calc!$C$2&lt;=2010,Calc!$C$3&gt;=2010),G1632,0)+IF(AND(Calc!$C$2&lt;=2011,Calc!$C$3&gt;=2011),H1632,0)</f>
        <v>2196.67</v>
      </c>
      <c r="O1632" s="61" t="n">
        <f aca="false">IF(AND(N1632&gt;0,OR(Calc!$C$4="*",B1632=Calc!$C$4)),N1632+ROW()*0.000000001,0)</f>
        <v>2196.670001632</v>
      </c>
    </row>
    <row r="1633" customFormat="false" ht="15" hidden="false" customHeight="false" outlineLevel="0" collapsed="false">
      <c r="A1633" s="49" t="n">
        <v>14007</v>
      </c>
      <c r="B1633" s="49" t="s">
        <v>189</v>
      </c>
      <c r="C1633" s="63" t="n">
        <v>40374</v>
      </c>
      <c r="D1633" s="63" t="n">
        <v>40374</v>
      </c>
      <c r="E1633" s="49" t="n">
        <v>1</v>
      </c>
      <c r="F1633" s="54" t="n">
        <v>0</v>
      </c>
      <c r="G1633" s="54" t="n">
        <v>79.48</v>
      </c>
      <c r="H1633" s="54" t="n">
        <v>0</v>
      </c>
      <c r="I1633" s="54" t="n">
        <f aca="false">SUM(F1633:H1633)</f>
        <v>79.48</v>
      </c>
      <c r="J1633" s="49" t="n">
        <f aca="false">Calc!$C$5-D1633</f>
        <v>513</v>
      </c>
      <c r="K1633" s="49" t="n">
        <f aca="false">IF(J1633&lt;=Calc!$C$11,4,IF(J1633&lt;=Calc!$C$12,3,IF(J1633&lt;=Calc!$C$13,2,1)))</f>
        <v>1</v>
      </c>
      <c r="L1633" s="49" t="n">
        <f aca="false">1+(E1633&gt;=Calc!$C$16)+(E1633&gt;=Calc!$C$17)+(E1633&gt;=Calc!$C$18)</f>
        <v>1</v>
      </c>
      <c r="M1633" s="49" t="str">
        <f aca="false">IF(AND(K1633=4,L1633&gt;=3),"Champions",IF(AND(K1633=3,L1633&gt;=3),"Loyal",IF(K1633&gt;=3,"Recent / New",IF(L1633&gt;=3,"At Risk","Hibernating / Lost"))))</f>
        <v>Hibernating / Lost</v>
      </c>
      <c r="N1633" s="54" t="n">
        <f aca="false">IF(AND(Calc!$C$2&lt;=2009,Calc!$C$3&gt;=2009),F1633,0)+IF(AND(Calc!$C$2&lt;=2010,Calc!$C$3&gt;=2010),G1633,0)+IF(AND(Calc!$C$2&lt;=2011,Calc!$C$3&gt;=2011),H1633,0)</f>
        <v>79.48</v>
      </c>
      <c r="O1633" s="61" t="n">
        <f aca="false">IF(AND(N1633&gt;0,OR(Calc!$C$4="*",B1633=Calc!$C$4)),N1633+ROW()*0.000000001,0)</f>
        <v>79.480001633</v>
      </c>
    </row>
    <row r="1634" customFormat="false" ht="15" hidden="false" customHeight="false" outlineLevel="0" collapsed="false">
      <c r="A1634" s="49" t="n">
        <v>14008</v>
      </c>
      <c r="B1634" s="49" t="s">
        <v>189</v>
      </c>
      <c r="C1634" s="63" t="n">
        <v>40454</v>
      </c>
      <c r="D1634" s="63" t="n">
        <v>40454</v>
      </c>
      <c r="E1634" s="49" t="n">
        <v>1</v>
      </c>
      <c r="F1634" s="54" t="n">
        <v>0</v>
      </c>
      <c r="G1634" s="54" t="n">
        <v>493.74</v>
      </c>
      <c r="H1634" s="54" t="n">
        <v>0</v>
      </c>
      <c r="I1634" s="54" t="n">
        <f aca="false">SUM(F1634:H1634)</f>
        <v>493.74</v>
      </c>
      <c r="J1634" s="49" t="n">
        <f aca="false">Calc!$C$5-D1634</f>
        <v>433</v>
      </c>
      <c r="K1634" s="49" t="n">
        <f aca="false">IF(J1634&lt;=Calc!$C$11,4,IF(J1634&lt;=Calc!$C$12,3,IF(J1634&lt;=Calc!$C$13,2,1)))</f>
        <v>1</v>
      </c>
      <c r="L1634" s="49" t="n">
        <f aca="false">1+(E1634&gt;=Calc!$C$16)+(E1634&gt;=Calc!$C$17)+(E1634&gt;=Calc!$C$18)</f>
        <v>1</v>
      </c>
      <c r="M1634" s="49" t="str">
        <f aca="false">IF(AND(K1634=4,L1634&gt;=3),"Champions",IF(AND(K1634=3,L1634&gt;=3),"Loyal",IF(K1634&gt;=3,"Recent / New",IF(L1634&gt;=3,"At Risk","Hibernating / Lost"))))</f>
        <v>Hibernating / Lost</v>
      </c>
      <c r="N1634" s="54" t="n">
        <f aca="false">IF(AND(Calc!$C$2&lt;=2009,Calc!$C$3&gt;=2009),F1634,0)+IF(AND(Calc!$C$2&lt;=2010,Calc!$C$3&gt;=2010),G1634,0)+IF(AND(Calc!$C$2&lt;=2011,Calc!$C$3&gt;=2011),H1634,0)</f>
        <v>493.74</v>
      </c>
      <c r="O1634" s="61" t="n">
        <f aca="false">IF(AND(N1634&gt;0,OR(Calc!$C$4="*",B1634=Calc!$C$4)),N1634+ROW()*0.000000001,0)</f>
        <v>493.740001634</v>
      </c>
    </row>
    <row r="1635" customFormat="false" ht="15" hidden="false" customHeight="false" outlineLevel="0" collapsed="false">
      <c r="A1635" s="49" t="n">
        <v>14009</v>
      </c>
      <c r="B1635" s="49" t="s">
        <v>189</v>
      </c>
      <c r="C1635" s="63" t="n">
        <v>40424</v>
      </c>
      <c r="D1635" s="63" t="n">
        <v>40688</v>
      </c>
      <c r="E1635" s="49" t="n">
        <v>3</v>
      </c>
      <c r="F1635" s="54" t="n">
        <v>0</v>
      </c>
      <c r="G1635" s="54" t="n">
        <v>404.3</v>
      </c>
      <c r="H1635" s="54" t="n">
        <v>685.93</v>
      </c>
      <c r="I1635" s="54" t="n">
        <f aca="false">SUM(F1635:H1635)</f>
        <v>1090.23</v>
      </c>
      <c r="J1635" s="49" t="n">
        <f aca="false">Calc!$C$5-D1635</f>
        <v>199</v>
      </c>
      <c r="K1635" s="49" t="n">
        <f aca="false">IF(J1635&lt;=Calc!$C$11,4,IF(J1635&lt;=Calc!$C$12,3,IF(J1635&lt;=Calc!$C$13,2,1)))</f>
        <v>2</v>
      </c>
      <c r="L1635" s="49" t="n">
        <f aca="false">1+(E1635&gt;=Calc!$C$16)+(E1635&gt;=Calc!$C$17)+(E1635&gt;=Calc!$C$18)</f>
        <v>2</v>
      </c>
      <c r="M1635" s="49" t="str">
        <f aca="false">IF(AND(K1635=4,L1635&gt;=3),"Champions",IF(AND(K1635=3,L1635&gt;=3),"Loyal",IF(K1635&gt;=3,"Recent / New",IF(L1635&gt;=3,"At Risk","Hibernating / Lost"))))</f>
        <v>Hibernating / Lost</v>
      </c>
      <c r="N1635" s="54" t="n">
        <f aca="false">IF(AND(Calc!$C$2&lt;=2009,Calc!$C$3&gt;=2009),F1635,0)+IF(AND(Calc!$C$2&lt;=2010,Calc!$C$3&gt;=2010),G1635,0)+IF(AND(Calc!$C$2&lt;=2011,Calc!$C$3&gt;=2011),H1635,0)</f>
        <v>1090.23</v>
      </c>
      <c r="O1635" s="61" t="n">
        <f aca="false">IF(AND(N1635&gt;0,OR(Calc!$C$4="*",B1635=Calc!$C$4)),N1635+ROW()*0.000000001,0)</f>
        <v>1090.230001635</v>
      </c>
    </row>
    <row r="1636" customFormat="false" ht="15" hidden="false" customHeight="false" outlineLevel="0" collapsed="false">
      <c r="A1636" s="49" t="n">
        <v>14010</v>
      </c>
      <c r="B1636" s="49" t="s">
        <v>189</v>
      </c>
      <c r="C1636" s="63" t="n">
        <v>40321</v>
      </c>
      <c r="D1636" s="63" t="n">
        <v>40321</v>
      </c>
      <c r="E1636" s="49" t="n">
        <v>2</v>
      </c>
      <c r="F1636" s="54" t="n">
        <v>0</v>
      </c>
      <c r="G1636" s="54" t="n">
        <v>288.1</v>
      </c>
      <c r="H1636" s="54" t="n">
        <v>0</v>
      </c>
      <c r="I1636" s="54" t="n">
        <f aca="false">SUM(F1636:H1636)</f>
        <v>288.1</v>
      </c>
      <c r="J1636" s="49" t="n">
        <f aca="false">Calc!$C$5-D1636</f>
        <v>566</v>
      </c>
      <c r="K1636" s="49" t="n">
        <f aca="false">IF(J1636&lt;=Calc!$C$11,4,IF(J1636&lt;=Calc!$C$12,3,IF(J1636&lt;=Calc!$C$13,2,1)))</f>
        <v>1</v>
      </c>
      <c r="L1636" s="49" t="n">
        <f aca="false">1+(E1636&gt;=Calc!$C$16)+(E1636&gt;=Calc!$C$17)+(E1636&gt;=Calc!$C$18)</f>
        <v>2</v>
      </c>
      <c r="M1636" s="49" t="str">
        <f aca="false">IF(AND(K1636=4,L1636&gt;=3),"Champions",IF(AND(K1636=3,L1636&gt;=3),"Loyal",IF(K1636&gt;=3,"Recent / New",IF(L1636&gt;=3,"At Risk","Hibernating / Lost"))))</f>
        <v>Hibernating / Lost</v>
      </c>
      <c r="N1636" s="54" t="n">
        <f aca="false">IF(AND(Calc!$C$2&lt;=2009,Calc!$C$3&gt;=2009),F1636,0)+IF(AND(Calc!$C$2&lt;=2010,Calc!$C$3&gt;=2010),G1636,0)+IF(AND(Calc!$C$2&lt;=2011,Calc!$C$3&gt;=2011),H1636,0)</f>
        <v>288.1</v>
      </c>
      <c r="O1636" s="61" t="n">
        <f aca="false">IF(AND(N1636&gt;0,OR(Calc!$C$4="*",B1636=Calc!$C$4)),N1636+ROW()*0.000000001,0)</f>
        <v>288.100001636</v>
      </c>
    </row>
    <row r="1637" customFormat="false" ht="15" hidden="false" customHeight="false" outlineLevel="0" collapsed="false">
      <c r="A1637" s="49" t="n">
        <v>14011</v>
      </c>
      <c r="B1637" s="49" t="s">
        <v>189</v>
      </c>
      <c r="C1637" s="63" t="n">
        <v>40279</v>
      </c>
      <c r="D1637" s="63" t="n">
        <v>40406</v>
      </c>
      <c r="E1637" s="49" t="n">
        <v>2</v>
      </c>
      <c r="F1637" s="54" t="n">
        <v>0</v>
      </c>
      <c r="G1637" s="54" t="n">
        <v>451.92</v>
      </c>
      <c r="H1637" s="54" t="n">
        <v>0</v>
      </c>
      <c r="I1637" s="54" t="n">
        <f aca="false">SUM(F1637:H1637)</f>
        <v>451.92</v>
      </c>
      <c r="J1637" s="49" t="n">
        <f aca="false">Calc!$C$5-D1637</f>
        <v>481</v>
      </c>
      <c r="K1637" s="49" t="n">
        <f aca="false">IF(J1637&lt;=Calc!$C$11,4,IF(J1637&lt;=Calc!$C$12,3,IF(J1637&lt;=Calc!$C$13,2,1)))</f>
        <v>1</v>
      </c>
      <c r="L1637" s="49" t="n">
        <f aca="false">1+(E1637&gt;=Calc!$C$16)+(E1637&gt;=Calc!$C$17)+(E1637&gt;=Calc!$C$18)</f>
        <v>2</v>
      </c>
      <c r="M1637" s="49" t="str">
        <f aca="false">IF(AND(K1637=4,L1637&gt;=3),"Champions",IF(AND(K1637=3,L1637&gt;=3),"Loyal",IF(K1637&gt;=3,"Recent / New",IF(L1637&gt;=3,"At Risk","Hibernating / Lost"))))</f>
        <v>Hibernating / Lost</v>
      </c>
      <c r="N1637" s="54" t="n">
        <f aca="false">IF(AND(Calc!$C$2&lt;=2009,Calc!$C$3&gt;=2009),F1637,0)+IF(AND(Calc!$C$2&lt;=2010,Calc!$C$3&gt;=2010),G1637,0)+IF(AND(Calc!$C$2&lt;=2011,Calc!$C$3&gt;=2011),H1637,0)</f>
        <v>451.92</v>
      </c>
      <c r="O1637" s="61" t="n">
        <f aca="false">IF(AND(N1637&gt;0,OR(Calc!$C$4="*",B1637=Calc!$C$4)),N1637+ROW()*0.000000001,0)</f>
        <v>451.920001637</v>
      </c>
    </row>
    <row r="1638" customFormat="false" ht="15" hidden="false" customHeight="false" outlineLevel="0" collapsed="false">
      <c r="A1638" s="49" t="n">
        <v>14012</v>
      </c>
      <c r="B1638" s="49" t="s">
        <v>189</v>
      </c>
      <c r="C1638" s="63" t="n">
        <v>40609</v>
      </c>
      <c r="D1638" s="63" t="n">
        <v>40609</v>
      </c>
      <c r="E1638" s="49" t="n">
        <v>1</v>
      </c>
      <c r="F1638" s="54" t="n">
        <v>0</v>
      </c>
      <c r="G1638" s="54" t="n">
        <v>0</v>
      </c>
      <c r="H1638" s="54" t="n">
        <v>328.8</v>
      </c>
      <c r="I1638" s="54" t="n">
        <f aca="false">SUM(F1638:H1638)</f>
        <v>328.8</v>
      </c>
      <c r="J1638" s="49" t="n">
        <f aca="false">Calc!$C$5-D1638</f>
        <v>278</v>
      </c>
      <c r="K1638" s="49" t="n">
        <f aca="false">IF(J1638&lt;=Calc!$C$11,4,IF(J1638&lt;=Calc!$C$12,3,IF(J1638&lt;=Calc!$C$13,2,1)))</f>
        <v>2</v>
      </c>
      <c r="L1638" s="49" t="n">
        <f aca="false">1+(E1638&gt;=Calc!$C$16)+(E1638&gt;=Calc!$C$17)+(E1638&gt;=Calc!$C$18)</f>
        <v>1</v>
      </c>
      <c r="M1638" s="49" t="str">
        <f aca="false">IF(AND(K1638=4,L1638&gt;=3),"Champions",IF(AND(K1638=3,L1638&gt;=3),"Loyal",IF(K1638&gt;=3,"Recent / New",IF(L1638&gt;=3,"At Risk","Hibernating / Lost"))))</f>
        <v>Hibernating / Lost</v>
      </c>
      <c r="N1638" s="54" t="n">
        <f aca="false">IF(AND(Calc!$C$2&lt;=2009,Calc!$C$3&gt;=2009),F1638,0)+IF(AND(Calc!$C$2&lt;=2010,Calc!$C$3&gt;=2010),G1638,0)+IF(AND(Calc!$C$2&lt;=2011,Calc!$C$3&gt;=2011),H1638,0)</f>
        <v>328.8</v>
      </c>
      <c r="O1638" s="61" t="n">
        <f aca="false">IF(AND(N1638&gt;0,OR(Calc!$C$4="*",B1638=Calc!$C$4)),N1638+ROW()*0.000000001,0)</f>
        <v>328.800001638</v>
      </c>
    </row>
    <row r="1639" customFormat="false" ht="15" hidden="false" customHeight="false" outlineLevel="0" collapsed="false">
      <c r="A1639" s="49" t="n">
        <v>14013</v>
      </c>
      <c r="B1639" s="49" t="s">
        <v>189</v>
      </c>
      <c r="C1639" s="63" t="n">
        <v>40263</v>
      </c>
      <c r="D1639" s="63" t="n">
        <v>40776</v>
      </c>
      <c r="E1639" s="49" t="n">
        <v>5</v>
      </c>
      <c r="F1639" s="54" t="n">
        <v>-78.35</v>
      </c>
      <c r="G1639" s="54" t="n">
        <v>611.55</v>
      </c>
      <c r="H1639" s="54" t="n">
        <v>473.02</v>
      </c>
      <c r="I1639" s="54" t="n">
        <f aca="false">SUM(F1639:H1639)</f>
        <v>1006.22</v>
      </c>
      <c r="J1639" s="49" t="n">
        <f aca="false">Calc!$C$5-D1639</f>
        <v>111</v>
      </c>
      <c r="K1639" s="49" t="n">
        <f aca="false">IF(J1639&lt;=Calc!$C$11,4,IF(J1639&lt;=Calc!$C$12,3,IF(J1639&lt;=Calc!$C$13,2,1)))</f>
        <v>2</v>
      </c>
      <c r="L1639" s="49" t="n">
        <f aca="false">1+(E1639&gt;=Calc!$C$16)+(E1639&gt;=Calc!$C$17)+(E1639&gt;=Calc!$C$18)</f>
        <v>3</v>
      </c>
      <c r="M1639" s="49" t="str">
        <f aca="false">IF(AND(K1639=4,L1639&gt;=3),"Champions",IF(AND(K1639=3,L1639&gt;=3),"Loyal",IF(K1639&gt;=3,"Recent / New",IF(L1639&gt;=3,"At Risk","Hibernating / Lost"))))</f>
        <v>At Risk</v>
      </c>
      <c r="N1639" s="54" t="n">
        <f aca="false">IF(AND(Calc!$C$2&lt;=2009,Calc!$C$3&gt;=2009),F1639,0)+IF(AND(Calc!$C$2&lt;=2010,Calc!$C$3&gt;=2010),G1639,0)+IF(AND(Calc!$C$2&lt;=2011,Calc!$C$3&gt;=2011),H1639,0)</f>
        <v>1006.22</v>
      </c>
      <c r="O1639" s="61" t="n">
        <f aca="false">IF(AND(N1639&gt;0,OR(Calc!$C$4="*",B1639=Calc!$C$4)),N1639+ROW()*0.000000001,0)</f>
        <v>1006.220001639</v>
      </c>
    </row>
    <row r="1640" customFormat="false" ht="15" hidden="false" customHeight="false" outlineLevel="0" collapsed="false">
      <c r="A1640" s="49" t="n">
        <v>14014</v>
      </c>
      <c r="B1640" s="49" t="s">
        <v>189</v>
      </c>
      <c r="C1640" s="63" t="n">
        <v>40310</v>
      </c>
      <c r="D1640" s="63" t="n">
        <v>40809</v>
      </c>
      <c r="E1640" s="49" t="n">
        <v>3</v>
      </c>
      <c r="F1640" s="54" t="n">
        <v>0</v>
      </c>
      <c r="G1640" s="54" t="n">
        <v>1443.03</v>
      </c>
      <c r="H1640" s="54" t="n">
        <v>505.18</v>
      </c>
      <c r="I1640" s="54" t="n">
        <f aca="false">SUM(F1640:H1640)</f>
        <v>1948.21</v>
      </c>
      <c r="J1640" s="49" t="n">
        <f aca="false">Calc!$C$5-D1640</f>
        <v>78</v>
      </c>
      <c r="K1640" s="49" t="n">
        <f aca="false">IF(J1640&lt;=Calc!$C$11,4,IF(J1640&lt;=Calc!$C$12,3,IF(J1640&lt;=Calc!$C$13,2,1)))</f>
        <v>3</v>
      </c>
      <c r="L1640" s="49" t="n">
        <f aca="false">1+(E1640&gt;=Calc!$C$16)+(E1640&gt;=Calc!$C$17)+(E1640&gt;=Calc!$C$18)</f>
        <v>2</v>
      </c>
      <c r="M1640" s="49" t="str">
        <f aca="false">IF(AND(K1640=4,L1640&gt;=3),"Champions",IF(AND(K1640=3,L1640&gt;=3),"Loyal",IF(K1640&gt;=3,"Recent / New",IF(L1640&gt;=3,"At Risk","Hibernating / Lost"))))</f>
        <v>Recent / New</v>
      </c>
      <c r="N1640" s="54" t="n">
        <f aca="false">IF(AND(Calc!$C$2&lt;=2009,Calc!$C$3&gt;=2009),F1640,0)+IF(AND(Calc!$C$2&lt;=2010,Calc!$C$3&gt;=2010),G1640,0)+IF(AND(Calc!$C$2&lt;=2011,Calc!$C$3&gt;=2011),H1640,0)</f>
        <v>1948.21</v>
      </c>
      <c r="O1640" s="61" t="n">
        <f aca="false">IF(AND(N1640&gt;0,OR(Calc!$C$4="*",B1640=Calc!$C$4)),N1640+ROW()*0.000000001,0)</f>
        <v>1948.21000164</v>
      </c>
    </row>
    <row r="1641" customFormat="false" ht="15" hidden="false" customHeight="false" outlineLevel="0" collapsed="false">
      <c r="A1641" s="49" t="n">
        <v>14015</v>
      </c>
      <c r="B1641" s="49" t="s">
        <v>189</v>
      </c>
      <c r="C1641" s="63" t="n">
        <v>40834</v>
      </c>
      <c r="D1641" s="63" t="n">
        <v>40834</v>
      </c>
      <c r="E1641" s="49" t="n">
        <v>1</v>
      </c>
      <c r="F1641" s="54" t="n">
        <v>0</v>
      </c>
      <c r="G1641" s="54" t="n">
        <v>0</v>
      </c>
      <c r="H1641" s="54" t="n">
        <v>917.34</v>
      </c>
      <c r="I1641" s="54" t="n">
        <f aca="false">SUM(F1641:H1641)</f>
        <v>917.34</v>
      </c>
      <c r="J1641" s="49" t="n">
        <f aca="false">Calc!$C$5-D1641</f>
        <v>53</v>
      </c>
      <c r="K1641" s="49" t="n">
        <f aca="false">IF(J1641&lt;=Calc!$C$11,4,IF(J1641&lt;=Calc!$C$12,3,IF(J1641&lt;=Calc!$C$13,2,1)))</f>
        <v>3</v>
      </c>
      <c r="L1641" s="49" t="n">
        <f aca="false">1+(E1641&gt;=Calc!$C$16)+(E1641&gt;=Calc!$C$17)+(E1641&gt;=Calc!$C$18)</f>
        <v>1</v>
      </c>
      <c r="M1641" s="49" t="str">
        <f aca="false">IF(AND(K1641=4,L1641&gt;=3),"Champions",IF(AND(K1641=3,L1641&gt;=3),"Loyal",IF(K1641&gt;=3,"Recent / New",IF(L1641&gt;=3,"At Risk","Hibernating / Lost"))))</f>
        <v>Recent / New</v>
      </c>
      <c r="N1641" s="54" t="n">
        <f aca="false">IF(AND(Calc!$C$2&lt;=2009,Calc!$C$3&gt;=2009),F1641,0)+IF(AND(Calc!$C$2&lt;=2010,Calc!$C$3&gt;=2010),G1641,0)+IF(AND(Calc!$C$2&lt;=2011,Calc!$C$3&gt;=2011),H1641,0)</f>
        <v>917.34</v>
      </c>
      <c r="O1641" s="61" t="n">
        <f aca="false">IF(AND(N1641&gt;0,OR(Calc!$C$4="*",B1641=Calc!$C$4)),N1641+ROW()*0.000000001,0)</f>
        <v>917.340001641</v>
      </c>
    </row>
    <row r="1642" customFormat="false" ht="15" hidden="false" customHeight="false" outlineLevel="0" collapsed="false">
      <c r="A1642" s="49" t="n">
        <v>14016</v>
      </c>
      <c r="B1642" s="49" t="s">
        <v>222</v>
      </c>
      <c r="C1642" s="63" t="n">
        <v>40186</v>
      </c>
      <c r="D1642" s="63" t="n">
        <v>40725</v>
      </c>
      <c r="E1642" s="49" t="n">
        <v>11</v>
      </c>
      <c r="F1642" s="54" t="n">
        <v>0</v>
      </c>
      <c r="G1642" s="54" t="n">
        <v>7704.99</v>
      </c>
      <c r="H1642" s="54" t="n">
        <v>3574.72</v>
      </c>
      <c r="I1642" s="54" t="n">
        <f aca="false">SUM(F1642:H1642)</f>
        <v>11279.71</v>
      </c>
      <c r="J1642" s="49" t="n">
        <f aca="false">Calc!$C$5-D1642</f>
        <v>162</v>
      </c>
      <c r="K1642" s="49" t="n">
        <f aca="false">IF(J1642&lt;=Calc!$C$11,4,IF(J1642&lt;=Calc!$C$12,3,IF(J1642&lt;=Calc!$C$13,2,1)))</f>
        <v>2</v>
      </c>
      <c r="L1642" s="49" t="n">
        <f aca="false">1+(E1642&gt;=Calc!$C$16)+(E1642&gt;=Calc!$C$17)+(E1642&gt;=Calc!$C$18)</f>
        <v>4</v>
      </c>
      <c r="M1642" s="49" t="str">
        <f aca="false">IF(AND(K1642=4,L1642&gt;=3),"Champions",IF(AND(K1642=3,L1642&gt;=3),"Loyal",IF(K1642&gt;=3,"Recent / New",IF(L1642&gt;=3,"At Risk","Hibernating / Lost"))))</f>
        <v>At Risk</v>
      </c>
      <c r="N1642" s="54" t="n">
        <f aca="false">IF(AND(Calc!$C$2&lt;=2009,Calc!$C$3&gt;=2009),F1642,0)+IF(AND(Calc!$C$2&lt;=2010,Calc!$C$3&gt;=2010),G1642,0)+IF(AND(Calc!$C$2&lt;=2011,Calc!$C$3&gt;=2011),H1642,0)</f>
        <v>11279.71</v>
      </c>
      <c r="O1642" s="61" t="n">
        <f aca="false">IF(AND(N1642&gt;0,OR(Calc!$C$4="*",B1642=Calc!$C$4)),N1642+ROW()*0.000000001,0)</f>
        <v>11279.710001642</v>
      </c>
    </row>
    <row r="1643" customFormat="false" ht="15" hidden="false" customHeight="false" outlineLevel="0" collapsed="false">
      <c r="A1643" s="49" t="n">
        <v>14017</v>
      </c>
      <c r="B1643" s="49" t="s">
        <v>189</v>
      </c>
      <c r="C1643" s="63" t="n">
        <v>40315</v>
      </c>
      <c r="D1643" s="63" t="n">
        <v>40315</v>
      </c>
      <c r="E1643" s="49" t="n">
        <v>1</v>
      </c>
      <c r="F1643" s="54" t="n">
        <v>0</v>
      </c>
      <c r="G1643" s="54" t="n">
        <v>229.75</v>
      </c>
      <c r="H1643" s="54" t="n">
        <v>0</v>
      </c>
      <c r="I1643" s="54" t="n">
        <f aca="false">SUM(F1643:H1643)</f>
        <v>229.75</v>
      </c>
      <c r="J1643" s="49" t="n">
        <f aca="false">Calc!$C$5-D1643</f>
        <v>572</v>
      </c>
      <c r="K1643" s="49" t="n">
        <f aca="false">IF(J1643&lt;=Calc!$C$11,4,IF(J1643&lt;=Calc!$C$12,3,IF(J1643&lt;=Calc!$C$13,2,1)))</f>
        <v>1</v>
      </c>
      <c r="L1643" s="49" t="n">
        <f aca="false">1+(E1643&gt;=Calc!$C$16)+(E1643&gt;=Calc!$C$17)+(E1643&gt;=Calc!$C$18)</f>
        <v>1</v>
      </c>
      <c r="M1643" s="49" t="str">
        <f aca="false">IF(AND(K1643=4,L1643&gt;=3),"Champions",IF(AND(K1643=3,L1643&gt;=3),"Loyal",IF(K1643&gt;=3,"Recent / New",IF(L1643&gt;=3,"At Risk","Hibernating / Lost"))))</f>
        <v>Hibernating / Lost</v>
      </c>
      <c r="N1643" s="54" t="n">
        <f aca="false">IF(AND(Calc!$C$2&lt;=2009,Calc!$C$3&gt;=2009),F1643,0)+IF(AND(Calc!$C$2&lt;=2010,Calc!$C$3&gt;=2010),G1643,0)+IF(AND(Calc!$C$2&lt;=2011,Calc!$C$3&gt;=2011),H1643,0)</f>
        <v>229.75</v>
      </c>
      <c r="O1643" s="61" t="n">
        <f aca="false">IF(AND(N1643&gt;0,OR(Calc!$C$4="*",B1643=Calc!$C$4)),N1643+ROW()*0.000000001,0)</f>
        <v>229.750001643</v>
      </c>
    </row>
    <row r="1644" customFormat="false" ht="15" hidden="false" customHeight="false" outlineLevel="0" collapsed="false">
      <c r="A1644" s="49" t="n">
        <v>14018</v>
      </c>
      <c r="B1644" s="49" t="s">
        <v>189</v>
      </c>
      <c r="C1644" s="63" t="n">
        <v>40241</v>
      </c>
      <c r="D1644" s="63" t="n">
        <v>40241</v>
      </c>
      <c r="E1644" s="49" t="n">
        <v>1</v>
      </c>
      <c r="F1644" s="54" t="n">
        <v>0</v>
      </c>
      <c r="G1644" s="54" t="n">
        <v>367.15</v>
      </c>
      <c r="H1644" s="54" t="n">
        <v>0</v>
      </c>
      <c r="I1644" s="54" t="n">
        <f aca="false">SUM(F1644:H1644)</f>
        <v>367.15</v>
      </c>
      <c r="J1644" s="49" t="n">
        <f aca="false">Calc!$C$5-D1644</f>
        <v>646</v>
      </c>
      <c r="K1644" s="49" t="n">
        <f aca="false">IF(J1644&lt;=Calc!$C$11,4,IF(J1644&lt;=Calc!$C$12,3,IF(J1644&lt;=Calc!$C$13,2,1)))</f>
        <v>1</v>
      </c>
      <c r="L1644" s="49" t="n">
        <f aca="false">1+(E1644&gt;=Calc!$C$16)+(E1644&gt;=Calc!$C$17)+(E1644&gt;=Calc!$C$18)</f>
        <v>1</v>
      </c>
      <c r="M1644" s="49" t="str">
        <f aca="false">IF(AND(K1644=4,L1644&gt;=3),"Champions",IF(AND(K1644=3,L1644&gt;=3),"Loyal",IF(K1644&gt;=3,"Recent / New",IF(L1644&gt;=3,"At Risk","Hibernating / Lost"))))</f>
        <v>Hibernating / Lost</v>
      </c>
      <c r="N1644" s="54" t="n">
        <f aca="false">IF(AND(Calc!$C$2&lt;=2009,Calc!$C$3&gt;=2009),F1644,0)+IF(AND(Calc!$C$2&lt;=2010,Calc!$C$3&gt;=2010),G1644,0)+IF(AND(Calc!$C$2&lt;=2011,Calc!$C$3&gt;=2011),H1644,0)</f>
        <v>367.15</v>
      </c>
      <c r="O1644" s="61" t="n">
        <f aca="false">IF(AND(N1644&gt;0,OR(Calc!$C$4="*",B1644=Calc!$C$4)),N1644+ROW()*0.000000001,0)</f>
        <v>367.150001644</v>
      </c>
    </row>
    <row r="1645" customFormat="false" ht="15" hidden="false" customHeight="false" outlineLevel="0" collapsed="false">
      <c r="A1645" s="49" t="n">
        <v>14019</v>
      </c>
      <c r="B1645" s="49" t="s">
        <v>189</v>
      </c>
      <c r="C1645" s="63" t="n">
        <v>40748</v>
      </c>
      <c r="D1645" s="63" t="n">
        <v>40840</v>
      </c>
      <c r="E1645" s="49" t="n">
        <v>3</v>
      </c>
      <c r="F1645" s="54" t="n">
        <v>0</v>
      </c>
      <c r="G1645" s="54" t="n">
        <v>0</v>
      </c>
      <c r="H1645" s="54" t="n">
        <v>1398.96</v>
      </c>
      <c r="I1645" s="54" t="n">
        <f aca="false">SUM(F1645:H1645)</f>
        <v>1398.96</v>
      </c>
      <c r="J1645" s="49" t="n">
        <f aca="false">Calc!$C$5-D1645</f>
        <v>47</v>
      </c>
      <c r="K1645" s="49" t="n">
        <f aca="false">IF(J1645&lt;=Calc!$C$11,4,IF(J1645&lt;=Calc!$C$12,3,IF(J1645&lt;=Calc!$C$13,2,1)))</f>
        <v>3</v>
      </c>
      <c r="L1645" s="49" t="n">
        <f aca="false">1+(E1645&gt;=Calc!$C$16)+(E1645&gt;=Calc!$C$17)+(E1645&gt;=Calc!$C$18)</f>
        <v>2</v>
      </c>
      <c r="M1645" s="49" t="str">
        <f aca="false">IF(AND(K1645=4,L1645&gt;=3),"Champions",IF(AND(K1645=3,L1645&gt;=3),"Loyal",IF(K1645&gt;=3,"Recent / New",IF(L1645&gt;=3,"At Risk","Hibernating / Lost"))))</f>
        <v>Recent / New</v>
      </c>
      <c r="N1645" s="54" t="n">
        <f aca="false">IF(AND(Calc!$C$2&lt;=2009,Calc!$C$3&gt;=2009),F1645,0)+IF(AND(Calc!$C$2&lt;=2010,Calc!$C$3&gt;=2010),G1645,0)+IF(AND(Calc!$C$2&lt;=2011,Calc!$C$3&gt;=2011),H1645,0)</f>
        <v>1398.96</v>
      </c>
      <c r="O1645" s="61" t="n">
        <f aca="false">IF(AND(N1645&gt;0,OR(Calc!$C$4="*",B1645=Calc!$C$4)),N1645+ROW()*0.000000001,0)</f>
        <v>1398.960001645</v>
      </c>
    </row>
    <row r="1646" customFormat="false" ht="15" hidden="false" customHeight="false" outlineLevel="0" collapsed="false">
      <c r="A1646" s="49" t="n">
        <v>14020</v>
      </c>
      <c r="B1646" s="49" t="s">
        <v>189</v>
      </c>
      <c r="C1646" s="63" t="n">
        <v>40357</v>
      </c>
      <c r="D1646" s="63" t="n">
        <v>40870</v>
      </c>
      <c r="E1646" s="49" t="n">
        <v>4</v>
      </c>
      <c r="F1646" s="54" t="n">
        <v>0</v>
      </c>
      <c r="G1646" s="54" t="n">
        <v>570.46</v>
      </c>
      <c r="H1646" s="54" t="n">
        <v>642.8</v>
      </c>
      <c r="I1646" s="54" t="n">
        <f aca="false">SUM(F1646:H1646)</f>
        <v>1213.26</v>
      </c>
      <c r="J1646" s="49" t="n">
        <f aca="false">Calc!$C$5-D1646</f>
        <v>17</v>
      </c>
      <c r="K1646" s="49" t="n">
        <f aca="false">IF(J1646&lt;=Calc!$C$11,4,IF(J1646&lt;=Calc!$C$12,3,IF(J1646&lt;=Calc!$C$13,2,1)))</f>
        <v>4</v>
      </c>
      <c r="L1646" s="49" t="n">
        <f aca="false">1+(E1646&gt;=Calc!$C$16)+(E1646&gt;=Calc!$C$17)+(E1646&gt;=Calc!$C$18)</f>
        <v>3</v>
      </c>
      <c r="M1646" s="49" t="str">
        <f aca="false">IF(AND(K1646=4,L1646&gt;=3),"Champions",IF(AND(K1646=3,L1646&gt;=3),"Loyal",IF(K1646&gt;=3,"Recent / New",IF(L1646&gt;=3,"At Risk","Hibernating / Lost"))))</f>
        <v>Champions</v>
      </c>
      <c r="N1646" s="54" t="n">
        <f aca="false">IF(AND(Calc!$C$2&lt;=2009,Calc!$C$3&gt;=2009),F1646,0)+IF(AND(Calc!$C$2&lt;=2010,Calc!$C$3&gt;=2010),G1646,0)+IF(AND(Calc!$C$2&lt;=2011,Calc!$C$3&gt;=2011),H1646,0)</f>
        <v>1213.26</v>
      </c>
      <c r="O1646" s="61" t="n">
        <f aca="false">IF(AND(N1646&gt;0,OR(Calc!$C$4="*",B1646=Calc!$C$4)),N1646+ROW()*0.000000001,0)</f>
        <v>1213.260001646</v>
      </c>
    </row>
    <row r="1647" customFormat="false" ht="15" hidden="false" customHeight="false" outlineLevel="0" collapsed="false">
      <c r="A1647" s="49" t="n">
        <v>14021</v>
      </c>
      <c r="B1647" s="49" t="s">
        <v>189</v>
      </c>
      <c r="C1647" s="63" t="n">
        <v>40294</v>
      </c>
      <c r="D1647" s="63" t="n">
        <v>40731</v>
      </c>
      <c r="E1647" s="49" t="n">
        <v>7</v>
      </c>
      <c r="F1647" s="54" t="n">
        <v>0</v>
      </c>
      <c r="G1647" s="54" t="n">
        <v>1084.68</v>
      </c>
      <c r="H1647" s="54" t="n">
        <v>631.9</v>
      </c>
      <c r="I1647" s="54" t="n">
        <f aca="false">SUM(F1647:H1647)</f>
        <v>1716.58</v>
      </c>
      <c r="J1647" s="49" t="n">
        <f aca="false">Calc!$C$5-D1647</f>
        <v>156</v>
      </c>
      <c r="K1647" s="49" t="n">
        <f aca="false">IF(J1647&lt;=Calc!$C$11,4,IF(J1647&lt;=Calc!$C$12,3,IF(J1647&lt;=Calc!$C$13,2,1)))</f>
        <v>2</v>
      </c>
      <c r="L1647" s="49" t="n">
        <f aca="false">1+(E1647&gt;=Calc!$C$16)+(E1647&gt;=Calc!$C$17)+(E1647&gt;=Calc!$C$18)</f>
        <v>3</v>
      </c>
      <c r="M1647" s="49" t="str">
        <f aca="false">IF(AND(K1647=4,L1647&gt;=3),"Champions",IF(AND(K1647=3,L1647&gt;=3),"Loyal",IF(K1647&gt;=3,"Recent / New",IF(L1647&gt;=3,"At Risk","Hibernating / Lost"))))</f>
        <v>At Risk</v>
      </c>
      <c r="N1647" s="54" t="n">
        <f aca="false">IF(AND(Calc!$C$2&lt;=2009,Calc!$C$3&gt;=2009),F1647,0)+IF(AND(Calc!$C$2&lt;=2010,Calc!$C$3&gt;=2010),G1647,0)+IF(AND(Calc!$C$2&lt;=2011,Calc!$C$3&gt;=2011),H1647,0)</f>
        <v>1716.58</v>
      </c>
      <c r="O1647" s="61" t="n">
        <f aca="false">IF(AND(N1647&gt;0,OR(Calc!$C$4="*",B1647=Calc!$C$4)),N1647+ROW()*0.000000001,0)</f>
        <v>1716.580001647</v>
      </c>
    </row>
    <row r="1648" customFormat="false" ht="15" hidden="false" customHeight="false" outlineLevel="0" collapsed="false">
      <c r="A1648" s="49" t="n">
        <v>14022</v>
      </c>
      <c r="B1648" s="49" t="s">
        <v>189</v>
      </c>
      <c r="C1648" s="63" t="n">
        <v>40400</v>
      </c>
      <c r="D1648" s="63" t="n">
        <v>40661</v>
      </c>
      <c r="E1648" s="49" t="n">
        <v>2</v>
      </c>
      <c r="F1648" s="54" t="n">
        <v>0</v>
      </c>
      <c r="G1648" s="54" t="n">
        <v>352.15</v>
      </c>
      <c r="H1648" s="54" t="n">
        <v>440</v>
      </c>
      <c r="I1648" s="54" t="n">
        <f aca="false">SUM(F1648:H1648)</f>
        <v>792.15</v>
      </c>
      <c r="J1648" s="49" t="n">
        <f aca="false">Calc!$C$5-D1648</f>
        <v>226</v>
      </c>
      <c r="K1648" s="49" t="n">
        <f aca="false">IF(J1648&lt;=Calc!$C$11,4,IF(J1648&lt;=Calc!$C$12,3,IF(J1648&lt;=Calc!$C$13,2,1)))</f>
        <v>2</v>
      </c>
      <c r="L1648" s="49" t="n">
        <f aca="false">1+(E1648&gt;=Calc!$C$16)+(E1648&gt;=Calc!$C$17)+(E1648&gt;=Calc!$C$18)</f>
        <v>2</v>
      </c>
      <c r="M1648" s="49" t="str">
        <f aca="false">IF(AND(K1648=4,L1648&gt;=3),"Champions",IF(AND(K1648=3,L1648&gt;=3),"Loyal",IF(K1648&gt;=3,"Recent / New",IF(L1648&gt;=3,"At Risk","Hibernating / Lost"))))</f>
        <v>Hibernating / Lost</v>
      </c>
      <c r="N1648" s="54" t="n">
        <f aca="false">IF(AND(Calc!$C$2&lt;=2009,Calc!$C$3&gt;=2009),F1648,0)+IF(AND(Calc!$C$2&lt;=2010,Calc!$C$3&gt;=2010),G1648,0)+IF(AND(Calc!$C$2&lt;=2011,Calc!$C$3&gt;=2011),H1648,0)</f>
        <v>792.15</v>
      </c>
      <c r="O1648" s="61" t="n">
        <f aca="false">IF(AND(N1648&gt;0,OR(Calc!$C$4="*",B1648=Calc!$C$4)),N1648+ROW()*0.000000001,0)</f>
        <v>792.150001648</v>
      </c>
    </row>
    <row r="1649" customFormat="false" ht="15" hidden="false" customHeight="false" outlineLevel="0" collapsed="false">
      <c r="A1649" s="49" t="n">
        <v>14023</v>
      </c>
      <c r="B1649" s="49" t="s">
        <v>189</v>
      </c>
      <c r="C1649" s="63" t="n">
        <v>40636</v>
      </c>
      <c r="D1649" s="63" t="n">
        <v>40879</v>
      </c>
      <c r="E1649" s="49" t="n">
        <v>2</v>
      </c>
      <c r="F1649" s="54" t="n">
        <v>0</v>
      </c>
      <c r="G1649" s="54" t="n">
        <v>0</v>
      </c>
      <c r="H1649" s="54" t="n">
        <v>584.07</v>
      </c>
      <c r="I1649" s="54" t="n">
        <f aca="false">SUM(F1649:H1649)</f>
        <v>584.07</v>
      </c>
      <c r="J1649" s="49" t="n">
        <f aca="false">Calc!$C$5-D1649</f>
        <v>8</v>
      </c>
      <c r="K1649" s="49" t="n">
        <f aca="false">IF(J1649&lt;=Calc!$C$11,4,IF(J1649&lt;=Calc!$C$12,3,IF(J1649&lt;=Calc!$C$13,2,1)))</f>
        <v>4</v>
      </c>
      <c r="L1649" s="49" t="n">
        <f aca="false">1+(E1649&gt;=Calc!$C$16)+(E1649&gt;=Calc!$C$17)+(E1649&gt;=Calc!$C$18)</f>
        <v>2</v>
      </c>
      <c r="M1649" s="49" t="str">
        <f aca="false">IF(AND(K1649=4,L1649&gt;=3),"Champions",IF(AND(K1649=3,L1649&gt;=3),"Loyal",IF(K1649&gt;=3,"Recent / New",IF(L1649&gt;=3,"At Risk","Hibernating / Lost"))))</f>
        <v>Recent / New</v>
      </c>
      <c r="N1649" s="54" t="n">
        <f aca="false">IF(AND(Calc!$C$2&lt;=2009,Calc!$C$3&gt;=2009),F1649,0)+IF(AND(Calc!$C$2&lt;=2010,Calc!$C$3&gt;=2010),G1649,0)+IF(AND(Calc!$C$2&lt;=2011,Calc!$C$3&gt;=2011),H1649,0)</f>
        <v>584.07</v>
      </c>
      <c r="O1649" s="61" t="n">
        <f aca="false">IF(AND(N1649&gt;0,OR(Calc!$C$4="*",B1649=Calc!$C$4)),N1649+ROW()*0.000000001,0)</f>
        <v>584.070001649</v>
      </c>
    </row>
    <row r="1650" customFormat="false" ht="15" hidden="false" customHeight="false" outlineLevel="0" collapsed="false">
      <c r="A1650" s="49" t="n">
        <v>14024</v>
      </c>
      <c r="B1650" s="49" t="s">
        <v>189</v>
      </c>
      <c r="C1650" s="63" t="n">
        <v>40496</v>
      </c>
      <c r="D1650" s="63" t="n">
        <v>40765</v>
      </c>
      <c r="E1650" s="49" t="n">
        <v>3</v>
      </c>
      <c r="F1650" s="54" t="n">
        <v>0</v>
      </c>
      <c r="G1650" s="54" t="n">
        <v>318.04</v>
      </c>
      <c r="H1650" s="54" t="n">
        <v>327.7</v>
      </c>
      <c r="I1650" s="54" t="n">
        <f aca="false">SUM(F1650:H1650)</f>
        <v>645.74</v>
      </c>
      <c r="J1650" s="49" t="n">
        <f aca="false">Calc!$C$5-D1650</f>
        <v>122</v>
      </c>
      <c r="K1650" s="49" t="n">
        <f aca="false">IF(J1650&lt;=Calc!$C$11,4,IF(J1650&lt;=Calc!$C$12,3,IF(J1650&lt;=Calc!$C$13,2,1)))</f>
        <v>2</v>
      </c>
      <c r="L1650" s="49" t="n">
        <f aca="false">1+(E1650&gt;=Calc!$C$16)+(E1650&gt;=Calc!$C$17)+(E1650&gt;=Calc!$C$18)</f>
        <v>2</v>
      </c>
      <c r="M1650" s="49" t="str">
        <f aca="false">IF(AND(K1650=4,L1650&gt;=3),"Champions",IF(AND(K1650=3,L1650&gt;=3),"Loyal",IF(K1650&gt;=3,"Recent / New",IF(L1650&gt;=3,"At Risk","Hibernating / Lost"))))</f>
        <v>Hibernating / Lost</v>
      </c>
      <c r="N1650" s="54" t="n">
        <f aca="false">IF(AND(Calc!$C$2&lt;=2009,Calc!$C$3&gt;=2009),F1650,0)+IF(AND(Calc!$C$2&lt;=2010,Calc!$C$3&gt;=2010),G1650,0)+IF(AND(Calc!$C$2&lt;=2011,Calc!$C$3&gt;=2011),H1650,0)</f>
        <v>645.74</v>
      </c>
      <c r="O1650" s="61" t="n">
        <f aca="false">IF(AND(N1650&gt;0,OR(Calc!$C$4="*",B1650=Calc!$C$4)),N1650+ROW()*0.000000001,0)</f>
        <v>645.74000165</v>
      </c>
    </row>
    <row r="1651" customFormat="false" ht="15" hidden="false" customHeight="false" outlineLevel="0" collapsed="false">
      <c r="A1651" s="49" t="n">
        <v>14025</v>
      </c>
      <c r="B1651" s="49" t="s">
        <v>189</v>
      </c>
      <c r="C1651" s="63" t="n">
        <v>40303</v>
      </c>
      <c r="D1651" s="63" t="n">
        <v>40422</v>
      </c>
      <c r="E1651" s="49" t="n">
        <v>8</v>
      </c>
      <c r="F1651" s="54" t="n">
        <v>0</v>
      </c>
      <c r="G1651" s="54" t="n">
        <v>3969.1</v>
      </c>
      <c r="H1651" s="54" t="n">
        <v>0</v>
      </c>
      <c r="I1651" s="54" t="n">
        <f aca="false">SUM(F1651:H1651)</f>
        <v>3969.1</v>
      </c>
      <c r="J1651" s="49" t="n">
        <f aca="false">Calc!$C$5-D1651</f>
        <v>465</v>
      </c>
      <c r="K1651" s="49" t="n">
        <f aca="false">IF(J1651&lt;=Calc!$C$11,4,IF(J1651&lt;=Calc!$C$12,3,IF(J1651&lt;=Calc!$C$13,2,1)))</f>
        <v>1</v>
      </c>
      <c r="L1651" s="49" t="n">
        <f aca="false">1+(E1651&gt;=Calc!$C$16)+(E1651&gt;=Calc!$C$17)+(E1651&gt;=Calc!$C$18)</f>
        <v>4</v>
      </c>
      <c r="M1651" s="49" t="str">
        <f aca="false">IF(AND(K1651=4,L1651&gt;=3),"Champions",IF(AND(K1651=3,L1651&gt;=3),"Loyal",IF(K1651&gt;=3,"Recent / New",IF(L1651&gt;=3,"At Risk","Hibernating / Lost"))))</f>
        <v>At Risk</v>
      </c>
      <c r="N1651" s="54" t="n">
        <f aca="false">IF(AND(Calc!$C$2&lt;=2009,Calc!$C$3&gt;=2009),F1651,0)+IF(AND(Calc!$C$2&lt;=2010,Calc!$C$3&gt;=2010),G1651,0)+IF(AND(Calc!$C$2&lt;=2011,Calc!$C$3&gt;=2011),H1651,0)</f>
        <v>3969.1</v>
      </c>
      <c r="O1651" s="61" t="n">
        <f aca="false">IF(AND(N1651&gt;0,OR(Calc!$C$4="*",B1651=Calc!$C$4)),N1651+ROW()*0.000000001,0)</f>
        <v>3969.100001651</v>
      </c>
    </row>
    <row r="1652" customFormat="false" ht="15" hidden="false" customHeight="false" outlineLevel="0" collapsed="false">
      <c r="A1652" s="49" t="n">
        <v>14026</v>
      </c>
      <c r="B1652" s="49" t="s">
        <v>189</v>
      </c>
      <c r="C1652" s="63" t="n">
        <v>40261</v>
      </c>
      <c r="D1652" s="63" t="n">
        <v>40416</v>
      </c>
      <c r="E1652" s="49" t="n">
        <v>2</v>
      </c>
      <c r="F1652" s="54" t="n">
        <v>0</v>
      </c>
      <c r="G1652" s="54" t="n">
        <v>713.11</v>
      </c>
      <c r="H1652" s="54" t="n">
        <v>0</v>
      </c>
      <c r="I1652" s="54" t="n">
        <f aca="false">SUM(F1652:H1652)</f>
        <v>713.11</v>
      </c>
      <c r="J1652" s="49" t="n">
        <f aca="false">Calc!$C$5-D1652</f>
        <v>471</v>
      </c>
      <c r="K1652" s="49" t="n">
        <f aca="false">IF(J1652&lt;=Calc!$C$11,4,IF(J1652&lt;=Calc!$C$12,3,IF(J1652&lt;=Calc!$C$13,2,1)))</f>
        <v>1</v>
      </c>
      <c r="L1652" s="49" t="n">
        <f aca="false">1+(E1652&gt;=Calc!$C$16)+(E1652&gt;=Calc!$C$17)+(E1652&gt;=Calc!$C$18)</f>
        <v>2</v>
      </c>
      <c r="M1652" s="49" t="str">
        <f aca="false">IF(AND(K1652=4,L1652&gt;=3),"Champions",IF(AND(K1652=3,L1652&gt;=3),"Loyal",IF(K1652&gt;=3,"Recent / New",IF(L1652&gt;=3,"At Risk","Hibernating / Lost"))))</f>
        <v>Hibernating / Lost</v>
      </c>
      <c r="N1652" s="54" t="n">
        <f aca="false">IF(AND(Calc!$C$2&lt;=2009,Calc!$C$3&gt;=2009),F1652,0)+IF(AND(Calc!$C$2&lt;=2010,Calc!$C$3&gt;=2010),G1652,0)+IF(AND(Calc!$C$2&lt;=2011,Calc!$C$3&gt;=2011),H1652,0)</f>
        <v>713.11</v>
      </c>
      <c r="O1652" s="61" t="n">
        <f aca="false">IF(AND(N1652&gt;0,OR(Calc!$C$4="*",B1652=Calc!$C$4)),N1652+ROW()*0.000000001,0)</f>
        <v>713.110001652</v>
      </c>
    </row>
    <row r="1653" customFormat="false" ht="15" hidden="false" customHeight="false" outlineLevel="0" collapsed="false">
      <c r="A1653" s="49" t="n">
        <v>14027</v>
      </c>
      <c r="B1653" s="49" t="s">
        <v>189</v>
      </c>
      <c r="C1653" s="63" t="n">
        <v>40826</v>
      </c>
      <c r="D1653" s="63" t="n">
        <v>40826</v>
      </c>
      <c r="E1653" s="49" t="n">
        <v>1</v>
      </c>
      <c r="F1653" s="54" t="n">
        <v>0</v>
      </c>
      <c r="G1653" s="54" t="n">
        <v>0</v>
      </c>
      <c r="H1653" s="54" t="n">
        <v>104.82</v>
      </c>
      <c r="I1653" s="54" t="n">
        <f aca="false">SUM(F1653:H1653)</f>
        <v>104.82</v>
      </c>
      <c r="J1653" s="49" t="n">
        <f aca="false">Calc!$C$5-D1653</f>
        <v>61</v>
      </c>
      <c r="K1653" s="49" t="n">
        <f aca="false">IF(J1653&lt;=Calc!$C$11,4,IF(J1653&lt;=Calc!$C$12,3,IF(J1653&lt;=Calc!$C$13,2,1)))</f>
        <v>3</v>
      </c>
      <c r="L1653" s="49" t="n">
        <f aca="false">1+(E1653&gt;=Calc!$C$16)+(E1653&gt;=Calc!$C$17)+(E1653&gt;=Calc!$C$18)</f>
        <v>1</v>
      </c>
      <c r="M1653" s="49" t="str">
        <f aca="false">IF(AND(K1653=4,L1653&gt;=3),"Champions",IF(AND(K1653=3,L1653&gt;=3),"Loyal",IF(K1653&gt;=3,"Recent / New",IF(L1653&gt;=3,"At Risk","Hibernating / Lost"))))</f>
        <v>Recent / New</v>
      </c>
      <c r="N1653" s="54" t="n">
        <f aca="false">IF(AND(Calc!$C$2&lt;=2009,Calc!$C$3&gt;=2009),F1653,0)+IF(AND(Calc!$C$2&lt;=2010,Calc!$C$3&gt;=2010),G1653,0)+IF(AND(Calc!$C$2&lt;=2011,Calc!$C$3&gt;=2011),H1653,0)</f>
        <v>104.82</v>
      </c>
      <c r="O1653" s="61" t="n">
        <f aca="false">IF(AND(N1653&gt;0,OR(Calc!$C$4="*",B1653=Calc!$C$4)),N1653+ROW()*0.000000001,0)</f>
        <v>104.820001653</v>
      </c>
    </row>
    <row r="1654" customFormat="false" ht="15" hidden="false" customHeight="false" outlineLevel="0" collapsed="false">
      <c r="A1654" s="49" t="n">
        <v>14028</v>
      </c>
      <c r="B1654" s="49" t="s">
        <v>189</v>
      </c>
      <c r="C1654" s="63" t="n">
        <v>40336</v>
      </c>
      <c r="D1654" s="63" t="n">
        <v>40336</v>
      </c>
      <c r="E1654" s="49" t="n">
        <v>3</v>
      </c>
      <c r="F1654" s="54" t="n">
        <v>0</v>
      </c>
      <c r="G1654" s="54" t="n">
        <v>6786</v>
      </c>
      <c r="H1654" s="54" t="n">
        <v>0</v>
      </c>
      <c r="I1654" s="54" t="n">
        <f aca="false">SUM(F1654:H1654)</f>
        <v>6786</v>
      </c>
      <c r="J1654" s="49" t="n">
        <f aca="false">Calc!$C$5-D1654</f>
        <v>551</v>
      </c>
      <c r="K1654" s="49" t="n">
        <f aca="false">IF(J1654&lt;=Calc!$C$11,4,IF(J1654&lt;=Calc!$C$12,3,IF(J1654&lt;=Calc!$C$13,2,1)))</f>
        <v>1</v>
      </c>
      <c r="L1654" s="49" t="n">
        <f aca="false">1+(E1654&gt;=Calc!$C$16)+(E1654&gt;=Calc!$C$17)+(E1654&gt;=Calc!$C$18)</f>
        <v>2</v>
      </c>
      <c r="M1654" s="49" t="str">
        <f aca="false">IF(AND(K1654=4,L1654&gt;=3),"Champions",IF(AND(K1654=3,L1654&gt;=3),"Loyal",IF(K1654&gt;=3,"Recent / New",IF(L1654&gt;=3,"At Risk","Hibernating / Lost"))))</f>
        <v>Hibernating / Lost</v>
      </c>
      <c r="N1654" s="54" t="n">
        <f aca="false">IF(AND(Calc!$C$2&lt;=2009,Calc!$C$3&gt;=2009),F1654,0)+IF(AND(Calc!$C$2&lt;=2010,Calc!$C$3&gt;=2010),G1654,0)+IF(AND(Calc!$C$2&lt;=2011,Calc!$C$3&gt;=2011),H1654,0)</f>
        <v>6786</v>
      </c>
      <c r="O1654" s="61" t="n">
        <f aca="false">IF(AND(N1654&gt;0,OR(Calc!$C$4="*",B1654=Calc!$C$4)),N1654+ROW()*0.000000001,0)</f>
        <v>6786.000001654</v>
      </c>
    </row>
    <row r="1655" customFormat="false" ht="15" hidden="false" customHeight="false" outlineLevel="0" collapsed="false">
      <c r="A1655" s="49" t="n">
        <v>14029</v>
      </c>
      <c r="B1655" s="49" t="s">
        <v>189</v>
      </c>
      <c r="C1655" s="63" t="n">
        <v>40742</v>
      </c>
      <c r="D1655" s="63" t="n">
        <v>40823</v>
      </c>
      <c r="E1655" s="49" t="n">
        <v>2</v>
      </c>
      <c r="F1655" s="54" t="n">
        <v>0</v>
      </c>
      <c r="G1655" s="54" t="n">
        <v>0</v>
      </c>
      <c r="H1655" s="54" t="n">
        <v>467.66</v>
      </c>
      <c r="I1655" s="54" t="n">
        <f aca="false">SUM(F1655:H1655)</f>
        <v>467.66</v>
      </c>
      <c r="J1655" s="49" t="n">
        <f aca="false">Calc!$C$5-D1655</f>
        <v>64</v>
      </c>
      <c r="K1655" s="49" t="n">
        <f aca="false">IF(J1655&lt;=Calc!$C$11,4,IF(J1655&lt;=Calc!$C$12,3,IF(J1655&lt;=Calc!$C$13,2,1)))</f>
        <v>3</v>
      </c>
      <c r="L1655" s="49" t="n">
        <f aca="false">1+(E1655&gt;=Calc!$C$16)+(E1655&gt;=Calc!$C$17)+(E1655&gt;=Calc!$C$18)</f>
        <v>2</v>
      </c>
      <c r="M1655" s="49" t="str">
        <f aca="false">IF(AND(K1655=4,L1655&gt;=3),"Champions",IF(AND(K1655=3,L1655&gt;=3),"Loyal",IF(K1655&gt;=3,"Recent / New",IF(L1655&gt;=3,"At Risk","Hibernating / Lost"))))</f>
        <v>Recent / New</v>
      </c>
      <c r="N1655" s="54" t="n">
        <f aca="false">IF(AND(Calc!$C$2&lt;=2009,Calc!$C$3&gt;=2009),F1655,0)+IF(AND(Calc!$C$2&lt;=2010,Calc!$C$3&gt;=2010),G1655,0)+IF(AND(Calc!$C$2&lt;=2011,Calc!$C$3&gt;=2011),H1655,0)</f>
        <v>467.66</v>
      </c>
      <c r="O1655" s="61" t="n">
        <f aca="false">IF(AND(N1655&gt;0,OR(Calc!$C$4="*",B1655=Calc!$C$4)),N1655+ROW()*0.000000001,0)</f>
        <v>467.660001655</v>
      </c>
    </row>
    <row r="1656" customFormat="false" ht="15" hidden="false" customHeight="false" outlineLevel="0" collapsed="false">
      <c r="A1656" s="49" t="n">
        <v>14030</v>
      </c>
      <c r="B1656" s="49" t="s">
        <v>189</v>
      </c>
      <c r="C1656" s="63" t="n">
        <v>40157</v>
      </c>
      <c r="D1656" s="63" t="n">
        <v>40868</v>
      </c>
      <c r="E1656" s="49" t="n">
        <v>20</v>
      </c>
      <c r="F1656" s="54" t="n">
        <v>602.75</v>
      </c>
      <c r="G1656" s="54" t="n">
        <v>5120.01</v>
      </c>
      <c r="H1656" s="54" t="n">
        <v>1682.34</v>
      </c>
      <c r="I1656" s="54" t="n">
        <f aca="false">SUM(F1656:H1656)</f>
        <v>7405.1</v>
      </c>
      <c r="J1656" s="49" t="n">
        <f aca="false">Calc!$C$5-D1656</f>
        <v>19</v>
      </c>
      <c r="K1656" s="49" t="n">
        <f aca="false">IF(J1656&lt;=Calc!$C$11,4,IF(J1656&lt;=Calc!$C$12,3,IF(J1656&lt;=Calc!$C$13,2,1)))</f>
        <v>4</v>
      </c>
      <c r="L1656" s="49" t="n">
        <f aca="false">1+(E1656&gt;=Calc!$C$16)+(E1656&gt;=Calc!$C$17)+(E1656&gt;=Calc!$C$18)</f>
        <v>4</v>
      </c>
      <c r="M1656" s="49" t="str">
        <f aca="false">IF(AND(K1656=4,L1656&gt;=3),"Champions",IF(AND(K1656=3,L1656&gt;=3),"Loyal",IF(K1656&gt;=3,"Recent / New",IF(L1656&gt;=3,"At Risk","Hibernating / Lost"))))</f>
        <v>Champions</v>
      </c>
      <c r="N1656" s="54" t="n">
        <f aca="false">IF(AND(Calc!$C$2&lt;=2009,Calc!$C$3&gt;=2009),F1656,0)+IF(AND(Calc!$C$2&lt;=2010,Calc!$C$3&gt;=2010),G1656,0)+IF(AND(Calc!$C$2&lt;=2011,Calc!$C$3&gt;=2011),H1656,0)</f>
        <v>7405.1</v>
      </c>
      <c r="O1656" s="61" t="n">
        <f aca="false">IF(AND(N1656&gt;0,OR(Calc!$C$4="*",B1656=Calc!$C$4)),N1656+ROW()*0.000000001,0)</f>
        <v>7405.100001656</v>
      </c>
    </row>
    <row r="1657" customFormat="false" ht="15" hidden="false" customHeight="false" outlineLevel="0" collapsed="false">
      <c r="A1657" s="49" t="n">
        <v>14031</v>
      </c>
      <c r="B1657" s="49" t="s">
        <v>189</v>
      </c>
      <c r="C1657" s="63" t="n">
        <v>40150</v>
      </c>
      <c r="D1657" s="63" t="n">
        <v>40879</v>
      </c>
      <c r="E1657" s="49" t="n">
        <v>44</v>
      </c>
      <c r="F1657" s="54" t="n">
        <v>3992.73</v>
      </c>
      <c r="G1657" s="54" t="n">
        <v>19987.89</v>
      </c>
      <c r="H1657" s="54" t="n">
        <v>12131.91</v>
      </c>
      <c r="I1657" s="54" t="n">
        <f aca="false">SUM(F1657:H1657)</f>
        <v>36112.53</v>
      </c>
      <c r="J1657" s="49" t="n">
        <f aca="false">Calc!$C$5-D1657</f>
        <v>8</v>
      </c>
      <c r="K1657" s="49" t="n">
        <f aca="false">IF(J1657&lt;=Calc!$C$11,4,IF(J1657&lt;=Calc!$C$12,3,IF(J1657&lt;=Calc!$C$13,2,1)))</f>
        <v>4</v>
      </c>
      <c r="L1657" s="49" t="n">
        <f aca="false">1+(E1657&gt;=Calc!$C$16)+(E1657&gt;=Calc!$C$17)+(E1657&gt;=Calc!$C$18)</f>
        <v>4</v>
      </c>
      <c r="M1657" s="49" t="str">
        <f aca="false">IF(AND(K1657=4,L1657&gt;=3),"Champions",IF(AND(K1657=3,L1657&gt;=3),"Loyal",IF(K1657&gt;=3,"Recent / New",IF(L1657&gt;=3,"At Risk","Hibernating / Lost"))))</f>
        <v>Champions</v>
      </c>
      <c r="N1657" s="54" t="n">
        <f aca="false">IF(AND(Calc!$C$2&lt;=2009,Calc!$C$3&gt;=2009),F1657,0)+IF(AND(Calc!$C$2&lt;=2010,Calc!$C$3&gt;=2010),G1657,0)+IF(AND(Calc!$C$2&lt;=2011,Calc!$C$3&gt;=2011),H1657,0)</f>
        <v>36112.53</v>
      </c>
      <c r="O1657" s="61" t="n">
        <f aca="false">IF(AND(N1657&gt;0,OR(Calc!$C$4="*",B1657=Calc!$C$4)),N1657+ROW()*0.000000001,0)</f>
        <v>36112.530001657</v>
      </c>
    </row>
    <row r="1658" customFormat="false" ht="15" hidden="false" customHeight="false" outlineLevel="0" collapsed="false">
      <c r="A1658" s="49" t="n">
        <v>14032</v>
      </c>
      <c r="B1658" s="49" t="s">
        <v>189</v>
      </c>
      <c r="C1658" s="63" t="n">
        <v>40161</v>
      </c>
      <c r="D1658" s="63" t="n">
        <v>40884</v>
      </c>
      <c r="E1658" s="49" t="n">
        <v>16</v>
      </c>
      <c r="F1658" s="54" t="n">
        <v>617.64</v>
      </c>
      <c r="G1658" s="54" t="n">
        <v>1545</v>
      </c>
      <c r="H1658" s="54" t="n">
        <v>2319.57</v>
      </c>
      <c r="I1658" s="54" t="n">
        <f aca="false">SUM(F1658:H1658)</f>
        <v>4482.21</v>
      </c>
      <c r="J1658" s="49" t="n">
        <f aca="false">Calc!$C$5-D1658</f>
        <v>3</v>
      </c>
      <c r="K1658" s="49" t="n">
        <f aca="false">IF(J1658&lt;=Calc!$C$11,4,IF(J1658&lt;=Calc!$C$12,3,IF(J1658&lt;=Calc!$C$13,2,1)))</f>
        <v>4</v>
      </c>
      <c r="L1658" s="49" t="n">
        <f aca="false">1+(E1658&gt;=Calc!$C$16)+(E1658&gt;=Calc!$C$17)+(E1658&gt;=Calc!$C$18)</f>
        <v>4</v>
      </c>
      <c r="M1658" s="49" t="str">
        <f aca="false">IF(AND(K1658=4,L1658&gt;=3),"Champions",IF(AND(K1658=3,L1658&gt;=3),"Loyal",IF(K1658&gt;=3,"Recent / New",IF(L1658&gt;=3,"At Risk","Hibernating / Lost"))))</f>
        <v>Champions</v>
      </c>
      <c r="N1658" s="54" t="n">
        <f aca="false">IF(AND(Calc!$C$2&lt;=2009,Calc!$C$3&gt;=2009),F1658,0)+IF(AND(Calc!$C$2&lt;=2010,Calc!$C$3&gt;=2010),G1658,0)+IF(AND(Calc!$C$2&lt;=2011,Calc!$C$3&gt;=2011),H1658,0)</f>
        <v>4482.21</v>
      </c>
      <c r="O1658" s="61" t="n">
        <f aca="false">IF(AND(N1658&gt;0,OR(Calc!$C$4="*",B1658=Calc!$C$4)),N1658+ROW()*0.000000001,0)</f>
        <v>4482.210001658</v>
      </c>
    </row>
    <row r="1659" customFormat="false" ht="15" hidden="false" customHeight="false" outlineLevel="0" collapsed="false">
      <c r="A1659" s="49" t="n">
        <v>14033</v>
      </c>
      <c r="B1659" s="49" t="s">
        <v>189</v>
      </c>
      <c r="C1659" s="63" t="n">
        <v>40331</v>
      </c>
      <c r="D1659" s="63" t="n">
        <v>40331</v>
      </c>
      <c r="E1659" s="49" t="n">
        <v>1</v>
      </c>
      <c r="F1659" s="54" t="n">
        <v>0</v>
      </c>
      <c r="G1659" s="54" t="n">
        <v>109.44</v>
      </c>
      <c r="H1659" s="54" t="n">
        <v>0</v>
      </c>
      <c r="I1659" s="54" t="n">
        <f aca="false">SUM(F1659:H1659)</f>
        <v>109.44</v>
      </c>
      <c r="J1659" s="49" t="n">
        <f aca="false">Calc!$C$5-D1659</f>
        <v>556</v>
      </c>
      <c r="K1659" s="49" t="n">
        <f aca="false">IF(J1659&lt;=Calc!$C$11,4,IF(J1659&lt;=Calc!$C$12,3,IF(J1659&lt;=Calc!$C$13,2,1)))</f>
        <v>1</v>
      </c>
      <c r="L1659" s="49" t="n">
        <f aca="false">1+(E1659&gt;=Calc!$C$16)+(E1659&gt;=Calc!$C$17)+(E1659&gt;=Calc!$C$18)</f>
        <v>1</v>
      </c>
      <c r="M1659" s="49" t="str">
        <f aca="false">IF(AND(K1659=4,L1659&gt;=3),"Champions",IF(AND(K1659=3,L1659&gt;=3),"Loyal",IF(K1659&gt;=3,"Recent / New",IF(L1659&gt;=3,"At Risk","Hibernating / Lost"))))</f>
        <v>Hibernating / Lost</v>
      </c>
      <c r="N1659" s="54" t="n">
        <f aca="false">IF(AND(Calc!$C$2&lt;=2009,Calc!$C$3&gt;=2009),F1659,0)+IF(AND(Calc!$C$2&lt;=2010,Calc!$C$3&gt;=2010),G1659,0)+IF(AND(Calc!$C$2&lt;=2011,Calc!$C$3&gt;=2011),H1659,0)</f>
        <v>109.44</v>
      </c>
      <c r="O1659" s="61" t="n">
        <f aca="false">IF(AND(N1659&gt;0,OR(Calc!$C$4="*",B1659=Calc!$C$4)),N1659+ROW()*0.000000001,0)</f>
        <v>109.440001659</v>
      </c>
    </row>
    <row r="1660" customFormat="false" ht="15" hidden="false" customHeight="false" outlineLevel="0" collapsed="false">
      <c r="A1660" s="49" t="n">
        <v>14034</v>
      </c>
      <c r="B1660" s="49" t="s">
        <v>189</v>
      </c>
      <c r="C1660" s="63" t="n">
        <v>40729</v>
      </c>
      <c r="D1660" s="63" t="n">
        <v>40864</v>
      </c>
      <c r="E1660" s="49" t="n">
        <v>3</v>
      </c>
      <c r="F1660" s="54" t="n">
        <v>0</v>
      </c>
      <c r="G1660" s="54" t="n">
        <v>0</v>
      </c>
      <c r="H1660" s="54" t="n">
        <v>509.09</v>
      </c>
      <c r="I1660" s="54" t="n">
        <f aca="false">SUM(F1660:H1660)</f>
        <v>509.09</v>
      </c>
      <c r="J1660" s="49" t="n">
        <f aca="false">Calc!$C$5-D1660</f>
        <v>23</v>
      </c>
      <c r="K1660" s="49" t="n">
        <f aca="false">IF(J1660&lt;=Calc!$C$11,4,IF(J1660&lt;=Calc!$C$12,3,IF(J1660&lt;=Calc!$C$13,2,1)))</f>
        <v>4</v>
      </c>
      <c r="L1660" s="49" t="n">
        <f aca="false">1+(E1660&gt;=Calc!$C$16)+(E1660&gt;=Calc!$C$17)+(E1660&gt;=Calc!$C$18)</f>
        <v>2</v>
      </c>
      <c r="M1660" s="49" t="str">
        <f aca="false">IF(AND(K1660=4,L1660&gt;=3),"Champions",IF(AND(K1660=3,L1660&gt;=3),"Loyal",IF(K1660&gt;=3,"Recent / New",IF(L1660&gt;=3,"At Risk","Hibernating / Lost"))))</f>
        <v>Recent / New</v>
      </c>
      <c r="N1660" s="54" t="n">
        <f aca="false">IF(AND(Calc!$C$2&lt;=2009,Calc!$C$3&gt;=2009),F1660,0)+IF(AND(Calc!$C$2&lt;=2010,Calc!$C$3&gt;=2010),G1660,0)+IF(AND(Calc!$C$2&lt;=2011,Calc!$C$3&gt;=2011),H1660,0)</f>
        <v>509.09</v>
      </c>
      <c r="O1660" s="61" t="n">
        <f aca="false">IF(AND(N1660&gt;0,OR(Calc!$C$4="*",B1660=Calc!$C$4)),N1660+ROW()*0.000000001,0)</f>
        <v>509.09000166</v>
      </c>
    </row>
    <row r="1661" customFormat="false" ht="15" hidden="false" customHeight="false" outlineLevel="0" collapsed="false">
      <c r="A1661" s="49" t="n">
        <v>14035</v>
      </c>
      <c r="B1661" s="49" t="s">
        <v>189</v>
      </c>
      <c r="C1661" s="63" t="n">
        <v>40274</v>
      </c>
      <c r="D1661" s="63" t="n">
        <v>40858</v>
      </c>
      <c r="E1661" s="49" t="n">
        <v>9</v>
      </c>
      <c r="F1661" s="54" t="n">
        <v>0</v>
      </c>
      <c r="G1661" s="54" t="n">
        <v>1362.48</v>
      </c>
      <c r="H1661" s="54" t="n">
        <v>1428.02</v>
      </c>
      <c r="I1661" s="54" t="n">
        <f aca="false">SUM(F1661:H1661)</f>
        <v>2790.5</v>
      </c>
      <c r="J1661" s="49" t="n">
        <f aca="false">Calc!$C$5-D1661</f>
        <v>29</v>
      </c>
      <c r="K1661" s="49" t="n">
        <f aca="false">IF(J1661&lt;=Calc!$C$11,4,IF(J1661&lt;=Calc!$C$12,3,IF(J1661&lt;=Calc!$C$13,2,1)))</f>
        <v>3</v>
      </c>
      <c r="L1661" s="49" t="n">
        <f aca="false">1+(E1661&gt;=Calc!$C$16)+(E1661&gt;=Calc!$C$17)+(E1661&gt;=Calc!$C$18)</f>
        <v>4</v>
      </c>
      <c r="M1661" s="49" t="str">
        <f aca="false">IF(AND(K1661=4,L1661&gt;=3),"Champions",IF(AND(K1661=3,L1661&gt;=3),"Loyal",IF(K1661&gt;=3,"Recent / New",IF(L1661&gt;=3,"At Risk","Hibernating / Lost"))))</f>
        <v>Loyal</v>
      </c>
      <c r="N1661" s="54" t="n">
        <f aca="false">IF(AND(Calc!$C$2&lt;=2009,Calc!$C$3&gt;=2009),F1661,0)+IF(AND(Calc!$C$2&lt;=2010,Calc!$C$3&gt;=2010),G1661,0)+IF(AND(Calc!$C$2&lt;=2011,Calc!$C$3&gt;=2011),H1661,0)</f>
        <v>2790.5</v>
      </c>
      <c r="O1661" s="61" t="n">
        <f aca="false">IF(AND(N1661&gt;0,OR(Calc!$C$4="*",B1661=Calc!$C$4)),N1661+ROW()*0.000000001,0)</f>
        <v>2790.500001661</v>
      </c>
    </row>
    <row r="1662" customFormat="false" ht="15" hidden="false" customHeight="false" outlineLevel="0" collapsed="false">
      <c r="A1662" s="49" t="n">
        <v>14036</v>
      </c>
      <c r="B1662" s="49" t="s">
        <v>189</v>
      </c>
      <c r="C1662" s="63" t="n">
        <v>40602</v>
      </c>
      <c r="D1662" s="63" t="n">
        <v>40602</v>
      </c>
      <c r="E1662" s="49" t="n">
        <v>1</v>
      </c>
      <c r="F1662" s="54" t="n">
        <v>0</v>
      </c>
      <c r="G1662" s="54" t="n">
        <v>0</v>
      </c>
      <c r="H1662" s="54" t="n">
        <v>626.65</v>
      </c>
      <c r="I1662" s="54" t="n">
        <f aca="false">SUM(F1662:H1662)</f>
        <v>626.65</v>
      </c>
      <c r="J1662" s="49" t="n">
        <f aca="false">Calc!$C$5-D1662</f>
        <v>285</v>
      </c>
      <c r="K1662" s="49" t="n">
        <f aca="false">IF(J1662&lt;=Calc!$C$11,4,IF(J1662&lt;=Calc!$C$12,3,IF(J1662&lt;=Calc!$C$13,2,1)))</f>
        <v>2</v>
      </c>
      <c r="L1662" s="49" t="n">
        <f aca="false">1+(E1662&gt;=Calc!$C$16)+(E1662&gt;=Calc!$C$17)+(E1662&gt;=Calc!$C$18)</f>
        <v>1</v>
      </c>
      <c r="M1662" s="49" t="str">
        <f aca="false">IF(AND(K1662=4,L1662&gt;=3),"Champions",IF(AND(K1662=3,L1662&gt;=3),"Loyal",IF(K1662&gt;=3,"Recent / New",IF(L1662&gt;=3,"At Risk","Hibernating / Lost"))))</f>
        <v>Hibernating / Lost</v>
      </c>
      <c r="N1662" s="54" t="n">
        <f aca="false">IF(AND(Calc!$C$2&lt;=2009,Calc!$C$3&gt;=2009),F1662,0)+IF(AND(Calc!$C$2&lt;=2010,Calc!$C$3&gt;=2010),G1662,0)+IF(AND(Calc!$C$2&lt;=2011,Calc!$C$3&gt;=2011),H1662,0)</f>
        <v>626.65</v>
      </c>
      <c r="O1662" s="61" t="n">
        <f aca="false">IF(AND(N1662&gt;0,OR(Calc!$C$4="*",B1662=Calc!$C$4)),N1662+ROW()*0.000000001,0)</f>
        <v>626.650001662</v>
      </c>
    </row>
    <row r="1663" customFormat="false" ht="15" hidden="false" customHeight="false" outlineLevel="0" collapsed="false">
      <c r="A1663" s="49" t="n">
        <v>14037</v>
      </c>
      <c r="B1663" s="49" t="s">
        <v>189</v>
      </c>
      <c r="C1663" s="63" t="n">
        <v>40154</v>
      </c>
      <c r="D1663" s="63" t="n">
        <v>40710</v>
      </c>
      <c r="E1663" s="49" t="n">
        <v>6</v>
      </c>
      <c r="F1663" s="54" t="n">
        <v>218.33</v>
      </c>
      <c r="G1663" s="54" t="n">
        <v>502.22</v>
      </c>
      <c r="H1663" s="54" t="n">
        <v>35.4</v>
      </c>
      <c r="I1663" s="54" t="n">
        <f aca="false">SUM(F1663:H1663)</f>
        <v>755.95</v>
      </c>
      <c r="J1663" s="49" t="n">
        <f aca="false">Calc!$C$5-D1663</f>
        <v>177</v>
      </c>
      <c r="K1663" s="49" t="n">
        <f aca="false">IF(J1663&lt;=Calc!$C$11,4,IF(J1663&lt;=Calc!$C$12,3,IF(J1663&lt;=Calc!$C$13,2,1)))</f>
        <v>2</v>
      </c>
      <c r="L1663" s="49" t="n">
        <f aca="false">1+(E1663&gt;=Calc!$C$16)+(E1663&gt;=Calc!$C$17)+(E1663&gt;=Calc!$C$18)</f>
        <v>3</v>
      </c>
      <c r="M1663" s="49" t="str">
        <f aca="false">IF(AND(K1663=4,L1663&gt;=3),"Champions",IF(AND(K1663=3,L1663&gt;=3),"Loyal",IF(K1663&gt;=3,"Recent / New",IF(L1663&gt;=3,"At Risk","Hibernating / Lost"))))</f>
        <v>At Risk</v>
      </c>
      <c r="N1663" s="54" t="n">
        <f aca="false">IF(AND(Calc!$C$2&lt;=2009,Calc!$C$3&gt;=2009),F1663,0)+IF(AND(Calc!$C$2&lt;=2010,Calc!$C$3&gt;=2010),G1663,0)+IF(AND(Calc!$C$2&lt;=2011,Calc!$C$3&gt;=2011),H1663,0)</f>
        <v>755.95</v>
      </c>
      <c r="O1663" s="61" t="n">
        <f aca="false">IF(AND(N1663&gt;0,OR(Calc!$C$4="*",B1663=Calc!$C$4)),N1663+ROW()*0.000000001,0)</f>
        <v>755.950001663</v>
      </c>
    </row>
    <row r="1664" customFormat="false" ht="15" hidden="false" customHeight="false" outlineLevel="0" collapsed="false">
      <c r="A1664" s="49" t="n">
        <v>14038</v>
      </c>
      <c r="B1664" s="49" t="s">
        <v>189</v>
      </c>
      <c r="C1664" s="63" t="n">
        <v>40213</v>
      </c>
      <c r="D1664" s="63" t="n">
        <v>40808</v>
      </c>
      <c r="E1664" s="49" t="n">
        <v>5</v>
      </c>
      <c r="F1664" s="54" t="n">
        <v>0</v>
      </c>
      <c r="G1664" s="54" t="n">
        <v>1446.45</v>
      </c>
      <c r="H1664" s="54" t="n">
        <v>1554.48</v>
      </c>
      <c r="I1664" s="54" t="n">
        <f aca="false">SUM(F1664:H1664)</f>
        <v>3000.93</v>
      </c>
      <c r="J1664" s="49" t="n">
        <f aca="false">Calc!$C$5-D1664</f>
        <v>79</v>
      </c>
      <c r="K1664" s="49" t="n">
        <f aca="false">IF(J1664&lt;=Calc!$C$11,4,IF(J1664&lt;=Calc!$C$12,3,IF(J1664&lt;=Calc!$C$13,2,1)))</f>
        <v>3</v>
      </c>
      <c r="L1664" s="49" t="n">
        <f aca="false">1+(E1664&gt;=Calc!$C$16)+(E1664&gt;=Calc!$C$17)+(E1664&gt;=Calc!$C$18)</f>
        <v>3</v>
      </c>
      <c r="M1664" s="49" t="str">
        <f aca="false">IF(AND(K1664=4,L1664&gt;=3),"Champions",IF(AND(K1664=3,L1664&gt;=3),"Loyal",IF(K1664&gt;=3,"Recent / New",IF(L1664&gt;=3,"At Risk","Hibernating / Lost"))))</f>
        <v>Loyal</v>
      </c>
      <c r="N1664" s="54" t="n">
        <f aca="false">IF(AND(Calc!$C$2&lt;=2009,Calc!$C$3&gt;=2009),F1664,0)+IF(AND(Calc!$C$2&lt;=2010,Calc!$C$3&gt;=2010),G1664,0)+IF(AND(Calc!$C$2&lt;=2011,Calc!$C$3&gt;=2011),H1664,0)</f>
        <v>3000.93</v>
      </c>
      <c r="O1664" s="61" t="n">
        <f aca="false">IF(AND(N1664&gt;0,OR(Calc!$C$4="*",B1664=Calc!$C$4)),N1664+ROW()*0.000000001,0)</f>
        <v>3000.930001664</v>
      </c>
    </row>
    <row r="1665" customFormat="false" ht="15" hidden="false" customHeight="false" outlineLevel="0" collapsed="false">
      <c r="A1665" s="49" t="n">
        <v>14039</v>
      </c>
      <c r="B1665" s="49" t="s">
        <v>189</v>
      </c>
      <c r="C1665" s="63" t="n">
        <v>40311</v>
      </c>
      <c r="D1665" s="63" t="n">
        <v>40853</v>
      </c>
      <c r="E1665" s="49" t="n">
        <v>2</v>
      </c>
      <c r="F1665" s="54" t="n">
        <v>0</v>
      </c>
      <c r="G1665" s="54" t="n">
        <v>115.08</v>
      </c>
      <c r="H1665" s="54" t="n">
        <v>152.2</v>
      </c>
      <c r="I1665" s="54" t="n">
        <f aca="false">SUM(F1665:H1665)</f>
        <v>267.28</v>
      </c>
      <c r="J1665" s="49" t="n">
        <f aca="false">Calc!$C$5-D1665</f>
        <v>34</v>
      </c>
      <c r="K1665" s="49" t="n">
        <f aca="false">IF(J1665&lt;=Calc!$C$11,4,IF(J1665&lt;=Calc!$C$12,3,IF(J1665&lt;=Calc!$C$13,2,1)))</f>
        <v>3</v>
      </c>
      <c r="L1665" s="49" t="n">
        <f aca="false">1+(E1665&gt;=Calc!$C$16)+(E1665&gt;=Calc!$C$17)+(E1665&gt;=Calc!$C$18)</f>
        <v>2</v>
      </c>
      <c r="M1665" s="49" t="str">
        <f aca="false">IF(AND(K1665=4,L1665&gt;=3),"Champions",IF(AND(K1665=3,L1665&gt;=3),"Loyal",IF(K1665&gt;=3,"Recent / New",IF(L1665&gt;=3,"At Risk","Hibernating / Lost"))))</f>
        <v>Recent / New</v>
      </c>
      <c r="N1665" s="54" t="n">
        <f aca="false">IF(AND(Calc!$C$2&lt;=2009,Calc!$C$3&gt;=2009),F1665,0)+IF(AND(Calc!$C$2&lt;=2010,Calc!$C$3&gt;=2010),G1665,0)+IF(AND(Calc!$C$2&lt;=2011,Calc!$C$3&gt;=2011),H1665,0)</f>
        <v>267.28</v>
      </c>
      <c r="O1665" s="61" t="n">
        <f aca="false">IF(AND(N1665&gt;0,OR(Calc!$C$4="*",B1665=Calc!$C$4)),N1665+ROW()*0.000000001,0)</f>
        <v>267.280001665</v>
      </c>
    </row>
    <row r="1666" customFormat="false" ht="15" hidden="false" customHeight="false" outlineLevel="0" collapsed="false">
      <c r="A1666" s="49" t="n">
        <v>14040</v>
      </c>
      <c r="B1666" s="49" t="s">
        <v>189</v>
      </c>
      <c r="C1666" s="63" t="n">
        <v>40148</v>
      </c>
      <c r="D1666" s="63" t="n">
        <v>40846</v>
      </c>
      <c r="E1666" s="49" t="n">
        <v>35</v>
      </c>
      <c r="F1666" s="54" t="n">
        <v>1071.29</v>
      </c>
      <c r="G1666" s="54" t="n">
        <v>7777.2</v>
      </c>
      <c r="H1666" s="54" t="n">
        <v>3491.64</v>
      </c>
      <c r="I1666" s="54" t="n">
        <f aca="false">SUM(F1666:H1666)</f>
        <v>12340.13</v>
      </c>
      <c r="J1666" s="49" t="n">
        <f aca="false">Calc!$C$5-D1666</f>
        <v>41</v>
      </c>
      <c r="K1666" s="49" t="n">
        <f aca="false">IF(J1666&lt;=Calc!$C$11,4,IF(J1666&lt;=Calc!$C$12,3,IF(J1666&lt;=Calc!$C$13,2,1)))</f>
        <v>3</v>
      </c>
      <c r="L1666" s="49" t="n">
        <f aca="false">1+(E1666&gt;=Calc!$C$16)+(E1666&gt;=Calc!$C$17)+(E1666&gt;=Calc!$C$18)</f>
        <v>4</v>
      </c>
      <c r="M1666" s="49" t="str">
        <f aca="false">IF(AND(K1666=4,L1666&gt;=3),"Champions",IF(AND(K1666=3,L1666&gt;=3),"Loyal",IF(K1666&gt;=3,"Recent / New",IF(L1666&gt;=3,"At Risk","Hibernating / Lost"))))</f>
        <v>Loyal</v>
      </c>
      <c r="N1666" s="54" t="n">
        <f aca="false">IF(AND(Calc!$C$2&lt;=2009,Calc!$C$3&gt;=2009),F1666,0)+IF(AND(Calc!$C$2&lt;=2010,Calc!$C$3&gt;=2010),G1666,0)+IF(AND(Calc!$C$2&lt;=2011,Calc!$C$3&gt;=2011),H1666,0)</f>
        <v>12340.13</v>
      </c>
      <c r="O1666" s="61" t="n">
        <f aca="false">IF(AND(N1666&gt;0,OR(Calc!$C$4="*",B1666=Calc!$C$4)),N1666+ROW()*0.000000001,0)</f>
        <v>12340.130001666</v>
      </c>
    </row>
    <row r="1667" customFormat="false" ht="15" hidden="false" customHeight="false" outlineLevel="0" collapsed="false">
      <c r="A1667" s="49" t="n">
        <v>14041</v>
      </c>
      <c r="B1667" s="49" t="s">
        <v>189</v>
      </c>
      <c r="C1667" s="63" t="n">
        <v>40620</v>
      </c>
      <c r="D1667" s="63" t="n">
        <v>40620</v>
      </c>
      <c r="E1667" s="49" t="n">
        <v>1</v>
      </c>
      <c r="F1667" s="54" t="n">
        <v>0</v>
      </c>
      <c r="G1667" s="54" t="n">
        <v>0</v>
      </c>
      <c r="H1667" s="54" t="n">
        <v>141.41</v>
      </c>
      <c r="I1667" s="54" t="n">
        <f aca="false">SUM(F1667:H1667)</f>
        <v>141.41</v>
      </c>
      <c r="J1667" s="49" t="n">
        <f aca="false">Calc!$C$5-D1667</f>
        <v>267</v>
      </c>
      <c r="K1667" s="49" t="n">
        <f aca="false">IF(J1667&lt;=Calc!$C$11,4,IF(J1667&lt;=Calc!$C$12,3,IF(J1667&lt;=Calc!$C$13,2,1)))</f>
        <v>2</v>
      </c>
      <c r="L1667" s="49" t="n">
        <f aca="false">1+(E1667&gt;=Calc!$C$16)+(E1667&gt;=Calc!$C$17)+(E1667&gt;=Calc!$C$18)</f>
        <v>1</v>
      </c>
      <c r="M1667" s="49" t="str">
        <f aca="false">IF(AND(K1667=4,L1667&gt;=3),"Champions",IF(AND(K1667=3,L1667&gt;=3),"Loyal",IF(K1667&gt;=3,"Recent / New",IF(L1667&gt;=3,"At Risk","Hibernating / Lost"))))</f>
        <v>Hibernating / Lost</v>
      </c>
      <c r="N1667" s="54" t="n">
        <f aca="false">IF(AND(Calc!$C$2&lt;=2009,Calc!$C$3&gt;=2009),F1667,0)+IF(AND(Calc!$C$2&lt;=2010,Calc!$C$3&gt;=2010),G1667,0)+IF(AND(Calc!$C$2&lt;=2011,Calc!$C$3&gt;=2011),H1667,0)</f>
        <v>141.41</v>
      </c>
      <c r="O1667" s="61" t="n">
        <f aca="false">IF(AND(N1667&gt;0,OR(Calc!$C$4="*",B1667=Calc!$C$4)),N1667+ROW()*0.000000001,0)</f>
        <v>141.410001667</v>
      </c>
    </row>
    <row r="1668" customFormat="false" ht="15" hidden="false" customHeight="false" outlineLevel="0" collapsed="false">
      <c r="A1668" s="49" t="n">
        <v>14042</v>
      </c>
      <c r="B1668" s="49" t="s">
        <v>189</v>
      </c>
      <c r="C1668" s="63" t="n">
        <v>40161</v>
      </c>
      <c r="D1668" s="63" t="n">
        <v>40161</v>
      </c>
      <c r="E1668" s="49" t="n">
        <v>1</v>
      </c>
      <c r="F1668" s="54" t="n">
        <v>431.98</v>
      </c>
      <c r="G1668" s="54" t="n">
        <v>0</v>
      </c>
      <c r="H1668" s="54" t="n">
        <v>0</v>
      </c>
      <c r="I1668" s="54" t="n">
        <f aca="false">SUM(F1668:H1668)</f>
        <v>431.98</v>
      </c>
      <c r="J1668" s="49" t="n">
        <f aca="false">Calc!$C$5-D1668</f>
        <v>726</v>
      </c>
      <c r="K1668" s="49" t="n">
        <f aca="false">IF(J1668&lt;=Calc!$C$11,4,IF(J1668&lt;=Calc!$C$12,3,IF(J1668&lt;=Calc!$C$13,2,1)))</f>
        <v>1</v>
      </c>
      <c r="L1668" s="49" t="n">
        <f aca="false">1+(E1668&gt;=Calc!$C$16)+(E1668&gt;=Calc!$C$17)+(E1668&gt;=Calc!$C$18)</f>
        <v>1</v>
      </c>
      <c r="M1668" s="49" t="str">
        <f aca="false">IF(AND(K1668=4,L1668&gt;=3),"Champions",IF(AND(K1668=3,L1668&gt;=3),"Loyal",IF(K1668&gt;=3,"Recent / New",IF(L1668&gt;=3,"At Risk","Hibernating / Lost"))))</f>
        <v>Hibernating / Lost</v>
      </c>
      <c r="N1668" s="54" t="n">
        <f aca="false">IF(AND(Calc!$C$2&lt;=2009,Calc!$C$3&gt;=2009),F1668,0)+IF(AND(Calc!$C$2&lt;=2010,Calc!$C$3&gt;=2010),G1668,0)+IF(AND(Calc!$C$2&lt;=2011,Calc!$C$3&gt;=2011),H1668,0)</f>
        <v>431.98</v>
      </c>
      <c r="O1668" s="61" t="n">
        <f aca="false">IF(AND(N1668&gt;0,OR(Calc!$C$4="*",B1668=Calc!$C$4)),N1668+ROW()*0.000000001,0)</f>
        <v>431.980001668</v>
      </c>
    </row>
    <row r="1669" customFormat="false" ht="15" hidden="false" customHeight="false" outlineLevel="0" collapsed="false">
      <c r="A1669" s="49" t="n">
        <v>14043</v>
      </c>
      <c r="B1669" s="49" t="s">
        <v>189</v>
      </c>
      <c r="C1669" s="63" t="n">
        <v>40157</v>
      </c>
      <c r="D1669" s="63" t="n">
        <v>40395</v>
      </c>
      <c r="E1669" s="49" t="n">
        <v>2</v>
      </c>
      <c r="F1669" s="54" t="n">
        <v>161.36</v>
      </c>
      <c r="G1669" s="54" t="n">
        <v>138.29</v>
      </c>
      <c r="H1669" s="54" t="n">
        <v>0</v>
      </c>
      <c r="I1669" s="54" t="n">
        <f aca="false">SUM(F1669:H1669)</f>
        <v>299.65</v>
      </c>
      <c r="J1669" s="49" t="n">
        <f aca="false">Calc!$C$5-D1669</f>
        <v>492</v>
      </c>
      <c r="K1669" s="49" t="n">
        <f aca="false">IF(J1669&lt;=Calc!$C$11,4,IF(J1669&lt;=Calc!$C$12,3,IF(J1669&lt;=Calc!$C$13,2,1)))</f>
        <v>1</v>
      </c>
      <c r="L1669" s="49" t="n">
        <f aca="false">1+(E1669&gt;=Calc!$C$16)+(E1669&gt;=Calc!$C$17)+(E1669&gt;=Calc!$C$18)</f>
        <v>2</v>
      </c>
      <c r="M1669" s="49" t="str">
        <f aca="false">IF(AND(K1669=4,L1669&gt;=3),"Champions",IF(AND(K1669=3,L1669&gt;=3),"Loyal",IF(K1669&gt;=3,"Recent / New",IF(L1669&gt;=3,"At Risk","Hibernating / Lost"))))</f>
        <v>Hibernating / Lost</v>
      </c>
      <c r="N1669" s="54" t="n">
        <f aca="false">IF(AND(Calc!$C$2&lt;=2009,Calc!$C$3&gt;=2009),F1669,0)+IF(AND(Calc!$C$2&lt;=2010,Calc!$C$3&gt;=2010),G1669,0)+IF(AND(Calc!$C$2&lt;=2011,Calc!$C$3&gt;=2011),H1669,0)</f>
        <v>299.65</v>
      </c>
      <c r="O1669" s="61" t="n">
        <f aca="false">IF(AND(N1669&gt;0,OR(Calc!$C$4="*",B1669=Calc!$C$4)),N1669+ROW()*0.000000001,0)</f>
        <v>299.650001669</v>
      </c>
    </row>
    <row r="1670" customFormat="false" ht="15" hidden="false" customHeight="false" outlineLevel="0" collapsed="false">
      <c r="A1670" s="49" t="n">
        <v>14044</v>
      </c>
      <c r="B1670" s="49" t="s">
        <v>189</v>
      </c>
      <c r="C1670" s="63" t="n">
        <v>40202</v>
      </c>
      <c r="D1670" s="63" t="n">
        <v>40860</v>
      </c>
      <c r="E1670" s="49" t="n">
        <v>10</v>
      </c>
      <c r="F1670" s="54" t="n">
        <v>0</v>
      </c>
      <c r="G1670" s="54" t="n">
        <v>2410.58</v>
      </c>
      <c r="H1670" s="54" t="n">
        <v>646.42</v>
      </c>
      <c r="I1670" s="54" t="n">
        <f aca="false">SUM(F1670:H1670)</f>
        <v>3057</v>
      </c>
      <c r="J1670" s="49" t="n">
        <f aca="false">Calc!$C$5-D1670</f>
        <v>27</v>
      </c>
      <c r="K1670" s="49" t="n">
        <f aca="false">IF(J1670&lt;=Calc!$C$11,4,IF(J1670&lt;=Calc!$C$12,3,IF(J1670&lt;=Calc!$C$13,2,1)))</f>
        <v>3</v>
      </c>
      <c r="L1670" s="49" t="n">
        <f aca="false">1+(E1670&gt;=Calc!$C$16)+(E1670&gt;=Calc!$C$17)+(E1670&gt;=Calc!$C$18)</f>
        <v>4</v>
      </c>
      <c r="M1670" s="49" t="str">
        <f aca="false">IF(AND(K1670=4,L1670&gt;=3),"Champions",IF(AND(K1670=3,L1670&gt;=3),"Loyal",IF(K1670&gt;=3,"Recent / New",IF(L1670&gt;=3,"At Risk","Hibernating / Lost"))))</f>
        <v>Loyal</v>
      </c>
      <c r="N1670" s="54" t="n">
        <f aca="false">IF(AND(Calc!$C$2&lt;=2009,Calc!$C$3&gt;=2009),F1670,0)+IF(AND(Calc!$C$2&lt;=2010,Calc!$C$3&gt;=2010),G1670,0)+IF(AND(Calc!$C$2&lt;=2011,Calc!$C$3&gt;=2011),H1670,0)</f>
        <v>3057</v>
      </c>
      <c r="O1670" s="61" t="n">
        <f aca="false">IF(AND(N1670&gt;0,OR(Calc!$C$4="*",B1670=Calc!$C$4)),N1670+ROW()*0.000000001,0)</f>
        <v>3057.00000167</v>
      </c>
    </row>
    <row r="1671" customFormat="false" ht="15" hidden="false" customHeight="false" outlineLevel="0" collapsed="false">
      <c r="A1671" s="49" t="n">
        <v>14045</v>
      </c>
      <c r="B1671" s="49" t="s">
        <v>189</v>
      </c>
      <c r="C1671" s="63" t="n">
        <v>40186</v>
      </c>
      <c r="D1671" s="63" t="n">
        <v>40777</v>
      </c>
      <c r="E1671" s="49" t="n">
        <v>16</v>
      </c>
      <c r="F1671" s="54" t="n">
        <v>0</v>
      </c>
      <c r="G1671" s="54" t="n">
        <v>8000.88</v>
      </c>
      <c r="H1671" s="54" t="n">
        <v>1333.35</v>
      </c>
      <c r="I1671" s="54" t="n">
        <f aca="false">SUM(F1671:H1671)</f>
        <v>9334.23</v>
      </c>
      <c r="J1671" s="49" t="n">
        <f aca="false">Calc!$C$5-D1671</f>
        <v>110</v>
      </c>
      <c r="K1671" s="49" t="n">
        <f aca="false">IF(J1671&lt;=Calc!$C$11,4,IF(J1671&lt;=Calc!$C$12,3,IF(J1671&lt;=Calc!$C$13,2,1)))</f>
        <v>2</v>
      </c>
      <c r="L1671" s="49" t="n">
        <f aca="false">1+(E1671&gt;=Calc!$C$16)+(E1671&gt;=Calc!$C$17)+(E1671&gt;=Calc!$C$18)</f>
        <v>4</v>
      </c>
      <c r="M1671" s="49" t="str">
        <f aca="false">IF(AND(K1671=4,L1671&gt;=3),"Champions",IF(AND(K1671=3,L1671&gt;=3),"Loyal",IF(K1671&gt;=3,"Recent / New",IF(L1671&gt;=3,"At Risk","Hibernating / Lost"))))</f>
        <v>At Risk</v>
      </c>
      <c r="N1671" s="54" t="n">
        <f aca="false">IF(AND(Calc!$C$2&lt;=2009,Calc!$C$3&gt;=2009),F1671,0)+IF(AND(Calc!$C$2&lt;=2010,Calc!$C$3&gt;=2010),G1671,0)+IF(AND(Calc!$C$2&lt;=2011,Calc!$C$3&gt;=2011),H1671,0)</f>
        <v>9334.23</v>
      </c>
      <c r="O1671" s="61" t="n">
        <f aca="false">IF(AND(N1671&gt;0,OR(Calc!$C$4="*",B1671=Calc!$C$4)),N1671+ROW()*0.000000001,0)</f>
        <v>9334.230001671</v>
      </c>
    </row>
    <row r="1672" customFormat="false" ht="15" hidden="false" customHeight="false" outlineLevel="0" collapsed="false">
      <c r="A1672" s="49" t="n">
        <v>14046</v>
      </c>
      <c r="B1672" s="49" t="s">
        <v>189</v>
      </c>
      <c r="C1672" s="63" t="n">
        <v>40602</v>
      </c>
      <c r="D1672" s="63" t="n">
        <v>40602</v>
      </c>
      <c r="E1672" s="49" t="n">
        <v>1</v>
      </c>
      <c r="F1672" s="54" t="n">
        <v>0</v>
      </c>
      <c r="G1672" s="54" t="n">
        <v>0</v>
      </c>
      <c r="H1672" s="54" t="n">
        <v>151.59</v>
      </c>
      <c r="I1672" s="54" t="n">
        <f aca="false">SUM(F1672:H1672)</f>
        <v>151.59</v>
      </c>
      <c r="J1672" s="49" t="n">
        <f aca="false">Calc!$C$5-D1672</f>
        <v>285</v>
      </c>
      <c r="K1672" s="49" t="n">
        <f aca="false">IF(J1672&lt;=Calc!$C$11,4,IF(J1672&lt;=Calc!$C$12,3,IF(J1672&lt;=Calc!$C$13,2,1)))</f>
        <v>2</v>
      </c>
      <c r="L1672" s="49" t="n">
        <f aca="false">1+(E1672&gt;=Calc!$C$16)+(E1672&gt;=Calc!$C$17)+(E1672&gt;=Calc!$C$18)</f>
        <v>1</v>
      </c>
      <c r="M1672" s="49" t="str">
        <f aca="false">IF(AND(K1672=4,L1672&gt;=3),"Champions",IF(AND(K1672=3,L1672&gt;=3),"Loyal",IF(K1672&gt;=3,"Recent / New",IF(L1672&gt;=3,"At Risk","Hibernating / Lost"))))</f>
        <v>Hibernating / Lost</v>
      </c>
      <c r="N1672" s="54" t="n">
        <f aca="false">IF(AND(Calc!$C$2&lt;=2009,Calc!$C$3&gt;=2009),F1672,0)+IF(AND(Calc!$C$2&lt;=2010,Calc!$C$3&gt;=2010),G1672,0)+IF(AND(Calc!$C$2&lt;=2011,Calc!$C$3&gt;=2011),H1672,0)</f>
        <v>151.59</v>
      </c>
      <c r="O1672" s="61" t="n">
        <f aca="false">IF(AND(N1672&gt;0,OR(Calc!$C$4="*",B1672=Calc!$C$4)),N1672+ROW()*0.000000001,0)</f>
        <v>151.590001672</v>
      </c>
    </row>
    <row r="1673" customFormat="false" ht="15" hidden="false" customHeight="false" outlineLevel="0" collapsed="false">
      <c r="A1673" s="49" t="n">
        <v>14047</v>
      </c>
      <c r="B1673" s="49" t="s">
        <v>189</v>
      </c>
      <c r="C1673" s="63" t="n">
        <v>40210</v>
      </c>
      <c r="D1673" s="63" t="n">
        <v>40878</v>
      </c>
      <c r="E1673" s="49" t="n">
        <v>14</v>
      </c>
      <c r="F1673" s="54" t="n">
        <v>0</v>
      </c>
      <c r="G1673" s="54" t="n">
        <v>2868.72</v>
      </c>
      <c r="H1673" s="54" t="n">
        <v>1012.39</v>
      </c>
      <c r="I1673" s="54" t="n">
        <f aca="false">SUM(F1673:H1673)</f>
        <v>3881.11</v>
      </c>
      <c r="J1673" s="49" t="n">
        <f aca="false">Calc!$C$5-D1673</f>
        <v>9</v>
      </c>
      <c r="K1673" s="49" t="n">
        <f aca="false">IF(J1673&lt;=Calc!$C$11,4,IF(J1673&lt;=Calc!$C$12,3,IF(J1673&lt;=Calc!$C$13,2,1)))</f>
        <v>4</v>
      </c>
      <c r="L1673" s="49" t="n">
        <f aca="false">1+(E1673&gt;=Calc!$C$16)+(E1673&gt;=Calc!$C$17)+(E1673&gt;=Calc!$C$18)</f>
        <v>4</v>
      </c>
      <c r="M1673" s="49" t="str">
        <f aca="false">IF(AND(K1673=4,L1673&gt;=3),"Champions",IF(AND(K1673=3,L1673&gt;=3),"Loyal",IF(K1673&gt;=3,"Recent / New",IF(L1673&gt;=3,"At Risk","Hibernating / Lost"))))</f>
        <v>Champions</v>
      </c>
      <c r="N1673" s="54" t="n">
        <f aca="false">IF(AND(Calc!$C$2&lt;=2009,Calc!$C$3&gt;=2009),F1673,0)+IF(AND(Calc!$C$2&lt;=2010,Calc!$C$3&gt;=2010),G1673,0)+IF(AND(Calc!$C$2&lt;=2011,Calc!$C$3&gt;=2011),H1673,0)</f>
        <v>3881.11</v>
      </c>
      <c r="O1673" s="61" t="n">
        <f aca="false">IF(AND(N1673&gt;0,OR(Calc!$C$4="*",B1673=Calc!$C$4)),N1673+ROW()*0.000000001,0)</f>
        <v>3881.110001673</v>
      </c>
    </row>
    <row r="1674" customFormat="false" ht="15" hidden="false" customHeight="false" outlineLevel="0" collapsed="false">
      <c r="A1674" s="49" t="n">
        <v>14048</v>
      </c>
      <c r="B1674" s="49" t="s">
        <v>189</v>
      </c>
      <c r="C1674" s="63" t="n">
        <v>40504</v>
      </c>
      <c r="D1674" s="63" t="n">
        <v>40581</v>
      </c>
      <c r="E1674" s="49" t="n">
        <v>3</v>
      </c>
      <c r="F1674" s="54" t="n">
        <v>0</v>
      </c>
      <c r="G1674" s="54" t="n">
        <v>338.76</v>
      </c>
      <c r="H1674" s="54" t="n">
        <v>375.13</v>
      </c>
      <c r="I1674" s="54" t="n">
        <f aca="false">SUM(F1674:H1674)</f>
        <v>713.89</v>
      </c>
      <c r="J1674" s="49" t="n">
        <f aca="false">Calc!$C$5-D1674</f>
        <v>306</v>
      </c>
      <c r="K1674" s="49" t="n">
        <f aca="false">IF(J1674&lt;=Calc!$C$11,4,IF(J1674&lt;=Calc!$C$12,3,IF(J1674&lt;=Calc!$C$13,2,1)))</f>
        <v>2</v>
      </c>
      <c r="L1674" s="49" t="n">
        <f aca="false">1+(E1674&gt;=Calc!$C$16)+(E1674&gt;=Calc!$C$17)+(E1674&gt;=Calc!$C$18)</f>
        <v>2</v>
      </c>
      <c r="M1674" s="49" t="str">
        <f aca="false">IF(AND(K1674=4,L1674&gt;=3),"Champions",IF(AND(K1674=3,L1674&gt;=3),"Loyal",IF(K1674&gt;=3,"Recent / New",IF(L1674&gt;=3,"At Risk","Hibernating / Lost"))))</f>
        <v>Hibernating / Lost</v>
      </c>
      <c r="N1674" s="54" t="n">
        <f aca="false">IF(AND(Calc!$C$2&lt;=2009,Calc!$C$3&gt;=2009),F1674,0)+IF(AND(Calc!$C$2&lt;=2010,Calc!$C$3&gt;=2010),G1674,0)+IF(AND(Calc!$C$2&lt;=2011,Calc!$C$3&gt;=2011),H1674,0)</f>
        <v>713.89</v>
      </c>
      <c r="O1674" s="61" t="n">
        <f aca="false">IF(AND(N1674&gt;0,OR(Calc!$C$4="*",B1674=Calc!$C$4)),N1674+ROW()*0.000000001,0)</f>
        <v>713.890001674</v>
      </c>
    </row>
    <row r="1675" customFormat="false" ht="15" hidden="false" customHeight="false" outlineLevel="0" collapsed="false">
      <c r="A1675" s="49" t="n">
        <v>14049</v>
      </c>
      <c r="B1675" s="49" t="s">
        <v>189</v>
      </c>
      <c r="C1675" s="63" t="n">
        <v>40269</v>
      </c>
      <c r="D1675" s="63" t="n">
        <v>40870</v>
      </c>
      <c r="E1675" s="49" t="n">
        <v>13</v>
      </c>
      <c r="F1675" s="54" t="n">
        <v>0</v>
      </c>
      <c r="G1675" s="54" t="n">
        <v>7312.25</v>
      </c>
      <c r="H1675" s="54" t="n">
        <v>5536.15</v>
      </c>
      <c r="I1675" s="54" t="n">
        <f aca="false">SUM(F1675:H1675)</f>
        <v>12848.4</v>
      </c>
      <c r="J1675" s="49" t="n">
        <f aca="false">Calc!$C$5-D1675</f>
        <v>17</v>
      </c>
      <c r="K1675" s="49" t="n">
        <f aca="false">IF(J1675&lt;=Calc!$C$11,4,IF(J1675&lt;=Calc!$C$12,3,IF(J1675&lt;=Calc!$C$13,2,1)))</f>
        <v>4</v>
      </c>
      <c r="L1675" s="49" t="n">
        <f aca="false">1+(E1675&gt;=Calc!$C$16)+(E1675&gt;=Calc!$C$17)+(E1675&gt;=Calc!$C$18)</f>
        <v>4</v>
      </c>
      <c r="M1675" s="49" t="str">
        <f aca="false">IF(AND(K1675=4,L1675&gt;=3),"Champions",IF(AND(K1675=3,L1675&gt;=3),"Loyal",IF(K1675&gt;=3,"Recent / New",IF(L1675&gt;=3,"At Risk","Hibernating / Lost"))))</f>
        <v>Champions</v>
      </c>
      <c r="N1675" s="54" t="n">
        <f aca="false">IF(AND(Calc!$C$2&lt;=2009,Calc!$C$3&gt;=2009),F1675,0)+IF(AND(Calc!$C$2&lt;=2010,Calc!$C$3&gt;=2010),G1675,0)+IF(AND(Calc!$C$2&lt;=2011,Calc!$C$3&gt;=2011),H1675,0)</f>
        <v>12848.4</v>
      </c>
      <c r="O1675" s="61" t="n">
        <f aca="false">IF(AND(N1675&gt;0,OR(Calc!$C$4="*",B1675=Calc!$C$4)),N1675+ROW()*0.000000001,0)</f>
        <v>12848.400001675</v>
      </c>
    </row>
    <row r="1676" customFormat="false" ht="15" hidden="false" customHeight="false" outlineLevel="0" collapsed="false">
      <c r="A1676" s="49" t="n">
        <v>14050</v>
      </c>
      <c r="B1676" s="49" t="s">
        <v>189</v>
      </c>
      <c r="C1676" s="63" t="n">
        <v>40780</v>
      </c>
      <c r="D1676" s="63" t="n">
        <v>40855</v>
      </c>
      <c r="E1676" s="49" t="n">
        <v>2</v>
      </c>
      <c r="F1676" s="54" t="n">
        <v>0</v>
      </c>
      <c r="G1676" s="54" t="n">
        <v>0</v>
      </c>
      <c r="H1676" s="54" t="n">
        <v>746.36</v>
      </c>
      <c r="I1676" s="54" t="n">
        <f aca="false">SUM(F1676:H1676)</f>
        <v>746.36</v>
      </c>
      <c r="J1676" s="49" t="n">
        <f aca="false">Calc!$C$5-D1676</f>
        <v>32</v>
      </c>
      <c r="K1676" s="49" t="n">
        <f aca="false">IF(J1676&lt;=Calc!$C$11,4,IF(J1676&lt;=Calc!$C$12,3,IF(J1676&lt;=Calc!$C$13,2,1)))</f>
        <v>3</v>
      </c>
      <c r="L1676" s="49" t="n">
        <f aca="false">1+(E1676&gt;=Calc!$C$16)+(E1676&gt;=Calc!$C$17)+(E1676&gt;=Calc!$C$18)</f>
        <v>2</v>
      </c>
      <c r="M1676" s="49" t="str">
        <f aca="false">IF(AND(K1676=4,L1676&gt;=3),"Champions",IF(AND(K1676=3,L1676&gt;=3),"Loyal",IF(K1676&gt;=3,"Recent / New",IF(L1676&gt;=3,"At Risk","Hibernating / Lost"))))</f>
        <v>Recent / New</v>
      </c>
      <c r="N1676" s="54" t="n">
        <f aca="false">IF(AND(Calc!$C$2&lt;=2009,Calc!$C$3&gt;=2009),F1676,0)+IF(AND(Calc!$C$2&lt;=2010,Calc!$C$3&gt;=2010),G1676,0)+IF(AND(Calc!$C$2&lt;=2011,Calc!$C$3&gt;=2011),H1676,0)</f>
        <v>746.36</v>
      </c>
      <c r="O1676" s="61" t="n">
        <f aca="false">IF(AND(N1676&gt;0,OR(Calc!$C$4="*",B1676=Calc!$C$4)),N1676+ROW()*0.000000001,0)</f>
        <v>746.360001676</v>
      </c>
    </row>
    <row r="1677" customFormat="false" ht="15" hidden="false" customHeight="false" outlineLevel="0" collapsed="false">
      <c r="A1677" s="49" t="n">
        <v>14051</v>
      </c>
      <c r="B1677" s="49" t="s">
        <v>189</v>
      </c>
      <c r="C1677" s="63" t="n">
        <v>40150</v>
      </c>
      <c r="D1677" s="63" t="n">
        <v>40886</v>
      </c>
      <c r="E1677" s="49" t="n">
        <v>37</v>
      </c>
      <c r="F1677" s="54" t="n">
        <v>1073.39</v>
      </c>
      <c r="G1677" s="54" t="n">
        <v>6718.91</v>
      </c>
      <c r="H1677" s="54" t="n">
        <v>13649.18</v>
      </c>
      <c r="I1677" s="54" t="n">
        <f aca="false">SUM(F1677:H1677)</f>
        <v>21441.48</v>
      </c>
      <c r="J1677" s="49" t="n">
        <f aca="false">Calc!$C$5-D1677</f>
        <v>1</v>
      </c>
      <c r="K1677" s="49" t="n">
        <f aca="false">IF(J1677&lt;=Calc!$C$11,4,IF(J1677&lt;=Calc!$C$12,3,IF(J1677&lt;=Calc!$C$13,2,1)))</f>
        <v>4</v>
      </c>
      <c r="L1677" s="49" t="n">
        <f aca="false">1+(E1677&gt;=Calc!$C$16)+(E1677&gt;=Calc!$C$17)+(E1677&gt;=Calc!$C$18)</f>
        <v>4</v>
      </c>
      <c r="M1677" s="49" t="str">
        <f aca="false">IF(AND(K1677=4,L1677&gt;=3),"Champions",IF(AND(K1677=3,L1677&gt;=3),"Loyal",IF(K1677&gt;=3,"Recent / New",IF(L1677&gt;=3,"At Risk","Hibernating / Lost"))))</f>
        <v>Champions</v>
      </c>
      <c r="N1677" s="54" t="n">
        <f aca="false">IF(AND(Calc!$C$2&lt;=2009,Calc!$C$3&gt;=2009),F1677,0)+IF(AND(Calc!$C$2&lt;=2010,Calc!$C$3&gt;=2010),G1677,0)+IF(AND(Calc!$C$2&lt;=2011,Calc!$C$3&gt;=2011),H1677,0)</f>
        <v>21441.48</v>
      </c>
      <c r="O1677" s="61" t="n">
        <f aca="false">IF(AND(N1677&gt;0,OR(Calc!$C$4="*",B1677=Calc!$C$4)),N1677+ROW()*0.000000001,0)</f>
        <v>21441.480001677</v>
      </c>
    </row>
    <row r="1678" customFormat="false" ht="15" hidden="false" customHeight="false" outlineLevel="0" collapsed="false">
      <c r="A1678" s="49" t="n">
        <v>14052</v>
      </c>
      <c r="B1678" s="49" t="s">
        <v>189</v>
      </c>
      <c r="C1678" s="63" t="n">
        <v>40496</v>
      </c>
      <c r="D1678" s="63" t="n">
        <v>40867</v>
      </c>
      <c r="E1678" s="49" t="n">
        <v>2</v>
      </c>
      <c r="F1678" s="54" t="n">
        <v>0</v>
      </c>
      <c r="G1678" s="54" t="n">
        <v>241.3</v>
      </c>
      <c r="H1678" s="54" t="n">
        <v>225.36</v>
      </c>
      <c r="I1678" s="54" t="n">
        <f aca="false">SUM(F1678:H1678)</f>
        <v>466.66</v>
      </c>
      <c r="J1678" s="49" t="n">
        <f aca="false">Calc!$C$5-D1678</f>
        <v>20</v>
      </c>
      <c r="K1678" s="49" t="n">
        <f aca="false">IF(J1678&lt;=Calc!$C$11,4,IF(J1678&lt;=Calc!$C$12,3,IF(J1678&lt;=Calc!$C$13,2,1)))</f>
        <v>4</v>
      </c>
      <c r="L1678" s="49" t="n">
        <f aca="false">1+(E1678&gt;=Calc!$C$16)+(E1678&gt;=Calc!$C$17)+(E1678&gt;=Calc!$C$18)</f>
        <v>2</v>
      </c>
      <c r="M1678" s="49" t="str">
        <f aca="false">IF(AND(K1678=4,L1678&gt;=3),"Champions",IF(AND(K1678=3,L1678&gt;=3),"Loyal",IF(K1678&gt;=3,"Recent / New",IF(L1678&gt;=3,"At Risk","Hibernating / Lost"))))</f>
        <v>Recent / New</v>
      </c>
      <c r="N1678" s="54" t="n">
        <f aca="false">IF(AND(Calc!$C$2&lt;=2009,Calc!$C$3&gt;=2009),F1678,0)+IF(AND(Calc!$C$2&lt;=2010,Calc!$C$3&gt;=2010),G1678,0)+IF(AND(Calc!$C$2&lt;=2011,Calc!$C$3&gt;=2011),H1678,0)</f>
        <v>466.66</v>
      </c>
      <c r="O1678" s="61" t="n">
        <f aca="false">IF(AND(N1678&gt;0,OR(Calc!$C$4="*",B1678=Calc!$C$4)),N1678+ROW()*0.000000001,0)</f>
        <v>466.660001678</v>
      </c>
    </row>
    <row r="1679" customFormat="false" ht="15" hidden="false" customHeight="false" outlineLevel="0" collapsed="false">
      <c r="A1679" s="49" t="n">
        <v>14053</v>
      </c>
      <c r="B1679" s="49" t="s">
        <v>189</v>
      </c>
      <c r="C1679" s="63" t="n">
        <v>40400</v>
      </c>
      <c r="D1679" s="63" t="n">
        <v>40762</v>
      </c>
      <c r="E1679" s="49" t="n">
        <v>4</v>
      </c>
      <c r="F1679" s="54" t="n">
        <v>0</v>
      </c>
      <c r="G1679" s="54" t="n">
        <v>312.05</v>
      </c>
      <c r="H1679" s="54" t="n">
        <v>260.25</v>
      </c>
      <c r="I1679" s="54" t="n">
        <f aca="false">SUM(F1679:H1679)</f>
        <v>572.3</v>
      </c>
      <c r="J1679" s="49" t="n">
        <f aca="false">Calc!$C$5-D1679</f>
        <v>125</v>
      </c>
      <c r="K1679" s="49" t="n">
        <f aca="false">IF(J1679&lt;=Calc!$C$11,4,IF(J1679&lt;=Calc!$C$12,3,IF(J1679&lt;=Calc!$C$13,2,1)))</f>
        <v>2</v>
      </c>
      <c r="L1679" s="49" t="n">
        <f aca="false">1+(E1679&gt;=Calc!$C$16)+(E1679&gt;=Calc!$C$17)+(E1679&gt;=Calc!$C$18)</f>
        <v>3</v>
      </c>
      <c r="M1679" s="49" t="str">
        <f aca="false">IF(AND(K1679=4,L1679&gt;=3),"Champions",IF(AND(K1679=3,L1679&gt;=3),"Loyal",IF(K1679&gt;=3,"Recent / New",IF(L1679&gt;=3,"At Risk","Hibernating / Lost"))))</f>
        <v>At Risk</v>
      </c>
      <c r="N1679" s="54" t="n">
        <f aca="false">IF(AND(Calc!$C$2&lt;=2009,Calc!$C$3&gt;=2009),F1679,0)+IF(AND(Calc!$C$2&lt;=2010,Calc!$C$3&gt;=2010),G1679,0)+IF(AND(Calc!$C$2&lt;=2011,Calc!$C$3&gt;=2011),H1679,0)</f>
        <v>572.3</v>
      </c>
      <c r="O1679" s="61" t="n">
        <f aca="false">IF(AND(N1679&gt;0,OR(Calc!$C$4="*",B1679=Calc!$C$4)),N1679+ROW()*0.000000001,0)</f>
        <v>572.300001679</v>
      </c>
    </row>
    <row r="1680" customFormat="false" ht="15" hidden="false" customHeight="false" outlineLevel="0" collapsed="false">
      <c r="A1680" s="49" t="n">
        <v>14054</v>
      </c>
      <c r="B1680" s="49" t="s">
        <v>189</v>
      </c>
      <c r="C1680" s="63" t="n">
        <v>40821</v>
      </c>
      <c r="D1680" s="63" t="n">
        <v>40821</v>
      </c>
      <c r="E1680" s="49" t="n">
        <v>1</v>
      </c>
      <c r="F1680" s="54" t="n">
        <v>0</v>
      </c>
      <c r="G1680" s="54" t="n">
        <v>0</v>
      </c>
      <c r="H1680" s="54" t="n">
        <v>92.46</v>
      </c>
      <c r="I1680" s="54" t="n">
        <f aca="false">SUM(F1680:H1680)</f>
        <v>92.46</v>
      </c>
      <c r="J1680" s="49" t="n">
        <f aca="false">Calc!$C$5-D1680</f>
        <v>66</v>
      </c>
      <c r="K1680" s="49" t="n">
        <f aca="false">IF(J1680&lt;=Calc!$C$11,4,IF(J1680&lt;=Calc!$C$12,3,IF(J1680&lt;=Calc!$C$13,2,1)))</f>
        <v>3</v>
      </c>
      <c r="L1680" s="49" t="n">
        <f aca="false">1+(E1680&gt;=Calc!$C$16)+(E1680&gt;=Calc!$C$17)+(E1680&gt;=Calc!$C$18)</f>
        <v>1</v>
      </c>
      <c r="M1680" s="49" t="str">
        <f aca="false">IF(AND(K1680=4,L1680&gt;=3),"Champions",IF(AND(K1680=3,L1680&gt;=3),"Loyal",IF(K1680&gt;=3,"Recent / New",IF(L1680&gt;=3,"At Risk","Hibernating / Lost"))))</f>
        <v>Recent / New</v>
      </c>
      <c r="N1680" s="54" t="n">
        <f aca="false">IF(AND(Calc!$C$2&lt;=2009,Calc!$C$3&gt;=2009),F1680,0)+IF(AND(Calc!$C$2&lt;=2010,Calc!$C$3&gt;=2010),G1680,0)+IF(AND(Calc!$C$2&lt;=2011,Calc!$C$3&gt;=2011),H1680,0)</f>
        <v>92.46</v>
      </c>
      <c r="O1680" s="61" t="n">
        <f aca="false">IF(AND(N1680&gt;0,OR(Calc!$C$4="*",B1680=Calc!$C$4)),N1680+ROW()*0.000000001,0)</f>
        <v>92.46000168</v>
      </c>
    </row>
    <row r="1681" customFormat="false" ht="15" hidden="false" customHeight="false" outlineLevel="0" collapsed="false">
      <c r="A1681" s="49" t="n">
        <v>14055</v>
      </c>
      <c r="B1681" s="49" t="s">
        <v>189</v>
      </c>
      <c r="C1681" s="63" t="n">
        <v>40163</v>
      </c>
      <c r="D1681" s="63" t="n">
        <v>40780</v>
      </c>
      <c r="E1681" s="49" t="n">
        <v>3</v>
      </c>
      <c r="F1681" s="54" t="n">
        <v>274.32</v>
      </c>
      <c r="G1681" s="54" t="n">
        <v>521</v>
      </c>
      <c r="H1681" s="54" t="n">
        <v>725.64</v>
      </c>
      <c r="I1681" s="54" t="n">
        <f aca="false">SUM(F1681:H1681)</f>
        <v>1520.96</v>
      </c>
      <c r="J1681" s="49" t="n">
        <f aca="false">Calc!$C$5-D1681</f>
        <v>107</v>
      </c>
      <c r="K1681" s="49" t="n">
        <f aca="false">IF(J1681&lt;=Calc!$C$11,4,IF(J1681&lt;=Calc!$C$12,3,IF(J1681&lt;=Calc!$C$13,2,1)))</f>
        <v>2</v>
      </c>
      <c r="L1681" s="49" t="n">
        <f aca="false">1+(E1681&gt;=Calc!$C$16)+(E1681&gt;=Calc!$C$17)+(E1681&gt;=Calc!$C$18)</f>
        <v>2</v>
      </c>
      <c r="M1681" s="49" t="str">
        <f aca="false">IF(AND(K1681=4,L1681&gt;=3),"Champions",IF(AND(K1681=3,L1681&gt;=3),"Loyal",IF(K1681&gt;=3,"Recent / New",IF(L1681&gt;=3,"At Risk","Hibernating / Lost"))))</f>
        <v>Hibernating / Lost</v>
      </c>
      <c r="N1681" s="54" t="n">
        <f aca="false">IF(AND(Calc!$C$2&lt;=2009,Calc!$C$3&gt;=2009),F1681,0)+IF(AND(Calc!$C$2&lt;=2010,Calc!$C$3&gt;=2010),G1681,0)+IF(AND(Calc!$C$2&lt;=2011,Calc!$C$3&gt;=2011),H1681,0)</f>
        <v>1520.96</v>
      </c>
      <c r="O1681" s="61" t="n">
        <f aca="false">IF(AND(N1681&gt;0,OR(Calc!$C$4="*",B1681=Calc!$C$4)),N1681+ROW()*0.000000001,0)</f>
        <v>1520.960001681</v>
      </c>
    </row>
    <row r="1682" customFormat="false" ht="15" hidden="false" customHeight="false" outlineLevel="0" collapsed="false">
      <c r="A1682" s="49" t="n">
        <v>14056</v>
      </c>
      <c r="B1682" s="49" t="s">
        <v>189</v>
      </c>
      <c r="C1682" s="63" t="n">
        <v>40602</v>
      </c>
      <c r="D1682" s="63" t="n">
        <v>40885</v>
      </c>
      <c r="E1682" s="49" t="n">
        <v>23</v>
      </c>
      <c r="F1682" s="54" t="n">
        <v>0</v>
      </c>
      <c r="G1682" s="54" t="n">
        <v>0</v>
      </c>
      <c r="H1682" s="54" t="n">
        <v>8063.3</v>
      </c>
      <c r="I1682" s="54" t="n">
        <f aca="false">SUM(F1682:H1682)</f>
        <v>8063.3</v>
      </c>
      <c r="J1682" s="49" t="n">
        <f aca="false">Calc!$C$5-D1682</f>
        <v>2</v>
      </c>
      <c r="K1682" s="49" t="n">
        <f aca="false">IF(J1682&lt;=Calc!$C$11,4,IF(J1682&lt;=Calc!$C$12,3,IF(J1682&lt;=Calc!$C$13,2,1)))</f>
        <v>4</v>
      </c>
      <c r="L1682" s="49" t="n">
        <f aca="false">1+(E1682&gt;=Calc!$C$16)+(E1682&gt;=Calc!$C$17)+(E1682&gt;=Calc!$C$18)</f>
        <v>4</v>
      </c>
      <c r="M1682" s="49" t="str">
        <f aca="false">IF(AND(K1682=4,L1682&gt;=3),"Champions",IF(AND(K1682=3,L1682&gt;=3),"Loyal",IF(K1682&gt;=3,"Recent / New",IF(L1682&gt;=3,"At Risk","Hibernating / Lost"))))</f>
        <v>Champions</v>
      </c>
      <c r="N1682" s="54" t="n">
        <f aca="false">IF(AND(Calc!$C$2&lt;=2009,Calc!$C$3&gt;=2009),F1682,0)+IF(AND(Calc!$C$2&lt;=2010,Calc!$C$3&gt;=2010),G1682,0)+IF(AND(Calc!$C$2&lt;=2011,Calc!$C$3&gt;=2011),H1682,0)</f>
        <v>8063.3</v>
      </c>
      <c r="O1682" s="61" t="n">
        <f aca="false">IF(AND(N1682&gt;0,OR(Calc!$C$4="*",B1682=Calc!$C$4)),N1682+ROW()*0.000000001,0)</f>
        <v>8063.300001682</v>
      </c>
    </row>
    <row r="1683" customFormat="false" ht="15" hidden="false" customHeight="false" outlineLevel="0" collapsed="false">
      <c r="A1683" s="49" t="n">
        <v>14057</v>
      </c>
      <c r="B1683" s="49" t="s">
        <v>189</v>
      </c>
      <c r="C1683" s="63" t="n">
        <v>40150</v>
      </c>
      <c r="D1683" s="63" t="n">
        <v>40863</v>
      </c>
      <c r="E1683" s="49" t="n">
        <v>22</v>
      </c>
      <c r="F1683" s="54" t="n">
        <v>119.54</v>
      </c>
      <c r="G1683" s="54" t="n">
        <v>2941.38</v>
      </c>
      <c r="H1683" s="54" t="n">
        <v>5215.18</v>
      </c>
      <c r="I1683" s="54" t="n">
        <f aca="false">SUM(F1683:H1683)</f>
        <v>8276.1</v>
      </c>
      <c r="J1683" s="49" t="n">
        <f aca="false">Calc!$C$5-D1683</f>
        <v>24</v>
      </c>
      <c r="K1683" s="49" t="n">
        <f aca="false">IF(J1683&lt;=Calc!$C$11,4,IF(J1683&lt;=Calc!$C$12,3,IF(J1683&lt;=Calc!$C$13,2,1)))</f>
        <v>4</v>
      </c>
      <c r="L1683" s="49" t="n">
        <f aca="false">1+(E1683&gt;=Calc!$C$16)+(E1683&gt;=Calc!$C$17)+(E1683&gt;=Calc!$C$18)</f>
        <v>4</v>
      </c>
      <c r="M1683" s="49" t="str">
        <f aca="false">IF(AND(K1683=4,L1683&gt;=3),"Champions",IF(AND(K1683=3,L1683&gt;=3),"Loyal",IF(K1683&gt;=3,"Recent / New",IF(L1683&gt;=3,"At Risk","Hibernating / Lost"))))</f>
        <v>Champions</v>
      </c>
      <c r="N1683" s="54" t="n">
        <f aca="false">IF(AND(Calc!$C$2&lt;=2009,Calc!$C$3&gt;=2009),F1683,0)+IF(AND(Calc!$C$2&lt;=2010,Calc!$C$3&gt;=2010),G1683,0)+IF(AND(Calc!$C$2&lt;=2011,Calc!$C$3&gt;=2011),H1683,0)</f>
        <v>8276.1</v>
      </c>
      <c r="O1683" s="61" t="n">
        <f aca="false">IF(AND(N1683&gt;0,OR(Calc!$C$4="*",B1683=Calc!$C$4)),N1683+ROW()*0.000000001,0)</f>
        <v>8276.100001683</v>
      </c>
    </row>
    <row r="1684" customFormat="false" ht="15" hidden="false" customHeight="false" outlineLevel="0" collapsed="false">
      <c r="A1684" s="49" t="n">
        <v>14058</v>
      </c>
      <c r="B1684" s="49" t="s">
        <v>189</v>
      </c>
      <c r="C1684" s="63" t="n">
        <v>40356</v>
      </c>
      <c r="D1684" s="63" t="n">
        <v>40424</v>
      </c>
      <c r="E1684" s="49" t="n">
        <v>2</v>
      </c>
      <c r="F1684" s="54" t="n">
        <v>0</v>
      </c>
      <c r="G1684" s="54" t="n">
        <v>469.19</v>
      </c>
      <c r="H1684" s="54" t="n">
        <v>0</v>
      </c>
      <c r="I1684" s="54" t="n">
        <f aca="false">SUM(F1684:H1684)</f>
        <v>469.19</v>
      </c>
      <c r="J1684" s="49" t="n">
        <f aca="false">Calc!$C$5-D1684</f>
        <v>463</v>
      </c>
      <c r="K1684" s="49" t="n">
        <f aca="false">IF(J1684&lt;=Calc!$C$11,4,IF(J1684&lt;=Calc!$C$12,3,IF(J1684&lt;=Calc!$C$13,2,1)))</f>
        <v>1</v>
      </c>
      <c r="L1684" s="49" t="n">
        <f aca="false">1+(E1684&gt;=Calc!$C$16)+(E1684&gt;=Calc!$C$17)+(E1684&gt;=Calc!$C$18)</f>
        <v>2</v>
      </c>
      <c r="M1684" s="49" t="str">
        <f aca="false">IF(AND(K1684=4,L1684&gt;=3),"Champions",IF(AND(K1684=3,L1684&gt;=3),"Loyal",IF(K1684&gt;=3,"Recent / New",IF(L1684&gt;=3,"At Risk","Hibernating / Lost"))))</f>
        <v>Hibernating / Lost</v>
      </c>
      <c r="N1684" s="54" t="n">
        <f aca="false">IF(AND(Calc!$C$2&lt;=2009,Calc!$C$3&gt;=2009),F1684,0)+IF(AND(Calc!$C$2&lt;=2010,Calc!$C$3&gt;=2010),G1684,0)+IF(AND(Calc!$C$2&lt;=2011,Calc!$C$3&gt;=2011),H1684,0)</f>
        <v>469.19</v>
      </c>
      <c r="O1684" s="61" t="n">
        <f aca="false">IF(AND(N1684&gt;0,OR(Calc!$C$4="*",B1684=Calc!$C$4)),N1684+ROW()*0.000000001,0)</f>
        <v>469.190001684</v>
      </c>
    </row>
    <row r="1685" customFormat="false" ht="15" hidden="false" customHeight="false" outlineLevel="0" collapsed="false">
      <c r="A1685" s="49" t="n">
        <v>14059</v>
      </c>
      <c r="B1685" s="49" t="s">
        <v>189</v>
      </c>
      <c r="C1685" s="63" t="n">
        <v>40620</v>
      </c>
      <c r="D1685" s="63" t="n">
        <v>40620</v>
      </c>
      <c r="E1685" s="49" t="n">
        <v>1</v>
      </c>
      <c r="F1685" s="54" t="n">
        <v>0</v>
      </c>
      <c r="G1685" s="54" t="n">
        <v>0</v>
      </c>
      <c r="H1685" s="54" t="n">
        <v>183.6</v>
      </c>
      <c r="I1685" s="54" t="n">
        <f aca="false">SUM(F1685:H1685)</f>
        <v>183.6</v>
      </c>
      <c r="J1685" s="49" t="n">
        <f aca="false">Calc!$C$5-D1685</f>
        <v>267</v>
      </c>
      <c r="K1685" s="49" t="n">
        <f aca="false">IF(J1685&lt;=Calc!$C$11,4,IF(J1685&lt;=Calc!$C$12,3,IF(J1685&lt;=Calc!$C$13,2,1)))</f>
        <v>2</v>
      </c>
      <c r="L1685" s="49" t="n">
        <f aca="false">1+(E1685&gt;=Calc!$C$16)+(E1685&gt;=Calc!$C$17)+(E1685&gt;=Calc!$C$18)</f>
        <v>1</v>
      </c>
      <c r="M1685" s="49" t="str">
        <f aca="false">IF(AND(K1685=4,L1685&gt;=3),"Champions",IF(AND(K1685=3,L1685&gt;=3),"Loyal",IF(K1685&gt;=3,"Recent / New",IF(L1685&gt;=3,"At Risk","Hibernating / Lost"))))</f>
        <v>Hibernating / Lost</v>
      </c>
      <c r="N1685" s="54" t="n">
        <f aca="false">IF(AND(Calc!$C$2&lt;=2009,Calc!$C$3&gt;=2009),F1685,0)+IF(AND(Calc!$C$2&lt;=2010,Calc!$C$3&gt;=2010),G1685,0)+IF(AND(Calc!$C$2&lt;=2011,Calc!$C$3&gt;=2011),H1685,0)</f>
        <v>183.6</v>
      </c>
      <c r="O1685" s="61" t="n">
        <f aca="false">IF(AND(N1685&gt;0,OR(Calc!$C$4="*",B1685=Calc!$C$4)),N1685+ROW()*0.000000001,0)</f>
        <v>183.600001685</v>
      </c>
    </row>
    <row r="1686" customFormat="false" ht="15" hidden="false" customHeight="false" outlineLevel="0" collapsed="false">
      <c r="A1686" s="49" t="n">
        <v>14060</v>
      </c>
      <c r="B1686" s="49" t="s">
        <v>189</v>
      </c>
      <c r="C1686" s="63" t="n">
        <v>40248</v>
      </c>
      <c r="D1686" s="63" t="n">
        <v>40882</v>
      </c>
      <c r="E1686" s="49" t="n">
        <v>30</v>
      </c>
      <c r="F1686" s="54" t="n">
        <v>0</v>
      </c>
      <c r="G1686" s="54" t="n">
        <v>3620.96</v>
      </c>
      <c r="H1686" s="54" t="n">
        <v>5261.34</v>
      </c>
      <c r="I1686" s="54" t="n">
        <f aca="false">SUM(F1686:H1686)</f>
        <v>8882.3</v>
      </c>
      <c r="J1686" s="49" t="n">
        <f aca="false">Calc!$C$5-D1686</f>
        <v>5</v>
      </c>
      <c r="K1686" s="49" t="n">
        <f aca="false">IF(J1686&lt;=Calc!$C$11,4,IF(J1686&lt;=Calc!$C$12,3,IF(J1686&lt;=Calc!$C$13,2,1)))</f>
        <v>4</v>
      </c>
      <c r="L1686" s="49" t="n">
        <f aca="false">1+(E1686&gt;=Calc!$C$16)+(E1686&gt;=Calc!$C$17)+(E1686&gt;=Calc!$C$18)</f>
        <v>4</v>
      </c>
      <c r="M1686" s="49" t="str">
        <f aca="false">IF(AND(K1686=4,L1686&gt;=3),"Champions",IF(AND(K1686=3,L1686&gt;=3),"Loyal",IF(K1686&gt;=3,"Recent / New",IF(L1686&gt;=3,"At Risk","Hibernating / Lost"))))</f>
        <v>Champions</v>
      </c>
      <c r="N1686" s="54" t="n">
        <f aca="false">IF(AND(Calc!$C$2&lt;=2009,Calc!$C$3&gt;=2009),F1686,0)+IF(AND(Calc!$C$2&lt;=2010,Calc!$C$3&gt;=2010),G1686,0)+IF(AND(Calc!$C$2&lt;=2011,Calc!$C$3&gt;=2011),H1686,0)</f>
        <v>8882.3</v>
      </c>
      <c r="O1686" s="61" t="n">
        <f aca="false">IF(AND(N1686&gt;0,OR(Calc!$C$4="*",B1686=Calc!$C$4)),N1686+ROW()*0.000000001,0)</f>
        <v>8882.300001686</v>
      </c>
    </row>
    <row r="1687" customFormat="false" ht="15" hidden="false" customHeight="false" outlineLevel="0" collapsed="false">
      <c r="A1687" s="49" t="n">
        <v>14061</v>
      </c>
      <c r="B1687" s="49" t="s">
        <v>189</v>
      </c>
      <c r="C1687" s="63" t="n">
        <v>40148</v>
      </c>
      <c r="D1687" s="63" t="n">
        <v>40379</v>
      </c>
      <c r="E1687" s="49" t="n">
        <v>3</v>
      </c>
      <c r="F1687" s="54" t="n">
        <v>553.43</v>
      </c>
      <c r="G1687" s="54" t="n">
        <v>364</v>
      </c>
      <c r="H1687" s="54" t="n">
        <v>0</v>
      </c>
      <c r="I1687" s="54" t="n">
        <f aca="false">SUM(F1687:H1687)</f>
        <v>917.43</v>
      </c>
      <c r="J1687" s="49" t="n">
        <f aca="false">Calc!$C$5-D1687</f>
        <v>508</v>
      </c>
      <c r="K1687" s="49" t="n">
        <f aca="false">IF(J1687&lt;=Calc!$C$11,4,IF(J1687&lt;=Calc!$C$12,3,IF(J1687&lt;=Calc!$C$13,2,1)))</f>
        <v>1</v>
      </c>
      <c r="L1687" s="49" t="n">
        <f aca="false">1+(E1687&gt;=Calc!$C$16)+(E1687&gt;=Calc!$C$17)+(E1687&gt;=Calc!$C$18)</f>
        <v>2</v>
      </c>
      <c r="M1687" s="49" t="str">
        <f aca="false">IF(AND(K1687=4,L1687&gt;=3),"Champions",IF(AND(K1687=3,L1687&gt;=3),"Loyal",IF(K1687&gt;=3,"Recent / New",IF(L1687&gt;=3,"At Risk","Hibernating / Lost"))))</f>
        <v>Hibernating / Lost</v>
      </c>
      <c r="N1687" s="54" t="n">
        <f aca="false">IF(AND(Calc!$C$2&lt;=2009,Calc!$C$3&gt;=2009),F1687,0)+IF(AND(Calc!$C$2&lt;=2010,Calc!$C$3&gt;=2010),G1687,0)+IF(AND(Calc!$C$2&lt;=2011,Calc!$C$3&gt;=2011),H1687,0)</f>
        <v>917.43</v>
      </c>
      <c r="O1687" s="61" t="n">
        <f aca="false">IF(AND(N1687&gt;0,OR(Calc!$C$4="*",B1687=Calc!$C$4)),N1687+ROW()*0.000000001,0)</f>
        <v>917.430001687</v>
      </c>
    </row>
    <row r="1688" customFormat="false" ht="15" hidden="false" customHeight="false" outlineLevel="0" collapsed="false">
      <c r="A1688" s="49" t="n">
        <v>14062</v>
      </c>
      <c r="B1688" s="49" t="s">
        <v>189</v>
      </c>
      <c r="C1688" s="63" t="n">
        <v>40157</v>
      </c>
      <c r="D1688" s="63" t="n">
        <v>40877</v>
      </c>
      <c r="E1688" s="49" t="n">
        <v>24</v>
      </c>
      <c r="F1688" s="54" t="n">
        <v>1924.72</v>
      </c>
      <c r="G1688" s="54" t="n">
        <v>14470.83</v>
      </c>
      <c r="H1688" s="54" t="n">
        <v>9020.73</v>
      </c>
      <c r="I1688" s="54" t="n">
        <f aca="false">SUM(F1688:H1688)</f>
        <v>25416.28</v>
      </c>
      <c r="J1688" s="49" t="n">
        <f aca="false">Calc!$C$5-D1688</f>
        <v>10</v>
      </c>
      <c r="K1688" s="49" t="n">
        <f aca="false">IF(J1688&lt;=Calc!$C$11,4,IF(J1688&lt;=Calc!$C$12,3,IF(J1688&lt;=Calc!$C$13,2,1)))</f>
        <v>4</v>
      </c>
      <c r="L1688" s="49" t="n">
        <f aca="false">1+(E1688&gt;=Calc!$C$16)+(E1688&gt;=Calc!$C$17)+(E1688&gt;=Calc!$C$18)</f>
        <v>4</v>
      </c>
      <c r="M1688" s="49" t="str">
        <f aca="false">IF(AND(K1688=4,L1688&gt;=3),"Champions",IF(AND(K1688=3,L1688&gt;=3),"Loyal",IF(K1688&gt;=3,"Recent / New",IF(L1688&gt;=3,"At Risk","Hibernating / Lost"))))</f>
        <v>Champions</v>
      </c>
      <c r="N1688" s="54" t="n">
        <f aca="false">IF(AND(Calc!$C$2&lt;=2009,Calc!$C$3&gt;=2009),F1688,0)+IF(AND(Calc!$C$2&lt;=2010,Calc!$C$3&gt;=2010),G1688,0)+IF(AND(Calc!$C$2&lt;=2011,Calc!$C$3&gt;=2011),H1688,0)</f>
        <v>25416.28</v>
      </c>
      <c r="O1688" s="61" t="n">
        <f aca="false">IF(AND(N1688&gt;0,OR(Calc!$C$4="*",B1688=Calc!$C$4)),N1688+ROW()*0.000000001,0)</f>
        <v>25416.280001688</v>
      </c>
    </row>
    <row r="1689" customFormat="false" ht="15" hidden="false" customHeight="false" outlineLevel="0" collapsed="false">
      <c r="A1689" s="49" t="n">
        <v>14063</v>
      </c>
      <c r="B1689" s="49" t="s">
        <v>189</v>
      </c>
      <c r="C1689" s="63" t="n">
        <v>40155</v>
      </c>
      <c r="D1689" s="63" t="n">
        <v>40200</v>
      </c>
      <c r="E1689" s="49" t="n">
        <v>7</v>
      </c>
      <c r="F1689" s="54" t="n">
        <v>6701.6</v>
      </c>
      <c r="G1689" s="54" t="n">
        <v>2769.9</v>
      </c>
      <c r="H1689" s="54" t="n">
        <v>0</v>
      </c>
      <c r="I1689" s="54" t="n">
        <f aca="false">SUM(F1689:H1689)</f>
        <v>9471.5</v>
      </c>
      <c r="J1689" s="49" t="n">
        <f aca="false">Calc!$C$5-D1689</f>
        <v>687</v>
      </c>
      <c r="K1689" s="49" t="n">
        <f aca="false">IF(J1689&lt;=Calc!$C$11,4,IF(J1689&lt;=Calc!$C$12,3,IF(J1689&lt;=Calc!$C$13,2,1)))</f>
        <v>1</v>
      </c>
      <c r="L1689" s="49" t="n">
        <f aca="false">1+(E1689&gt;=Calc!$C$16)+(E1689&gt;=Calc!$C$17)+(E1689&gt;=Calc!$C$18)</f>
        <v>3</v>
      </c>
      <c r="M1689" s="49" t="str">
        <f aca="false">IF(AND(K1689=4,L1689&gt;=3),"Champions",IF(AND(K1689=3,L1689&gt;=3),"Loyal",IF(K1689&gt;=3,"Recent / New",IF(L1689&gt;=3,"At Risk","Hibernating / Lost"))))</f>
        <v>At Risk</v>
      </c>
      <c r="N1689" s="54" t="n">
        <f aca="false">IF(AND(Calc!$C$2&lt;=2009,Calc!$C$3&gt;=2009),F1689,0)+IF(AND(Calc!$C$2&lt;=2010,Calc!$C$3&gt;=2010),G1689,0)+IF(AND(Calc!$C$2&lt;=2011,Calc!$C$3&gt;=2011),H1689,0)</f>
        <v>9471.5</v>
      </c>
      <c r="O1689" s="61" t="n">
        <f aca="false">IF(AND(N1689&gt;0,OR(Calc!$C$4="*",B1689=Calc!$C$4)),N1689+ROW()*0.000000001,0)</f>
        <v>9471.500001689</v>
      </c>
    </row>
    <row r="1690" customFormat="false" ht="15" hidden="false" customHeight="false" outlineLevel="0" collapsed="false">
      <c r="A1690" s="49" t="n">
        <v>14064</v>
      </c>
      <c r="B1690" s="49" t="s">
        <v>189</v>
      </c>
      <c r="C1690" s="63" t="n">
        <v>40199</v>
      </c>
      <c r="D1690" s="63" t="n">
        <v>40857</v>
      </c>
      <c r="E1690" s="49" t="n">
        <v>15</v>
      </c>
      <c r="F1690" s="54" t="n">
        <v>0</v>
      </c>
      <c r="G1690" s="54" t="n">
        <v>1798.65</v>
      </c>
      <c r="H1690" s="54" t="n">
        <v>1168.92</v>
      </c>
      <c r="I1690" s="54" t="n">
        <f aca="false">SUM(F1690:H1690)</f>
        <v>2967.57</v>
      </c>
      <c r="J1690" s="49" t="n">
        <f aca="false">Calc!$C$5-D1690</f>
        <v>30</v>
      </c>
      <c r="K1690" s="49" t="n">
        <f aca="false">IF(J1690&lt;=Calc!$C$11,4,IF(J1690&lt;=Calc!$C$12,3,IF(J1690&lt;=Calc!$C$13,2,1)))</f>
        <v>3</v>
      </c>
      <c r="L1690" s="49" t="n">
        <f aca="false">1+(E1690&gt;=Calc!$C$16)+(E1690&gt;=Calc!$C$17)+(E1690&gt;=Calc!$C$18)</f>
        <v>4</v>
      </c>
      <c r="M1690" s="49" t="str">
        <f aca="false">IF(AND(K1690=4,L1690&gt;=3),"Champions",IF(AND(K1690=3,L1690&gt;=3),"Loyal",IF(K1690&gt;=3,"Recent / New",IF(L1690&gt;=3,"At Risk","Hibernating / Lost"))))</f>
        <v>Loyal</v>
      </c>
      <c r="N1690" s="54" t="n">
        <f aca="false">IF(AND(Calc!$C$2&lt;=2009,Calc!$C$3&gt;=2009),F1690,0)+IF(AND(Calc!$C$2&lt;=2010,Calc!$C$3&gt;=2010),G1690,0)+IF(AND(Calc!$C$2&lt;=2011,Calc!$C$3&gt;=2011),H1690,0)</f>
        <v>2967.57</v>
      </c>
      <c r="O1690" s="61" t="n">
        <f aca="false">IF(AND(N1690&gt;0,OR(Calc!$C$4="*",B1690=Calc!$C$4)),N1690+ROW()*0.000000001,0)</f>
        <v>2967.57000169</v>
      </c>
    </row>
    <row r="1691" customFormat="false" ht="15" hidden="false" customHeight="false" outlineLevel="0" collapsed="false">
      <c r="A1691" s="49" t="n">
        <v>14065</v>
      </c>
      <c r="B1691" s="49" t="s">
        <v>189</v>
      </c>
      <c r="C1691" s="63" t="n">
        <v>40455</v>
      </c>
      <c r="D1691" s="63" t="n">
        <v>40497</v>
      </c>
      <c r="E1691" s="49" t="n">
        <v>3</v>
      </c>
      <c r="F1691" s="54" t="n">
        <v>0</v>
      </c>
      <c r="G1691" s="54" t="n">
        <v>889.37</v>
      </c>
      <c r="H1691" s="54" t="n">
        <v>0</v>
      </c>
      <c r="I1691" s="54" t="n">
        <f aca="false">SUM(F1691:H1691)</f>
        <v>889.37</v>
      </c>
      <c r="J1691" s="49" t="n">
        <f aca="false">Calc!$C$5-D1691</f>
        <v>390</v>
      </c>
      <c r="K1691" s="49" t="n">
        <f aca="false">IF(J1691&lt;=Calc!$C$11,4,IF(J1691&lt;=Calc!$C$12,3,IF(J1691&lt;=Calc!$C$13,2,1)))</f>
        <v>1</v>
      </c>
      <c r="L1691" s="49" t="n">
        <f aca="false">1+(E1691&gt;=Calc!$C$16)+(E1691&gt;=Calc!$C$17)+(E1691&gt;=Calc!$C$18)</f>
        <v>2</v>
      </c>
      <c r="M1691" s="49" t="str">
        <f aca="false">IF(AND(K1691=4,L1691&gt;=3),"Champions",IF(AND(K1691=3,L1691&gt;=3),"Loyal",IF(K1691&gt;=3,"Recent / New",IF(L1691&gt;=3,"At Risk","Hibernating / Lost"))))</f>
        <v>Hibernating / Lost</v>
      </c>
      <c r="N1691" s="54" t="n">
        <f aca="false">IF(AND(Calc!$C$2&lt;=2009,Calc!$C$3&gt;=2009),F1691,0)+IF(AND(Calc!$C$2&lt;=2010,Calc!$C$3&gt;=2010),G1691,0)+IF(AND(Calc!$C$2&lt;=2011,Calc!$C$3&gt;=2011),H1691,0)</f>
        <v>889.37</v>
      </c>
      <c r="O1691" s="61" t="n">
        <f aca="false">IF(AND(N1691&gt;0,OR(Calc!$C$4="*",B1691=Calc!$C$4)),N1691+ROW()*0.000000001,0)</f>
        <v>889.370001691</v>
      </c>
    </row>
    <row r="1692" customFormat="false" ht="15" hidden="false" customHeight="false" outlineLevel="0" collapsed="false">
      <c r="A1692" s="49" t="n">
        <v>14066</v>
      </c>
      <c r="B1692" s="49" t="s">
        <v>189</v>
      </c>
      <c r="C1692" s="63" t="n">
        <v>40620</v>
      </c>
      <c r="D1692" s="63" t="n">
        <v>40620</v>
      </c>
      <c r="E1692" s="49" t="n">
        <v>1</v>
      </c>
      <c r="F1692" s="54" t="n">
        <v>0</v>
      </c>
      <c r="G1692" s="54" t="n">
        <v>0</v>
      </c>
      <c r="H1692" s="54" t="n">
        <v>152.55</v>
      </c>
      <c r="I1692" s="54" t="n">
        <f aca="false">SUM(F1692:H1692)</f>
        <v>152.55</v>
      </c>
      <c r="J1692" s="49" t="n">
        <f aca="false">Calc!$C$5-D1692</f>
        <v>267</v>
      </c>
      <c r="K1692" s="49" t="n">
        <f aca="false">IF(J1692&lt;=Calc!$C$11,4,IF(J1692&lt;=Calc!$C$12,3,IF(J1692&lt;=Calc!$C$13,2,1)))</f>
        <v>2</v>
      </c>
      <c r="L1692" s="49" t="n">
        <f aca="false">1+(E1692&gt;=Calc!$C$16)+(E1692&gt;=Calc!$C$17)+(E1692&gt;=Calc!$C$18)</f>
        <v>1</v>
      </c>
      <c r="M1692" s="49" t="str">
        <f aca="false">IF(AND(K1692=4,L1692&gt;=3),"Champions",IF(AND(K1692=3,L1692&gt;=3),"Loyal",IF(K1692&gt;=3,"Recent / New",IF(L1692&gt;=3,"At Risk","Hibernating / Lost"))))</f>
        <v>Hibernating / Lost</v>
      </c>
      <c r="N1692" s="54" t="n">
        <f aca="false">IF(AND(Calc!$C$2&lt;=2009,Calc!$C$3&gt;=2009),F1692,0)+IF(AND(Calc!$C$2&lt;=2010,Calc!$C$3&gt;=2010),G1692,0)+IF(AND(Calc!$C$2&lt;=2011,Calc!$C$3&gt;=2011),H1692,0)</f>
        <v>152.55</v>
      </c>
      <c r="O1692" s="61" t="n">
        <f aca="false">IF(AND(N1692&gt;0,OR(Calc!$C$4="*",B1692=Calc!$C$4)),N1692+ROW()*0.000000001,0)</f>
        <v>152.550001692</v>
      </c>
    </row>
    <row r="1693" customFormat="false" ht="15" hidden="false" customHeight="false" outlineLevel="0" collapsed="false">
      <c r="A1693" s="49" t="n">
        <v>14067</v>
      </c>
      <c r="B1693" s="49" t="s">
        <v>189</v>
      </c>
      <c r="C1693" s="63" t="n">
        <v>40790</v>
      </c>
      <c r="D1693" s="63" t="n">
        <v>40823</v>
      </c>
      <c r="E1693" s="49" t="n">
        <v>2</v>
      </c>
      <c r="F1693" s="54" t="n">
        <v>0</v>
      </c>
      <c r="G1693" s="54" t="n">
        <v>0</v>
      </c>
      <c r="H1693" s="54" t="n">
        <v>374.7</v>
      </c>
      <c r="I1693" s="54" t="n">
        <f aca="false">SUM(F1693:H1693)</f>
        <v>374.7</v>
      </c>
      <c r="J1693" s="49" t="n">
        <f aca="false">Calc!$C$5-D1693</f>
        <v>64</v>
      </c>
      <c r="K1693" s="49" t="n">
        <f aca="false">IF(J1693&lt;=Calc!$C$11,4,IF(J1693&lt;=Calc!$C$12,3,IF(J1693&lt;=Calc!$C$13,2,1)))</f>
        <v>3</v>
      </c>
      <c r="L1693" s="49" t="n">
        <f aca="false">1+(E1693&gt;=Calc!$C$16)+(E1693&gt;=Calc!$C$17)+(E1693&gt;=Calc!$C$18)</f>
        <v>2</v>
      </c>
      <c r="M1693" s="49" t="str">
        <f aca="false">IF(AND(K1693=4,L1693&gt;=3),"Champions",IF(AND(K1693=3,L1693&gt;=3),"Loyal",IF(K1693&gt;=3,"Recent / New",IF(L1693&gt;=3,"At Risk","Hibernating / Lost"))))</f>
        <v>Recent / New</v>
      </c>
      <c r="N1693" s="54" t="n">
        <f aca="false">IF(AND(Calc!$C$2&lt;=2009,Calc!$C$3&gt;=2009),F1693,0)+IF(AND(Calc!$C$2&lt;=2010,Calc!$C$3&gt;=2010),G1693,0)+IF(AND(Calc!$C$2&lt;=2011,Calc!$C$3&gt;=2011),H1693,0)</f>
        <v>374.7</v>
      </c>
      <c r="O1693" s="61" t="n">
        <f aca="false">IF(AND(N1693&gt;0,OR(Calc!$C$4="*",B1693=Calc!$C$4)),N1693+ROW()*0.000000001,0)</f>
        <v>374.700001693</v>
      </c>
    </row>
    <row r="1694" customFormat="false" ht="15" hidden="false" customHeight="false" outlineLevel="0" collapsed="false">
      <c r="A1694" s="49" t="n">
        <v>14068</v>
      </c>
      <c r="B1694" s="49" t="s">
        <v>189</v>
      </c>
      <c r="C1694" s="63" t="n">
        <v>40209</v>
      </c>
      <c r="D1694" s="63" t="n">
        <v>40566</v>
      </c>
      <c r="E1694" s="49" t="n">
        <v>4</v>
      </c>
      <c r="F1694" s="54" t="n">
        <v>0</v>
      </c>
      <c r="G1694" s="54" t="n">
        <v>1227.47</v>
      </c>
      <c r="H1694" s="54" t="n">
        <v>265.85</v>
      </c>
      <c r="I1694" s="54" t="n">
        <f aca="false">SUM(F1694:H1694)</f>
        <v>1493.32</v>
      </c>
      <c r="J1694" s="49" t="n">
        <f aca="false">Calc!$C$5-D1694</f>
        <v>321</v>
      </c>
      <c r="K1694" s="49" t="n">
        <f aca="false">IF(J1694&lt;=Calc!$C$11,4,IF(J1694&lt;=Calc!$C$12,3,IF(J1694&lt;=Calc!$C$13,2,1)))</f>
        <v>2</v>
      </c>
      <c r="L1694" s="49" t="n">
        <f aca="false">1+(E1694&gt;=Calc!$C$16)+(E1694&gt;=Calc!$C$17)+(E1694&gt;=Calc!$C$18)</f>
        <v>3</v>
      </c>
      <c r="M1694" s="49" t="str">
        <f aca="false">IF(AND(K1694=4,L1694&gt;=3),"Champions",IF(AND(K1694=3,L1694&gt;=3),"Loyal",IF(K1694&gt;=3,"Recent / New",IF(L1694&gt;=3,"At Risk","Hibernating / Lost"))))</f>
        <v>At Risk</v>
      </c>
      <c r="N1694" s="54" t="n">
        <f aca="false">IF(AND(Calc!$C$2&lt;=2009,Calc!$C$3&gt;=2009),F1694,0)+IF(AND(Calc!$C$2&lt;=2010,Calc!$C$3&gt;=2010),G1694,0)+IF(AND(Calc!$C$2&lt;=2011,Calc!$C$3&gt;=2011),H1694,0)</f>
        <v>1493.32</v>
      </c>
      <c r="O1694" s="61" t="n">
        <f aca="false">IF(AND(N1694&gt;0,OR(Calc!$C$4="*",B1694=Calc!$C$4)),N1694+ROW()*0.000000001,0)</f>
        <v>1493.320001694</v>
      </c>
    </row>
    <row r="1695" customFormat="false" ht="15" hidden="false" customHeight="false" outlineLevel="0" collapsed="false">
      <c r="A1695" s="49" t="n">
        <v>14069</v>
      </c>
      <c r="B1695" s="49" t="s">
        <v>189</v>
      </c>
      <c r="C1695" s="63" t="n">
        <v>40325</v>
      </c>
      <c r="D1695" s="63" t="n">
        <v>40372</v>
      </c>
      <c r="E1695" s="49" t="n">
        <v>2</v>
      </c>
      <c r="F1695" s="54" t="n">
        <v>0</v>
      </c>
      <c r="G1695" s="54" t="n">
        <v>225.81</v>
      </c>
      <c r="H1695" s="54" t="n">
        <v>0</v>
      </c>
      <c r="I1695" s="54" t="n">
        <f aca="false">SUM(F1695:H1695)</f>
        <v>225.81</v>
      </c>
      <c r="J1695" s="49" t="n">
        <f aca="false">Calc!$C$5-D1695</f>
        <v>515</v>
      </c>
      <c r="K1695" s="49" t="n">
        <f aca="false">IF(J1695&lt;=Calc!$C$11,4,IF(J1695&lt;=Calc!$C$12,3,IF(J1695&lt;=Calc!$C$13,2,1)))</f>
        <v>1</v>
      </c>
      <c r="L1695" s="49" t="n">
        <f aca="false">1+(E1695&gt;=Calc!$C$16)+(E1695&gt;=Calc!$C$17)+(E1695&gt;=Calc!$C$18)</f>
        <v>2</v>
      </c>
      <c r="M1695" s="49" t="str">
        <f aca="false">IF(AND(K1695=4,L1695&gt;=3),"Champions",IF(AND(K1695=3,L1695&gt;=3),"Loyal",IF(K1695&gt;=3,"Recent / New",IF(L1695&gt;=3,"At Risk","Hibernating / Lost"))))</f>
        <v>Hibernating / Lost</v>
      </c>
      <c r="N1695" s="54" t="n">
        <f aca="false">IF(AND(Calc!$C$2&lt;=2009,Calc!$C$3&gt;=2009),F1695,0)+IF(AND(Calc!$C$2&lt;=2010,Calc!$C$3&gt;=2010),G1695,0)+IF(AND(Calc!$C$2&lt;=2011,Calc!$C$3&gt;=2011),H1695,0)</f>
        <v>225.81</v>
      </c>
      <c r="O1695" s="61" t="n">
        <f aca="false">IF(AND(N1695&gt;0,OR(Calc!$C$4="*",B1695=Calc!$C$4)),N1695+ROW()*0.000000001,0)</f>
        <v>225.810001695</v>
      </c>
    </row>
    <row r="1696" customFormat="false" ht="15" hidden="false" customHeight="false" outlineLevel="0" collapsed="false">
      <c r="A1696" s="49" t="n">
        <v>14070</v>
      </c>
      <c r="B1696" s="49" t="s">
        <v>189</v>
      </c>
      <c r="C1696" s="63" t="n">
        <v>40202</v>
      </c>
      <c r="D1696" s="63" t="n">
        <v>40202</v>
      </c>
      <c r="E1696" s="49" t="n">
        <v>1</v>
      </c>
      <c r="F1696" s="54" t="n">
        <v>0</v>
      </c>
      <c r="G1696" s="54" t="n">
        <v>321.6</v>
      </c>
      <c r="H1696" s="54" t="n">
        <v>0</v>
      </c>
      <c r="I1696" s="54" t="n">
        <f aca="false">SUM(F1696:H1696)</f>
        <v>321.6</v>
      </c>
      <c r="J1696" s="49" t="n">
        <f aca="false">Calc!$C$5-D1696</f>
        <v>685</v>
      </c>
      <c r="K1696" s="49" t="n">
        <f aca="false">IF(J1696&lt;=Calc!$C$11,4,IF(J1696&lt;=Calc!$C$12,3,IF(J1696&lt;=Calc!$C$13,2,1)))</f>
        <v>1</v>
      </c>
      <c r="L1696" s="49" t="n">
        <f aca="false">1+(E1696&gt;=Calc!$C$16)+(E1696&gt;=Calc!$C$17)+(E1696&gt;=Calc!$C$18)</f>
        <v>1</v>
      </c>
      <c r="M1696" s="49" t="str">
        <f aca="false">IF(AND(K1696=4,L1696&gt;=3),"Champions",IF(AND(K1696=3,L1696&gt;=3),"Loyal",IF(K1696&gt;=3,"Recent / New",IF(L1696&gt;=3,"At Risk","Hibernating / Lost"))))</f>
        <v>Hibernating / Lost</v>
      </c>
      <c r="N1696" s="54" t="n">
        <f aca="false">IF(AND(Calc!$C$2&lt;=2009,Calc!$C$3&gt;=2009),F1696,0)+IF(AND(Calc!$C$2&lt;=2010,Calc!$C$3&gt;=2010),G1696,0)+IF(AND(Calc!$C$2&lt;=2011,Calc!$C$3&gt;=2011),H1696,0)</f>
        <v>321.6</v>
      </c>
      <c r="O1696" s="61" t="n">
        <f aca="false">IF(AND(N1696&gt;0,OR(Calc!$C$4="*",B1696=Calc!$C$4)),N1696+ROW()*0.000000001,0)</f>
        <v>321.600001696</v>
      </c>
    </row>
    <row r="1697" customFormat="false" ht="15" hidden="false" customHeight="false" outlineLevel="0" collapsed="false">
      <c r="A1697" s="49" t="n">
        <v>14071</v>
      </c>
      <c r="B1697" s="49" t="s">
        <v>189</v>
      </c>
      <c r="C1697" s="63" t="n">
        <v>40622</v>
      </c>
      <c r="D1697" s="63" t="n">
        <v>40883</v>
      </c>
      <c r="E1697" s="49" t="n">
        <v>8</v>
      </c>
      <c r="F1697" s="54" t="n">
        <v>0</v>
      </c>
      <c r="G1697" s="54" t="n">
        <v>0</v>
      </c>
      <c r="H1697" s="54" t="n">
        <v>1291.34</v>
      </c>
      <c r="I1697" s="54" t="n">
        <f aca="false">SUM(F1697:H1697)</f>
        <v>1291.34</v>
      </c>
      <c r="J1697" s="49" t="n">
        <f aca="false">Calc!$C$5-D1697</f>
        <v>4</v>
      </c>
      <c r="K1697" s="49" t="n">
        <f aca="false">IF(J1697&lt;=Calc!$C$11,4,IF(J1697&lt;=Calc!$C$12,3,IF(J1697&lt;=Calc!$C$13,2,1)))</f>
        <v>4</v>
      </c>
      <c r="L1697" s="49" t="n">
        <f aca="false">1+(E1697&gt;=Calc!$C$16)+(E1697&gt;=Calc!$C$17)+(E1697&gt;=Calc!$C$18)</f>
        <v>4</v>
      </c>
      <c r="M1697" s="49" t="str">
        <f aca="false">IF(AND(K1697=4,L1697&gt;=3),"Champions",IF(AND(K1697=3,L1697&gt;=3),"Loyal",IF(K1697&gt;=3,"Recent / New",IF(L1697&gt;=3,"At Risk","Hibernating / Lost"))))</f>
        <v>Champions</v>
      </c>
      <c r="N1697" s="54" t="n">
        <f aca="false">IF(AND(Calc!$C$2&lt;=2009,Calc!$C$3&gt;=2009),F1697,0)+IF(AND(Calc!$C$2&lt;=2010,Calc!$C$3&gt;=2010),G1697,0)+IF(AND(Calc!$C$2&lt;=2011,Calc!$C$3&gt;=2011),H1697,0)</f>
        <v>1291.34</v>
      </c>
      <c r="O1697" s="61" t="n">
        <f aca="false">IF(AND(N1697&gt;0,OR(Calc!$C$4="*",B1697=Calc!$C$4)),N1697+ROW()*0.000000001,0)</f>
        <v>1291.340001697</v>
      </c>
    </row>
    <row r="1698" customFormat="false" ht="15" hidden="false" customHeight="false" outlineLevel="0" collapsed="false">
      <c r="A1698" s="49" t="n">
        <v>14072</v>
      </c>
      <c r="B1698" s="49" t="s">
        <v>189</v>
      </c>
      <c r="C1698" s="63" t="n">
        <v>40220</v>
      </c>
      <c r="D1698" s="63" t="n">
        <v>40220</v>
      </c>
      <c r="E1698" s="49" t="n">
        <v>1</v>
      </c>
      <c r="F1698" s="54" t="n">
        <v>0</v>
      </c>
      <c r="G1698" s="54" t="n">
        <v>390.85</v>
      </c>
      <c r="H1698" s="54" t="n">
        <v>0</v>
      </c>
      <c r="I1698" s="54" t="n">
        <f aca="false">SUM(F1698:H1698)</f>
        <v>390.85</v>
      </c>
      <c r="J1698" s="49" t="n">
        <f aca="false">Calc!$C$5-D1698</f>
        <v>667</v>
      </c>
      <c r="K1698" s="49" t="n">
        <f aca="false">IF(J1698&lt;=Calc!$C$11,4,IF(J1698&lt;=Calc!$C$12,3,IF(J1698&lt;=Calc!$C$13,2,1)))</f>
        <v>1</v>
      </c>
      <c r="L1698" s="49" t="n">
        <f aca="false">1+(E1698&gt;=Calc!$C$16)+(E1698&gt;=Calc!$C$17)+(E1698&gt;=Calc!$C$18)</f>
        <v>1</v>
      </c>
      <c r="M1698" s="49" t="str">
        <f aca="false">IF(AND(K1698=4,L1698&gt;=3),"Champions",IF(AND(K1698=3,L1698&gt;=3),"Loyal",IF(K1698&gt;=3,"Recent / New",IF(L1698&gt;=3,"At Risk","Hibernating / Lost"))))</f>
        <v>Hibernating / Lost</v>
      </c>
      <c r="N1698" s="54" t="n">
        <f aca="false">IF(AND(Calc!$C$2&lt;=2009,Calc!$C$3&gt;=2009),F1698,0)+IF(AND(Calc!$C$2&lt;=2010,Calc!$C$3&gt;=2010),G1698,0)+IF(AND(Calc!$C$2&lt;=2011,Calc!$C$3&gt;=2011),H1698,0)</f>
        <v>390.85</v>
      </c>
      <c r="O1698" s="61" t="n">
        <f aca="false">IF(AND(N1698&gt;0,OR(Calc!$C$4="*",B1698=Calc!$C$4)),N1698+ROW()*0.000000001,0)</f>
        <v>390.850001698</v>
      </c>
    </row>
    <row r="1699" customFormat="false" ht="15" hidden="false" customHeight="false" outlineLevel="0" collapsed="false">
      <c r="A1699" s="49" t="n">
        <v>14073</v>
      </c>
      <c r="B1699" s="49" t="s">
        <v>189</v>
      </c>
      <c r="C1699" s="63" t="n">
        <v>40854</v>
      </c>
      <c r="D1699" s="63" t="n">
        <v>40854</v>
      </c>
      <c r="E1699" s="49" t="n">
        <v>1</v>
      </c>
      <c r="F1699" s="54" t="n">
        <v>0</v>
      </c>
      <c r="G1699" s="54" t="n">
        <v>0</v>
      </c>
      <c r="H1699" s="54" t="n">
        <v>139.54</v>
      </c>
      <c r="I1699" s="54" t="n">
        <f aca="false">SUM(F1699:H1699)</f>
        <v>139.54</v>
      </c>
      <c r="J1699" s="49" t="n">
        <f aca="false">Calc!$C$5-D1699</f>
        <v>33</v>
      </c>
      <c r="K1699" s="49" t="n">
        <f aca="false">IF(J1699&lt;=Calc!$C$11,4,IF(J1699&lt;=Calc!$C$12,3,IF(J1699&lt;=Calc!$C$13,2,1)))</f>
        <v>3</v>
      </c>
      <c r="L1699" s="49" t="n">
        <f aca="false">1+(E1699&gt;=Calc!$C$16)+(E1699&gt;=Calc!$C$17)+(E1699&gt;=Calc!$C$18)</f>
        <v>1</v>
      </c>
      <c r="M1699" s="49" t="str">
        <f aca="false">IF(AND(K1699=4,L1699&gt;=3),"Champions",IF(AND(K1699=3,L1699&gt;=3),"Loyal",IF(K1699&gt;=3,"Recent / New",IF(L1699&gt;=3,"At Risk","Hibernating / Lost"))))</f>
        <v>Recent / New</v>
      </c>
      <c r="N1699" s="54" t="n">
        <f aca="false">IF(AND(Calc!$C$2&lt;=2009,Calc!$C$3&gt;=2009),F1699,0)+IF(AND(Calc!$C$2&lt;=2010,Calc!$C$3&gt;=2010),G1699,0)+IF(AND(Calc!$C$2&lt;=2011,Calc!$C$3&gt;=2011),H1699,0)</f>
        <v>139.54</v>
      </c>
      <c r="O1699" s="61" t="n">
        <f aca="false">IF(AND(N1699&gt;0,OR(Calc!$C$4="*",B1699=Calc!$C$4)),N1699+ROW()*0.000000001,0)</f>
        <v>139.540001699</v>
      </c>
    </row>
    <row r="1700" customFormat="false" ht="15" hidden="false" customHeight="false" outlineLevel="0" collapsed="false">
      <c r="A1700" s="49" t="n">
        <v>14074</v>
      </c>
      <c r="B1700" s="49" t="s">
        <v>189</v>
      </c>
      <c r="C1700" s="63" t="n">
        <v>40263</v>
      </c>
      <c r="D1700" s="63" t="n">
        <v>40263</v>
      </c>
      <c r="E1700" s="49" t="n">
        <v>1</v>
      </c>
      <c r="F1700" s="54" t="n">
        <v>0</v>
      </c>
      <c r="G1700" s="54" t="n">
        <v>219.4</v>
      </c>
      <c r="H1700" s="54" t="n">
        <v>0</v>
      </c>
      <c r="I1700" s="54" t="n">
        <f aca="false">SUM(F1700:H1700)</f>
        <v>219.4</v>
      </c>
      <c r="J1700" s="49" t="n">
        <f aca="false">Calc!$C$5-D1700</f>
        <v>624</v>
      </c>
      <c r="K1700" s="49" t="n">
        <f aca="false">IF(J1700&lt;=Calc!$C$11,4,IF(J1700&lt;=Calc!$C$12,3,IF(J1700&lt;=Calc!$C$13,2,1)))</f>
        <v>1</v>
      </c>
      <c r="L1700" s="49" t="n">
        <f aca="false">1+(E1700&gt;=Calc!$C$16)+(E1700&gt;=Calc!$C$17)+(E1700&gt;=Calc!$C$18)</f>
        <v>1</v>
      </c>
      <c r="M1700" s="49" t="str">
        <f aca="false">IF(AND(K1700=4,L1700&gt;=3),"Champions",IF(AND(K1700=3,L1700&gt;=3),"Loyal",IF(K1700&gt;=3,"Recent / New",IF(L1700&gt;=3,"At Risk","Hibernating / Lost"))))</f>
        <v>Hibernating / Lost</v>
      </c>
      <c r="N1700" s="54" t="n">
        <f aca="false">IF(AND(Calc!$C$2&lt;=2009,Calc!$C$3&gt;=2009),F1700,0)+IF(AND(Calc!$C$2&lt;=2010,Calc!$C$3&gt;=2010),G1700,0)+IF(AND(Calc!$C$2&lt;=2011,Calc!$C$3&gt;=2011),H1700,0)</f>
        <v>219.4</v>
      </c>
      <c r="O1700" s="61" t="n">
        <f aca="false">IF(AND(N1700&gt;0,OR(Calc!$C$4="*",B1700=Calc!$C$4)),N1700+ROW()*0.000000001,0)</f>
        <v>219.4000017</v>
      </c>
    </row>
    <row r="1701" customFormat="false" ht="15" hidden="false" customHeight="false" outlineLevel="0" collapsed="false">
      <c r="A1701" s="49" t="n">
        <v>14075</v>
      </c>
      <c r="B1701" s="49" t="s">
        <v>189</v>
      </c>
      <c r="C1701" s="63" t="n">
        <v>40416</v>
      </c>
      <c r="D1701" s="63" t="n">
        <v>40882</v>
      </c>
      <c r="E1701" s="49" t="n">
        <v>5</v>
      </c>
      <c r="F1701" s="54" t="n">
        <v>0</v>
      </c>
      <c r="G1701" s="54" t="n">
        <v>782.61</v>
      </c>
      <c r="H1701" s="54" t="n">
        <v>942.26</v>
      </c>
      <c r="I1701" s="54" t="n">
        <f aca="false">SUM(F1701:H1701)</f>
        <v>1724.87</v>
      </c>
      <c r="J1701" s="49" t="n">
        <f aca="false">Calc!$C$5-D1701</f>
        <v>5</v>
      </c>
      <c r="K1701" s="49" t="n">
        <f aca="false">IF(J1701&lt;=Calc!$C$11,4,IF(J1701&lt;=Calc!$C$12,3,IF(J1701&lt;=Calc!$C$13,2,1)))</f>
        <v>4</v>
      </c>
      <c r="L1701" s="49" t="n">
        <f aca="false">1+(E1701&gt;=Calc!$C$16)+(E1701&gt;=Calc!$C$17)+(E1701&gt;=Calc!$C$18)</f>
        <v>3</v>
      </c>
      <c r="M1701" s="49" t="str">
        <f aca="false">IF(AND(K1701=4,L1701&gt;=3),"Champions",IF(AND(K1701=3,L1701&gt;=3),"Loyal",IF(K1701&gt;=3,"Recent / New",IF(L1701&gt;=3,"At Risk","Hibernating / Lost"))))</f>
        <v>Champions</v>
      </c>
      <c r="N1701" s="54" t="n">
        <f aca="false">IF(AND(Calc!$C$2&lt;=2009,Calc!$C$3&gt;=2009),F1701,0)+IF(AND(Calc!$C$2&lt;=2010,Calc!$C$3&gt;=2010),G1701,0)+IF(AND(Calc!$C$2&lt;=2011,Calc!$C$3&gt;=2011),H1701,0)</f>
        <v>1724.87</v>
      </c>
      <c r="O1701" s="61" t="n">
        <f aca="false">IF(AND(N1701&gt;0,OR(Calc!$C$4="*",B1701=Calc!$C$4)),N1701+ROW()*0.000000001,0)</f>
        <v>1724.870001701</v>
      </c>
    </row>
    <row r="1702" customFormat="false" ht="15" hidden="false" customHeight="false" outlineLevel="0" collapsed="false">
      <c r="A1702" s="49" t="n">
        <v>14076</v>
      </c>
      <c r="B1702" s="49" t="s">
        <v>189</v>
      </c>
      <c r="C1702" s="63" t="n">
        <v>40757</v>
      </c>
      <c r="D1702" s="63" t="n">
        <v>40757</v>
      </c>
      <c r="E1702" s="49" t="n">
        <v>1</v>
      </c>
      <c r="F1702" s="54" t="n">
        <v>0</v>
      </c>
      <c r="G1702" s="54" t="n">
        <v>0</v>
      </c>
      <c r="H1702" s="54" t="n">
        <v>118.67</v>
      </c>
      <c r="I1702" s="54" t="n">
        <f aca="false">SUM(F1702:H1702)</f>
        <v>118.67</v>
      </c>
      <c r="J1702" s="49" t="n">
        <f aca="false">Calc!$C$5-D1702</f>
        <v>130</v>
      </c>
      <c r="K1702" s="49" t="n">
        <f aca="false">IF(J1702&lt;=Calc!$C$11,4,IF(J1702&lt;=Calc!$C$12,3,IF(J1702&lt;=Calc!$C$13,2,1)))</f>
        <v>2</v>
      </c>
      <c r="L1702" s="49" t="n">
        <f aca="false">1+(E1702&gt;=Calc!$C$16)+(E1702&gt;=Calc!$C$17)+(E1702&gt;=Calc!$C$18)</f>
        <v>1</v>
      </c>
      <c r="M1702" s="49" t="str">
        <f aca="false">IF(AND(K1702=4,L1702&gt;=3),"Champions",IF(AND(K1702=3,L1702&gt;=3),"Loyal",IF(K1702&gt;=3,"Recent / New",IF(L1702&gt;=3,"At Risk","Hibernating / Lost"))))</f>
        <v>Hibernating / Lost</v>
      </c>
      <c r="N1702" s="54" t="n">
        <f aca="false">IF(AND(Calc!$C$2&lt;=2009,Calc!$C$3&gt;=2009),F1702,0)+IF(AND(Calc!$C$2&lt;=2010,Calc!$C$3&gt;=2010),G1702,0)+IF(AND(Calc!$C$2&lt;=2011,Calc!$C$3&gt;=2011),H1702,0)</f>
        <v>118.67</v>
      </c>
      <c r="O1702" s="61" t="n">
        <f aca="false">IF(AND(N1702&gt;0,OR(Calc!$C$4="*",B1702=Calc!$C$4)),N1702+ROW()*0.000000001,0)</f>
        <v>118.670001702</v>
      </c>
    </row>
    <row r="1703" customFormat="false" ht="15" hidden="false" customHeight="false" outlineLevel="0" collapsed="false">
      <c r="A1703" s="49" t="n">
        <v>14077</v>
      </c>
      <c r="B1703" s="49" t="s">
        <v>189</v>
      </c>
      <c r="C1703" s="63" t="n">
        <v>40491</v>
      </c>
      <c r="D1703" s="63" t="n">
        <v>40846</v>
      </c>
      <c r="E1703" s="49" t="n">
        <v>6</v>
      </c>
      <c r="F1703" s="54" t="n">
        <v>0</v>
      </c>
      <c r="G1703" s="54" t="n">
        <v>115.66</v>
      </c>
      <c r="H1703" s="54" t="n">
        <v>499.42</v>
      </c>
      <c r="I1703" s="54" t="n">
        <f aca="false">SUM(F1703:H1703)</f>
        <v>615.08</v>
      </c>
      <c r="J1703" s="49" t="n">
        <f aca="false">Calc!$C$5-D1703</f>
        <v>41</v>
      </c>
      <c r="K1703" s="49" t="n">
        <f aca="false">IF(J1703&lt;=Calc!$C$11,4,IF(J1703&lt;=Calc!$C$12,3,IF(J1703&lt;=Calc!$C$13,2,1)))</f>
        <v>3</v>
      </c>
      <c r="L1703" s="49" t="n">
        <f aca="false">1+(E1703&gt;=Calc!$C$16)+(E1703&gt;=Calc!$C$17)+(E1703&gt;=Calc!$C$18)</f>
        <v>3</v>
      </c>
      <c r="M1703" s="49" t="str">
        <f aca="false">IF(AND(K1703=4,L1703&gt;=3),"Champions",IF(AND(K1703=3,L1703&gt;=3),"Loyal",IF(K1703&gt;=3,"Recent / New",IF(L1703&gt;=3,"At Risk","Hibernating / Lost"))))</f>
        <v>Loyal</v>
      </c>
      <c r="N1703" s="54" t="n">
        <f aca="false">IF(AND(Calc!$C$2&lt;=2009,Calc!$C$3&gt;=2009),F1703,0)+IF(AND(Calc!$C$2&lt;=2010,Calc!$C$3&gt;=2010),G1703,0)+IF(AND(Calc!$C$2&lt;=2011,Calc!$C$3&gt;=2011),H1703,0)</f>
        <v>615.08</v>
      </c>
      <c r="O1703" s="61" t="n">
        <f aca="false">IF(AND(N1703&gt;0,OR(Calc!$C$4="*",B1703=Calc!$C$4)),N1703+ROW()*0.000000001,0)</f>
        <v>615.080001703</v>
      </c>
    </row>
    <row r="1704" customFormat="false" ht="15" hidden="false" customHeight="false" outlineLevel="0" collapsed="false">
      <c r="A1704" s="49" t="n">
        <v>14078</v>
      </c>
      <c r="B1704" s="49" t="s">
        <v>189</v>
      </c>
      <c r="C1704" s="63" t="n">
        <v>40265</v>
      </c>
      <c r="D1704" s="63" t="n">
        <v>40785</v>
      </c>
      <c r="E1704" s="49" t="n">
        <v>9</v>
      </c>
      <c r="F1704" s="54" t="n">
        <v>0</v>
      </c>
      <c r="G1704" s="54" t="n">
        <v>638.69</v>
      </c>
      <c r="H1704" s="54" t="n">
        <v>913.13</v>
      </c>
      <c r="I1704" s="54" t="n">
        <f aca="false">SUM(F1704:H1704)</f>
        <v>1551.82</v>
      </c>
      <c r="J1704" s="49" t="n">
        <f aca="false">Calc!$C$5-D1704</f>
        <v>102</v>
      </c>
      <c r="K1704" s="49" t="n">
        <f aca="false">IF(J1704&lt;=Calc!$C$11,4,IF(J1704&lt;=Calc!$C$12,3,IF(J1704&lt;=Calc!$C$13,2,1)))</f>
        <v>2</v>
      </c>
      <c r="L1704" s="49" t="n">
        <f aca="false">1+(E1704&gt;=Calc!$C$16)+(E1704&gt;=Calc!$C$17)+(E1704&gt;=Calc!$C$18)</f>
        <v>4</v>
      </c>
      <c r="M1704" s="49" t="str">
        <f aca="false">IF(AND(K1704=4,L1704&gt;=3),"Champions",IF(AND(K1704=3,L1704&gt;=3),"Loyal",IF(K1704&gt;=3,"Recent / New",IF(L1704&gt;=3,"At Risk","Hibernating / Lost"))))</f>
        <v>At Risk</v>
      </c>
      <c r="N1704" s="54" t="n">
        <f aca="false">IF(AND(Calc!$C$2&lt;=2009,Calc!$C$3&gt;=2009),F1704,0)+IF(AND(Calc!$C$2&lt;=2010,Calc!$C$3&gt;=2010),G1704,0)+IF(AND(Calc!$C$2&lt;=2011,Calc!$C$3&gt;=2011),H1704,0)</f>
        <v>1551.82</v>
      </c>
      <c r="O1704" s="61" t="n">
        <f aca="false">IF(AND(N1704&gt;0,OR(Calc!$C$4="*",B1704=Calc!$C$4)),N1704+ROW()*0.000000001,0)</f>
        <v>1551.820001704</v>
      </c>
    </row>
    <row r="1705" customFormat="false" ht="15" hidden="false" customHeight="false" outlineLevel="0" collapsed="false">
      <c r="A1705" s="49" t="n">
        <v>14079</v>
      </c>
      <c r="B1705" s="49" t="s">
        <v>189</v>
      </c>
      <c r="C1705" s="63" t="n">
        <v>40762</v>
      </c>
      <c r="D1705" s="63" t="n">
        <v>40762</v>
      </c>
      <c r="E1705" s="49" t="n">
        <v>1</v>
      </c>
      <c r="F1705" s="54" t="n">
        <v>0</v>
      </c>
      <c r="G1705" s="54" t="n">
        <v>0</v>
      </c>
      <c r="H1705" s="54" t="n">
        <v>375.1</v>
      </c>
      <c r="I1705" s="54" t="n">
        <f aca="false">SUM(F1705:H1705)</f>
        <v>375.1</v>
      </c>
      <c r="J1705" s="49" t="n">
        <f aca="false">Calc!$C$5-D1705</f>
        <v>125</v>
      </c>
      <c r="K1705" s="49" t="n">
        <f aca="false">IF(J1705&lt;=Calc!$C$11,4,IF(J1705&lt;=Calc!$C$12,3,IF(J1705&lt;=Calc!$C$13,2,1)))</f>
        <v>2</v>
      </c>
      <c r="L1705" s="49" t="n">
        <f aca="false">1+(E1705&gt;=Calc!$C$16)+(E1705&gt;=Calc!$C$17)+(E1705&gt;=Calc!$C$18)</f>
        <v>1</v>
      </c>
      <c r="M1705" s="49" t="str">
        <f aca="false">IF(AND(K1705=4,L1705&gt;=3),"Champions",IF(AND(K1705=3,L1705&gt;=3),"Loyal",IF(K1705&gt;=3,"Recent / New",IF(L1705&gt;=3,"At Risk","Hibernating / Lost"))))</f>
        <v>Hibernating / Lost</v>
      </c>
      <c r="N1705" s="54" t="n">
        <f aca="false">IF(AND(Calc!$C$2&lt;=2009,Calc!$C$3&gt;=2009),F1705,0)+IF(AND(Calc!$C$2&lt;=2010,Calc!$C$3&gt;=2010),G1705,0)+IF(AND(Calc!$C$2&lt;=2011,Calc!$C$3&gt;=2011),H1705,0)</f>
        <v>375.1</v>
      </c>
      <c r="O1705" s="61" t="n">
        <f aca="false">IF(AND(N1705&gt;0,OR(Calc!$C$4="*",B1705=Calc!$C$4)),N1705+ROW()*0.000000001,0)</f>
        <v>375.100001705</v>
      </c>
    </row>
    <row r="1706" customFormat="false" ht="15" hidden="false" customHeight="false" outlineLevel="0" collapsed="false">
      <c r="A1706" s="49" t="n">
        <v>14080</v>
      </c>
      <c r="B1706" s="49" t="s">
        <v>189</v>
      </c>
      <c r="C1706" s="63" t="n">
        <v>40149</v>
      </c>
      <c r="D1706" s="63" t="n">
        <v>40854</v>
      </c>
      <c r="E1706" s="49" t="n">
        <v>5</v>
      </c>
      <c r="F1706" s="54" t="n">
        <v>414.65</v>
      </c>
      <c r="G1706" s="54" t="n">
        <v>615.48</v>
      </c>
      <c r="H1706" s="54" t="n">
        <v>45.6</v>
      </c>
      <c r="I1706" s="54" t="n">
        <f aca="false">SUM(F1706:H1706)</f>
        <v>1075.73</v>
      </c>
      <c r="J1706" s="49" t="n">
        <f aca="false">Calc!$C$5-D1706</f>
        <v>33</v>
      </c>
      <c r="K1706" s="49" t="n">
        <f aca="false">IF(J1706&lt;=Calc!$C$11,4,IF(J1706&lt;=Calc!$C$12,3,IF(J1706&lt;=Calc!$C$13,2,1)))</f>
        <v>3</v>
      </c>
      <c r="L1706" s="49" t="n">
        <f aca="false">1+(E1706&gt;=Calc!$C$16)+(E1706&gt;=Calc!$C$17)+(E1706&gt;=Calc!$C$18)</f>
        <v>3</v>
      </c>
      <c r="M1706" s="49" t="str">
        <f aca="false">IF(AND(K1706=4,L1706&gt;=3),"Champions",IF(AND(K1706=3,L1706&gt;=3),"Loyal",IF(K1706&gt;=3,"Recent / New",IF(L1706&gt;=3,"At Risk","Hibernating / Lost"))))</f>
        <v>Loyal</v>
      </c>
      <c r="N1706" s="54" t="n">
        <f aca="false">IF(AND(Calc!$C$2&lt;=2009,Calc!$C$3&gt;=2009),F1706,0)+IF(AND(Calc!$C$2&lt;=2010,Calc!$C$3&gt;=2010),G1706,0)+IF(AND(Calc!$C$2&lt;=2011,Calc!$C$3&gt;=2011),H1706,0)</f>
        <v>1075.73</v>
      </c>
      <c r="O1706" s="61" t="n">
        <f aca="false">IF(AND(N1706&gt;0,OR(Calc!$C$4="*",B1706=Calc!$C$4)),N1706+ROW()*0.000000001,0)</f>
        <v>1075.730001706</v>
      </c>
    </row>
    <row r="1707" customFormat="false" ht="15" hidden="false" customHeight="false" outlineLevel="0" collapsed="false">
      <c r="A1707" s="49" t="n">
        <v>14081</v>
      </c>
      <c r="B1707" s="49" t="s">
        <v>189</v>
      </c>
      <c r="C1707" s="63" t="n">
        <v>40157</v>
      </c>
      <c r="D1707" s="63" t="n">
        <v>40584</v>
      </c>
      <c r="E1707" s="49" t="n">
        <v>10</v>
      </c>
      <c r="F1707" s="54" t="n">
        <v>787.92</v>
      </c>
      <c r="G1707" s="54" t="n">
        <v>3491.35</v>
      </c>
      <c r="H1707" s="54" t="n">
        <v>468.25</v>
      </c>
      <c r="I1707" s="54" t="n">
        <f aca="false">SUM(F1707:H1707)</f>
        <v>4747.52</v>
      </c>
      <c r="J1707" s="49" t="n">
        <f aca="false">Calc!$C$5-D1707</f>
        <v>303</v>
      </c>
      <c r="K1707" s="49" t="n">
        <f aca="false">IF(J1707&lt;=Calc!$C$11,4,IF(J1707&lt;=Calc!$C$12,3,IF(J1707&lt;=Calc!$C$13,2,1)))</f>
        <v>2</v>
      </c>
      <c r="L1707" s="49" t="n">
        <f aca="false">1+(E1707&gt;=Calc!$C$16)+(E1707&gt;=Calc!$C$17)+(E1707&gt;=Calc!$C$18)</f>
        <v>4</v>
      </c>
      <c r="M1707" s="49" t="str">
        <f aca="false">IF(AND(K1707=4,L1707&gt;=3),"Champions",IF(AND(K1707=3,L1707&gt;=3),"Loyal",IF(K1707&gt;=3,"Recent / New",IF(L1707&gt;=3,"At Risk","Hibernating / Lost"))))</f>
        <v>At Risk</v>
      </c>
      <c r="N1707" s="54" t="n">
        <f aca="false">IF(AND(Calc!$C$2&lt;=2009,Calc!$C$3&gt;=2009),F1707,0)+IF(AND(Calc!$C$2&lt;=2010,Calc!$C$3&gt;=2010),G1707,0)+IF(AND(Calc!$C$2&lt;=2011,Calc!$C$3&gt;=2011),H1707,0)</f>
        <v>4747.52</v>
      </c>
      <c r="O1707" s="61" t="n">
        <f aca="false">IF(AND(N1707&gt;0,OR(Calc!$C$4="*",B1707=Calc!$C$4)),N1707+ROW()*0.000000001,0)</f>
        <v>4747.520001707</v>
      </c>
    </row>
    <row r="1708" customFormat="false" ht="15" hidden="false" customHeight="false" outlineLevel="0" collapsed="false">
      <c r="A1708" s="49" t="n">
        <v>14082</v>
      </c>
      <c r="B1708" s="49" t="s">
        <v>189</v>
      </c>
      <c r="C1708" s="63" t="n">
        <v>40494</v>
      </c>
      <c r="D1708" s="63" t="n">
        <v>40522</v>
      </c>
      <c r="E1708" s="49" t="n">
        <v>2</v>
      </c>
      <c r="F1708" s="54" t="n">
        <v>0</v>
      </c>
      <c r="G1708" s="54" t="n">
        <v>413.36</v>
      </c>
      <c r="H1708" s="54" t="n">
        <v>0</v>
      </c>
      <c r="I1708" s="54" t="n">
        <f aca="false">SUM(F1708:H1708)</f>
        <v>413.36</v>
      </c>
      <c r="J1708" s="49" t="n">
        <f aca="false">Calc!$C$5-D1708</f>
        <v>365</v>
      </c>
      <c r="K1708" s="49" t="n">
        <f aca="false">IF(J1708&lt;=Calc!$C$11,4,IF(J1708&lt;=Calc!$C$12,3,IF(J1708&lt;=Calc!$C$13,2,1)))</f>
        <v>2</v>
      </c>
      <c r="L1708" s="49" t="n">
        <f aca="false">1+(E1708&gt;=Calc!$C$16)+(E1708&gt;=Calc!$C$17)+(E1708&gt;=Calc!$C$18)</f>
        <v>2</v>
      </c>
      <c r="M1708" s="49" t="str">
        <f aca="false">IF(AND(K1708=4,L1708&gt;=3),"Champions",IF(AND(K1708=3,L1708&gt;=3),"Loyal",IF(K1708&gt;=3,"Recent / New",IF(L1708&gt;=3,"At Risk","Hibernating / Lost"))))</f>
        <v>Hibernating / Lost</v>
      </c>
      <c r="N1708" s="54" t="n">
        <f aca="false">IF(AND(Calc!$C$2&lt;=2009,Calc!$C$3&gt;=2009),F1708,0)+IF(AND(Calc!$C$2&lt;=2010,Calc!$C$3&gt;=2010),G1708,0)+IF(AND(Calc!$C$2&lt;=2011,Calc!$C$3&gt;=2011),H1708,0)</f>
        <v>413.36</v>
      </c>
      <c r="O1708" s="61" t="n">
        <f aca="false">IF(AND(N1708&gt;0,OR(Calc!$C$4="*",B1708=Calc!$C$4)),N1708+ROW()*0.000000001,0)</f>
        <v>413.360001708</v>
      </c>
    </row>
    <row r="1709" customFormat="false" ht="15" hidden="false" customHeight="false" outlineLevel="0" collapsed="false">
      <c r="A1709" s="49" t="n">
        <v>14083</v>
      </c>
      <c r="B1709" s="49" t="s">
        <v>189</v>
      </c>
      <c r="C1709" s="63" t="n">
        <v>40165</v>
      </c>
      <c r="D1709" s="63" t="n">
        <v>40882</v>
      </c>
      <c r="E1709" s="49" t="n">
        <v>11</v>
      </c>
      <c r="F1709" s="54" t="n">
        <v>64.17</v>
      </c>
      <c r="G1709" s="54" t="n">
        <v>459.48</v>
      </c>
      <c r="H1709" s="54" t="n">
        <v>558.54</v>
      </c>
      <c r="I1709" s="54" t="n">
        <f aca="false">SUM(F1709:H1709)</f>
        <v>1082.19</v>
      </c>
      <c r="J1709" s="49" t="n">
        <f aca="false">Calc!$C$5-D1709</f>
        <v>5</v>
      </c>
      <c r="K1709" s="49" t="n">
        <f aca="false">IF(J1709&lt;=Calc!$C$11,4,IF(J1709&lt;=Calc!$C$12,3,IF(J1709&lt;=Calc!$C$13,2,1)))</f>
        <v>4</v>
      </c>
      <c r="L1709" s="49" t="n">
        <f aca="false">1+(E1709&gt;=Calc!$C$16)+(E1709&gt;=Calc!$C$17)+(E1709&gt;=Calc!$C$18)</f>
        <v>4</v>
      </c>
      <c r="M1709" s="49" t="str">
        <f aca="false">IF(AND(K1709=4,L1709&gt;=3),"Champions",IF(AND(K1709=3,L1709&gt;=3),"Loyal",IF(K1709&gt;=3,"Recent / New",IF(L1709&gt;=3,"At Risk","Hibernating / Lost"))))</f>
        <v>Champions</v>
      </c>
      <c r="N1709" s="54" t="n">
        <f aca="false">IF(AND(Calc!$C$2&lt;=2009,Calc!$C$3&gt;=2009),F1709,0)+IF(AND(Calc!$C$2&lt;=2010,Calc!$C$3&gt;=2010),G1709,0)+IF(AND(Calc!$C$2&lt;=2011,Calc!$C$3&gt;=2011),H1709,0)</f>
        <v>1082.19</v>
      </c>
      <c r="O1709" s="61" t="n">
        <f aca="false">IF(AND(N1709&gt;0,OR(Calc!$C$4="*",B1709=Calc!$C$4)),N1709+ROW()*0.000000001,0)</f>
        <v>1082.190001709</v>
      </c>
    </row>
    <row r="1710" customFormat="false" ht="15" hidden="false" customHeight="false" outlineLevel="0" collapsed="false">
      <c r="A1710" s="49" t="n">
        <v>14084</v>
      </c>
      <c r="B1710" s="49" t="s">
        <v>189</v>
      </c>
      <c r="C1710" s="63" t="n">
        <v>40374</v>
      </c>
      <c r="D1710" s="63" t="n">
        <v>40374</v>
      </c>
      <c r="E1710" s="49" t="n">
        <v>1</v>
      </c>
      <c r="F1710" s="54" t="n">
        <v>0</v>
      </c>
      <c r="G1710" s="54" t="n">
        <v>150.5</v>
      </c>
      <c r="H1710" s="54" t="n">
        <v>0</v>
      </c>
      <c r="I1710" s="54" t="n">
        <f aca="false">SUM(F1710:H1710)</f>
        <v>150.5</v>
      </c>
      <c r="J1710" s="49" t="n">
        <f aca="false">Calc!$C$5-D1710</f>
        <v>513</v>
      </c>
      <c r="K1710" s="49" t="n">
        <f aca="false">IF(J1710&lt;=Calc!$C$11,4,IF(J1710&lt;=Calc!$C$12,3,IF(J1710&lt;=Calc!$C$13,2,1)))</f>
        <v>1</v>
      </c>
      <c r="L1710" s="49" t="n">
        <f aca="false">1+(E1710&gt;=Calc!$C$16)+(E1710&gt;=Calc!$C$17)+(E1710&gt;=Calc!$C$18)</f>
        <v>1</v>
      </c>
      <c r="M1710" s="49" t="str">
        <f aca="false">IF(AND(K1710=4,L1710&gt;=3),"Champions",IF(AND(K1710=3,L1710&gt;=3),"Loyal",IF(K1710&gt;=3,"Recent / New",IF(L1710&gt;=3,"At Risk","Hibernating / Lost"))))</f>
        <v>Hibernating / Lost</v>
      </c>
      <c r="N1710" s="54" t="n">
        <f aca="false">IF(AND(Calc!$C$2&lt;=2009,Calc!$C$3&gt;=2009),F1710,0)+IF(AND(Calc!$C$2&lt;=2010,Calc!$C$3&gt;=2010),G1710,0)+IF(AND(Calc!$C$2&lt;=2011,Calc!$C$3&gt;=2011),H1710,0)</f>
        <v>150.5</v>
      </c>
      <c r="O1710" s="61" t="n">
        <f aca="false">IF(AND(N1710&gt;0,OR(Calc!$C$4="*",B1710=Calc!$C$4)),N1710+ROW()*0.000000001,0)</f>
        <v>150.50000171</v>
      </c>
    </row>
    <row r="1711" customFormat="false" ht="15" hidden="false" customHeight="false" outlineLevel="0" collapsed="false">
      <c r="A1711" s="49" t="n">
        <v>14085</v>
      </c>
      <c r="B1711" s="49" t="s">
        <v>189</v>
      </c>
      <c r="C1711" s="63" t="n">
        <v>40155</v>
      </c>
      <c r="D1711" s="63" t="n">
        <v>40884</v>
      </c>
      <c r="E1711" s="49" t="n">
        <v>32</v>
      </c>
      <c r="F1711" s="54" t="n">
        <v>1836.01</v>
      </c>
      <c r="G1711" s="54" t="n">
        <v>4601.11</v>
      </c>
      <c r="H1711" s="54" t="n">
        <v>3255.8</v>
      </c>
      <c r="I1711" s="54" t="n">
        <f aca="false">SUM(F1711:H1711)</f>
        <v>9692.92</v>
      </c>
      <c r="J1711" s="49" t="n">
        <f aca="false">Calc!$C$5-D1711</f>
        <v>3</v>
      </c>
      <c r="K1711" s="49" t="n">
        <f aca="false">IF(J1711&lt;=Calc!$C$11,4,IF(J1711&lt;=Calc!$C$12,3,IF(J1711&lt;=Calc!$C$13,2,1)))</f>
        <v>4</v>
      </c>
      <c r="L1711" s="49" t="n">
        <f aca="false">1+(E1711&gt;=Calc!$C$16)+(E1711&gt;=Calc!$C$17)+(E1711&gt;=Calc!$C$18)</f>
        <v>4</v>
      </c>
      <c r="M1711" s="49" t="str">
        <f aca="false">IF(AND(K1711=4,L1711&gt;=3),"Champions",IF(AND(K1711=3,L1711&gt;=3),"Loyal",IF(K1711&gt;=3,"Recent / New",IF(L1711&gt;=3,"At Risk","Hibernating / Lost"))))</f>
        <v>Champions</v>
      </c>
      <c r="N1711" s="54" t="n">
        <f aca="false">IF(AND(Calc!$C$2&lt;=2009,Calc!$C$3&gt;=2009),F1711,0)+IF(AND(Calc!$C$2&lt;=2010,Calc!$C$3&gt;=2010),G1711,0)+IF(AND(Calc!$C$2&lt;=2011,Calc!$C$3&gt;=2011),H1711,0)</f>
        <v>9692.92</v>
      </c>
      <c r="O1711" s="61" t="n">
        <f aca="false">IF(AND(N1711&gt;0,OR(Calc!$C$4="*",B1711=Calc!$C$4)),N1711+ROW()*0.000000001,0)</f>
        <v>9692.920001711</v>
      </c>
    </row>
    <row r="1712" customFormat="false" ht="15" hidden="false" customHeight="false" outlineLevel="0" collapsed="false">
      <c r="A1712" s="49" t="n">
        <v>14086</v>
      </c>
      <c r="B1712" s="49" t="s">
        <v>189</v>
      </c>
      <c r="C1712" s="63" t="n">
        <v>40424</v>
      </c>
      <c r="D1712" s="63" t="n">
        <v>40424</v>
      </c>
      <c r="E1712" s="49" t="n">
        <v>1</v>
      </c>
      <c r="F1712" s="54" t="n">
        <v>0</v>
      </c>
      <c r="G1712" s="54" t="n">
        <v>39.95</v>
      </c>
      <c r="H1712" s="54" t="n">
        <v>0</v>
      </c>
      <c r="I1712" s="54" t="n">
        <f aca="false">SUM(F1712:H1712)</f>
        <v>39.95</v>
      </c>
      <c r="J1712" s="49" t="n">
        <f aca="false">Calc!$C$5-D1712</f>
        <v>463</v>
      </c>
      <c r="K1712" s="49" t="n">
        <f aca="false">IF(J1712&lt;=Calc!$C$11,4,IF(J1712&lt;=Calc!$C$12,3,IF(J1712&lt;=Calc!$C$13,2,1)))</f>
        <v>1</v>
      </c>
      <c r="L1712" s="49" t="n">
        <f aca="false">1+(E1712&gt;=Calc!$C$16)+(E1712&gt;=Calc!$C$17)+(E1712&gt;=Calc!$C$18)</f>
        <v>1</v>
      </c>
      <c r="M1712" s="49" t="str">
        <f aca="false">IF(AND(K1712=4,L1712&gt;=3),"Champions",IF(AND(K1712=3,L1712&gt;=3),"Loyal",IF(K1712&gt;=3,"Recent / New",IF(L1712&gt;=3,"At Risk","Hibernating / Lost"))))</f>
        <v>Hibernating / Lost</v>
      </c>
      <c r="N1712" s="54" t="n">
        <f aca="false">IF(AND(Calc!$C$2&lt;=2009,Calc!$C$3&gt;=2009),F1712,0)+IF(AND(Calc!$C$2&lt;=2010,Calc!$C$3&gt;=2010),G1712,0)+IF(AND(Calc!$C$2&lt;=2011,Calc!$C$3&gt;=2011),H1712,0)</f>
        <v>39.95</v>
      </c>
      <c r="O1712" s="61" t="n">
        <f aca="false">IF(AND(N1712&gt;0,OR(Calc!$C$4="*",B1712=Calc!$C$4)),N1712+ROW()*0.000000001,0)</f>
        <v>39.950001712</v>
      </c>
    </row>
    <row r="1713" customFormat="false" ht="15" hidden="false" customHeight="false" outlineLevel="0" collapsed="false">
      <c r="A1713" s="49" t="n">
        <v>14087</v>
      </c>
      <c r="B1713" s="49" t="s">
        <v>189</v>
      </c>
      <c r="C1713" s="63" t="n">
        <v>40151</v>
      </c>
      <c r="D1713" s="63" t="n">
        <v>40884</v>
      </c>
      <c r="E1713" s="49" t="n">
        <v>3</v>
      </c>
      <c r="F1713" s="54" t="n">
        <v>205.44</v>
      </c>
      <c r="G1713" s="54" t="n">
        <v>402.56</v>
      </c>
      <c r="H1713" s="54" t="n">
        <v>178.72</v>
      </c>
      <c r="I1713" s="54" t="n">
        <f aca="false">SUM(F1713:H1713)</f>
        <v>786.72</v>
      </c>
      <c r="J1713" s="49" t="n">
        <f aca="false">Calc!$C$5-D1713</f>
        <v>3</v>
      </c>
      <c r="K1713" s="49" t="n">
        <f aca="false">IF(J1713&lt;=Calc!$C$11,4,IF(J1713&lt;=Calc!$C$12,3,IF(J1713&lt;=Calc!$C$13,2,1)))</f>
        <v>4</v>
      </c>
      <c r="L1713" s="49" t="n">
        <f aca="false">1+(E1713&gt;=Calc!$C$16)+(E1713&gt;=Calc!$C$17)+(E1713&gt;=Calc!$C$18)</f>
        <v>2</v>
      </c>
      <c r="M1713" s="49" t="str">
        <f aca="false">IF(AND(K1713=4,L1713&gt;=3),"Champions",IF(AND(K1713=3,L1713&gt;=3),"Loyal",IF(K1713&gt;=3,"Recent / New",IF(L1713&gt;=3,"At Risk","Hibernating / Lost"))))</f>
        <v>Recent / New</v>
      </c>
      <c r="N1713" s="54" t="n">
        <f aca="false">IF(AND(Calc!$C$2&lt;=2009,Calc!$C$3&gt;=2009),F1713,0)+IF(AND(Calc!$C$2&lt;=2010,Calc!$C$3&gt;=2010),G1713,0)+IF(AND(Calc!$C$2&lt;=2011,Calc!$C$3&gt;=2011),H1713,0)</f>
        <v>786.72</v>
      </c>
      <c r="O1713" s="61" t="n">
        <f aca="false">IF(AND(N1713&gt;0,OR(Calc!$C$4="*",B1713=Calc!$C$4)),N1713+ROW()*0.000000001,0)</f>
        <v>786.720001713</v>
      </c>
    </row>
    <row r="1714" customFormat="false" ht="15" hidden="false" customHeight="false" outlineLevel="0" collapsed="false">
      <c r="A1714" s="49" t="n">
        <v>14088</v>
      </c>
      <c r="B1714" s="49" t="s">
        <v>189</v>
      </c>
      <c r="C1714" s="63" t="n">
        <v>40465</v>
      </c>
      <c r="D1714" s="63" t="n">
        <v>40876</v>
      </c>
      <c r="E1714" s="49" t="n">
        <v>16</v>
      </c>
      <c r="F1714" s="54" t="n">
        <v>0</v>
      </c>
      <c r="G1714" s="54" t="n">
        <v>13316.14</v>
      </c>
      <c r="H1714" s="54" t="n">
        <v>50415.49</v>
      </c>
      <c r="I1714" s="54" t="n">
        <f aca="false">SUM(F1714:H1714)</f>
        <v>63731.63</v>
      </c>
      <c r="J1714" s="49" t="n">
        <f aca="false">Calc!$C$5-D1714</f>
        <v>11</v>
      </c>
      <c r="K1714" s="49" t="n">
        <f aca="false">IF(J1714&lt;=Calc!$C$11,4,IF(J1714&lt;=Calc!$C$12,3,IF(J1714&lt;=Calc!$C$13,2,1)))</f>
        <v>4</v>
      </c>
      <c r="L1714" s="49" t="n">
        <f aca="false">1+(E1714&gt;=Calc!$C$16)+(E1714&gt;=Calc!$C$17)+(E1714&gt;=Calc!$C$18)</f>
        <v>4</v>
      </c>
      <c r="M1714" s="49" t="str">
        <f aca="false">IF(AND(K1714=4,L1714&gt;=3),"Champions",IF(AND(K1714=3,L1714&gt;=3),"Loyal",IF(K1714&gt;=3,"Recent / New",IF(L1714&gt;=3,"At Risk","Hibernating / Lost"))))</f>
        <v>Champions</v>
      </c>
      <c r="N1714" s="54" t="n">
        <f aca="false">IF(AND(Calc!$C$2&lt;=2009,Calc!$C$3&gt;=2009),F1714,0)+IF(AND(Calc!$C$2&lt;=2010,Calc!$C$3&gt;=2010),G1714,0)+IF(AND(Calc!$C$2&lt;=2011,Calc!$C$3&gt;=2011),H1714,0)</f>
        <v>63731.63</v>
      </c>
      <c r="O1714" s="61" t="n">
        <f aca="false">IF(AND(N1714&gt;0,OR(Calc!$C$4="*",B1714=Calc!$C$4)),N1714+ROW()*0.000000001,0)</f>
        <v>63731.630001714</v>
      </c>
    </row>
    <row r="1715" customFormat="false" ht="15" hidden="false" customHeight="false" outlineLevel="0" collapsed="false">
      <c r="A1715" s="49" t="n">
        <v>14089</v>
      </c>
      <c r="B1715" s="49" t="s">
        <v>189</v>
      </c>
      <c r="C1715" s="63" t="n">
        <v>40830</v>
      </c>
      <c r="D1715" s="63" t="n">
        <v>40830</v>
      </c>
      <c r="E1715" s="49" t="n">
        <v>1</v>
      </c>
      <c r="F1715" s="54" t="n">
        <v>0</v>
      </c>
      <c r="G1715" s="54" t="n">
        <v>0</v>
      </c>
      <c r="H1715" s="54" t="n">
        <v>158.75</v>
      </c>
      <c r="I1715" s="54" t="n">
        <f aca="false">SUM(F1715:H1715)</f>
        <v>158.75</v>
      </c>
      <c r="J1715" s="49" t="n">
        <f aca="false">Calc!$C$5-D1715</f>
        <v>57</v>
      </c>
      <c r="K1715" s="49" t="n">
        <f aca="false">IF(J1715&lt;=Calc!$C$11,4,IF(J1715&lt;=Calc!$C$12,3,IF(J1715&lt;=Calc!$C$13,2,1)))</f>
        <v>3</v>
      </c>
      <c r="L1715" s="49" t="n">
        <f aca="false">1+(E1715&gt;=Calc!$C$16)+(E1715&gt;=Calc!$C$17)+(E1715&gt;=Calc!$C$18)</f>
        <v>1</v>
      </c>
      <c r="M1715" s="49" t="str">
        <f aca="false">IF(AND(K1715=4,L1715&gt;=3),"Champions",IF(AND(K1715=3,L1715&gt;=3),"Loyal",IF(K1715&gt;=3,"Recent / New",IF(L1715&gt;=3,"At Risk","Hibernating / Lost"))))</f>
        <v>Recent / New</v>
      </c>
      <c r="N1715" s="54" t="n">
        <f aca="false">IF(AND(Calc!$C$2&lt;=2009,Calc!$C$3&gt;=2009),F1715,0)+IF(AND(Calc!$C$2&lt;=2010,Calc!$C$3&gt;=2010),G1715,0)+IF(AND(Calc!$C$2&lt;=2011,Calc!$C$3&gt;=2011),H1715,0)</f>
        <v>158.75</v>
      </c>
      <c r="O1715" s="61" t="n">
        <f aca="false">IF(AND(N1715&gt;0,OR(Calc!$C$4="*",B1715=Calc!$C$4)),N1715+ROW()*0.000000001,0)</f>
        <v>158.750001715</v>
      </c>
    </row>
    <row r="1716" customFormat="false" ht="15" hidden="false" customHeight="false" outlineLevel="0" collapsed="false">
      <c r="A1716" s="49" t="n">
        <v>14090</v>
      </c>
      <c r="B1716" s="49" t="s">
        <v>189</v>
      </c>
      <c r="C1716" s="63" t="n">
        <v>40562</v>
      </c>
      <c r="D1716" s="63" t="n">
        <v>40562</v>
      </c>
      <c r="E1716" s="49" t="n">
        <v>1</v>
      </c>
      <c r="F1716" s="54" t="n">
        <v>0</v>
      </c>
      <c r="G1716" s="54" t="n">
        <v>0</v>
      </c>
      <c r="H1716" s="54" t="n">
        <v>76.32</v>
      </c>
      <c r="I1716" s="54" t="n">
        <f aca="false">SUM(F1716:H1716)</f>
        <v>76.32</v>
      </c>
      <c r="J1716" s="49" t="n">
        <f aca="false">Calc!$C$5-D1716</f>
        <v>325</v>
      </c>
      <c r="K1716" s="49" t="n">
        <f aca="false">IF(J1716&lt;=Calc!$C$11,4,IF(J1716&lt;=Calc!$C$12,3,IF(J1716&lt;=Calc!$C$13,2,1)))</f>
        <v>2</v>
      </c>
      <c r="L1716" s="49" t="n">
        <f aca="false">1+(E1716&gt;=Calc!$C$16)+(E1716&gt;=Calc!$C$17)+(E1716&gt;=Calc!$C$18)</f>
        <v>1</v>
      </c>
      <c r="M1716" s="49" t="str">
        <f aca="false">IF(AND(K1716=4,L1716&gt;=3),"Champions",IF(AND(K1716=3,L1716&gt;=3),"Loyal",IF(K1716&gt;=3,"Recent / New",IF(L1716&gt;=3,"At Risk","Hibernating / Lost"))))</f>
        <v>Hibernating / Lost</v>
      </c>
      <c r="N1716" s="54" t="n">
        <f aca="false">IF(AND(Calc!$C$2&lt;=2009,Calc!$C$3&gt;=2009),F1716,0)+IF(AND(Calc!$C$2&lt;=2010,Calc!$C$3&gt;=2010),G1716,0)+IF(AND(Calc!$C$2&lt;=2011,Calc!$C$3&gt;=2011),H1716,0)</f>
        <v>76.32</v>
      </c>
      <c r="O1716" s="61" t="n">
        <f aca="false">IF(AND(N1716&gt;0,OR(Calc!$C$4="*",B1716=Calc!$C$4)),N1716+ROW()*0.000000001,0)</f>
        <v>76.320001716</v>
      </c>
    </row>
    <row r="1717" customFormat="false" ht="15" hidden="false" customHeight="false" outlineLevel="0" collapsed="false">
      <c r="A1717" s="49" t="n">
        <v>14091</v>
      </c>
      <c r="B1717" s="49" t="s">
        <v>189</v>
      </c>
      <c r="C1717" s="63" t="n">
        <v>40188</v>
      </c>
      <c r="D1717" s="63" t="n">
        <v>40232</v>
      </c>
      <c r="E1717" s="49" t="n">
        <v>2</v>
      </c>
      <c r="F1717" s="54" t="n">
        <v>0</v>
      </c>
      <c r="G1717" s="54" t="n">
        <v>9530.08</v>
      </c>
      <c r="H1717" s="54" t="n">
        <v>0</v>
      </c>
      <c r="I1717" s="54" t="n">
        <f aca="false">SUM(F1717:H1717)</f>
        <v>9530.08</v>
      </c>
      <c r="J1717" s="49" t="n">
        <f aca="false">Calc!$C$5-D1717</f>
        <v>655</v>
      </c>
      <c r="K1717" s="49" t="n">
        <f aca="false">IF(J1717&lt;=Calc!$C$11,4,IF(J1717&lt;=Calc!$C$12,3,IF(J1717&lt;=Calc!$C$13,2,1)))</f>
        <v>1</v>
      </c>
      <c r="L1717" s="49" t="n">
        <f aca="false">1+(E1717&gt;=Calc!$C$16)+(E1717&gt;=Calc!$C$17)+(E1717&gt;=Calc!$C$18)</f>
        <v>2</v>
      </c>
      <c r="M1717" s="49" t="str">
        <f aca="false">IF(AND(K1717=4,L1717&gt;=3),"Champions",IF(AND(K1717=3,L1717&gt;=3),"Loyal",IF(K1717&gt;=3,"Recent / New",IF(L1717&gt;=3,"At Risk","Hibernating / Lost"))))</f>
        <v>Hibernating / Lost</v>
      </c>
      <c r="N1717" s="54" t="n">
        <f aca="false">IF(AND(Calc!$C$2&lt;=2009,Calc!$C$3&gt;=2009),F1717,0)+IF(AND(Calc!$C$2&lt;=2010,Calc!$C$3&gt;=2010),G1717,0)+IF(AND(Calc!$C$2&lt;=2011,Calc!$C$3&gt;=2011),H1717,0)</f>
        <v>9530.08</v>
      </c>
      <c r="O1717" s="61" t="n">
        <f aca="false">IF(AND(N1717&gt;0,OR(Calc!$C$4="*",B1717=Calc!$C$4)),N1717+ROW()*0.000000001,0)</f>
        <v>9530.080001717</v>
      </c>
    </row>
    <row r="1718" customFormat="false" ht="15" hidden="false" customHeight="false" outlineLevel="0" collapsed="false">
      <c r="A1718" s="49" t="n">
        <v>14092</v>
      </c>
      <c r="B1718" s="49" t="s">
        <v>189</v>
      </c>
      <c r="C1718" s="63" t="n">
        <v>40163</v>
      </c>
      <c r="D1718" s="63" t="n">
        <v>40879</v>
      </c>
      <c r="E1718" s="49" t="n">
        <v>24</v>
      </c>
      <c r="F1718" s="54" t="n">
        <v>136.2</v>
      </c>
      <c r="G1718" s="54" t="n">
        <v>3612.17</v>
      </c>
      <c r="H1718" s="54" t="n">
        <v>3467.27</v>
      </c>
      <c r="I1718" s="54" t="n">
        <f aca="false">SUM(F1718:H1718)</f>
        <v>7215.64</v>
      </c>
      <c r="J1718" s="49" t="n">
        <f aca="false">Calc!$C$5-D1718</f>
        <v>8</v>
      </c>
      <c r="K1718" s="49" t="n">
        <f aca="false">IF(J1718&lt;=Calc!$C$11,4,IF(J1718&lt;=Calc!$C$12,3,IF(J1718&lt;=Calc!$C$13,2,1)))</f>
        <v>4</v>
      </c>
      <c r="L1718" s="49" t="n">
        <f aca="false">1+(E1718&gt;=Calc!$C$16)+(E1718&gt;=Calc!$C$17)+(E1718&gt;=Calc!$C$18)</f>
        <v>4</v>
      </c>
      <c r="M1718" s="49" t="str">
        <f aca="false">IF(AND(K1718=4,L1718&gt;=3),"Champions",IF(AND(K1718=3,L1718&gt;=3),"Loyal",IF(K1718&gt;=3,"Recent / New",IF(L1718&gt;=3,"At Risk","Hibernating / Lost"))))</f>
        <v>Champions</v>
      </c>
      <c r="N1718" s="54" t="n">
        <f aca="false">IF(AND(Calc!$C$2&lt;=2009,Calc!$C$3&gt;=2009),F1718,0)+IF(AND(Calc!$C$2&lt;=2010,Calc!$C$3&gt;=2010),G1718,0)+IF(AND(Calc!$C$2&lt;=2011,Calc!$C$3&gt;=2011),H1718,0)</f>
        <v>7215.64</v>
      </c>
      <c r="O1718" s="61" t="n">
        <f aca="false">IF(AND(N1718&gt;0,OR(Calc!$C$4="*",B1718=Calc!$C$4)),N1718+ROW()*0.000000001,0)</f>
        <v>7215.640001718</v>
      </c>
    </row>
    <row r="1719" customFormat="false" ht="15" hidden="false" customHeight="false" outlineLevel="0" collapsed="false">
      <c r="A1719" s="49" t="n">
        <v>14093</v>
      </c>
      <c r="B1719" s="49" t="s">
        <v>189</v>
      </c>
      <c r="C1719" s="63" t="n">
        <v>40874</v>
      </c>
      <c r="D1719" s="63" t="n">
        <v>40874</v>
      </c>
      <c r="E1719" s="49" t="n">
        <v>1</v>
      </c>
      <c r="F1719" s="54" t="n">
        <v>0</v>
      </c>
      <c r="G1719" s="54" t="n">
        <v>0</v>
      </c>
      <c r="H1719" s="54" t="n">
        <v>433.86</v>
      </c>
      <c r="I1719" s="54" t="n">
        <f aca="false">SUM(F1719:H1719)</f>
        <v>433.86</v>
      </c>
      <c r="J1719" s="49" t="n">
        <f aca="false">Calc!$C$5-D1719</f>
        <v>13</v>
      </c>
      <c r="K1719" s="49" t="n">
        <f aca="false">IF(J1719&lt;=Calc!$C$11,4,IF(J1719&lt;=Calc!$C$12,3,IF(J1719&lt;=Calc!$C$13,2,1)))</f>
        <v>4</v>
      </c>
      <c r="L1719" s="49" t="n">
        <f aca="false">1+(E1719&gt;=Calc!$C$16)+(E1719&gt;=Calc!$C$17)+(E1719&gt;=Calc!$C$18)</f>
        <v>1</v>
      </c>
      <c r="M1719" s="49" t="str">
        <f aca="false">IF(AND(K1719=4,L1719&gt;=3),"Champions",IF(AND(K1719=3,L1719&gt;=3),"Loyal",IF(K1719&gt;=3,"Recent / New",IF(L1719&gt;=3,"At Risk","Hibernating / Lost"))))</f>
        <v>Recent / New</v>
      </c>
      <c r="N1719" s="54" t="n">
        <f aca="false">IF(AND(Calc!$C$2&lt;=2009,Calc!$C$3&gt;=2009),F1719,0)+IF(AND(Calc!$C$2&lt;=2010,Calc!$C$3&gt;=2010),G1719,0)+IF(AND(Calc!$C$2&lt;=2011,Calc!$C$3&gt;=2011),H1719,0)</f>
        <v>433.86</v>
      </c>
      <c r="O1719" s="61" t="n">
        <f aca="false">IF(AND(N1719&gt;0,OR(Calc!$C$4="*",B1719=Calc!$C$4)),N1719+ROW()*0.000000001,0)</f>
        <v>433.860001719</v>
      </c>
    </row>
    <row r="1720" customFormat="false" ht="15" hidden="false" customHeight="false" outlineLevel="0" collapsed="false">
      <c r="A1720" s="49" t="n">
        <v>14094</v>
      </c>
      <c r="B1720" s="49" t="s">
        <v>189</v>
      </c>
      <c r="C1720" s="63" t="n">
        <v>40447</v>
      </c>
      <c r="D1720" s="63" t="n">
        <v>40447</v>
      </c>
      <c r="E1720" s="49" t="n">
        <v>1</v>
      </c>
      <c r="F1720" s="54" t="n">
        <v>0</v>
      </c>
      <c r="G1720" s="54" t="n">
        <v>310.82</v>
      </c>
      <c r="H1720" s="54" t="n">
        <v>0</v>
      </c>
      <c r="I1720" s="54" t="n">
        <f aca="false">SUM(F1720:H1720)</f>
        <v>310.82</v>
      </c>
      <c r="J1720" s="49" t="n">
        <f aca="false">Calc!$C$5-D1720</f>
        <v>440</v>
      </c>
      <c r="K1720" s="49" t="n">
        <f aca="false">IF(J1720&lt;=Calc!$C$11,4,IF(J1720&lt;=Calc!$C$12,3,IF(J1720&lt;=Calc!$C$13,2,1)))</f>
        <v>1</v>
      </c>
      <c r="L1720" s="49" t="n">
        <f aca="false">1+(E1720&gt;=Calc!$C$16)+(E1720&gt;=Calc!$C$17)+(E1720&gt;=Calc!$C$18)</f>
        <v>1</v>
      </c>
      <c r="M1720" s="49" t="str">
        <f aca="false">IF(AND(K1720=4,L1720&gt;=3),"Champions",IF(AND(K1720=3,L1720&gt;=3),"Loyal",IF(K1720&gt;=3,"Recent / New",IF(L1720&gt;=3,"At Risk","Hibernating / Lost"))))</f>
        <v>Hibernating / Lost</v>
      </c>
      <c r="N1720" s="54" t="n">
        <f aca="false">IF(AND(Calc!$C$2&lt;=2009,Calc!$C$3&gt;=2009),F1720,0)+IF(AND(Calc!$C$2&lt;=2010,Calc!$C$3&gt;=2010),G1720,0)+IF(AND(Calc!$C$2&lt;=2011,Calc!$C$3&gt;=2011),H1720,0)</f>
        <v>310.82</v>
      </c>
      <c r="O1720" s="61" t="n">
        <f aca="false">IF(AND(N1720&gt;0,OR(Calc!$C$4="*",B1720=Calc!$C$4)),N1720+ROW()*0.000000001,0)</f>
        <v>310.82000172</v>
      </c>
    </row>
    <row r="1721" customFormat="false" ht="15" hidden="false" customHeight="false" outlineLevel="0" collapsed="false">
      <c r="A1721" s="49" t="n">
        <v>14095</v>
      </c>
      <c r="B1721" s="49" t="s">
        <v>189</v>
      </c>
      <c r="C1721" s="63" t="n">
        <v>40164</v>
      </c>
      <c r="D1721" s="63" t="n">
        <v>40164</v>
      </c>
      <c r="E1721" s="49" t="n">
        <v>1</v>
      </c>
      <c r="F1721" s="54" t="n">
        <v>2.95</v>
      </c>
      <c r="G1721" s="54" t="n">
        <v>0</v>
      </c>
      <c r="H1721" s="54" t="n">
        <v>0</v>
      </c>
      <c r="I1721" s="54" t="n">
        <f aca="false">SUM(F1721:H1721)</f>
        <v>2.95</v>
      </c>
      <c r="J1721" s="49" t="n">
        <f aca="false">Calc!$C$5-D1721</f>
        <v>723</v>
      </c>
      <c r="K1721" s="49" t="n">
        <f aca="false">IF(J1721&lt;=Calc!$C$11,4,IF(J1721&lt;=Calc!$C$12,3,IF(J1721&lt;=Calc!$C$13,2,1)))</f>
        <v>1</v>
      </c>
      <c r="L1721" s="49" t="n">
        <f aca="false">1+(E1721&gt;=Calc!$C$16)+(E1721&gt;=Calc!$C$17)+(E1721&gt;=Calc!$C$18)</f>
        <v>1</v>
      </c>
      <c r="M1721" s="49" t="str">
        <f aca="false">IF(AND(K1721=4,L1721&gt;=3),"Champions",IF(AND(K1721=3,L1721&gt;=3),"Loyal",IF(K1721&gt;=3,"Recent / New",IF(L1721&gt;=3,"At Risk","Hibernating / Lost"))))</f>
        <v>Hibernating / Lost</v>
      </c>
      <c r="N1721" s="54" t="n">
        <f aca="false">IF(AND(Calc!$C$2&lt;=2009,Calc!$C$3&gt;=2009),F1721,0)+IF(AND(Calc!$C$2&lt;=2010,Calc!$C$3&gt;=2010),G1721,0)+IF(AND(Calc!$C$2&lt;=2011,Calc!$C$3&gt;=2011),H1721,0)</f>
        <v>2.95</v>
      </c>
      <c r="O1721" s="61" t="n">
        <f aca="false">IF(AND(N1721&gt;0,OR(Calc!$C$4="*",B1721=Calc!$C$4)),N1721+ROW()*0.000000001,0)</f>
        <v>2.950001721</v>
      </c>
    </row>
    <row r="1722" customFormat="false" ht="15" hidden="false" customHeight="false" outlineLevel="0" collapsed="false">
      <c r="A1722" s="49" t="n">
        <v>14096</v>
      </c>
      <c r="B1722" s="49" t="s">
        <v>189</v>
      </c>
      <c r="C1722" s="63" t="n">
        <v>40785</v>
      </c>
      <c r="D1722" s="63" t="n">
        <v>40882</v>
      </c>
      <c r="E1722" s="49" t="n">
        <v>17</v>
      </c>
      <c r="F1722" s="54" t="n">
        <v>0</v>
      </c>
      <c r="G1722" s="54" t="n">
        <v>0</v>
      </c>
      <c r="H1722" s="54" t="n">
        <v>53258.43</v>
      </c>
      <c r="I1722" s="54" t="n">
        <f aca="false">SUM(F1722:H1722)</f>
        <v>53258.43</v>
      </c>
      <c r="J1722" s="49" t="n">
        <f aca="false">Calc!$C$5-D1722</f>
        <v>5</v>
      </c>
      <c r="K1722" s="49" t="n">
        <f aca="false">IF(J1722&lt;=Calc!$C$11,4,IF(J1722&lt;=Calc!$C$12,3,IF(J1722&lt;=Calc!$C$13,2,1)))</f>
        <v>4</v>
      </c>
      <c r="L1722" s="49" t="n">
        <f aca="false">1+(E1722&gt;=Calc!$C$16)+(E1722&gt;=Calc!$C$17)+(E1722&gt;=Calc!$C$18)</f>
        <v>4</v>
      </c>
      <c r="M1722" s="49" t="str">
        <f aca="false">IF(AND(K1722=4,L1722&gt;=3),"Champions",IF(AND(K1722=3,L1722&gt;=3),"Loyal",IF(K1722&gt;=3,"Recent / New",IF(L1722&gt;=3,"At Risk","Hibernating / Lost"))))</f>
        <v>Champions</v>
      </c>
      <c r="N1722" s="54" t="n">
        <f aca="false">IF(AND(Calc!$C$2&lt;=2009,Calc!$C$3&gt;=2009),F1722,0)+IF(AND(Calc!$C$2&lt;=2010,Calc!$C$3&gt;=2010),G1722,0)+IF(AND(Calc!$C$2&lt;=2011,Calc!$C$3&gt;=2011),H1722,0)</f>
        <v>53258.43</v>
      </c>
      <c r="O1722" s="61" t="n">
        <f aca="false">IF(AND(N1722&gt;0,OR(Calc!$C$4="*",B1722=Calc!$C$4)),N1722+ROW()*0.000000001,0)</f>
        <v>53258.430001722</v>
      </c>
    </row>
    <row r="1723" customFormat="false" ht="15" hidden="false" customHeight="false" outlineLevel="0" collapsed="false">
      <c r="A1723" s="49" t="n">
        <v>14097</v>
      </c>
      <c r="B1723" s="49" t="s">
        <v>189</v>
      </c>
      <c r="C1723" s="63" t="n">
        <v>40241</v>
      </c>
      <c r="D1723" s="63" t="n">
        <v>40405</v>
      </c>
      <c r="E1723" s="49" t="n">
        <v>2</v>
      </c>
      <c r="F1723" s="54" t="n">
        <v>0</v>
      </c>
      <c r="G1723" s="54" t="n">
        <v>422.86</v>
      </c>
      <c r="H1723" s="54" t="n">
        <v>0</v>
      </c>
      <c r="I1723" s="54" t="n">
        <f aca="false">SUM(F1723:H1723)</f>
        <v>422.86</v>
      </c>
      <c r="J1723" s="49" t="n">
        <f aca="false">Calc!$C$5-D1723</f>
        <v>482</v>
      </c>
      <c r="K1723" s="49" t="n">
        <f aca="false">IF(J1723&lt;=Calc!$C$11,4,IF(J1723&lt;=Calc!$C$12,3,IF(J1723&lt;=Calc!$C$13,2,1)))</f>
        <v>1</v>
      </c>
      <c r="L1723" s="49" t="n">
        <f aca="false">1+(E1723&gt;=Calc!$C$16)+(E1723&gt;=Calc!$C$17)+(E1723&gt;=Calc!$C$18)</f>
        <v>2</v>
      </c>
      <c r="M1723" s="49" t="str">
        <f aca="false">IF(AND(K1723=4,L1723&gt;=3),"Champions",IF(AND(K1723=3,L1723&gt;=3),"Loyal",IF(K1723&gt;=3,"Recent / New",IF(L1723&gt;=3,"At Risk","Hibernating / Lost"))))</f>
        <v>Hibernating / Lost</v>
      </c>
      <c r="N1723" s="54" t="n">
        <f aca="false">IF(AND(Calc!$C$2&lt;=2009,Calc!$C$3&gt;=2009),F1723,0)+IF(AND(Calc!$C$2&lt;=2010,Calc!$C$3&gt;=2010),G1723,0)+IF(AND(Calc!$C$2&lt;=2011,Calc!$C$3&gt;=2011),H1723,0)</f>
        <v>422.86</v>
      </c>
      <c r="O1723" s="61" t="n">
        <f aca="false">IF(AND(N1723&gt;0,OR(Calc!$C$4="*",B1723=Calc!$C$4)),N1723+ROW()*0.000000001,0)</f>
        <v>422.860001723</v>
      </c>
    </row>
    <row r="1724" customFormat="false" ht="15" hidden="false" customHeight="false" outlineLevel="0" collapsed="false">
      <c r="A1724" s="49" t="n">
        <v>14098</v>
      </c>
      <c r="B1724" s="49" t="s">
        <v>189</v>
      </c>
      <c r="C1724" s="63" t="n">
        <v>40850</v>
      </c>
      <c r="D1724" s="63" t="n">
        <v>40850</v>
      </c>
      <c r="E1724" s="49" t="n">
        <v>1</v>
      </c>
      <c r="F1724" s="54" t="n">
        <v>0</v>
      </c>
      <c r="G1724" s="54" t="n">
        <v>0</v>
      </c>
      <c r="H1724" s="54" t="n">
        <v>147.35</v>
      </c>
      <c r="I1724" s="54" t="n">
        <f aca="false">SUM(F1724:H1724)</f>
        <v>147.35</v>
      </c>
      <c r="J1724" s="49" t="n">
        <f aca="false">Calc!$C$5-D1724</f>
        <v>37</v>
      </c>
      <c r="K1724" s="49" t="n">
        <f aca="false">IF(J1724&lt;=Calc!$C$11,4,IF(J1724&lt;=Calc!$C$12,3,IF(J1724&lt;=Calc!$C$13,2,1)))</f>
        <v>3</v>
      </c>
      <c r="L1724" s="49" t="n">
        <f aca="false">1+(E1724&gt;=Calc!$C$16)+(E1724&gt;=Calc!$C$17)+(E1724&gt;=Calc!$C$18)</f>
        <v>1</v>
      </c>
      <c r="M1724" s="49" t="str">
        <f aca="false">IF(AND(K1724=4,L1724&gt;=3),"Champions",IF(AND(K1724=3,L1724&gt;=3),"Loyal",IF(K1724&gt;=3,"Recent / New",IF(L1724&gt;=3,"At Risk","Hibernating / Lost"))))</f>
        <v>Recent / New</v>
      </c>
      <c r="N1724" s="54" t="n">
        <f aca="false">IF(AND(Calc!$C$2&lt;=2009,Calc!$C$3&gt;=2009),F1724,0)+IF(AND(Calc!$C$2&lt;=2010,Calc!$C$3&gt;=2010),G1724,0)+IF(AND(Calc!$C$2&lt;=2011,Calc!$C$3&gt;=2011),H1724,0)</f>
        <v>147.35</v>
      </c>
      <c r="O1724" s="61" t="n">
        <f aca="false">IF(AND(N1724&gt;0,OR(Calc!$C$4="*",B1724=Calc!$C$4)),N1724+ROW()*0.000000001,0)</f>
        <v>147.350001724</v>
      </c>
    </row>
    <row r="1725" customFormat="false" ht="15" hidden="false" customHeight="false" outlineLevel="0" collapsed="false">
      <c r="A1725" s="49" t="n">
        <v>14099</v>
      </c>
      <c r="B1725" s="49" t="s">
        <v>189</v>
      </c>
      <c r="C1725" s="63" t="n">
        <v>40157</v>
      </c>
      <c r="D1725" s="63" t="n">
        <v>40870</v>
      </c>
      <c r="E1725" s="49" t="n">
        <v>20</v>
      </c>
      <c r="F1725" s="54" t="n">
        <v>384.49</v>
      </c>
      <c r="G1725" s="54" t="n">
        <v>2591.77</v>
      </c>
      <c r="H1725" s="54" t="n">
        <v>2709.45</v>
      </c>
      <c r="I1725" s="54" t="n">
        <f aca="false">SUM(F1725:H1725)</f>
        <v>5685.71</v>
      </c>
      <c r="J1725" s="49" t="n">
        <f aca="false">Calc!$C$5-D1725</f>
        <v>17</v>
      </c>
      <c r="K1725" s="49" t="n">
        <f aca="false">IF(J1725&lt;=Calc!$C$11,4,IF(J1725&lt;=Calc!$C$12,3,IF(J1725&lt;=Calc!$C$13,2,1)))</f>
        <v>4</v>
      </c>
      <c r="L1725" s="49" t="n">
        <f aca="false">1+(E1725&gt;=Calc!$C$16)+(E1725&gt;=Calc!$C$17)+(E1725&gt;=Calc!$C$18)</f>
        <v>4</v>
      </c>
      <c r="M1725" s="49" t="str">
        <f aca="false">IF(AND(K1725=4,L1725&gt;=3),"Champions",IF(AND(K1725=3,L1725&gt;=3),"Loyal",IF(K1725&gt;=3,"Recent / New",IF(L1725&gt;=3,"At Risk","Hibernating / Lost"))))</f>
        <v>Champions</v>
      </c>
      <c r="N1725" s="54" t="n">
        <f aca="false">IF(AND(Calc!$C$2&lt;=2009,Calc!$C$3&gt;=2009),F1725,0)+IF(AND(Calc!$C$2&lt;=2010,Calc!$C$3&gt;=2010),G1725,0)+IF(AND(Calc!$C$2&lt;=2011,Calc!$C$3&gt;=2011),H1725,0)</f>
        <v>5685.71</v>
      </c>
      <c r="O1725" s="61" t="n">
        <f aca="false">IF(AND(N1725&gt;0,OR(Calc!$C$4="*",B1725=Calc!$C$4)),N1725+ROW()*0.000000001,0)</f>
        <v>5685.710001725</v>
      </c>
    </row>
    <row r="1726" customFormat="false" ht="15" hidden="false" customHeight="false" outlineLevel="0" collapsed="false">
      <c r="A1726" s="49" t="n">
        <v>14100</v>
      </c>
      <c r="B1726" s="49" t="s">
        <v>189</v>
      </c>
      <c r="C1726" s="63" t="n">
        <v>40749</v>
      </c>
      <c r="D1726" s="63" t="n">
        <v>40749</v>
      </c>
      <c r="E1726" s="49" t="n">
        <v>1</v>
      </c>
      <c r="F1726" s="54" t="n">
        <v>0</v>
      </c>
      <c r="G1726" s="54" t="n">
        <v>0</v>
      </c>
      <c r="H1726" s="54" t="n">
        <v>191.95</v>
      </c>
      <c r="I1726" s="54" t="n">
        <f aca="false">SUM(F1726:H1726)</f>
        <v>191.95</v>
      </c>
      <c r="J1726" s="49" t="n">
        <f aca="false">Calc!$C$5-D1726</f>
        <v>138</v>
      </c>
      <c r="K1726" s="49" t="n">
        <f aca="false">IF(J1726&lt;=Calc!$C$11,4,IF(J1726&lt;=Calc!$C$12,3,IF(J1726&lt;=Calc!$C$13,2,1)))</f>
        <v>2</v>
      </c>
      <c r="L1726" s="49" t="n">
        <f aca="false">1+(E1726&gt;=Calc!$C$16)+(E1726&gt;=Calc!$C$17)+(E1726&gt;=Calc!$C$18)</f>
        <v>1</v>
      </c>
      <c r="M1726" s="49" t="str">
        <f aca="false">IF(AND(K1726=4,L1726&gt;=3),"Champions",IF(AND(K1726=3,L1726&gt;=3),"Loyal",IF(K1726&gt;=3,"Recent / New",IF(L1726&gt;=3,"At Risk","Hibernating / Lost"))))</f>
        <v>Hibernating / Lost</v>
      </c>
      <c r="N1726" s="54" t="n">
        <f aca="false">IF(AND(Calc!$C$2&lt;=2009,Calc!$C$3&gt;=2009),F1726,0)+IF(AND(Calc!$C$2&lt;=2010,Calc!$C$3&gt;=2010),G1726,0)+IF(AND(Calc!$C$2&lt;=2011,Calc!$C$3&gt;=2011),H1726,0)</f>
        <v>191.95</v>
      </c>
      <c r="O1726" s="61" t="n">
        <f aca="false">IF(AND(N1726&gt;0,OR(Calc!$C$4="*",B1726=Calc!$C$4)),N1726+ROW()*0.000000001,0)</f>
        <v>191.950001726</v>
      </c>
    </row>
    <row r="1727" customFormat="false" ht="15" hidden="false" customHeight="false" outlineLevel="0" collapsed="false">
      <c r="A1727" s="49" t="n">
        <v>14101</v>
      </c>
      <c r="B1727" s="49" t="s">
        <v>189</v>
      </c>
      <c r="C1727" s="63" t="n">
        <v>40265</v>
      </c>
      <c r="D1727" s="63" t="n">
        <v>40813</v>
      </c>
      <c r="E1727" s="49" t="n">
        <v>13</v>
      </c>
      <c r="F1727" s="54" t="n">
        <v>0</v>
      </c>
      <c r="G1727" s="54" t="n">
        <v>3965.34</v>
      </c>
      <c r="H1727" s="54" t="n">
        <v>5976.79</v>
      </c>
      <c r="I1727" s="54" t="n">
        <f aca="false">SUM(F1727:H1727)</f>
        <v>9942.13</v>
      </c>
      <c r="J1727" s="49" t="n">
        <f aca="false">Calc!$C$5-D1727</f>
        <v>74</v>
      </c>
      <c r="K1727" s="49" t="n">
        <f aca="false">IF(J1727&lt;=Calc!$C$11,4,IF(J1727&lt;=Calc!$C$12,3,IF(J1727&lt;=Calc!$C$13,2,1)))</f>
        <v>3</v>
      </c>
      <c r="L1727" s="49" t="n">
        <f aca="false">1+(E1727&gt;=Calc!$C$16)+(E1727&gt;=Calc!$C$17)+(E1727&gt;=Calc!$C$18)</f>
        <v>4</v>
      </c>
      <c r="M1727" s="49" t="str">
        <f aca="false">IF(AND(K1727=4,L1727&gt;=3),"Champions",IF(AND(K1727=3,L1727&gt;=3),"Loyal",IF(K1727&gt;=3,"Recent / New",IF(L1727&gt;=3,"At Risk","Hibernating / Lost"))))</f>
        <v>Loyal</v>
      </c>
      <c r="N1727" s="54" t="n">
        <f aca="false">IF(AND(Calc!$C$2&lt;=2009,Calc!$C$3&gt;=2009),F1727,0)+IF(AND(Calc!$C$2&lt;=2010,Calc!$C$3&gt;=2010),G1727,0)+IF(AND(Calc!$C$2&lt;=2011,Calc!$C$3&gt;=2011),H1727,0)</f>
        <v>9942.13</v>
      </c>
      <c r="O1727" s="61" t="n">
        <f aca="false">IF(AND(N1727&gt;0,OR(Calc!$C$4="*",B1727=Calc!$C$4)),N1727+ROW()*0.000000001,0)</f>
        <v>9942.130001727</v>
      </c>
    </row>
    <row r="1728" customFormat="false" ht="15" hidden="false" customHeight="false" outlineLevel="0" collapsed="false">
      <c r="A1728" s="49" t="n">
        <v>14102</v>
      </c>
      <c r="B1728" s="49" t="s">
        <v>189</v>
      </c>
      <c r="C1728" s="63" t="n">
        <v>40842</v>
      </c>
      <c r="D1728" s="63" t="n">
        <v>40881</v>
      </c>
      <c r="E1728" s="49" t="n">
        <v>5</v>
      </c>
      <c r="F1728" s="54" t="n">
        <v>0</v>
      </c>
      <c r="G1728" s="54" t="n">
        <v>0</v>
      </c>
      <c r="H1728" s="54" t="n">
        <v>1060.33</v>
      </c>
      <c r="I1728" s="54" t="n">
        <f aca="false">SUM(F1728:H1728)</f>
        <v>1060.33</v>
      </c>
      <c r="J1728" s="49" t="n">
        <f aca="false">Calc!$C$5-D1728</f>
        <v>6</v>
      </c>
      <c r="K1728" s="49" t="n">
        <f aca="false">IF(J1728&lt;=Calc!$C$11,4,IF(J1728&lt;=Calc!$C$12,3,IF(J1728&lt;=Calc!$C$13,2,1)))</f>
        <v>4</v>
      </c>
      <c r="L1728" s="49" t="n">
        <f aca="false">1+(E1728&gt;=Calc!$C$16)+(E1728&gt;=Calc!$C$17)+(E1728&gt;=Calc!$C$18)</f>
        <v>3</v>
      </c>
      <c r="M1728" s="49" t="str">
        <f aca="false">IF(AND(K1728=4,L1728&gt;=3),"Champions",IF(AND(K1728=3,L1728&gt;=3),"Loyal",IF(K1728&gt;=3,"Recent / New",IF(L1728&gt;=3,"At Risk","Hibernating / Lost"))))</f>
        <v>Champions</v>
      </c>
      <c r="N1728" s="54" t="n">
        <f aca="false">IF(AND(Calc!$C$2&lt;=2009,Calc!$C$3&gt;=2009),F1728,0)+IF(AND(Calc!$C$2&lt;=2010,Calc!$C$3&gt;=2010),G1728,0)+IF(AND(Calc!$C$2&lt;=2011,Calc!$C$3&gt;=2011),H1728,0)</f>
        <v>1060.33</v>
      </c>
      <c r="O1728" s="61" t="n">
        <f aca="false">IF(AND(N1728&gt;0,OR(Calc!$C$4="*",B1728=Calc!$C$4)),N1728+ROW()*0.000000001,0)</f>
        <v>1060.330001728</v>
      </c>
    </row>
    <row r="1729" customFormat="false" ht="15" hidden="false" customHeight="false" outlineLevel="0" collapsed="false">
      <c r="A1729" s="49" t="n">
        <v>14104</v>
      </c>
      <c r="B1729" s="49" t="s">
        <v>189</v>
      </c>
      <c r="C1729" s="63" t="n">
        <v>40326</v>
      </c>
      <c r="D1729" s="63" t="n">
        <v>40732</v>
      </c>
      <c r="E1729" s="49" t="n">
        <v>5</v>
      </c>
      <c r="F1729" s="54" t="n">
        <v>0</v>
      </c>
      <c r="G1729" s="54" t="n">
        <v>524.32</v>
      </c>
      <c r="H1729" s="54" t="n">
        <v>216.21</v>
      </c>
      <c r="I1729" s="54" t="n">
        <f aca="false">SUM(F1729:H1729)</f>
        <v>740.53</v>
      </c>
      <c r="J1729" s="49" t="n">
        <f aca="false">Calc!$C$5-D1729</f>
        <v>155</v>
      </c>
      <c r="K1729" s="49" t="n">
        <f aca="false">IF(J1729&lt;=Calc!$C$11,4,IF(J1729&lt;=Calc!$C$12,3,IF(J1729&lt;=Calc!$C$13,2,1)))</f>
        <v>2</v>
      </c>
      <c r="L1729" s="49" t="n">
        <f aca="false">1+(E1729&gt;=Calc!$C$16)+(E1729&gt;=Calc!$C$17)+(E1729&gt;=Calc!$C$18)</f>
        <v>3</v>
      </c>
      <c r="M1729" s="49" t="str">
        <f aca="false">IF(AND(K1729=4,L1729&gt;=3),"Champions",IF(AND(K1729=3,L1729&gt;=3),"Loyal",IF(K1729&gt;=3,"Recent / New",IF(L1729&gt;=3,"At Risk","Hibernating / Lost"))))</f>
        <v>At Risk</v>
      </c>
      <c r="N1729" s="54" t="n">
        <f aca="false">IF(AND(Calc!$C$2&lt;=2009,Calc!$C$3&gt;=2009),F1729,0)+IF(AND(Calc!$C$2&lt;=2010,Calc!$C$3&gt;=2010),G1729,0)+IF(AND(Calc!$C$2&lt;=2011,Calc!$C$3&gt;=2011),H1729,0)</f>
        <v>740.53</v>
      </c>
      <c r="O1729" s="61" t="n">
        <f aca="false">IF(AND(N1729&gt;0,OR(Calc!$C$4="*",B1729=Calc!$C$4)),N1729+ROW()*0.000000001,0)</f>
        <v>740.530001729</v>
      </c>
    </row>
    <row r="1730" customFormat="false" ht="15" hidden="false" customHeight="false" outlineLevel="0" collapsed="false">
      <c r="A1730" s="49" t="n">
        <v>14105</v>
      </c>
      <c r="B1730" s="49" t="s">
        <v>189</v>
      </c>
      <c r="C1730" s="63" t="n">
        <v>40165</v>
      </c>
      <c r="D1730" s="63" t="n">
        <v>40647</v>
      </c>
      <c r="E1730" s="49" t="n">
        <v>5</v>
      </c>
      <c r="F1730" s="54" t="n">
        <v>646.3</v>
      </c>
      <c r="G1730" s="54" t="n">
        <v>3797.35</v>
      </c>
      <c r="H1730" s="54" t="n">
        <v>1260.33</v>
      </c>
      <c r="I1730" s="54" t="n">
        <f aca="false">SUM(F1730:H1730)</f>
        <v>5703.98</v>
      </c>
      <c r="J1730" s="49" t="n">
        <f aca="false">Calc!$C$5-D1730</f>
        <v>240</v>
      </c>
      <c r="K1730" s="49" t="n">
        <f aca="false">IF(J1730&lt;=Calc!$C$11,4,IF(J1730&lt;=Calc!$C$12,3,IF(J1730&lt;=Calc!$C$13,2,1)))</f>
        <v>2</v>
      </c>
      <c r="L1730" s="49" t="n">
        <f aca="false">1+(E1730&gt;=Calc!$C$16)+(E1730&gt;=Calc!$C$17)+(E1730&gt;=Calc!$C$18)</f>
        <v>3</v>
      </c>
      <c r="M1730" s="49" t="str">
        <f aca="false">IF(AND(K1730=4,L1730&gt;=3),"Champions",IF(AND(K1730=3,L1730&gt;=3),"Loyal",IF(K1730&gt;=3,"Recent / New",IF(L1730&gt;=3,"At Risk","Hibernating / Lost"))))</f>
        <v>At Risk</v>
      </c>
      <c r="N1730" s="54" t="n">
        <f aca="false">IF(AND(Calc!$C$2&lt;=2009,Calc!$C$3&gt;=2009),F1730,0)+IF(AND(Calc!$C$2&lt;=2010,Calc!$C$3&gt;=2010),G1730,0)+IF(AND(Calc!$C$2&lt;=2011,Calc!$C$3&gt;=2011),H1730,0)</f>
        <v>5703.98</v>
      </c>
      <c r="O1730" s="61" t="n">
        <f aca="false">IF(AND(N1730&gt;0,OR(Calc!$C$4="*",B1730=Calc!$C$4)),N1730+ROW()*0.000000001,0)</f>
        <v>5703.98000173</v>
      </c>
    </row>
    <row r="1731" customFormat="false" ht="15" hidden="false" customHeight="false" outlineLevel="0" collapsed="false">
      <c r="A1731" s="49" t="n">
        <v>14106</v>
      </c>
      <c r="B1731" s="49" t="s">
        <v>189</v>
      </c>
      <c r="C1731" s="63" t="n">
        <v>40149</v>
      </c>
      <c r="D1731" s="63" t="n">
        <v>40149</v>
      </c>
      <c r="E1731" s="49" t="n">
        <v>1</v>
      </c>
      <c r="F1731" s="54" t="n">
        <v>214.8</v>
      </c>
      <c r="G1731" s="54" t="n">
        <v>0</v>
      </c>
      <c r="H1731" s="54" t="n">
        <v>0</v>
      </c>
      <c r="I1731" s="54" t="n">
        <f aca="false">SUM(F1731:H1731)</f>
        <v>214.8</v>
      </c>
      <c r="J1731" s="49" t="n">
        <f aca="false">Calc!$C$5-D1731</f>
        <v>738</v>
      </c>
      <c r="K1731" s="49" t="n">
        <f aca="false">IF(J1731&lt;=Calc!$C$11,4,IF(J1731&lt;=Calc!$C$12,3,IF(J1731&lt;=Calc!$C$13,2,1)))</f>
        <v>1</v>
      </c>
      <c r="L1731" s="49" t="n">
        <f aca="false">1+(E1731&gt;=Calc!$C$16)+(E1731&gt;=Calc!$C$17)+(E1731&gt;=Calc!$C$18)</f>
        <v>1</v>
      </c>
      <c r="M1731" s="49" t="str">
        <f aca="false">IF(AND(K1731=4,L1731&gt;=3),"Champions",IF(AND(K1731=3,L1731&gt;=3),"Loyal",IF(K1731&gt;=3,"Recent / New",IF(L1731&gt;=3,"At Risk","Hibernating / Lost"))))</f>
        <v>Hibernating / Lost</v>
      </c>
      <c r="N1731" s="54" t="n">
        <f aca="false">IF(AND(Calc!$C$2&lt;=2009,Calc!$C$3&gt;=2009),F1731,0)+IF(AND(Calc!$C$2&lt;=2010,Calc!$C$3&gt;=2010),G1731,0)+IF(AND(Calc!$C$2&lt;=2011,Calc!$C$3&gt;=2011),H1731,0)</f>
        <v>214.8</v>
      </c>
      <c r="O1731" s="61" t="n">
        <f aca="false">IF(AND(N1731&gt;0,OR(Calc!$C$4="*",B1731=Calc!$C$4)),N1731+ROW()*0.000000001,0)</f>
        <v>214.800001731</v>
      </c>
    </row>
    <row r="1732" customFormat="false" ht="15" hidden="false" customHeight="false" outlineLevel="0" collapsed="false">
      <c r="A1732" s="49" t="n">
        <v>14107</v>
      </c>
      <c r="B1732" s="49" t="s">
        <v>189</v>
      </c>
      <c r="C1732" s="63" t="n">
        <v>40156</v>
      </c>
      <c r="D1732" s="63" t="n">
        <v>40835</v>
      </c>
      <c r="E1732" s="49" t="n">
        <v>11</v>
      </c>
      <c r="F1732" s="54" t="n">
        <v>163.26</v>
      </c>
      <c r="G1732" s="54" t="n">
        <v>2350.45</v>
      </c>
      <c r="H1732" s="54" t="n">
        <v>2339.99</v>
      </c>
      <c r="I1732" s="54" t="n">
        <f aca="false">SUM(F1732:H1732)</f>
        <v>4853.7</v>
      </c>
      <c r="J1732" s="49" t="n">
        <f aca="false">Calc!$C$5-D1732</f>
        <v>52</v>
      </c>
      <c r="K1732" s="49" t="n">
        <f aca="false">IF(J1732&lt;=Calc!$C$11,4,IF(J1732&lt;=Calc!$C$12,3,IF(J1732&lt;=Calc!$C$13,2,1)))</f>
        <v>3</v>
      </c>
      <c r="L1732" s="49" t="n">
        <f aca="false">1+(E1732&gt;=Calc!$C$16)+(E1732&gt;=Calc!$C$17)+(E1732&gt;=Calc!$C$18)</f>
        <v>4</v>
      </c>
      <c r="M1732" s="49" t="str">
        <f aca="false">IF(AND(K1732=4,L1732&gt;=3),"Champions",IF(AND(K1732=3,L1732&gt;=3),"Loyal",IF(K1732&gt;=3,"Recent / New",IF(L1732&gt;=3,"At Risk","Hibernating / Lost"))))</f>
        <v>Loyal</v>
      </c>
      <c r="N1732" s="54" t="n">
        <f aca="false">IF(AND(Calc!$C$2&lt;=2009,Calc!$C$3&gt;=2009),F1732,0)+IF(AND(Calc!$C$2&lt;=2010,Calc!$C$3&gt;=2010),G1732,0)+IF(AND(Calc!$C$2&lt;=2011,Calc!$C$3&gt;=2011),H1732,0)</f>
        <v>4853.7</v>
      </c>
      <c r="O1732" s="61" t="n">
        <f aca="false">IF(AND(N1732&gt;0,OR(Calc!$C$4="*",B1732=Calc!$C$4)),N1732+ROW()*0.000000001,0)</f>
        <v>4853.700001732</v>
      </c>
    </row>
    <row r="1733" customFormat="false" ht="15" hidden="false" customHeight="false" outlineLevel="0" collapsed="false">
      <c r="A1733" s="49" t="n">
        <v>14108</v>
      </c>
      <c r="B1733" s="49" t="s">
        <v>189</v>
      </c>
      <c r="C1733" s="63" t="n">
        <v>40148</v>
      </c>
      <c r="D1733" s="63" t="n">
        <v>40856</v>
      </c>
      <c r="E1733" s="49" t="n">
        <v>4</v>
      </c>
      <c r="F1733" s="54" t="n">
        <v>447.05</v>
      </c>
      <c r="G1733" s="54" t="n">
        <v>0</v>
      </c>
      <c r="H1733" s="54" t="n">
        <v>594.16</v>
      </c>
      <c r="I1733" s="54" t="n">
        <f aca="false">SUM(F1733:H1733)</f>
        <v>1041.21</v>
      </c>
      <c r="J1733" s="49" t="n">
        <f aca="false">Calc!$C$5-D1733</f>
        <v>31</v>
      </c>
      <c r="K1733" s="49" t="n">
        <f aca="false">IF(J1733&lt;=Calc!$C$11,4,IF(J1733&lt;=Calc!$C$12,3,IF(J1733&lt;=Calc!$C$13,2,1)))</f>
        <v>3</v>
      </c>
      <c r="L1733" s="49" t="n">
        <f aca="false">1+(E1733&gt;=Calc!$C$16)+(E1733&gt;=Calc!$C$17)+(E1733&gt;=Calc!$C$18)</f>
        <v>3</v>
      </c>
      <c r="M1733" s="49" t="str">
        <f aca="false">IF(AND(K1733=4,L1733&gt;=3),"Champions",IF(AND(K1733=3,L1733&gt;=3),"Loyal",IF(K1733&gt;=3,"Recent / New",IF(L1733&gt;=3,"At Risk","Hibernating / Lost"))))</f>
        <v>Loyal</v>
      </c>
      <c r="N1733" s="54" t="n">
        <f aca="false">IF(AND(Calc!$C$2&lt;=2009,Calc!$C$3&gt;=2009),F1733,0)+IF(AND(Calc!$C$2&lt;=2010,Calc!$C$3&gt;=2010),G1733,0)+IF(AND(Calc!$C$2&lt;=2011,Calc!$C$3&gt;=2011),H1733,0)</f>
        <v>1041.21</v>
      </c>
      <c r="O1733" s="61" t="n">
        <f aca="false">IF(AND(N1733&gt;0,OR(Calc!$C$4="*",B1733=Calc!$C$4)),N1733+ROW()*0.000000001,0)</f>
        <v>1041.210001733</v>
      </c>
    </row>
    <row r="1734" customFormat="false" ht="15" hidden="false" customHeight="false" outlineLevel="0" collapsed="false">
      <c r="A1734" s="49" t="n">
        <v>14109</v>
      </c>
      <c r="B1734" s="49" t="s">
        <v>189</v>
      </c>
      <c r="C1734" s="63" t="n">
        <v>40814</v>
      </c>
      <c r="D1734" s="63" t="n">
        <v>40814</v>
      </c>
      <c r="E1734" s="49" t="n">
        <v>1</v>
      </c>
      <c r="F1734" s="54" t="n">
        <v>0</v>
      </c>
      <c r="G1734" s="54" t="n">
        <v>0</v>
      </c>
      <c r="H1734" s="54" t="n">
        <v>80.2</v>
      </c>
      <c r="I1734" s="54" t="n">
        <f aca="false">SUM(F1734:H1734)</f>
        <v>80.2</v>
      </c>
      <c r="J1734" s="49" t="n">
        <f aca="false">Calc!$C$5-D1734</f>
        <v>73</v>
      </c>
      <c r="K1734" s="49" t="n">
        <f aca="false">IF(J1734&lt;=Calc!$C$11,4,IF(J1734&lt;=Calc!$C$12,3,IF(J1734&lt;=Calc!$C$13,2,1)))</f>
        <v>3</v>
      </c>
      <c r="L1734" s="49" t="n">
        <f aca="false">1+(E1734&gt;=Calc!$C$16)+(E1734&gt;=Calc!$C$17)+(E1734&gt;=Calc!$C$18)</f>
        <v>1</v>
      </c>
      <c r="M1734" s="49" t="str">
        <f aca="false">IF(AND(K1734=4,L1734&gt;=3),"Champions",IF(AND(K1734=3,L1734&gt;=3),"Loyal",IF(K1734&gt;=3,"Recent / New",IF(L1734&gt;=3,"At Risk","Hibernating / Lost"))))</f>
        <v>Recent / New</v>
      </c>
      <c r="N1734" s="54" t="n">
        <f aca="false">IF(AND(Calc!$C$2&lt;=2009,Calc!$C$3&gt;=2009),F1734,0)+IF(AND(Calc!$C$2&lt;=2010,Calc!$C$3&gt;=2010),G1734,0)+IF(AND(Calc!$C$2&lt;=2011,Calc!$C$3&gt;=2011),H1734,0)</f>
        <v>80.2</v>
      </c>
      <c r="O1734" s="61" t="n">
        <f aca="false">IF(AND(N1734&gt;0,OR(Calc!$C$4="*",B1734=Calc!$C$4)),N1734+ROW()*0.000000001,0)</f>
        <v>80.200001734</v>
      </c>
    </row>
    <row r="1735" customFormat="false" ht="15" hidden="false" customHeight="false" outlineLevel="0" collapsed="false">
      <c r="A1735" s="49" t="n">
        <v>14110</v>
      </c>
      <c r="B1735" s="49" t="s">
        <v>189</v>
      </c>
      <c r="C1735" s="63" t="n">
        <v>40148</v>
      </c>
      <c r="D1735" s="63" t="n">
        <v>40883</v>
      </c>
      <c r="E1735" s="49" t="n">
        <v>33</v>
      </c>
      <c r="F1735" s="54" t="n">
        <v>676.5</v>
      </c>
      <c r="G1735" s="54" t="n">
        <v>6613.45</v>
      </c>
      <c r="H1735" s="54" t="n">
        <v>5669.65</v>
      </c>
      <c r="I1735" s="54" t="n">
        <f aca="false">SUM(F1735:H1735)</f>
        <v>12959.6</v>
      </c>
      <c r="J1735" s="49" t="n">
        <f aca="false">Calc!$C$5-D1735</f>
        <v>4</v>
      </c>
      <c r="K1735" s="49" t="n">
        <f aca="false">IF(J1735&lt;=Calc!$C$11,4,IF(J1735&lt;=Calc!$C$12,3,IF(J1735&lt;=Calc!$C$13,2,1)))</f>
        <v>4</v>
      </c>
      <c r="L1735" s="49" t="n">
        <f aca="false">1+(E1735&gt;=Calc!$C$16)+(E1735&gt;=Calc!$C$17)+(E1735&gt;=Calc!$C$18)</f>
        <v>4</v>
      </c>
      <c r="M1735" s="49" t="str">
        <f aca="false">IF(AND(K1735=4,L1735&gt;=3),"Champions",IF(AND(K1735=3,L1735&gt;=3),"Loyal",IF(K1735&gt;=3,"Recent / New",IF(L1735&gt;=3,"At Risk","Hibernating / Lost"))))</f>
        <v>Champions</v>
      </c>
      <c r="N1735" s="54" t="n">
        <f aca="false">IF(AND(Calc!$C$2&lt;=2009,Calc!$C$3&gt;=2009),F1735,0)+IF(AND(Calc!$C$2&lt;=2010,Calc!$C$3&gt;=2010),G1735,0)+IF(AND(Calc!$C$2&lt;=2011,Calc!$C$3&gt;=2011),H1735,0)</f>
        <v>12959.6</v>
      </c>
      <c r="O1735" s="61" t="n">
        <f aca="false">IF(AND(N1735&gt;0,OR(Calc!$C$4="*",B1735=Calc!$C$4)),N1735+ROW()*0.000000001,0)</f>
        <v>12959.600001735</v>
      </c>
    </row>
    <row r="1736" customFormat="false" ht="15" hidden="false" customHeight="false" outlineLevel="0" collapsed="false">
      <c r="A1736" s="49" t="n">
        <v>14111</v>
      </c>
      <c r="B1736" s="49" t="s">
        <v>189</v>
      </c>
      <c r="C1736" s="63" t="n">
        <v>40645</v>
      </c>
      <c r="D1736" s="63" t="n">
        <v>40872</v>
      </c>
      <c r="E1736" s="49" t="n">
        <v>4</v>
      </c>
      <c r="F1736" s="54" t="n">
        <v>0</v>
      </c>
      <c r="G1736" s="54" t="n">
        <v>0</v>
      </c>
      <c r="H1736" s="54" t="n">
        <v>688.6</v>
      </c>
      <c r="I1736" s="54" t="n">
        <f aca="false">SUM(F1736:H1736)</f>
        <v>688.6</v>
      </c>
      <c r="J1736" s="49" t="n">
        <f aca="false">Calc!$C$5-D1736</f>
        <v>15</v>
      </c>
      <c r="K1736" s="49" t="n">
        <f aca="false">IF(J1736&lt;=Calc!$C$11,4,IF(J1736&lt;=Calc!$C$12,3,IF(J1736&lt;=Calc!$C$13,2,1)))</f>
        <v>4</v>
      </c>
      <c r="L1736" s="49" t="n">
        <f aca="false">1+(E1736&gt;=Calc!$C$16)+(E1736&gt;=Calc!$C$17)+(E1736&gt;=Calc!$C$18)</f>
        <v>3</v>
      </c>
      <c r="M1736" s="49" t="str">
        <f aca="false">IF(AND(K1736=4,L1736&gt;=3),"Champions",IF(AND(K1736=3,L1736&gt;=3),"Loyal",IF(K1736&gt;=3,"Recent / New",IF(L1736&gt;=3,"At Risk","Hibernating / Lost"))))</f>
        <v>Champions</v>
      </c>
      <c r="N1736" s="54" t="n">
        <f aca="false">IF(AND(Calc!$C$2&lt;=2009,Calc!$C$3&gt;=2009),F1736,0)+IF(AND(Calc!$C$2&lt;=2010,Calc!$C$3&gt;=2010),G1736,0)+IF(AND(Calc!$C$2&lt;=2011,Calc!$C$3&gt;=2011),H1736,0)</f>
        <v>688.6</v>
      </c>
      <c r="O1736" s="61" t="n">
        <f aca="false">IF(AND(N1736&gt;0,OR(Calc!$C$4="*",B1736=Calc!$C$4)),N1736+ROW()*0.000000001,0)</f>
        <v>688.600001736</v>
      </c>
    </row>
    <row r="1737" customFormat="false" ht="15" hidden="false" customHeight="false" outlineLevel="0" collapsed="false">
      <c r="A1737" s="49" t="n">
        <v>14112</v>
      </c>
      <c r="B1737" s="49" t="s">
        <v>189</v>
      </c>
      <c r="C1737" s="63" t="n">
        <v>40232</v>
      </c>
      <c r="D1737" s="63" t="n">
        <v>40864</v>
      </c>
      <c r="E1737" s="49" t="n">
        <v>13</v>
      </c>
      <c r="F1737" s="54" t="n">
        <v>-17.65</v>
      </c>
      <c r="G1737" s="54" t="n">
        <v>2767.99</v>
      </c>
      <c r="H1737" s="54" t="n">
        <v>2774.17</v>
      </c>
      <c r="I1737" s="54" t="n">
        <f aca="false">SUM(F1737:H1737)</f>
        <v>5524.51</v>
      </c>
      <c r="J1737" s="49" t="n">
        <f aca="false">Calc!$C$5-D1737</f>
        <v>23</v>
      </c>
      <c r="K1737" s="49" t="n">
        <f aca="false">IF(J1737&lt;=Calc!$C$11,4,IF(J1737&lt;=Calc!$C$12,3,IF(J1737&lt;=Calc!$C$13,2,1)))</f>
        <v>4</v>
      </c>
      <c r="L1737" s="49" t="n">
        <f aca="false">1+(E1737&gt;=Calc!$C$16)+(E1737&gt;=Calc!$C$17)+(E1737&gt;=Calc!$C$18)</f>
        <v>4</v>
      </c>
      <c r="M1737" s="49" t="str">
        <f aca="false">IF(AND(K1737=4,L1737&gt;=3),"Champions",IF(AND(K1737=3,L1737&gt;=3),"Loyal",IF(K1737&gt;=3,"Recent / New",IF(L1737&gt;=3,"At Risk","Hibernating / Lost"))))</f>
        <v>Champions</v>
      </c>
      <c r="N1737" s="54" t="n">
        <f aca="false">IF(AND(Calc!$C$2&lt;=2009,Calc!$C$3&gt;=2009),F1737,0)+IF(AND(Calc!$C$2&lt;=2010,Calc!$C$3&gt;=2010),G1737,0)+IF(AND(Calc!$C$2&lt;=2011,Calc!$C$3&gt;=2011),H1737,0)</f>
        <v>5524.51</v>
      </c>
      <c r="O1737" s="61" t="n">
        <f aca="false">IF(AND(N1737&gt;0,OR(Calc!$C$4="*",B1737=Calc!$C$4)),N1737+ROW()*0.000000001,0)</f>
        <v>5524.510001737</v>
      </c>
    </row>
    <row r="1738" customFormat="false" ht="15" hidden="false" customHeight="false" outlineLevel="0" collapsed="false">
      <c r="A1738" s="49" t="n">
        <v>14113</v>
      </c>
      <c r="B1738" s="49" t="s">
        <v>189</v>
      </c>
      <c r="C1738" s="63" t="n">
        <v>40155</v>
      </c>
      <c r="D1738" s="63" t="n">
        <v>40883</v>
      </c>
      <c r="E1738" s="49" t="n">
        <v>16</v>
      </c>
      <c r="F1738" s="54" t="n">
        <v>895.99</v>
      </c>
      <c r="G1738" s="54" t="n">
        <v>4291.09</v>
      </c>
      <c r="H1738" s="54" t="n">
        <v>969.67</v>
      </c>
      <c r="I1738" s="54" t="n">
        <f aca="false">SUM(F1738:H1738)</f>
        <v>6156.75</v>
      </c>
      <c r="J1738" s="49" t="n">
        <f aca="false">Calc!$C$5-D1738</f>
        <v>4</v>
      </c>
      <c r="K1738" s="49" t="n">
        <f aca="false">IF(J1738&lt;=Calc!$C$11,4,IF(J1738&lt;=Calc!$C$12,3,IF(J1738&lt;=Calc!$C$13,2,1)))</f>
        <v>4</v>
      </c>
      <c r="L1738" s="49" t="n">
        <f aca="false">1+(E1738&gt;=Calc!$C$16)+(E1738&gt;=Calc!$C$17)+(E1738&gt;=Calc!$C$18)</f>
        <v>4</v>
      </c>
      <c r="M1738" s="49" t="str">
        <f aca="false">IF(AND(K1738=4,L1738&gt;=3),"Champions",IF(AND(K1738=3,L1738&gt;=3),"Loyal",IF(K1738&gt;=3,"Recent / New",IF(L1738&gt;=3,"At Risk","Hibernating / Lost"))))</f>
        <v>Champions</v>
      </c>
      <c r="N1738" s="54" t="n">
        <f aca="false">IF(AND(Calc!$C$2&lt;=2009,Calc!$C$3&gt;=2009),F1738,0)+IF(AND(Calc!$C$2&lt;=2010,Calc!$C$3&gt;=2010),G1738,0)+IF(AND(Calc!$C$2&lt;=2011,Calc!$C$3&gt;=2011),H1738,0)</f>
        <v>6156.75</v>
      </c>
      <c r="O1738" s="61" t="n">
        <f aca="false">IF(AND(N1738&gt;0,OR(Calc!$C$4="*",B1738=Calc!$C$4)),N1738+ROW()*0.000000001,0)</f>
        <v>6156.750001738</v>
      </c>
    </row>
    <row r="1739" customFormat="false" ht="15" hidden="false" customHeight="false" outlineLevel="0" collapsed="false">
      <c r="A1739" s="49" t="n">
        <v>14114</v>
      </c>
      <c r="B1739" s="49" t="s">
        <v>189</v>
      </c>
      <c r="C1739" s="63" t="n">
        <v>40280</v>
      </c>
      <c r="D1739" s="63" t="n">
        <v>40613</v>
      </c>
      <c r="E1739" s="49" t="n">
        <v>7</v>
      </c>
      <c r="F1739" s="54" t="n">
        <v>0</v>
      </c>
      <c r="G1739" s="54" t="n">
        <v>977.56</v>
      </c>
      <c r="H1739" s="54" t="n">
        <v>386.53</v>
      </c>
      <c r="I1739" s="54" t="n">
        <f aca="false">SUM(F1739:H1739)</f>
        <v>1364.09</v>
      </c>
      <c r="J1739" s="49" t="n">
        <f aca="false">Calc!$C$5-D1739</f>
        <v>274</v>
      </c>
      <c r="K1739" s="49" t="n">
        <f aca="false">IF(J1739&lt;=Calc!$C$11,4,IF(J1739&lt;=Calc!$C$12,3,IF(J1739&lt;=Calc!$C$13,2,1)))</f>
        <v>2</v>
      </c>
      <c r="L1739" s="49" t="n">
        <f aca="false">1+(E1739&gt;=Calc!$C$16)+(E1739&gt;=Calc!$C$17)+(E1739&gt;=Calc!$C$18)</f>
        <v>3</v>
      </c>
      <c r="M1739" s="49" t="str">
        <f aca="false">IF(AND(K1739=4,L1739&gt;=3),"Champions",IF(AND(K1739=3,L1739&gt;=3),"Loyal",IF(K1739&gt;=3,"Recent / New",IF(L1739&gt;=3,"At Risk","Hibernating / Lost"))))</f>
        <v>At Risk</v>
      </c>
      <c r="N1739" s="54" t="n">
        <f aca="false">IF(AND(Calc!$C$2&lt;=2009,Calc!$C$3&gt;=2009),F1739,0)+IF(AND(Calc!$C$2&lt;=2010,Calc!$C$3&gt;=2010),G1739,0)+IF(AND(Calc!$C$2&lt;=2011,Calc!$C$3&gt;=2011),H1739,0)</f>
        <v>1364.09</v>
      </c>
      <c r="O1739" s="61" t="n">
        <f aca="false">IF(AND(N1739&gt;0,OR(Calc!$C$4="*",B1739=Calc!$C$4)),N1739+ROW()*0.000000001,0)</f>
        <v>1364.090001739</v>
      </c>
    </row>
    <row r="1740" customFormat="false" ht="15" hidden="false" customHeight="false" outlineLevel="0" collapsed="false">
      <c r="A1740" s="49" t="n">
        <v>14115</v>
      </c>
      <c r="B1740" s="49" t="s">
        <v>189</v>
      </c>
      <c r="C1740" s="63" t="n">
        <v>40220</v>
      </c>
      <c r="D1740" s="63" t="n">
        <v>40385</v>
      </c>
      <c r="E1740" s="49" t="n">
        <v>2</v>
      </c>
      <c r="F1740" s="54" t="n">
        <v>0</v>
      </c>
      <c r="G1740" s="54" t="n">
        <v>622.67</v>
      </c>
      <c r="H1740" s="54" t="n">
        <v>0</v>
      </c>
      <c r="I1740" s="54" t="n">
        <f aca="false">SUM(F1740:H1740)</f>
        <v>622.67</v>
      </c>
      <c r="J1740" s="49" t="n">
        <f aca="false">Calc!$C$5-D1740</f>
        <v>502</v>
      </c>
      <c r="K1740" s="49" t="n">
        <f aca="false">IF(J1740&lt;=Calc!$C$11,4,IF(J1740&lt;=Calc!$C$12,3,IF(J1740&lt;=Calc!$C$13,2,1)))</f>
        <v>1</v>
      </c>
      <c r="L1740" s="49" t="n">
        <f aca="false">1+(E1740&gt;=Calc!$C$16)+(E1740&gt;=Calc!$C$17)+(E1740&gt;=Calc!$C$18)</f>
        <v>2</v>
      </c>
      <c r="M1740" s="49" t="str">
        <f aca="false">IF(AND(K1740=4,L1740&gt;=3),"Champions",IF(AND(K1740=3,L1740&gt;=3),"Loyal",IF(K1740&gt;=3,"Recent / New",IF(L1740&gt;=3,"At Risk","Hibernating / Lost"))))</f>
        <v>Hibernating / Lost</v>
      </c>
      <c r="N1740" s="54" t="n">
        <f aca="false">IF(AND(Calc!$C$2&lt;=2009,Calc!$C$3&gt;=2009),F1740,0)+IF(AND(Calc!$C$2&lt;=2010,Calc!$C$3&gt;=2010),G1740,0)+IF(AND(Calc!$C$2&lt;=2011,Calc!$C$3&gt;=2011),H1740,0)</f>
        <v>622.67</v>
      </c>
      <c r="O1740" s="61" t="n">
        <f aca="false">IF(AND(N1740&gt;0,OR(Calc!$C$4="*",B1740=Calc!$C$4)),N1740+ROW()*0.000000001,0)</f>
        <v>622.67000174</v>
      </c>
    </row>
    <row r="1741" customFormat="false" ht="15" hidden="false" customHeight="false" outlineLevel="0" collapsed="false">
      <c r="A1741" s="49" t="n">
        <v>14116</v>
      </c>
      <c r="B1741" s="49" t="s">
        <v>189</v>
      </c>
      <c r="C1741" s="63" t="n">
        <v>40765</v>
      </c>
      <c r="D1741" s="63" t="n">
        <v>40867</v>
      </c>
      <c r="E1741" s="49" t="n">
        <v>5</v>
      </c>
      <c r="F1741" s="54" t="n">
        <v>0</v>
      </c>
      <c r="G1741" s="54" t="n">
        <v>0</v>
      </c>
      <c r="H1741" s="54" t="n">
        <v>1382.74</v>
      </c>
      <c r="I1741" s="54" t="n">
        <f aca="false">SUM(F1741:H1741)</f>
        <v>1382.74</v>
      </c>
      <c r="J1741" s="49" t="n">
        <f aca="false">Calc!$C$5-D1741</f>
        <v>20</v>
      </c>
      <c r="K1741" s="49" t="n">
        <f aca="false">IF(J1741&lt;=Calc!$C$11,4,IF(J1741&lt;=Calc!$C$12,3,IF(J1741&lt;=Calc!$C$13,2,1)))</f>
        <v>4</v>
      </c>
      <c r="L1741" s="49" t="n">
        <f aca="false">1+(E1741&gt;=Calc!$C$16)+(E1741&gt;=Calc!$C$17)+(E1741&gt;=Calc!$C$18)</f>
        <v>3</v>
      </c>
      <c r="M1741" s="49" t="str">
        <f aca="false">IF(AND(K1741=4,L1741&gt;=3),"Champions",IF(AND(K1741=3,L1741&gt;=3),"Loyal",IF(K1741&gt;=3,"Recent / New",IF(L1741&gt;=3,"At Risk","Hibernating / Lost"))))</f>
        <v>Champions</v>
      </c>
      <c r="N1741" s="54" t="n">
        <f aca="false">IF(AND(Calc!$C$2&lt;=2009,Calc!$C$3&gt;=2009),F1741,0)+IF(AND(Calc!$C$2&lt;=2010,Calc!$C$3&gt;=2010),G1741,0)+IF(AND(Calc!$C$2&lt;=2011,Calc!$C$3&gt;=2011),H1741,0)</f>
        <v>1382.74</v>
      </c>
      <c r="O1741" s="61" t="n">
        <f aca="false">IF(AND(N1741&gt;0,OR(Calc!$C$4="*",B1741=Calc!$C$4)),N1741+ROW()*0.000000001,0)</f>
        <v>1382.740001741</v>
      </c>
    </row>
    <row r="1742" customFormat="false" ht="15" hidden="false" customHeight="false" outlineLevel="0" collapsed="false">
      <c r="A1742" s="49" t="n">
        <v>14117</v>
      </c>
      <c r="B1742" s="49" t="s">
        <v>189</v>
      </c>
      <c r="C1742" s="63" t="n">
        <v>40743</v>
      </c>
      <c r="D1742" s="63" t="n">
        <v>40743</v>
      </c>
      <c r="E1742" s="49" t="n">
        <v>1</v>
      </c>
      <c r="F1742" s="54" t="n">
        <v>0</v>
      </c>
      <c r="G1742" s="54" t="n">
        <v>0</v>
      </c>
      <c r="H1742" s="54" t="n">
        <v>90</v>
      </c>
      <c r="I1742" s="54" t="n">
        <f aca="false">SUM(F1742:H1742)</f>
        <v>90</v>
      </c>
      <c r="J1742" s="49" t="n">
        <f aca="false">Calc!$C$5-D1742</f>
        <v>144</v>
      </c>
      <c r="K1742" s="49" t="n">
        <f aca="false">IF(J1742&lt;=Calc!$C$11,4,IF(J1742&lt;=Calc!$C$12,3,IF(J1742&lt;=Calc!$C$13,2,1)))</f>
        <v>2</v>
      </c>
      <c r="L1742" s="49" t="n">
        <f aca="false">1+(E1742&gt;=Calc!$C$16)+(E1742&gt;=Calc!$C$17)+(E1742&gt;=Calc!$C$18)</f>
        <v>1</v>
      </c>
      <c r="M1742" s="49" t="str">
        <f aca="false">IF(AND(K1742=4,L1742&gt;=3),"Champions",IF(AND(K1742=3,L1742&gt;=3),"Loyal",IF(K1742&gt;=3,"Recent / New",IF(L1742&gt;=3,"At Risk","Hibernating / Lost"))))</f>
        <v>Hibernating / Lost</v>
      </c>
      <c r="N1742" s="54" t="n">
        <f aca="false">IF(AND(Calc!$C$2&lt;=2009,Calc!$C$3&gt;=2009),F1742,0)+IF(AND(Calc!$C$2&lt;=2010,Calc!$C$3&gt;=2010),G1742,0)+IF(AND(Calc!$C$2&lt;=2011,Calc!$C$3&gt;=2011),H1742,0)</f>
        <v>90</v>
      </c>
      <c r="O1742" s="61" t="n">
        <f aca="false">IF(AND(N1742&gt;0,OR(Calc!$C$4="*",B1742=Calc!$C$4)),N1742+ROW()*0.000000001,0)</f>
        <v>90.000001742</v>
      </c>
    </row>
    <row r="1743" customFormat="false" ht="15" hidden="false" customHeight="false" outlineLevel="0" collapsed="false">
      <c r="A1743" s="49" t="n">
        <v>14118</v>
      </c>
      <c r="B1743" s="49" t="s">
        <v>189</v>
      </c>
      <c r="C1743" s="63" t="n">
        <v>40458</v>
      </c>
      <c r="D1743" s="63" t="n">
        <v>40458</v>
      </c>
      <c r="E1743" s="49" t="n">
        <v>1</v>
      </c>
      <c r="F1743" s="54" t="n">
        <v>0</v>
      </c>
      <c r="G1743" s="54" t="n">
        <v>458.45</v>
      </c>
      <c r="H1743" s="54" t="n">
        <v>0</v>
      </c>
      <c r="I1743" s="54" t="n">
        <f aca="false">SUM(F1743:H1743)</f>
        <v>458.45</v>
      </c>
      <c r="J1743" s="49" t="n">
        <f aca="false">Calc!$C$5-D1743</f>
        <v>429</v>
      </c>
      <c r="K1743" s="49" t="n">
        <f aca="false">IF(J1743&lt;=Calc!$C$11,4,IF(J1743&lt;=Calc!$C$12,3,IF(J1743&lt;=Calc!$C$13,2,1)))</f>
        <v>1</v>
      </c>
      <c r="L1743" s="49" t="n">
        <f aca="false">1+(E1743&gt;=Calc!$C$16)+(E1743&gt;=Calc!$C$17)+(E1743&gt;=Calc!$C$18)</f>
        <v>1</v>
      </c>
      <c r="M1743" s="49" t="str">
        <f aca="false">IF(AND(K1743=4,L1743&gt;=3),"Champions",IF(AND(K1743=3,L1743&gt;=3),"Loyal",IF(K1743&gt;=3,"Recent / New",IF(L1743&gt;=3,"At Risk","Hibernating / Lost"))))</f>
        <v>Hibernating / Lost</v>
      </c>
      <c r="N1743" s="54" t="n">
        <f aca="false">IF(AND(Calc!$C$2&lt;=2009,Calc!$C$3&gt;=2009),F1743,0)+IF(AND(Calc!$C$2&lt;=2010,Calc!$C$3&gt;=2010),G1743,0)+IF(AND(Calc!$C$2&lt;=2011,Calc!$C$3&gt;=2011),H1743,0)</f>
        <v>458.45</v>
      </c>
      <c r="O1743" s="61" t="n">
        <f aca="false">IF(AND(N1743&gt;0,OR(Calc!$C$4="*",B1743=Calc!$C$4)),N1743+ROW()*0.000000001,0)</f>
        <v>458.450001743</v>
      </c>
    </row>
    <row r="1744" customFormat="false" ht="15" hidden="false" customHeight="false" outlineLevel="0" collapsed="false">
      <c r="A1744" s="49" t="n">
        <v>14119</v>
      </c>
      <c r="B1744" s="49" t="s">
        <v>189</v>
      </c>
      <c r="C1744" s="63" t="n">
        <v>40168</v>
      </c>
      <c r="D1744" s="63" t="n">
        <v>40511</v>
      </c>
      <c r="E1744" s="49" t="n">
        <v>2</v>
      </c>
      <c r="F1744" s="54" t="n">
        <v>66.48</v>
      </c>
      <c r="G1744" s="54" t="n">
        <v>96.99</v>
      </c>
      <c r="H1744" s="54" t="n">
        <v>0</v>
      </c>
      <c r="I1744" s="54" t="n">
        <f aca="false">SUM(F1744:H1744)</f>
        <v>163.47</v>
      </c>
      <c r="J1744" s="49" t="n">
        <f aca="false">Calc!$C$5-D1744</f>
        <v>376</v>
      </c>
      <c r="K1744" s="49" t="n">
        <f aca="false">IF(J1744&lt;=Calc!$C$11,4,IF(J1744&lt;=Calc!$C$12,3,IF(J1744&lt;=Calc!$C$13,2,1)))</f>
        <v>2</v>
      </c>
      <c r="L1744" s="49" t="n">
        <f aca="false">1+(E1744&gt;=Calc!$C$16)+(E1744&gt;=Calc!$C$17)+(E1744&gt;=Calc!$C$18)</f>
        <v>2</v>
      </c>
      <c r="M1744" s="49" t="str">
        <f aca="false">IF(AND(K1744=4,L1744&gt;=3),"Champions",IF(AND(K1744=3,L1744&gt;=3),"Loyal",IF(K1744&gt;=3,"Recent / New",IF(L1744&gt;=3,"At Risk","Hibernating / Lost"))))</f>
        <v>Hibernating / Lost</v>
      </c>
      <c r="N1744" s="54" t="n">
        <f aca="false">IF(AND(Calc!$C$2&lt;=2009,Calc!$C$3&gt;=2009),F1744,0)+IF(AND(Calc!$C$2&lt;=2010,Calc!$C$3&gt;=2010),G1744,0)+IF(AND(Calc!$C$2&lt;=2011,Calc!$C$3&gt;=2011),H1744,0)</f>
        <v>163.47</v>
      </c>
      <c r="O1744" s="61" t="n">
        <f aca="false">IF(AND(N1744&gt;0,OR(Calc!$C$4="*",B1744=Calc!$C$4)),N1744+ROW()*0.000000001,0)</f>
        <v>163.470001744</v>
      </c>
    </row>
    <row r="1745" customFormat="false" ht="15" hidden="false" customHeight="false" outlineLevel="0" collapsed="false">
      <c r="A1745" s="49" t="n">
        <v>14121</v>
      </c>
      <c r="B1745" s="49" t="s">
        <v>189</v>
      </c>
      <c r="C1745" s="63" t="n">
        <v>40827</v>
      </c>
      <c r="D1745" s="63" t="n">
        <v>40883</v>
      </c>
      <c r="E1745" s="49" t="n">
        <v>4</v>
      </c>
      <c r="F1745" s="54" t="n">
        <v>0</v>
      </c>
      <c r="G1745" s="54" t="n">
        <v>0</v>
      </c>
      <c r="H1745" s="54" t="n">
        <v>2740.3</v>
      </c>
      <c r="I1745" s="54" t="n">
        <f aca="false">SUM(F1745:H1745)</f>
        <v>2740.3</v>
      </c>
      <c r="J1745" s="49" t="n">
        <f aca="false">Calc!$C$5-D1745</f>
        <v>4</v>
      </c>
      <c r="K1745" s="49" t="n">
        <f aca="false">IF(J1745&lt;=Calc!$C$11,4,IF(J1745&lt;=Calc!$C$12,3,IF(J1745&lt;=Calc!$C$13,2,1)))</f>
        <v>4</v>
      </c>
      <c r="L1745" s="49" t="n">
        <f aca="false">1+(E1745&gt;=Calc!$C$16)+(E1745&gt;=Calc!$C$17)+(E1745&gt;=Calc!$C$18)</f>
        <v>3</v>
      </c>
      <c r="M1745" s="49" t="str">
        <f aca="false">IF(AND(K1745=4,L1745&gt;=3),"Champions",IF(AND(K1745=3,L1745&gt;=3),"Loyal",IF(K1745&gt;=3,"Recent / New",IF(L1745&gt;=3,"At Risk","Hibernating / Lost"))))</f>
        <v>Champions</v>
      </c>
      <c r="N1745" s="54" t="n">
        <f aca="false">IF(AND(Calc!$C$2&lt;=2009,Calc!$C$3&gt;=2009),F1745,0)+IF(AND(Calc!$C$2&lt;=2010,Calc!$C$3&gt;=2010),G1745,0)+IF(AND(Calc!$C$2&lt;=2011,Calc!$C$3&gt;=2011),H1745,0)</f>
        <v>2740.3</v>
      </c>
      <c r="O1745" s="61" t="n">
        <f aca="false">IF(AND(N1745&gt;0,OR(Calc!$C$4="*",B1745=Calc!$C$4)),N1745+ROW()*0.000000001,0)</f>
        <v>2740.300001745</v>
      </c>
    </row>
    <row r="1746" customFormat="false" ht="15" hidden="false" customHeight="false" outlineLevel="0" collapsed="false">
      <c r="A1746" s="49" t="n">
        <v>14122</v>
      </c>
      <c r="B1746" s="49" t="s">
        <v>189</v>
      </c>
      <c r="C1746" s="63" t="n">
        <v>40149</v>
      </c>
      <c r="D1746" s="63" t="n">
        <v>40480</v>
      </c>
      <c r="E1746" s="49" t="n">
        <v>3</v>
      </c>
      <c r="F1746" s="54" t="n">
        <v>126.64</v>
      </c>
      <c r="G1746" s="54" t="n">
        <v>183.13</v>
      </c>
      <c r="H1746" s="54" t="n">
        <v>0</v>
      </c>
      <c r="I1746" s="54" t="n">
        <f aca="false">SUM(F1746:H1746)</f>
        <v>309.77</v>
      </c>
      <c r="J1746" s="49" t="n">
        <f aca="false">Calc!$C$5-D1746</f>
        <v>407</v>
      </c>
      <c r="K1746" s="49" t="n">
        <f aca="false">IF(J1746&lt;=Calc!$C$11,4,IF(J1746&lt;=Calc!$C$12,3,IF(J1746&lt;=Calc!$C$13,2,1)))</f>
        <v>1</v>
      </c>
      <c r="L1746" s="49" t="n">
        <f aca="false">1+(E1746&gt;=Calc!$C$16)+(E1746&gt;=Calc!$C$17)+(E1746&gt;=Calc!$C$18)</f>
        <v>2</v>
      </c>
      <c r="M1746" s="49" t="str">
        <f aca="false">IF(AND(K1746=4,L1746&gt;=3),"Champions",IF(AND(K1746=3,L1746&gt;=3),"Loyal",IF(K1746&gt;=3,"Recent / New",IF(L1746&gt;=3,"At Risk","Hibernating / Lost"))))</f>
        <v>Hibernating / Lost</v>
      </c>
      <c r="N1746" s="54" t="n">
        <f aca="false">IF(AND(Calc!$C$2&lt;=2009,Calc!$C$3&gt;=2009),F1746,0)+IF(AND(Calc!$C$2&lt;=2010,Calc!$C$3&gt;=2010),G1746,0)+IF(AND(Calc!$C$2&lt;=2011,Calc!$C$3&gt;=2011),H1746,0)</f>
        <v>309.77</v>
      </c>
      <c r="O1746" s="61" t="n">
        <f aca="false">IF(AND(N1746&gt;0,OR(Calc!$C$4="*",B1746=Calc!$C$4)),N1746+ROW()*0.000000001,0)</f>
        <v>309.770001746</v>
      </c>
    </row>
    <row r="1747" customFormat="false" ht="15" hidden="false" customHeight="false" outlineLevel="0" collapsed="false">
      <c r="A1747" s="49" t="n">
        <v>14123</v>
      </c>
      <c r="B1747" s="49" t="s">
        <v>189</v>
      </c>
      <c r="C1747" s="63" t="n">
        <v>40153</v>
      </c>
      <c r="D1747" s="63" t="n">
        <v>40153</v>
      </c>
      <c r="E1747" s="49" t="n">
        <v>1</v>
      </c>
      <c r="F1747" s="54" t="n">
        <v>436.18</v>
      </c>
      <c r="G1747" s="54" t="n">
        <v>0</v>
      </c>
      <c r="H1747" s="54" t="n">
        <v>0</v>
      </c>
      <c r="I1747" s="54" t="n">
        <f aca="false">SUM(F1747:H1747)</f>
        <v>436.18</v>
      </c>
      <c r="J1747" s="49" t="n">
        <f aca="false">Calc!$C$5-D1747</f>
        <v>734</v>
      </c>
      <c r="K1747" s="49" t="n">
        <f aca="false">IF(J1747&lt;=Calc!$C$11,4,IF(J1747&lt;=Calc!$C$12,3,IF(J1747&lt;=Calc!$C$13,2,1)))</f>
        <v>1</v>
      </c>
      <c r="L1747" s="49" t="n">
        <f aca="false">1+(E1747&gt;=Calc!$C$16)+(E1747&gt;=Calc!$C$17)+(E1747&gt;=Calc!$C$18)</f>
        <v>1</v>
      </c>
      <c r="M1747" s="49" t="str">
        <f aca="false">IF(AND(K1747=4,L1747&gt;=3),"Champions",IF(AND(K1747=3,L1747&gt;=3),"Loyal",IF(K1747&gt;=3,"Recent / New",IF(L1747&gt;=3,"At Risk","Hibernating / Lost"))))</f>
        <v>Hibernating / Lost</v>
      </c>
      <c r="N1747" s="54" t="n">
        <f aca="false">IF(AND(Calc!$C$2&lt;=2009,Calc!$C$3&gt;=2009),F1747,0)+IF(AND(Calc!$C$2&lt;=2010,Calc!$C$3&gt;=2010),G1747,0)+IF(AND(Calc!$C$2&lt;=2011,Calc!$C$3&gt;=2011),H1747,0)</f>
        <v>436.18</v>
      </c>
      <c r="O1747" s="61" t="n">
        <f aca="false">IF(AND(N1747&gt;0,OR(Calc!$C$4="*",B1747=Calc!$C$4)),N1747+ROW()*0.000000001,0)</f>
        <v>436.180001747</v>
      </c>
    </row>
    <row r="1748" customFormat="false" ht="15" hidden="false" customHeight="false" outlineLevel="0" collapsed="false">
      <c r="A1748" s="49" t="n">
        <v>14124</v>
      </c>
      <c r="B1748" s="49" t="s">
        <v>189</v>
      </c>
      <c r="C1748" s="63" t="n">
        <v>40802</v>
      </c>
      <c r="D1748" s="63" t="n">
        <v>40802</v>
      </c>
      <c r="E1748" s="49" t="n">
        <v>1</v>
      </c>
      <c r="F1748" s="54" t="n">
        <v>0</v>
      </c>
      <c r="G1748" s="54" t="n">
        <v>0</v>
      </c>
      <c r="H1748" s="54" t="n">
        <v>419.58</v>
      </c>
      <c r="I1748" s="54" t="n">
        <f aca="false">SUM(F1748:H1748)</f>
        <v>419.58</v>
      </c>
      <c r="J1748" s="49" t="n">
        <f aca="false">Calc!$C$5-D1748</f>
        <v>85</v>
      </c>
      <c r="K1748" s="49" t="n">
        <f aca="false">IF(J1748&lt;=Calc!$C$11,4,IF(J1748&lt;=Calc!$C$12,3,IF(J1748&lt;=Calc!$C$13,2,1)))</f>
        <v>3</v>
      </c>
      <c r="L1748" s="49" t="n">
        <f aca="false">1+(E1748&gt;=Calc!$C$16)+(E1748&gt;=Calc!$C$17)+(E1748&gt;=Calc!$C$18)</f>
        <v>1</v>
      </c>
      <c r="M1748" s="49" t="str">
        <f aca="false">IF(AND(K1748=4,L1748&gt;=3),"Champions",IF(AND(K1748=3,L1748&gt;=3),"Loyal",IF(K1748&gt;=3,"Recent / New",IF(L1748&gt;=3,"At Risk","Hibernating / Lost"))))</f>
        <v>Recent / New</v>
      </c>
      <c r="N1748" s="54" t="n">
        <f aca="false">IF(AND(Calc!$C$2&lt;=2009,Calc!$C$3&gt;=2009),F1748,0)+IF(AND(Calc!$C$2&lt;=2010,Calc!$C$3&gt;=2010),G1748,0)+IF(AND(Calc!$C$2&lt;=2011,Calc!$C$3&gt;=2011),H1748,0)</f>
        <v>419.58</v>
      </c>
      <c r="O1748" s="61" t="n">
        <f aca="false">IF(AND(N1748&gt;0,OR(Calc!$C$4="*",B1748=Calc!$C$4)),N1748+ROW()*0.000000001,0)</f>
        <v>419.580001748</v>
      </c>
    </row>
    <row r="1749" customFormat="false" ht="15" hidden="false" customHeight="false" outlineLevel="0" collapsed="false">
      <c r="A1749" s="49" t="n">
        <v>14125</v>
      </c>
      <c r="B1749" s="49" t="s">
        <v>189</v>
      </c>
      <c r="C1749" s="63" t="n">
        <v>40808</v>
      </c>
      <c r="D1749" s="63" t="n">
        <v>40876</v>
      </c>
      <c r="E1749" s="49" t="n">
        <v>3</v>
      </c>
      <c r="F1749" s="54" t="n">
        <v>0</v>
      </c>
      <c r="G1749" s="54" t="n">
        <v>0</v>
      </c>
      <c r="H1749" s="54" t="n">
        <v>2720.63</v>
      </c>
      <c r="I1749" s="54" t="n">
        <f aca="false">SUM(F1749:H1749)</f>
        <v>2720.63</v>
      </c>
      <c r="J1749" s="49" t="n">
        <f aca="false">Calc!$C$5-D1749</f>
        <v>11</v>
      </c>
      <c r="K1749" s="49" t="n">
        <f aca="false">IF(J1749&lt;=Calc!$C$11,4,IF(J1749&lt;=Calc!$C$12,3,IF(J1749&lt;=Calc!$C$13,2,1)))</f>
        <v>4</v>
      </c>
      <c r="L1749" s="49" t="n">
        <f aca="false">1+(E1749&gt;=Calc!$C$16)+(E1749&gt;=Calc!$C$17)+(E1749&gt;=Calc!$C$18)</f>
        <v>2</v>
      </c>
      <c r="M1749" s="49" t="str">
        <f aca="false">IF(AND(K1749=4,L1749&gt;=3),"Champions",IF(AND(K1749=3,L1749&gt;=3),"Loyal",IF(K1749&gt;=3,"Recent / New",IF(L1749&gt;=3,"At Risk","Hibernating / Lost"))))</f>
        <v>Recent / New</v>
      </c>
      <c r="N1749" s="54" t="n">
        <f aca="false">IF(AND(Calc!$C$2&lt;=2009,Calc!$C$3&gt;=2009),F1749,0)+IF(AND(Calc!$C$2&lt;=2010,Calc!$C$3&gt;=2010),G1749,0)+IF(AND(Calc!$C$2&lt;=2011,Calc!$C$3&gt;=2011),H1749,0)</f>
        <v>2720.63</v>
      </c>
      <c r="O1749" s="61" t="n">
        <f aca="false">IF(AND(N1749&gt;0,OR(Calc!$C$4="*",B1749=Calc!$C$4)),N1749+ROW()*0.000000001,0)</f>
        <v>2720.630001749</v>
      </c>
    </row>
    <row r="1750" customFormat="false" ht="15" hidden="false" customHeight="false" outlineLevel="0" collapsed="false">
      <c r="A1750" s="49" t="n">
        <v>14126</v>
      </c>
      <c r="B1750" s="49" t="s">
        <v>189</v>
      </c>
      <c r="C1750" s="63" t="n">
        <v>40442</v>
      </c>
      <c r="D1750" s="63" t="n">
        <v>40879</v>
      </c>
      <c r="E1750" s="49" t="n">
        <v>4</v>
      </c>
      <c r="F1750" s="54" t="n">
        <v>0</v>
      </c>
      <c r="G1750" s="54" t="n">
        <v>466.33</v>
      </c>
      <c r="H1750" s="54" t="n">
        <v>643.63</v>
      </c>
      <c r="I1750" s="54" t="n">
        <f aca="false">SUM(F1750:H1750)</f>
        <v>1109.96</v>
      </c>
      <c r="J1750" s="49" t="n">
        <f aca="false">Calc!$C$5-D1750</f>
        <v>8</v>
      </c>
      <c r="K1750" s="49" t="n">
        <f aca="false">IF(J1750&lt;=Calc!$C$11,4,IF(J1750&lt;=Calc!$C$12,3,IF(J1750&lt;=Calc!$C$13,2,1)))</f>
        <v>4</v>
      </c>
      <c r="L1750" s="49" t="n">
        <f aca="false">1+(E1750&gt;=Calc!$C$16)+(E1750&gt;=Calc!$C$17)+(E1750&gt;=Calc!$C$18)</f>
        <v>3</v>
      </c>
      <c r="M1750" s="49" t="str">
        <f aca="false">IF(AND(K1750=4,L1750&gt;=3),"Champions",IF(AND(K1750=3,L1750&gt;=3),"Loyal",IF(K1750&gt;=3,"Recent / New",IF(L1750&gt;=3,"At Risk","Hibernating / Lost"))))</f>
        <v>Champions</v>
      </c>
      <c r="N1750" s="54" t="n">
        <f aca="false">IF(AND(Calc!$C$2&lt;=2009,Calc!$C$3&gt;=2009),F1750,0)+IF(AND(Calc!$C$2&lt;=2010,Calc!$C$3&gt;=2010),G1750,0)+IF(AND(Calc!$C$2&lt;=2011,Calc!$C$3&gt;=2011),H1750,0)</f>
        <v>1109.96</v>
      </c>
      <c r="O1750" s="61" t="n">
        <f aca="false">IF(AND(N1750&gt;0,OR(Calc!$C$4="*",B1750=Calc!$C$4)),N1750+ROW()*0.000000001,0)</f>
        <v>1109.96000175</v>
      </c>
    </row>
    <row r="1751" customFormat="false" ht="15" hidden="false" customHeight="false" outlineLevel="0" collapsed="false">
      <c r="A1751" s="49" t="n">
        <v>14127</v>
      </c>
      <c r="B1751" s="49" t="s">
        <v>189</v>
      </c>
      <c r="C1751" s="63" t="n">
        <v>40461</v>
      </c>
      <c r="D1751" s="63" t="n">
        <v>40764</v>
      </c>
      <c r="E1751" s="49" t="n">
        <v>6</v>
      </c>
      <c r="F1751" s="54" t="n">
        <v>0</v>
      </c>
      <c r="G1751" s="54" t="n">
        <v>1190.37</v>
      </c>
      <c r="H1751" s="54" t="n">
        <v>709.71</v>
      </c>
      <c r="I1751" s="54" t="n">
        <f aca="false">SUM(F1751:H1751)</f>
        <v>1900.08</v>
      </c>
      <c r="J1751" s="49" t="n">
        <f aca="false">Calc!$C$5-D1751</f>
        <v>123</v>
      </c>
      <c r="K1751" s="49" t="n">
        <f aca="false">IF(J1751&lt;=Calc!$C$11,4,IF(J1751&lt;=Calc!$C$12,3,IF(J1751&lt;=Calc!$C$13,2,1)))</f>
        <v>2</v>
      </c>
      <c r="L1751" s="49" t="n">
        <f aca="false">1+(E1751&gt;=Calc!$C$16)+(E1751&gt;=Calc!$C$17)+(E1751&gt;=Calc!$C$18)</f>
        <v>3</v>
      </c>
      <c r="M1751" s="49" t="str">
        <f aca="false">IF(AND(K1751=4,L1751&gt;=3),"Champions",IF(AND(K1751=3,L1751&gt;=3),"Loyal",IF(K1751&gt;=3,"Recent / New",IF(L1751&gt;=3,"At Risk","Hibernating / Lost"))))</f>
        <v>At Risk</v>
      </c>
      <c r="N1751" s="54" t="n">
        <f aca="false">IF(AND(Calc!$C$2&lt;=2009,Calc!$C$3&gt;=2009),F1751,0)+IF(AND(Calc!$C$2&lt;=2010,Calc!$C$3&gt;=2010),G1751,0)+IF(AND(Calc!$C$2&lt;=2011,Calc!$C$3&gt;=2011),H1751,0)</f>
        <v>1900.08</v>
      </c>
      <c r="O1751" s="61" t="n">
        <f aca="false">IF(AND(N1751&gt;0,OR(Calc!$C$4="*",B1751=Calc!$C$4)),N1751+ROW()*0.000000001,0)</f>
        <v>1900.080001751</v>
      </c>
    </row>
    <row r="1752" customFormat="false" ht="15" hidden="false" customHeight="false" outlineLevel="0" collapsed="false">
      <c r="A1752" s="49" t="n">
        <v>14128</v>
      </c>
      <c r="B1752" s="49" t="s">
        <v>189</v>
      </c>
      <c r="C1752" s="63" t="n">
        <v>40335</v>
      </c>
      <c r="D1752" s="63" t="n">
        <v>40826</v>
      </c>
      <c r="E1752" s="49" t="n">
        <v>3</v>
      </c>
      <c r="F1752" s="54" t="n">
        <v>0</v>
      </c>
      <c r="G1752" s="54" t="n">
        <v>271.86</v>
      </c>
      <c r="H1752" s="54" t="n">
        <v>637.5</v>
      </c>
      <c r="I1752" s="54" t="n">
        <f aca="false">SUM(F1752:H1752)</f>
        <v>909.36</v>
      </c>
      <c r="J1752" s="49" t="n">
        <f aca="false">Calc!$C$5-D1752</f>
        <v>61</v>
      </c>
      <c r="K1752" s="49" t="n">
        <f aca="false">IF(J1752&lt;=Calc!$C$11,4,IF(J1752&lt;=Calc!$C$12,3,IF(J1752&lt;=Calc!$C$13,2,1)))</f>
        <v>3</v>
      </c>
      <c r="L1752" s="49" t="n">
        <f aca="false">1+(E1752&gt;=Calc!$C$16)+(E1752&gt;=Calc!$C$17)+(E1752&gt;=Calc!$C$18)</f>
        <v>2</v>
      </c>
      <c r="M1752" s="49" t="str">
        <f aca="false">IF(AND(K1752=4,L1752&gt;=3),"Champions",IF(AND(K1752=3,L1752&gt;=3),"Loyal",IF(K1752&gt;=3,"Recent / New",IF(L1752&gt;=3,"At Risk","Hibernating / Lost"))))</f>
        <v>Recent / New</v>
      </c>
      <c r="N1752" s="54" t="n">
        <f aca="false">IF(AND(Calc!$C$2&lt;=2009,Calc!$C$3&gt;=2009),F1752,0)+IF(AND(Calc!$C$2&lt;=2010,Calc!$C$3&gt;=2010),G1752,0)+IF(AND(Calc!$C$2&lt;=2011,Calc!$C$3&gt;=2011),H1752,0)</f>
        <v>909.36</v>
      </c>
      <c r="O1752" s="61" t="n">
        <f aca="false">IF(AND(N1752&gt;0,OR(Calc!$C$4="*",B1752=Calc!$C$4)),N1752+ROW()*0.000000001,0)</f>
        <v>909.360001752</v>
      </c>
    </row>
    <row r="1753" customFormat="false" ht="15" hidden="false" customHeight="false" outlineLevel="0" collapsed="false">
      <c r="A1753" s="49" t="n">
        <v>14129</v>
      </c>
      <c r="B1753" s="49" t="s">
        <v>189</v>
      </c>
      <c r="C1753" s="63" t="n">
        <v>40307</v>
      </c>
      <c r="D1753" s="63" t="n">
        <v>40885</v>
      </c>
      <c r="E1753" s="49" t="n">
        <v>9</v>
      </c>
      <c r="F1753" s="54" t="n">
        <v>0</v>
      </c>
      <c r="G1753" s="54" t="n">
        <v>1467.48</v>
      </c>
      <c r="H1753" s="54" t="n">
        <v>1123.86</v>
      </c>
      <c r="I1753" s="54" t="n">
        <f aca="false">SUM(F1753:H1753)</f>
        <v>2591.34</v>
      </c>
      <c r="J1753" s="49" t="n">
        <f aca="false">Calc!$C$5-D1753</f>
        <v>2</v>
      </c>
      <c r="K1753" s="49" t="n">
        <f aca="false">IF(J1753&lt;=Calc!$C$11,4,IF(J1753&lt;=Calc!$C$12,3,IF(J1753&lt;=Calc!$C$13,2,1)))</f>
        <v>4</v>
      </c>
      <c r="L1753" s="49" t="n">
        <f aca="false">1+(E1753&gt;=Calc!$C$16)+(E1753&gt;=Calc!$C$17)+(E1753&gt;=Calc!$C$18)</f>
        <v>4</v>
      </c>
      <c r="M1753" s="49" t="str">
        <f aca="false">IF(AND(K1753=4,L1753&gt;=3),"Champions",IF(AND(K1753=3,L1753&gt;=3),"Loyal",IF(K1753&gt;=3,"Recent / New",IF(L1753&gt;=3,"At Risk","Hibernating / Lost"))))</f>
        <v>Champions</v>
      </c>
      <c r="N1753" s="54" t="n">
        <f aca="false">IF(AND(Calc!$C$2&lt;=2009,Calc!$C$3&gt;=2009),F1753,0)+IF(AND(Calc!$C$2&lt;=2010,Calc!$C$3&gt;=2010),G1753,0)+IF(AND(Calc!$C$2&lt;=2011,Calc!$C$3&gt;=2011),H1753,0)</f>
        <v>2591.34</v>
      </c>
      <c r="O1753" s="61" t="n">
        <f aca="false">IF(AND(N1753&gt;0,OR(Calc!$C$4="*",B1753=Calc!$C$4)),N1753+ROW()*0.000000001,0)</f>
        <v>2591.340001753</v>
      </c>
    </row>
    <row r="1754" customFormat="false" ht="15" hidden="false" customHeight="false" outlineLevel="0" collapsed="false">
      <c r="A1754" s="49" t="n">
        <v>14130</v>
      </c>
      <c r="B1754" s="49" t="s">
        <v>189</v>
      </c>
      <c r="C1754" s="63" t="n">
        <v>40158</v>
      </c>
      <c r="D1754" s="63" t="n">
        <v>40567</v>
      </c>
      <c r="E1754" s="49" t="n">
        <v>4</v>
      </c>
      <c r="F1754" s="54" t="n">
        <v>339.87</v>
      </c>
      <c r="G1754" s="54" t="n">
        <v>1037.99</v>
      </c>
      <c r="H1754" s="54" t="n">
        <v>480.91</v>
      </c>
      <c r="I1754" s="54" t="n">
        <f aca="false">SUM(F1754:H1754)</f>
        <v>1858.77</v>
      </c>
      <c r="J1754" s="49" t="n">
        <f aca="false">Calc!$C$5-D1754</f>
        <v>320</v>
      </c>
      <c r="K1754" s="49" t="n">
        <f aca="false">IF(J1754&lt;=Calc!$C$11,4,IF(J1754&lt;=Calc!$C$12,3,IF(J1754&lt;=Calc!$C$13,2,1)))</f>
        <v>2</v>
      </c>
      <c r="L1754" s="49" t="n">
        <f aca="false">1+(E1754&gt;=Calc!$C$16)+(E1754&gt;=Calc!$C$17)+(E1754&gt;=Calc!$C$18)</f>
        <v>3</v>
      </c>
      <c r="M1754" s="49" t="str">
        <f aca="false">IF(AND(K1754=4,L1754&gt;=3),"Champions",IF(AND(K1754=3,L1754&gt;=3),"Loyal",IF(K1754&gt;=3,"Recent / New",IF(L1754&gt;=3,"At Risk","Hibernating / Lost"))))</f>
        <v>At Risk</v>
      </c>
      <c r="N1754" s="54" t="n">
        <f aca="false">IF(AND(Calc!$C$2&lt;=2009,Calc!$C$3&gt;=2009),F1754,0)+IF(AND(Calc!$C$2&lt;=2010,Calc!$C$3&gt;=2010),G1754,0)+IF(AND(Calc!$C$2&lt;=2011,Calc!$C$3&gt;=2011),H1754,0)</f>
        <v>1858.77</v>
      </c>
      <c r="O1754" s="61" t="n">
        <f aca="false">IF(AND(N1754&gt;0,OR(Calc!$C$4="*",B1754=Calc!$C$4)),N1754+ROW()*0.000000001,0)</f>
        <v>1858.770001754</v>
      </c>
    </row>
    <row r="1755" customFormat="false" ht="15" hidden="false" customHeight="false" outlineLevel="0" collapsed="false">
      <c r="A1755" s="49" t="n">
        <v>14131</v>
      </c>
      <c r="B1755" s="49" t="s">
        <v>189</v>
      </c>
      <c r="C1755" s="63" t="n">
        <v>40238</v>
      </c>
      <c r="D1755" s="63" t="n">
        <v>40238</v>
      </c>
      <c r="E1755" s="49" t="n">
        <v>1</v>
      </c>
      <c r="F1755" s="54" t="n">
        <v>0</v>
      </c>
      <c r="G1755" s="54" t="n">
        <v>168.22</v>
      </c>
      <c r="H1755" s="54" t="n">
        <v>0</v>
      </c>
      <c r="I1755" s="54" t="n">
        <f aca="false">SUM(F1755:H1755)</f>
        <v>168.22</v>
      </c>
      <c r="J1755" s="49" t="n">
        <f aca="false">Calc!$C$5-D1755</f>
        <v>649</v>
      </c>
      <c r="K1755" s="49" t="n">
        <f aca="false">IF(J1755&lt;=Calc!$C$11,4,IF(J1755&lt;=Calc!$C$12,3,IF(J1755&lt;=Calc!$C$13,2,1)))</f>
        <v>1</v>
      </c>
      <c r="L1755" s="49" t="n">
        <f aca="false">1+(E1755&gt;=Calc!$C$16)+(E1755&gt;=Calc!$C$17)+(E1755&gt;=Calc!$C$18)</f>
        <v>1</v>
      </c>
      <c r="M1755" s="49" t="str">
        <f aca="false">IF(AND(K1755=4,L1755&gt;=3),"Champions",IF(AND(K1755=3,L1755&gt;=3),"Loyal",IF(K1755&gt;=3,"Recent / New",IF(L1755&gt;=3,"At Risk","Hibernating / Lost"))))</f>
        <v>Hibernating / Lost</v>
      </c>
      <c r="N1755" s="54" t="n">
        <f aca="false">IF(AND(Calc!$C$2&lt;=2009,Calc!$C$3&gt;=2009),F1755,0)+IF(AND(Calc!$C$2&lt;=2010,Calc!$C$3&gt;=2010),G1755,0)+IF(AND(Calc!$C$2&lt;=2011,Calc!$C$3&gt;=2011),H1755,0)</f>
        <v>168.22</v>
      </c>
      <c r="O1755" s="61" t="n">
        <f aca="false">IF(AND(N1755&gt;0,OR(Calc!$C$4="*",B1755=Calc!$C$4)),N1755+ROW()*0.000000001,0)</f>
        <v>168.220001755</v>
      </c>
    </row>
    <row r="1756" customFormat="false" ht="15" hidden="false" customHeight="false" outlineLevel="0" collapsed="false">
      <c r="A1756" s="49" t="n">
        <v>14132</v>
      </c>
      <c r="B1756" s="49" t="s">
        <v>189</v>
      </c>
      <c r="C1756" s="63" t="n">
        <v>40703</v>
      </c>
      <c r="D1756" s="63" t="n">
        <v>40884</v>
      </c>
      <c r="E1756" s="49" t="n">
        <v>11</v>
      </c>
      <c r="F1756" s="54" t="n">
        <v>0</v>
      </c>
      <c r="G1756" s="54" t="n">
        <v>0</v>
      </c>
      <c r="H1756" s="54" t="n">
        <v>3580.13</v>
      </c>
      <c r="I1756" s="54" t="n">
        <f aca="false">SUM(F1756:H1756)</f>
        <v>3580.13</v>
      </c>
      <c r="J1756" s="49" t="n">
        <f aca="false">Calc!$C$5-D1756</f>
        <v>3</v>
      </c>
      <c r="K1756" s="49" t="n">
        <f aca="false">IF(J1756&lt;=Calc!$C$11,4,IF(J1756&lt;=Calc!$C$12,3,IF(J1756&lt;=Calc!$C$13,2,1)))</f>
        <v>4</v>
      </c>
      <c r="L1756" s="49" t="n">
        <f aca="false">1+(E1756&gt;=Calc!$C$16)+(E1756&gt;=Calc!$C$17)+(E1756&gt;=Calc!$C$18)</f>
        <v>4</v>
      </c>
      <c r="M1756" s="49" t="str">
        <f aca="false">IF(AND(K1756=4,L1756&gt;=3),"Champions",IF(AND(K1756=3,L1756&gt;=3),"Loyal",IF(K1756&gt;=3,"Recent / New",IF(L1756&gt;=3,"At Risk","Hibernating / Lost"))))</f>
        <v>Champions</v>
      </c>
      <c r="N1756" s="54" t="n">
        <f aca="false">IF(AND(Calc!$C$2&lt;=2009,Calc!$C$3&gt;=2009),F1756,0)+IF(AND(Calc!$C$2&lt;=2010,Calc!$C$3&gt;=2010),G1756,0)+IF(AND(Calc!$C$2&lt;=2011,Calc!$C$3&gt;=2011),H1756,0)</f>
        <v>3580.13</v>
      </c>
      <c r="O1756" s="61" t="n">
        <f aca="false">IF(AND(N1756&gt;0,OR(Calc!$C$4="*",B1756=Calc!$C$4)),N1756+ROW()*0.000000001,0)</f>
        <v>3580.130001756</v>
      </c>
    </row>
    <row r="1757" customFormat="false" ht="15" hidden="false" customHeight="false" outlineLevel="0" collapsed="false">
      <c r="A1757" s="49" t="n">
        <v>14133</v>
      </c>
      <c r="B1757" s="49" t="s">
        <v>189</v>
      </c>
      <c r="C1757" s="63" t="n">
        <v>40153</v>
      </c>
      <c r="D1757" s="63" t="n">
        <v>40757</v>
      </c>
      <c r="E1757" s="49" t="n">
        <v>4</v>
      </c>
      <c r="F1757" s="54" t="n">
        <v>305.5</v>
      </c>
      <c r="G1757" s="54" t="n">
        <v>0</v>
      </c>
      <c r="H1757" s="54" t="n">
        <v>590.34</v>
      </c>
      <c r="I1757" s="54" t="n">
        <f aca="false">SUM(F1757:H1757)</f>
        <v>895.84</v>
      </c>
      <c r="J1757" s="49" t="n">
        <f aca="false">Calc!$C$5-D1757</f>
        <v>130</v>
      </c>
      <c r="K1757" s="49" t="n">
        <f aca="false">IF(J1757&lt;=Calc!$C$11,4,IF(J1757&lt;=Calc!$C$12,3,IF(J1757&lt;=Calc!$C$13,2,1)))</f>
        <v>2</v>
      </c>
      <c r="L1757" s="49" t="n">
        <f aca="false">1+(E1757&gt;=Calc!$C$16)+(E1757&gt;=Calc!$C$17)+(E1757&gt;=Calc!$C$18)</f>
        <v>3</v>
      </c>
      <c r="M1757" s="49" t="str">
        <f aca="false">IF(AND(K1757=4,L1757&gt;=3),"Champions",IF(AND(K1757=3,L1757&gt;=3),"Loyal",IF(K1757&gt;=3,"Recent / New",IF(L1757&gt;=3,"At Risk","Hibernating / Lost"))))</f>
        <v>At Risk</v>
      </c>
      <c r="N1757" s="54" t="n">
        <f aca="false">IF(AND(Calc!$C$2&lt;=2009,Calc!$C$3&gt;=2009),F1757,0)+IF(AND(Calc!$C$2&lt;=2010,Calc!$C$3&gt;=2010),G1757,0)+IF(AND(Calc!$C$2&lt;=2011,Calc!$C$3&gt;=2011),H1757,0)</f>
        <v>895.84</v>
      </c>
      <c r="O1757" s="61" t="n">
        <f aca="false">IF(AND(N1757&gt;0,OR(Calc!$C$4="*",B1757=Calc!$C$4)),N1757+ROW()*0.000000001,0)</f>
        <v>895.840001757</v>
      </c>
    </row>
    <row r="1758" customFormat="false" ht="15" hidden="false" customHeight="false" outlineLevel="0" collapsed="false">
      <c r="A1758" s="49" t="n">
        <v>14134</v>
      </c>
      <c r="B1758" s="49" t="s">
        <v>189</v>
      </c>
      <c r="C1758" s="63" t="n">
        <v>40157</v>
      </c>
      <c r="D1758" s="63" t="n">
        <v>40504</v>
      </c>
      <c r="E1758" s="49" t="n">
        <v>15</v>
      </c>
      <c r="F1758" s="54" t="n">
        <v>1745.24</v>
      </c>
      <c r="G1758" s="54" t="n">
        <v>9378.11</v>
      </c>
      <c r="H1758" s="54" t="n">
        <v>0</v>
      </c>
      <c r="I1758" s="54" t="n">
        <f aca="false">SUM(F1758:H1758)</f>
        <v>11123.35</v>
      </c>
      <c r="J1758" s="49" t="n">
        <f aca="false">Calc!$C$5-D1758</f>
        <v>383</v>
      </c>
      <c r="K1758" s="49" t="n">
        <f aca="false">IF(J1758&lt;=Calc!$C$11,4,IF(J1758&lt;=Calc!$C$12,3,IF(J1758&lt;=Calc!$C$13,2,1)))</f>
        <v>1</v>
      </c>
      <c r="L1758" s="49" t="n">
        <f aca="false">1+(E1758&gt;=Calc!$C$16)+(E1758&gt;=Calc!$C$17)+(E1758&gt;=Calc!$C$18)</f>
        <v>4</v>
      </c>
      <c r="M1758" s="49" t="str">
        <f aca="false">IF(AND(K1758=4,L1758&gt;=3),"Champions",IF(AND(K1758=3,L1758&gt;=3),"Loyal",IF(K1758&gt;=3,"Recent / New",IF(L1758&gt;=3,"At Risk","Hibernating / Lost"))))</f>
        <v>At Risk</v>
      </c>
      <c r="N1758" s="54" t="n">
        <f aca="false">IF(AND(Calc!$C$2&lt;=2009,Calc!$C$3&gt;=2009),F1758,0)+IF(AND(Calc!$C$2&lt;=2010,Calc!$C$3&gt;=2010),G1758,0)+IF(AND(Calc!$C$2&lt;=2011,Calc!$C$3&gt;=2011),H1758,0)</f>
        <v>11123.35</v>
      </c>
      <c r="O1758" s="61" t="n">
        <f aca="false">IF(AND(N1758&gt;0,OR(Calc!$C$4="*",B1758=Calc!$C$4)),N1758+ROW()*0.000000001,0)</f>
        <v>11123.350001758</v>
      </c>
    </row>
    <row r="1759" customFormat="false" ht="15" hidden="false" customHeight="false" outlineLevel="0" collapsed="false">
      <c r="A1759" s="49" t="n">
        <v>14135</v>
      </c>
      <c r="B1759" s="49" t="s">
        <v>189</v>
      </c>
      <c r="C1759" s="63" t="n">
        <v>40149</v>
      </c>
      <c r="D1759" s="63" t="n">
        <v>40885</v>
      </c>
      <c r="E1759" s="49" t="n">
        <v>24</v>
      </c>
      <c r="F1759" s="54" t="n">
        <v>1450.33</v>
      </c>
      <c r="G1759" s="54" t="n">
        <v>3607.21</v>
      </c>
      <c r="H1759" s="54" t="n">
        <v>3743.26</v>
      </c>
      <c r="I1759" s="54" t="n">
        <f aca="false">SUM(F1759:H1759)</f>
        <v>8800.8</v>
      </c>
      <c r="J1759" s="49" t="n">
        <f aca="false">Calc!$C$5-D1759</f>
        <v>2</v>
      </c>
      <c r="K1759" s="49" t="n">
        <f aca="false">IF(J1759&lt;=Calc!$C$11,4,IF(J1759&lt;=Calc!$C$12,3,IF(J1759&lt;=Calc!$C$13,2,1)))</f>
        <v>4</v>
      </c>
      <c r="L1759" s="49" t="n">
        <f aca="false">1+(E1759&gt;=Calc!$C$16)+(E1759&gt;=Calc!$C$17)+(E1759&gt;=Calc!$C$18)</f>
        <v>4</v>
      </c>
      <c r="M1759" s="49" t="str">
        <f aca="false">IF(AND(K1759=4,L1759&gt;=3),"Champions",IF(AND(K1759=3,L1759&gt;=3),"Loyal",IF(K1759&gt;=3,"Recent / New",IF(L1759&gt;=3,"At Risk","Hibernating / Lost"))))</f>
        <v>Champions</v>
      </c>
      <c r="N1759" s="54" t="n">
        <f aca="false">IF(AND(Calc!$C$2&lt;=2009,Calc!$C$3&gt;=2009),F1759,0)+IF(AND(Calc!$C$2&lt;=2010,Calc!$C$3&gt;=2010),G1759,0)+IF(AND(Calc!$C$2&lt;=2011,Calc!$C$3&gt;=2011),H1759,0)</f>
        <v>8800.8</v>
      </c>
      <c r="O1759" s="61" t="n">
        <f aca="false">IF(AND(N1759&gt;0,OR(Calc!$C$4="*",B1759=Calc!$C$4)),N1759+ROW()*0.000000001,0)</f>
        <v>8800.800001759</v>
      </c>
    </row>
    <row r="1760" customFormat="false" ht="15" hidden="false" customHeight="false" outlineLevel="0" collapsed="false">
      <c r="A1760" s="49" t="n">
        <v>14136</v>
      </c>
      <c r="B1760" s="49" t="s">
        <v>189</v>
      </c>
      <c r="C1760" s="63" t="n">
        <v>40155</v>
      </c>
      <c r="D1760" s="63" t="n">
        <v>40486</v>
      </c>
      <c r="E1760" s="49" t="n">
        <v>5</v>
      </c>
      <c r="F1760" s="54" t="n">
        <v>291.83</v>
      </c>
      <c r="G1760" s="54" t="n">
        <v>1262.13</v>
      </c>
      <c r="H1760" s="54" t="n">
        <v>0</v>
      </c>
      <c r="I1760" s="54" t="n">
        <f aca="false">SUM(F1760:H1760)</f>
        <v>1553.96</v>
      </c>
      <c r="J1760" s="49" t="n">
        <f aca="false">Calc!$C$5-D1760</f>
        <v>401</v>
      </c>
      <c r="K1760" s="49" t="n">
        <f aca="false">IF(J1760&lt;=Calc!$C$11,4,IF(J1760&lt;=Calc!$C$12,3,IF(J1760&lt;=Calc!$C$13,2,1)))</f>
        <v>1</v>
      </c>
      <c r="L1760" s="49" t="n">
        <f aca="false">1+(E1760&gt;=Calc!$C$16)+(E1760&gt;=Calc!$C$17)+(E1760&gt;=Calc!$C$18)</f>
        <v>3</v>
      </c>
      <c r="M1760" s="49" t="str">
        <f aca="false">IF(AND(K1760=4,L1760&gt;=3),"Champions",IF(AND(K1760=3,L1760&gt;=3),"Loyal",IF(K1760&gt;=3,"Recent / New",IF(L1760&gt;=3,"At Risk","Hibernating / Lost"))))</f>
        <v>At Risk</v>
      </c>
      <c r="N1760" s="54" t="n">
        <f aca="false">IF(AND(Calc!$C$2&lt;=2009,Calc!$C$3&gt;=2009),F1760,0)+IF(AND(Calc!$C$2&lt;=2010,Calc!$C$3&gt;=2010),G1760,0)+IF(AND(Calc!$C$2&lt;=2011,Calc!$C$3&gt;=2011),H1760,0)</f>
        <v>1553.96</v>
      </c>
      <c r="O1760" s="61" t="n">
        <f aca="false">IF(AND(N1760&gt;0,OR(Calc!$C$4="*",B1760=Calc!$C$4)),N1760+ROW()*0.000000001,0)</f>
        <v>1553.96000176</v>
      </c>
    </row>
    <row r="1761" customFormat="false" ht="15" hidden="false" customHeight="false" outlineLevel="0" collapsed="false">
      <c r="A1761" s="49" t="n">
        <v>14137</v>
      </c>
      <c r="B1761" s="49" t="s">
        <v>189</v>
      </c>
      <c r="C1761" s="63" t="n">
        <v>40191</v>
      </c>
      <c r="D1761" s="63" t="n">
        <v>40191</v>
      </c>
      <c r="E1761" s="49" t="n">
        <v>1</v>
      </c>
      <c r="F1761" s="54" t="n">
        <v>0</v>
      </c>
      <c r="G1761" s="54" t="n">
        <v>294.1</v>
      </c>
      <c r="H1761" s="54" t="n">
        <v>0</v>
      </c>
      <c r="I1761" s="54" t="n">
        <f aca="false">SUM(F1761:H1761)</f>
        <v>294.1</v>
      </c>
      <c r="J1761" s="49" t="n">
        <f aca="false">Calc!$C$5-D1761</f>
        <v>696</v>
      </c>
      <c r="K1761" s="49" t="n">
        <f aca="false">IF(J1761&lt;=Calc!$C$11,4,IF(J1761&lt;=Calc!$C$12,3,IF(J1761&lt;=Calc!$C$13,2,1)))</f>
        <v>1</v>
      </c>
      <c r="L1761" s="49" t="n">
        <f aca="false">1+(E1761&gt;=Calc!$C$16)+(E1761&gt;=Calc!$C$17)+(E1761&gt;=Calc!$C$18)</f>
        <v>1</v>
      </c>
      <c r="M1761" s="49" t="str">
        <f aca="false">IF(AND(K1761=4,L1761&gt;=3),"Champions",IF(AND(K1761=3,L1761&gt;=3),"Loyal",IF(K1761&gt;=3,"Recent / New",IF(L1761&gt;=3,"At Risk","Hibernating / Lost"))))</f>
        <v>Hibernating / Lost</v>
      </c>
      <c r="N1761" s="54" t="n">
        <f aca="false">IF(AND(Calc!$C$2&lt;=2009,Calc!$C$3&gt;=2009),F1761,0)+IF(AND(Calc!$C$2&lt;=2010,Calc!$C$3&gt;=2010),G1761,0)+IF(AND(Calc!$C$2&lt;=2011,Calc!$C$3&gt;=2011),H1761,0)</f>
        <v>294.1</v>
      </c>
      <c r="O1761" s="61" t="n">
        <f aca="false">IF(AND(N1761&gt;0,OR(Calc!$C$4="*",B1761=Calc!$C$4)),N1761+ROW()*0.000000001,0)</f>
        <v>294.100001761</v>
      </c>
    </row>
    <row r="1762" customFormat="false" ht="15" hidden="false" customHeight="false" outlineLevel="0" collapsed="false">
      <c r="A1762" s="49" t="n">
        <v>14138</v>
      </c>
      <c r="B1762" s="49" t="s">
        <v>189</v>
      </c>
      <c r="C1762" s="63" t="n">
        <v>40823</v>
      </c>
      <c r="D1762" s="63" t="n">
        <v>40885</v>
      </c>
      <c r="E1762" s="49" t="n">
        <v>2</v>
      </c>
      <c r="F1762" s="54" t="n">
        <v>0</v>
      </c>
      <c r="G1762" s="54" t="n">
        <v>0</v>
      </c>
      <c r="H1762" s="54" t="n">
        <v>965.88</v>
      </c>
      <c r="I1762" s="54" t="n">
        <f aca="false">SUM(F1762:H1762)</f>
        <v>965.88</v>
      </c>
      <c r="J1762" s="49" t="n">
        <f aca="false">Calc!$C$5-D1762</f>
        <v>2</v>
      </c>
      <c r="K1762" s="49" t="n">
        <f aca="false">IF(J1762&lt;=Calc!$C$11,4,IF(J1762&lt;=Calc!$C$12,3,IF(J1762&lt;=Calc!$C$13,2,1)))</f>
        <v>4</v>
      </c>
      <c r="L1762" s="49" t="n">
        <f aca="false">1+(E1762&gt;=Calc!$C$16)+(E1762&gt;=Calc!$C$17)+(E1762&gt;=Calc!$C$18)</f>
        <v>2</v>
      </c>
      <c r="M1762" s="49" t="str">
        <f aca="false">IF(AND(K1762=4,L1762&gt;=3),"Champions",IF(AND(K1762=3,L1762&gt;=3),"Loyal",IF(K1762&gt;=3,"Recent / New",IF(L1762&gt;=3,"At Risk","Hibernating / Lost"))))</f>
        <v>Recent / New</v>
      </c>
      <c r="N1762" s="54" t="n">
        <f aca="false">IF(AND(Calc!$C$2&lt;=2009,Calc!$C$3&gt;=2009),F1762,0)+IF(AND(Calc!$C$2&lt;=2010,Calc!$C$3&gt;=2010),G1762,0)+IF(AND(Calc!$C$2&lt;=2011,Calc!$C$3&gt;=2011),H1762,0)</f>
        <v>965.88</v>
      </c>
      <c r="O1762" s="61" t="n">
        <f aca="false">IF(AND(N1762&gt;0,OR(Calc!$C$4="*",B1762=Calc!$C$4)),N1762+ROW()*0.000000001,0)</f>
        <v>965.880001762</v>
      </c>
    </row>
    <row r="1763" customFormat="false" ht="15" hidden="false" customHeight="false" outlineLevel="0" collapsed="false">
      <c r="A1763" s="49" t="n">
        <v>14139</v>
      </c>
      <c r="B1763" s="49" t="s">
        <v>189</v>
      </c>
      <c r="C1763" s="63" t="n">
        <v>40344</v>
      </c>
      <c r="D1763" s="63" t="n">
        <v>40840</v>
      </c>
      <c r="E1763" s="49" t="n">
        <v>4</v>
      </c>
      <c r="F1763" s="54" t="n">
        <v>0</v>
      </c>
      <c r="G1763" s="54" t="n">
        <v>670.98</v>
      </c>
      <c r="H1763" s="54" t="n">
        <v>415.82</v>
      </c>
      <c r="I1763" s="54" t="n">
        <f aca="false">SUM(F1763:H1763)</f>
        <v>1086.8</v>
      </c>
      <c r="J1763" s="49" t="n">
        <f aca="false">Calc!$C$5-D1763</f>
        <v>47</v>
      </c>
      <c r="K1763" s="49" t="n">
        <f aca="false">IF(J1763&lt;=Calc!$C$11,4,IF(J1763&lt;=Calc!$C$12,3,IF(J1763&lt;=Calc!$C$13,2,1)))</f>
        <v>3</v>
      </c>
      <c r="L1763" s="49" t="n">
        <f aca="false">1+(E1763&gt;=Calc!$C$16)+(E1763&gt;=Calc!$C$17)+(E1763&gt;=Calc!$C$18)</f>
        <v>3</v>
      </c>
      <c r="M1763" s="49" t="str">
        <f aca="false">IF(AND(K1763=4,L1763&gt;=3),"Champions",IF(AND(K1763=3,L1763&gt;=3),"Loyal",IF(K1763&gt;=3,"Recent / New",IF(L1763&gt;=3,"At Risk","Hibernating / Lost"))))</f>
        <v>Loyal</v>
      </c>
      <c r="N1763" s="54" t="n">
        <f aca="false">IF(AND(Calc!$C$2&lt;=2009,Calc!$C$3&gt;=2009),F1763,0)+IF(AND(Calc!$C$2&lt;=2010,Calc!$C$3&gt;=2010),G1763,0)+IF(AND(Calc!$C$2&lt;=2011,Calc!$C$3&gt;=2011),H1763,0)</f>
        <v>1086.8</v>
      </c>
      <c r="O1763" s="61" t="n">
        <f aca="false">IF(AND(N1763&gt;0,OR(Calc!$C$4="*",B1763=Calc!$C$4)),N1763+ROW()*0.000000001,0)</f>
        <v>1086.800001763</v>
      </c>
    </row>
    <row r="1764" customFormat="false" ht="15" hidden="false" customHeight="false" outlineLevel="0" collapsed="false">
      <c r="A1764" s="49" t="n">
        <v>14140</v>
      </c>
      <c r="B1764" s="49" t="s">
        <v>189</v>
      </c>
      <c r="C1764" s="63" t="n">
        <v>40855</v>
      </c>
      <c r="D1764" s="63" t="n">
        <v>40883</v>
      </c>
      <c r="E1764" s="49" t="n">
        <v>2</v>
      </c>
      <c r="F1764" s="54" t="n">
        <v>0</v>
      </c>
      <c r="G1764" s="54" t="n">
        <v>0</v>
      </c>
      <c r="H1764" s="54" t="n">
        <v>920.05</v>
      </c>
      <c r="I1764" s="54" t="n">
        <f aca="false">SUM(F1764:H1764)</f>
        <v>920.05</v>
      </c>
      <c r="J1764" s="49" t="n">
        <f aca="false">Calc!$C$5-D1764</f>
        <v>4</v>
      </c>
      <c r="K1764" s="49" t="n">
        <f aca="false">IF(J1764&lt;=Calc!$C$11,4,IF(J1764&lt;=Calc!$C$12,3,IF(J1764&lt;=Calc!$C$13,2,1)))</f>
        <v>4</v>
      </c>
      <c r="L1764" s="49" t="n">
        <f aca="false">1+(E1764&gt;=Calc!$C$16)+(E1764&gt;=Calc!$C$17)+(E1764&gt;=Calc!$C$18)</f>
        <v>2</v>
      </c>
      <c r="M1764" s="49" t="str">
        <f aca="false">IF(AND(K1764=4,L1764&gt;=3),"Champions",IF(AND(K1764=3,L1764&gt;=3),"Loyal",IF(K1764&gt;=3,"Recent / New",IF(L1764&gt;=3,"At Risk","Hibernating / Lost"))))</f>
        <v>Recent / New</v>
      </c>
      <c r="N1764" s="54" t="n">
        <f aca="false">IF(AND(Calc!$C$2&lt;=2009,Calc!$C$3&gt;=2009),F1764,0)+IF(AND(Calc!$C$2&lt;=2010,Calc!$C$3&gt;=2010),G1764,0)+IF(AND(Calc!$C$2&lt;=2011,Calc!$C$3&gt;=2011),H1764,0)</f>
        <v>920.05</v>
      </c>
      <c r="O1764" s="61" t="n">
        <f aca="false">IF(AND(N1764&gt;0,OR(Calc!$C$4="*",B1764=Calc!$C$4)),N1764+ROW()*0.000000001,0)</f>
        <v>920.050001764</v>
      </c>
    </row>
    <row r="1765" customFormat="false" ht="15" hidden="false" customHeight="false" outlineLevel="0" collapsed="false">
      <c r="A1765" s="49" t="n">
        <v>14141</v>
      </c>
      <c r="B1765" s="49" t="s">
        <v>189</v>
      </c>
      <c r="C1765" s="63" t="n">
        <v>40781</v>
      </c>
      <c r="D1765" s="63" t="n">
        <v>40884</v>
      </c>
      <c r="E1765" s="49" t="n">
        <v>4</v>
      </c>
      <c r="F1765" s="54" t="n">
        <v>0</v>
      </c>
      <c r="G1765" s="54" t="n">
        <v>0</v>
      </c>
      <c r="H1765" s="54" t="n">
        <v>879.03</v>
      </c>
      <c r="I1765" s="54" t="n">
        <f aca="false">SUM(F1765:H1765)</f>
        <v>879.03</v>
      </c>
      <c r="J1765" s="49" t="n">
        <f aca="false">Calc!$C$5-D1765</f>
        <v>3</v>
      </c>
      <c r="K1765" s="49" t="n">
        <f aca="false">IF(J1765&lt;=Calc!$C$11,4,IF(J1765&lt;=Calc!$C$12,3,IF(J1765&lt;=Calc!$C$13,2,1)))</f>
        <v>4</v>
      </c>
      <c r="L1765" s="49" t="n">
        <f aca="false">1+(E1765&gt;=Calc!$C$16)+(E1765&gt;=Calc!$C$17)+(E1765&gt;=Calc!$C$18)</f>
        <v>3</v>
      </c>
      <c r="M1765" s="49" t="str">
        <f aca="false">IF(AND(K1765=4,L1765&gt;=3),"Champions",IF(AND(K1765=3,L1765&gt;=3),"Loyal",IF(K1765&gt;=3,"Recent / New",IF(L1765&gt;=3,"At Risk","Hibernating / Lost"))))</f>
        <v>Champions</v>
      </c>
      <c r="N1765" s="54" t="n">
        <f aca="false">IF(AND(Calc!$C$2&lt;=2009,Calc!$C$3&gt;=2009),F1765,0)+IF(AND(Calc!$C$2&lt;=2010,Calc!$C$3&gt;=2010),G1765,0)+IF(AND(Calc!$C$2&lt;=2011,Calc!$C$3&gt;=2011),H1765,0)</f>
        <v>879.03</v>
      </c>
      <c r="O1765" s="61" t="n">
        <f aca="false">IF(AND(N1765&gt;0,OR(Calc!$C$4="*",B1765=Calc!$C$4)),N1765+ROW()*0.000000001,0)</f>
        <v>879.030001765</v>
      </c>
    </row>
    <row r="1766" customFormat="false" ht="15" hidden="false" customHeight="false" outlineLevel="0" collapsed="false">
      <c r="A1766" s="49" t="n">
        <v>14142</v>
      </c>
      <c r="B1766" s="49" t="s">
        <v>189</v>
      </c>
      <c r="C1766" s="63" t="n">
        <v>40240</v>
      </c>
      <c r="D1766" s="63" t="n">
        <v>40513</v>
      </c>
      <c r="E1766" s="49" t="n">
        <v>2</v>
      </c>
      <c r="F1766" s="54" t="n">
        <v>0</v>
      </c>
      <c r="G1766" s="54" t="n">
        <v>655.94</v>
      </c>
      <c r="H1766" s="54" t="n">
        <v>0</v>
      </c>
      <c r="I1766" s="54" t="n">
        <f aca="false">SUM(F1766:H1766)</f>
        <v>655.94</v>
      </c>
      <c r="J1766" s="49" t="n">
        <f aca="false">Calc!$C$5-D1766</f>
        <v>374</v>
      </c>
      <c r="K1766" s="49" t="n">
        <f aca="false">IF(J1766&lt;=Calc!$C$11,4,IF(J1766&lt;=Calc!$C$12,3,IF(J1766&lt;=Calc!$C$13,2,1)))</f>
        <v>2</v>
      </c>
      <c r="L1766" s="49" t="n">
        <f aca="false">1+(E1766&gt;=Calc!$C$16)+(E1766&gt;=Calc!$C$17)+(E1766&gt;=Calc!$C$18)</f>
        <v>2</v>
      </c>
      <c r="M1766" s="49" t="str">
        <f aca="false">IF(AND(K1766=4,L1766&gt;=3),"Champions",IF(AND(K1766=3,L1766&gt;=3),"Loyal",IF(K1766&gt;=3,"Recent / New",IF(L1766&gt;=3,"At Risk","Hibernating / Lost"))))</f>
        <v>Hibernating / Lost</v>
      </c>
      <c r="N1766" s="54" t="n">
        <f aca="false">IF(AND(Calc!$C$2&lt;=2009,Calc!$C$3&gt;=2009),F1766,0)+IF(AND(Calc!$C$2&lt;=2010,Calc!$C$3&gt;=2010),G1766,0)+IF(AND(Calc!$C$2&lt;=2011,Calc!$C$3&gt;=2011),H1766,0)</f>
        <v>655.94</v>
      </c>
      <c r="O1766" s="61" t="n">
        <f aca="false">IF(AND(N1766&gt;0,OR(Calc!$C$4="*",B1766=Calc!$C$4)),N1766+ROW()*0.000000001,0)</f>
        <v>655.940001766</v>
      </c>
    </row>
    <row r="1767" customFormat="false" ht="15" hidden="false" customHeight="false" outlineLevel="0" collapsed="false">
      <c r="A1767" s="49" t="n">
        <v>14143</v>
      </c>
      <c r="B1767" s="49" t="s">
        <v>189</v>
      </c>
      <c r="C1767" s="63" t="n">
        <v>40753</v>
      </c>
      <c r="D1767" s="63" t="n">
        <v>40753</v>
      </c>
      <c r="E1767" s="49" t="n">
        <v>1</v>
      </c>
      <c r="F1767" s="54" t="n">
        <v>0</v>
      </c>
      <c r="G1767" s="54" t="n">
        <v>0</v>
      </c>
      <c r="H1767" s="54" t="n">
        <v>115.8</v>
      </c>
      <c r="I1767" s="54" t="n">
        <f aca="false">SUM(F1767:H1767)</f>
        <v>115.8</v>
      </c>
      <c r="J1767" s="49" t="n">
        <f aca="false">Calc!$C$5-D1767</f>
        <v>134</v>
      </c>
      <c r="K1767" s="49" t="n">
        <f aca="false">IF(J1767&lt;=Calc!$C$11,4,IF(J1767&lt;=Calc!$C$12,3,IF(J1767&lt;=Calc!$C$13,2,1)))</f>
        <v>2</v>
      </c>
      <c r="L1767" s="49" t="n">
        <f aca="false">1+(E1767&gt;=Calc!$C$16)+(E1767&gt;=Calc!$C$17)+(E1767&gt;=Calc!$C$18)</f>
        <v>1</v>
      </c>
      <c r="M1767" s="49" t="str">
        <f aca="false">IF(AND(K1767=4,L1767&gt;=3),"Champions",IF(AND(K1767=3,L1767&gt;=3),"Loyal",IF(K1767&gt;=3,"Recent / New",IF(L1767&gt;=3,"At Risk","Hibernating / Lost"))))</f>
        <v>Hibernating / Lost</v>
      </c>
      <c r="N1767" s="54" t="n">
        <f aca="false">IF(AND(Calc!$C$2&lt;=2009,Calc!$C$3&gt;=2009),F1767,0)+IF(AND(Calc!$C$2&lt;=2010,Calc!$C$3&gt;=2010),G1767,0)+IF(AND(Calc!$C$2&lt;=2011,Calc!$C$3&gt;=2011),H1767,0)</f>
        <v>115.8</v>
      </c>
      <c r="O1767" s="61" t="n">
        <f aca="false">IF(AND(N1767&gt;0,OR(Calc!$C$4="*",B1767=Calc!$C$4)),N1767+ROW()*0.000000001,0)</f>
        <v>115.800001767</v>
      </c>
    </row>
    <row r="1768" customFormat="false" ht="15" hidden="false" customHeight="false" outlineLevel="0" collapsed="false">
      <c r="A1768" s="49" t="n">
        <v>14144</v>
      </c>
      <c r="B1768" s="49" t="s">
        <v>189</v>
      </c>
      <c r="C1768" s="63" t="n">
        <v>40400</v>
      </c>
      <c r="D1768" s="63" t="n">
        <v>40400</v>
      </c>
      <c r="E1768" s="49" t="n">
        <v>1</v>
      </c>
      <c r="F1768" s="54" t="n">
        <v>0</v>
      </c>
      <c r="G1768" s="54" t="n">
        <v>30.6</v>
      </c>
      <c r="H1768" s="54" t="n">
        <v>0</v>
      </c>
      <c r="I1768" s="54" t="n">
        <f aca="false">SUM(F1768:H1768)</f>
        <v>30.6</v>
      </c>
      <c r="J1768" s="49" t="n">
        <f aca="false">Calc!$C$5-D1768</f>
        <v>487</v>
      </c>
      <c r="K1768" s="49" t="n">
        <f aca="false">IF(J1768&lt;=Calc!$C$11,4,IF(J1768&lt;=Calc!$C$12,3,IF(J1768&lt;=Calc!$C$13,2,1)))</f>
        <v>1</v>
      </c>
      <c r="L1768" s="49" t="n">
        <f aca="false">1+(E1768&gt;=Calc!$C$16)+(E1768&gt;=Calc!$C$17)+(E1768&gt;=Calc!$C$18)</f>
        <v>1</v>
      </c>
      <c r="M1768" s="49" t="str">
        <f aca="false">IF(AND(K1768=4,L1768&gt;=3),"Champions",IF(AND(K1768=3,L1768&gt;=3),"Loyal",IF(K1768&gt;=3,"Recent / New",IF(L1768&gt;=3,"At Risk","Hibernating / Lost"))))</f>
        <v>Hibernating / Lost</v>
      </c>
      <c r="N1768" s="54" t="n">
        <f aca="false">IF(AND(Calc!$C$2&lt;=2009,Calc!$C$3&gt;=2009),F1768,0)+IF(AND(Calc!$C$2&lt;=2010,Calc!$C$3&gt;=2010),G1768,0)+IF(AND(Calc!$C$2&lt;=2011,Calc!$C$3&gt;=2011),H1768,0)</f>
        <v>30.6</v>
      </c>
      <c r="O1768" s="61" t="n">
        <f aca="false">IF(AND(N1768&gt;0,OR(Calc!$C$4="*",B1768=Calc!$C$4)),N1768+ROW()*0.000000001,0)</f>
        <v>30.600001768</v>
      </c>
    </row>
    <row r="1769" customFormat="false" ht="15" hidden="false" customHeight="false" outlineLevel="0" collapsed="false">
      <c r="A1769" s="49" t="n">
        <v>14145</v>
      </c>
      <c r="B1769" s="49" t="s">
        <v>189</v>
      </c>
      <c r="C1769" s="63" t="n">
        <v>40276</v>
      </c>
      <c r="D1769" s="63" t="n">
        <v>40840</v>
      </c>
      <c r="E1769" s="49" t="n">
        <v>7</v>
      </c>
      <c r="F1769" s="54" t="n">
        <v>0</v>
      </c>
      <c r="G1769" s="54" t="n">
        <v>3857.85</v>
      </c>
      <c r="H1769" s="54" t="n">
        <v>3148.2</v>
      </c>
      <c r="I1769" s="54" t="n">
        <f aca="false">SUM(F1769:H1769)</f>
        <v>7006.05</v>
      </c>
      <c r="J1769" s="49" t="n">
        <f aca="false">Calc!$C$5-D1769</f>
        <v>47</v>
      </c>
      <c r="K1769" s="49" t="n">
        <f aca="false">IF(J1769&lt;=Calc!$C$11,4,IF(J1769&lt;=Calc!$C$12,3,IF(J1769&lt;=Calc!$C$13,2,1)))</f>
        <v>3</v>
      </c>
      <c r="L1769" s="49" t="n">
        <f aca="false">1+(E1769&gt;=Calc!$C$16)+(E1769&gt;=Calc!$C$17)+(E1769&gt;=Calc!$C$18)</f>
        <v>3</v>
      </c>
      <c r="M1769" s="49" t="str">
        <f aca="false">IF(AND(K1769=4,L1769&gt;=3),"Champions",IF(AND(K1769=3,L1769&gt;=3),"Loyal",IF(K1769&gt;=3,"Recent / New",IF(L1769&gt;=3,"At Risk","Hibernating / Lost"))))</f>
        <v>Loyal</v>
      </c>
      <c r="N1769" s="54" t="n">
        <f aca="false">IF(AND(Calc!$C$2&lt;=2009,Calc!$C$3&gt;=2009),F1769,0)+IF(AND(Calc!$C$2&lt;=2010,Calc!$C$3&gt;=2010),G1769,0)+IF(AND(Calc!$C$2&lt;=2011,Calc!$C$3&gt;=2011),H1769,0)</f>
        <v>7006.05</v>
      </c>
      <c r="O1769" s="61" t="n">
        <f aca="false">IF(AND(N1769&gt;0,OR(Calc!$C$4="*",B1769=Calc!$C$4)),N1769+ROW()*0.000000001,0)</f>
        <v>7006.050001769</v>
      </c>
    </row>
    <row r="1770" customFormat="false" ht="15" hidden="false" customHeight="false" outlineLevel="0" collapsed="false">
      <c r="A1770" s="49" t="n">
        <v>14146</v>
      </c>
      <c r="B1770" s="49" t="s">
        <v>189</v>
      </c>
      <c r="C1770" s="63" t="n">
        <v>40191</v>
      </c>
      <c r="D1770" s="63" t="n">
        <v>40878</v>
      </c>
      <c r="E1770" s="49" t="n">
        <v>12</v>
      </c>
      <c r="F1770" s="54" t="n">
        <v>0</v>
      </c>
      <c r="G1770" s="54" t="n">
        <v>6500.73</v>
      </c>
      <c r="H1770" s="54" t="n">
        <v>1708.14</v>
      </c>
      <c r="I1770" s="54" t="n">
        <f aca="false">SUM(F1770:H1770)</f>
        <v>8208.87</v>
      </c>
      <c r="J1770" s="49" t="n">
        <f aca="false">Calc!$C$5-D1770</f>
        <v>9</v>
      </c>
      <c r="K1770" s="49" t="n">
        <f aca="false">IF(J1770&lt;=Calc!$C$11,4,IF(J1770&lt;=Calc!$C$12,3,IF(J1770&lt;=Calc!$C$13,2,1)))</f>
        <v>4</v>
      </c>
      <c r="L1770" s="49" t="n">
        <f aca="false">1+(E1770&gt;=Calc!$C$16)+(E1770&gt;=Calc!$C$17)+(E1770&gt;=Calc!$C$18)</f>
        <v>4</v>
      </c>
      <c r="M1770" s="49" t="str">
        <f aca="false">IF(AND(K1770=4,L1770&gt;=3),"Champions",IF(AND(K1770=3,L1770&gt;=3),"Loyal",IF(K1770&gt;=3,"Recent / New",IF(L1770&gt;=3,"At Risk","Hibernating / Lost"))))</f>
        <v>Champions</v>
      </c>
      <c r="N1770" s="54" t="n">
        <f aca="false">IF(AND(Calc!$C$2&lt;=2009,Calc!$C$3&gt;=2009),F1770,0)+IF(AND(Calc!$C$2&lt;=2010,Calc!$C$3&gt;=2010),G1770,0)+IF(AND(Calc!$C$2&lt;=2011,Calc!$C$3&gt;=2011),H1770,0)</f>
        <v>8208.87</v>
      </c>
      <c r="O1770" s="61" t="n">
        <f aca="false">IF(AND(N1770&gt;0,OR(Calc!$C$4="*",B1770=Calc!$C$4)),N1770+ROW()*0.000000001,0)</f>
        <v>8208.87000177</v>
      </c>
    </row>
    <row r="1771" customFormat="false" ht="15" hidden="false" customHeight="false" outlineLevel="0" collapsed="false">
      <c r="A1771" s="49" t="n">
        <v>14147</v>
      </c>
      <c r="B1771" s="49" t="s">
        <v>189</v>
      </c>
      <c r="C1771" s="63" t="n">
        <v>40246</v>
      </c>
      <c r="D1771" s="63" t="n">
        <v>40808</v>
      </c>
      <c r="E1771" s="49" t="n">
        <v>9</v>
      </c>
      <c r="F1771" s="54" t="n">
        <v>0</v>
      </c>
      <c r="G1771" s="54" t="n">
        <v>1550.9</v>
      </c>
      <c r="H1771" s="54" t="n">
        <v>468.4</v>
      </c>
      <c r="I1771" s="54" t="n">
        <f aca="false">SUM(F1771:H1771)</f>
        <v>2019.3</v>
      </c>
      <c r="J1771" s="49" t="n">
        <f aca="false">Calc!$C$5-D1771</f>
        <v>79</v>
      </c>
      <c r="K1771" s="49" t="n">
        <f aca="false">IF(J1771&lt;=Calc!$C$11,4,IF(J1771&lt;=Calc!$C$12,3,IF(J1771&lt;=Calc!$C$13,2,1)))</f>
        <v>3</v>
      </c>
      <c r="L1771" s="49" t="n">
        <f aca="false">1+(E1771&gt;=Calc!$C$16)+(E1771&gt;=Calc!$C$17)+(E1771&gt;=Calc!$C$18)</f>
        <v>4</v>
      </c>
      <c r="M1771" s="49" t="str">
        <f aca="false">IF(AND(K1771=4,L1771&gt;=3),"Champions",IF(AND(K1771=3,L1771&gt;=3),"Loyal",IF(K1771&gt;=3,"Recent / New",IF(L1771&gt;=3,"At Risk","Hibernating / Lost"))))</f>
        <v>Loyal</v>
      </c>
      <c r="N1771" s="54" t="n">
        <f aca="false">IF(AND(Calc!$C$2&lt;=2009,Calc!$C$3&gt;=2009),F1771,0)+IF(AND(Calc!$C$2&lt;=2010,Calc!$C$3&gt;=2010),G1771,0)+IF(AND(Calc!$C$2&lt;=2011,Calc!$C$3&gt;=2011),H1771,0)</f>
        <v>2019.3</v>
      </c>
      <c r="O1771" s="61" t="n">
        <f aca="false">IF(AND(N1771&gt;0,OR(Calc!$C$4="*",B1771=Calc!$C$4)),N1771+ROW()*0.000000001,0)</f>
        <v>2019.300001771</v>
      </c>
    </row>
    <row r="1772" customFormat="false" ht="15" hidden="false" customHeight="false" outlineLevel="0" collapsed="false">
      <c r="A1772" s="49" t="n">
        <v>14148</v>
      </c>
      <c r="B1772" s="49" t="s">
        <v>189</v>
      </c>
      <c r="C1772" s="63" t="n">
        <v>40472</v>
      </c>
      <c r="D1772" s="63" t="n">
        <v>40653</v>
      </c>
      <c r="E1772" s="49" t="n">
        <v>2</v>
      </c>
      <c r="F1772" s="54" t="n">
        <v>0</v>
      </c>
      <c r="G1772" s="54" t="n">
        <v>309.09</v>
      </c>
      <c r="H1772" s="54" t="n">
        <v>157.2</v>
      </c>
      <c r="I1772" s="54" t="n">
        <f aca="false">SUM(F1772:H1772)</f>
        <v>466.29</v>
      </c>
      <c r="J1772" s="49" t="n">
        <f aca="false">Calc!$C$5-D1772</f>
        <v>234</v>
      </c>
      <c r="K1772" s="49" t="n">
        <f aca="false">IF(J1772&lt;=Calc!$C$11,4,IF(J1772&lt;=Calc!$C$12,3,IF(J1772&lt;=Calc!$C$13,2,1)))</f>
        <v>2</v>
      </c>
      <c r="L1772" s="49" t="n">
        <f aca="false">1+(E1772&gt;=Calc!$C$16)+(E1772&gt;=Calc!$C$17)+(E1772&gt;=Calc!$C$18)</f>
        <v>2</v>
      </c>
      <c r="M1772" s="49" t="str">
        <f aca="false">IF(AND(K1772=4,L1772&gt;=3),"Champions",IF(AND(K1772=3,L1772&gt;=3),"Loyal",IF(K1772&gt;=3,"Recent / New",IF(L1772&gt;=3,"At Risk","Hibernating / Lost"))))</f>
        <v>Hibernating / Lost</v>
      </c>
      <c r="N1772" s="54" t="n">
        <f aca="false">IF(AND(Calc!$C$2&lt;=2009,Calc!$C$3&gt;=2009),F1772,0)+IF(AND(Calc!$C$2&lt;=2010,Calc!$C$3&gt;=2010),G1772,0)+IF(AND(Calc!$C$2&lt;=2011,Calc!$C$3&gt;=2011),H1772,0)</f>
        <v>466.29</v>
      </c>
      <c r="O1772" s="61" t="n">
        <f aca="false">IF(AND(N1772&gt;0,OR(Calc!$C$4="*",B1772=Calc!$C$4)),N1772+ROW()*0.000000001,0)</f>
        <v>466.290001772</v>
      </c>
    </row>
    <row r="1773" customFormat="false" ht="15" hidden="false" customHeight="false" outlineLevel="0" collapsed="false">
      <c r="A1773" s="49" t="n">
        <v>14149</v>
      </c>
      <c r="B1773" s="49" t="s">
        <v>189</v>
      </c>
      <c r="C1773" s="63" t="n">
        <v>40666</v>
      </c>
      <c r="D1773" s="63" t="n">
        <v>40666</v>
      </c>
      <c r="E1773" s="49" t="n">
        <v>1</v>
      </c>
      <c r="F1773" s="54" t="n">
        <v>0</v>
      </c>
      <c r="G1773" s="54" t="n">
        <v>0</v>
      </c>
      <c r="H1773" s="54" t="n">
        <v>259.43</v>
      </c>
      <c r="I1773" s="54" t="n">
        <f aca="false">SUM(F1773:H1773)</f>
        <v>259.43</v>
      </c>
      <c r="J1773" s="49" t="n">
        <f aca="false">Calc!$C$5-D1773</f>
        <v>221</v>
      </c>
      <c r="K1773" s="49" t="n">
        <f aca="false">IF(J1773&lt;=Calc!$C$11,4,IF(J1773&lt;=Calc!$C$12,3,IF(J1773&lt;=Calc!$C$13,2,1)))</f>
        <v>2</v>
      </c>
      <c r="L1773" s="49" t="n">
        <f aca="false">1+(E1773&gt;=Calc!$C$16)+(E1773&gt;=Calc!$C$17)+(E1773&gt;=Calc!$C$18)</f>
        <v>1</v>
      </c>
      <c r="M1773" s="49" t="str">
        <f aca="false">IF(AND(K1773=4,L1773&gt;=3),"Champions",IF(AND(K1773=3,L1773&gt;=3),"Loyal",IF(K1773&gt;=3,"Recent / New",IF(L1773&gt;=3,"At Risk","Hibernating / Lost"))))</f>
        <v>Hibernating / Lost</v>
      </c>
      <c r="N1773" s="54" t="n">
        <f aca="false">IF(AND(Calc!$C$2&lt;=2009,Calc!$C$3&gt;=2009),F1773,0)+IF(AND(Calc!$C$2&lt;=2010,Calc!$C$3&gt;=2010),G1773,0)+IF(AND(Calc!$C$2&lt;=2011,Calc!$C$3&gt;=2011),H1773,0)</f>
        <v>259.43</v>
      </c>
      <c r="O1773" s="61" t="n">
        <f aca="false">IF(AND(N1773&gt;0,OR(Calc!$C$4="*",B1773=Calc!$C$4)),N1773+ROW()*0.000000001,0)</f>
        <v>259.430001773</v>
      </c>
    </row>
    <row r="1774" customFormat="false" ht="15" hidden="false" customHeight="false" outlineLevel="0" collapsed="false">
      <c r="A1774" s="49" t="n">
        <v>14150</v>
      </c>
      <c r="B1774" s="49" t="s">
        <v>189</v>
      </c>
      <c r="C1774" s="63" t="n">
        <v>40527</v>
      </c>
      <c r="D1774" s="63" t="n">
        <v>40851</v>
      </c>
      <c r="E1774" s="49" t="n">
        <v>2</v>
      </c>
      <c r="F1774" s="54" t="n">
        <v>0</v>
      </c>
      <c r="G1774" s="54" t="n">
        <v>306.18</v>
      </c>
      <c r="H1774" s="54" t="n">
        <v>352.46</v>
      </c>
      <c r="I1774" s="54" t="n">
        <f aca="false">SUM(F1774:H1774)</f>
        <v>658.64</v>
      </c>
      <c r="J1774" s="49" t="n">
        <f aca="false">Calc!$C$5-D1774</f>
        <v>36</v>
      </c>
      <c r="K1774" s="49" t="n">
        <f aca="false">IF(J1774&lt;=Calc!$C$11,4,IF(J1774&lt;=Calc!$C$12,3,IF(J1774&lt;=Calc!$C$13,2,1)))</f>
        <v>3</v>
      </c>
      <c r="L1774" s="49" t="n">
        <f aca="false">1+(E1774&gt;=Calc!$C$16)+(E1774&gt;=Calc!$C$17)+(E1774&gt;=Calc!$C$18)</f>
        <v>2</v>
      </c>
      <c r="M1774" s="49" t="str">
        <f aca="false">IF(AND(K1774=4,L1774&gt;=3),"Champions",IF(AND(K1774=3,L1774&gt;=3),"Loyal",IF(K1774&gt;=3,"Recent / New",IF(L1774&gt;=3,"At Risk","Hibernating / Lost"))))</f>
        <v>Recent / New</v>
      </c>
      <c r="N1774" s="54" t="n">
        <f aca="false">IF(AND(Calc!$C$2&lt;=2009,Calc!$C$3&gt;=2009),F1774,0)+IF(AND(Calc!$C$2&lt;=2010,Calc!$C$3&gt;=2010),G1774,0)+IF(AND(Calc!$C$2&lt;=2011,Calc!$C$3&gt;=2011),H1774,0)</f>
        <v>658.64</v>
      </c>
      <c r="O1774" s="61" t="n">
        <f aca="false">IF(AND(N1774&gt;0,OR(Calc!$C$4="*",B1774=Calc!$C$4)),N1774+ROW()*0.000000001,0)</f>
        <v>658.640001774</v>
      </c>
    </row>
    <row r="1775" customFormat="false" ht="15" hidden="false" customHeight="false" outlineLevel="0" collapsed="false">
      <c r="A1775" s="49" t="n">
        <v>14151</v>
      </c>
      <c r="B1775" s="49" t="s">
        <v>189</v>
      </c>
      <c r="C1775" s="63" t="n">
        <v>40170</v>
      </c>
      <c r="D1775" s="63" t="n">
        <v>40213</v>
      </c>
      <c r="E1775" s="49" t="n">
        <v>2</v>
      </c>
      <c r="F1775" s="54" t="n">
        <v>352.05</v>
      </c>
      <c r="G1775" s="54" t="n">
        <v>314.65</v>
      </c>
      <c r="H1775" s="54" t="n">
        <v>0</v>
      </c>
      <c r="I1775" s="54" t="n">
        <f aca="false">SUM(F1775:H1775)</f>
        <v>666.7</v>
      </c>
      <c r="J1775" s="49" t="n">
        <f aca="false">Calc!$C$5-D1775</f>
        <v>674</v>
      </c>
      <c r="K1775" s="49" t="n">
        <f aca="false">IF(J1775&lt;=Calc!$C$11,4,IF(J1775&lt;=Calc!$C$12,3,IF(J1775&lt;=Calc!$C$13,2,1)))</f>
        <v>1</v>
      </c>
      <c r="L1775" s="49" t="n">
        <f aca="false">1+(E1775&gt;=Calc!$C$16)+(E1775&gt;=Calc!$C$17)+(E1775&gt;=Calc!$C$18)</f>
        <v>2</v>
      </c>
      <c r="M1775" s="49" t="str">
        <f aca="false">IF(AND(K1775=4,L1775&gt;=3),"Champions",IF(AND(K1775=3,L1775&gt;=3),"Loyal",IF(K1775&gt;=3,"Recent / New",IF(L1775&gt;=3,"At Risk","Hibernating / Lost"))))</f>
        <v>Hibernating / Lost</v>
      </c>
      <c r="N1775" s="54" t="n">
        <f aca="false">IF(AND(Calc!$C$2&lt;=2009,Calc!$C$3&gt;=2009),F1775,0)+IF(AND(Calc!$C$2&lt;=2010,Calc!$C$3&gt;=2010),G1775,0)+IF(AND(Calc!$C$2&lt;=2011,Calc!$C$3&gt;=2011),H1775,0)</f>
        <v>666.7</v>
      </c>
      <c r="O1775" s="61" t="n">
        <f aca="false">IF(AND(N1775&gt;0,OR(Calc!$C$4="*",B1775=Calc!$C$4)),N1775+ROW()*0.000000001,0)</f>
        <v>666.700001775</v>
      </c>
    </row>
    <row r="1776" customFormat="false" ht="15" hidden="false" customHeight="false" outlineLevel="0" collapsed="false">
      <c r="A1776" s="49" t="n">
        <v>14152</v>
      </c>
      <c r="B1776" s="49" t="s">
        <v>189</v>
      </c>
      <c r="C1776" s="63" t="n">
        <v>40227</v>
      </c>
      <c r="D1776" s="63" t="n">
        <v>40811</v>
      </c>
      <c r="E1776" s="49" t="n">
        <v>7</v>
      </c>
      <c r="F1776" s="54" t="n">
        <v>0</v>
      </c>
      <c r="G1776" s="54" t="n">
        <v>1364.35</v>
      </c>
      <c r="H1776" s="54" t="n">
        <v>611.09</v>
      </c>
      <c r="I1776" s="54" t="n">
        <f aca="false">SUM(F1776:H1776)</f>
        <v>1975.44</v>
      </c>
      <c r="J1776" s="49" t="n">
        <f aca="false">Calc!$C$5-D1776</f>
        <v>76</v>
      </c>
      <c r="K1776" s="49" t="n">
        <f aca="false">IF(J1776&lt;=Calc!$C$11,4,IF(J1776&lt;=Calc!$C$12,3,IF(J1776&lt;=Calc!$C$13,2,1)))</f>
        <v>3</v>
      </c>
      <c r="L1776" s="49" t="n">
        <f aca="false">1+(E1776&gt;=Calc!$C$16)+(E1776&gt;=Calc!$C$17)+(E1776&gt;=Calc!$C$18)</f>
        <v>3</v>
      </c>
      <c r="M1776" s="49" t="str">
        <f aca="false">IF(AND(K1776=4,L1776&gt;=3),"Champions",IF(AND(K1776=3,L1776&gt;=3),"Loyal",IF(K1776&gt;=3,"Recent / New",IF(L1776&gt;=3,"At Risk","Hibernating / Lost"))))</f>
        <v>Loyal</v>
      </c>
      <c r="N1776" s="54" t="n">
        <f aca="false">IF(AND(Calc!$C$2&lt;=2009,Calc!$C$3&gt;=2009),F1776,0)+IF(AND(Calc!$C$2&lt;=2010,Calc!$C$3&gt;=2010),G1776,0)+IF(AND(Calc!$C$2&lt;=2011,Calc!$C$3&gt;=2011),H1776,0)</f>
        <v>1975.44</v>
      </c>
      <c r="O1776" s="61" t="n">
        <f aca="false">IF(AND(N1776&gt;0,OR(Calc!$C$4="*",B1776=Calc!$C$4)),N1776+ROW()*0.000000001,0)</f>
        <v>1975.440001776</v>
      </c>
    </row>
    <row r="1777" customFormat="false" ht="15" hidden="false" customHeight="false" outlineLevel="0" collapsed="false">
      <c r="A1777" s="49" t="n">
        <v>14153</v>
      </c>
      <c r="B1777" s="49" t="s">
        <v>189</v>
      </c>
      <c r="C1777" s="63" t="n">
        <v>40403</v>
      </c>
      <c r="D1777" s="63" t="n">
        <v>40403</v>
      </c>
      <c r="E1777" s="49" t="n">
        <v>1</v>
      </c>
      <c r="F1777" s="54" t="n">
        <v>0</v>
      </c>
      <c r="G1777" s="54" t="n">
        <v>233.4</v>
      </c>
      <c r="H1777" s="54" t="n">
        <v>0</v>
      </c>
      <c r="I1777" s="54" t="n">
        <f aca="false">SUM(F1777:H1777)</f>
        <v>233.4</v>
      </c>
      <c r="J1777" s="49" t="n">
        <f aca="false">Calc!$C$5-D1777</f>
        <v>484</v>
      </c>
      <c r="K1777" s="49" t="n">
        <f aca="false">IF(J1777&lt;=Calc!$C$11,4,IF(J1777&lt;=Calc!$C$12,3,IF(J1777&lt;=Calc!$C$13,2,1)))</f>
        <v>1</v>
      </c>
      <c r="L1777" s="49" t="n">
        <f aca="false">1+(E1777&gt;=Calc!$C$16)+(E1777&gt;=Calc!$C$17)+(E1777&gt;=Calc!$C$18)</f>
        <v>1</v>
      </c>
      <c r="M1777" s="49" t="str">
        <f aca="false">IF(AND(K1777=4,L1777&gt;=3),"Champions",IF(AND(K1777=3,L1777&gt;=3),"Loyal",IF(K1777&gt;=3,"Recent / New",IF(L1777&gt;=3,"At Risk","Hibernating / Lost"))))</f>
        <v>Hibernating / Lost</v>
      </c>
      <c r="N1777" s="54" t="n">
        <f aca="false">IF(AND(Calc!$C$2&lt;=2009,Calc!$C$3&gt;=2009),F1777,0)+IF(AND(Calc!$C$2&lt;=2010,Calc!$C$3&gt;=2010),G1777,0)+IF(AND(Calc!$C$2&lt;=2011,Calc!$C$3&gt;=2011),H1777,0)</f>
        <v>233.4</v>
      </c>
      <c r="O1777" s="61" t="n">
        <f aca="false">IF(AND(N1777&gt;0,OR(Calc!$C$4="*",B1777=Calc!$C$4)),N1777+ROW()*0.000000001,0)</f>
        <v>233.400001777</v>
      </c>
    </row>
    <row r="1778" customFormat="false" ht="15" hidden="false" customHeight="false" outlineLevel="0" collapsed="false">
      <c r="A1778" s="49" t="n">
        <v>14154</v>
      </c>
      <c r="B1778" s="49" t="s">
        <v>189</v>
      </c>
      <c r="C1778" s="63" t="n">
        <v>40191</v>
      </c>
      <c r="D1778" s="63" t="n">
        <v>40647</v>
      </c>
      <c r="E1778" s="49" t="n">
        <v>8</v>
      </c>
      <c r="F1778" s="54" t="n">
        <v>0</v>
      </c>
      <c r="G1778" s="54" t="n">
        <v>4917.98</v>
      </c>
      <c r="H1778" s="54" t="n">
        <v>1345.62</v>
      </c>
      <c r="I1778" s="54" t="n">
        <f aca="false">SUM(F1778:H1778)</f>
        <v>6263.6</v>
      </c>
      <c r="J1778" s="49" t="n">
        <f aca="false">Calc!$C$5-D1778</f>
        <v>240</v>
      </c>
      <c r="K1778" s="49" t="n">
        <f aca="false">IF(J1778&lt;=Calc!$C$11,4,IF(J1778&lt;=Calc!$C$12,3,IF(J1778&lt;=Calc!$C$13,2,1)))</f>
        <v>2</v>
      </c>
      <c r="L1778" s="49" t="n">
        <f aca="false">1+(E1778&gt;=Calc!$C$16)+(E1778&gt;=Calc!$C$17)+(E1778&gt;=Calc!$C$18)</f>
        <v>4</v>
      </c>
      <c r="M1778" s="49" t="str">
        <f aca="false">IF(AND(K1778=4,L1778&gt;=3),"Champions",IF(AND(K1778=3,L1778&gt;=3),"Loyal",IF(K1778&gt;=3,"Recent / New",IF(L1778&gt;=3,"At Risk","Hibernating / Lost"))))</f>
        <v>At Risk</v>
      </c>
      <c r="N1778" s="54" t="n">
        <f aca="false">IF(AND(Calc!$C$2&lt;=2009,Calc!$C$3&gt;=2009),F1778,0)+IF(AND(Calc!$C$2&lt;=2010,Calc!$C$3&gt;=2010),G1778,0)+IF(AND(Calc!$C$2&lt;=2011,Calc!$C$3&gt;=2011),H1778,0)</f>
        <v>6263.6</v>
      </c>
      <c r="O1778" s="61" t="n">
        <f aca="false">IF(AND(N1778&gt;0,OR(Calc!$C$4="*",B1778=Calc!$C$4)),N1778+ROW()*0.000000001,0)</f>
        <v>6263.600001778</v>
      </c>
    </row>
    <row r="1779" customFormat="false" ht="15" hidden="false" customHeight="false" outlineLevel="0" collapsed="false">
      <c r="A1779" s="49" t="n">
        <v>14155</v>
      </c>
      <c r="B1779" s="49" t="s">
        <v>189</v>
      </c>
      <c r="C1779" s="63" t="n">
        <v>40620</v>
      </c>
      <c r="D1779" s="63" t="n">
        <v>40620</v>
      </c>
      <c r="E1779" s="49" t="n">
        <v>1</v>
      </c>
      <c r="F1779" s="54" t="n">
        <v>0</v>
      </c>
      <c r="G1779" s="54" t="n">
        <v>0</v>
      </c>
      <c r="H1779" s="54" t="n">
        <v>118.75</v>
      </c>
      <c r="I1779" s="54" t="n">
        <f aca="false">SUM(F1779:H1779)</f>
        <v>118.75</v>
      </c>
      <c r="J1779" s="49" t="n">
        <f aca="false">Calc!$C$5-D1779</f>
        <v>267</v>
      </c>
      <c r="K1779" s="49" t="n">
        <f aca="false">IF(J1779&lt;=Calc!$C$11,4,IF(J1779&lt;=Calc!$C$12,3,IF(J1779&lt;=Calc!$C$13,2,1)))</f>
        <v>2</v>
      </c>
      <c r="L1779" s="49" t="n">
        <f aca="false">1+(E1779&gt;=Calc!$C$16)+(E1779&gt;=Calc!$C$17)+(E1779&gt;=Calc!$C$18)</f>
        <v>1</v>
      </c>
      <c r="M1779" s="49" t="str">
        <f aca="false">IF(AND(K1779=4,L1779&gt;=3),"Champions",IF(AND(K1779=3,L1779&gt;=3),"Loyal",IF(K1779&gt;=3,"Recent / New",IF(L1779&gt;=3,"At Risk","Hibernating / Lost"))))</f>
        <v>Hibernating / Lost</v>
      </c>
      <c r="N1779" s="54" t="n">
        <f aca="false">IF(AND(Calc!$C$2&lt;=2009,Calc!$C$3&gt;=2009),F1779,0)+IF(AND(Calc!$C$2&lt;=2010,Calc!$C$3&gt;=2010),G1779,0)+IF(AND(Calc!$C$2&lt;=2011,Calc!$C$3&gt;=2011),H1779,0)</f>
        <v>118.75</v>
      </c>
      <c r="O1779" s="61" t="n">
        <f aca="false">IF(AND(N1779&gt;0,OR(Calc!$C$4="*",B1779=Calc!$C$4)),N1779+ROW()*0.000000001,0)</f>
        <v>118.750001779</v>
      </c>
    </row>
    <row r="1780" customFormat="false" ht="15" hidden="false" customHeight="false" outlineLevel="0" collapsed="false">
      <c r="A1780" s="49" t="n">
        <v>14156</v>
      </c>
      <c r="B1780" s="49" t="s">
        <v>222</v>
      </c>
      <c r="C1780" s="63" t="n">
        <v>40148</v>
      </c>
      <c r="D1780" s="63" t="n">
        <v>40877</v>
      </c>
      <c r="E1780" s="49" t="n">
        <v>144</v>
      </c>
      <c r="F1780" s="54" t="n">
        <v>10924.72</v>
      </c>
      <c r="G1780" s="54" t="n">
        <v>173479.22</v>
      </c>
      <c r="H1780" s="54" t="n">
        <v>113371.07</v>
      </c>
      <c r="I1780" s="54" t="n">
        <f aca="false">SUM(F1780:H1780)</f>
        <v>297775.01</v>
      </c>
      <c r="J1780" s="49" t="n">
        <f aca="false">Calc!$C$5-D1780</f>
        <v>10</v>
      </c>
      <c r="K1780" s="49" t="n">
        <f aca="false">IF(J1780&lt;=Calc!$C$11,4,IF(J1780&lt;=Calc!$C$12,3,IF(J1780&lt;=Calc!$C$13,2,1)))</f>
        <v>4</v>
      </c>
      <c r="L1780" s="49" t="n">
        <f aca="false">1+(E1780&gt;=Calc!$C$16)+(E1780&gt;=Calc!$C$17)+(E1780&gt;=Calc!$C$18)</f>
        <v>4</v>
      </c>
      <c r="M1780" s="49" t="str">
        <f aca="false">IF(AND(K1780=4,L1780&gt;=3),"Champions",IF(AND(K1780=3,L1780&gt;=3),"Loyal",IF(K1780&gt;=3,"Recent / New",IF(L1780&gt;=3,"At Risk","Hibernating / Lost"))))</f>
        <v>Champions</v>
      </c>
      <c r="N1780" s="54" t="n">
        <f aca="false">IF(AND(Calc!$C$2&lt;=2009,Calc!$C$3&gt;=2009),F1780,0)+IF(AND(Calc!$C$2&lt;=2010,Calc!$C$3&gt;=2010),G1780,0)+IF(AND(Calc!$C$2&lt;=2011,Calc!$C$3&gt;=2011),H1780,0)</f>
        <v>297775.01</v>
      </c>
      <c r="O1780" s="61" t="n">
        <f aca="false">IF(AND(N1780&gt;0,OR(Calc!$C$4="*",B1780=Calc!$C$4)),N1780+ROW()*0.000000001,0)</f>
        <v>297775.01000178</v>
      </c>
    </row>
    <row r="1781" customFormat="false" ht="15" hidden="false" customHeight="false" outlineLevel="0" collapsed="false">
      <c r="A1781" s="49" t="n">
        <v>14157</v>
      </c>
      <c r="B1781" s="49" t="s">
        <v>189</v>
      </c>
      <c r="C1781" s="63" t="n">
        <v>40240</v>
      </c>
      <c r="D1781" s="63" t="n">
        <v>40867</v>
      </c>
      <c r="E1781" s="49" t="n">
        <v>5</v>
      </c>
      <c r="F1781" s="54" t="n">
        <v>0</v>
      </c>
      <c r="G1781" s="54" t="n">
        <v>553.8</v>
      </c>
      <c r="H1781" s="54" t="n">
        <v>392.44</v>
      </c>
      <c r="I1781" s="54" t="n">
        <f aca="false">SUM(F1781:H1781)</f>
        <v>946.24</v>
      </c>
      <c r="J1781" s="49" t="n">
        <f aca="false">Calc!$C$5-D1781</f>
        <v>20</v>
      </c>
      <c r="K1781" s="49" t="n">
        <f aca="false">IF(J1781&lt;=Calc!$C$11,4,IF(J1781&lt;=Calc!$C$12,3,IF(J1781&lt;=Calc!$C$13,2,1)))</f>
        <v>4</v>
      </c>
      <c r="L1781" s="49" t="n">
        <f aca="false">1+(E1781&gt;=Calc!$C$16)+(E1781&gt;=Calc!$C$17)+(E1781&gt;=Calc!$C$18)</f>
        <v>3</v>
      </c>
      <c r="M1781" s="49" t="str">
        <f aca="false">IF(AND(K1781=4,L1781&gt;=3),"Champions",IF(AND(K1781=3,L1781&gt;=3),"Loyal",IF(K1781&gt;=3,"Recent / New",IF(L1781&gt;=3,"At Risk","Hibernating / Lost"))))</f>
        <v>Champions</v>
      </c>
      <c r="N1781" s="54" t="n">
        <f aca="false">IF(AND(Calc!$C$2&lt;=2009,Calc!$C$3&gt;=2009),F1781,0)+IF(AND(Calc!$C$2&lt;=2010,Calc!$C$3&gt;=2010),G1781,0)+IF(AND(Calc!$C$2&lt;=2011,Calc!$C$3&gt;=2011),H1781,0)</f>
        <v>946.24</v>
      </c>
      <c r="O1781" s="61" t="n">
        <f aca="false">IF(AND(N1781&gt;0,OR(Calc!$C$4="*",B1781=Calc!$C$4)),N1781+ROW()*0.000000001,0)</f>
        <v>946.240001781</v>
      </c>
    </row>
    <row r="1782" customFormat="false" ht="15" hidden="false" customHeight="false" outlineLevel="0" collapsed="false">
      <c r="A1782" s="49" t="n">
        <v>14158</v>
      </c>
      <c r="B1782" s="49" t="s">
        <v>189</v>
      </c>
      <c r="C1782" s="63" t="n">
        <v>40846</v>
      </c>
      <c r="D1782" s="63" t="n">
        <v>40846</v>
      </c>
      <c r="E1782" s="49" t="n">
        <v>1</v>
      </c>
      <c r="F1782" s="54" t="n">
        <v>0</v>
      </c>
      <c r="G1782" s="54" t="n">
        <v>0</v>
      </c>
      <c r="H1782" s="54" t="n">
        <v>507.66</v>
      </c>
      <c r="I1782" s="54" t="n">
        <f aca="false">SUM(F1782:H1782)</f>
        <v>507.66</v>
      </c>
      <c r="J1782" s="49" t="n">
        <f aca="false">Calc!$C$5-D1782</f>
        <v>41</v>
      </c>
      <c r="K1782" s="49" t="n">
        <f aca="false">IF(J1782&lt;=Calc!$C$11,4,IF(J1782&lt;=Calc!$C$12,3,IF(J1782&lt;=Calc!$C$13,2,1)))</f>
        <v>3</v>
      </c>
      <c r="L1782" s="49" t="n">
        <f aca="false">1+(E1782&gt;=Calc!$C$16)+(E1782&gt;=Calc!$C$17)+(E1782&gt;=Calc!$C$18)</f>
        <v>1</v>
      </c>
      <c r="M1782" s="49" t="str">
        <f aca="false">IF(AND(K1782=4,L1782&gt;=3),"Champions",IF(AND(K1782=3,L1782&gt;=3),"Loyal",IF(K1782&gt;=3,"Recent / New",IF(L1782&gt;=3,"At Risk","Hibernating / Lost"))))</f>
        <v>Recent / New</v>
      </c>
      <c r="N1782" s="54" t="n">
        <f aca="false">IF(AND(Calc!$C$2&lt;=2009,Calc!$C$3&gt;=2009),F1782,0)+IF(AND(Calc!$C$2&lt;=2010,Calc!$C$3&gt;=2010),G1782,0)+IF(AND(Calc!$C$2&lt;=2011,Calc!$C$3&gt;=2011),H1782,0)</f>
        <v>507.66</v>
      </c>
      <c r="O1782" s="61" t="n">
        <f aca="false">IF(AND(N1782&gt;0,OR(Calc!$C$4="*",B1782=Calc!$C$4)),N1782+ROW()*0.000000001,0)</f>
        <v>507.660001782</v>
      </c>
    </row>
    <row r="1783" customFormat="false" ht="15" hidden="false" customHeight="false" outlineLevel="0" collapsed="false">
      <c r="A1783" s="49" t="n">
        <v>14159</v>
      </c>
      <c r="B1783" s="49" t="s">
        <v>189</v>
      </c>
      <c r="C1783" s="63" t="n">
        <v>40150</v>
      </c>
      <c r="D1783" s="63" t="n">
        <v>40867</v>
      </c>
      <c r="E1783" s="49" t="n">
        <v>20</v>
      </c>
      <c r="F1783" s="54" t="n">
        <v>393.65</v>
      </c>
      <c r="G1783" s="54" t="n">
        <v>2709.62</v>
      </c>
      <c r="H1783" s="54" t="n">
        <v>4423.35</v>
      </c>
      <c r="I1783" s="54" t="n">
        <f aca="false">SUM(F1783:H1783)</f>
        <v>7526.62</v>
      </c>
      <c r="J1783" s="49" t="n">
        <f aca="false">Calc!$C$5-D1783</f>
        <v>20</v>
      </c>
      <c r="K1783" s="49" t="n">
        <f aca="false">IF(J1783&lt;=Calc!$C$11,4,IF(J1783&lt;=Calc!$C$12,3,IF(J1783&lt;=Calc!$C$13,2,1)))</f>
        <v>4</v>
      </c>
      <c r="L1783" s="49" t="n">
        <f aca="false">1+(E1783&gt;=Calc!$C$16)+(E1783&gt;=Calc!$C$17)+(E1783&gt;=Calc!$C$18)</f>
        <v>4</v>
      </c>
      <c r="M1783" s="49" t="str">
        <f aca="false">IF(AND(K1783=4,L1783&gt;=3),"Champions",IF(AND(K1783=3,L1783&gt;=3),"Loyal",IF(K1783&gt;=3,"Recent / New",IF(L1783&gt;=3,"At Risk","Hibernating / Lost"))))</f>
        <v>Champions</v>
      </c>
      <c r="N1783" s="54" t="n">
        <f aca="false">IF(AND(Calc!$C$2&lt;=2009,Calc!$C$3&gt;=2009),F1783,0)+IF(AND(Calc!$C$2&lt;=2010,Calc!$C$3&gt;=2010),G1783,0)+IF(AND(Calc!$C$2&lt;=2011,Calc!$C$3&gt;=2011),H1783,0)</f>
        <v>7526.62</v>
      </c>
      <c r="O1783" s="61" t="n">
        <f aca="false">IF(AND(N1783&gt;0,OR(Calc!$C$4="*",B1783=Calc!$C$4)),N1783+ROW()*0.000000001,0)</f>
        <v>7526.620001783</v>
      </c>
    </row>
    <row r="1784" customFormat="false" ht="15" hidden="false" customHeight="false" outlineLevel="0" collapsed="false">
      <c r="A1784" s="49" t="n">
        <v>14160</v>
      </c>
      <c r="B1784" s="49" t="s">
        <v>189</v>
      </c>
      <c r="C1784" s="63" t="n">
        <v>40188</v>
      </c>
      <c r="D1784" s="63" t="n">
        <v>40276</v>
      </c>
      <c r="E1784" s="49" t="n">
        <v>7</v>
      </c>
      <c r="F1784" s="54" t="n">
        <v>0</v>
      </c>
      <c r="G1784" s="54" t="n">
        <v>8421.47</v>
      </c>
      <c r="H1784" s="54" t="n">
        <v>0</v>
      </c>
      <c r="I1784" s="54" t="n">
        <f aca="false">SUM(F1784:H1784)</f>
        <v>8421.47</v>
      </c>
      <c r="J1784" s="49" t="n">
        <f aca="false">Calc!$C$5-D1784</f>
        <v>611</v>
      </c>
      <c r="K1784" s="49" t="n">
        <f aca="false">IF(J1784&lt;=Calc!$C$11,4,IF(J1784&lt;=Calc!$C$12,3,IF(J1784&lt;=Calc!$C$13,2,1)))</f>
        <v>1</v>
      </c>
      <c r="L1784" s="49" t="n">
        <f aca="false">1+(E1784&gt;=Calc!$C$16)+(E1784&gt;=Calc!$C$17)+(E1784&gt;=Calc!$C$18)</f>
        <v>3</v>
      </c>
      <c r="M1784" s="49" t="str">
        <f aca="false">IF(AND(K1784=4,L1784&gt;=3),"Champions",IF(AND(K1784=3,L1784&gt;=3),"Loyal",IF(K1784&gt;=3,"Recent / New",IF(L1784&gt;=3,"At Risk","Hibernating / Lost"))))</f>
        <v>At Risk</v>
      </c>
      <c r="N1784" s="54" t="n">
        <f aca="false">IF(AND(Calc!$C$2&lt;=2009,Calc!$C$3&gt;=2009),F1784,0)+IF(AND(Calc!$C$2&lt;=2010,Calc!$C$3&gt;=2010),G1784,0)+IF(AND(Calc!$C$2&lt;=2011,Calc!$C$3&gt;=2011),H1784,0)</f>
        <v>8421.47</v>
      </c>
      <c r="O1784" s="61" t="n">
        <f aca="false">IF(AND(N1784&gt;0,OR(Calc!$C$4="*",B1784=Calc!$C$4)),N1784+ROW()*0.000000001,0)</f>
        <v>8421.470001784</v>
      </c>
    </row>
    <row r="1785" customFormat="false" ht="15" hidden="false" customHeight="false" outlineLevel="0" collapsed="false">
      <c r="A1785" s="49" t="n">
        <v>14161</v>
      </c>
      <c r="B1785" s="49" t="s">
        <v>189</v>
      </c>
      <c r="C1785" s="63" t="n">
        <v>40160</v>
      </c>
      <c r="D1785" s="63" t="n">
        <v>40671</v>
      </c>
      <c r="E1785" s="49" t="n">
        <v>7</v>
      </c>
      <c r="F1785" s="54" t="n">
        <v>505.13</v>
      </c>
      <c r="G1785" s="54" t="n">
        <v>1677.33</v>
      </c>
      <c r="H1785" s="54" t="n">
        <v>814.47</v>
      </c>
      <c r="I1785" s="54" t="n">
        <f aca="false">SUM(F1785:H1785)</f>
        <v>2996.93</v>
      </c>
      <c r="J1785" s="49" t="n">
        <f aca="false">Calc!$C$5-D1785</f>
        <v>216</v>
      </c>
      <c r="K1785" s="49" t="n">
        <f aca="false">IF(J1785&lt;=Calc!$C$11,4,IF(J1785&lt;=Calc!$C$12,3,IF(J1785&lt;=Calc!$C$13,2,1)))</f>
        <v>2</v>
      </c>
      <c r="L1785" s="49" t="n">
        <f aca="false">1+(E1785&gt;=Calc!$C$16)+(E1785&gt;=Calc!$C$17)+(E1785&gt;=Calc!$C$18)</f>
        <v>3</v>
      </c>
      <c r="M1785" s="49" t="str">
        <f aca="false">IF(AND(K1785=4,L1785&gt;=3),"Champions",IF(AND(K1785=3,L1785&gt;=3),"Loyal",IF(K1785&gt;=3,"Recent / New",IF(L1785&gt;=3,"At Risk","Hibernating / Lost"))))</f>
        <v>At Risk</v>
      </c>
      <c r="N1785" s="54" t="n">
        <f aca="false">IF(AND(Calc!$C$2&lt;=2009,Calc!$C$3&gt;=2009),F1785,0)+IF(AND(Calc!$C$2&lt;=2010,Calc!$C$3&gt;=2010),G1785,0)+IF(AND(Calc!$C$2&lt;=2011,Calc!$C$3&gt;=2011),H1785,0)</f>
        <v>2996.93</v>
      </c>
      <c r="O1785" s="61" t="n">
        <f aca="false">IF(AND(N1785&gt;0,OR(Calc!$C$4="*",B1785=Calc!$C$4)),N1785+ROW()*0.000000001,0)</f>
        <v>2996.930001785</v>
      </c>
    </row>
    <row r="1786" customFormat="false" ht="15" hidden="false" customHeight="false" outlineLevel="0" collapsed="false">
      <c r="A1786" s="49" t="n">
        <v>14162</v>
      </c>
      <c r="B1786" s="49" t="s">
        <v>189</v>
      </c>
      <c r="C1786" s="63" t="n">
        <v>40594</v>
      </c>
      <c r="D1786" s="63" t="n">
        <v>40713</v>
      </c>
      <c r="E1786" s="49" t="n">
        <v>2</v>
      </c>
      <c r="F1786" s="54" t="n">
        <v>0</v>
      </c>
      <c r="G1786" s="54" t="n">
        <v>0</v>
      </c>
      <c r="H1786" s="54" t="n">
        <v>289.36</v>
      </c>
      <c r="I1786" s="54" t="n">
        <f aca="false">SUM(F1786:H1786)</f>
        <v>289.36</v>
      </c>
      <c r="J1786" s="49" t="n">
        <f aca="false">Calc!$C$5-D1786</f>
        <v>174</v>
      </c>
      <c r="K1786" s="49" t="n">
        <f aca="false">IF(J1786&lt;=Calc!$C$11,4,IF(J1786&lt;=Calc!$C$12,3,IF(J1786&lt;=Calc!$C$13,2,1)))</f>
        <v>2</v>
      </c>
      <c r="L1786" s="49" t="n">
        <f aca="false">1+(E1786&gt;=Calc!$C$16)+(E1786&gt;=Calc!$C$17)+(E1786&gt;=Calc!$C$18)</f>
        <v>2</v>
      </c>
      <c r="M1786" s="49" t="str">
        <f aca="false">IF(AND(K1786=4,L1786&gt;=3),"Champions",IF(AND(K1786=3,L1786&gt;=3),"Loyal",IF(K1786&gt;=3,"Recent / New",IF(L1786&gt;=3,"At Risk","Hibernating / Lost"))))</f>
        <v>Hibernating / Lost</v>
      </c>
      <c r="N1786" s="54" t="n">
        <f aca="false">IF(AND(Calc!$C$2&lt;=2009,Calc!$C$3&gt;=2009),F1786,0)+IF(AND(Calc!$C$2&lt;=2010,Calc!$C$3&gt;=2010),G1786,0)+IF(AND(Calc!$C$2&lt;=2011,Calc!$C$3&gt;=2011),H1786,0)</f>
        <v>289.36</v>
      </c>
      <c r="O1786" s="61" t="n">
        <f aca="false">IF(AND(N1786&gt;0,OR(Calc!$C$4="*",B1786=Calc!$C$4)),N1786+ROW()*0.000000001,0)</f>
        <v>289.360001786</v>
      </c>
    </row>
    <row r="1787" customFormat="false" ht="15" hidden="false" customHeight="false" outlineLevel="0" collapsed="false">
      <c r="A1787" s="49" t="n">
        <v>14163</v>
      </c>
      <c r="B1787" s="49" t="s">
        <v>189</v>
      </c>
      <c r="C1787" s="63" t="n">
        <v>40424</v>
      </c>
      <c r="D1787" s="63" t="n">
        <v>40799</v>
      </c>
      <c r="E1787" s="49" t="n">
        <v>5</v>
      </c>
      <c r="F1787" s="54" t="n">
        <v>0</v>
      </c>
      <c r="G1787" s="54" t="n">
        <v>148.71</v>
      </c>
      <c r="H1787" s="54" t="n">
        <v>2445.91</v>
      </c>
      <c r="I1787" s="54" t="n">
        <f aca="false">SUM(F1787:H1787)</f>
        <v>2594.62</v>
      </c>
      <c r="J1787" s="49" t="n">
        <f aca="false">Calc!$C$5-D1787</f>
        <v>88</v>
      </c>
      <c r="K1787" s="49" t="n">
        <f aca="false">IF(J1787&lt;=Calc!$C$11,4,IF(J1787&lt;=Calc!$C$12,3,IF(J1787&lt;=Calc!$C$13,2,1)))</f>
        <v>3</v>
      </c>
      <c r="L1787" s="49" t="n">
        <f aca="false">1+(E1787&gt;=Calc!$C$16)+(E1787&gt;=Calc!$C$17)+(E1787&gt;=Calc!$C$18)</f>
        <v>3</v>
      </c>
      <c r="M1787" s="49" t="str">
        <f aca="false">IF(AND(K1787=4,L1787&gt;=3),"Champions",IF(AND(K1787=3,L1787&gt;=3),"Loyal",IF(K1787&gt;=3,"Recent / New",IF(L1787&gt;=3,"At Risk","Hibernating / Lost"))))</f>
        <v>Loyal</v>
      </c>
      <c r="N1787" s="54" t="n">
        <f aca="false">IF(AND(Calc!$C$2&lt;=2009,Calc!$C$3&gt;=2009),F1787,0)+IF(AND(Calc!$C$2&lt;=2010,Calc!$C$3&gt;=2010),G1787,0)+IF(AND(Calc!$C$2&lt;=2011,Calc!$C$3&gt;=2011),H1787,0)</f>
        <v>2594.62</v>
      </c>
      <c r="O1787" s="61" t="n">
        <f aca="false">IF(AND(N1787&gt;0,OR(Calc!$C$4="*",B1787=Calc!$C$4)),N1787+ROW()*0.000000001,0)</f>
        <v>2594.620001787</v>
      </c>
    </row>
    <row r="1788" customFormat="false" ht="15" hidden="false" customHeight="false" outlineLevel="0" collapsed="false">
      <c r="A1788" s="49" t="n">
        <v>14164</v>
      </c>
      <c r="B1788" s="49" t="s">
        <v>189</v>
      </c>
      <c r="C1788" s="63" t="n">
        <v>40806</v>
      </c>
      <c r="D1788" s="63" t="n">
        <v>40816</v>
      </c>
      <c r="E1788" s="49" t="n">
        <v>2</v>
      </c>
      <c r="F1788" s="54" t="n">
        <v>0</v>
      </c>
      <c r="G1788" s="54" t="n">
        <v>0</v>
      </c>
      <c r="H1788" s="54" t="n">
        <v>1631.77</v>
      </c>
      <c r="I1788" s="54" t="n">
        <f aca="false">SUM(F1788:H1788)</f>
        <v>1631.77</v>
      </c>
      <c r="J1788" s="49" t="n">
        <f aca="false">Calc!$C$5-D1788</f>
        <v>71</v>
      </c>
      <c r="K1788" s="49" t="n">
        <f aca="false">IF(J1788&lt;=Calc!$C$11,4,IF(J1788&lt;=Calc!$C$12,3,IF(J1788&lt;=Calc!$C$13,2,1)))</f>
        <v>3</v>
      </c>
      <c r="L1788" s="49" t="n">
        <f aca="false">1+(E1788&gt;=Calc!$C$16)+(E1788&gt;=Calc!$C$17)+(E1788&gt;=Calc!$C$18)</f>
        <v>2</v>
      </c>
      <c r="M1788" s="49" t="str">
        <f aca="false">IF(AND(K1788=4,L1788&gt;=3),"Champions",IF(AND(K1788=3,L1788&gt;=3),"Loyal",IF(K1788&gt;=3,"Recent / New",IF(L1788&gt;=3,"At Risk","Hibernating / Lost"))))</f>
        <v>Recent / New</v>
      </c>
      <c r="N1788" s="54" t="n">
        <f aca="false">IF(AND(Calc!$C$2&lt;=2009,Calc!$C$3&gt;=2009),F1788,0)+IF(AND(Calc!$C$2&lt;=2010,Calc!$C$3&gt;=2010),G1788,0)+IF(AND(Calc!$C$2&lt;=2011,Calc!$C$3&gt;=2011),H1788,0)</f>
        <v>1631.77</v>
      </c>
      <c r="O1788" s="61" t="n">
        <f aca="false">IF(AND(N1788&gt;0,OR(Calc!$C$4="*",B1788=Calc!$C$4)),N1788+ROW()*0.000000001,0)</f>
        <v>1631.770001788</v>
      </c>
    </row>
    <row r="1789" customFormat="false" ht="15" hidden="false" customHeight="false" outlineLevel="0" collapsed="false">
      <c r="A1789" s="49" t="n">
        <v>14165</v>
      </c>
      <c r="B1789" s="49" t="s">
        <v>189</v>
      </c>
      <c r="C1789" s="63" t="n">
        <v>40611</v>
      </c>
      <c r="D1789" s="63" t="n">
        <v>40611</v>
      </c>
      <c r="E1789" s="49" t="n">
        <v>1</v>
      </c>
      <c r="F1789" s="54" t="n">
        <v>0</v>
      </c>
      <c r="G1789" s="54" t="n">
        <v>0</v>
      </c>
      <c r="H1789" s="54" t="n">
        <v>120.44</v>
      </c>
      <c r="I1789" s="54" t="n">
        <f aca="false">SUM(F1789:H1789)</f>
        <v>120.44</v>
      </c>
      <c r="J1789" s="49" t="n">
        <f aca="false">Calc!$C$5-D1789</f>
        <v>276</v>
      </c>
      <c r="K1789" s="49" t="n">
        <f aca="false">IF(J1789&lt;=Calc!$C$11,4,IF(J1789&lt;=Calc!$C$12,3,IF(J1789&lt;=Calc!$C$13,2,1)))</f>
        <v>2</v>
      </c>
      <c r="L1789" s="49" t="n">
        <f aca="false">1+(E1789&gt;=Calc!$C$16)+(E1789&gt;=Calc!$C$17)+(E1789&gt;=Calc!$C$18)</f>
        <v>1</v>
      </c>
      <c r="M1789" s="49" t="str">
        <f aca="false">IF(AND(K1789=4,L1789&gt;=3),"Champions",IF(AND(K1789=3,L1789&gt;=3),"Loyal",IF(K1789&gt;=3,"Recent / New",IF(L1789&gt;=3,"At Risk","Hibernating / Lost"))))</f>
        <v>Hibernating / Lost</v>
      </c>
      <c r="N1789" s="54" t="n">
        <f aca="false">IF(AND(Calc!$C$2&lt;=2009,Calc!$C$3&gt;=2009),F1789,0)+IF(AND(Calc!$C$2&lt;=2010,Calc!$C$3&gt;=2010),G1789,0)+IF(AND(Calc!$C$2&lt;=2011,Calc!$C$3&gt;=2011),H1789,0)</f>
        <v>120.44</v>
      </c>
      <c r="O1789" s="61" t="n">
        <f aca="false">IF(AND(N1789&gt;0,OR(Calc!$C$4="*",B1789=Calc!$C$4)),N1789+ROW()*0.000000001,0)</f>
        <v>120.440001789</v>
      </c>
    </row>
    <row r="1790" customFormat="false" ht="15" hidden="false" customHeight="false" outlineLevel="0" collapsed="false">
      <c r="A1790" s="49" t="n">
        <v>14166</v>
      </c>
      <c r="B1790" s="49" t="s">
        <v>189</v>
      </c>
      <c r="C1790" s="63" t="n">
        <v>40260</v>
      </c>
      <c r="D1790" s="63" t="n">
        <v>40381</v>
      </c>
      <c r="E1790" s="49" t="n">
        <v>2</v>
      </c>
      <c r="F1790" s="54" t="n">
        <v>0</v>
      </c>
      <c r="G1790" s="54" t="n">
        <v>251.15</v>
      </c>
      <c r="H1790" s="54" t="n">
        <v>0</v>
      </c>
      <c r="I1790" s="54" t="n">
        <f aca="false">SUM(F1790:H1790)</f>
        <v>251.15</v>
      </c>
      <c r="J1790" s="49" t="n">
        <f aca="false">Calc!$C$5-D1790</f>
        <v>506</v>
      </c>
      <c r="K1790" s="49" t="n">
        <f aca="false">IF(J1790&lt;=Calc!$C$11,4,IF(J1790&lt;=Calc!$C$12,3,IF(J1790&lt;=Calc!$C$13,2,1)))</f>
        <v>1</v>
      </c>
      <c r="L1790" s="49" t="n">
        <f aca="false">1+(E1790&gt;=Calc!$C$16)+(E1790&gt;=Calc!$C$17)+(E1790&gt;=Calc!$C$18)</f>
        <v>2</v>
      </c>
      <c r="M1790" s="49" t="str">
        <f aca="false">IF(AND(K1790=4,L1790&gt;=3),"Champions",IF(AND(K1790=3,L1790&gt;=3),"Loyal",IF(K1790&gt;=3,"Recent / New",IF(L1790&gt;=3,"At Risk","Hibernating / Lost"))))</f>
        <v>Hibernating / Lost</v>
      </c>
      <c r="N1790" s="54" t="n">
        <f aca="false">IF(AND(Calc!$C$2&lt;=2009,Calc!$C$3&gt;=2009),F1790,0)+IF(AND(Calc!$C$2&lt;=2010,Calc!$C$3&gt;=2010),G1790,0)+IF(AND(Calc!$C$2&lt;=2011,Calc!$C$3&gt;=2011),H1790,0)</f>
        <v>251.15</v>
      </c>
      <c r="O1790" s="61" t="n">
        <f aca="false">IF(AND(N1790&gt;0,OR(Calc!$C$4="*",B1790=Calc!$C$4)),N1790+ROW()*0.000000001,0)</f>
        <v>251.15000179</v>
      </c>
    </row>
    <row r="1791" customFormat="false" ht="15" hidden="false" customHeight="false" outlineLevel="0" collapsed="false">
      <c r="A1791" s="49" t="n">
        <v>14167</v>
      </c>
      <c r="B1791" s="49" t="s">
        <v>189</v>
      </c>
      <c r="C1791" s="63" t="n">
        <v>40205</v>
      </c>
      <c r="D1791" s="63" t="n">
        <v>40847</v>
      </c>
      <c r="E1791" s="49" t="n">
        <v>8</v>
      </c>
      <c r="F1791" s="54" t="n">
        <v>0</v>
      </c>
      <c r="G1791" s="54" t="n">
        <v>711.7</v>
      </c>
      <c r="H1791" s="54" t="n">
        <v>562.59</v>
      </c>
      <c r="I1791" s="54" t="n">
        <f aca="false">SUM(F1791:H1791)</f>
        <v>1274.29</v>
      </c>
      <c r="J1791" s="49" t="n">
        <f aca="false">Calc!$C$5-D1791</f>
        <v>40</v>
      </c>
      <c r="K1791" s="49" t="n">
        <f aca="false">IF(J1791&lt;=Calc!$C$11,4,IF(J1791&lt;=Calc!$C$12,3,IF(J1791&lt;=Calc!$C$13,2,1)))</f>
        <v>3</v>
      </c>
      <c r="L1791" s="49" t="n">
        <f aca="false">1+(E1791&gt;=Calc!$C$16)+(E1791&gt;=Calc!$C$17)+(E1791&gt;=Calc!$C$18)</f>
        <v>4</v>
      </c>
      <c r="M1791" s="49" t="str">
        <f aca="false">IF(AND(K1791=4,L1791&gt;=3),"Champions",IF(AND(K1791=3,L1791&gt;=3),"Loyal",IF(K1791&gt;=3,"Recent / New",IF(L1791&gt;=3,"At Risk","Hibernating / Lost"))))</f>
        <v>Loyal</v>
      </c>
      <c r="N1791" s="54" t="n">
        <f aca="false">IF(AND(Calc!$C$2&lt;=2009,Calc!$C$3&gt;=2009),F1791,0)+IF(AND(Calc!$C$2&lt;=2010,Calc!$C$3&gt;=2010),G1791,0)+IF(AND(Calc!$C$2&lt;=2011,Calc!$C$3&gt;=2011),H1791,0)</f>
        <v>1274.29</v>
      </c>
      <c r="O1791" s="61" t="n">
        <f aca="false">IF(AND(N1791&gt;0,OR(Calc!$C$4="*",B1791=Calc!$C$4)),N1791+ROW()*0.000000001,0)</f>
        <v>1274.290001791</v>
      </c>
    </row>
    <row r="1792" customFormat="false" ht="15" hidden="false" customHeight="false" outlineLevel="0" collapsed="false">
      <c r="A1792" s="49" t="n">
        <v>14168</v>
      </c>
      <c r="B1792" s="49" t="s">
        <v>189</v>
      </c>
      <c r="C1792" s="63" t="n">
        <v>40322</v>
      </c>
      <c r="D1792" s="63" t="n">
        <v>40466</v>
      </c>
      <c r="E1792" s="49" t="n">
        <v>2</v>
      </c>
      <c r="F1792" s="54" t="n">
        <v>0</v>
      </c>
      <c r="G1792" s="54" t="n">
        <v>305.9</v>
      </c>
      <c r="H1792" s="54" t="n">
        <v>0</v>
      </c>
      <c r="I1792" s="54" t="n">
        <f aca="false">SUM(F1792:H1792)</f>
        <v>305.9</v>
      </c>
      <c r="J1792" s="49" t="n">
        <f aca="false">Calc!$C$5-D1792</f>
        <v>421</v>
      </c>
      <c r="K1792" s="49" t="n">
        <f aca="false">IF(J1792&lt;=Calc!$C$11,4,IF(J1792&lt;=Calc!$C$12,3,IF(J1792&lt;=Calc!$C$13,2,1)))</f>
        <v>1</v>
      </c>
      <c r="L1792" s="49" t="n">
        <f aca="false">1+(E1792&gt;=Calc!$C$16)+(E1792&gt;=Calc!$C$17)+(E1792&gt;=Calc!$C$18)</f>
        <v>2</v>
      </c>
      <c r="M1792" s="49" t="str">
        <f aca="false">IF(AND(K1792=4,L1792&gt;=3),"Champions",IF(AND(K1792=3,L1792&gt;=3),"Loyal",IF(K1792&gt;=3,"Recent / New",IF(L1792&gt;=3,"At Risk","Hibernating / Lost"))))</f>
        <v>Hibernating / Lost</v>
      </c>
      <c r="N1792" s="54" t="n">
        <f aca="false">IF(AND(Calc!$C$2&lt;=2009,Calc!$C$3&gt;=2009),F1792,0)+IF(AND(Calc!$C$2&lt;=2010,Calc!$C$3&gt;=2010),G1792,0)+IF(AND(Calc!$C$2&lt;=2011,Calc!$C$3&gt;=2011),H1792,0)</f>
        <v>305.9</v>
      </c>
      <c r="O1792" s="61" t="n">
        <f aca="false">IF(AND(N1792&gt;0,OR(Calc!$C$4="*",B1792=Calc!$C$4)),N1792+ROW()*0.000000001,0)</f>
        <v>305.900001792</v>
      </c>
    </row>
    <row r="1793" customFormat="false" ht="15" hidden="false" customHeight="false" outlineLevel="0" collapsed="false">
      <c r="A1793" s="49" t="n">
        <v>14169</v>
      </c>
      <c r="B1793" s="49" t="s">
        <v>189</v>
      </c>
      <c r="C1793" s="63" t="n">
        <v>40442</v>
      </c>
      <c r="D1793" s="63" t="n">
        <v>40456</v>
      </c>
      <c r="E1793" s="49" t="n">
        <v>2</v>
      </c>
      <c r="F1793" s="54" t="n">
        <v>0</v>
      </c>
      <c r="G1793" s="54" t="n">
        <v>613.11</v>
      </c>
      <c r="H1793" s="54" t="n">
        <v>0</v>
      </c>
      <c r="I1793" s="54" t="n">
        <f aca="false">SUM(F1793:H1793)</f>
        <v>613.11</v>
      </c>
      <c r="J1793" s="49" t="n">
        <f aca="false">Calc!$C$5-D1793</f>
        <v>431</v>
      </c>
      <c r="K1793" s="49" t="n">
        <f aca="false">IF(J1793&lt;=Calc!$C$11,4,IF(J1793&lt;=Calc!$C$12,3,IF(J1793&lt;=Calc!$C$13,2,1)))</f>
        <v>1</v>
      </c>
      <c r="L1793" s="49" t="n">
        <f aca="false">1+(E1793&gt;=Calc!$C$16)+(E1793&gt;=Calc!$C$17)+(E1793&gt;=Calc!$C$18)</f>
        <v>2</v>
      </c>
      <c r="M1793" s="49" t="str">
        <f aca="false">IF(AND(K1793=4,L1793&gt;=3),"Champions",IF(AND(K1793=3,L1793&gt;=3),"Loyal",IF(K1793&gt;=3,"Recent / New",IF(L1793&gt;=3,"At Risk","Hibernating / Lost"))))</f>
        <v>Hibernating / Lost</v>
      </c>
      <c r="N1793" s="54" t="n">
        <f aca="false">IF(AND(Calc!$C$2&lt;=2009,Calc!$C$3&gt;=2009),F1793,0)+IF(AND(Calc!$C$2&lt;=2010,Calc!$C$3&gt;=2010),G1793,0)+IF(AND(Calc!$C$2&lt;=2011,Calc!$C$3&gt;=2011),H1793,0)</f>
        <v>613.11</v>
      </c>
      <c r="O1793" s="61" t="n">
        <f aca="false">IF(AND(N1793&gt;0,OR(Calc!$C$4="*",B1793=Calc!$C$4)),N1793+ROW()*0.000000001,0)</f>
        <v>613.110001793</v>
      </c>
    </row>
    <row r="1794" customFormat="false" ht="15" hidden="false" customHeight="false" outlineLevel="0" collapsed="false">
      <c r="A1794" s="49" t="n">
        <v>14170</v>
      </c>
      <c r="B1794" s="49" t="s">
        <v>189</v>
      </c>
      <c r="C1794" s="63" t="n">
        <v>40491</v>
      </c>
      <c r="D1794" s="63" t="n">
        <v>40511</v>
      </c>
      <c r="E1794" s="49" t="n">
        <v>3</v>
      </c>
      <c r="F1794" s="54" t="n">
        <v>0</v>
      </c>
      <c r="G1794" s="54" t="n">
        <v>570.18</v>
      </c>
      <c r="H1794" s="54" t="n">
        <v>0</v>
      </c>
      <c r="I1794" s="54" t="n">
        <f aca="false">SUM(F1794:H1794)</f>
        <v>570.18</v>
      </c>
      <c r="J1794" s="49" t="n">
        <f aca="false">Calc!$C$5-D1794</f>
        <v>376</v>
      </c>
      <c r="K1794" s="49" t="n">
        <f aca="false">IF(J1794&lt;=Calc!$C$11,4,IF(J1794&lt;=Calc!$C$12,3,IF(J1794&lt;=Calc!$C$13,2,1)))</f>
        <v>2</v>
      </c>
      <c r="L1794" s="49" t="n">
        <f aca="false">1+(E1794&gt;=Calc!$C$16)+(E1794&gt;=Calc!$C$17)+(E1794&gt;=Calc!$C$18)</f>
        <v>2</v>
      </c>
      <c r="M1794" s="49" t="str">
        <f aca="false">IF(AND(K1794=4,L1794&gt;=3),"Champions",IF(AND(K1794=3,L1794&gt;=3),"Loyal",IF(K1794&gt;=3,"Recent / New",IF(L1794&gt;=3,"At Risk","Hibernating / Lost"))))</f>
        <v>Hibernating / Lost</v>
      </c>
      <c r="N1794" s="54" t="n">
        <f aca="false">IF(AND(Calc!$C$2&lt;=2009,Calc!$C$3&gt;=2009),F1794,0)+IF(AND(Calc!$C$2&lt;=2010,Calc!$C$3&gt;=2010),G1794,0)+IF(AND(Calc!$C$2&lt;=2011,Calc!$C$3&gt;=2011),H1794,0)</f>
        <v>570.18</v>
      </c>
      <c r="O1794" s="61" t="n">
        <f aca="false">IF(AND(N1794&gt;0,OR(Calc!$C$4="*",B1794=Calc!$C$4)),N1794+ROW()*0.000000001,0)</f>
        <v>570.180001794</v>
      </c>
    </row>
    <row r="1795" customFormat="false" ht="15" hidden="false" customHeight="false" outlineLevel="0" collapsed="false">
      <c r="A1795" s="49" t="n">
        <v>14171</v>
      </c>
      <c r="B1795" s="49" t="s">
        <v>189</v>
      </c>
      <c r="C1795" s="63" t="n">
        <v>40156</v>
      </c>
      <c r="D1795" s="63" t="n">
        <v>40788</v>
      </c>
      <c r="E1795" s="49" t="n">
        <v>2</v>
      </c>
      <c r="F1795" s="54" t="n">
        <v>135</v>
      </c>
      <c r="G1795" s="54" t="n">
        <v>0</v>
      </c>
      <c r="H1795" s="54" t="n">
        <v>363.79</v>
      </c>
      <c r="I1795" s="54" t="n">
        <f aca="false">SUM(F1795:H1795)</f>
        <v>498.79</v>
      </c>
      <c r="J1795" s="49" t="n">
        <f aca="false">Calc!$C$5-D1795</f>
        <v>99</v>
      </c>
      <c r="K1795" s="49" t="n">
        <f aca="false">IF(J1795&lt;=Calc!$C$11,4,IF(J1795&lt;=Calc!$C$12,3,IF(J1795&lt;=Calc!$C$13,2,1)))</f>
        <v>2</v>
      </c>
      <c r="L1795" s="49" t="n">
        <f aca="false">1+(E1795&gt;=Calc!$C$16)+(E1795&gt;=Calc!$C$17)+(E1795&gt;=Calc!$C$18)</f>
        <v>2</v>
      </c>
      <c r="M1795" s="49" t="str">
        <f aca="false">IF(AND(K1795=4,L1795&gt;=3),"Champions",IF(AND(K1795=3,L1795&gt;=3),"Loyal",IF(K1795&gt;=3,"Recent / New",IF(L1795&gt;=3,"At Risk","Hibernating / Lost"))))</f>
        <v>Hibernating / Lost</v>
      </c>
      <c r="N1795" s="54" t="n">
        <f aca="false">IF(AND(Calc!$C$2&lt;=2009,Calc!$C$3&gt;=2009),F1795,0)+IF(AND(Calc!$C$2&lt;=2010,Calc!$C$3&gt;=2010),G1795,0)+IF(AND(Calc!$C$2&lt;=2011,Calc!$C$3&gt;=2011),H1795,0)</f>
        <v>498.79</v>
      </c>
      <c r="O1795" s="61" t="n">
        <f aca="false">IF(AND(N1795&gt;0,OR(Calc!$C$4="*",B1795=Calc!$C$4)),N1795+ROW()*0.000000001,0)</f>
        <v>498.790001795</v>
      </c>
    </row>
    <row r="1796" customFormat="false" ht="15" hidden="false" customHeight="false" outlineLevel="0" collapsed="false">
      <c r="A1796" s="49" t="n">
        <v>14172</v>
      </c>
      <c r="B1796" s="49" t="s">
        <v>189</v>
      </c>
      <c r="C1796" s="63" t="n">
        <v>40244</v>
      </c>
      <c r="D1796" s="63" t="n">
        <v>40281</v>
      </c>
      <c r="E1796" s="49" t="n">
        <v>3</v>
      </c>
      <c r="F1796" s="54" t="n">
        <v>0</v>
      </c>
      <c r="G1796" s="54" t="n">
        <v>356.27</v>
      </c>
      <c r="H1796" s="54" t="n">
        <v>0</v>
      </c>
      <c r="I1796" s="54" t="n">
        <f aca="false">SUM(F1796:H1796)</f>
        <v>356.27</v>
      </c>
      <c r="J1796" s="49" t="n">
        <f aca="false">Calc!$C$5-D1796</f>
        <v>606</v>
      </c>
      <c r="K1796" s="49" t="n">
        <f aca="false">IF(J1796&lt;=Calc!$C$11,4,IF(J1796&lt;=Calc!$C$12,3,IF(J1796&lt;=Calc!$C$13,2,1)))</f>
        <v>1</v>
      </c>
      <c r="L1796" s="49" t="n">
        <f aca="false">1+(E1796&gt;=Calc!$C$16)+(E1796&gt;=Calc!$C$17)+(E1796&gt;=Calc!$C$18)</f>
        <v>2</v>
      </c>
      <c r="M1796" s="49" t="str">
        <f aca="false">IF(AND(K1796=4,L1796&gt;=3),"Champions",IF(AND(K1796=3,L1796&gt;=3),"Loyal",IF(K1796&gt;=3,"Recent / New",IF(L1796&gt;=3,"At Risk","Hibernating / Lost"))))</f>
        <v>Hibernating / Lost</v>
      </c>
      <c r="N1796" s="54" t="n">
        <f aca="false">IF(AND(Calc!$C$2&lt;=2009,Calc!$C$3&gt;=2009),F1796,0)+IF(AND(Calc!$C$2&lt;=2010,Calc!$C$3&gt;=2010),G1796,0)+IF(AND(Calc!$C$2&lt;=2011,Calc!$C$3&gt;=2011),H1796,0)</f>
        <v>356.27</v>
      </c>
      <c r="O1796" s="61" t="n">
        <f aca="false">IF(AND(N1796&gt;0,OR(Calc!$C$4="*",B1796=Calc!$C$4)),N1796+ROW()*0.000000001,0)</f>
        <v>356.270001796</v>
      </c>
    </row>
    <row r="1797" customFormat="false" ht="15" hidden="false" customHeight="false" outlineLevel="0" collapsed="false">
      <c r="A1797" s="49" t="n">
        <v>14173</v>
      </c>
      <c r="B1797" s="49" t="s">
        <v>189</v>
      </c>
      <c r="C1797" s="63" t="n">
        <v>40156</v>
      </c>
      <c r="D1797" s="63" t="n">
        <v>40876</v>
      </c>
      <c r="E1797" s="49" t="n">
        <v>6</v>
      </c>
      <c r="F1797" s="54" t="n">
        <v>4.55</v>
      </c>
      <c r="G1797" s="54" t="n">
        <v>111.56</v>
      </c>
      <c r="H1797" s="54" t="n">
        <v>450.84</v>
      </c>
      <c r="I1797" s="54" t="n">
        <f aca="false">SUM(F1797:H1797)</f>
        <v>566.95</v>
      </c>
      <c r="J1797" s="49" t="n">
        <f aca="false">Calc!$C$5-D1797</f>
        <v>11</v>
      </c>
      <c r="K1797" s="49" t="n">
        <f aca="false">IF(J1797&lt;=Calc!$C$11,4,IF(J1797&lt;=Calc!$C$12,3,IF(J1797&lt;=Calc!$C$13,2,1)))</f>
        <v>4</v>
      </c>
      <c r="L1797" s="49" t="n">
        <f aca="false">1+(E1797&gt;=Calc!$C$16)+(E1797&gt;=Calc!$C$17)+(E1797&gt;=Calc!$C$18)</f>
        <v>3</v>
      </c>
      <c r="M1797" s="49" t="str">
        <f aca="false">IF(AND(K1797=4,L1797&gt;=3),"Champions",IF(AND(K1797=3,L1797&gt;=3),"Loyal",IF(K1797&gt;=3,"Recent / New",IF(L1797&gt;=3,"At Risk","Hibernating / Lost"))))</f>
        <v>Champions</v>
      </c>
      <c r="N1797" s="54" t="n">
        <f aca="false">IF(AND(Calc!$C$2&lt;=2009,Calc!$C$3&gt;=2009),F1797,0)+IF(AND(Calc!$C$2&lt;=2010,Calc!$C$3&gt;=2010),G1797,0)+IF(AND(Calc!$C$2&lt;=2011,Calc!$C$3&gt;=2011),H1797,0)</f>
        <v>566.95</v>
      </c>
      <c r="O1797" s="61" t="n">
        <f aca="false">IF(AND(N1797&gt;0,OR(Calc!$C$4="*",B1797=Calc!$C$4)),N1797+ROW()*0.000000001,0)</f>
        <v>566.950001797</v>
      </c>
    </row>
    <row r="1798" customFormat="false" ht="15" hidden="false" customHeight="false" outlineLevel="0" collapsed="false">
      <c r="A1798" s="49" t="n">
        <v>14174</v>
      </c>
      <c r="B1798" s="49" t="s">
        <v>189</v>
      </c>
      <c r="C1798" s="63" t="n">
        <v>40853</v>
      </c>
      <c r="D1798" s="63" t="n">
        <v>40853</v>
      </c>
      <c r="E1798" s="49" t="n">
        <v>1</v>
      </c>
      <c r="F1798" s="54" t="n">
        <v>0</v>
      </c>
      <c r="G1798" s="54" t="n">
        <v>0</v>
      </c>
      <c r="H1798" s="54" t="n">
        <v>134.46</v>
      </c>
      <c r="I1798" s="54" t="n">
        <f aca="false">SUM(F1798:H1798)</f>
        <v>134.46</v>
      </c>
      <c r="J1798" s="49" t="n">
        <f aca="false">Calc!$C$5-D1798</f>
        <v>34</v>
      </c>
      <c r="K1798" s="49" t="n">
        <f aca="false">IF(J1798&lt;=Calc!$C$11,4,IF(J1798&lt;=Calc!$C$12,3,IF(J1798&lt;=Calc!$C$13,2,1)))</f>
        <v>3</v>
      </c>
      <c r="L1798" s="49" t="n">
        <f aca="false">1+(E1798&gt;=Calc!$C$16)+(E1798&gt;=Calc!$C$17)+(E1798&gt;=Calc!$C$18)</f>
        <v>1</v>
      </c>
      <c r="M1798" s="49" t="str">
        <f aca="false">IF(AND(K1798=4,L1798&gt;=3),"Champions",IF(AND(K1798=3,L1798&gt;=3),"Loyal",IF(K1798&gt;=3,"Recent / New",IF(L1798&gt;=3,"At Risk","Hibernating / Lost"))))</f>
        <v>Recent / New</v>
      </c>
      <c r="N1798" s="54" t="n">
        <f aca="false">IF(AND(Calc!$C$2&lt;=2009,Calc!$C$3&gt;=2009),F1798,0)+IF(AND(Calc!$C$2&lt;=2010,Calc!$C$3&gt;=2010),G1798,0)+IF(AND(Calc!$C$2&lt;=2011,Calc!$C$3&gt;=2011),H1798,0)</f>
        <v>134.46</v>
      </c>
      <c r="O1798" s="61" t="n">
        <f aca="false">IF(AND(N1798&gt;0,OR(Calc!$C$4="*",B1798=Calc!$C$4)),N1798+ROW()*0.000000001,0)</f>
        <v>134.460001798</v>
      </c>
    </row>
    <row r="1799" customFormat="false" ht="15" hidden="false" customHeight="false" outlineLevel="0" collapsed="false">
      <c r="A1799" s="49" t="n">
        <v>14175</v>
      </c>
      <c r="B1799" s="49" t="s">
        <v>189</v>
      </c>
      <c r="C1799" s="63" t="n">
        <v>40259</v>
      </c>
      <c r="D1799" s="63" t="n">
        <v>40827</v>
      </c>
      <c r="E1799" s="49" t="n">
        <v>8</v>
      </c>
      <c r="F1799" s="54" t="n">
        <v>0</v>
      </c>
      <c r="G1799" s="54" t="n">
        <v>4242.38</v>
      </c>
      <c r="H1799" s="54" t="n">
        <v>3108.06</v>
      </c>
      <c r="I1799" s="54" t="n">
        <f aca="false">SUM(F1799:H1799)</f>
        <v>7350.44</v>
      </c>
      <c r="J1799" s="49" t="n">
        <f aca="false">Calc!$C$5-D1799</f>
        <v>60</v>
      </c>
      <c r="K1799" s="49" t="n">
        <f aca="false">IF(J1799&lt;=Calc!$C$11,4,IF(J1799&lt;=Calc!$C$12,3,IF(J1799&lt;=Calc!$C$13,2,1)))</f>
        <v>3</v>
      </c>
      <c r="L1799" s="49" t="n">
        <f aca="false">1+(E1799&gt;=Calc!$C$16)+(E1799&gt;=Calc!$C$17)+(E1799&gt;=Calc!$C$18)</f>
        <v>4</v>
      </c>
      <c r="M1799" s="49" t="str">
        <f aca="false">IF(AND(K1799=4,L1799&gt;=3),"Champions",IF(AND(K1799=3,L1799&gt;=3),"Loyal",IF(K1799&gt;=3,"Recent / New",IF(L1799&gt;=3,"At Risk","Hibernating / Lost"))))</f>
        <v>Loyal</v>
      </c>
      <c r="N1799" s="54" t="n">
        <f aca="false">IF(AND(Calc!$C$2&lt;=2009,Calc!$C$3&gt;=2009),F1799,0)+IF(AND(Calc!$C$2&lt;=2010,Calc!$C$3&gt;=2010),G1799,0)+IF(AND(Calc!$C$2&lt;=2011,Calc!$C$3&gt;=2011),H1799,0)</f>
        <v>7350.44</v>
      </c>
      <c r="O1799" s="61" t="n">
        <f aca="false">IF(AND(N1799&gt;0,OR(Calc!$C$4="*",B1799=Calc!$C$4)),N1799+ROW()*0.000000001,0)</f>
        <v>7350.440001799</v>
      </c>
    </row>
    <row r="1800" customFormat="false" ht="15" hidden="false" customHeight="false" outlineLevel="0" collapsed="false">
      <c r="A1800" s="49" t="n">
        <v>14176</v>
      </c>
      <c r="B1800" s="49" t="s">
        <v>189</v>
      </c>
      <c r="C1800" s="63" t="n">
        <v>40505</v>
      </c>
      <c r="D1800" s="63" t="n">
        <v>40589</v>
      </c>
      <c r="E1800" s="49" t="n">
        <v>5</v>
      </c>
      <c r="F1800" s="54" t="n">
        <v>0</v>
      </c>
      <c r="G1800" s="54" t="n">
        <v>336.21</v>
      </c>
      <c r="H1800" s="54" t="n">
        <v>417.35</v>
      </c>
      <c r="I1800" s="54" t="n">
        <f aca="false">SUM(F1800:H1800)</f>
        <v>753.56</v>
      </c>
      <c r="J1800" s="49" t="n">
        <f aca="false">Calc!$C$5-D1800</f>
        <v>298</v>
      </c>
      <c r="K1800" s="49" t="n">
        <f aca="false">IF(J1800&lt;=Calc!$C$11,4,IF(J1800&lt;=Calc!$C$12,3,IF(J1800&lt;=Calc!$C$13,2,1)))</f>
        <v>2</v>
      </c>
      <c r="L1800" s="49" t="n">
        <f aca="false">1+(E1800&gt;=Calc!$C$16)+(E1800&gt;=Calc!$C$17)+(E1800&gt;=Calc!$C$18)</f>
        <v>3</v>
      </c>
      <c r="M1800" s="49" t="str">
        <f aca="false">IF(AND(K1800=4,L1800&gt;=3),"Champions",IF(AND(K1800=3,L1800&gt;=3),"Loyal",IF(K1800&gt;=3,"Recent / New",IF(L1800&gt;=3,"At Risk","Hibernating / Lost"))))</f>
        <v>At Risk</v>
      </c>
      <c r="N1800" s="54" t="n">
        <f aca="false">IF(AND(Calc!$C$2&lt;=2009,Calc!$C$3&gt;=2009),F1800,0)+IF(AND(Calc!$C$2&lt;=2010,Calc!$C$3&gt;=2010),G1800,0)+IF(AND(Calc!$C$2&lt;=2011,Calc!$C$3&gt;=2011),H1800,0)</f>
        <v>753.56</v>
      </c>
      <c r="O1800" s="61" t="n">
        <f aca="false">IF(AND(N1800&gt;0,OR(Calc!$C$4="*",B1800=Calc!$C$4)),N1800+ROW()*0.000000001,0)</f>
        <v>753.5600018</v>
      </c>
    </row>
    <row r="1801" customFormat="false" ht="15" hidden="false" customHeight="false" outlineLevel="0" collapsed="false">
      <c r="A1801" s="49" t="n">
        <v>14177</v>
      </c>
      <c r="B1801" s="49" t="s">
        <v>189</v>
      </c>
      <c r="C1801" s="63" t="n">
        <v>40235</v>
      </c>
      <c r="D1801" s="63" t="n">
        <v>40800</v>
      </c>
      <c r="E1801" s="49" t="n">
        <v>13</v>
      </c>
      <c r="F1801" s="54" t="n">
        <v>0</v>
      </c>
      <c r="G1801" s="54" t="n">
        <v>1660.23</v>
      </c>
      <c r="H1801" s="54" t="n">
        <v>544.51</v>
      </c>
      <c r="I1801" s="54" t="n">
        <f aca="false">SUM(F1801:H1801)</f>
        <v>2204.74</v>
      </c>
      <c r="J1801" s="49" t="n">
        <f aca="false">Calc!$C$5-D1801</f>
        <v>87</v>
      </c>
      <c r="K1801" s="49" t="n">
        <f aca="false">IF(J1801&lt;=Calc!$C$11,4,IF(J1801&lt;=Calc!$C$12,3,IF(J1801&lt;=Calc!$C$13,2,1)))</f>
        <v>3</v>
      </c>
      <c r="L1801" s="49" t="n">
        <f aca="false">1+(E1801&gt;=Calc!$C$16)+(E1801&gt;=Calc!$C$17)+(E1801&gt;=Calc!$C$18)</f>
        <v>4</v>
      </c>
      <c r="M1801" s="49" t="str">
        <f aca="false">IF(AND(K1801=4,L1801&gt;=3),"Champions",IF(AND(K1801=3,L1801&gt;=3),"Loyal",IF(K1801&gt;=3,"Recent / New",IF(L1801&gt;=3,"At Risk","Hibernating / Lost"))))</f>
        <v>Loyal</v>
      </c>
      <c r="N1801" s="54" t="n">
        <f aca="false">IF(AND(Calc!$C$2&lt;=2009,Calc!$C$3&gt;=2009),F1801,0)+IF(AND(Calc!$C$2&lt;=2010,Calc!$C$3&gt;=2010),G1801,0)+IF(AND(Calc!$C$2&lt;=2011,Calc!$C$3&gt;=2011),H1801,0)</f>
        <v>2204.74</v>
      </c>
      <c r="O1801" s="61" t="n">
        <f aca="false">IF(AND(N1801&gt;0,OR(Calc!$C$4="*",B1801=Calc!$C$4)),N1801+ROW()*0.000000001,0)</f>
        <v>2204.740001801</v>
      </c>
    </row>
    <row r="1802" customFormat="false" ht="15" hidden="false" customHeight="false" outlineLevel="0" collapsed="false">
      <c r="A1802" s="49" t="n">
        <v>14178</v>
      </c>
      <c r="B1802" s="49" t="s">
        <v>189</v>
      </c>
      <c r="C1802" s="63" t="n">
        <v>40704</v>
      </c>
      <c r="D1802" s="63" t="n">
        <v>40878</v>
      </c>
      <c r="E1802" s="49" t="n">
        <v>7</v>
      </c>
      <c r="F1802" s="54" t="n">
        <v>0</v>
      </c>
      <c r="G1802" s="54" t="n">
        <v>0</v>
      </c>
      <c r="H1802" s="54" t="n">
        <v>1580.26</v>
      </c>
      <c r="I1802" s="54" t="n">
        <f aca="false">SUM(F1802:H1802)</f>
        <v>1580.26</v>
      </c>
      <c r="J1802" s="49" t="n">
        <f aca="false">Calc!$C$5-D1802</f>
        <v>9</v>
      </c>
      <c r="K1802" s="49" t="n">
        <f aca="false">IF(J1802&lt;=Calc!$C$11,4,IF(J1802&lt;=Calc!$C$12,3,IF(J1802&lt;=Calc!$C$13,2,1)))</f>
        <v>4</v>
      </c>
      <c r="L1802" s="49" t="n">
        <f aca="false">1+(E1802&gt;=Calc!$C$16)+(E1802&gt;=Calc!$C$17)+(E1802&gt;=Calc!$C$18)</f>
        <v>3</v>
      </c>
      <c r="M1802" s="49" t="str">
        <f aca="false">IF(AND(K1802=4,L1802&gt;=3),"Champions",IF(AND(K1802=3,L1802&gt;=3),"Loyal",IF(K1802&gt;=3,"Recent / New",IF(L1802&gt;=3,"At Risk","Hibernating / Lost"))))</f>
        <v>Champions</v>
      </c>
      <c r="N1802" s="54" t="n">
        <f aca="false">IF(AND(Calc!$C$2&lt;=2009,Calc!$C$3&gt;=2009),F1802,0)+IF(AND(Calc!$C$2&lt;=2010,Calc!$C$3&gt;=2010),G1802,0)+IF(AND(Calc!$C$2&lt;=2011,Calc!$C$3&gt;=2011),H1802,0)</f>
        <v>1580.26</v>
      </c>
      <c r="O1802" s="61" t="n">
        <f aca="false">IF(AND(N1802&gt;0,OR(Calc!$C$4="*",B1802=Calc!$C$4)),N1802+ROW()*0.000000001,0)</f>
        <v>1580.260001802</v>
      </c>
    </row>
    <row r="1803" customFormat="false" ht="15" hidden="false" customHeight="false" outlineLevel="0" collapsed="false">
      <c r="A1803" s="49" t="n">
        <v>14179</v>
      </c>
      <c r="B1803" s="49" t="s">
        <v>189</v>
      </c>
      <c r="C1803" s="63" t="n">
        <v>40834</v>
      </c>
      <c r="D1803" s="63" t="n">
        <v>40846</v>
      </c>
      <c r="E1803" s="49" t="n">
        <v>2</v>
      </c>
      <c r="F1803" s="54" t="n">
        <v>0</v>
      </c>
      <c r="G1803" s="54" t="n">
        <v>0</v>
      </c>
      <c r="H1803" s="54" t="n">
        <v>701.57</v>
      </c>
      <c r="I1803" s="54" t="n">
        <f aca="false">SUM(F1803:H1803)</f>
        <v>701.57</v>
      </c>
      <c r="J1803" s="49" t="n">
        <f aca="false">Calc!$C$5-D1803</f>
        <v>41</v>
      </c>
      <c r="K1803" s="49" t="n">
        <f aca="false">IF(J1803&lt;=Calc!$C$11,4,IF(J1803&lt;=Calc!$C$12,3,IF(J1803&lt;=Calc!$C$13,2,1)))</f>
        <v>3</v>
      </c>
      <c r="L1803" s="49" t="n">
        <f aca="false">1+(E1803&gt;=Calc!$C$16)+(E1803&gt;=Calc!$C$17)+(E1803&gt;=Calc!$C$18)</f>
        <v>2</v>
      </c>
      <c r="M1803" s="49" t="str">
        <f aca="false">IF(AND(K1803=4,L1803&gt;=3),"Champions",IF(AND(K1803=3,L1803&gt;=3),"Loyal",IF(K1803&gt;=3,"Recent / New",IF(L1803&gt;=3,"At Risk","Hibernating / Lost"))))</f>
        <v>Recent / New</v>
      </c>
      <c r="N1803" s="54" t="n">
        <f aca="false">IF(AND(Calc!$C$2&lt;=2009,Calc!$C$3&gt;=2009),F1803,0)+IF(AND(Calc!$C$2&lt;=2010,Calc!$C$3&gt;=2010),G1803,0)+IF(AND(Calc!$C$2&lt;=2011,Calc!$C$3&gt;=2011),H1803,0)</f>
        <v>701.57</v>
      </c>
      <c r="O1803" s="61" t="n">
        <f aca="false">IF(AND(N1803&gt;0,OR(Calc!$C$4="*",B1803=Calc!$C$4)),N1803+ROW()*0.000000001,0)</f>
        <v>701.570001803</v>
      </c>
    </row>
    <row r="1804" customFormat="false" ht="15" hidden="false" customHeight="false" outlineLevel="0" collapsed="false">
      <c r="A1804" s="49" t="n">
        <v>14180</v>
      </c>
      <c r="B1804" s="49" t="s">
        <v>189</v>
      </c>
      <c r="C1804" s="63" t="n">
        <v>40338</v>
      </c>
      <c r="D1804" s="63" t="n">
        <v>40876</v>
      </c>
      <c r="E1804" s="49" t="n">
        <v>33</v>
      </c>
      <c r="F1804" s="54" t="n">
        <v>0</v>
      </c>
      <c r="G1804" s="54" t="n">
        <v>2164.48</v>
      </c>
      <c r="H1804" s="54" t="n">
        <v>3744.52</v>
      </c>
      <c r="I1804" s="54" t="n">
        <f aca="false">SUM(F1804:H1804)</f>
        <v>5909</v>
      </c>
      <c r="J1804" s="49" t="n">
        <f aca="false">Calc!$C$5-D1804</f>
        <v>11</v>
      </c>
      <c r="K1804" s="49" t="n">
        <f aca="false">IF(J1804&lt;=Calc!$C$11,4,IF(J1804&lt;=Calc!$C$12,3,IF(J1804&lt;=Calc!$C$13,2,1)))</f>
        <v>4</v>
      </c>
      <c r="L1804" s="49" t="n">
        <f aca="false">1+(E1804&gt;=Calc!$C$16)+(E1804&gt;=Calc!$C$17)+(E1804&gt;=Calc!$C$18)</f>
        <v>4</v>
      </c>
      <c r="M1804" s="49" t="str">
        <f aca="false">IF(AND(K1804=4,L1804&gt;=3),"Champions",IF(AND(K1804=3,L1804&gt;=3),"Loyal",IF(K1804&gt;=3,"Recent / New",IF(L1804&gt;=3,"At Risk","Hibernating / Lost"))))</f>
        <v>Champions</v>
      </c>
      <c r="N1804" s="54" t="n">
        <f aca="false">IF(AND(Calc!$C$2&lt;=2009,Calc!$C$3&gt;=2009),F1804,0)+IF(AND(Calc!$C$2&lt;=2010,Calc!$C$3&gt;=2010),G1804,0)+IF(AND(Calc!$C$2&lt;=2011,Calc!$C$3&gt;=2011),H1804,0)</f>
        <v>5909</v>
      </c>
      <c r="O1804" s="61" t="n">
        <f aca="false">IF(AND(N1804&gt;0,OR(Calc!$C$4="*",B1804=Calc!$C$4)),N1804+ROW()*0.000000001,0)</f>
        <v>5909.000001804</v>
      </c>
    </row>
    <row r="1805" customFormat="false" ht="15" hidden="false" customHeight="false" outlineLevel="0" collapsed="false">
      <c r="A1805" s="49" t="n">
        <v>14181</v>
      </c>
      <c r="B1805" s="49" t="s">
        <v>189</v>
      </c>
      <c r="C1805" s="63" t="n">
        <v>40324</v>
      </c>
      <c r="D1805" s="63" t="n">
        <v>40476</v>
      </c>
      <c r="E1805" s="49" t="n">
        <v>2</v>
      </c>
      <c r="F1805" s="54" t="n">
        <v>0</v>
      </c>
      <c r="G1805" s="54" t="n">
        <v>308.35</v>
      </c>
      <c r="H1805" s="54" t="n">
        <v>0</v>
      </c>
      <c r="I1805" s="54" t="n">
        <f aca="false">SUM(F1805:H1805)</f>
        <v>308.35</v>
      </c>
      <c r="J1805" s="49" t="n">
        <f aca="false">Calc!$C$5-D1805</f>
        <v>411</v>
      </c>
      <c r="K1805" s="49" t="n">
        <f aca="false">IF(J1805&lt;=Calc!$C$11,4,IF(J1805&lt;=Calc!$C$12,3,IF(J1805&lt;=Calc!$C$13,2,1)))</f>
        <v>1</v>
      </c>
      <c r="L1805" s="49" t="n">
        <f aca="false">1+(E1805&gt;=Calc!$C$16)+(E1805&gt;=Calc!$C$17)+(E1805&gt;=Calc!$C$18)</f>
        <v>2</v>
      </c>
      <c r="M1805" s="49" t="str">
        <f aca="false">IF(AND(K1805=4,L1805&gt;=3),"Champions",IF(AND(K1805=3,L1805&gt;=3),"Loyal",IF(K1805&gt;=3,"Recent / New",IF(L1805&gt;=3,"At Risk","Hibernating / Lost"))))</f>
        <v>Hibernating / Lost</v>
      </c>
      <c r="N1805" s="54" t="n">
        <f aca="false">IF(AND(Calc!$C$2&lt;=2009,Calc!$C$3&gt;=2009),F1805,0)+IF(AND(Calc!$C$2&lt;=2010,Calc!$C$3&gt;=2010),G1805,0)+IF(AND(Calc!$C$2&lt;=2011,Calc!$C$3&gt;=2011),H1805,0)</f>
        <v>308.35</v>
      </c>
      <c r="O1805" s="61" t="n">
        <f aca="false">IF(AND(N1805&gt;0,OR(Calc!$C$4="*",B1805=Calc!$C$4)),N1805+ROW()*0.000000001,0)</f>
        <v>308.350001805</v>
      </c>
    </row>
    <row r="1806" customFormat="false" ht="15" hidden="false" customHeight="false" outlineLevel="0" collapsed="false">
      <c r="A1806" s="49" t="n">
        <v>14182</v>
      </c>
      <c r="B1806" s="49" t="s">
        <v>189</v>
      </c>
      <c r="C1806" s="63" t="n">
        <v>40290</v>
      </c>
      <c r="D1806" s="63" t="n">
        <v>40443</v>
      </c>
      <c r="E1806" s="49" t="n">
        <v>4</v>
      </c>
      <c r="F1806" s="54" t="n">
        <v>0</v>
      </c>
      <c r="G1806" s="54" t="n">
        <v>660.07</v>
      </c>
      <c r="H1806" s="54" t="n">
        <v>0</v>
      </c>
      <c r="I1806" s="54" t="n">
        <f aca="false">SUM(F1806:H1806)</f>
        <v>660.07</v>
      </c>
      <c r="J1806" s="49" t="n">
        <f aca="false">Calc!$C$5-D1806</f>
        <v>444</v>
      </c>
      <c r="K1806" s="49" t="n">
        <f aca="false">IF(J1806&lt;=Calc!$C$11,4,IF(J1806&lt;=Calc!$C$12,3,IF(J1806&lt;=Calc!$C$13,2,1)))</f>
        <v>1</v>
      </c>
      <c r="L1806" s="49" t="n">
        <f aca="false">1+(E1806&gt;=Calc!$C$16)+(E1806&gt;=Calc!$C$17)+(E1806&gt;=Calc!$C$18)</f>
        <v>3</v>
      </c>
      <c r="M1806" s="49" t="str">
        <f aca="false">IF(AND(K1806=4,L1806&gt;=3),"Champions",IF(AND(K1806=3,L1806&gt;=3),"Loyal",IF(K1806&gt;=3,"Recent / New",IF(L1806&gt;=3,"At Risk","Hibernating / Lost"))))</f>
        <v>At Risk</v>
      </c>
      <c r="N1806" s="54" t="n">
        <f aca="false">IF(AND(Calc!$C$2&lt;=2009,Calc!$C$3&gt;=2009),F1806,0)+IF(AND(Calc!$C$2&lt;=2010,Calc!$C$3&gt;=2010),G1806,0)+IF(AND(Calc!$C$2&lt;=2011,Calc!$C$3&gt;=2011),H1806,0)</f>
        <v>660.07</v>
      </c>
      <c r="O1806" s="61" t="n">
        <f aca="false">IF(AND(N1806&gt;0,OR(Calc!$C$4="*",B1806=Calc!$C$4)),N1806+ROW()*0.000000001,0)</f>
        <v>660.070001806</v>
      </c>
    </row>
    <row r="1807" customFormat="false" ht="15" hidden="false" customHeight="false" outlineLevel="0" collapsed="false">
      <c r="A1807" s="49" t="n">
        <v>14183</v>
      </c>
      <c r="B1807" s="49" t="s">
        <v>189</v>
      </c>
      <c r="C1807" s="63" t="n">
        <v>40405</v>
      </c>
      <c r="D1807" s="63" t="n">
        <v>40475</v>
      </c>
      <c r="E1807" s="49" t="n">
        <v>2</v>
      </c>
      <c r="F1807" s="54" t="n">
        <v>0</v>
      </c>
      <c r="G1807" s="54" t="n">
        <v>278.34</v>
      </c>
      <c r="H1807" s="54" t="n">
        <v>0</v>
      </c>
      <c r="I1807" s="54" t="n">
        <f aca="false">SUM(F1807:H1807)</f>
        <v>278.34</v>
      </c>
      <c r="J1807" s="49" t="n">
        <f aca="false">Calc!$C$5-D1807</f>
        <v>412</v>
      </c>
      <c r="K1807" s="49" t="n">
        <f aca="false">IF(J1807&lt;=Calc!$C$11,4,IF(J1807&lt;=Calc!$C$12,3,IF(J1807&lt;=Calc!$C$13,2,1)))</f>
        <v>1</v>
      </c>
      <c r="L1807" s="49" t="n">
        <f aca="false">1+(E1807&gt;=Calc!$C$16)+(E1807&gt;=Calc!$C$17)+(E1807&gt;=Calc!$C$18)</f>
        <v>2</v>
      </c>
      <c r="M1807" s="49" t="str">
        <f aca="false">IF(AND(K1807=4,L1807&gt;=3),"Champions",IF(AND(K1807=3,L1807&gt;=3),"Loyal",IF(K1807&gt;=3,"Recent / New",IF(L1807&gt;=3,"At Risk","Hibernating / Lost"))))</f>
        <v>Hibernating / Lost</v>
      </c>
      <c r="N1807" s="54" t="n">
        <f aca="false">IF(AND(Calc!$C$2&lt;=2009,Calc!$C$3&gt;=2009),F1807,0)+IF(AND(Calc!$C$2&lt;=2010,Calc!$C$3&gt;=2010),G1807,0)+IF(AND(Calc!$C$2&lt;=2011,Calc!$C$3&gt;=2011),H1807,0)</f>
        <v>278.34</v>
      </c>
      <c r="O1807" s="61" t="n">
        <f aca="false">IF(AND(N1807&gt;0,OR(Calc!$C$4="*",B1807=Calc!$C$4)),N1807+ROW()*0.000000001,0)</f>
        <v>278.340001807</v>
      </c>
    </row>
    <row r="1808" customFormat="false" ht="15" hidden="false" customHeight="false" outlineLevel="0" collapsed="false">
      <c r="A1808" s="49" t="n">
        <v>14184</v>
      </c>
      <c r="B1808" s="49" t="s">
        <v>189</v>
      </c>
      <c r="C1808" s="63" t="n">
        <v>40820</v>
      </c>
      <c r="D1808" s="63" t="n">
        <v>40820</v>
      </c>
      <c r="E1808" s="49" t="n">
        <v>1</v>
      </c>
      <c r="F1808" s="54" t="n">
        <v>0</v>
      </c>
      <c r="G1808" s="54" t="n">
        <v>0</v>
      </c>
      <c r="H1808" s="54" t="n">
        <v>452.89</v>
      </c>
      <c r="I1808" s="54" t="n">
        <f aca="false">SUM(F1808:H1808)</f>
        <v>452.89</v>
      </c>
      <c r="J1808" s="49" t="n">
        <f aca="false">Calc!$C$5-D1808</f>
        <v>67</v>
      </c>
      <c r="K1808" s="49" t="n">
        <f aca="false">IF(J1808&lt;=Calc!$C$11,4,IF(J1808&lt;=Calc!$C$12,3,IF(J1808&lt;=Calc!$C$13,2,1)))</f>
        <v>3</v>
      </c>
      <c r="L1808" s="49" t="n">
        <f aca="false">1+(E1808&gt;=Calc!$C$16)+(E1808&gt;=Calc!$C$17)+(E1808&gt;=Calc!$C$18)</f>
        <v>1</v>
      </c>
      <c r="M1808" s="49" t="str">
        <f aca="false">IF(AND(K1808=4,L1808&gt;=3),"Champions",IF(AND(K1808=3,L1808&gt;=3),"Loyal",IF(K1808&gt;=3,"Recent / New",IF(L1808&gt;=3,"At Risk","Hibernating / Lost"))))</f>
        <v>Recent / New</v>
      </c>
      <c r="N1808" s="54" t="n">
        <f aca="false">IF(AND(Calc!$C$2&lt;=2009,Calc!$C$3&gt;=2009),F1808,0)+IF(AND(Calc!$C$2&lt;=2010,Calc!$C$3&gt;=2010),G1808,0)+IF(AND(Calc!$C$2&lt;=2011,Calc!$C$3&gt;=2011),H1808,0)</f>
        <v>452.89</v>
      </c>
      <c r="O1808" s="61" t="n">
        <f aca="false">IF(AND(N1808&gt;0,OR(Calc!$C$4="*",B1808=Calc!$C$4)),N1808+ROW()*0.000000001,0)</f>
        <v>452.890001808</v>
      </c>
    </row>
    <row r="1809" customFormat="false" ht="15" hidden="false" customHeight="false" outlineLevel="0" collapsed="false">
      <c r="A1809" s="49" t="n">
        <v>14185</v>
      </c>
      <c r="B1809" s="49" t="s">
        <v>189</v>
      </c>
      <c r="C1809" s="63" t="n">
        <v>40555</v>
      </c>
      <c r="D1809" s="63" t="n">
        <v>40555</v>
      </c>
      <c r="E1809" s="49" t="n">
        <v>1</v>
      </c>
      <c r="F1809" s="54" t="n">
        <v>0</v>
      </c>
      <c r="G1809" s="54" t="n">
        <v>0</v>
      </c>
      <c r="H1809" s="54" t="n">
        <v>197.65</v>
      </c>
      <c r="I1809" s="54" t="n">
        <f aca="false">SUM(F1809:H1809)</f>
        <v>197.65</v>
      </c>
      <c r="J1809" s="49" t="n">
        <f aca="false">Calc!$C$5-D1809</f>
        <v>332</v>
      </c>
      <c r="K1809" s="49" t="n">
        <f aca="false">IF(J1809&lt;=Calc!$C$11,4,IF(J1809&lt;=Calc!$C$12,3,IF(J1809&lt;=Calc!$C$13,2,1)))</f>
        <v>2</v>
      </c>
      <c r="L1809" s="49" t="n">
        <f aca="false">1+(E1809&gt;=Calc!$C$16)+(E1809&gt;=Calc!$C$17)+(E1809&gt;=Calc!$C$18)</f>
        <v>1</v>
      </c>
      <c r="M1809" s="49" t="str">
        <f aca="false">IF(AND(K1809=4,L1809&gt;=3),"Champions",IF(AND(K1809=3,L1809&gt;=3),"Loyal",IF(K1809&gt;=3,"Recent / New",IF(L1809&gt;=3,"At Risk","Hibernating / Lost"))))</f>
        <v>Hibernating / Lost</v>
      </c>
      <c r="N1809" s="54" t="n">
        <f aca="false">IF(AND(Calc!$C$2&lt;=2009,Calc!$C$3&gt;=2009),F1809,0)+IF(AND(Calc!$C$2&lt;=2010,Calc!$C$3&gt;=2010),G1809,0)+IF(AND(Calc!$C$2&lt;=2011,Calc!$C$3&gt;=2011),H1809,0)</f>
        <v>197.65</v>
      </c>
      <c r="O1809" s="61" t="n">
        <f aca="false">IF(AND(N1809&gt;0,OR(Calc!$C$4="*",B1809=Calc!$C$4)),N1809+ROW()*0.000000001,0)</f>
        <v>197.650001809</v>
      </c>
    </row>
    <row r="1810" customFormat="false" ht="15" hidden="false" customHeight="false" outlineLevel="0" collapsed="false">
      <c r="A1810" s="49" t="n">
        <v>14186</v>
      </c>
      <c r="B1810" s="49" t="s">
        <v>189</v>
      </c>
      <c r="C1810" s="63" t="n">
        <v>40242</v>
      </c>
      <c r="D1810" s="63" t="n">
        <v>40459</v>
      </c>
      <c r="E1810" s="49" t="n">
        <v>5</v>
      </c>
      <c r="F1810" s="54" t="n">
        <v>0</v>
      </c>
      <c r="G1810" s="54" t="n">
        <v>1550.63</v>
      </c>
      <c r="H1810" s="54" t="n">
        <v>0</v>
      </c>
      <c r="I1810" s="54" t="n">
        <f aca="false">SUM(F1810:H1810)</f>
        <v>1550.63</v>
      </c>
      <c r="J1810" s="49" t="n">
        <f aca="false">Calc!$C$5-D1810</f>
        <v>428</v>
      </c>
      <c r="K1810" s="49" t="n">
        <f aca="false">IF(J1810&lt;=Calc!$C$11,4,IF(J1810&lt;=Calc!$C$12,3,IF(J1810&lt;=Calc!$C$13,2,1)))</f>
        <v>1</v>
      </c>
      <c r="L1810" s="49" t="n">
        <f aca="false">1+(E1810&gt;=Calc!$C$16)+(E1810&gt;=Calc!$C$17)+(E1810&gt;=Calc!$C$18)</f>
        <v>3</v>
      </c>
      <c r="M1810" s="49" t="str">
        <f aca="false">IF(AND(K1810=4,L1810&gt;=3),"Champions",IF(AND(K1810=3,L1810&gt;=3),"Loyal",IF(K1810&gt;=3,"Recent / New",IF(L1810&gt;=3,"At Risk","Hibernating / Lost"))))</f>
        <v>At Risk</v>
      </c>
      <c r="N1810" s="54" t="n">
        <f aca="false">IF(AND(Calc!$C$2&lt;=2009,Calc!$C$3&gt;=2009),F1810,0)+IF(AND(Calc!$C$2&lt;=2010,Calc!$C$3&gt;=2010),G1810,0)+IF(AND(Calc!$C$2&lt;=2011,Calc!$C$3&gt;=2011),H1810,0)</f>
        <v>1550.63</v>
      </c>
      <c r="O1810" s="61" t="n">
        <f aca="false">IF(AND(N1810&gt;0,OR(Calc!$C$4="*",B1810=Calc!$C$4)),N1810+ROW()*0.000000001,0)</f>
        <v>1550.63000181</v>
      </c>
    </row>
    <row r="1811" customFormat="false" ht="15" hidden="false" customHeight="false" outlineLevel="0" collapsed="false">
      <c r="A1811" s="49" t="n">
        <v>14187</v>
      </c>
      <c r="B1811" s="49" t="s">
        <v>189</v>
      </c>
      <c r="C1811" s="63" t="n">
        <v>40413</v>
      </c>
      <c r="D1811" s="63" t="n">
        <v>40413</v>
      </c>
      <c r="E1811" s="49" t="n">
        <v>1</v>
      </c>
      <c r="F1811" s="54" t="n">
        <v>0</v>
      </c>
      <c r="G1811" s="54" t="n">
        <v>123.5</v>
      </c>
      <c r="H1811" s="54" t="n">
        <v>0</v>
      </c>
      <c r="I1811" s="54" t="n">
        <f aca="false">SUM(F1811:H1811)</f>
        <v>123.5</v>
      </c>
      <c r="J1811" s="49" t="n">
        <f aca="false">Calc!$C$5-D1811</f>
        <v>474</v>
      </c>
      <c r="K1811" s="49" t="n">
        <f aca="false">IF(J1811&lt;=Calc!$C$11,4,IF(J1811&lt;=Calc!$C$12,3,IF(J1811&lt;=Calc!$C$13,2,1)))</f>
        <v>1</v>
      </c>
      <c r="L1811" s="49" t="n">
        <f aca="false">1+(E1811&gt;=Calc!$C$16)+(E1811&gt;=Calc!$C$17)+(E1811&gt;=Calc!$C$18)</f>
        <v>1</v>
      </c>
      <c r="M1811" s="49" t="str">
        <f aca="false">IF(AND(K1811=4,L1811&gt;=3),"Champions",IF(AND(K1811=3,L1811&gt;=3),"Loyal",IF(K1811&gt;=3,"Recent / New",IF(L1811&gt;=3,"At Risk","Hibernating / Lost"))))</f>
        <v>Hibernating / Lost</v>
      </c>
      <c r="N1811" s="54" t="n">
        <f aca="false">IF(AND(Calc!$C$2&lt;=2009,Calc!$C$3&gt;=2009),F1811,0)+IF(AND(Calc!$C$2&lt;=2010,Calc!$C$3&gt;=2010),G1811,0)+IF(AND(Calc!$C$2&lt;=2011,Calc!$C$3&gt;=2011),H1811,0)</f>
        <v>123.5</v>
      </c>
      <c r="O1811" s="61" t="n">
        <f aca="false">IF(AND(N1811&gt;0,OR(Calc!$C$4="*",B1811=Calc!$C$4)),N1811+ROW()*0.000000001,0)</f>
        <v>123.500001811</v>
      </c>
    </row>
    <row r="1812" customFormat="false" ht="15" hidden="false" customHeight="false" outlineLevel="0" collapsed="false">
      <c r="A1812" s="49" t="n">
        <v>14188</v>
      </c>
      <c r="B1812" s="49" t="s">
        <v>189</v>
      </c>
      <c r="C1812" s="63" t="n">
        <v>40576</v>
      </c>
      <c r="D1812" s="63" t="n">
        <v>40856</v>
      </c>
      <c r="E1812" s="49" t="n">
        <v>6</v>
      </c>
      <c r="F1812" s="54" t="n">
        <v>0</v>
      </c>
      <c r="G1812" s="54" t="n">
        <v>0</v>
      </c>
      <c r="H1812" s="54" t="n">
        <v>2018.91</v>
      </c>
      <c r="I1812" s="54" t="n">
        <f aca="false">SUM(F1812:H1812)</f>
        <v>2018.91</v>
      </c>
      <c r="J1812" s="49" t="n">
        <f aca="false">Calc!$C$5-D1812</f>
        <v>31</v>
      </c>
      <c r="K1812" s="49" t="n">
        <f aca="false">IF(J1812&lt;=Calc!$C$11,4,IF(J1812&lt;=Calc!$C$12,3,IF(J1812&lt;=Calc!$C$13,2,1)))</f>
        <v>3</v>
      </c>
      <c r="L1812" s="49" t="n">
        <f aca="false">1+(E1812&gt;=Calc!$C$16)+(E1812&gt;=Calc!$C$17)+(E1812&gt;=Calc!$C$18)</f>
        <v>3</v>
      </c>
      <c r="M1812" s="49" t="str">
        <f aca="false">IF(AND(K1812=4,L1812&gt;=3),"Champions",IF(AND(K1812=3,L1812&gt;=3),"Loyal",IF(K1812&gt;=3,"Recent / New",IF(L1812&gt;=3,"At Risk","Hibernating / Lost"))))</f>
        <v>Loyal</v>
      </c>
      <c r="N1812" s="54" t="n">
        <f aca="false">IF(AND(Calc!$C$2&lt;=2009,Calc!$C$3&gt;=2009),F1812,0)+IF(AND(Calc!$C$2&lt;=2010,Calc!$C$3&gt;=2010),G1812,0)+IF(AND(Calc!$C$2&lt;=2011,Calc!$C$3&gt;=2011),H1812,0)</f>
        <v>2018.91</v>
      </c>
      <c r="O1812" s="61" t="n">
        <f aca="false">IF(AND(N1812&gt;0,OR(Calc!$C$4="*",B1812=Calc!$C$4)),N1812+ROW()*0.000000001,0)</f>
        <v>2018.910001812</v>
      </c>
    </row>
    <row r="1813" customFormat="false" ht="15" hidden="false" customHeight="false" outlineLevel="0" collapsed="false">
      <c r="A1813" s="49" t="n">
        <v>14189</v>
      </c>
      <c r="B1813" s="49" t="s">
        <v>189</v>
      </c>
      <c r="C1813" s="63" t="n">
        <v>40498</v>
      </c>
      <c r="D1813" s="63" t="n">
        <v>40884</v>
      </c>
      <c r="E1813" s="49" t="n">
        <v>16</v>
      </c>
      <c r="F1813" s="54" t="n">
        <v>0</v>
      </c>
      <c r="G1813" s="54" t="n">
        <v>1160.31</v>
      </c>
      <c r="H1813" s="54" t="n">
        <v>4293.07</v>
      </c>
      <c r="I1813" s="54" t="n">
        <f aca="false">SUM(F1813:H1813)</f>
        <v>5453.38</v>
      </c>
      <c r="J1813" s="49" t="n">
        <f aca="false">Calc!$C$5-D1813</f>
        <v>3</v>
      </c>
      <c r="K1813" s="49" t="n">
        <f aca="false">IF(J1813&lt;=Calc!$C$11,4,IF(J1813&lt;=Calc!$C$12,3,IF(J1813&lt;=Calc!$C$13,2,1)))</f>
        <v>4</v>
      </c>
      <c r="L1813" s="49" t="n">
        <f aca="false">1+(E1813&gt;=Calc!$C$16)+(E1813&gt;=Calc!$C$17)+(E1813&gt;=Calc!$C$18)</f>
        <v>4</v>
      </c>
      <c r="M1813" s="49" t="str">
        <f aca="false">IF(AND(K1813=4,L1813&gt;=3),"Champions",IF(AND(K1813=3,L1813&gt;=3),"Loyal",IF(K1813&gt;=3,"Recent / New",IF(L1813&gt;=3,"At Risk","Hibernating / Lost"))))</f>
        <v>Champions</v>
      </c>
      <c r="N1813" s="54" t="n">
        <f aca="false">IF(AND(Calc!$C$2&lt;=2009,Calc!$C$3&gt;=2009),F1813,0)+IF(AND(Calc!$C$2&lt;=2010,Calc!$C$3&gt;=2010),G1813,0)+IF(AND(Calc!$C$2&lt;=2011,Calc!$C$3&gt;=2011),H1813,0)</f>
        <v>5453.38</v>
      </c>
      <c r="O1813" s="61" t="n">
        <f aca="false">IF(AND(N1813&gt;0,OR(Calc!$C$4="*",B1813=Calc!$C$4)),N1813+ROW()*0.000000001,0)</f>
        <v>5453.380001813</v>
      </c>
    </row>
    <row r="1814" customFormat="false" ht="15" hidden="false" customHeight="false" outlineLevel="0" collapsed="false">
      <c r="A1814" s="49" t="n">
        <v>14190</v>
      </c>
      <c r="B1814" s="49" t="s">
        <v>189</v>
      </c>
      <c r="C1814" s="63" t="n">
        <v>40220</v>
      </c>
      <c r="D1814" s="63" t="n">
        <v>40220</v>
      </c>
      <c r="E1814" s="49" t="n">
        <v>1</v>
      </c>
      <c r="F1814" s="54" t="n">
        <v>0</v>
      </c>
      <c r="G1814" s="54" t="n">
        <v>79.9</v>
      </c>
      <c r="H1814" s="54" t="n">
        <v>0</v>
      </c>
      <c r="I1814" s="54" t="n">
        <f aca="false">SUM(F1814:H1814)</f>
        <v>79.9</v>
      </c>
      <c r="J1814" s="49" t="n">
        <f aca="false">Calc!$C$5-D1814</f>
        <v>667</v>
      </c>
      <c r="K1814" s="49" t="n">
        <f aca="false">IF(J1814&lt;=Calc!$C$11,4,IF(J1814&lt;=Calc!$C$12,3,IF(J1814&lt;=Calc!$C$13,2,1)))</f>
        <v>1</v>
      </c>
      <c r="L1814" s="49" t="n">
        <f aca="false">1+(E1814&gt;=Calc!$C$16)+(E1814&gt;=Calc!$C$17)+(E1814&gt;=Calc!$C$18)</f>
        <v>1</v>
      </c>
      <c r="M1814" s="49" t="str">
        <f aca="false">IF(AND(K1814=4,L1814&gt;=3),"Champions",IF(AND(K1814=3,L1814&gt;=3),"Loyal",IF(K1814&gt;=3,"Recent / New",IF(L1814&gt;=3,"At Risk","Hibernating / Lost"))))</f>
        <v>Hibernating / Lost</v>
      </c>
      <c r="N1814" s="54" t="n">
        <f aca="false">IF(AND(Calc!$C$2&lt;=2009,Calc!$C$3&gt;=2009),F1814,0)+IF(AND(Calc!$C$2&lt;=2010,Calc!$C$3&gt;=2010),G1814,0)+IF(AND(Calc!$C$2&lt;=2011,Calc!$C$3&gt;=2011),H1814,0)</f>
        <v>79.9</v>
      </c>
      <c r="O1814" s="61" t="n">
        <f aca="false">IF(AND(N1814&gt;0,OR(Calc!$C$4="*",B1814=Calc!$C$4)),N1814+ROW()*0.000000001,0)</f>
        <v>79.900001814</v>
      </c>
    </row>
    <row r="1815" customFormat="false" ht="15" hidden="false" customHeight="false" outlineLevel="0" collapsed="false">
      <c r="A1815" s="49" t="n">
        <v>14191</v>
      </c>
      <c r="B1815" s="49" t="s">
        <v>189</v>
      </c>
      <c r="C1815" s="63" t="n">
        <v>40158</v>
      </c>
      <c r="D1815" s="63" t="n">
        <v>40885</v>
      </c>
      <c r="E1815" s="49" t="n">
        <v>15</v>
      </c>
      <c r="F1815" s="54" t="n">
        <v>-63.6</v>
      </c>
      <c r="G1815" s="54" t="n">
        <v>117</v>
      </c>
      <c r="H1815" s="54" t="n">
        <v>4660.01</v>
      </c>
      <c r="I1815" s="54" t="n">
        <f aca="false">SUM(F1815:H1815)</f>
        <v>4713.41</v>
      </c>
      <c r="J1815" s="49" t="n">
        <f aca="false">Calc!$C$5-D1815</f>
        <v>2</v>
      </c>
      <c r="K1815" s="49" t="n">
        <f aca="false">IF(J1815&lt;=Calc!$C$11,4,IF(J1815&lt;=Calc!$C$12,3,IF(J1815&lt;=Calc!$C$13,2,1)))</f>
        <v>4</v>
      </c>
      <c r="L1815" s="49" t="n">
        <f aca="false">1+(E1815&gt;=Calc!$C$16)+(E1815&gt;=Calc!$C$17)+(E1815&gt;=Calc!$C$18)</f>
        <v>4</v>
      </c>
      <c r="M1815" s="49" t="str">
        <f aca="false">IF(AND(K1815=4,L1815&gt;=3),"Champions",IF(AND(K1815=3,L1815&gt;=3),"Loyal",IF(K1815&gt;=3,"Recent / New",IF(L1815&gt;=3,"At Risk","Hibernating / Lost"))))</f>
        <v>Champions</v>
      </c>
      <c r="N1815" s="54" t="n">
        <f aca="false">IF(AND(Calc!$C$2&lt;=2009,Calc!$C$3&gt;=2009),F1815,0)+IF(AND(Calc!$C$2&lt;=2010,Calc!$C$3&gt;=2010),G1815,0)+IF(AND(Calc!$C$2&lt;=2011,Calc!$C$3&gt;=2011),H1815,0)</f>
        <v>4713.41</v>
      </c>
      <c r="O1815" s="61" t="n">
        <f aca="false">IF(AND(N1815&gt;0,OR(Calc!$C$4="*",B1815=Calc!$C$4)),N1815+ROW()*0.000000001,0)</f>
        <v>4713.410001815</v>
      </c>
    </row>
    <row r="1816" customFormat="false" ht="15" hidden="false" customHeight="false" outlineLevel="0" collapsed="false">
      <c r="A1816" s="49" t="n">
        <v>14192</v>
      </c>
      <c r="B1816" s="49" t="s">
        <v>189</v>
      </c>
      <c r="C1816" s="63" t="n">
        <v>40498</v>
      </c>
      <c r="D1816" s="63" t="n">
        <v>40498</v>
      </c>
      <c r="E1816" s="49" t="n">
        <v>1</v>
      </c>
      <c r="F1816" s="54" t="n">
        <v>0</v>
      </c>
      <c r="G1816" s="54" t="n">
        <v>293.74</v>
      </c>
      <c r="H1816" s="54" t="n">
        <v>0</v>
      </c>
      <c r="I1816" s="54" t="n">
        <f aca="false">SUM(F1816:H1816)</f>
        <v>293.74</v>
      </c>
      <c r="J1816" s="49" t="n">
        <f aca="false">Calc!$C$5-D1816</f>
        <v>389</v>
      </c>
      <c r="K1816" s="49" t="n">
        <f aca="false">IF(J1816&lt;=Calc!$C$11,4,IF(J1816&lt;=Calc!$C$12,3,IF(J1816&lt;=Calc!$C$13,2,1)))</f>
        <v>1</v>
      </c>
      <c r="L1816" s="49" t="n">
        <f aca="false">1+(E1816&gt;=Calc!$C$16)+(E1816&gt;=Calc!$C$17)+(E1816&gt;=Calc!$C$18)</f>
        <v>1</v>
      </c>
      <c r="M1816" s="49" t="str">
        <f aca="false">IF(AND(K1816=4,L1816&gt;=3),"Champions",IF(AND(K1816=3,L1816&gt;=3),"Loyal",IF(K1816&gt;=3,"Recent / New",IF(L1816&gt;=3,"At Risk","Hibernating / Lost"))))</f>
        <v>Hibernating / Lost</v>
      </c>
      <c r="N1816" s="54" t="n">
        <f aca="false">IF(AND(Calc!$C$2&lt;=2009,Calc!$C$3&gt;=2009),F1816,0)+IF(AND(Calc!$C$2&lt;=2010,Calc!$C$3&gt;=2010),G1816,0)+IF(AND(Calc!$C$2&lt;=2011,Calc!$C$3&gt;=2011),H1816,0)</f>
        <v>293.74</v>
      </c>
      <c r="O1816" s="61" t="n">
        <f aca="false">IF(AND(N1816&gt;0,OR(Calc!$C$4="*",B1816=Calc!$C$4)),N1816+ROW()*0.000000001,0)</f>
        <v>293.740001816</v>
      </c>
    </row>
    <row r="1817" customFormat="false" ht="15" hidden="false" customHeight="false" outlineLevel="0" collapsed="false">
      <c r="A1817" s="49" t="n">
        <v>14193</v>
      </c>
      <c r="B1817" s="49" t="s">
        <v>189</v>
      </c>
      <c r="C1817" s="63" t="n">
        <v>40490</v>
      </c>
      <c r="D1817" s="63" t="n">
        <v>40819</v>
      </c>
      <c r="E1817" s="49" t="n">
        <v>3</v>
      </c>
      <c r="F1817" s="54" t="n">
        <v>0</v>
      </c>
      <c r="G1817" s="54" t="n">
        <v>356.8</v>
      </c>
      <c r="H1817" s="54" t="n">
        <v>853.39</v>
      </c>
      <c r="I1817" s="54" t="n">
        <f aca="false">SUM(F1817:H1817)</f>
        <v>1210.19</v>
      </c>
      <c r="J1817" s="49" t="n">
        <f aca="false">Calc!$C$5-D1817</f>
        <v>68</v>
      </c>
      <c r="K1817" s="49" t="n">
        <f aca="false">IF(J1817&lt;=Calc!$C$11,4,IF(J1817&lt;=Calc!$C$12,3,IF(J1817&lt;=Calc!$C$13,2,1)))</f>
        <v>3</v>
      </c>
      <c r="L1817" s="49" t="n">
        <f aca="false">1+(E1817&gt;=Calc!$C$16)+(E1817&gt;=Calc!$C$17)+(E1817&gt;=Calc!$C$18)</f>
        <v>2</v>
      </c>
      <c r="M1817" s="49" t="str">
        <f aca="false">IF(AND(K1817=4,L1817&gt;=3),"Champions",IF(AND(K1817=3,L1817&gt;=3),"Loyal",IF(K1817&gt;=3,"Recent / New",IF(L1817&gt;=3,"At Risk","Hibernating / Lost"))))</f>
        <v>Recent / New</v>
      </c>
      <c r="N1817" s="54" t="n">
        <f aca="false">IF(AND(Calc!$C$2&lt;=2009,Calc!$C$3&gt;=2009),F1817,0)+IF(AND(Calc!$C$2&lt;=2010,Calc!$C$3&gt;=2010),G1817,0)+IF(AND(Calc!$C$2&lt;=2011,Calc!$C$3&gt;=2011),H1817,0)</f>
        <v>1210.19</v>
      </c>
      <c r="O1817" s="61" t="n">
        <f aca="false">IF(AND(N1817&gt;0,OR(Calc!$C$4="*",B1817=Calc!$C$4)),N1817+ROW()*0.000000001,0)</f>
        <v>1210.190001817</v>
      </c>
    </row>
    <row r="1818" customFormat="false" ht="15" hidden="false" customHeight="false" outlineLevel="0" collapsed="false">
      <c r="A1818" s="49" t="n">
        <v>14194</v>
      </c>
      <c r="B1818" s="49" t="s">
        <v>189</v>
      </c>
      <c r="C1818" s="63" t="n">
        <v>40184</v>
      </c>
      <c r="D1818" s="63" t="n">
        <v>40882</v>
      </c>
      <c r="E1818" s="49" t="n">
        <v>36</v>
      </c>
      <c r="F1818" s="54" t="n">
        <v>-4.95</v>
      </c>
      <c r="G1818" s="54" t="n">
        <v>7231.07</v>
      </c>
      <c r="H1818" s="54" t="n">
        <v>11216.75</v>
      </c>
      <c r="I1818" s="54" t="n">
        <f aca="false">SUM(F1818:H1818)</f>
        <v>18442.87</v>
      </c>
      <c r="J1818" s="49" t="n">
        <f aca="false">Calc!$C$5-D1818</f>
        <v>5</v>
      </c>
      <c r="K1818" s="49" t="n">
        <f aca="false">IF(J1818&lt;=Calc!$C$11,4,IF(J1818&lt;=Calc!$C$12,3,IF(J1818&lt;=Calc!$C$13,2,1)))</f>
        <v>4</v>
      </c>
      <c r="L1818" s="49" t="n">
        <f aca="false">1+(E1818&gt;=Calc!$C$16)+(E1818&gt;=Calc!$C$17)+(E1818&gt;=Calc!$C$18)</f>
        <v>4</v>
      </c>
      <c r="M1818" s="49" t="str">
        <f aca="false">IF(AND(K1818=4,L1818&gt;=3),"Champions",IF(AND(K1818=3,L1818&gt;=3),"Loyal",IF(K1818&gt;=3,"Recent / New",IF(L1818&gt;=3,"At Risk","Hibernating / Lost"))))</f>
        <v>Champions</v>
      </c>
      <c r="N1818" s="54" t="n">
        <f aca="false">IF(AND(Calc!$C$2&lt;=2009,Calc!$C$3&gt;=2009),F1818,0)+IF(AND(Calc!$C$2&lt;=2010,Calc!$C$3&gt;=2010),G1818,0)+IF(AND(Calc!$C$2&lt;=2011,Calc!$C$3&gt;=2011),H1818,0)</f>
        <v>18442.87</v>
      </c>
      <c r="O1818" s="61" t="n">
        <f aca="false">IF(AND(N1818&gt;0,OR(Calc!$C$4="*",B1818=Calc!$C$4)),N1818+ROW()*0.000000001,0)</f>
        <v>18442.870001818</v>
      </c>
    </row>
    <row r="1819" customFormat="false" ht="15" hidden="false" customHeight="false" outlineLevel="0" collapsed="false">
      <c r="A1819" s="49" t="n">
        <v>14195</v>
      </c>
      <c r="B1819" s="49" t="s">
        <v>189</v>
      </c>
      <c r="C1819" s="63" t="n">
        <v>40252</v>
      </c>
      <c r="D1819" s="63" t="n">
        <v>40685</v>
      </c>
      <c r="E1819" s="49" t="n">
        <v>6</v>
      </c>
      <c r="F1819" s="54" t="n">
        <v>0</v>
      </c>
      <c r="G1819" s="54" t="n">
        <v>1438.7</v>
      </c>
      <c r="H1819" s="54" t="n">
        <v>962.7</v>
      </c>
      <c r="I1819" s="54" t="n">
        <f aca="false">SUM(F1819:H1819)</f>
        <v>2401.4</v>
      </c>
      <c r="J1819" s="49" t="n">
        <f aca="false">Calc!$C$5-D1819</f>
        <v>202</v>
      </c>
      <c r="K1819" s="49" t="n">
        <f aca="false">IF(J1819&lt;=Calc!$C$11,4,IF(J1819&lt;=Calc!$C$12,3,IF(J1819&lt;=Calc!$C$13,2,1)))</f>
        <v>2</v>
      </c>
      <c r="L1819" s="49" t="n">
        <f aca="false">1+(E1819&gt;=Calc!$C$16)+(E1819&gt;=Calc!$C$17)+(E1819&gt;=Calc!$C$18)</f>
        <v>3</v>
      </c>
      <c r="M1819" s="49" t="str">
        <f aca="false">IF(AND(K1819=4,L1819&gt;=3),"Champions",IF(AND(K1819=3,L1819&gt;=3),"Loyal",IF(K1819&gt;=3,"Recent / New",IF(L1819&gt;=3,"At Risk","Hibernating / Lost"))))</f>
        <v>At Risk</v>
      </c>
      <c r="N1819" s="54" t="n">
        <f aca="false">IF(AND(Calc!$C$2&lt;=2009,Calc!$C$3&gt;=2009),F1819,0)+IF(AND(Calc!$C$2&lt;=2010,Calc!$C$3&gt;=2010),G1819,0)+IF(AND(Calc!$C$2&lt;=2011,Calc!$C$3&gt;=2011),H1819,0)</f>
        <v>2401.4</v>
      </c>
      <c r="O1819" s="61" t="n">
        <f aca="false">IF(AND(N1819&gt;0,OR(Calc!$C$4="*",B1819=Calc!$C$4)),N1819+ROW()*0.000000001,0)</f>
        <v>2401.400001819</v>
      </c>
    </row>
    <row r="1820" customFormat="false" ht="15" hidden="false" customHeight="false" outlineLevel="0" collapsed="false">
      <c r="A1820" s="49" t="n">
        <v>14196</v>
      </c>
      <c r="B1820" s="49" t="s">
        <v>189</v>
      </c>
      <c r="C1820" s="63" t="n">
        <v>40780</v>
      </c>
      <c r="D1820" s="63" t="n">
        <v>40780</v>
      </c>
      <c r="E1820" s="49" t="n">
        <v>1</v>
      </c>
      <c r="F1820" s="54" t="n">
        <v>0</v>
      </c>
      <c r="G1820" s="54" t="n">
        <v>0</v>
      </c>
      <c r="H1820" s="54" t="n">
        <v>335.52</v>
      </c>
      <c r="I1820" s="54" t="n">
        <f aca="false">SUM(F1820:H1820)</f>
        <v>335.52</v>
      </c>
      <c r="J1820" s="49" t="n">
        <f aca="false">Calc!$C$5-D1820</f>
        <v>107</v>
      </c>
      <c r="K1820" s="49" t="n">
        <f aca="false">IF(J1820&lt;=Calc!$C$11,4,IF(J1820&lt;=Calc!$C$12,3,IF(J1820&lt;=Calc!$C$13,2,1)))</f>
        <v>2</v>
      </c>
      <c r="L1820" s="49" t="n">
        <f aca="false">1+(E1820&gt;=Calc!$C$16)+(E1820&gt;=Calc!$C$17)+(E1820&gt;=Calc!$C$18)</f>
        <v>1</v>
      </c>
      <c r="M1820" s="49" t="str">
        <f aca="false">IF(AND(K1820=4,L1820&gt;=3),"Champions",IF(AND(K1820=3,L1820&gt;=3),"Loyal",IF(K1820&gt;=3,"Recent / New",IF(L1820&gt;=3,"At Risk","Hibernating / Lost"))))</f>
        <v>Hibernating / Lost</v>
      </c>
      <c r="N1820" s="54" t="n">
        <f aca="false">IF(AND(Calc!$C$2&lt;=2009,Calc!$C$3&gt;=2009),F1820,0)+IF(AND(Calc!$C$2&lt;=2010,Calc!$C$3&gt;=2010),G1820,0)+IF(AND(Calc!$C$2&lt;=2011,Calc!$C$3&gt;=2011),H1820,0)</f>
        <v>335.52</v>
      </c>
      <c r="O1820" s="61" t="n">
        <f aca="false">IF(AND(N1820&gt;0,OR(Calc!$C$4="*",B1820=Calc!$C$4)),N1820+ROW()*0.000000001,0)</f>
        <v>335.52000182</v>
      </c>
    </row>
    <row r="1821" customFormat="false" ht="15" hidden="false" customHeight="false" outlineLevel="0" collapsed="false">
      <c r="A1821" s="49" t="n">
        <v>14197</v>
      </c>
      <c r="B1821" s="49" t="s">
        <v>189</v>
      </c>
      <c r="C1821" s="63" t="n">
        <v>40476</v>
      </c>
      <c r="D1821" s="63" t="n">
        <v>40476</v>
      </c>
      <c r="E1821" s="49" t="n">
        <v>1</v>
      </c>
      <c r="F1821" s="54" t="n">
        <v>0</v>
      </c>
      <c r="G1821" s="54" t="n">
        <v>390.05</v>
      </c>
      <c r="H1821" s="54" t="n">
        <v>0</v>
      </c>
      <c r="I1821" s="54" t="n">
        <f aca="false">SUM(F1821:H1821)</f>
        <v>390.05</v>
      </c>
      <c r="J1821" s="49" t="n">
        <f aca="false">Calc!$C$5-D1821</f>
        <v>411</v>
      </c>
      <c r="K1821" s="49" t="n">
        <f aca="false">IF(J1821&lt;=Calc!$C$11,4,IF(J1821&lt;=Calc!$C$12,3,IF(J1821&lt;=Calc!$C$13,2,1)))</f>
        <v>1</v>
      </c>
      <c r="L1821" s="49" t="n">
        <f aca="false">1+(E1821&gt;=Calc!$C$16)+(E1821&gt;=Calc!$C$17)+(E1821&gt;=Calc!$C$18)</f>
        <v>1</v>
      </c>
      <c r="M1821" s="49" t="str">
        <f aca="false">IF(AND(K1821=4,L1821&gt;=3),"Champions",IF(AND(K1821=3,L1821&gt;=3),"Loyal",IF(K1821&gt;=3,"Recent / New",IF(L1821&gt;=3,"At Risk","Hibernating / Lost"))))</f>
        <v>Hibernating / Lost</v>
      </c>
      <c r="N1821" s="54" t="n">
        <f aca="false">IF(AND(Calc!$C$2&lt;=2009,Calc!$C$3&gt;=2009),F1821,0)+IF(AND(Calc!$C$2&lt;=2010,Calc!$C$3&gt;=2010),G1821,0)+IF(AND(Calc!$C$2&lt;=2011,Calc!$C$3&gt;=2011),H1821,0)</f>
        <v>390.05</v>
      </c>
      <c r="O1821" s="61" t="n">
        <f aca="false">IF(AND(N1821&gt;0,OR(Calc!$C$4="*",B1821=Calc!$C$4)),N1821+ROW()*0.000000001,0)</f>
        <v>390.050001821</v>
      </c>
    </row>
    <row r="1822" customFormat="false" ht="15" hidden="false" customHeight="false" outlineLevel="0" collapsed="false">
      <c r="A1822" s="49" t="n">
        <v>14198</v>
      </c>
      <c r="B1822" s="49" t="s">
        <v>189</v>
      </c>
      <c r="C1822" s="63" t="n">
        <v>40183</v>
      </c>
      <c r="D1822" s="63" t="n">
        <v>40868</v>
      </c>
      <c r="E1822" s="49" t="n">
        <v>9</v>
      </c>
      <c r="F1822" s="54" t="n">
        <v>0</v>
      </c>
      <c r="G1822" s="54" t="n">
        <v>864.08</v>
      </c>
      <c r="H1822" s="54" t="n">
        <v>663.5</v>
      </c>
      <c r="I1822" s="54" t="n">
        <f aca="false">SUM(F1822:H1822)</f>
        <v>1527.58</v>
      </c>
      <c r="J1822" s="49" t="n">
        <f aca="false">Calc!$C$5-D1822</f>
        <v>19</v>
      </c>
      <c r="K1822" s="49" t="n">
        <f aca="false">IF(J1822&lt;=Calc!$C$11,4,IF(J1822&lt;=Calc!$C$12,3,IF(J1822&lt;=Calc!$C$13,2,1)))</f>
        <v>4</v>
      </c>
      <c r="L1822" s="49" t="n">
        <f aca="false">1+(E1822&gt;=Calc!$C$16)+(E1822&gt;=Calc!$C$17)+(E1822&gt;=Calc!$C$18)</f>
        <v>4</v>
      </c>
      <c r="M1822" s="49" t="str">
        <f aca="false">IF(AND(K1822=4,L1822&gt;=3),"Champions",IF(AND(K1822=3,L1822&gt;=3),"Loyal",IF(K1822&gt;=3,"Recent / New",IF(L1822&gt;=3,"At Risk","Hibernating / Lost"))))</f>
        <v>Champions</v>
      </c>
      <c r="N1822" s="54" t="n">
        <f aca="false">IF(AND(Calc!$C$2&lt;=2009,Calc!$C$3&gt;=2009),F1822,0)+IF(AND(Calc!$C$2&lt;=2010,Calc!$C$3&gt;=2010),G1822,0)+IF(AND(Calc!$C$2&lt;=2011,Calc!$C$3&gt;=2011),H1822,0)</f>
        <v>1527.58</v>
      </c>
      <c r="O1822" s="61" t="n">
        <f aca="false">IF(AND(N1822&gt;0,OR(Calc!$C$4="*",B1822=Calc!$C$4)),N1822+ROW()*0.000000001,0)</f>
        <v>1527.580001822</v>
      </c>
    </row>
    <row r="1823" customFormat="false" ht="15" hidden="false" customHeight="false" outlineLevel="0" collapsed="false">
      <c r="A1823" s="49" t="n">
        <v>14199</v>
      </c>
      <c r="B1823" s="49" t="s">
        <v>189</v>
      </c>
      <c r="C1823" s="63" t="n">
        <v>40356</v>
      </c>
      <c r="D1823" s="63" t="n">
        <v>40668</v>
      </c>
      <c r="E1823" s="49" t="n">
        <v>4</v>
      </c>
      <c r="F1823" s="54" t="n">
        <v>0</v>
      </c>
      <c r="G1823" s="54" t="n">
        <v>731.1</v>
      </c>
      <c r="H1823" s="54" t="n">
        <v>185.4</v>
      </c>
      <c r="I1823" s="54" t="n">
        <f aca="false">SUM(F1823:H1823)</f>
        <v>916.5</v>
      </c>
      <c r="J1823" s="49" t="n">
        <f aca="false">Calc!$C$5-D1823</f>
        <v>219</v>
      </c>
      <c r="K1823" s="49" t="n">
        <f aca="false">IF(J1823&lt;=Calc!$C$11,4,IF(J1823&lt;=Calc!$C$12,3,IF(J1823&lt;=Calc!$C$13,2,1)))</f>
        <v>2</v>
      </c>
      <c r="L1823" s="49" t="n">
        <f aca="false">1+(E1823&gt;=Calc!$C$16)+(E1823&gt;=Calc!$C$17)+(E1823&gt;=Calc!$C$18)</f>
        <v>3</v>
      </c>
      <c r="M1823" s="49" t="str">
        <f aca="false">IF(AND(K1823=4,L1823&gt;=3),"Champions",IF(AND(K1823=3,L1823&gt;=3),"Loyal",IF(K1823&gt;=3,"Recent / New",IF(L1823&gt;=3,"At Risk","Hibernating / Lost"))))</f>
        <v>At Risk</v>
      </c>
      <c r="N1823" s="54" t="n">
        <f aca="false">IF(AND(Calc!$C$2&lt;=2009,Calc!$C$3&gt;=2009),F1823,0)+IF(AND(Calc!$C$2&lt;=2010,Calc!$C$3&gt;=2010),G1823,0)+IF(AND(Calc!$C$2&lt;=2011,Calc!$C$3&gt;=2011),H1823,0)</f>
        <v>916.5</v>
      </c>
      <c r="O1823" s="61" t="n">
        <f aca="false">IF(AND(N1823&gt;0,OR(Calc!$C$4="*",B1823=Calc!$C$4)),N1823+ROW()*0.000000001,0)</f>
        <v>916.500001823</v>
      </c>
    </row>
    <row r="1824" customFormat="false" ht="15" hidden="false" customHeight="false" outlineLevel="0" collapsed="false">
      <c r="A1824" s="49" t="n">
        <v>14200</v>
      </c>
      <c r="B1824" s="49" t="s">
        <v>189</v>
      </c>
      <c r="C1824" s="63" t="n">
        <v>40269</v>
      </c>
      <c r="D1824" s="63" t="n">
        <v>40269</v>
      </c>
      <c r="E1824" s="49" t="n">
        <v>1</v>
      </c>
      <c r="F1824" s="54" t="n">
        <v>0</v>
      </c>
      <c r="G1824" s="54" t="n">
        <v>379.2</v>
      </c>
      <c r="H1824" s="54" t="n">
        <v>0</v>
      </c>
      <c r="I1824" s="54" t="n">
        <f aca="false">SUM(F1824:H1824)</f>
        <v>379.2</v>
      </c>
      <c r="J1824" s="49" t="n">
        <f aca="false">Calc!$C$5-D1824</f>
        <v>618</v>
      </c>
      <c r="K1824" s="49" t="n">
        <f aca="false">IF(J1824&lt;=Calc!$C$11,4,IF(J1824&lt;=Calc!$C$12,3,IF(J1824&lt;=Calc!$C$13,2,1)))</f>
        <v>1</v>
      </c>
      <c r="L1824" s="49" t="n">
        <f aca="false">1+(E1824&gt;=Calc!$C$16)+(E1824&gt;=Calc!$C$17)+(E1824&gt;=Calc!$C$18)</f>
        <v>1</v>
      </c>
      <c r="M1824" s="49" t="str">
        <f aca="false">IF(AND(K1824=4,L1824&gt;=3),"Champions",IF(AND(K1824=3,L1824&gt;=3),"Loyal",IF(K1824&gt;=3,"Recent / New",IF(L1824&gt;=3,"At Risk","Hibernating / Lost"))))</f>
        <v>Hibernating / Lost</v>
      </c>
      <c r="N1824" s="54" t="n">
        <f aca="false">IF(AND(Calc!$C$2&lt;=2009,Calc!$C$3&gt;=2009),F1824,0)+IF(AND(Calc!$C$2&lt;=2010,Calc!$C$3&gt;=2010),G1824,0)+IF(AND(Calc!$C$2&lt;=2011,Calc!$C$3&gt;=2011),H1824,0)</f>
        <v>379.2</v>
      </c>
      <c r="O1824" s="61" t="n">
        <f aca="false">IF(AND(N1824&gt;0,OR(Calc!$C$4="*",B1824=Calc!$C$4)),N1824+ROW()*0.000000001,0)</f>
        <v>379.200001824</v>
      </c>
    </row>
    <row r="1825" customFormat="false" ht="15" hidden="false" customHeight="false" outlineLevel="0" collapsed="false">
      <c r="A1825" s="49" t="n">
        <v>14201</v>
      </c>
      <c r="B1825" s="49" t="s">
        <v>189</v>
      </c>
      <c r="C1825" s="63" t="n">
        <v>40298</v>
      </c>
      <c r="D1825" s="63" t="n">
        <v>40826</v>
      </c>
      <c r="E1825" s="49" t="n">
        <v>10</v>
      </c>
      <c r="F1825" s="54" t="n">
        <v>0</v>
      </c>
      <c r="G1825" s="54" t="n">
        <v>513.34</v>
      </c>
      <c r="H1825" s="54" t="n">
        <v>620.8</v>
      </c>
      <c r="I1825" s="54" t="n">
        <f aca="false">SUM(F1825:H1825)</f>
        <v>1134.14</v>
      </c>
      <c r="J1825" s="49" t="n">
        <f aca="false">Calc!$C$5-D1825</f>
        <v>61</v>
      </c>
      <c r="K1825" s="49" t="n">
        <f aca="false">IF(J1825&lt;=Calc!$C$11,4,IF(J1825&lt;=Calc!$C$12,3,IF(J1825&lt;=Calc!$C$13,2,1)))</f>
        <v>3</v>
      </c>
      <c r="L1825" s="49" t="n">
        <f aca="false">1+(E1825&gt;=Calc!$C$16)+(E1825&gt;=Calc!$C$17)+(E1825&gt;=Calc!$C$18)</f>
        <v>4</v>
      </c>
      <c r="M1825" s="49" t="str">
        <f aca="false">IF(AND(K1825=4,L1825&gt;=3),"Champions",IF(AND(K1825=3,L1825&gt;=3),"Loyal",IF(K1825&gt;=3,"Recent / New",IF(L1825&gt;=3,"At Risk","Hibernating / Lost"))))</f>
        <v>Loyal</v>
      </c>
      <c r="N1825" s="54" t="n">
        <f aca="false">IF(AND(Calc!$C$2&lt;=2009,Calc!$C$3&gt;=2009),F1825,0)+IF(AND(Calc!$C$2&lt;=2010,Calc!$C$3&gt;=2010),G1825,0)+IF(AND(Calc!$C$2&lt;=2011,Calc!$C$3&gt;=2011),H1825,0)</f>
        <v>1134.14</v>
      </c>
      <c r="O1825" s="61" t="n">
        <f aca="false">IF(AND(N1825&gt;0,OR(Calc!$C$4="*",B1825=Calc!$C$4)),N1825+ROW()*0.000000001,0)</f>
        <v>1134.140001825</v>
      </c>
    </row>
    <row r="1826" customFormat="false" ht="15" hidden="false" customHeight="false" outlineLevel="0" collapsed="false">
      <c r="A1826" s="49" t="n">
        <v>14202</v>
      </c>
      <c r="B1826" s="49" t="s">
        <v>189</v>
      </c>
      <c r="C1826" s="63" t="n">
        <v>40262</v>
      </c>
      <c r="D1826" s="63" t="n">
        <v>40505</v>
      </c>
      <c r="E1826" s="49" t="n">
        <v>3</v>
      </c>
      <c r="F1826" s="54" t="n">
        <v>0</v>
      </c>
      <c r="G1826" s="54" t="n">
        <v>847.76</v>
      </c>
      <c r="H1826" s="54" t="n">
        <v>0</v>
      </c>
      <c r="I1826" s="54" t="n">
        <f aca="false">SUM(F1826:H1826)</f>
        <v>847.76</v>
      </c>
      <c r="J1826" s="49" t="n">
        <f aca="false">Calc!$C$5-D1826</f>
        <v>382</v>
      </c>
      <c r="K1826" s="49" t="n">
        <f aca="false">IF(J1826&lt;=Calc!$C$11,4,IF(J1826&lt;=Calc!$C$12,3,IF(J1826&lt;=Calc!$C$13,2,1)))</f>
        <v>1</v>
      </c>
      <c r="L1826" s="49" t="n">
        <f aca="false">1+(E1826&gt;=Calc!$C$16)+(E1826&gt;=Calc!$C$17)+(E1826&gt;=Calc!$C$18)</f>
        <v>2</v>
      </c>
      <c r="M1826" s="49" t="str">
        <f aca="false">IF(AND(K1826=4,L1826&gt;=3),"Champions",IF(AND(K1826=3,L1826&gt;=3),"Loyal",IF(K1826&gt;=3,"Recent / New",IF(L1826&gt;=3,"At Risk","Hibernating / Lost"))))</f>
        <v>Hibernating / Lost</v>
      </c>
      <c r="N1826" s="54" t="n">
        <f aca="false">IF(AND(Calc!$C$2&lt;=2009,Calc!$C$3&gt;=2009),F1826,0)+IF(AND(Calc!$C$2&lt;=2010,Calc!$C$3&gt;=2010),G1826,0)+IF(AND(Calc!$C$2&lt;=2011,Calc!$C$3&gt;=2011),H1826,0)</f>
        <v>847.76</v>
      </c>
      <c r="O1826" s="61" t="n">
        <f aca="false">IF(AND(N1826&gt;0,OR(Calc!$C$4="*",B1826=Calc!$C$4)),N1826+ROW()*0.000000001,0)</f>
        <v>847.760001826</v>
      </c>
    </row>
    <row r="1827" customFormat="false" ht="15" hidden="false" customHeight="false" outlineLevel="0" collapsed="false">
      <c r="A1827" s="49" t="n">
        <v>14203</v>
      </c>
      <c r="B1827" s="49" t="s">
        <v>189</v>
      </c>
      <c r="C1827" s="63" t="n">
        <v>40489</v>
      </c>
      <c r="D1827" s="63" t="n">
        <v>40489</v>
      </c>
      <c r="E1827" s="49" t="n">
        <v>1</v>
      </c>
      <c r="F1827" s="54" t="n">
        <v>0</v>
      </c>
      <c r="G1827" s="54" t="n">
        <v>339.34</v>
      </c>
      <c r="H1827" s="54" t="n">
        <v>0</v>
      </c>
      <c r="I1827" s="54" t="n">
        <f aca="false">SUM(F1827:H1827)</f>
        <v>339.34</v>
      </c>
      <c r="J1827" s="49" t="n">
        <f aca="false">Calc!$C$5-D1827</f>
        <v>398</v>
      </c>
      <c r="K1827" s="49" t="n">
        <f aca="false">IF(J1827&lt;=Calc!$C$11,4,IF(J1827&lt;=Calc!$C$12,3,IF(J1827&lt;=Calc!$C$13,2,1)))</f>
        <v>1</v>
      </c>
      <c r="L1827" s="49" t="n">
        <f aca="false">1+(E1827&gt;=Calc!$C$16)+(E1827&gt;=Calc!$C$17)+(E1827&gt;=Calc!$C$18)</f>
        <v>1</v>
      </c>
      <c r="M1827" s="49" t="str">
        <f aca="false">IF(AND(K1827=4,L1827&gt;=3),"Champions",IF(AND(K1827=3,L1827&gt;=3),"Loyal",IF(K1827&gt;=3,"Recent / New",IF(L1827&gt;=3,"At Risk","Hibernating / Lost"))))</f>
        <v>Hibernating / Lost</v>
      </c>
      <c r="N1827" s="54" t="n">
        <f aca="false">IF(AND(Calc!$C$2&lt;=2009,Calc!$C$3&gt;=2009),F1827,0)+IF(AND(Calc!$C$2&lt;=2010,Calc!$C$3&gt;=2010),G1827,0)+IF(AND(Calc!$C$2&lt;=2011,Calc!$C$3&gt;=2011),H1827,0)</f>
        <v>339.34</v>
      </c>
      <c r="O1827" s="61" t="n">
        <f aca="false">IF(AND(N1827&gt;0,OR(Calc!$C$4="*",B1827=Calc!$C$4)),N1827+ROW()*0.000000001,0)</f>
        <v>339.340001827</v>
      </c>
    </row>
    <row r="1828" customFormat="false" ht="15" hidden="false" customHeight="false" outlineLevel="0" collapsed="false">
      <c r="A1828" s="49" t="n">
        <v>14204</v>
      </c>
      <c r="B1828" s="49" t="s">
        <v>189</v>
      </c>
      <c r="C1828" s="63" t="n">
        <v>40149</v>
      </c>
      <c r="D1828" s="63" t="n">
        <v>40884</v>
      </c>
      <c r="E1828" s="49" t="n">
        <v>4</v>
      </c>
      <c r="F1828" s="54" t="n">
        <v>371.27</v>
      </c>
      <c r="G1828" s="54" t="n">
        <v>502.95</v>
      </c>
      <c r="H1828" s="54" t="n">
        <v>150.61</v>
      </c>
      <c r="I1828" s="54" t="n">
        <f aca="false">SUM(F1828:H1828)</f>
        <v>1024.83</v>
      </c>
      <c r="J1828" s="49" t="n">
        <f aca="false">Calc!$C$5-D1828</f>
        <v>3</v>
      </c>
      <c r="K1828" s="49" t="n">
        <f aca="false">IF(J1828&lt;=Calc!$C$11,4,IF(J1828&lt;=Calc!$C$12,3,IF(J1828&lt;=Calc!$C$13,2,1)))</f>
        <v>4</v>
      </c>
      <c r="L1828" s="49" t="n">
        <f aca="false">1+(E1828&gt;=Calc!$C$16)+(E1828&gt;=Calc!$C$17)+(E1828&gt;=Calc!$C$18)</f>
        <v>3</v>
      </c>
      <c r="M1828" s="49" t="str">
        <f aca="false">IF(AND(K1828=4,L1828&gt;=3),"Champions",IF(AND(K1828=3,L1828&gt;=3),"Loyal",IF(K1828&gt;=3,"Recent / New",IF(L1828&gt;=3,"At Risk","Hibernating / Lost"))))</f>
        <v>Champions</v>
      </c>
      <c r="N1828" s="54" t="n">
        <f aca="false">IF(AND(Calc!$C$2&lt;=2009,Calc!$C$3&gt;=2009),F1828,0)+IF(AND(Calc!$C$2&lt;=2010,Calc!$C$3&gt;=2010),G1828,0)+IF(AND(Calc!$C$2&lt;=2011,Calc!$C$3&gt;=2011),H1828,0)</f>
        <v>1024.83</v>
      </c>
      <c r="O1828" s="61" t="n">
        <f aca="false">IF(AND(N1828&gt;0,OR(Calc!$C$4="*",B1828=Calc!$C$4)),N1828+ROW()*0.000000001,0)</f>
        <v>1024.830001828</v>
      </c>
    </row>
    <row r="1829" customFormat="false" ht="15" hidden="false" customHeight="false" outlineLevel="0" collapsed="false">
      <c r="A1829" s="49" t="n">
        <v>14205</v>
      </c>
      <c r="B1829" s="49" t="s">
        <v>189</v>
      </c>
      <c r="C1829" s="63" t="n">
        <v>40244</v>
      </c>
      <c r="D1829" s="63" t="n">
        <v>40870</v>
      </c>
      <c r="E1829" s="49" t="n">
        <v>9</v>
      </c>
      <c r="F1829" s="54" t="n">
        <v>0</v>
      </c>
      <c r="G1829" s="54" t="n">
        <v>1689.6</v>
      </c>
      <c r="H1829" s="54" t="n">
        <v>466.7</v>
      </c>
      <c r="I1829" s="54" t="n">
        <f aca="false">SUM(F1829:H1829)</f>
        <v>2156.3</v>
      </c>
      <c r="J1829" s="49" t="n">
        <f aca="false">Calc!$C$5-D1829</f>
        <v>17</v>
      </c>
      <c r="K1829" s="49" t="n">
        <f aca="false">IF(J1829&lt;=Calc!$C$11,4,IF(J1829&lt;=Calc!$C$12,3,IF(J1829&lt;=Calc!$C$13,2,1)))</f>
        <v>4</v>
      </c>
      <c r="L1829" s="49" t="n">
        <f aca="false">1+(E1829&gt;=Calc!$C$16)+(E1829&gt;=Calc!$C$17)+(E1829&gt;=Calc!$C$18)</f>
        <v>4</v>
      </c>
      <c r="M1829" s="49" t="str">
        <f aca="false">IF(AND(K1829=4,L1829&gt;=3),"Champions",IF(AND(K1829=3,L1829&gt;=3),"Loyal",IF(K1829&gt;=3,"Recent / New",IF(L1829&gt;=3,"At Risk","Hibernating / Lost"))))</f>
        <v>Champions</v>
      </c>
      <c r="N1829" s="54" t="n">
        <f aca="false">IF(AND(Calc!$C$2&lt;=2009,Calc!$C$3&gt;=2009),F1829,0)+IF(AND(Calc!$C$2&lt;=2010,Calc!$C$3&gt;=2010),G1829,0)+IF(AND(Calc!$C$2&lt;=2011,Calc!$C$3&gt;=2011),H1829,0)</f>
        <v>2156.3</v>
      </c>
      <c r="O1829" s="61" t="n">
        <f aca="false">IF(AND(N1829&gt;0,OR(Calc!$C$4="*",B1829=Calc!$C$4)),N1829+ROW()*0.000000001,0)</f>
        <v>2156.300001829</v>
      </c>
    </row>
    <row r="1830" customFormat="false" ht="15" hidden="false" customHeight="false" outlineLevel="0" collapsed="false">
      <c r="A1830" s="49" t="n">
        <v>14206</v>
      </c>
      <c r="B1830" s="49" t="s">
        <v>189</v>
      </c>
      <c r="C1830" s="63" t="n">
        <v>40484</v>
      </c>
      <c r="D1830" s="63" t="n">
        <v>40647</v>
      </c>
      <c r="E1830" s="49" t="n">
        <v>3</v>
      </c>
      <c r="F1830" s="54" t="n">
        <v>0</v>
      </c>
      <c r="G1830" s="54" t="n">
        <v>817.05</v>
      </c>
      <c r="H1830" s="54" t="n">
        <v>328.16</v>
      </c>
      <c r="I1830" s="54" t="n">
        <f aca="false">SUM(F1830:H1830)</f>
        <v>1145.21</v>
      </c>
      <c r="J1830" s="49" t="n">
        <f aca="false">Calc!$C$5-D1830</f>
        <v>240</v>
      </c>
      <c r="K1830" s="49" t="n">
        <f aca="false">IF(J1830&lt;=Calc!$C$11,4,IF(J1830&lt;=Calc!$C$12,3,IF(J1830&lt;=Calc!$C$13,2,1)))</f>
        <v>2</v>
      </c>
      <c r="L1830" s="49" t="n">
        <f aca="false">1+(E1830&gt;=Calc!$C$16)+(E1830&gt;=Calc!$C$17)+(E1830&gt;=Calc!$C$18)</f>
        <v>2</v>
      </c>
      <c r="M1830" s="49" t="str">
        <f aca="false">IF(AND(K1830=4,L1830&gt;=3),"Champions",IF(AND(K1830=3,L1830&gt;=3),"Loyal",IF(K1830&gt;=3,"Recent / New",IF(L1830&gt;=3,"At Risk","Hibernating / Lost"))))</f>
        <v>Hibernating / Lost</v>
      </c>
      <c r="N1830" s="54" t="n">
        <f aca="false">IF(AND(Calc!$C$2&lt;=2009,Calc!$C$3&gt;=2009),F1830,0)+IF(AND(Calc!$C$2&lt;=2010,Calc!$C$3&gt;=2010),G1830,0)+IF(AND(Calc!$C$2&lt;=2011,Calc!$C$3&gt;=2011),H1830,0)</f>
        <v>1145.21</v>
      </c>
      <c r="O1830" s="61" t="n">
        <f aca="false">IF(AND(N1830&gt;0,OR(Calc!$C$4="*",B1830=Calc!$C$4)),N1830+ROW()*0.000000001,0)</f>
        <v>1145.21000183</v>
      </c>
    </row>
    <row r="1831" customFormat="false" ht="15" hidden="false" customHeight="false" outlineLevel="0" collapsed="false">
      <c r="A1831" s="49" t="n">
        <v>14207</v>
      </c>
      <c r="B1831" s="49" t="s">
        <v>189</v>
      </c>
      <c r="C1831" s="63" t="n">
        <v>40199</v>
      </c>
      <c r="D1831" s="63" t="n">
        <v>40199</v>
      </c>
      <c r="E1831" s="49" t="n">
        <v>1</v>
      </c>
      <c r="F1831" s="54" t="n">
        <v>0</v>
      </c>
      <c r="G1831" s="54" t="n">
        <v>157.8</v>
      </c>
      <c r="H1831" s="54" t="n">
        <v>0</v>
      </c>
      <c r="I1831" s="54" t="n">
        <f aca="false">SUM(F1831:H1831)</f>
        <v>157.8</v>
      </c>
      <c r="J1831" s="49" t="n">
        <f aca="false">Calc!$C$5-D1831</f>
        <v>688</v>
      </c>
      <c r="K1831" s="49" t="n">
        <f aca="false">IF(J1831&lt;=Calc!$C$11,4,IF(J1831&lt;=Calc!$C$12,3,IF(J1831&lt;=Calc!$C$13,2,1)))</f>
        <v>1</v>
      </c>
      <c r="L1831" s="49" t="n">
        <f aca="false">1+(E1831&gt;=Calc!$C$16)+(E1831&gt;=Calc!$C$17)+(E1831&gt;=Calc!$C$18)</f>
        <v>1</v>
      </c>
      <c r="M1831" s="49" t="str">
        <f aca="false">IF(AND(K1831=4,L1831&gt;=3),"Champions",IF(AND(K1831=3,L1831&gt;=3),"Loyal",IF(K1831&gt;=3,"Recent / New",IF(L1831&gt;=3,"At Risk","Hibernating / Lost"))))</f>
        <v>Hibernating / Lost</v>
      </c>
      <c r="N1831" s="54" t="n">
        <f aca="false">IF(AND(Calc!$C$2&lt;=2009,Calc!$C$3&gt;=2009),F1831,0)+IF(AND(Calc!$C$2&lt;=2010,Calc!$C$3&gt;=2010),G1831,0)+IF(AND(Calc!$C$2&lt;=2011,Calc!$C$3&gt;=2011),H1831,0)</f>
        <v>157.8</v>
      </c>
      <c r="O1831" s="61" t="n">
        <f aca="false">IF(AND(N1831&gt;0,OR(Calc!$C$4="*",B1831=Calc!$C$4)),N1831+ROW()*0.000000001,0)</f>
        <v>157.800001831</v>
      </c>
    </row>
    <row r="1832" customFormat="false" ht="15" hidden="false" customHeight="false" outlineLevel="0" collapsed="false">
      <c r="A1832" s="49" t="n">
        <v>14208</v>
      </c>
      <c r="B1832" s="49" t="s">
        <v>189</v>
      </c>
      <c r="C1832" s="63" t="n">
        <v>40335</v>
      </c>
      <c r="D1832" s="63" t="n">
        <v>40792</v>
      </c>
      <c r="E1832" s="49" t="n">
        <v>2</v>
      </c>
      <c r="F1832" s="54" t="n">
        <v>0</v>
      </c>
      <c r="G1832" s="54" t="n">
        <v>415.31</v>
      </c>
      <c r="H1832" s="54" t="n">
        <v>151.74</v>
      </c>
      <c r="I1832" s="54" t="n">
        <f aca="false">SUM(F1832:H1832)</f>
        <v>567.05</v>
      </c>
      <c r="J1832" s="49" t="n">
        <f aca="false">Calc!$C$5-D1832</f>
        <v>95</v>
      </c>
      <c r="K1832" s="49" t="n">
        <f aca="false">IF(J1832&lt;=Calc!$C$11,4,IF(J1832&lt;=Calc!$C$12,3,IF(J1832&lt;=Calc!$C$13,2,1)))</f>
        <v>3</v>
      </c>
      <c r="L1832" s="49" t="n">
        <f aca="false">1+(E1832&gt;=Calc!$C$16)+(E1832&gt;=Calc!$C$17)+(E1832&gt;=Calc!$C$18)</f>
        <v>2</v>
      </c>
      <c r="M1832" s="49" t="str">
        <f aca="false">IF(AND(K1832=4,L1832&gt;=3),"Champions",IF(AND(K1832=3,L1832&gt;=3),"Loyal",IF(K1832&gt;=3,"Recent / New",IF(L1832&gt;=3,"At Risk","Hibernating / Lost"))))</f>
        <v>Recent / New</v>
      </c>
      <c r="N1832" s="54" t="n">
        <f aca="false">IF(AND(Calc!$C$2&lt;=2009,Calc!$C$3&gt;=2009),F1832,0)+IF(AND(Calc!$C$2&lt;=2010,Calc!$C$3&gt;=2010),G1832,0)+IF(AND(Calc!$C$2&lt;=2011,Calc!$C$3&gt;=2011),H1832,0)</f>
        <v>567.05</v>
      </c>
      <c r="O1832" s="61" t="n">
        <f aca="false">IF(AND(N1832&gt;0,OR(Calc!$C$4="*",B1832=Calc!$C$4)),N1832+ROW()*0.000000001,0)</f>
        <v>567.050001832</v>
      </c>
    </row>
    <row r="1833" customFormat="false" ht="15" hidden="false" customHeight="false" outlineLevel="0" collapsed="false">
      <c r="A1833" s="49" t="n">
        <v>14209</v>
      </c>
      <c r="B1833" s="49" t="s">
        <v>189</v>
      </c>
      <c r="C1833" s="63" t="n">
        <v>40200</v>
      </c>
      <c r="D1833" s="63" t="n">
        <v>40876</v>
      </c>
      <c r="E1833" s="49" t="n">
        <v>15</v>
      </c>
      <c r="F1833" s="54" t="n">
        <v>-8.95</v>
      </c>
      <c r="G1833" s="54" t="n">
        <v>2879.19</v>
      </c>
      <c r="H1833" s="54" t="n">
        <v>2067.13</v>
      </c>
      <c r="I1833" s="54" t="n">
        <f aca="false">SUM(F1833:H1833)</f>
        <v>4937.37</v>
      </c>
      <c r="J1833" s="49" t="n">
        <f aca="false">Calc!$C$5-D1833</f>
        <v>11</v>
      </c>
      <c r="K1833" s="49" t="n">
        <f aca="false">IF(J1833&lt;=Calc!$C$11,4,IF(J1833&lt;=Calc!$C$12,3,IF(J1833&lt;=Calc!$C$13,2,1)))</f>
        <v>4</v>
      </c>
      <c r="L1833" s="49" t="n">
        <f aca="false">1+(E1833&gt;=Calc!$C$16)+(E1833&gt;=Calc!$C$17)+(E1833&gt;=Calc!$C$18)</f>
        <v>4</v>
      </c>
      <c r="M1833" s="49" t="str">
        <f aca="false">IF(AND(K1833=4,L1833&gt;=3),"Champions",IF(AND(K1833=3,L1833&gt;=3),"Loyal",IF(K1833&gt;=3,"Recent / New",IF(L1833&gt;=3,"At Risk","Hibernating / Lost"))))</f>
        <v>Champions</v>
      </c>
      <c r="N1833" s="54" t="n">
        <f aca="false">IF(AND(Calc!$C$2&lt;=2009,Calc!$C$3&gt;=2009),F1833,0)+IF(AND(Calc!$C$2&lt;=2010,Calc!$C$3&gt;=2010),G1833,0)+IF(AND(Calc!$C$2&lt;=2011,Calc!$C$3&gt;=2011),H1833,0)</f>
        <v>4937.37</v>
      </c>
      <c r="O1833" s="61" t="n">
        <f aca="false">IF(AND(N1833&gt;0,OR(Calc!$C$4="*",B1833=Calc!$C$4)),N1833+ROW()*0.000000001,0)</f>
        <v>4937.370001833</v>
      </c>
    </row>
    <row r="1834" customFormat="false" ht="15" hidden="false" customHeight="false" outlineLevel="0" collapsed="false">
      <c r="A1834" s="49" t="n">
        <v>14210</v>
      </c>
      <c r="B1834" s="49" t="s">
        <v>189</v>
      </c>
      <c r="C1834" s="63" t="n">
        <v>40184</v>
      </c>
      <c r="D1834" s="63" t="n">
        <v>40781</v>
      </c>
      <c r="E1834" s="49" t="n">
        <v>16</v>
      </c>
      <c r="F1834" s="54" t="n">
        <v>0</v>
      </c>
      <c r="G1834" s="54" t="n">
        <v>3913.43</v>
      </c>
      <c r="H1834" s="54" t="n">
        <v>1595.94</v>
      </c>
      <c r="I1834" s="54" t="n">
        <f aca="false">SUM(F1834:H1834)</f>
        <v>5509.37</v>
      </c>
      <c r="J1834" s="49" t="n">
        <f aca="false">Calc!$C$5-D1834</f>
        <v>106</v>
      </c>
      <c r="K1834" s="49" t="n">
        <f aca="false">IF(J1834&lt;=Calc!$C$11,4,IF(J1834&lt;=Calc!$C$12,3,IF(J1834&lt;=Calc!$C$13,2,1)))</f>
        <v>2</v>
      </c>
      <c r="L1834" s="49" t="n">
        <f aca="false">1+(E1834&gt;=Calc!$C$16)+(E1834&gt;=Calc!$C$17)+(E1834&gt;=Calc!$C$18)</f>
        <v>4</v>
      </c>
      <c r="M1834" s="49" t="str">
        <f aca="false">IF(AND(K1834=4,L1834&gt;=3),"Champions",IF(AND(K1834=3,L1834&gt;=3),"Loyal",IF(K1834&gt;=3,"Recent / New",IF(L1834&gt;=3,"At Risk","Hibernating / Lost"))))</f>
        <v>At Risk</v>
      </c>
      <c r="N1834" s="54" t="n">
        <f aca="false">IF(AND(Calc!$C$2&lt;=2009,Calc!$C$3&gt;=2009),F1834,0)+IF(AND(Calc!$C$2&lt;=2010,Calc!$C$3&gt;=2010),G1834,0)+IF(AND(Calc!$C$2&lt;=2011,Calc!$C$3&gt;=2011),H1834,0)</f>
        <v>5509.37</v>
      </c>
      <c r="O1834" s="61" t="n">
        <f aca="false">IF(AND(N1834&gt;0,OR(Calc!$C$4="*",B1834=Calc!$C$4)),N1834+ROW()*0.000000001,0)</f>
        <v>5509.370001834</v>
      </c>
    </row>
    <row r="1835" customFormat="false" ht="15" hidden="false" customHeight="false" outlineLevel="0" collapsed="false">
      <c r="A1835" s="49" t="n">
        <v>14211</v>
      </c>
      <c r="B1835" s="49" t="s">
        <v>189</v>
      </c>
      <c r="C1835" s="63" t="n">
        <v>40156</v>
      </c>
      <c r="D1835" s="63" t="n">
        <v>40833</v>
      </c>
      <c r="E1835" s="49" t="n">
        <v>18</v>
      </c>
      <c r="F1835" s="54" t="n">
        <v>187.15</v>
      </c>
      <c r="G1835" s="54" t="n">
        <v>1906.24</v>
      </c>
      <c r="H1835" s="54" t="n">
        <v>2208.3</v>
      </c>
      <c r="I1835" s="54" t="n">
        <f aca="false">SUM(F1835:H1835)</f>
        <v>4301.69</v>
      </c>
      <c r="J1835" s="49" t="n">
        <f aca="false">Calc!$C$5-D1835</f>
        <v>54</v>
      </c>
      <c r="K1835" s="49" t="n">
        <f aca="false">IF(J1835&lt;=Calc!$C$11,4,IF(J1835&lt;=Calc!$C$12,3,IF(J1835&lt;=Calc!$C$13,2,1)))</f>
        <v>3</v>
      </c>
      <c r="L1835" s="49" t="n">
        <f aca="false">1+(E1835&gt;=Calc!$C$16)+(E1835&gt;=Calc!$C$17)+(E1835&gt;=Calc!$C$18)</f>
        <v>4</v>
      </c>
      <c r="M1835" s="49" t="str">
        <f aca="false">IF(AND(K1835=4,L1835&gt;=3),"Champions",IF(AND(K1835=3,L1835&gt;=3),"Loyal",IF(K1835&gt;=3,"Recent / New",IF(L1835&gt;=3,"At Risk","Hibernating / Lost"))))</f>
        <v>Loyal</v>
      </c>
      <c r="N1835" s="54" t="n">
        <f aca="false">IF(AND(Calc!$C$2&lt;=2009,Calc!$C$3&gt;=2009),F1835,0)+IF(AND(Calc!$C$2&lt;=2010,Calc!$C$3&gt;=2010),G1835,0)+IF(AND(Calc!$C$2&lt;=2011,Calc!$C$3&gt;=2011),H1835,0)</f>
        <v>4301.69</v>
      </c>
      <c r="O1835" s="61" t="n">
        <f aca="false">IF(AND(N1835&gt;0,OR(Calc!$C$4="*",B1835=Calc!$C$4)),N1835+ROW()*0.000000001,0)</f>
        <v>4301.690001835</v>
      </c>
    </row>
    <row r="1836" customFormat="false" ht="15" hidden="false" customHeight="false" outlineLevel="0" collapsed="false">
      <c r="A1836" s="49" t="n">
        <v>14212</v>
      </c>
      <c r="B1836" s="49" t="s">
        <v>189</v>
      </c>
      <c r="C1836" s="63" t="n">
        <v>40441</v>
      </c>
      <c r="D1836" s="63" t="n">
        <v>40797</v>
      </c>
      <c r="E1836" s="49" t="n">
        <v>2</v>
      </c>
      <c r="F1836" s="54" t="n">
        <v>0</v>
      </c>
      <c r="G1836" s="54" t="n">
        <v>1119.66</v>
      </c>
      <c r="H1836" s="54" t="n">
        <v>1070.48</v>
      </c>
      <c r="I1836" s="54" t="n">
        <f aca="false">SUM(F1836:H1836)</f>
        <v>2190.14</v>
      </c>
      <c r="J1836" s="49" t="n">
        <f aca="false">Calc!$C$5-D1836</f>
        <v>90</v>
      </c>
      <c r="K1836" s="49" t="n">
        <f aca="false">IF(J1836&lt;=Calc!$C$11,4,IF(J1836&lt;=Calc!$C$12,3,IF(J1836&lt;=Calc!$C$13,2,1)))</f>
        <v>3</v>
      </c>
      <c r="L1836" s="49" t="n">
        <f aca="false">1+(E1836&gt;=Calc!$C$16)+(E1836&gt;=Calc!$C$17)+(E1836&gt;=Calc!$C$18)</f>
        <v>2</v>
      </c>
      <c r="M1836" s="49" t="str">
        <f aca="false">IF(AND(K1836=4,L1836&gt;=3),"Champions",IF(AND(K1836=3,L1836&gt;=3),"Loyal",IF(K1836&gt;=3,"Recent / New",IF(L1836&gt;=3,"At Risk","Hibernating / Lost"))))</f>
        <v>Recent / New</v>
      </c>
      <c r="N1836" s="54" t="n">
        <f aca="false">IF(AND(Calc!$C$2&lt;=2009,Calc!$C$3&gt;=2009),F1836,0)+IF(AND(Calc!$C$2&lt;=2010,Calc!$C$3&gt;=2010),G1836,0)+IF(AND(Calc!$C$2&lt;=2011,Calc!$C$3&gt;=2011),H1836,0)</f>
        <v>2190.14</v>
      </c>
      <c r="O1836" s="61" t="n">
        <f aca="false">IF(AND(N1836&gt;0,OR(Calc!$C$4="*",B1836=Calc!$C$4)),N1836+ROW()*0.000000001,0)</f>
        <v>2190.140001836</v>
      </c>
    </row>
    <row r="1837" customFormat="false" ht="15" hidden="false" customHeight="false" outlineLevel="0" collapsed="false">
      <c r="A1837" s="49" t="n">
        <v>14213</v>
      </c>
      <c r="B1837" s="49" t="s">
        <v>189</v>
      </c>
      <c r="C1837" s="63" t="n">
        <v>40482</v>
      </c>
      <c r="D1837" s="63" t="n">
        <v>40482</v>
      </c>
      <c r="E1837" s="49" t="n">
        <v>1</v>
      </c>
      <c r="F1837" s="54" t="n">
        <v>0</v>
      </c>
      <c r="G1837" s="54" t="n">
        <v>-1.4210854715202E-014</v>
      </c>
      <c r="H1837" s="54" t="n">
        <v>0</v>
      </c>
      <c r="I1837" s="54" t="n">
        <f aca="false">SUM(F1837:H1837)</f>
        <v>-1.4210854715202E-014</v>
      </c>
      <c r="J1837" s="49" t="n">
        <f aca="false">Calc!$C$5-D1837</f>
        <v>405</v>
      </c>
      <c r="K1837" s="49" t="n">
        <f aca="false">IF(J1837&lt;=Calc!$C$11,4,IF(J1837&lt;=Calc!$C$12,3,IF(J1837&lt;=Calc!$C$13,2,1)))</f>
        <v>1</v>
      </c>
      <c r="L1837" s="49" t="n">
        <f aca="false">1+(E1837&gt;=Calc!$C$16)+(E1837&gt;=Calc!$C$17)+(E1837&gt;=Calc!$C$18)</f>
        <v>1</v>
      </c>
      <c r="M1837" s="49" t="str">
        <f aca="false">IF(AND(K1837=4,L1837&gt;=3),"Champions",IF(AND(K1837=3,L1837&gt;=3),"Loyal",IF(K1837&gt;=3,"Recent / New",IF(L1837&gt;=3,"At Risk","Hibernating / Lost"))))</f>
        <v>Hibernating / Lost</v>
      </c>
      <c r="N1837" s="54" t="n">
        <f aca="false">IF(AND(Calc!$C$2&lt;=2009,Calc!$C$3&gt;=2009),F1837,0)+IF(AND(Calc!$C$2&lt;=2010,Calc!$C$3&gt;=2010),G1837,0)+IF(AND(Calc!$C$2&lt;=2011,Calc!$C$3&gt;=2011),H1837,0)</f>
        <v>-1.4210854715202E-014</v>
      </c>
      <c r="O1837" s="61" t="n">
        <f aca="false">IF(AND(N1837&gt;0,OR(Calc!$C$4="*",B1837=Calc!$C$4)),N1837+ROW()*0.000000001,0)</f>
        <v>0</v>
      </c>
    </row>
    <row r="1838" customFormat="false" ht="15" hidden="false" customHeight="false" outlineLevel="0" collapsed="false">
      <c r="A1838" s="49" t="n">
        <v>14214</v>
      </c>
      <c r="B1838" s="49" t="s">
        <v>189</v>
      </c>
      <c r="C1838" s="63" t="n">
        <v>40609</v>
      </c>
      <c r="D1838" s="63" t="n">
        <v>40856</v>
      </c>
      <c r="E1838" s="49" t="n">
        <v>5</v>
      </c>
      <c r="F1838" s="54" t="n">
        <v>0</v>
      </c>
      <c r="G1838" s="54" t="n">
        <v>0</v>
      </c>
      <c r="H1838" s="54" t="n">
        <v>1000.23</v>
      </c>
      <c r="I1838" s="54" t="n">
        <f aca="false">SUM(F1838:H1838)</f>
        <v>1000.23</v>
      </c>
      <c r="J1838" s="49" t="n">
        <f aca="false">Calc!$C$5-D1838</f>
        <v>31</v>
      </c>
      <c r="K1838" s="49" t="n">
        <f aca="false">IF(J1838&lt;=Calc!$C$11,4,IF(J1838&lt;=Calc!$C$12,3,IF(J1838&lt;=Calc!$C$13,2,1)))</f>
        <v>3</v>
      </c>
      <c r="L1838" s="49" t="n">
        <f aca="false">1+(E1838&gt;=Calc!$C$16)+(E1838&gt;=Calc!$C$17)+(E1838&gt;=Calc!$C$18)</f>
        <v>3</v>
      </c>
      <c r="M1838" s="49" t="str">
        <f aca="false">IF(AND(K1838=4,L1838&gt;=3),"Champions",IF(AND(K1838=3,L1838&gt;=3),"Loyal",IF(K1838&gt;=3,"Recent / New",IF(L1838&gt;=3,"At Risk","Hibernating / Lost"))))</f>
        <v>Loyal</v>
      </c>
      <c r="N1838" s="54" t="n">
        <f aca="false">IF(AND(Calc!$C$2&lt;=2009,Calc!$C$3&gt;=2009),F1838,0)+IF(AND(Calc!$C$2&lt;=2010,Calc!$C$3&gt;=2010),G1838,0)+IF(AND(Calc!$C$2&lt;=2011,Calc!$C$3&gt;=2011),H1838,0)</f>
        <v>1000.23</v>
      </c>
      <c r="O1838" s="61" t="n">
        <f aca="false">IF(AND(N1838&gt;0,OR(Calc!$C$4="*",B1838=Calc!$C$4)),N1838+ROW()*0.000000001,0)</f>
        <v>1000.230001838</v>
      </c>
    </row>
    <row r="1839" customFormat="false" ht="15" hidden="false" customHeight="false" outlineLevel="0" collapsed="false">
      <c r="A1839" s="49" t="n">
        <v>14215</v>
      </c>
      <c r="B1839" s="49" t="s">
        <v>189</v>
      </c>
      <c r="C1839" s="63" t="n">
        <v>40155</v>
      </c>
      <c r="D1839" s="63" t="n">
        <v>40875</v>
      </c>
      <c r="E1839" s="49" t="n">
        <v>9</v>
      </c>
      <c r="F1839" s="54" t="n">
        <v>425.59</v>
      </c>
      <c r="G1839" s="54" t="n">
        <v>1201.02</v>
      </c>
      <c r="H1839" s="54" t="n">
        <v>1611.92</v>
      </c>
      <c r="I1839" s="54" t="n">
        <f aca="false">SUM(F1839:H1839)</f>
        <v>3238.53</v>
      </c>
      <c r="J1839" s="49" t="n">
        <f aca="false">Calc!$C$5-D1839</f>
        <v>12</v>
      </c>
      <c r="K1839" s="49" t="n">
        <f aca="false">IF(J1839&lt;=Calc!$C$11,4,IF(J1839&lt;=Calc!$C$12,3,IF(J1839&lt;=Calc!$C$13,2,1)))</f>
        <v>4</v>
      </c>
      <c r="L1839" s="49" t="n">
        <f aca="false">1+(E1839&gt;=Calc!$C$16)+(E1839&gt;=Calc!$C$17)+(E1839&gt;=Calc!$C$18)</f>
        <v>4</v>
      </c>
      <c r="M1839" s="49" t="str">
        <f aca="false">IF(AND(K1839=4,L1839&gt;=3),"Champions",IF(AND(K1839=3,L1839&gt;=3),"Loyal",IF(K1839&gt;=3,"Recent / New",IF(L1839&gt;=3,"At Risk","Hibernating / Lost"))))</f>
        <v>Champions</v>
      </c>
      <c r="N1839" s="54" t="n">
        <f aca="false">IF(AND(Calc!$C$2&lt;=2009,Calc!$C$3&gt;=2009),F1839,0)+IF(AND(Calc!$C$2&lt;=2010,Calc!$C$3&gt;=2010),G1839,0)+IF(AND(Calc!$C$2&lt;=2011,Calc!$C$3&gt;=2011),H1839,0)</f>
        <v>3238.53</v>
      </c>
      <c r="O1839" s="61" t="n">
        <f aca="false">IF(AND(N1839&gt;0,OR(Calc!$C$4="*",B1839=Calc!$C$4)),N1839+ROW()*0.000000001,0)</f>
        <v>3238.530001839</v>
      </c>
    </row>
    <row r="1840" customFormat="false" ht="15" hidden="false" customHeight="false" outlineLevel="0" collapsed="false">
      <c r="A1840" s="49" t="n">
        <v>14216</v>
      </c>
      <c r="B1840" s="49" t="s">
        <v>189</v>
      </c>
      <c r="C1840" s="63" t="n">
        <v>40472</v>
      </c>
      <c r="D1840" s="63" t="n">
        <v>40883</v>
      </c>
      <c r="E1840" s="49" t="n">
        <v>5</v>
      </c>
      <c r="F1840" s="54" t="n">
        <v>0</v>
      </c>
      <c r="G1840" s="54" t="n">
        <v>303.09</v>
      </c>
      <c r="H1840" s="54" t="n">
        <v>1839.3</v>
      </c>
      <c r="I1840" s="54" t="n">
        <f aca="false">SUM(F1840:H1840)</f>
        <v>2142.39</v>
      </c>
      <c r="J1840" s="49" t="n">
        <f aca="false">Calc!$C$5-D1840</f>
        <v>4</v>
      </c>
      <c r="K1840" s="49" t="n">
        <f aca="false">IF(J1840&lt;=Calc!$C$11,4,IF(J1840&lt;=Calc!$C$12,3,IF(J1840&lt;=Calc!$C$13,2,1)))</f>
        <v>4</v>
      </c>
      <c r="L1840" s="49" t="n">
        <f aca="false">1+(E1840&gt;=Calc!$C$16)+(E1840&gt;=Calc!$C$17)+(E1840&gt;=Calc!$C$18)</f>
        <v>3</v>
      </c>
      <c r="M1840" s="49" t="str">
        <f aca="false">IF(AND(K1840=4,L1840&gt;=3),"Champions",IF(AND(K1840=3,L1840&gt;=3),"Loyal",IF(K1840&gt;=3,"Recent / New",IF(L1840&gt;=3,"At Risk","Hibernating / Lost"))))</f>
        <v>Champions</v>
      </c>
      <c r="N1840" s="54" t="n">
        <f aca="false">IF(AND(Calc!$C$2&lt;=2009,Calc!$C$3&gt;=2009),F1840,0)+IF(AND(Calc!$C$2&lt;=2010,Calc!$C$3&gt;=2010),G1840,0)+IF(AND(Calc!$C$2&lt;=2011,Calc!$C$3&gt;=2011),H1840,0)</f>
        <v>2142.39</v>
      </c>
      <c r="O1840" s="61" t="n">
        <f aca="false">IF(AND(N1840&gt;0,OR(Calc!$C$4="*",B1840=Calc!$C$4)),N1840+ROW()*0.000000001,0)</f>
        <v>2142.39000184</v>
      </c>
    </row>
    <row r="1841" customFormat="false" ht="15" hidden="false" customHeight="false" outlineLevel="0" collapsed="false">
      <c r="A1841" s="49" t="n">
        <v>14217</v>
      </c>
      <c r="B1841" s="49" t="s">
        <v>189</v>
      </c>
      <c r="C1841" s="63" t="n">
        <v>40359</v>
      </c>
      <c r="D1841" s="63" t="n">
        <v>40885</v>
      </c>
      <c r="E1841" s="49" t="n">
        <v>23</v>
      </c>
      <c r="F1841" s="54" t="n">
        <v>0</v>
      </c>
      <c r="G1841" s="54" t="n">
        <v>1281.51</v>
      </c>
      <c r="H1841" s="54" t="n">
        <v>1824.01</v>
      </c>
      <c r="I1841" s="54" t="n">
        <f aca="false">SUM(F1841:H1841)</f>
        <v>3105.52</v>
      </c>
      <c r="J1841" s="49" t="n">
        <f aca="false">Calc!$C$5-D1841</f>
        <v>2</v>
      </c>
      <c r="K1841" s="49" t="n">
        <f aca="false">IF(J1841&lt;=Calc!$C$11,4,IF(J1841&lt;=Calc!$C$12,3,IF(J1841&lt;=Calc!$C$13,2,1)))</f>
        <v>4</v>
      </c>
      <c r="L1841" s="49" t="n">
        <f aca="false">1+(E1841&gt;=Calc!$C$16)+(E1841&gt;=Calc!$C$17)+(E1841&gt;=Calc!$C$18)</f>
        <v>4</v>
      </c>
      <c r="M1841" s="49" t="str">
        <f aca="false">IF(AND(K1841=4,L1841&gt;=3),"Champions",IF(AND(K1841=3,L1841&gt;=3),"Loyal",IF(K1841&gt;=3,"Recent / New",IF(L1841&gt;=3,"At Risk","Hibernating / Lost"))))</f>
        <v>Champions</v>
      </c>
      <c r="N1841" s="54" t="n">
        <f aca="false">IF(AND(Calc!$C$2&lt;=2009,Calc!$C$3&gt;=2009),F1841,0)+IF(AND(Calc!$C$2&lt;=2010,Calc!$C$3&gt;=2010),G1841,0)+IF(AND(Calc!$C$2&lt;=2011,Calc!$C$3&gt;=2011),H1841,0)</f>
        <v>3105.52</v>
      </c>
      <c r="O1841" s="61" t="n">
        <f aca="false">IF(AND(N1841&gt;0,OR(Calc!$C$4="*",B1841=Calc!$C$4)),N1841+ROW()*0.000000001,0)</f>
        <v>3105.520001841</v>
      </c>
    </row>
    <row r="1842" customFormat="false" ht="15" hidden="false" customHeight="false" outlineLevel="0" collapsed="false">
      <c r="A1842" s="49" t="n">
        <v>14218</v>
      </c>
      <c r="B1842" s="49" t="s">
        <v>189</v>
      </c>
      <c r="C1842" s="63" t="n">
        <v>40844</v>
      </c>
      <c r="D1842" s="63" t="n">
        <v>40844</v>
      </c>
      <c r="E1842" s="49" t="n">
        <v>1</v>
      </c>
      <c r="F1842" s="54" t="n">
        <v>0</v>
      </c>
      <c r="G1842" s="54" t="n">
        <v>0</v>
      </c>
      <c r="H1842" s="54" t="n">
        <v>169.48</v>
      </c>
      <c r="I1842" s="54" t="n">
        <f aca="false">SUM(F1842:H1842)</f>
        <v>169.48</v>
      </c>
      <c r="J1842" s="49" t="n">
        <f aca="false">Calc!$C$5-D1842</f>
        <v>43</v>
      </c>
      <c r="K1842" s="49" t="n">
        <f aca="false">IF(J1842&lt;=Calc!$C$11,4,IF(J1842&lt;=Calc!$C$12,3,IF(J1842&lt;=Calc!$C$13,2,1)))</f>
        <v>3</v>
      </c>
      <c r="L1842" s="49" t="n">
        <f aca="false">1+(E1842&gt;=Calc!$C$16)+(E1842&gt;=Calc!$C$17)+(E1842&gt;=Calc!$C$18)</f>
        <v>1</v>
      </c>
      <c r="M1842" s="49" t="str">
        <f aca="false">IF(AND(K1842=4,L1842&gt;=3),"Champions",IF(AND(K1842=3,L1842&gt;=3),"Loyal",IF(K1842&gt;=3,"Recent / New",IF(L1842&gt;=3,"At Risk","Hibernating / Lost"))))</f>
        <v>Recent / New</v>
      </c>
      <c r="N1842" s="54" t="n">
        <f aca="false">IF(AND(Calc!$C$2&lt;=2009,Calc!$C$3&gt;=2009),F1842,0)+IF(AND(Calc!$C$2&lt;=2010,Calc!$C$3&gt;=2010),G1842,0)+IF(AND(Calc!$C$2&lt;=2011,Calc!$C$3&gt;=2011),H1842,0)</f>
        <v>169.48</v>
      </c>
      <c r="O1842" s="61" t="n">
        <f aca="false">IF(AND(N1842&gt;0,OR(Calc!$C$4="*",B1842=Calc!$C$4)),N1842+ROW()*0.000000001,0)</f>
        <v>169.480001842</v>
      </c>
    </row>
    <row r="1843" customFormat="false" ht="15" hidden="false" customHeight="false" outlineLevel="0" collapsed="false">
      <c r="A1843" s="49" t="n">
        <v>14219</v>
      </c>
      <c r="B1843" s="49" t="s">
        <v>189</v>
      </c>
      <c r="C1843" s="63" t="n">
        <v>40393</v>
      </c>
      <c r="D1843" s="63" t="n">
        <v>40882</v>
      </c>
      <c r="E1843" s="49" t="n">
        <v>3</v>
      </c>
      <c r="F1843" s="54" t="n">
        <v>0</v>
      </c>
      <c r="G1843" s="54" t="n">
        <v>543.89</v>
      </c>
      <c r="H1843" s="54" t="n">
        <v>89.94</v>
      </c>
      <c r="I1843" s="54" t="n">
        <f aca="false">SUM(F1843:H1843)</f>
        <v>633.83</v>
      </c>
      <c r="J1843" s="49" t="n">
        <f aca="false">Calc!$C$5-D1843</f>
        <v>5</v>
      </c>
      <c r="K1843" s="49" t="n">
        <f aca="false">IF(J1843&lt;=Calc!$C$11,4,IF(J1843&lt;=Calc!$C$12,3,IF(J1843&lt;=Calc!$C$13,2,1)))</f>
        <v>4</v>
      </c>
      <c r="L1843" s="49" t="n">
        <f aca="false">1+(E1843&gt;=Calc!$C$16)+(E1843&gt;=Calc!$C$17)+(E1843&gt;=Calc!$C$18)</f>
        <v>2</v>
      </c>
      <c r="M1843" s="49" t="str">
        <f aca="false">IF(AND(K1843=4,L1843&gt;=3),"Champions",IF(AND(K1843=3,L1843&gt;=3),"Loyal",IF(K1843&gt;=3,"Recent / New",IF(L1843&gt;=3,"At Risk","Hibernating / Lost"))))</f>
        <v>Recent / New</v>
      </c>
      <c r="N1843" s="54" t="n">
        <f aca="false">IF(AND(Calc!$C$2&lt;=2009,Calc!$C$3&gt;=2009),F1843,0)+IF(AND(Calc!$C$2&lt;=2010,Calc!$C$3&gt;=2010),G1843,0)+IF(AND(Calc!$C$2&lt;=2011,Calc!$C$3&gt;=2011),H1843,0)</f>
        <v>633.83</v>
      </c>
      <c r="O1843" s="61" t="n">
        <f aca="false">IF(AND(N1843&gt;0,OR(Calc!$C$4="*",B1843=Calc!$C$4)),N1843+ROW()*0.000000001,0)</f>
        <v>633.830001843</v>
      </c>
    </row>
    <row r="1844" customFormat="false" ht="15" hidden="false" customHeight="false" outlineLevel="0" collapsed="false">
      <c r="A1844" s="49" t="n">
        <v>14220</v>
      </c>
      <c r="B1844" s="49" t="s">
        <v>189</v>
      </c>
      <c r="C1844" s="63" t="n">
        <v>40317</v>
      </c>
      <c r="D1844" s="63" t="n">
        <v>40639</v>
      </c>
      <c r="E1844" s="49" t="n">
        <v>4</v>
      </c>
      <c r="F1844" s="54" t="n">
        <v>0</v>
      </c>
      <c r="G1844" s="54" t="n">
        <v>1195.58</v>
      </c>
      <c r="H1844" s="54" t="n">
        <v>319.42</v>
      </c>
      <c r="I1844" s="54" t="n">
        <f aca="false">SUM(F1844:H1844)</f>
        <v>1515</v>
      </c>
      <c r="J1844" s="49" t="n">
        <f aca="false">Calc!$C$5-D1844</f>
        <v>248</v>
      </c>
      <c r="K1844" s="49" t="n">
        <f aca="false">IF(J1844&lt;=Calc!$C$11,4,IF(J1844&lt;=Calc!$C$12,3,IF(J1844&lt;=Calc!$C$13,2,1)))</f>
        <v>2</v>
      </c>
      <c r="L1844" s="49" t="n">
        <f aca="false">1+(E1844&gt;=Calc!$C$16)+(E1844&gt;=Calc!$C$17)+(E1844&gt;=Calc!$C$18)</f>
        <v>3</v>
      </c>
      <c r="M1844" s="49" t="str">
        <f aca="false">IF(AND(K1844=4,L1844&gt;=3),"Champions",IF(AND(K1844=3,L1844&gt;=3),"Loyal",IF(K1844&gt;=3,"Recent / New",IF(L1844&gt;=3,"At Risk","Hibernating / Lost"))))</f>
        <v>At Risk</v>
      </c>
      <c r="N1844" s="54" t="n">
        <f aca="false">IF(AND(Calc!$C$2&lt;=2009,Calc!$C$3&gt;=2009),F1844,0)+IF(AND(Calc!$C$2&lt;=2010,Calc!$C$3&gt;=2010),G1844,0)+IF(AND(Calc!$C$2&lt;=2011,Calc!$C$3&gt;=2011),H1844,0)</f>
        <v>1515</v>
      </c>
      <c r="O1844" s="61" t="n">
        <f aca="false">IF(AND(N1844&gt;0,OR(Calc!$C$4="*",B1844=Calc!$C$4)),N1844+ROW()*0.000000001,0)</f>
        <v>1515.000001844</v>
      </c>
    </row>
    <row r="1845" customFormat="false" ht="15" hidden="false" customHeight="false" outlineLevel="0" collapsed="false">
      <c r="A1845" s="49" t="n">
        <v>14221</v>
      </c>
      <c r="B1845" s="49" t="s">
        <v>189</v>
      </c>
      <c r="C1845" s="63" t="n">
        <v>40274</v>
      </c>
      <c r="D1845" s="63" t="n">
        <v>40844</v>
      </c>
      <c r="E1845" s="49" t="n">
        <v>17</v>
      </c>
      <c r="F1845" s="54" t="n">
        <v>-5.95</v>
      </c>
      <c r="G1845" s="54" t="n">
        <v>3084.69</v>
      </c>
      <c r="H1845" s="54" t="n">
        <v>3427.85</v>
      </c>
      <c r="I1845" s="54" t="n">
        <f aca="false">SUM(F1845:H1845)</f>
        <v>6506.59</v>
      </c>
      <c r="J1845" s="49" t="n">
        <f aca="false">Calc!$C$5-D1845</f>
        <v>43</v>
      </c>
      <c r="K1845" s="49" t="n">
        <f aca="false">IF(J1845&lt;=Calc!$C$11,4,IF(J1845&lt;=Calc!$C$12,3,IF(J1845&lt;=Calc!$C$13,2,1)))</f>
        <v>3</v>
      </c>
      <c r="L1845" s="49" t="n">
        <f aca="false">1+(E1845&gt;=Calc!$C$16)+(E1845&gt;=Calc!$C$17)+(E1845&gt;=Calc!$C$18)</f>
        <v>4</v>
      </c>
      <c r="M1845" s="49" t="str">
        <f aca="false">IF(AND(K1845=4,L1845&gt;=3),"Champions",IF(AND(K1845=3,L1845&gt;=3),"Loyal",IF(K1845&gt;=3,"Recent / New",IF(L1845&gt;=3,"At Risk","Hibernating / Lost"))))</f>
        <v>Loyal</v>
      </c>
      <c r="N1845" s="54" t="n">
        <f aca="false">IF(AND(Calc!$C$2&lt;=2009,Calc!$C$3&gt;=2009),F1845,0)+IF(AND(Calc!$C$2&lt;=2010,Calc!$C$3&gt;=2010),G1845,0)+IF(AND(Calc!$C$2&lt;=2011,Calc!$C$3&gt;=2011),H1845,0)</f>
        <v>6506.59</v>
      </c>
      <c r="O1845" s="61" t="n">
        <f aca="false">IF(AND(N1845&gt;0,OR(Calc!$C$4="*",B1845=Calc!$C$4)),N1845+ROW()*0.000000001,0)</f>
        <v>6506.590001845</v>
      </c>
    </row>
    <row r="1846" customFormat="false" ht="15" hidden="false" customHeight="false" outlineLevel="0" collapsed="false">
      <c r="A1846" s="49" t="n">
        <v>14222</v>
      </c>
      <c r="B1846" s="49" t="s">
        <v>189</v>
      </c>
      <c r="C1846" s="63" t="n">
        <v>40709</v>
      </c>
      <c r="D1846" s="63" t="n">
        <v>40709</v>
      </c>
      <c r="E1846" s="49" t="n">
        <v>1</v>
      </c>
      <c r="F1846" s="54" t="n">
        <v>0</v>
      </c>
      <c r="G1846" s="54" t="n">
        <v>0</v>
      </c>
      <c r="H1846" s="54" t="n">
        <v>683.17</v>
      </c>
      <c r="I1846" s="54" t="n">
        <f aca="false">SUM(F1846:H1846)</f>
        <v>683.17</v>
      </c>
      <c r="J1846" s="49" t="n">
        <f aca="false">Calc!$C$5-D1846</f>
        <v>178</v>
      </c>
      <c r="K1846" s="49" t="n">
        <f aca="false">IF(J1846&lt;=Calc!$C$11,4,IF(J1846&lt;=Calc!$C$12,3,IF(J1846&lt;=Calc!$C$13,2,1)))</f>
        <v>2</v>
      </c>
      <c r="L1846" s="49" t="n">
        <f aca="false">1+(E1846&gt;=Calc!$C$16)+(E1846&gt;=Calc!$C$17)+(E1846&gt;=Calc!$C$18)</f>
        <v>1</v>
      </c>
      <c r="M1846" s="49" t="str">
        <f aca="false">IF(AND(K1846=4,L1846&gt;=3),"Champions",IF(AND(K1846=3,L1846&gt;=3),"Loyal",IF(K1846&gt;=3,"Recent / New",IF(L1846&gt;=3,"At Risk","Hibernating / Lost"))))</f>
        <v>Hibernating / Lost</v>
      </c>
      <c r="N1846" s="54" t="n">
        <f aca="false">IF(AND(Calc!$C$2&lt;=2009,Calc!$C$3&gt;=2009),F1846,0)+IF(AND(Calc!$C$2&lt;=2010,Calc!$C$3&gt;=2010),G1846,0)+IF(AND(Calc!$C$2&lt;=2011,Calc!$C$3&gt;=2011),H1846,0)</f>
        <v>683.17</v>
      </c>
      <c r="O1846" s="61" t="n">
        <f aca="false">IF(AND(N1846&gt;0,OR(Calc!$C$4="*",B1846=Calc!$C$4)),N1846+ROW()*0.000000001,0)</f>
        <v>683.170001846</v>
      </c>
    </row>
    <row r="1847" customFormat="false" ht="15" hidden="false" customHeight="false" outlineLevel="0" collapsed="false">
      <c r="A1847" s="49" t="n">
        <v>14223</v>
      </c>
      <c r="B1847" s="49" t="s">
        <v>189</v>
      </c>
      <c r="C1847" s="63" t="n">
        <v>40622</v>
      </c>
      <c r="D1847" s="63" t="n">
        <v>40794</v>
      </c>
      <c r="E1847" s="49" t="n">
        <v>3</v>
      </c>
      <c r="F1847" s="54" t="n">
        <v>0</v>
      </c>
      <c r="G1847" s="54" t="n">
        <v>0</v>
      </c>
      <c r="H1847" s="54" t="n">
        <v>975.23</v>
      </c>
      <c r="I1847" s="54" t="n">
        <f aca="false">SUM(F1847:H1847)</f>
        <v>975.23</v>
      </c>
      <c r="J1847" s="49" t="n">
        <f aca="false">Calc!$C$5-D1847</f>
        <v>93</v>
      </c>
      <c r="K1847" s="49" t="n">
        <f aca="false">IF(J1847&lt;=Calc!$C$11,4,IF(J1847&lt;=Calc!$C$12,3,IF(J1847&lt;=Calc!$C$13,2,1)))</f>
        <v>3</v>
      </c>
      <c r="L1847" s="49" t="n">
        <f aca="false">1+(E1847&gt;=Calc!$C$16)+(E1847&gt;=Calc!$C$17)+(E1847&gt;=Calc!$C$18)</f>
        <v>2</v>
      </c>
      <c r="M1847" s="49" t="str">
        <f aca="false">IF(AND(K1847=4,L1847&gt;=3),"Champions",IF(AND(K1847=3,L1847&gt;=3),"Loyal",IF(K1847&gt;=3,"Recent / New",IF(L1847&gt;=3,"At Risk","Hibernating / Lost"))))</f>
        <v>Recent / New</v>
      </c>
      <c r="N1847" s="54" t="n">
        <f aca="false">IF(AND(Calc!$C$2&lt;=2009,Calc!$C$3&gt;=2009),F1847,0)+IF(AND(Calc!$C$2&lt;=2010,Calc!$C$3&gt;=2010),G1847,0)+IF(AND(Calc!$C$2&lt;=2011,Calc!$C$3&gt;=2011),H1847,0)</f>
        <v>975.23</v>
      </c>
      <c r="O1847" s="61" t="n">
        <f aca="false">IF(AND(N1847&gt;0,OR(Calc!$C$4="*",B1847=Calc!$C$4)),N1847+ROW()*0.000000001,0)</f>
        <v>975.230001847</v>
      </c>
    </row>
    <row r="1848" customFormat="false" ht="15" hidden="false" customHeight="false" outlineLevel="0" collapsed="false">
      <c r="A1848" s="49" t="n">
        <v>14224</v>
      </c>
      <c r="B1848" s="49" t="s">
        <v>189</v>
      </c>
      <c r="C1848" s="63" t="n">
        <v>40342</v>
      </c>
      <c r="D1848" s="63" t="n">
        <v>40776</v>
      </c>
      <c r="E1848" s="49" t="n">
        <v>9</v>
      </c>
      <c r="F1848" s="54" t="n">
        <v>0</v>
      </c>
      <c r="G1848" s="54" t="n">
        <v>831.98</v>
      </c>
      <c r="H1848" s="54" t="n">
        <v>1009.73</v>
      </c>
      <c r="I1848" s="54" t="n">
        <f aca="false">SUM(F1848:H1848)</f>
        <v>1841.71</v>
      </c>
      <c r="J1848" s="49" t="n">
        <f aca="false">Calc!$C$5-D1848</f>
        <v>111</v>
      </c>
      <c r="K1848" s="49" t="n">
        <f aca="false">IF(J1848&lt;=Calc!$C$11,4,IF(J1848&lt;=Calc!$C$12,3,IF(J1848&lt;=Calc!$C$13,2,1)))</f>
        <v>2</v>
      </c>
      <c r="L1848" s="49" t="n">
        <f aca="false">1+(E1848&gt;=Calc!$C$16)+(E1848&gt;=Calc!$C$17)+(E1848&gt;=Calc!$C$18)</f>
        <v>4</v>
      </c>
      <c r="M1848" s="49" t="str">
        <f aca="false">IF(AND(K1848=4,L1848&gt;=3),"Champions",IF(AND(K1848=3,L1848&gt;=3),"Loyal",IF(K1848&gt;=3,"Recent / New",IF(L1848&gt;=3,"At Risk","Hibernating / Lost"))))</f>
        <v>At Risk</v>
      </c>
      <c r="N1848" s="54" t="n">
        <f aca="false">IF(AND(Calc!$C$2&lt;=2009,Calc!$C$3&gt;=2009),F1848,0)+IF(AND(Calc!$C$2&lt;=2010,Calc!$C$3&gt;=2010),G1848,0)+IF(AND(Calc!$C$2&lt;=2011,Calc!$C$3&gt;=2011),H1848,0)</f>
        <v>1841.71</v>
      </c>
      <c r="O1848" s="61" t="n">
        <f aca="false">IF(AND(N1848&gt;0,OR(Calc!$C$4="*",B1848=Calc!$C$4)),N1848+ROW()*0.000000001,0)</f>
        <v>1841.710001848</v>
      </c>
    </row>
    <row r="1849" customFormat="false" ht="15" hidden="false" customHeight="false" outlineLevel="0" collapsed="false">
      <c r="A1849" s="49" t="n">
        <v>14225</v>
      </c>
      <c r="B1849" s="49" t="s">
        <v>189</v>
      </c>
      <c r="C1849" s="63" t="n">
        <v>40190</v>
      </c>
      <c r="D1849" s="63" t="n">
        <v>40452</v>
      </c>
      <c r="E1849" s="49" t="n">
        <v>4</v>
      </c>
      <c r="F1849" s="54" t="n">
        <v>0</v>
      </c>
      <c r="G1849" s="54" t="n">
        <v>2009.17</v>
      </c>
      <c r="H1849" s="54" t="n">
        <v>0</v>
      </c>
      <c r="I1849" s="54" t="n">
        <f aca="false">SUM(F1849:H1849)</f>
        <v>2009.17</v>
      </c>
      <c r="J1849" s="49" t="n">
        <f aca="false">Calc!$C$5-D1849</f>
        <v>435</v>
      </c>
      <c r="K1849" s="49" t="n">
        <f aca="false">IF(J1849&lt;=Calc!$C$11,4,IF(J1849&lt;=Calc!$C$12,3,IF(J1849&lt;=Calc!$C$13,2,1)))</f>
        <v>1</v>
      </c>
      <c r="L1849" s="49" t="n">
        <f aca="false">1+(E1849&gt;=Calc!$C$16)+(E1849&gt;=Calc!$C$17)+(E1849&gt;=Calc!$C$18)</f>
        <v>3</v>
      </c>
      <c r="M1849" s="49" t="str">
        <f aca="false">IF(AND(K1849=4,L1849&gt;=3),"Champions",IF(AND(K1849=3,L1849&gt;=3),"Loyal",IF(K1849&gt;=3,"Recent / New",IF(L1849&gt;=3,"At Risk","Hibernating / Lost"))))</f>
        <v>At Risk</v>
      </c>
      <c r="N1849" s="54" t="n">
        <f aca="false">IF(AND(Calc!$C$2&lt;=2009,Calc!$C$3&gt;=2009),F1849,0)+IF(AND(Calc!$C$2&lt;=2010,Calc!$C$3&gt;=2010),G1849,0)+IF(AND(Calc!$C$2&lt;=2011,Calc!$C$3&gt;=2011),H1849,0)</f>
        <v>2009.17</v>
      </c>
      <c r="O1849" s="61" t="n">
        <f aca="false">IF(AND(N1849&gt;0,OR(Calc!$C$4="*",B1849=Calc!$C$4)),N1849+ROW()*0.000000001,0)</f>
        <v>2009.170001849</v>
      </c>
    </row>
    <row r="1850" customFormat="false" ht="15" hidden="false" customHeight="false" outlineLevel="0" collapsed="false">
      <c r="A1850" s="49" t="n">
        <v>14226</v>
      </c>
      <c r="B1850" s="49" t="s">
        <v>189</v>
      </c>
      <c r="C1850" s="63" t="n">
        <v>40445</v>
      </c>
      <c r="D1850" s="63" t="n">
        <v>40858</v>
      </c>
      <c r="E1850" s="49" t="n">
        <v>6</v>
      </c>
      <c r="F1850" s="54" t="n">
        <v>0</v>
      </c>
      <c r="G1850" s="54" t="n">
        <v>766.14</v>
      </c>
      <c r="H1850" s="54" t="n">
        <v>2184.24</v>
      </c>
      <c r="I1850" s="54" t="n">
        <f aca="false">SUM(F1850:H1850)</f>
        <v>2950.38</v>
      </c>
      <c r="J1850" s="49" t="n">
        <f aca="false">Calc!$C$5-D1850</f>
        <v>29</v>
      </c>
      <c r="K1850" s="49" t="n">
        <f aca="false">IF(J1850&lt;=Calc!$C$11,4,IF(J1850&lt;=Calc!$C$12,3,IF(J1850&lt;=Calc!$C$13,2,1)))</f>
        <v>3</v>
      </c>
      <c r="L1850" s="49" t="n">
        <f aca="false">1+(E1850&gt;=Calc!$C$16)+(E1850&gt;=Calc!$C$17)+(E1850&gt;=Calc!$C$18)</f>
        <v>3</v>
      </c>
      <c r="M1850" s="49" t="str">
        <f aca="false">IF(AND(K1850=4,L1850&gt;=3),"Champions",IF(AND(K1850=3,L1850&gt;=3),"Loyal",IF(K1850&gt;=3,"Recent / New",IF(L1850&gt;=3,"At Risk","Hibernating / Lost"))))</f>
        <v>Loyal</v>
      </c>
      <c r="N1850" s="54" t="n">
        <f aca="false">IF(AND(Calc!$C$2&lt;=2009,Calc!$C$3&gt;=2009),F1850,0)+IF(AND(Calc!$C$2&lt;=2010,Calc!$C$3&gt;=2010),G1850,0)+IF(AND(Calc!$C$2&lt;=2011,Calc!$C$3&gt;=2011),H1850,0)</f>
        <v>2950.38</v>
      </c>
      <c r="O1850" s="61" t="n">
        <f aca="false">IF(AND(N1850&gt;0,OR(Calc!$C$4="*",B1850=Calc!$C$4)),N1850+ROW()*0.000000001,0)</f>
        <v>2950.38000185</v>
      </c>
    </row>
    <row r="1851" customFormat="false" ht="15" hidden="false" customHeight="false" outlineLevel="0" collapsed="false">
      <c r="A1851" s="49" t="n">
        <v>14227</v>
      </c>
      <c r="B1851" s="49" t="s">
        <v>189</v>
      </c>
      <c r="C1851" s="63" t="n">
        <v>40217</v>
      </c>
      <c r="D1851" s="63" t="n">
        <v>40860</v>
      </c>
      <c r="E1851" s="49" t="n">
        <v>15</v>
      </c>
      <c r="F1851" s="54" t="n">
        <v>0</v>
      </c>
      <c r="G1851" s="54" t="n">
        <v>3009.05</v>
      </c>
      <c r="H1851" s="54" t="n">
        <v>3315.71</v>
      </c>
      <c r="I1851" s="54" t="n">
        <f aca="false">SUM(F1851:H1851)</f>
        <v>6324.76</v>
      </c>
      <c r="J1851" s="49" t="n">
        <f aca="false">Calc!$C$5-D1851</f>
        <v>27</v>
      </c>
      <c r="K1851" s="49" t="n">
        <f aca="false">IF(J1851&lt;=Calc!$C$11,4,IF(J1851&lt;=Calc!$C$12,3,IF(J1851&lt;=Calc!$C$13,2,1)))</f>
        <v>3</v>
      </c>
      <c r="L1851" s="49" t="n">
        <f aca="false">1+(E1851&gt;=Calc!$C$16)+(E1851&gt;=Calc!$C$17)+(E1851&gt;=Calc!$C$18)</f>
        <v>4</v>
      </c>
      <c r="M1851" s="49" t="str">
        <f aca="false">IF(AND(K1851=4,L1851&gt;=3),"Champions",IF(AND(K1851=3,L1851&gt;=3),"Loyal",IF(K1851&gt;=3,"Recent / New",IF(L1851&gt;=3,"At Risk","Hibernating / Lost"))))</f>
        <v>Loyal</v>
      </c>
      <c r="N1851" s="54" t="n">
        <f aca="false">IF(AND(Calc!$C$2&lt;=2009,Calc!$C$3&gt;=2009),F1851,0)+IF(AND(Calc!$C$2&lt;=2010,Calc!$C$3&gt;=2010),G1851,0)+IF(AND(Calc!$C$2&lt;=2011,Calc!$C$3&gt;=2011),H1851,0)</f>
        <v>6324.76</v>
      </c>
      <c r="O1851" s="61" t="n">
        <f aca="false">IF(AND(N1851&gt;0,OR(Calc!$C$4="*",B1851=Calc!$C$4)),N1851+ROW()*0.000000001,0)</f>
        <v>6324.760001851</v>
      </c>
    </row>
    <row r="1852" customFormat="false" ht="15" hidden="false" customHeight="false" outlineLevel="0" collapsed="false">
      <c r="A1852" s="49" t="n">
        <v>14228</v>
      </c>
      <c r="B1852" s="49" t="s">
        <v>189</v>
      </c>
      <c r="C1852" s="63" t="n">
        <v>40340</v>
      </c>
      <c r="D1852" s="63" t="n">
        <v>40449</v>
      </c>
      <c r="E1852" s="49" t="n">
        <v>3</v>
      </c>
      <c r="F1852" s="54" t="n">
        <v>0</v>
      </c>
      <c r="G1852" s="54" t="n">
        <v>745.5</v>
      </c>
      <c r="H1852" s="54" t="n">
        <v>0</v>
      </c>
      <c r="I1852" s="54" t="n">
        <f aca="false">SUM(F1852:H1852)</f>
        <v>745.5</v>
      </c>
      <c r="J1852" s="49" t="n">
        <f aca="false">Calc!$C$5-D1852</f>
        <v>438</v>
      </c>
      <c r="K1852" s="49" t="n">
        <f aca="false">IF(J1852&lt;=Calc!$C$11,4,IF(J1852&lt;=Calc!$C$12,3,IF(J1852&lt;=Calc!$C$13,2,1)))</f>
        <v>1</v>
      </c>
      <c r="L1852" s="49" t="n">
        <f aca="false">1+(E1852&gt;=Calc!$C$16)+(E1852&gt;=Calc!$C$17)+(E1852&gt;=Calc!$C$18)</f>
        <v>2</v>
      </c>
      <c r="M1852" s="49" t="str">
        <f aca="false">IF(AND(K1852=4,L1852&gt;=3),"Champions",IF(AND(K1852=3,L1852&gt;=3),"Loyal",IF(K1852&gt;=3,"Recent / New",IF(L1852&gt;=3,"At Risk","Hibernating / Lost"))))</f>
        <v>Hibernating / Lost</v>
      </c>
      <c r="N1852" s="54" t="n">
        <f aca="false">IF(AND(Calc!$C$2&lt;=2009,Calc!$C$3&gt;=2009),F1852,0)+IF(AND(Calc!$C$2&lt;=2010,Calc!$C$3&gt;=2010),G1852,0)+IF(AND(Calc!$C$2&lt;=2011,Calc!$C$3&gt;=2011),H1852,0)</f>
        <v>745.5</v>
      </c>
      <c r="O1852" s="61" t="n">
        <f aca="false">IF(AND(N1852&gt;0,OR(Calc!$C$4="*",B1852=Calc!$C$4)),N1852+ROW()*0.000000001,0)</f>
        <v>745.500001852</v>
      </c>
    </row>
    <row r="1853" customFormat="false" ht="15" hidden="false" customHeight="false" outlineLevel="0" collapsed="false">
      <c r="A1853" s="49" t="n">
        <v>14229</v>
      </c>
      <c r="B1853" s="49" t="s">
        <v>189</v>
      </c>
      <c r="C1853" s="63" t="n">
        <v>40415</v>
      </c>
      <c r="D1853" s="63" t="n">
        <v>40835</v>
      </c>
      <c r="E1853" s="49" t="n">
        <v>7</v>
      </c>
      <c r="F1853" s="54" t="n">
        <v>0</v>
      </c>
      <c r="G1853" s="54" t="n">
        <v>1018.39</v>
      </c>
      <c r="H1853" s="54" t="n">
        <v>1450.6</v>
      </c>
      <c r="I1853" s="54" t="n">
        <f aca="false">SUM(F1853:H1853)</f>
        <v>2468.99</v>
      </c>
      <c r="J1853" s="49" t="n">
        <f aca="false">Calc!$C$5-D1853</f>
        <v>52</v>
      </c>
      <c r="K1853" s="49" t="n">
        <f aca="false">IF(J1853&lt;=Calc!$C$11,4,IF(J1853&lt;=Calc!$C$12,3,IF(J1853&lt;=Calc!$C$13,2,1)))</f>
        <v>3</v>
      </c>
      <c r="L1853" s="49" t="n">
        <f aca="false">1+(E1853&gt;=Calc!$C$16)+(E1853&gt;=Calc!$C$17)+(E1853&gt;=Calc!$C$18)</f>
        <v>3</v>
      </c>
      <c r="M1853" s="49" t="str">
        <f aca="false">IF(AND(K1853=4,L1853&gt;=3),"Champions",IF(AND(K1853=3,L1853&gt;=3),"Loyal",IF(K1853&gt;=3,"Recent / New",IF(L1853&gt;=3,"At Risk","Hibernating / Lost"))))</f>
        <v>Loyal</v>
      </c>
      <c r="N1853" s="54" t="n">
        <f aca="false">IF(AND(Calc!$C$2&lt;=2009,Calc!$C$3&gt;=2009),F1853,0)+IF(AND(Calc!$C$2&lt;=2010,Calc!$C$3&gt;=2010),G1853,0)+IF(AND(Calc!$C$2&lt;=2011,Calc!$C$3&gt;=2011),H1853,0)</f>
        <v>2468.99</v>
      </c>
      <c r="O1853" s="61" t="n">
        <f aca="false">IF(AND(N1853&gt;0,OR(Calc!$C$4="*",B1853=Calc!$C$4)),N1853+ROW()*0.000000001,0)</f>
        <v>2468.990001853</v>
      </c>
    </row>
    <row r="1854" customFormat="false" ht="15" hidden="false" customHeight="false" outlineLevel="0" collapsed="false">
      <c r="A1854" s="49" t="n">
        <v>14230</v>
      </c>
      <c r="B1854" s="49" t="s">
        <v>189</v>
      </c>
      <c r="C1854" s="63" t="n">
        <v>40338</v>
      </c>
      <c r="D1854" s="63" t="n">
        <v>40451</v>
      </c>
      <c r="E1854" s="49" t="n">
        <v>3</v>
      </c>
      <c r="F1854" s="54" t="n">
        <v>0</v>
      </c>
      <c r="G1854" s="54" t="n">
        <v>979.8</v>
      </c>
      <c r="H1854" s="54" t="n">
        <v>0</v>
      </c>
      <c r="I1854" s="54" t="n">
        <f aca="false">SUM(F1854:H1854)</f>
        <v>979.8</v>
      </c>
      <c r="J1854" s="49" t="n">
        <f aca="false">Calc!$C$5-D1854</f>
        <v>436</v>
      </c>
      <c r="K1854" s="49" t="n">
        <f aca="false">IF(J1854&lt;=Calc!$C$11,4,IF(J1854&lt;=Calc!$C$12,3,IF(J1854&lt;=Calc!$C$13,2,1)))</f>
        <v>1</v>
      </c>
      <c r="L1854" s="49" t="n">
        <f aca="false">1+(E1854&gt;=Calc!$C$16)+(E1854&gt;=Calc!$C$17)+(E1854&gt;=Calc!$C$18)</f>
        <v>2</v>
      </c>
      <c r="M1854" s="49" t="str">
        <f aca="false">IF(AND(K1854=4,L1854&gt;=3),"Champions",IF(AND(K1854=3,L1854&gt;=3),"Loyal",IF(K1854&gt;=3,"Recent / New",IF(L1854&gt;=3,"At Risk","Hibernating / Lost"))))</f>
        <v>Hibernating / Lost</v>
      </c>
      <c r="N1854" s="54" t="n">
        <f aca="false">IF(AND(Calc!$C$2&lt;=2009,Calc!$C$3&gt;=2009),F1854,0)+IF(AND(Calc!$C$2&lt;=2010,Calc!$C$3&gt;=2010),G1854,0)+IF(AND(Calc!$C$2&lt;=2011,Calc!$C$3&gt;=2011),H1854,0)</f>
        <v>979.8</v>
      </c>
      <c r="O1854" s="61" t="n">
        <f aca="false">IF(AND(N1854&gt;0,OR(Calc!$C$4="*",B1854=Calc!$C$4)),N1854+ROW()*0.000000001,0)</f>
        <v>979.800001854</v>
      </c>
    </row>
    <row r="1855" customFormat="false" ht="15" hidden="false" customHeight="false" outlineLevel="0" collapsed="false">
      <c r="A1855" s="49" t="n">
        <v>14231</v>
      </c>
      <c r="B1855" s="49" t="s">
        <v>189</v>
      </c>
      <c r="C1855" s="63" t="n">
        <v>40436</v>
      </c>
      <c r="D1855" s="63" t="n">
        <v>40703</v>
      </c>
      <c r="E1855" s="49" t="n">
        <v>4</v>
      </c>
      <c r="F1855" s="54" t="n">
        <v>0</v>
      </c>
      <c r="G1855" s="54" t="n">
        <v>309.91</v>
      </c>
      <c r="H1855" s="54" t="n">
        <v>822.06</v>
      </c>
      <c r="I1855" s="54" t="n">
        <f aca="false">SUM(F1855:H1855)</f>
        <v>1131.97</v>
      </c>
      <c r="J1855" s="49" t="n">
        <f aca="false">Calc!$C$5-D1855</f>
        <v>184</v>
      </c>
      <c r="K1855" s="49" t="n">
        <f aca="false">IF(J1855&lt;=Calc!$C$11,4,IF(J1855&lt;=Calc!$C$12,3,IF(J1855&lt;=Calc!$C$13,2,1)))</f>
        <v>2</v>
      </c>
      <c r="L1855" s="49" t="n">
        <f aca="false">1+(E1855&gt;=Calc!$C$16)+(E1855&gt;=Calc!$C$17)+(E1855&gt;=Calc!$C$18)</f>
        <v>3</v>
      </c>
      <c r="M1855" s="49" t="str">
        <f aca="false">IF(AND(K1855=4,L1855&gt;=3),"Champions",IF(AND(K1855=3,L1855&gt;=3),"Loyal",IF(K1855&gt;=3,"Recent / New",IF(L1855&gt;=3,"At Risk","Hibernating / Lost"))))</f>
        <v>At Risk</v>
      </c>
      <c r="N1855" s="54" t="n">
        <f aca="false">IF(AND(Calc!$C$2&lt;=2009,Calc!$C$3&gt;=2009),F1855,0)+IF(AND(Calc!$C$2&lt;=2010,Calc!$C$3&gt;=2010),G1855,0)+IF(AND(Calc!$C$2&lt;=2011,Calc!$C$3&gt;=2011),H1855,0)</f>
        <v>1131.97</v>
      </c>
      <c r="O1855" s="61" t="n">
        <f aca="false">IF(AND(N1855&gt;0,OR(Calc!$C$4="*",B1855=Calc!$C$4)),N1855+ROW()*0.000000001,0)</f>
        <v>1131.970001855</v>
      </c>
    </row>
    <row r="1856" customFormat="false" ht="15" hidden="false" customHeight="false" outlineLevel="0" collapsed="false">
      <c r="A1856" s="49" t="n">
        <v>14232</v>
      </c>
      <c r="B1856" s="49" t="s">
        <v>189</v>
      </c>
      <c r="C1856" s="63" t="n">
        <v>40622</v>
      </c>
      <c r="D1856" s="63" t="n">
        <v>40844</v>
      </c>
      <c r="E1856" s="49" t="n">
        <v>5</v>
      </c>
      <c r="F1856" s="54" t="n">
        <v>0</v>
      </c>
      <c r="G1856" s="54" t="n">
        <v>0</v>
      </c>
      <c r="H1856" s="54" t="n">
        <v>2043.93</v>
      </c>
      <c r="I1856" s="54" t="n">
        <f aca="false">SUM(F1856:H1856)</f>
        <v>2043.93</v>
      </c>
      <c r="J1856" s="49" t="n">
        <f aca="false">Calc!$C$5-D1856</f>
        <v>43</v>
      </c>
      <c r="K1856" s="49" t="n">
        <f aca="false">IF(J1856&lt;=Calc!$C$11,4,IF(J1856&lt;=Calc!$C$12,3,IF(J1856&lt;=Calc!$C$13,2,1)))</f>
        <v>3</v>
      </c>
      <c r="L1856" s="49" t="n">
        <f aca="false">1+(E1856&gt;=Calc!$C$16)+(E1856&gt;=Calc!$C$17)+(E1856&gt;=Calc!$C$18)</f>
        <v>3</v>
      </c>
      <c r="M1856" s="49" t="str">
        <f aca="false">IF(AND(K1856=4,L1856&gt;=3),"Champions",IF(AND(K1856=3,L1856&gt;=3),"Loyal",IF(K1856&gt;=3,"Recent / New",IF(L1856&gt;=3,"At Risk","Hibernating / Lost"))))</f>
        <v>Loyal</v>
      </c>
      <c r="N1856" s="54" t="n">
        <f aca="false">IF(AND(Calc!$C$2&lt;=2009,Calc!$C$3&gt;=2009),F1856,0)+IF(AND(Calc!$C$2&lt;=2010,Calc!$C$3&gt;=2010),G1856,0)+IF(AND(Calc!$C$2&lt;=2011,Calc!$C$3&gt;=2011),H1856,0)</f>
        <v>2043.93</v>
      </c>
      <c r="O1856" s="61" t="n">
        <f aca="false">IF(AND(N1856&gt;0,OR(Calc!$C$4="*",B1856=Calc!$C$4)),N1856+ROW()*0.000000001,0)</f>
        <v>2043.930001856</v>
      </c>
    </row>
    <row r="1857" customFormat="false" ht="15" hidden="false" customHeight="false" outlineLevel="0" collapsed="false">
      <c r="A1857" s="49" t="n">
        <v>14233</v>
      </c>
      <c r="B1857" s="49" t="s">
        <v>189</v>
      </c>
      <c r="C1857" s="63" t="n">
        <v>40242</v>
      </c>
      <c r="D1857" s="63" t="n">
        <v>40837</v>
      </c>
      <c r="E1857" s="49" t="n">
        <v>7</v>
      </c>
      <c r="F1857" s="54" t="n">
        <v>0</v>
      </c>
      <c r="G1857" s="54" t="n">
        <v>1319.45</v>
      </c>
      <c r="H1857" s="54" t="n">
        <v>1447.51</v>
      </c>
      <c r="I1857" s="54" t="n">
        <f aca="false">SUM(F1857:H1857)</f>
        <v>2766.96</v>
      </c>
      <c r="J1857" s="49" t="n">
        <f aca="false">Calc!$C$5-D1857</f>
        <v>50</v>
      </c>
      <c r="K1857" s="49" t="n">
        <f aca="false">IF(J1857&lt;=Calc!$C$11,4,IF(J1857&lt;=Calc!$C$12,3,IF(J1857&lt;=Calc!$C$13,2,1)))</f>
        <v>3</v>
      </c>
      <c r="L1857" s="49" t="n">
        <f aca="false">1+(E1857&gt;=Calc!$C$16)+(E1857&gt;=Calc!$C$17)+(E1857&gt;=Calc!$C$18)</f>
        <v>3</v>
      </c>
      <c r="M1857" s="49" t="str">
        <f aca="false">IF(AND(K1857=4,L1857&gt;=3),"Champions",IF(AND(K1857=3,L1857&gt;=3),"Loyal",IF(K1857&gt;=3,"Recent / New",IF(L1857&gt;=3,"At Risk","Hibernating / Lost"))))</f>
        <v>Loyal</v>
      </c>
      <c r="N1857" s="54" t="n">
        <f aca="false">IF(AND(Calc!$C$2&lt;=2009,Calc!$C$3&gt;=2009),F1857,0)+IF(AND(Calc!$C$2&lt;=2010,Calc!$C$3&gt;=2010),G1857,0)+IF(AND(Calc!$C$2&lt;=2011,Calc!$C$3&gt;=2011),H1857,0)</f>
        <v>2766.96</v>
      </c>
      <c r="O1857" s="61" t="n">
        <f aca="false">IF(AND(N1857&gt;0,OR(Calc!$C$4="*",B1857=Calc!$C$4)),N1857+ROW()*0.000000001,0)</f>
        <v>2766.960001857</v>
      </c>
    </row>
    <row r="1858" customFormat="false" ht="15" hidden="false" customHeight="false" outlineLevel="0" collapsed="false">
      <c r="A1858" s="49" t="n">
        <v>14234</v>
      </c>
      <c r="B1858" s="49" t="s">
        <v>189</v>
      </c>
      <c r="C1858" s="63" t="n">
        <v>40829</v>
      </c>
      <c r="D1858" s="63" t="n">
        <v>40864</v>
      </c>
      <c r="E1858" s="49" t="n">
        <v>4</v>
      </c>
      <c r="F1858" s="54" t="n">
        <v>0</v>
      </c>
      <c r="G1858" s="54" t="n">
        <v>0</v>
      </c>
      <c r="H1858" s="54" t="n">
        <v>754.12</v>
      </c>
      <c r="I1858" s="54" t="n">
        <f aca="false">SUM(F1858:H1858)</f>
        <v>754.12</v>
      </c>
      <c r="J1858" s="49" t="n">
        <f aca="false">Calc!$C$5-D1858</f>
        <v>23</v>
      </c>
      <c r="K1858" s="49" t="n">
        <f aca="false">IF(J1858&lt;=Calc!$C$11,4,IF(J1858&lt;=Calc!$C$12,3,IF(J1858&lt;=Calc!$C$13,2,1)))</f>
        <v>4</v>
      </c>
      <c r="L1858" s="49" t="n">
        <f aca="false">1+(E1858&gt;=Calc!$C$16)+(E1858&gt;=Calc!$C$17)+(E1858&gt;=Calc!$C$18)</f>
        <v>3</v>
      </c>
      <c r="M1858" s="49" t="str">
        <f aca="false">IF(AND(K1858=4,L1858&gt;=3),"Champions",IF(AND(K1858=3,L1858&gt;=3),"Loyal",IF(K1858&gt;=3,"Recent / New",IF(L1858&gt;=3,"At Risk","Hibernating / Lost"))))</f>
        <v>Champions</v>
      </c>
      <c r="N1858" s="54" t="n">
        <f aca="false">IF(AND(Calc!$C$2&lt;=2009,Calc!$C$3&gt;=2009),F1858,0)+IF(AND(Calc!$C$2&lt;=2010,Calc!$C$3&gt;=2010),G1858,0)+IF(AND(Calc!$C$2&lt;=2011,Calc!$C$3&gt;=2011),H1858,0)</f>
        <v>754.12</v>
      </c>
      <c r="O1858" s="61" t="n">
        <f aca="false">IF(AND(N1858&gt;0,OR(Calc!$C$4="*",B1858=Calc!$C$4)),N1858+ROW()*0.000000001,0)</f>
        <v>754.120001858</v>
      </c>
    </row>
    <row r="1859" customFormat="false" ht="15" hidden="false" customHeight="false" outlineLevel="0" collapsed="false">
      <c r="A1859" s="49" t="n">
        <v>14235</v>
      </c>
      <c r="B1859" s="49" t="s">
        <v>189</v>
      </c>
      <c r="C1859" s="63" t="n">
        <v>40267</v>
      </c>
      <c r="D1859" s="63" t="n">
        <v>40811</v>
      </c>
      <c r="E1859" s="49" t="n">
        <v>9</v>
      </c>
      <c r="F1859" s="54" t="n">
        <v>0</v>
      </c>
      <c r="G1859" s="54" t="n">
        <v>1573.13</v>
      </c>
      <c r="H1859" s="54" t="n">
        <v>3093.86</v>
      </c>
      <c r="I1859" s="54" t="n">
        <f aca="false">SUM(F1859:H1859)</f>
        <v>4666.99</v>
      </c>
      <c r="J1859" s="49" t="n">
        <f aca="false">Calc!$C$5-D1859</f>
        <v>76</v>
      </c>
      <c r="K1859" s="49" t="n">
        <f aca="false">IF(J1859&lt;=Calc!$C$11,4,IF(J1859&lt;=Calc!$C$12,3,IF(J1859&lt;=Calc!$C$13,2,1)))</f>
        <v>3</v>
      </c>
      <c r="L1859" s="49" t="n">
        <f aca="false">1+(E1859&gt;=Calc!$C$16)+(E1859&gt;=Calc!$C$17)+(E1859&gt;=Calc!$C$18)</f>
        <v>4</v>
      </c>
      <c r="M1859" s="49" t="str">
        <f aca="false">IF(AND(K1859=4,L1859&gt;=3),"Champions",IF(AND(K1859=3,L1859&gt;=3),"Loyal",IF(K1859&gt;=3,"Recent / New",IF(L1859&gt;=3,"At Risk","Hibernating / Lost"))))</f>
        <v>Loyal</v>
      </c>
      <c r="N1859" s="54" t="n">
        <f aca="false">IF(AND(Calc!$C$2&lt;=2009,Calc!$C$3&gt;=2009),F1859,0)+IF(AND(Calc!$C$2&lt;=2010,Calc!$C$3&gt;=2010),G1859,0)+IF(AND(Calc!$C$2&lt;=2011,Calc!$C$3&gt;=2011),H1859,0)</f>
        <v>4666.99</v>
      </c>
      <c r="O1859" s="61" t="n">
        <f aca="false">IF(AND(N1859&gt;0,OR(Calc!$C$4="*",B1859=Calc!$C$4)),N1859+ROW()*0.000000001,0)</f>
        <v>4666.990001859</v>
      </c>
    </row>
    <row r="1860" customFormat="false" ht="15" hidden="false" customHeight="false" outlineLevel="0" collapsed="false">
      <c r="A1860" s="49" t="n">
        <v>14236</v>
      </c>
      <c r="B1860" s="49" t="s">
        <v>189</v>
      </c>
      <c r="C1860" s="63" t="n">
        <v>40381</v>
      </c>
      <c r="D1860" s="63" t="n">
        <v>40806</v>
      </c>
      <c r="E1860" s="49" t="n">
        <v>5</v>
      </c>
      <c r="F1860" s="54" t="n">
        <v>0</v>
      </c>
      <c r="G1860" s="54" t="n">
        <v>1241.88</v>
      </c>
      <c r="H1860" s="54" t="n">
        <v>301.56</v>
      </c>
      <c r="I1860" s="54" t="n">
        <f aca="false">SUM(F1860:H1860)</f>
        <v>1543.44</v>
      </c>
      <c r="J1860" s="49" t="n">
        <f aca="false">Calc!$C$5-D1860</f>
        <v>81</v>
      </c>
      <c r="K1860" s="49" t="n">
        <f aca="false">IF(J1860&lt;=Calc!$C$11,4,IF(J1860&lt;=Calc!$C$12,3,IF(J1860&lt;=Calc!$C$13,2,1)))</f>
        <v>3</v>
      </c>
      <c r="L1860" s="49" t="n">
        <f aca="false">1+(E1860&gt;=Calc!$C$16)+(E1860&gt;=Calc!$C$17)+(E1860&gt;=Calc!$C$18)</f>
        <v>3</v>
      </c>
      <c r="M1860" s="49" t="str">
        <f aca="false">IF(AND(K1860=4,L1860&gt;=3),"Champions",IF(AND(K1860=3,L1860&gt;=3),"Loyal",IF(K1860&gt;=3,"Recent / New",IF(L1860&gt;=3,"At Risk","Hibernating / Lost"))))</f>
        <v>Loyal</v>
      </c>
      <c r="N1860" s="54" t="n">
        <f aca="false">IF(AND(Calc!$C$2&lt;=2009,Calc!$C$3&gt;=2009),F1860,0)+IF(AND(Calc!$C$2&lt;=2010,Calc!$C$3&gt;=2010),G1860,0)+IF(AND(Calc!$C$2&lt;=2011,Calc!$C$3&gt;=2011),H1860,0)</f>
        <v>1543.44</v>
      </c>
      <c r="O1860" s="61" t="n">
        <f aca="false">IF(AND(N1860&gt;0,OR(Calc!$C$4="*",B1860=Calc!$C$4)),N1860+ROW()*0.000000001,0)</f>
        <v>1543.44000186</v>
      </c>
    </row>
    <row r="1861" customFormat="false" ht="15" hidden="false" customHeight="false" outlineLevel="0" collapsed="false">
      <c r="A1861" s="49" t="n">
        <v>14237</v>
      </c>
      <c r="B1861" s="49" t="s">
        <v>189</v>
      </c>
      <c r="C1861" s="63" t="n">
        <v>40296</v>
      </c>
      <c r="D1861" s="63" t="n">
        <v>40513</v>
      </c>
      <c r="E1861" s="49" t="n">
        <v>2</v>
      </c>
      <c r="F1861" s="54" t="n">
        <v>0</v>
      </c>
      <c r="G1861" s="54" t="n">
        <v>466.04</v>
      </c>
      <c r="H1861" s="54" t="n">
        <v>0</v>
      </c>
      <c r="I1861" s="54" t="n">
        <f aca="false">SUM(F1861:H1861)</f>
        <v>466.04</v>
      </c>
      <c r="J1861" s="49" t="n">
        <f aca="false">Calc!$C$5-D1861</f>
        <v>374</v>
      </c>
      <c r="K1861" s="49" t="n">
        <f aca="false">IF(J1861&lt;=Calc!$C$11,4,IF(J1861&lt;=Calc!$C$12,3,IF(J1861&lt;=Calc!$C$13,2,1)))</f>
        <v>2</v>
      </c>
      <c r="L1861" s="49" t="n">
        <f aca="false">1+(E1861&gt;=Calc!$C$16)+(E1861&gt;=Calc!$C$17)+(E1861&gt;=Calc!$C$18)</f>
        <v>2</v>
      </c>
      <c r="M1861" s="49" t="str">
        <f aca="false">IF(AND(K1861=4,L1861&gt;=3),"Champions",IF(AND(K1861=3,L1861&gt;=3),"Loyal",IF(K1861&gt;=3,"Recent / New",IF(L1861&gt;=3,"At Risk","Hibernating / Lost"))))</f>
        <v>Hibernating / Lost</v>
      </c>
      <c r="N1861" s="54" t="n">
        <f aca="false">IF(AND(Calc!$C$2&lt;=2009,Calc!$C$3&gt;=2009),F1861,0)+IF(AND(Calc!$C$2&lt;=2010,Calc!$C$3&gt;=2010),G1861,0)+IF(AND(Calc!$C$2&lt;=2011,Calc!$C$3&gt;=2011),H1861,0)</f>
        <v>466.04</v>
      </c>
      <c r="O1861" s="61" t="n">
        <f aca="false">IF(AND(N1861&gt;0,OR(Calc!$C$4="*",B1861=Calc!$C$4)),N1861+ROW()*0.000000001,0)</f>
        <v>466.040001861</v>
      </c>
    </row>
    <row r="1862" customFormat="false" ht="15" hidden="false" customHeight="false" outlineLevel="0" collapsed="false">
      <c r="A1862" s="49" t="n">
        <v>14238</v>
      </c>
      <c r="B1862" s="49" t="s">
        <v>189</v>
      </c>
      <c r="C1862" s="63" t="n">
        <v>40152</v>
      </c>
      <c r="D1862" s="63" t="n">
        <v>40560</v>
      </c>
      <c r="E1862" s="49" t="n">
        <v>3</v>
      </c>
      <c r="F1862" s="54" t="n">
        <v>159.1</v>
      </c>
      <c r="G1862" s="54" t="n">
        <v>128.28</v>
      </c>
      <c r="H1862" s="54" t="n">
        <v>146.85</v>
      </c>
      <c r="I1862" s="54" t="n">
        <f aca="false">SUM(F1862:H1862)</f>
        <v>434.23</v>
      </c>
      <c r="J1862" s="49" t="n">
        <f aca="false">Calc!$C$5-D1862</f>
        <v>327</v>
      </c>
      <c r="K1862" s="49" t="n">
        <f aca="false">IF(J1862&lt;=Calc!$C$11,4,IF(J1862&lt;=Calc!$C$12,3,IF(J1862&lt;=Calc!$C$13,2,1)))</f>
        <v>2</v>
      </c>
      <c r="L1862" s="49" t="n">
        <f aca="false">1+(E1862&gt;=Calc!$C$16)+(E1862&gt;=Calc!$C$17)+(E1862&gt;=Calc!$C$18)</f>
        <v>2</v>
      </c>
      <c r="M1862" s="49" t="str">
        <f aca="false">IF(AND(K1862=4,L1862&gt;=3),"Champions",IF(AND(K1862=3,L1862&gt;=3),"Loyal",IF(K1862&gt;=3,"Recent / New",IF(L1862&gt;=3,"At Risk","Hibernating / Lost"))))</f>
        <v>Hibernating / Lost</v>
      </c>
      <c r="N1862" s="54" t="n">
        <f aca="false">IF(AND(Calc!$C$2&lt;=2009,Calc!$C$3&gt;=2009),F1862,0)+IF(AND(Calc!$C$2&lt;=2010,Calc!$C$3&gt;=2010),G1862,0)+IF(AND(Calc!$C$2&lt;=2011,Calc!$C$3&gt;=2011),H1862,0)</f>
        <v>434.23</v>
      </c>
      <c r="O1862" s="61" t="n">
        <f aca="false">IF(AND(N1862&gt;0,OR(Calc!$C$4="*",B1862=Calc!$C$4)),N1862+ROW()*0.000000001,0)</f>
        <v>434.230001862</v>
      </c>
    </row>
    <row r="1863" customFormat="false" ht="15" hidden="false" customHeight="false" outlineLevel="0" collapsed="false">
      <c r="A1863" s="49" t="n">
        <v>14239</v>
      </c>
      <c r="B1863" s="49" t="s">
        <v>189</v>
      </c>
      <c r="C1863" s="63" t="n">
        <v>40152</v>
      </c>
      <c r="D1863" s="63" t="n">
        <v>40843</v>
      </c>
      <c r="E1863" s="49" t="n">
        <v>21</v>
      </c>
      <c r="F1863" s="54" t="n">
        <v>214.55</v>
      </c>
      <c r="G1863" s="54" t="n">
        <v>1665.67</v>
      </c>
      <c r="H1863" s="54" t="n">
        <v>2323.5</v>
      </c>
      <c r="I1863" s="54" t="n">
        <f aca="false">SUM(F1863:H1863)</f>
        <v>4203.72</v>
      </c>
      <c r="J1863" s="49" t="n">
        <f aca="false">Calc!$C$5-D1863</f>
        <v>44</v>
      </c>
      <c r="K1863" s="49" t="n">
        <f aca="false">IF(J1863&lt;=Calc!$C$11,4,IF(J1863&lt;=Calc!$C$12,3,IF(J1863&lt;=Calc!$C$13,2,1)))</f>
        <v>3</v>
      </c>
      <c r="L1863" s="49" t="n">
        <f aca="false">1+(E1863&gt;=Calc!$C$16)+(E1863&gt;=Calc!$C$17)+(E1863&gt;=Calc!$C$18)</f>
        <v>4</v>
      </c>
      <c r="M1863" s="49" t="str">
        <f aca="false">IF(AND(K1863=4,L1863&gt;=3),"Champions",IF(AND(K1863=3,L1863&gt;=3),"Loyal",IF(K1863&gt;=3,"Recent / New",IF(L1863&gt;=3,"At Risk","Hibernating / Lost"))))</f>
        <v>Loyal</v>
      </c>
      <c r="N1863" s="54" t="n">
        <f aca="false">IF(AND(Calc!$C$2&lt;=2009,Calc!$C$3&gt;=2009),F1863,0)+IF(AND(Calc!$C$2&lt;=2010,Calc!$C$3&gt;=2010),G1863,0)+IF(AND(Calc!$C$2&lt;=2011,Calc!$C$3&gt;=2011),H1863,0)</f>
        <v>4203.72</v>
      </c>
      <c r="O1863" s="61" t="n">
        <f aca="false">IF(AND(N1863&gt;0,OR(Calc!$C$4="*",B1863=Calc!$C$4)),N1863+ROW()*0.000000001,0)</f>
        <v>4203.720001863</v>
      </c>
    </row>
    <row r="1864" customFormat="false" ht="15" hidden="false" customHeight="false" outlineLevel="0" collapsed="false">
      <c r="A1864" s="49" t="n">
        <v>14240</v>
      </c>
      <c r="B1864" s="49" t="s">
        <v>189</v>
      </c>
      <c r="C1864" s="63" t="n">
        <v>40463</v>
      </c>
      <c r="D1864" s="63" t="n">
        <v>40856</v>
      </c>
      <c r="E1864" s="49" t="n">
        <v>3</v>
      </c>
      <c r="F1864" s="54" t="n">
        <v>0</v>
      </c>
      <c r="G1864" s="54" t="n">
        <v>357.15</v>
      </c>
      <c r="H1864" s="54" t="n">
        <v>890.34</v>
      </c>
      <c r="I1864" s="54" t="n">
        <f aca="false">SUM(F1864:H1864)</f>
        <v>1247.49</v>
      </c>
      <c r="J1864" s="49" t="n">
        <f aca="false">Calc!$C$5-D1864</f>
        <v>31</v>
      </c>
      <c r="K1864" s="49" t="n">
        <f aca="false">IF(J1864&lt;=Calc!$C$11,4,IF(J1864&lt;=Calc!$C$12,3,IF(J1864&lt;=Calc!$C$13,2,1)))</f>
        <v>3</v>
      </c>
      <c r="L1864" s="49" t="n">
        <f aca="false">1+(E1864&gt;=Calc!$C$16)+(E1864&gt;=Calc!$C$17)+(E1864&gt;=Calc!$C$18)</f>
        <v>2</v>
      </c>
      <c r="M1864" s="49" t="str">
        <f aca="false">IF(AND(K1864=4,L1864&gt;=3),"Champions",IF(AND(K1864=3,L1864&gt;=3),"Loyal",IF(K1864&gt;=3,"Recent / New",IF(L1864&gt;=3,"At Risk","Hibernating / Lost"))))</f>
        <v>Recent / New</v>
      </c>
      <c r="N1864" s="54" t="n">
        <f aca="false">IF(AND(Calc!$C$2&lt;=2009,Calc!$C$3&gt;=2009),F1864,0)+IF(AND(Calc!$C$2&lt;=2010,Calc!$C$3&gt;=2010),G1864,0)+IF(AND(Calc!$C$2&lt;=2011,Calc!$C$3&gt;=2011),H1864,0)</f>
        <v>1247.49</v>
      </c>
      <c r="O1864" s="61" t="n">
        <f aca="false">IF(AND(N1864&gt;0,OR(Calc!$C$4="*",B1864=Calc!$C$4)),N1864+ROW()*0.000000001,0)</f>
        <v>1247.490001864</v>
      </c>
    </row>
    <row r="1865" customFormat="false" ht="15" hidden="false" customHeight="false" outlineLevel="0" collapsed="false">
      <c r="A1865" s="49" t="n">
        <v>14241</v>
      </c>
      <c r="B1865" s="49" t="s">
        <v>189</v>
      </c>
      <c r="C1865" s="63" t="n">
        <v>40190</v>
      </c>
      <c r="D1865" s="63" t="n">
        <v>40703</v>
      </c>
      <c r="E1865" s="49" t="n">
        <v>2</v>
      </c>
      <c r="F1865" s="54" t="n">
        <v>0</v>
      </c>
      <c r="G1865" s="54" t="n">
        <v>120</v>
      </c>
      <c r="H1865" s="54" t="n">
        <v>213.7</v>
      </c>
      <c r="I1865" s="54" t="n">
        <f aca="false">SUM(F1865:H1865)</f>
        <v>333.7</v>
      </c>
      <c r="J1865" s="49" t="n">
        <f aca="false">Calc!$C$5-D1865</f>
        <v>184</v>
      </c>
      <c r="K1865" s="49" t="n">
        <f aca="false">IF(J1865&lt;=Calc!$C$11,4,IF(J1865&lt;=Calc!$C$12,3,IF(J1865&lt;=Calc!$C$13,2,1)))</f>
        <v>2</v>
      </c>
      <c r="L1865" s="49" t="n">
        <f aca="false">1+(E1865&gt;=Calc!$C$16)+(E1865&gt;=Calc!$C$17)+(E1865&gt;=Calc!$C$18)</f>
        <v>2</v>
      </c>
      <c r="M1865" s="49" t="str">
        <f aca="false">IF(AND(K1865=4,L1865&gt;=3),"Champions",IF(AND(K1865=3,L1865&gt;=3),"Loyal",IF(K1865&gt;=3,"Recent / New",IF(L1865&gt;=3,"At Risk","Hibernating / Lost"))))</f>
        <v>Hibernating / Lost</v>
      </c>
      <c r="N1865" s="54" t="n">
        <f aca="false">IF(AND(Calc!$C$2&lt;=2009,Calc!$C$3&gt;=2009),F1865,0)+IF(AND(Calc!$C$2&lt;=2010,Calc!$C$3&gt;=2010),G1865,0)+IF(AND(Calc!$C$2&lt;=2011,Calc!$C$3&gt;=2011),H1865,0)</f>
        <v>333.7</v>
      </c>
      <c r="O1865" s="61" t="n">
        <f aca="false">IF(AND(N1865&gt;0,OR(Calc!$C$4="*",B1865=Calc!$C$4)),N1865+ROW()*0.000000001,0)</f>
        <v>333.700001865</v>
      </c>
    </row>
    <row r="1866" customFormat="false" ht="15" hidden="false" customHeight="false" outlineLevel="0" collapsed="false">
      <c r="A1866" s="49" t="n">
        <v>14242</v>
      </c>
      <c r="B1866" s="49" t="s">
        <v>189</v>
      </c>
      <c r="C1866" s="63" t="n">
        <v>40561</v>
      </c>
      <c r="D1866" s="63" t="n">
        <v>40652</v>
      </c>
      <c r="E1866" s="49" t="n">
        <v>2</v>
      </c>
      <c r="F1866" s="54" t="n">
        <v>0</v>
      </c>
      <c r="G1866" s="54" t="n">
        <v>0</v>
      </c>
      <c r="H1866" s="54" t="n">
        <v>280.55</v>
      </c>
      <c r="I1866" s="54" t="n">
        <f aca="false">SUM(F1866:H1866)</f>
        <v>280.55</v>
      </c>
      <c r="J1866" s="49" t="n">
        <f aca="false">Calc!$C$5-D1866</f>
        <v>235</v>
      </c>
      <c r="K1866" s="49" t="n">
        <f aca="false">IF(J1866&lt;=Calc!$C$11,4,IF(J1866&lt;=Calc!$C$12,3,IF(J1866&lt;=Calc!$C$13,2,1)))</f>
        <v>2</v>
      </c>
      <c r="L1866" s="49" t="n">
        <f aca="false">1+(E1866&gt;=Calc!$C$16)+(E1866&gt;=Calc!$C$17)+(E1866&gt;=Calc!$C$18)</f>
        <v>2</v>
      </c>
      <c r="M1866" s="49" t="str">
        <f aca="false">IF(AND(K1866=4,L1866&gt;=3),"Champions",IF(AND(K1866=3,L1866&gt;=3),"Loyal",IF(K1866&gt;=3,"Recent / New",IF(L1866&gt;=3,"At Risk","Hibernating / Lost"))))</f>
        <v>Hibernating / Lost</v>
      </c>
      <c r="N1866" s="54" t="n">
        <f aca="false">IF(AND(Calc!$C$2&lt;=2009,Calc!$C$3&gt;=2009),F1866,0)+IF(AND(Calc!$C$2&lt;=2010,Calc!$C$3&gt;=2010),G1866,0)+IF(AND(Calc!$C$2&lt;=2011,Calc!$C$3&gt;=2011),H1866,0)</f>
        <v>280.55</v>
      </c>
      <c r="O1866" s="61" t="n">
        <f aca="false">IF(AND(N1866&gt;0,OR(Calc!$C$4="*",B1866=Calc!$C$4)),N1866+ROW()*0.000000001,0)</f>
        <v>280.550001866</v>
      </c>
    </row>
    <row r="1867" customFormat="false" ht="15" hidden="false" customHeight="false" outlineLevel="0" collapsed="false">
      <c r="A1867" s="49" t="n">
        <v>14243</v>
      </c>
      <c r="B1867" s="49" t="s">
        <v>189</v>
      </c>
      <c r="C1867" s="63" t="n">
        <v>40410</v>
      </c>
      <c r="D1867" s="63" t="n">
        <v>40878</v>
      </c>
      <c r="E1867" s="49" t="n">
        <v>17</v>
      </c>
      <c r="F1867" s="54" t="n">
        <v>0</v>
      </c>
      <c r="G1867" s="54" t="n">
        <v>5088.18</v>
      </c>
      <c r="H1867" s="54" t="n">
        <v>2063.88</v>
      </c>
      <c r="I1867" s="54" t="n">
        <f aca="false">SUM(F1867:H1867)</f>
        <v>7152.06</v>
      </c>
      <c r="J1867" s="49" t="n">
        <f aca="false">Calc!$C$5-D1867</f>
        <v>9</v>
      </c>
      <c r="K1867" s="49" t="n">
        <f aca="false">IF(J1867&lt;=Calc!$C$11,4,IF(J1867&lt;=Calc!$C$12,3,IF(J1867&lt;=Calc!$C$13,2,1)))</f>
        <v>4</v>
      </c>
      <c r="L1867" s="49" t="n">
        <f aca="false">1+(E1867&gt;=Calc!$C$16)+(E1867&gt;=Calc!$C$17)+(E1867&gt;=Calc!$C$18)</f>
        <v>4</v>
      </c>
      <c r="M1867" s="49" t="str">
        <f aca="false">IF(AND(K1867=4,L1867&gt;=3),"Champions",IF(AND(K1867=3,L1867&gt;=3),"Loyal",IF(K1867&gt;=3,"Recent / New",IF(L1867&gt;=3,"At Risk","Hibernating / Lost"))))</f>
        <v>Champions</v>
      </c>
      <c r="N1867" s="54" t="n">
        <f aca="false">IF(AND(Calc!$C$2&lt;=2009,Calc!$C$3&gt;=2009),F1867,0)+IF(AND(Calc!$C$2&lt;=2010,Calc!$C$3&gt;=2010),G1867,0)+IF(AND(Calc!$C$2&lt;=2011,Calc!$C$3&gt;=2011),H1867,0)</f>
        <v>7152.06</v>
      </c>
      <c r="O1867" s="61" t="n">
        <f aca="false">IF(AND(N1867&gt;0,OR(Calc!$C$4="*",B1867=Calc!$C$4)),N1867+ROW()*0.000000001,0)</f>
        <v>7152.060001867</v>
      </c>
    </row>
    <row r="1868" customFormat="false" ht="15" hidden="false" customHeight="false" outlineLevel="0" collapsed="false">
      <c r="A1868" s="49" t="n">
        <v>14244</v>
      </c>
      <c r="B1868" s="49" t="s">
        <v>189</v>
      </c>
      <c r="C1868" s="63" t="n">
        <v>40226</v>
      </c>
      <c r="D1868" s="63" t="n">
        <v>40226</v>
      </c>
      <c r="E1868" s="49" t="n">
        <v>1</v>
      </c>
      <c r="F1868" s="54" t="n">
        <v>0</v>
      </c>
      <c r="G1868" s="54" t="n">
        <v>354.82</v>
      </c>
      <c r="H1868" s="54" t="n">
        <v>0</v>
      </c>
      <c r="I1868" s="54" t="n">
        <f aca="false">SUM(F1868:H1868)</f>
        <v>354.82</v>
      </c>
      <c r="J1868" s="49" t="n">
        <f aca="false">Calc!$C$5-D1868</f>
        <v>661</v>
      </c>
      <c r="K1868" s="49" t="n">
        <f aca="false">IF(J1868&lt;=Calc!$C$11,4,IF(J1868&lt;=Calc!$C$12,3,IF(J1868&lt;=Calc!$C$13,2,1)))</f>
        <v>1</v>
      </c>
      <c r="L1868" s="49" t="n">
        <f aca="false">1+(E1868&gt;=Calc!$C$16)+(E1868&gt;=Calc!$C$17)+(E1868&gt;=Calc!$C$18)</f>
        <v>1</v>
      </c>
      <c r="M1868" s="49" t="str">
        <f aca="false">IF(AND(K1868=4,L1868&gt;=3),"Champions",IF(AND(K1868=3,L1868&gt;=3),"Loyal",IF(K1868&gt;=3,"Recent / New",IF(L1868&gt;=3,"At Risk","Hibernating / Lost"))))</f>
        <v>Hibernating / Lost</v>
      </c>
      <c r="N1868" s="54" t="n">
        <f aca="false">IF(AND(Calc!$C$2&lt;=2009,Calc!$C$3&gt;=2009),F1868,0)+IF(AND(Calc!$C$2&lt;=2010,Calc!$C$3&gt;=2010),G1868,0)+IF(AND(Calc!$C$2&lt;=2011,Calc!$C$3&gt;=2011),H1868,0)</f>
        <v>354.82</v>
      </c>
      <c r="O1868" s="61" t="n">
        <f aca="false">IF(AND(N1868&gt;0,OR(Calc!$C$4="*",B1868=Calc!$C$4)),N1868+ROW()*0.000000001,0)</f>
        <v>354.820001868</v>
      </c>
    </row>
    <row r="1869" customFormat="false" ht="15" hidden="false" customHeight="false" outlineLevel="0" collapsed="false">
      <c r="A1869" s="49" t="n">
        <v>14245</v>
      </c>
      <c r="B1869" s="49" t="s">
        <v>189</v>
      </c>
      <c r="C1869" s="63" t="n">
        <v>40623</v>
      </c>
      <c r="D1869" s="63" t="n">
        <v>40667</v>
      </c>
      <c r="E1869" s="49" t="n">
        <v>2</v>
      </c>
      <c r="F1869" s="54" t="n">
        <v>0</v>
      </c>
      <c r="G1869" s="54" t="n">
        <v>0</v>
      </c>
      <c r="H1869" s="54" t="n">
        <v>1677.48</v>
      </c>
      <c r="I1869" s="54" t="n">
        <f aca="false">SUM(F1869:H1869)</f>
        <v>1677.48</v>
      </c>
      <c r="J1869" s="49" t="n">
        <f aca="false">Calc!$C$5-D1869</f>
        <v>220</v>
      </c>
      <c r="K1869" s="49" t="n">
        <f aca="false">IF(J1869&lt;=Calc!$C$11,4,IF(J1869&lt;=Calc!$C$12,3,IF(J1869&lt;=Calc!$C$13,2,1)))</f>
        <v>2</v>
      </c>
      <c r="L1869" s="49" t="n">
        <f aca="false">1+(E1869&gt;=Calc!$C$16)+(E1869&gt;=Calc!$C$17)+(E1869&gt;=Calc!$C$18)</f>
        <v>2</v>
      </c>
      <c r="M1869" s="49" t="str">
        <f aca="false">IF(AND(K1869=4,L1869&gt;=3),"Champions",IF(AND(K1869=3,L1869&gt;=3),"Loyal",IF(K1869&gt;=3,"Recent / New",IF(L1869&gt;=3,"At Risk","Hibernating / Lost"))))</f>
        <v>Hibernating / Lost</v>
      </c>
      <c r="N1869" s="54" t="n">
        <f aca="false">IF(AND(Calc!$C$2&lt;=2009,Calc!$C$3&gt;=2009),F1869,0)+IF(AND(Calc!$C$2&lt;=2010,Calc!$C$3&gt;=2010),G1869,0)+IF(AND(Calc!$C$2&lt;=2011,Calc!$C$3&gt;=2011),H1869,0)</f>
        <v>1677.48</v>
      </c>
      <c r="O1869" s="61" t="n">
        <f aca="false">IF(AND(N1869&gt;0,OR(Calc!$C$4="*",B1869=Calc!$C$4)),N1869+ROW()*0.000000001,0)</f>
        <v>1677.480001869</v>
      </c>
    </row>
    <row r="1870" customFormat="false" ht="15" hidden="false" customHeight="false" outlineLevel="0" collapsed="false">
      <c r="A1870" s="49" t="n">
        <v>14246</v>
      </c>
      <c r="B1870" s="49" t="s">
        <v>189</v>
      </c>
      <c r="C1870" s="63" t="n">
        <v>40641</v>
      </c>
      <c r="D1870" s="63" t="n">
        <v>40776</v>
      </c>
      <c r="E1870" s="49" t="n">
        <v>3</v>
      </c>
      <c r="F1870" s="54" t="n">
        <v>0</v>
      </c>
      <c r="G1870" s="54" t="n">
        <v>0</v>
      </c>
      <c r="H1870" s="54" t="n">
        <v>1474.06</v>
      </c>
      <c r="I1870" s="54" t="n">
        <f aca="false">SUM(F1870:H1870)</f>
        <v>1474.06</v>
      </c>
      <c r="J1870" s="49" t="n">
        <f aca="false">Calc!$C$5-D1870</f>
        <v>111</v>
      </c>
      <c r="K1870" s="49" t="n">
        <f aca="false">IF(J1870&lt;=Calc!$C$11,4,IF(J1870&lt;=Calc!$C$12,3,IF(J1870&lt;=Calc!$C$13,2,1)))</f>
        <v>2</v>
      </c>
      <c r="L1870" s="49" t="n">
        <f aca="false">1+(E1870&gt;=Calc!$C$16)+(E1870&gt;=Calc!$C$17)+(E1870&gt;=Calc!$C$18)</f>
        <v>2</v>
      </c>
      <c r="M1870" s="49" t="str">
        <f aca="false">IF(AND(K1870=4,L1870&gt;=3),"Champions",IF(AND(K1870=3,L1870&gt;=3),"Loyal",IF(K1870&gt;=3,"Recent / New",IF(L1870&gt;=3,"At Risk","Hibernating / Lost"))))</f>
        <v>Hibernating / Lost</v>
      </c>
      <c r="N1870" s="54" t="n">
        <f aca="false">IF(AND(Calc!$C$2&lt;=2009,Calc!$C$3&gt;=2009),F1870,0)+IF(AND(Calc!$C$2&lt;=2010,Calc!$C$3&gt;=2010),G1870,0)+IF(AND(Calc!$C$2&lt;=2011,Calc!$C$3&gt;=2011),H1870,0)</f>
        <v>1474.06</v>
      </c>
      <c r="O1870" s="61" t="n">
        <f aca="false">IF(AND(N1870&gt;0,OR(Calc!$C$4="*",B1870=Calc!$C$4)),N1870+ROW()*0.000000001,0)</f>
        <v>1474.06000187</v>
      </c>
    </row>
    <row r="1871" customFormat="false" ht="15" hidden="false" customHeight="false" outlineLevel="0" collapsed="false">
      <c r="A1871" s="49" t="n">
        <v>14247</v>
      </c>
      <c r="B1871" s="49" t="s">
        <v>189</v>
      </c>
      <c r="C1871" s="63" t="n">
        <v>40335</v>
      </c>
      <c r="D1871" s="63" t="n">
        <v>40608</v>
      </c>
      <c r="E1871" s="49" t="n">
        <v>5</v>
      </c>
      <c r="F1871" s="54" t="n">
        <v>0</v>
      </c>
      <c r="G1871" s="54" t="n">
        <v>613.84</v>
      </c>
      <c r="H1871" s="54" t="n">
        <v>136.77</v>
      </c>
      <c r="I1871" s="54" t="n">
        <f aca="false">SUM(F1871:H1871)</f>
        <v>750.61</v>
      </c>
      <c r="J1871" s="49" t="n">
        <f aca="false">Calc!$C$5-D1871</f>
        <v>279</v>
      </c>
      <c r="K1871" s="49" t="n">
        <f aca="false">IF(J1871&lt;=Calc!$C$11,4,IF(J1871&lt;=Calc!$C$12,3,IF(J1871&lt;=Calc!$C$13,2,1)))</f>
        <v>2</v>
      </c>
      <c r="L1871" s="49" t="n">
        <f aca="false">1+(E1871&gt;=Calc!$C$16)+(E1871&gt;=Calc!$C$17)+(E1871&gt;=Calc!$C$18)</f>
        <v>3</v>
      </c>
      <c r="M1871" s="49" t="str">
        <f aca="false">IF(AND(K1871=4,L1871&gt;=3),"Champions",IF(AND(K1871=3,L1871&gt;=3),"Loyal",IF(K1871&gt;=3,"Recent / New",IF(L1871&gt;=3,"At Risk","Hibernating / Lost"))))</f>
        <v>At Risk</v>
      </c>
      <c r="N1871" s="54" t="n">
        <f aca="false">IF(AND(Calc!$C$2&lt;=2009,Calc!$C$3&gt;=2009),F1871,0)+IF(AND(Calc!$C$2&lt;=2010,Calc!$C$3&gt;=2010),G1871,0)+IF(AND(Calc!$C$2&lt;=2011,Calc!$C$3&gt;=2011),H1871,0)</f>
        <v>750.61</v>
      </c>
      <c r="O1871" s="61" t="n">
        <f aca="false">IF(AND(N1871&gt;0,OR(Calc!$C$4="*",B1871=Calc!$C$4)),N1871+ROW()*0.000000001,0)</f>
        <v>750.610001871</v>
      </c>
    </row>
    <row r="1872" customFormat="false" ht="15" hidden="false" customHeight="false" outlineLevel="0" collapsed="false">
      <c r="A1872" s="49" t="n">
        <v>14248</v>
      </c>
      <c r="B1872" s="49" t="s">
        <v>189</v>
      </c>
      <c r="C1872" s="63" t="n">
        <v>40371</v>
      </c>
      <c r="D1872" s="63" t="n">
        <v>40568</v>
      </c>
      <c r="E1872" s="49" t="n">
        <v>3</v>
      </c>
      <c r="F1872" s="54" t="n">
        <v>0</v>
      </c>
      <c r="G1872" s="54" t="n">
        <v>730.37</v>
      </c>
      <c r="H1872" s="54" t="n">
        <v>302.58</v>
      </c>
      <c r="I1872" s="54" t="n">
        <f aca="false">SUM(F1872:H1872)</f>
        <v>1032.95</v>
      </c>
      <c r="J1872" s="49" t="n">
        <f aca="false">Calc!$C$5-D1872</f>
        <v>319</v>
      </c>
      <c r="K1872" s="49" t="n">
        <f aca="false">IF(J1872&lt;=Calc!$C$11,4,IF(J1872&lt;=Calc!$C$12,3,IF(J1872&lt;=Calc!$C$13,2,1)))</f>
        <v>2</v>
      </c>
      <c r="L1872" s="49" t="n">
        <f aca="false">1+(E1872&gt;=Calc!$C$16)+(E1872&gt;=Calc!$C$17)+(E1872&gt;=Calc!$C$18)</f>
        <v>2</v>
      </c>
      <c r="M1872" s="49" t="str">
        <f aca="false">IF(AND(K1872=4,L1872&gt;=3),"Champions",IF(AND(K1872=3,L1872&gt;=3),"Loyal",IF(K1872&gt;=3,"Recent / New",IF(L1872&gt;=3,"At Risk","Hibernating / Lost"))))</f>
        <v>Hibernating / Lost</v>
      </c>
      <c r="N1872" s="54" t="n">
        <f aca="false">IF(AND(Calc!$C$2&lt;=2009,Calc!$C$3&gt;=2009),F1872,0)+IF(AND(Calc!$C$2&lt;=2010,Calc!$C$3&gt;=2010),G1872,0)+IF(AND(Calc!$C$2&lt;=2011,Calc!$C$3&gt;=2011),H1872,0)</f>
        <v>1032.95</v>
      </c>
      <c r="O1872" s="61" t="n">
        <f aca="false">IF(AND(N1872&gt;0,OR(Calc!$C$4="*",B1872=Calc!$C$4)),N1872+ROW()*0.000000001,0)</f>
        <v>1032.950001872</v>
      </c>
    </row>
    <row r="1873" customFormat="false" ht="15" hidden="false" customHeight="false" outlineLevel="0" collapsed="false">
      <c r="A1873" s="49" t="n">
        <v>14249</v>
      </c>
      <c r="B1873" s="49" t="s">
        <v>189</v>
      </c>
      <c r="C1873" s="63" t="n">
        <v>40207</v>
      </c>
      <c r="D1873" s="63" t="n">
        <v>40476</v>
      </c>
      <c r="E1873" s="49" t="n">
        <v>12</v>
      </c>
      <c r="F1873" s="54" t="n">
        <v>0</v>
      </c>
      <c r="G1873" s="54" t="n">
        <v>5400.46</v>
      </c>
      <c r="H1873" s="54" t="n">
        <v>0</v>
      </c>
      <c r="I1873" s="54" t="n">
        <f aca="false">SUM(F1873:H1873)</f>
        <v>5400.46</v>
      </c>
      <c r="J1873" s="49" t="n">
        <f aca="false">Calc!$C$5-D1873</f>
        <v>411</v>
      </c>
      <c r="K1873" s="49" t="n">
        <f aca="false">IF(J1873&lt;=Calc!$C$11,4,IF(J1873&lt;=Calc!$C$12,3,IF(J1873&lt;=Calc!$C$13,2,1)))</f>
        <v>1</v>
      </c>
      <c r="L1873" s="49" t="n">
        <f aca="false">1+(E1873&gt;=Calc!$C$16)+(E1873&gt;=Calc!$C$17)+(E1873&gt;=Calc!$C$18)</f>
        <v>4</v>
      </c>
      <c r="M1873" s="49" t="str">
        <f aca="false">IF(AND(K1873=4,L1873&gt;=3),"Champions",IF(AND(K1873=3,L1873&gt;=3),"Loyal",IF(K1873&gt;=3,"Recent / New",IF(L1873&gt;=3,"At Risk","Hibernating / Lost"))))</f>
        <v>At Risk</v>
      </c>
      <c r="N1873" s="54" t="n">
        <f aca="false">IF(AND(Calc!$C$2&lt;=2009,Calc!$C$3&gt;=2009),F1873,0)+IF(AND(Calc!$C$2&lt;=2010,Calc!$C$3&gt;=2010),G1873,0)+IF(AND(Calc!$C$2&lt;=2011,Calc!$C$3&gt;=2011),H1873,0)</f>
        <v>5400.46</v>
      </c>
      <c r="O1873" s="61" t="n">
        <f aca="false">IF(AND(N1873&gt;0,OR(Calc!$C$4="*",B1873=Calc!$C$4)),N1873+ROW()*0.000000001,0)</f>
        <v>5400.460001873</v>
      </c>
    </row>
    <row r="1874" customFormat="false" ht="15" hidden="false" customHeight="false" outlineLevel="0" collapsed="false">
      <c r="A1874" s="49" t="n">
        <v>14250</v>
      </c>
      <c r="B1874" s="49" t="s">
        <v>189</v>
      </c>
      <c r="C1874" s="63" t="n">
        <v>40797</v>
      </c>
      <c r="D1874" s="63" t="n">
        <v>40879</v>
      </c>
      <c r="E1874" s="49" t="n">
        <v>3</v>
      </c>
      <c r="F1874" s="54" t="n">
        <v>0</v>
      </c>
      <c r="G1874" s="54" t="n">
        <v>0</v>
      </c>
      <c r="H1874" s="54" t="n">
        <v>1904.05</v>
      </c>
      <c r="I1874" s="54" t="n">
        <f aca="false">SUM(F1874:H1874)</f>
        <v>1904.05</v>
      </c>
      <c r="J1874" s="49" t="n">
        <f aca="false">Calc!$C$5-D1874</f>
        <v>8</v>
      </c>
      <c r="K1874" s="49" t="n">
        <f aca="false">IF(J1874&lt;=Calc!$C$11,4,IF(J1874&lt;=Calc!$C$12,3,IF(J1874&lt;=Calc!$C$13,2,1)))</f>
        <v>4</v>
      </c>
      <c r="L1874" s="49" t="n">
        <f aca="false">1+(E1874&gt;=Calc!$C$16)+(E1874&gt;=Calc!$C$17)+(E1874&gt;=Calc!$C$18)</f>
        <v>2</v>
      </c>
      <c r="M1874" s="49" t="str">
        <f aca="false">IF(AND(K1874=4,L1874&gt;=3),"Champions",IF(AND(K1874=3,L1874&gt;=3),"Loyal",IF(K1874&gt;=3,"Recent / New",IF(L1874&gt;=3,"At Risk","Hibernating / Lost"))))</f>
        <v>Recent / New</v>
      </c>
      <c r="N1874" s="54" t="n">
        <f aca="false">IF(AND(Calc!$C$2&lt;=2009,Calc!$C$3&gt;=2009),F1874,0)+IF(AND(Calc!$C$2&lt;=2010,Calc!$C$3&gt;=2010),G1874,0)+IF(AND(Calc!$C$2&lt;=2011,Calc!$C$3&gt;=2011),H1874,0)</f>
        <v>1904.05</v>
      </c>
      <c r="O1874" s="61" t="n">
        <f aca="false">IF(AND(N1874&gt;0,OR(Calc!$C$4="*",B1874=Calc!$C$4)),N1874+ROW()*0.000000001,0)</f>
        <v>1904.050001874</v>
      </c>
    </row>
    <row r="1875" customFormat="false" ht="15" hidden="false" customHeight="false" outlineLevel="0" collapsed="false">
      <c r="A1875" s="49" t="n">
        <v>14251</v>
      </c>
      <c r="B1875" s="49" t="s">
        <v>189</v>
      </c>
      <c r="C1875" s="63" t="n">
        <v>40829</v>
      </c>
      <c r="D1875" s="63" t="n">
        <v>40885</v>
      </c>
      <c r="E1875" s="49" t="n">
        <v>5</v>
      </c>
      <c r="F1875" s="54" t="n">
        <v>0</v>
      </c>
      <c r="G1875" s="54" t="n">
        <v>0</v>
      </c>
      <c r="H1875" s="54" t="n">
        <v>2879.7</v>
      </c>
      <c r="I1875" s="54" t="n">
        <f aca="false">SUM(F1875:H1875)</f>
        <v>2879.7</v>
      </c>
      <c r="J1875" s="49" t="n">
        <f aca="false">Calc!$C$5-D1875</f>
        <v>2</v>
      </c>
      <c r="K1875" s="49" t="n">
        <f aca="false">IF(J1875&lt;=Calc!$C$11,4,IF(J1875&lt;=Calc!$C$12,3,IF(J1875&lt;=Calc!$C$13,2,1)))</f>
        <v>4</v>
      </c>
      <c r="L1875" s="49" t="n">
        <f aca="false">1+(E1875&gt;=Calc!$C$16)+(E1875&gt;=Calc!$C$17)+(E1875&gt;=Calc!$C$18)</f>
        <v>3</v>
      </c>
      <c r="M1875" s="49" t="str">
        <f aca="false">IF(AND(K1875=4,L1875&gt;=3),"Champions",IF(AND(K1875=3,L1875&gt;=3),"Loyal",IF(K1875&gt;=3,"Recent / New",IF(L1875&gt;=3,"At Risk","Hibernating / Lost"))))</f>
        <v>Champions</v>
      </c>
      <c r="N1875" s="54" t="n">
        <f aca="false">IF(AND(Calc!$C$2&lt;=2009,Calc!$C$3&gt;=2009),F1875,0)+IF(AND(Calc!$C$2&lt;=2010,Calc!$C$3&gt;=2010),G1875,0)+IF(AND(Calc!$C$2&lt;=2011,Calc!$C$3&gt;=2011),H1875,0)</f>
        <v>2879.7</v>
      </c>
      <c r="O1875" s="61" t="n">
        <f aca="false">IF(AND(N1875&gt;0,OR(Calc!$C$4="*",B1875=Calc!$C$4)),N1875+ROW()*0.000000001,0)</f>
        <v>2879.700001875</v>
      </c>
    </row>
    <row r="1876" customFormat="false" ht="15" hidden="false" customHeight="false" outlineLevel="0" collapsed="false">
      <c r="A1876" s="49" t="n">
        <v>14252</v>
      </c>
      <c r="B1876" s="49" t="s">
        <v>189</v>
      </c>
      <c r="C1876" s="63" t="n">
        <v>40505</v>
      </c>
      <c r="D1876" s="63" t="n">
        <v>40505</v>
      </c>
      <c r="E1876" s="49" t="n">
        <v>1</v>
      </c>
      <c r="F1876" s="54" t="n">
        <v>0</v>
      </c>
      <c r="G1876" s="54" t="n">
        <v>350.99</v>
      </c>
      <c r="H1876" s="54" t="n">
        <v>0</v>
      </c>
      <c r="I1876" s="54" t="n">
        <f aca="false">SUM(F1876:H1876)</f>
        <v>350.99</v>
      </c>
      <c r="J1876" s="49" t="n">
        <f aca="false">Calc!$C$5-D1876</f>
        <v>382</v>
      </c>
      <c r="K1876" s="49" t="n">
        <f aca="false">IF(J1876&lt;=Calc!$C$11,4,IF(J1876&lt;=Calc!$C$12,3,IF(J1876&lt;=Calc!$C$13,2,1)))</f>
        <v>1</v>
      </c>
      <c r="L1876" s="49" t="n">
        <f aca="false">1+(E1876&gt;=Calc!$C$16)+(E1876&gt;=Calc!$C$17)+(E1876&gt;=Calc!$C$18)</f>
        <v>1</v>
      </c>
      <c r="M1876" s="49" t="str">
        <f aca="false">IF(AND(K1876=4,L1876&gt;=3),"Champions",IF(AND(K1876=3,L1876&gt;=3),"Loyal",IF(K1876&gt;=3,"Recent / New",IF(L1876&gt;=3,"At Risk","Hibernating / Lost"))))</f>
        <v>Hibernating / Lost</v>
      </c>
      <c r="N1876" s="54" t="n">
        <f aca="false">IF(AND(Calc!$C$2&lt;=2009,Calc!$C$3&gt;=2009),F1876,0)+IF(AND(Calc!$C$2&lt;=2010,Calc!$C$3&gt;=2010),G1876,0)+IF(AND(Calc!$C$2&lt;=2011,Calc!$C$3&gt;=2011),H1876,0)</f>
        <v>350.99</v>
      </c>
      <c r="O1876" s="61" t="n">
        <f aca="false">IF(AND(N1876&gt;0,OR(Calc!$C$4="*",B1876=Calc!$C$4)),N1876+ROW()*0.000000001,0)</f>
        <v>350.990001876</v>
      </c>
    </row>
    <row r="1877" customFormat="false" ht="15" hidden="false" customHeight="false" outlineLevel="0" collapsed="false">
      <c r="A1877" s="49" t="n">
        <v>14253</v>
      </c>
      <c r="B1877" s="49" t="s">
        <v>189</v>
      </c>
      <c r="C1877" s="63" t="n">
        <v>40263</v>
      </c>
      <c r="D1877" s="63" t="n">
        <v>40393</v>
      </c>
      <c r="E1877" s="49" t="n">
        <v>2</v>
      </c>
      <c r="F1877" s="54" t="n">
        <v>0</v>
      </c>
      <c r="G1877" s="54" t="n">
        <v>363.4</v>
      </c>
      <c r="H1877" s="54" t="n">
        <v>0</v>
      </c>
      <c r="I1877" s="54" t="n">
        <f aca="false">SUM(F1877:H1877)</f>
        <v>363.4</v>
      </c>
      <c r="J1877" s="49" t="n">
        <f aca="false">Calc!$C$5-D1877</f>
        <v>494</v>
      </c>
      <c r="K1877" s="49" t="n">
        <f aca="false">IF(J1877&lt;=Calc!$C$11,4,IF(J1877&lt;=Calc!$C$12,3,IF(J1877&lt;=Calc!$C$13,2,1)))</f>
        <v>1</v>
      </c>
      <c r="L1877" s="49" t="n">
        <f aca="false">1+(E1877&gt;=Calc!$C$16)+(E1877&gt;=Calc!$C$17)+(E1877&gt;=Calc!$C$18)</f>
        <v>2</v>
      </c>
      <c r="M1877" s="49" t="str">
        <f aca="false">IF(AND(K1877=4,L1877&gt;=3),"Champions",IF(AND(K1877=3,L1877&gt;=3),"Loyal",IF(K1877&gt;=3,"Recent / New",IF(L1877&gt;=3,"At Risk","Hibernating / Lost"))))</f>
        <v>Hibernating / Lost</v>
      </c>
      <c r="N1877" s="54" t="n">
        <f aca="false">IF(AND(Calc!$C$2&lt;=2009,Calc!$C$3&gt;=2009),F1877,0)+IF(AND(Calc!$C$2&lt;=2010,Calc!$C$3&gt;=2010),G1877,0)+IF(AND(Calc!$C$2&lt;=2011,Calc!$C$3&gt;=2011),H1877,0)</f>
        <v>363.4</v>
      </c>
      <c r="O1877" s="61" t="n">
        <f aca="false">IF(AND(N1877&gt;0,OR(Calc!$C$4="*",B1877=Calc!$C$4)),N1877+ROW()*0.000000001,0)</f>
        <v>363.400001877</v>
      </c>
    </row>
    <row r="1878" customFormat="false" ht="15" hidden="false" customHeight="false" outlineLevel="0" collapsed="false">
      <c r="A1878" s="49" t="n">
        <v>14254</v>
      </c>
      <c r="B1878" s="49" t="s">
        <v>189</v>
      </c>
      <c r="C1878" s="63" t="n">
        <v>40454</v>
      </c>
      <c r="D1878" s="63" t="n">
        <v>40454</v>
      </c>
      <c r="E1878" s="49" t="n">
        <v>1</v>
      </c>
      <c r="F1878" s="54" t="n">
        <v>0</v>
      </c>
      <c r="G1878" s="54" t="n">
        <v>601.03</v>
      </c>
      <c r="H1878" s="54" t="n">
        <v>0</v>
      </c>
      <c r="I1878" s="54" t="n">
        <f aca="false">SUM(F1878:H1878)</f>
        <v>601.03</v>
      </c>
      <c r="J1878" s="49" t="n">
        <f aca="false">Calc!$C$5-D1878</f>
        <v>433</v>
      </c>
      <c r="K1878" s="49" t="n">
        <f aca="false">IF(J1878&lt;=Calc!$C$11,4,IF(J1878&lt;=Calc!$C$12,3,IF(J1878&lt;=Calc!$C$13,2,1)))</f>
        <v>1</v>
      </c>
      <c r="L1878" s="49" t="n">
        <f aca="false">1+(E1878&gt;=Calc!$C$16)+(E1878&gt;=Calc!$C$17)+(E1878&gt;=Calc!$C$18)</f>
        <v>1</v>
      </c>
      <c r="M1878" s="49" t="str">
        <f aca="false">IF(AND(K1878=4,L1878&gt;=3),"Champions",IF(AND(K1878=3,L1878&gt;=3),"Loyal",IF(K1878&gt;=3,"Recent / New",IF(L1878&gt;=3,"At Risk","Hibernating / Lost"))))</f>
        <v>Hibernating / Lost</v>
      </c>
      <c r="N1878" s="54" t="n">
        <f aca="false">IF(AND(Calc!$C$2&lt;=2009,Calc!$C$3&gt;=2009),F1878,0)+IF(AND(Calc!$C$2&lt;=2010,Calc!$C$3&gt;=2010),G1878,0)+IF(AND(Calc!$C$2&lt;=2011,Calc!$C$3&gt;=2011),H1878,0)</f>
        <v>601.03</v>
      </c>
      <c r="O1878" s="61" t="n">
        <f aca="false">IF(AND(N1878&gt;0,OR(Calc!$C$4="*",B1878=Calc!$C$4)),N1878+ROW()*0.000000001,0)</f>
        <v>601.030001878</v>
      </c>
    </row>
    <row r="1879" customFormat="false" ht="15" hidden="false" customHeight="false" outlineLevel="0" collapsed="false">
      <c r="A1879" s="49" t="n">
        <v>14256</v>
      </c>
      <c r="B1879" s="49" t="s">
        <v>189</v>
      </c>
      <c r="C1879" s="63" t="n">
        <v>40192</v>
      </c>
      <c r="D1879" s="63" t="n">
        <v>40626</v>
      </c>
      <c r="E1879" s="49" t="n">
        <v>5</v>
      </c>
      <c r="F1879" s="54" t="n">
        <v>0</v>
      </c>
      <c r="G1879" s="54" t="n">
        <v>1972.94</v>
      </c>
      <c r="H1879" s="54" t="n">
        <v>411.2</v>
      </c>
      <c r="I1879" s="54" t="n">
        <f aca="false">SUM(F1879:H1879)</f>
        <v>2384.14</v>
      </c>
      <c r="J1879" s="49" t="n">
        <f aca="false">Calc!$C$5-D1879</f>
        <v>261</v>
      </c>
      <c r="K1879" s="49" t="n">
        <f aca="false">IF(J1879&lt;=Calc!$C$11,4,IF(J1879&lt;=Calc!$C$12,3,IF(J1879&lt;=Calc!$C$13,2,1)))</f>
        <v>2</v>
      </c>
      <c r="L1879" s="49" t="n">
        <f aca="false">1+(E1879&gt;=Calc!$C$16)+(E1879&gt;=Calc!$C$17)+(E1879&gt;=Calc!$C$18)</f>
        <v>3</v>
      </c>
      <c r="M1879" s="49" t="str">
        <f aca="false">IF(AND(K1879=4,L1879&gt;=3),"Champions",IF(AND(K1879=3,L1879&gt;=3),"Loyal",IF(K1879&gt;=3,"Recent / New",IF(L1879&gt;=3,"At Risk","Hibernating / Lost"))))</f>
        <v>At Risk</v>
      </c>
      <c r="N1879" s="54" t="n">
        <f aca="false">IF(AND(Calc!$C$2&lt;=2009,Calc!$C$3&gt;=2009),F1879,0)+IF(AND(Calc!$C$2&lt;=2010,Calc!$C$3&gt;=2010),G1879,0)+IF(AND(Calc!$C$2&lt;=2011,Calc!$C$3&gt;=2011),H1879,0)</f>
        <v>2384.14</v>
      </c>
      <c r="O1879" s="61" t="n">
        <f aca="false">IF(AND(N1879&gt;0,OR(Calc!$C$4="*",B1879=Calc!$C$4)),N1879+ROW()*0.000000001,0)</f>
        <v>2384.140001879</v>
      </c>
    </row>
    <row r="1880" customFormat="false" ht="15" hidden="false" customHeight="false" outlineLevel="0" collapsed="false">
      <c r="A1880" s="49" t="n">
        <v>14257</v>
      </c>
      <c r="B1880" s="49" t="s">
        <v>189</v>
      </c>
      <c r="C1880" s="63" t="n">
        <v>40238</v>
      </c>
      <c r="D1880" s="63" t="n">
        <v>40822</v>
      </c>
      <c r="E1880" s="49" t="n">
        <v>9</v>
      </c>
      <c r="F1880" s="54" t="n">
        <v>0</v>
      </c>
      <c r="G1880" s="54" t="n">
        <v>2854.73</v>
      </c>
      <c r="H1880" s="54" t="n">
        <v>3087.27</v>
      </c>
      <c r="I1880" s="54" t="n">
        <f aca="false">SUM(F1880:H1880)</f>
        <v>5942</v>
      </c>
      <c r="J1880" s="49" t="n">
        <f aca="false">Calc!$C$5-D1880</f>
        <v>65</v>
      </c>
      <c r="K1880" s="49" t="n">
        <f aca="false">IF(J1880&lt;=Calc!$C$11,4,IF(J1880&lt;=Calc!$C$12,3,IF(J1880&lt;=Calc!$C$13,2,1)))</f>
        <v>3</v>
      </c>
      <c r="L1880" s="49" t="n">
        <f aca="false">1+(E1880&gt;=Calc!$C$16)+(E1880&gt;=Calc!$C$17)+(E1880&gt;=Calc!$C$18)</f>
        <v>4</v>
      </c>
      <c r="M1880" s="49" t="str">
        <f aca="false">IF(AND(K1880=4,L1880&gt;=3),"Champions",IF(AND(K1880=3,L1880&gt;=3),"Loyal",IF(K1880&gt;=3,"Recent / New",IF(L1880&gt;=3,"At Risk","Hibernating / Lost"))))</f>
        <v>Loyal</v>
      </c>
      <c r="N1880" s="54" t="n">
        <f aca="false">IF(AND(Calc!$C$2&lt;=2009,Calc!$C$3&gt;=2009),F1880,0)+IF(AND(Calc!$C$2&lt;=2010,Calc!$C$3&gt;=2010),G1880,0)+IF(AND(Calc!$C$2&lt;=2011,Calc!$C$3&gt;=2011),H1880,0)</f>
        <v>5942</v>
      </c>
      <c r="O1880" s="61" t="n">
        <f aca="false">IF(AND(N1880&gt;0,OR(Calc!$C$4="*",B1880=Calc!$C$4)),N1880+ROW()*0.000000001,0)</f>
        <v>5942.00000188</v>
      </c>
    </row>
    <row r="1881" customFormat="false" ht="15" hidden="false" customHeight="false" outlineLevel="0" collapsed="false">
      <c r="A1881" s="49" t="n">
        <v>14258</v>
      </c>
      <c r="B1881" s="49" t="s">
        <v>189</v>
      </c>
      <c r="C1881" s="63" t="n">
        <v>40151</v>
      </c>
      <c r="D1881" s="63" t="n">
        <v>40877</v>
      </c>
      <c r="E1881" s="49" t="n">
        <v>25</v>
      </c>
      <c r="F1881" s="54" t="n">
        <v>1083.4</v>
      </c>
      <c r="G1881" s="54" t="n">
        <v>17293.87</v>
      </c>
      <c r="H1881" s="54" t="n">
        <v>12650.08</v>
      </c>
      <c r="I1881" s="54" t="n">
        <f aca="false">SUM(F1881:H1881)</f>
        <v>31027.35</v>
      </c>
      <c r="J1881" s="49" t="n">
        <f aca="false">Calc!$C$5-D1881</f>
        <v>10</v>
      </c>
      <c r="K1881" s="49" t="n">
        <f aca="false">IF(J1881&lt;=Calc!$C$11,4,IF(J1881&lt;=Calc!$C$12,3,IF(J1881&lt;=Calc!$C$13,2,1)))</f>
        <v>4</v>
      </c>
      <c r="L1881" s="49" t="n">
        <f aca="false">1+(E1881&gt;=Calc!$C$16)+(E1881&gt;=Calc!$C$17)+(E1881&gt;=Calc!$C$18)</f>
        <v>4</v>
      </c>
      <c r="M1881" s="49" t="str">
        <f aca="false">IF(AND(K1881=4,L1881&gt;=3),"Champions",IF(AND(K1881=3,L1881&gt;=3),"Loyal",IF(K1881&gt;=3,"Recent / New",IF(L1881&gt;=3,"At Risk","Hibernating / Lost"))))</f>
        <v>Champions</v>
      </c>
      <c r="N1881" s="54" t="n">
        <f aca="false">IF(AND(Calc!$C$2&lt;=2009,Calc!$C$3&gt;=2009),F1881,0)+IF(AND(Calc!$C$2&lt;=2010,Calc!$C$3&gt;=2010),G1881,0)+IF(AND(Calc!$C$2&lt;=2011,Calc!$C$3&gt;=2011),H1881,0)</f>
        <v>31027.35</v>
      </c>
      <c r="O1881" s="61" t="n">
        <f aca="false">IF(AND(N1881&gt;0,OR(Calc!$C$4="*",B1881=Calc!$C$4)),N1881+ROW()*0.000000001,0)</f>
        <v>31027.350001881</v>
      </c>
    </row>
    <row r="1882" customFormat="false" ht="15" hidden="false" customHeight="false" outlineLevel="0" collapsed="false">
      <c r="A1882" s="49" t="n">
        <v>14259</v>
      </c>
      <c r="B1882" s="49" t="s">
        <v>189</v>
      </c>
      <c r="C1882" s="63" t="n">
        <v>40745</v>
      </c>
      <c r="D1882" s="63" t="n">
        <v>40745</v>
      </c>
      <c r="E1882" s="49" t="n">
        <v>1</v>
      </c>
      <c r="F1882" s="54" t="n">
        <v>0</v>
      </c>
      <c r="G1882" s="54" t="n">
        <v>0</v>
      </c>
      <c r="H1882" s="54" t="n">
        <v>120</v>
      </c>
      <c r="I1882" s="54" t="n">
        <f aca="false">SUM(F1882:H1882)</f>
        <v>120</v>
      </c>
      <c r="J1882" s="49" t="n">
        <f aca="false">Calc!$C$5-D1882</f>
        <v>142</v>
      </c>
      <c r="K1882" s="49" t="n">
        <f aca="false">IF(J1882&lt;=Calc!$C$11,4,IF(J1882&lt;=Calc!$C$12,3,IF(J1882&lt;=Calc!$C$13,2,1)))</f>
        <v>2</v>
      </c>
      <c r="L1882" s="49" t="n">
        <f aca="false">1+(E1882&gt;=Calc!$C$16)+(E1882&gt;=Calc!$C$17)+(E1882&gt;=Calc!$C$18)</f>
        <v>1</v>
      </c>
      <c r="M1882" s="49" t="str">
        <f aca="false">IF(AND(K1882=4,L1882&gt;=3),"Champions",IF(AND(K1882=3,L1882&gt;=3),"Loyal",IF(K1882&gt;=3,"Recent / New",IF(L1882&gt;=3,"At Risk","Hibernating / Lost"))))</f>
        <v>Hibernating / Lost</v>
      </c>
      <c r="N1882" s="54" t="n">
        <f aca="false">IF(AND(Calc!$C$2&lt;=2009,Calc!$C$3&gt;=2009),F1882,0)+IF(AND(Calc!$C$2&lt;=2010,Calc!$C$3&gt;=2010),G1882,0)+IF(AND(Calc!$C$2&lt;=2011,Calc!$C$3&gt;=2011),H1882,0)</f>
        <v>120</v>
      </c>
      <c r="O1882" s="61" t="n">
        <f aca="false">IF(AND(N1882&gt;0,OR(Calc!$C$4="*",B1882=Calc!$C$4)),N1882+ROW()*0.000000001,0)</f>
        <v>120.000001882</v>
      </c>
    </row>
    <row r="1883" customFormat="false" ht="15" hidden="false" customHeight="false" outlineLevel="0" collapsed="false">
      <c r="A1883" s="49" t="n">
        <v>14260</v>
      </c>
      <c r="B1883" s="49" t="s">
        <v>189</v>
      </c>
      <c r="C1883" s="63" t="n">
        <v>40338</v>
      </c>
      <c r="D1883" s="63" t="n">
        <v>40415</v>
      </c>
      <c r="E1883" s="49" t="n">
        <v>3</v>
      </c>
      <c r="F1883" s="54" t="n">
        <v>0</v>
      </c>
      <c r="G1883" s="54" t="n">
        <v>824.28</v>
      </c>
      <c r="H1883" s="54" t="n">
        <v>0</v>
      </c>
      <c r="I1883" s="54" t="n">
        <f aca="false">SUM(F1883:H1883)</f>
        <v>824.28</v>
      </c>
      <c r="J1883" s="49" t="n">
        <f aca="false">Calc!$C$5-D1883</f>
        <v>472</v>
      </c>
      <c r="K1883" s="49" t="n">
        <f aca="false">IF(J1883&lt;=Calc!$C$11,4,IF(J1883&lt;=Calc!$C$12,3,IF(J1883&lt;=Calc!$C$13,2,1)))</f>
        <v>1</v>
      </c>
      <c r="L1883" s="49" t="n">
        <f aca="false">1+(E1883&gt;=Calc!$C$16)+(E1883&gt;=Calc!$C$17)+(E1883&gt;=Calc!$C$18)</f>
        <v>2</v>
      </c>
      <c r="M1883" s="49" t="str">
        <f aca="false">IF(AND(K1883=4,L1883&gt;=3),"Champions",IF(AND(K1883=3,L1883&gt;=3),"Loyal",IF(K1883&gt;=3,"Recent / New",IF(L1883&gt;=3,"At Risk","Hibernating / Lost"))))</f>
        <v>Hibernating / Lost</v>
      </c>
      <c r="N1883" s="54" t="n">
        <f aca="false">IF(AND(Calc!$C$2&lt;=2009,Calc!$C$3&gt;=2009),F1883,0)+IF(AND(Calc!$C$2&lt;=2010,Calc!$C$3&gt;=2010),G1883,0)+IF(AND(Calc!$C$2&lt;=2011,Calc!$C$3&gt;=2011),H1883,0)</f>
        <v>824.28</v>
      </c>
      <c r="O1883" s="61" t="n">
        <f aca="false">IF(AND(N1883&gt;0,OR(Calc!$C$4="*",B1883=Calc!$C$4)),N1883+ROW()*0.000000001,0)</f>
        <v>824.280001883</v>
      </c>
    </row>
    <row r="1884" customFormat="false" ht="15" hidden="false" customHeight="false" outlineLevel="0" collapsed="false">
      <c r="A1884" s="49" t="n">
        <v>14261</v>
      </c>
      <c r="B1884" s="49" t="s">
        <v>189</v>
      </c>
      <c r="C1884" s="63" t="n">
        <v>40808</v>
      </c>
      <c r="D1884" s="63" t="n">
        <v>40836</v>
      </c>
      <c r="E1884" s="49" t="n">
        <v>2</v>
      </c>
      <c r="F1884" s="54" t="n">
        <v>0</v>
      </c>
      <c r="G1884" s="54" t="n">
        <v>0</v>
      </c>
      <c r="H1884" s="54" t="n">
        <v>1163.45</v>
      </c>
      <c r="I1884" s="54" t="n">
        <f aca="false">SUM(F1884:H1884)</f>
        <v>1163.45</v>
      </c>
      <c r="J1884" s="49" t="n">
        <f aca="false">Calc!$C$5-D1884</f>
        <v>51</v>
      </c>
      <c r="K1884" s="49" t="n">
        <f aca="false">IF(J1884&lt;=Calc!$C$11,4,IF(J1884&lt;=Calc!$C$12,3,IF(J1884&lt;=Calc!$C$13,2,1)))</f>
        <v>3</v>
      </c>
      <c r="L1884" s="49" t="n">
        <f aca="false">1+(E1884&gt;=Calc!$C$16)+(E1884&gt;=Calc!$C$17)+(E1884&gt;=Calc!$C$18)</f>
        <v>2</v>
      </c>
      <c r="M1884" s="49" t="str">
        <f aca="false">IF(AND(K1884=4,L1884&gt;=3),"Champions",IF(AND(K1884=3,L1884&gt;=3),"Loyal",IF(K1884&gt;=3,"Recent / New",IF(L1884&gt;=3,"At Risk","Hibernating / Lost"))))</f>
        <v>Recent / New</v>
      </c>
      <c r="N1884" s="54" t="n">
        <f aca="false">IF(AND(Calc!$C$2&lt;=2009,Calc!$C$3&gt;=2009),F1884,0)+IF(AND(Calc!$C$2&lt;=2010,Calc!$C$3&gt;=2010),G1884,0)+IF(AND(Calc!$C$2&lt;=2011,Calc!$C$3&gt;=2011),H1884,0)</f>
        <v>1163.45</v>
      </c>
      <c r="O1884" s="61" t="n">
        <f aca="false">IF(AND(N1884&gt;0,OR(Calc!$C$4="*",B1884=Calc!$C$4)),N1884+ROW()*0.000000001,0)</f>
        <v>1163.450001884</v>
      </c>
    </row>
    <row r="1885" customFormat="false" ht="15" hidden="false" customHeight="false" outlineLevel="0" collapsed="false">
      <c r="A1885" s="49" t="n">
        <v>14262</v>
      </c>
      <c r="B1885" s="49" t="s">
        <v>189</v>
      </c>
      <c r="C1885" s="63" t="n">
        <v>40646</v>
      </c>
      <c r="D1885" s="63" t="n">
        <v>40878</v>
      </c>
      <c r="E1885" s="49" t="n">
        <v>8</v>
      </c>
      <c r="F1885" s="54" t="n">
        <v>0</v>
      </c>
      <c r="G1885" s="54" t="n">
        <v>0</v>
      </c>
      <c r="H1885" s="54" t="n">
        <v>2618.23</v>
      </c>
      <c r="I1885" s="54" t="n">
        <f aca="false">SUM(F1885:H1885)</f>
        <v>2618.23</v>
      </c>
      <c r="J1885" s="49" t="n">
        <f aca="false">Calc!$C$5-D1885</f>
        <v>9</v>
      </c>
      <c r="K1885" s="49" t="n">
        <f aca="false">IF(J1885&lt;=Calc!$C$11,4,IF(J1885&lt;=Calc!$C$12,3,IF(J1885&lt;=Calc!$C$13,2,1)))</f>
        <v>4</v>
      </c>
      <c r="L1885" s="49" t="n">
        <f aca="false">1+(E1885&gt;=Calc!$C$16)+(E1885&gt;=Calc!$C$17)+(E1885&gt;=Calc!$C$18)</f>
        <v>4</v>
      </c>
      <c r="M1885" s="49" t="str">
        <f aca="false">IF(AND(K1885=4,L1885&gt;=3),"Champions",IF(AND(K1885=3,L1885&gt;=3),"Loyal",IF(K1885&gt;=3,"Recent / New",IF(L1885&gt;=3,"At Risk","Hibernating / Lost"))))</f>
        <v>Champions</v>
      </c>
      <c r="N1885" s="54" t="n">
        <f aca="false">IF(AND(Calc!$C$2&lt;=2009,Calc!$C$3&gt;=2009),F1885,0)+IF(AND(Calc!$C$2&lt;=2010,Calc!$C$3&gt;=2010),G1885,0)+IF(AND(Calc!$C$2&lt;=2011,Calc!$C$3&gt;=2011),H1885,0)</f>
        <v>2618.23</v>
      </c>
      <c r="O1885" s="61" t="n">
        <f aca="false">IF(AND(N1885&gt;0,OR(Calc!$C$4="*",B1885=Calc!$C$4)),N1885+ROW()*0.000000001,0)</f>
        <v>2618.230001885</v>
      </c>
    </row>
    <row r="1886" customFormat="false" ht="15" hidden="false" customHeight="false" outlineLevel="0" collapsed="false">
      <c r="A1886" s="49" t="n">
        <v>14263</v>
      </c>
      <c r="B1886" s="49" t="s">
        <v>189</v>
      </c>
      <c r="C1886" s="63" t="n">
        <v>40463</v>
      </c>
      <c r="D1886" s="63" t="n">
        <v>40463</v>
      </c>
      <c r="E1886" s="49" t="n">
        <v>1</v>
      </c>
      <c r="F1886" s="54" t="n">
        <v>0</v>
      </c>
      <c r="G1886" s="54" t="n">
        <v>322.93</v>
      </c>
      <c r="H1886" s="54" t="n">
        <v>0</v>
      </c>
      <c r="I1886" s="54" t="n">
        <f aca="false">SUM(F1886:H1886)</f>
        <v>322.93</v>
      </c>
      <c r="J1886" s="49" t="n">
        <f aca="false">Calc!$C$5-D1886</f>
        <v>424</v>
      </c>
      <c r="K1886" s="49" t="n">
        <f aca="false">IF(J1886&lt;=Calc!$C$11,4,IF(J1886&lt;=Calc!$C$12,3,IF(J1886&lt;=Calc!$C$13,2,1)))</f>
        <v>1</v>
      </c>
      <c r="L1886" s="49" t="n">
        <f aca="false">1+(E1886&gt;=Calc!$C$16)+(E1886&gt;=Calc!$C$17)+(E1886&gt;=Calc!$C$18)</f>
        <v>1</v>
      </c>
      <c r="M1886" s="49" t="str">
        <f aca="false">IF(AND(K1886=4,L1886&gt;=3),"Champions",IF(AND(K1886=3,L1886&gt;=3),"Loyal",IF(K1886&gt;=3,"Recent / New",IF(L1886&gt;=3,"At Risk","Hibernating / Lost"))))</f>
        <v>Hibernating / Lost</v>
      </c>
      <c r="N1886" s="54" t="n">
        <f aca="false">IF(AND(Calc!$C$2&lt;=2009,Calc!$C$3&gt;=2009),F1886,0)+IF(AND(Calc!$C$2&lt;=2010,Calc!$C$3&gt;=2010),G1886,0)+IF(AND(Calc!$C$2&lt;=2011,Calc!$C$3&gt;=2011),H1886,0)</f>
        <v>322.93</v>
      </c>
      <c r="O1886" s="61" t="n">
        <f aca="false">IF(AND(N1886&gt;0,OR(Calc!$C$4="*",B1886=Calc!$C$4)),N1886+ROW()*0.000000001,0)</f>
        <v>322.930001886</v>
      </c>
    </row>
    <row r="1887" customFormat="false" ht="15" hidden="false" customHeight="false" outlineLevel="0" collapsed="false">
      <c r="A1887" s="49" t="n">
        <v>14264</v>
      </c>
      <c r="B1887" s="49" t="s">
        <v>189</v>
      </c>
      <c r="C1887" s="63" t="n">
        <v>40275</v>
      </c>
      <c r="D1887" s="63" t="n">
        <v>40732</v>
      </c>
      <c r="E1887" s="49" t="n">
        <v>6</v>
      </c>
      <c r="F1887" s="54" t="n">
        <v>0</v>
      </c>
      <c r="G1887" s="54" t="n">
        <v>1141.89</v>
      </c>
      <c r="H1887" s="54" t="n">
        <v>333.97</v>
      </c>
      <c r="I1887" s="54" t="n">
        <f aca="false">SUM(F1887:H1887)</f>
        <v>1475.86</v>
      </c>
      <c r="J1887" s="49" t="n">
        <f aca="false">Calc!$C$5-D1887</f>
        <v>155</v>
      </c>
      <c r="K1887" s="49" t="n">
        <f aca="false">IF(J1887&lt;=Calc!$C$11,4,IF(J1887&lt;=Calc!$C$12,3,IF(J1887&lt;=Calc!$C$13,2,1)))</f>
        <v>2</v>
      </c>
      <c r="L1887" s="49" t="n">
        <f aca="false">1+(E1887&gt;=Calc!$C$16)+(E1887&gt;=Calc!$C$17)+(E1887&gt;=Calc!$C$18)</f>
        <v>3</v>
      </c>
      <c r="M1887" s="49" t="str">
        <f aca="false">IF(AND(K1887=4,L1887&gt;=3),"Champions",IF(AND(K1887=3,L1887&gt;=3),"Loyal",IF(K1887&gt;=3,"Recent / New",IF(L1887&gt;=3,"At Risk","Hibernating / Lost"))))</f>
        <v>At Risk</v>
      </c>
      <c r="N1887" s="54" t="n">
        <f aca="false">IF(AND(Calc!$C$2&lt;=2009,Calc!$C$3&gt;=2009),F1887,0)+IF(AND(Calc!$C$2&lt;=2010,Calc!$C$3&gt;=2010),G1887,0)+IF(AND(Calc!$C$2&lt;=2011,Calc!$C$3&gt;=2011),H1887,0)</f>
        <v>1475.86</v>
      </c>
      <c r="O1887" s="61" t="n">
        <f aca="false">IF(AND(N1887&gt;0,OR(Calc!$C$4="*",B1887=Calc!$C$4)),N1887+ROW()*0.000000001,0)</f>
        <v>1475.860001887</v>
      </c>
    </row>
    <row r="1888" customFormat="false" ht="15" hidden="false" customHeight="false" outlineLevel="0" collapsed="false">
      <c r="A1888" s="49" t="n">
        <v>14265</v>
      </c>
      <c r="B1888" s="49" t="s">
        <v>194</v>
      </c>
      <c r="C1888" s="63" t="n">
        <v>40274</v>
      </c>
      <c r="D1888" s="63" t="n">
        <v>40777</v>
      </c>
      <c r="E1888" s="49" t="n">
        <v>4</v>
      </c>
      <c r="F1888" s="54" t="n">
        <v>0</v>
      </c>
      <c r="G1888" s="54" t="n">
        <v>843.17</v>
      </c>
      <c r="H1888" s="54" t="n">
        <v>530.18</v>
      </c>
      <c r="I1888" s="54" t="n">
        <f aca="false">SUM(F1888:H1888)</f>
        <v>1373.35</v>
      </c>
      <c r="J1888" s="49" t="n">
        <f aca="false">Calc!$C$5-D1888</f>
        <v>110</v>
      </c>
      <c r="K1888" s="49" t="n">
        <f aca="false">IF(J1888&lt;=Calc!$C$11,4,IF(J1888&lt;=Calc!$C$12,3,IF(J1888&lt;=Calc!$C$13,2,1)))</f>
        <v>2</v>
      </c>
      <c r="L1888" s="49" t="n">
        <f aca="false">1+(E1888&gt;=Calc!$C$16)+(E1888&gt;=Calc!$C$17)+(E1888&gt;=Calc!$C$18)</f>
        <v>3</v>
      </c>
      <c r="M1888" s="49" t="str">
        <f aca="false">IF(AND(K1888=4,L1888&gt;=3),"Champions",IF(AND(K1888=3,L1888&gt;=3),"Loyal",IF(K1888&gt;=3,"Recent / New",IF(L1888&gt;=3,"At Risk","Hibernating / Lost"))))</f>
        <v>At Risk</v>
      </c>
      <c r="N1888" s="54" t="n">
        <f aca="false">IF(AND(Calc!$C$2&lt;=2009,Calc!$C$3&gt;=2009),F1888,0)+IF(AND(Calc!$C$2&lt;=2010,Calc!$C$3&gt;=2010),G1888,0)+IF(AND(Calc!$C$2&lt;=2011,Calc!$C$3&gt;=2011),H1888,0)</f>
        <v>1373.35</v>
      </c>
      <c r="O1888" s="61" t="n">
        <f aca="false">IF(AND(N1888&gt;0,OR(Calc!$C$4="*",B1888=Calc!$C$4)),N1888+ROW()*0.000000001,0)</f>
        <v>1373.350001888</v>
      </c>
    </row>
    <row r="1889" customFormat="false" ht="15" hidden="false" customHeight="false" outlineLevel="0" collapsed="false">
      <c r="A1889" s="49" t="n">
        <v>14266</v>
      </c>
      <c r="B1889" s="49" t="s">
        <v>189</v>
      </c>
      <c r="C1889" s="63" t="n">
        <v>40458</v>
      </c>
      <c r="D1889" s="63" t="n">
        <v>40458</v>
      </c>
      <c r="E1889" s="49" t="n">
        <v>1</v>
      </c>
      <c r="F1889" s="54" t="n">
        <v>0</v>
      </c>
      <c r="G1889" s="54" t="n">
        <v>40.56</v>
      </c>
      <c r="H1889" s="54" t="n">
        <v>0</v>
      </c>
      <c r="I1889" s="54" t="n">
        <f aca="false">SUM(F1889:H1889)</f>
        <v>40.56</v>
      </c>
      <c r="J1889" s="49" t="n">
        <f aca="false">Calc!$C$5-D1889</f>
        <v>429</v>
      </c>
      <c r="K1889" s="49" t="n">
        <f aca="false">IF(J1889&lt;=Calc!$C$11,4,IF(J1889&lt;=Calc!$C$12,3,IF(J1889&lt;=Calc!$C$13,2,1)))</f>
        <v>1</v>
      </c>
      <c r="L1889" s="49" t="n">
        <f aca="false">1+(E1889&gt;=Calc!$C$16)+(E1889&gt;=Calc!$C$17)+(E1889&gt;=Calc!$C$18)</f>
        <v>1</v>
      </c>
      <c r="M1889" s="49" t="str">
        <f aca="false">IF(AND(K1889=4,L1889&gt;=3),"Champions",IF(AND(K1889=3,L1889&gt;=3),"Loyal",IF(K1889&gt;=3,"Recent / New",IF(L1889&gt;=3,"At Risk","Hibernating / Lost"))))</f>
        <v>Hibernating / Lost</v>
      </c>
      <c r="N1889" s="54" t="n">
        <f aca="false">IF(AND(Calc!$C$2&lt;=2009,Calc!$C$3&gt;=2009),F1889,0)+IF(AND(Calc!$C$2&lt;=2010,Calc!$C$3&gt;=2010),G1889,0)+IF(AND(Calc!$C$2&lt;=2011,Calc!$C$3&gt;=2011),H1889,0)</f>
        <v>40.56</v>
      </c>
      <c r="O1889" s="61" t="n">
        <f aca="false">IF(AND(N1889&gt;0,OR(Calc!$C$4="*",B1889=Calc!$C$4)),N1889+ROW()*0.000000001,0)</f>
        <v>40.560001889</v>
      </c>
    </row>
    <row r="1890" customFormat="false" ht="15" hidden="false" customHeight="false" outlineLevel="0" collapsed="false">
      <c r="A1890" s="49" t="n">
        <v>14267</v>
      </c>
      <c r="B1890" s="49" t="s">
        <v>189</v>
      </c>
      <c r="C1890" s="63" t="n">
        <v>40626</v>
      </c>
      <c r="D1890" s="63" t="n">
        <v>40724</v>
      </c>
      <c r="E1890" s="49" t="n">
        <v>3</v>
      </c>
      <c r="F1890" s="54" t="n">
        <v>-9.95</v>
      </c>
      <c r="G1890" s="54" t="n">
        <v>-9.95</v>
      </c>
      <c r="H1890" s="54" t="n">
        <v>1279.09</v>
      </c>
      <c r="I1890" s="54" t="n">
        <f aca="false">SUM(F1890:H1890)</f>
        <v>1259.19</v>
      </c>
      <c r="J1890" s="49" t="n">
        <f aca="false">Calc!$C$5-D1890</f>
        <v>163</v>
      </c>
      <c r="K1890" s="49" t="n">
        <f aca="false">IF(J1890&lt;=Calc!$C$11,4,IF(J1890&lt;=Calc!$C$12,3,IF(J1890&lt;=Calc!$C$13,2,1)))</f>
        <v>2</v>
      </c>
      <c r="L1890" s="49" t="n">
        <f aca="false">1+(E1890&gt;=Calc!$C$16)+(E1890&gt;=Calc!$C$17)+(E1890&gt;=Calc!$C$18)</f>
        <v>2</v>
      </c>
      <c r="M1890" s="49" t="str">
        <f aca="false">IF(AND(K1890=4,L1890&gt;=3),"Champions",IF(AND(K1890=3,L1890&gt;=3),"Loyal",IF(K1890&gt;=3,"Recent / New",IF(L1890&gt;=3,"At Risk","Hibernating / Lost"))))</f>
        <v>Hibernating / Lost</v>
      </c>
      <c r="N1890" s="54" t="n">
        <f aca="false">IF(AND(Calc!$C$2&lt;=2009,Calc!$C$3&gt;=2009),F1890,0)+IF(AND(Calc!$C$2&lt;=2010,Calc!$C$3&gt;=2010),G1890,0)+IF(AND(Calc!$C$2&lt;=2011,Calc!$C$3&gt;=2011),H1890,0)</f>
        <v>1259.19</v>
      </c>
      <c r="O1890" s="61" t="n">
        <f aca="false">IF(AND(N1890&gt;0,OR(Calc!$C$4="*",B1890=Calc!$C$4)),N1890+ROW()*0.000000001,0)</f>
        <v>1259.19000189</v>
      </c>
    </row>
    <row r="1891" customFormat="false" ht="15" hidden="false" customHeight="false" outlineLevel="0" collapsed="false">
      <c r="A1891" s="49" t="n">
        <v>14268</v>
      </c>
      <c r="B1891" s="49" t="s">
        <v>189</v>
      </c>
      <c r="C1891" s="63" t="n">
        <v>40416</v>
      </c>
      <c r="D1891" s="63" t="n">
        <v>40416</v>
      </c>
      <c r="E1891" s="49" t="n">
        <v>1</v>
      </c>
      <c r="F1891" s="54" t="n">
        <v>0</v>
      </c>
      <c r="G1891" s="54" t="n">
        <v>354.85</v>
      </c>
      <c r="H1891" s="54" t="n">
        <v>0</v>
      </c>
      <c r="I1891" s="54" t="n">
        <f aca="false">SUM(F1891:H1891)</f>
        <v>354.85</v>
      </c>
      <c r="J1891" s="49" t="n">
        <f aca="false">Calc!$C$5-D1891</f>
        <v>471</v>
      </c>
      <c r="K1891" s="49" t="n">
        <f aca="false">IF(J1891&lt;=Calc!$C$11,4,IF(J1891&lt;=Calc!$C$12,3,IF(J1891&lt;=Calc!$C$13,2,1)))</f>
        <v>1</v>
      </c>
      <c r="L1891" s="49" t="n">
        <f aca="false">1+(E1891&gt;=Calc!$C$16)+(E1891&gt;=Calc!$C$17)+(E1891&gt;=Calc!$C$18)</f>
        <v>1</v>
      </c>
      <c r="M1891" s="49" t="str">
        <f aca="false">IF(AND(K1891=4,L1891&gt;=3),"Champions",IF(AND(K1891=3,L1891&gt;=3),"Loyal",IF(K1891&gt;=3,"Recent / New",IF(L1891&gt;=3,"At Risk","Hibernating / Lost"))))</f>
        <v>Hibernating / Lost</v>
      </c>
      <c r="N1891" s="54" t="n">
        <f aca="false">IF(AND(Calc!$C$2&lt;=2009,Calc!$C$3&gt;=2009),F1891,0)+IF(AND(Calc!$C$2&lt;=2010,Calc!$C$3&gt;=2010),G1891,0)+IF(AND(Calc!$C$2&lt;=2011,Calc!$C$3&gt;=2011),H1891,0)</f>
        <v>354.85</v>
      </c>
      <c r="O1891" s="61" t="n">
        <f aca="false">IF(AND(N1891&gt;0,OR(Calc!$C$4="*",B1891=Calc!$C$4)),N1891+ROW()*0.000000001,0)</f>
        <v>354.850001891</v>
      </c>
    </row>
    <row r="1892" customFormat="false" ht="15" hidden="false" customHeight="false" outlineLevel="0" collapsed="false">
      <c r="A1892" s="49" t="n">
        <v>14269</v>
      </c>
      <c r="B1892" s="49" t="s">
        <v>189</v>
      </c>
      <c r="C1892" s="63" t="n">
        <v>40447</v>
      </c>
      <c r="D1892" s="63" t="n">
        <v>40447</v>
      </c>
      <c r="E1892" s="49" t="n">
        <v>1</v>
      </c>
      <c r="F1892" s="54" t="n">
        <v>0</v>
      </c>
      <c r="G1892" s="54" t="n">
        <v>261.68</v>
      </c>
      <c r="H1892" s="54" t="n">
        <v>0</v>
      </c>
      <c r="I1892" s="54" t="n">
        <f aca="false">SUM(F1892:H1892)</f>
        <v>261.68</v>
      </c>
      <c r="J1892" s="49" t="n">
        <f aca="false">Calc!$C$5-D1892</f>
        <v>440</v>
      </c>
      <c r="K1892" s="49" t="n">
        <f aca="false">IF(J1892&lt;=Calc!$C$11,4,IF(J1892&lt;=Calc!$C$12,3,IF(J1892&lt;=Calc!$C$13,2,1)))</f>
        <v>1</v>
      </c>
      <c r="L1892" s="49" t="n">
        <f aca="false">1+(E1892&gt;=Calc!$C$16)+(E1892&gt;=Calc!$C$17)+(E1892&gt;=Calc!$C$18)</f>
        <v>1</v>
      </c>
      <c r="M1892" s="49" t="str">
        <f aca="false">IF(AND(K1892=4,L1892&gt;=3),"Champions",IF(AND(K1892=3,L1892&gt;=3),"Loyal",IF(K1892&gt;=3,"Recent / New",IF(L1892&gt;=3,"At Risk","Hibernating / Lost"))))</f>
        <v>Hibernating / Lost</v>
      </c>
      <c r="N1892" s="54" t="n">
        <f aca="false">IF(AND(Calc!$C$2&lt;=2009,Calc!$C$3&gt;=2009),F1892,0)+IF(AND(Calc!$C$2&lt;=2010,Calc!$C$3&gt;=2010),G1892,0)+IF(AND(Calc!$C$2&lt;=2011,Calc!$C$3&gt;=2011),H1892,0)</f>
        <v>261.68</v>
      </c>
      <c r="O1892" s="61" t="n">
        <f aca="false">IF(AND(N1892&gt;0,OR(Calc!$C$4="*",B1892=Calc!$C$4)),N1892+ROW()*0.000000001,0)</f>
        <v>261.680001892</v>
      </c>
    </row>
    <row r="1893" customFormat="false" ht="15" hidden="false" customHeight="false" outlineLevel="0" collapsed="false">
      <c r="A1893" s="49" t="n">
        <v>14270</v>
      </c>
      <c r="B1893" s="49" t="s">
        <v>189</v>
      </c>
      <c r="C1893" s="63" t="n">
        <v>40555</v>
      </c>
      <c r="D1893" s="63" t="n">
        <v>40555</v>
      </c>
      <c r="E1893" s="49" t="n">
        <v>1</v>
      </c>
      <c r="F1893" s="54" t="n">
        <v>0</v>
      </c>
      <c r="G1893" s="54" t="n">
        <v>0</v>
      </c>
      <c r="H1893" s="54" t="n">
        <v>492.65</v>
      </c>
      <c r="I1893" s="54" t="n">
        <f aca="false">SUM(F1893:H1893)</f>
        <v>492.65</v>
      </c>
      <c r="J1893" s="49" t="n">
        <f aca="false">Calc!$C$5-D1893</f>
        <v>332</v>
      </c>
      <c r="K1893" s="49" t="n">
        <f aca="false">IF(J1893&lt;=Calc!$C$11,4,IF(J1893&lt;=Calc!$C$12,3,IF(J1893&lt;=Calc!$C$13,2,1)))</f>
        <v>2</v>
      </c>
      <c r="L1893" s="49" t="n">
        <f aca="false">1+(E1893&gt;=Calc!$C$16)+(E1893&gt;=Calc!$C$17)+(E1893&gt;=Calc!$C$18)</f>
        <v>1</v>
      </c>
      <c r="M1893" s="49" t="str">
        <f aca="false">IF(AND(K1893=4,L1893&gt;=3),"Champions",IF(AND(K1893=3,L1893&gt;=3),"Loyal",IF(K1893&gt;=3,"Recent / New",IF(L1893&gt;=3,"At Risk","Hibernating / Lost"))))</f>
        <v>Hibernating / Lost</v>
      </c>
      <c r="N1893" s="54" t="n">
        <f aca="false">IF(AND(Calc!$C$2&lt;=2009,Calc!$C$3&gt;=2009),F1893,0)+IF(AND(Calc!$C$2&lt;=2010,Calc!$C$3&gt;=2010),G1893,0)+IF(AND(Calc!$C$2&lt;=2011,Calc!$C$3&gt;=2011),H1893,0)</f>
        <v>492.65</v>
      </c>
      <c r="O1893" s="61" t="n">
        <f aca="false">IF(AND(N1893&gt;0,OR(Calc!$C$4="*",B1893=Calc!$C$4)),N1893+ROW()*0.000000001,0)</f>
        <v>492.650001893</v>
      </c>
    </row>
    <row r="1894" customFormat="false" ht="15" hidden="false" customHeight="false" outlineLevel="0" collapsed="false">
      <c r="A1894" s="49" t="n">
        <v>14271</v>
      </c>
      <c r="B1894" s="49" t="s">
        <v>189</v>
      </c>
      <c r="C1894" s="63" t="n">
        <v>40477</v>
      </c>
      <c r="D1894" s="63" t="n">
        <v>40661</v>
      </c>
      <c r="E1894" s="49" t="n">
        <v>2</v>
      </c>
      <c r="F1894" s="54" t="n">
        <v>0</v>
      </c>
      <c r="G1894" s="54" t="n">
        <v>101.86</v>
      </c>
      <c r="H1894" s="54" t="n">
        <v>112.32</v>
      </c>
      <c r="I1894" s="54" t="n">
        <f aca="false">SUM(F1894:H1894)</f>
        <v>214.18</v>
      </c>
      <c r="J1894" s="49" t="n">
        <f aca="false">Calc!$C$5-D1894</f>
        <v>226</v>
      </c>
      <c r="K1894" s="49" t="n">
        <f aca="false">IF(J1894&lt;=Calc!$C$11,4,IF(J1894&lt;=Calc!$C$12,3,IF(J1894&lt;=Calc!$C$13,2,1)))</f>
        <v>2</v>
      </c>
      <c r="L1894" s="49" t="n">
        <f aca="false">1+(E1894&gt;=Calc!$C$16)+(E1894&gt;=Calc!$C$17)+(E1894&gt;=Calc!$C$18)</f>
        <v>2</v>
      </c>
      <c r="M1894" s="49" t="str">
        <f aca="false">IF(AND(K1894=4,L1894&gt;=3),"Champions",IF(AND(K1894=3,L1894&gt;=3),"Loyal",IF(K1894&gt;=3,"Recent / New",IF(L1894&gt;=3,"At Risk","Hibernating / Lost"))))</f>
        <v>Hibernating / Lost</v>
      </c>
      <c r="N1894" s="54" t="n">
        <f aca="false">IF(AND(Calc!$C$2&lt;=2009,Calc!$C$3&gt;=2009),F1894,0)+IF(AND(Calc!$C$2&lt;=2010,Calc!$C$3&gt;=2010),G1894,0)+IF(AND(Calc!$C$2&lt;=2011,Calc!$C$3&gt;=2011),H1894,0)</f>
        <v>214.18</v>
      </c>
      <c r="O1894" s="61" t="n">
        <f aca="false">IF(AND(N1894&gt;0,OR(Calc!$C$4="*",B1894=Calc!$C$4)),N1894+ROW()*0.000000001,0)</f>
        <v>214.180001894</v>
      </c>
    </row>
    <row r="1895" customFormat="false" ht="15" hidden="false" customHeight="false" outlineLevel="0" collapsed="false">
      <c r="A1895" s="49" t="n">
        <v>14272</v>
      </c>
      <c r="B1895" s="49" t="s">
        <v>189</v>
      </c>
      <c r="C1895" s="63" t="n">
        <v>40304</v>
      </c>
      <c r="D1895" s="63" t="n">
        <v>40813</v>
      </c>
      <c r="E1895" s="49" t="n">
        <v>4</v>
      </c>
      <c r="F1895" s="54" t="n">
        <v>0</v>
      </c>
      <c r="G1895" s="54" t="n">
        <v>482.85</v>
      </c>
      <c r="H1895" s="54" t="n">
        <v>437.96</v>
      </c>
      <c r="I1895" s="54" t="n">
        <f aca="false">SUM(F1895:H1895)</f>
        <v>920.81</v>
      </c>
      <c r="J1895" s="49" t="n">
        <f aca="false">Calc!$C$5-D1895</f>
        <v>74</v>
      </c>
      <c r="K1895" s="49" t="n">
        <f aca="false">IF(J1895&lt;=Calc!$C$11,4,IF(J1895&lt;=Calc!$C$12,3,IF(J1895&lt;=Calc!$C$13,2,1)))</f>
        <v>3</v>
      </c>
      <c r="L1895" s="49" t="n">
        <f aca="false">1+(E1895&gt;=Calc!$C$16)+(E1895&gt;=Calc!$C$17)+(E1895&gt;=Calc!$C$18)</f>
        <v>3</v>
      </c>
      <c r="M1895" s="49" t="str">
        <f aca="false">IF(AND(K1895=4,L1895&gt;=3),"Champions",IF(AND(K1895=3,L1895&gt;=3),"Loyal",IF(K1895&gt;=3,"Recent / New",IF(L1895&gt;=3,"At Risk","Hibernating / Lost"))))</f>
        <v>Loyal</v>
      </c>
      <c r="N1895" s="54" t="n">
        <f aca="false">IF(AND(Calc!$C$2&lt;=2009,Calc!$C$3&gt;=2009),F1895,0)+IF(AND(Calc!$C$2&lt;=2010,Calc!$C$3&gt;=2010),G1895,0)+IF(AND(Calc!$C$2&lt;=2011,Calc!$C$3&gt;=2011),H1895,0)</f>
        <v>920.81</v>
      </c>
      <c r="O1895" s="61" t="n">
        <f aca="false">IF(AND(N1895&gt;0,OR(Calc!$C$4="*",B1895=Calc!$C$4)),N1895+ROW()*0.000000001,0)</f>
        <v>920.810001895</v>
      </c>
    </row>
    <row r="1896" customFormat="false" ht="15" hidden="false" customHeight="false" outlineLevel="0" collapsed="false">
      <c r="A1896" s="49" t="n">
        <v>14273</v>
      </c>
      <c r="B1896" s="49" t="s">
        <v>189</v>
      </c>
      <c r="C1896" s="63" t="n">
        <v>40644</v>
      </c>
      <c r="D1896" s="63" t="n">
        <v>40835</v>
      </c>
      <c r="E1896" s="49" t="n">
        <v>4</v>
      </c>
      <c r="F1896" s="54" t="n">
        <v>0</v>
      </c>
      <c r="G1896" s="54" t="n">
        <v>0</v>
      </c>
      <c r="H1896" s="54" t="n">
        <v>559.97</v>
      </c>
      <c r="I1896" s="54" t="n">
        <f aca="false">SUM(F1896:H1896)</f>
        <v>559.97</v>
      </c>
      <c r="J1896" s="49" t="n">
        <f aca="false">Calc!$C$5-D1896</f>
        <v>52</v>
      </c>
      <c r="K1896" s="49" t="n">
        <f aca="false">IF(J1896&lt;=Calc!$C$11,4,IF(J1896&lt;=Calc!$C$12,3,IF(J1896&lt;=Calc!$C$13,2,1)))</f>
        <v>3</v>
      </c>
      <c r="L1896" s="49" t="n">
        <f aca="false">1+(E1896&gt;=Calc!$C$16)+(E1896&gt;=Calc!$C$17)+(E1896&gt;=Calc!$C$18)</f>
        <v>3</v>
      </c>
      <c r="M1896" s="49" t="str">
        <f aca="false">IF(AND(K1896=4,L1896&gt;=3),"Champions",IF(AND(K1896=3,L1896&gt;=3),"Loyal",IF(K1896&gt;=3,"Recent / New",IF(L1896&gt;=3,"At Risk","Hibernating / Lost"))))</f>
        <v>Loyal</v>
      </c>
      <c r="N1896" s="54" t="n">
        <f aca="false">IF(AND(Calc!$C$2&lt;=2009,Calc!$C$3&gt;=2009),F1896,0)+IF(AND(Calc!$C$2&lt;=2010,Calc!$C$3&gt;=2010),G1896,0)+IF(AND(Calc!$C$2&lt;=2011,Calc!$C$3&gt;=2011),H1896,0)</f>
        <v>559.97</v>
      </c>
      <c r="O1896" s="61" t="n">
        <f aca="false">IF(AND(N1896&gt;0,OR(Calc!$C$4="*",B1896=Calc!$C$4)),N1896+ROW()*0.000000001,0)</f>
        <v>559.970001896</v>
      </c>
    </row>
    <row r="1897" customFormat="false" ht="15" hidden="false" customHeight="false" outlineLevel="0" collapsed="false">
      <c r="A1897" s="49" t="n">
        <v>14274</v>
      </c>
      <c r="B1897" s="49" t="s">
        <v>189</v>
      </c>
      <c r="C1897" s="63" t="n">
        <v>40200</v>
      </c>
      <c r="D1897" s="63" t="n">
        <v>40200</v>
      </c>
      <c r="E1897" s="49" t="n">
        <v>1</v>
      </c>
      <c r="F1897" s="54" t="n">
        <v>0</v>
      </c>
      <c r="G1897" s="54" t="n">
        <v>256.6</v>
      </c>
      <c r="H1897" s="54" t="n">
        <v>0</v>
      </c>
      <c r="I1897" s="54" t="n">
        <f aca="false">SUM(F1897:H1897)</f>
        <v>256.6</v>
      </c>
      <c r="J1897" s="49" t="n">
        <f aca="false">Calc!$C$5-D1897</f>
        <v>687</v>
      </c>
      <c r="K1897" s="49" t="n">
        <f aca="false">IF(J1897&lt;=Calc!$C$11,4,IF(J1897&lt;=Calc!$C$12,3,IF(J1897&lt;=Calc!$C$13,2,1)))</f>
        <v>1</v>
      </c>
      <c r="L1897" s="49" t="n">
        <f aca="false">1+(E1897&gt;=Calc!$C$16)+(E1897&gt;=Calc!$C$17)+(E1897&gt;=Calc!$C$18)</f>
        <v>1</v>
      </c>
      <c r="M1897" s="49" t="str">
        <f aca="false">IF(AND(K1897=4,L1897&gt;=3),"Champions",IF(AND(K1897=3,L1897&gt;=3),"Loyal",IF(K1897&gt;=3,"Recent / New",IF(L1897&gt;=3,"At Risk","Hibernating / Lost"))))</f>
        <v>Hibernating / Lost</v>
      </c>
      <c r="N1897" s="54" t="n">
        <f aca="false">IF(AND(Calc!$C$2&lt;=2009,Calc!$C$3&gt;=2009),F1897,0)+IF(AND(Calc!$C$2&lt;=2010,Calc!$C$3&gt;=2010),G1897,0)+IF(AND(Calc!$C$2&lt;=2011,Calc!$C$3&gt;=2011),H1897,0)</f>
        <v>256.6</v>
      </c>
      <c r="O1897" s="61" t="n">
        <f aca="false">IF(AND(N1897&gt;0,OR(Calc!$C$4="*",B1897=Calc!$C$4)),N1897+ROW()*0.000000001,0)</f>
        <v>256.600001897</v>
      </c>
    </row>
    <row r="1898" customFormat="false" ht="15" hidden="false" customHeight="false" outlineLevel="0" collapsed="false">
      <c r="A1898" s="49" t="n">
        <v>14275</v>
      </c>
      <c r="B1898" s="49" t="s">
        <v>189</v>
      </c>
      <c r="C1898" s="63" t="n">
        <v>40279</v>
      </c>
      <c r="D1898" s="63" t="n">
        <v>40491</v>
      </c>
      <c r="E1898" s="49" t="n">
        <v>6</v>
      </c>
      <c r="F1898" s="54" t="n">
        <v>0</v>
      </c>
      <c r="G1898" s="54" t="n">
        <v>1189.38</v>
      </c>
      <c r="H1898" s="54" t="n">
        <v>0</v>
      </c>
      <c r="I1898" s="54" t="n">
        <f aca="false">SUM(F1898:H1898)</f>
        <v>1189.38</v>
      </c>
      <c r="J1898" s="49" t="n">
        <f aca="false">Calc!$C$5-D1898</f>
        <v>396</v>
      </c>
      <c r="K1898" s="49" t="n">
        <f aca="false">IF(J1898&lt;=Calc!$C$11,4,IF(J1898&lt;=Calc!$C$12,3,IF(J1898&lt;=Calc!$C$13,2,1)))</f>
        <v>1</v>
      </c>
      <c r="L1898" s="49" t="n">
        <f aca="false">1+(E1898&gt;=Calc!$C$16)+(E1898&gt;=Calc!$C$17)+(E1898&gt;=Calc!$C$18)</f>
        <v>3</v>
      </c>
      <c r="M1898" s="49" t="str">
        <f aca="false">IF(AND(K1898=4,L1898&gt;=3),"Champions",IF(AND(K1898=3,L1898&gt;=3),"Loyal",IF(K1898&gt;=3,"Recent / New",IF(L1898&gt;=3,"At Risk","Hibernating / Lost"))))</f>
        <v>At Risk</v>
      </c>
      <c r="N1898" s="54" t="n">
        <f aca="false">IF(AND(Calc!$C$2&lt;=2009,Calc!$C$3&gt;=2009),F1898,0)+IF(AND(Calc!$C$2&lt;=2010,Calc!$C$3&gt;=2010),G1898,0)+IF(AND(Calc!$C$2&lt;=2011,Calc!$C$3&gt;=2011),H1898,0)</f>
        <v>1189.38</v>
      </c>
      <c r="O1898" s="61" t="n">
        <f aca="false">IF(AND(N1898&gt;0,OR(Calc!$C$4="*",B1898=Calc!$C$4)),N1898+ROW()*0.000000001,0)</f>
        <v>1189.380001898</v>
      </c>
    </row>
    <row r="1899" customFormat="false" ht="15" hidden="false" customHeight="false" outlineLevel="0" collapsed="false">
      <c r="A1899" s="49" t="n">
        <v>14276</v>
      </c>
      <c r="B1899" s="49" t="s">
        <v>189</v>
      </c>
      <c r="C1899" s="63" t="n">
        <v>40226</v>
      </c>
      <c r="D1899" s="63" t="n">
        <v>40788</v>
      </c>
      <c r="E1899" s="49" t="n">
        <v>7</v>
      </c>
      <c r="F1899" s="54" t="n">
        <v>0</v>
      </c>
      <c r="G1899" s="54" t="n">
        <v>914.34</v>
      </c>
      <c r="H1899" s="54" t="n">
        <v>1019.39</v>
      </c>
      <c r="I1899" s="54" t="n">
        <f aca="false">SUM(F1899:H1899)</f>
        <v>1933.73</v>
      </c>
      <c r="J1899" s="49" t="n">
        <f aca="false">Calc!$C$5-D1899</f>
        <v>99</v>
      </c>
      <c r="K1899" s="49" t="n">
        <f aca="false">IF(J1899&lt;=Calc!$C$11,4,IF(J1899&lt;=Calc!$C$12,3,IF(J1899&lt;=Calc!$C$13,2,1)))</f>
        <v>2</v>
      </c>
      <c r="L1899" s="49" t="n">
        <f aca="false">1+(E1899&gt;=Calc!$C$16)+(E1899&gt;=Calc!$C$17)+(E1899&gt;=Calc!$C$18)</f>
        <v>3</v>
      </c>
      <c r="M1899" s="49" t="str">
        <f aca="false">IF(AND(K1899=4,L1899&gt;=3),"Champions",IF(AND(K1899=3,L1899&gt;=3),"Loyal",IF(K1899&gt;=3,"Recent / New",IF(L1899&gt;=3,"At Risk","Hibernating / Lost"))))</f>
        <v>At Risk</v>
      </c>
      <c r="N1899" s="54" t="n">
        <f aca="false">IF(AND(Calc!$C$2&lt;=2009,Calc!$C$3&gt;=2009),F1899,0)+IF(AND(Calc!$C$2&lt;=2010,Calc!$C$3&gt;=2010),G1899,0)+IF(AND(Calc!$C$2&lt;=2011,Calc!$C$3&gt;=2011),H1899,0)</f>
        <v>1933.73</v>
      </c>
      <c r="O1899" s="61" t="n">
        <f aca="false">IF(AND(N1899&gt;0,OR(Calc!$C$4="*",B1899=Calc!$C$4)),N1899+ROW()*0.000000001,0)</f>
        <v>1933.730001899</v>
      </c>
    </row>
    <row r="1900" customFormat="false" ht="15" hidden="false" customHeight="false" outlineLevel="0" collapsed="false">
      <c r="A1900" s="49" t="n">
        <v>14277</v>
      </c>
      <c r="B1900" s="49" t="s">
        <v>205</v>
      </c>
      <c r="C1900" s="63" t="n">
        <v>40160</v>
      </c>
      <c r="D1900" s="63" t="n">
        <v>40871</v>
      </c>
      <c r="E1900" s="49" t="n">
        <v>8</v>
      </c>
      <c r="F1900" s="54" t="n">
        <v>-473.88</v>
      </c>
      <c r="G1900" s="54" t="n">
        <v>540.9</v>
      </c>
      <c r="H1900" s="54" t="n">
        <v>3892.8</v>
      </c>
      <c r="I1900" s="54" t="n">
        <f aca="false">SUM(F1900:H1900)</f>
        <v>3959.82</v>
      </c>
      <c r="J1900" s="49" t="n">
        <f aca="false">Calc!$C$5-D1900</f>
        <v>16</v>
      </c>
      <c r="K1900" s="49" t="n">
        <f aca="false">IF(J1900&lt;=Calc!$C$11,4,IF(J1900&lt;=Calc!$C$12,3,IF(J1900&lt;=Calc!$C$13,2,1)))</f>
        <v>4</v>
      </c>
      <c r="L1900" s="49" t="n">
        <f aca="false">1+(E1900&gt;=Calc!$C$16)+(E1900&gt;=Calc!$C$17)+(E1900&gt;=Calc!$C$18)</f>
        <v>4</v>
      </c>
      <c r="M1900" s="49" t="str">
        <f aca="false">IF(AND(K1900=4,L1900&gt;=3),"Champions",IF(AND(K1900=3,L1900&gt;=3),"Loyal",IF(K1900&gt;=3,"Recent / New",IF(L1900&gt;=3,"At Risk","Hibernating / Lost"))))</f>
        <v>Champions</v>
      </c>
      <c r="N1900" s="54" t="n">
        <f aca="false">IF(AND(Calc!$C$2&lt;=2009,Calc!$C$3&gt;=2009),F1900,0)+IF(AND(Calc!$C$2&lt;=2010,Calc!$C$3&gt;=2010),G1900,0)+IF(AND(Calc!$C$2&lt;=2011,Calc!$C$3&gt;=2011),H1900,0)</f>
        <v>3959.82</v>
      </c>
      <c r="O1900" s="61" t="n">
        <f aca="false">IF(AND(N1900&gt;0,OR(Calc!$C$4="*",B1900=Calc!$C$4)),N1900+ROW()*0.000000001,0)</f>
        <v>3959.8200019</v>
      </c>
    </row>
    <row r="1901" customFormat="false" ht="15" hidden="false" customHeight="false" outlineLevel="0" collapsed="false">
      <c r="A1901" s="49" t="n">
        <v>14278</v>
      </c>
      <c r="B1901" s="49" t="s">
        <v>189</v>
      </c>
      <c r="C1901" s="63" t="n">
        <v>40477</v>
      </c>
      <c r="D1901" s="63" t="n">
        <v>40477</v>
      </c>
      <c r="E1901" s="49" t="n">
        <v>1</v>
      </c>
      <c r="F1901" s="54" t="n">
        <v>0</v>
      </c>
      <c r="G1901" s="54" t="n">
        <v>205.83</v>
      </c>
      <c r="H1901" s="54" t="n">
        <v>0</v>
      </c>
      <c r="I1901" s="54" t="n">
        <f aca="false">SUM(F1901:H1901)</f>
        <v>205.83</v>
      </c>
      <c r="J1901" s="49" t="n">
        <f aca="false">Calc!$C$5-D1901</f>
        <v>410</v>
      </c>
      <c r="K1901" s="49" t="n">
        <f aca="false">IF(J1901&lt;=Calc!$C$11,4,IF(J1901&lt;=Calc!$C$12,3,IF(J1901&lt;=Calc!$C$13,2,1)))</f>
        <v>1</v>
      </c>
      <c r="L1901" s="49" t="n">
        <f aca="false">1+(E1901&gt;=Calc!$C$16)+(E1901&gt;=Calc!$C$17)+(E1901&gt;=Calc!$C$18)</f>
        <v>1</v>
      </c>
      <c r="M1901" s="49" t="str">
        <f aca="false">IF(AND(K1901=4,L1901&gt;=3),"Champions",IF(AND(K1901=3,L1901&gt;=3),"Loyal",IF(K1901&gt;=3,"Recent / New",IF(L1901&gt;=3,"At Risk","Hibernating / Lost"))))</f>
        <v>Hibernating / Lost</v>
      </c>
      <c r="N1901" s="54" t="n">
        <f aca="false">IF(AND(Calc!$C$2&lt;=2009,Calc!$C$3&gt;=2009),F1901,0)+IF(AND(Calc!$C$2&lt;=2010,Calc!$C$3&gt;=2010),G1901,0)+IF(AND(Calc!$C$2&lt;=2011,Calc!$C$3&gt;=2011),H1901,0)</f>
        <v>205.83</v>
      </c>
      <c r="O1901" s="61" t="n">
        <f aca="false">IF(AND(N1901&gt;0,OR(Calc!$C$4="*",B1901=Calc!$C$4)),N1901+ROW()*0.000000001,0)</f>
        <v>205.830001901</v>
      </c>
    </row>
    <row r="1902" customFormat="false" ht="15" hidden="false" customHeight="false" outlineLevel="0" collapsed="false">
      <c r="A1902" s="49" t="n">
        <v>14279</v>
      </c>
      <c r="B1902" s="49" t="s">
        <v>189</v>
      </c>
      <c r="C1902" s="63" t="n">
        <v>40205</v>
      </c>
      <c r="D1902" s="63" t="n">
        <v>40366</v>
      </c>
      <c r="E1902" s="49" t="n">
        <v>2</v>
      </c>
      <c r="F1902" s="54" t="n">
        <v>0</v>
      </c>
      <c r="G1902" s="54" t="n">
        <v>191.86</v>
      </c>
      <c r="H1902" s="54" t="n">
        <v>0</v>
      </c>
      <c r="I1902" s="54" t="n">
        <f aca="false">SUM(F1902:H1902)</f>
        <v>191.86</v>
      </c>
      <c r="J1902" s="49" t="n">
        <f aca="false">Calc!$C$5-D1902</f>
        <v>521</v>
      </c>
      <c r="K1902" s="49" t="n">
        <f aca="false">IF(J1902&lt;=Calc!$C$11,4,IF(J1902&lt;=Calc!$C$12,3,IF(J1902&lt;=Calc!$C$13,2,1)))</f>
        <v>1</v>
      </c>
      <c r="L1902" s="49" t="n">
        <f aca="false">1+(E1902&gt;=Calc!$C$16)+(E1902&gt;=Calc!$C$17)+(E1902&gt;=Calc!$C$18)</f>
        <v>2</v>
      </c>
      <c r="M1902" s="49" t="str">
        <f aca="false">IF(AND(K1902=4,L1902&gt;=3),"Champions",IF(AND(K1902=3,L1902&gt;=3),"Loyal",IF(K1902&gt;=3,"Recent / New",IF(L1902&gt;=3,"At Risk","Hibernating / Lost"))))</f>
        <v>Hibernating / Lost</v>
      </c>
      <c r="N1902" s="54" t="n">
        <f aca="false">IF(AND(Calc!$C$2&lt;=2009,Calc!$C$3&gt;=2009),F1902,0)+IF(AND(Calc!$C$2&lt;=2010,Calc!$C$3&gt;=2010),G1902,0)+IF(AND(Calc!$C$2&lt;=2011,Calc!$C$3&gt;=2011),H1902,0)</f>
        <v>191.86</v>
      </c>
      <c r="O1902" s="61" t="n">
        <f aca="false">IF(AND(N1902&gt;0,OR(Calc!$C$4="*",B1902=Calc!$C$4)),N1902+ROW()*0.000000001,0)</f>
        <v>191.860001902</v>
      </c>
    </row>
    <row r="1903" customFormat="false" ht="15" hidden="false" customHeight="false" outlineLevel="0" collapsed="false">
      <c r="A1903" s="49" t="n">
        <v>14280</v>
      </c>
      <c r="B1903" s="49" t="s">
        <v>189</v>
      </c>
      <c r="C1903" s="63" t="n">
        <v>40690</v>
      </c>
      <c r="D1903" s="63" t="n">
        <v>40690</v>
      </c>
      <c r="E1903" s="49" t="n">
        <v>1</v>
      </c>
      <c r="F1903" s="54" t="n">
        <v>0</v>
      </c>
      <c r="G1903" s="54" t="n">
        <v>0</v>
      </c>
      <c r="H1903" s="54" t="n">
        <v>134.04</v>
      </c>
      <c r="I1903" s="54" t="n">
        <f aca="false">SUM(F1903:H1903)</f>
        <v>134.04</v>
      </c>
      <c r="J1903" s="49" t="n">
        <f aca="false">Calc!$C$5-D1903</f>
        <v>197</v>
      </c>
      <c r="K1903" s="49" t="n">
        <f aca="false">IF(J1903&lt;=Calc!$C$11,4,IF(J1903&lt;=Calc!$C$12,3,IF(J1903&lt;=Calc!$C$13,2,1)))</f>
        <v>2</v>
      </c>
      <c r="L1903" s="49" t="n">
        <f aca="false">1+(E1903&gt;=Calc!$C$16)+(E1903&gt;=Calc!$C$17)+(E1903&gt;=Calc!$C$18)</f>
        <v>1</v>
      </c>
      <c r="M1903" s="49" t="str">
        <f aca="false">IF(AND(K1903=4,L1903&gt;=3),"Champions",IF(AND(K1903=3,L1903&gt;=3),"Loyal",IF(K1903&gt;=3,"Recent / New",IF(L1903&gt;=3,"At Risk","Hibernating / Lost"))))</f>
        <v>Hibernating / Lost</v>
      </c>
      <c r="N1903" s="54" t="n">
        <f aca="false">IF(AND(Calc!$C$2&lt;=2009,Calc!$C$3&gt;=2009),F1903,0)+IF(AND(Calc!$C$2&lt;=2010,Calc!$C$3&gt;=2010),G1903,0)+IF(AND(Calc!$C$2&lt;=2011,Calc!$C$3&gt;=2011),H1903,0)</f>
        <v>134.04</v>
      </c>
      <c r="O1903" s="61" t="n">
        <f aca="false">IF(AND(N1903&gt;0,OR(Calc!$C$4="*",B1903=Calc!$C$4)),N1903+ROW()*0.000000001,0)</f>
        <v>134.040001903</v>
      </c>
    </row>
    <row r="1904" customFormat="false" ht="15" hidden="false" customHeight="false" outlineLevel="0" collapsed="false">
      <c r="A1904" s="49" t="n">
        <v>14281</v>
      </c>
      <c r="B1904" s="49" t="s">
        <v>189</v>
      </c>
      <c r="C1904" s="63" t="n">
        <v>40478</v>
      </c>
      <c r="D1904" s="63" t="n">
        <v>40478</v>
      </c>
      <c r="E1904" s="49" t="n">
        <v>1</v>
      </c>
      <c r="F1904" s="54" t="n">
        <v>0</v>
      </c>
      <c r="G1904" s="54" t="n">
        <v>245.15</v>
      </c>
      <c r="H1904" s="54" t="n">
        <v>0</v>
      </c>
      <c r="I1904" s="54" t="n">
        <f aca="false">SUM(F1904:H1904)</f>
        <v>245.15</v>
      </c>
      <c r="J1904" s="49" t="n">
        <f aca="false">Calc!$C$5-D1904</f>
        <v>409</v>
      </c>
      <c r="K1904" s="49" t="n">
        <f aca="false">IF(J1904&lt;=Calc!$C$11,4,IF(J1904&lt;=Calc!$C$12,3,IF(J1904&lt;=Calc!$C$13,2,1)))</f>
        <v>1</v>
      </c>
      <c r="L1904" s="49" t="n">
        <f aca="false">1+(E1904&gt;=Calc!$C$16)+(E1904&gt;=Calc!$C$17)+(E1904&gt;=Calc!$C$18)</f>
        <v>1</v>
      </c>
      <c r="M1904" s="49" t="str">
        <f aca="false">IF(AND(K1904=4,L1904&gt;=3),"Champions",IF(AND(K1904=3,L1904&gt;=3),"Loyal",IF(K1904&gt;=3,"Recent / New",IF(L1904&gt;=3,"At Risk","Hibernating / Lost"))))</f>
        <v>Hibernating / Lost</v>
      </c>
      <c r="N1904" s="54" t="n">
        <f aca="false">IF(AND(Calc!$C$2&lt;=2009,Calc!$C$3&gt;=2009),F1904,0)+IF(AND(Calc!$C$2&lt;=2010,Calc!$C$3&gt;=2010),G1904,0)+IF(AND(Calc!$C$2&lt;=2011,Calc!$C$3&gt;=2011),H1904,0)</f>
        <v>245.15</v>
      </c>
      <c r="O1904" s="61" t="n">
        <f aca="false">IF(AND(N1904&gt;0,OR(Calc!$C$4="*",B1904=Calc!$C$4)),N1904+ROW()*0.000000001,0)</f>
        <v>245.150001904</v>
      </c>
    </row>
    <row r="1905" customFormat="false" ht="15" hidden="false" customHeight="false" outlineLevel="0" collapsed="false">
      <c r="A1905" s="49" t="n">
        <v>14282</v>
      </c>
      <c r="B1905" s="49" t="s">
        <v>189</v>
      </c>
      <c r="C1905" s="63" t="n">
        <v>40224</v>
      </c>
      <c r="D1905" s="63" t="n">
        <v>40883</v>
      </c>
      <c r="E1905" s="49" t="n">
        <v>25</v>
      </c>
      <c r="F1905" s="54" t="n">
        <v>0</v>
      </c>
      <c r="G1905" s="54" t="n">
        <v>4115.32</v>
      </c>
      <c r="H1905" s="54" t="n">
        <v>3130.44</v>
      </c>
      <c r="I1905" s="54" t="n">
        <f aca="false">SUM(F1905:H1905)</f>
        <v>7245.76</v>
      </c>
      <c r="J1905" s="49" t="n">
        <f aca="false">Calc!$C$5-D1905</f>
        <v>4</v>
      </c>
      <c r="K1905" s="49" t="n">
        <f aca="false">IF(J1905&lt;=Calc!$C$11,4,IF(J1905&lt;=Calc!$C$12,3,IF(J1905&lt;=Calc!$C$13,2,1)))</f>
        <v>4</v>
      </c>
      <c r="L1905" s="49" t="n">
        <f aca="false">1+(E1905&gt;=Calc!$C$16)+(E1905&gt;=Calc!$C$17)+(E1905&gt;=Calc!$C$18)</f>
        <v>4</v>
      </c>
      <c r="M1905" s="49" t="str">
        <f aca="false">IF(AND(K1905=4,L1905&gt;=3),"Champions",IF(AND(K1905=3,L1905&gt;=3),"Loyal",IF(K1905&gt;=3,"Recent / New",IF(L1905&gt;=3,"At Risk","Hibernating / Lost"))))</f>
        <v>Champions</v>
      </c>
      <c r="N1905" s="54" t="n">
        <f aca="false">IF(AND(Calc!$C$2&lt;=2009,Calc!$C$3&gt;=2009),F1905,0)+IF(AND(Calc!$C$2&lt;=2010,Calc!$C$3&gt;=2010),G1905,0)+IF(AND(Calc!$C$2&lt;=2011,Calc!$C$3&gt;=2011),H1905,0)</f>
        <v>7245.76</v>
      </c>
      <c r="O1905" s="61" t="n">
        <f aca="false">IF(AND(N1905&gt;0,OR(Calc!$C$4="*",B1905=Calc!$C$4)),N1905+ROW()*0.000000001,0)</f>
        <v>7245.760001905</v>
      </c>
    </row>
    <row r="1906" customFormat="false" ht="15" hidden="false" customHeight="false" outlineLevel="0" collapsed="false">
      <c r="A1906" s="49" t="n">
        <v>14283</v>
      </c>
      <c r="B1906" s="49" t="s">
        <v>189</v>
      </c>
      <c r="C1906" s="63" t="n">
        <v>40317</v>
      </c>
      <c r="D1906" s="63" t="n">
        <v>40423</v>
      </c>
      <c r="E1906" s="49" t="n">
        <v>4</v>
      </c>
      <c r="F1906" s="54" t="n">
        <v>0</v>
      </c>
      <c r="G1906" s="54" t="n">
        <v>628.44</v>
      </c>
      <c r="H1906" s="54" t="n">
        <v>0</v>
      </c>
      <c r="I1906" s="54" t="n">
        <f aca="false">SUM(F1906:H1906)</f>
        <v>628.44</v>
      </c>
      <c r="J1906" s="49" t="n">
        <f aca="false">Calc!$C$5-D1906</f>
        <v>464</v>
      </c>
      <c r="K1906" s="49" t="n">
        <f aca="false">IF(J1906&lt;=Calc!$C$11,4,IF(J1906&lt;=Calc!$C$12,3,IF(J1906&lt;=Calc!$C$13,2,1)))</f>
        <v>1</v>
      </c>
      <c r="L1906" s="49" t="n">
        <f aca="false">1+(E1906&gt;=Calc!$C$16)+(E1906&gt;=Calc!$C$17)+(E1906&gt;=Calc!$C$18)</f>
        <v>3</v>
      </c>
      <c r="M1906" s="49" t="str">
        <f aca="false">IF(AND(K1906=4,L1906&gt;=3),"Champions",IF(AND(K1906=3,L1906&gt;=3),"Loyal",IF(K1906&gt;=3,"Recent / New",IF(L1906&gt;=3,"At Risk","Hibernating / Lost"))))</f>
        <v>At Risk</v>
      </c>
      <c r="N1906" s="54" t="n">
        <f aca="false">IF(AND(Calc!$C$2&lt;=2009,Calc!$C$3&gt;=2009),F1906,0)+IF(AND(Calc!$C$2&lt;=2010,Calc!$C$3&gt;=2010),G1906,0)+IF(AND(Calc!$C$2&lt;=2011,Calc!$C$3&gt;=2011),H1906,0)</f>
        <v>628.44</v>
      </c>
      <c r="O1906" s="61" t="n">
        <f aca="false">IF(AND(N1906&gt;0,OR(Calc!$C$4="*",B1906=Calc!$C$4)),N1906+ROW()*0.000000001,0)</f>
        <v>628.440001906</v>
      </c>
    </row>
    <row r="1907" customFormat="false" ht="15" hidden="false" customHeight="false" outlineLevel="0" collapsed="false">
      <c r="A1907" s="49" t="n">
        <v>14284</v>
      </c>
      <c r="B1907" s="49" t="s">
        <v>189</v>
      </c>
      <c r="C1907" s="63" t="n">
        <v>40233</v>
      </c>
      <c r="D1907" s="63" t="n">
        <v>40856</v>
      </c>
      <c r="E1907" s="49" t="n">
        <v>3</v>
      </c>
      <c r="F1907" s="54" t="n">
        <v>0</v>
      </c>
      <c r="G1907" s="54" t="n">
        <v>704.4</v>
      </c>
      <c r="H1907" s="54" t="n">
        <v>578.45</v>
      </c>
      <c r="I1907" s="54" t="n">
        <f aca="false">SUM(F1907:H1907)</f>
        <v>1282.85</v>
      </c>
      <c r="J1907" s="49" t="n">
        <f aca="false">Calc!$C$5-D1907</f>
        <v>31</v>
      </c>
      <c r="K1907" s="49" t="n">
        <f aca="false">IF(J1907&lt;=Calc!$C$11,4,IF(J1907&lt;=Calc!$C$12,3,IF(J1907&lt;=Calc!$C$13,2,1)))</f>
        <v>3</v>
      </c>
      <c r="L1907" s="49" t="n">
        <f aca="false">1+(E1907&gt;=Calc!$C$16)+(E1907&gt;=Calc!$C$17)+(E1907&gt;=Calc!$C$18)</f>
        <v>2</v>
      </c>
      <c r="M1907" s="49" t="str">
        <f aca="false">IF(AND(K1907=4,L1907&gt;=3),"Champions",IF(AND(K1907=3,L1907&gt;=3),"Loyal",IF(K1907&gt;=3,"Recent / New",IF(L1907&gt;=3,"At Risk","Hibernating / Lost"))))</f>
        <v>Recent / New</v>
      </c>
      <c r="N1907" s="54" t="n">
        <f aca="false">IF(AND(Calc!$C$2&lt;=2009,Calc!$C$3&gt;=2009),F1907,0)+IF(AND(Calc!$C$2&lt;=2010,Calc!$C$3&gt;=2010),G1907,0)+IF(AND(Calc!$C$2&lt;=2011,Calc!$C$3&gt;=2011),H1907,0)</f>
        <v>1282.85</v>
      </c>
      <c r="O1907" s="61" t="n">
        <f aca="false">IF(AND(N1907&gt;0,OR(Calc!$C$4="*",B1907=Calc!$C$4)),N1907+ROW()*0.000000001,0)</f>
        <v>1282.850001907</v>
      </c>
    </row>
    <row r="1908" customFormat="false" ht="15" hidden="false" customHeight="false" outlineLevel="0" collapsed="false">
      <c r="A1908" s="49" t="n">
        <v>14285</v>
      </c>
      <c r="B1908" s="49" t="s">
        <v>189</v>
      </c>
      <c r="C1908" s="63" t="n">
        <v>40155</v>
      </c>
      <c r="D1908" s="63" t="n">
        <v>40865</v>
      </c>
      <c r="E1908" s="49" t="n">
        <v>8</v>
      </c>
      <c r="F1908" s="54" t="n">
        <v>151.2</v>
      </c>
      <c r="G1908" s="54" t="n">
        <v>1223.21</v>
      </c>
      <c r="H1908" s="54" t="n">
        <v>1910.01</v>
      </c>
      <c r="I1908" s="54" t="n">
        <f aca="false">SUM(F1908:H1908)</f>
        <v>3284.42</v>
      </c>
      <c r="J1908" s="49" t="n">
        <f aca="false">Calc!$C$5-D1908</f>
        <v>22</v>
      </c>
      <c r="K1908" s="49" t="n">
        <f aca="false">IF(J1908&lt;=Calc!$C$11,4,IF(J1908&lt;=Calc!$C$12,3,IF(J1908&lt;=Calc!$C$13,2,1)))</f>
        <v>4</v>
      </c>
      <c r="L1908" s="49" t="n">
        <f aca="false">1+(E1908&gt;=Calc!$C$16)+(E1908&gt;=Calc!$C$17)+(E1908&gt;=Calc!$C$18)</f>
        <v>4</v>
      </c>
      <c r="M1908" s="49" t="str">
        <f aca="false">IF(AND(K1908=4,L1908&gt;=3),"Champions",IF(AND(K1908=3,L1908&gt;=3),"Loyal",IF(K1908&gt;=3,"Recent / New",IF(L1908&gt;=3,"At Risk","Hibernating / Lost"))))</f>
        <v>Champions</v>
      </c>
      <c r="N1908" s="54" t="n">
        <f aca="false">IF(AND(Calc!$C$2&lt;=2009,Calc!$C$3&gt;=2009),F1908,0)+IF(AND(Calc!$C$2&lt;=2010,Calc!$C$3&gt;=2010),G1908,0)+IF(AND(Calc!$C$2&lt;=2011,Calc!$C$3&gt;=2011),H1908,0)</f>
        <v>3284.42</v>
      </c>
      <c r="O1908" s="61" t="n">
        <f aca="false">IF(AND(N1908&gt;0,OR(Calc!$C$4="*",B1908=Calc!$C$4)),N1908+ROW()*0.000000001,0)</f>
        <v>3284.420001908</v>
      </c>
    </row>
    <row r="1909" customFormat="false" ht="15" hidden="false" customHeight="false" outlineLevel="0" collapsed="false">
      <c r="A1909" s="49" t="n">
        <v>14286</v>
      </c>
      <c r="B1909" s="49" t="s">
        <v>189</v>
      </c>
      <c r="C1909" s="63" t="n">
        <v>40151</v>
      </c>
      <c r="D1909" s="63" t="n">
        <v>40863</v>
      </c>
      <c r="E1909" s="49" t="n">
        <v>7</v>
      </c>
      <c r="F1909" s="54" t="n">
        <v>1575.4</v>
      </c>
      <c r="G1909" s="54" t="n">
        <v>2225.49</v>
      </c>
      <c r="H1909" s="54" t="n">
        <v>4595.81</v>
      </c>
      <c r="I1909" s="54" t="n">
        <f aca="false">SUM(F1909:H1909)</f>
        <v>8396.7</v>
      </c>
      <c r="J1909" s="49" t="n">
        <f aca="false">Calc!$C$5-D1909</f>
        <v>24</v>
      </c>
      <c r="K1909" s="49" t="n">
        <f aca="false">IF(J1909&lt;=Calc!$C$11,4,IF(J1909&lt;=Calc!$C$12,3,IF(J1909&lt;=Calc!$C$13,2,1)))</f>
        <v>4</v>
      </c>
      <c r="L1909" s="49" t="n">
        <f aca="false">1+(E1909&gt;=Calc!$C$16)+(E1909&gt;=Calc!$C$17)+(E1909&gt;=Calc!$C$18)</f>
        <v>3</v>
      </c>
      <c r="M1909" s="49" t="str">
        <f aca="false">IF(AND(K1909=4,L1909&gt;=3),"Champions",IF(AND(K1909=3,L1909&gt;=3),"Loyal",IF(K1909&gt;=3,"Recent / New",IF(L1909&gt;=3,"At Risk","Hibernating / Lost"))))</f>
        <v>Champions</v>
      </c>
      <c r="N1909" s="54" t="n">
        <f aca="false">IF(AND(Calc!$C$2&lt;=2009,Calc!$C$3&gt;=2009),F1909,0)+IF(AND(Calc!$C$2&lt;=2010,Calc!$C$3&gt;=2010),G1909,0)+IF(AND(Calc!$C$2&lt;=2011,Calc!$C$3&gt;=2011),H1909,0)</f>
        <v>8396.7</v>
      </c>
      <c r="O1909" s="61" t="n">
        <f aca="false">IF(AND(N1909&gt;0,OR(Calc!$C$4="*",B1909=Calc!$C$4)),N1909+ROW()*0.000000001,0)</f>
        <v>8396.700001909</v>
      </c>
    </row>
    <row r="1910" customFormat="false" ht="15" hidden="false" customHeight="false" outlineLevel="0" collapsed="false">
      <c r="A1910" s="49" t="n">
        <v>14287</v>
      </c>
      <c r="B1910" s="49" t="s">
        <v>189</v>
      </c>
      <c r="C1910" s="63" t="n">
        <v>40688</v>
      </c>
      <c r="D1910" s="63" t="n">
        <v>40878</v>
      </c>
      <c r="E1910" s="49" t="n">
        <v>3</v>
      </c>
      <c r="F1910" s="54" t="n">
        <v>0</v>
      </c>
      <c r="G1910" s="54" t="n">
        <v>0</v>
      </c>
      <c r="H1910" s="54" t="n">
        <v>156.23</v>
      </c>
      <c r="I1910" s="54" t="n">
        <f aca="false">SUM(F1910:H1910)</f>
        <v>156.23</v>
      </c>
      <c r="J1910" s="49" t="n">
        <f aca="false">Calc!$C$5-D1910</f>
        <v>9</v>
      </c>
      <c r="K1910" s="49" t="n">
        <f aca="false">IF(J1910&lt;=Calc!$C$11,4,IF(J1910&lt;=Calc!$C$12,3,IF(J1910&lt;=Calc!$C$13,2,1)))</f>
        <v>4</v>
      </c>
      <c r="L1910" s="49" t="n">
        <f aca="false">1+(E1910&gt;=Calc!$C$16)+(E1910&gt;=Calc!$C$17)+(E1910&gt;=Calc!$C$18)</f>
        <v>2</v>
      </c>
      <c r="M1910" s="49" t="str">
        <f aca="false">IF(AND(K1910=4,L1910&gt;=3),"Champions",IF(AND(K1910=3,L1910&gt;=3),"Loyal",IF(K1910&gt;=3,"Recent / New",IF(L1910&gt;=3,"At Risk","Hibernating / Lost"))))</f>
        <v>Recent / New</v>
      </c>
      <c r="N1910" s="54" t="n">
        <f aca="false">IF(AND(Calc!$C$2&lt;=2009,Calc!$C$3&gt;=2009),F1910,0)+IF(AND(Calc!$C$2&lt;=2010,Calc!$C$3&gt;=2010),G1910,0)+IF(AND(Calc!$C$2&lt;=2011,Calc!$C$3&gt;=2011),H1910,0)</f>
        <v>156.23</v>
      </c>
      <c r="O1910" s="61" t="n">
        <f aca="false">IF(AND(N1910&gt;0,OR(Calc!$C$4="*",B1910=Calc!$C$4)),N1910+ROW()*0.000000001,0)</f>
        <v>156.23000191</v>
      </c>
    </row>
    <row r="1911" customFormat="false" ht="15" hidden="false" customHeight="false" outlineLevel="0" collapsed="false">
      <c r="A1911" s="49" t="n">
        <v>14288</v>
      </c>
      <c r="B1911" s="49" t="s">
        <v>189</v>
      </c>
      <c r="C1911" s="63" t="n">
        <v>40673</v>
      </c>
      <c r="D1911" s="63" t="n">
        <v>40673</v>
      </c>
      <c r="E1911" s="49" t="n">
        <v>1</v>
      </c>
      <c r="F1911" s="54" t="n">
        <v>0</v>
      </c>
      <c r="G1911" s="54" t="n">
        <v>0</v>
      </c>
      <c r="H1911" s="54" t="n">
        <v>413.85</v>
      </c>
      <c r="I1911" s="54" t="n">
        <f aca="false">SUM(F1911:H1911)</f>
        <v>413.85</v>
      </c>
      <c r="J1911" s="49" t="n">
        <f aca="false">Calc!$C$5-D1911</f>
        <v>214</v>
      </c>
      <c r="K1911" s="49" t="n">
        <f aca="false">IF(J1911&lt;=Calc!$C$11,4,IF(J1911&lt;=Calc!$C$12,3,IF(J1911&lt;=Calc!$C$13,2,1)))</f>
        <v>2</v>
      </c>
      <c r="L1911" s="49" t="n">
        <f aca="false">1+(E1911&gt;=Calc!$C$16)+(E1911&gt;=Calc!$C$17)+(E1911&gt;=Calc!$C$18)</f>
        <v>1</v>
      </c>
      <c r="M1911" s="49" t="str">
        <f aca="false">IF(AND(K1911=4,L1911&gt;=3),"Champions",IF(AND(K1911=3,L1911&gt;=3),"Loyal",IF(K1911&gt;=3,"Recent / New",IF(L1911&gt;=3,"At Risk","Hibernating / Lost"))))</f>
        <v>Hibernating / Lost</v>
      </c>
      <c r="N1911" s="54" t="n">
        <f aca="false">IF(AND(Calc!$C$2&lt;=2009,Calc!$C$3&gt;=2009),F1911,0)+IF(AND(Calc!$C$2&lt;=2010,Calc!$C$3&gt;=2010),G1911,0)+IF(AND(Calc!$C$2&lt;=2011,Calc!$C$3&gt;=2011),H1911,0)</f>
        <v>413.85</v>
      </c>
      <c r="O1911" s="61" t="n">
        <f aca="false">IF(AND(N1911&gt;0,OR(Calc!$C$4="*",B1911=Calc!$C$4)),N1911+ROW()*0.000000001,0)</f>
        <v>413.850001911</v>
      </c>
    </row>
    <row r="1912" customFormat="false" ht="15" hidden="false" customHeight="false" outlineLevel="0" collapsed="false">
      <c r="A1912" s="49" t="n">
        <v>14289</v>
      </c>
      <c r="B1912" s="49" t="s">
        <v>189</v>
      </c>
      <c r="C1912" s="63" t="n">
        <v>40597</v>
      </c>
      <c r="D1912" s="63" t="n">
        <v>40878</v>
      </c>
      <c r="E1912" s="49" t="n">
        <v>6</v>
      </c>
      <c r="F1912" s="54" t="n">
        <v>0</v>
      </c>
      <c r="G1912" s="54" t="n">
        <v>0</v>
      </c>
      <c r="H1912" s="54" t="n">
        <v>911.26</v>
      </c>
      <c r="I1912" s="54" t="n">
        <f aca="false">SUM(F1912:H1912)</f>
        <v>911.26</v>
      </c>
      <c r="J1912" s="49" t="n">
        <f aca="false">Calc!$C$5-D1912</f>
        <v>9</v>
      </c>
      <c r="K1912" s="49" t="n">
        <f aca="false">IF(J1912&lt;=Calc!$C$11,4,IF(J1912&lt;=Calc!$C$12,3,IF(J1912&lt;=Calc!$C$13,2,1)))</f>
        <v>4</v>
      </c>
      <c r="L1912" s="49" t="n">
        <f aca="false">1+(E1912&gt;=Calc!$C$16)+(E1912&gt;=Calc!$C$17)+(E1912&gt;=Calc!$C$18)</f>
        <v>3</v>
      </c>
      <c r="M1912" s="49" t="str">
        <f aca="false">IF(AND(K1912=4,L1912&gt;=3),"Champions",IF(AND(K1912=3,L1912&gt;=3),"Loyal",IF(K1912&gt;=3,"Recent / New",IF(L1912&gt;=3,"At Risk","Hibernating / Lost"))))</f>
        <v>Champions</v>
      </c>
      <c r="N1912" s="54" t="n">
        <f aca="false">IF(AND(Calc!$C$2&lt;=2009,Calc!$C$3&gt;=2009),F1912,0)+IF(AND(Calc!$C$2&lt;=2010,Calc!$C$3&gt;=2010),G1912,0)+IF(AND(Calc!$C$2&lt;=2011,Calc!$C$3&gt;=2011),H1912,0)</f>
        <v>911.26</v>
      </c>
      <c r="O1912" s="61" t="n">
        <f aca="false">IF(AND(N1912&gt;0,OR(Calc!$C$4="*",B1912=Calc!$C$4)),N1912+ROW()*0.000000001,0)</f>
        <v>911.260001912</v>
      </c>
    </row>
    <row r="1913" customFormat="false" ht="15" hidden="false" customHeight="false" outlineLevel="0" collapsed="false">
      <c r="A1913" s="49" t="n">
        <v>14290</v>
      </c>
      <c r="B1913" s="49" t="s">
        <v>189</v>
      </c>
      <c r="C1913" s="63" t="n">
        <v>40155</v>
      </c>
      <c r="D1913" s="63" t="n">
        <v>40875</v>
      </c>
      <c r="E1913" s="49" t="n">
        <v>8</v>
      </c>
      <c r="F1913" s="54" t="n">
        <v>837.78</v>
      </c>
      <c r="G1913" s="54" t="n">
        <v>1853.76</v>
      </c>
      <c r="H1913" s="54" t="n">
        <v>1529.89</v>
      </c>
      <c r="I1913" s="54" t="n">
        <f aca="false">SUM(F1913:H1913)</f>
        <v>4221.43</v>
      </c>
      <c r="J1913" s="49" t="n">
        <f aca="false">Calc!$C$5-D1913</f>
        <v>12</v>
      </c>
      <c r="K1913" s="49" t="n">
        <f aca="false">IF(J1913&lt;=Calc!$C$11,4,IF(J1913&lt;=Calc!$C$12,3,IF(J1913&lt;=Calc!$C$13,2,1)))</f>
        <v>4</v>
      </c>
      <c r="L1913" s="49" t="n">
        <f aca="false">1+(E1913&gt;=Calc!$C$16)+(E1913&gt;=Calc!$C$17)+(E1913&gt;=Calc!$C$18)</f>
        <v>4</v>
      </c>
      <c r="M1913" s="49" t="str">
        <f aca="false">IF(AND(K1913=4,L1913&gt;=3),"Champions",IF(AND(K1913=3,L1913&gt;=3),"Loyal",IF(K1913&gt;=3,"Recent / New",IF(L1913&gt;=3,"At Risk","Hibernating / Lost"))))</f>
        <v>Champions</v>
      </c>
      <c r="N1913" s="54" t="n">
        <f aca="false">IF(AND(Calc!$C$2&lt;=2009,Calc!$C$3&gt;=2009),F1913,0)+IF(AND(Calc!$C$2&lt;=2010,Calc!$C$3&gt;=2010),G1913,0)+IF(AND(Calc!$C$2&lt;=2011,Calc!$C$3&gt;=2011),H1913,0)</f>
        <v>4221.43</v>
      </c>
      <c r="O1913" s="61" t="n">
        <f aca="false">IF(AND(N1913&gt;0,OR(Calc!$C$4="*",B1913=Calc!$C$4)),N1913+ROW()*0.000000001,0)</f>
        <v>4221.430001913</v>
      </c>
    </row>
    <row r="1914" customFormat="false" ht="15" hidden="false" customHeight="false" outlineLevel="0" collapsed="false">
      <c r="A1914" s="49" t="n">
        <v>14291</v>
      </c>
      <c r="B1914" s="49" t="s">
        <v>189</v>
      </c>
      <c r="C1914" s="63" t="n">
        <v>40156</v>
      </c>
      <c r="D1914" s="63" t="n">
        <v>40885</v>
      </c>
      <c r="E1914" s="49" t="n">
        <v>23</v>
      </c>
      <c r="F1914" s="54" t="n">
        <v>408.51</v>
      </c>
      <c r="G1914" s="54" t="n">
        <v>3562.59</v>
      </c>
      <c r="H1914" s="54" t="n">
        <v>3873.3</v>
      </c>
      <c r="I1914" s="54" t="n">
        <f aca="false">SUM(F1914:H1914)</f>
        <v>7844.4</v>
      </c>
      <c r="J1914" s="49" t="n">
        <f aca="false">Calc!$C$5-D1914</f>
        <v>2</v>
      </c>
      <c r="K1914" s="49" t="n">
        <f aca="false">IF(J1914&lt;=Calc!$C$11,4,IF(J1914&lt;=Calc!$C$12,3,IF(J1914&lt;=Calc!$C$13,2,1)))</f>
        <v>4</v>
      </c>
      <c r="L1914" s="49" t="n">
        <f aca="false">1+(E1914&gt;=Calc!$C$16)+(E1914&gt;=Calc!$C$17)+(E1914&gt;=Calc!$C$18)</f>
        <v>4</v>
      </c>
      <c r="M1914" s="49" t="str">
        <f aca="false">IF(AND(K1914=4,L1914&gt;=3),"Champions",IF(AND(K1914=3,L1914&gt;=3),"Loyal",IF(K1914&gt;=3,"Recent / New",IF(L1914&gt;=3,"At Risk","Hibernating / Lost"))))</f>
        <v>Champions</v>
      </c>
      <c r="N1914" s="54" t="n">
        <f aca="false">IF(AND(Calc!$C$2&lt;=2009,Calc!$C$3&gt;=2009),F1914,0)+IF(AND(Calc!$C$2&lt;=2010,Calc!$C$3&gt;=2010),G1914,0)+IF(AND(Calc!$C$2&lt;=2011,Calc!$C$3&gt;=2011),H1914,0)</f>
        <v>7844.4</v>
      </c>
      <c r="O1914" s="61" t="n">
        <f aca="false">IF(AND(N1914&gt;0,OR(Calc!$C$4="*",B1914=Calc!$C$4)),N1914+ROW()*0.000000001,0)</f>
        <v>7844.400001914</v>
      </c>
    </row>
    <row r="1915" customFormat="false" ht="15" hidden="false" customHeight="false" outlineLevel="0" collapsed="false">
      <c r="A1915" s="49" t="n">
        <v>14292</v>
      </c>
      <c r="B1915" s="49" t="s">
        <v>189</v>
      </c>
      <c r="C1915" s="63" t="n">
        <v>40256</v>
      </c>
      <c r="D1915" s="63" t="n">
        <v>40879</v>
      </c>
      <c r="E1915" s="49" t="n">
        <v>16</v>
      </c>
      <c r="F1915" s="54" t="n">
        <v>-17.9</v>
      </c>
      <c r="G1915" s="54" t="n">
        <v>4086.47</v>
      </c>
      <c r="H1915" s="54" t="n">
        <v>4819.33</v>
      </c>
      <c r="I1915" s="54" t="n">
        <f aca="false">SUM(F1915:H1915)</f>
        <v>8887.9</v>
      </c>
      <c r="J1915" s="49" t="n">
        <f aca="false">Calc!$C$5-D1915</f>
        <v>8</v>
      </c>
      <c r="K1915" s="49" t="n">
        <f aca="false">IF(J1915&lt;=Calc!$C$11,4,IF(J1915&lt;=Calc!$C$12,3,IF(J1915&lt;=Calc!$C$13,2,1)))</f>
        <v>4</v>
      </c>
      <c r="L1915" s="49" t="n">
        <f aca="false">1+(E1915&gt;=Calc!$C$16)+(E1915&gt;=Calc!$C$17)+(E1915&gt;=Calc!$C$18)</f>
        <v>4</v>
      </c>
      <c r="M1915" s="49" t="str">
        <f aca="false">IF(AND(K1915=4,L1915&gt;=3),"Champions",IF(AND(K1915=3,L1915&gt;=3),"Loyal",IF(K1915&gt;=3,"Recent / New",IF(L1915&gt;=3,"At Risk","Hibernating / Lost"))))</f>
        <v>Champions</v>
      </c>
      <c r="N1915" s="54" t="n">
        <f aca="false">IF(AND(Calc!$C$2&lt;=2009,Calc!$C$3&gt;=2009),F1915,0)+IF(AND(Calc!$C$2&lt;=2010,Calc!$C$3&gt;=2010),G1915,0)+IF(AND(Calc!$C$2&lt;=2011,Calc!$C$3&gt;=2011),H1915,0)</f>
        <v>8887.9</v>
      </c>
      <c r="O1915" s="61" t="n">
        <f aca="false">IF(AND(N1915&gt;0,OR(Calc!$C$4="*",B1915=Calc!$C$4)),N1915+ROW()*0.000000001,0)</f>
        <v>8887.900001915</v>
      </c>
    </row>
    <row r="1916" customFormat="false" ht="15" hidden="false" customHeight="false" outlineLevel="0" collapsed="false">
      <c r="A1916" s="49" t="n">
        <v>14293</v>
      </c>
      <c r="B1916" s="49" t="s">
        <v>189</v>
      </c>
      <c r="C1916" s="63" t="n">
        <v>40157</v>
      </c>
      <c r="D1916" s="63" t="n">
        <v>40883</v>
      </c>
      <c r="E1916" s="49" t="n">
        <v>9</v>
      </c>
      <c r="F1916" s="54" t="n">
        <v>840.85</v>
      </c>
      <c r="G1916" s="54" t="n">
        <v>1286.92</v>
      </c>
      <c r="H1916" s="54" t="n">
        <v>681.64</v>
      </c>
      <c r="I1916" s="54" t="n">
        <f aca="false">SUM(F1916:H1916)</f>
        <v>2809.41</v>
      </c>
      <c r="J1916" s="49" t="n">
        <f aca="false">Calc!$C$5-D1916</f>
        <v>4</v>
      </c>
      <c r="K1916" s="49" t="n">
        <f aca="false">IF(J1916&lt;=Calc!$C$11,4,IF(J1916&lt;=Calc!$C$12,3,IF(J1916&lt;=Calc!$C$13,2,1)))</f>
        <v>4</v>
      </c>
      <c r="L1916" s="49" t="n">
        <f aca="false">1+(E1916&gt;=Calc!$C$16)+(E1916&gt;=Calc!$C$17)+(E1916&gt;=Calc!$C$18)</f>
        <v>4</v>
      </c>
      <c r="M1916" s="49" t="str">
        <f aca="false">IF(AND(K1916=4,L1916&gt;=3),"Champions",IF(AND(K1916=3,L1916&gt;=3),"Loyal",IF(K1916&gt;=3,"Recent / New",IF(L1916&gt;=3,"At Risk","Hibernating / Lost"))))</f>
        <v>Champions</v>
      </c>
      <c r="N1916" s="54" t="n">
        <f aca="false">IF(AND(Calc!$C$2&lt;=2009,Calc!$C$3&gt;=2009),F1916,0)+IF(AND(Calc!$C$2&lt;=2010,Calc!$C$3&gt;=2010),G1916,0)+IF(AND(Calc!$C$2&lt;=2011,Calc!$C$3&gt;=2011),H1916,0)</f>
        <v>2809.41</v>
      </c>
      <c r="O1916" s="61" t="n">
        <f aca="false">IF(AND(N1916&gt;0,OR(Calc!$C$4="*",B1916=Calc!$C$4)),N1916+ROW()*0.000000001,0)</f>
        <v>2809.410001916</v>
      </c>
    </row>
    <row r="1917" customFormat="false" ht="15" hidden="false" customHeight="false" outlineLevel="0" collapsed="false">
      <c r="A1917" s="49" t="n">
        <v>14294</v>
      </c>
      <c r="B1917" s="49" t="s">
        <v>189</v>
      </c>
      <c r="C1917" s="63" t="n">
        <v>40479</v>
      </c>
      <c r="D1917" s="63" t="n">
        <v>40479</v>
      </c>
      <c r="E1917" s="49" t="n">
        <v>1</v>
      </c>
      <c r="F1917" s="54" t="n">
        <v>0</v>
      </c>
      <c r="G1917" s="54" t="n">
        <v>375.34</v>
      </c>
      <c r="H1917" s="54" t="n">
        <v>0</v>
      </c>
      <c r="I1917" s="54" t="n">
        <f aca="false">SUM(F1917:H1917)</f>
        <v>375.34</v>
      </c>
      <c r="J1917" s="49" t="n">
        <f aca="false">Calc!$C$5-D1917</f>
        <v>408</v>
      </c>
      <c r="K1917" s="49" t="n">
        <f aca="false">IF(J1917&lt;=Calc!$C$11,4,IF(J1917&lt;=Calc!$C$12,3,IF(J1917&lt;=Calc!$C$13,2,1)))</f>
        <v>1</v>
      </c>
      <c r="L1917" s="49" t="n">
        <f aca="false">1+(E1917&gt;=Calc!$C$16)+(E1917&gt;=Calc!$C$17)+(E1917&gt;=Calc!$C$18)</f>
        <v>1</v>
      </c>
      <c r="M1917" s="49" t="str">
        <f aca="false">IF(AND(K1917=4,L1917&gt;=3),"Champions",IF(AND(K1917=3,L1917&gt;=3),"Loyal",IF(K1917&gt;=3,"Recent / New",IF(L1917&gt;=3,"At Risk","Hibernating / Lost"))))</f>
        <v>Hibernating / Lost</v>
      </c>
      <c r="N1917" s="54" t="n">
        <f aca="false">IF(AND(Calc!$C$2&lt;=2009,Calc!$C$3&gt;=2009),F1917,0)+IF(AND(Calc!$C$2&lt;=2010,Calc!$C$3&gt;=2010),G1917,0)+IF(AND(Calc!$C$2&lt;=2011,Calc!$C$3&gt;=2011),H1917,0)</f>
        <v>375.34</v>
      </c>
      <c r="O1917" s="61" t="n">
        <f aca="false">IF(AND(N1917&gt;0,OR(Calc!$C$4="*",B1917=Calc!$C$4)),N1917+ROW()*0.000000001,0)</f>
        <v>375.340001917</v>
      </c>
    </row>
    <row r="1918" customFormat="false" ht="15" hidden="false" customHeight="false" outlineLevel="0" collapsed="false">
      <c r="A1918" s="49" t="n">
        <v>14295</v>
      </c>
      <c r="B1918" s="49" t="s">
        <v>189</v>
      </c>
      <c r="C1918" s="63" t="n">
        <v>40156</v>
      </c>
      <c r="D1918" s="63" t="n">
        <v>40846</v>
      </c>
      <c r="E1918" s="49" t="n">
        <v>4</v>
      </c>
      <c r="F1918" s="54" t="n">
        <v>588.85</v>
      </c>
      <c r="G1918" s="54" t="n">
        <v>1562.51</v>
      </c>
      <c r="H1918" s="54" t="n">
        <v>157.7</v>
      </c>
      <c r="I1918" s="54" t="n">
        <f aca="false">SUM(F1918:H1918)</f>
        <v>2309.06</v>
      </c>
      <c r="J1918" s="49" t="n">
        <f aca="false">Calc!$C$5-D1918</f>
        <v>41</v>
      </c>
      <c r="K1918" s="49" t="n">
        <f aca="false">IF(J1918&lt;=Calc!$C$11,4,IF(J1918&lt;=Calc!$C$12,3,IF(J1918&lt;=Calc!$C$13,2,1)))</f>
        <v>3</v>
      </c>
      <c r="L1918" s="49" t="n">
        <f aca="false">1+(E1918&gt;=Calc!$C$16)+(E1918&gt;=Calc!$C$17)+(E1918&gt;=Calc!$C$18)</f>
        <v>3</v>
      </c>
      <c r="M1918" s="49" t="str">
        <f aca="false">IF(AND(K1918=4,L1918&gt;=3),"Champions",IF(AND(K1918=3,L1918&gt;=3),"Loyal",IF(K1918&gt;=3,"Recent / New",IF(L1918&gt;=3,"At Risk","Hibernating / Lost"))))</f>
        <v>Loyal</v>
      </c>
      <c r="N1918" s="54" t="n">
        <f aca="false">IF(AND(Calc!$C$2&lt;=2009,Calc!$C$3&gt;=2009),F1918,0)+IF(AND(Calc!$C$2&lt;=2010,Calc!$C$3&gt;=2010),G1918,0)+IF(AND(Calc!$C$2&lt;=2011,Calc!$C$3&gt;=2011),H1918,0)</f>
        <v>2309.06</v>
      </c>
      <c r="O1918" s="61" t="n">
        <f aca="false">IF(AND(N1918&gt;0,OR(Calc!$C$4="*",B1918=Calc!$C$4)),N1918+ROW()*0.000000001,0)</f>
        <v>2309.060001918</v>
      </c>
    </row>
    <row r="1919" customFormat="false" ht="15" hidden="false" customHeight="false" outlineLevel="0" collapsed="false">
      <c r="A1919" s="49" t="n">
        <v>14296</v>
      </c>
      <c r="B1919" s="49" t="s">
        <v>189</v>
      </c>
      <c r="C1919" s="63" t="n">
        <v>40312</v>
      </c>
      <c r="D1919" s="63" t="n">
        <v>40465</v>
      </c>
      <c r="E1919" s="49" t="n">
        <v>2</v>
      </c>
      <c r="F1919" s="54" t="n">
        <v>0</v>
      </c>
      <c r="G1919" s="54" t="n">
        <v>448.45</v>
      </c>
      <c r="H1919" s="54" t="n">
        <v>0</v>
      </c>
      <c r="I1919" s="54" t="n">
        <f aca="false">SUM(F1919:H1919)</f>
        <v>448.45</v>
      </c>
      <c r="J1919" s="49" t="n">
        <f aca="false">Calc!$C$5-D1919</f>
        <v>422</v>
      </c>
      <c r="K1919" s="49" t="n">
        <f aca="false">IF(J1919&lt;=Calc!$C$11,4,IF(J1919&lt;=Calc!$C$12,3,IF(J1919&lt;=Calc!$C$13,2,1)))</f>
        <v>1</v>
      </c>
      <c r="L1919" s="49" t="n">
        <f aca="false">1+(E1919&gt;=Calc!$C$16)+(E1919&gt;=Calc!$C$17)+(E1919&gt;=Calc!$C$18)</f>
        <v>2</v>
      </c>
      <c r="M1919" s="49" t="str">
        <f aca="false">IF(AND(K1919=4,L1919&gt;=3),"Champions",IF(AND(K1919=3,L1919&gt;=3),"Loyal",IF(K1919&gt;=3,"Recent / New",IF(L1919&gt;=3,"At Risk","Hibernating / Lost"))))</f>
        <v>Hibernating / Lost</v>
      </c>
      <c r="N1919" s="54" t="n">
        <f aca="false">IF(AND(Calc!$C$2&lt;=2009,Calc!$C$3&gt;=2009),F1919,0)+IF(AND(Calc!$C$2&lt;=2010,Calc!$C$3&gt;=2010),G1919,0)+IF(AND(Calc!$C$2&lt;=2011,Calc!$C$3&gt;=2011),H1919,0)</f>
        <v>448.45</v>
      </c>
      <c r="O1919" s="61" t="n">
        <f aca="false">IF(AND(N1919&gt;0,OR(Calc!$C$4="*",B1919=Calc!$C$4)),N1919+ROW()*0.000000001,0)</f>
        <v>448.450001919</v>
      </c>
    </row>
    <row r="1920" customFormat="false" ht="15" hidden="false" customHeight="false" outlineLevel="0" collapsed="false">
      <c r="A1920" s="49" t="n">
        <v>14297</v>
      </c>
      <c r="B1920" s="49" t="s">
        <v>189</v>
      </c>
      <c r="C1920" s="63" t="n">
        <v>40612</v>
      </c>
      <c r="D1920" s="63" t="n">
        <v>40869</v>
      </c>
      <c r="E1920" s="49" t="n">
        <v>4</v>
      </c>
      <c r="F1920" s="54" t="n">
        <v>0</v>
      </c>
      <c r="G1920" s="54" t="n">
        <v>0</v>
      </c>
      <c r="H1920" s="54" t="n">
        <v>1290.48</v>
      </c>
      <c r="I1920" s="54" t="n">
        <f aca="false">SUM(F1920:H1920)</f>
        <v>1290.48</v>
      </c>
      <c r="J1920" s="49" t="n">
        <f aca="false">Calc!$C$5-D1920</f>
        <v>18</v>
      </c>
      <c r="K1920" s="49" t="n">
        <f aca="false">IF(J1920&lt;=Calc!$C$11,4,IF(J1920&lt;=Calc!$C$12,3,IF(J1920&lt;=Calc!$C$13,2,1)))</f>
        <v>4</v>
      </c>
      <c r="L1920" s="49" t="n">
        <f aca="false">1+(E1920&gt;=Calc!$C$16)+(E1920&gt;=Calc!$C$17)+(E1920&gt;=Calc!$C$18)</f>
        <v>3</v>
      </c>
      <c r="M1920" s="49" t="str">
        <f aca="false">IF(AND(K1920=4,L1920&gt;=3),"Champions",IF(AND(K1920=3,L1920&gt;=3),"Loyal",IF(K1920&gt;=3,"Recent / New",IF(L1920&gt;=3,"At Risk","Hibernating / Lost"))))</f>
        <v>Champions</v>
      </c>
      <c r="N1920" s="54" t="n">
        <f aca="false">IF(AND(Calc!$C$2&lt;=2009,Calc!$C$3&gt;=2009),F1920,0)+IF(AND(Calc!$C$2&lt;=2010,Calc!$C$3&gt;=2010),G1920,0)+IF(AND(Calc!$C$2&lt;=2011,Calc!$C$3&gt;=2011),H1920,0)</f>
        <v>1290.48</v>
      </c>
      <c r="O1920" s="61" t="n">
        <f aca="false">IF(AND(N1920&gt;0,OR(Calc!$C$4="*",B1920=Calc!$C$4)),N1920+ROW()*0.000000001,0)</f>
        <v>1290.48000192</v>
      </c>
    </row>
    <row r="1921" customFormat="false" ht="15" hidden="false" customHeight="false" outlineLevel="0" collapsed="false">
      <c r="A1921" s="49" t="n">
        <v>14298</v>
      </c>
      <c r="B1921" s="49" t="s">
        <v>189</v>
      </c>
      <c r="C1921" s="63" t="n">
        <v>40158</v>
      </c>
      <c r="D1921" s="63" t="n">
        <v>40878</v>
      </c>
      <c r="E1921" s="49" t="n">
        <v>82</v>
      </c>
      <c r="F1921" s="54" t="n">
        <v>2173.8</v>
      </c>
      <c r="G1921" s="54" t="n">
        <v>42142.53</v>
      </c>
      <c r="H1921" s="54" t="n">
        <v>46172.98</v>
      </c>
      <c r="I1921" s="54" t="n">
        <f aca="false">SUM(F1921:H1921)</f>
        <v>90489.31</v>
      </c>
      <c r="J1921" s="49" t="n">
        <f aca="false">Calc!$C$5-D1921</f>
        <v>9</v>
      </c>
      <c r="K1921" s="49" t="n">
        <f aca="false">IF(J1921&lt;=Calc!$C$11,4,IF(J1921&lt;=Calc!$C$12,3,IF(J1921&lt;=Calc!$C$13,2,1)))</f>
        <v>4</v>
      </c>
      <c r="L1921" s="49" t="n">
        <f aca="false">1+(E1921&gt;=Calc!$C$16)+(E1921&gt;=Calc!$C$17)+(E1921&gt;=Calc!$C$18)</f>
        <v>4</v>
      </c>
      <c r="M1921" s="49" t="str">
        <f aca="false">IF(AND(K1921=4,L1921&gt;=3),"Champions",IF(AND(K1921=3,L1921&gt;=3),"Loyal",IF(K1921&gt;=3,"Recent / New",IF(L1921&gt;=3,"At Risk","Hibernating / Lost"))))</f>
        <v>Champions</v>
      </c>
      <c r="N1921" s="54" t="n">
        <f aca="false">IF(AND(Calc!$C$2&lt;=2009,Calc!$C$3&gt;=2009),F1921,0)+IF(AND(Calc!$C$2&lt;=2010,Calc!$C$3&gt;=2010),G1921,0)+IF(AND(Calc!$C$2&lt;=2011,Calc!$C$3&gt;=2011),H1921,0)</f>
        <v>90489.31</v>
      </c>
      <c r="O1921" s="61" t="n">
        <f aca="false">IF(AND(N1921&gt;0,OR(Calc!$C$4="*",B1921=Calc!$C$4)),N1921+ROW()*0.000000001,0)</f>
        <v>90489.310001921</v>
      </c>
    </row>
    <row r="1922" customFormat="false" ht="15" hidden="false" customHeight="false" outlineLevel="0" collapsed="false">
      <c r="A1922" s="49" t="n">
        <v>14299</v>
      </c>
      <c r="B1922" s="49" t="s">
        <v>189</v>
      </c>
      <c r="C1922" s="63" t="n">
        <v>40149</v>
      </c>
      <c r="D1922" s="63" t="n">
        <v>40878</v>
      </c>
      <c r="E1922" s="49" t="n">
        <v>27</v>
      </c>
      <c r="F1922" s="54" t="n">
        <v>2808.27</v>
      </c>
      <c r="G1922" s="54" t="n">
        <v>6936.05</v>
      </c>
      <c r="H1922" s="54" t="n">
        <v>2875.96</v>
      </c>
      <c r="I1922" s="54" t="n">
        <f aca="false">SUM(F1922:H1922)</f>
        <v>12620.28</v>
      </c>
      <c r="J1922" s="49" t="n">
        <f aca="false">Calc!$C$5-D1922</f>
        <v>9</v>
      </c>
      <c r="K1922" s="49" t="n">
        <f aca="false">IF(J1922&lt;=Calc!$C$11,4,IF(J1922&lt;=Calc!$C$12,3,IF(J1922&lt;=Calc!$C$13,2,1)))</f>
        <v>4</v>
      </c>
      <c r="L1922" s="49" t="n">
        <f aca="false">1+(E1922&gt;=Calc!$C$16)+(E1922&gt;=Calc!$C$17)+(E1922&gt;=Calc!$C$18)</f>
        <v>4</v>
      </c>
      <c r="M1922" s="49" t="str">
        <f aca="false">IF(AND(K1922=4,L1922&gt;=3),"Champions",IF(AND(K1922=3,L1922&gt;=3),"Loyal",IF(K1922&gt;=3,"Recent / New",IF(L1922&gt;=3,"At Risk","Hibernating / Lost"))))</f>
        <v>Champions</v>
      </c>
      <c r="N1922" s="54" t="n">
        <f aca="false">IF(AND(Calc!$C$2&lt;=2009,Calc!$C$3&gt;=2009),F1922,0)+IF(AND(Calc!$C$2&lt;=2010,Calc!$C$3&gt;=2010),G1922,0)+IF(AND(Calc!$C$2&lt;=2011,Calc!$C$3&gt;=2011),H1922,0)</f>
        <v>12620.28</v>
      </c>
      <c r="O1922" s="61" t="n">
        <f aca="false">IF(AND(N1922&gt;0,OR(Calc!$C$4="*",B1922=Calc!$C$4)),N1922+ROW()*0.000000001,0)</f>
        <v>12620.280001922</v>
      </c>
    </row>
    <row r="1923" customFormat="false" ht="15" hidden="false" customHeight="false" outlineLevel="0" collapsed="false">
      <c r="A1923" s="49" t="n">
        <v>14300</v>
      </c>
      <c r="B1923" s="49" t="s">
        <v>189</v>
      </c>
      <c r="C1923" s="63" t="n">
        <v>40868</v>
      </c>
      <c r="D1923" s="63" t="n">
        <v>40868</v>
      </c>
      <c r="E1923" s="49" t="n">
        <v>1</v>
      </c>
      <c r="F1923" s="54" t="n">
        <v>0</v>
      </c>
      <c r="G1923" s="54" t="n">
        <v>0</v>
      </c>
      <c r="H1923" s="54" t="n">
        <v>43.2</v>
      </c>
      <c r="I1923" s="54" t="n">
        <f aca="false">SUM(F1923:H1923)</f>
        <v>43.2</v>
      </c>
      <c r="J1923" s="49" t="n">
        <f aca="false">Calc!$C$5-D1923</f>
        <v>19</v>
      </c>
      <c r="K1923" s="49" t="n">
        <f aca="false">IF(J1923&lt;=Calc!$C$11,4,IF(J1923&lt;=Calc!$C$12,3,IF(J1923&lt;=Calc!$C$13,2,1)))</f>
        <v>4</v>
      </c>
      <c r="L1923" s="49" t="n">
        <f aca="false">1+(E1923&gt;=Calc!$C$16)+(E1923&gt;=Calc!$C$17)+(E1923&gt;=Calc!$C$18)</f>
        <v>1</v>
      </c>
      <c r="M1923" s="49" t="str">
        <f aca="false">IF(AND(K1923=4,L1923&gt;=3),"Champions",IF(AND(K1923=3,L1923&gt;=3),"Loyal",IF(K1923&gt;=3,"Recent / New",IF(L1923&gt;=3,"At Risk","Hibernating / Lost"))))</f>
        <v>Recent / New</v>
      </c>
      <c r="N1923" s="54" t="n">
        <f aca="false">IF(AND(Calc!$C$2&lt;=2009,Calc!$C$3&gt;=2009),F1923,0)+IF(AND(Calc!$C$2&lt;=2010,Calc!$C$3&gt;=2010),G1923,0)+IF(AND(Calc!$C$2&lt;=2011,Calc!$C$3&gt;=2011),H1923,0)</f>
        <v>43.2</v>
      </c>
      <c r="O1923" s="61" t="n">
        <f aca="false">IF(AND(N1923&gt;0,OR(Calc!$C$4="*",B1923=Calc!$C$4)),N1923+ROW()*0.000000001,0)</f>
        <v>43.200001923</v>
      </c>
    </row>
    <row r="1924" customFormat="false" ht="15" hidden="false" customHeight="false" outlineLevel="0" collapsed="false">
      <c r="A1924" s="49" t="n">
        <v>14301</v>
      </c>
      <c r="B1924" s="49" t="s">
        <v>189</v>
      </c>
      <c r="C1924" s="63" t="n">
        <v>40220</v>
      </c>
      <c r="D1924" s="63" t="n">
        <v>40769</v>
      </c>
      <c r="E1924" s="49" t="n">
        <v>4</v>
      </c>
      <c r="F1924" s="54" t="n">
        <v>0</v>
      </c>
      <c r="G1924" s="54" t="n">
        <v>1324.19</v>
      </c>
      <c r="H1924" s="54" t="n">
        <v>632.04</v>
      </c>
      <c r="I1924" s="54" t="n">
        <f aca="false">SUM(F1924:H1924)</f>
        <v>1956.23</v>
      </c>
      <c r="J1924" s="49" t="n">
        <f aca="false">Calc!$C$5-D1924</f>
        <v>118</v>
      </c>
      <c r="K1924" s="49" t="n">
        <f aca="false">IF(J1924&lt;=Calc!$C$11,4,IF(J1924&lt;=Calc!$C$12,3,IF(J1924&lt;=Calc!$C$13,2,1)))</f>
        <v>2</v>
      </c>
      <c r="L1924" s="49" t="n">
        <f aca="false">1+(E1924&gt;=Calc!$C$16)+(E1924&gt;=Calc!$C$17)+(E1924&gt;=Calc!$C$18)</f>
        <v>3</v>
      </c>
      <c r="M1924" s="49" t="str">
        <f aca="false">IF(AND(K1924=4,L1924&gt;=3),"Champions",IF(AND(K1924=3,L1924&gt;=3),"Loyal",IF(K1924&gt;=3,"Recent / New",IF(L1924&gt;=3,"At Risk","Hibernating / Lost"))))</f>
        <v>At Risk</v>
      </c>
      <c r="N1924" s="54" t="n">
        <f aca="false">IF(AND(Calc!$C$2&lt;=2009,Calc!$C$3&gt;=2009),F1924,0)+IF(AND(Calc!$C$2&lt;=2010,Calc!$C$3&gt;=2010),G1924,0)+IF(AND(Calc!$C$2&lt;=2011,Calc!$C$3&gt;=2011),H1924,0)</f>
        <v>1956.23</v>
      </c>
      <c r="O1924" s="61" t="n">
        <f aca="false">IF(AND(N1924&gt;0,OR(Calc!$C$4="*",B1924=Calc!$C$4)),N1924+ROW()*0.000000001,0)</f>
        <v>1956.230001924</v>
      </c>
    </row>
    <row r="1925" customFormat="false" ht="15" hidden="false" customHeight="false" outlineLevel="0" collapsed="false">
      <c r="A1925" s="49" t="n">
        <v>14302</v>
      </c>
      <c r="B1925" s="49" t="s">
        <v>189</v>
      </c>
      <c r="C1925" s="63" t="n">
        <v>40149</v>
      </c>
      <c r="D1925" s="63" t="n">
        <v>40456</v>
      </c>
      <c r="E1925" s="49" t="n">
        <v>3</v>
      </c>
      <c r="F1925" s="54" t="n">
        <v>114.6</v>
      </c>
      <c r="G1925" s="54" t="n">
        <v>628.3</v>
      </c>
      <c r="H1925" s="54" t="n">
        <v>0</v>
      </c>
      <c r="I1925" s="54" t="n">
        <f aca="false">SUM(F1925:H1925)</f>
        <v>742.9</v>
      </c>
      <c r="J1925" s="49" t="n">
        <f aca="false">Calc!$C$5-D1925</f>
        <v>431</v>
      </c>
      <c r="K1925" s="49" t="n">
        <f aca="false">IF(J1925&lt;=Calc!$C$11,4,IF(J1925&lt;=Calc!$C$12,3,IF(J1925&lt;=Calc!$C$13,2,1)))</f>
        <v>1</v>
      </c>
      <c r="L1925" s="49" t="n">
        <f aca="false">1+(E1925&gt;=Calc!$C$16)+(E1925&gt;=Calc!$C$17)+(E1925&gt;=Calc!$C$18)</f>
        <v>2</v>
      </c>
      <c r="M1925" s="49" t="str">
        <f aca="false">IF(AND(K1925=4,L1925&gt;=3),"Champions",IF(AND(K1925=3,L1925&gt;=3),"Loyal",IF(K1925&gt;=3,"Recent / New",IF(L1925&gt;=3,"At Risk","Hibernating / Lost"))))</f>
        <v>Hibernating / Lost</v>
      </c>
      <c r="N1925" s="54" t="n">
        <f aca="false">IF(AND(Calc!$C$2&lt;=2009,Calc!$C$3&gt;=2009),F1925,0)+IF(AND(Calc!$C$2&lt;=2010,Calc!$C$3&gt;=2010),G1925,0)+IF(AND(Calc!$C$2&lt;=2011,Calc!$C$3&gt;=2011),H1925,0)</f>
        <v>742.9</v>
      </c>
      <c r="O1925" s="61" t="n">
        <f aca="false">IF(AND(N1925&gt;0,OR(Calc!$C$4="*",B1925=Calc!$C$4)),N1925+ROW()*0.000000001,0)</f>
        <v>742.900001925</v>
      </c>
    </row>
    <row r="1926" customFormat="false" ht="15" hidden="false" customHeight="false" outlineLevel="0" collapsed="false">
      <c r="A1926" s="49" t="n">
        <v>14303</v>
      </c>
      <c r="B1926" s="49" t="s">
        <v>189</v>
      </c>
      <c r="C1926" s="63" t="n">
        <v>40452</v>
      </c>
      <c r="D1926" s="63" t="n">
        <v>40479</v>
      </c>
      <c r="E1926" s="49" t="n">
        <v>2</v>
      </c>
      <c r="F1926" s="54" t="n">
        <v>0</v>
      </c>
      <c r="G1926" s="54" t="n">
        <v>277.94</v>
      </c>
      <c r="H1926" s="54" t="n">
        <v>0</v>
      </c>
      <c r="I1926" s="54" t="n">
        <f aca="false">SUM(F1926:H1926)</f>
        <v>277.94</v>
      </c>
      <c r="J1926" s="49" t="n">
        <f aca="false">Calc!$C$5-D1926</f>
        <v>408</v>
      </c>
      <c r="K1926" s="49" t="n">
        <f aca="false">IF(J1926&lt;=Calc!$C$11,4,IF(J1926&lt;=Calc!$C$12,3,IF(J1926&lt;=Calc!$C$13,2,1)))</f>
        <v>1</v>
      </c>
      <c r="L1926" s="49" t="n">
        <f aca="false">1+(E1926&gt;=Calc!$C$16)+(E1926&gt;=Calc!$C$17)+(E1926&gt;=Calc!$C$18)</f>
        <v>2</v>
      </c>
      <c r="M1926" s="49" t="str">
        <f aca="false">IF(AND(K1926=4,L1926&gt;=3),"Champions",IF(AND(K1926=3,L1926&gt;=3),"Loyal",IF(K1926&gt;=3,"Recent / New",IF(L1926&gt;=3,"At Risk","Hibernating / Lost"))))</f>
        <v>Hibernating / Lost</v>
      </c>
      <c r="N1926" s="54" t="n">
        <f aca="false">IF(AND(Calc!$C$2&lt;=2009,Calc!$C$3&gt;=2009),F1926,0)+IF(AND(Calc!$C$2&lt;=2010,Calc!$C$3&gt;=2010),G1926,0)+IF(AND(Calc!$C$2&lt;=2011,Calc!$C$3&gt;=2011),H1926,0)</f>
        <v>277.94</v>
      </c>
      <c r="O1926" s="61" t="n">
        <f aca="false">IF(AND(N1926&gt;0,OR(Calc!$C$4="*",B1926=Calc!$C$4)),N1926+ROW()*0.000000001,0)</f>
        <v>277.940001926</v>
      </c>
    </row>
    <row r="1927" customFormat="false" ht="15" hidden="false" customHeight="false" outlineLevel="0" collapsed="false">
      <c r="A1927" s="49" t="n">
        <v>14304</v>
      </c>
      <c r="B1927" s="49" t="s">
        <v>189</v>
      </c>
      <c r="C1927" s="63" t="n">
        <v>40316</v>
      </c>
      <c r="D1927" s="63" t="n">
        <v>40664</v>
      </c>
      <c r="E1927" s="49" t="n">
        <v>3</v>
      </c>
      <c r="F1927" s="54" t="n">
        <v>0</v>
      </c>
      <c r="G1927" s="54" t="n">
        <v>1326.71</v>
      </c>
      <c r="H1927" s="54" t="n">
        <v>197.1</v>
      </c>
      <c r="I1927" s="54" t="n">
        <f aca="false">SUM(F1927:H1927)</f>
        <v>1523.81</v>
      </c>
      <c r="J1927" s="49" t="n">
        <f aca="false">Calc!$C$5-D1927</f>
        <v>223</v>
      </c>
      <c r="K1927" s="49" t="n">
        <f aca="false">IF(J1927&lt;=Calc!$C$11,4,IF(J1927&lt;=Calc!$C$12,3,IF(J1927&lt;=Calc!$C$13,2,1)))</f>
        <v>2</v>
      </c>
      <c r="L1927" s="49" t="n">
        <f aca="false">1+(E1927&gt;=Calc!$C$16)+(E1927&gt;=Calc!$C$17)+(E1927&gt;=Calc!$C$18)</f>
        <v>2</v>
      </c>
      <c r="M1927" s="49" t="str">
        <f aca="false">IF(AND(K1927=4,L1927&gt;=3),"Champions",IF(AND(K1927=3,L1927&gt;=3),"Loyal",IF(K1927&gt;=3,"Recent / New",IF(L1927&gt;=3,"At Risk","Hibernating / Lost"))))</f>
        <v>Hibernating / Lost</v>
      </c>
      <c r="N1927" s="54" t="n">
        <f aca="false">IF(AND(Calc!$C$2&lt;=2009,Calc!$C$3&gt;=2009),F1927,0)+IF(AND(Calc!$C$2&lt;=2010,Calc!$C$3&gt;=2010),G1927,0)+IF(AND(Calc!$C$2&lt;=2011,Calc!$C$3&gt;=2011),H1927,0)</f>
        <v>1523.81</v>
      </c>
      <c r="O1927" s="61" t="n">
        <f aca="false">IF(AND(N1927&gt;0,OR(Calc!$C$4="*",B1927=Calc!$C$4)),N1927+ROW()*0.000000001,0)</f>
        <v>1523.810001927</v>
      </c>
    </row>
    <row r="1928" customFormat="false" ht="15" hidden="false" customHeight="false" outlineLevel="0" collapsed="false">
      <c r="A1928" s="49" t="n">
        <v>14305</v>
      </c>
      <c r="B1928" s="49" t="s">
        <v>189</v>
      </c>
      <c r="C1928" s="63" t="n">
        <v>40751</v>
      </c>
      <c r="D1928" s="63" t="n">
        <v>40815</v>
      </c>
      <c r="E1928" s="49" t="n">
        <v>3</v>
      </c>
      <c r="F1928" s="54" t="n">
        <v>0</v>
      </c>
      <c r="G1928" s="54" t="n">
        <v>0</v>
      </c>
      <c r="H1928" s="54" t="n">
        <v>1803.76</v>
      </c>
      <c r="I1928" s="54" t="n">
        <f aca="false">SUM(F1928:H1928)</f>
        <v>1803.76</v>
      </c>
      <c r="J1928" s="49" t="n">
        <f aca="false">Calc!$C$5-D1928</f>
        <v>72</v>
      </c>
      <c r="K1928" s="49" t="n">
        <f aca="false">IF(J1928&lt;=Calc!$C$11,4,IF(J1928&lt;=Calc!$C$12,3,IF(J1928&lt;=Calc!$C$13,2,1)))</f>
        <v>3</v>
      </c>
      <c r="L1928" s="49" t="n">
        <f aca="false">1+(E1928&gt;=Calc!$C$16)+(E1928&gt;=Calc!$C$17)+(E1928&gt;=Calc!$C$18)</f>
        <v>2</v>
      </c>
      <c r="M1928" s="49" t="str">
        <f aca="false">IF(AND(K1928=4,L1928&gt;=3),"Champions",IF(AND(K1928=3,L1928&gt;=3),"Loyal",IF(K1928&gt;=3,"Recent / New",IF(L1928&gt;=3,"At Risk","Hibernating / Lost"))))</f>
        <v>Recent / New</v>
      </c>
      <c r="N1928" s="54" t="n">
        <f aca="false">IF(AND(Calc!$C$2&lt;=2009,Calc!$C$3&gt;=2009),F1928,0)+IF(AND(Calc!$C$2&lt;=2010,Calc!$C$3&gt;=2010),G1928,0)+IF(AND(Calc!$C$2&lt;=2011,Calc!$C$3&gt;=2011),H1928,0)</f>
        <v>1803.76</v>
      </c>
      <c r="O1928" s="61" t="n">
        <f aca="false">IF(AND(N1928&gt;0,OR(Calc!$C$4="*",B1928=Calc!$C$4)),N1928+ROW()*0.000000001,0)</f>
        <v>1803.760001928</v>
      </c>
    </row>
    <row r="1929" customFormat="false" ht="15" hidden="false" customHeight="false" outlineLevel="0" collapsed="false">
      <c r="A1929" s="49" t="n">
        <v>14306</v>
      </c>
      <c r="B1929" s="49" t="s">
        <v>189</v>
      </c>
      <c r="C1929" s="63" t="n">
        <v>40209</v>
      </c>
      <c r="D1929" s="63" t="n">
        <v>40835</v>
      </c>
      <c r="E1929" s="49" t="n">
        <v>6</v>
      </c>
      <c r="F1929" s="54" t="n">
        <v>0</v>
      </c>
      <c r="G1929" s="54" t="n">
        <v>1058.08</v>
      </c>
      <c r="H1929" s="54" t="n">
        <v>2083.42</v>
      </c>
      <c r="I1929" s="54" t="n">
        <f aca="false">SUM(F1929:H1929)</f>
        <v>3141.5</v>
      </c>
      <c r="J1929" s="49" t="n">
        <f aca="false">Calc!$C$5-D1929</f>
        <v>52</v>
      </c>
      <c r="K1929" s="49" t="n">
        <f aca="false">IF(J1929&lt;=Calc!$C$11,4,IF(J1929&lt;=Calc!$C$12,3,IF(J1929&lt;=Calc!$C$13,2,1)))</f>
        <v>3</v>
      </c>
      <c r="L1929" s="49" t="n">
        <f aca="false">1+(E1929&gt;=Calc!$C$16)+(E1929&gt;=Calc!$C$17)+(E1929&gt;=Calc!$C$18)</f>
        <v>3</v>
      </c>
      <c r="M1929" s="49" t="str">
        <f aca="false">IF(AND(K1929=4,L1929&gt;=3),"Champions",IF(AND(K1929=3,L1929&gt;=3),"Loyal",IF(K1929&gt;=3,"Recent / New",IF(L1929&gt;=3,"At Risk","Hibernating / Lost"))))</f>
        <v>Loyal</v>
      </c>
      <c r="N1929" s="54" t="n">
        <f aca="false">IF(AND(Calc!$C$2&lt;=2009,Calc!$C$3&gt;=2009),F1929,0)+IF(AND(Calc!$C$2&lt;=2010,Calc!$C$3&gt;=2010),G1929,0)+IF(AND(Calc!$C$2&lt;=2011,Calc!$C$3&gt;=2011),H1929,0)</f>
        <v>3141.5</v>
      </c>
      <c r="O1929" s="61" t="n">
        <f aca="false">IF(AND(N1929&gt;0,OR(Calc!$C$4="*",B1929=Calc!$C$4)),N1929+ROW()*0.000000001,0)</f>
        <v>3141.500001929</v>
      </c>
    </row>
    <row r="1930" customFormat="false" ht="15" hidden="false" customHeight="false" outlineLevel="0" collapsed="false">
      <c r="A1930" s="49" t="n">
        <v>14307</v>
      </c>
      <c r="B1930" s="49" t="s">
        <v>189</v>
      </c>
      <c r="C1930" s="63" t="n">
        <v>40154</v>
      </c>
      <c r="D1930" s="63" t="n">
        <v>40798</v>
      </c>
      <c r="E1930" s="49" t="n">
        <v>10</v>
      </c>
      <c r="F1930" s="54" t="n">
        <v>234.15</v>
      </c>
      <c r="G1930" s="54" t="n">
        <v>1833.21</v>
      </c>
      <c r="H1930" s="54" t="n">
        <v>2212.61</v>
      </c>
      <c r="I1930" s="54" t="n">
        <f aca="false">SUM(F1930:H1930)</f>
        <v>4279.97</v>
      </c>
      <c r="J1930" s="49" t="n">
        <f aca="false">Calc!$C$5-D1930</f>
        <v>89</v>
      </c>
      <c r="K1930" s="49" t="n">
        <f aca="false">IF(J1930&lt;=Calc!$C$11,4,IF(J1930&lt;=Calc!$C$12,3,IF(J1930&lt;=Calc!$C$13,2,1)))</f>
        <v>3</v>
      </c>
      <c r="L1930" s="49" t="n">
        <f aca="false">1+(E1930&gt;=Calc!$C$16)+(E1930&gt;=Calc!$C$17)+(E1930&gt;=Calc!$C$18)</f>
        <v>4</v>
      </c>
      <c r="M1930" s="49" t="str">
        <f aca="false">IF(AND(K1930=4,L1930&gt;=3),"Champions",IF(AND(K1930=3,L1930&gt;=3),"Loyal",IF(K1930&gt;=3,"Recent / New",IF(L1930&gt;=3,"At Risk","Hibernating / Lost"))))</f>
        <v>Loyal</v>
      </c>
      <c r="N1930" s="54" t="n">
        <f aca="false">IF(AND(Calc!$C$2&lt;=2009,Calc!$C$3&gt;=2009),F1930,0)+IF(AND(Calc!$C$2&lt;=2010,Calc!$C$3&gt;=2010),G1930,0)+IF(AND(Calc!$C$2&lt;=2011,Calc!$C$3&gt;=2011),H1930,0)</f>
        <v>4279.97</v>
      </c>
      <c r="O1930" s="61" t="n">
        <f aca="false">IF(AND(N1930&gt;0,OR(Calc!$C$4="*",B1930=Calc!$C$4)),N1930+ROW()*0.000000001,0)</f>
        <v>4279.97000193</v>
      </c>
    </row>
    <row r="1931" customFormat="false" ht="15" hidden="false" customHeight="false" outlineLevel="0" collapsed="false">
      <c r="A1931" s="49" t="n">
        <v>14309</v>
      </c>
      <c r="B1931" s="49" t="s">
        <v>189</v>
      </c>
      <c r="C1931" s="63" t="n">
        <v>40336</v>
      </c>
      <c r="D1931" s="63" t="n">
        <v>40878</v>
      </c>
      <c r="E1931" s="49" t="n">
        <v>11</v>
      </c>
      <c r="F1931" s="54" t="n">
        <v>0</v>
      </c>
      <c r="G1931" s="54" t="n">
        <v>1576.03</v>
      </c>
      <c r="H1931" s="54" t="n">
        <v>2171.93</v>
      </c>
      <c r="I1931" s="54" t="n">
        <f aca="false">SUM(F1931:H1931)</f>
        <v>3747.96</v>
      </c>
      <c r="J1931" s="49" t="n">
        <f aca="false">Calc!$C$5-D1931</f>
        <v>9</v>
      </c>
      <c r="K1931" s="49" t="n">
        <f aca="false">IF(J1931&lt;=Calc!$C$11,4,IF(J1931&lt;=Calc!$C$12,3,IF(J1931&lt;=Calc!$C$13,2,1)))</f>
        <v>4</v>
      </c>
      <c r="L1931" s="49" t="n">
        <f aca="false">1+(E1931&gt;=Calc!$C$16)+(E1931&gt;=Calc!$C$17)+(E1931&gt;=Calc!$C$18)</f>
        <v>4</v>
      </c>
      <c r="M1931" s="49" t="str">
        <f aca="false">IF(AND(K1931=4,L1931&gt;=3),"Champions",IF(AND(K1931=3,L1931&gt;=3),"Loyal",IF(K1931&gt;=3,"Recent / New",IF(L1931&gt;=3,"At Risk","Hibernating / Lost"))))</f>
        <v>Champions</v>
      </c>
      <c r="N1931" s="54" t="n">
        <f aca="false">IF(AND(Calc!$C$2&lt;=2009,Calc!$C$3&gt;=2009),F1931,0)+IF(AND(Calc!$C$2&lt;=2010,Calc!$C$3&gt;=2010),G1931,0)+IF(AND(Calc!$C$2&lt;=2011,Calc!$C$3&gt;=2011),H1931,0)</f>
        <v>3747.96</v>
      </c>
      <c r="O1931" s="61" t="n">
        <f aca="false">IF(AND(N1931&gt;0,OR(Calc!$C$4="*",B1931=Calc!$C$4)),N1931+ROW()*0.000000001,0)</f>
        <v>3747.960001931</v>
      </c>
    </row>
    <row r="1932" customFormat="false" ht="15" hidden="false" customHeight="false" outlineLevel="0" collapsed="false">
      <c r="A1932" s="49" t="n">
        <v>14310</v>
      </c>
      <c r="B1932" s="49" t="s">
        <v>189</v>
      </c>
      <c r="C1932" s="63" t="n">
        <v>40454</v>
      </c>
      <c r="D1932" s="63" t="n">
        <v>40454</v>
      </c>
      <c r="E1932" s="49" t="n">
        <v>1</v>
      </c>
      <c r="F1932" s="54" t="n">
        <v>0</v>
      </c>
      <c r="G1932" s="54" t="n">
        <v>492.1</v>
      </c>
      <c r="H1932" s="54" t="n">
        <v>0</v>
      </c>
      <c r="I1932" s="54" t="n">
        <f aca="false">SUM(F1932:H1932)</f>
        <v>492.1</v>
      </c>
      <c r="J1932" s="49" t="n">
        <f aca="false">Calc!$C$5-D1932</f>
        <v>433</v>
      </c>
      <c r="K1932" s="49" t="n">
        <f aca="false">IF(J1932&lt;=Calc!$C$11,4,IF(J1932&lt;=Calc!$C$12,3,IF(J1932&lt;=Calc!$C$13,2,1)))</f>
        <v>1</v>
      </c>
      <c r="L1932" s="49" t="n">
        <f aca="false">1+(E1932&gt;=Calc!$C$16)+(E1932&gt;=Calc!$C$17)+(E1932&gt;=Calc!$C$18)</f>
        <v>1</v>
      </c>
      <c r="M1932" s="49" t="str">
        <f aca="false">IF(AND(K1932=4,L1932&gt;=3),"Champions",IF(AND(K1932=3,L1932&gt;=3),"Loyal",IF(K1932&gt;=3,"Recent / New",IF(L1932&gt;=3,"At Risk","Hibernating / Lost"))))</f>
        <v>Hibernating / Lost</v>
      </c>
      <c r="N1932" s="54" t="n">
        <f aca="false">IF(AND(Calc!$C$2&lt;=2009,Calc!$C$3&gt;=2009),F1932,0)+IF(AND(Calc!$C$2&lt;=2010,Calc!$C$3&gt;=2010),G1932,0)+IF(AND(Calc!$C$2&lt;=2011,Calc!$C$3&gt;=2011),H1932,0)</f>
        <v>492.1</v>
      </c>
      <c r="O1932" s="61" t="n">
        <f aca="false">IF(AND(N1932&gt;0,OR(Calc!$C$4="*",B1932=Calc!$C$4)),N1932+ROW()*0.000000001,0)</f>
        <v>492.100001932</v>
      </c>
    </row>
    <row r="1933" customFormat="false" ht="15" hidden="false" customHeight="false" outlineLevel="0" collapsed="false">
      <c r="A1933" s="49" t="n">
        <v>14311</v>
      </c>
      <c r="B1933" s="49" t="s">
        <v>189</v>
      </c>
      <c r="C1933" s="63" t="n">
        <v>40319</v>
      </c>
      <c r="D1933" s="63" t="n">
        <v>40644</v>
      </c>
      <c r="E1933" s="49" t="n">
        <v>2</v>
      </c>
      <c r="F1933" s="54" t="n">
        <v>0</v>
      </c>
      <c r="G1933" s="54" t="n">
        <v>206.19</v>
      </c>
      <c r="H1933" s="54" t="n">
        <v>229.71</v>
      </c>
      <c r="I1933" s="54" t="n">
        <f aca="false">SUM(F1933:H1933)</f>
        <v>435.9</v>
      </c>
      <c r="J1933" s="49" t="n">
        <f aca="false">Calc!$C$5-D1933</f>
        <v>243</v>
      </c>
      <c r="K1933" s="49" t="n">
        <f aca="false">IF(J1933&lt;=Calc!$C$11,4,IF(J1933&lt;=Calc!$C$12,3,IF(J1933&lt;=Calc!$C$13,2,1)))</f>
        <v>2</v>
      </c>
      <c r="L1933" s="49" t="n">
        <f aca="false">1+(E1933&gt;=Calc!$C$16)+(E1933&gt;=Calc!$C$17)+(E1933&gt;=Calc!$C$18)</f>
        <v>2</v>
      </c>
      <c r="M1933" s="49" t="str">
        <f aca="false">IF(AND(K1933=4,L1933&gt;=3),"Champions",IF(AND(K1933=3,L1933&gt;=3),"Loyal",IF(K1933&gt;=3,"Recent / New",IF(L1933&gt;=3,"At Risk","Hibernating / Lost"))))</f>
        <v>Hibernating / Lost</v>
      </c>
      <c r="N1933" s="54" t="n">
        <f aca="false">IF(AND(Calc!$C$2&lt;=2009,Calc!$C$3&gt;=2009),F1933,0)+IF(AND(Calc!$C$2&lt;=2010,Calc!$C$3&gt;=2010),G1933,0)+IF(AND(Calc!$C$2&lt;=2011,Calc!$C$3&gt;=2011),H1933,0)</f>
        <v>435.9</v>
      </c>
      <c r="O1933" s="61" t="n">
        <f aca="false">IF(AND(N1933&gt;0,OR(Calc!$C$4="*",B1933=Calc!$C$4)),N1933+ROW()*0.000000001,0)</f>
        <v>435.900001933</v>
      </c>
    </row>
    <row r="1934" customFormat="false" ht="15" hidden="false" customHeight="false" outlineLevel="0" collapsed="false">
      <c r="A1934" s="49" t="n">
        <v>14312</v>
      </c>
      <c r="B1934" s="49" t="s">
        <v>189</v>
      </c>
      <c r="C1934" s="63" t="n">
        <v>40382</v>
      </c>
      <c r="D1934" s="63" t="n">
        <v>40840</v>
      </c>
      <c r="E1934" s="49" t="n">
        <v>11</v>
      </c>
      <c r="F1934" s="54" t="n">
        <v>0</v>
      </c>
      <c r="G1934" s="54" t="n">
        <v>1478.7</v>
      </c>
      <c r="H1934" s="54" t="n">
        <v>1611.59</v>
      </c>
      <c r="I1934" s="54" t="n">
        <f aca="false">SUM(F1934:H1934)</f>
        <v>3090.29</v>
      </c>
      <c r="J1934" s="49" t="n">
        <f aca="false">Calc!$C$5-D1934</f>
        <v>47</v>
      </c>
      <c r="K1934" s="49" t="n">
        <f aca="false">IF(J1934&lt;=Calc!$C$11,4,IF(J1934&lt;=Calc!$C$12,3,IF(J1934&lt;=Calc!$C$13,2,1)))</f>
        <v>3</v>
      </c>
      <c r="L1934" s="49" t="n">
        <f aca="false">1+(E1934&gt;=Calc!$C$16)+(E1934&gt;=Calc!$C$17)+(E1934&gt;=Calc!$C$18)</f>
        <v>4</v>
      </c>
      <c r="M1934" s="49" t="str">
        <f aca="false">IF(AND(K1934=4,L1934&gt;=3),"Champions",IF(AND(K1934=3,L1934&gt;=3),"Loyal",IF(K1934&gt;=3,"Recent / New",IF(L1934&gt;=3,"At Risk","Hibernating / Lost"))))</f>
        <v>Loyal</v>
      </c>
      <c r="N1934" s="54" t="n">
        <f aca="false">IF(AND(Calc!$C$2&lt;=2009,Calc!$C$3&gt;=2009),F1934,0)+IF(AND(Calc!$C$2&lt;=2010,Calc!$C$3&gt;=2010),G1934,0)+IF(AND(Calc!$C$2&lt;=2011,Calc!$C$3&gt;=2011),H1934,0)</f>
        <v>3090.29</v>
      </c>
      <c r="O1934" s="61" t="n">
        <f aca="false">IF(AND(N1934&gt;0,OR(Calc!$C$4="*",B1934=Calc!$C$4)),N1934+ROW()*0.000000001,0)</f>
        <v>3090.290001934</v>
      </c>
    </row>
    <row r="1935" customFormat="false" ht="15" hidden="false" customHeight="false" outlineLevel="0" collapsed="false">
      <c r="A1935" s="49" t="n">
        <v>14314</v>
      </c>
      <c r="B1935" s="49" t="s">
        <v>189</v>
      </c>
      <c r="C1935" s="63" t="n">
        <v>40456</v>
      </c>
      <c r="D1935" s="63" t="n">
        <v>40780</v>
      </c>
      <c r="E1935" s="49" t="n">
        <v>2</v>
      </c>
      <c r="F1935" s="54" t="n">
        <v>0</v>
      </c>
      <c r="G1935" s="54" t="n">
        <v>101.9</v>
      </c>
      <c r="H1935" s="54" t="n">
        <v>120</v>
      </c>
      <c r="I1935" s="54" t="n">
        <f aca="false">SUM(F1935:H1935)</f>
        <v>221.9</v>
      </c>
      <c r="J1935" s="49" t="n">
        <f aca="false">Calc!$C$5-D1935</f>
        <v>107</v>
      </c>
      <c r="K1935" s="49" t="n">
        <f aca="false">IF(J1935&lt;=Calc!$C$11,4,IF(J1935&lt;=Calc!$C$12,3,IF(J1935&lt;=Calc!$C$13,2,1)))</f>
        <v>2</v>
      </c>
      <c r="L1935" s="49" t="n">
        <f aca="false">1+(E1935&gt;=Calc!$C$16)+(E1935&gt;=Calc!$C$17)+(E1935&gt;=Calc!$C$18)</f>
        <v>2</v>
      </c>
      <c r="M1935" s="49" t="str">
        <f aca="false">IF(AND(K1935=4,L1935&gt;=3),"Champions",IF(AND(K1935=3,L1935&gt;=3),"Loyal",IF(K1935&gt;=3,"Recent / New",IF(L1935&gt;=3,"At Risk","Hibernating / Lost"))))</f>
        <v>Hibernating / Lost</v>
      </c>
      <c r="N1935" s="54" t="n">
        <f aca="false">IF(AND(Calc!$C$2&lt;=2009,Calc!$C$3&gt;=2009),F1935,0)+IF(AND(Calc!$C$2&lt;=2010,Calc!$C$3&gt;=2010),G1935,0)+IF(AND(Calc!$C$2&lt;=2011,Calc!$C$3&gt;=2011),H1935,0)</f>
        <v>221.9</v>
      </c>
      <c r="O1935" s="61" t="n">
        <f aca="false">IF(AND(N1935&gt;0,OR(Calc!$C$4="*",B1935=Calc!$C$4)),N1935+ROW()*0.000000001,0)</f>
        <v>221.900001935</v>
      </c>
    </row>
    <row r="1936" customFormat="false" ht="15" hidden="false" customHeight="false" outlineLevel="0" collapsed="false">
      <c r="A1936" s="49" t="n">
        <v>14315</v>
      </c>
      <c r="B1936" s="49" t="s">
        <v>189</v>
      </c>
      <c r="C1936" s="63" t="n">
        <v>40252</v>
      </c>
      <c r="D1936" s="63" t="n">
        <v>40842</v>
      </c>
      <c r="E1936" s="49" t="n">
        <v>8</v>
      </c>
      <c r="F1936" s="54" t="n">
        <v>0</v>
      </c>
      <c r="G1936" s="54" t="n">
        <v>711.74</v>
      </c>
      <c r="H1936" s="54" t="n">
        <v>2456.98</v>
      </c>
      <c r="I1936" s="54" t="n">
        <f aca="false">SUM(F1936:H1936)</f>
        <v>3168.72</v>
      </c>
      <c r="J1936" s="49" t="n">
        <f aca="false">Calc!$C$5-D1936</f>
        <v>45</v>
      </c>
      <c r="K1936" s="49" t="n">
        <f aca="false">IF(J1936&lt;=Calc!$C$11,4,IF(J1936&lt;=Calc!$C$12,3,IF(J1936&lt;=Calc!$C$13,2,1)))</f>
        <v>3</v>
      </c>
      <c r="L1936" s="49" t="n">
        <f aca="false">1+(E1936&gt;=Calc!$C$16)+(E1936&gt;=Calc!$C$17)+(E1936&gt;=Calc!$C$18)</f>
        <v>4</v>
      </c>
      <c r="M1936" s="49" t="str">
        <f aca="false">IF(AND(K1936=4,L1936&gt;=3),"Champions",IF(AND(K1936=3,L1936&gt;=3),"Loyal",IF(K1936&gt;=3,"Recent / New",IF(L1936&gt;=3,"At Risk","Hibernating / Lost"))))</f>
        <v>Loyal</v>
      </c>
      <c r="N1936" s="54" t="n">
        <f aca="false">IF(AND(Calc!$C$2&lt;=2009,Calc!$C$3&gt;=2009),F1936,0)+IF(AND(Calc!$C$2&lt;=2010,Calc!$C$3&gt;=2010),G1936,0)+IF(AND(Calc!$C$2&lt;=2011,Calc!$C$3&gt;=2011),H1936,0)</f>
        <v>3168.72</v>
      </c>
      <c r="O1936" s="61" t="n">
        <f aca="false">IF(AND(N1936&gt;0,OR(Calc!$C$4="*",B1936=Calc!$C$4)),N1936+ROW()*0.000000001,0)</f>
        <v>3168.720001936</v>
      </c>
    </row>
    <row r="1937" customFormat="false" ht="15" hidden="false" customHeight="false" outlineLevel="0" collapsed="false">
      <c r="A1937" s="49" t="n">
        <v>14316</v>
      </c>
      <c r="B1937" s="49" t="s">
        <v>189</v>
      </c>
      <c r="C1937" s="63" t="n">
        <v>40256</v>
      </c>
      <c r="D1937" s="63" t="n">
        <v>40464</v>
      </c>
      <c r="E1937" s="49" t="n">
        <v>5</v>
      </c>
      <c r="F1937" s="54" t="n">
        <v>0</v>
      </c>
      <c r="G1937" s="54" t="n">
        <v>1355.34</v>
      </c>
      <c r="H1937" s="54" t="n">
        <v>0</v>
      </c>
      <c r="I1937" s="54" t="n">
        <f aca="false">SUM(F1937:H1937)</f>
        <v>1355.34</v>
      </c>
      <c r="J1937" s="49" t="n">
        <f aca="false">Calc!$C$5-D1937</f>
        <v>423</v>
      </c>
      <c r="K1937" s="49" t="n">
        <f aca="false">IF(J1937&lt;=Calc!$C$11,4,IF(J1937&lt;=Calc!$C$12,3,IF(J1937&lt;=Calc!$C$13,2,1)))</f>
        <v>1</v>
      </c>
      <c r="L1937" s="49" t="n">
        <f aca="false">1+(E1937&gt;=Calc!$C$16)+(E1937&gt;=Calc!$C$17)+(E1937&gt;=Calc!$C$18)</f>
        <v>3</v>
      </c>
      <c r="M1937" s="49" t="str">
        <f aca="false">IF(AND(K1937=4,L1937&gt;=3),"Champions",IF(AND(K1937=3,L1937&gt;=3),"Loyal",IF(K1937&gt;=3,"Recent / New",IF(L1937&gt;=3,"At Risk","Hibernating / Lost"))))</f>
        <v>At Risk</v>
      </c>
      <c r="N1937" s="54" t="n">
        <f aca="false">IF(AND(Calc!$C$2&lt;=2009,Calc!$C$3&gt;=2009),F1937,0)+IF(AND(Calc!$C$2&lt;=2010,Calc!$C$3&gt;=2010),G1937,0)+IF(AND(Calc!$C$2&lt;=2011,Calc!$C$3&gt;=2011),H1937,0)</f>
        <v>1355.34</v>
      </c>
      <c r="O1937" s="61" t="n">
        <f aca="false">IF(AND(N1937&gt;0,OR(Calc!$C$4="*",B1937=Calc!$C$4)),N1937+ROW()*0.000000001,0)</f>
        <v>1355.340001937</v>
      </c>
    </row>
    <row r="1938" customFormat="false" ht="15" hidden="false" customHeight="false" outlineLevel="0" collapsed="false">
      <c r="A1938" s="49" t="n">
        <v>14317</v>
      </c>
      <c r="B1938" s="49" t="s">
        <v>189</v>
      </c>
      <c r="C1938" s="63" t="n">
        <v>40822</v>
      </c>
      <c r="D1938" s="63" t="n">
        <v>40822</v>
      </c>
      <c r="E1938" s="49" t="n">
        <v>1</v>
      </c>
      <c r="F1938" s="54" t="n">
        <v>0</v>
      </c>
      <c r="G1938" s="54" t="n">
        <v>0</v>
      </c>
      <c r="H1938" s="54" t="n">
        <v>508.58</v>
      </c>
      <c r="I1938" s="54" t="n">
        <f aca="false">SUM(F1938:H1938)</f>
        <v>508.58</v>
      </c>
      <c r="J1938" s="49" t="n">
        <f aca="false">Calc!$C$5-D1938</f>
        <v>65</v>
      </c>
      <c r="K1938" s="49" t="n">
        <f aca="false">IF(J1938&lt;=Calc!$C$11,4,IF(J1938&lt;=Calc!$C$12,3,IF(J1938&lt;=Calc!$C$13,2,1)))</f>
        <v>3</v>
      </c>
      <c r="L1938" s="49" t="n">
        <f aca="false">1+(E1938&gt;=Calc!$C$16)+(E1938&gt;=Calc!$C$17)+(E1938&gt;=Calc!$C$18)</f>
        <v>1</v>
      </c>
      <c r="M1938" s="49" t="str">
        <f aca="false">IF(AND(K1938=4,L1938&gt;=3),"Champions",IF(AND(K1938=3,L1938&gt;=3),"Loyal",IF(K1938&gt;=3,"Recent / New",IF(L1938&gt;=3,"At Risk","Hibernating / Lost"))))</f>
        <v>Recent / New</v>
      </c>
      <c r="N1938" s="54" t="n">
        <f aca="false">IF(AND(Calc!$C$2&lt;=2009,Calc!$C$3&gt;=2009),F1938,0)+IF(AND(Calc!$C$2&lt;=2010,Calc!$C$3&gt;=2010),G1938,0)+IF(AND(Calc!$C$2&lt;=2011,Calc!$C$3&gt;=2011),H1938,0)</f>
        <v>508.58</v>
      </c>
      <c r="O1938" s="61" t="n">
        <f aca="false">IF(AND(N1938&gt;0,OR(Calc!$C$4="*",B1938=Calc!$C$4)),N1938+ROW()*0.000000001,0)</f>
        <v>508.580001938</v>
      </c>
    </row>
    <row r="1939" customFormat="false" ht="15" hidden="false" customHeight="false" outlineLevel="0" collapsed="false">
      <c r="A1939" s="49" t="n">
        <v>14318</v>
      </c>
      <c r="B1939" s="49" t="s">
        <v>189</v>
      </c>
      <c r="C1939" s="63" t="n">
        <v>40426</v>
      </c>
      <c r="D1939" s="63" t="n">
        <v>40426</v>
      </c>
      <c r="E1939" s="49" t="n">
        <v>1</v>
      </c>
      <c r="F1939" s="54" t="n">
        <v>0</v>
      </c>
      <c r="G1939" s="54" t="n">
        <v>158.02</v>
      </c>
      <c r="H1939" s="54" t="n">
        <v>0</v>
      </c>
      <c r="I1939" s="54" t="n">
        <f aca="false">SUM(F1939:H1939)</f>
        <v>158.02</v>
      </c>
      <c r="J1939" s="49" t="n">
        <f aca="false">Calc!$C$5-D1939</f>
        <v>461</v>
      </c>
      <c r="K1939" s="49" t="n">
        <f aca="false">IF(J1939&lt;=Calc!$C$11,4,IF(J1939&lt;=Calc!$C$12,3,IF(J1939&lt;=Calc!$C$13,2,1)))</f>
        <v>1</v>
      </c>
      <c r="L1939" s="49" t="n">
        <f aca="false">1+(E1939&gt;=Calc!$C$16)+(E1939&gt;=Calc!$C$17)+(E1939&gt;=Calc!$C$18)</f>
        <v>1</v>
      </c>
      <c r="M1939" s="49" t="str">
        <f aca="false">IF(AND(K1939=4,L1939&gt;=3),"Champions",IF(AND(K1939=3,L1939&gt;=3),"Loyal",IF(K1939&gt;=3,"Recent / New",IF(L1939&gt;=3,"At Risk","Hibernating / Lost"))))</f>
        <v>Hibernating / Lost</v>
      </c>
      <c r="N1939" s="54" t="n">
        <f aca="false">IF(AND(Calc!$C$2&lt;=2009,Calc!$C$3&gt;=2009),F1939,0)+IF(AND(Calc!$C$2&lt;=2010,Calc!$C$3&gt;=2010),G1939,0)+IF(AND(Calc!$C$2&lt;=2011,Calc!$C$3&gt;=2011),H1939,0)</f>
        <v>158.02</v>
      </c>
      <c r="O1939" s="61" t="n">
        <f aca="false">IF(AND(N1939&gt;0,OR(Calc!$C$4="*",B1939=Calc!$C$4)),N1939+ROW()*0.000000001,0)</f>
        <v>158.020001939</v>
      </c>
    </row>
    <row r="1940" customFormat="false" ht="15" hidden="false" customHeight="false" outlineLevel="0" collapsed="false">
      <c r="A1940" s="49" t="n">
        <v>14319</v>
      </c>
      <c r="B1940" s="49" t="s">
        <v>189</v>
      </c>
      <c r="C1940" s="63" t="n">
        <v>40462</v>
      </c>
      <c r="D1940" s="63" t="n">
        <v>40462</v>
      </c>
      <c r="E1940" s="49" t="n">
        <v>1</v>
      </c>
      <c r="F1940" s="54" t="n">
        <v>-17.9</v>
      </c>
      <c r="G1940" s="54" t="n">
        <v>494.85</v>
      </c>
      <c r="H1940" s="54" t="n">
        <v>0</v>
      </c>
      <c r="I1940" s="54" t="n">
        <f aca="false">SUM(F1940:H1940)</f>
        <v>476.95</v>
      </c>
      <c r="J1940" s="49" t="n">
        <f aca="false">Calc!$C$5-D1940</f>
        <v>425</v>
      </c>
      <c r="K1940" s="49" t="n">
        <f aca="false">IF(J1940&lt;=Calc!$C$11,4,IF(J1940&lt;=Calc!$C$12,3,IF(J1940&lt;=Calc!$C$13,2,1)))</f>
        <v>1</v>
      </c>
      <c r="L1940" s="49" t="n">
        <f aca="false">1+(E1940&gt;=Calc!$C$16)+(E1940&gt;=Calc!$C$17)+(E1940&gt;=Calc!$C$18)</f>
        <v>1</v>
      </c>
      <c r="M1940" s="49" t="str">
        <f aca="false">IF(AND(K1940=4,L1940&gt;=3),"Champions",IF(AND(K1940=3,L1940&gt;=3),"Loyal",IF(K1940&gt;=3,"Recent / New",IF(L1940&gt;=3,"At Risk","Hibernating / Lost"))))</f>
        <v>Hibernating / Lost</v>
      </c>
      <c r="N1940" s="54" t="n">
        <f aca="false">IF(AND(Calc!$C$2&lt;=2009,Calc!$C$3&gt;=2009),F1940,0)+IF(AND(Calc!$C$2&lt;=2010,Calc!$C$3&gt;=2010),G1940,0)+IF(AND(Calc!$C$2&lt;=2011,Calc!$C$3&gt;=2011),H1940,0)</f>
        <v>476.95</v>
      </c>
      <c r="O1940" s="61" t="n">
        <f aca="false">IF(AND(N1940&gt;0,OR(Calc!$C$4="*",B1940=Calc!$C$4)),N1940+ROW()*0.000000001,0)</f>
        <v>476.95000194</v>
      </c>
    </row>
    <row r="1941" customFormat="false" ht="15" hidden="false" customHeight="false" outlineLevel="0" collapsed="false">
      <c r="A1941" s="49" t="n">
        <v>14320</v>
      </c>
      <c r="B1941" s="49" t="s">
        <v>189</v>
      </c>
      <c r="C1941" s="63" t="n">
        <v>40199</v>
      </c>
      <c r="D1941" s="63" t="n">
        <v>40680</v>
      </c>
      <c r="E1941" s="49" t="n">
        <v>5</v>
      </c>
      <c r="F1941" s="54" t="n">
        <v>0</v>
      </c>
      <c r="G1941" s="54" t="n">
        <v>861.01</v>
      </c>
      <c r="H1941" s="54" t="n">
        <v>343.11</v>
      </c>
      <c r="I1941" s="54" t="n">
        <f aca="false">SUM(F1941:H1941)</f>
        <v>1204.12</v>
      </c>
      <c r="J1941" s="49" t="n">
        <f aca="false">Calc!$C$5-D1941</f>
        <v>207</v>
      </c>
      <c r="K1941" s="49" t="n">
        <f aca="false">IF(J1941&lt;=Calc!$C$11,4,IF(J1941&lt;=Calc!$C$12,3,IF(J1941&lt;=Calc!$C$13,2,1)))</f>
        <v>2</v>
      </c>
      <c r="L1941" s="49" t="n">
        <f aca="false">1+(E1941&gt;=Calc!$C$16)+(E1941&gt;=Calc!$C$17)+(E1941&gt;=Calc!$C$18)</f>
        <v>3</v>
      </c>
      <c r="M1941" s="49" t="str">
        <f aca="false">IF(AND(K1941=4,L1941&gt;=3),"Champions",IF(AND(K1941=3,L1941&gt;=3),"Loyal",IF(K1941&gt;=3,"Recent / New",IF(L1941&gt;=3,"At Risk","Hibernating / Lost"))))</f>
        <v>At Risk</v>
      </c>
      <c r="N1941" s="54" t="n">
        <f aca="false">IF(AND(Calc!$C$2&lt;=2009,Calc!$C$3&gt;=2009),F1941,0)+IF(AND(Calc!$C$2&lt;=2010,Calc!$C$3&gt;=2010),G1941,0)+IF(AND(Calc!$C$2&lt;=2011,Calc!$C$3&gt;=2011),H1941,0)</f>
        <v>1204.12</v>
      </c>
      <c r="O1941" s="61" t="n">
        <f aca="false">IF(AND(N1941&gt;0,OR(Calc!$C$4="*",B1941=Calc!$C$4)),N1941+ROW()*0.000000001,0)</f>
        <v>1204.120001941</v>
      </c>
    </row>
    <row r="1942" customFormat="false" ht="15" hidden="false" customHeight="false" outlineLevel="0" collapsed="false">
      <c r="A1942" s="49" t="n">
        <v>14321</v>
      </c>
      <c r="B1942" s="49" t="s">
        <v>189</v>
      </c>
      <c r="C1942" s="63" t="n">
        <v>40413</v>
      </c>
      <c r="D1942" s="63" t="n">
        <v>40876</v>
      </c>
      <c r="E1942" s="49" t="n">
        <v>7</v>
      </c>
      <c r="F1942" s="54" t="n">
        <v>0</v>
      </c>
      <c r="G1942" s="54" t="n">
        <v>667.83</v>
      </c>
      <c r="H1942" s="54" t="n">
        <v>1530.75</v>
      </c>
      <c r="I1942" s="54" t="n">
        <f aca="false">SUM(F1942:H1942)</f>
        <v>2198.58</v>
      </c>
      <c r="J1942" s="49" t="n">
        <f aca="false">Calc!$C$5-D1942</f>
        <v>11</v>
      </c>
      <c r="K1942" s="49" t="n">
        <f aca="false">IF(J1942&lt;=Calc!$C$11,4,IF(J1942&lt;=Calc!$C$12,3,IF(J1942&lt;=Calc!$C$13,2,1)))</f>
        <v>4</v>
      </c>
      <c r="L1942" s="49" t="n">
        <f aca="false">1+(E1942&gt;=Calc!$C$16)+(E1942&gt;=Calc!$C$17)+(E1942&gt;=Calc!$C$18)</f>
        <v>3</v>
      </c>
      <c r="M1942" s="49" t="str">
        <f aca="false">IF(AND(K1942=4,L1942&gt;=3),"Champions",IF(AND(K1942=3,L1942&gt;=3),"Loyal",IF(K1942&gt;=3,"Recent / New",IF(L1942&gt;=3,"At Risk","Hibernating / Lost"))))</f>
        <v>Champions</v>
      </c>
      <c r="N1942" s="54" t="n">
        <f aca="false">IF(AND(Calc!$C$2&lt;=2009,Calc!$C$3&gt;=2009),F1942,0)+IF(AND(Calc!$C$2&lt;=2010,Calc!$C$3&gt;=2010),G1942,0)+IF(AND(Calc!$C$2&lt;=2011,Calc!$C$3&gt;=2011),H1942,0)</f>
        <v>2198.58</v>
      </c>
      <c r="O1942" s="61" t="n">
        <f aca="false">IF(AND(N1942&gt;0,OR(Calc!$C$4="*",B1942=Calc!$C$4)),N1942+ROW()*0.000000001,0)</f>
        <v>2198.580001942</v>
      </c>
    </row>
    <row r="1943" customFormat="false" ht="15" hidden="false" customHeight="false" outlineLevel="0" collapsed="false">
      <c r="A1943" s="49" t="n">
        <v>14322</v>
      </c>
      <c r="B1943" s="49" t="s">
        <v>189</v>
      </c>
      <c r="C1943" s="63" t="n">
        <v>40227</v>
      </c>
      <c r="D1943" s="63" t="n">
        <v>40457</v>
      </c>
      <c r="E1943" s="49" t="n">
        <v>4</v>
      </c>
      <c r="F1943" s="54" t="n">
        <v>0</v>
      </c>
      <c r="G1943" s="54" t="n">
        <v>384.3</v>
      </c>
      <c r="H1943" s="54" t="n">
        <v>0</v>
      </c>
      <c r="I1943" s="54" t="n">
        <f aca="false">SUM(F1943:H1943)</f>
        <v>384.3</v>
      </c>
      <c r="J1943" s="49" t="n">
        <f aca="false">Calc!$C$5-D1943</f>
        <v>430</v>
      </c>
      <c r="K1943" s="49" t="n">
        <f aca="false">IF(J1943&lt;=Calc!$C$11,4,IF(J1943&lt;=Calc!$C$12,3,IF(J1943&lt;=Calc!$C$13,2,1)))</f>
        <v>1</v>
      </c>
      <c r="L1943" s="49" t="n">
        <f aca="false">1+(E1943&gt;=Calc!$C$16)+(E1943&gt;=Calc!$C$17)+(E1943&gt;=Calc!$C$18)</f>
        <v>3</v>
      </c>
      <c r="M1943" s="49" t="str">
        <f aca="false">IF(AND(K1943=4,L1943&gt;=3),"Champions",IF(AND(K1943=3,L1943&gt;=3),"Loyal",IF(K1943&gt;=3,"Recent / New",IF(L1943&gt;=3,"At Risk","Hibernating / Lost"))))</f>
        <v>At Risk</v>
      </c>
      <c r="N1943" s="54" t="n">
        <f aca="false">IF(AND(Calc!$C$2&lt;=2009,Calc!$C$3&gt;=2009),F1943,0)+IF(AND(Calc!$C$2&lt;=2010,Calc!$C$3&gt;=2010),G1943,0)+IF(AND(Calc!$C$2&lt;=2011,Calc!$C$3&gt;=2011),H1943,0)</f>
        <v>384.3</v>
      </c>
      <c r="O1943" s="61" t="n">
        <f aca="false">IF(AND(N1943&gt;0,OR(Calc!$C$4="*",B1943=Calc!$C$4)),N1943+ROW()*0.000000001,0)</f>
        <v>384.300001943</v>
      </c>
    </row>
    <row r="1944" customFormat="false" ht="15" hidden="false" customHeight="false" outlineLevel="0" collapsed="false">
      <c r="A1944" s="49" t="n">
        <v>14323</v>
      </c>
      <c r="B1944" s="49" t="s">
        <v>189</v>
      </c>
      <c r="C1944" s="63" t="n">
        <v>40648</v>
      </c>
      <c r="D1944" s="63" t="n">
        <v>40772</v>
      </c>
      <c r="E1944" s="49" t="n">
        <v>2</v>
      </c>
      <c r="F1944" s="54" t="n">
        <v>0</v>
      </c>
      <c r="G1944" s="54" t="n">
        <v>0</v>
      </c>
      <c r="H1944" s="54" t="n">
        <v>574.26</v>
      </c>
      <c r="I1944" s="54" t="n">
        <f aca="false">SUM(F1944:H1944)</f>
        <v>574.26</v>
      </c>
      <c r="J1944" s="49" t="n">
        <f aca="false">Calc!$C$5-D1944</f>
        <v>115</v>
      </c>
      <c r="K1944" s="49" t="n">
        <f aca="false">IF(J1944&lt;=Calc!$C$11,4,IF(J1944&lt;=Calc!$C$12,3,IF(J1944&lt;=Calc!$C$13,2,1)))</f>
        <v>2</v>
      </c>
      <c r="L1944" s="49" t="n">
        <f aca="false">1+(E1944&gt;=Calc!$C$16)+(E1944&gt;=Calc!$C$17)+(E1944&gt;=Calc!$C$18)</f>
        <v>2</v>
      </c>
      <c r="M1944" s="49" t="str">
        <f aca="false">IF(AND(K1944=4,L1944&gt;=3),"Champions",IF(AND(K1944=3,L1944&gt;=3),"Loyal",IF(K1944&gt;=3,"Recent / New",IF(L1944&gt;=3,"At Risk","Hibernating / Lost"))))</f>
        <v>Hibernating / Lost</v>
      </c>
      <c r="N1944" s="54" t="n">
        <f aca="false">IF(AND(Calc!$C$2&lt;=2009,Calc!$C$3&gt;=2009),F1944,0)+IF(AND(Calc!$C$2&lt;=2010,Calc!$C$3&gt;=2010),G1944,0)+IF(AND(Calc!$C$2&lt;=2011,Calc!$C$3&gt;=2011),H1944,0)</f>
        <v>574.26</v>
      </c>
      <c r="O1944" s="61" t="n">
        <f aca="false">IF(AND(N1944&gt;0,OR(Calc!$C$4="*",B1944=Calc!$C$4)),N1944+ROW()*0.000000001,0)</f>
        <v>574.260001944</v>
      </c>
    </row>
    <row r="1945" customFormat="false" ht="15" hidden="false" customHeight="false" outlineLevel="0" collapsed="false">
      <c r="A1945" s="49" t="n">
        <v>14324</v>
      </c>
      <c r="B1945" s="49" t="s">
        <v>189</v>
      </c>
      <c r="C1945" s="63" t="n">
        <v>40193</v>
      </c>
      <c r="D1945" s="63" t="n">
        <v>40477</v>
      </c>
      <c r="E1945" s="49" t="n">
        <v>2</v>
      </c>
      <c r="F1945" s="54" t="n">
        <v>0</v>
      </c>
      <c r="G1945" s="54" t="n">
        <v>701.61</v>
      </c>
      <c r="H1945" s="54" t="n">
        <v>0</v>
      </c>
      <c r="I1945" s="54" t="n">
        <f aca="false">SUM(F1945:H1945)</f>
        <v>701.61</v>
      </c>
      <c r="J1945" s="49" t="n">
        <f aca="false">Calc!$C$5-D1945</f>
        <v>410</v>
      </c>
      <c r="K1945" s="49" t="n">
        <f aca="false">IF(J1945&lt;=Calc!$C$11,4,IF(J1945&lt;=Calc!$C$12,3,IF(J1945&lt;=Calc!$C$13,2,1)))</f>
        <v>1</v>
      </c>
      <c r="L1945" s="49" t="n">
        <f aca="false">1+(E1945&gt;=Calc!$C$16)+(E1945&gt;=Calc!$C$17)+(E1945&gt;=Calc!$C$18)</f>
        <v>2</v>
      </c>
      <c r="M1945" s="49" t="str">
        <f aca="false">IF(AND(K1945=4,L1945&gt;=3),"Champions",IF(AND(K1945=3,L1945&gt;=3),"Loyal",IF(K1945&gt;=3,"Recent / New",IF(L1945&gt;=3,"At Risk","Hibernating / Lost"))))</f>
        <v>Hibernating / Lost</v>
      </c>
      <c r="N1945" s="54" t="n">
        <f aca="false">IF(AND(Calc!$C$2&lt;=2009,Calc!$C$3&gt;=2009),F1945,0)+IF(AND(Calc!$C$2&lt;=2010,Calc!$C$3&gt;=2010),G1945,0)+IF(AND(Calc!$C$2&lt;=2011,Calc!$C$3&gt;=2011),H1945,0)</f>
        <v>701.61</v>
      </c>
      <c r="O1945" s="61" t="n">
        <f aca="false">IF(AND(N1945&gt;0,OR(Calc!$C$4="*",B1945=Calc!$C$4)),N1945+ROW()*0.000000001,0)</f>
        <v>701.610001945</v>
      </c>
    </row>
    <row r="1946" customFormat="false" ht="15" hidden="false" customHeight="false" outlineLevel="0" collapsed="false">
      <c r="A1946" s="49" t="n">
        <v>14325</v>
      </c>
      <c r="B1946" s="49" t="s">
        <v>189</v>
      </c>
      <c r="C1946" s="63" t="n">
        <v>40317</v>
      </c>
      <c r="D1946" s="63" t="n">
        <v>40317</v>
      </c>
      <c r="E1946" s="49" t="n">
        <v>1</v>
      </c>
      <c r="F1946" s="54" t="n">
        <v>0</v>
      </c>
      <c r="G1946" s="54" t="n">
        <v>245.48</v>
      </c>
      <c r="H1946" s="54" t="n">
        <v>0</v>
      </c>
      <c r="I1946" s="54" t="n">
        <f aca="false">SUM(F1946:H1946)</f>
        <v>245.48</v>
      </c>
      <c r="J1946" s="49" t="n">
        <f aca="false">Calc!$C$5-D1946</f>
        <v>570</v>
      </c>
      <c r="K1946" s="49" t="n">
        <f aca="false">IF(J1946&lt;=Calc!$C$11,4,IF(J1946&lt;=Calc!$C$12,3,IF(J1946&lt;=Calc!$C$13,2,1)))</f>
        <v>1</v>
      </c>
      <c r="L1946" s="49" t="n">
        <f aca="false">1+(E1946&gt;=Calc!$C$16)+(E1946&gt;=Calc!$C$17)+(E1946&gt;=Calc!$C$18)</f>
        <v>1</v>
      </c>
      <c r="M1946" s="49" t="str">
        <f aca="false">IF(AND(K1946=4,L1946&gt;=3),"Champions",IF(AND(K1946=3,L1946&gt;=3),"Loyal",IF(K1946&gt;=3,"Recent / New",IF(L1946&gt;=3,"At Risk","Hibernating / Lost"))))</f>
        <v>Hibernating / Lost</v>
      </c>
      <c r="N1946" s="54" t="n">
        <f aca="false">IF(AND(Calc!$C$2&lt;=2009,Calc!$C$3&gt;=2009),F1946,0)+IF(AND(Calc!$C$2&lt;=2010,Calc!$C$3&gt;=2010),G1946,0)+IF(AND(Calc!$C$2&lt;=2011,Calc!$C$3&gt;=2011),H1946,0)</f>
        <v>245.48</v>
      </c>
      <c r="O1946" s="61" t="n">
        <f aca="false">IF(AND(N1946&gt;0,OR(Calc!$C$4="*",B1946=Calc!$C$4)),N1946+ROW()*0.000000001,0)</f>
        <v>245.480001946</v>
      </c>
    </row>
    <row r="1947" customFormat="false" ht="15" hidden="false" customHeight="false" outlineLevel="0" collapsed="false">
      <c r="A1947" s="49" t="n">
        <v>14326</v>
      </c>
      <c r="B1947" s="49" t="s">
        <v>189</v>
      </c>
      <c r="C1947" s="63" t="n">
        <v>40354</v>
      </c>
      <c r="D1947" s="63" t="n">
        <v>40644</v>
      </c>
      <c r="E1947" s="49" t="n">
        <v>3</v>
      </c>
      <c r="F1947" s="54" t="n">
        <v>0</v>
      </c>
      <c r="G1947" s="54" t="n">
        <v>757.13</v>
      </c>
      <c r="H1947" s="54" t="n">
        <v>166.85</v>
      </c>
      <c r="I1947" s="54" t="n">
        <f aca="false">SUM(F1947:H1947)</f>
        <v>923.98</v>
      </c>
      <c r="J1947" s="49" t="n">
        <f aca="false">Calc!$C$5-D1947</f>
        <v>243</v>
      </c>
      <c r="K1947" s="49" t="n">
        <f aca="false">IF(J1947&lt;=Calc!$C$11,4,IF(J1947&lt;=Calc!$C$12,3,IF(J1947&lt;=Calc!$C$13,2,1)))</f>
        <v>2</v>
      </c>
      <c r="L1947" s="49" t="n">
        <f aca="false">1+(E1947&gt;=Calc!$C$16)+(E1947&gt;=Calc!$C$17)+(E1947&gt;=Calc!$C$18)</f>
        <v>2</v>
      </c>
      <c r="M1947" s="49" t="str">
        <f aca="false">IF(AND(K1947=4,L1947&gt;=3),"Champions",IF(AND(K1947=3,L1947&gt;=3),"Loyal",IF(K1947&gt;=3,"Recent / New",IF(L1947&gt;=3,"At Risk","Hibernating / Lost"))))</f>
        <v>Hibernating / Lost</v>
      </c>
      <c r="N1947" s="54" t="n">
        <f aca="false">IF(AND(Calc!$C$2&lt;=2009,Calc!$C$3&gt;=2009),F1947,0)+IF(AND(Calc!$C$2&lt;=2010,Calc!$C$3&gt;=2010),G1947,0)+IF(AND(Calc!$C$2&lt;=2011,Calc!$C$3&gt;=2011),H1947,0)</f>
        <v>923.98</v>
      </c>
      <c r="O1947" s="61" t="n">
        <f aca="false">IF(AND(N1947&gt;0,OR(Calc!$C$4="*",B1947=Calc!$C$4)),N1947+ROW()*0.000000001,0)</f>
        <v>923.980001947</v>
      </c>
    </row>
    <row r="1948" customFormat="false" ht="15" hidden="false" customHeight="false" outlineLevel="0" collapsed="false">
      <c r="A1948" s="49" t="n">
        <v>14327</v>
      </c>
      <c r="B1948" s="49" t="s">
        <v>189</v>
      </c>
      <c r="C1948" s="63" t="n">
        <v>40186</v>
      </c>
      <c r="D1948" s="63" t="n">
        <v>40723</v>
      </c>
      <c r="E1948" s="49" t="n">
        <v>6</v>
      </c>
      <c r="F1948" s="54" t="n">
        <v>0</v>
      </c>
      <c r="G1948" s="54" t="n">
        <v>1583.28</v>
      </c>
      <c r="H1948" s="54" t="n">
        <v>311.65</v>
      </c>
      <c r="I1948" s="54" t="n">
        <f aca="false">SUM(F1948:H1948)</f>
        <v>1894.93</v>
      </c>
      <c r="J1948" s="49" t="n">
        <f aca="false">Calc!$C$5-D1948</f>
        <v>164</v>
      </c>
      <c r="K1948" s="49" t="n">
        <f aca="false">IF(J1948&lt;=Calc!$C$11,4,IF(J1948&lt;=Calc!$C$12,3,IF(J1948&lt;=Calc!$C$13,2,1)))</f>
        <v>2</v>
      </c>
      <c r="L1948" s="49" t="n">
        <f aca="false">1+(E1948&gt;=Calc!$C$16)+(E1948&gt;=Calc!$C$17)+(E1948&gt;=Calc!$C$18)</f>
        <v>3</v>
      </c>
      <c r="M1948" s="49" t="str">
        <f aca="false">IF(AND(K1948=4,L1948&gt;=3),"Champions",IF(AND(K1948=3,L1948&gt;=3),"Loyal",IF(K1948&gt;=3,"Recent / New",IF(L1948&gt;=3,"At Risk","Hibernating / Lost"))))</f>
        <v>At Risk</v>
      </c>
      <c r="N1948" s="54" t="n">
        <f aca="false">IF(AND(Calc!$C$2&lt;=2009,Calc!$C$3&gt;=2009),F1948,0)+IF(AND(Calc!$C$2&lt;=2010,Calc!$C$3&gt;=2010),G1948,0)+IF(AND(Calc!$C$2&lt;=2011,Calc!$C$3&gt;=2011),H1948,0)</f>
        <v>1894.93</v>
      </c>
      <c r="O1948" s="61" t="n">
        <f aca="false">IF(AND(N1948&gt;0,OR(Calc!$C$4="*",B1948=Calc!$C$4)),N1948+ROW()*0.000000001,0)</f>
        <v>1894.930001948</v>
      </c>
    </row>
    <row r="1949" customFormat="false" ht="15" hidden="false" customHeight="false" outlineLevel="0" collapsed="false">
      <c r="A1949" s="49" t="n">
        <v>14329</v>
      </c>
      <c r="B1949" s="49" t="s">
        <v>189</v>
      </c>
      <c r="C1949" s="63" t="n">
        <v>40163</v>
      </c>
      <c r="D1949" s="63" t="n">
        <v>40869</v>
      </c>
      <c r="E1949" s="49" t="n">
        <v>15</v>
      </c>
      <c r="F1949" s="54" t="n">
        <v>320.65</v>
      </c>
      <c r="G1949" s="54" t="n">
        <v>4486.13</v>
      </c>
      <c r="H1949" s="54" t="n">
        <v>4889.14</v>
      </c>
      <c r="I1949" s="54" t="n">
        <f aca="false">SUM(F1949:H1949)</f>
        <v>9695.92</v>
      </c>
      <c r="J1949" s="49" t="n">
        <f aca="false">Calc!$C$5-D1949</f>
        <v>18</v>
      </c>
      <c r="K1949" s="49" t="n">
        <f aca="false">IF(J1949&lt;=Calc!$C$11,4,IF(J1949&lt;=Calc!$C$12,3,IF(J1949&lt;=Calc!$C$13,2,1)))</f>
        <v>4</v>
      </c>
      <c r="L1949" s="49" t="n">
        <f aca="false">1+(E1949&gt;=Calc!$C$16)+(E1949&gt;=Calc!$C$17)+(E1949&gt;=Calc!$C$18)</f>
        <v>4</v>
      </c>
      <c r="M1949" s="49" t="str">
        <f aca="false">IF(AND(K1949=4,L1949&gt;=3),"Champions",IF(AND(K1949=3,L1949&gt;=3),"Loyal",IF(K1949&gt;=3,"Recent / New",IF(L1949&gt;=3,"At Risk","Hibernating / Lost"))))</f>
        <v>Champions</v>
      </c>
      <c r="N1949" s="54" t="n">
        <f aca="false">IF(AND(Calc!$C$2&lt;=2009,Calc!$C$3&gt;=2009),F1949,0)+IF(AND(Calc!$C$2&lt;=2010,Calc!$C$3&gt;=2010),G1949,0)+IF(AND(Calc!$C$2&lt;=2011,Calc!$C$3&gt;=2011),H1949,0)</f>
        <v>9695.92</v>
      </c>
      <c r="O1949" s="61" t="n">
        <f aca="false">IF(AND(N1949&gt;0,OR(Calc!$C$4="*",B1949=Calc!$C$4)),N1949+ROW()*0.000000001,0)</f>
        <v>9695.920001949</v>
      </c>
    </row>
    <row r="1950" customFormat="false" ht="15" hidden="false" customHeight="false" outlineLevel="0" collapsed="false">
      <c r="A1950" s="49" t="n">
        <v>14330</v>
      </c>
      <c r="B1950" s="49" t="s">
        <v>189</v>
      </c>
      <c r="C1950" s="63" t="n">
        <v>40263</v>
      </c>
      <c r="D1950" s="63" t="n">
        <v>40263</v>
      </c>
      <c r="E1950" s="49" t="n">
        <v>1</v>
      </c>
      <c r="F1950" s="54" t="n">
        <v>0</v>
      </c>
      <c r="G1950" s="54" t="n">
        <v>200.63</v>
      </c>
      <c r="H1950" s="54" t="n">
        <v>0</v>
      </c>
      <c r="I1950" s="54" t="n">
        <f aca="false">SUM(F1950:H1950)</f>
        <v>200.63</v>
      </c>
      <c r="J1950" s="49" t="n">
        <f aca="false">Calc!$C$5-D1950</f>
        <v>624</v>
      </c>
      <c r="K1950" s="49" t="n">
        <f aca="false">IF(J1950&lt;=Calc!$C$11,4,IF(J1950&lt;=Calc!$C$12,3,IF(J1950&lt;=Calc!$C$13,2,1)))</f>
        <v>1</v>
      </c>
      <c r="L1950" s="49" t="n">
        <f aca="false">1+(E1950&gt;=Calc!$C$16)+(E1950&gt;=Calc!$C$17)+(E1950&gt;=Calc!$C$18)</f>
        <v>1</v>
      </c>
      <c r="M1950" s="49" t="str">
        <f aca="false">IF(AND(K1950=4,L1950&gt;=3),"Champions",IF(AND(K1950=3,L1950&gt;=3),"Loyal",IF(K1950&gt;=3,"Recent / New",IF(L1950&gt;=3,"At Risk","Hibernating / Lost"))))</f>
        <v>Hibernating / Lost</v>
      </c>
      <c r="N1950" s="54" t="n">
        <f aca="false">IF(AND(Calc!$C$2&lt;=2009,Calc!$C$3&gt;=2009),F1950,0)+IF(AND(Calc!$C$2&lt;=2010,Calc!$C$3&gt;=2010),G1950,0)+IF(AND(Calc!$C$2&lt;=2011,Calc!$C$3&gt;=2011),H1950,0)</f>
        <v>200.63</v>
      </c>
      <c r="O1950" s="61" t="n">
        <f aca="false">IF(AND(N1950&gt;0,OR(Calc!$C$4="*",B1950=Calc!$C$4)),N1950+ROW()*0.000000001,0)</f>
        <v>200.63000195</v>
      </c>
    </row>
    <row r="1951" customFormat="false" ht="15" hidden="false" customHeight="false" outlineLevel="0" collapsed="false">
      <c r="A1951" s="49" t="n">
        <v>14331</v>
      </c>
      <c r="B1951" s="49" t="s">
        <v>189</v>
      </c>
      <c r="C1951" s="63" t="n">
        <v>40751</v>
      </c>
      <c r="D1951" s="63" t="n">
        <v>40762</v>
      </c>
      <c r="E1951" s="49" t="n">
        <v>2</v>
      </c>
      <c r="F1951" s="54" t="n">
        <v>0</v>
      </c>
      <c r="G1951" s="54" t="n">
        <v>0</v>
      </c>
      <c r="H1951" s="54" t="n">
        <v>462.66</v>
      </c>
      <c r="I1951" s="54" t="n">
        <f aca="false">SUM(F1951:H1951)</f>
        <v>462.66</v>
      </c>
      <c r="J1951" s="49" t="n">
        <f aca="false">Calc!$C$5-D1951</f>
        <v>125</v>
      </c>
      <c r="K1951" s="49" t="n">
        <f aca="false">IF(J1951&lt;=Calc!$C$11,4,IF(J1951&lt;=Calc!$C$12,3,IF(J1951&lt;=Calc!$C$13,2,1)))</f>
        <v>2</v>
      </c>
      <c r="L1951" s="49" t="n">
        <f aca="false">1+(E1951&gt;=Calc!$C$16)+(E1951&gt;=Calc!$C$17)+(E1951&gt;=Calc!$C$18)</f>
        <v>2</v>
      </c>
      <c r="M1951" s="49" t="str">
        <f aca="false">IF(AND(K1951=4,L1951&gt;=3),"Champions",IF(AND(K1951=3,L1951&gt;=3),"Loyal",IF(K1951&gt;=3,"Recent / New",IF(L1951&gt;=3,"At Risk","Hibernating / Lost"))))</f>
        <v>Hibernating / Lost</v>
      </c>
      <c r="N1951" s="54" t="n">
        <f aca="false">IF(AND(Calc!$C$2&lt;=2009,Calc!$C$3&gt;=2009),F1951,0)+IF(AND(Calc!$C$2&lt;=2010,Calc!$C$3&gt;=2010),G1951,0)+IF(AND(Calc!$C$2&lt;=2011,Calc!$C$3&gt;=2011),H1951,0)</f>
        <v>462.66</v>
      </c>
      <c r="O1951" s="61" t="n">
        <f aca="false">IF(AND(N1951&gt;0,OR(Calc!$C$4="*",B1951=Calc!$C$4)),N1951+ROW()*0.000000001,0)</f>
        <v>462.660001951</v>
      </c>
    </row>
    <row r="1952" customFormat="false" ht="15" hidden="false" customHeight="false" outlineLevel="0" collapsed="false">
      <c r="A1952" s="49" t="n">
        <v>14332</v>
      </c>
      <c r="B1952" s="49" t="s">
        <v>189</v>
      </c>
      <c r="C1952" s="63" t="n">
        <v>40470</v>
      </c>
      <c r="D1952" s="63" t="n">
        <v>40864</v>
      </c>
      <c r="E1952" s="49" t="n">
        <v>5</v>
      </c>
      <c r="F1952" s="54" t="n">
        <v>0</v>
      </c>
      <c r="G1952" s="54" t="n">
        <v>1077.2</v>
      </c>
      <c r="H1952" s="54" t="n">
        <v>840.21</v>
      </c>
      <c r="I1952" s="54" t="n">
        <f aca="false">SUM(F1952:H1952)</f>
        <v>1917.41</v>
      </c>
      <c r="J1952" s="49" t="n">
        <f aca="false">Calc!$C$5-D1952</f>
        <v>23</v>
      </c>
      <c r="K1952" s="49" t="n">
        <f aca="false">IF(J1952&lt;=Calc!$C$11,4,IF(J1952&lt;=Calc!$C$12,3,IF(J1952&lt;=Calc!$C$13,2,1)))</f>
        <v>4</v>
      </c>
      <c r="L1952" s="49" t="n">
        <f aca="false">1+(E1952&gt;=Calc!$C$16)+(E1952&gt;=Calc!$C$17)+(E1952&gt;=Calc!$C$18)</f>
        <v>3</v>
      </c>
      <c r="M1952" s="49" t="str">
        <f aca="false">IF(AND(K1952=4,L1952&gt;=3),"Champions",IF(AND(K1952=3,L1952&gt;=3),"Loyal",IF(K1952&gt;=3,"Recent / New",IF(L1952&gt;=3,"At Risk","Hibernating / Lost"))))</f>
        <v>Champions</v>
      </c>
      <c r="N1952" s="54" t="n">
        <f aca="false">IF(AND(Calc!$C$2&lt;=2009,Calc!$C$3&gt;=2009),F1952,0)+IF(AND(Calc!$C$2&lt;=2010,Calc!$C$3&gt;=2010),G1952,0)+IF(AND(Calc!$C$2&lt;=2011,Calc!$C$3&gt;=2011),H1952,0)</f>
        <v>1917.41</v>
      </c>
      <c r="O1952" s="61" t="n">
        <f aca="false">IF(AND(N1952&gt;0,OR(Calc!$C$4="*",B1952=Calc!$C$4)),N1952+ROW()*0.000000001,0)</f>
        <v>1917.410001952</v>
      </c>
    </row>
    <row r="1953" customFormat="false" ht="15" hidden="false" customHeight="false" outlineLevel="0" collapsed="false">
      <c r="A1953" s="49" t="n">
        <v>14333</v>
      </c>
      <c r="B1953" s="49" t="s">
        <v>189</v>
      </c>
      <c r="C1953" s="63" t="n">
        <v>40819</v>
      </c>
      <c r="D1953" s="63" t="n">
        <v>40819</v>
      </c>
      <c r="E1953" s="49" t="n">
        <v>1</v>
      </c>
      <c r="F1953" s="54" t="n">
        <v>0</v>
      </c>
      <c r="G1953" s="54" t="n">
        <v>0</v>
      </c>
      <c r="H1953" s="54" t="n">
        <v>351.45</v>
      </c>
      <c r="I1953" s="54" t="n">
        <f aca="false">SUM(F1953:H1953)</f>
        <v>351.45</v>
      </c>
      <c r="J1953" s="49" t="n">
        <f aca="false">Calc!$C$5-D1953</f>
        <v>68</v>
      </c>
      <c r="K1953" s="49" t="n">
        <f aca="false">IF(J1953&lt;=Calc!$C$11,4,IF(J1953&lt;=Calc!$C$12,3,IF(J1953&lt;=Calc!$C$13,2,1)))</f>
        <v>3</v>
      </c>
      <c r="L1953" s="49" t="n">
        <f aca="false">1+(E1953&gt;=Calc!$C$16)+(E1953&gt;=Calc!$C$17)+(E1953&gt;=Calc!$C$18)</f>
        <v>1</v>
      </c>
      <c r="M1953" s="49" t="str">
        <f aca="false">IF(AND(K1953=4,L1953&gt;=3),"Champions",IF(AND(K1953=3,L1953&gt;=3),"Loyal",IF(K1953&gt;=3,"Recent / New",IF(L1953&gt;=3,"At Risk","Hibernating / Lost"))))</f>
        <v>Recent / New</v>
      </c>
      <c r="N1953" s="54" t="n">
        <f aca="false">IF(AND(Calc!$C$2&lt;=2009,Calc!$C$3&gt;=2009),F1953,0)+IF(AND(Calc!$C$2&lt;=2010,Calc!$C$3&gt;=2010),G1953,0)+IF(AND(Calc!$C$2&lt;=2011,Calc!$C$3&gt;=2011),H1953,0)</f>
        <v>351.45</v>
      </c>
      <c r="O1953" s="61" t="n">
        <f aca="false">IF(AND(N1953&gt;0,OR(Calc!$C$4="*",B1953=Calc!$C$4)),N1953+ROW()*0.000000001,0)</f>
        <v>351.450001953</v>
      </c>
    </row>
    <row r="1954" customFormat="false" ht="15" hidden="false" customHeight="false" outlineLevel="0" collapsed="false">
      <c r="A1954" s="49" t="n">
        <v>14334</v>
      </c>
      <c r="B1954" s="49" t="s">
        <v>189</v>
      </c>
      <c r="C1954" s="63" t="n">
        <v>40318</v>
      </c>
      <c r="D1954" s="63" t="n">
        <v>40870</v>
      </c>
      <c r="E1954" s="49" t="n">
        <v>12</v>
      </c>
      <c r="F1954" s="54" t="n">
        <v>0</v>
      </c>
      <c r="G1954" s="54" t="n">
        <v>2073.67</v>
      </c>
      <c r="H1954" s="54" t="n">
        <v>2219.31</v>
      </c>
      <c r="I1954" s="54" t="n">
        <f aca="false">SUM(F1954:H1954)</f>
        <v>4292.98</v>
      </c>
      <c r="J1954" s="49" t="n">
        <f aca="false">Calc!$C$5-D1954</f>
        <v>17</v>
      </c>
      <c r="K1954" s="49" t="n">
        <f aca="false">IF(J1954&lt;=Calc!$C$11,4,IF(J1954&lt;=Calc!$C$12,3,IF(J1954&lt;=Calc!$C$13,2,1)))</f>
        <v>4</v>
      </c>
      <c r="L1954" s="49" t="n">
        <f aca="false">1+(E1954&gt;=Calc!$C$16)+(E1954&gt;=Calc!$C$17)+(E1954&gt;=Calc!$C$18)</f>
        <v>4</v>
      </c>
      <c r="M1954" s="49" t="str">
        <f aca="false">IF(AND(K1954=4,L1954&gt;=3),"Champions",IF(AND(K1954=3,L1954&gt;=3),"Loyal",IF(K1954&gt;=3,"Recent / New",IF(L1954&gt;=3,"At Risk","Hibernating / Lost"))))</f>
        <v>Champions</v>
      </c>
      <c r="N1954" s="54" t="n">
        <f aca="false">IF(AND(Calc!$C$2&lt;=2009,Calc!$C$3&gt;=2009),F1954,0)+IF(AND(Calc!$C$2&lt;=2010,Calc!$C$3&gt;=2010),G1954,0)+IF(AND(Calc!$C$2&lt;=2011,Calc!$C$3&gt;=2011),H1954,0)</f>
        <v>4292.98</v>
      </c>
      <c r="O1954" s="61" t="n">
        <f aca="false">IF(AND(N1954&gt;0,OR(Calc!$C$4="*",B1954=Calc!$C$4)),N1954+ROW()*0.000000001,0)</f>
        <v>4292.980001954</v>
      </c>
    </row>
    <row r="1955" customFormat="false" ht="15" hidden="false" customHeight="false" outlineLevel="0" collapsed="false">
      <c r="A1955" s="49" t="n">
        <v>14335</v>
      </c>
      <c r="B1955" s="49" t="s">
        <v>206</v>
      </c>
      <c r="C1955" s="63" t="n">
        <v>40790</v>
      </c>
      <c r="D1955" s="63" t="n">
        <v>40870</v>
      </c>
      <c r="E1955" s="49" t="n">
        <v>2</v>
      </c>
      <c r="F1955" s="54" t="n">
        <v>0</v>
      </c>
      <c r="G1955" s="54" t="n">
        <v>0</v>
      </c>
      <c r="H1955" s="54" t="n">
        <v>454.86</v>
      </c>
      <c r="I1955" s="54" t="n">
        <f aca="false">SUM(F1955:H1955)</f>
        <v>454.86</v>
      </c>
      <c r="J1955" s="49" t="n">
        <f aca="false">Calc!$C$5-D1955</f>
        <v>17</v>
      </c>
      <c r="K1955" s="49" t="n">
        <f aca="false">IF(J1955&lt;=Calc!$C$11,4,IF(J1955&lt;=Calc!$C$12,3,IF(J1955&lt;=Calc!$C$13,2,1)))</f>
        <v>4</v>
      </c>
      <c r="L1955" s="49" t="n">
        <f aca="false">1+(E1955&gt;=Calc!$C$16)+(E1955&gt;=Calc!$C$17)+(E1955&gt;=Calc!$C$18)</f>
        <v>2</v>
      </c>
      <c r="M1955" s="49" t="str">
        <f aca="false">IF(AND(K1955=4,L1955&gt;=3),"Champions",IF(AND(K1955=3,L1955&gt;=3),"Loyal",IF(K1955&gt;=3,"Recent / New",IF(L1955&gt;=3,"At Risk","Hibernating / Lost"))))</f>
        <v>Recent / New</v>
      </c>
      <c r="N1955" s="54" t="n">
        <f aca="false">IF(AND(Calc!$C$2&lt;=2009,Calc!$C$3&gt;=2009),F1955,0)+IF(AND(Calc!$C$2&lt;=2010,Calc!$C$3&gt;=2010),G1955,0)+IF(AND(Calc!$C$2&lt;=2011,Calc!$C$3&gt;=2011),H1955,0)</f>
        <v>454.86</v>
      </c>
      <c r="O1955" s="61" t="n">
        <f aca="false">IF(AND(N1955&gt;0,OR(Calc!$C$4="*",B1955=Calc!$C$4)),N1955+ROW()*0.000000001,0)</f>
        <v>454.860001955</v>
      </c>
    </row>
    <row r="1956" customFormat="false" ht="15" hidden="false" customHeight="false" outlineLevel="0" collapsed="false">
      <c r="A1956" s="49" t="n">
        <v>14336</v>
      </c>
      <c r="B1956" s="49" t="s">
        <v>189</v>
      </c>
      <c r="C1956" s="63" t="n">
        <v>40610</v>
      </c>
      <c r="D1956" s="63" t="n">
        <v>40870</v>
      </c>
      <c r="E1956" s="49" t="n">
        <v>4</v>
      </c>
      <c r="F1956" s="54" t="n">
        <v>0</v>
      </c>
      <c r="G1956" s="54" t="n">
        <v>0</v>
      </c>
      <c r="H1956" s="54" t="n">
        <v>1614.91</v>
      </c>
      <c r="I1956" s="54" t="n">
        <f aca="false">SUM(F1956:H1956)</f>
        <v>1614.91</v>
      </c>
      <c r="J1956" s="49" t="n">
        <f aca="false">Calc!$C$5-D1956</f>
        <v>17</v>
      </c>
      <c r="K1956" s="49" t="n">
        <f aca="false">IF(J1956&lt;=Calc!$C$11,4,IF(J1956&lt;=Calc!$C$12,3,IF(J1956&lt;=Calc!$C$13,2,1)))</f>
        <v>4</v>
      </c>
      <c r="L1956" s="49" t="n">
        <f aca="false">1+(E1956&gt;=Calc!$C$16)+(E1956&gt;=Calc!$C$17)+(E1956&gt;=Calc!$C$18)</f>
        <v>3</v>
      </c>
      <c r="M1956" s="49" t="str">
        <f aca="false">IF(AND(K1956=4,L1956&gt;=3),"Champions",IF(AND(K1956=3,L1956&gt;=3),"Loyal",IF(K1956&gt;=3,"Recent / New",IF(L1956&gt;=3,"At Risk","Hibernating / Lost"))))</f>
        <v>Champions</v>
      </c>
      <c r="N1956" s="54" t="n">
        <f aca="false">IF(AND(Calc!$C$2&lt;=2009,Calc!$C$3&gt;=2009),F1956,0)+IF(AND(Calc!$C$2&lt;=2010,Calc!$C$3&gt;=2010),G1956,0)+IF(AND(Calc!$C$2&lt;=2011,Calc!$C$3&gt;=2011),H1956,0)</f>
        <v>1614.91</v>
      </c>
      <c r="O1956" s="61" t="n">
        <f aca="false">IF(AND(N1956&gt;0,OR(Calc!$C$4="*",B1956=Calc!$C$4)),N1956+ROW()*0.000000001,0)</f>
        <v>1614.910001956</v>
      </c>
    </row>
    <row r="1957" customFormat="false" ht="15" hidden="false" customHeight="false" outlineLevel="0" collapsed="false">
      <c r="A1957" s="49" t="n">
        <v>14338</v>
      </c>
      <c r="B1957" s="49" t="s">
        <v>189</v>
      </c>
      <c r="C1957" s="63" t="n">
        <v>40350</v>
      </c>
      <c r="D1957" s="63" t="n">
        <v>40725</v>
      </c>
      <c r="E1957" s="49" t="n">
        <v>3</v>
      </c>
      <c r="F1957" s="54" t="n">
        <v>0</v>
      </c>
      <c r="G1957" s="54" t="n">
        <v>339.88</v>
      </c>
      <c r="H1957" s="54" t="n">
        <v>554.22</v>
      </c>
      <c r="I1957" s="54" t="n">
        <f aca="false">SUM(F1957:H1957)</f>
        <v>894.1</v>
      </c>
      <c r="J1957" s="49" t="n">
        <f aca="false">Calc!$C$5-D1957</f>
        <v>162</v>
      </c>
      <c r="K1957" s="49" t="n">
        <f aca="false">IF(J1957&lt;=Calc!$C$11,4,IF(J1957&lt;=Calc!$C$12,3,IF(J1957&lt;=Calc!$C$13,2,1)))</f>
        <v>2</v>
      </c>
      <c r="L1957" s="49" t="n">
        <f aca="false">1+(E1957&gt;=Calc!$C$16)+(E1957&gt;=Calc!$C$17)+(E1957&gt;=Calc!$C$18)</f>
        <v>2</v>
      </c>
      <c r="M1957" s="49" t="str">
        <f aca="false">IF(AND(K1957=4,L1957&gt;=3),"Champions",IF(AND(K1957=3,L1957&gt;=3),"Loyal",IF(K1957&gt;=3,"Recent / New",IF(L1957&gt;=3,"At Risk","Hibernating / Lost"))))</f>
        <v>Hibernating / Lost</v>
      </c>
      <c r="N1957" s="54" t="n">
        <f aca="false">IF(AND(Calc!$C$2&lt;=2009,Calc!$C$3&gt;=2009),F1957,0)+IF(AND(Calc!$C$2&lt;=2010,Calc!$C$3&gt;=2010),G1957,0)+IF(AND(Calc!$C$2&lt;=2011,Calc!$C$3&gt;=2011),H1957,0)</f>
        <v>894.1</v>
      </c>
      <c r="O1957" s="61" t="n">
        <f aca="false">IF(AND(N1957&gt;0,OR(Calc!$C$4="*",B1957=Calc!$C$4)),N1957+ROW()*0.000000001,0)</f>
        <v>894.100001957</v>
      </c>
    </row>
    <row r="1958" customFormat="false" ht="15" hidden="false" customHeight="false" outlineLevel="0" collapsed="false">
      <c r="A1958" s="49" t="n">
        <v>14339</v>
      </c>
      <c r="B1958" s="49" t="s">
        <v>189</v>
      </c>
      <c r="C1958" s="63" t="n">
        <v>40458</v>
      </c>
      <c r="D1958" s="63" t="n">
        <v>40644</v>
      </c>
      <c r="E1958" s="49" t="n">
        <v>2</v>
      </c>
      <c r="F1958" s="54" t="n">
        <v>0</v>
      </c>
      <c r="G1958" s="54" t="n">
        <v>310.75</v>
      </c>
      <c r="H1958" s="54" t="n">
        <v>293.73</v>
      </c>
      <c r="I1958" s="54" t="n">
        <f aca="false">SUM(F1958:H1958)</f>
        <v>604.48</v>
      </c>
      <c r="J1958" s="49" t="n">
        <f aca="false">Calc!$C$5-D1958</f>
        <v>243</v>
      </c>
      <c r="K1958" s="49" t="n">
        <f aca="false">IF(J1958&lt;=Calc!$C$11,4,IF(J1958&lt;=Calc!$C$12,3,IF(J1958&lt;=Calc!$C$13,2,1)))</f>
        <v>2</v>
      </c>
      <c r="L1958" s="49" t="n">
        <f aca="false">1+(E1958&gt;=Calc!$C$16)+(E1958&gt;=Calc!$C$17)+(E1958&gt;=Calc!$C$18)</f>
        <v>2</v>
      </c>
      <c r="M1958" s="49" t="str">
        <f aca="false">IF(AND(K1958=4,L1958&gt;=3),"Champions",IF(AND(K1958=3,L1958&gt;=3),"Loyal",IF(K1958&gt;=3,"Recent / New",IF(L1958&gt;=3,"At Risk","Hibernating / Lost"))))</f>
        <v>Hibernating / Lost</v>
      </c>
      <c r="N1958" s="54" t="n">
        <f aca="false">IF(AND(Calc!$C$2&lt;=2009,Calc!$C$3&gt;=2009),F1958,0)+IF(AND(Calc!$C$2&lt;=2010,Calc!$C$3&gt;=2010),G1958,0)+IF(AND(Calc!$C$2&lt;=2011,Calc!$C$3&gt;=2011),H1958,0)</f>
        <v>604.48</v>
      </c>
      <c r="O1958" s="61" t="n">
        <f aca="false">IF(AND(N1958&gt;0,OR(Calc!$C$4="*",B1958=Calc!$C$4)),N1958+ROW()*0.000000001,0)</f>
        <v>604.480001958</v>
      </c>
    </row>
    <row r="1959" customFormat="false" ht="15" hidden="false" customHeight="false" outlineLevel="0" collapsed="false">
      <c r="A1959" s="49" t="n">
        <v>14340</v>
      </c>
      <c r="B1959" s="49" t="s">
        <v>189</v>
      </c>
      <c r="C1959" s="63" t="n">
        <v>40668</v>
      </c>
      <c r="D1959" s="63" t="n">
        <v>40668</v>
      </c>
      <c r="E1959" s="49" t="n">
        <v>1</v>
      </c>
      <c r="F1959" s="54" t="n">
        <v>0</v>
      </c>
      <c r="G1959" s="54" t="n">
        <v>0</v>
      </c>
      <c r="H1959" s="54" t="n">
        <v>134.7</v>
      </c>
      <c r="I1959" s="54" t="n">
        <f aca="false">SUM(F1959:H1959)</f>
        <v>134.7</v>
      </c>
      <c r="J1959" s="49" t="n">
        <f aca="false">Calc!$C$5-D1959</f>
        <v>219</v>
      </c>
      <c r="K1959" s="49" t="n">
        <f aca="false">IF(J1959&lt;=Calc!$C$11,4,IF(J1959&lt;=Calc!$C$12,3,IF(J1959&lt;=Calc!$C$13,2,1)))</f>
        <v>2</v>
      </c>
      <c r="L1959" s="49" t="n">
        <f aca="false">1+(E1959&gt;=Calc!$C$16)+(E1959&gt;=Calc!$C$17)+(E1959&gt;=Calc!$C$18)</f>
        <v>1</v>
      </c>
      <c r="M1959" s="49" t="str">
        <f aca="false">IF(AND(K1959=4,L1959&gt;=3),"Champions",IF(AND(K1959=3,L1959&gt;=3),"Loyal",IF(K1959&gt;=3,"Recent / New",IF(L1959&gt;=3,"At Risk","Hibernating / Lost"))))</f>
        <v>Hibernating / Lost</v>
      </c>
      <c r="N1959" s="54" t="n">
        <f aca="false">IF(AND(Calc!$C$2&lt;=2009,Calc!$C$3&gt;=2009),F1959,0)+IF(AND(Calc!$C$2&lt;=2010,Calc!$C$3&gt;=2010),G1959,0)+IF(AND(Calc!$C$2&lt;=2011,Calc!$C$3&gt;=2011),H1959,0)</f>
        <v>134.7</v>
      </c>
      <c r="O1959" s="61" t="n">
        <f aca="false">IF(AND(N1959&gt;0,OR(Calc!$C$4="*",B1959=Calc!$C$4)),N1959+ROW()*0.000000001,0)</f>
        <v>134.700001959</v>
      </c>
    </row>
    <row r="1960" customFormat="false" ht="15" hidden="false" customHeight="false" outlineLevel="0" collapsed="false">
      <c r="A1960" s="49" t="n">
        <v>14341</v>
      </c>
      <c r="B1960" s="49" t="s">
        <v>189</v>
      </c>
      <c r="C1960" s="63" t="n">
        <v>40148</v>
      </c>
      <c r="D1960" s="63" t="n">
        <v>40841</v>
      </c>
      <c r="E1960" s="49" t="n">
        <v>18</v>
      </c>
      <c r="F1960" s="54" t="n">
        <v>584.74</v>
      </c>
      <c r="G1960" s="54" t="n">
        <v>1692.35</v>
      </c>
      <c r="H1960" s="54" t="n">
        <v>2151.08</v>
      </c>
      <c r="I1960" s="54" t="n">
        <f aca="false">SUM(F1960:H1960)</f>
        <v>4428.17</v>
      </c>
      <c r="J1960" s="49" t="n">
        <f aca="false">Calc!$C$5-D1960</f>
        <v>46</v>
      </c>
      <c r="K1960" s="49" t="n">
        <f aca="false">IF(J1960&lt;=Calc!$C$11,4,IF(J1960&lt;=Calc!$C$12,3,IF(J1960&lt;=Calc!$C$13,2,1)))</f>
        <v>3</v>
      </c>
      <c r="L1960" s="49" t="n">
        <f aca="false">1+(E1960&gt;=Calc!$C$16)+(E1960&gt;=Calc!$C$17)+(E1960&gt;=Calc!$C$18)</f>
        <v>4</v>
      </c>
      <c r="M1960" s="49" t="str">
        <f aca="false">IF(AND(K1960=4,L1960&gt;=3),"Champions",IF(AND(K1960=3,L1960&gt;=3),"Loyal",IF(K1960&gt;=3,"Recent / New",IF(L1960&gt;=3,"At Risk","Hibernating / Lost"))))</f>
        <v>Loyal</v>
      </c>
      <c r="N1960" s="54" t="n">
        <f aca="false">IF(AND(Calc!$C$2&lt;=2009,Calc!$C$3&gt;=2009),F1960,0)+IF(AND(Calc!$C$2&lt;=2010,Calc!$C$3&gt;=2010),G1960,0)+IF(AND(Calc!$C$2&lt;=2011,Calc!$C$3&gt;=2011),H1960,0)</f>
        <v>4428.17</v>
      </c>
      <c r="O1960" s="61" t="n">
        <f aca="false">IF(AND(N1960&gt;0,OR(Calc!$C$4="*",B1960=Calc!$C$4)),N1960+ROW()*0.000000001,0)</f>
        <v>4428.17000196</v>
      </c>
    </row>
    <row r="1961" customFormat="false" ht="15" hidden="false" customHeight="false" outlineLevel="0" collapsed="false">
      <c r="A1961" s="49" t="n">
        <v>14342</v>
      </c>
      <c r="B1961" s="49" t="s">
        <v>189</v>
      </c>
      <c r="C1961" s="63" t="n">
        <v>40414</v>
      </c>
      <c r="D1961" s="63" t="n">
        <v>40865</v>
      </c>
      <c r="E1961" s="49" t="n">
        <v>6</v>
      </c>
      <c r="F1961" s="54" t="n">
        <v>0</v>
      </c>
      <c r="G1961" s="54" t="n">
        <v>235.03</v>
      </c>
      <c r="H1961" s="54" t="n">
        <v>608.71</v>
      </c>
      <c r="I1961" s="54" t="n">
        <f aca="false">SUM(F1961:H1961)</f>
        <v>843.74</v>
      </c>
      <c r="J1961" s="49" t="n">
        <f aca="false">Calc!$C$5-D1961</f>
        <v>22</v>
      </c>
      <c r="K1961" s="49" t="n">
        <f aca="false">IF(J1961&lt;=Calc!$C$11,4,IF(J1961&lt;=Calc!$C$12,3,IF(J1961&lt;=Calc!$C$13,2,1)))</f>
        <v>4</v>
      </c>
      <c r="L1961" s="49" t="n">
        <f aca="false">1+(E1961&gt;=Calc!$C$16)+(E1961&gt;=Calc!$C$17)+(E1961&gt;=Calc!$C$18)</f>
        <v>3</v>
      </c>
      <c r="M1961" s="49" t="str">
        <f aca="false">IF(AND(K1961=4,L1961&gt;=3),"Champions",IF(AND(K1961=3,L1961&gt;=3),"Loyal",IF(K1961&gt;=3,"Recent / New",IF(L1961&gt;=3,"At Risk","Hibernating / Lost"))))</f>
        <v>Champions</v>
      </c>
      <c r="N1961" s="54" t="n">
        <f aca="false">IF(AND(Calc!$C$2&lt;=2009,Calc!$C$3&gt;=2009),F1961,0)+IF(AND(Calc!$C$2&lt;=2010,Calc!$C$3&gt;=2010),G1961,0)+IF(AND(Calc!$C$2&lt;=2011,Calc!$C$3&gt;=2011),H1961,0)</f>
        <v>843.74</v>
      </c>
      <c r="O1961" s="61" t="n">
        <f aca="false">IF(AND(N1961&gt;0,OR(Calc!$C$4="*",B1961=Calc!$C$4)),N1961+ROW()*0.000000001,0)</f>
        <v>843.740001961</v>
      </c>
    </row>
    <row r="1962" customFormat="false" ht="15" hidden="false" customHeight="false" outlineLevel="0" collapsed="false">
      <c r="A1962" s="49" t="n">
        <v>14343</v>
      </c>
      <c r="B1962" s="49" t="s">
        <v>189</v>
      </c>
      <c r="C1962" s="63" t="n">
        <v>40196</v>
      </c>
      <c r="D1962" s="63" t="n">
        <v>40465</v>
      </c>
      <c r="E1962" s="49" t="n">
        <v>4</v>
      </c>
      <c r="F1962" s="54" t="n">
        <v>0</v>
      </c>
      <c r="G1962" s="54" t="n">
        <v>1079.66</v>
      </c>
      <c r="H1962" s="54" t="n">
        <v>0</v>
      </c>
      <c r="I1962" s="54" t="n">
        <f aca="false">SUM(F1962:H1962)</f>
        <v>1079.66</v>
      </c>
      <c r="J1962" s="49" t="n">
        <f aca="false">Calc!$C$5-D1962</f>
        <v>422</v>
      </c>
      <c r="K1962" s="49" t="n">
        <f aca="false">IF(J1962&lt;=Calc!$C$11,4,IF(J1962&lt;=Calc!$C$12,3,IF(J1962&lt;=Calc!$C$13,2,1)))</f>
        <v>1</v>
      </c>
      <c r="L1962" s="49" t="n">
        <f aca="false">1+(E1962&gt;=Calc!$C$16)+(E1962&gt;=Calc!$C$17)+(E1962&gt;=Calc!$C$18)</f>
        <v>3</v>
      </c>
      <c r="M1962" s="49" t="str">
        <f aca="false">IF(AND(K1962=4,L1962&gt;=3),"Champions",IF(AND(K1962=3,L1962&gt;=3),"Loyal",IF(K1962&gt;=3,"Recent / New",IF(L1962&gt;=3,"At Risk","Hibernating / Lost"))))</f>
        <v>At Risk</v>
      </c>
      <c r="N1962" s="54" t="n">
        <f aca="false">IF(AND(Calc!$C$2&lt;=2009,Calc!$C$3&gt;=2009),F1962,0)+IF(AND(Calc!$C$2&lt;=2010,Calc!$C$3&gt;=2010),G1962,0)+IF(AND(Calc!$C$2&lt;=2011,Calc!$C$3&gt;=2011),H1962,0)</f>
        <v>1079.66</v>
      </c>
      <c r="O1962" s="61" t="n">
        <f aca="false">IF(AND(N1962&gt;0,OR(Calc!$C$4="*",B1962=Calc!$C$4)),N1962+ROW()*0.000000001,0)</f>
        <v>1079.660001962</v>
      </c>
    </row>
    <row r="1963" customFormat="false" ht="15" hidden="false" customHeight="false" outlineLevel="0" collapsed="false">
      <c r="A1963" s="49" t="n">
        <v>14344</v>
      </c>
      <c r="B1963" s="49" t="s">
        <v>189</v>
      </c>
      <c r="C1963" s="63" t="n">
        <v>40260</v>
      </c>
      <c r="D1963" s="63" t="n">
        <v>40759</v>
      </c>
      <c r="E1963" s="49" t="n">
        <v>20</v>
      </c>
      <c r="F1963" s="54" t="n">
        <v>0</v>
      </c>
      <c r="G1963" s="54" t="n">
        <v>2458.77</v>
      </c>
      <c r="H1963" s="54" t="n">
        <v>534.28</v>
      </c>
      <c r="I1963" s="54" t="n">
        <f aca="false">SUM(F1963:H1963)</f>
        <v>2993.05</v>
      </c>
      <c r="J1963" s="49" t="n">
        <f aca="false">Calc!$C$5-D1963</f>
        <v>128</v>
      </c>
      <c r="K1963" s="49" t="n">
        <f aca="false">IF(J1963&lt;=Calc!$C$11,4,IF(J1963&lt;=Calc!$C$12,3,IF(J1963&lt;=Calc!$C$13,2,1)))</f>
        <v>2</v>
      </c>
      <c r="L1963" s="49" t="n">
        <f aca="false">1+(E1963&gt;=Calc!$C$16)+(E1963&gt;=Calc!$C$17)+(E1963&gt;=Calc!$C$18)</f>
        <v>4</v>
      </c>
      <c r="M1963" s="49" t="str">
        <f aca="false">IF(AND(K1963=4,L1963&gt;=3),"Champions",IF(AND(K1963=3,L1963&gt;=3),"Loyal",IF(K1963&gt;=3,"Recent / New",IF(L1963&gt;=3,"At Risk","Hibernating / Lost"))))</f>
        <v>At Risk</v>
      </c>
      <c r="N1963" s="54" t="n">
        <f aca="false">IF(AND(Calc!$C$2&lt;=2009,Calc!$C$3&gt;=2009),F1963,0)+IF(AND(Calc!$C$2&lt;=2010,Calc!$C$3&gt;=2010),G1963,0)+IF(AND(Calc!$C$2&lt;=2011,Calc!$C$3&gt;=2011),H1963,0)</f>
        <v>2993.05</v>
      </c>
      <c r="O1963" s="61" t="n">
        <f aca="false">IF(AND(N1963&gt;0,OR(Calc!$C$4="*",B1963=Calc!$C$4)),N1963+ROW()*0.000000001,0)</f>
        <v>2993.050001963</v>
      </c>
    </row>
    <row r="1964" customFormat="false" ht="15" hidden="false" customHeight="false" outlineLevel="0" collapsed="false">
      <c r="A1964" s="49" t="n">
        <v>14345</v>
      </c>
      <c r="B1964" s="49" t="s">
        <v>189</v>
      </c>
      <c r="C1964" s="63" t="n">
        <v>40848</v>
      </c>
      <c r="D1964" s="63" t="n">
        <v>40848</v>
      </c>
      <c r="E1964" s="49" t="n">
        <v>1</v>
      </c>
      <c r="F1964" s="54" t="n">
        <v>0</v>
      </c>
      <c r="G1964" s="54" t="n">
        <v>0</v>
      </c>
      <c r="H1964" s="54" t="n">
        <v>108.98</v>
      </c>
      <c r="I1964" s="54" t="n">
        <f aca="false">SUM(F1964:H1964)</f>
        <v>108.98</v>
      </c>
      <c r="J1964" s="49" t="n">
        <f aca="false">Calc!$C$5-D1964</f>
        <v>39</v>
      </c>
      <c r="K1964" s="49" t="n">
        <f aca="false">IF(J1964&lt;=Calc!$C$11,4,IF(J1964&lt;=Calc!$C$12,3,IF(J1964&lt;=Calc!$C$13,2,1)))</f>
        <v>3</v>
      </c>
      <c r="L1964" s="49" t="n">
        <f aca="false">1+(E1964&gt;=Calc!$C$16)+(E1964&gt;=Calc!$C$17)+(E1964&gt;=Calc!$C$18)</f>
        <v>1</v>
      </c>
      <c r="M1964" s="49" t="str">
        <f aca="false">IF(AND(K1964=4,L1964&gt;=3),"Champions",IF(AND(K1964=3,L1964&gt;=3),"Loyal",IF(K1964&gt;=3,"Recent / New",IF(L1964&gt;=3,"At Risk","Hibernating / Lost"))))</f>
        <v>Recent / New</v>
      </c>
      <c r="N1964" s="54" t="n">
        <f aca="false">IF(AND(Calc!$C$2&lt;=2009,Calc!$C$3&gt;=2009),F1964,0)+IF(AND(Calc!$C$2&lt;=2010,Calc!$C$3&gt;=2010),G1964,0)+IF(AND(Calc!$C$2&lt;=2011,Calc!$C$3&gt;=2011),H1964,0)</f>
        <v>108.98</v>
      </c>
      <c r="O1964" s="61" t="n">
        <f aca="false">IF(AND(N1964&gt;0,OR(Calc!$C$4="*",B1964=Calc!$C$4)),N1964+ROW()*0.000000001,0)</f>
        <v>108.980001964</v>
      </c>
    </row>
    <row r="1965" customFormat="false" ht="15" hidden="false" customHeight="false" outlineLevel="0" collapsed="false">
      <c r="A1965" s="49" t="n">
        <v>14346</v>
      </c>
      <c r="B1965" s="49" t="s">
        <v>189</v>
      </c>
      <c r="C1965" s="63" t="n">
        <v>40389</v>
      </c>
      <c r="D1965" s="63" t="n">
        <v>40766</v>
      </c>
      <c r="E1965" s="49" t="n">
        <v>5</v>
      </c>
      <c r="F1965" s="54" t="n">
        <v>0</v>
      </c>
      <c r="G1965" s="54" t="n">
        <v>1294.17</v>
      </c>
      <c r="H1965" s="54" t="n">
        <v>1021.58</v>
      </c>
      <c r="I1965" s="54" t="n">
        <f aca="false">SUM(F1965:H1965)</f>
        <v>2315.75</v>
      </c>
      <c r="J1965" s="49" t="n">
        <f aca="false">Calc!$C$5-D1965</f>
        <v>121</v>
      </c>
      <c r="K1965" s="49" t="n">
        <f aca="false">IF(J1965&lt;=Calc!$C$11,4,IF(J1965&lt;=Calc!$C$12,3,IF(J1965&lt;=Calc!$C$13,2,1)))</f>
        <v>2</v>
      </c>
      <c r="L1965" s="49" t="n">
        <f aca="false">1+(E1965&gt;=Calc!$C$16)+(E1965&gt;=Calc!$C$17)+(E1965&gt;=Calc!$C$18)</f>
        <v>3</v>
      </c>
      <c r="M1965" s="49" t="str">
        <f aca="false">IF(AND(K1965=4,L1965&gt;=3),"Champions",IF(AND(K1965=3,L1965&gt;=3),"Loyal",IF(K1965&gt;=3,"Recent / New",IF(L1965&gt;=3,"At Risk","Hibernating / Lost"))))</f>
        <v>At Risk</v>
      </c>
      <c r="N1965" s="54" t="n">
        <f aca="false">IF(AND(Calc!$C$2&lt;=2009,Calc!$C$3&gt;=2009),F1965,0)+IF(AND(Calc!$C$2&lt;=2010,Calc!$C$3&gt;=2010),G1965,0)+IF(AND(Calc!$C$2&lt;=2011,Calc!$C$3&gt;=2011),H1965,0)</f>
        <v>2315.75</v>
      </c>
      <c r="O1965" s="61" t="n">
        <f aca="false">IF(AND(N1965&gt;0,OR(Calc!$C$4="*",B1965=Calc!$C$4)),N1965+ROW()*0.000000001,0)</f>
        <v>2315.750001965</v>
      </c>
    </row>
    <row r="1966" customFormat="false" ht="15" hidden="false" customHeight="false" outlineLevel="0" collapsed="false">
      <c r="A1966" s="49" t="n">
        <v>14347</v>
      </c>
      <c r="B1966" s="49" t="s">
        <v>189</v>
      </c>
      <c r="C1966" s="63" t="n">
        <v>40150</v>
      </c>
      <c r="D1966" s="63" t="n">
        <v>40150</v>
      </c>
      <c r="E1966" s="49" t="n">
        <v>1</v>
      </c>
      <c r="F1966" s="54" t="n">
        <v>82.6</v>
      </c>
      <c r="G1966" s="54" t="n">
        <v>0</v>
      </c>
      <c r="H1966" s="54" t="n">
        <v>0</v>
      </c>
      <c r="I1966" s="54" t="n">
        <f aca="false">SUM(F1966:H1966)</f>
        <v>82.6</v>
      </c>
      <c r="J1966" s="49" t="n">
        <f aca="false">Calc!$C$5-D1966</f>
        <v>737</v>
      </c>
      <c r="K1966" s="49" t="n">
        <f aca="false">IF(J1966&lt;=Calc!$C$11,4,IF(J1966&lt;=Calc!$C$12,3,IF(J1966&lt;=Calc!$C$13,2,1)))</f>
        <v>1</v>
      </c>
      <c r="L1966" s="49" t="n">
        <f aca="false">1+(E1966&gt;=Calc!$C$16)+(E1966&gt;=Calc!$C$17)+(E1966&gt;=Calc!$C$18)</f>
        <v>1</v>
      </c>
      <c r="M1966" s="49" t="str">
        <f aca="false">IF(AND(K1966=4,L1966&gt;=3),"Champions",IF(AND(K1966=3,L1966&gt;=3),"Loyal",IF(K1966&gt;=3,"Recent / New",IF(L1966&gt;=3,"At Risk","Hibernating / Lost"))))</f>
        <v>Hibernating / Lost</v>
      </c>
      <c r="N1966" s="54" t="n">
        <f aca="false">IF(AND(Calc!$C$2&lt;=2009,Calc!$C$3&gt;=2009),F1966,0)+IF(AND(Calc!$C$2&lt;=2010,Calc!$C$3&gt;=2010),G1966,0)+IF(AND(Calc!$C$2&lt;=2011,Calc!$C$3&gt;=2011),H1966,0)</f>
        <v>82.6</v>
      </c>
      <c r="O1966" s="61" t="n">
        <f aca="false">IF(AND(N1966&gt;0,OR(Calc!$C$4="*",B1966=Calc!$C$4)),N1966+ROW()*0.000000001,0)</f>
        <v>82.600001966</v>
      </c>
    </row>
    <row r="1967" customFormat="false" ht="15" hidden="false" customHeight="false" outlineLevel="0" collapsed="false">
      <c r="A1967" s="49" t="n">
        <v>14348</v>
      </c>
      <c r="B1967" s="49" t="s">
        <v>189</v>
      </c>
      <c r="C1967" s="63" t="n">
        <v>40626</v>
      </c>
      <c r="D1967" s="63" t="n">
        <v>40626</v>
      </c>
      <c r="E1967" s="49" t="n">
        <v>1</v>
      </c>
      <c r="F1967" s="54" t="n">
        <v>0</v>
      </c>
      <c r="G1967" s="54" t="n">
        <v>0</v>
      </c>
      <c r="H1967" s="54" t="n">
        <v>409.57</v>
      </c>
      <c r="I1967" s="54" t="n">
        <f aca="false">SUM(F1967:H1967)</f>
        <v>409.57</v>
      </c>
      <c r="J1967" s="49" t="n">
        <f aca="false">Calc!$C$5-D1967</f>
        <v>261</v>
      </c>
      <c r="K1967" s="49" t="n">
        <f aca="false">IF(J1967&lt;=Calc!$C$11,4,IF(J1967&lt;=Calc!$C$12,3,IF(J1967&lt;=Calc!$C$13,2,1)))</f>
        <v>2</v>
      </c>
      <c r="L1967" s="49" t="n">
        <f aca="false">1+(E1967&gt;=Calc!$C$16)+(E1967&gt;=Calc!$C$17)+(E1967&gt;=Calc!$C$18)</f>
        <v>1</v>
      </c>
      <c r="M1967" s="49" t="str">
        <f aca="false">IF(AND(K1967=4,L1967&gt;=3),"Champions",IF(AND(K1967=3,L1967&gt;=3),"Loyal",IF(K1967&gt;=3,"Recent / New",IF(L1967&gt;=3,"At Risk","Hibernating / Lost"))))</f>
        <v>Hibernating / Lost</v>
      </c>
      <c r="N1967" s="54" t="n">
        <f aca="false">IF(AND(Calc!$C$2&lt;=2009,Calc!$C$3&gt;=2009),F1967,0)+IF(AND(Calc!$C$2&lt;=2010,Calc!$C$3&gt;=2010),G1967,0)+IF(AND(Calc!$C$2&lt;=2011,Calc!$C$3&gt;=2011),H1967,0)</f>
        <v>409.57</v>
      </c>
      <c r="O1967" s="61" t="n">
        <f aca="false">IF(AND(N1967&gt;0,OR(Calc!$C$4="*",B1967=Calc!$C$4)),N1967+ROW()*0.000000001,0)</f>
        <v>409.570001967</v>
      </c>
    </row>
    <row r="1968" customFormat="false" ht="15" hidden="false" customHeight="false" outlineLevel="0" collapsed="false">
      <c r="A1968" s="49" t="n">
        <v>14349</v>
      </c>
      <c r="B1968" s="49" t="s">
        <v>189</v>
      </c>
      <c r="C1968" s="63" t="n">
        <v>40876</v>
      </c>
      <c r="D1968" s="63" t="n">
        <v>40876</v>
      </c>
      <c r="E1968" s="49" t="n">
        <v>1</v>
      </c>
      <c r="F1968" s="54" t="n">
        <v>0</v>
      </c>
      <c r="G1968" s="54" t="n">
        <v>0</v>
      </c>
      <c r="H1968" s="54" t="n">
        <v>133.5</v>
      </c>
      <c r="I1968" s="54" t="n">
        <f aca="false">SUM(F1968:H1968)</f>
        <v>133.5</v>
      </c>
      <c r="J1968" s="49" t="n">
        <f aca="false">Calc!$C$5-D1968</f>
        <v>11</v>
      </c>
      <c r="K1968" s="49" t="n">
        <f aca="false">IF(J1968&lt;=Calc!$C$11,4,IF(J1968&lt;=Calc!$C$12,3,IF(J1968&lt;=Calc!$C$13,2,1)))</f>
        <v>4</v>
      </c>
      <c r="L1968" s="49" t="n">
        <f aca="false">1+(E1968&gt;=Calc!$C$16)+(E1968&gt;=Calc!$C$17)+(E1968&gt;=Calc!$C$18)</f>
        <v>1</v>
      </c>
      <c r="M1968" s="49" t="str">
        <f aca="false">IF(AND(K1968=4,L1968&gt;=3),"Champions",IF(AND(K1968=3,L1968&gt;=3),"Loyal",IF(K1968&gt;=3,"Recent / New",IF(L1968&gt;=3,"At Risk","Hibernating / Lost"))))</f>
        <v>Recent / New</v>
      </c>
      <c r="N1968" s="54" t="n">
        <f aca="false">IF(AND(Calc!$C$2&lt;=2009,Calc!$C$3&gt;=2009),F1968,0)+IF(AND(Calc!$C$2&lt;=2010,Calc!$C$3&gt;=2010),G1968,0)+IF(AND(Calc!$C$2&lt;=2011,Calc!$C$3&gt;=2011),H1968,0)</f>
        <v>133.5</v>
      </c>
      <c r="O1968" s="61" t="n">
        <f aca="false">IF(AND(N1968&gt;0,OR(Calc!$C$4="*",B1968=Calc!$C$4)),N1968+ROW()*0.000000001,0)</f>
        <v>133.500001968</v>
      </c>
    </row>
    <row r="1969" customFormat="false" ht="15" hidden="false" customHeight="false" outlineLevel="0" collapsed="false">
      <c r="A1969" s="49" t="n">
        <v>14350</v>
      </c>
      <c r="B1969" s="49" t="s">
        <v>189</v>
      </c>
      <c r="C1969" s="63" t="n">
        <v>40456</v>
      </c>
      <c r="D1969" s="63" t="n">
        <v>40612</v>
      </c>
      <c r="E1969" s="49" t="n">
        <v>3</v>
      </c>
      <c r="F1969" s="54" t="n">
        <v>0</v>
      </c>
      <c r="G1969" s="54" t="n">
        <v>689.1</v>
      </c>
      <c r="H1969" s="54" t="n">
        <v>258.7</v>
      </c>
      <c r="I1969" s="54" t="n">
        <f aca="false">SUM(F1969:H1969)</f>
        <v>947.8</v>
      </c>
      <c r="J1969" s="49" t="n">
        <f aca="false">Calc!$C$5-D1969</f>
        <v>275</v>
      </c>
      <c r="K1969" s="49" t="n">
        <f aca="false">IF(J1969&lt;=Calc!$C$11,4,IF(J1969&lt;=Calc!$C$12,3,IF(J1969&lt;=Calc!$C$13,2,1)))</f>
        <v>2</v>
      </c>
      <c r="L1969" s="49" t="n">
        <f aca="false">1+(E1969&gt;=Calc!$C$16)+(E1969&gt;=Calc!$C$17)+(E1969&gt;=Calc!$C$18)</f>
        <v>2</v>
      </c>
      <c r="M1969" s="49" t="str">
        <f aca="false">IF(AND(K1969=4,L1969&gt;=3),"Champions",IF(AND(K1969=3,L1969&gt;=3),"Loyal",IF(K1969&gt;=3,"Recent / New",IF(L1969&gt;=3,"At Risk","Hibernating / Lost"))))</f>
        <v>Hibernating / Lost</v>
      </c>
      <c r="N1969" s="54" t="n">
        <f aca="false">IF(AND(Calc!$C$2&lt;=2009,Calc!$C$3&gt;=2009),F1969,0)+IF(AND(Calc!$C$2&lt;=2010,Calc!$C$3&gt;=2010),G1969,0)+IF(AND(Calc!$C$2&lt;=2011,Calc!$C$3&gt;=2011),H1969,0)</f>
        <v>947.8</v>
      </c>
      <c r="O1969" s="61" t="n">
        <f aca="false">IF(AND(N1969&gt;0,OR(Calc!$C$4="*",B1969=Calc!$C$4)),N1969+ROW()*0.000000001,0)</f>
        <v>947.800001969</v>
      </c>
    </row>
    <row r="1970" customFormat="false" ht="15" hidden="false" customHeight="false" outlineLevel="0" collapsed="false">
      <c r="A1970" s="49" t="n">
        <v>14351</v>
      </c>
      <c r="B1970" s="49" t="s">
        <v>189</v>
      </c>
      <c r="C1970" s="63" t="n">
        <v>40722</v>
      </c>
      <c r="D1970" s="63" t="n">
        <v>40722</v>
      </c>
      <c r="E1970" s="49" t="n">
        <v>1</v>
      </c>
      <c r="F1970" s="54" t="n">
        <v>0</v>
      </c>
      <c r="G1970" s="54" t="n">
        <v>0</v>
      </c>
      <c r="H1970" s="54" t="n">
        <v>51</v>
      </c>
      <c r="I1970" s="54" t="n">
        <f aca="false">SUM(F1970:H1970)</f>
        <v>51</v>
      </c>
      <c r="J1970" s="49" t="n">
        <f aca="false">Calc!$C$5-D1970</f>
        <v>165</v>
      </c>
      <c r="K1970" s="49" t="n">
        <f aca="false">IF(J1970&lt;=Calc!$C$11,4,IF(J1970&lt;=Calc!$C$12,3,IF(J1970&lt;=Calc!$C$13,2,1)))</f>
        <v>2</v>
      </c>
      <c r="L1970" s="49" t="n">
        <f aca="false">1+(E1970&gt;=Calc!$C$16)+(E1970&gt;=Calc!$C$17)+(E1970&gt;=Calc!$C$18)</f>
        <v>1</v>
      </c>
      <c r="M1970" s="49" t="str">
        <f aca="false">IF(AND(K1970=4,L1970&gt;=3),"Champions",IF(AND(K1970=3,L1970&gt;=3),"Loyal",IF(K1970&gt;=3,"Recent / New",IF(L1970&gt;=3,"At Risk","Hibernating / Lost"))))</f>
        <v>Hibernating / Lost</v>
      </c>
      <c r="N1970" s="54" t="n">
        <f aca="false">IF(AND(Calc!$C$2&lt;=2009,Calc!$C$3&gt;=2009),F1970,0)+IF(AND(Calc!$C$2&lt;=2010,Calc!$C$3&gt;=2010),G1970,0)+IF(AND(Calc!$C$2&lt;=2011,Calc!$C$3&gt;=2011),H1970,0)</f>
        <v>51</v>
      </c>
      <c r="O1970" s="61" t="n">
        <f aca="false">IF(AND(N1970&gt;0,OR(Calc!$C$4="*",B1970=Calc!$C$4)),N1970+ROW()*0.000000001,0)</f>
        <v>51.00000197</v>
      </c>
    </row>
    <row r="1971" customFormat="false" ht="15" hidden="false" customHeight="false" outlineLevel="0" collapsed="false">
      <c r="A1971" s="49" t="n">
        <v>14352</v>
      </c>
      <c r="B1971" s="49" t="s">
        <v>189</v>
      </c>
      <c r="C1971" s="63" t="n">
        <v>40613</v>
      </c>
      <c r="D1971" s="63" t="n">
        <v>40729</v>
      </c>
      <c r="E1971" s="49" t="n">
        <v>4</v>
      </c>
      <c r="F1971" s="54" t="n">
        <v>0</v>
      </c>
      <c r="G1971" s="54" t="n">
        <v>0</v>
      </c>
      <c r="H1971" s="54" t="n">
        <v>1078.96</v>
      </c>
      <c r="I1971" s="54" t="n">
        <f aca="false">SUM(F1971:H1971)</f>
        <v>1078.96</v>
      </c>
      <c r="J1971" s="49" t="n">
        <f aca="false">Calc!$C$5-D1971</f>
        <v>158</v>
      </c>
      <c r="K1971" s="49" t="n">
        <f aca="false">IF(J1971&lt;=Calc!$C$11,4,IF(J1971&lt;=Calc!$C$12,3,IF(J1971&lt;=Calc!$C$13,2,1)))</f>
        <v>2</v>
      </c>
      <c r="L1971" s="49" t="n">
        <f aca="false">1+(E1971&gt;=Calc!$C$16)+(E1971&gt;=Calc!$C$17)+(E1971&gt;=Calc!$C$18)</f>
        <v>3</v>
      </c>
      <c r="M1971" s="49" t="str">
        <f aca="false">IF(AND(K1971=4,L1971&gt;=3),"Champions",IF(AND(K1971=3,L1971&gt;=3),"Loyal",IF(K1971&gt;=3,"Recent / New",IF(L1971&gt;=3,"At Risk","Hibernating / Lost"))))</f>
        <v>At Risk</v>
      </c>
      <c r="N1971" s="54" t="n">
        <f aca="false">IF(AND(Calc!$C$2&lt;=2009,Calc!$C$3&gt;=2009),F1971,0)+IF(AND(Calc!$C$2&lt;=2010,Calc!$C$3&gt;=2010),G1971,0)+IF(AND(Calc!$C$2&lt;=2011,Calc!$C$3&gt;=2011),H1971,0)</f>
        <v>1078.96</v>
      </c>
      <c r="O1971" s="61" t="n">
        <f aca="false">IF(AND(N1971&gt;0,OR(Calc!$C$4="*",B1971=Calc!$C$4)),N1971+ROW()*0.000000001,0)</f>
        <v>1078.960001971</v>
      </c>
    </row>
    <row r="1972" customFormat="false" ht="15" hidden="false" customHeight="false" outlineLevel="0" collapsed="false">
      <c r="A1972" s="49" t="n">
        <v>14353</v>
      </c>
      <c r="B1972" s="49" t="s">
        <v>189</v>
      </c>
      <c r="C1972" s="63" t="n">
        <v>40455</v>
      </c>
      <c r="D1972" s="63" t="n">
        <v>40671</v>
      </c>
      <c r="E1972" s="49" t="n">
        <v>3</v>
      </c>
      <c r="F1972" s="54" t="n">
        <v>0</v>
      </c>
      <c r="G1972" s="54" t="n">
        <v>285.9</v>
      </c>
      <c r="H1972" s="54" t="n">
        <v>90.6</v>
      </c>
      <c r="I1972" s="54" t="n">
        <f aca="false">SUM(F1972:H1972)</f>
        <v>376.5</v>
      </c>
      <c r="J1972" s="49" t="n">
        <f aca="false">Calc!$C$5-D1972</f>
        <v>216</v>
      </c>
      <c r="K1972" s="49" t="n">
        <f aca="false">IF(J1972&lt;=Calc!$C$11,4,IF(J1972&lt;=Calc!$C$12,3,IF(J1972&lt;=Calc!$C$13,2,1)))</f>
        <v>2</v>
      </c>
      <c r="L1972" s="49" t="n">
        <f aca="false">1+(E1972&gt;=Calc!$C$16)+(E1972&gt;=Calc!$C$17)+(E1972&gt;=Calc!$C$18)</f>
        <v>2</v>
      </c>
      <c r="M1972" s="49" t="str">
        <f aca="false">IF(AND(K1972=4,L1972&gt;=3),"Champions",IF(AND(K1972=3,L1972&gt;=3),"Loyal",IF(K1972&gt;=3,"Recent / New",IF(L1972&gt;=3,"At Risk","Hibernating / Lost"))))</f>
        <v>Hibernating / Lost</v>
      </c>
      <c r="N1972" s="54" t="n">
        <f aca="false">IF(AND(Calc!$C$2&lt;=2009,Calc!$C$3&gt;=2009),F1972,0)+IF(AND(Calc!$C$2&lt;=2010,Calc!$C$3&gt;=2010),G1972,0)+IF(AND(Calc!$C$2&lt;=2011,Calc!$C$3&gt;=2011),H1972,0)</f>
        <v>376.5</v>
      </c>
      <c r="O1972" s="61" t="n">
        <f aca="false">IF(AND(N1972&gt;0,OR(Calc!$C$4="*",B1972=Calc!$C$4)),N1972+ROW()*0.000000001,0)</f>
        <v>376.500001972</v>
      </c>
    </row>
    <row r="1973" customFormat="false" ht="15" hidden="false" customHeight="false" outlineLevel="0" collapsed="false">
      <c r="A1973" s="49" t="n">
        <v>14354</v>
      </c>
      <c r="B1973" s="49" t="s">
        <v>189</v>
      </c>
      <c r="C1973" s="63" t="n">
        <v>40856</v>
      </c>
      <c r="D1973" s="63" t="n">
        <v>40881</v>
      </c>
      <c r="E1973" s="49" t="n">
        <v>2</v>
      </c>
      <c r="F1973" s="54" t="n">
        <v>0</v>
      </c>
      <c r="G1973" s="54" t="n">
        <v>0</v>
      </c>
      <c r="H1973" s="54" t="n">
        <v>163.62</v>
      </c>
      <c r="I1973" s="54" t="n">
        <f aca="false">SUM(F1973:H1973)</f>
        <v>163.62</v>
      </c>
      <c r="J1973" s="49" t="n">
        <f aca="false">Calc!$C$5-D1973</f>
        <v>6</v>
      </c>
      <c r="K1973" s="49" t="n">
        <f aca="false">IF(J1973&lt;=Calc!$C$11,4,IF(J1973&lt;=Calc!$C$12,3,IF(J1973&lt;=Calc!$C$13,2,1)))</f>
        <v>4</v>
      </c>
      <c r="L1973" s="49" t="n">
        <f aca="false">1+(E1973&gt;=Calc!$C$16)+(E1973&gt;=Calc!$C$17)+(E1973&gt;=Calc!$C$18)</f>
        <v>2</v>
      </c>
      <c r="M1973" s="49" t="str">
        <f aca="false">IF(AND(K1973=4,L1973&gt;=3),"Champions",IF(AND(K1973=3,L1973&gt;=3),"Loyal",IF(K1973&gt;=3,"Recent / New",IF(L1973&gt;=3,"At Risk","Hibernating / Lost"))))</f>
        <v>Recent / New</v>
      </c>
      <c r="N1973" s="54" t="n">
        <f aca="false">IF(AND(Calc!$C$2&lt;=2009,Calc!$C$3&gt;=2009),F1973,0)+IF(AND(Calc!$C$2&lt;=2010,Calc!$C$3&gt;=2010),G1973,0)+IF(AND(Calc!$C$2&lt;=2011,Calc!$C$3&gt;=2011),H1973,0)</f>
        <v>163.62</v>
      </c>
      <c r="O1973" s="61" t="n">
        <f aca="false">IF(AND(N1973&gt;0,OR(Calc!$C$4="*",B1973=Calc!$C$4)),N1973+ROW()*0.000000001,0)</f>
        <v>163.620001973</v>
      </c>
    </row>
    <row r="1974" customFormat="false" ht="15" hidden="false" customHeight="false" outlineLevel="0" collapsed="false">
      <c r="A1974" s="49" t="n">
        <v>14355</v>
      </c>
      <c r="B1974" s="49" t="s">
        <v>189</v>
      </c>
      <c r="C1974" s="63" t="n">
        <v>40259</v>
      </c>
      <c r="D1974" s="63" t="n">
        <v>40521</v>
      </c>
      <c r="E1974" s="49" t="n">
        <v>3</v>
      </c>
      <c r="F1974" s="54" t="n">
        <v>0</v>
      </c>
      <c r="G1974" s="54" t="n">
        <v>840.05</v>
      </c>
      <c r="H1974" s="54" t="n">
        <v>0</v>
      </c>
      <c r="I1974" s="54" t="n">
        <f aca="false">SUM(F1974:H1974)</f>
        <v>840.05</v>
      </c>
      <c r="J1974" s="49" t="n">
        <f aca="false">Calc!$C$5-D1974</f>
        <v>366</v>
      </c>
      <c r="K1974" s="49" t="n">
        <f aca="false">IF(J1974&lt;=Calc!$C$11,4,IF(J1974&lt;=Calc!$C$12,3,IF(J1974&lt;=Calc!$C$13,2,1)))</f>
        <v>2</v>
      </c>
      <c r="L1974" s="49" t="n">
        <f aca="false">1+(E1974&gt;=Calc!$C$16)+(E1974&gt;=Calc!$C$17)+(E1974&gt;=Calc!$C$18)</f>
        <v>2</v>
      </c>
      <c r="M1974" s="49" t="str">
        <f aca="false">IF(AND(K1974=4,L1974&gt;=3),"Champions",IF(AND(K1974=3,L1974&gt;=3),"Loyal",IF(K1974&gt;=3,"Recent / New",IF(L1974&gt;=3,"At Risk","Hibernating / Lost"))))</f>
        <v>Hibernating / Lost</v>
      </c>
      <c r="N1974" s="54" t="n">
        <f aca="false">IF(AND(Calc!$C$2&lt;=2009,Calc!$C$3&gt;=2009),F1974,0)+IF(AND(Calc!$C$2&lt;=2010,Calc!$C$3&gt;=2010),G1974,0)+IF(AND(Calc!$C$2&lt;=2011,Calc!$C$3&gt;=2011),H1974,0)</f>
        <v>840.05</v>
      </c>
      <c r="O1974" s="61" t="n">
        <f aca="false">IF(AND(N1974&gt;0,OR(Calc!$C$4="*",B1974=Calc!$C$4)),N1974+ROW()*0.000000001,0)</f>
        <v>840.050001974</v>
      </c>
    </row>
    <row r="1975" customFormat="false" ht="15" hidden="false" customHeight="false" outlineLevel="0" collapsed="false">
      <c r="A1975" s="49" t="n">
        <v>14356</v>
      </c>
      <c r="B1975" s="49" t="s">
        <v>189</v>
      </c>
      <c r="C1975" s="63" t="n">
        <v>40805</v>
      </c>
      <c r="D1975" s="63" t="n">
        <v>40807</v>
      </c>
      <c r="E1975" s="49" t="n">
        <v>2</v>
      </c>
      <c r="F1975" s="54" t="n">
        <v>0</v>
      </c>
      <c r="G1975" s="54" t="n">
        <v>0</v>
      </c>
      <c r="H1975" s="54" t="n">
        <v>666.94</v>
      </c>
      <c r="I1975" s="54" t="n">
        <f aca="false">SUM(F1975:H1975)</f>
        <v>666.94</v>
      </c>
      <c r="J1975" s="49" t="n">
        <f aca="false">Calc!$C$5-D1975</f>
        <v>80</v>
      </c>
      <c r="K1975" s="49" t="n">
        <f aca="false">IF(J1975&lt;=Calc!$C$11,4,IF(J1975&lt;=Calc!$C$12,3,IF(J1975&lt;=Calc!$C$13,2,1)))</f>
        <v>3</v>
      </c>
      <c r="L1975" s="49" t="n">
        <f aca="false">1+(E1975&gt;=Calc!$C$16)+(E1975&gt;=Calc!$C$17)+(E1975&gt;=Calc!$C$18)</f>
        <v>2</v>
      </c>
      <c r="M1975" s="49" t="str">
        <f aca="false">IF(AND(K1975=4,L1975&gt;=3),"Champions",IF(AND(K1975=3,L1975&gt;=3),"Loyal",IF(K1975&gt;=3,"Recent / New",IF(L1975&gt;=3,"At Risk","Hibernating / Lost"))))</f>
        <v>Recent / New</v>
      </c>
      <c r="N1975" s="54" t="n">
        <f aca="false">IF(AND(Calc!$C$2&lt;=2009,Calc!$C$3&gt;=2009),F1975,0)+IF(AND(Calc!$C$2&lt;=2010,Calc!$C$3&gt;=2010),G1975,0)+IF(AND(Calc!$C$2&lt;=2011,Calc!$C$3&gt;=2011),H1975,0)</f>
        <v>666.94</v>
      </c>
      <c r="O1975" s="61" t="n">
        <f aca="false">IF(AND(N1975&gt;0,OR(Calc!$C$4="*",B1975=Calc!$C$4)),N1975+ROW()*0.000000001,0)</f>
        <v>666.940001975</v>
      </c>
    </row>
    <row r="1976" customFormat="false" ht="15" hidden="false" customHeight="false" outlineLevel="0" collapsed="false">
      <c r="A1976" s="49" t="n">
        <v>14357</v>
      </c>
      <c r="B1976" s="49" t="s">
        <v>189</v>
      </c>
      <c r="C1976" s="63" t="n">
        <v>40843</v>
      </c>
      <c r="D1976" s="63" t="n">
        <v>40843</v>
      </c>
      <c r="E1976" s="49" t="n">
        <v>1</v>
      </c>
      <c r="F1976" s="54" t="n">
        <v>0</v>
      </c>
      <c r="G1976" s="54" t="n">
        <v>0</v>
      </c>
      <c r="H1976" s="54" t="n">
        <v>225.12</v>
      </c>
      <c r="I1976" s="54" t="n">
        <f aca="false">SUM(F1976:H1976)</f>
        <v>225.12</v>
      </c>
      <c r="J1976" s="49" t="n">
        <f aca="false">Calc!$C$5-D1976</f>
        <v>44</v>
      </c>
      <c r="K1976" s="49" t="n">
        <f aca="false">IF(J1976&lt;=Calc!$C$11,4,IF(J1976&lt;=Calc!$C$12,3,IF(J1976&lt;=Calc!$C$13,2,1)))</f>
        <v>3</v>
      </c>
      <c r="L1976" s="49" t="n">
        <f aca="false">1+(E1976&gt;=Calc!$C$16)+(E1976&gt;=Calc!$C$17)+(E1976&gt;=Calc!$C$18)</f>
        <v>1</v>
      </c>
      <c r="M1976" s="49" t="str">
        <f aca="false">IF(AND(K1976=4,L1976&gt;=3),"Champions",IF(AND(K1976=3,L1976&gt;=3),"Loyal",IF(K1976&gt;=3,"Recent / New",IF(L1976&gt;=3,"At Risk","Hibernating / Lost"))))</f>
        <v>Recent / New</v>
      </c>
      <c r="N1976" s="54" t="n">
        <f aca="false">IF(AND(Calc!$C$2&lt;=2009,Calc!$C$3&gt;=2009),F1976,0)+IF(AND(Calc!$C$2&lt;=2010,Calc!$C$3&gt;=2010),G1976,0)+IF(AND(Calc!$C$2&lt;=2011,Calc!$C$3&gt;=2011),H1976,0)</f>
        <v>225.12</v>
      </c>
      <c r="O1976" s="61" t="n">
        <f aca="false">IF(AND(N1976&gt;0,OR(Calc!$C$4="*",B1976=Calc!$C$4)),N1976+ROW()*0.000000001,0)</f>
        <v>225.120001976</v>
      </c>
    </row>
    <row r="1977" customFormat="false" ht="15" hidden="false" customHeight="false" outlineLevel="0" collapsed="false">
      <c r="A1977" s="49" t="n">
        <v>14358</v>
      </c>
      <c r="B1977" s="49" t="s">
        <v>189</v>
      </c>
      <c r="C1977" s="63" t="n">
        <v>40458</v>
      </c>
      <c r="D1977" s="63" t="n">
        <v>40497</v>
      </c>
      <c r="E1977" s="49" t="n">
        <v>2</v>
      </c>
      <c r="F1977" s="54" t="n">
        <v>0</v>
      </c>
      <c r="G1977" s="54" t="n">
        <v>400.06</v>
      </c>
      <c r="H1977" s="54" t="n">
        <v>0</v>
      </c>
      <c r="I1977" s="54" t="n">
        <f aca="false">SUM(F1977:H1977)</f>
        <v>400.06</v>
      </c>
      <c r="J1977" s="49" t="n">
        <f aca="false">Calc!$C$5-D1977</f>
        <v>390</v>
      </c>
      <c r="K1977" s="49" t="n">
        <f aca="false">IF(J1977&lt;=Calc!$C$11,4,IF(J1977&lt;=Calc!$C$12,3,IF(J1977&lt;=Calc!$C$13,2,1)))</f>
        <v>1</v>
      </c>
      <c r="L1977" s="49" t="n">
        <f aca="false">1+(E1977&gt;=Calc!$C$16)+(E1977&gt;=Calc!$C$17)+(E1977&gt;=Calc!$C$18)</f>
        <v>2</v>
      </c>
      <c r="M1977" s="49" t="str">
        <f aca="false">IF(AND(K1977=4,L1977&gt;=3),"Champions",IF(AND(K1977=3,L1977&gt;=3),"Loyal",IF(K1977&gt;=3,"Recent / New",IF(L1977&gt;=3,"At Risk","Hibernating / Lost"))))</f>
        <v>Hibernating / Lost</v>
      </c>
      <c r="N1977" s="54" t="n">
        <f aca="false">IF(AND(Calc!$C$2&lt;=2009,Calc!$C$3&gt;=2009),F1977,0)+IF(AND(Calc!$C$2&lt;=2010,Calc!$C$3&gt;=2010),G1977,0)+IF(AND(Calc!$C$2&lt;=2011,Calc!$C$3&gt;=2011),H1977,0)</f>
        <v>400.06</v>
      </c>
      <c r="O1977" s="61" t="n">
        <f aca="false">IF(AND(N1977&gt;0,OR(Calc!$C$4="*",B1977=Calc!$C$4)),N1977+ROW()*0.000000001,0)</f>
        <v>400.060001977</v>
      </c>
    </row>
    <row r="1978" customFormat="false" ht="15" hidden="false" customHeight="false" outlineLevel="0" collapsed="false">
      <c r="A1978" s="49" t="n">
        <v>14359</v>
      </c>
      <c r="B1978" s="49" t="s">
        <v>189</v>
      </c>
      <c r="C1978" s="63" t="n">
        <v>40799</v>
      </c>
      <c r="D1978" s="63" t="n">
        <v>40867</v>
      </c>
      <c r="E1978" s="49" t="n">
        <v>3</v>
      </c>
      <c r="F1978" s="54" t="n">
        <v>0</v>
      </c>
      <c r="G1978" s="54" t="n">
        <v>0</v>
      </c>
      <c r="H1978" s="54" t="n">
        <v>882.58</v>
      </c>
      <c r="I1978" s="54" t="n">
        <f aca="false">SUM(F1978:H1978)</f>
        <v>882.58</v>
      </c>
      <c r="J1978" s="49" t="n">
        <f aca="false">Calc!$C$5-D1978</f>
        <v>20</v>
      </c>
      <c r="K1978" s="49" t="n">
        <f aca="false">IF(J1978&lt;=Calc!$C$11,4,IF(J1978&lt;=Calc!$C$12,3,IF(J1978&lt;=Calc!$C$13,2,1)))</f>
        <v>4</v>
      </c>
      <c r="L1978" s="49" t="n">
        <f aca="false">1+(E1978&gt;=Calc!$C$16)+(E1978&gt;=Calc!$C$17)+(E1978&gt;=Calc!$C$18)</f>
        <v>2</v>
      </c>
      <c r="M1978" s="49" t="str">
        <f aca="false">IF(AND(K1978=4,L1978&gt;=3),"Champions",IF(AND(K1978=3,L1978&gt;=3),"Loyal",IF(K1978&gt;=3,"Recent / New",IF(L1978&gt;=3,"At Risk","Hibernating / Lost"))))</f>
        <v>Recent / New</v>
      </c>
      <c r="N1978" s="54" t="n">
        <f aca="false">IF(AND(Calc!$C$2&lt;=2009,Calc!$C$3&gt;=2009),F1978,0)+IF(AND(Calc!$C$2&lt;=2010,Calc!$C$3&gt;=2010),G1978,0)+IF(AND(Calc!$C$2&lt;=2011,Calc!$C$3&gt;=2011),H1978,0)</f>
        <v>882.58</v>
      </c>
      <c r="O1978" s="61" t="n">
        <f aca="false">IF(AND(N1978&gt;0,OR(Calc!$C$4="*",B1978=Calc!$C$4)),N1978+ROW()*0.000000001,0)</f>
        <v>882.580001978</v>
      </c>
    </row>
    <row r="1979" customFormat="false" ht="15" hidden="false" customHeight="false" outlineLevel="0" collapsed="false">
      <c r="A1979" s="49" t="n">
        <v>14360</v>
      </c>
      <c r="B1979" s="49" t="s">
        <v>189</v>
      </c>
      <c r="C1979" s="63" t="n">
        <v>40792</v>
      </c>
      <c r="D1979" s="63" t="n">
        <v>40855</v>
      </c>
      <c r="E1979" s="49" t="n">
        <v>4</v>
      </c>
      <c r="F1979" s="54" t="n">
        <v>0</v>
      </c>
      <c r="G1979" s="54" t="n">
        <v>0</v>
      </c>
      <c r="H1979" s="54" t="n">
        <v>2118.03</v>
      </c>
      <c r="I1979" s="54" t="n">
        <f aca="false">SUM(F1979:H1979)</f>
        <v>2118.03</v>
      </c>
      <c r="J1979" s="49" t="n">
        <f aca="false">Calc!$C$5-D1979</f>
        <v>32</v>
      </c>
      <c r="K1979" s="49" t="n">
        <f aca="false">IF(J1979&lt;=Calc!$C$11,4,IF(J1979&lt;=Calc!$C$12,3,IF(J1979&lt;=Calc!$C$13,2,1)))</f>
        <v>3</v>
      </c>
      <c r="L1979" s="49" t="n">
        <f aca="false">1+(E1979&gt;=Calc!$C$16)+(E1979&gt;=Calc!$C$17)+(E1979&gt;=Calc!$C$18)</f>
        <v>3</v>
      </c>
      <c r="M1979" s="49" t="str">
        <f aca="false">IF(AND(K1979=4,L1979&gt;=3),"Champions",IF(AND(K1979=3,L1979&gt;=3),"Loyal",IF(K1979&gt;=3,"Recent / New",IF(L1979&gt;=3,"At Risk","Hibernating / Lost"))))</f>
        <v>Loyal</v>
      </c>
      <c r="N1979" s="54" t="n">
        <f aca="false">IF(AND(Calc!$C$2&lt;=2009,Calc!$C$3&gt;=2009),F1979,0)+IF(AND(Calc!$C$2&lt;=2010,Calc!$C$3&gt;=2010),G1979,0)+IF(AND(Calc!$C$2&lt;=2011,Calc!$C$3&gt;=2011),H1979,0)</f>
        <v>2118.03</v>
      </c>
      <c r="O1979" s="61" t="n">
        <f aca="false">IF(AND(N1979&gt;0,OR(Calc!$C$4="*",B1979=Calc!$C$4)),N1979+ROW()*0.000000001,0)</f>
        <v>2118.030001979</v>
      </c>
    </row>
    <row r="1980" customFormat="false" ht="15" hidden="false" customHeight="false" outlineLevel="0" collapsed="false">
      <c r="A1980" s="49" t="n">
        <v>14361</v>
      </c>
      <c r="B1980" s="49" t="s">
        <v>189</v>
      </c>
      <c r="C1980" s="63" t="n">
        <v>40308</v>
      </c>
      <c r="D1980" s="63" t="n">
        <v>40308</v>
      </c>
      <c r="E1980" s="49" t="n">
        <v>1</v>
      </c>
      <c r="F1980" s="54" t="n">
        <v>0</v>
      </c>
      <c r="G1980" s="54" t="n">
        <v>214.71</v>
      </c>
      <c r="H1980" s="54" t="n">
        <v>0</v>
      </c>
      <c r="I1980" s="54" t="n">
        <f aca="false">SUM(F1980:H1980)</f>
        <v>214.71</v>
      </c>
      <c r="J1980" s="49" t="n">
        <f aca="false">Calc!$C$5-D1980</f>
        <v>579</v>
      </c>
      <c r="K1980" s="49" t="n">
        <f aca="false">IF(J1980&lt;=Calc!$C$11,4,IF(J1980&lt;=Calc!$C$12,3,IF(J1980&lt;=Calc!$C$13,2,1)))</f>
        <v>1</v>
      </c>
      <c r="L1980" s="49" t="n">
        <f aca="false">1+(E1980&gt;=Calc!$C$16)+(E1980&gt;=Calc!$C$17)+(E1980&gt;=Calc!$C$18)</f>
        <v>1</v>
      </c>
      <c r="M1980" s="49" t="str">
        <f aca="false">IF(AND(K1980=4,L1980&gt;=3),"Champions",IF(AND(K1980=3,L1980&gt;=3),"Loyal",IF(K1980&gt;=3,"Recent / New",IF(L1980&gt;=3,"At Risk","Hibernating / Lost"))))</f>
        <v>Hibernating / Lost</v>
      </c>
      <c r="N1980" s="54" t="n">
        <f aca="false">IF(AND(Calc!$C$2&lt;=2009,Calc!$C$3&gt;=2009),F1980,0)+IF(AND(Calc!$C$2&lt;=2010,Calc!$C$3&gt;=2010),G1980,0)+IF(AND(Calc!$C$2&lt;=2011,Calc!$C$3&gt;=2011),H1980,0)</f>
        <v>214.71</v>
      </c>
      <c r="O1980" s="61" t="n">
        <f aca="false">IF(AND(N1980&gt;0,OR(Calc!$C$4="*",B1980=Calc!$C$4)),N1980+ROW()*0.000000001,0)</f>
        <v>214.71000198</v>
      </c>
    </row>
    <row r="1981" customFormat="false" ht="15" hidden="false" customHeight="false" outlineLevel="0" collapsed="false">
      <c r="A1981" s="49" t="n">
        <v>14362</v>
      </c>
      <c r="B1981" s="49" t="s">
        <v>189</v>
      </c>
      <c r="C1981" s="63" t="n">
        <v>40864</v>
      </c>
      <c r="D1981" s="63" t="n">
        <v>40864</v>
      </c>
      <c r="E1981" s="49" t="n">
        <v>1</v>
      </c>
      <c r="F1981" s="54" t="n">
        <v>0</v>
      </c>
      <c r="G1981" s="54" t="n">
        <v>0</v>
      </c>
      <c r="H1981" s="54" t="n">
        <v>151.5</v>
      </c>
      <c r="I1981" s="54" t="n">
        <f aca="false">SUM(F1981:H1981)</f>
        <v>151.5</v>
      </c>
      <c r="J1981" s="49" t="n">
        <f aca="false">Calc!$C$5-D1981</f>
        <v>23</v>
      </c>
      <c r="K1981" s="49" t="n">
        <f aca="false">IF(J1981&lt;=Calc!$C$11,4,IF(J1981&lt;=Calc!$C$12,3,IF(J1981&lt;=Calc!$C$13,2,1)))</f>
        <v>4</v>
      </c>
      <c r="L1981" s="49" t="n">
        <f aca="false">1+(E1981&gt;=Calc!$C$16)+(E1981&gt;=Calc!$C$17)+(E1981&gt;=Calc!$C$18)</f>
        <v>1</v>
      </c>
      <c r="M1981" s="49" t="str">
        <f aca="false">IF(AND(K1981=4,L1981&gt;=3),"Champions",IF(AND(K1981=3,L1981&gt;=3),"Loyal",IF(K1981&gt;=3,"Recent / New",IF(L1981&gt;=3,"At Risk","Hibernating / Lost"))))</f>
        <v>Recent / New</v>
      </c>
      <c r="N1981" s="54" t="n">
        <f aca="false">IF(AND(Calc!$C$2&lt;=2009,Calc!$C$3&gt;=2009),F1981,0)+IF(AND(Calc!$C$2&lt;=2010,Calc!$C$3&gt;=2010),G1981,0)+IF(AND(Calc!$C$2&lt;=2011,Calc!$C$3&gt;=2011),H1981,0)</f>
        <v>151.5</v>
      </c>
      <c r="O1981" s="61" t="n">
        <f aca="false">IF(AND(N1981&gt;0,OR(Calc!$C$4="*",B1981=Calc!$C$4)),N1981+ROW()*0.000000001,0)</f>
        <v>151.500001981</v>
      </c>
    </row>
    <row r="1982" customFormat="false" ht="15" hidden="false" customHeight="false" outlineLevel="0" collapsed="false">
      <c r="A1982" s="49" t="n">
        <v>14363</v>
      </c>
      <c r="B1982" s="49" t="s">
        <v>189</v>
      </c>
      <c r="C1982" s="63" t="n">
        <v>40435</v>
      </c>
      <c r="D1982" s="63" t="n">
        <v>40484</v>
      </c>
      <c r="E1982" s="49" t="n">
        <v>2</v>
      </c>
      <c r="F1982" s="54" t="n">
        <v>0</v>
      </c>
      <c r="G1982" s="54" t="n">
        <v>227.47</v>
      </c>
      <c r="H1982" s="54" t="n">
        <v>0</v>
      </c>
      <c r="I1982" s="54" t="n">
        <f aca="false">SUM(F1982:H1982)</f>
        <v>227.47</v>
      </c>
      <c r="J1982" s="49" t="n">
        <f aca="false">Calc!$C$5-D1982</f>
        <v>403</v>
      </c>
      <c r="K1982" s="49" t="n">
        <f aca="false">IF(J1982&lt;=Calc!$C$11,4,IF(J1982&lt;=Calc!$C$12,3,IF(J1982&lt;=Calc!$C$13,2,1)))</f>
        <v>1</v>
      </c>
      <c r="L1982" s="49" t="n">
        <f aca="false">1+(E1982&gt;=Calc!$C$16)+(E1982&gt;=Calc!$C$17)+(E1982&gt;=Calc!$C$18)</f>
        <v>2</v>
      </c>
      <c r="M1982" s="49" t="str">
        <f aca="false">IF(AND(K1982=4,L1982&gt;=3),"Champions",IF(AND(K1982=3,L1982&gt;=3),"Loyal",IF(K1982&gt;=3,"Recent / New",IF(L1982&gt;=3,"At Risk","Hibernating / Lost"))))</f>
        <v>Hibernating / Lost</v>
      </c>
      <c r="N1982" s="54" t="n">
        <f aca="false">IF(AND(Calc!$C$2&lt;=2009,Calc!$C$3&gt;=2009),F1982,0)+IF(AND(Calc!$C$2&lt;=2010,Calc!$C$3&gt;=2010),G1982,0)+IF(AND(Calc!$C$2&lt;=2011,Calc!$C$3&gt;=2011),H1982,0)</f>
        <v>227.47</v>
      </c>
      <c r="O1982" s="61" t="n">
        <f aca="false">IF(AND(N1982&gt;0,OR(Calc!$C$4="*",B1982=Calc!$C$4)),N1982+ROW()*0.000000001,0)</f>
        <v>227.470001982</v>
      </c>
    </row>
    <row r="1983" customFormat="false" ht="15" hidden="false" customHeight="false" outlineLevel="0" collapsed="false">
      <c r="A1983" s="49" t="n">
        <v>14364</v>
      </c>
      <c r="B1983" s="49" t="s">
        <v>189</v>
      </c>
      <c r="C1983" s="63" t="n">
        <v>40675</v>
      </c>
      <c r="D1983" s="63" t="n">
        <v>40778</v>
      </c>
      <c r="E1983" s="49" t="n">
        <v>8</v>
      </c>
      <c r="F1983" s="54" t="n">
        <v>0</v>
      </c>
      <c r="G1983" s="54" t="n">
        <v>0</v>
      </c>
      <c r="H1983" s="54" t="n">
        <v>3717.35</v>
      </c>
      <c r="I1983" s="54" t="n">
        <f aca="false">SUM(F1983:H1983)</f>
        <v>3717.35</v>
      </c>
      <c r="J1983" s="49" t="n">
        <f aca="false">Calc!$C$5-D1983</f>
        <v>109</v>
      </c>
      <c r="K1983" s="49" t="n">
        <f aca="false">IF(J1983&lt;=Calc!$C$11,4,IF(J1983&lt;=Calc!$C$12,3,IF(J1983&lt;=Calc!$C$13,2,1)))</f>
        <v>2</v>
      </c>
      <c r="L1983" s="49" t="n">
        <f aca="false">1+(E1983&gt;=Calc!$C$16)+(E1983&gt;=Calc!$C$17)+(E1983&gt;=Calc!$C$18)</f>
        <v>4</v>
      </c>
      <c r="M1983" s="49" t="str">
        <f aca="false">IF(AND(K1983=4,L1983&gt;=3),"Champions",IF(AND(K1983=3,L1983&gt;=3),"Loyal",IF(K1983&gt;=3,"Recent / New",IF(L1983&gt;=3,"At Risk","Hibernating / Lost"))))</f>
        <v>At Risk</v>
      </c>
      <c r="N1983" s="54" t="n">
        <f aca="false">IF(AND(Calc!$C$2&lt;=2009,Calc!$C$3&gt;=2009),F1983,0)+IF(AND(Calc!$C$2&lt;=2010,Calc!$C$3&gt;=2010),G1983,0)+IF(AND(Calc!$C$2&lt;=2011,Calc!$C$3&gt;=2011),H1983,0)</f>
        <v>3717.35</v>
      </c>
      <c r="O1983" s="61" t="n">
        <f aca="false">IF(AND(N1983&gt;0,OR(Calc!$C$4="*",B1983=Calc!$C$4)),N1983+ROW()*0.000000001,0)</f>
        <v>3717.350001983</v>
      </c>
    </row>
    <row r="1984" customFormat="false" ht="15" hidden="false" customHeight="false" outlineLevel="0" collapsed="false">
      <c r="A1984" s="49" t="n">
        <v>14365</v>
      </c>
      <c r="B1984" s="49" t="s">
        <v>189</v>
      </c>
      <c r="C1984" s="63" t="n">
        <v>40205</v>
      </c>
      <c r="D1984" s="63" t="n">
        <v>40492</v>
      </c>
      <c r="E1984" s="49" t="n">
        <v>2</v>
      </c>
      <c r="F1984" s="54" t="n">
        <v>0</v>
      </c>
      <c r="G1984" s="54" t="n">
        <v>634.68</v>
      </c>
      <c r="H1984" s="54" t="n">
        <v>0</v>
      </c>
      <c r="I1984" s="54" t="n">
        <f aca="false">SUM(F1984:H1984)</f>
        <v>634.68</v>
      </c>
      <c r="J1984" s="49" t="n">
        <f aca="false">Calc!$C$5-D1984</f>
        <v>395</v>
      </c>
      <c r="K1984" s="49" t="n">
        <f aca="false">IF(J1984&lt;=Calc!$C$11,4,IF(J1984&lt;=Calc!$C$12,3,IF(J1984&lt;=Calc!$C$13,2,1)))</f>
        <v>1</v>
      </c>
      <c r="L1984" s="49" t="n">
        <f aca="false">1+(E1984&gt;=Calc!$C$16)+(E1984&gt;=Calc!$C$17)+(E1984&gt;=Calc!$C$18)</f>
        <v>2</v>
      </c>
      <c r="M1984" s="49" t="str">
        <f aca="false">IF(AND(K1984=4,L1984&gt;=3),"Champions",IF(AND(K1984=3,L1984&gt;=3),"Loyal",IF(K1984&gt;=3,"Recent / New",IF(L1984&gt;=3,"At Risk","Hibernating / Lost"))))</f>
        <v>Hibernating / Lost</v>
      </c>
      <c r="N1984" s="54" t="n">
        <f aca="false">IF(AND(Calc!$C$2&lt;=2009,Calc!$C$3&gt;=2009),F1984,0)+IF(AND(Calc!$C$2&lt;=2010,Calc!$C$3&gt;=2010),G1984,0)+IF(AND(Calc!$C$2&lt;=2011,Calc!$C$3&gt;=2011),H1984,0)</f>
        <v>634.68</v>
      </c>
      <c r="O1984" s="61" t="n">
        <f aca="false">IF(AND(N1984&gt;0,OR(Calc!$C$4="*",B1984=Calc!$C$4)),N1984+ROW()*0.000000001,0)</f>
        <v>634.680001984</v>
      </c>
    </row>
    <row r="1985" customFormat="false" ht="15" hidden="false" customHeight="false" outlineLevel="0" collapsed="false">
      <c r="A1985" s="49" t="n">
        <v>14366</v>
      </c>
      <c r="B1985" s="49" t="s">
        <v>189</v>
      </c>
      <c r="C1985" s="63" t="n">
        <v>40361</v>
      </c>
      <c r="D1985" s="63" t="n">
        <v>40361</v>
      </c>
      <c r="E1985" s="49" t="n">
        <v>1</v>
      </c>
      <c r="F1985" s="54" t="n">
        <v>0</v>
      </c>
      <c r="G1985" s="54" t="n">
        <v>136</v>
      </c>
      <c r="H1985" s="54" t="n">
        <v>0</v>
      </c>
      <c r="I1985" s="54" t="n">
        <f aca="false">SUM(F1985:H1985)</f>
        <v>136</v>
      </c>
      <c r="J1985" s="49" t="n">
        <f aca="false">Calc!$C$5-D1985</f>
        <v>526</v>
      </c>
      <c r="K1985" s="49" t="n">
        <f aca="false">IF(J1985&lt;=Calc!$C$11,4,IF(J1985&lt;=Calc!$C$12,3,IF(J1985&lt;=Calc!$C$13,2,1)))</f>
        <v>1</v>
      </c>
      <c r="L1985" s="49" t="n">
        <f aca="false">1+(E1985&gt;=Calc!$C$16)+(E1985&gt;=Calc!$C$17)+(E1985&gt;=Calc!$C$18)</f>
        <v>1</v>
      </c>
      <c r="M1985" s="49" t="str">
        <f aca="false">IF(AND(K1985=4,L1985&gt;=3),"Champions",IF(AND(K1985=3,L1985&gt;=3),"Loyal",IF(K1985&gt;=3,"Recent / New",IF(L1985&gt;=3,"At Risk","Hibernating / Lost"))))</f>
        <v>Hibernating / Lost</v>
      </c>
      <c r="N1985" s="54" t="n">
        <f aca="false">IF(AND(Calc!$C$2&lt;=2009,Calc!$C$3&gt;=2009),F1985,0)+IF(AND(Calc!$C$2&lt;=2010,Calc!$C$3&gt;=2010),G1985,0)+IF(AND(Calc!$C$2&lt;=2011,Calc!$C$3&gt;=2011),H1985,0)</f>
        <v>136</v>
      </c>
      <c r="O1985" s="61" t="n">
        <f aca="false">IF(AND(N1985&gt;0,OR(Calc!$C$4="*",B1985=Calc!$C$4)),N1985+ROW()*0.000000001,0)</f>
        <v>136.000001985</v>
      </c>
    </row>
    <row r="1986" customFormat="false" ht="15" hidden="false" customHeight="false" outlineLevel="0" collapsed="false">
      <c r="A1986" s="49" t="n">
        <v>14367</v>
      </c>
      <c r="B1986" s="49" t="s">
        <v>189</v>
      </c>
      <c r="C1986" s="63" t="n">
        <v>40610</v>
      </c>
      <c r="D1986" s="63" t="n">
        <v>40878</v>
      </c>
      <c r="E1986" s="49" t="n">
        <v>16</v>
      </c>
      <c r="F1986" s="54" t="n">
        <v>0</v>
      </c>
      <c r="G1986" s="54" t="n">
        <v>0</v>
      </c>
      <c r="H1986" s="54" t="n">
        <v>9134.12</v>
      </c>
      <c r="I1986" s="54" t="n">
        <f aca="false">SUM(F1986:H1986)</f>
        <v>9134.12</v>
      </c>
      <c r="J1986" s="49" t="n">
        <f aca="false">Calc!$C$5-D1986</f>
        <v>9</v>
      </c>
      <c r="K1986" s="49" t="n">
        <f aca="false">IF(J1986&lt;=Calc!$C$11,4,IF(J1986&lt;=Calc!$C$12,3,IF(J1986&lt;=Calc!$C$13,2,1)))</f>
        <v>4</v>
      </c>
      <c r="L1986" s="49" t="n">
        <f aca="false">1+(E1986&gt;=Calc!$C$16)+(E1986&gt;=Calc!$C$17)+(E1986&gt;=Calc!$C$18)</f>
        <v>4</v>
      </c>
      <c r="M1986" s="49" t="str">
        <f aca="false">IF(AND(K1986=4,L1986&gt;=3),"Champions",IF(AND(K1986=3,L1986&gt;=3),"Loyal",IF(K1986&gt;=3,"Recent / New",IF(L1986&gt;=3,"At Risk","Hibernating / Lost"))))</f>
        <v>Champions</v>
      </c>
      <c r="N1986" s="54" t="n">
        <f aca="false">IF(AND(Calc!$C$2&lt;=2009,Calc!$C$3&gt;=2009),F1986,0)+IF(AND(Calc!$C$2&lt;=2010,Calc!$C$3&gt;=2010),G1986,0)+IF(AND(Calc!$C$2&lt;=2011,Calc!$C$3&gt;=2011),H1986,0)</f>
        <v>9134.12</v>
      </c>
      <c r="O1986" s="61" t="n">
        <f aca="false">IF(AND(N1986&gt;0,OR(Calc!$C$4="*",B1986=Calc!$C$4)),N1986+ROW()*0.000000001,0)</f>
        <v>9134.120001986</v>
      </c>
    </row>
    <row r="1987" customFormat="false" ht="15" hidden="false" customHeight="false" outlineLevel="0" collapsed="false">
      <c r="A1987" s="49" t="n">
        <v>14368</v>
      </c>
      <c r="B1987" s="49" t="s">
        <v>189</v>
      </c>
      <c r="C1987" s="63" t="n">
        <v>40567</v>
      </c>
      <c r="D1987" s="63" t="n">
        <v>40567</v>
      </c>
      <c r="E1987" s="49" t="n">
        <v>1</v>
      </c>
      <c r="F1987" s="54" t="n">
        <v>0</v>
      </c>
      <c r="G1987" s="54" t="n">
        <v>0</v>
      </c>
      <c r="H1987" s="54" t="n">
        <v>155</v>
      </c>
      <c r="I1987" s="54" t="n">
        <f aca="false">SUM(F1987:H1987)</f>
        <v>155</v>
      </c>
      <c r="J1987" s="49" t="n">
        <f aca="false">Calc!$C$5-D1987</f>
        <v>320</v>
      </c>
      <c r="K1987" s="49" t="n">
        <f aca="false">IF(J1987&lt;=Calc!$C$11,4,IF(J1987&lt;=Calc!$C$12,3,IF(J1987&lt;=Calc!$C$13,2,1)))</f>
        <v>2</v>
      </c>
      <c r="L1987" s="49" t="n">
        <f aca="false">1+(E1987&gt;=Calc!$C$16)+(E1987&gt;=Calc!$C$17)+(E1987&gt;=Calc!$C$18)</f>
        <v>1</v>
      </c>
      <c r="M1987" s="49" t="str">
        <f aca="false">IF(AND(K1987=4,L1987&gt;=3),"Champions",IF(AND(K1987=3,L1987&gt;=3),"Loyal",IF(K1987&gt;=3,"Recent / New",IF(L1987&gt;=3,"At Risk","Hibernating / Lost"))))</f>
        <v>Hibernating / Lost</v>
      </c>
      <c r="N1987" s="54" t="n">
        <f aca="false">IF(AND(Calc!$C$2&lt;=2009,Calc!$C$3&gt;=2009),F1987,0)+IF(AND(Calc!$C$2&lt;=2010,Calc!$C$3&gt;=2010),G1987,0)+IF(AND(Calc!$C$2&lt;=2011,Calc!$C$3&gt;=2011),H1987,0)</f>
        <v>155</v>
      </c>
      <c r="O1987" s="61" t="n">
        <f aca="false">IF(AND(N1987&gt;0,OR(Calc!$C$4="*",B1987=Calc!$C$4)),N1987+ROW()*0.000000001,0)</f>
        <v>155.000001987</v>
      </c>
    </row>
    <row r="1988" customFormat="false" ht="15" hidden="false" customHeight="false" outlineLevel="0" collapsed="false">
      <c r="A1988" s="49" t="n">
        <v>14369</v>
      </c>
      <c r="B1988" s="49" t="s">
        <v>189</v>
      </c>
      <c r="C1988" s="63" t="n">
        <v>40225</v>
      </c>
      <c r="D1988" s="63" t="n">
        <v>40244</v>
      </c>
      <c r="E1988" s="49" t="n">
        <v>2</v>
      </c>
      <c r="F1988" s="54" t="n">
        <v>0</v>
      </c>
      <c r="G1988" s="54" t="n">
        <v>469.13</v>
      </c>
      <c r="H1988" s="54" t="n">
        <v>0</v>
      </c>
      <c r="I1988" s="54" t="n">
        <f aca="false">SUM(F1988:H1988)</f>
        <v>469.13</v>
      </c>
      <c r="J1988" s="49" t="n">
        <f aca="false">Calc!$C$5-D1988</f>
        <v>643</v>
      </c>
      <c r="K1988" s="49" t="n">
        <f aca="false">IF(J1988&lt;=Calc!$C$11,4,IF(J1988&lt;=Calc!$C$12,3,IF(J1988&lt;=Calc!$C$13,2,1)))</f>
        <v>1</v>
      </c>
      <c r="L1988" s="49" t="n">
        <f aca="false">1+(E1988&gt;=Calc!$C$16)+(E1988&gt;=Calc!$C$17)+(E1988&gt;=Calc!$C$18)</f>
        <v>2</v>
      </c>
      <c r="M1988" s="49" t="str">
        <f aca="false">IF(AND(K1988=4,L1988&gt;=3),"Champions",IF(AND(K1988=3,L1988&gt;=3),"Loyal",IF(K1988&gt;=3,"Recent / New",IF(L1988&gt;=3,"At Risk","Hibernating / Lost"))))</f>
        <v>Hibernating / Lost</v>
      </c>
      <c r="N1988" s="54" t="n">
        <f aca="false">IF(AND(Calc!$C$2&lt;=2009,Calc!$C$3&gt;=2009),F1988,0)+IF(AND(Calc!$C$2&lt;=2010,Calc!$C$3&gt;=2010),G1988,0)+IF(AND(Calc!$C$2&lt;=2011,Calc!$C$3&gt;=2011),H1988,0)</f>
        <v>469.13</v>
      </c>
      <c r="O1988" s="61" t="n">
        <f aca="false">IF(AND(N1988&gt;0,OR(Calc!$C$4="*",B1988=Calc!$C$4)),N1988+ROW()*0.000000001,0)</f>
        <v>469.130001988</v>
      </c>
    </row>
    <row r="1989" customFormat="false" ht="15" hidden="false" customHeight="false" outlineLevel="0" collapsed="false">
      <c r="A1989" s="49" t="n">
        <v>14370</v>
      </c>
      <c r="B1989" s="49" t="s">
        <v>189</v>
      </c>
      <c r="C1989" s="63" t="n">
        <v>40210</v>
      </c>
      <c r="D1989" s="63" t="n">
        <v>40436</v>
      </c>
      <c r="E1989" s="49" t="n">
        <v>6</v>
      </c>
      <c r="F1989" s="54" t="n">
        <v>0</v>
      </c>
      <c r="G1989" s="54" t="n">
        <v>1092.13</v>
      </c>
      <c r="H1989" s="54" t="n">
        <v>0</v>
      </c>
      <c r="I1989" s="54" t="n">
        <f aca="false">SUM(F1989:H1989)</f>
        <v>1092.13</v>
      </c>
      <c r="J1989" s="49" t="n">
        <f aca="false">Calc!$C$5-D1989</f>
        <v>451</v>
      </c>
      <c r="K1989" s="49" t="n">
        <f aca="false">IF(J1989&lt;=Calc!$C$11,4,IF(J1989&lt;=Calc!$C$12,3,IF(J1989&lt;=Calc!$C$13,2,1)))</f>
        <v>1</v>
      </c>
      <c r="L1989" s="49" t="n">
        <f aca="false">1+(E1989&gt;=Calc!$C$16)+(E1989&gt;=Calc!$C$17)+(E1989&gt;=Calc!$C$18)</f>
        <v>3</v>
      </c>
      <c r="M1989" s="49" t="str">
        <f aca="false">IF(AND(K1989=4,L1989&gt;=3),"Champions",IF(AND(K1989=3,L1989&gt;=3),"Loyal",IF(K1989&gt;=3,"Recent / New",IF(L1989&gt;=3,"At Risk","Hibernating / Lost"))))</f>
        <v>At Risk</v>
      </c>
      <c r="N1989" s="54" t="n">
        <f aca="false">IF(AND(Calc!$C$2&lt;=2009,Calc!$C$3&gt;=2009),F1989,0)+IF(AND(Calc!$C$2&lt;=2010,Calc!$C$3&gt;=2010),G1989,0)+IF(AND(Calc!$C$2&lt;=2011,Calc!$C$3&gt;=2011),H1989,0)</f>
        <v>1092.13</v>
      </c>
      <c r="O1989" s="61" t="n">
        <f aca="false">IF(AND(N1989&gt;0,OR(Calc!$C$4="*",B1989=Calc!$C$4)),N1989+ROW()*0.000000001,0)</f>
        <v>1092.130001989</v>
      </c>
    </row>
    <row r="1990" customFormat="false" ht="15" hidden="false" customHeight="false" outlineLevel="0" collapsed="false">
      <c r="A1990" s="49" t="n">
        <v>14371</v>
      </c>
      <c r="B1990" s="49" t="s">
        <v>189</v>
      </c>
      <c r="C1990" s="63" t="n">
        <v>40591</v>
      </c>
      <c r="D1990" s="63" t="n">
        <v>40591</v>
      </c>
      <c r="E1990" s="49" t="n">
        <v>1</v>
      </c>
      <c r="F1990" s="54" t="n">
        <v>0</v>
      </c>
      <c r="G1990" s="54" t="n">
        <v>0</v>
      </c>
      <c r="H1990" s="54" t="n">
        <v>100.5</v>
      </c>
      <c r="I1990" s="54" t="n">
        <f aca="false">SUM(F1990:H1990)</f>
        <v>100.5</v>
      </c>
      <c r="J1990" s="49" t="n">
        <f aca="false">Calc!$C$5-D1990</f>
        <v>296</v>
      </c>
      <c r="K1990" s="49" t="n">
        <f aca="false">IF(J1990&lt;=Calc!$C$11,4,IF(J1990&lt;=Calc!$C$12,3,IF(J1990&lt;=Calc!$C$13,2,1)))</f>
        <v>2</v>
      </c>
      <c r="L1990" s="49" t="n">
        <f aca="false">1+(E1990&gt;=Calc!$C$16)+(E1990&gt;=Calc!$C$17)+(E1990&gt;=Calc!$C$18)</f>
        <v>1</v>
      </c>
      <c r="M1990" s="49" t="str">
        <f aca="false">IF(AND(K1990=4,L1990&gt;=3),"Champions",IF(AND(K1990=3,L1990&gt;=3),"Loyal",IF(K1990&gt;=3,"Recent / New",IF(L1990&gt;=3,"At Risk","Hibernating / Lost"))))</f>
        <v>Hibernating / Lost</v>
      </c>
      <c r="N1990" s="54" t="n">
        <f aca="false">IF(AND(Calc!$C$2&lt;=2009,Calc!$C$3&gt;=2009),F1990,0)+IF(AND(Calc!$C$2&lt;=2010,Calc!$C$3&gt;=2010),G1990,0)+IF(AND(Calc!$C$2&lt;=2011,Calc!$C$3&gt;=2011),H1990,0)</f>
        <v>100.5</v>
      </c>
      <c r="O1990" s="61" t="n">
        <f aca="false">IF(AND(N1990&gt;0,OR(Calc!$C$4="*",B1990=Calc!$C$4)),N1990+ROW()*0.000000001,0)</f>
        <v>100.50000199</v>
      </c>
    </row>
    <row r="1991" customFormat="false" ht="15" hidden="false" customHeight="false" outlineLevel="0" collapsed="false">
      <c r="A1991" s="49" t="n">
        <v>14372</v>
      </c>
      <c r="B1991" s="49" t="s">
        <v>189</v>
      </c>
      <c r="C1991" s="63" t="n">
        <v>40287</v>
      </c>
      <c r="D1991" s="63" t="n">
        <v>40443</v>
      </c>
      <c r="E1991" s="49" t="n">
        <v>2</v>
      </c>
      <c r="F1991" s="54" t="n">
        <v>-29.9</v>
      </c>
      <c r="G1991" s="54" t="n">
        <v>860.08</v>
      </c>
      <c r="H1991" s="54" t="n">
        <v>0</v>
      </c>
      <c r="I1991" s="54" t="n">
        <f aca="false">SUM(F1991:H1991)</f>
        <v>830.18</v>
      </c>
      <c r="J1991" s="49" t="n">
        <f aca="false">Calc!$C$5-D1991</f>
        <v>444</v>
      </c>
      <c r="K1991" s="49" t="n">
        <f aca="false">IF(J1991&lt;=Calc!$C$11,4,IF(J1991&lt;=Calc!$C$12,3,IF(J1991&lt;=Calc!$C$13,2,1)))</f>
        <v>1</v>
      </c>
      <c r="L1991" s="49" t="n">
        <f aca="false">1+(E1991&gt;=Calc!$C$16)+(E1991&gt;=Calc!$C$17)+(E1991&gt;=Calc!$C$18)</f>
        <v>2</v>
      </c>
      <c r="M1991" s="49" t="str">
        <f aca="false">IF(AND(K1991=4,L1991&gt;=3),"Champions",IF(AND(K1991=3,L1991&gt;=3),"Loyal",IF(K1991&gt;=3,"Recent / New",IF(L1991&gt;=3,"At Risk","Hibernating / Lost"))))</f>
        <v>Hibernating / Lost</v>
      </c>
      <c r="N1991" s="54" t="n">
        <f aca="false">IF(AND(Calc!$C$2&lt;=2009,Calc!$C$3&gt;=2009),F1991,0)+IF(AND(Calc!$C$2&lt;=2010,Calc!$C$3&gt;=2010),G1991,0)+IF(AND(Calc!$C$2&lt;=2011,Calc!$C$3&gt;=2011),H1991,0)</f>
        <v>830.18</v>
      </c>
      <c r="O1991" s="61" t="n">
        <f aca="false">IF(AND(N1991&gt;0,OR(Calc!$C$4="*",B1991=Calc!$C$4)),N1991+ROW()*0.000000001,0)</f>
        <v>830.180001991</v>
      </c>
    </row>
    <row r="1992" customFormat="false" ht="15" hidden="false" customHeight="false" outlineLevel="0" collapsed="false">
      <c r="A1992" s="49" t="n">
        <v>14373</v>
      </c>
      <c r="B1992" s="49" t="s">
        <v>189</v>
      </c>
      <c r="C1992" s="63" t="n">
        <v>40528</v>
      </c>
      <c r="D1992" s="63" t="n">
        <v>40528</v>
      </c>
      <c r="E1992" s="49" t="n">
        <v>1</v>
      </c>
      <c r="F1992" s="54" t="n">
        <v>0</v>
      </c>
      <c r="G1992" s="54" t="n">
        <v>76.55</v>
      </c>
      <c r="H1992" s="54" t="n">
        <v>0</v>
      </c>
      <c r="I1992" s="54" t="n">
        <f aca="false">SUM(F1992:H1992)</f>
        <v>76.55</v>
      </c>
      <c r="J1992" s="49" t="n">
        <f aca="false">Calc!$C$5-D1992</f>
        <v>359</v>
      </c>
      <c r="K1992" s="49" t="n">
        <f aca="false">IF(J1992&lt;=Calc!$C$11,4,IF(J1992&lt;=Calc!$C$12,3,IF(J1992&lt;=Calc!$C$13,2,1)))</f>
        <v>2</v>
      </c>
      <c r="L1992" s="49" t="n">
        <f aca="false">1+(E1992&gt;=Calc!$C$16)+(E1992&gt;=Calc!$C$17)+(E1992&gt;=Calc!$C$18)</f>
        <v>1</v>
      </c>
      <c r="M1992" s="49" t="str">
        <f aca="false">IF(AND(K1992=4,L1992&gt;=3),"Champions",IF(AND(K1992=3,L1992&gt;=3),"Loyal",IF(K1992&gt;=3,"Recent / New",IF(L1992&gt;=3,"At Risk","Hibernating / Lost"))))</f>
        <v>Hibernating / Lost</v>
      </c>
      <c r="N1992" s="54" t="n">
        <f aca="false">IF(AND(Calc!$C$2&lt;=2009,Calc!$C$3&gt;=2009),F1992,0)+IF(AND(Calc!$C$2&lt;=2010,Calc!$C$3&gt;=2010),G1992,0)+IF(AND(Calc!$C$2&lt;=2011,Calc!$C$3&gt;=2011),H1992,0)</f>
        <v>76.55</v>
      </c>
      <c r="O1992" s="61" t="n">
        <f aca="false">IF(AND(N1992&gt;0,OR(Calc!$C$4="*",B1992=Calc!$C$4)),N1992+ROW()*0.000000001,0)</f>
        <v>76.550001992</v>
      </c>
    </row>
    <row r="1993" customFormat="false" ht="15" hidden="false" customHeight="false" outlineLevel="0" collapsed="false">
      <c r="A1993" s="49" t="n">
        <v>14374</v>
      </c>
      <c r="B1993" s="49" t="s">
        <v>189</v>
      </c>
      <c r="C1993" s="63" t="n">
        <v>40345</v>
      </c>
      <c r="D1993" s="63" t="n">
        <v>40345</v>
      </c>
      <c r="E1993" s="49" t="n">
        <v>1</v>
      </c>
      <c r="F1993" s="54" t="n">
        <v>0</v>
      </c>
      <c r="G1993" s="54" t="n">
        <v>108</v>
      </c>
      <c r="H1993" s="54" t="n">
        <v>0</v>
      </c>
      <c r="I1993" s="54" t="n">
        <f aca="false">SUM(F1993:H1993)</f>
        <v>108</v>
      </c>
      <c r="J1993" s="49" t="n">
        <f aca="false">Calc!$C$5-D1993</f>
        <v>542</v>
      </c>
      <c r="K1993" s="49" t="n">
        <f aca="false">IF(J1993&lt;=Calc!$C$11,4,IF(J1993&lt;=Calc!$C$12,3,IF(J1993&lt;=Calc!$C$13,2,1)))</f>
        <v>1</v>
      </c>
      <c r="L1993" s="49" t="n">
        <f aca="false">1+(E1993&gt;=Calc!$C$16)+(E1993&gt;=Calc!$C$17)+(E1993&gt;=Calc!$C$18)</f>
        <v>1</v>
      </c>
      <c r="M1993" s="49" t="str">
        <f aca="false">IF(AND(K1993=4,L1993&gt;=3),"Champions",IF(AND(K1993=3,L1993&gt;=3),"Loyal",IF(K1993&gt;=3,"Recent / New",IF(L1993&gt;=3,"At Risk","Hibernating / Lost"))))</f>
        <v>Hibernating / Lost</v>
      </c>
      <c r="N1993" s="54" t="n">
        <f aca="false">IF(AND(Calc!$C$2&lt;=2009,Calc!$C$3&gt;=2009),F1993,0)+IF(AND(Calc!$C$2&lt;=2010,Calc!$C$3&gt;=2010),G1993,0)+IF(AND(Calc!$C$2&lt;=2011,Calc!$C$3&gt;=2011),H1993,0)</f>
        <v>108</v>
      </c>
      <c r="O1993" s="61" t="n">
        <f aca="false">IF(AND(N1993&gt;0,OR(Calc!$C$4="*",B1993=Calc!$C$4)),N1993+ROW()*0.000000001,0)</f>
        <v>108.000001993</v>
      </c>
    </row>
    <row r="1994" customFormat="false" ht="15" hidden="false" customHeight="false" outlineLevel="0" collapsed="false">
      <c r="A1994" s="49" t="n">
        <v>14375</v>
      </c>
      <c r="B1994" s="49" t="s">
        <v>189</v>
      </c>
      <c r="C1994" s="63" t="n">
        <v>40345</v>
      </c>
      <c r="D1994" s="63" t="n">
        <v>40701</v>
      </c>
      <c r="E1994" s="49" t="n">
        <v>3</v>
      </c>
      <c r="F1994" s="54" t="n">
        <v>0</v>
      </c>
      <c r="G1994" s="54" t="n">
        <v>871.26</v>
      </c>
      <c r="H1994" s="54" t="n">
        <v>235.56</v>
      </c>
      <c r="I1994" s="54" t="n">
        <f aca="false">SUM(F1994:H1994)</f>
        <v>1106.82</v>
      </c>
      <c r="J1994" s="49" t="n">
        <f aca="false">Calc!$C$5-D1994</f>
        <v>186</v>
      </c>
      <c r="K1994" s="49" t="n">
        <f aca="false">IF(J1994&lt;=Calc!$C$11,4,IF(J1994&lt;=Calc!$C$12,3,IF(J1994&lt;=Calc!$C$13,2,1)))</f>
        <v>2</v>
      </c>
      <c r="L1994" s="49" t="n">
        <f aca="false">1+(E1994&gt;=Calc!$C$16)+(E1994&gt;=Calc!$C$17)+(E1994&gt;=Calc!$C$18)</f>
        <v>2</v>
      </c>
      <c r="M1994" s="49" t="str">
        <f aca="false">IF(AND(K1994=4,L1994&gt;=3),"Champions",IF(AND(K1994=3,L1994&gt;=3),"Loyal",IF(K1994&gt;=3,"Recent / New",IF(L1994&gt;=3,"At Risk","Hibernating / Lost"))))</f>
        <v>Hibernating / Lost</v>
      </c>
      <c r="N1994" s="54" t="n">
        <f aca="false">IF(AND(Calc!$C$2&lt;=2009,Calc!$C$3&gt;=2009),F1994,0)+IF(AND(Calc!$C$2&lt;=2010,Calc!$C$3&gt;=2010),G1994,0)+IF(AND(Calc!$C$2&lt;=2011,Calc!$C$3&gt;=2011),H1994,0)</f>
        <v>1106.82</v>
      </c>
      <c r="O1994" s="61" t="n">
        <f aca="false">IF(AND(N1994&gt;0,OR(Calc!$C$4="*",B1994=Calc!$C$4)),N1994+ROW()*0.000000001,0)</f>
        <v>1106.820001994</v>
      </c>
    </row>
    <row r="1995" customFormat="false" ht="15" hidden="false" customHeight="false" outlineLevel="0" collapsed="false">
      <c r="A1995" s="49" t="n">
        <v>14376</v>
      </c>
      <c r="B1995" s="49" t="s">
        <v>189</v>
      </c>
      <c r="C1995" s="63" t="n">
        <v>40203</v>
      </c>
      <c r="D1995" s="63" t="n">
        <v>40203</v>
      </c>
      <c r="E1995" s="49" t="n">
        <v>1</v>
      </c>
      <c r="F1995" s="54" t="n">
        <v>0</v>
      </c>
      <c r="G1995" s="54" t="n">
        <v>215.46</v>
      </c>
      <c r="H1995" s="54" t="n">
        <v>0</v>
      </c>
      <c r="I1995" s="54" t="n">
        <f aca="false">SUM(F1995:H1995)</f>
        <v>215.46</v>
      </c>
      <c r="J1995" s="49" t="n">
        <f aca="false">Calc!$C$5-D1995</f>
        <v>684</v>
      </c>
      <c r="K1995" s="49" t="n">
        <f aca="false">IF(J1995&lt;=Calc!$C$11,4,IF(J1995&lt;=Calc!$C$12,3,IF(J1995&lt;=Calc!$C$13,2,1)))</f>
        <v>1</v>
      </c>
      <c r="L1995" s="49" t="n">
        <f aca="false">1+(E1995&gt;=Calc!$C$16)+(E1995&gt;=Calc!$C$17)+(E1995&gt;=Calc!$C$18)</f>
        <v>1</v>
      </c>
      <c r="M1995" s="49" t="str">
        <f aca="false">IF(AND(K1995=4,L1995&gt;=3),"Champions",IF(AND(K1995=3,L1995&gt;=3),"Loyal",IF(K1995&gt;=3,"Recent / New",IF(L1995&gt;=3,"At Risk","Hibernating / Lost"))))</f>
        <v>Hibernating / Lost</v>
      </c>
      <c r="N1995" s="54" t="n">
        <f aca="false">IF(AND(Calc!$C$2&lt;=2009,Calc!$C$3&gt;=2009),F1995,0)+IF(AND(Calc!$C$2&lt;=2010,Calc!$C$3&gt;=2010),G1995,0)+IF(AND(Calc!$C$2&lt;=2011,Calc!$C$3&gt;=2011),H1995,0)</f>
        <v>215.46</v>
      </c>
      <c r="O1995" s="61" t="n">
        <f aca="false">IF(AND(N1995&gt;0,OR(Calc!$C$4="*",B1995=Calc!$C$4)),N1995+ROW()*0.000000001,0)</f>
        <v>215.460001995</v>
      </c>
    </row>
    <row r="1996" customFormat="false" ht="15" hidden="false" customHeight="false" outlineLevel="0" collapsed="false">
      <c r="A1996" s="49" t="n">
        <v>14377</v>
      </c>
      <c r="B1996" s="49" t="s">
        <v>189</v>
      </c>
      <c r="C1996" s="63" t="n">
        <v>40624</v>
      </c>
      <c r="D1996" s="63" t="n">
        <v>40695</v>
      </c>
      <c r="E1996" s="49" t="n">
        <v>2</v>
      </c>
      <c r="F1996" s="54" t="n">
        <v>0</v>
      </c>
      <c r="G1996" s="54" t="n">
        <v>0</v>
      </c>
      <c r="H1996" s="54" t="n">
        <v>617.05</v>
      </c>
      <c r="I1996" s="54" t="n">
        <f aca="false">SUM(F1996:H1996)</f>
        <v>617.05</v>
      </c>
      <c r="J1996" s="49" t="n">
        <f aca="false">Calc!$C$5-D1996</f>
        <v>192</v>
      </c>
      <c r="K1996" s="49" t="n">
        <f aca="false">IF(J1996&lt;=Calc!$C$11,4,IF(J1996&lt;=Calc!$C$12,3,IF(J1996&lt;=Calc!$C$13,2,1)))</f>
        <v>2</v>
      </c>
      <c r="L1996" s="49" t="n">
        <f aca="false">1+(E1996&gt;=Calc!$C$16)+(E1996&gt;=Calc!$C$17)+(E1996&gt;=Calc!$C$18)</f>
        <v>2</v>
      </c>
      <c r="M1996" s="49" t="str">
        <f aca="false">IF(AND(K1996=4,L1996&gt;=3),"Champions",IF(AND(K1996=3,L1996&gt;=3),"Loyal",IF(K1996&gt;=3,"Recent / New",IF(L1996&gt;=3,"At Risk","Hibernating / Lost"))))</f>
        <v>Hibernating / Lost</v>
      </c>
      <c r="N1996" s="54" t="n">
        <f aca="false">IF(AND(Calc!$C$2&lt;=2009,Calc!$C$3&gt;=2009),F1996,0)+IF(AND(Calc!$C$2&lt;=2010,Calc!$C$3&gt;=2010),G1996,0)+IF(AND(Calc!$C$2&lt;=2011,Calc!$C$3&gt;=2011),H1996,0)</f>
        <v>617.05</v>
      </c>
      <c r="O1996" s="61" t="n">
        <f aca="false">IF(AND(N1996&gt;0,OR(Calc!$C$4="*",B1996=Calc!$C$4)),N1996+ROW()*0.000000001,0)</f>
        <v>617.050001996</v>
      </c>
    </row>
    <row r="1997" customFormat="false" ht="15" hidden="false" customHeight="false" outlineLevel="0" collapsed="false">
      <c r="A1997" s="49" t="n">
        <v>14378</v>
      </c>
      <c r="B1997" s="49" t="s">
        <v>189</v>
      </c>
      <c r="C1997" s="63" t="n">
        <v>40265</v>
      </c>
      <c r="D1997" s="63" t="n">
        <v>40265</v>
      </c>
      <c r="E1997" s="49" t="n">
        <v>1</v>
      </c>
      <c r="F1997" s="54" t="n">
        <v>0</v>
      </c>
      <c r="G1997" s="54" t="n">
        <v>131.25</v>
      </c>
      <c r="H1997" s="54" t="n">
        <v>0</v>
      </c>
      <c r="I1997" s="54" t="n">
        <f aca="false">SUM(F1997:H1997)</f>
        <v>131.25</v>
      </c>
      <c r="J1997" s="49" t="n">
        <f aca="false">Calc!$C$5-D1997</f>
        <v>622</v>
      </c>
      <c r="K1997" s="49" t="n">
        <f aca="false">IF(J1997&lt;=Calc!$C$11,4,IF(J1997&lt;=Calc!$C$12,3,IF(J1997&lt;=Calc!$C$13,2,1)))</f>
        <v>1</v>
      </c>
      <c r="L1997" s="49" t="n">
        <f aca="false">1+(E1997&gt;=Calc!$C$16)+(E1997&gt;=Calc!$C$17)+(E1997&gt;=Calc!$C$18)</f>
        <v>1</v>
      </c>
      <c r="M1997" s="49" t="str">
        <f aca="false">IF(AND(K1997=4,L1997&gt;=3),"Champions",IF(AND(K1997=3,L1997&gt;=3),"Loyal",IF(K1997&gt;=3,"Recent / New",IF(L1997&gt;=3,"At Risk","Hibernating / Lost"))))</f>
        <v>Hibernating / Lost</v>
      </c>
      <c r="N1997" s="54" t="n">
        <f aca="false">IF(AND(Calc!$C$2&lt;=2009,Calc!$C$3&gt;=2009),F1997,0)+IF(AND(Calc!$C$2&lt;=2010,Calc!$C$3&gt;=2010),G1997,0)+IF(AND(Calc!$C$2&lt;=2011,Calc!$C$3&gt;=2011),H1997,0)</f>
        <v>131.25</v>
      </c>
      <c r="O1997" s="61" t="n">
        <f aca="false">IF(AND(N1997&gt;0,OR(Calc!$C$4="*",B1997=Calc!$C$4)),N1997+ROW()*0.000000001,0)</f>
        <v>131.250001997</v>
      </c>
    </row>
    <row r="1998" customFormat="false" ht="15" hidden="false" customHeight="false" outlineLevel="0" collapsed="false">
      <c r="A1998" s="49" t="n">
        <v>14379</v>
      </c>
      <c r="B1998" s="49" t="s">
        <v>189</v>
      </c>
      <c r="C1998" s="63" t="n">
        <v>40406</v>
      </c>
      <c r="D1998" s="63" t="n">
        <v>40842</v>
      </c>
      <c r="E1998" s="49" t="n">
        <v>4</v>
      </c>
      <c r="F1998" s="54" t="n">
        <v>0</v>
      </c>
      <c r="G1998" s="54" t="n">
        <v>917.06</v>
      </c>
      <c r="H1998" s="54" t="n">
        <v>348.1</v>
      </c>
      <c r="I1998" s="54" t="n">
        <f aca="false">SUM(F1998:H1998)</f>
        <v>1265.16</v>
      </c>
      <c r="J1998" s="49" t="n">
        <f aca="false">Calc!$C$5-D1998</f>
        <v>45</v>
      </c>
      <c r="K1998" s="49" t="n">
        <f aca="false">IF(J1998&lt;=Calc!$C$11,4,IF(J1998&lt;=Calc!$C$12,3,IF(J1998&lt;=Calc!$C$13,2,1)))</f>
        <v>3</v>
      </c>
      <c r="L1998" s="49" t="n">
        <f aca="false">1+(E1998&gt;=Calc!$C$16)+(E1998&gt;=Calc!$C$17)+(E1998&gt;=Calc!$C$18)</f>
        <v>3</v>
      </c>
      <c r="M1998" s="49" t="str">
        <f aca="false">IF(AND(K1998=4,L1998&gt;=3),"Champions",IF(AND(K1998=3,L1998&gt;=3),"Loyal",IF(K1998&gt;=3,"Recent / New",IF(L1998&gt;=3,"At Risk","Hibernating / Lost"))))</f>
        <v>Loyal</v>
      </c>
      <c r="N1998" s="54" t="n">
        <f aca="false">IF(AND(Calc!$C$2&lt;=2009,Calc!$C$3&gt;=2009),F1998,0)+IF(AND(Calc!$C$2&lt;=2010,Calc!$C$3&gt;=2010),G1998,0)+IF(AND(Calc!$C$2&lt;=2011,Calc!$C$3&gt;=2011),H1998,0)</f>
        <v>1265.16</v>
      </c>
      <c r="O1998" s="61" t="n">
        <f aca="false">IF(AND(N1998&gt;0,OR(Calc!$C$4="*",B1998=Calc!$C$4)),N1998+ROW()*0.000000001,0)</f>
        <v>1265.160001998</v>
      </c>
    </row>
    <row r="1999" customFormat="false" ht="15" hidden="false" customHeight="false" outlineLevel="0" collapsed="false">
      <c r="A1999" s="49" t="n">
        <v>14381</v>
      </c>
      <c r="B1999" s="49" t="s">
        <v>189</v>
      </c>
      <c r="C1999" s="63" t="n">
        <v>40435</v>
      </c>
      <c r="D1999" s="63" t="n">
        <v>40834</v>
      </c>
      <c r="E1999" s="49" t="n">
        <v>2</v>
      </c>
      <c r="F1999" s="54" t="n">
        <v>0</v>
      </c>
      <c r="G1999" s="54" t="n">
        <v>423.26</v>
      </c>
      <c r="H1999" s="54" t="n">
        <v>202.68</v>
      </c>
      <c r="I1999" s="54" t="n">
        <f aca="false">SUM(F1999:H1999)</f>
        <v>625.94</v>
      </c>
      <c r="J1999" s="49" t="n">
        <f aca="false">Calc!$C$5-D1999</f>
        <v>53</v>
      </c>
      <c r="K1999" s="49" t="n">
        <f aca="false">IF(J1999&lt;=Calc!$C$11,4,IF(J1999&lt;=Calc!$C$12,3,IF(J1999&lt;=Calc!$C$13,2,1)))</f>
        <v>3</v>
      </c>
      <c r="L1999" s="49" t="n">
        <f aca="false">1+(E1999&gt;=Calc!$C$16)+(E1999&gt;=Calc!$C$17)+(E1999&gt;=Calc!$C$18)</f>
        <v>2</v>
      </c>
      <c r="M1999" s="49" t="str">
        <f aca="false">IF(AND(K1999=4,L1999&gt;=3),"Champions",IF(AND(K1999=3,L1999&gt;=3),"Loyal",IF(K1999&gt;=3,"Recent / New",IF(L1999&gt;=3,"At Risk","Hibernating / Lost"))))</f>
        <v>Recent / New</v>
      </c>
      <c r="N1999" s="54" t="n">
        <f aca="false">IF(AND(Calc!$C$2&lt;=2009,Calc!$C$3&gt;=2009),F1999,0)+IF(AND(Calc!$C$2&lt;=2010,Calc!$C$3&gt;=2010),G1999,0)+IF(AND(Calc!$C$2&lt;=2011,Calc!$C$3&gt;=2011),H1999,0)</f>
        <v>625.94</v>
      </c>
      <c r="O1999" s="61" t="n">
        <f aca="false">IF(AND(N1999&gt;0,OR(Calc!$C$4="*",B1999=Calc!$C$4)),N1999+ROW()*0.000000001,0)</f>
        <v>625.940001999</v>
      </c>
    </row>
    <row r="2000" customFormat="false" ht="15" hidden="false" customHeight="false" outlineLevel="0" collapsed="false">
      <c r="A2000" s="49" t="n">
        <v>14382</v>
      </c>
      <c r="B2000" s="49" t="s">
        <v>189</v>
      </c>
      <c r="C2000" s="63" t="n">
        <v>40496</v>
      </c>
      <c r="D2000" s="63" t="n">
        <v>40860</v>
      </c>
      <c r="E2000" s="49" t="n">
        <v>2</v>
      </c>
      <c r="F2000" s="54" t="n">
        <v>0</v>
      </c>
      <c r="G2000" s="54" t="n">
        <v>572.19</v>
      </c>
      <c r="H2000" s="54" t="n">
        <v>615.49</v>
      </c>
      <c r="I2000" s="54" t="n">
        <f aca="false">SUM(F2000:H2000)</f>
        <v>1187.68</v>
      </c>
      <c r="J2000" s="49" t="n">
        <f aca="false">Calc!$C$5-D2000</f>
        <v>27</v>
      </c>
      <c r="K2000" s="49" t="n">
        <f aca="false">IF(J2000&lt;=Calc!$C$11,4,IF(J2000&lt;=Calc!$C$12,3,IF(J2000&lt;=Calc!$C$13,2,1)))</f>
        <v>3</v>
      </c>
      <c r="L2000" s="49" t="n">
        <f aca="false">1+(E2000&gt;=Calc!$C$16)+(E2000&gt;=Calc!$C$17)+(E2000&gt;=Calc!$C$18)</f>
        <v>2</v>
      </c>
      <c r="M2000" s="49" t="str">
        <f aca="false">IF(AND(K2000=4,L2000&gt;=3),"Champions",IF(AND(K2000=3,L2000&gt;=3),"Loyal",IF(K2000&gt;=3,"Recent / New",IF(L2000&gt;=3,"At Risk","Hibernating / Lost"))))</f>
        <v>Recent / New</v>
      </c>
      <c r="N2000" s="54" t="n">
        <f aca="false">IF(AND(Calc!$C$2&lt;=2009,Calc!$C$3&gt;=2009),F2000,0)+IF(AND(Calc!$C$2&lt;=2010,Calc!$C$3&gt;=2010),G2000,0)+IF(AND(Calc!$C$2&lt;=2011,Calc!$C$3&gt;=2011),H2000,0)</f>
        <v>1187.68</v>
      </c>
      <c r="O2000" s="61" t="n">
        <f aca="false">IF(AND(N2000&gt;0,OR(Calc!$C$4="*",B2000=Calc!$C$4)),N2000+ROW()*0.000000001,0)</f>
        <v>1187.680002</v>
      </c>
    </row>
    <row r="2001" customFormat="false" ht="15" hidden="false" customHeight="false" outlineLevel="0" collapsed="false">
      <c r="A2001" s="49" t="n">
        <v>14383</v>
      </c>
      <c r="B2001" s="49" t="s">
        <v>189</v>
      </c>
      <c r="C2001" s="63" t="n">
        <v>40723</v>
      </c>
      <c r="D2001" s="63" t="n">
        <v>40848</v>
      </c>
      <c r="E2001" s="49" t="n">
        <v>3</v>
      </c>
      <c r="F2001" s="54" t="n">
        <v>0</v>
      </c>
      <c r="G2001" s="54" t="n">
        <v>0</v>
      </c>
      <c r="H2001" s="54" t="n">
        <v>1247.69</v>
      </c>
      <c r="I2001" s="54" t="n">
        <f aca="false">SUM(F2001:H2001)</f>
        <v>1247.69</v>
      </c>
      <c r="J2001" s="49" t="n">
        <f aca="false">Calc!$C$5-D2001</f>
        <v>39</v>
      </c>
      <c r="K2001" s="49" t="n">
        <f aca="false">IF(J2001&lt;=Calc!$C$11,4,IF(J2001&lt;=Calc!$C$12,3,IF(J2001&lt;=Calc!$C$13,2,1)))</f>
        <v>3</v>
      </c>
      <c r="L2001" s="49" t="n">
        <f aca="false">1+(E2001&gt;=Calc!$C$16)+(E2001&gt;=Calc!$C$17)+(E2001&gt;=Calc!$C$18)</f>
        <v>2</v>
      </c>
      <c r="M2001" s="49" t="str">
        <f aca="false">IF(AND(K2001=4,L2001&gt;=3),"Champions",IF(AND(K2001=3,L2001&gt;=3),"Loyal",IF(K2001&gt;=3,"Recent / New",IF(L2001&gt;=3,"At Risk","Hibernating / Lost"))))</f>
        <v>Recent / New</v>
      </c>
      <c r="N2001" s="54" t="n">
        <f aca="false">IF(AND(Calc!$C$2&lt;=2009,Calc!$C$3&gt;=2009),F2001,0)+IF(AND(Calc!$C$2&lt;=2010,Calc!$C$3&gt;=2010),G2001,0)+IF(AND(Calc!$C$2&lt;=2011,Calc!$C$3&gt;=2011),H2001,0)</f>
        <v>1247.69</v>
      </c>
      <c r="O2001" s="61" t="n">
        <f aca="false">IF(AND(N2001&gt;0,OR(Calc!$C$4="*",B2001=Calc!$C$4)),N2001+ROW()*0.000000001,0)</f>
        <v>1247.690002001</v>
      </c>
    </row>
    <row r="2002" customFormat="false" ht="15" hidden="false" customHeight="false" outlineLevel="0" collapsed="false">
      <c r="A2002" s="49" t="n">
        <v>14384</v>
      </c>
      <c r="B2002" s="49" t="s">
        <v>189</v>
      </c>
      <c r="C2002" s="63" t="n">
        <v>40386</v>
      </c>
      <c r="D2002" s="63" t="n">
        <v>40386</v>
      </c>
      <c r="E2002" s="49" t="n">
        <v>1</v>
      </c>
      <c r="F2002" s="54" t="n">
        <v>0</v>
      </c>
      <c r="G2002" s="54" t="n">
        <v>58.5</v>
      </c>
      <c r="H2002" s="54" t="n">
        <v>0</v>
      </c>
      <c r="I2002" s="54" t="n">
        <f aca="false">SUM(F2002:H2002)</f>
        <v>58.5</v>
      </c>
      <c r="J2002" s="49" t="n">
        <f aca="false">Calc!$C$5-D2002</f>
        <v>501</v>
      </c>
      <c r="K2002" s="49" t="n">
        <f aca="false">IF(J2002&lt;=Calc!$C$11,4,IF(J2002&lt;=Calc!$C$12,3,IF(J2002&lt;=Calc!$C$13,2,1)))</f>
        <v>1</v>
      </c>
      <c r="L2002" s="49" t="n">
        <f aca="false">1+(E2002&gt;=Calc!$C$16)+(E2002&gt;=Calc!$C$17)+(E2002&gt;=Calc!$C$18)</f>
        <v>1</v>
      </c>
      <c r="M2002" s="49" t="str">
        <f aca="false">IF(AND(K2002=4,L2002&gt;=3),"Champions",IF(AND(K2002=3,L2002&gt;=3),"Loyal",IF(K2002&gt;=3,"Recent / New",IF(L2002&gt;=3,"At Risk","Hibernating / Lost"))))</f>
        <v>Hibernating / Lost</v>
      </c>
      <c r="N2002" s="54" t="n">
        <f aca="false">IF(AND(Calc!$C$2&lt;=2009,Calc!$C$3&gt;=2009),F2002,0)+IF(AND(Calc!$C$2&lt;=2010,Calc!$C$3&gt;=2010),G2002,0)+IF(AND(Calc!$C$2&lt;=2011,Calc!$C$3&gt;=2011),H2002,0)</f>
        <v>58.5</v>
      </c>
      <c r="O2002" s="61" t="n">
        <f aca="false">IF(AND(N2002&gt;0,OR(Calc!$C$4="*",B2002=Calc!$C$4)),N2002+ROW()*0.000000001,0)</f>
        <v>58.500002002</v>
      </c>
    </row>
    <row r="2003" customFormat="false" ht="15" hidden="false" customHeight="false" outlineLevel="0" collapsed="false">
      <c r="A2003" s="49" t="n">
        <v>14385</v>
      </c>
      <c r="B2003" s="49" t="s">
        <v>189</v>
      </c>
      <c r="C2003" s="63" t="n">
        <v>40863</v>
      </c>
      <c r="D2003" s="63" t="n">
        <v>40877</v>
      </c>
      <c r="E2003" s="49" t="n">
        <v>3</v>
      </c>
      <c r="F2003" s="54" t="n">
        <v>0</v>
      </c>
      <c r="G2003" s="54" t="n">
        <v>0</v>
      </c>
      <c r="H2003" s="54" t="n">
        <v>202.11</v>
      </c>
      <c r="I2003" s="54" t="n">
        <f aca="false">SUM(F2003:H2003)</f>
        <v>202.11</v>
      </c>
      <c r="J2003" s="49" t="n">
        <f aca="false">Calc!$C$5-D2003</f>
        <v>10</v>
      </c>
      <c r="K2003" s="49" t="n">
        <f aca="false">IF(J2003&lt;=Calc!$C$11,4,IF(J2003&lt;=Calc!$C$12,3,IF(J2003&lt;=Calc!$C$13,2,1)))</f>
        <v>4</v>
      </c>
      <c r="L2003" s="49" t="n">
        <f aca="false">1+(E2003&gt;=Calc!$C$16)+(E2003&gt;=Calc!$C$17)+(E2003&gt;=Calc!$C$18)</f>
        <v>2</v>
      </c>
      <c r="M2003" s="49" t="str">
        <f aca="false">IF(AND(K2003=4,L2003&gt;=3),"Champions",IF(AND(K2003=3,L2003&gt;=3),"Loyal",IF(K2003&gt;=3,"Recent / New",IF(L2003&gt;=3,"At Risk","Hibernating / Lost"))))</f>
        <v>Recent / New</v>
      </c>
      <c r="N2003" s="54" t="n">
        <f aca="false">IF(AND(Calc!$C$2&lt;=2009,Calc!$C$3&gt;=2009),F2003,0)+IF(AND(Calc!$C$2&lt;=2010,Calc!$C$3&gt;=2010),G2003,0)+IF(AND(Calc!$C$2&lt;=2011,Calc!$C$3&gt;=2011),H2003,0)</f>
        <v>202.11</v>
      </c>
      <c r="O2003" s="61" t="n">
        <f aca="false">IF(AND(N2003&gt;0,OR(Calc!$C$4="*",B2003=Calc!$C$4)),N2003+ROW()*0.000000001,0)</f>
        <v>202.110002003</v>
      </c>
    </row>
    <row r="2004" customFormat="false" ht="15" hidden="false" customHeight="false" outlineLevel="0" collapsed="false">
      <c r="A2004" s="49" t="n">
        <v>14386</v>
      </c>
      <c r="B2004" s="49" t="s">
        <v>189</v>
      </c>
      <c r="C2004" s="63" t="n">
        <v>40590</v>
      </c>
      <c r="D2004" s="63" t="n">
        <v>40590</v>
      </c>
      <c r="E2004" s="49" t="n">
        <v>1</v>
      </c>
      <c r="F2004" s="54" t="n">
        <v>0</v>
      </c>
      <c r="G2004" s="54" t="n">
        <v>0</v>
      </c>
      <c r="H2004" s="54" t="n">
        <v>142.4</v>
      </c>
      <c r="I2004" s="54" t="n">
        <f aca="false">SUM(F2004:H2004)</f>
        <v>142.4</v>
      </c>
      <c r="J2004" s="49" t="n">
        <f aca="false">Calc!$C$5-D2004</f>
        <v>297</v>
      </c>
      <c r="K2004" s="49" t="n">
        <f aca="false">IF(J2004&lt;=Calc!$C$11,4,IF(J2004&lt;=Calc!$C$12,3,IF(J2004&lt;=Calc!$C$13,2,1)))</f>
        <v>2</v>
      </c>
      <c r="L2004" s="49" t="n">
        <f aca="false">1+(E2004&gt;=Calc!$C$16)+(E2004&gt;=Calc!$C$17)+(E2004&gt;=Calc!$C$18)</f>
        <v>1</v>
      </c>
      <c r="M2004" s="49" t="str">
        <f aca="false">IF(AND(K2004=4,L2004&gt;=3),"Champions",IF(AND(K2004=3,L2004&gt;=3),"Loyal",IF(K2004&gt;=3,"Recent / New",IF(L2004&gt;=3,"At Risk","Hibernating / Lost"))))</f>
        <v>Hibernating / Lost</v>
      </c>
      <c r="N2004" s="54" t="n">
        <f aca="false">IF(AND(Calc!$C$2&lt;=2009,Calc!$C$3&gt;=2009),F2004,0)+IF(AND(Calc!$C$2&lt;=2010,Calc!$C$3&gt;=2010),G2004,0)+IF(AND(Calc!$C$2&lt;=2011,Calc!$C$3&gt;=2011),H2004,0)</f>
        <v>142.4</v>
      </c>
      <c r="O2004" s="61" t="n">
        <f aca="false">IF(AND(N2004&gt;0,OR(Calc!$C$4="*",B2004=Calc!$C$4)),N2004+ROW()*0.000000001,0)</f>
        <v>142.400002004</v>
      </c>
    </row>
    <row r="2005" customFormat="false" ht="15" hidden="false" customHeight="false" outlineLevel="0" collapsed="false">
      <c r="A2005" s="49" t="n">
        <v>14387</v>
      </c>
      <c r="B2005" s="49" t="s">
        <v>189</v>
      </c>
      <c r="C2005" s="63" t="n">
        <v>40777</v>
      </c>
      <c r="D2005" s="63" t="n">
        <v>40854</v>
      </c>
      <c r="E2005" s="49" t="n">
        <v>3</v>
      </c>
      <c r="F2005" s="54" t="n">
        <v>0</v>
      </c>
      <c r="G2005" s="54" t="n">
        <v>0</v>
      </c>
      <c r="H2005" s="54" t="n">
        <v>1727.6</v>
      </c>
      <c r="I2005" s="54" t="n">
        <f aca="false">SUM(F2005:H2005)</f>
        <v>1727.6</v>
      </c>
      <c r="J2005" s="49" t="n">
        <f aca="false">Calc!$C$5-D2005</f>
        <v>33</v>
      </c>
      <c r="K2005" s="49" t="n">
        <f aca="false">IF(J2005&lt;=Calc!$C$11,4,IF(J2005&lt;=Calc!$C$12,3,IF(J2005&lt;=Calc!$C$13,2,1)))</f>
        <v>3</v>
      </c>
      <c r="L2005" s="49" t="n">
        <f aca="false">1+(E2005&gt;=Calc!$C$16)+(E2005&gt;=Calc!$C$17)+(E2005&gt;=Calc!$C$18)</f>
        <v>2</v>
      </c>
      <c r="M2005" s="49" t="str">
        <f aca="false">IF(AND(K2005=4,L2005&gt;=3),"Champions",IF(AND(K2005=3,L2005&gt;=3),"Loyal",IF(K2005&gt;=3,"Recent / New",IF(L2005&gt;=3,"At Risk","Hibernating / Lost"))))</f>
        <v>Recent / New</v>
      </c>
      <c r="N2005" s="54" t="n">
        <f aca="false">IF(AND(Calc!$C$2&lt;=2009,Calc!$C$3&gt;=2009),F2005,0)+IF(AND(Calc!$C$2&lt;=2010,Calc!$C$3&gt;=2010),G2005,0)+IF(AND(Calc!$C$2&lt;=2011,Calc!$C$3&gt;=2011),H2005,0)</f>
        <v>1727.6</v>
      </c>
      <c r="O2005" s="61" t="n">
        <f aca="false">IF(AND(N2005&gt;0,OR(Calc!$C$4="*",B2005=Calc!$C$4)),N2005+ROW()*0.000000001,0)</f>
        <v>1727.600002005</v>
      </c>
    </row>
    <row r="2006" customFormat="false" ht="15" hidden="false" customHeight="false" outlineLevel="0" collapsed="false">
      <c r="A2006" s="49" t="n">
        <v>14388</v>
      </c>
      <c r="B2006" s="49" t="s">
        <v>189</v>
      </c>
      <c r="C2006" s="63" t="n">
        <v>40198</v>
      </c>
      <c r="D2006" s="63" t="n">
        <v>40876</v>
      </c>
      <c r="E2006" s="49" t="n">
        <v>16</v>
      </c>
      <c r="F2006" s="54" t="n">
        <v>0</v>
      </c>
      <c r="G2006" s="54" t="n">
        <v>3417.26</v>
      </c>
      <c r="H2006" s="54" t="n">
        <v>2872.69</v>
      </c>
      <c r="I2006" s="54" t="n">
        <f aca="false">SUM(F2006:H2006)</f>
        <v>6289.95</v>
      </c>
      <c r="J2006" s="49" t="n">
        <f aca="false">Calc!$C$5-D2006</f>
        <v>11</v>
      </c>
      <c r="K2006" s="49" t="n">
        <f aca="false">IF(J2006&lt;=Calc!$C$11,4,IF(J2006&lt;=Calc!$C$12,3,IF(J2006&lt;=Calc!$C$13,2,1)))</f>
        <v>4</v>
      </c>
      <c r="L2006" s="49" t="n">
        <f aca="false">1+(E2006&gt;=Calc!$C$16)+(E2006&gt;=Calc!$C$17)+(E2006&gt;=Calc!$C$18)</f>
        <v>4</v>
      </c>
      <c r="M2006" s="49" t="str">
        <f aca="false">IF(AND(K2006=4,L2006&gt;=3),"Champions",IF(AND(K2006=3,L2006&gt;=3),"Loyal",IF(K2006&gt;=3,"Recent / New",IF(L2006&gt;=3,"At Risk","Hibernating / Lost"))))</f>
        <v>Champions</v>
      </c>
      <c r="N2006" s="54" t="n">
        <f aca="false">IF(AND(Calc!$C$2&lt;=2009,Calc!$C$3&gt;=2009),F2006,0)+IF(AND(Calc!$C$2&lt;=2010,Calc!$C$3&gt;=2010),G2006,0)+IF(AND(Calc!$C$2&lt;=2011,Calc!$C$3&gt;=2011),H2006,0)</f>
        <v>6289.95</v>
      </c>
      <c r="O2006" s="61" t="n">
        <f aca="false">IF(AND(N2006&gt;0,OR(Calc!$C$4="*",B2006=Calc!$C$4)),N2006+ROW()*0.000000001,0)</f>
        <v>6289.950002006</v>
      </c>
    </row>
    <row r="2007" customFormat="false" ht="15" hidden="false" customHeight="false" outlineLevel="0" collapsed="false">
      <c r="A2007" s="49" t="n">
        <v>14389</v>
      </c>
      <c r="B2007" s="49" t="s">
        <v>189</v>
      </c>
      <c r="C2007" s="63" t="n">
        <v>40296</v>
      </c>
      <c r="D2007" s="63" t="n">
        <v>40821</v>
      </c>
      <c r="E2007" s="49" t="n">
        <v>5</v>
      </c>
      <c r="F2007" s="54" t="n">
        <v>-19</v>
      </c>
      <c r="G2007" s="54" t="n">
        <v>840.35</v>
      </c>
      <c r="H2007" s="54" t="n">
        <v>999.72</v>
      </c>
      <c r="I2007" s="54" t="n">
        <f aca="false">SUM(F2007:H2007)</f>
        <v>1821.07</v>
      </c>
      <c r="J2007" s="49" t="n">
        <f aca="false">Calc!$C$5-D2007</f>
        <v>66</v>
      </c>
      <c r="K2007" s="49" t="n">
        <f aca="false">IF(J2007&lt;=Calc!$C$11,4,IF(J2007&lt;=Calc!$C$12,3,IF(J2007&lt;=Calc!$C$13,2,1)))</f>
        <v>3</v>
      </c>
      <c r="L2007" s="49" t="n">
        <f aca="false">1+(E2007&gt;=Calc!$C$16)+(E2007&gt;=Calc!$C$17)+(E2007&gt;=Calc!$C$18)</f>
        <v>3</v>
      </c>
      <c r="M2007" s="49" t="str">
        <f aca="false">IF(AND(K2007=4,L2007&gt;=3),"Champions",IF(AND(K2007=3,L2007&gt;=3),"Loyal",IF(K2007&gt;=3,"Recent / New",IF(L2007&gt;=3,"At Risk","Hibernating / Lost"))))</f>
        <v>Loyal</v>
      </c>
      <c r="N2007" s="54" t="n">
        <f aca="false">IF(AND(Calc!$C$2&lt;=2009,Calc!$C$3&gt;=2009),F2007,0)+IF(AND(Calc!$C$2&lt;=2010,Calc!$C$3&gt;=2010),G2007,0)+IF(AND(Calc!$C$2&lt;=2011,Calc!$C$3&gt;=2011),H2007,0)</f>
        <v>1821.07</v>
      </c>
      <c r="O2007" s="61" t="n">
        <f aca="false">IF(AND(N2007&gt;0,OR(Calc!$C$4="*",B2007=Calc!$C$4)),N2007+ROW()*0.000000001,0)</f>
        <v>1821.070002007</v>
      </c>
    </row>
    <row r="2008" customFormat="false" ht="15" hidden="false" customHeight="false" outlineLevel="0" collapsed="false">
      <c r="A2008" s="49" t="n">
        <v>14390</v>
      </c>
      <c r="B2008" s="49" t="s">
        <v>189</v>
      </c>
      <c r="C2008" s="63" t="n">
        <v>40461</v>
      </c>
      <c r="D2008" s="63" t="n">
        <v>40876</v>
      </c>
      <c r="E2008" s="49" t="n">
        <v>13</v>
      </c>
      <c r="F2008" s="54" t="n">
        <v>0</v>
      </c>
      <c r="G2008" s="54" t="n">
        <v>1715.01</v>
      </c>
      <c r="H2008" s="54" t="n">
        <v>4364.47</v>
      </c>
      <c r="I2008" s="54" t="n">
        <f aca="false">SUM(F2008:H2008)</f>
        <v>6079.48</v>
      </c>
      <c r="J2008" s="49" t="n">
        <f aca="false">Calc!$C$5-D2008</f>
        <v>11</v>
      </c>
      <c r="K2008" s="49" t="n">
        <f aca="false">IF(J2008&lt;=Calc!$C$11,4,IF(J2008&lt;=Calc!$C$12,3,IF(J2008&lt;=Calc!$C$13,2,1)))</f>
        <v>4</v>
      </c>
      <c r="L2008" s="49" t="n">
        <f aca="false">1+(E2008&gt;=Calc!$C$16)+(E2008&gt;=Calc!$C$17)+(E2008&gt;=Calc!$C$18)</f>
        <v>4</v>
      </c>
      <c r="M2008" s="49" t="str">
        <f aca="false">IF(AND(K2008=4,L2008&gt;=3),"Champions",IF(AND(K2008=3,L2008&gt;=3),"Loyal",IF(K2008&gt;=3,"Recent / New",IF(L2008&gt;=3,"At Risk","Hibernating / Lost"))))</f>
        <v>Champions</v>
      </c>
      <c r="N2008" s="54" t="n">
        <f aca="false">IF(AND(Calc!$C$2&lt;=2009,Calc!$C$3&gt;=2009),F2008,0)+IF(AND(Calc!$C$2&lt;=2010,Calc!$C$3&gt;=2010),G2008,0)+IF(AND(Calc!$C$2&lt;=2011,Calc!$C$3&gt;=2011),H2008,0)</f>
        <v>6079.48</v>
      </c>
      <c r="O2008" s="61" t="n">
        <f aca="false">IF(AND(N2008&gt;0,OR(Calc!$C$4="*",B2008=Calc!$C$4)),N2008+ROW()*0.000000001,0)</f>
        <v>6079.480002008</v>
      </c>
    </row>
    <row r="2009" customFormat="false" ht="15" hidden="false" customHeight="false" outlineLevel="0" collapsed="false">
      <c r="A2009" s="49" t="n">
        <v>14391</v>
      </c>
      <c r="B2009" s="49" t="s">
        <v>189</v>
      </c>
      <c r="C2009" s="63" t="n">
        <v>40310</v>
      </c>
      <c r="D2009" s="63" t="n">
        <v>40310</v>
      </c>
      <c r="E2009" s="49" t="n">
        <v>1</v>
      </c>
      <c r="F2009" s="54" t="n">
        <v>0</v>
      </c>
      <c r="G2009" s="54" t="n">
        <v>135.6</v>
      </c>
      <c r="H2009" s="54" t="n">
        <v>0</v>
      </c>
      <c r="I2009" s="54" t="n">
        <f aca="false">SUM(F2009:H2009)</f>
        <v>135.6</v>
      </c>
      <c r="J2009" s="49" t="n">
        <f aca="false">Calc!$C$5-D2009</f>
        <v>577</v>
      </c>
      <c r="K2009" s="49" t="n">
        <f aca="false">IF(J2009&lt;=Calc!$C$11,4,IF(J2009&lt;=Calc!$C$12,3,IF(J2009&lt;=Calc!$C$13,2,1)))</f>
        <v>1</v>
      </c>
      <c r="L2009" s="49" t="n">
        <f aca="false">1+(E2009&gt;=Calc!$C$16)+(E2009&gt;=Calc!$C$17)+(E2009&gt;=Calc!$C$18)</f>
        <v>1</v>
      </c>
      <c r="M2009" s="49" t="str">
        <f aca="false">IF(AND(K2009=4,L2009&gt;=3),"Champions",IF(AND(K2009=3,L2009&gt;=3),"Loyal",IF(K2009&gt;=3,"Recent / New",IF(L2009&gt;=3,"At Risk","Hibernating / Lost"))))</f>
        <v>Hibernating / Lost</v>
      </c>
      <c r="N2009" s="54" t="n">
        <f aca="false">IF(AND(Calc!$C$2&lt;=2009,Calc!$C$3&gt;=2009),F2009,0)+IF(AND(Calc!$C$2&lt;=2010,Calc!$C$3&gt;=2010),G2009,0)+IF(AND(Calc!$C$2&lt;=2011,Calc!$C$3&gt;=2011),H2009,0)</f>
        <v>135.6</v>
      </c>
      <c r="O2009" s="61" t="n">
        <f aca="false">IF(AND(N2009&gt;0,OR(Calc!$C$4="*",B2009=Calc!$C$4)),N2009+ROW()*0.000000001,0)</f>
        <v>135.600002009</v>
      </c>
    </row>
    <row r="2010" customFormat="false" ht="15" hidden="false" customHeight="false" outlineLevel="0" collapsed="false">
      <c r="A2010" s="49" t="n">
        <v>14392</v>
      </c>
      <c r="B2010" s="49" t="s">
        <v>189</v>
      </c>
      <c r="C2010" s="63" t="n">
        <v>40454</v>
      </c>
      <c r="D2010" s="63" t="n">
        <v>40454</v>
      </c>
      <c r="E2010" s="49" t="n">
        <v>1</v>
      </c>
      <c r="F2010" s="54" t="n">
        <v>0</v>
      </c>
      <c r="G2010" s="54" t="n">
        <v>266.4</v>
      </c>
      <c r="H2010" s="54" t="n">
        <v>0</v>
      </c>
      <c r="I2010" s="54" t="n">
        <f aca="false">SUM(F2010:H2010)</f>
        <v>266.4</v>
      </c>
      <c r="J2010" s="49" t="n">
        <f aca="false">Calc!$C$5-D2010</f>
        <v>433</v>
      </c>
      <c r="K2010" s="49" t="n">
        <f aca="false">IF(J2010&lt;=Calc!$C$11,4,IF(J2010&lt;=Calc!$C$12,3,IF(J2010&lt;=Calc!$C$13,2,1)))</f>
        <v>1</v>
      </c>
      <c r="L2010" s="49" t="n">
        <f aca="false">1+(E2010&gt;=Calc!$C$16)+(E2010&gt;=Calc!$C$17)+(E2010&gt;=Calc!$C$18)</f>
        <v>1</v>
      </c>
      <c r="M2010" s="49" t="str">
        <f aca="false">IF(AND(K2010=4,L2010&gt;=3),"Champions",IF(AND(K2010=3,L2010&gt;=3),"Loyal",IF(K2010&gt;=3,"Recent / New",IF(L2010&gt;=3,"At Risk","Hibernating / Lost"))))</f>
        <v>Hibernating / Lost</v>
      </c>
      <c r="N2010" s="54" t="n">
        <f aca="false">IF(AND(Calc!$C$2&lt;=2009,Calc!$C$3&gt;=2009),F2010,0)+IF(AND(Calc!$C$2&lt;=2010,Calc!$C$3&gt;=2010),G2010,0)+IF(AND(Calc!$C$2&lt;=2011,Calc!$C$3&gt;=2011),H2010,0)</f>
        <v>266.4</v>
      </c>
      <c r="O2010" s="61" t="n">
        <f aca="false">IF(AND(N2010&gt;0,OR(Calc!$C$4="*",B2010=Calc!$C$4)),N2010+ROW()*0.000000001,0)</f>
        <v>266.40000201</v>
      </c>
    </row>
    <row r="2011" customFormat="false" ht="15" hidden="false" customHeight="false" outlineLevel="0" collapsed="false">
      <c r="A2011" s="49" t="n">
        <v>14393</v>
      </c>
      <c r="B2011" s="49" t="s">
        <v>189</v>
      </c>
      <c r="C2011" s="63" t="n">
        <v>40668</v>
      </c>
      <c r="D2011" s="63" t="n">
        <v>40668</v>
      </c>
      <c r="E2011" s="49" t="n">
        <v>1</v>
      </c>
      <c r="F2011" s="54" t="n">
        <v>0</v>
      </c>
      <c r="G2011" s="54" t="n">
        <v>0</v>
      </c>
      <c r="H2011" s="54" t="n">
        <v>67.95</v>
      </c>
      <c r="I2011" s="54" t="n">
        <f aca="false">SUM(F2011:H2011)</f>
        <v>67.95</v>
      </c>
      <c r="J2011" s="49" t="n">
        <f aca="false">Calc!$C$5-D2011</f>
        <v>219</v>
      </c>
      <c r="K2011" s="49" t="n">
        <f aca="false">IF(J2011&lt;=Calc!$C$11,4,IF(J2011&lt;=Calc!$C$12,3,IF(J2011&lt;=Calc!$C$13,2,1)))</f>
        <v>2</v>
      </c>
      <c r="L2011" s="49" t="n">
        <f aca="false">1+(E2011&gt;=Calc!$C$16)+(E2011&gt;=Calc!$C$17)+(E2011&gt;=Calc!$C$18)</f>
        <v>1</v>
      </c>
      <c r="M2011" s="49" t="str">
        <f aca="false">IF(AND(K2011=4,L2011&gt;=3),"Champions",IF(AND(K2011=3,L2011&gt;=3),"Loyal",IF(K2011&gt;=3,"Recent / New",IF(L2011&gt;=3,"At Risk","Hibernating / Lost"))))</f>
        <v>Hibernating / Lost</v>
      </c>
      <c r="N2011" s="54" t="n">
        <f aca="false">IF(AND(Calc!$C$2&lt;=2009,Calc!$C$3&gt;=2009),F2011,0)+IF(AND(Calc!$C$2&lt;=2010,Calc!$C$3&gt;=2010),G2011,0)+IF(AND(Calc!$C$2&lt;=2011,Calc!$C$3&gt;=2011),H2011,0)</f>
        <v>67.95</v>
      </c>
      <c r="O2011" s="61" t="n">
        <f aca="false">IF(AND(N2011&gt;0,OR(Calc!$C$4="*",B2011=Calc!$C$4)),N2011+ROW()*0.000000001,0)</f>
        <v>67.950002011</v>
      </c>
    </row>
    <row r="2012" customFormat="false" ht="15" hidden="false" customHeight="false" outlineLevel="0" collapsed="false">
      <c r="A2012" s="49" t="n">
        <v>14394</v>
      </c>
      <c r="B2012" s="49" t="s">
        <v>189</v>
      </c>
      <c r="C2012" s="63" t="n">
        <v>40322</v>
      </c>
      <c r="D2012" s="63" t="n">
        <v>40322</v>
      </c>
      <c r="E2012" s="49" t="n">
        <v>1</v>
      </c>
      <c r="F2012" s="54" t="n">
        <v>0</v>
      </c>
      <c r="G2012" s="54" t="n">
        <v>93.8</v>
      </c>
      <c r="H2012" s="54" t="n">
        <v>0</v>
      </c>
      <c r="I2012" s="54" t="n">
        <f aca="false">SUM(F2012:H2012)</f>
        <v>93.8</v>
      </c>
      <c r="J2012" s="49" t="n">
        <f aca="false">Calc!$C$5-D2012</f>
        <v>565</v>
      </c>
      <c r="K2012" s="49" t="n">
        <f aca="false">IF(J2012&lt;=Calc!$C$11,4,IF(J2012&lt;=Calc!$C$12,3,IF(J2012&lt;=Calc!$C$13,2,1)))</f>
        <v>1</v>
      </c>
      <c r="L2012" s="49" t="n">
        <f aca="false">1+(E2012&gt;=Calc!$C$16)+(E2012&gt;=Calc!$C$17)+(E2012&gt;=Calc!$C$18)</f>
        <v>1</v>
      </c>
      <c r="M2012" s="49" t="str">
        <f aca="false">IF(AND(K2012=4,L2012&gt;=3),"Champions",IF(AND(K2012=3,L2012&gt;=3),"Loyal",IF(K2012&gt;=3,"Recent / New",IF(L2012&gt;=3,"At Risk","Hibernating / Lost"))))</f>
        <v>Hibernating / Lost</v>
      </c>
      <c r="N2012" s="54" t="n">
        <f aca="false">IF(AND(Calc!$C$2&lt;=2009,Calc!$C$3&gt;=2009),F2012,0)+IF(AND(Calc!$C$2&lt;=2010,Calc!$C$3&gt;=2010),G2012,0)+IF(AND(Calc!$C$2&lt;=2011,Calc!$C$3&gt;=2011),H2012,0)</f>
        <v>93.8</v>
      </c>
      <c r="O2012" s="61" t="n">
        <f aca="false">IF(AND(N2012&gt;0,OR(Calc!$C$4="*",B2012=Calc!$C$4)),N2012+ROW()*0.000000001,0)</f>
        <v>93.800002012</v>
      </c>
    </row>
    <row r="2013" customFormat="false" ht="15" hidden="false" customHeight="false" outlineLevel="0" collapsed="false">
      <c r="A2013" s="49" t="n">
        <v>14395</v>
      </c>
      <c r="B2013" s="49" t="s">
        <v>189</v>
      </c>
      <c r="C2013" s="63" t="n">
        <v>40286</v>
      </c>
      <c r="D2013" s="63" t="n">
        <v>40884</v>
      </c>
      <c r="E2013" s="49" t="n">
        <v>20</v>
      </c>
      <c r="F2013" s="54" t="n">
        <v>0</v>
      </c>
      <c r="G2013" s="54" t="n">
        <v>4619.3</v>
      </c>
      <c r="H2013" s="54" t="n">
        <v>3135.43</v>
      </c>
      <c r="I2013" s="54" t="n">
        <f aca="false">SUM(F2013:H2013)</f>
        <v>7754.73</v>
      </c>
      <c r="J2013" s="49" t="n">
        <f aca="false">Calc!$C$5-D2013</f>
        <v>3</v>
      </c>
      <c r="K2013" s="49" t="n">
        <f aca="false">IF(J2013&lt;=Calc!$C$11,4,IF(J2013&lt;=Calc!$C$12,3,IF(J2013&lt;=Calc!$C$13,2,1)))</f>
        <v>4</v>
      </c>
      <c r="L2013" s="49" t="n">
        <f aca="false">1+(E2013&gt;=Calc!$C$16)+(E2013&gt;=Calc!$C$17)+(E2013&gt;=Calc!$C$18)</f>
        <v>4</v>
      </c>
      <c r="M2013" s="49" t="str">
        <f aca="false">IF(AND(K2013=4,L2013&gt;=3),"Champions",IF(AND(K2013=3,L2013&gt;=3),"Loyal",IF(K2013&gt;=3,"Recent / New",IF(L2013&gt;=3,"At Risk","Hibernating / Lost"))))</f>
        <v>Champions</v>
      </c>
      <c r="N2013" s="54" t="n">
        <f aca="false">IF(AND(Calc!$C$2&lt;=2009,Calc!$C$3&gt;=2009),F2013,0)+IF(AND(Calc!$C$2&lt;=2010,Calc!$C$3&gt;=2010),G2013,0)+IF(AND(Calc!$C$2&lt;=2011,Calc!$C$3&gt;=2011),H2013,0)</f>
        <v>7754.73</v>
      </c>
      <c r="O2013" s="61" t="n">
        <f aca="false">IF(AND(N2013&gt;0,OR(Calc!$C$4="*",B2013=Calc!$C$4)),N2013+ROW()*0.000000001,0)</f>
        <v>7754.730002013</v>
      </c>
    </row>
    <row r="2014" customFormat="false" ht="15" hidden="false" customHeight="false" outlineLevel="0" collapsed="false">
      <c r="A2014" s="49" t="n">
        <v>14396</v>
      </c>
      <c r="B2014" s="49" t="s">
        <v>189</v>
      </c>
      <c r="C2014" s="63" t="n">
        <v>40149</v>
      </c>
      <c r="D2014" s="63" t="n">
        <v>40821</v>
      </c>
      <c r="E2014" s="49" t="n">
        <v>7</v>
      </c>
      <c r="F2014" s="54" t="n">
        <v>507.47</v>
      </c>
      <c r="G2014" s="54" t="n">
        <v>1084.27</v>
      </c>
      <c r="H2014" s="54" t="n">
        <v>377.64</v>
      </c>
      <c r="I2014" s="54" t="n">
        <f aca="false">SUM(F2014:H2014)</f>
        <v>1969.38</v>
      </c>
      <c r="J2014" s="49" t="n">
        <f aca="false">Calc!$C$5-D2014</f>
        <v>66</v>
      </c>
      <c r="K2014" s="49" t="n">
        <f aca="false">IF(J2014&lt;=Calc!$C$11,4,IF(J2014&lt;=Calc!$C$12,3,IF(J2014&lt;=Calc!$C$13,2,1)))</f>
        <v>3</v>
      </c>
      <c r="L2014" s="49" t="n">
        <f aca="false">1+(E2014&gt;=Calc!$C$16)+(E2014&gt;=Calc!$C$17)+(E2014&gt;=Calc!$C$18)</f>
        <v>3</v>
      </c>
      <c r="M2014" s="49" t="str">
        <f aca="false">IF(AND(K2014=4,L2014&gt;=3),"Champions",IF(AND(K2014=3,L2014&gt;=3),"Loyal",IF(K2014&gt;=3,"Recent / New",IF(L2014&gt;=3,"At Risk","Hibernating / Lost"))))</f>
        <v>Loyal</v>
      </c>
      <c r="N2014" s="54" t="n">
        <f aca="false">IF(AND(Calc!$C$2&lt;=2009,Calc!$C$3&gt;=2009),F2014,0)+IF(AND(Calc!$C$2&lt;=2010,Calc!$C$3&gt;=2010),G2014,0)+IF(AND(Calc!$C$2&lt;=2011,Calc!$C$3&gt;=2011),H2014,0)</f>
        <v>1969.38</v>
      </c>
      <c r="O2014" s="61" t="n">
        <f aca="false">IF(AND(N2014&gt;0,OR(Calc!$C$4="*",B2014=Calc!$C$4)),N2014+ROW()*0.000000001,0)</f>
        <v>1969.380002014</v>
      </c>
    </row>
    <row r="2015" customFormat="false" ht="15" hidden="false" customHeight="false" outlineLevel="0" collapsed="false">
      <c r="A2015" s="49" t="n">
        <v>14397</v>
      </c>
      <c r="B2015" s="49" t="s">
        <v>189</v>
      </c>
      <c r="C2015" s="63" t="n">
        <v>40673</v>
      </c>
      <c r="D2015" s="63" t="n">
        <v>40884</v>
      </c>
      <c r="E2015" s="49" t="n">
        <v>19</v>
      </c>
      <c r="F2015" s="54" t="n">
        <v>0</v>
      </c>
      <c r="G2015" s="54" t="n">
        <v>0</v>
      </c>
      <c r="H2015" s="54" t="n">
        <v>2556.68</v>
      </c>
      <c r="I2015" s="54" t="n">
        <f aca="false">SUM(F2015:H2015)</f>
        <v>2556.68</v>
      </c>
      <c r="J2015" s="49" t="n">
        <f aca="false">Calc!$C$5-D2015</f>
        <v>3</v>
      </c>
      <c r="K2015" s="49" t="n">
        <f aca="false">IF(J2015&lt;=Calc!$C$11,4,IF(J2015&lt;=Calc!$C$12,3,IF(J2015&lt;=Calc!$C$13,2,1)))</f>
        <v>4</v>
      </c>
      <c r="L2015" s="49" t="n">
        <f aca="false">1+(E2015&gt;=Calc!$C$16)+(E2015&gt;=Calc!$C$17)+(E2015&gt;=Calc!$C$18)</f>
        <v>4</v>
      </c>
      <c r="M2015" s="49" t="str">
        <f aca="false">IF(AND(K2015=4,L2015&gt;=3),"Champions",IF(AND(K2015=3,L2015&gt;=3),"Loyal",IF(K2015&gt;=3,"Recent / New",IF(L2015&gt;=3,"At Risk","Hibernating / Lost"))))</f>
        <v>Champions</v>
      </c>
      <c r="N2015" s="54" t="n">
        <f aca="false">IF(AND(Calc!$C$2&lt;=2009,Calc!$C$3&gt;=2009),F2015,0)+IF(AND(Calc!$C$2&lt;=2010,Calc!$C$3&gt;=2010),G2015,0)+IF(AND(Calc!$C$2&lt;=2011,Calc!$C$3&gt;=2011),H2015,0)</f>
        <v>2556.68</v>
      </c>
      <c r="O2015" s="61" t="n">
        <f aca="false">IF(AND(N2015&gt;0,OR(Calc!$C$4="*",B2015=Calc!$C$4)),N2015+ROW()*0.000000001,0)</f>
        <v>2556.680002015</v>
      </c>
    </row>
    <row r="2016" customFormat="false" ht="15" hidden="false" customHeight="false" outlineLevel="0" collapsed="false">
      <c r="A2016" s="49" t="n">
        <v>14398</v>
      </c>
      <c r="B2016" s="49" t="s">
        <v>189</v>
      </c>
      <c r="C2016" s="63" t="n">
        <v>40359</v>
      </c>
      <c r="D2016" s="63" t="n">
        <v>40485</v>
      </c>
      <c r="E2016" s="49" t="n">
        <v>2</v>
      </c>
      <c r="F2016" s="54" t="n">
        <v>0</v>
      </c>
      <c r="G2016" s="54" t="n">
        <v>707.79</v>
      </c>
      <c r="H2016" s="54" t="n">
        <v>0</v>
      </c>
      <c r="I2016" s="54" t="n">
        <f aca="false">SUM(F2016:H2016)</f>
        <v>707.79</v>
      </c>
      <c r="J2016" s="49" t="n">
        <f aca="false">Calc!$C$5-D2016</f>
        <v>402</v>
      </c>
      <c r="K2016" s="49" t="n">
        <f aca="false">IF(J2016&lt;=Calc!$C$11,4,IF(J2016&lt;=Calc!$C$12,3,IF(J2016&lt;=Calc!$C$13,2,1)))</f>
        <v>1</v>
      </c>
      <c r="L2016" s="49" t="n">
        <f aca="false">1+(E2016&gt;=Calc!$C$16)+(E2016&gt;=Calc!$C$17)+(E2016&gt;=Calc!$C$18)</f>
        <v>2</v>
      </c>
      <c r="M2016" s="49" t="str">
        <f aca="false">IF(AND(K2016=4,L2016&gt;=3),"Champions",IF(AND(K2016=3,L2016&gt;=3),"Loyal",IF(K2016&gt;=3,"Recent / New",IF(L2016&gt;=3,"At Risk","Hibernating / Lost"))))</f>
        <v>Hibernating / Lost</v>
      </c>
      <c r="N2016" s="54" t="n">
        <f aca="false">IF(AND(Calc!$C$2&lt;=2009,Calc!$C$3&gt;=2009),F2016,0)+IF(AND(Calc!$C$2&lt;=2010,Calc!$C$3&gt;=2010),G2016,0)+IF(AND(Calc!$C$2&lt;=2011,Calc!$C$3&gt;=2011),H2016,0)</f>
        <v>707.79</v>
      </c>
      <c r="O2016" s="61" t="n">
        <f aca="false">IF(AND(N2016&gt;0,OR(Calc!$C$4="*",B2016=Calc!$C$4)),N2016+ROW()*0.000000001,0)</f>
        <v>707.790002016</v>
      </c>
    </row>
    <row r="2017" customFormat="false" ht="15" hidden="false" customHeight="false" outlineLevel="0" collapsed="false">
      <c r="A2017" s="49" t="n">
        <v>14399</v>
      </c>
      <c r="B2017" s="49" t="s">
        <v>189</v>
      </c>
      <c r="C2017" s="63" t="n">
        <v>40212</v>
      </c>
      <c r="D2017" s="63" t="n">
        <v>40492</v>
      </c>
      <c r="E2017" s="49" t="n">
        <v>8</v>
      </c>
      <c r="F2017" s="54" t="n">
        <v>0</v>
      </c>
      <c r="G2017" s="54" t="n">
        <v>2093.21</v>
      </c>
      <c r="H2017" s="54" t="n">
        <v>0</v>
      </c>
      <c r="I2017" s="54" t="n">
        <f aca="false">SUM(F2017:H2017)</f>
        <v>2093.21</v>
      </c>
      <c r="J2017" s="49" t="n">
        <f aca="false">Calc!$C$5-D2017</f>
        <v>395</v>
      </c>
      <c r="K2017" s="49" t="n">
        <f aca="false">IF(J2017&lt;=Calc!$C$11,4,IF(J2017&lt;=Calc!$C$12,3,IF(J2017&lt;=Calc!$C$13,2,1)))</f>
        <v>1</v>
      </c>
      <c r="L2017" s="49" t="n">
        <f aca="false">1+(E2017&gt;=Calc!$C$16)+(E2017&gt;=Calc!$C$17)+(E2017&gt;=Calc!$C$18)</f>
        <v>4</v>
      </c>
      <c r="M2017" s="49" t="str">
        <f aca="false">IF(AND(K2017=4,L2017&gt;=3),"Champions",IF(AND(K2017=3,L2017&gt;=3),"Loyal",IF(K2017&gt;=3,"Recent / New",IF(L2017&gt;=3,"At Risk","Hibernating / Lost"))))</f>
        <v>At Risk</v>
      </c>
      <c r="N2017" s="54" t="n">
        <f aca="false">IF(AND(Calc!$C$2&lt;=2009,Calc!$C$3&gt;=2009),F2017,0)+IF(AND(Calc!$C$2&lt;=2010,Calc!$C$3&gt;=2010),G2017,0)+IF(AND(Calc!$C$2&lt;=2011,Calc!$C$3&gt;=2011),H2017,0)</f>
        <v>2093.21</v>
      </c>
      <c r="O2017" s="61" t="n">
        <f aca="false">IF(AND(N2017&gt;0,OR(Calc!$C$4="*",B2017=Calc!$C$4)),N2017+ROW()*0.000000001,0)</f>
        <v>2093.210002017</v>
      </c>
    </row>
    <row r="2018" customFormat="false" ht="15" hidden="false" customHeight="false" outlineLevel="0" collapsed="false">
      <c r="A2018" s="49" t="n">
        <v>14400</v>
      </c>
      <c r="B2018" s="49" t="s">
        <v>189</v>
      </c>
      <c r="C2018" s="63" t="n">
        <v>40255</v>
      </c>
      <c r="D2018" s="63" t="n">
        <v>40737</v>
      </c>
      <c r="E2018" s="49" t="n">
        <v>3</v>
      </c>
      <c r="F2018" s="54" t="n">
        <v>0</v>
      </c>
      <c r="G2018" s="54" t="n">
        <v>1143.3</v>
      </c>
      <c r="H2018" s="54" t="n">
        <v>559.7</v>
      </c>
      <c r="I2018" s="54" t="n">
        <f aca="false">SUM(F2018:H2018)</f>
        <v>1703</v>
      </c>
      <c r="J2018" s="49" t="n">
        <f aca="false">Calc!$C$5-D2018</f>
        <v>150</v>
      </c>
      <c r="K2018" s="49" t="n">
        <f aca="false">IF(J2018&lt;=Calc!$C$11,4,IF(J2018&lt;=Calc!$C$12,3,IF(J2018&lt;=Calc!$C$13,2,1)))</f>
        <v>2</v>
      </c>
      <c r="L2018" s="49" t="n">
        <f aca="false">1+(E2018&gt;=Calc!$C$16)+(E2018&gt;=Calc!$C$17)+(E2018&gt;=Calc!$C$18)</f>
        <v>2</v>
      </c>
      <c r="M2018" s="49" t="str">
        <f aca="false">IF(AND(K2018=4,L2018&gt;=3),"Champions",IF(AND(K2018=3,L2018&gt;=3),"Loyal",IF(K2018&gt;=3,"Recent / New",IF(L2018&gt;=3,"At Risk","Hibernating / Lost"))))</f>
        <v>Hibernating / Lost</v>
      </c>
      <c r="N2018" s="54" t="n">
        <f aca="false">IF(AND(Calc!$C$2&lt;=2009,Calc!$C$3&gt;=2009),F2018,0)+IF(AND(Calc!$C$2&lt;=2010,Calc!$C$3&gt;=2010),G2018,0)+IF(AND(Calc!$C$2&lt;=2011,Calc!$C$3&gt;=2011),H2018,0)</f>
        <v>1703</v>
      </c>
      <c r="O2018" s="61" t="n">
        <f aca="false">IF(AND(N2018&gt;0,OR(Calc!$C$4="*",B2018=Calc!$C$4)),N2018+ROW()*0.000000001,0)</f>
        <v>1703.000002018</v>
      </c>
    </row>
    <row r="2019" customFormat="false" ht="15" hidden="false" customHeight="false" outlineLevel="0" collapsed="false">
      <c r="A2019" s="49" t="n">
        <v>14401</v>
      </c>
      <c r="B2019" s="49" t="s">
        <v>189</v>
      </c>
      <c r="C2019" s="63" t="n">
        <v>40161</v>
      </c>
      <c r="D2019" s="63" t="n">
        <v>40882</v>
      </c>
      <c r="E2019" s="49" t="n">
        <v>22</v>
      </c>
      <c r="F2019" s="54" t="n">
        <v>831.03</v>
      </c>
      <c r="G2019" s="54" t="n">
        <v>2079.77</v>
      </c>
      <c r="H2019" s="54" t="n">
        <v>3792.6</v>
      </c>
      <c r="I2019" s="54" t="n">
        <f aca="false">SUM(F2019:H2019)</f>
        <v>6703.4</v>
      </c>
      <c r="J2019" s="49" t="n">
        <f aca="false">Calc!$C$5-D2019</f>
        <v>5</v>
      </c>
      <c r="K2019" s="49" t="n">
        <f aca="false">IF(J2019&lt;=Calc!$C$11,4,IF(J2019&lt;=Calc!$C$12,3,IF(J2019&lt;=Calc!$C$13,2,1)))</f>
        <v>4</v>
      </c>
      <c r="L2019" s="49" t="n">
        <f aca="false">1+(E2019&gt;=Calc!$C$16)+(E2019&gt;=Calc!$C$17)+(E2019&gt;=Calc!$C$18)</f>
        <v>4</v>
      </c>
      <c r="M2019" s="49" t="str">
        <f aca="false">IF(AND(K2019=4,L2019&gt;=3),"Champions",IF(AND(K2019=3,L2019&gt;=3),"Loyal",IF(K2019&gt;=3,"Recent / New",IF(L2019&gt;=3,"At Risk","Hibernating / Lost"))))</f>
        <v>Champions</v>
      </c>
      <c r="N2019" s="54" t="n">
        <f aca="false">IF(AND(Calc!$C$2&lt;=2009,Calc!$C$3&gt;=2009),F2019,0)+IF(AND(Calc!$C$2&lt;=2010,Calc!$C$3&gt;=2010),G2019,0)+IF(AND(Calc!$C$2&lt;=2011,Calc!$C$3&gt;=2011),H2019,0)</f>
        <v>6703.4</v>
      </c>
      <c r="O2019" s="61" t="n">
        <f aca="false">IF(AND(N2019&gt;0,OR(Calc!$C$4="*",B2019=Calc!$C$4)),N2019+ROW()*0.000000001,0)</f>
        <v>6703.400002019</v>
      </c>
    </row>
    <row r="2020" customFormat="false" ht="15" hidden="false" customHeight="false" outlineLevel="0" collapsed="false">
      <c r="A2020" s="49" t="n">
        <v>14402</v>
      </c>
      <c r="B2020" s="49" t="s">
        <v>189</v>
      </c>
      <c r="C2020" s="63" t="n">
        <v>40234</v>
      </c>
      <c r="D2020" s="63" t="n">
        <v>40234</v>
      </c>
      <c r="E2020" s="49" t="n">
        <v>1</v>
      </c>
      <c r="F2020" s="54" t="n">
        <v>0</v>
      </c>
      <c r="G2020" s="54" t="n">
        <v>285.6</v>
      </c>
      <c r="H2020" s="54" t="n">
        <v>0</v>
      </c>
      <c r="I2020" s="54" t="n">
        <f aca="false">SUM(F2020:H2020)</f>
        <v>285.6</v>
      </c>
      <c r="J2020" s="49" t="n">
        <f aca="false">Calc!$C$5-D2020</f>
        <v>653</v>
      </c>
      <c r="K2020" s="49" t="n">
        <f aca="false">IF(J2020&lt;=Calc!$C$11,4,IF(J2020&lt;=Calc!$C$12,3,IF(J2020&lt;=Calc!$C$13,2,1)))</f>
        <v>1</v>
      </c>
      <c r="L2020" s="49" t="n">
        <f aca="false">1+(E2020&gt;=Calc!$C$16)+(E2020&gt;=Calc!$C$17)+(E2020&gt;=Calc!$C$18)</f>
        <v>1</v>
      </c>
      <c r="M2020" s="49" t="str">
        <f aca="false">IF(AND(K2020=4,L2020&gt;=3),"Champions",IF(AND(K2020=3,L2020&gt;=3),"Loyal",IF(K2020&gt;=3,"Recent / New",IF(L2020&gt;=3,"At Risk","Hibernating / Lost"))))</f>
        <v>Hibernating / Lost</v>
      </c>
      <c r="N2020" s="54" t="n">
        <f aca="false">IF(AND(Calc!$C$2&lt;=2009,Calc!$C$3&gt;=2009),F2020,0)+IF(AND(Calc!$C$2&lt;=2010,Calc!$C$3&gt;=2010),G2020,0)+IF(AND(Calc!$C$2&lt;=2011,Calc!$C$3&gt;=2011),H2020,0)</f>
        <v>285.6</v>
      </c>
      <c r="O2020" s="61" t="n">
        <f aca="false">IF(AND(N2020&gt;0,OR(Calc!$C$4="*",B2020=Calc!$C$4)),N2020+ROW()*0.000000001,0)</f>
        <v>285.60000202</v>
      </c>
    </row>
    <row r="2021" customFormat="false" ht="15" hidden="false" customHeight="false" outlineLevel="0" collapsed="false">
      <c r="A2021" s="49" t="n">
        <v>14403</v>
      </c>
      <c r="B2021" s="49" t="s">
        <v>189</v>
      </c>
      <c r="C2021" s="63" t="n">
        <v>40247</v>
      </c>
      <c r="D2021" s="63" t="n">
        <v>40756</v>
      </c>
      <c r="E2021" s="49" t="n">
        <v>6</v>
      </c>
      <c r="F2021" s="54" t="n">
        <v>0</v>
      </c>
      <c r="G2021" s="54" t="n">
        <v>396.45</v>
      </c>
      <c r="H2021" s="54" t="n">
        <v>1426.31</v>
      </c>
      <c r="I2021" s="54" t="n">
        <f aca="false">SUM(F2021:H2021)</f>
        <v>1822.76</v>
      </c>
      <c r="J2021" s="49" t="n">
        <f aca="false">Calc!$C$5-D2021</f>
        <v>131</v>
      </c>
      <c r="K2021" s="49" t="n">
        <f aca="false">IF(J2021&lt;=Calc!$C$11,4,IF(J2021&lt;=Calc!$C$12,3,IF(J2021&lt;=Calc!$C$13,2,1)))</f>
        <v>2</v>
      </c>
      <c r="L2021" s="49" t="n">
        <f aca="false">1+(E2021&gt;=Calc!$C$16)+(E2021&gt;=Calc!$C$17)+(E2021&gt;=Calc!$C$18)</f>
        <v>3</v>
      </c>
      <c r="M2021" s="49" t="str">
        <f aca="false">IF(AND(K2021=4,L2021&gt;=3),"Champions",IF(AND(K2021=3,L2021&gt;=3),"Loyal",IF(K2021&gt;=3,"Recent / New",IF(L2021&gt;=3,"At Risk","Hibernating / Lost"))))</f>
        <v>At Risk</v>
      </c>
      <c r="N2021" s="54" t="n">
        <f aca="false">IF(AND(Calc!$C$2&lt;=2009,Calc!$C$3&gt;=2009),F2021,0)+IF(AND(Calc!$C$2&lt;=2010,Calc!$C$3&gt;=2010),G2021,0)+IF(AND(Calc!$C$2&lt;=2011,Calc!$C$3&gt;=2011),H2021,0)</f>
        <v>1822.76</v>
      </c>
      <c r="O2021" s="61" t="n">
        <f aca="false">IF(AND(N2021&gt;0,OR(Calc!$C$4="*",B2021=Calc!$C$4)),N2021+ROW()*0.000000001,0)</f>
        <v>1822.760002021</v>
      </c>
    </row>
    <row r="2022" customFormat="false" ht="15" hidden="false" customHeight="false" outlineLevel="0" collapsed="false">
      <c r="A2022" s="49" t="n">
        <v>14404</v>
      </c>
      <c r="B2022" s="49" t="s">
        <v>189</v>
      </c>
      <c r="C2022" s="63" t="n">
        <v>40167</v>
      </c>
      <c r="D2022" s="63" t="n">
        <v>40853</v>
      </c>
      <c r="E2022" s="49" t="n">
        <v>13</v>
      </c>
      <c r="F2022" s="54" t="n">
        <v>179.49</v>
      </c>
      <c r="G2022" s="54" t="n">
        <v>1165.15</v>
      </c>
      <c r="H2022" s="54" t="n">
        <v>1280.49</v>
      </c>
      <c r="I2022" s="54" t="n">
        <f aca="false">SUM(F2022:H2022)</f>
        <v>2625.13</v>
      </c>
      <c r="J2022" s="49" t="n">
        <f aca="false">Calc!$C$5-D2022</f>
        <v>34</v>
      </c>
      <c r="K2022" s="49" t="n">
        <f aca="false">IF(J2022&lt;=Calc!$C$11,4,IF(J2022&lt;=Calc!$C$12,3,IF(J2022&lt;=Calc!$C$13,2,1)))</f>
        <v>3</v>
      </c>
      <c r="L2022" s="49" t="n">
        <f aca="false">1+(E2022&gt;=Calc!$C$16)+(E2022&gt;=Calc!$C$17)+(E2022&gt;=Calc!$C$18)</f>
        <v>4</v>
      </c>
      <c r="M2022" s="49" t="str">
        <f aca="false">IF(AND(K2022=4,L2022&gt;=3),"Champions",IF(AND(K2022=3,L2022&gt;=3),"Loyal",IF(K2022&gt;=3,"Recent / New",IF(L2022&gt;=3,"At Risk","Hibernating / Lost"))))</f>
        <v>Loyal</v>
      </c>
      <c r="N2022" s="54" t="n">
        <f aca="false">IF(AND(Calc!$C$2&lt;=2009,Calc!$C$3&gt;=2009),F2022,0)+IF(AND(Calc!$C$2&lt;=2010,Calc!$C$3&gt;=2010),G2022,0)+IF(AND(Calc!$C$2&lt;=2011,Calc!$C$3&gt;=2011),H2022,0)</f>
        <v>2625.13</v>
      </c>
      <c r="O2022" s="61" t="n">
        <f aca="false">IF(AND(N2022&gt;0,OR(Calc!$C$4="*",B2022=Calc!$C$4)),N2022+ROW()*0.000000001,0)</f>
        <v>2625.130002022</v>
      </c>
    </row>
    <row r="2023" customFormat="false" ht="15" hidden="false" customHeight="false" outlineLevel="0" collapsed="false">
      <c r="A2023" s="49" t="n">
        <v>14405</v>
      </c>
      <c r="B2023" s="49" t="s">
        <v>189</v>
      </c>
      <c r="C2023" s="63" t="n">
        <v>40500</v>
      </c>
      <c r="D2023" s="63" t="n">
        <v>40500</v>
      </c>
      <c r="E2023" s="49" t="n">
        <v>1</v>
      </c>
      <c r="F2023" s="54" t="n">
        <v>0</v>
      </c>
      <c r="G2023" s="54" t="n">
        <v>195</v>
      </c>
      <c r="H2023" s="54" t="n">
        <v>0</v>
      </c>
      <c r="I2023" s="54" t="n">
        <f aca="false">SUM(F2023:H2023)</f>
        <v>195</v>
      </c>
      <c r="J2023" s="49" t="n">
        <f aca="false">Calc!$C$5-D2023</f>
        <v>387</v>
      </c>
      <c r="K2023" s="49" t="n">
        <f aca="false">IF(J2023&lt;=Calc!$C$11,4,IF(J2023&lt;=Calc!$C$12,3,IF(J2023&lt;=Calc!$C$13,2,1)))</f>
        <v>1</v>
      </c>
      <c r="L2023" s="49" t="n">
        <f aca="false">1+(E2023&gt;=Calc!$C$16)+(E2023&gt;=Calc!$C$17)+(E2023&gt;=Calc!$C$18)</f>
        <v>1</v>
      </c>
      <c r="M2023" s="49" t="str">
        <f aca="false">IF(AND(K2023=4,L2023&gt;=3),"Champions",IF(AND(K2023=3,L2023&gt;=3),"Loyal",IF(K2023&gt;=3,"Recent / New",IF(L2023&gt;=3,"At Risk","Hibernating / Lost"))))</f>
        <v>Hibernating / Lost</v>
      </c>
      <c r="N2023" s="54" t="n">
        <f aca="false">IF(AND(Calc!$C$2&lt;=2009,Calc!$C$3&gt;=2009),F2023,0)+IF(AND(Calc!$C$2&lt;=2010,Calc!$C$3&gt;=2010),G2023,0)+IF(AND(Calc!$C$2&lt;=2011,Calc!$C$3&gt;=2011),H2023,0)</f>
        <v>195</v>
      </c>
      <c r="O2023" s="61" t="n">
        <f aca="false">IF(AND(N2023&gt;0,OR(Calc!$C$4="*",B2023=Calc!$C$4)),N2023+ROW()*0.000000001,0)</f>
        <v>195.000002023</v>
      </c>
    </row>
    <row r="2024" customFormat="false" ht="15" hidden="false" customHeight="false" outlineLevel="0" collapsed="false">
      <c r="A2024" s="49" t="n">
        <v>14406</v>
      </c>
      <c r="B2024" s="49" t="s">
        <v>189</v>
      </c>
      <c r="C2024" s="63" t="n">
        <v>40767</v>
      </c>
      <c r="D2024" s="63" t="n">
        <v>40767</v>
      </c>
      <c r="E2024" s="49" t="n">
        <v>1</v>
      </c>
      <c r="F2024" s="54" t="n">
        <v>0</v>
      </c>
      <c r="G2024" s="54" t="n">
        <v>0</v>
      </c>
      <c r="H2024" s="54" t="n">
        <v>156.75</v>
      </c>
      <c r="I2024" s="54" t="n">
        <f aca="false">SUM(F2024:H2024)</f>
        <v>156.75</v>
      </c>
      <c r="J2024" s="49" t="n">
        <f aca="false">Calc!$C$5-D2024</f>
        <v>120</v>
      </c>
      <c r="K2024" s="49" t="n">
        <f aca="false">IF(J2024&lt;=Calc!$C$11,4,IF(J2024&lt;=Calc!$C$12,3,IF(J2024&lt;=Calc!$C$13,2,1)))</f>
        <v>2</v>
      </c>
      <c r="L2024" s="49" t="n">
        <f aca="false">1+(E2024&gt;=Calc!$C$16)+(E2024&gt;=Calc!$C$17)+(E2024&gt;=Calc!$C$18)</f>
        <v>1</v>
      </c>
      <c r="M2024" s="49" t="str">
        <f aca="false">IF(AND(K2024=4,L2024&gt;=3),"Champions",IF(AND(K2024=3,L2024&gt;=3),"Loyal",IF(K2024&gt;=3,"Recent / New",IF(L2024&gt;=3,"At Risk","Hibernating / Lost"))))</f>
        <v>Hibernating / Lost</v>
      </c>
      <c r="N2024" s="54" t="n">
        <f aca="false">IF(AND(Calc!$C$2&lt;=2009,Calc!$C$3&gt;=2009),F2024,0)+IF(AND(Calc!$C$2&lt;=2010,Calc!$C$3&gt;=2010),G2024,0)+IF(AND(Calc!$C$2&lt;=2011,Calc!$C$3&gt;=2011),H2024,0)</f>
        <v>156.75</v>
      </c>
      <c r="O2024" s="61" t="n">
        <f aca="false">IF(AND(N2024&gt;0,OR(Calc!$C$4="*",B2024=Calc!$C$4)),N2024+ROW()*0.000000001,0)</f>
        <v>156.750002024</v>
      </c>
    </row>
    <row r="2025" customFormat="false" ht="15" hidden="false" customHeight="false" outlineLevel="0" collapsed="false">
      <c r="A2025" s="49" t="n">
        <v>14407</v>
      </c>
      <c r="B2025" s="49" t="s">
        <v>189</v>
      </c>
      <c r="C2025" s="63" t="n">
        <v>40610</v>
      </c>
      <c r="D2025" s="63" t="n">
        <v>40779</v>
      </c>
      <c r="E2025" s="49" t="n">
        <v>5</v>
      </c>
      <c r="F2025" s="54" t="n">
        <v>0</v>
      </c>
      <c r="G2025" s="54" t="n">
        <v>0</v>
      </c>
      <c r="H2025" s="54" t="n">
        <v>2096.08</v>
      </c>
      <c r="I2025" s="54" t="n">
        <f aca="false">SUM(F2025:H2025)</f>
        <v>2096.08</v>
      </c>
      <c r="J2025" s="49" t="n">
        <f aca="false">Calc!$C$5-D2025</f>
        <v>108</v>
      </c>
      <c r="K2025" s="49" t="n">
        <f aca="false">IF(J2025&lt;=Calc!$C$11,4,IF(J2025&lt;=Calc!$C$12,3,IF(J2025&lt;=Calc!$C$13,2,1)))</f>
        <v>2</v>
      </c>
      <c r="L2025" s="49" t="n">
        <f aca="false">1+(E2025&gt;=Calc!$C$16)+(E2025&gt;=Calc!$C$17)+(E2025&gt;=Calc!$C$18)</f>
        <v>3</v>
      </c>
      <c r="M2025" s="49" t="str">
        <f aca="false">IF(AND(K2025=4,L2025&gt;=3),"Champions",IF(AND(K2025=3,L2025&gt;=3),"Loyal",IF(K2025&gt;=3,"Recent / New",IF(L2025&gt;=3,"At Risk","Hibernating / Lost"))))</f>
        <v>At Risk</v>
      </c>
      <c r="N2025" s="54" t="n">
        <f aca="false">IF(AND(Calc!$C$2&lt;=2009,Calc!$C$3&gt;=2009),F2025,0)+IF(AND(Calc!$C$2&lt;=2010,Calc!$C$3&gt;=2010),G2025,0)+IF(AND(Calc!$C$2&lt;=2011,Calc!$C$3&gt;=2011),H2025,0)</f>
        <v>2096.08</v>
      </c>
      <c r="O2025" s="61" t="n">
        <f aca="false">IF(AND(N2025&gt;0,OR(Calc!$C$4="*",B2025=Calc!$C$4)),N2025+ROW()*0.000000001,0)</f>
        <v>2096.080002025</v>
      </c>
    </row>
    <row r="2026" customFormat="false" ht="15" hidden="false" customHeight="false" outlineLevel="0" collapsed="false">
      <c r="A2026" s="49" t="n">
        <v>14408</v>
      </c>
      <c r="B2026" s="49" t="s">
        <v>189</v>
      </c>
      <c r="C2026" s="63" t="n">
        <v>40154</v>
      </c>
      <c r="D2026" s="63" t="n">
        <v>40876</v>
      </c>
      <c r="E2026" s="49" t="n">
        <v>11</v>
      </c>
      <c r="F2026" s="54" t="n">
        <v>321</v>
      </c>
      <c r="G2026" s="54" t="n">
        <v>1182.24</v>
      </c>
      <c r="H2026" s="54" t="n">
        <v>2599.03</v>
      </c>
      <c r="I2026" s="54" t="n">
        <f aca="false">SUM(F2026:H2026)</f>
        <v>4102.27</v>
      </c>
      <c r="J2026" s="49" t="n">
        <f aca="false">Calc!$C$5-D2026</f>
        <v>11</v>
      </c>
      <c r="K2026" s="49" t="n">
        <f aca="false">IF(J2026&lt;=Calc!$C$11,4,IF(J2026&lt;=Calc!$C$12,3,IF(J2026&lt;=Calc!$C$13,2,1)))</f>
        <v>4</v>
      </c>
      <c r="L2026" s="49" t="n">
        <f aca="false">1+(E2026&gt;=Calc!$C$16)+(E2026&gt;=Calc!$C$17)+(E2026&gt;=Calc!$C$18)</f>
        <v>4</v>
      </c>
      <c r="M2026" s="49" t="str">
        <f aca="false">IF(AND(K2026=4,L2026&gt;=3),"Champions",IF(AND(K2026=3,L2026&gt;=3),"Loyal",IF(K2026&gt;=3,"Recent / New",IF(L2026&gt;=3,"At Risk","Hibernating / Lost"))))</f>
        <v>Champions</v>
      </c>
      <c r="N2026" s="54" t="n">
        <f aca="false">IF(AND(Calc!$C$2&lt;=2009,Calc!$C$3&gt;=2009),F2026,0)+IF(AND(Calc!$C$2&lt;=2010,Calc!$C$3&gt;=2010),G2026,0)+IF(AND(Calc!$C$2&lt;=2011,Calc!$C$3&gt;=2011),H2026,0)</f>
        <v>4102.27</v>
      </c>
      <c r="O2026" s="61" t="n">
        <f aca="false">IF(AND(N2026&gt;0,OR(Calc!$C$4="*",B2026=Calc!$C$4)),N2026+ROW()*0.000000001,0)</f>
        <v>4102.270002026</v>
      </c>
    </row>
    <row r="2027" customFormat="false" ht="15" hidden="false" customHeight="false" outlineLevel="0" collapsed="false">
      <c r="A2027" s="49" t="n">
        <v>14409</v>
      </c>
      <c r="B2027" s="49" t="s">
        <v>189</v>
      </c>
      <c r="C2027" s="63" t="n">
        <v>40319</v>
      </c>
      <c r="D2027" s="63" t="n">
        <v>40815</v>
      </c>
      <c r="E2027" s="49" t="n">
        <v>9</v>
      </c>
      <c r="F2027" s="54" t="n">
        <v>0</v>
      </c>
      <c r="G2027" s="54" t="n">
        <v>1545.44</v>
      </c>
      <c r="H2027" s="54" t="n">
        <v>1730.65</v>
      </c>
      <c r="I2027" s="54" t="n">
        <f aca="false">SUM(F2027:H2027)</f>
        <v>3276.09</v>
      </c>
      <c r="J2027" s="49" t="n">
        <f aca="false">Calc!$C$5-D2027</f>
        <v>72</v>
      </c>
      <c r="K2027" s="49" t="n">
        <f aca="false">IF(J2027&lt;=Calc!$C$11,4,IF(J2027&lt;=Calc!$C$12,3,IF(J2027&lt;=Calc!$C$13,2,1)))</f>
        <v>3</v>
      </c>
      <c r="L2027" s="49" t="n">
        <f aca="false">1+(E2027&gt;=Calc!$C$16)+(E2027&gt;=Calc!$C$17)+(E2027&gt;=Calc!$C$18)</f>
        <v>4</v>
      </c>
      <c r="M2027" s="49" t="str">
        <f aca="false">IF(AND(K2027=4,L2027&gt;=3),"Champions",IF(AND(K2027=3,L2027&gt;=3),"Loyal",IF(K2027&gt;=3,"Recent / New",IF(L2027&gt;=3,"At Risk","Hibernating / Lost"))))</f>
        <v>Loyal</v>
      </c>
      <c r="N2027" s="54" t="n">
        <f aca="false">IF(AND(Calc!$C$2&lt;=2009,Calc!$C$3&gt;=2009),F2027,0)+IF(AND(Calc!$C$2&lt;=2010,Calc!$C$3&gt;=2010),G2027,0)+IF(AND(Calc!$C$2&lt;=2011,Calc!$C$3&gt;=2011),H2027,0)</f>
        <v>3276.09</v>
      </c>
      <c r="O2027" s="61" t="n">
        <f aca="false">IF(AND(N2027&gt;0,OR(Calc!$C$4="*",B2027=Calc!$C$4)),N2027+ROW()*0.000000001,0)</f>
        <v>3276.090002027</v>
      </c>
    </row>
    <row r="2028" customFormat="false" ht="15" hidden="false" customHeight="false" outlineLevel="0" collapsed="false">
      <c r="A2028" s="49" t="n">
        <v>14410</v>
      </c>
      <c r="B2028" s="49" t="s">
        <v>189</v>
      </c>
      <c r="C2028" s="63" t="n">
        <v>40449</v>
      </c>
      <c r="D2028" s="63" t="n">
        <v>40794</v>
      </c>
      <c r="E2028" s="49" t="n">
        <v>11</v>
      </c>
      <c r="F2028" s="54" t="n">
        <v>0</v>
      </c>
      <c r="G2028" s="54" t="n">
        <v>1531.63</v>
      </c>
      <c r="H2028" s="54" t="n">
        <v>587.45</v>
      </c>
      <c r="I2028" s="54" t="n">
        <f aca="false">SUM(F2028:H2028)</f>
        <v>2119.08</v>
      </c>
      <c r="J2028" s="49" t="n">
        <f aca="false">Calc!$C$5-D2028</f>
        <v>93</v>
      </c>
      <c r="K2028" s="49" t="n">
        <f aca="false">IF(J2028&lt;=Calc!$C$11,4,IF(J2028&lt;=Calc!$C$12,3,IF(J2028&lt;=Calc!$C$13,2,1)))</f>
        <v>3</v>
      </c>
      <c r="L2028" s="49" t="n">
        <f aca="false">1+(E2028&gt;=Calc!$C$16)+(E2028&gt;=Calc!$C$17)+(E2028&gt;=Calc!$C$18)</f>
        <v>4</v>
      </c>
      <c r="M2028" s="49" t="str">
        <f aca="false">IF(AND(K2028=4,L2028&gt;=3),"Champions",IF(AND(K2028=3,L2028&gt;=3),"Loyal",IF(K2028&gt;=3,"Recent / New",IF(L2028&gt;=3,"At Risk","Hibernating / Lost"))))</f>
        <v>Loyal</v>
      </c>
      <c r="N2028" s="54" t="n">
        <f aca="false">IF(AND(Calc!$C$2&lt;=2009,Calc!$C$3&gt;=2009),F2028,0)+IF(AND(Calc!$C$2&lt;=2010,Calc!$C$3&gt;=2010),G2028,0)+IF(AND(Calc!$C$2&lt;=2011,Calc!$C$3&gt;=2011),H2028,0)</f>
        <v>2119.08</v>
      </c>
      <c r="O2028" s="61" t="n">
        <f aca="false">IF(AND(N2028&gt;0,OR(Calc!$C$4="*",B2028=Calc!$C$4)),N2028+ROW()*0.000000001,0)</f>
        <v>2119.080002028</v>
      </c>
    </row>
    <row r="2029" customFormat="false" ht="15" hidden="false" customHeight="false" outlineLevel="0" collapsed="false">
      <c r="A2029" s="49" t="n">
        <v>14411</v>
      </c>
      <c r="B2029" s="49" t="s">
        <v>189</v>
      </c>
      <c r="C2029" s="63" t="n">
        <v>40576</v>
      </c>
      <c r="D2029" s="63" t="n">
        <v>40576</v>
      </c>
      <c r="E2029" s="49" t="n">
        <v>1</v>
      </c>
      <c r="F2029" s="54" t="n">
        <v>0</v>
      </c>
      <c r="G2029" s="54" t="n">
        <v>0</v>
      </c>
      <c r="H2029" s="54" t="n">
        <v>1063</v>
      </c>
      <c r="I2029" s="54" t="n">
        <f aca="false">SUM(F2029:H2029)</f>
        <v>1063</v>
      </c>
      <c r="J2029" s="49" t="n">
        <f aca="false">Calc!$C$5-D2029</f>
        <v>311</v>
      </c>
      <c r="K2029" s="49" t="n">
        <f aca="false">IF(J2029&lt;=Calc!$C$11,4,IF(J2029&lt;=Calc!$C$12,3,IF(J2029&lt;=Calc!$C$13,2,1)))</f>
        <v>2</v>
      </c>
      <c r="L2029" s="49" t="n">
        <f aca="false">1+(E2029&gt;=Calc!$C$16)+(E2029&gt;=Calc!$C$17)+(E2029&gt;=Calc!$C$18)</f>
        <v>1</v>
      </c>
      <c r="M2029" s="49" t="str">
        <f aca="false">IF(AND(K2029=4,L2029&gt;=3),"Champions",IF(AND(K2029=3,L2029&gt;=3),"Loyal",IF(K2029&gt;=3,"Recent / New",IF(L2029&gt;=3,"At Risk","Hibernating / Lost"))))</f>
        <v>Hibernating / Lost</v>
      </c>
      <c r="N2029" s="54" t="n">
        <f aca="false">IF(AND(Calc!$C$2&lt;=2009,Calc!$C$3&gt;=2009),F2029,0)+IF(AND(Calc!$C$2&lt;=2010,Calc!$C$3&gt;=2010),G2029,0)+IF(AND(Calc!$C$2&lt;=2011,Calc!$C$3&gt;=2011),H2029,0)</f>
        <v>1063</v>
      </c>
      <c r="O2029" s="61" t="n">
        <f aca="false">IF(AND(N2029&gt;0,OR(Calc!$C$4="*",B2029=Calc!$C$4)),N2029+ROW()*0.000000001,0)</f>
        <v>1063.000002029</v>
      </c>
    </row>
    <row r="2030" customFormat="false" ht="15" hidden="false" customHeight="false" outlineLevel="0" collapsed="false">
      <c r="A2030" s="49" t="n">
        <v>14412</v>
      </c>
      <c r="B2030" s="49" t="s">
        <v>189</v>
      </c>
      <c r="C2030" s="63" t="n">
        <v>40462</v>
      </c>
      <c r="D2030" s="63" t="n">
        <v>40844</v>
      </c>
      <c r="E2030" s="49" t="n">
        <v>3</v>
      </c>
      <c r="F2030" s="54" t="n">
        <v>0</v>
      </c>
      <c r="G2030" s="54" t="n">
        <v>656.16</v>
      </c>
      <c r="H2030" s="54" t="n">
        <v>761.33</v>
      </c>
      <c r="I2030" s="54" t="n">
        <f aca="false">SUM(F2030:H2030)</f>
        <v>1417.49</v>
      </c>
      <c r="J2030" s="49" t="n">
        <f aca="false">Calc!$C$5-D2030</f>
        <v>43</v>
      </c>
      <c r="K2030" s="49" t="n">
        <f aca="false">IF(J2030&lt;=Calc!$C$11,4,IF(J2030&lt;=Calc!$C$12,3,IF(J2030&lt;=Calc!$C$13,2,1)))</f>
        <v>3</v>
      </c>
      <c r="L2030" s="49" t="n">
        <f aca="false">1+(E2030&gt;=Calc!$C$16)+(E2030&gt;=Calc!$C$17)+(E2030&gt;=Calc!$C$18)</f>
        <v>2</v>
      </c>
      <c r="M2030" s="49" t="str">
        <f aca="false">IF(AND(K2030=4,L2030&gt;=3),"Champions",IF(AND(K2030=3,L2030&gt;=3),"Loyal",IF(K2030&gt;=3,"Recent / New",IF(L2030&gt;=3,"At Risk","Hibernating / Lost"))))</f>
        <v>Recent / New</v>
      </c>
      <c r="N2030" s="54" t="n">
        <f aca="false">IF(AND(Calc!$C$2&lt;=2009,Calc!$C$3&gt;=2009),F2030,0)+IF(AND(Calc!$C$2&lt;=2010,Calc!$C$3&gt;=2010),G2030,0)+IF(AND(Calc!$C$2&lt;=2011,Calc!$C$3&gt;=2011),H2030,0)</f>
        <v>1417.49</v>
      </c>
      <c r="O2030" s="61" t="n">
        <f aca="false">IF(AND(N2030&gt;0,OR(Calc!$C$4="*",B2030=Calc!$C$4)),N2030+ROW()*0.000000001,0)</f>
        <v>1417.49000203</v>
      </c>
    </row>
    <row r="2031" customFormat="false" ht="15" hidden="false" customHeight="false" outlineLevel="0" collapsed="false">
      <c r="A2031" s="49" t="n">
        <v>14413</v>
      </c>
      <c r="B2031" s="49" t="s">
        <v>189</v>
      </c>
      <c r="C2031" s="63" t="n">
        <v>40197</v>
      </c>
      <c r="D2031" s="63" t="n">
        <v>40524</v>
      </c>
      <c r="E2031" s="49" t="n">
        <v>3</v>
      </c>
      <c r="F2031" s="54" t="n">
        <v>0</v>
      </c>
      <c r="G2031" s="54" t="n">
        <v>421.72</v>
      </c>
      <c r="H2031" s="54" t="n">
        <v>0</v>
      </c>
      <c r="I2031" s="54" t="n">
        <f aca="false">SUM(F2031:H2031)</f>
        <v>421.72</v>
      </c>
      <c r="J2031" s="49" t="n">
        <f aca="false">Calc!$C$5-D2031</f>
        <v>363</v>
      </c>
      <c r="K2031" s="49" t="n">
        <f aca="false">IF(J2031&lt;=Calc!$C$11,4,IF(J2031&lt;=Calc!$C$12,3,IF(J2031&lt;=Calc!$C$13,2,1)))</f>
        <v>2</v>
      </c>
      <c r="L2031" s="49" t="n">
        <f aca="false">1+(E2031&gt;=Calc!$C$16)+(E2031&gt;=Calc!$C$17)+(E2031&gt;=Calc!$C$18)</f>
        <v>2</v>
      </c>
      <c r="M2031" s="49" t="str">
        <f aca="false">IF(AND(K2031=4,L2031&gt;=3),"Champions",IF(AND(K2031=3,L2031&gt;=3),"Loyal",IF(K2031&gt;=3,"Recent / New",IF(L2031&gt;=3,"At Risk","Hibernating / Lost"))))</f>
        <v>Hibernating / Lost</v>
      </c>
      <c r="N2031" s="54" t="n">
        <f aca="false">IF(AND(Calc!$C$2&lt;=2009,Calc!$C$3&gt;=2009),F2031,0)+IF(AND(Calc!$C$2&lt;=2010,Calc!$C$3&gt;=2010),G2031,0)+IF(AND(Calc!$C$2&lt;=2011,Calc!$C$3&gt;=2011),H2031,0)</f>
        <v>421.72</v>
      </c>
      <c r="O2031" s="61" t="n">
        <f aca="false">IF(AND(N2031&gt;0,OR(Calc!$C$4="*",B2031=Calc!$C$4)),N2031+ROW()*0.000000001,0)</f>
        <v>421.720002031</v>
      </c>
    </row>
    <row r="2032" customFormat="false" ht="15" hidden="false" customHeight="false" outlineLevel="0" collapsed="false">
      <c r="A2032" s="49" t="n">
        <v>14414</v>
      </c>
      <c r="B2032" s="49" t="s">
        <v>189</v>
      </c>
      <c r="C2032" s="63" t="n">
        <v>40512</v>
      </c>
      <c r="D2032" s="63" t="n">
        <v>40795</v>
      </c>
      <c r="E2032" s="49" t="n">
        <v>8</v>
      </c>
      <c r="F2032" s="54" t="n">
        <v>0</v>
      </c>
      <c r="G2032" s="54" t="n">
        <v>1119.55</v>
      </c>
      <c r="H2032" s="54" t="n">
        <v>1267.93</v>
      </c>
      <c r="I2032" s="54" t="n">
        <f aca="false">SUM(F2032:H2032)</f>
        <v>2387.48</v>
      </c>
      <c r="J2032" s="49" t="n">
        <f aca="false">Calc!$C$5-D2032</f>
        <v>92</v>
      </c>
      <c r="K2032" s="49" t="n">
        <f aca="false">IF(J2032&lt;=Calc!$C$11,4,IF(J2032&lt;=Calc!$C$12,3,IF(J2032&lt;=Calc!$C$13,2,1)))</f>
        <v>3</v>
      </c>
      <c r="L2032" s="49" t="n">
        <f aca="false">1+(E2032&gt;=Calc!$C$16)+(E2032&gt;=Calc!$C$17)+(E2032&gt;=Calc!$C$18)</f>
        <v>4</v>
      </c>
      <c r="M2032" s="49" t="str">
        <f aca="false">IF(AND(K2032=4,L2032&gt;=3),"Champions",IF(AND(K2032=3,L2032&gt;=3),"Loyal",IF(K2032&gt;=3,"Recent / New",IF(L2032&gt;=3,"At Risk","Hibernating / Lost"))))</f>
        <v>Loyal</v>
      </c>
      <c r="N2032" s="54" t="n">
        <f aca="false">IF(AND(Calc!$C$2&lt;=2009,Calc!$C$3&gt;=2009),F2032,0)+IF(AND(Calc!$C$2&lt;=2010,Calc!$C$3&gt;=2010),G2032,0)+IF(AND(Calc!$C$2&lt;=2011,Calc!$C$3&gt;=2011),H2032,0)</f>
        <v>2387.48</v>
      </c>
      <c r="O2032" s="61" t="n">
        <f aca="false">IF(AND(N2032&gt;0,OR(Calc!$C$4="*",B2032=Calc!$C$4)),N2032+ROW()*0.000000001,0)</f>
        <v>2387.480002032</v>
      </c>
    </row>
    <row r="2033" customFormat="false" ht="15" hidden="false" customHeight="false" outlineLevel="0" collapsed="false">
      <c r="A2033" s="49" t="n">
        <v>14415</v>
      </c>
      <c r="B2033" s="49" t="s">
        <v>189</v>
      </c>
      <c r="C2033" s="63" t="n">
        <v>40163</v>
      </c>
      <c r="D2033" s="63" t="n">
        <v>40885</v>
      </c>
      <c r="E2033" s="49" t="n">
        <v>23</v>
      </c>
      <c r="F2033" s="54" t="n">
        <v>507.98</v>
      </c>
      <c r="G2033" s="54" t="n">
        <v>6368.57</v>
      </c>
      <c r="H2033" s="54" t="n">
        <v>4927.07</v>
      </c>
      <c r="I2033" s="54" t="n">
        <f aca="false">SUM(F2033:H2033)</f>
        <v>11803.62</v>
      </c>
      <c r="J2033" s="49" t="n">
        <f aca="false">Calc!$C$5-D2033</f>
        <v>2</v>
      </c>
      <c r="K2033" s="49" t="n">
        <f aca="false">IF(J2033&lt;=Calc!$C$11,4,IF(J2033&lt;=Calc!$C$12,3,IF(J2033&lt;=Calc!$C$13,2,1)))</f>
        <v>4</v>
      </c>
      <c r="L2033" s="49" t="n">
        <f aca="false">1+(E2033&gt;=Calc!$C$16)+(E2033&gt;=Calc!$C$17)+(E2033&gt;=Calc!$C$18)</f>
        <v>4</v>
      </c>
      <c r="M2033" s="49" t="str">
        <f aca="false">IF(AND(K2033=4,L2033&gt;=3),"Champions",IF(AND(K2033=3,L2033&gt;=3),"Loyal",IF(K2033&gt;=3,"Recent / New",IF(L2033&gt;=3,"At Risk","Hibernating / Lost"))))</f>
        <v>Champions</v>
      </c>
      <c r="N2033" s="54" t="n">
        <f aca="false">IF(AND(Calc!$C$2&lt;=2009,Calc!$C$3&gt;=2009),F2033,0)+IF(AND(Calc!$C$2&lt;=2010,Calc!$C$3&gt;=2010),G2033,0)+IF(AND(Calc!$C$2&lt;=2011,Calc!$C$3&gt;=2011),H2033,0)</f>
        <v>11803.62</v>
      </c>
      <c r="O2033" s="61" t="n">
        <f aca="false">IF(AND(N2033&gt;0,OR(Calc!$C$4="*",B2033=Calc!$C$4)),N2033+ROW()*0.000000001,0)</f>
        <v>11803.620002033</v>
      </c>
    </row>
    <row r="2034" customFormat="false" ht="15" hidden="false" customHeight="false" outlineLevel="0" collapsed="false">
      <c r="A2034" s="49" t="n">
        <v>14416</v>
      </c>
      <c r="B2034" s="49" t="s">
        <v>189</v>
      </c>
      <c r="C2034" s="63" t="n">
        <v>40844</v>
      </c>
      <c r="D2034" s="63" t="n">
        <v>40864</v>
      </c>
      <c r="E2034" s="49" t="n">
        <v>2</v>
      </c>
      <c r="F2034" s="54" t="n">
        <v>0</v>
      </c>
      <c r="G2034" s="54" t="n">
        <v>0</v>
      </c>
      <c r="H2034" s="54" t="n">
        <v>490.22</v>
      </c>
      <c r="I2034" s="54" t="n">
        <f aca="false">SUM(F2034:H2034)</f>
        <v>490.22</v>
      </c>
      <c r="J2034" s="49" t="n">
        <f aca="false">Calc!$C$5-D2034</f>
        <v>23</v>
      </c>
      <c r="K2034" s="49" t="n">
        <f aca="false">IF(J2034&lt;=Calc!$C$11,4,IF(J2034&lt;=Calc!$C$12,3,IF(J2034&lt;=Calc!$C$13,2,1)))</f>
        <v>4</v>
      </c>
      <c r="L2034" s="49" t="n">
        <f aca="false">1+(E2034&gt;=Calc!$C$16)+(E2034&gt;=Calc!$C$17)+(E2034&gt;=Calc!$C$18)</f>
        <v>2</v>
      </c>
      <c r="M2034" s="49" t="str">
        <f aca="false">IF(AND(K2034=4,L2034&gt;=3),"Champions",IF(AND(K2034=3,L2034&gt;=3),"Loyal",IF(K2034&gt;=3,"Recent / New",IF(L2034&gt;=3,"At Risk","Hibernating / Lost"))))</f>
        <v>Recent / New</v>
      </c>
      <c r="N2034" s="54" t="n">
        <f aca="false">IF(AND(Calc!$C$2&lt;=2009,Calc!$C$3&gt;=2009),F2034,0)+IF(AND(Calc!$C$2&lt;=2010,Calc!$C$3&gt;=2010),G2034,0)+IF(AND(Calc!$C$2&lt;=2011,Calc!$C$3&gt;=2011),H2034,0)</f>
        <v>490.22</v>
      </c>
      <c r="O2034" s="61" t="n">
        <f aca="false">IF(AND(N2034&gt;0,OR(Calc!$C$4="*",B2034=Calc!$C$4)),N2034+ROW()*0.000000001,0)</f>
        <v>490.220002034</v>
      </c>
    </row>
    <row r="2035" customFormat="false" ht="15" hidden="false" customHeight="false" outlineLevel="0" collapsed="false">
      <c r="A2035" s="49" t="n">
        <v>14417</v>
      </c>
      <c r="B2035" s="49" t="s">
        <v>189</v>
      </c>
      <c r="C2035" s="63" t="n">
        <v>40499</v>
      </c>
      <c r="D2035" s="63" t="n">
        <v>40499</v>
      </c>
      <c r="E2035" s="49" t="n">
        <v>1</v>
      </c>
      <c r="F2035" s="54" t="n">
        <v>0</v>
      </c>
      <c r="G2035" s="54" t="n">
        <v>524.65</v>
      </c>
      <c r="H2035" s="54" t="n">
        <v>0</v>
      </c>
      <c r="I2035" s="54" t="n">
        <f aca="false">SUM(F2035:H2035)</f>
        <v>524.65</v>
      </c>
      <c r="J2035" s="49" t="n">
        <f aca="false">Calc!$C$5-D2035</f>
        <v>388</v>
      </c>
      <c r="K2035" s="49" t="n">
        <f aca="false">IF(J2035&lt;=Calc!$C$11,4,IF(J2035&lt;=Calc!$C$12,3,IF(J2035&lt;=Calc!$C$13,2,1)))</f>
        <v>1</v>
      </c>
      <c r="L2035" s="49" t="n">
        <f aca="false">1+(E2035&gt;=Calc!$C$16)+(E2035&gt;=Calc!$C$17)+(E2035&gt;=Calc!$C$18)</f>
        <v>1</v>
      </c>
      <c r="M2035" s="49" t="str">
        <f aca="false">IF(AND(K2035=4,L2035&gt;=3),"Champions",IF(AND(K2035=3,L2035&gt;=3),"Loyal",IF(K2035&gt;=3,"Recent / New",IF(L2035&gt;=3,"At Risk","Hibernating / Lost"))))</f>
        <v>Hibernating / Lost</v>
      </c>
      <c r="N2035" s="54" t="n">
        <f aca="false">IF(AND(Calc!$C$2&lt;=2009,Calc!$C$3&gt;=2009),F2035,0)+IF(AND(Calc!$C$2&lt;=2010,Calc!$C$3&gt;=2010),G2035,0)+IF(AND(Calc!$C$2&lt;=2011,Calc!$C$3&gt;=2011),H2035,0)</f>
        <v>524.65</v>
      </c>
      <c r="O2035" s="61" t="n">
        <f aca="false">IF(AND(N2035&gt;0,OR(Calc!$C$4="*",B2035=Calc!$C$4)),N2035+ROW()*0.000000001,0)</f>
        <v>524.650002035</v>
      </c>
    </row>
    <row r="2036" customFormat="false" ht="15" hidden="false" customHeight="false" outlineLevel="0" collapsed="false">
      <c r="A2036" s="49" t="n">
        <v>14418</v>
      </c>
      <c r="B2036" s="49" t="s">
        <v>189</v>
      </c>
      <c r="C2036" s="63" t="n">
        <v>40778</v>
      </c>
      <c r="D2036" s="63" t="n">
        <v>40883</v>
      </c>
      <c r="E2036" s="49" t="n">
        <v>3</v>
      </c>
      <c r="F2036" s="54" t="n">
        <v>0</v>
      </c>
      <c r="G2036" s="54" t="n">
        <v>0</v>
      </c>
      <c r="H2036" s="54" t="n">
        <v>1937.25</v>
      </c>
      <c r="I2036" s="54" t="n">
        <f aca="false">SUM(F2036:H2036)</f>
        <v>1937.25</v>
      </c>
      <c r="J2036" s="49" t="n">
        <f aca="false">Calc!$C$5-D2036</f>
        <v>4</v>
      </c>
      <c r="K2036" s="49" t="n">
        <f aca="false">IF(J2036&lt;=Calc!$C$11,4,IF(J2036&lt;=Calc!$C$12,3,IF(J2036&lt;=Calc!$C$13,2,1)))</f>
        <v>4</v>
      </c>
      <c r="L2036" s="49" t="n">
        <f aca="false">1+(E2036&gt;=Calc!$C$16)+(E2036&gt;=Calc!$C$17)+(E2036&gt;=Calc!$C$18)</f>
        <v>2</v>
      </c>
      <c r="M2036" s="49" t="str">
        <f aca="false">IF(AND(K2036=4,L2036&gt;=3),"Champions",IF(AND(K2036=3,L2036&gt;=3),"Loyal",IF(K2036&gt;=3,"Recent / New",IF(L2036&gt;=3,"At Risk","Hibernating / Lost"))))</f>
        <v>Recent / New</v>
      </c>
      <c r="N2036" s="54" t="n">
        <f aca="false">IF(AND(Calc!$C$2&lt;=2009,Calc!$C$3&gt;=2009),F2036,0)+IF(AND(Calc!$C$2&lt;=2010,Calc!$C$3&gt;=2010),G2036,0)+IF(AND(Calc!$C$2&lt;=2011,Calc!$C$3&gt;=2011),H2036,0)</f>
        <v>1937.25</v>
      </c>
      <c r="O2036" s="61" t="n">
        <f aca="false">IF(AND(N2036&gt;0,OR(Calc!$C$4="*",B2036=Calc!$C$4)),N2036+ROW()*0.000000001,0)</f>
        <v>1937.250002036</v>
      </c>
    </row>
    <row r="2037" customFormat="false" ht="15" hidden="false" customHeight="false" outlineLevel="0" collapsed="false">
      <c r="A2037" s="49" t="n">
        <v>14419</v>
      </c>
      <c r="B2037" s="49" t="s">
        <v>189</v>
      </c>
      <c r="C2037" s="63" t="n">
        <v>40504</v>
      </c>
      <c r="D2037" s="63" t="n">
        <v>40876</v>
      </c>
      <c r="E2037" s="49" t="n">
        <v>7</v>
      </c>
      <c r="F2037" s="54" t="n">
        <v>0</v>
      </c>
      <c r="G2037" s="54" t="n">
        <v>326.95</v>
      </c>
      <c r="H2037" s="54" t="n">
        <v>927.69</v>
      </c>
      <c r="I2037" s="54" t="n">
        <f aca="false">SUM(F2037:H2037)</f>
        <v>1254.64</v>
      </c>
      <c r="J2037" s="49" t="n">
        <f aca="false">Calc!$C$5-D2037</f>
        <v>11</v>
      </c>
      <c r="K2037" s="49" t="n">
        <f aca="false">IF(J2037&lt;=Calc!$C$11,4,IF(J2037&lt;=Calc!$C$12,3,IF(J2037&lt;=Calc!$C$13,2,1)))</f>
        <v>4</v>
      </c>
      <c r="L2037" s="49" t="n">
        <f aca="false">1+(E2037&gt;=Calc!$C$16)+(E2037&gt;=Calc!$C$17)+(E2037&gt;=Calc!$C$18)</f>
        <v>3</v>
      </c>
      <c r="M2037" s="49" t="str">
        <f aca="false">IF(AND(K2037=4,L2037&gt;=3),"Champions",IF(AND(K2037=3,L2037&gt;=3),"Loyal",IF(K2037&gt;=3,"Recent / New",IF(L2037&gt;=3,"At Risk","Hibernating / Lost"))))</f>
        <v>Champions</v>
      </c>
      <c r="N2037" s="54" t="n">
        <f aca="false">IF(AND(Calc!$C$2&lt;=2009,Calc!$C$3&gt;=2009),F2037,0)+IF(AND(Calc!$C$2&lt;=2010,Calc!$C$3&gt;=2010),G2037,0)+IF(AND(Calc!$C$2&lt;=2011,Calc!$C$3&gt;=2011),H2037,0)</f>
        <v>1254.64</v>
      </c>
      <c r="O2037" s="61" t="n">
        <f aca="false">IF(AND(N2037&gt;0,OR(Calc!$C$4="*",B2037=Calc!$C$4)),N2037+ROW()*0.000000001,0)</f>
        <v>1254.640002037</v>
      </c>
    </row>
    <row r="2038" customFormat="false" ht="15" hidden="false" customHeight="false" outlineLevel="0" collapsed="false">
      <c r="A2038" s="49" t="n">
        <v>14420</v>
      </c>
      <c r="B2038" s="49" t="s">
        <v>189</v>
      </c>
      <c r="C2038" s="63" t="n">
        <v>40195</v>
      </c>
      <c r="D2038" s="63" t="n">
        <v>40787</v>
      </c>
      <c r="E2038" s="49" t="n">
        <v>4</v>
      </c>
      <c r="F2038" s="54" t="n">
        <v>0</v>
      </c>
      <c r="G2038" s="54" t="n">
        <v>1241.85</v>
      </c>
      <c r="H2038" s="54" t="n">
        <v>385.87</v>
      </c>
      <c r="I2038" s="54" t="n">
        <f aca="false">SUM(F2038:H2038)</f>
        <v>1627.72</v>
      </c>
      <c r="J2038" s="49" t="n">
        <f aca="false">Calc!$C$5-D2038</f>
        <v>100</v>
      </c>
      <c r="K2038" s="49" t="n">
        <f aca="false">IF(J2038&lt;=Calc!$C$11,4,IF(J2038&lt;=Calc!$C$12,3,IF(J2038&lt;=Calc!$C$13,2,1)))</f>
        <v>2</v>
      </c>
      <c r="L2038" s="49" t="n">
        <f aca="false">1+(E2038&gt;=Calc!$C$16)+(E2038&gt;=Calc!$C$17)+(E2038&gt;=Calc!$C$18)</f>
        <v>3</v>
      </c>
      <c r="M2038" s="49" t="str">
        <f aca="false">IF(AND(K2038=4,L2038&gt;=3),"Champions",IF(AND(K2038=3,L2038&gt;=3),"Loyal",IF(K2038&gt;=3,"Recent / New",IF(L2038&gt;=3,"At Risk","Hibernating / Lost"))))</f>
        <v>At Risk</v>
      </c>
      <c r="N2038" s="54" t="n">
        <f aca="false">IF(AND(Calc!$C$2&lt;=2009,Calc!$C$3&gt;=2009),F2038,0)+IF(AND(Calc!$C$2&lt;=2010,Calc!$C$3&gt;=2010),G2038,0)+IF(AND(Calc!$C$2&lt;=2011,Calc!$C$3&gt;=2011),H2038,0)</f>
        <v>1627.72</v>
      </c>
      <c r="O2038" s="61" t="n">
        <f aca="false">IF(AND(N2038&gt;0,OR(Calc!$C$4="*",B2038=Calc!$C$4)),N2038+ROW()*0.000000001,0)</f>
        <v>1627.720002038</v>
      </c>
    </row>
    <row r="2039" customFormat="false" ht="15" hidden="false" customHeight="false" outlineLevel="0" collapsed="false">
      <c r="A2039" s="49" t="n">
        <v>14421</v>
      </c>
      <c r="B2039" s="49" t="s">
        <v>189</v>
      </c>
      <c r="C2039" s="63" t="n">
        <v>40195</v>
      </c>
      <c r="D2039" s="63" t="n">
        <v>40829</v>
      </c>
      <c r="E2039" s="49" t="n">
        <v>6</v>
      </c>
      <c r="F2039" s="54" t="n">
        <v>0</v>
      </c>
      <c r="G2039" s="54" t="n">
        <v>1643.51</v>
      </c>
      <c r="H2039" s="54" t="n">
        <v>813.11</v>
      </c>
      <c r="I2039" s="54" t="n">
        <f aca="false">SUM(F2039:H2039)</f>
        <v>2456.62</v>
      </c>
      <c r="J2039" s="49" t="n">
        <f aca="false">Calc!$C$5-D2039</f>
        <v>58</v>
      </c>
      <c r="K2039" s="49" t="n">
        <f aca="false">IF(J2039&lt;=Calc!$C$11,4,IF(J2039&lt;=Calc!$C$12,3,IF(J2039&lt;=Calc!$C$13,2,1)))</f>
        <v>3</v>
      </c>
      <c r="L2039" s="49" t="n">
        <f aca="false">1+(E2039&gt;=Calc!$C$16)+(E2039&gt;=Calc!$C$17)+(E2039&gt;=Calc!$C$18)</f>
        <v>3</v>
      </c>
      <c r="M2039" s="49" t="str">
        <f aca="false">IF(AND(K2039=4,L2039&gt;=3),"Champions",IF(AND(K2039=3,L2039&gt;=3),"Loyal",IF(K2039&gt;=3,"Recent / New",IF(L2039&gt;=3,"At Risk","Hibernating / Lost"))))</f>
        <v>Loyal</v>
      </c>
      <c r="N2039" s="54" t="n">
        <f aca="false">IF(AND(Calc!$C$2&lt;=2009,Calc!$C$3&gt;=2009),F2039,0)+IF(AND(Calc!$C$2&lt;=2010,Calc!$C$3&gt;=2010),G2039,0)+IF(AND(Calc!$C$2&lt;=2011,Calc!$C$3&gt;=2011),H2039,0)</f>
        <v>2456.62</v>
      </c>
      <c r="O2039" s="61" t="n">
        <f aca="false">IF(AND(N2039&gt;0,OR(Calc!$C$4="*",B2039=Calc!$C$4)),N2039+ROW()*0.000000001,0)</f>
        <v>2456.620002039</v>
      </c>
    </row>
    <row r="2040" customFormat="false" ht="15" hidden="false" customHeight="false" outlineLevel="0" collapsed="false">
      <c r="A2040" s="49" t="n">
        <v>14422</v>
      </c>
      <c r="B2040" s="49" t="s">
        <v>189</v>
      </c>
      <c r="C2040" s="63" t="n">
        <v>40164</v>
      </c>
      <c r="D2040" s="63" t="n">
        <v>40886</v>
      </c>
      <c r="E2040" s="49" t="n">
        <v>19</v>
      </c>
      <c r="F2040" s="54" t="n">
        <v>420.41</v>
      </c>
      <c r="G2040" s="54" t="n">
        <v>5516.87</v>
      </c>
      <c r="H2040" s="54" t="n">
        <v>4263.64</v>
      </c>
      <c r="I2040" s="54" t="n">
        <f aca="false">SUM(F2040:H2040)</f>
        <v>10200.92</v>
      </c>
      <c r="J2040" s="49" t="n">
        <f aca="false">Calc!$C$5-D2040</f>
        <v>1</v>
      </c>
      <c r="K2040" s="49" t="n">
        <f aca="false">IF(J2040&lt;=Calc!$C$11,4,IF(J2040&lt;=Calc!$C$12,3,IF(J2040&lt;=Calc!$C$13,2,1)))</f>
        <v>4</v>
      </c>
      <c r="L2040" s="49" t="n">
        <f aca="false">1+(E2040&gt;=Calc!$C$16)+(E2040&gt;=Calc!$C$17)+(E2040&gt;=Calc!$C$18)</f>
        <v>4</v>
      </c>
      <c r="M2040" s="49" t="str">
        <f aca="false">IF(AND(K2040=4,L2040&gt;=3),"Champions",IF(AND(K2040=3,L2040&gt;=3),"Loyal",IF(K2040&gt;=3,"Recent / New",IF(L2040&gt;=3,"At Risk","Hibernating / Lost"))))</f>
        <v>Champions</v>
      </c>
      <c r="N2040" s="54" t="n">
        <f aca="false">IF(AND(Calc!$C$2&lt;=2009,Calc!$C$3&gt;=2009),F2040,0)+IF(AND(Calc!$C$2&lt;=2010,Calc!$C$3&gt;=2010),G2040,0)+IF(AND(Calc!$C$2&lt;=2011,Calc!$C$3&gt;=2011),H2040,0)</f>
        <v>10200.92</v>
      </c>
      <c r="O2040" s="61" t="n">
        <f aca="false">IF(AND(N2040&gt;0,OR(Calc!$C$4="*",B2040=Calc!$C$4)),N2040+ROW()*0.000000001,0)</f>
        <v>10200.92000204</v>
      </c>
    </row>
    <row r="2041" customFormat="false" ht="15" hidden="false" customHeight="false" outlineLevel="0" collapsed="false">
      <c r="A2041" s="49" t="n">
        <v>14423</v>
      </c>
      <c r="B2041" s="49" t="s">
        <v>189</v>
      </c>
      <c r="C2041" s="63" t="n">
        <v>40192</v>
      </c>
      <c r="D2041" s="63" t="n">
        <v>40668</v>
      </c>
      <c r="E2041" s="49" t="n">
        <v>3</v>
      </c>
      <c r="F2041" s="54" t="n">
        <v>0</v>
      </c>
      <c r="G2041" s="54" t="n">
        <v>649.76</v>
      </c>
      <c r="H2041" s="54" t="n">
        <v>265.2</v>
      </c>
      <c r="I2041" s="54" t="n">
        <f aca="false">SUM(F2041:H2041)</f>
        <v>914.96</v>
      </c>
      <c r="J2041" s="49" t="n">
        <f aca="false">Calc!$C$5-D2041</f>
        <v>219</v>
      </c>
      <c r="K2041" s="49" t="n">
        <f aca="false">IF(J2041&lt;=Calc!$C$11,4,IF(J2041&lt;=Calc!$C$12,3,IF(J2041&lt;=Calc!$C$13,2,1)))</f>
        <v>2</v>
      </c>
      <c r="L2041" s="49" t="n">
        <f aca="false">1+(E2041&gt;=Calc!$C$16)+(E2041&gt;=Calc!$C$17)+(E2041&gt;=Calc!$C$18)</f>
        <v>2</v>
      </c>
      <c r="M2041" s="49" t="str">
        <f aca="false">IF(AND(K2041=4,L2041&gt;=3),"Champions",IF(AND(K2041=3,L2041&gt;=3),"Loyal",IF(K2041&gt;=3,"Recent / New",IF(L2041&gt;=3,"At Risk","Hibernating / Lost"))))</f>
        <v>Hibernating / Lost</v>
      </c>
      <c r="N2041" s="54" t="n">
        <f aca="false">IF(AND(Calc!$C$2&lt;=2009,Calc!$C$3&gt;=2009),F2041,0)+IF(AND(Calc!$C$2&lt;=2010,Calc!$C$3&gt;=2010),G2041,0)+IF(AND(Calc!$C$2&lt;=2011,Calc!$C$3&gt;=2011),H2041,0)</f>
        <v>914.96</v>
      </c>
      <c r="O2041" s="61" t="n">
        <f aca="false">IF(AND(N2041&gt;0,OR(Calc!$C$4="*",B2041=Calc!$C$4)),N2041+ROW()*0.000000001,0)</f>
        <v>914.960002041</v>
      </c>
    </row>
    <row r="2042" customFormat="false" ht="15" hidden="false" customHeight="false" outlineLevel="0" collapsed="false">
      <c r="A2042" s="49" t="n">
        <v>14424</v>
      </c>
      <c r="B2042" s="49" t="s">
        <v>189</v>
      </c>
      <c r="C2042" s="63" t="n">
        <v>40869</v>
      </c>
      <c r="D2042" s="63" t="n">
        <v>40869</v>
      </c>
      <c r="E2042" s="49" t="n">
        <v>1</v>
      </c>
      <c r="F2042" s="54" t="n">
        <v>0</v>
      </c>
      <c r="G2042" s="54" t="n">
        <v>0</v>
      </c>
      <c r="H2042" s="54" t="n">
        <v>322.08</v>
      </c>
      <c r="I2042" s="54" t="n">
        <f aca="false">SUM(F2042:H2042)</f>
        <v>322.08</v>
      </c>
      <c r="J2042" s="49" t="n">
        <f aca="false">Calc!$C$5-D2042</f>
        <v>18</v>
      </c>
      <c r="K2042" s="49" t="n">
        <f aca="false">IF(J2042&lt;=Calc!$C$11,4,IF(J2042&lt;=Calc!$C$12,3,IF(J2042&lt;=Calc!$C$13,2,1)))</f>
        <v>4</v>
      </c>
      <c r="L2042" s="49" t="n">
        <f aca="false">1+(E2042&gt;=Calc!$C$16)+(E2042&gt;=Calc!$C$17)+(E2042&gt;=Calc!$C$18)</f>
        <v>1</v>
      </c>
      <c r="M2042" s="49" t="str">
        <f aca="false">IF(AND(K2042=4,L2042&gt;=3),"Champions",IF(AND(K2042=3,L2042&gt;=3),"Loyal",IF(K2042&gt;=3,"Recent / New",IF(L2042&gt;=3,"At Risk","Hibernating / Lost"))))</f>
        <v>Recent / New</v>
      </c>
      <c r="N2042" s="54" t="n">
        <f aca="false">IF(AND(Calc!$C$2&lt;=2009,Calc!$C$3&gt;=2009),F2042,0)+IF(AND(Calc!$C$2&lt;=2010,Calc!$C$3&gt;=2010),G2042,0)+IF(AND(Calc!$C$2&lt;=2011,Calc!$C$3&gt;=2011),H2042,0)</f>
        <v>322.08</v>
      </c>
      <c r="O2042" s="61" t="n">
        <f aca="false">IF(AND(N2042&gt;0,OR(Calc!$C$4="*",B2042=Calc!$C$4)),N2042+ROW()*0.000000001,0)</f>
        <v>322.080002042</v>
      </c>
    </row>
    <row r="2043" customFormat="false" ht="15" hidden="false" customHeight="false" outlineLevel="0" collapsed="false">
      <c r="A2043" s="49" t="n">
        <v>14425</v>
      </c>
      <c r="B2043" s="49" t="s">
        <v>189</v>
      </c>
      <c r="C2043" s="63" t="n">
        <v>40149</v>
      </c>
      <c r="D2043" s="63" t="n">
        <v>40452</v>
      </c>
      <c r="E2043" s="49" t="n">
        <v>3</v>
      </c>
      <c r="F2043" s="54" t="n">
        <v>422.29</v>
      </c>
      <c r="G2043" s="54" t="n">
        <v>213.6</v>
      </c>
      <c r="H2043" s="54" t="n">
        <v>0</v>
      </c>
      <c r="I2043" s="54" t="n">
        <f aca="false">SUM(F2043:H2043)</f>
        <v>635.89</v>
      </c>
      <c r="J2043" s="49" t="n">
        <f aca="false">Calc!$C$5-D2043</f>
        <v>435</v>
      </c>
      <c r="K2043" s="49" t="n">
        <f aca="false">IF(J2043&lt;=Calc!$C$11,4,IF(J2043&lt;=Calc!$C$12,3,IF(J2043&lt;=Calc!$C$13,2,1)))</f>
        <v>1</v>
      </c>
      <c r="L2043" s="49" t="n">
        <f aca="false">1+(E2043&gt;=Calc!$C$16)+(E2043&gt;=Calc!$C$17)+(E2043&gt;=Calc!$C$18)</f>
        <v>2</v>
      </c>
      <c r="M2043" s="49" t="str">
        <f aca="false">IF(AND(K2043=4,L2043&gt;=3),"Champions",IF(AND(K2043=3,L2043&gt;=3),"Loyal",IF(K2043&gt;=3,"Recent / New",IF(L2043&gt;=3,"At Risk","Hibernating / Lost"))))</f>
        <v>Hibernating / Lost</v>
      </c>
      <c r="N2043" s="54" t="n">
        <f aca="false">IF(AND(Calc!$C$2&lt;=2009,Calc!$C$3&gt;=2009),F2043,0)+IF(AND(Calc!$C$2&lt;=2010,Calc!$C$3&gt;=2010),G2043,0)+IF(AND(Calc!$C$2&lt;=2011,Calc!$C$3&gt;=2011),H2043,0)</f>
        <v>635.89</v>
      </c>
      <c r="O2043" s="61" t="n">
        <f aca="false">IF(AND(N2043&gt;0,OR(Calc!$C$4="*",B2043=Calc!$C$4)),N2043+ROW()*0.000000001,0)</f>
        <v>635.890002043</v>
      </c>
    </row>
    <row r="2044" customFormat="false" ht="15" hidden="false" customHeight="false" outlineLevel="0" collapsed="false">
      <c r="A2044" s="49" t="n">
        <v>14426</v>
      </c>
      <c r="B2044" s="49" t="s">
        <v>189</v>
      </c>
      <c r="C2044" s="63" t="n">
        <v>40241</v>
      </c>
      <c r="D2044" s="63" t="n">
        <v>40863</v>
      </c>
      <c r="E2044" s="49" t="n">
        <v>17</v>
      </c>
      <c r="F2044" s="54" t="n">
        <v>0</v>
      </c>
      <c r="G2044" s="54" t="n">
        <v>7173.87</v>
      </c>
      <c r="H2044" s="54" t="n">
        <v>3930.1</v>
      </c>
      <c r="I2044" s="54" t="n">
        <f aca="false">SUM(F2044:H2044)</f>
        <v>11103.97</v>
      </c>
      <c r="J2044" s="49" t="n">
        <f aca="false">Calc!$C$5-D2044</f>
        <v>24</v>
      </c>
      <c r="K2044" s="49" t="n">
        <f aca="false">IF(J2044&lt;=Calc!$C$11,4,IF(J2044&lt;=Calc!$C$12,3,IF(J2044&lt;=Calc!$C$13,2,1)))</f>
        <v>4</v>
      </c>
      <c r="L2044" s="49" t="n">
        <f aca="false">1+(E2044&gt;=Calc!$C$16)+(E2044&gt;=Calc!$C$17)+(E2044&gt;=Calc!$C$18)</f>
        <v>4</v>
      </c>
      <c r="M2044" s="49" t="str">
        <f aca="false">IF(AND(K2044=4,L2044&gt;=3),"Champions",IF(AND(K2044=3,L2044&gt;=3),"Loyal",IF(K2044&gt;=3,"Recent / New",IF(L2044&gt;=3,"At Risk","Hibernating / Lost"))))</f>
        <v>Champions</v>
      </c>
      <c r="N2044" s="54" t="n">
        <f aca="false">IF(AND(Calc!$C$2&lt;=2009,Calc!$C$3&gt;=2009),F2044,0)+IF(AND(Calc!$C$2&lt;=2010,Calc!$C$3&gt;=2010),G2044,0)+IF(AND(Calc!$C$2&lt;=2011,Calc!$C$3&gt;=2011),H2044,0)</f>
        <v>11103.97</v>
      </c>
      <c r="O2044" s="61" t="n">
        <f aca="false">IF(AND(N2044&gt;0,OR(Calc!$C$4="*",B2044=Calc!$C$4)),N2044+ROW()*0.000000001,0)</f>
        <v>11103.970002044</v>
      </c>
    </row>
    <row r="2045" customFormat="false" ht="15" hidden="false" customHeight="false" outlineLevel="0" collapsed="false">
      <c r="A2045" s="49" t="n">
        <v>14427</v>
      </c>
      <c r="B2045" s="49" t="s">
        <v>189</v>
      </c>
      <c r="C2045" s="63" t="n">
        <v>40255</v>
      </c>
      <c r="D2045" s="63" t="n">
        <v>40836</v>
      </c>
      <c r="E2045" s="49" t="n">
        <v>4</v>
      </c>
      <c r="F2045" s="54" t="n">
        <v>0</v>
      </c>
      <c r="G2045" s="54" t="n">
        <v>900.18</v>
      </c>
      <c r="H2045" s="54" t="n">
        <v>363.34</v>
      </c>
      <c r="I2045" s="54" t="n">
        <f aca="false">SUM(F2045:H2045)</f>
        <v>1263.52</v>
      </c>
      <c r="J2045" s="49" t="n">
        <f aca="false">Calc!$C$5-D2045</f>
        <v>51</v>
      </c>
      <c r="K2045" s="49" t="n">
        <f aca="false">IF(J2045&lt;=Calc!$C$11,4,IF(J2045&lt;=Calc!$C$12,3,IF(J2045&lt;=Calc!$C$13,2,1)))</f>
        <v>3</v>
      </c>
      <c r="L2045" s="49" t="n">
        <f aca="false">1+(E2045&gt;=Calc!$C$16)+(E2045&gt;=Calc!$C$17)+(E2045&gt;=Calc!$C$18)</f>
        <v>3</v>
      </c>
      <c r="M2045" s="49" t="str">
        <f aca="false">IF(AND(K2045=4,L2045&gt;=3),"Champions",IF(AND(K2045=3,L2045&gt;=3),"Loyal",IF(K2045&gt;=3,"Recent / New",IF(L2045&gt;=3,"At Risk","Hibernating / Lost"))))</f>
        <v>Loyal</v>
      </c>
      <c r="N2045" s="54" t="n">
        <f aca="false">IF(AND(Calc!$C$2&lt;=2009,Calc!$C$3&gt;=2009),F2045,0)+IF(AND(Calc!$C$2&lt;=2010,Calc!$C$3&gt;=2010),G2045,0)+IF(AND(Calc!$C$2&lt;=2011,Calc!$C$3&gt;=2011),H2045,0)</f>
        <v>1263.52</v>
      </c>
      <c r="O2045" s="61" t="n">
        <f aca="false">IF(AND(N2045&gt;0,OR(Calc!$C$4="*",B2045=Calc!$C$4)),N2045+ROW()*0.000000001,0)</f>
        <v>1263.520002045</v>
      </c>
    </row>
    <row r="2046" customFormat="false" ht="15" hidden="false" customHeight="false" outlineLevel="0" collapsed="false">
      <c r="A2046" s="49" t="n">
        <v>14428</v>
      </c>
      <c r="B2046" s="49" t="s">
        <v>189</v>
      </c>
      <c r="C2046" s="63" t="n">
        <v>40561</v>
      </c>
      <c r="D2046" s="63" t="n">
        <v>40879</v>
      </c>
      <c r="E2046" s="49" t="n">
        <v>5</v>
      </c>
      <c r="F2046" s="54" t="n">
        <v>0</v>
      </c>
      <c r="G2046" s="54" t="n">
        <v>0</v>
      </c>
      <c r="H2046" s="54" t="n">
        <v>1209.37</v>
      </c>
      <c r="I2046" s="54" t="n">
        <f aca="false">SUM(F2046:H2046)</f>
        <v>1209.37</v>
      </c>
      <c r="J2046" s="49" t="n">
        <f aca="false">Calc!$C$5-D2046</f>
        <v>8</v>
      </c>
      <c r="K2046" s="49" t="n">
        <f aca="false">IF(J2046&lt;=Calc!$C$11,4,IF(J2046&lt;=Calc!$C$12,3,IF(J2046&lt;=Calc!$C$13,2,1)))</f>
        <v>4</v>
      </c>
      <c r="L2046" s="49" t="n">
        <f aca="false">1+(E2046&gt;=Calc!$C$16)+(E2046&gt;=Calc!$C$17)+(E2046&gt;=Calc!$C$18)</f>
        <v>3</v>
      </c>
      <c r="M2046" s="49" t="str">
        <f aca="false">IF(AND(K2046=4,L2046&gt;=3),"Champions",IF(AND(K2046=3,L2046&gt;=3),"Loyal",IF(K2046&gt;=3,"Recent / New",IF(L2046&gt;=3,"At Risk","Hibernating / Lost"))))</f>
        <v>Champions</v>
      </c>
      <c r="N2046" s="54" t="n">
        <f aca="false">IF(AND(Calc!$C$2&lt;=2009,Calc!$C$3&gt;=2009),F2046,0)+IF(AND(Calc!$C$2&lt;=2010,Calc!$C$3&gt;=2010),G2046,0)+IF(AND(Calc!$C$2&lt;=2011,Calc!$C$3&gt;=2011),H2046,0)</f>
        <v>1209.37</v>
      </c>
      <c r="O2046" s="61" t="n">
        <f aca="false">IF(AND(N2046&gt;0,OR(Calc!$C$4="*",B2046=Calc!$C$4)),N2046+ROW()*0.000000001,0)</f>
        <v>1209.370002046</v>
      </c>
    </row>
    <row r="2047" customFormat="false" ht="15" hidden="false" customHeight="false" outlineLevel="0" collapsed="false">
      <c r="A2047" s="49" t="n">
        <v>14429</v>
      </c>
      <c r="B2047" s="49" t="s">
        <v>189</v>
      </c>
      <c r="C2047" s="63" t="n">
        <v>40483</v>
      </c>
      <c r="D2047" s="63" t="n">
        <v>40483</v>
      </c>
      <c r="E2047" s="49" t="n">
        <v>1</v>
      </c>
      <c r="F2047" s="54" t="n">
        <v>0</v>
      </c>
      <c r="G2047" s="54" t="n">
        <v>516.28</v>
      </c>
      <c r="H2047" s="54" t="n">
        <v>0</v>
      </c>
      <c r="I2047" s="54" t="n">
        <f aca="false">SUM(F2047:H2047)</f>
        <v>516.28</v>
      </c>
      <c r="J2047" s="49" t="n">
        <f aca="false">Calc!$C$5-D2047</f>
        <v>404</v>
      </c>
      <c r="K2047" s="49" t="n">
        <f aca="false">IF(J2047&lt;=Calc!$C$11,4,IF(J2047&lt;=Calc!$C$12,3,IF(J2047&lt;=Calc!$C$13,2,1)))</f>
        <v>1</v>
      </c>
      <c r="L2047" s="49" t="n">
        <f aca="false">1+(E2047&gt;=Calc!$C$16)+(E2047&gt;=Calc!$C$17)+(E2047&gt;=Calc!$C$18)</f>
        <v>1</v>
      </c>
      <c r="M2047" s="49" t="str">
        <f aca="false">IF(AND(K2047=4,L2047&gt;=3),"Champions",IF(AND(K2047=3,L2047&gt;=3),"Loyal",IF(K2047&gt;=3,"Recent / New",IF(L2047&gt;=3,"At Risk","Hibernating / Lost"))))</f>
        <v>Hibernating / Lost</v>
      </c>
      <c r="N2047" s="54" t="n">
        <f aca="false">IF(AND(Calc!$C$2&lt;=2009,Calc!$C$3&gt;=2009),F2047,0)+IF(AND(Calc!$C$2&lt;=2010,Calc!$C$3&gt;=2010),G2047,0)+IF(AND(Calc!$C$2&lt;=2011,Calc!$C$3&gt;=2011),H2047,0)</f>
        <v>516.28</v>
      </c>
      <c r="O2047" s="61" t="n">
        <f aca="false">IF(AND(N2047&gt;0,OR(Calc!$C$4="*",B2047=Calc!$C$4)),N2047+ROW()*0.000000001,0)</f>
        <v>516.280002047</v>
      </c>
    </row>
    <row r="2048" customFormat="false" ht="15" hidden="false" customHeight="false" outlineLevel="0" collapsed="false">
      <c r="A2048" s="49" t="n">
        <v>14430</v>
      </c>
      <c r="B2048" s="49" t="s">
        <v>189</v>
      </c>
      <c r="C2048" s="63" t="n">
        <v>40279</v>
      </c>
      <c r="D2048" s="63" t="n">
        <v>40375</v>
      </c>
      <c r="E2048" s="49" t="n">
        <v>3</v>
      </c>
      <c r="F2048" s="54" t="n">
        <v>0</v>
      </c>
      <c r="G2048" s="54" t="n">
        <v>992.1</v>
      </c>
      <c r="H2048" s="54" t="n">
        <v>0</v>
      </c>
      <c r="I2048" s="54" t="n">
        <f aca="false">SUM(F2048:H2048)</f>
        <v>992.1</v>
      </c>
      <c r="J2048" s="49" t="n">
        <f aca="false">Calc!$C$5-D2048</f>
        <v>512</v>
      </c>
      <c r="K2048" s="49" t="n">
        <f aca="false">IF(J2048&lt;=Calc!$C$11,4,IF(J2048&lt;=Calc!$C$12,3,IF(J2048&lt;=Calc!$C$13,2,1)))</f>
        <v>1</v>
      </c>
      <c r="L2048" s="49" t="n">
        <f aca="false">1+(E2048&gt;=Calc!$C$16)+(E2048&gt;=Calc!$C$17)+(E2048&gt;=Calc!$C$18)</f>
        <v>2</v>
      </c>
      <c r="M2048" s="49" t="str">
        <f aca="false">IF(AND(K2048=4,L2048&gt;=3),"Champions",IF(AND(K2048=3,L2048&gt;=3),"Loyal",IF(K2048&gt;=3,"Recent / New",IF(L2048&gt;=3,"At Risk","Hibernating / Lost"))))</f>
        <v>Hibernating / Lost</v>
      </c>
      <c r="N2048" s="54" t="n">
        <f aca="false">IF(AND(Calc!$C$2&lt;=2009,Calc!$C$3&gt;=2009),F2048,0)+IF(AND(Calc!$C$2&lt;=2010,Calc!$C$3&gt;=2010),G2048,0)+IF(AND(Calc!$C$2&lt;=2011,Calc!$C$3&gt;=2011),H2048,0)</f>
        <v>992.1</v>
      </c>
      <c r="O2048" s="61" t="n">
        <f aca="false">IF(AND(N2048&gt;0,OR(Calc!$C$4="*",B2048=Calc!$C$4)),N2048+ROW()*0.000000001,0)</f>
        <v>992.100002048</v>
      </c>
    </row>
    <row r="2049" customFormat="false" ht="15" hidden="false" customHeight="false" outlineLevel="0" collapsed="false">
      <c r="A2049" s="49" t="n">
        <v>14431</v>
      </c>
      <c r="B2049" s="49" t="s">
        <v>189</v>
      </c>
      <c r="C2049" s="63" t="n">
        <v>40199</v>
      </c>
      <c r="D2049" s="63" t="n">
        <v>40584</v>
      </c>
      <c r="E2049" s="49" t="n">
        <v>4</v>
      </c>
      <c r="F2049" s="54" t="n">
        <v>0</v>
      </c>
      <c r="G2049" s="54" t="n">
        <v>2143.84</v>
      </c>
      <c r="H2049" s="54" t="n">
        <v>423.26</v>
      </c>
      <c r="I2049" s="54" t="n">
        <f aca="false">SUM(F2049:H2049)</f>
        <v>2567.1</v>
      </c>
      <c r="J2049" s="49" t="n">
        <f aca="false">Calc!$C$5-D2049</f>
        <v>303</v>
      </c>
      <c r="K2049" s="49" t="n">
        <f aca="false">IF(J2049&lt;=Calc!$C$11,4,IF(J2049&lt;=Calc!$C$12,3,IF(J2049&lt;=Calc!$C$13,2,1)))</f>
        <v>2</v>
      </c>
      <c r="L2049" s="49" t="n">
        <f aca="false">1+(E2049&gt;=Calc!$C$16)+(E2049&gt;=Calc!$C$17)+(E2049&gt;=Calc!$C$18)</f>
        <v>3</v>
      </c>
      <c r="M2049" s="49" t="str">
        <f aca="false">IF(AND(K2049=4,L2049&gt;=3),"Champions",IF(AND(K2049=3,L2049&gt;=3),"Loyal",IF(K2049&gt;=3,"Recent / New",IF(L2049&gt;=3,"At Risk","Hibernating / Lost"))))</f>
        <v>At Risk</v>
      </c>
      <c r="N2049" s="54" t="n">
        <f aca="false">IF(AND(Calc!$C$2&lt;=2009,Calc!$C$3&gt;=2009),F2049,0)+IF(AND(Calc!$C$2&lt;=2010,Calc!$C$3&gt;=2010),G2049,0)+IF(AND(Calc!$C$2&lt;=2011,Calc!$C$3&gt;=2011),H2049,0)</f>
        <v>2567.1</v>
      </c>
      <c r="O2049" s="61" t="n">
        <f aca="false">IF(AND(N2049&gt;0,OR(Calc!$C$4="*",B2049=Calc!$C$4)),N2049+ROW()*0.000000001,0)</f>
        <v>2567.100002049</v>
      </c>
    </row>
    <row r="2050" customFormat="false" ht="15" hidden="false" customHeight="false" outlineLevel="0" collapsed="false">
      <c r="A2050" s="49" t="n">
        <v>14432</v>
      </c>
      <c r="B2050" s="49" t="s">
        <v>189</v>
      </c>
      <c r="C2050" s="63" t="n">
        <v>40797</v>
      </c>
      <c r="D2050" s="63" t="n">
        <v>40877</v>
      </c>
      <c r="E2050" s="49" t="n">
        <v>6</v>
      </c>
      <c r="F2050" s="54" t="n">
        <v>0</v>
      </c>
      <c r="G2050" s="54" t="n">
        <v>0</v>
      </c>
      <c r="H2050" s="54" t="n">
        <v>2248.5</v>
      </c>
      <c r="I2050" s="54" t="n">
        <f aca="false">SUM(F2050:H2050)</f>
        <v>2248.5</v>
      </c>
      <c r="J2050" s="49" t="n">
        <f aca="false">Calc!$C$5-D2050</f>
        <v>10</v>
      </c>
      <c r="K2050" s="49" t="n">
        <f aca="false">IF(J2050&lt;=Calc!$C$11,4,IF(J2050&lt;=Calc!$C$12,3,IF(J2050&lt;=Calc!$C$13,2,1)))</f>
        <v>4</v>
      </c>
      <c r="L2050" s="49" t="n">
        <f aca="false">1+(E2050&gt;=Calc!$C$16)+(E2050&gt;=Calc!$C$17)+(E2050&gt;=Calc!$C$18)</f>
        <v>3</v>
      </c>
      <c r="M2050" s="49" t="str">
        <f aca="false">IF(AND(K2050=4,L2050&gt;=3),"Champions",IF(AND(K2050=3,L2050&gt;=3),"Loyal",IF(K2050&gt;=3,"Recent / New",IF(L2050&gt;=3,"At Risk","Hibernating / Lost"))))</f>
        <v>Champions</v>
      </c>
      <c r="N2050" s="54" t="n">
        <f aca="false">IF(AND(Calc!$C$2&lt;=2009,Calc!$C$3&gt;=2009),F2050,0)+IF(AND(Calc!$C$2&lt;=2010,Calc!$C$3&gt;=2010),G2050,0)+IF(AND(Calc!$C$2&lt;=2011,Calc!$C$3&gt;=2011),H2050,0)</f>
        <v>2248.5</v>
      </c>
      <c r="O2050" s="61" t="n">
        <f aca="false">IF(AND(N2050&gt;0,OR(Calc!$C$4="*",B2050=Calc!$C$4)),N2050+ROW()*0.000000001,0)</f>
        <v>2248.50000205</v>
      </c>
    </row>
    <row r="2051" customFormat="false" ht="15" hidden="false" customHeight="false" outlineLevel="0" collapsed="false">
      <c r="A2051" s="49" t="n">
        <v>14433</v>
      </c>
      <c r="B2051" s="49" t="s">
        <v>189</v>
      </c>
      <c r="C2051" s="63" t="n">
        <v>40421</v>
      </c>
      <c r="D2051" s="63" t="n">
        <v>40421</v>
      </c>
      <c r="E2051" s="49" t="n">
        <v>1</v>
      </c>
      <c r="F2051" s="54" t="n">
        <v>0</v>
      </c>
      <c r="G2051" s="54" t="n">
        <v>280.7</v>
      </c>
      <c r="H2051" s="54" t="n">
        <v>0</v>
      </c>
      <c r="I2051" s="54" t="n">
        <f aca="false">SUM(F2051:H2051)</f>
        <v>280.7</v>
      </c>
      <c r="J2051" s="49" t="n">
        <f aca="false">Calc!$C$5-D2051</f>
        <v>466</v>
      </c>
      <c r="K2051" s="49" t="n">
        <f aca="false">IF(J2051&lt;=Calc!$C$11,4,IF(J2051&lt;=Calc!$C$12,3,IF(J2051&lt;=Calc!$C$13,2,1)))</f>
        <v>1</v>
      </c>
      <c r="L2051" s="49" t="n">
        <f aca="false">1+(E2051&gt;=Calc!$C$16)+(E2051&gt;=Calc!$C$17)+(E2051&gt;=Calc!$C$18)</f>
        <v>1</v>
      </c>
      <c r="M2051" s="49" t="str">
        <f aca="false">IF(AND(K2051=4,L2051&gt;=3),"Champions",IF(AND(K2051=3,L2051&gt;=3),"Loyal",IF(K2051&gt;=3,"Recent / New",IF(L2051&gt;=3,"At Risk","Hibernating / Lost"))))</f>
        <v>Hibernating / Lost</v>
      </c>
      <c r="N2051" s="54" t="n">
        <f aca="false">IF(AND(Calc!$C$2&lt;=2009,Calc!$C$3&gt;=2009),F2051,0)+IF(AND(Calc!$C$2&lt;=2010,Calc!$C$3&gt;=2010),G2051,0)+IF(AND(Calc!$C$2&lt;=2011,Calc!$C$3&gt;=2011),H2051,0)</f>
        <v>280.7</v>
      </c>
      <c r="O2051" s="61" t="n">
        <f aca="false">IF(AND(N2051&gt;0,OR(Calc!$C$4="*",B2051=Calc!$C$4)),N2051+ROW()*0.000000001,0)</f>
        <v>280.700002051</v>
      </c>
    </row>
    <row r="2052" customFormat="false" ht="15" hidden="false" customHeight="false" outlineLevel="0" collapsed="false">
      <c r="A2052" s="49" t="n">
        <v>14434</v>
      </c>
      <c r="B2052" s="49" t="s">
        <v>189</v>
      </c>
      <c r="C2052" s="63" t="n">
        <v>40814</v>
      </c>
      <c r="D2052" s="63" t="n">
        <v>40865</v>
      </c>
      <c r="E2052" s="49" t="n">
        <v>6</v>
      </c>
      <c r="F2052" s="54" t="n">
        <v>0</v>
      </c>
      <c r="G2052" s="54" t="n">
        <v>0</v>
      </c>
      <c r="H2052" s="54" t="n">
        <v>1372.8</v>
      </c>
      <c r="I2052" s="54" t="n">
        <f aca="false">SUM(F2052:H2052)</f>
        <v>1372.8</v>
      </c>
      <c r="J2052" s="49" t="n">
        <f aca="false">Calc!$C$5-D2052</f>
        <v>22</v>
      </c>
      <c r="K2052" s="49" t="n">
        <f aca="false">IF(J2052&lt;=Calc!$C$11,4,IF(J2052&lt;=Calc!$C$12,3,IF(J2052&lt;=Calc!$C$13,2,1)))</f>
        <v>4</v>
      </c>
      <c r="L2052" s="49" t="n">
        <f aca="false">1+(E2052&gt;=Calc!$C$16)+(E2052&gt;=Calc!$C$17)+(E2052&gt;=Calc!$C$18)</f>
        <v>3</v>
      </c>
      <c r="M2052" s="49" t="str">
        <f aca="false">IF(AND(K2052=4,L2052&gt;=3),"Champions",IF(AND(K2052=3,L2052&gt;=3),"Loyal",IF(K2052&gt;=3,"Recent / New",IF(L2052&gt;=3,"At Risk","Hibernating / Lost"))))</f>
        <v>Champions</v>
      </c>
      <c r="N2052" s="54" t="n">
        <f aca="false">IF(AND(Calc!$C$2&lt;=2009,Calc!$C$3&gt;=2009),F2052,0)+IF(AND(Calc!$C$2&lt;=2010,Calc!$C$3&gt;=2010),G2052,0)+IF(AND(Calc!$C$2&lt;=2011,Calc!$C$3&gt;=2011),H2052,0)</f>
        <v>1372.8</v>
      </c>
      <c r="O2052" s="61" t="n">
        <f aca="false">IF(AND(N2052&gt;0,OR(Calc!$C$4="*",B2052=Calc!$C$4)),N2052+ROW()*0.000000001,0)</f>
        <v>1372.800002052</v>
      </c>
    </row>
    <row r="2053" customFormat="false" ht="15" hidden="false" customHeight="false" outlineLevel="0" collapsed="false">
      <c r="A2053" s="49" t="n">
        <v>14435</v>
      </c>
      <c r="B2053" s="49" t="s">
        <v>189</v>
      </c>
      <c r="C2053" s="63" t="n">
        <v>40385</v>
      </c>
      <c r="D2053" s="63" t="n">
        <v>40385</v>
      </c>
      <c r="E2053" s="49" t="n">
        <v>1</v>
      </c>
      <c r="F2053" s="54" t="n">
        <v>0</v>
      </c>
      <c r="G2053" s="54" t="n">
        <v>90.42</v>
      </c>
      <c r="H2053" s="54" t="n">
        <v>0</v>
      </c>
      <c r="I2053" s="54" t="n">
        <f aca="false">SUM(F2053:H2053)</f>
        <v>90.42</v>
      </c>
      <c r="J2053" s="49" t="n">
        <f aca="false">Calc!$C$5-D2053</f>
        <v>502</v>
      </c>
      <c r="K2053" s="49" t="n">
        <f aca="false">IF(J2053&lt;=Calc!$C$11,4,IF(J2053&lt;=Calc!$C$12,3,IF(J2053&lt;=Calc!$C$13,2,1)))</f>
        <v>1</v>
      </c>
      <c r="L2053" s="49" t="n">
        <f aca="false">1+(E2053&gt;=Calc!$C$16)+(E2053&gt;=Calc!$C$17)+(E2053&gt;=Calc!$C$18)</f>
        <v>1</v>
      </c>
      <c r="M2053" s="49" t="str">
        <f aca="false">IF(AND(K2053=4,L2053&gt;=3),"Champions",IF(AND(K2053=3,L2053&gt;=3),"Loyal",IF(K2053&gt;=3,"Recent / New",IF(L2053&gt;=3,"At Risk","Hibernating / Lost"))))</f>
        <v>Hibernating / Lost</v>
      </c>
      <c r="N2053" s="54" t="n">
        <f aca="false">IF(AND(Calc!$C$2&lt;=2009,Calc!$C$3&gt;=2009),F2053,0)+IF(AND(Calc!$C$2&lt;=2010,Calc!$C$3&gt;=2010),G2053,0)+IF(AND(Calc!$C$2&lt;=2011,Calc!$C$3&gt;=2011),H2053,0)</f>
        <v>90.42</v>
      </c>
      <c r="O2053" s="61" t="n">
        <f aca="false">IF(AND(N2053&gt;0,OR(Calc!$C$4="*",B2053=Calc!$C$4)),N2053+ROW()*0.000000001,0)</f>
        <v>90.420002053</v>
      </c>
    </row>
    <row r="2054" customFormat="false" ht="15" hidden="false" customHeight="false" outlineLevel="0" collapsed="false">
      <c r="A2054" s="49" t="n">
        <v>14436</v>
      </c>
      <c r="B2054" s="49" t="s">
        <v>189</v>
      </c>
      <c r="C2054" s="63" t="n">
        <v>40333</v>
      </c>
      <c r="D2054" s="63" t="n">
        <v>40788</v>
      </c>
      <c r="E2054" s="49" t="n">
        <v>2</v>
      </c>
      <c r="F2054" s="54" t="n">
        <v>0</v>
      </c>
      <c r="G2054" s="54" t="n">
        <v>182.64</v>
      </c>
      <c r="H2054" s="54" t="n">
        <v>89.06</v>
      </c>
      <c r="I2054" s="54" t="n">
        <f aca="false">SUM(F2054:H2054)</f>
        <v>271.7</v>
      </c>
      <c r="J2054" s="49" t="n">
        <f aca="false">Calc!$C$5-D2054</f>
        <v>99</v>
      </c>
      <c r="K2054" s="49" t="n">
        <f aca="false">IF(J2054&lt;=Calc!$C$11,4,IF(J2054&lt;=Calc!$C$12,3,IF(J2054&lt;=Calc!$C$13,2,1)))</f>
        <v>2</v>
      </c>
      <c r="L2054" s="49" t="n">
        <f aca="false">1+(E2054&gt;=Calc!$C$16)+(E2054&gt;=Calc!$C$17)+(E2054&gt;=Calc!$C$18)</f>
        <v>2</v>
      </c>
      <c r="M2054" s="49" t="str">
        <f aca="false">IF(AND(K2054=4,L2054&gt;=3),"Champions",IF(AND(K2054=3,L2054&gt;=3),"Loyal",IF(K2054&gt;=3,"Recent / New",IF(L2054&gt;=3,"At Risk","Hibernating / Lost"))))</f>
        <v>Hibernating / Lost</v>
      </c>
      <c r="N2054" s="54" t="n">
        <f aca="false">IF(AND(Calc!$C$2&lt;=2009,Calc!$C$3&gt;=2009),F2054,0)+IF(AND(Calc!$C$2&lt;=2010,Calc!$C$3&gt;=2010),G2054,0)+IF(AND(Calc!$C$2&lt;=2011,Calc!$C$3&gt;=2011),H2054,0)</f>
        <v>271.7</v>
      </c>
      <c r="O2054" s="61" t="n">
        <f aca="false">IF(AND(N2054&gt;0,OR(Calc!$C$4="*",B2054=Calc!$C$4)),N2054+ROW()*0.000000001,0)</f>
        <v>271.700002054</v>
      </c>
    </row>
    <row r="2055" customFormat="false" ht="15" hidden="false" customHeight="false" outlineLevel="0" collapsed="false">
      <c r="A2055" s="49" t="n">
        <v>14437</v>
      </c>
      <c r="B2055" s="49" t="s">
        <v>189</v>
      </c>
      <c r="C2055" s="63" t="n">
        <v>40303</v>
      </c>
      <c r="D2055" s="63" t="n">
        <v>40521</v>
      </c>
      <c r="E2055" s="49" t="n">
        <v>5</v>
      </c>
      <c r="F2055" s="54" t="n">
        <v>0</v>
      </c>
      <c r="G2055" s="54" t="n">
        <v>850.84</v>
      </c>
      <c r="H2055" s="54" t="n">
        <v>0</v>
      </c>
      <c r="I2055" s="54" t="n">
        <f aca="false">SUM(F2055:H2055)</f>
        <v>850.84</v>
      </c>
      <c r="J2055" s="49" t="n">
        <f aca="false">Calc!$C$5-D2055</f>
        <v>366</v>
      </c>
      <c r="K2055" s="49" t="n">
        <f aca="false">IF(J2055&lt;=Calc!$C$11,4,IF(J2055&lt;=Calc!$C$12,3,IF(J2055&lt;=Calc!$C$13,2,1)))</f>
        <v>2</v>
      </c>
      <c r="L2055" s="49" t="n">
        <f aca="false">1+(E2055&gt;=Calc!$C$16)+(E2055&gt;=Calc!$C$17)+(E2055&gt;=Calc!$C$18)</f>
        <v>3</v>
      </c>
      <c r="M2055" s="49" t="str">
        <f aca="false">IF(AND(K2055=4,L2055&gt;=3),"Champions",IF(AND(K2055=3,L2055&gt;=3),"Loyal",IF(K2055&gt;=3,"Recent / New",IF(L2055&gt;=3,"At Risk","Hibernating / Lost"))))</f>
        <v>At Risk</v>
      </c>
      <c r="N2055" s="54" t="n">
        <f aca="false">IF(AND(Calc!$C$2&lt;=2009,Calc!$C$3&gt;=2009),F2055,0)+IF(AND(Calc!$C$2&lt;=2010,Calc!$C$3&gt;=2010),G2055,0)+IF(AND(Calc!$C$2&lt;=2011,Calc!$C$3&gt;=2011),H2055,0)</f>
        <v>850.84</v>
      </c>
      <c r="O2055" s="61" t="n">
        <f aca="false">IF(AND(N2055&gt;0,OR(Calc!$C$4="*",B2055=Calc!$C$4)),N2055+ROW()*0.000000001,0)</f>
        <v>850.840002055</v>
      </c>
    </row>
    <row r="2056" customFormat="false" ht="15" hidden="false" customHeight="false" outlineLevel="0" collapsed="false">
      <c r="A2056" s="49" t="n">
        <v>14438</v>
      </c>
      <c r="B2056" s="49" t="s">
        <v>189</v>
      </c>
      <c r="C2056" s="63" t="n">
        <v>40580</v>
      </c>
      <c r="D2056" s="63" t="n">
        <v>40580</v>
      </c>
      <c r="E2056" s="49" t="n">
        <v>1</v>
      </c>
      <c r="F2056" s="54" t="n">
        <v>0</v>
      </c>
      <c r="G2056" s="54" t="n">
        <v>0</v>
      </c>
      <c r="H2056" s="54" t="n">
        <v>131.9</v>
      </c>
      <c r="I2056" s="54" t="n">
        <f aca="false">SUM(F2056:H2056)</f>
        <v>131.9</v>
      </c>
      <c r="J2056" s="49" t="n">
        <f aca="false">Calc!$C$5-D2056</f>
        <v>307</v>
      </c>
      <c r="K2056" s="49" t="n">
        <f aca="false">IF(J2056&lt;=Calc!$C$11,4,IF(J2056&lt;=Calc!$C$12,3,IF(J2056&lt;=Calc!$C$13,2,1)))</f>
        <v>2</v>
      </c>
      <c r="L2056" s="49" t="n">
        <f aca="false">1+(E2056&gt;=Calc!$C$16)+(E2056&gt;=Calc!$C$17)+(E2056&gt;=Calc!$C$18)</f>
        <v>1</v>
      </c>
      <c r="M2056" s="49" t="str">
        <f aca="false">IF(AND(K2056=4,L2056&gt;=3),"Champions",IF(AND(K2056=3,L2056&gt;=3),"Loyal",IF(K2056&gt;=3,"Recent / New",IF(L2056&gt;=3,"At Risk","Hibernating / Lost"))))</f>
        <v>Hibernating / Lost</v>
      </c>
      <c r="N2056" s="54" t="n">
        <f aca="false">IF(AND(Calc!$C$2&lt;=2009,Calc!$C$3&gt;=2009),F2056,0)+IF(AND(Calc!$C$2&lt;=2010,Calc!$C$3&gt;=2010),G2056,0)+IF(AND(Calc!$C$2&lt;=2011,Calc!$C$3&gt;=2011),H2056,0)</f>
        <v>131.9</v>
      </c>
      <c r="O2056" s="61" t="n">
        <f aca="false">IF(AND(N2056&gt;0,OR(Calc!$C$4="*",B2056=Calc!$C$4)),N2056+ROW()*0.000000001,0)</f>
        <v>131.900002056</v>
      </c>
    </row>
    <row r="2057" customFormat="false" ht="15" hidden="false" customHeight="false" outlineLevel="0" collapsed="false">
      <c r="A2057" s="49" t="n">
        <v>14439</v>
      </c>
      <c r="B2057" s="49" t="s">
        <v>209</v>
      </c>
      <c r="C2057" s="63" t="n">
        <v>40199</v>
      </c>
      <c r="D2057" s="63" t="n">
        <v>40567</v>
      </c>
      <c r="E2057" s="49" t="n">
        <v>5</v>
      </c>
      <c r="F2057" s="54" t="n">
        <v>0</v>
      </c>
      <c r="G2057" s="54" t="n">
        <v>6781.8</v>
      </c>
      <c r="H2057" s="54" t="n">
        <v>2661.24</v>
      </c>
      <c r="I2057" s="54" t="n">
        <f aca="false">SUM(F2057:H2057)</f>
        <v>9443.04</v>
      </c>
      <c r="J2057" s="49" t="n">
        <f aca="false">Calc!$C$5-D2057</f>
        <v>320</v>
      </c>
      <c r="K2057" s="49" t="n">
        <f aca="false">IF(J2057&lt;=Calc!$C$11,4,IF(J2057&lt;=Calc!$C$12,3,IF(J2057&lt;=Calc!$C$13,2,1)))</f>
        <v>2</v>
      </c>
      <c r="L2057" s="49" t="n">
        <f aca="false">1+(E2057&gt;=Calc!$C$16)+(E2057&gt;=Calc!$C$17)+(E2057&gt;=Calc!$C$18)</f>
        <v>3</v>
      </c>
      <c r="M2057" s="49" t="str">
        <f aca="false">IF(AND(K2057=4,L2057&gt;=3),"Champions",IF(AND(K2057=3,L2057&gt;=3),"Loyal",IF(K2057&gt;=3,"Recent / New",IF(L2057&gt;=3,"At Risk","Hibernating / Lost"))))</f>
        <v>At Risk</v>
      </c>
      <c r="N2057" s="54" t="n">
        <f aca="false">IF(AND(Calc!$C$2&lt;=2009,Calc!$C$3&gt;=2009),F2057,0)+IF(AND(Calc!$C$2&lt;=2010,Calc!$C$3&gt;=2010),G2057,0)+IF(AND(Calc!$C$2&lt;=2011,Calc!$C$3&gt;=2011),H2057,0)</f>
        <v>9443.04</v>
      </c>
      <c r="O2057" s="61" t="n">
        <f aca="false">IF(AND(N2057&gt;0,OR(Calc!$C$4="*",B2057=Calc!$C$4)),N2057+ROW()*0.000000001,0)</f>
        <v>9443.040002057</v>
      </c>
    </row>
    <row r="2058" customFormat="false" ht="15" hidden="false" customHeight="false" outlineLevel="0" collapsed="false">
      <c r="A2058" s="49" t="n">
        <v>14440</v>
      </c>
      <c r="B2058" s="49" t="s">
        <v>189</v>
      </c>
      <c r="C2058" s="63" t="n">
        <v>40149</v>
      </c>
      <c r="D2058" s="63" t="n">
        <v>40878</v>
      </c>
      <c r="E2058" s="49" t="n">
        <v>13</v>
      </c>
      <c r="F2058" s="54" t="n">
        <v>935.01</v>
      </c>
      <c r="G2058" s="54" t="n">
        <v>3234.14</v>
      </c>
      <c r="H2058" s="54" t="n">
        <v>1700.98</v>
      </c>
      <c r="I2058" s="54" t="n">
        <f aca="false">SUM(F2058:H2058)</f>
        <v>5870.13</v>
      </c>
      <c r="J2058" s="49" t="n">
        <f aca="false">Calc!$C$5-D2058</f>
        <v>9</v>
      </c>
      <c r="K2058" s="49" t="n">
        <f aca="false">IF(J2058&lt;=Calc!$C$11,4,IF(J2058&lt;=Calc!$C$12,3,IF(J2058&lt;=Calc!$C$13,2,1)))</f>
        <v>4</v>
      </c>
      <c r="L2058" s="49" t="n">
        <f aca="false">1+(E2058&gt;=Calc!$C$16)+(E2058&gt;=Calc!$C$17)+(E2058&gt;=Calc!$C$18)</f>
        <v>4</v>
      </c>
      <c r="M2058" s="49" t="str">
        <f aca="false">IF(AND(K2058=4,L2058&gt;=3),"Champions",IF(AND(K2058=3,L2058&gt;=3),"Loyal",IF(K2058&gt;=3,"Recent / New",IF(L2058&gt;=3,"At Risk","Hibernating / Lost"))))</f>
        <v>Champions</v>
      </c>
      <c r="N2058" s="54" t="n">
        <f aca="false">IF(AND(Calc!$C$2&lt;=2009,Calc!$C$3&gt;=2009),F2058,0)+IF(AND(Calc!$C$2&lt;=2010,Calc!$C$3&gt;=2010),G2058,0)+IF(AND(Calc!$C$2&lt;=2011,Calc!$C$3&gt;=2011),H2058,0)</f>
        <v>5870.13</v>
      </c>
      <c r="O2058" s="61" t="n">
        <f aca="false">IF(AND(N2058&gt;0,OR(Calc!$C$4="*",B2058=Calc!$C$4)),N2058+ROW()*0.000000001,0)</f>
        <v>5870.130002058</v>
      </c>
    </row>
    <row r="2059" customFormat="false" ht="15" hidden="false" customHeight="false" outlineLevel="0" collapsed="false">
      <c r="A2059" s="49" t="n">
        <v>14441</v>
      </c>
      <c r="B2059" s="49" t="s">
        <v>189</v>
      </c>
      <c r="C2059" s="63" t="n">
        <v>40196</v>
      </c>
      <c r="D2059" s="63" t="n">
        <v>40886</v>
      </c>
      <c r="E2059" s="49" t="n">
        <v>11</v>
      </c>
      <c r="F2059" s="54" t="n">
        <v>0</v>
      </c>
      <c r="G2059" s="54" t="n">
        <v>2873.35</v>
      </c>
      <c r="H2059" s="54" t="n">
        <v>1553.64</v>
      </c>
      <c r="I2059" s="54" t="n">
        <f aca="false">SUM(F2059:H2059)</f>
        <v>4426.99</v>
      </c>
      <c r="J2059" s="49" t="n">
        <f aca="false">Calc!$C$5-D2059</f>
        <v>1</v>
      </c>
      <c r="K2059" s="49" t="n">
        <f aca="false">IF(J2059&lt;=Calc!$C$11,4,IF(J2059&lt;=Calc!$C$12,3,IF(J2059&lt;=Calc!$C$13,2,1)))</f>
        <v>4</v>
      </c>
      <c r="L2059" s="49" t="n">
        <f aca="false">1+(E2059&gt;=Calc!$C$16)+(E2059&gt;=Calc!$C$17)+(E2059&gt;=Calc!$C$18)</f>
        <v>4</v>
      </c>
      <c r="M2059" s="49" t="str">
        <f aca="false">IF(AND(K2059=4,L2059&gt;=3),"Champions",IF(AND(K2059=3,L2059&gt;=3),"Loyal",IF(K2059&gt;=3,"Recent / New",IF(L2059&gt;=3,"At Risk","Hibernating / Lost"))))</f>
        <v>Champions</v>
      </c>
      <c r="N2059" s="54" t="n">
        <f aca="false">IF(AND(Calc!$C$2&lt;=2009,Calc!$C$3&gt;=2009),F2059,0)+IF(AND(Calc!$C$2&lt;=2010,Calc!$C$3&gt;=2010),G2059,0)+IF(AND(Calc!$C$2&lt;=2011,Calc!$C$3&gt;=2011),H2059,0)</f>
        <v>4426.99</v>
      </c>
      <c r="O2059" s="61" t="n">
        <f aca="false">IF(AND(N2059&gt;0,OR(Calc!$C$4="*",B2059=Calc!$C$4)),N2059+ROW()*0.000000001,0)</f>
        <v>4426.990002059</v>
      </c>
    </row>
    <row r="2060" customFormat="false" ht="15" hidden="false" customHeight="false" outlineLevel="0" collapsed="false">
      <c r="A2060" s="49" t="n">
        <v>14442</v>
      </c>
      <c r="B2060" s="49" t="s">
        <v>223</v>
      </c>
      <c r="C2060" s="63" t="n">
        <v>40196</v>
      </c>
      <c r="D2060" s="63" t="n">
        <v>40682</v>
      </c>
      <c r="E2060" s="49" t="n">
        <v>7</v>
      </c>
      <c r="F2060" s="54" t="n">
        <v>0</v>
      </c>
      <c r="G2060" s="54" t="n">
        <v>3727.4</v>
      </c>
      <c r="H2060" s="54" t="n">
        <v>1544.62</v>
      </c>
      <c r="I2060" s="54" t="n">
        <f aca="false">SUM(F2060:H2060)</f>
        <v>5272.02</v>
      </c>
      <c r="J2060" s="49" t="n">
        <f aca="false">Calc!$C$5-D2060</f>
        <v>205</v>
      </c>
      <c r="K2060" s="49" t="n">
        <f aca="false">IF(J2060&lt;=Calc!$C$11,4,IF(J2060&lt;=Calc!$C$12,3,IF(J2060&lt;=Calc!$C$13,2,1)))</f>
        <v>2</v>
      </c>
      <c r="L2060" s="49" t="n">
        <f aca="false">1+(E2060&gt;=Calc!$C$16)+(E2060&gt;=Calc!$C$17)+(E2060&gt;=Calc!$C$18)</f>
        <v>3</v>
      </c>
      <c r="M2060" s="49" t="str">
        <f aca="false">IF(AND(K2060=4,L2060&gt;=3),"Champions",IF(AND(K2060=3,L2060&gt;=3),"Loyal",IF(K2060&gt;=3,"Recent / New",IF(L2060&gt;=3,"At Risk","Hibernating / Lost"))))</f>
        <v>At Risk</v>
      </c>
      <c r="N2060" s="54" t="n">
        <f aca="false">IF(AND(Calc!$C$2&lt;=2009,Calc!$C$3&gt;=2009),F2060,0)+IF(AND(Calc!$C$2&lt;=2010,Calc!$C$3&gt;=2010),G2060,0)+IF(AND(Calc!$C$2&lt;=2011,Calc!$C$3&gt;=2011),H2060,0)</f>
        <v>5272.02</v>
      </c>
      <c r="O2060" s="61" t="n">
        <f aca="false">IF(AND(N2060&gt;0,OR(Calc!$C$4="*",B2060=Calc!$C$4)),N2060+ROW()*0.000000001,0)</f>
        <v>5272.02000206</v>
      </c>
    </row>
    <row r="2061" customFormat="false" ht="15" hidden="false" customHeight="false" outlineLevel="0" collapsed="false">
      <c r="A2061" s="49" t="n">
        <v>14443</v>
      </c>
      <c r="B2061" s="49" t="s">
        <v>189</v>
      </c>
      <c r="C2061" s="63" t="n">
        <v>40507</v>
      </c>
      <c r="D2061" s="63" t="n">
        <v>40833</v>
      </c>
      <c r="E2061" s="49" t="n">
        <v>5</v>
      </c>
      <c r="F2061" s="54" t="n">
        <v>0</v>
      </c>
      <c r="G2061" s="54" t="n">
        <v>950.7</v>
      </c>
      <c r="H2061" s="54" t="n">
        <v>1112.95</v>
      </c>
      <c r="I2061" s="54" t="n">
        <f aca="false">SUM(F2061:H2061)</f>
        <v>2063.65</v>
      </c>
      <c r="J2061" s="49" t="n">
        <f aca="false">Calc!$C$5-D2061</f>
        <v>54</v>
      </c>
      <c r="K2061" s="49" t="n">
        <f aca="false">IF(J2061&lt;=Calc!$C$11,4,IF(J2061&lt;=Calc!$C$12,3,IF(J2061&lt;=Calc!$C$13,2,1)))</f>
        <v>3</v>
      </c>
      <c r="L2061" s="49" t="n">
        <f aca="false">1+(E2061&gt;=Calc!$C$16)+(E2061&gt;=Calc!$C$17)+(E2061&gt;=Calc!$C$18)</f>
        <v>3</v>
      </c>
      <c r="M2061" s="49" t="str">
        <f aca="false">IF(AND(K2061=4,L2061&gt;=3),"Champions",IF(AND(K2061=3,L2061&gt;=3),"Loyal",IF(K2061&gt;=3,"Recent / New",IF(L2061&gt;=3,"At Risk","Hibernating / Lost"))))</f>
        <v>Loyal</v>
      </c>
      <c r="N2061" s="54" t="n">
        <f aca="false">IF(AND(Calc!$C$2&lt;=2009,Calc!$C$3&gt;=2009),F2061,0)+IF(AND(Calc!$C$2&lt;=2010,Calc!$C$3&gt;=2010),G2061,0)+IF(AND(Calc!$C$2&lt;=2011,Calc!$C$3&gt;=2011),H2061,0)</f>
        <v>2063.65</v>
      </c>
      <c r="O2061" s="61" t="n">
        <f aca="false">IF(AND(N2061&gt;0,OR(Calc!$C$4="*",B2061=Calc!$C$4)),N2061+ROW()*0.000000001,0)</f>
        <v>2063.650002061</v>
      </c>
    </row>
    <row r="2062" customFormat="false" ht="15" hidden="false" customHeight="false" outlineLevel="0" collapsed="false">
      <c r="A2062" s="49" t="n">
        <v>14444</v>
      </c>
      <c r="B2062" s="49" t="s">
        <v>189</v>
      </c>
      <c r="C2062" s="63" t="n">
        <v>40430</v>
      </c>
      <c r="D2062" s="63" t="n">
        <v>40430</v>
      </c>
      <c r="E2062" s="49" t="n">
        <v>1</v>
      </c>
      <c r="F2062" s="54" t="n">
        <v>0</v>
      </c>
      <c r="G2062" s="54" t="n">
        <v>120.44</v>
      </c>
      <c r="H2062" s="54" t="n">
        <v>0</v>
      </c>
      <c r="I2062" s="54" t="n">
        <f aca="false">SUM(F2062:H2062)</f>
        <v>120.44</v>
      </c>
      <c r="J2062" s="49" t="n">
        <f aca="false">Calc!$C$5-D2062</f>
        <v>457</v>
      </c>
      <c r="K2062" s="49" t="n">
        <f aca="false">IF(J2062&lt;=Calc!$C$11,4,IF(J2062&lt;=Calc!$C$12,3,IF(J2062&lt;=Calc!$C$13,2,1)))</f>
        <v>1</v>
      </c>
      <c r="L2062" s="49" t="n">
        <f aca="false">1+(E2062&gt;=Calc!$C$16)+(E2062&gt;=Calc!$C$17)+(E2062&gt;=Calc!$C$18)</f>
        <v>1</v>
      </c>
      <c r="M2062" s="49" t="str">
        <f aca="false">IF(AND(K2062=4,L2062&gt;=3),"Champions",IF(AND(K2062=3,L2062&gt;=3),"Loyal",IF(K2062&gt;=3,"Recent / New",IF(L2062&gt;=3,"At Risk","Hibernating / Lost"))))</f>
        <v>Hibernating / Lost</v>
      </c>
      <c r="N2062" s="54" t="n">
        <f aca="false">IF(AND(Calc!$C$2&lt;=2009,Calc!$C$3&gt;=2009),F2062,0)+IF(AND(Calc!$C$2&lt;=2010,Calc!$C$3&gt;=2010),G2062,0)+IF(AND(Calc!$C$2&lt;=2011,Calc!$C$3&gt;=2011),H2062,0)</f>
        <v>120.44</v>
      </c>
      <c r="O2062" s="61" t="n">
        <f aca="false">IF(AND(N2062&gt;0,OR(Calc!$C$4="*",B2062=Calc!$C$4)),N2062+ROW()*0.000000001,0)</f>
        <v>120.440002062</v>
      </c>
    </row>
    <row r="2063" customFormat="false" ht="15" hidden="false" customHeight="false" outlineLevel="0" collapsed="false">
      <c r="A2063" s="49" t="n">
        <v>14445</v>
      </c>
      <c r="B2063" s="49" t="s">
        <v>189</v>
      </c>
      <c r="C2063" s="63" t="n">
        <v>40431</v>
      </c>
      <c r="D2063" s="63" t="n">
        <v>40431</v>
      </c>
      <c r="E2063" s="49" t="n">
        <v>1</v>
      </c>
      <c r="F2063" s="54" t="n">
        <v>0</v>
      </c>
      <c r="G2063" s="54" t="n">
        <v>221.65</v>
      </c>
      <c r="H2063" s="54" t="n">
        <v>0</v>
      </c>
      <c r="I2063" s="54" t="n">
        <f aca="false">SUM(F2063:H2063)</f>
        <v>221.65</v>
      </c>
      <c r="J2063" s="49" t="n">
        <f aca="false">Calc!$C$5-D2063</f>
        <v>456</v>
      </c>
      <c r="K2063" s="49" t="n">
        <f aca="false">IF(J2063&lt;=Calc!$C$11,4,IF(J2063&lt;=Calc!$C$12,3,IF(J2063&lt;=Calc!$C$13,2,1)))</f>
        <v>1</v>
      </c>
      <c r="L2063" s="49" t="n">
        <f aca="false">1+(E2063&gt;=Calc!$C$16)+(E2063&gt;=Calc!$C$17)+(E2063&gt;=Calc!$C$18)</f>
        <v>1</v>
      </c>
      <c r="M2063" s="49" t="str">
        <f aca="false">IF(AND(K2063=4,L2063&gt;=3),"Champions",IF(AND(K2063=3,L2063&gt;=3),"Loyal",IF(K2063&gt;=3,"Recent / New",IF(L2063&gt;=3,"At Risk","Hibernating / Lost"))))</f>
        <v>Hibernating / Lost</v>
      </c>
      <c r="N2063" s="54" t="n">
        <f aca="false">IF(AND(Calc!$C$2&lt;=2009,Calc!$C$3&gt;=2009),F2063,0)+IF(AND(Calc!$C$2&lt;=2010,Calc!$C$3&gt;=2010),G2063,0)+IF(AND(Calc!$C$2&lt;=2011,Calc!$C$3&gt;=2011),H2063,0)</f>
        <v>221.65</v>
      </c>
      <c r="O2063" s="61" t="n">
        <f aca="false">IF(AND(N2063&gt;0,OR(Calc!$C$4="*",B2063=Calc!$C$4)),N2063+ROW()*0.000000001,0)</f>
        <v>221.650002063</v>
      </c>
    </row>
    <row r="2064" customFormat="false" ht="15" hidden="false" customHeight="false" outlineLevel="0" collapsed="false">
      <c r="A2064" s="49" t="n">
        <v>14446</v>
      </c>
      <c r="B2064" s="49" t="s">
        <v>189</v>
      </c>
      <c r="C2064" s="63" t="n">
        <v>40500</v>
      </c>
      <c r="D2064" s="63" t="n">
        <v>40886</v>
      </c>
      <c r="E2064" s="49" t="n">
        <v>5</v>
      </c>
      <c r="F2064" s="54" t="n">
        <v>0</v>
      </c>
      <c r="G2064" s="54" t="n">
        <v>189.93</v>
      </c>
      <c r="H2064" s="54" t="n">
        <v>1005.55</v>
      </c>
      <c r="I2064" s="54" t="n">
        <f aca="false">SUM(F2064:H2064)</f>
        <v>1195.48</v>
      </c>
      <c r="J2064" s="49" t="n">
        <f aca="false">Calc!$C$5-D2064</f>
        <v>1</v>
      </c>
      <c r="K2064" s="49" t="n">
        <f aca="false">IF(J2064&lt;=Calc!$C$11,4,IF(J2064&lt;=Calc!$C$12,3,IF(J2064&lt;=Calc!$C$13,2,1)))</f>
        <v>4</v>
      </c>
      <c r="L2064" s="49" t="n">
        <f aca="false">1+(E2064&gt;=Calc!$C$16)+(E2064&gt;=Calc!$C$17)+(E2064&gt;=Calc!$C$18)</f>
        <v>3</v>
      </c>
      <c r="M2064" s="49" t="str">
        <f aca="false">IF(AND(K2064=4,L2064&gt;=3),"Champions",IF(AND(K2064=3,L2064&gt;=3),"Loyal",IF(K2064&gt;=3,"Recent / New",IF(L2064&gt;=3,"At Risk","Hibernating / Lost"))))</f>
        <v>Champions</v>
      </c>
      <c r="N2064" s="54" t="n">
        <f aca="false">IF(AND(Calc!$C$2&lt;=2009,Calc!$C$3&gt;=2009),F2064,0)+IF(AND(Calc!$C$2&lt;=2010,Calc!$C$3&gt;=2010),G2064,0)+IF(AND(Calc!$C$2&lt;=2011,Calc!$C$3&gt;=2011),H2064,0)</f>
        <v>1195.48</v>
      </c>
      <c r="O2064" s="61" t="n">
        <f aca="false">IF(AND(N2064&gt;0,OR(Calc!$C$4="*",B2064=Calc!$C$4)),N2064+ROW()*0.000000001,0)</f>
        <v>1195.480002064</v>
      </c>
    </row>
    <row r="2065" customFormat="false" ht="15" hidden="false" customHeight="false" outlineLevel="0" collapsed="false">
      <c r="A2065" s="49" t="n">
        <v>14447</v>
      </c>
      <c r="B2065" s="49" t="s">
        <v>189</v>
      </c>
      <c r="C2065" s="63" t="n">
        <v>40486</v>
      </c>
      <c r="D2065" s="63" t="n">
        <v>40868</v>
      </c>
      <c r="E2065" s="49" t="n">
        <v>6</v>
      </c>
      <c r="F2065" s="54" t="n">
        <v>0</v>
      </c>
      <c r="G2065" s="54" t="n">
        <v>548.5</v>
      </c>
      <c r="H2065" s="54" t="n">
        <v>1163.23</v>
      </c>
      <c r="I2065" s="54" t="n">
        <f aca="false">SUM(F2065:H2065)</f>
        <v>1711.73</v>
      </c>
      <c r="J2065" s="49" t="n">
        <f aca="false">Calc!$C$5-D2065</f>
        <v>19</v>
      </c>
      <c r="K2065" s="49" t="n">
        <f aca="false">IF(J2065&lt;=Calc!$C$11,4,IF(J2065&lt;=Calc!$C$12,3,IF(J2065&lt;=Calc!$C$13,2,1)))</f>
        <v>4</v>
      </c>
      <c r="L2065" s="49" t="n">
        <f aca="false">1+(E2065&gt;=Calc!$C$16)+(E2065&gt;=Calc!$C$17)+(E2065&gt;=Calc!$C$18)</f>
        <v>3</v>
      </c>
      <c r="M2065" s="49" t="str">
        <f aca="false">IF(AND(K2065=4,L2065&gt;=3),"Champions",IF(AND(K2065=3,L2065&gt;=3),"Loyal",IF(K2065&gt;=3,"Recent / New",IF(L2065&gt;=3,"At Risk","Hibernating / Lost"))))</f>
        <v>Champions</v>
      </c>
      <c r="N2065" s="54" t="n">
        <f aca="false">IF(AND(Calc!$C$2&lt;=2009,Calc!$C$3&gt;=2009),F2065,0)+IF(AND(Calc!$C$2&lt;=2010,Calc!$C$3&gt;=2010),G2065,0)+IF(AND(Calc!$C$2&lt;=2011,Calc!$C$3&gt;=2011),H2065,0)</f>
        <v>1711.73</v>
      </c>
      <c r="O2065" s="61" t="n">
        <f aca="false">IF(AND(N2065&gt;0,OR(Calc!$C$4="*",B2065=Calc!$C$4)),N2065+ROW()*0.000000001,0)</f>
        <v>1711.730002065</v>
      </c>
    </row>
    <row r="2066" customFormat="false" ht="15" hidden="false" customHeight="false" outlineLevel="0" collapsed="false">
      <c r="A2066" s="49" t="n">
        <v>14448</v>
      </c>
      <c r="B2066" s="49" t="s">
        <v>189</v>
      </c>
      <c r="C2066" s="63" t="n">
        <v>40522</v>
      </c>
      <c r="D2066" s="63" t="n">
        <v>40877</v>
      </c>
      <c r="E2066" s="49" t="n">
        <v>2</v>
      </c>
      <c r="F2066" s="54" t="n">
        <v>0</v>
      </c>
      <c r="G2066" s="54" t="n">
        <v>102.35</v>
      </c>
      <c r="H2066" s="54" t="n">
        <v>273</v>
      </c>
      <c r="I2066" s="54" t="n">
        <f aca="false">SUM(F2066:H2066)</f>
        <v>375.35</v>
      </c>
      <c r="J2066" s="49" t="n">
        <f aca="false">Calc!$C$5-D2066</f>
        <v>10</v>
      </c>
      <c r="K2066" s="49" t="n">
        <f aca="false">IF(J2066&lt;=Calc!$C$11,4,IF(J2066&lt;=Calc!$C$12,3,IF(J2066&lt;=Calc!$C$13,2,1)))</f>
        <v>4</v>
      </c>
      <c r="L2066" s="49" t="n">
        <f aca="false">1+(E2066&gt;=Calc!$C$16)+(E2066&gt;=Calc!$C$17)+(E2066&gt;=Calc!$C$18)</f>
        <v>2</v>
      </c>
      <c r="M2066" s="49" t="str">
        <f aca="false">IF(AND(K2066=4,L2066&gt;=3),"Champions",IF(AND(K2066=3,L2066&gt;=3),"Loyal",IF(K2066&gt;=3,"Recent / New",IF(L2066&gt;=3,"At Risk","Hibernating / Lost"))))</f>
        <v>Recent / New</v>
      </c>
      <c r="N2066" s="54" t="n">
        <f aca="false">IF(AND(Calc!$C$2&lt;=2009,Calc!$C$3&gt;=2009),F2066,0)+IF(AND(Calc!$C$2&lt;=2010,Calc!$C$3&gt;=2010),G2066,0)+IF(AND(Calc!$C$2&lt;=2011,Calc!$C$3&gt;=2011),H2066,0)</f>
        <v>375.35</v>
      </c>
      <c r="O2066" s="61" t="n">
        <f aca="false">IF(AND(N2066&gt;0,OR(Calc!$C$4="*",B2066=Calc!$C$4)),N2066+ROW()*0.000000001,0)</f>
        <v>375.350002066</v>
      </c>
    </row>
    <row r="2067" customFormat="false" ht="15" hidden="false" customHeight="false" outlineLevel="0" collapsed="false">
      <c r="A2067" s="49" t="n">
        <v>14449</v>
      </c>
      <c r="B2067" s="49" t="s">
        <v>189</v>
      </c>
      <c r="C2067" s="63" t="n">
        <v>40450</v>
      </c>
      <c r="D2067" s="63" t="n">
        <v>40868</v>
      </c>
      <c r="E2067" s="49" t="n">
        <v>8</v>
      </c>
      <c r="F2067" s="54" t="n">
        <v>0</v>
      </c>
      <c r="G2067" s="54" t="n">
        <v>1555.4</v>
      </c>
      <c r="H2067" s="54" t="n">
        <v>675.56</v>
      </c>
      <c r="I2067" s="54" t="n">
        <f aca="false">SUM(F2067:H2067)</f>
        <v>2230.96</v>
      </c>
      <c r="J2067" s="49" t="n">
        <f aca="false">Calc!$C$5-D2067</f>
        <v>19</v>
      </c>
      <c r="K2067" s="49" t="n">
        <f aca="false">IF(J2067&lt;=Calc!$C$11,4,IF(J2067&lt;=Calc!$C$12,3,IF(J2067&lt;=Calc!$C$13,2,1)))</f>
        <v>4</v>
      </c>
      <c r="L2067" s="49" t="n">
        <f aca="false">1+(E2067&gt;=Calc!$C$16)+(E2067&gt;=Calc!$C$17)+(E2067&gt;=Calc!$C$18)</f>
        <v>4</v>
      </c>
      <c r="M2067" s="49" t="str">
        <f aca="false">IF(AND(K2067=4,L2067&gt;=3),"Champions",IF(AND(K2067=3,L2067&gt;=3),"Loyal",IF(K2067&gt;=3,"Recent / New",IF(L2067&gt;=3,"At Risk","Hibernating / Lost"))))</f>
        <v>Champions</v>
      </c>
      <c r="N2067" s="54" t="n">
        <f aca="false">IF(AND(Calc!$C$2&lt;=2009,Calc!$C$3&gt;=2009),F2067,0)+IF(AND(Calc!$C$2&lt;=2010,Calc!$C$3&gt;=2010),G2067,0)+IF(AND(Calc!$C$2&lt;=2011,Calc!$C$3&gt;=2011),H2067,0)</f>
        <v>2230.96</v>
      </c>
      <c r="O2067" s="61" t="n">
        <f aca="false">IF(AND(N2067&gt;0,OR(Calc!$C$4="*",B2067=Calc!$C$4)),N2067+ROW()*0.000000001,0)</f>
        <v>2230.960002067</v>
      </c>
    </row>
    <row r="2068" customFormat="false" ht="15" hidden="false" customHeight="false" outlineLevel="0" collapsed="false">
      <c r="A2068" s="49" t="n">
        <v>14450</v>
      </c>
      <c r="B2068" s="49" t="s">
        <v>189</v>
      </c>
      <c r="C2068" s="63" t="n">
        <v>40276</v>
      </c>
      <c r="D2068" s="63" t="n">
        <v>40706</v>
      </c>
      <c r="E2068" s="49" t="n">
        <v>7</v>
      </c>
      <c r="F2068" s="54" t="n">
        <v>0</v>
      </c>
      <c r="G2068" s="54" t="n">
        <v>645.19</v>
      </c>
      <c r="H2068" s="54" t="n">
        <v>483.25</v>
      </c>
      <c r="I2068" s="54" t="n">
        <f aca="false">SUM(F2068:H2068)</f>
        <v>1128.44</v>
      </c>
      <c r="J2068" s="49" t="n">
        <f aca="false">Calc!$C$5-D2068</f>
        <v>181</v>
      </c>
      <c r="K2068" s="49" t="n">
        <f aca="false">IF(J2068&lt;=Calc!$C$11,4,IF(J2068&lt;=Calc!$C$12,3,IF(J2068&lt;=Calc!$C$13,2,1)))</f>
        <v>2</v>
      </c>
      <c r="L2068" s="49" t="n">
        <f aca="false">1+(E2068&gt;=Calc!$C$16)+(E2068&gt;=Calc!$C$17)+(E2068&gt;=Calc!$C$18)</f>
        <v>3</v>
      </c>
      <c r="M2068" s="49" t="str">
        <f aca="false">IF(AND(K2068=4,L2068&gt;=3),"Champions",IF(AND(K2068=3,L2068&gt;=3),"Loyal",IF(K2068&gt;=3,"Recent / New",IF(L2068&gt;=3,"At Risk","Hibernating / Lost"))))</f>
        <v>At Risk</v>
      </c>
      <c r="N2068" s="54" t="n">
        <f aca="false">IF(AND(Calc!$C$2&lt;=2009,Calc!$C$3&gt;=2009),F2068,0)+IF(AND(Calc!$C$2&lt;=2010,Calc!$C$3&gt;=2010),G2068,0)+IF(AND(Calc!$C$2&lt;=2011,Calc!$C$3&gt;=2011),H2068,0)</f>
        <v>1128.44</v>
      </c>
      <c r="O2068" s="61" t="n">
        <f aca="false">IF(AND(N2068&gt;0,OR(Calc!$C$4="*",B2068=Calc!$C$4)),N2068+ROW()*0.000000001,0)</f>
        <v>1128.440002068</v>
      </c>
    </row>
    <row r="2069" customFormat="false" ht="15" hidden="false" customHeight="false" outlineLevel="0" collapsed="false">
      <c r="A2069" s="49" t="n">
        <v>14451</v>
      </c>
      <c r="B2069" s="49" t="s">
        <v>189</v>
      </c>
      <c r="C2069" s="63" t="n">
        <v>40195</v>
      </c>
      <c r="D2069" s="63" t="n">
        <v>40826</v>
      </c>
      <c r="E2069" s="49" t="n">
        <v>12</v>
      </c>
      <c r="F2069" s="54" t="n">
        <v>0</v>
      </c>
      <c r="G2069" s="54" t="n">
        <v>2571.6</v>
      </c>
      <c r="H2069" s="54" t="n">
        <v>643.9</v>
      </c>
      <c r="I2069" s="54" t="n">
        <f aca="false">SUM(F2069:H2069)</f>
        <v>3215.5</v>
      </c>
      <c r="J2069" s="49" t="n">
        <f aca="false">Calc!$C$5-D2069</f>
        <v>61</v>
      </c>
      <c r="K2069" s="49" t="n">
        <f aca="false">IF(J2069&lt;=Calc!$C$11,4,IF(J2069&lt;=Calc!$C$12,3,IF(J2069&lt;=Calc!$C$13,2,1)))</f>
        <v>3</v>
      </c>
      <c r="L2069" s="49" t="n">
        <f aca="false">1+(E2069&gt;=Calc!$C$16)+(E2069&gt;=Calc!$C$17)+(E2069&gt;=Calc!$C$18)</f>
        <v>4</v>
      </c>
      <c r="M2069" s="49" t="str">
        <f aca="false">IF(AND(K2069=4,L2069&gt;=3),"Champions",IF(AND(K2069=3,L2069&gt;=3),"Loyal",IF(K2069&gt;=3,"Recent / New",IF(L2069&gt;=3,"At Risk","Hibernating / Lost"))))</f>
        <v>Loyal</v>
      </c>
      <c r="N2069" s="54" t="n">
        <f aca="false">IF(AND(Calc!$C$2&lt;=2009,Calc!$C$3&gt;=2009),F2069,0)+IF(AND(Calc!$C$2&lt;=2010,Calc!$C$3&gt;=2010),G2069,0)+IF(AND(Calc!$C$2&lt;=2011,Calc!$C$3&gt;=2011),H2069,0)</f>
        <v>3215.5</v>
      </c>
      <c r="O2069" s="61" t="n">
        <f aca="false">IF(AND(N2069&gt;0,OR(Calc!$C$4="*",B2069=Calc!$C$4)),N2069+ROW()*0.000000001,0)</f>
        <v>3215.500002069</v>
      </c>
    </row>
    <row r="2070" customFormat="false" ht="15" hidden="false" customHeight="false" outlineLevel="0" collapsed="false">
      <c r="A2070" s="49" t="n">
        <v>14452</v>
      </c>
      <c r="B2070" s="49" t="s">
        <v>189</v>
      </c>
      <c r="C2070" s="63" t="n">
        <v>40365</v>
      </c>
      <c r="D2070" s="63" t="n">
        <v>40876</v>
      </c>
      <c r="E2070" s="49" t="n">
        <v>4</v>
      </c>
      <c r="F2070" s="54" t="n">
        <v>0</v>
      </c>
      <c r="G2070" s="54" t="n">
        <v>399.9</v>
      </c>
      <c r="H2070" s="54" t="n">
        <v>259.05</v>
      </c>
      <c r="I2070" s="54" t="n">
        <f aca="false">SUM(F2070:H2070)</f>
        <v>658.95</v>
      </c>
      <c r="J2070" s="49" t="n">
        <f aca="false">Calc!$C$5-D2070</f>
        <v>11</v>
      </c>
      <c r="K2070" s="49" t="n">
        <f aca="false">IF(J2070&lt;=Calc!$C$11,4,IF(J2070&lt;=Calc!$C$12,3,IF(J2070&lt;=Calc!$C$13,2,1)))</f>
        <v>4</v>
      </c>
      <c r="L2070" s="49" t="n">
        <f aca="false">1+(E2070&gt;=Calc!$C$16)+(E2070&gt;=Calc!$C$17)+(E2070&gt;=Calc!$C$18)</f>
        <v>3</v>
      </c>
      <c r="M2070" s="49" t="str">
        <f aca="false">IF(AND(K2070=4,L2070&gt;=3),"Champions",IF(AND(K2070=3,L2070&gt;=3),"Loyal",IF(K2070&gt;=3,"Recent / New",IF(L2070&gt;=3,"At Risk","Hibernating / Lost"))))</f>
        <v>Champions</v>
      </c>
      <c r="N2070" s="54" t="n">
        <f aca="false">IF(AND(Calc!$C$2&lt;=2009,Calc!$C$3&gt;=2009),F2070,0)+IF(AND(Calc!$C$2&lt;=2010,Calc!$C$3&gt;=2010),G2070,0)+IF(AND(Calc!$C$2&lt;=2011,Calc!$C$3&gt;=2011),H2070,0)</f>
        <v>658.95</v>
      </c>
      <c r="O2070" s="61" t="n">
        <f aca="false">IF(AND(N2070&gt;0,OR(Calc!$C$4="*",B2070=Calc!$C$4)),N2070+ROW()*0.000000001,0)</f>
        <v>658.95000207</v>
      </c>
    </row>
    <row r="2071" customFormat="false" ht="15" hidden="false" customHeight="false" outlineLevel="0" collapsed="false">
      <c r="A2071" s="49" t="n">
        <v>14453</v>
      </c>
      <c r="B2071" s="49" t="s">
        <v>189</v>
      </c>
      <c r="C2071" s="63" t="n">
        <v>40696</v>
      </c>
      <c r="D2071" s="63" t="n">
        <v>40696</v>
      </c>
      <c r="E2071" s="49" t="n">
        <v>1</v>
      </c>
      <c r="F2071" s="54" t="n">
        <v>0</v>
      </c>
      <c r="G2071" s="54" t="n">
        <v>0</v>
      </c>
      <c r="H2071" s="54" t="n">
        <v>119.93</v>
      </c>
      <c r="I2071" s="54" t="n">
        <f aca="false">SUM(F2071:H2071)</f>
        <v>119.93</v>
      </c>
      <c r="J2071" s="49" t="n">
        <f aca="false">Calc!$C$5-D2071</f>
        <v>191</v>
      </c>
      <c r="K2071" s="49" t="n">
        <f aca="false">IF(J2071&lt;=Calc!$C$11,4,IF(J2071&lt;=Calc!$C$12,3,IF(J2071&lt;=Calc!$C$13,2,1)))</f>
        <v>2</v>
      </c>
      <c r="L2071" s="49" t="n">
        <f aca="false">1+(E2071&gt;=Calc!$C$16)+(E2071&gt;=Calc!$C$17)+(E2071&gt;=Calc!$C$18)</f>
        <v>1</v>
      </c>
      <c r="M2071" s="49" t="str">
        <f aca="false">IF(AND(K2071=4,L2071&gt;=3),"Champions",IF(AND(K2071=3,L2071&gt;=3),"Loyal",IF(K2071&gt;=3,"Recent / New",IF(L2071&gt;=3,"At Risk","Hibernating / Lost"))))</f>
        <v>Hibernating / Lost</v>
      </c>
      <c r="N2071" s="54" t="n">
        <f aca="false">IF(AND(Calc!$C$2&lt;=2009,Calc!$C$3&gt;=2009),F2071,0)+IF(AND(Calc!$C$2&lt;=2010,Calc!$C$3&gt;=2010),G2071,0)+IF(AND(Calc!$C$2&lt;=2011,Calc!$C$3&gt;=2011),H2071,0)</f>
        <v>119.93</v>
      </c>
      <c r="O2071" s="61" t="n">
        <f aca="false">IF(AND(N2071&gt;0,OR(Calc!$C$4="*",B2071=Calc!$C$4)),N2071+ROW()*0.000000001,0)</f>
        <v>119.930002071</v>
      </c>
    </row>
    <row r="2072" customFormat="false" ht="15" hidden="false" customHeight="false" outlineLevel="0" collapsed="false">
      <c r="A2072" s="49" t="n">
        <v>14454</v>
      </c>
      <c r="B2072" s="49" t="s">
        <v>189</v>
      </c>
      <c r="C2072" s="63" t="n">
        <v>40153</v>
      </c>
      <c r="D2072" s="63" t="n">
        <v>40510</v>
      </c>
      <c r="E2072" s="49" t="n">
        <v>5</v>
      </c>
      <c r="F2072" s="54" t="n">
        <v>125.94</v>
      </c>
      <c r="G2072" s="54" t="n">
        <v>844.76</v>
      </c>
      <c r="H2072" s="54" t="n">
        <v>0</v>
      </c>
      <c r="I2072" s="54" t="n">
        <f aca="false">SUM(F2072:H2072)</f>
        <v>970.7</v>
      </c>
      <c r="J2072" s="49" t="n">
        <f aca="false">Calc!$C$5-D2072</f>
        <v>377</v>
      </c>
      <c r="K2072" s="49" t="n">
        <f aca="false">IF(J2072&lt;=Calc!$C$11,4,IF(J2072&lt;=Calc!$C$12,3,IF(J2072&lt;=Calc!$C$13,2,1)))</f>
        <v>2</v>
      </c>
      <c r="L2072" s="49" t="n">
        <f aca="false">1+(E2072&gt;=Calc!$C$16)+(E2072&gt;=Calc!$C$17)+(E2072&gt;=Calc!$C$18)</f>
        <v>3</v>
      </c>
      <c r="M2072" s="49" t="str">
        <f aca="false">IF(AND(K2072=4,L2072&gt;=3),"Champions",IF(AND(K2072=3,L2072&gt;=3),"Loyal",IF(K2072&gt;=3,"Recent / New",IF(L2072&gt;=3,"At Risk","Hibernating / Lost"))))</f>
        <v>At Risk</v>
      </c>
      <c r="N2072" s="54" t="n">
        <f aca="false">IF(AND(Calc!$C$2&lt;=2009,Calc!$C$3&gt;=2009),F2072,0)+IF(AND(Calc!$C$2&lt;=2010,Calc!$C$3&gt;=2010),G2072,0)+IF(AND(Calc!$C$2&lt;=2011,Calc!$C$3&gt;=2011),H2072,0)</f>
        <v>970.7</v>
      </c>
      <c r="O2072" s="61" t="n">
        <f aca="false">IF(AND(N2072&gt;0,OR(Calc!$C$4="*",B2072=Calc!$C$4)),N2072+ROW()*0.000000001,0)</f>
        <v>970.700002072</v>
      </c>
    </row>
    <row r="2073" customFormat="false" ht="15" hidden="false" customHeight="false" outlineLevel="0" collapsed="false">
      <c r="A2073" s="49" t="n">
        <v>14455</v>
      </c>
      <c r="B2073" s="49" t="s">
        <v>189</v>
      </c>
      <c r="C2073" s="63" t="n">
        <v>40391</v>
      </c>
      <c r="D2073" s="63" t="n">
        <v>40454</v>
      </c>
      <c r="E2073" s="49" t="n">
        <v>4</v>
      </c>
      <c r="F2073" s="54" t="n">
        <v>0</v>
      </c>
      <c r="G2073" s="54" t="n">
        <v>587.12</v>
      </c>
      <c r="H2073" s="54" t="n">
        <v>0</v>
      </c>
      <c r="I2073" s="54" t="n">
        <f aca="false">SUM(F2073:H2073)</f>
        <v>587.12</v>
      </c>
      <c r="J2073" s="49" t="n">
        <f aca="false">Calc!$C$5-D2073</f>
        <v>433</v>
      </c>
      <c r="K2073" s="49" t="n">
        <f aca="false">IF(J2073&lt;=Calc!$C$11,4,IF(J2073&lt;=Calc!$C$12,3,IF(J2073&lt;=Calc!$C$13,2,1)))</f>
        <v>1</v>
      </c>
      <c r="L2073" s="49" t="n">
        <f aca="false">1+(E2073&gt;=Calc!$C$16)+(E2073&gt;=Calc!$C$17)+(E2073&gt;=Calc!$C$18)</f>
        <v>3</v>
      </c>
      <c r="M2073" s="49" t="str">
        <f aca="false">IF(AND(K2073=4,L2073&gt;=3),"Champions",IF(AND(K2073=3,L2073&gt;=3),"Loyal",IF(K2073&gt;=3,"Recent / New",IF(L2073&gt;=3,"At Risk","Hibernating / Lost"))))</f>
        <v>At Risk</v>
      </c>
      <c r="N2073" s="54" t="n">
        <f aca="false">IF(AND(Calc!$C$2&lt;=2009,Calc!$C$3&gt;=2009),F2073,0)+IF(AND(Calc!$C$2&lt;=2010,Calc!$C$3&gt;=2010),G2073,0)+IF(AND(Calc!$C$2&lt;=2011,Calc!$C$3&gt;=2011),H2073,0)</f>
        <v>587.12</v>
      </c>
      <c r="O2073" s="61" t="n">
        <f aca="false">IF(AND(N2073&gt;0,OR(Calc!$C$4="*",B2073=Calc!$C$4)),N2073+ROW()*0.000000001,0)</f>
        <v>587.120002073</v>
      </c>
    </row>
    <row r="2074" customFormat="false" ht="15" hidden="false" customHeight="false" outlineLevel="0" collapsed="false">
      <c r="A2074" s="49" t="n">
        <v>14456</v>
      </c>
      <c r="B2074" s="49" t="s">
        <v>189</v>
      </c>
      <c r="C2074" s="63" t="n">
        <v>40744</v>
      </c>
      <c r="D2074" s="63" t="n">
        <v>40881</v>
      </c>
      <c r="E2074" s="49" t="n">
        <v>9</v>
      </c>
      <c r="F2074" s="54" t="n">
        <v>0</v>
      </c>
      <c r="G2074" s="54" t="n">
        <v>0</v>
      </c>
      <c r="H2074" s="54" t="n">
        <v>3000.8</v>
      </c>
      <c r="I2074" s="54" t="n">
        <f aca="false">SUM(F2074:H2074)</f>
        <v>3000.8</v>
      </c>
      <c r="J2074" s="49" t="n">
        <f aca="false">Calc!$C$5-D2074</f>
        <v>6</v>
      </c>
      <c r="K2074" s="49" t="n">
        <f aca="false">IF(J2074&lt;=Calc!$C$11,4,IF(J2074&lt;=Calc!$C$12,3,IF(J2074&lt;=Calc!$C$13,2,1)))</f>
        <v>4</v>
      </c>
      <c r="L2074" s="49" t="n">
        <f aca="false">1+(E2074&gt;=Calc!$C$16)+(E2074&gt;=Calc!$C$17)+(E2074&gt;=Calc!$C$18)</f>
        <v>4</v>
      </c>
      <c r="M2074" s="49" t="str">
        <f aca="false">IF(AND(K2074=4,L2074&gt;=3),"Champions",IF(AND(K2074=3,L2074&gt;=3),"Loyal",IF(K2074&gt;=3,"Recent / New",IF(L2074&gt;=3,"At Risk","Hibernating / Lost"))))</f>
        <v>Champions</v>
      </c>
      <c r="N2074" s="54" t="n">
        <f aca="false">IF(AND(Calc!$C$2&lt;=2009,Calc!$C$3&gt;=2009),F2074,0)+IF(AND(Calc!$C$2&lt;=2010,Calc!$C$3&gt;=2010),G2074,0)+IF(AND(Calc!$C$2&lt;=2011,Calc!$C$3&gt;=2011),H2074,0)</f>
        <v>3000.8</v>
      </c>
      <c r="O2074" s="61" t="n">
        <f aca="false">IF(AND(N2074&gt;0,OR(Calc!$C$4="*",B2074=Calc!$C$4)),N2074+ROW()*0.000000001,0)</f>
        <v>3000.800002074</v>
      </c>
    </row>
    <row r="2075" customFormat="false" ht="15" hidden="false" customHeight="false" outlineLevel="0" collapsed="false">
      <c r="A2075" s="49" t="n">
        <v>14457</v>
      </c>
      <c r="B2075" s="49" t="s">
        <v>189</v>
      </c>
      <c r="C2075" s="63" t="n">
        <v>40576</v>
      </c>
      <c r="D2075" s="63" t="n">
        <v>40576</v>
      </c>
      <c r="E2075" s="49" t="n">
        <v>1</v>
      </c>
      <c r="F2075" s="54" t="n">
        <v>0</v>
      </c>
      <c r="G2075" s="54" t="n">
        <v>0</v>
      </c>
      <c r="H2075" s="54" t="n">
        <v>113.64</v>
      </c>
      <c r="I2075" s="54" t="n">
        <f aca="false">SUM(F2075:H2075)</f>
        <v>113.64</v>
      </c>
      <c r="J2075" s="49" t="n">
        <f aca="false">Calc!$C$5-D2075</f>
        <v>311</v>
      </c>
      <c r="K2075" s="49" t="n">
        <f aca="false">IF(J2075&lt;=Calc!$C$11,4,IF(J2075&lt;=Calc!$C$12,3,IF(J2075&lt;=Calc!$C$13,2,1)))</f>
        <v>2</v>
      </c>
      <c r="L2075" s="49" t="n">
        <f aca="false">1+(E2075&gt;=Calc!$C$16)+(E2075&gt;=Calc!$C$17)+(E2075&gt;=Calc!$C$18)</f>
        <v>1</v>
      </c>
      <c r="M2075" s="49" t="str">
        <f aca="false">IF(AND(K2075=4,L2075&gt;=3),"Champions",IF(AND(K2075=3,L2075&gt;=3),"Loyal",IF(K2075&gt;=3,"Recent / New",IF(L2075&gt;=3,"At Risk","Hibernating / Lost"))))</f>
        <v>Hibernating / Lost</v>
      </c>
      <c r="N2075" s="54" t="n">
        <f aca="false">IF(AND(Calc!$C$2&lt;=2009,Calc!$C$3&gt;=2009),F2075,0)+IF(AND(Calc!$C$2&lt;=2010,Calc!$C$3&gt;=2010),G2075,0)+IF(AND(Calc!$C$2&lt;=2011,Calc!$C$3&gt;=2011),H2075,0)</f>
        <v>113.64</v>
      </c>
      <c r="O2075" s="61" t="n">
        <f aca="false">IF(AND(N2075&gt;0,OR(Calc!$C$4="*",B2075=Calc!$C$4)),N2075+ROW()*0.000000001,0)</f>
        <v>113.640002075</v>
      </c>
    </row>
    <row r="2076" customFormat="false" ht="15" hidden="false" customHeight="false" outlineLevel="0" collapsed="false">
      <c r="A2076" s="49" t="n">
        <v>14458</v>
      </c>
      <c r="B2076" s="49" t="s">
        <v>189</v>
      </c>
      <c r="C2076" s="63" t="n">
        <v>40506</v>
      </c>
      <c r="D2076" s="63" t="n">
        <v>40506</v>
      </c>
      <c r="E2076" s="49" t="n">
        <v>1</v>
      </c>
      <c r="F2076" s="54" t="n">
        <v>0</v>
      </c>
      <c r="G2076" s="54" t="n">
        <v>219.27</v>
      </c>
      <c r="H2076" s="54" t="n">
        <v>0</v>
      </c>
      <c r="I2076" s="54" t="n">
        <f aca="false">SUM(F2076:H2076)</f>
        <v>219.27</v>
      </c>
      <c r="J2076" s="49" t="n">
        <f aca="false">Calc!$C$5-D2076</f>
        <v>381</v>
      </c>
      <c r="K2076" s="49" t="n">
        <f aca="false">IF(J2076&lt;=Calc!$C$11,4,IF(J2076&lt;=Calc!$C$12,3,IF(J2076&lt;=Calc!$C$13,2,1)))</f>
        <v>1</v>
      </c>
      <c r="L2076" s="49" t="n">
        <f aca="false">1+(E2076&gt;=Calc!$C$16)+(E2076&gt;=Calc!$C$17)+(E2076&gt;=Calc!$C$18)</f>
        <v>1</v>
      </c>
      <c r="M2076" s="49" t="str">
        <f aca="false">IF(AND(K2076=4,L2076&gt;=3),"Champions",IF(AND(K2076=3,L2076&gt;=3),"Loyal",IF(K2076&gt;=3,"Recent / New",IF(L2076&gt;=3,"At Risk","Hibernating / Lost"))))</f>
        <v>Hibernating / Lost</v>
      </c>
      <c r="N2076" s="54" t="n">
        <f aca="false">IF(AND(Calc!$C$2&lt;=2009,Calc!$C$3&gt;=2009),F2076,0)+IF(AND(Calc!$C$2&lt;=2010,Calc!$C$3&gt;=2010),G2076,0)+IF(AND(Calc!$C$2&lt;=2011,Calc!$C$3&gt;=2011),H2076,0)</f>
        <v>219.27</v>
      </c>
      <c r="O2076" s="61" t="n">
        <f aca="false">IF(AND(N2076&gt;0,OR(Calc!$C$4="*",B2076=Calc!$C$4)),N2076+ROW()*0.000000001,0)</f>
        <v>219.270002076</v>
      </c>
    </row>
    <row r="2077" customFormat="false" ht="15" hidden="false" customHeight="false" outlineLevel="0" collapsed="false">
      <c r="A2077" s="49" t="n">
        <v>14459</v>
      </c>
      <c r="B2077" s="49" t="s">
        <v>189</v>
      </c>
      <c r="C2077" s="63" t="n">
        <v>40235</v>
      </c>
      <c r="D2077" s="63" t="n">
        <v>40731</v>
      </c>
      <c r="E2077" s="49" t="n">
        <v>2</v>
      </c>
      <c r="F2077" s="54" t="n">
        <v>0</v>
      </c>
      <c r="G2077" s="54" t="n">
        <v>3537.82</v>
      </c>
      <c r="H2077" s="54" t="n">
        <v>1837.92</v>
      </c>
      <c r="I2077" s="54" t="n">
        <f aca="false">SUM(F2077:H2077)</f>
        <v>5375.74</v>
      </c>
      <c r="J2077" s="49" t="n">
        <f aca="false">Calc!$C$5-D2077</f>
        <v>156</v>
      </c>
      <c r="K2077" s="49" t="n">
        <f aca="false">IF(J2077&lt;=Calc!$C$11,4,IF(J2077&lt;=Calc!$C$12,3,IF(J2077&lt;=Calc!$C$13,2,1)))</f>
        <v>2</v>
      </c>
      <c r="L2077" s="49" t="n">
        <f aca="false">1+(E2077&gt;=Calc!$C$16)+(E2077&gt;=Calc!$C$17)+(E2077&gt;=Calc!$C$18)</f>
        <v>2</v>
      </c>
      <c r="M2077" s="49" t="str">
        <f aca="false">IF(AND(K2077=4,L2077&gt;=3),"Champions",IF(AND(K2077=3,L2077&gt;=3),"Loyal",IF(K2077&gt;=3,"Recent / New",IF(L2077&gt;=3,"At Risk","Hibernating / Lost"))))</f>
        <v>Hibernating / Lost</v>
      </c>
      <c r="N2077" s="54" t="n">
        <f aca="false">IF(AND(Calc!$C$2&lt;=2009,Calc!$C$3&gt;=2009),F2077,0)+IF(AND(Calc!$C$2&lt;=2010,Calc!$C$3&gt;=2010),G2077,0)+IF(AND(Calc!$C$2&lt;=2011,Calc!$C$3&gt;=2011),H2077,0)</f>
        <v>5375.74</v>
      </c>
      <c r="O2077" s="61" t="n">
        <f aca="false">IF(AND(N2077&gt;0,OR(Calc!$C$4="*",B2077=Calc!$C$4)),N2077+ROW()*0.000000001,0)</f>
        <v>5375.740002077</v>
      </c>
    </row>
    <row r="2078" customFormat="false" ht="15" hidden="false" customHeight="false" outlineLevel="0" collapsed="false">
      <c r="A2078" s="49" t="n">
        <v>14460</v>
      </c>
      <c r="B2078" s="49" t="s">
        <v>189</v>
      </c>
      <c r="C2078" s="63" t="n">
        <v>40162</v>
      </c>
      <c r="D2078" s="63" t="n">
        <v>40776</v>
      </c>
      <c r="E2078" s="49" t="n">
        <v>9</v>
      </c>
      <c r="F2078" s="54" t="n">
        <v>155.34</v>
      </c>
      <c r="G2078" s="54" t="n">
        <v>380.92</v>
      </c>
      <c r="H2078" s="54" t="n">
        <v>383.34</v>
      </c>
      <c r="I2078" s="54" t="n">
        <f aca="false">SUM(F2078:H2078)</f>
        <v>919.6</v>
      </c>
      <c r="J2078" s="49" t="n">
        <f aca="false">Calc!$C$5-D2078</f>
        <v>111</v>
      </c>
      <c r="K2078" s="49" t="n">
        <f aca="false">IF(J2078&lt;=Calc!$C$11,4,IF(J2078&lt;=Calc!$C$12,3,IF(J2078&lt;=Calc!$C$13,2,1)))</f>
        <v>2</v>
      </c>
      <c r="L2078" s="49" t="n">
        <f aca="false">1+(E2078&gt;=Calc!$C$16)+(E2078&gt;=Calc!$C$17)+(E2078&gt;=Calc!$C$18)</f>
        <v>4</v>
      </c>
      <c r="M2078" s="49" t="str">
        <f aca="false">IF(AND(K2078=4,L2078&gt;=3),"Champions",IF(AND(K2078=3,L2078&gt;=3),"Loyal",IF(K2078&gt;=3,"Recent / New",IF(L2078&gt;=3,"At Risk","Hibernating / Lost"))))</f>
        <v>At Risk</v>
      </c>
      <c r="N2078" s="54" t="n">
        <f aca="false">IF(AND(Calc!$C$2&lt;=2009,Calc!$C$3&gt;=2009),F2078,0)+IF(AND(Calc!$C$2&lt;=2010,Calc!$C$3&gt;=2010),G2078,0)+IF(AND(Calc!$C$2&lt;=2011,Calc!$C$3&gt;=2011),H2078,0)</f>
        <v>919.6</v>
      </c>
      <c r="O2078" s="61" t="n">
        <f aca="false">IF(AND(N2078&gt;0,OR(Calc!$C$4="*",B2078=Calc!$C$4)),N2078+ROW()*0.000000001,0)</f>
        <v>919.600002078</v>
      </c>
    </row>
    <row r="2079" customFormat="false" ht="15" hidden="false" customHeight="false" outlineLevel="0" collapsed="false">
      <c r="A2079" s="49" t="n">
        <v>14461</v>
      </c>
      <c r="B2079" s="49" t="s">
        <v>189</v>
      </c>
      <c r="C2079" s="63" t="n">
        <v>40196</v>
      </c>
      <c r="D2079" s="63" t="n">
        <v>40738</v>
      </c>
      <c r="E2079" s="49" t="n">
        <v>13</v>
      </c>
      <c r="F2079" s="54" t="n">
        <v>0</v>
      </c>
      <c r="G2079" s="54" t="n">
        <v>4557.95</v>
      </c>
      <c r="H2079" s="54" t="n">
        <v>2102.67</v>
      </c>
      <c r="I2079" s="54" t="n">
        <f aca="false">SUM(F2079:H2079)</f>
        <v>6660.62</v>
      </c>
      <c r="J2079" s="49" t="n">
        <f aca="false">Calc!$C$5-D2079</f>
        <v>149</v>
      </c>
      <c r="K2079" s="49" t="n">
        <f aca="false">IF(J2079&lt;=Calc!$C$11,4,IF(J2079&lt;=Calc!$C$12,3,IF(J2079&lt;=Calc!$C$13,2,1)))</f>
        <v>2</v>
      </c>
      <c r="L2079" s="49" t="n">
        <f aca="false">1+(E2079&gt;=Calc!$C$16)+(E2079&gt;=Calc!$C$17)+(E2079&gt;=Calc!$C$18)</f>
        <v>4</v>
      </c>
      <c r="M2079" s="49" t="str">
        <f aca="false">IF(AND(K2079=4,L2079&gt;=3),"Champions",IF(AND(K2079=3,L2079&gt;=3),"Loyal",IF(K2079&gt;=3,"Recent / New",IF(L2079&gt;=3,"At Risk","Hibernating / Lost"))))</f>
        <v>At Risk</v>
      </c>
      <c r="N2079" s="54" t="n">
        <f aca="false">IF(AND(Calc!$C$2&lt;=2009,Calc!$C$3&gt;=2009),F2079,0)+IF(AND(Calc!$C$2&lt;=2010,Calc!$C$3&gt;=2010),G2079,0)+IF(AND(Calc!$C$2&lt;=2011,Calc!$C$3&gt;=2011),H2079,0)</f>
        <v>6660.62</v>
      </c>
      <c r="O2079" s="61" t="n">
        <f aca="false">IF(AND(N2079&gt;0,OR(Calc!$C$4="*",B2079=Calc!$C$4)),N2079+ROW()*0.000000001,0)</f>
        <v>6660.620002079</v>
      </c>
    </row>
    <row r="2080" customFormat="false" ht="15" hidden="false" customHeight="false" outlineLevel="0" collapsed="false">
      <c r="A2080" s="49" t="n">
        <v>14462</v>
      </c>
      <c r="B2080" s="49" t="s">
        <v>189</v>
      </c>
      <c r="C2080" s="63" t="n">
        <v>40454</v>
      </c>
      <c r="D2080" s="63" t="n">
        <v>40820</v>
      </c>
      <c r="E2080" s="49" t="n">
        <v>12</v>
      </c>
      <c r="F2080" s="54" t="n">
        <v>0</v>
      </c>
      <c r="G2080" s="54" t="n">
        <v>262.24</v>
      </c>
      <c r="H2080" s="54" t="n">
        <v>1942.45</v>
      </c>
      <c r="I2080" s="54" t="n">
        <f aca="false">SUM(F2080:H2080)</f>
        <v>2204.69</v>
      </c>
      <c r="J2080" s="49" t="n">
        <f aca="false">Calc!$C$5-D2080</f>
        <v>67</v>
      </c>
      <c r="K2080" s="49" t="n">
        <f aca="false">IF(J2080&lt;=Calc!$C$11,4,IF(J2080&lt;=Calc!$C$12,3,IF(J2080&lt;=Calc!$C$13,2,1)))</f>
        <v>3</v>
      </c>
      <c r="L2080" s="49" t="n">
        <f aca="false">1+(E2080&gt;=Calc!$C$16)+(E2080&gt;=Calc!$C$17)+(E2080&gt;=Calc!$C$18)</f>
        <v>4</v>
      </c>
      <c r="M2080" s="49" t="str">
        <f aca="false">IF(AND(K2080=4,L2080&gt;=3),"Champions",IF(AND(K2080=3,L2080&gt;=3),"Loyal",IF(K2080&gt;=3,"Recent / New",IF(L2080&gt;=3,"At Risk","Hibernating / Lost"))))</f>
        <v>Loyal</v>
      </c>
      <c r="N2080" s="54" t="n">
        <f aca="false">IF(AND(Calc!$C$2&lt;=2009,Calc!$C$3&gt;=2009),F2080,0)+IF(AND(Calc!$C$2&lt;=2010,Calc!$C$3&gt;=2010),G2080,0)+IF(AND(Calc!$C$2&lt;=2011,Calc!$C$3&gt;=2011),H2080,0)</f>
        <v>2204.69</v>
      </c>
      <c r="O2080" s="61" t="n">
        <f aca="false">IF(AND(N2080&gt;0,OR(Calc!$C$4="*",B2080=Calc!$C$4)),N2080+ROW()*0.000000001,0)</f>
        <v>2204.69000208</v>
      </c>
    </row>
    <row r="2081" customFormat="false" ht="15" hidden="false" customHeight="false" outlineLevel="0" collapsed="false">
      <c r="A2081" s="49" t="n">
        <v>14463</v>
      </c>
      <c r="B2081" s="49" t="s">
        <v>189</v>
      </c>
      <c r="C2081" s="63" t="n">
        <v>40387</v>
      </c>
      <c r="D2081" s="63" t="n">
        <v>40788</v>
      </c>
      <c r="E2081" s="49" t="n">
        <v>4</v>
      </c>
      <c r="F2081" s="54" t="n">
        <v>0</v>
      </c>
      <c r="G2081" s="54" t="n">
        <v>256.95</v>
      </c>
      <c r="H2081" s="54" t="n">
        <v>529.62</v>
      </c>
      <c r="I2081" s="54" t="n">
        <f aca="false">SUM(F2081:H2081)</f>
        <v>786.57</v>
      </c>
      <c r="J2081" s="49" t="n">
        <f aca="false">Calc!$C$5-D2081</f>
        <v>99</v>
      </c>
      <c r="K2081" s="49" t="n">
        <f aca="false">IF(J2081&lt;=Calc!$C$11,4,IF(J2081&lt;=Calc!$C$12,3,IF(J2081&lt;=Calc!$C$13,2,1)))</f>
        <v>2</v>
      </c>
      <c r="L2081" s="49" t="n">
        <f aca="false">1+(E2081&gt;=Calc!$C$16)+(E2081&gt;=Calc!$C$17)+(E2081&gt;=Calc!$C$18)</f>
        <v>3</v>
      </c>
      <c r="M2081" s="49" t="str">
        <f aca="false">IF(AND(K2081=4,L2081&gt;=3),"Champions",IF(AND(K2081=3,L2081&gt;=3),"Loyal",IF(K2081&gt;=3,"Recent / New",IF(L2081&gt;=3,"At Risk","Hibernating / Lost"))))</f>
        <v>At Risk</v>
      </c>
      <c r="N2081" s="54" t="n">
        <f aca="false">IF(AND(Calc!$C$2&lt;=2009,Calc!$C$3&gt;=2009),F2081,0)+IF(AND(Calc!$C$2&lt;=2010,Calc!$C$3&gt;=2010),G2081,0)+IF(AND(Calc!$C$2&lt;=2011,Calc!$C$3&gt;=2011),H2081,0)</f>
        <v>786.57</v>
      </c>
      <c r="O2081" s="61" t="n">
        <f aca="false">IF(AND(N2081&gt;0,OR(Calc!$C$4="*",B2081=Calc!$C$4)),N2081+ROW()*0.000000001,0)</f>
        <v>786.570002081</v>
      </c>
    </row>
    <row r="2082" customFormat="false" ht="15" hidden="false" customHeight="false" outlineLevel="0" collapsed="false">
      <c r="A2082" s="49" t="n">
        <v>14464</v>
      </c>
      <c r="B2082" s="49" t="s">
        <v>189</v>
      </c>
      <c r="C2082" s="63" t="n">
        <v>40259</v>
      </c>
      <c r="D2082" s="63" t="n">
        <v>40318</v>
      </c>
      <c r="E2082" s="49" t="n">
        <v>2</v>
      </c>
      <c r="F2082" s="54" t="n">
        <v>0</v>
      </c>
      <c r="G2082" s="54" t="n">
        <v>111</v>
      </c>
      <c r="H2082" s="54" t="n">
        <v>0</v>
      </c>
      <c r="I2082" s="54" t="n">
        <f aca="false">SUM(F2082:H2082)</f>
        <v>111</v>
      </c>
      <c r="J2082" s="49" t="n">
        <f aca="false">Calc!$C$5-D2082</f>
        <v>569</v>
      </c>
      <c r="K2082" s="49" t="n">
        <f aca="false">IF(J2082&lt;=Calc!$C$11,4,IF(J2082&lt;=Calc!$C$12,3,IF(J2082&lt;=Calc!$C$13,2,1)))</f>
        <v>1</v>
      </c>
      <c r="L2082" s="49" t="n">
        <f aca="false">1+(E2082&gt;=Calc!$C$16)+(E2082&gt;=Calc!$C$17)+(E2082&gt;=Calc!$C$18)</f>
        <v>2</v>
      </c>
      <c r="M2082" s="49" t="str">
        <f aca="false">IF(AND(K2082=4,L2082&gt;=3),"Champions",IF(AND(K2082=3,L2082&gt;=3),"Loyal",IF(K2082&gt;=3,"Recent / New",IF(L2082&gt;=3,"At Risk","Hibernating / Lost"))))</f>
        <v>Hibernating / Lost</v>
      </c>
      <c r="N2082" s="54" t="n">
        <f aca="false">IF(AND(Calc!$C$2&lt;=2009,Calc!$C$3&gt;=2009),F2082,0)+IF(AND(Calc!$C$2&lt;=2010,Calc!$C$3&gt;=2010),G2082,0)+IF(AND(Calc!$C$2&lt;=2011,Calc!$C$3&gt;=2011),H2082,0)</f>
        <v>111</v>
      </c>
      <c r="O2082" s="61" t="n">
        <f aca="false">IF(AND(N2082&gt;0,OR(Calc!$C$4="*",B2082=Calc!$C$4)),N2082+ROW()*0.000000001,0)</f>
        <v>111.000002082</v>
      </c>
    </row>
    <row r="2083" customFormat="false" ht="15" hidden="false" customHeight="false" outlineLevel="0" collapsed="false">
      <c r="A2083" s="49" t="n">
        <v>14465</v>
      </c>
      <c r="B2083" s="49" t="s">
        <v>189</v>
      </c>
      <c r="C2083" s="63" t="n">
        <v>40185</v>
      </c>
      <c r="D2083" s="63" t="n">
        <v>40640</v>
      </c>
      <c r="E2083" s="49" t="n">
        <v>11</v>
      </c>
      <c r="F2083" s="54" t="n">
        <v>0</v>
      </c>
      <c r="G2083" s="54" t="n">
        <v>2887.41</v>
      </c>
      <c r="H2083" s="54" t="n">
        <v>1038.44</v>
      </c>
      <c r="I2083" s="54" t="n">
        <f aca="false">SUM(F2083:H2083)</f>
        <v>3925.85</v>
      </c>
      <c r="J2083" s="49" t="n">
        <f aca="false">Calc!$C$5-D2083</f>
        <v>247</v>
      </c>
      <c r="K2083" s="49" t="n">
        <f aca="false">IF(J2083&lt;=Calc!$C$11,4,IF(J2083&lt;=Calc!$C$12,3,IF(J2083&lt;=Calc!$C$13,2,1)))</f>
        <v>2</v>
      </c>
      <c r="L2083" s="49" t="n">
        <f aca="false">1+(E2083&gt;=Calc!$C$16)+(E2083&gt;=Calc!$C$17)+(E2083&gt;=Calc!$C$18)</f>
        <v>4</v>
      </c>
      <c r="M2083" s="49" t="str">
        <f aca="false">IF(AND(K2083=4,L2083&gt;=3),"Champions",IF(AND(K2083=3,L2083&gt;=3),"Loyal",IF(K2083&gt;=3,"Recent / New",IF(L2083&gt;=3,"At Risk","Hibernating / Lost"))))</f>
        <v>At Risk</v>
      </c>
      <c r="N2083" s="54" t="n">
        <f aca="false">IF(AND(Calc!$C$2&lt;=2009,Calc!$C$3&gt;=2009),F2083,0)+IF(AND(Calc!$C$2&lt;=2010,Calc!$C$3&gt;=2010),G2083,0)+IF(AND(Calc!$C$2&lt;=2011,Calc!$C$3&gt;=2011),H2083,0)</f>
        <v>3925.85</v>
      </c>
      <c r="O2083" s="61" t="n">
        <f aca="false">IF(AND(N2083&gt;0,OR(Calc!$C$4="*",B2083=Calc!$C$4)),N2083+ROW()*0.000000001,0)</f>
        <v>3925.850002083</v>
      </c>
    </row>
    <row r="2084" customFormat="false" ht="15" hidden="false" customHeight="false" outlineLevel="0" collapsed="false">
      <c r="A2084" s="49" t="n">
        <v>14466</v>
      </c>
      <c r="B2084" s="49" t="s">
        <v>189</v>
      </c>
      <c r="C2084" s="63" t="n">
        <v>40160</v>
      </c>
      <c r="D2084" s="63" t="n">
        <v>40857</v>
      </c>
      <c r="E2084" s="49" t="n">
        <v>13</v>
      </c>
      <c r="F2084" s="54" t="n">
        <v>217.8</v>
      </c>
      <c r="G2084" s="54" t="n">
        <v>2156.7</v>
      </c>
      <c r="H2084" s="54" t="n">
        <v>1892.65</v>
      </c>
      <c r="I2084" s="54" t="n">
        <f aca="false">SUM(F2084:H2084)</f>
        <v>4267.15</v>
      </c>
      <c r="J2084" s="49" t="n">
        <f aca="false">Calc!$C$5-D2084</f>
        <v>30</v>
      </c>
      <c r="K2084" s="49" t="n">
        <f aca="false">IF(J2084&lt;=Calc!$C$11,4,IF(J2084&lt;=Calc!$C$12,3,IF(J2084&lt;=Calc!$C$13,2,1)))</f>
        <v>3</v>
      </c>
      <c r="L2084" s="49" t="n">
        <f aca="false">1+(E2084&gt;=Calc!$C$16)+(E2084&gt;=Calc!$C$17)+(E2084&gt;=Calc!$C$18)</f>
        <v>4</v>
      </c>
      <c r="M2084" s="49" t="str">
        <f aca="false">IF(AND(K2084=4,L2084&gt;=3),"Champions",IF(AND(K2084=3,L2084&gt;=3),"Loyal",IF(K2084&gt;=3,"Recent / New",IF(L2084&gt;=3,"At Risk","Hibernating / Lost"))))</f>
        <v>Loyal</v>
      </c>
      <c r="N2084" s="54" t="n">
        <f aca="false">IF(AND(Calc!$C$2&lt;=2009,Calc!$C$3&gt;=2009),F2084,0)+IF(AND(Calc!$C$2&lt;=2010,Calc!$C$3&gt;=2010),G2084,0)+IF(AND(Calc!$C$2&lt;=2011,Calc!$C$3&gt;=2011),H2084,0)</f>
        <v>4267.15</v>
      </c>
      <c r="O2084" s="61" t="n">
        <f aca="false">IF(AND(N2084&gt;0,OR(Calc!$C$4="*",B2084=Calc!$C$4)),N2084+ROW()*0.000000001,0)</f>
        <v>4267.150002084</v>
      </c>
    </row>
    <row r="2085" customFormat="false" ht="15" hidden="false" customHeight="false" outlineLevel="0" collapsed="false">
      <c r="A2085" s="49" t="n">
        <v>14467</v>
      </c>
      <c r="B2085" s="49" t="s">
        <v>189</v>
      </c>
      <c r="C2085" s="63" t="n">
        <v>40149</v>
      </c>
      <c r="D2085" s="63" t="n">
        <v>40869</v>
      </c>
      <c r="E2085" s="49" t="n">
        <v>12</v>
      </c>
      <c r="F2085" s="54" t="n">
        <v>109.84</v>
      </c>
      <c r="G2085" s="54" t="n">
        <v>1497.14</v>
      </c>
      <c r="H2085" s="54" t="n">
        <v>596.26</v>
      </c>
      <c r="I2085" s="54" t="n">
        <f aca="false">SUM(F2085:H2085)</f>
        <v>2203.24</v>
      </c>
      <c r="J2085" s="49" t="n">
        <f aca="false">Calc!$C$5-D2085</f>
        <v>18</v>
      </c>
      <c r="K2085" s="49" t="n">
        <f aca="false">IF(J2085&lt;=Calc!$C$11,4,IF(J2085&lt;=Calc!$C$12,3,IF(J2085&lt;=Calc!$C$13,2,1)))</f>
        <v>4</v>
      </c>
      <c r="L2085" s="49" t="n">
        <f aca="false">1+(E2085&gt;=Calc!$C$16)+(E2085&gt;=Calc!$C$17)+(E2085&gt;=Calc!$C$18)</f>
        <v>4</v>
      </c>
      <c r="M2085" s="49" t="str">
        <f aca="false">IF(AND(K2085=4,L2085&gt;=3),"Champions",IF(AND(K2085=3,L2085&gt;=3),"Loyal",IF(K2085&gt;=3,"Recent / New",IF(L2085&gt;=3,"At Risk","Hibernating / Lost"))))</f>
        <v>Champions</v>
      </c>
      <c r="N2085" s="54" t="n">
        <f aca="false">IF(AND(Calc!$C$2&lt;=2009,Calc!$C$3&gt;=2009),F2085,0)+IF(AND(Calc!$C$2&lt;=2010,Calc!$C$3&gt;=2010),G2085,0)+IF(AND(Calc!$C$2&lt;=2011,Calc!$C$3&gt;=2011),H2085,0)</f>
        <v>2203.24</v>
      </c>
      <c r="O2085" s="61" t="n">
        <f aca="false">IF(AND(N2085&gt;0,OR(Calc!$C$4="*",B2085=Calc!$C$4)),N2085+ROW()*0.000000001,0)</f>
        <v>2203.240002085</v>
      </c>
    </row>
    <row r="2086" customFormat="false" ht="15" hidden="false" customHeight="false" outlineLevel="0" collapsed="false">
      <c r="A2086" s="49" t="n">
        <v>14468</v>
      </c>
      <c r="B2086" s="49" t="s">
        <v>189</v>
      </c>
      <c r="C2086" s="63" t="n">
        <v>40153</v>
      </c>
      <c r="D2086" s="63" t="n">
        <v>40153</v>
      </c>
      <c r="E2086" s="49" t="n">
        <v>1</v>
      </c>
      <c r="F2086" s="54" t="n">
        <v>204.24</v>
      </c>
      <c r="G2086" s="54" t="n">
        <v>0</v>
      </c>
      <c r="H2086" s="54" t="n">
        <v>0</v>
      </c>
      <c r="I2086" s="54" t="n">
        <f aca="false">SUM(F2086:H2086)</f>
        <v>204.24</v>
      </c>
      <c r="J2086" s="49" t="n">
        <f aca="false">Calc!$C$5-D2086</f>
        <v>734</v>
      </c>
      <c r="K2086" s="49" t="n">
        <f aca="false">IF(J2086&lt;=Calc!$C$11,4,IF(J2086&lt;=Calc!$C$12,3,IF(J2086&lt;=Calc!$C$13,2,1)))</f>
        <v>1</v>
      </c>
      <c r="L2086" s="49" t="n">
        <f aca="false">1+(E2086&gt;=Calc!$C$16)+(E2086&gt;=Calc!$C$17)+(E2086&gt;=Calc!$C$18)</f>
        <v>1</v>
      </c>
      <c r="M2086" s="49" t="str">
        <f aca="false">IF(AND(K2086=4,L2086&gt;=3),"Champions",IF(AND(K2086=3,L2086&gt;=3),"Loyal",IF(K2086&gt;=3,"Recent / New",IF(L2086&gt;=3,"At Risk","Hibernating / Lost"))))</f>
        <v>Hibernating / Lost</v>
      </c>
      <c r="N2086" s="54" t="n">
        <f aca="false">IF(AND(Calc!$C$2&lt;=2009,Calc!$C$3&gt;=2009),F2086,0)+IF(AND(Calc!$C$2&lt;=2010,Calc!$C$3&gt;=2010),G2086,0)+IF(AND(Calc!$C$2&lt;=2011,Calc!$C$3&gt;=2011),H2086,0)</f>
        <v>204.24</v>
      </c>
      <c r="O2086" s="61" t="n">
        <f aca="false">IF(AND(N2086&gt;0,OR(Calc!$C$4="*",B2086=Calc!$C$4)),N2086+ROW()*0.000000001,0)</f>
        <v>204.240002086</v>
      </c>
    </row>
    <row r="2087" customFormat="false" ht="15" hidden="false" customHeight="false" outlineLevel="0" collapsed="false">
      <c r="A2087" s="49" t="n">
        <v>14469</v>
      </c>
      <c r="B2087" s="49" t="s">
        <v>189</v>
      </c>
      <c r="C2087" s="63" t="n">
        <v>40207</v>
      </c>
      <c r="D2087" s="63" t="n">
        <v>40470</v>
      </c>
      <c r="E2087" s="49" t="n">
        <v>4</v>
      </c>
      <c r="F2087" s="54" t="n">
        <v>0</v>
      </c>
      <c r="G2087" s="54" t="n">
        <v>2093.46</v>
      </c>
      <c r="H2087" s="54" t="n">
        <v>0</v>
      </c>
      <c r="I2087" s="54" t="n">
        <f aca="false">SUM(F2087:H2087)</f>
        <v>2093.46</v>
      </c>
      <c r="J2087" s="49" t="n">
        <f aca="false">Calc!$C$5-D2087</f>
        <v>417</v>
      </c>
      <c r="K2087" s="49" t="n">
        <f aca="false">IF(J2087&lt;=Calc!$C$11,4,IF(J2087&lt;=Calc!$C$12,3,IF(J2087&lt;=Calc!$C$13,2,1)))</f>
        <v>1</v>
      </c>
      <c r="L2087" s="49" t="n">
        <f aca="false">1+(E2087&gt;=Calc!$C$16)+(E2087&gt;=Calc!$C$17)+(E2087&gt;=Calc!$C$18)</f>
        <v>3</v>
      </c>
      <c r="M2087" s="49" t="str">
        <f aca="false">IF(AND(K2087=4,L2087&gt;=3),"Champions",IF(AND(K2087=3,L2087&gt;=3),"Loyal",IF(K2087&gt;=3,"Recent / New",IF(L2087&gt;=3,"At Risk","Hibernating / Lost"))))</f>
        <v>At Risk</v>
      </c>
      <c r="N2087" s="54" t="n">
        <f aca="false">IF(AND(Calc!$C$2&lt;=2009,Calc!$C$3&gt;=2009),F2087,0)+IF(AND(Calc!$C$2&lt;=2010,Calc!$C$3&gt;=2010),G2087,0)+IF(AND(Calc!$C$2&lt;=2011,Calc!$C$3&gt;=2011),H2087,0)</f>
        <v>2093.46</v>
      </c>
      <c r="O2087" s="61" t="n">
        <f aca="false">IF(AND(N2087&gt;0,OR(Calc!$C$4="*",B2087=Calc!$C$4)),N2087+ROW()*0.000000001,0)</f>
        <v>2093.460002087</v>
      </c>
    </row>
    <row r="2088" customFormat="false" ht="15" hidden="false" customHeight="false" outlineLevel="0" collapsed="false">
      <c r="A2088" s="49" t="n">
        <v>14470</v>
      </c>
      <c r="B2088" s="49" t="s">
        <v>189</v>
      </c>
      <c r="C2088" s="63" t="n">
        <v>40456</v>
      </c>
      <c r="D2088" s="63" t="n">
        <v>40875</v>
      </c>
      <c r="E2088" s="49" t="n">
        <v>3</v>
      </c>
      <c r="F2088" s="54" t="n">
        <v>0</v>
      </c>
      <c r="G2088" s="54" t="n">
        <v>250.85</v>
      </c>
      <c r="H2088" s="54" t="n">
        <v>461.19</v>
      </c>
      <c r="I2088" s="54" t="n">
        <f aca="false">SUM(F2088:H2088)</f>
        <v>712.04</v>
      </c>
      <c r="J2088" s="49" t="n">
        <f aca="false">Calc!$C$5-D2088</f>
        <v>12</v>
      </c>
      <c r="K2088" s="49" t="n">
        <f aca="false">IF(J2088&lt;=Calc!$C$11,4,IF(J2088&lt;=Calc!$C$12,3,IF(J2088&lt;=Calc!$C$13,2,1)))</f>
        <v>4</v>
      </c>
      <c r="L2088" s="49" t="n">
        <f aca="false">1+(E2088&gt;=Calc!$C$16)+(E2088&gt;=Calc!$C$17)+(E2088&gt;=Calc!$C$18)</f>
        <v>2</v>
      </c>
      <c r="M2088" s="49" t="str">
        <f aca="false">IF(AND(K2088=4,L2088&gt;=3),"Champions",IF(AND(K2088=3,L2088&gt;=3),"Loyal",IF(K2088&gt;=3,"Recent / New",IF(L2088&gt;=3,"At Risk","Hibernating / Lost"))))</f>
        <v>Recent / New</v>
      </c>
      <c r="N2088" s="54" t="n">
        <f aca="false">IF(AND(Calc!$C$2&lt;=2009,Calc!$C$3&gt;=2009),F2088,0)+IF(AND(Calc!$C$2&lt;=2010,Calc!$C$3&gt;=2010),G2088,0)+IF(AND(Calc!$C$2&lt;=2011,Calc!$C$3&gt;=2011),H2088,0)</f>
        <v>712.04</v>
      </c>
      <c r="O2088" s="61" t="n">
        <f aca="false">IF(AND(N2088&gt;0,OR(Calc!$C$4="*",B2088=Calc!$C$4)),N2088+ROW()*0.000000001,0)</f>
        <v>712.040002088</v>
      </c>
    </row>
    <row r="2089" customFormat="false" ht="15" hidden="false" customHeight="false" outlineLevel="0" collapsed="false">
      <c r="A2089" s="49" t="n">
        <v>14471</v>
      </c>
      <c r="B2089" s="49" t="s">
        <v>189</v>
      </c>
      <c r="C2089" s="63" t="n">
        <v>40154</v>
      </c>
      <c r="D2089" s="63" t="n">
        <v>40295</v>
      </c>
      <c r="E2089" s="49" t="n">
        <v>2</v>
      </c>
      <c r="F2089" s="54" t="n">
        <v>208.83</v>
      </c>
      <c r="G2089" s="54" t="n">
        <v>192.12</v>
      </c>
      <c r="H2089" s="54" t="n">
        <v>0</v>
      </c>
      <c r="I2089" s="54" t="n">
        <f aca="false">SUM(F2089:H2089)</f>
        <v>400.95</v>
      </c>
      <c r="J2089" s="49" t="n">
        <f aca="false">Calc!$C$5-D2089</f>
        <v>592</v>
      </c>
      <c r="K2089" s="49" t="n">
        <f aca="false">IF(J2089&lt;=Calc!$C$11,4,IF(J2089&lt;=Calc!$C$12,3,IF(J2089&lt;=Calc!$C$13,2,1)))</f>
        <v>1</v>
      </c>
      <c r="L2089" s="49" t="n">
        <f aca="false">1+(E2089&gt;=Calc!$C$16)+(E2089&gt;=Calc!$C$17)+(E2089&gt;=Calc!$C$18)</f>
        <v>2</v>
      </c>
      <c r="M2089" s="49" t="str">
        <f aca="false">IF(AND(K2089=4,L2089&gt;=3),"Champions",IF(AND(K2089=3,L2089&gt;=3),"Loyal",IF(K2089&gt;=3,"Recent / New",IF(L2089&gt;=3,"At Risk","Hibernating / Lost"))))</f>
        <v>Hibernating / Lost</v>
      </c>
      <c r="N2089" s="54" t="n">
        <f aca="false">IF(AND(Calc!$C$2&lt;=2009,Calc!$C$3&gt;=2009),F2089,0)+IF(AND(Calc!$C$2&lt;=2010,Calc!$C$3&gt;=2010),G2089,0)+IF(AND(Calc!$C$2&lt;=2011,Calc!$C$3&gt;=2011),H2089,0)</f>
        <v>400.95</v>
      </c>
      <c r="O2089" s="61" t="n">
        <f aca="false">IF(AND(N2089&gt;0,OR(Calc!$C$4="*",B2089=Calc!$C$4)),N2089+ROW()*0.000000001,0)</f>
        <v>400.950002089</v>
      </c>
    </row>
    <row r="2090" customFormat="false" ht="15" hidden="false" customHeight="false" outlineLevel="0" collapsed="false">
      <c r="A2090" s="49" t="n">
        <v>14472</v>
      </c>
      <c r="B2090" s="49" t="s">
        <v>189</v>
      </c>
      <c r="C2090" s="63" t="n">
        <v>40197</v>
      </c>
      <c r="D2090" s="63" t="n">
        <v>40783</v>
      </c>
      <c r="E2090" s="49" t="n">
        <v>9</v>
      </c>
      <c r="F2090" s="54" t="n">
        <v>0</v>
      </c>
      <c r="G2090" s="54" t="n">
        <v>512.43</v>
      </c>
      <c r="H2090" s="54" t="n">
        <v>1606.29</v>
      </c>
      <c r="I2090" s="54" t="n">
        <f aca="false">SUM(F2090:H2090)</f>
        <v>2118.72</v>
      </c>
      <c r="J2090" s="49" t="n">
        <f aca="false">Calc!$C$5-D2090</f>
        <v>104</v>
      </c>
      <c r="K2090" s="49" t="n">
        <f aca="false">IF(J2090&lt;=Calc!$C$11,4,IF(J2090&lt;=Calc!$C$12,3,IF(J2090&lt;=Calc!$C$13,2,1)))</f>
        <v>2</v>
      </c>
      <c r="L2090" s="49" t="n">
        <f aca="false">1+(E2090&gt;=Calc!$C$16)+(E2090&gt;=Calc!$C$17)+(E2090&gt;=Calc!$C$18)</f>
        <v>4</v>
      </c>
      <c r="M2090" s="49" t="str">
        <f aca="false">IF(AND(K2090=4,L2090&gt;=3),"Champions",IF(AND(K2090=3,L2090&gt;=3),"Loyal",IF(K2090&gt;=3,"Recent / New",IF(L2090&gt;=3,"At Risk","Hibernating / Lost"))))</f>
        <v>At Risk</v>
      </c>
      <c r="N2090" s="54" t="n">
        <f aca="false">IF(AND(Calc!$C$2&lt;=2009,Calc!$C$3&gt;=2009),F2090,0)+IF(AND(Calc!$C$2&lt;=2010,Calc!$C$3&gt;=2010),G2090,0)+IF(AND(Calc!$C$2&lt;=2011,Calc!$C$3&gt;=2011),H2090,0)</f>
        <v>2118.72</v>
      </c>
      <c r="O2090" s="61" t="n">
        <f aca="false">IF(AND(N2090&gt;0,OR(Calc!$C$4="*",B2090=Calc!$C$4)),N2090+ROW()*0.000000001,0)</f>
        <v>2118.72000209</v>
      </c>
    </row>
    <row r="2091" customFormat="false" ht="15" hidden="false" customHeight="false" outlineLevel="0" collapsed="false">
      <c r="A2091" s="49" t="n">
        <v>14473</v>
      </c>
      <c r="B2091" s="49" t="s">
        <v>189</v>
      </c>
      <c r="C2091" s="63" t="n">
        <v>40604</v>
      </c>
      <c r="D2091" s="63" t="n">
        <v>40812</v>
      </c>
      <c r="E2091" s="49" t="n">
        <v>2</v>
      </c>
      <c r="F2091" s="54" t="n">
        <v>0</v>
      </c>
      <c r="G2091" s="54" t="n">
        <v>0</v>
      </c>
      <c r="H2091" s="54" t="n">
        <v>234.34</v>
      </c>
      <c r="I2091" s="54" t="n">
        <f aca="false">SUM(F2091:H2091)</f>
        <v>234.34</v>
      </c>
      <c r="J2091" s="49" t="n">
        <f aca="false">Calc!$C$5-D2091</f>
        <v>75</v>
      </c>
      <c r="K2091" s="49" t="n">
        <f aca="false">IF(J2091&lt;=Calc!$C$11,4,IF(J2091&lt;=Calc!$C$12,3,IF(J2091&lt;=Calc!$C$13,2,1)))</f>
        <v>3</v>
      </c>
      <c r="L2091" s="49" t="n">
        <f aca="false">1+(E2091&gt;=Calc!$C$16)+(E2091&gt;=Calc!$C$17)+(E2091&gt;=Calc!$C$18)</f>
        <v>2</v>
      </c>
      <c r="M2091" s="49" t="str">
        <f aca="false">IF(AND(K2091=4,L2091&gt;=3),"Champions",IF(AND(K2091=3,L2091&gt;=3),"Loyal",IF(K2091&gt;=3,"Recent / New",IF(L2091&gt;=3,"At Risk","Hibernating / Lost"))))</f>
        <v>Recent / New</v>
      </c>
      <c r="N2091" s="54" t="n">
        <f aca="false">IF(AND(Calc!$C$2&lt;=2009,Calc!$C$3&gt;=2009),F2091,0)+IF(AND(Calc!$C$2&lt;=2010,Calc!$C$3&gt;=2010),G2091,0)+IF(AND(Calc!$C$2&lt;=2011,Calc!$C$3&gt;=2011),H2091,0)</f>
        <v>234.34</v>
      </c>
      <c r="O2091" s="61" t="n">
        <f aca="false">IF(AND(N2091&gt;0,OR(Calc!$C$4="*",B2091=Calc!$C$4)),N2091+ROW()*0.000000001,0)</f>
        <v>234.340002091</v>
      </c>
    </row>
    <row r="2092" customFormat="false" ht="15" hidden="false" customHeight="false" outlineLevel="0" collapsed="false">
      <c r="A2092" s="49" t="n">
        <v>14474</v>
      </c>
      <c r="B2092" s="49" t="s">
        <v>189</v>
      </c>
      <c r="C2092" s="63" t="n">
        <v>40307</v>
      </c>
      <c r="D2092" s="63" t="n">
        <v>40840</v>
      </c>
      <c r="E2092" s="49" t="n">
        <v>2</v>
      </c>
      <c r="F2092" s="54" t="n">
        <v>0</v>
      </c>
      <c r="G2092" s="54" t="n">
        <v>711.23</v>
      </c>
      <c r="H2092" s="54" t="n">
        <v>537.71</v>
      </c>
      <c r="I2092" s="54" t="n">
        <f aca="false">SUM(F2092:H2092)</f>
        <v>1248.94</v>
      </c>
      <c r="J2092" s="49" t="n">
        <f aca="false">Calc!$C$5-D2092</f>
        <v>47</v>
      </c>
      <c r="K2092" s="49" t="n">
        <f aca="false">IF(J2092&lt;=Calc!$C$11,4,IF(J2092&lt;=Calc!$C$12,3,IF(J2092&lt;=Calc!$C$13,2,1)))</f>
        <v>3</v>
      </c>
      <c r="L2092" s="49" t="n">
        <f aca="false">1+(E2092&gt;=Calc!$C$16)+(E2092&gt;=Calc!$C$17)+(E2092&gt;=Calc!$C$18)</f>
        <v>2</v>
      </c>
      <c r="M2092" s="49" t="str">
        <f aca="false">IF(AND(K2092=4,L2092&gt;=3),"Champions",IF(AND(K2092=3,L2092&gt;=3),"Loyal",IF(K2092&gt;=3,"Recent / New",IF(L2092&gt;=3,"At Risk","Hibernating / Lost"))))</f>
        <v>Recent / New</v>
      </c>
      <c r="N2092" s="54" t="n">
        <f aca="false">IF(AND(Calc!$C$2&lt;=2009,Calc!$C$3&gt;=2009),F2092,0)+IF(AND(Calc!$C$2&lt;=2010,Calc!$C$3&gt;=2010),G2092,0)+IF(AND(Calc!$C$2&lt;=2011,Calc!$C$3&gt;=2011),H2092,0)</f>
        <v>1248.94</v>
      </c>
      <c r="O2092" s="61" t="n">
        <f aca="false">IF(AND(N2092&gt;0,OR(Calc!$C$4="*",B2092=Calc!$C$4)),N2092+ROW()*0.000000001,0)</f>
        <v>1248.940002092</v>
      </c>
    </row>
    <row r="2093" customFormat="false" ht="15" hidden="false" customHeight="false" outlineLevel="0" collapsed="false">
      <c r="A2093" s="49" t="n">
        <v>14475</v>
      </c>
      <c r="B2093" s="49" t="s">
        <v>189</v>
      </c>
      <c r="C2093" s="63" t="n">
        <v>40478</v>
      </c>
      <c r="D2093" s="63" t="n">
        <v>40815</v>
      </c>
      <c r="E2093" s="49" t="n">
        <v>4</v>
      </c>
      <c r="F2093" s="54" t="n">
        <v>0</v>
      </c>
      <c r="G2093" s="54" t="n">
        <v>225.3</v>
      </c>
      <c r="H2093" s="54" t="n">
        <v>799.82</v>
      </c>
      <c r="I2093" s="54" t="n">
        <f aca="false">SUM(F2093:H2093)</f>
        <v>1025.12</v>
      </c>
      <c r="J2093" s="49" t="n">
        <f aca="false">Calc!$C$5-D2093</f>
        <v>72</v>
      </c>
      <c r="K2093" s="49" t="n">
        <f aca="false">IF(J2093&lt;=Calc!$C$11,4,IF(J2093&lt;=Calc!$C$12,3,IF(J2093&lt;=Calc!$C$13,2,1)))</f>
        <v>3</v>
      </c>
      <c r="L2093" s="49" t="n">
        <f aca="false">1+(E2093&gt;=Calc!$C$16)+(E2093&gt;=Calc!$C$17)+(E2093&gt;=Calc!$C$18)</f>
        <v>3</v>
      </c>
      <c r="M2093" s="49" t="str">
        <f aca="false">IF(AND(K2093=4,L2093&gt;=3),"Champions",IF(AND(K2093=3,L2093&gt;=3),"Loyal",IF(K2093&gt;=3,"Recent / New",IF(L2093&gt;=3,"At Risk","Hibernating / Lost"))))</f>
        <v>Loyal</v>
      </c>
      <c r="N2093" s="54" t="n">
        <f aca="false">IF(AND(Calc!$C$2&lt;=2009,Calc!$C$3&gt;=2009),F2093,0)+IF(AND(Calc!$C$2&lt;=2010,Calc!$C$3&gt;=2010),G2093,0)+IF(AND(Calc!$C$2&lt;=2011,Calc!$C$3&gt;=2011),H2093,0)</f>
        <v>1025.12</v>
      </c>
      <c r="O2093" s="61" t="n">
        <f aca="false">IF(AND(N2093&gt;0,OR(Calc!$C$4="*",B2093=Calc!$C$4)),N2093+ROW()*0.000000001,0)</f>
        <v>1025.120002093</v>
      </c>
    </row>
    <row r="2094" customFormat="false" ht="15" hidden="false" customHeight="false" outlineLevel="0" collapsed="false">
      <c r="A2094" s="49" t="n">
        <v>14476</v>
      </c>
      <c r="B2094" s="49" t="s">
        <v>189</v>
      </c>
      <c r="C2094" s="63" t="n">
        <v>40629</v>
      </c>
      <c r="D2094" s="63" t="n">
        <v>40629</v>
      </c>
      <c r="E2094" s="49" t="n">
        <v>1</v>
      </c>
      <c r="F2094" s="54" t="n">
        <v>0</v>
      </c>
      <c r="G2094" s="54" t="n">
        <v>0</v>
      </c>
      <c r="H2094" s="54" t="n">
        <v>193</v>
      </c>
      <c r="I2094" s="54" t="n">
        <f aca="false">SUM(F2094:H2094)</f>
        <v>193</v>
      </c>
      <c r="J2094" s="49" t="n">
        <f aca="false">Calc!$C$5-D2094</f>
        <v>258</v>
      </c>
      <c r="K2094" s="49" t="n">
        <f aca="false">IF(J2094&lt;=Calc!$C$11,4,IF(J2094&lt;=Calc!$C$12,3,IF(J2094&lt;=Calc!$C$13,2,1)))</f>
        <v>2</v>
      </c>
      <c r="L2094" s="49" t="n">
        <f aca="false">1+(E2094&gt;=Calc!$C$16)+(E2094&gt;=Calc!$C$17)+(E2094&gt;=Calc!$C$18)</f>
        <v>1</v>
      </c>
      <c r="M2094" s="49" t="str">
        <f aca="false">IF(AND(K2094=4,L2094&gt;=3),"Champions",IF(AND(K2094=3,L2094&gt;=3),"Loyal",IF(K2094&gt;=3,"Recent / New",IF(L2094&gt;=3,"At Risk","Hibernating / Lost"))))</f>
        <v>Hibernating / Lost</v>
      </c>
      <c r="N2094" s="54" t="n">
        <f aca="false">IF(AND(Calc!$C$2&lt;=2009,Calc!$C$3&gt;=2009),F2094,0)+IF(AND(Calc!$C$2&lt;=2010,Calc!$C$3&gt;=2010),G2094,0)+IF(AND(Calc!$C$2&lt;=2011,Calc!$C$3&gt;=2011),H2094,0)</f>
        <v>193</v>
      </c>
      <c r="O2094" s="61" t="n">
        <f aca="false">IF(AND(N2094&gt;0,OR(Calc!$C$4="*",B2094=Calc!$C$4)),N2094+ROW()*0.000000001,0)</f>
        <v>193.000002094</v>
      </c>
    </row>
    <row r="2095" customFormat="false" ht="15" hidden="false" customHeight="false" outlineLevel="0" collapsed="false">
      <c r="A2095" s="49" t="n">
        <v>14477</v>
      </c>
      <c r="B2095" s="49" t="s">
        <v>189</v>
      </c>
      <c r="C2095" s="63" t="n">
        <v>40182</v>
      </c>
      <c r="D2095" s="63" t="n">
        <v>40867</v>
      </c>
      <c r="E2095" s="49" t="n">
        <v>7</v>
      </c>
      <c r="F2095" s="54" t="n">
        <v>-3.3</v>
      </c>
      <c r="G2095" s="54" t="n">
        <v>656.1</v>
      </c>
      <c r="H2095" s="54" t="n">
        <v>1307.81</v>
      </c>
      <c r="I2095" s="54" t="n">
        <f aca="false">SUM(F2095:H2095)</f>
        <v>1960.61</v>
      </c>
      <c r="J2095" s="49" t="n">
        <f aca="false">Calc!$C$5-D2095</f>
        <v>20</v>
      </c>
      <c r="K2095" s="49" t="n">
        <f aca="false">IF(J2095&lt;=Calc!$C$11,4,IF(J2095&lt;=Calc!$C$12,3,IF(J2095&lt;=Calc!$C$13,2,1)))</f>
        <v>4</v>
      </c>
      <c r="L2095" s="49" t="n">
        <f aca="false">1+(E2095&gt;=Calc!$C$16)+(E2095&gt;=Calc!$C$17)+(E2095&gt;=Calc!$C$18)</f>
        <v>3</v>
      </c>
      <c r="M2095" s="49" t="str">
        <f aca="false">IF(AND(K2095=4,L2095&gt;=3),"Champions",IF(AND(K2095=3,L2095&gt;=3),"Loyal",IF(K2095&gt;=3,"Recent / New",IF(L2095&gt;=3,"At Risk","Hibernating / Lost"))))</f>
        <v>Champions</v>
      </c>
      <c r="N2095" s="54" t="n">
        <f aca="false">IF(AND(Calc!$C$2&lt;=2009,Calc!$C$3&gt;=2009),F2095,0)+IF(AND(Calc!$C$2&lt;=2010,Calc!$C$3&gt;=2010),G2095,0)+IF(AND(Calc!$C$2&lt;=2011,Calc!$C$3&gt;=2011),H2095,0)</f>
        <v>1960.61</v>
      </c>
      <c r="O2095" s="61" t="n">
        <f aca="false">IF(AND(N2095&gt;0,OR(Calc!$C$4="*",B2095=Calc!$C$4)),N2095+ROW()*0.000000001,0)</f>
        <v>1960.610002095</v>
      </c>
    </row>
    <row r="2096" customFormat="false" ht="15" hidden="false" customHeight="false" outlineLevel="0" collapsed="false">
      <c r="A2096" s="49" t="n">
        <v>14478</v>
      </c>
      <c r="B2096" s="49" t="s">
        <v>189</v>
      </c>
      <c r="C2096" s="63" t="n">
        <v>40148</v>
      </c>
      <c r="D2096" s="63" t="n">
        <v>40504</v>
      </c>
      <c r="E2096" s="49" t="n">
        <v>4</v>
      </c>
      <c r="F2096" s="54" t="n">
        <v>282.28</v>
      </c>
      <c r="G2096" s="54" t="n">
        <v>994.38</v>
      </c>
      <c r="H2096" s="54" t="n">
        <v>0</v>
      </c>
      <c r="I2096" s="54" t="n">
        <f aca="false">SUM(F2096:H2096)</f>
        <v>1276.66</v>
      </c>
      <c r="J2096" s="49" t="n">
        <f aca="false">Calc!$C$5-D2096</f>
        <v>383</v>
      </c>
      <c r="K2096" s="49" t="n">
        <f aca="false">IF(J2096&lt;=Calc!$C$11,4,IF(J2096&lt;=Calc!$C$12,3,IF(J2096&lt;=Calc!$C$13,2,1)))</f>
        <v>1</v>
      </c>
      <c r="L2096" s="49" t="n">
        <f aca="false">1+(E2096&gt;=Calc!$C$16)+(E2096&gt;=Calc!$C$17)+(E2096&gt;=Calc!$C$18)</f>
        <v>3</v>
      </c>
      <c r="M2096" s="49" t="str">
        <f aca="false">IF(AND(K2096=4,L2096&gt;=3),"Champions",IF(AND(K2096=3,L2096&gt;=3),"Loyal",IF(K2096&gt;=3,"Recent / New",IF(L2096&gt;=3,"At Risk","Hibernating / Lost"))))</f>
        <v>At Risk</v>
      </c>
      <c r="N2096" s="54" t="n">
        <f aca="false">IF(AND(Calc!$C$2&lt;=2009,Calc!$C$3&gt;=2009),F2096,0)+IF(AND(Calc!$C$2&lt;=2010,Calc!$C$3&gt;=2010),G2096,0)+IF(AND(Calc!$C$2&lt;=2011,Calc!$C$3&gt;=2011),H2096,0)</f>
        <v>1276.66</v>
      </c>
      <c r="O2096" s="61" t="n">
        <f aca="false">IF(AND(N2096&gt;0,OR(Calc!$C$4="*",B2096=Calc!$C$4)),N2096+ROW()*0.000000001,0)</f>
        <v>1276.660002096</v>
      </c>
    </row>
    <row r="2097" customFormat="false" ht="15" hidden="false" customHeight="false" outlineLevel="0" collapsed="false">
      <c r="A2097" s="49" t="n">
        <v>14479</v>
      </c>
      <c r="B2097" s="49" t="s">
        <v>189</v>
      </c>
      <c r="C2097" s="63" t="n">
        <v>40153</v>
      </c>
      <c r="D2097" s="63" t="n">
        <v>40633</v>
      </c>
      <c r="E2097" s="49" t="n">
        <v>4</v>
      </c>
      <c r="F2097" s="54" t="n">
        <v>355.13</v>
      </c>
      <c r="G2097" s="54" t="n">
        <v>627.73</v>
      </c>
      <c r="H2097" s="54" t="n">
        <v>141.85</v>
      </c>
      <c r="I2097" s="54" t="n">
        <f aca="false">SUM(F2097:H2097)</f>
        <v>1124.71</v>
      </c>
      <c r="J2097" s="49" t="n">
        <f aca="false">Calc!$C$5-D2097</f>
        <v>254</v>
      </c>
      <c r="K2097" s="49" t="n">
        <f aca="false">IF(J2097&lt;=Calc!$C$11,4,IF(J2097&lt;=Calc!$C$12,3,IF(J2097&lt;=Calc!$C$13,2,1)))</f>
        <v>2</v>
      </c>
      <c r="L2097" s="49" t="n">
        <f aca="false">1+(E2097&gt;=Calc!$C$16)+(E2097&gt;=Calc!$C$17)+(E2097&gt;=Calc!$C$18)</f>
        <v>3</v>
      </c>
      <c r="M2097" s="49" t="str">
        <f aca="false">IF(AND(K2097=4,L2097&gt;=3),"Champions",IF(AND(K2097=3,L2097&gt;=3),"Loyal",IF(K2097&gt;=3,"Recent / New",IF(L2097&gt;=3,"At Risk","Hibernating / Lost"))))</f>
        <v>At Risk</v>
      </c>
      <c r="N2097" s="54" t="n">
        <f aca="false">IF(AND(Calc!$C$2&lt;=2009,Calc!$C$3&gt;=2009),F2097,0)+IF(AND(Calc!$C$2&lt;=2010,Calc!$C$3&gt;=2010),G2097,0)+IF(AND(Calc!$C$2&lt;=2011,Calc!$C$3&gt;=2011),H2097,0)</f>
        <v>1124.71</v>
      </c>
      <c r="O2097" s="61" t="n">
        <f aca="false">IF(AND(N2097&gt;0,OR(Calc!$C$4="*",B2097=Calc!$C$4)),N2097+ROW()*0.000000001,0)</f>
        <v>1124.710002097</v>
      </c>
    </row>
    <row r="2098" customFormat="false" ht="15" hidden="false" customHeight="false" outlineLevel="0" collapsed="false">
      <c r="A2098" s="49" t="n">
        <v>14480</v>
      </c>
      <c r="B2098" s="49" t="s">
        <v>189</v>
      </c>
      <c r="C2098" s="63" t="n">
        <v>40168</v>
      </c>
      <c r="D2098" s="63" t="n">
        <v>40875</v>
      </c>
      <c r="E2098" s="49" t="n">
        <v>4</v>
      </c>
      <c r="F2098" s="54" t="n">
        <v>303.85</v>
      </c>
      <c r="G2098" s="54" t="n">
        <v>712.37</v>
      </c>
      <c r="H2098" s="54" t="n">
        <v>279.05</v>
      </c>
      <c r="I2098" s="54" t="n">
        <f aca="false">SUM(F2098:H2098)</f>
        <v>1295.27</v>
      </c>
      <c r="J2098" s="49" t="n">
        <f aca="false">Calc!$C$5-D2098</f>
        <v>12</v>
      </c>
      <c r="K2098" s="49" t="n">
        <f aca="false">IF(J2098&lt;=Calc!$C$11,4,IF(J2098&lt;=Calc!$C$12,3,IF(J2098&lt;=Calc!$C$13,2,1)))</f>
        <v>4</v>
      </c>
      <c r="L2098" s="49" t="n">
        <f aca="false">1+(E2098&gt;=Calc!$C$16)+(E2098&gt;=Calc!$C$17)+(E2098&gt;=Calc!$C$18)</f>
        <v>3</v>
      </c>
      <c r="M2098" s="49" t="str">
        <f aca="false">IF(AND(K2098=4,L2098&gt;=3),"Champions",IF(AND(K2098=3,L2098&gt;=3),"Loyal",IF(K2098&gt;=3,"Recent / New",IF(L2098&gt;=3,"At Risk","Hibernating / Lost"))))</f>
        <v>Champions</v>
      </c>
      <c r="N2098" s="54" t="n">
        <f aca="false">IF(AND(Calc!$C$2&lt;=2009,Calc!$C$3&gt;=2009),F2098,0)+IF(AND(Calc!$C$2&lt;=2010,Calc!$C$3&gt;=2010),G2098,0)+IF(AND(Calc!$C$2&lt;=2011,Calc!$C$3&gt;=2011),H2098,0)</f>
        <v>1295.27</v>
      </c>
      <c r="O2098" s="61" t="n">
        <f aca="false">IF(AND(N2098&gt;0,OR(Calc!$C$4="*",B2098=Calc!$C$4)),N2098+ROW()*0.000000001,0)</f>
        <v>1295.270002098</v>
      </c>
    </row>
    <row r="2099" customFormat="false" ht="15" hidden="false" customHeight="false" outlineLevel="0" collapsed="false">
      <c r="A2099" s="49" t="n">
        <v>14481</v>
      </c>
      <c r="B2099" s="49" t="s">
        <v>189</v>
      </c>
      <c r="C2099" s="63" t="n">
        <v>40209</v>
      </c>
      <c r="D2099" s="63" t="n">
        <v>40722</v>
      </c>
      <c r="E2099" s="49" t="n">
        <v>5</v>
      </c>
      <c r="F2099" s="54" t="n">
        <v>0</v>
      </c>
      <c r="G2099" s="54" t="n">
        <v>1648.18</v>
      </c>
      <c r="H2099" s="54" t="n">
        <v>636.51</v>
      </c>
      <c r="I2099" s="54" t="n">
        <f aca="false">SUM(F2099:H2099)</f>
        <v>2284.69</v>
      </c>
      <c r="J2099" s="49" t="n">
        <f aca="false">Calc!$C$5-D2099</f>
        <v>165</v>
      </c>
      <c r="K2099" s="49" t="n">
        <f aca="false">IF(J2099&lt;=Calc!$C$11,4,IF(J2099&lt;=Calc!$C$12,3,IF(J2099&lt;=Calc!$C$13,2,1)))</f>
        <v>2</v>
      </c>
      <c r="L2099" s="49" t="n">
        <f aca="false">1+(E2099&gt;=Calc!$C$16)+(E2099&gt;=Calc!$C$17)+(E2099&gt;=Calc!$C$18)</f>
        <v>3</v>
      </c>
      <c r="M2099" s="49" t="str">
        <f aca="false">IF(AND(K2099=4,L2099&gt;=3),"Champions",IF(AND(K2099=3,L2099&gt;=3),"Loyal",IF(K2099&gt;=3,"Recent / New",IF(L2099&gt;=3,"At Risk","Hibernating / Lost"))))</f>
        <v>At Risk</v>
      </c>
      <c r="N2099" s="54" t="n">
        <f aca="false">IF(AND(Calc!$C$2&lt;=2009,Calc!$C$3&gt;=2009),F2099,0)+IF(AND(Calc!$C$2&lt;=2010,Calc!$C$3&gt;=2010),G2099,0)+IF(AND(Calc!$C$2&lt;=2011,Calc!$C$3&gt;=2011),H2099,0)</f>
        <v>2284.69</v>
      </c>
      <c r="O2099" s="61" t="n">
        <f aca="false">IF(AND(N2099&gt;0,OR(Calc!$C$4="*",B2099=Calc!$C$4)),N2099+ROW()*0.000000001,0)</f>
        <v>2284.690002099</v>
      </c>
    </row>
    <row r="2100" customFormat="false" ht="15" hidden="false" customHeight="false" outlineLevel="0" collapsed="false">
      <c r="A2100" s="49" t="n">
        <v>14482</v>
      </c>
      <c r="B2100" s="49" t="s">
        <v>189</v>
      </c>
      <c r="C2100" s="63" t="n">
        <v>40416</v>
      </c>
      <c r="D2100" s="63" t="n">
        <v>40868</v>
      </c>
      <c r="E2100" s="49" t="n">
        <v>12</v>
      </c>
      <c r="F2100" s="54" t="n">
        <v>0</v>
      </c>
      <c r="G2100" s="54" t="n">
        <v>2118.25</v>
      </c>
      <c r="H2100" s="54" t="n">
        <v>2022.81</v>
      </c>
      <c r="I2100" s="54" t="n">
        <f aca="false">SUM(F2100:H2100)</f>
        <v>4141.06</v>
      </c>
      <c r="J2100" s="49" t="n">
        <f aca="false">Calc!$C$5-D2100</f>
        <v>19</v>
      </c>
      <c r="K2100" s="49" t="n">
        <f aca="false">IF(J2100&lt;=Calc!$C$11,4,IF(J2100&lt;=Calc!$C$12,3,IF(J2100&lt;=Calc!$C$13,2,1)))</f>
        <v>4</v>
      </c>
      <c r="L2100" s="49" t="n">
        <f aca="false">1+(E2100&gt;=Calc!$C$16)+(E2100&gt;=Calc!$C$17)+(E2100&gt;=Calc!$C$18)</f>
        <v>4</v>
      </c>
      <c r="M2100" s="49" t="str">
        <f aca="false">IF(AND(K2100=4,L2100&gt;=3),"Champions",IF(AND(K2100=3,L2100&gt;=3),"Loyal",IF(K2100&gt;=3,"Recent / New",IF(L2100&gt;=3,"At Risk","Hibernating / Lost"))))</f>
        <v>Champions</v>
      </c>
      <c r="N2100" s="54" t="n">
        <f aca="false">IF(AND(Calc!$C$2&lt;=2009,Calc!$C$3&gt;=2009),F2100,0)+IF(AND(Calc!$C$2&lt;=2010,Calc!$C$3&gt;=2010),G2100,0)+IF(AND(Calc!$C$2&lt;=2011,Calc!$C$3&gt;=2011),H2100,0)</f>
        <v>4141.06</v>
      </c>
      <c r="O2100" s="61" t="n">
        <f aca="false">IF(AND(N2100&gt;0,OR(Calc!$C$4="*",B2100=Calc!$C$4)),N2100+ROW()*0.000000001,0)</f>
        <v>4141.0600021</v>
      </c>
    </row>
    <row r="2101" customFormat="false" ht="15" hidden="false" customHeight="false" outlineLevel="0" collapsed="false">
      <c r="A2101" s="49" t="n">
        <v>14483</v>
      </c>
      <c r="B2101" s="49" t="s">
        <v>189</v>
      </c>
      <c r="C2101" s="63" t="n">
        <v>40150</v>
      </c>
      <c r="D2101" s="63" t="n">
        <v>40605</v>
      </c>
      <c r="E2101" s="49" t="n">
        <v>2</v>
      </c>
      <c r="F2101" s="54" t="n">
        <v>120</v>
      </c>
      <c r="G2101" s="54" t="n">
        <v>0</v>
      </c>
      <c r="H2101" s="54" t="n">
        <v>129.2</v>
      </c>
      <c r="I2101" s="54" t="n">
        <f aca="false">SUM(F2101:H2101)</f>
        <v>249.2</v>
      </c>
      <c r="J2101" s="49" t="n">
        <f aca="false">Calc!$C$5-D2101</f>
        <v>282</v>
      </c>
      <c r="K2101" s="49" t="n">
        <f aca="false">IF(J2101&lt;=Calc!$C$11,4,IF(J2101&lt;=Calc!$C$12,3,IF(J2101&lt;=Calc!$C$13,2,1)))</f>
        <v>2</v>
      </c>
      <c r="L2101" s="49" t="n">
        <f aca="false">1+(E2101&gt;=Calc!$C$16)+(E2101&gt;=Calc!$C$17)+(E2101&gt;=Calc!$C$18)</f>
        <v>2</v>
      </c>
      <c r="M2101" s="49" t="str">
        <f aca="false">IF(AND(K2101=4,L2101&gt;=3),"Champions",IF(AND(K2101=3,L2101&gt;=3),"Loyal",IF(K2101&gt;=3,"Recent / New",IF(L2101&gt;=3,"At Risk","Hibernating / Lost"))))</f>
        <v>Hibernating / Lost</v>
      </c>
      <c r="N2101" s="54" t="n">
        <f aca="false">IF(AND(Calc!$C$2&lt;=2009,Calc!$C$3&gt;=2009),F2101,0)+IF(AND(Calc!$C$2&lt;=2010,Calc!$C$3&gt;=2010),G2101,0)+IF(AND(Calc!$C$2&lt;=2011,Calc!$C$3&gt;=2011),H2101,0)</f>
        <v>249.2</v>
      </c>
      <c r="O2101" s="61" t="n">
        <f aca="false">IF(AND(N2101&gt;0,OR(Calc!$C$4="*",B2101=Calc!$C$4)),N2101+ROW()*0.000000001,0)</f>
        <v>249.200002101</v>
      </c>
    </row>
    <row r="2102" customFormat="false" ht="15" hidden="false" customHeight="false" outlineLevel="0" collapsed="false">
      <c r="A2102" s="49" t="n">
        <v>14484</v>
      </c>
      <c r="B2102" s="49" t="s">
        <v>189</v>
      </c>
      <c r="C2102" s="63" t="n">
        <v>40164</v>
      </c>
      <c r="D2102" s="63" t="n">
        <v>40836</v>
      </c>
      <c r="E2102" s="49" t="n">
        <v>4</v>
      </c>
      <c r="F2102" s="54" t="n">
        <v>435.45</v>
      </c>
      <c r="G2102" s="54" t="n">
        <v>313.61</v>
      </c>
      <c r="H2102" s="54" t="n">
        <v>321.92</v>
      </c>
      <c r="I2102" s="54" t="n">
        <f aca="false">SUM(F2102:H2102)</f>
        <v>1070.98</v>
      </c>
      <c r="J2102" s="49" t="n">
        <f aca="false">Calc!$C$5-D2102</f>
        <v>51</v>
      </c>
      <c r="K2102" s="49" t="n">
        <f aca="false">IF(J2102&lt;=Calc!$C$11,4,IF(J2102&lt;=Calc!$C$12,3,IF(J2102&lt;=Calc!$C$13,2,1)))</f>
        <v>3</v>
      </c>
      <c r="L2102" s="49" t="n">
        <f aca="false">1+(E2102&gt;=Calc!$C$16)+(E2102&gt;=Calc!$C$17)+(E2102&gt;=Calc!$C$18)</f>
        <v>3</v>
      </c>
      <c r="M2102" s="49" t="str">
        <f aca="false">IF(AND(K2102=4,L2102&gt;=3),"Champions",IF(AND(K2102=3,L2102&gt;=3),"Loyal",IF(K2102&gt;=3,"Recent / New",IF(L2102&gt;=3,"At Risk","Hibernating / Lost"))))</f>
        <v>Loyal</v>
      </c>
      <c r="N2102" s="54" t="n">
        <f aca="false">IF(AND(Calc!$C$2&lt;=2009,Calc!$C$3&gt;=2009),F2102,0)+IF(AND(Calc!$C$2&lt;=2010,Calc!$C$3&gt;=2010),G2102,0)+IF(AND(Calc!$C$2&lt;=2011,Calc!$C$3&gt;=2011),H2102,0)</f>
        <v>1070.98</v>
      </c>
      <c r="O2102" s="61" t="n">
        <f aca="false">IF(AND(N2102&gt;0,OR(Calc!$C$4="*",B2102=Calc!$C$4)),N2102+ROW()*0.000000001,0)</f>
        <v>1070.980002102</v>
      </c>
    </row>
    <row r="2103" customFormat="false" ht="15" hidden="false" customHeight="false" outlineLevel="0" collapsed="false">
      <c r="A2103" s="49" t="n">
        <v>14485</v>
      </c>
      <c r="B2103" s="49" t="s">
        <v>189</v>
      </c>
      <c r="C2103" s="63" t="n">
        <v>40848</v>
      </c>
      <c r="D2103" s="63" t="n">
        <v>40848</v>
      </c>
      <c r="E2103" s="49" t="n">
        <v>1</v>
      </c>
      <c r="F2103" s="54" t="n">
        <v>0</v>
      </c>
      <c r="G2103" s="54" t="n">
        <v>0</v>
      </c>
      <c r="H2103" s="54" t="n">
        <v>162.8</v>
      </c>
      <c r="I2103" s="54" t="n">
        <f aca="false">SUM(F2103:H2103)</f>
        <v>162.8</v>
      </c>
      <c r="J2103" s="49" t="n">
        <f aca="false">Calc!$C$5-D2103</f>
        <v>39</v>
      </c>
      <c r="K2103" s="49" t="n">
        <f aca="false">IF(J2103&lt;=Calc!$C$11,4,IF(J2103&lt;=Calc!$C$12,3,IF(J2103&lt;=Calc!$C$13,2,1)))</f>
        <v>3</v>
      </c>
      <c r="L2103" s="49" t="n">
        <f aca="false">1+(E2103&gt;=Calc!$C$16)+(E2103&gt;=Calc!$C$17)+(E2103&gt;=Calc!$C$18)</f>
        <v>1</v>
      </c>
      <c r="M2103" s="49" t="str">
        <f aca="false">IF(AND(K2103=4,L2103&gt;=3),"Champions",IF(AND(K2103=3,L2103&gt;=3),"Loyal",IF(K2103&gt;=3,"Recent / New",IF(L2103&gt;=3,"At Risk","Hibernating / Lost"))))</f>
        <v>Recent / New</v>
      </c>
      <c r="N2103" s="54" t="n">
        <f aca="false">IF(AND(Calc!$C$2&lt;=2009,Calc!$C$3&gt;=2009),F2103,0)+IF(AND(Calc!$C$2&lt;=2010,Calc!$C$3&gt;=2010),G2103,0)+IF(AND(Calc!$C$2&lt;=2011,Calc!$C$3&gt;=2011),H2103,0)</f>
        <v>162.8</v>
      </c>
      <c r="O2103" s="61" t="n">
        <f aca="false">IF(AND(N2103&gt;0,OR(Calc!$C$4="*",B2103=Calc!$C$4)),N2103+ROW()*0.000000001,0)</f>
        <v>162.800002103</v>
      </c>
    </row>
    <row r="2104" customFormat="false" ht="15" hidden="false" customHeight="false" outlineLevel="0" collapsed="false">
      <c r="A2104" s="49" t="n">
        <v>14486</v>
      </c>
      <c r="B2104" s="49" t="s">
        <v>189</v>
      </c>
      <c r="C2104" s="63" t="n">
        <v>40333</v>
      </c>
      <c r="D2104" s="63" t="n">
        <v>40375</v>
      </c>
      <c r="E2104" s="49" t="n">
        <v>2</v>
      </c>
      <c r="F2104" s="54" t="n">
        <v>0</v>
      </c>
      <c r="G2104" s="54" t="n">
        <v>175.5</v>
      </c>
      <c r="H2104" s="54" t="n">
        <v>0</v>
      </c>
      <c r="I2104" s="54" t="n">
        <f aca="false">SUM(F2104:H2104)</f>
        <v>175.5</v>
      </c>
      <c r="J2104" s="49" t="n">
        <f aca="false">Calc!$C$5-D2104</f>
        <v>512</v>
      </c>
      <c r="K2104" s="49" t="n">
        <f aca="false">IF(J2104&lt;=Calc!$C$11,4,IF(J2104&lt;=Calc!$C$12,3,IF(J2104&lt;=Calc!$C$13,2,1)))</f>
        <v>1</v>
      </c>
      <c r="L2104" s="49" t="n">
        <f aca="false">1+(E2104&gt;=Calc!$C$16)+(E2104&gt;=Calc!$C$17)+(E2104&gt;=Calc!$C$18)</f>
        <v>2</v>
      </c>
      <c r="M2104" s="49" t="str">
        <f aca="false">IF(AND(K2104=4,L2104&gt;=3),"Champions",IF(AND(K2104=3,L2104&gt;=3),"Loyal",IF(K2104&gt;=3,"Recent / New",IF(L2104&gt;=3,"At Risk","Hibernating / Lost"))))</f>
        <v>Hibernating / Lost</v>
      </c>
      <c r="N2104" s="54" t="n">
        <f aca="false">IF(AND(Calc!$C$2&lt;=2009,Calc!$C$3&gt;=2009),F2104,0)+IF(AND(Calc!$C$2&lt;=2010,Calc!$C$3&gt;=2010),G2104,0)+IF(AND(Calc!$C$2&lt;=2011,Calc!$C$3&gt;=2011),H2104,0)</f>
        <v>175.5</v>
      </c>
      <c r="O2104" s="61" t="n">
        <f aca="false">IF(AND(N2104&gt;0,OR(Calc!$C$4="*",B2104=Calc!$C$4)),N2104+ROW()*0.000000001,0)</f>
        <v>175.500002104</v>
      </c>
    </row>
    <row r="2105" customFormat="false" ht="15" hidden="false" customHeight="false" outlineLevel="0" collapsed="false">
      <c r="A2105" s="49" t="n">
        <v>14487</v>
      </c>
      <c r="B2105" s="49" t="s">
        <v>189</v>
      </c>
      <c r="C2105" s="63" t="n">
        <v>40507</v>
      </c>
      <c r="D2105" s="63" t="n">
        <v>40860</v>
      </c>
      <c r="E2105" s="49" t="n">
        <v>7</v>
      </c>
      <c r="F2105" s="54" t="n">
        <v>0</v>
      </c>
      <c r="G2105" s="54" t="n">
        <v>213.14</v>
      </c>
      <c r="H2105" s="54" t="n">
        <v>1040.38</v>
      </c>
      <c r="I2105" s="54" t="n">
        <f aca="false">SUM(F2105:H2105)</f>
        <v>1253.52</v>
      </c>
      <c r="J2105" s="49" t="n">
        <f aca="false">Calc!$C$5-D2105</f>
        <v>27</v>
      </c>
      <c r="K2105" s="49" t="n">
        <f aca="false">IF(J2105&lt;=Calc!$C$11,4,IF(J2105&lt;=Calc!$C$12,3,IF(J2105&lt;=Calc!$C$13,2,1)))</f>
        <v>3</v>
      </c>
      <c r="L2105" s="49" t="n">
        <f aca="false">1+(E2105&gt;=Calc!$C$16)+(E2105&gt;=Calc!$C$17)+(E2105&gt;=Calc!$C$18)</f>
        <v>3</v>
      </c>
      <c r="M2105" s="49" t="str">
        <f aca="false">IF(AND(K2105=4,L2105&gt;=3),"Champions",IF(AND(K2105=3,L2105&gt;=3),"Loyal",IF(K2105&gt;=3,"Recent / New",IF(L2105&gt;=3,"At Risk","Hibernating / Lost"))))</f>
        <v>Loyal</v>
      </c>
      <c r="N2105" s="54" t="n">
        <f aca="false">IF(AND(Calc!$C$2&lt;=2009,Calc!$C$3&gt;=2009),F2105,0)+IF(AND(Calc!$C$2&lt;=2010,Calc!$C$3&gt;=2010),G2105,0)+IF(AND(Calc!$C$2&lt;=2011,Calc!$C$3&gt;=2011),H2105,0)</f>
        <v>1253.52</v>
      </c>
      <c r="O2105" s="61" t="n">
        <f aca="false">IF(AND(N2105&gt;0,OR(Calc!$C$4="*",B2105=Calc!$C$4)),N2105+ROW()*0.000000001,0)</f>
        <v>1253.520002105</v>
      </c>
    </row>
    <row r="2106" customFormat="false" ht="15" hidden="false" customHeight="false" outlineLevel="0" collapsed="false">
      <c r="A2106" s="49" t="n">
        <v>14488</v>
      </c>
      <c r="B2106" s="49" t="s">
        <v>189</v>
      </c>
      <c r="C2106" s="63" t="n">
        <v>40819</v>
      </c>
      <c r="D2106" s="63" t="n">
        <v>40819</v>
      </c>
      <c r="E2106" s="49" t="n">
        <v>1</v>
      </c>
      <c r="F2106" s="54" t="n">
        <v>0</v>
      </c>
      <c r="G2106" s="54" t="n">
        <v>0</v>
      </c>
      <c r="H2106" s="54" t="n">
        <v>1047.43</v>
      </c>
      <c r="I2106" s="54" t="n">
        <f aca="false">SUM(F2106:H2106)</f>
        <v>1047.43</v>
      </c>
      <c r="J2106" s="49" t="n">
        <f aca="false">Calc!$C$5-D2106</f>
        <v>68</v>
      </c>
      <c r="K2106" s="49" t="n">
        <f aca="false">IF(J2106&lt;=Calc!$C$11,4,IF(J2106&lt;=Calc!$C$12,3,IF(J2106&lt;=Calc!$C$13,2,1)))</f>
        <v>3</v>
      </c>
      <c r="L2106" s="49" t="n">
        <f aca="false">1+(E2106&gt;=Calc!$C$16)+(E2106&gt;=Calc!$C$17)+(E2106&gt;=Calc!$C$18)</f>
        <v>1</v>
      </c>
      <c r="M2106" s="49" t="str">
        <f aca="false">IF(AND(K2106=4,L2106&gt;=3),"Champions",IF(AND(K2106=3,L2106&gt;=3),"Loyal",IF(K2106&gt;=3,"Recent / New",IF(L2106&gt;=3,"At Risk","Hibernating / Lost"))))</f>
        <v>Recent / New</v>
      </c>
      <c r="N2106" s="54" t="n">
        <f aca="false">IF(AND(Calc!$C$2&lt;=2009,Calc!$C$3&gt;=2009),F2106,0)+IF(AND(Calc!$C$2&lt;=2010,Calc!$C$3&gt;=2010),G2106,0)+IF(AND(Calc!$C$2&lt;=2011,Calc!$C$3&gt;=2011),H2106,0)</f>
        <v>1047.43</v>
      </c>
      <c r="O2106" s="61" t="n">
        <f aca="false">IF(AND(N2106&gt;0,OR(Calc!$C$4="*",B2106=Calc!$C$4)),N2106+ROW()*0.000000001,0)</f>
        <v>1047.430002106</v>
      </c>
    </row>
    <row r="2107" customFormat="false" ht="15" hidden="false" customHeight="false" outlineLevel="0" collapsed="false">
      <c r="A2107" s="49" t="n">
        <v>14489</v>
      </c>
      <c r="B2107" s="49" t="s">
        <v>189</v>
      </c>
      <c r="C2107" s="63" t="n">
        <v>40274</v>
      </c>
      <c r="D2107" s="63" t="n">
        <v>40679</v>
      </c>
      <c r="E2107" s="49" t="n">
        <v>4</v>
      </c>
      <c r="F2107" s="54" t="n">
        <v>0</v>
      </c>
      <c r="G2107" s="54" t="n">
        <v>1111.55</v>
      </c>
      <c r="H2107" s="54" t="n">
        <v>463.38</v>
      </c>
      <c r="I2107" s="54" t="n">
        <f aca="false">SUM(F2107:H2107)</f>
        <v>1574.93</v>
      </c>
      <c r="J2107" s="49" t="n">
        <f aca="false">Calc!$C$5-D2107</f>
        <v>208</v>
      </c>
      <c r="K2107" s="49" t="n">
        <f aca="false">IF(J2107&lt;=Calc!$C$11,4,IF(J2107&lt;=Calc!$C$12,3,IF(J2107&lt;=Calc!$C$13,2,1)))</f>
        <v>2</v>
      </c>
      <c r="L2107" s="49" t="n">
        <f aca="false">1+(E2107&gt;=Calc!$C$16)+(E2107&gt;=Calc!$C$17)+(E2107&gt;=Calc!$C$18)</f>
        <v>3</v>
      </c>
      <c r="M2107" s="49" t="str">
        <f aca="false">IF(AND(K2107=4,L2107&gt;=3),"Champions",IF(AND(K2107=3,L2107&gt;=3),"Loyal",IF(K2107&gt;=3,"Recent / New",IF(L2107&gt;=3,"At Risk","Hibernating / Lost"))))</f>
        <v>At Risk</v>
      </c>
      <c r="N2107" s="54" t="n">
        <f aca="false">IF(AND(Calc!$C$2&lt;=2009,Calc!$C$3&gt;=2009),F2107,0)+IF(AND(Calc!$C$2&lt;=2010,Calc!$C$3&gt;=2010),G2107,0)+IF(AND(Calc!$C$2&lt;=2011,Calc!$C$3&gt;=2011),H2107,0)</f>
        <v>1574.93</v>
      </c>
      <c r="O2107" s="61" t="n">
        <f aca="false">IF(AND(N2107&gt;0,OR(Calc!$C$4="*",B2107=Calc!$C$4)),N2107+ROW()*0.000000001,0)</f>
        <v>1574.930002107</v>
      </c>
    </row>
    <row r="2108" customFormat="false" ht="15" hidden="false" customHeight="false" outlineLevel="0" collapsed="false">
      <c r="A2108" s="49" t="n">
        <v>14490</v>
      </c>
      <c r="B2108" s="49" t="s">
        <v>189</v>
      </c>
      <c r="C2108" s="63" t="n">
        <v>40458</v>
      </c>
      <c r="D2108" s="63" t="n">
        <v>40480</v>
      </c>
      <c r="E2108" s="49" t="n">
        <v>2</v>
      </c>
      <c r="F2108" s="54" t="n">
        <v>0</v>
      </c>
      <c r="G2108" s="54" t="n">
        <v>1273.47</v>
      </c>
      <c r="H2108" s="54" t="n">
        <v>0</v>
      </c>
      <c r="I2108" s="54" t="n">
        <f aca="false">SUM(F2108:H2108)</f>
        <v>1273.47</v>
      </c>
      <c r="J2108" s="49" t="n">
        <f aca="false">Calc!$C$5-D2108</f>
        <v>407</v>
      </c>
      <c r="K2108" s="49" t="n">
        <f aca="false">IF(J2108&lt;=Calc!$C$11,4,IF(J2108&lt;=Calc!$C$12,3,IF(J2108&lt;=Calc!$C$13,2,1)))</f>
        <v>1</v>
      </c>
      <c r="L2108" s="49" t="n">
        <f aca="false">1+(E2108&gt;=Calc!$C$16)+(E2108&gt;=Calc!$C$17)+(E2108&gt;=Calc!$C$18)</f>
        <v>2</v>
      </c>
      <c r="M2108" s="49" t="str">
        <f aca="false">IF(AND(K2108=4,L2108&gt;=3),"Champions",IF(AND(K2108=3,L2108&gt;=3),"Loyal",IF(K2108&gt;=3,"Recent / New",IF(L2108&gt;=3,"At Risk","Hibernating / Lost"))))</f>
        <v>Hibernating / Lost</v>
      </c>
      <c r="N2108" s="54" t="n">
        <f aca="false">IF(AND(Calc!$C$2&lt;=2009,Calc!$C$3&gt;=2009),F2108,0)+IF(AND(Calc!$C$2&lt;=2010,Calc!$C$3&gt;=2010),G2108,0)+IF(AND(Calc!$C$2&lt;=2011,Calc!$C$3&gt;=2011),H2108,0)</f>
        <v>1273.47</v>
      </c>
      <c r="O2108" s="61" t="n">
        <f aca="false">IF(AND(N2108&gt;0,OR(Calc!$C$4="*",B2108=Calc!$C$4)),N2108+ROW()*0.000000001,0)</f>
        <v>1273.470002108</v>
      </c>
    </row>
    <row r="2109" customFormat="false" ht="15" hidden="false" customHeight="false" outlineLevel="0" collapsed="false">
      <c r="A2109" s="49" t="n">
        <v>14491</v>
      </c>
      <c r="B2109" s="49" t="s">
        <v>189</v>
      </c>
      <c r="C2109" s="63" t="n">
        <v>40514</v>
      </c>
      <c r="D2109" s="63" t="n">
        <v>40711</v>
      </c>
      <c r="E2109" s="49" t="n">
        <v>2</v>
      </c>
      <c r="F2109" s="54" t="n">
        <v>0</v>
      </c>
      <c r="G2109" s="54" t="n">
        <v>127.2</v>
      </c>
      <c r="H2109" s="54" t="n">
        <v>213.73</v>
      </c>
      <c r="I2109" s="54" t="n">
        <f aca="false">SUM(F2109:H2109)</f>
        <v>340.93</v>
      </c>
      <c r="J2109" s="49" t="n">
        <f aca="false">Calc!$C$5-D2109</f>
        <v>176</v>
      </c>
      <c r="K2109" s="49" t="n">
        <f aca="false">IF(J2109&lt;=Calc!$C$11,4,IF(J2109&lt;=Calc!$C$12,3,IF(J2109&lt;=Calc!$C$13,2,1)))</f>
        <v>2</v>
      </c>
      <c r="L2109" s="49" t="n">
        <f aca="false">1+(E2109&gt;=Calc!$C$16)+(E2109&gt;=Calc!$C$17)+(E2109&gt;=Calc!$C$18)</f>
        <v>2</v>
      </c>
      <c r="M2109" s="49" t="str">
        <f aca="false">IF(AND(K2109=4,L2109&gt;=3),"Champions",IF(AND(K2109=3,L2109&gt;=3),"Loyal",IF(K2109&gt;=3,"Recent / New",IF(L2109&gt;=3,"At Risk","Hibernating / Lost"))))</f>
        <v>Hibernating / Lost</v>
      </c>
      <c r="N2109" s="54" t="n">
        <f aca="false">IF(AND(Calc!$C$2&lt;=2009,Calc!$C$3&gt;=2009),F2109,0)+IF(AND(Calc!$C$2&lt;=2010,Calc!$C$3&gt;=2010),G2109,0)+IF(AND(Calc!$C$2&lt;=2011,Calc!$C$3&gt;=2011),H2109,0)</f>
        <v>340.93</v>
      </c>
      <c r="O2109" s="61" t="n">
        <f aca="false">IF(AND(N2109&gt;0,OR(Calc!$C$4="*",B2109=Calc!$C$4)),N2109+ROW()*0.000000001,0)</f>
        <v>340.930002109</v>
      </c>
    </row>
    <row r="2110" customFormat="false" ht="15" hidden="false" customHeight="false" outlineLevel="0" collapsed="false">
      <c r="A2110" s="49" t="n">
        <v>14492</v>
      </c>
      <c r="B2110" s="49" t="s">
        <v>189</v>
      </c>
      <c r="C2110" s="63" t="n">
        <v>40267</v>
      </c>
      <c r="D2110" s="63" t="n">
        <v>40456</v>
      </c>
      <c r="E2110" s="49" t="n">
        <v>7</v>
      </c>
      <c r="F2110" s="54" t="n">
        <v>0</v>
      </c>
      <c r="G2110" s="54" t="n">
        <v>1574.36</v>
      </c>
      <c r="H2110" s="54" t="n">
        <v>0</v>
      </c>
      <c r="I2110" s="54" t="n">
        <f aca="false">SUM(F2110:H2110)</f>
        <v>1574.36</v>
      </c>
      <c r="J2110" s="49" t="n">
        <f aca="false">Calc!$C$5-D2110</f>
        <v>431</v>
      </c>
      <c r="K2110" s="49" t="n">
        <f aca="false">IF(J2110&lt;=Calc!$C$11,4,IF(J2110&lt;=Calc!$C$12,3,IF(J2110&lt;=Calc!$C$13,2,1)))</f>
        <v>1</v>
      </c>
      <c r="L2110" s="49" t="n">
        <f aca="false">1+(E2110&gt;=Calc!$C$16)+(E2110&gt;=Calc!$C$17)+(E2110&gt;=Calc!$C$18)</f>
        <v>3</v>
      </c>
      <c r="M2110" s="49" t="str">
        <f aca="false">IF(AND(K2110=4,L2110&gt;=3),"Champions",IF(AND(K2110=3,L2110&gt;=3),"Loyal",IF(K2110&gt;=3,"Recent / New",IF(L2110&gt;=3,"At Risk","Hibernating / Lost"))))</f>
        <v>At Risk</v>
      </c>
      <c r="N2110" s="54" t="n">
        <f aca="false">IF(AND(Calc!$C$2&lt;=2009,Calc!$C$3&gt;=2009),F2110,0)+IF(AND(Calc!$C$2&lt;=2010,Calc!$C$3&gt;=2010),G2110,0)+IF(AND(Calc!$C$2&lt;=2011,Calc!$C$3&gt;=2011),H2110,0)</f>
        <v>1574.36</v>
      </c>
      <c r="O2110" s="61" t="n">
        <f aca="false">IF(AND(N2110&gt;0,OR(Calc!$C$4="*",B2110=Calc!$C$4)),N2110+ROW()*0.000000001,0)</f>
        <v>1574.36000211</v>
      </c>
    </row>
    <row r="2111" customFormat="false" ht="15" hidden="false" customHeight="false" outlineLevel="0" collapsed="false">
      <c r="A2111" s="49" t="n">
        <v>14493</v>
      </c>
      <c r="B2111" s="49" t="s">
        <v>189</v>
      </c>
      <c r="C2111" s="63" t="n">
        <v>40245</v>
      </c>
      <c r="D2111" s="63" t="n">
        <v>40879</v>
      </c>
      <c r="E2111" s="49" t="n">
        <v>10</v>
      </c>
      <c r="F2111" s="54" t="n">
        <v>0</v>
      </c>
      <c r="G2111" s="54" t="n">
        <v>2630.92</v>
      </c>
      <c r="H2111" s="54" t="n">
        <v>2362.84</v>
      </c>
      <c r="I2111" s="54" t="n">
        <f aca="false">SUM(F2111:H2111)</f>
        <v>4993.76</v>
      </c>
      <c r="J2111" s="49" t="n">
        <f aca="false">Calc!$C$5-D2111</f>
        <v>8</v>
      </c>
      <c r="K2111" s="49" t="n">
        <f aca="false">IF(J2111&lt;=Calc!$C$11,4,IF(J2111&lt;=Calc!$C$12,3,IF(J2111&lt;=Calc!$C$13,2,1)))</f>
        <v>4</v>
      </c>
      <c r="L2111" s="49" t="n">
        <f aca="false">1+(E2111&gt;=Calc!$C$16)+(E2111&gt;=Calc!$C$17)+(E2111&gt;=Calc!$C$18)</f>
        <v>4</v>
      </c>
      <c r="M2111" s="49" t="str">
        <f aca="false">IF(AND(K2111=4,L2111&gt;=3),"Champions",IF(AND(K2111=3,L2111&gt;=3),"Loyal",IF(K2111&gt;=3,"Recent / New",IF(L2111&gt;=3,"At Risk","Hibernating / Lost"))))</f>
        <v>Champions</v>
      </c>
      <c r="N2111" s="54" t="n">
        <f aca="false">IF(AND(Calc!$C$2&lt;=2009,Calc!$C$3&gt;=2009),F2111,0)+IF(AND(Calc!$C$2&lt;=2010,Calc!$C$3&gt;=2010),G2111,0)+IF(AND(Calc!$C$2&lt;=2011,Calc!$C$3&gt;=2011),H2111,0)</f>
        <v>4993.76</v>
      </c>
      <c r="O2111" s="61" t="n">
        <f aca="false">IF(AND(N2111&gt;0,OR(Calc!$C$4="*",B2111=Calc!$C$4)),N2111+ROW()*0.000000001,0)</f>
        <v>4993.760002111</v>
      </c>
    </row>
    <row r="2112" customFormat="false" ht="15" hidden="false" customHeight="false" outlineLevel="0" collapsed="false">
      <c r="A2112" s="49" t="n">
        <v>14494</v>
      </c>
      <c r="B2112" s="49" t="s">
        <v>189</v>
      </c>
      <c r="C2112" s="63" t="n">
        <v>40155</v>
      </c>
      <c r="D2112" s="63" t="n">
        <v>40861</v>
      </c>
      <c r="E2112" s="49" t="n">
        <v>3</v>
      </c>
      <c r="F2112" s="54" t="n">
        <v>114.3</v>
      </c>
      <c r="G2112" s="54" t="n">
        <v>147.6</v>
      </c>
      <c r="H2112" s="54" t="n">
        <v>139.56</v>
      </c>
      <c r="I2112" s="54" t="n">
        <f aca="false">SUM(F2112:H2112)</f>
        <v>401.46</v>
      </c>
      <c r="J2112" s="49" t="n">
        <f aca="false">Calc!$C$5-D2112</f>
        <v>26</v>
      </c>
      <c r="K2112" s="49" t="n">
        <f aca="false">IF(J2112&lt;=Calc!$C$11,4,IF(J2112&lt;=Calc!$C$12,3,IF(J2112&lt;=Calc!$C$13,2,1)))</f>
        <v>4</v>
      </c>
      <c r="L2112" s="49" t="n">
        <f aca="false">1+(E2112&gt;=Calc!$C$16)+(E2112&gt;=Calc!$C$17)+(E2112&gt;=Calc!$C$18)</f>
        <v>2</v>
      </c>
      <c r="M2112" s="49" t="str">
        <f aca="false">IF(AND(K2112=4,L2112&gt;=3),"Champions",IF(AND(K2112=3,L2112&gt;=3),"Loyal",IF(K2112&gt;=3,"Recent / New",IF(L2112&gt;=3,"At Risk","Hibernating / Lost"))))</f>
        <v>Recent / New</v>
      </c>
      <c r="N2112" s="54" t="n">
        <f aca="false">IF(AND(Calc!$C$2&lt;=2009,Calc!$C$3&gt;=2009),F2112,0)+IF(AND(Calc!$C$2&lt;=2010,Calc!$C$3&gt;=2010),G2112,0)+IF(AND(Calc!$C$2&lt;=2011,Calc!$C$3&gt;=2011),H2112,0)</f>
        <v>401.46</v>
      </c>
      <c r="O2112" s="61" t="n">
        <f aca="false">IF(AND(N2112&gt;0,OR(Calc!$C$4="*",B2112=Calc!$C$4)),N2112+ROW()*0.000000001,0)</f>
        <v>401.460002112</v>
      </c>
    </row>
    <row r="2113" customFormat="false" ht="15" hidden="false" customHeight="false" outlineLevel="0" collapsed="false">
      <c r="A2113" s="49" t="n">
        <v>14495</v>
      </c>
      <c r="B2113" s="49" t="s">
        <v>189</v>
      </c>
      <c r="C2113" s="63" t="n">
        <v>40227</v>
      </c>
      <c r="D2113" s="63" t="n">
        <v>40836</v>
      </c>
      <c r="E2113" s="49" t="n">
        <v>3</v>
      </c>
      <c r="F2113" s="54" t="n">
        <v>0</v>
      </c>
      <c r="G2113" s="54" t="n">
        <v>42.5</v>
      </c>
      <c r="H2113" s="54" t="n">
        <v>123.8</v>
      </c>
      <c r="I2113" s="54" t="n">
        <f aca="false">SUM(F2113:H2113)</f>
        <v>166.3</v>
      </c>
      <c r="J2113" s="49" t="n">
        <f aca="false">Calc!$C$5-D2113</f>
        <v>51</v>
      </c>
      <c r="K2113" s="49" t="n">
        <f aca="false">IF(J2113&lt;=Calc!$C$11,4,IF(J2113&lt;=Calc!$C$12,3,IF(J2113&lt;=Calc!$C$13,2,1)))</f>
        <v>3</v>
      </c>
      <c r="L2113" s="49" t="n">
        <f aca="false">1+(E2113&gt;=Calc!$C$16)+(E2113&gt;=Calc!$C$17)+(E2113&gt;=Calc!$C$18)</f>
        <v>2</v>
      </c>
      <c r="M2113" s="49" t="str">
        <f aca="false">IF(AND(K2113=4,L2113&gt;=3),"Champions",IF(AND(K2113=3,L2113&gt;=3),"Loyal",IF(K2113&gt;=3,"Recent / New",IF(L2113&gt;=3,"At Risk","Hibernating / Lost"))))</f>
        <v>Recent / New</v>
      </c>
      <c r="N2113" s="54" t="n">
        <f aca="false">IF(AND(Calc!$C$2&lt;=2009,Calc!$C$3&gt;=2009),F2113,0)+IF(AND(Calc!$C$2&lt;=2010,Calc!$C$3&gt;=2010),G2113,0)+IF(AND(Calc!$C$2&lt;=2011,Calc!$C$3&gt;=2011),H2113,0)</f>
        <v>166.3</v>
      </c>
      <c r="O2113" s="61" t="n">
        <f aca="false">IF(AND(N2113&gt;0,OR(Calc!$C$4="*",B2113=Calc!$C$4)),N2113+ROW()*0.000000001,0)</f>
        <v>166.300002113</v>
      </c>
    </row>
    <row r="2114" customFormat="false" ht="15" hidden="false" customHeight="false" outlineLevel="0" collapsed="false">
      <c r="A2114" s="49" t="n">
        <v>14496</v>
      </c>
      <c r="B2114" s="49" t="s">
        <v>189</v>
      </c>
      <c r="C2114" s="63" t="n">
        <v>40253</v>
      </c>
      <c r="D2114" s="63" t="n">
        <v>40575</v>
      </c>
      <c r="E2114" s="49" t="n">
        <v>7</v>
      </c>
      <c r="F2114" s="54" t="n">
        <v>0</v>
      </c>
      <c r="G2114" s="54" t="n">
        <v>2107.07</v>
      </c>
      <c r="H2114" s="54" t="n">
        <v>234.47</v>
      </c>
      <c r="I2114" s="54" t="n">
        <f aca="false">SUM(F2114:H2114)</f>
        <v>2341.54</v>
      </c>
      <c r="J2114" s="49" t="n">
        <f aca="false">Calc!$C$5-D2114</f>
        <v>312</v>
      </c>
      <c r="K2114" s="49" t="n">
        <f aca="false">IF(J2114&lt;=Calc!$C$11,4,IF(J2114&lt;=Calc!$C$12,3,IF(J2114&lt;=Calc!$C$13,2,1)))</f>
        <v>2</v>
      </c>
      <c r="L2114" s="49" t="n">
        <f aca="false">1+(E2114&gt;=Calc!$C$16)+(E2114&gt;=Calc!$C$17)+(E2114&gt;=Calc!$C$18)</f>
        <v>3</v>
      </c>
      <c r="M2114" s="49" t="str">
        <f aca="false">IF(AND(K2114=4,L2114&gt;=3),"Champions",IF(AND(K2114=3,L2114&gt;=3),"Loyal",IF(K2114&gt;=3,"Recent / New",IF(L2114&gt;=3,"At Risk","Hibernating / Lost"))))</f>
        <v>At Risk</v>
      </c>
      <c r="N2114" s="54" t="n">
        <f aca="false">IF(AND(Calc!$C$2&lt;=2009,Calc!$C$3&gt;=2009),F2114,0)+IF(AND(Calc!$C$2&lt;=2010,Calc!$C$3&gt;=2010),G2114,0)+IF(AND(Calc!$C$2&lt;=2011,Calc!$C$3&gt;=2011),H2114,0)</f>
        <v>2341.54</v>
      </c>
      <c r="O2114" s="61" t="n">
        <f aca="false">IF(AND(N2114&gt;0,OR(Calc!$C$4="*",B2114=Calc!$C$4)),N2114+ROW()*0.000000001,0)</f>
        <v>2341.540002114</v>
      </c>
    </row>
    <row r="2115" customFormat="false" ht="15" hidden="false" customHeight="false" outlineLevel="0" collapsed="false">
      <c r="A2115" s="49" t="n">
        <v>14497</v>
      </c>
      <c r="B2115" s="49" t="s">
        <v>189</v>
      </c>
      <c r="C2115" s="63" t="n">
        <v>40213</v>
      </c>
      <c r="D2115" s="63" t="n">
        <v>40577</v>
      </c>
      <c r="E2115" s="49" t="n">
        <v>2</v>
      </c>
      <c r="F2115" s="54" t="n">
        <v>0</v>
      </c>
      <c r="G2115" s="54" t="n">
        <v>221.69</v>
      </c>
      <c r="H2115" s="54" t="n">
        <v>457.47</v>
      </c>
      <c r="I2115" s="54" t="n">
        <f aca="false">SUM(F2115:H2115)</f>
        <v>679.16</v>
      </c>
      <c r="J2115" s="49" t="n">
        <f aca="false">Calc!$C$5-D2115</f>
        <v>310</v>
      </c>
      <c r="K2115" s="49" t="n">
        <f aca="false">IF(J2115&lt;=Calc!$C$11,4,IF(J2115&lt;=Calc!$C$12,3,IF(J2115&lt;=Calc!$C$13,2,1)))</f>
        <v>2</v>
      </c>
      <c r="L2115" s="49" t="n">
        <f aca="false">1+(E2115&gt;=Calc!$C$16)+(E2115&gt;=Calc!$C$17)+(E2115&gt;=Calc!$C$18)</f>
        <v>2</v>
      </c>
      <c r="M2115" s="49" t="str">
        <f aca="false">IF(AND(K2115=4,L2115&gt;=3),"Champions",IF(AND(K2115=3,L2115&gt;=3),"Loyal",IF(K2115&gt;=3,"Recent / New",IF(L2115&gt;=3,"At Risk","Hibernating / Lost"))))</f>
        <v>Hibernating / Lost</v>
      </c>
      <c r="N2115" s="54" t="n">
        <f aca="false">IF(AND(Calc!$C$2&lt;=2009,Calc!$C$3&gt;=2009),F2115,0)+IF(AND(Calc!$C$2&lt;=2010,Calc!$C$3&gt;=2010),G2115,0)+IF(AND(Calc!$C$2&lt;=2011,Calc!$C$3&gt;=2011),H2115,0)</f>
        <v>679.16</v>
      </c>
      <c r="O2115" s="61" t="n">
        <f aca="false">IF(AND(N2115&gt;0,OR(Calc!$C$4="*",B2115=Calc!$C$4)),N2115+ROW()*0.000000001,0)</f>
        <v>679.160002115</v>
      </c>
    </row>
    <row r="2116" customFormat="false" ht="15" hidden="false" customHeight="false" outlineLevel="0" collapsed="false">
      <c r="A2116" s="49" t="n">
        <v>14498</v>
      </c>
      <c r="B2116" s="49" t="s">
        <v>189</v>
      </c>
      <c r="C2116" s="63" t="n">
        <v>40336</v>
      </c>
      <c r="D2116" s="63" t="n">
        <v>40844</v>
      </c>
      <c r="E2116" s="49" t="n">
        <v>10</v>
      </c>
      <c r="F2116" s="54" t="n">
        <v>0</v>
      </c>
      <c r="G2116" s="54" t="n">
        <v>2109.73</v>
      </c>
      <c r="H2116" s="54" t="n">
        <v>1791.1</v>
      </c>
      <c r="I2116" s="54" t="n">
        <f aca="false">SUM(F2116:H2116)</f>
        <v>3900.83</v>
      </c>
      <c r="J2116" s="49" t="n">
        <f aca="false">Calc!$C$5-D2116</f>
        <v>43</v>
      </c>
      <c r="K2116" s="49" t="n">
        <f aca="false">IF(J2116&lt;=Calc!$C$11,4,IF(J2116&lt;=Calc!$C$12,3,IF(J2116&lt;=Calc!$C$13,2,1)))</f>
        <v>3</v>
      </c>
      <c r="L2116" s="49" t="n">
        <f aca="false">1+(E2116&gt;=Calc!$C$16)+(E2116&gt;=Calc!$C$17)+(E2116&gt;=Calc!$C$18)</f>
        <v>4</v>
      </c>
      <c r="M2116" s="49" t="str">
        <f aca="false">IF(AND(K2116=4,L2116&gt;=3),"Champions",IF(AND(K2116=3,L2116&gt;=3),"Loyal",IF(K2116&gt;=3,"Recent / New",IF(L2116&gt;=3,"At Risk","Hibernating / Lost"))))</f>
        <v>Loyal</v>
      </c>
      <c r="N2116" s="54" t="n">
        <f aca="false">IF(AND(Calc!$C$2&lt;=2009,Calc!$C$3&gt;=2009),F2116,0)+IF(AND(Calc!$C$2&lt;=2010,Calc!$C$3&gt;=2010),G2116,0)+IF(AND(Calc!$C$2&lt;=2011,Calc!$C$3&gt;=2011),H2116,0)</f>
        <v>3900.83</v>
      </c>
      <c r="O2116" s="61" t="n">
        <f aca="false">IF(AND(N2116&gt;0,OR(Calc!$C$4="*",B2116=Calc!$C$4)),N2116+ROW()*0.000000001,0)</f>
        <v>3900.830002116</v>
      </c>
    </row>
    <row r="2117" customFormat="false" ht="15" hidden="false" customHeight="false" outlineLevel="0" collapsed="false">
      <c r="A2117" s="49" t="n">
        <v>14499</v>
      </c>
      <c r="B2117" s="49" t="s">
        <v>189</v>
      </c>
      <c r="C2117" s="63" t="n">
        <v>40417</v>
      </c>
      <c r="D2117" s="63" t="n">
        <v>40860</v>
      </c>
      <c r="E2117" s="49" t="n">
        <v>7</v>
      </c>
      <c r="F2117" s="54" t="n">
        <v>0</v>
      </c>
      <c r="G2117" s="54" t="n">
        <v>1275</v>
      </c>
      <c r="H2117" s="54" t="n">
        <v>808.44</v>
      </c>
      <c r="I2117" s="54" t="n">
        <f aca="false">SUM(F2117:H2117)</f>
        <v>2083.44</v>
      </c>
      <c r="J2117" s="49" t="n">
        <f aca="false">Calc!$C$5-D2117</f>
        <v>27</v>
      </c>
      <c r="K2117" s="49" t="n">
        <f aca="false">IF(J2117&lt;=Calc!$C$11,4,IF(J2117&lt;=Calc!$C$12,3,IF(J2117&lt;=Calc!$C$13,2,1)))</f>
        <v>3</v>
      </c>
      <c r="L2117" s="49" t="n">
        <f aca="false">1+(E2117&gt;=Calc!$C$16)+(E2117&gt;=Calc!$C$17)+(E2117&gt;=Calc!$C$18)</f>
        <v>3</v>
      </c>
      <c r="M2117" s="49" t="str">
        <f aca="false">IF(AND(K2117=4,L2117&gt;=3),"Champions",IF(AND(K2117=3,L2117&gt;=3),"Loyal",IF(K2117&gt;=3,"Recent / New",IF(L2117&gt;=3,"At Risk","Hibernating / Lost"))))</f>
        <v>Loyal</v>
      </c>
      <c r="N2117" s="54" t="n">
        <f aca="false">IF(AND(Calc!$C$2&lt;=2009,Calc!$C$3&gt;=2009),F2117,0)+IF(AND(Calc!$C$2&lt;=2010,Calc!$C$3&gt;=2010),G2117,0)+IF(AND(Calc!$C$2&lt;=2011,Calc!$C$3&gt;=2011),H2117,0)</f>
        <v>2083.44</v>
      </c>
      <c r="O2117" s="61" t="n">
        <f aca="false">IF(AND(N2117&gt;0,OR(Calc!$C$4="*",B2117=Calc!$C$4)),N2117+ROW()*0.000000001,0)</f>
        <v>2083.440002117</v>
      </c>
    </row>
    <row r="2118" customFormat="false" ht="15" hidden="false" customHeight="false" outlineLevel="0" collapsed="false">
      <c r="A2118" s="49" t="n">
        <v>14500</v>
      </c>
      <c r="B2118" s="49" t="s">
        <v>189</v>
      </c>
      <c r="C2118" s="63" t="n">
        <v>40697</v>
      </c>
      <c r="D2118" s="63" t="n">
        <v>40798</v>
      </c>
      <c r="E2118" s="49" t="n">
        <v>3</v>
      </c>
      <c r="F2118" s="54" t="n">
        <v>0</v>
      </c>
      <c r="G2118" s="54" t="n">
        <v>0</v>
      </c>
      <c r="H2118" s="54" t="n">
        <v>356.85</v>
      </c>
      <c r="I2118" s="54" t="n">
        <f aca="false">SUM(F2118:H2118)</f>
        <v>356.85</v>
      </c>
      <c r="J2118" s="49" t="n">
        <f aca="false">Calc!$C$5-D2118</f>
        <v>89</v>
      </c>
      <c r="K2118" s="49" t="n">
        <f aca="false">IF(J2118&lt;=Calc!$C$11,4,IF(J2118&lt;=Calc!$C$12,3,IF(J2118&lt;=Calc!$C$13,2,1)))</f>
        <v>3</v>
      </c>
      <c r="L2118" s="49" t="n">
        <f aca="false">1+(E2118&gt;=Calc!$C$16)+(E2118&gt;=Calc!$C$17)+(E2118&gt;=Calc!$C$18)</f>
        <v>2</v>
      </c>
      <c r="M2118" s="49" t="str">
        <f aca="false">IF(AND(K2118=4,L2118&gt;=3),"Champions",IF(AND(K2118=3,L2118&gt;=3),"Loyal",IF(K2118&gt;=3,"Recent / New",IF(L2118&gt;=3,"At Risk","Hibernating / Lost"))))</f>
        <v>Recent / New</v>
      </c>
      <c r="N2118" s="54" t="n">
        <f aca="false">IF(AND(Calc!$C$2&lt;=2009,Calc!$C$3&gt;=2009),F2118,0)+IF(AND(Calc!$C$2&lt;=2010,Calc!$C$3&gt;=2010),G2118,0)+IF(AND(Calc!$C$2&lt;=2011,Calc!$C$3&gt;=2011),H2118,0)</f>
        <v>356.85</v>
      </c>
      <c r="O2118" s="61" t="n">
        <f aca="false">IF(AND(N2118&gt;0,OR(Calc!$C$4="*",B2118=Calc!$C$4)),N2118+ROW()*0.000000001,0)</f>
        <v>356.850002118</v>
      </c>
    </row>
    <row r="2119" customFormat="false" ht="15" hidden="false" customHeight="false" outlineLevel="0" collapsed="false">
      <c r="A2119" s="49" t="n">
        <v>14501</v>
      </c>
      <c r="B2119" s="49" t="s">
        <v>189</v>
      </c>
      <c r="C2119" s="63" t="n">
        <v>40567</v>
      </c>
      <c r="D2119" s="63" t="n">
        <v>40703</v>
      </c>
      <c r="E2119" s="49" t="n">
        <v>2</v>
      </c>
      <c r="F2119" s="54" t="n">
        <v>0</v>
      </c>
      <c r="G2119" s="54" t="n">
        <v>0</v>
      </c>
      <c r="H2119" s="54" t="n">
        <v>190.31</v>
      </c>
      <c r="I2119" s="54" t="n">
        <f aca="false">SUM(F2119:H2119)</f>
        <v>190.31</v>
      </c>
      <c r="J2119" s="49" t="n">
        <f aca="false">Calc!$C$5-D2119</f>
        <v>184</v>
      </c>
      <c r="K2119" s="49" t="n">
        <f aca="false">IF(J2119&lt;=Calc!$C$11,4,IF(J2119&lt;=Calc!$C$12,3,IF(J2119&lt;=Calc!$C$13,2,1)))</f>
        <v>2</v>
      </c>
      <c r="L2119" s="49" t="n">
        <f aca="false">1+(E2119&gt;=Calc!$C$16)+(E2119&gt;=Calc!$C$17)+(E2119&gt;=Calc!$C$18)</f>
        <v>2</v>
      </c>
      <c r="M2119" s="49" t="str">
        <f aca="false">IF(AND(K2119=4,L2119&gt;=3),"Champions",IF(AND(K2119=3,L2119&gt;=3),"Loyal",IF(K2119&gt;=3,"Recent / New",IF(L2119&gt;=3,"At Risk","Hibernating / Lost"))))</f>
        <v>Hibernating / Lost</v>
      </c>
      <c r="N2119" s="54" t="n">
        <f aca="false">IF(AND(Calc!$C$2&lt;=2009,Calc!$C$3&gt;=2009),F2119,0)+IF(AND(Calc!$C$2&lt;=2010,Calc!$C$3&gt;=2010),G2119,0)+IF(AND(Calc!$C$2&lt;=2011,Calc!$C$3&gt;=2011),H2119,0)</f>
        <v>190.31</v>
      </c>
      <c r="O2119" s="61" t="n">
        <f aca="false">IF(AND(N2119&gt;0,OR(Calc!$C$4="*",B2119=Calc!$C$4)),N2119+ROW()*0.000000001,0)</f>
        <v>190.310002119</v>
      </c>
    </row>
    <row r="2120" customFormat="false" ht="15" hidden="false" customHeight="false" outlineLevel="0" collapsed="false">
      <c r="A2120" s="49" t="n">
        <v>14502</v>
      </c>
      <c r="B2120" s="49" t="s">
        <v>189</v>
      </c>
      <c r="C2120" s="63" t="n">
        <v>40573</v>
      </c>
      <c r="D2120" s="63" t="n">
        <v>40867</v>
      </c>
      <c r="E2120" s="49" t="n">
        <v>11</v>
      </c>
      <c r="F2120" s="54" t="n">
        <v>0</v>
      </c>
      <c r="G2120" s="54" t="n">
        <v>0</v>
      </c>
      <c r="H2120" s="54" t="n">
        <v>2307.14</v>
      </c>
      <c r="I2120" s="54" t="n">
        <f aca="false">SUM(F2120:H2120)</f>
        <v>2307.14</v>
      </c>
      <c r="J2120" s="49" t="n">
        <f aca="false">Calc!$C$5-D2120</f>
        <v>20</v>
      </c>
      <c r="K2120" s="49" t="n">
        <f aca="false">IF(J2120&lt;=Calc!$C$11,4,IF(J2120&lt;=Calc!$C$12,3,IF(J2120&lt;=Calc!$C$13,2,1)))</f>
        <v>4</v>
      </c>
      <c r="L2120" s="49" t="n">
        <f aca="false">1+(E2120&gt;=Calc!$C$16)+(E2120&gt;=Calc!$C$17)+(E2120&gt;=Calc!$C$18)</f>
        <v>4</v>
      </c>
      <c r="M2120" s="49" t="str">
        <f aca="false">IF(AND(K2120=4,L2120&gt;=3),"Champions",IF(AND(K2120=3,L2120&gt;=3),"Loyal",IF(K2120&gt;=3,"Recent / New",IF(L2120&gt;=3,"At Risk","Hibernating / Lost"))))</f>
        <v>Champions</v>
      </c>
      <c r="N2120" s="54" t="n">
        <f aca="false">IF(AND(Calc!$C$2&lt;=2009,Calc!$C$3&gt;=2009),F2120,0)+IF(AND(Calc!$C$2&lt;=2010,Calc!$C$3&gt;=2010),G2120,0)+IF(AND(Calc!$C$2&lt;=2011,Calc!$C$3&gt;=2011),H2120,0)</f>
        <v>2307.14</v>
      </c>
      <c r="O2120" s="61" t="n">
        <f aca="false">IF(AND(N2120&gt;0,OR(Calc!$C$4="*",B2120=Calc!$C$4)),N2120+ROW()*0.000000001,0)</f>
        <v>2307.14000212</v>
      </c>
    </row>
    <row r="2121" customFormat="false" ht="15" hidden="false" customHeight="false" outlineLevel="0" collapsed="false">
      <c r="A2121" s="49" t="n">
        <v>14503</v>
      </c>
      <c r="B2121" s="49" t="s">
        <v>189</v>
      </c>
      <c r="C2121" s="63" t="n">
        <v>40708</v>
      </c>
      <c r="D2121" s="63" t="n">
        <v>40883</v>
      </c>
      <c r="E2121" s="49" t="n">
        <v>6</v>
      </c>
      <c r="F2121" s="54" t="n">
        <v>0</v>
      </c>
      <c r="G2121" s="54" t="n">
        <v>0</v>
      </c>
      <c r="H2121" s="54" t="n">
        <v>3543.26</v>
      </c>
      <c r="I2121" s="54" t="n">
        <f aca="false">SUM(F2121:H2121)</f>
        <v>3543.26</v>
      </c>
      <c r="J2121" s="49" t="n">
        <f aca="false">Calc!$C$5-D2121</f>
        <v>4</v>
      </c>
      <c r="K2121" s="49" t="n">
        <f aca="false">IF(J2121&lt;=Calc!$C$11,4,IF(J2121&lt;=Calc!$C$12,3,IF(J2121&lt;=Calc!$C$13,2,1)))</f>
        <v>4</v>
      </c>
      <c r="L2121" s="49" t="n">
        <f aca="false">1+(E2121&gt;=Calc!$C$16)+(E2121&gt;=Calc!$C$17)+(E2121&gt;=Calc!$C$18)</f>
        <v>3</v>
      </c>
      <c r="M2121" s="49" t="str">
        <f aca="false">IF(AND(K2121=4,L2121&gt;=3),"Champions",IF(AND(K2121=3,L2121&gt;=3),"Loyal",IF(K2121&gt;=3,"Recent / New",IF(L2121&gt;=3,"At Risk","Hibernating / Lost"))))</f>
        <v>Champions</v>
      </c>
      <c r="N2121" s="54" t="n">
        <f aca="false">IF(AND(Calc!$C$2&lt;=2009,Calc!$C$3&gt;=2009),F2121,0)+IF(AND(Calc!$C$2&lt;=2010,Calc!$C$3&gt;=2010),G2121,0)+IF(AND(Calc!$C$2&lt;=2011,Calc!$C$3&gt;=2011),H2121,0)</f>
        <v>3543.26</v>
      </c>
      <c r="O2121" s="61" t="n">
        <f aca="false">IF(AND(N2121&gt;0,OR(Calc!$C$4="*",B2121=Calc!$C$4)),N2121+ROW()*0.000000001,0)</f>
        <v>3543.260002121</v>
      </c>
    </row>
    <row r="2122" customFormat="false" ht="15" hidden="false" customHeight="false" outlineLevel="0" collapsed="false">
      <c r="A2122" s="49" t="n">
        <v>14504</v>
      </c>
      <c r="B2122" s="49" t="s">
        <v>189</v>
      </c>
      <c r="C2122" s="63" t="n">
        <v>40608</v>
      </c>
      <c r="D2122" s="63" t="n">
        <v>40839</v>
      </c>
      <c r="E2122" s="49" t="n">
        <v>4</v>
      </c>
      <c r="F2122" s="54" t="n">
        <v>0</v>
      </c>
      <c r="G2122" s="54" t="n">
        <v>0</v>
      </c>
      <c r="H2122" s="54" t="n">
        <v>673.26</v>
      </c>
      <c r="I2122" s="54" t="n">
        <f aca="false">SUM(F2122:H2122)</f>
        <v>673.26</v>
      </c>
      <c r="J2122" s="49" t="n">
        <f aca="false">Calc!$C$5-D2122</f>
        <v>48</v>
      </c>
      <c r="K2122" s="49" t="n">
        <f aca="false">IF(J2122&lt;=Calc!$C$11,4,IF(J2122&lt;=Calc!$C$12,3,IF(J2122&lt;=Calc!$C$13,2,1)))</f>
        <v>3</v>
      </c>
      <c r="L2122" s="49" t="n">
        <f aca="false">1+(E2122&gt;=Calc!$C$16)+(E2122&gt;=Calc!$C$17)+(E2122&gt;=Calc!$C$18)</f>
        <v>3</v>
      </c>
      <c r="M2122" s="49" t="str">
        <f aca="false">IF(AND(K2122=4,L2122&gt;=3),"Champions",IF(AND(K2122=3,L2122&gt;=3),"Loyal",IF(K2122&gt;=3,"Recent / New",IF(L2122&gt;=3,"At Risk","Hibernating / Lost"))))</f>
        <v>Loyal</v>
      </c>
      <c r="N2122" s="54" t="n">
        <f aca="false">IF(AND(Calc!$C$2&lt;=2009,Calc!$C$3&gt;=2009),F2122,0)+IF(AND(Calc!$C$2&lt;=2010,Calc!$C$3&gt;=2010),G2122,0)+IF(AND(Calc!$C$2&lt;=2011,Calc!$C$3&gt;=2011),H2122,0)</f>
        <v>673.26</v>
      </c>
      <c r="O2122" s="61" t="n">
        <f aca="false">IF(AND(N2122&gt;0,OR(Calc!$C$4="*",B2122=Calc!$C$4)),N2122+ROW()*0.000000001,0)</f>
        <v>673.260002122</v>
      </c>
    </row>
    <row r="2123" customFormat="false" ht="15" hidden="false" customHeight="false" outlineLevel="0" collapsed="false">
      <c r="A2123" s="49" t="n">
        <v>14505</v>
      </c>
      <c r="B2123" s="49" t="s">
        <v>189</v>
      </c>
      <c r="C2123" s="63" t="n">
        <v>40156</v>
      </c>
      <c r="D2123" s="63" t="n">
        <v>40869</v>
      </c>
      <c r="E2123" s="49" t="n">
        <v>19</v>
      </c>
      <c r="F2123" s="54" t="n">
        <v>1279.93</v>
      </c>
      <c r="G2123" s="54" t="n">
        <v>5576.22</v>
      </c>
      <c r="H2123" s="54" t="n">
        <v>4733.89</v>
      </c>
      <c r="I2123" s="54" t="n">
        <f aca="false">SUM(F2123:H2123)</f>
        <v>11590.04</v>
      </c>
      <c r="J2123" s="49" t="n">
        <f aca="false">Calc!$C$5-D2123</f>
        <v>18</v>
      </c>
      <c r="K2123" s="49" t="n">
        <f aca="false">IF(J2123&lt;=Calc!$C$11,4,IF(J2123&lt;=Calc!$C$12,3,IF(J2123&lt;=Calc!$C$13,2,1)))</f>
        <v>4</v>
      </c>
      <c r="L2123" s="49" t="n">
        <f aca="false">1+(E2123&gt;=Calc!$C$16)+(E2123&gt;=Calc!$C$17)+(E2123&gt;=Calc!$C$18)</f>
        <v>4</v>
      </c>
      <c r="M2123" s="49" t="str">
        <f aca="false">IF(AND(K2123=4,L2123&gt;=3),"Champions",IF(AND(K2123=3,L2123&gt;=3),"Loyal",IF(K2123&gt;=3,"Recent / New",IF(L2123&gt;=3,"At Risk","Hibernating / Lost"))))</f>
        <v>Champions</v>
      </c>
      <c r="N2123" s="54" t="n">
        <f aca="false">IF(AND(Calc!$C$2&lt;=2009,Calc!$C$3&gt;=2009),F2123,0)+IF(AND(Calc!$C$2&lt;=2010,Calc!$C$3&gt;=2010),G2123,0)+IF(AND(Calc!$C$2&lt;=2011,Calc!$C$3&gt;=2011),H2123,0)</f>
        <v>11590.04</v>
      </c>
      <c r="O2123" s="61" t="n">
        <f aca="false">IF(AND(N2123&gt;0,OR(Calc!$C$4="*",B2123=Calc!$C$4)),N2123+ROW()*0.000000001,0)</f>
        <v>11590.040002123</v>
      </c>
    </row>
    <row r="2124" customFormat="false" ht="15" hidden="false" customHeight="false" outlineLevel="0" collapsed="false">
      <c r="A2124" s="49" t="n">
        <v>14506</v>
      </c>
      <c r="B2124" s="49" t="s">
        <v>189</v>
      </c>
      <c r="C2124" s="63" t="n">
        <v>40287</v>
      </c>
      <c r="D2124" s="63" t="n">
        <v>40869</v>
      </c>
      <c r="E2124" s="49" t="n">
        <v>7</v>
      </c>
      <c r="F2124" s="54" t="n">
        <v>0</v>
      </c>
      <c r="G2124" s="54" t="n">
        <v>1256.6</v>
      </c>
      <c r="H2124" s="54" t="n">
        <v>1703.65</v>
      </c>
      <c r="I2124" s="54" t="n">
        <f aca="false">SUM(F2124:H2124)</f>
        <v>2960.25</v>
      </c>
      <c r="J2124" s="49" t="n">
        <f aca="false">Calc!$C$5-D2124</f>
        <v>18</v>
      </c>
      <c r="K2124" s="49" t="n">
        <f aca="false">IF(J2124&lt;=Calc!$C$11,4,IF(J2124&lt;=Calc!$C$12,3,IF(J2124&lt;=Calc!$C$13,2,1)))</f>
        <v>4</v>
      </c>
      <c r="L2124" s="49" t="n">
        <f aca="false">1+(E2124&gt;=Calc!$C$16)+(E2124&gt;=Calc!$C$17)+(E2124&gt;=Calc!$C$18)</f>
        <v>3</v>
      </c>
      <c r="M2124" s="49" t="str">
        <f aca="false">IF(AND(K2124=4,L2124&gt;=3),"Champions",IF(AND(K2124=3,L2124&gt;=3),"Loyal",IF(K2124&gt;=3,"Recent / New",IF(L2124&gt;=3,"At Risk","Hibernating / Lost"))))</f>
        <v>Champions</v>
      </c>
      <c r="N2124" s="54" t="n">
        <f aca="false">IF(AND(Calc!$C$2&lt;=2009,Calc!$C$3&gt;=2009),F2124,0)+IF(AND(Calc!$C$2&lt;=2010,Calc!$C$3&gt;=2010),G2124,0)+IF(AND(Calc!$C$2&lt;=2011,Calc!$C$3&gt;=2011),H2124,0)</f>
        <v>2960.25</v>
      </c>
      <c r="O2124" s="61" t="n">
        <f aca="false">IF(AND(N2124&gt;0,OR(Calc!$C$4="*",B2124=Calc!$C$4)),N2124+ROW()*0.000000001,0)</f>
        <v>2960.250002124</v>
      </c>
    </row>
    <row r="2125" customFormat="false" ht="15" hidden="false" customHeight="false" outlineLevel="0" collapsed="false">
      <c r="A2125" s="49" t="n">
        <v>14507</v>
      </c>
      <c r="B2125" s="49" t="s">
        <v>189</v>
      </c>
      <c r="C2125" s="63" t="n">
        <v>40157</v>
      </c>
      <c r="D2125" s="63" t="n">
        <v>40863</v>
      </c>
      <c r="E2125" s="49" t="n">
        <v>11</v>
      </c>
      <c r="F2125" s="54" t="n">
        <v>134.06</v>
      </c>
      <c r="G2125" s="54" t="n">
        <v>1617.86</v>
      </c>
      <c r="H2125" s="54" t="n">
        <v>1352.88</v>
      </c>
      <c r="I2125" s="54" t="n">
        <f aca="false">SUM(F2125:H2125)</f>
        <v>3104.8</v>
      </c>
      <c r="J2125" s="49" t="n">
        <f aca="false">Calc!$C$5-D2125</f>
        <v>24</v>
      </c>
      <c r="K2125" s="49" t="n">
        <f aca="false">IF(J2125&lt;=Calc!$C$11,4,IF(J2125&lt;=Calc!$C$12,3,IF(J2125&lt;=Calc!$C$13,2,1)))</f>
        <v>4</v>
      </c>
      <c r="L2125" s="49" t="n">
        <f aca="false">1+(E2125&gt;=Calc!$C$16)+(E2125&gt;=Calc!$C$17)+(E2125&gt;=Calc!$C$18)</f>
        <v>4</v>
      </c>
      <c r="M2125" s="49" t="str">
        <f aca="false">IF(AND(K2125=4,L2125&gt;=3),"Champions",IF(AND(K2125=3,L2125&gt;=3),"Loyal",IF(K2125&gt;=3,"Recent / New",IF(L2125&gt;=3,"At Risk","Hibernating / Lost"))))</f>
        <v>Champions</v>
      </c>
      <c r="N2125" s="54" t="n">
        <f aca="false">IF(AND(Calc!$C$2&lt;=2009,Calc!$C$3&gt;=2009),F2125,0)+IF(AND(Calc!$C$2&lt;=2010,Calc!$C$3&gt;=2010),G2125,0)+IF(AND(Calc!$C$2&lt;=2011,Calc!$C$3&gt;=2011),H2125,0)</f>
        <v>3104.8</v>
      </c>
      <c r="O2125" s="61" t="n">
        <f aca="false">IF(AND(N2125&gt;0,OR(Calc!$C$4="*",B2125=Calc!$C$4)),N2125+ROW()*0.000000001,0)</f>
        <v>3104.800002125</v>
      </c>
    </row>
    <row r="2126" customFormat="false" ht="15" hidden="false" customHeight="false" outlineLevel="0" collapsed="false">
      <c r="A2126" s="49" t="n">
        <v>14508</v>
      </c>
      <c r="B2126" s="49" t="s">
        <v>189</v>
      </c>
      <c r="C2126" s="63" t="n">
        <v>40346</v>
      </c>
      <c r="D2126" s="63" t="n">
        <v>40864</v>
      </c>
      <c r="E2126" s="49" t="n">
        <v>5</v>
      </c>
      <c r="F2126" s="54" t="n">
        <v>0</v>
      </c>
      <c r="G2126" s="54" t="n">
        <v>536.02</v>
      </c>
      <c r="H2126" s="54" t="n">
        <v>268.05</v>
      </c>
      <c r="I2126" s="54" t="n">
        <f aca="false">SUM(F2126:H2126)</f>
        <v>804.07</v>
      </c>
      <c r="J2126" s="49" t="n">
        <f aca="false">Calc!$C$5-D2126</f>
        <v>23</v>
      </c>
      <c r="K2126" s="49" t="n">
        <f aca="false">IF(J2126&lt;=Calc!$C$11,4,IF(J2126&lt;=Calc!$C$12,3,IF(J2126&lt;=Calc!$C$13,2,1)))</f>
        <v>4</v>
      </c>
      <c r="L2126" s="49" t="n">
        <f aca="false">1+(E2126&gt;=Calc!$C$16)+(E2126&gt;=Calc!$C$17)+(E2126&gt;=Calc!$C$18)</f>
        <v>3</v>
      </c>
      <c r="M2126" s="49" t="str">
        <f aca="false">IF(AND(K2126=4,L2126&gt;=3),"Champions",IF(AND(K2126=3,L2126&gt;=3),"Loyal",IF(K2126&gt;=3,"Recent / New",IF(L2126&gt;=3,"At Risk","Hibernating / Lost"))))</f>
        <v>Champions</v>
      </c>
      <c r="N2126" s="54" t="n">
        <f aca="false">IF(AND(Calc!$C$2&lt;=2009,Calc!$C$3&gt;=2009),F2126,0)+IF(AND(Calc!$C$2&lt;=2010,Calc!$C$3&gt;=2010),G2126,0)+IF(AND(Calc!$C$2&lt;=2011,Calc!$C$3&gt;=2011),H2126,0)</f>
        <v>804.07</v>
      </c>
      <c r="O2126" s="61" t="n">
        <f aca="false">IF(AND(N2126&gt;0,OR(Calc!$C$4="*",B2126=Calc!$C$4)),N2126+ROW()*0.000000001,0)</f>
        <v>804.070002126</v>
      </c>
    </row>
    <row r="2127" customFormat="false" ht="15" hidden="false" customHeight="false" outlineLevel="0" collapsed="false">
      <c r="A2127" s="49" t="n">
        <v>14509</v>
      </c>
      <c r="B2127" s="49" t="s">
        <v>189</v>
      </c>
      <c r="C2127" s="63" t="n">
        <v>40352</v>
      </c>
      <c r="D2127" s="63" t="n">
        <v>40352</v>
      </c>
      <c r="E2127" s="49" t="n">
        <v>1</v>
      </c>
      <c r="F2127" s="54" t="n">
        <v>0</v>
      </c>
      <c r="G2127" s="54" t="n">
        <v>110.95</v>
      </c>
      <c r="H2127" s="54" t="n">
        <v>0</v>
      </c>
      <c r="I2127" s="54" t="n">
        <f aca="false">SUM(F2127:H2127)</f>
        <v>110.95</v>
      </c>
      <c r="J2127" s="49" t="n">
        <f aca="false">Calc!$C$5-D2127</f>
        <v>535</v>
      </c>
      <c r="K2127" s="49" t="n">
        <f aca="false">IF(J2127&lt;=Calc!$C$11,4,IF(J2127&lt;=Calc!$C$12,3,IF(J2127&lt;=Calc!$C$13,2,1)))</f>
        <v>1</v>
      </c>
      <c r="L2127" s="49" t="n">
        <f aca="false">1+(E2127&gt;=Calc!$C$16)+(E2127&gt;=Calc!$C$17)+(E2127&gt;=Calc!$C$18)</f>
        <v>1</v>
      </c>
      <c r="M2127" s="49" t="str">
        <f aca="false">IF(AND(K2127=4,L2127&gt;=3),"Champions",IF(AND(K2127=3,L2127&gt;=3),"Loyal",IF(K2127&gt;=3,"Recent / New",IF(L2127&gt;=3,"At Risk","Hibernating / Lost"))))</f>
        <v>Hibernating / Lost</v>
      </c>
      <c r="N2127" s="54" t="n">
        <f aca="false">IF(AND(Calc!$C$2&lt;=2009,Calc!$C$3&gt;=2009),F2127,0)+IF(AND(Calc!$C$2&lt;=2010,Calc!$C$3&gt;=2010),G2127,0)+IF(AND(Calc!$C$2&lt;=2011,Calc!$C$3&gt;=2011),H2127,0)</f>
        <v>110.95</v>
      </c>
      <c r="O2127" s="61" t="n">
        <f aca="false">IF(AND(N2127&gt;0,OR(Calc!$C$4="*",B2127=Calc!$C$4)),N2127+ROW()*0.000000001,0)</f>
        <v>110.950002127</v>
      </c>
    </row>
    <row r="2128" customFormat="false" ht="15" hidden="false" customHeight="false" outlineLevel="0" collapsed="false">
      <c r="A2128" s="49" t="n">
        <v>14510</v>
      </c>
      <c r="B2128" s="49" t="s">
        <v>189</v>
      </c>
      <c r="C2128" s="63" t="n">
        <v>40450</v>
      </c>
      <c r="D2128" s="63" t="n">
        <v>40511</v>
      </c>
      <c r="E2128" s="49" t="n">
        <v>3</v>
      </c>
      <c r="F2128" s="54" t="n">
        <v>0</v>
      </c>
      <c r="G2128" s="54" t="n">
        <v>964.55</v>
      </c>
      <c r="H2128" s="54" t="n">
        <v>0</v>
      </c>
      <c r="I2128" s="54" t="n">
        <f aca="false">SUM(F2128:H2128)</f>
        <v>964.55</v>
      </c>
      <c r="J2128" s="49" t="n">
        <f aca="false">Calc!$C$5-D2128</f>
        <v>376</v>
      </c>
      <c r="K2128" s="49" t="n">
        <f aca="false">IF(J2128&lt;=Calc!$C$11,4,IF(J2128&lt;=Calc!$C$12,3,IF(J2128&lt;=Calc!$C$13,2,1)))</f>
        <v>2</v>
      </c>
      <c r="L2128" s="49" t="n">
        <f aca="false">1+(E2128&gt;=Calc!$C$16)+(E2128&gt;=Calc!$C$17)+(E2128&gt;=Calc!$C$18)</f>
        <v>2</v>
      </c>
      <c r="M2128" s="49" t="str">
        <f aca="false">IF(AND(K2128=4,L2128&gt;=3),"Champions",IF(AND(K2128=3,L2128&gt;=3),"Loyal",IF(K2128&gt;=3,"Recent / New",IF(L2128&gt;=3,"At Risk","Hibernating / Lost"))))</f>
        <v>Hibernating / Lost</v>
      </c>
      <c r="N2128" s="54" t="n">
        <f aca="false">IF(AND(Calc!$C$2&lt;=2009,Calc!$C$3&gt;=2009),F2128,0)+IF(AND(Calc!$C$2&lt;=2010,Calc!$C$3&gt;=2010),G2128,0)+IF(AND(Calc!$C$2&lt;=2011,Calc!$C$3&gt;=2011),H2128,0)</f>
        <v>964.55</v>
      </c>
      <c r="O2128" s="61" t="n">
        <f aca="false">IF(AND(N2128&gt;0,OR(Calc!$C$4="*",B2128=Calc!$C$4)),N2128+ROW()*0.000000001,0)</f>
        <v>964.550002128</v>
      </c>
    </row>
    <row r="2129" customFormat="false" ht="15" hidden="false" customHeight="false" outlineLevel="0" collapsed="false">
      <c r="A2129" s="49" t="n">
        <v>14511</v>
      </c>
      <c r="B2129" s="49" t="s">
        <v>189</v>
      </c>
      <c r="C2129" s="63" t="n">
        <v>40753</v>
      </c>
      <c r="D2129" s="63" t="n">
        <v>40875</v>
      </c>
      <c r="E2129" s="49" t="n">
        <v>5</v>
      </c>
      <c r="F2129" s="54" t="n">
        <v>0</v>
      </c>
      <c r="G2129" s="54" t="n">
        <v>0</v>
      </c>
      <c r="H2129" s="54" t="n">
        <v>1267.41</v>
      </c>
      <c r="I2129" s="54" t="n">
        <f aca="false">SUM(F2129:H2129)</f>
        <v>1267.41</v>
      </c>
      <c r="J2129" s="49" t="n">
        <f aca="false">Calc!$C$5-D2129</f>
        <v>12</v>
      </c>
      <c r="K2129" s="49" t="n">
        <f aca="false">IF(J2129&lt;=Calc!$C$11,4,IF(J2129&lt;=Calc!$C$12,3,IF(J2129&lt;=Calc!$C$13,2,1)))</f>
        <v>4</v>
      </c>
      <c r="L2129" s="49" t="n">
        <f aca="false">1+(E2129&gt;=Calc!$C$16)+(E2129&gt;=Calc!$C$17)+(E2129&gt;=Calc!$C$18)</f>
        <v>3</v>
      </c>
      <c r="M2129" s="49" t="str">
        <f aca="false">IF(AND(K2129=4,L2129&gt;=3),"Champions",IF(AND(K2129=3,L2129&gt;=3),"Loyal",IF(K2129&gt;=3,"Recent / New",IF(L2129&gt;=3,"At Risk","Hibernating / Lost"))))</f>
        <v>Champions</v>
      </c>
      <c r="N2129" s="54" t="n">
        <f aca="false">IF(AND(Calc!$C$2&lt;=2009,Calc!$C$3&gt;=2009),F2129,0)+IF(AND(Calc!$C$2&lt;=2010,Calc!$C$3&gt;=2010),G2129,0)+IF(AND(Calc!$C$2&lt;=2011,Calc!$C$3&gt;=2011),H2129,0)</f>
        <v>1267.41</v>
      </c>
      <c r="O2129" s="61" t="n">
        <f aca="false">IF(AND(N2129&gt;0,OR(Calc!$C$4="*",B2129=Calc!$C$4)),N2129+ROW()*0.000000001,0)</f>
        <v>1267.410002129</v>
      </c>
    </row>
    <row r="2130" customFormat="false" ht="15" hidden="false" customHeight="false" outlineLevel="0" collapsed="false">
      <c r="A2130" s="49" t="n">
        <v>14512</v>
      </c>
      <c r="B2130" s="49" t="s">
        <v>189</v>
      </c>
      <c r="C2130" s="63" t="n">
        <v>40154</v>
      </c>
      <c r="D2130" s="63" t="n">
        <v>40699</v>
      </c>
      <c r="E2130" s="49" t="n">
        <v>7</v>
      </c>
      <c r="F2130" s="54" t="n">
        <v>153.28</v>
      </c>
      <c r="G2130" s="54" t="n">
        <v>787.41</v>
      </c>
      <c r="H2130" s="54" t="n">
        <v>275.28</v>
      </c>
      <c r="I2130" s="54" t="n">
        <f aca="false">SUM(F2130:H2130)</f>
        <v>1215.97</v>
      </c>
      <c r="J2130" s="49" t="n">
        <f aca="false">Calc!$C$5-D2130</f>
        <v>188</v>
      </c>
      <c r="K2130" s="49" t="n">
        <f aca="false">IF(J2130&lt;=Calc!$C$11,4,IF(J2130&lt;=Calc!$C$12,3,IF(J2130&lt;=Calc!$C$13,2,1)))</f>
        <v>2</v>
      </c>
      <c r="L2130" s="49" t="n">
        <f aca="false">1+(E2130&gt;=Calc!$C$16)+(E2130&gt;=Calc!$C$17)+(E2130&gt;=Calc!$C$18)</f>
        <v>3</v>
      </c>
      <c r="M2130" s="49" t="str">
        <f aca="false">IF(AND(K2130=4,L2130&gt;=3),"Champions",IF(AND(K2130=3,L2130&gt;=3),"Loyal",IF(K2130&gt;=3,"Recent / New",IF(L2130&gt;=3,"At Risk","Hibernating / Lost"))))</f>
        <v>At Risk</v>
      </c>
      <c r="N2130" s="54" t="n">
        <f aca="false">IF(AND(Calc!$C$2&lt;=2009,Calc!$C$3&gt;=2009),F2130,0)+IF(AND(Calc!$C$2&lt;=2010,Calc!$C$3&gt;=2010),G2130,0)+IF(AND(Calc!$C$2&lt;=2011,Calc!$C$3&gt;=2011),H2130,0)</f>
        <v>1215.97</v>
      </c>
      <c r="O2130" s="61" t="n">
        <f aca="false">IF(AND(N2130&gt;0,OR(Calc!$C$4="*",B2130=Calc!$C$4)),N2130+ROW()*0.000000001,0)</f>
        <v>1215.97000213</v>
      </c>
    </row>
    <row r="2131" customFormat="false" ht="15" hidden="false" customHeight="false" outlineLevel="0" collapsed="false">
      <c r="A2131" s="49" t="n">
        <v>14513</v>
      </c>
      <c r="B2131" s="49" t="s">
        <v>189</v>
      </c>
      <c r="C2131" s="63" t="n">
        <v>40318</v>
      </c>
      <c r="D2131" s="63" t="n">
        <v>40786</v>
      </c>
      <c r="E2131" s="49" t="n">
        <v>6</v>
      </c>
      <c r="F2131" s="54" t="n">
        <v>0</v>
      </c>
      <c r="G2131" s="54" t="n">
        <v>332.42</v>
      </c>
      <c r="H2131" s="54" t="n">
        <v>438.49</v>
      </c>
      <c r="I2131" s="54" t="n">
        <f aca="false">SUM(F2131:H2131)</f>
        <v>770.91</v>
      </c>
      <c r="J2131" s="49" t="n">
        <f aca="false">Calc!$C$5-D2131</f>
        <v>101</v>
      </c>
      <c r="K2131" s="49" t="n">
        <f aca="false">IF(J2131&lt;=Calc!$C$11,4,IF(J2131&lt;=Calc!$C$12,3,IF(J2131&lt;=Calc!$C$13,2,1)))</f>
        <v>2</v>
      </c>
      <c r="L2131" s="49" t="n">
        <f aca="false">1+(E2131&gt;=Calc!$C$16)+(E2131&gt;=Calc!$C$17)+(E2131&gt;=Calc!$C$18)</f>
        <v>3</v>
      </c>
      <c r="M2131" s="49" t="str">
        <f aca="false">IF(AND(K2131=4,L2131&gt;=3),"Champions",IF(AND(K2131=3,L2131&gt;=3),"Loyal",IF(K2131&gt;=3,"Recent / New",IF(L2131&gt;=3,"At Risk","Hibernating / Lost"))))</f>
        <v>At Risk</v>
      </c>
      <c r="N2131" s="54" t="n">
        <f aca="false">IF(AND(Calc!$C$2&lt;=2009,Calc!$C$3&gt;=2009),F2131,0)+IF(AND(Calc!$C$2&lt;=2010,Calc!$C$3&gt;=2010),G2131,0)+IF(AND(Calc!$C$2&lt;=2011,Calc!$C$3&gt;=2011),H2131,0)</f>
        <v>770.91</v>
      </c>
      <c r="O2131" s="61" t="n">
        <f aca="false">IF(AND(N2131&gt;0,OR(Calc!$C$4="*",B2131=Calc!$C$4)),N2131+ROW()*0.000000001,0)</f>
        <v>770.910002131</v>
      </c>
    </row>
    <row r="2132" customFormat="false" ht="15" hidden="false" customHeight="false" outlineLevel="0" collapsed="false">
      <c r="A2132" s="49" t="n">
        <v>14514</v>
      </c>
      <c r="B2132" s="49" t="s">
        <v>189</v>
      </c>
      <c r="C2132" s="63" t="n">
        <v>40160</v>
      </c>
      <c r="D2132" s="63" t="n">
        <v>40825</v>
      </c>
      <c r="E2132" s="49" t="n">
        <v>9</v>
      </c>
      <c r="F2132" s="54" t="n">
        <v>824.09</v>
      </c>
      <c r="G2132" s="54" t="n">
        <v>2561.5</v>
      </c>
      <c r="H2132" s="54" t="n">
        <v>990.2</v>
      </c>
      <c r="I2132" s="54" t="n">
        <f aca="false">SUM(F2132:H2132)</f>
        <v>4375.79</v>
      </c>
      <c r="J2132" s="49" t="n">
        <f aca="false">Calc!$C$5-D2132</f>
        <v>62</v>
      </c>
      <c r="K2132" s="49" t="n">
        <f aca="false">IF(J2132&lt;=Calc!$C$11,4,IF(J2132&lt;=Calc!$C$12,3,IF(J2132&lt;=Calc!$C$13,2,1)))</f>
        <v>3</v>
      </c>
      <c r="L2132" s="49" t="n">
        <f aca="false">1+(E2132&gt;=Calc!$C$16)+(E2132&gt;=Calc!$C$17)+(E2132&gt;=Calc!$C$18)</f>
        <v>4</v>
      </c>
      <c r="M2132" s="49" t="str">
        <f aca="false">IF(AND(K2132=4,L2132&gt;=3),"Champions",IF(AND(K2132=3,L2132&gt;=3),"Loyal",IF(K2132&gt;=3,"Recent / New",IF(L2132&gt;=3,"At Risk","Hibernating / Lost"))))</f>
        <v>Loyal</v>
      </c>
      <c r="N2132" s="54" t="n">
        <f aca="false">IF(AND(Calc!$C$2&lt;=2009,Calc!$C$3&gt;=2009),F2132,0)+IF(AND(Calc!$C$2&lt;=2010,Calc!$C$3&gt;=2010),G2132,0)+IF(AND(Calc!$C$2&lt;=2011,Calc!$C$3&gt;=2011),H2132,0)</f>
        <v>4375.79</v>
      </c>
      <c r="O2132" s="61" t="n">
        <f aca="false">IF(AND(N2132&gt;0,OR(Calc!$C$4="*",B2132=Calc!$C$4)),N2132+ROW()*0.000000001,0)</f>
        <v>4375.790002132</v>
      </c>
    </row>
    <row r="2133" customFormat="false" ht="15" hidden="false" customHeight="false" outlineLevel="0" collapsed="false">
      <c r="A2133" s="49" t="n">
        <v>14515</v>
      </c>
      <c r="B2133" s="49" t="s">
        <v>189</v>
      </c>
      <c r="C2133" s="63" t="n">
        <v>40336</v>
      </c>
      <c r="D2133" s="63" t="n">
        <v>40869</v>
      </c>
      <c r="E2133" s="49" t="n">
        <v>12</v>
      </c>
      <c r="F2133" s="54" t="n">
        <v>0</v>
      </c>
      <c r="G2133" s="54" t="n">
        <v>1616.81</v>
      </c>
      <c r="H2133" s="54" t="n">
        <v>2076.89</v>
      </c>
      <c r="I2133" s="54" t="n">
        <f aca="false">SUM(F2133:H2133)</f>
        <v>3693.7</v>
      </c>
      <c r="J2133" s="49" t="n">
        <f aca="false">Calc!$C$5-D2133</f>
        <v>18</v>
      </c>
      <c r="K2133" s="49" t="n">
        <f aca="false">IF(J2133&lt;=Calc!$C$11,4,IF(J2133&lt;=Calc!$C$12,3,IF(J2133&lt;=Calc!$C$13,2,1)))</f>
        <v>4</v>
      </c>
      <c r="L2133" s="49" t="n">
        <f aca="false">1+(E2133&gt;=Calc!$C$16)+(E2133&gt;=Calc!$C$17)+(E2133&gt;=Calc!$C$18)</f>
        <v>4</v>
      </c>
      <c r="M2133" s="49" t="str">
        <f aca="false">IF(AND(K2133=4,L2133&gt;=3),"Champions",IF(AND(K2133=3,L2133&gt;=3),"Loyal",IF(K2133&gt;=3,"Recent / New",IF(L2133&gt;=3,"At Risk","Hibernating / Lost"))))</f>
        <v>Champions</v>
      </c>
      <c r="N2133" s="54" t="n">
        <f aca="false">IF(AND(Calc!$C$2&lt;=2009,Calc!$C$3&gt;=2009),F2133,0)+IF(AND(Calc!$C$2&lt;=2010,Calc!$C$3&gt;=2010),G2133,0)+IF(AND(Calc!$C$2&lt;=2011,Calc!$C$3&gt;=2011),H2133,0)</f>
        <v>3693.7</v>
      </c>
      <c r="O2133" s="61" t="n">
        <f aca="false">IF(AND(N2133&gt;0,OR(Calc!$C$4="*",B2133=Calc!$C$4)),N2133+ROW()*0.000000001,0)</f>
        <v>3693.700002133</v>
      </c>
    </row>
    <row r="2134" customFormat="false" ht="15" hidden="false" customHeight="false" outlineLevel="0" collapsed="false">
      <c r="A2134" s="49" t="n">
        <v>14516</v>
      </c>
      <c r="B2134" s="49" t="s">
        <v>189</v>
      </c>
      <c r="C2134" s="63" t="n">
        <v>40370</v>
      </c>
      <c r="D2134" s="63" t="n">
        <v>40370</v>
      </c>
      <c r="E2134" s="49" t="n">
        <v>1</v>
      </c>
      <c r="F2134" s="54" t="n">
        <v>0</v>
      </c>
      <c r="G2134" s="54" t="n">
        <v>151.17</v>
      </c>
      <c r="H2134" s="54" t="n">
        <v>0</v>
      </c>
      <c r="I2134" s="54" t="n">
        <f aca="false">SUM(F2134:H2134)</f>
        <v>151.17</v>
      </c>
      <c r="J2134" s="49" t="n">
        <f aca="false">Calc!$C$5-D2134</f>
        <v>517</v>
      </c>
      <c r="K2134" s="49" t="n">
        <f aca="false">IF(J2134&lt;=Calc!$C$11,4,IF(J2134&lt;=Calc!$C$12,3,IF(J2134&lt;=Calc!$C$13,2,1)))</f>
        <v>1</v>
      </c>
      <c r="L2134" s="49" t="n">
        <f aca="false">1+(E2134&gt;=Calc!$C$16)+(E2134&gt;=Calc!$C$17)+(E2134&gt;=Calc!$C$18)</f>
        <v>1</v>
      </c>
      <c r="M2134" s="49" t="str">
        <f aca="false">IF(AND(K2134=4,L2134&gt;=3),"Champions",IF(AND(K2134=3,L2134&gt;=3),"Loyal",IF(K2134&gt;=3,"Recent / New",IF(L2134&gt;=3,"At Risk","Hibernating / Lost"))))</f>
        <v>Hibernating / Lost</v>
      </c>
      <c r="N2134" s="54" t="n">
        <f aca="false">IF(AND(Calc!$C$2&lt;=2009,Calc!$C$3&gt;=2009),F2134,0)+IF(AND(Calc!$C$2&lt;=2010,Calc!$C$3&gt;=2010),G2134,0)+IF(AND(Calc!$C$2&lt;=2011,Calc!$C$3&gt;=2011),H2134,0)</f>
        <v>151.17</v>
      </c>
      <c r="O2134" s="61" t="n">
        <f aca="false">IF(AND(N2134&gt;0,OR(Calc!$C$4="*",B2134=Calc!$C$4)),N2134+ROW()*0.000000001,0)</f>
        <v>151.170002134</v>
      </c>
    </row>
    <row r="2135" customFormat="false" ht="15" hidden="false" customHeight="false" outlineLevel="0" collapsed="false">
      <c r="A2135" s="49" t="n">
        <v>14517</v>
      </c>
      <c r="B2135" s="49" t="s">
        <v>189</v>
      </c>
      <c r="C2135" s="63" t="n">
        <v>40745</v>
      </c>
      <c r="D2135" s="63" t="n">
        <v>40853</v>
      </c>
      <c r="E2135" s="49" t="n">
        <v>2</v>
      </c>
      <c r="F2135" s="54" t="n">
        <v>0</v>
      </c>
      <c r="G2135" s="54" t="n">
        <v>0</v>
      </c>
      <c r="H2135" s="54" t="n">
        <v>330.45</v>
      </c>
      <c r="I2135" s="54" t="n">
        <f aca="false">SUM(F2135:H2135)</f>
        <v>330.45</v>
      </c>
      <c r="J2135" s="49" t="n">
        <f aca="false">Calc!$C$5-D2135</f>
        <v>34</v>
      </c>
      <c r="K2135" s="49" t="n">
        <f aca="false">IF(J2135&lt;=Calc!$C$11,4,IF(J2135&lt;=Calc!$C$12,3,IF(J2135&lt;=Calc!$C$13,2,1)))</f>
        <v>3</v>
      </c>
      <c r="L2135" s="49" t="n">
        <f aca="false">1+(E2135&gt;=Calc!$C$16)+(E2135&gt;=Calc!$C$17)+(E2135&gt;=Calc!$C$18)</f>
        <v>2</v>
      </c>
      <c r="M2135" s="49" t="str">
        <f aca="false">IF(AND(K2135=4,L2135&gt;=3),"Champions",IF(AND(K2135=3,L2135&gt;=3),"Loyal",IF(K2135&gt;=3,"Recent / New",IF(L2135&gt;=3,"At Risk","Hibernating / Lost"))))</f>
        <v>Recent / New</v>
      </c>
      <c r="N2135" s="54" t="n">
        <f aca="false">IF(AND(Calc!$C$2&lt;=2009,Calc!$C$3&gt;=2009),F2135,0)+IF(AND(Calc!$C$2&lt;=2010,Calc!$C$3&gt;=2010),G2135,0)+IF(AND(Calc!$C$2&lt;=2011,Calc!$C$3&gt;=2011),H2135,0)</f>
        <v>330.45</v>
      </c>
      <c r="O2135" s="61" t="n">
        <f aca="false">IF(AND(N2135&gt;0,OR(Calc!$C$4="*",B2135=Calc!$C$4)),N2135+ROW()*0.000000001,0)</f>
        <v>330.450002135</v>
      </c>
    </row>
    <row r="2136" customFormat="false" ht="15" hidden="false" customHeight="false" outlineLevel="0" collapsed="false">
      <c r="A2136" s="49" t="n">
        <v>14518</v>
      </c>
      <c r="B2136" s="49" t="s">
        <v>189</v>
      </c>
      <c r="C2136" s="63" t="n">
        <v>40822</v>
      </c>
      <c r="D2136" s="63" t="n">
        <v>40822</v>
      </c>
      <c r="E2136" s="49" t="n">
        <v>1</v>
      </c>
      <c r="F2136" s="54" t="n">
        <v>0</v>
      </c>
      <c r="G2136" s="54" t="n">
        <v>0</v>
      </c>
      <c r="H2136" s="54" t="n">
        <v>174.37</v>
      </c>
      <c r="I2136" s="54" t="n">
        <f aca="false">SUM(F2136:H2136)</f>
        <v>174.37</v>
      </c>
      <c r="J2136" s="49" t="n">
        <f aca="false">Calc!$C$5-D2136</f>
        <v>65</v>
      </c>
      <c r="K2136" s="49" t="n">
        <f aca="false">IF(J2136&lt;=Calc!$C$11,4,IF(J2136&lt;=Calc!$C$12,3,IF(J2136&lt;=Calc!$C$13,2,1)))</f>
        <v>3</v>
      </c>
      <c r="L2136" s="49" t="n">
        <f aca="false">1+(E2136&gt;=Calc!$C$16)+(E2136&gt;=Calc!$C$17)+(E2136&gt;=Calc!$C$18)</f>
        <v>1</v>
      </c>
      <c r="M2136" s="49" t="str">
        <f aca="false">IF(AND(K2136=4,L2136&gt;=3),"Champions",IF(AND(K2136=3,L2136&gt;=3),"Loyal",IF(K2136&gt;=3,"Recent / New",IF(L2136&gt;=3,"At Risk","Hibernating / Lost"))))</f>
        <v>Recent / New</v>
      </c>
      <c r="N2136" s="54" t="n">
        <f aca="false">IF(AND(Calc!$C$2&lt;=2009,Calc!$C$3&gt;=2009),F2136,0)+IF(AND(Calc!$C$2&lt;=2010,Calc!$C$3&gt;=2010),G2136,0)+IF(AND(Calc!$C$2&lt;=2011,Calc!$C$3&gt;=2011),H2136,0)</f>
        <v>174.37</v>
      </c>
      <c r="O2136" s="61" t="n">
        <f aca="false">IF(AND(N2136&gt;0,OR(Calc!$C$4="*",B2136=Calc!$C$4)),N2136+ROW()*0.000000001,0)</f>
        <v>174.370002136</v>
      </c>
    </row>
    <row r="2137" customFormat="false" ht="15" hidden="false" customHeight="false" outlineLevel="0" collapsed="false">
      <c r="A2137" s="49" t="n">
        <v>14519</v>
      </c>
      <c r="B2137" s="49" t="s">
        <v>189</v>
      </c>
      <c r="C2137" s="63" t="n">
        <v>40158</v>
      </c>
      <c r="D2137" s="63" t="n">
        <v>40203</v>
      </c>
      <c r="E2137" s="49" t="n">
        <v>2</v>
      </c>
      <c r="F2137" s="54" t="n">
        <v>122.95</v>
      </c>
      <c r="G2137" s="54" t="n">
        <v>80.19</v>
      </c>
      <c r="H2137" s="54" t="n">
        <v>0</v>
      </c>
      <c r="I2137" s="54" t="n">
        <f aca="false">SUM(F2137:H2137)</f>
        <v>203.14</v>
      </c>
      <c r="J2137" s="49" t="n">
        <f aca="false">Calc!$C$5-D2137</f>
        <v>684</v>
      </c>
      <c r="K2137" s="49" t="n">
        <f aca="false">IF(J2137&lt;=Calc!$C$11,4,IF(J2137&lt;=Calc!$C$12,3,IF(J2137&lt;=Calc!$C$13,2,1)))</f>
        <v>1</v>
      </c>
      <c r="L2137" s="49" t="n">
        <f aca="false">1+(E2137&gt;=Calc!$C$16)+(E2137&gt;=Calc!$C$17)+(E2137&gt;=Calc!$C$18)</f>
        <v>2</v>
      </c>
      <c r="M2137" s="49" t="str">
        <f aca="false">IF(AND(K2137=4,L2137&gt;=3),"Champions",IF(AND(K2137=3,L2137&gt;=3),"Loyal",IF(K2137&gt;=3,"Recent / New",IF(L2137&gt;=3,"At Risk","Hibernating / Lost"))))</f>
        <v>Hibernating / Lost</v>
      </c>
      <c r="N2137" s="54" t="n">
        <f aca="false">IF(AND(Calc!$C$2&lt;=2009,Calc!$C$3&gt;=2009),F2137,0)+IF(AND(Calc!$C$2&lt;=2010,Calc!$C$3&gt;=2010),G2137,0)+IF(AND(Calc!$C$2&lt;=2011,Calc!$C$3&gt;=2011),H2137,0)</f>
        <v>203.14</v>
      </c>
      <c r="O2137" s="61" t="n">
        <f aca="false">IF(AND(N2137&gt;0,OR(Calc!$C$4="*",B2137=Calc!$C$4)),N2137+ROW()*0.000000001,0)</f>
        <v>203.140002137</v>
      </c>
    </row>
    <row r="2138" customFormat="false" ht="15" hidden="false" customHeight="false" outlineLevel="0" collapsed="false">
      <c r="A2138" s="49" t="n">
        <v>14520</v>
      </c>
      <c r="B2138" s="49" t="s">
        <v>189</v>
      </c>
      <c r="C2138" s="63" t="n">
        <v>40596</v>
      </c>
      <c r="D2138" s="63" t="n">
        <v>40885</v>
      </c>
      <c r="E2138" s="49" t="n">
        <v>2</v>
      </c>
      <c r="F2138" s="54" t="n">
        <v>0</v>
      </c>
      <c r="G2138" s="54" t="n">
        <v>0</v>
      </c>
      <c r="H2138" s="54" t="n">
        <v>270.6</v>
      </c>
      <c r="I2138" s="54" t="n">
        <f aca="false">SUM(F2138:H2138)</f>
        <v>270.6</v>
      </c>
      <c r="J2138" s="49" t="n">
        <f aca="false">Calc!$C$5-D2138</f>
        <v>2</v>
      </c>
      <c r="K2138" s="49" t="n">
        <f aca="false">IF(J2138&lt;=Calc!$C$11,4,IF(J2138&lt;=Calc!$C$12,3,IF(J2138&lt;=Calc!$C$13,2,1)))</f>
        <v>4</v>
      </c>
      <c r="L2138" s="49" t="n">
        <f aca="false">1+(E2138&gt;=Calc!$C$16)+(E2138&gt;=Calc!$C$17)+(E2138&gt;=Calc!$C$18)</f>
        <v>2</v>
      </c>
      <c r="M2138" s="49" t="str">
        <f aca="false">IF(AND(K2138=4,L2138&gt;=3),"Champions",IF(AND(K2138=3,L2138&gt;=3),"Loyal",IF(K2138&gt;=3,"Recent / New",IF(L2138&gt;=3,"At Risk","Hibernating / Lost"))))</f>
        <v>Recent / New</v>
      </c>
      <c r="N2138" s="54" t="n">
        <f aca="false">IF(AND(Calc!$C$2&lt;=2009,Calc!$C$3&gt;=2009),F2138,0)+IF(AND(Calc!$C$2&lt;=2010,Calc!$C$3&gt;=2010),G2138,0)+IF(AND(Calc!$C$2&lt;=2011,Calc!$C$3&gt;=2011),H2138,0)</f>
        <v>270.6</v>
      </c>
      <c r="O2138" s="61" t="n">
        <f aca="false">IF(AND(N2138&gt;0,OR(Calc!$C$4="*",B2138=Calc!$C$4)),N2138+ROW()*0.000000001,0)</f>
        <v>270.600002138</v>
      </c>
    </row>
    <row r="2139" customFormat="false" ht="15" hidden="false" customHeight="false" outlineLevel="0" collapsed="false">
      <c r="A2139" s="49" t="n">
        <v>14521</v>
      </c>
      <c r="B2139" s="49" t="s">
        <v>189</v>
      </c>
      <c r="C2139" s="63" t="n">
        <v>40395</v>
      </c>
      <c r="D2139" s="63" t="n">
        <v>40395</v>
      </c>
      <c r="E2139" s="49" t="n">
        <v>1</v>
      </c>
      <c r="F2139" s="54" t="n">
        <v>0</v>
      </c>
      <c r="G2139" s="54" t="n">
        <v>167.65</v>
      </c>
      <c r="H2139" s="54" t="n">
        <v>0</v>
      </c>
      <c r="I2139" s="54" t="n">
        <f aca="false">SUM(F2139:H2139)</f>
        <v>167.65</v>
      </c>
      <c r="J2139" s="49" t="n">
        <f aca="false">Calc!$C$5-D2139</f>
        <v>492</v>
      </c>
      <c r="K2139" s="49" t="n">
        <f aca="false">IF(J2139&lt;=Calc!$C$11,4,IF(J2139&lt;=Calc!$C$12,3,IF(J2139&lt;=Calc!$C$13,2,1)))</f>
        <v>1</v>
      </c>
      <c r="L2139" s="49" t="n">
        <f aca="false">1+(E2139&gt;=Calc!$C$16)+(E2139&gt;=Calc!$C$17)+(E2139&gt;=Calc!$C$18)</f>
        <v>1</v>
      </c>
      <c r="M2139" s="49" t="str">
        <f aca="false">IF(AND(K2139=4,L2139&gt;=3),"Champions",IF(AND(K2139=3,L2139&gt;=3),"Loyal",IF(K2139&gt;=3,"Recent / New",IF(L2139&gt;=3,"At Risk","Hibernating / Lost"))))</f>
        <v>Hibernating / Lost</v>
      </c>
      <c r="N2139" s="54" t="n">
        <f aca="false">IF(AND(Calc!$C$2&lt;=2009,Calc!$C$3&gt;=2009),F2139,0)+IF(AND(Calc!$C$2&lt;=2010,Calc!$C$3&gt;=2010),G2139,0)+IF(AND(Calc!$C$2&lt;=2011,Calc!$C$3&gt;=2011),H2139,0)</f>
        <v>167.65</v>
      </c>
      <c r="O2139" s="61" t="n">
        <f aca="false">IF(AND(N2139&gt;0,OR(Calc!$C$4="*",B2139=Calc!$C$4)),N2139+ROW()*0.000000001,0)</f>
        <v>167.650002139</v>
      </c>
    </row>
    <row r="2140" customFormat="false" ht="15" hidden="false" customHeight="false" outlineLevel="0" collapsed="false">
      <c r="A2140" s="49" t="n">
        <v>14522</v>
      </c>
      <c r="B2140" s="49" t="s">
        <v>189</v>
      </c>
      <c r="C2140" s="63" t="n">
        <v>40202</v>
      </c>
      <c r="D2140" s="63" t="n">
        <v>40862</v>
      </c>
      <c r="E2140" s="49" t="n">
        <v>8</v>
      </c>
      <c r="F2140" s="54" t="n">
        <v>0</v>
      </c>
      <c r="G2140" s="54" t="n">
        <v>773.88</v>
      </c>
      <c r="H2140" s="54" t="n">
        <v>974.54</v>
      </c>
      <c r="I2140" s="54" t="n">
        <f aca="false">SUM(F2140:H2140)</f>
        <v>1748.42</v>
      </c>
      <c r="J2140" s="49" t="n">
        <f aca="false">Calc!$C$5-D2140</f>
        <v>25</v>
      </c>
      <c r="K2140" s="49" t="n">
        <f aca="false">IF(J2140&lt;=Calc!$C$11,4,IF(J2140&lt;=Calc!$C$12,3,IF(J2140&lt;=Calc!$C$13,2,1)))</f>
        <v>4</v>
      </c>
      <c r="L2140" s="49" t="n">
        <f aca="false">1+(E2140&gt;=Calc!$C$16)+(E2140&gt;=Calc!$C$17)+(E2140&gt;=Calc!$C$18)</f>
        <v>4</v>
      </c>
      <c r="M2140" s="49" t="str">
        <f aca="false">IF(AND(K2140=4,L2140&gt;=3),"Champions",IF(AND(K2140=3,L2140&gt;=3),"Loyal",IF(K2140&gt;=3,"Recent / New",IF(L2140&gt;=3,"At Risk","Hibernating / Lost"))))</f>
        <v>Champions</v>
      </c>
      <c r="N2140" s="54" t="n">
        <f aca="false">IF(AND(Calc!$C$2&lt;=2009,Calc!$C$3&gt;=2009),F2140,0)+IF(AND(Calc!$C$2&lt;=2010,Calc!$C$3&gt;=2010),G2140,0)+IF(AND(Calc!$C$2&lt;=2011,Calc!$C$3&gt;=2011),H2140,0)</f>
        <v>1748.42</v>
      </c>
      <c r="O2140" s="61" t="n">
        <f aca="false">IF(AND(N2140&gt;0,OR(Calc!$C$4="*",B2140=Calc!$C$4)),N2140+ROW()*0.000000001,0)</f>
        <v>1748.42000214</v>
      </c>
    </row>
    <row r="2141" customFormat="false" ht="15" hidden="false" customHeight="false" outlineLevel="0" collapsed="false">
      <c r="A2141" s="49" t="n">
        <v>14523</v>
      </c>
      <c r="B2141" s="49" t="s">
        <v>189</v>
      </c>
      <c r="C2141" s="63" t="n">
        <v>40778</v>
      </c>
      <c r="D2141" s="63" t="n">
        <v>40778</v>
      </c>
      <c r="E2141" s="49" t="n">
        <v>1</v>
      </c>
      <c r="F2141" s="54" t="n">
        <v>0</v>
      </c>
      <c r="G2141" s="54" t="n">
        <v>0</v>
      </c>
      <c r="H2141" s="54" t="n">
        <v>241.09</v>
      </c>
      <c r="I2141" s="54" t="n">
        <f aca="false">SUM(F2141:H2141)</f>
        <v>241.09</v>
      </c>
      <c r="J2141" s="49" t="n">
        <f aca="false">Calc!$C$5-D2141</f>
        <v>109</v>
      </c>
      <c r="K2141" s="49" t="n">
        <f aca="false">IF(J2141&lt;=Calc!$C$11,4,IF(J2141&lt;=Calc!$C$12,3,IF(J2141&lt;=Calc!$C$13,2,1)))</f>
        <v>2</v>
      </c>
      <c r="L2141" s="49" t="n">
        <f aca="false">1+(E2141&gt;=Calc!$C$16)+(E2141&gt;=Calc!$C$17)+(E2141&gt;=Calc!$C$18)</f>
        <v>1</v>
      </c>
      <c r="M2141" s="49" t="str">
        <f aca="false">IF(AND(K2141=4,L2141&gt;=3),"Champions",IF(AND(K2141=3,L2141&gt;=3),"Loyal",IF(K2141&gt;=3,"Recent / New",IF(L2141&gt;=3,"At Risk","Hibernating / Lost"))))</f>
        <v>Hibernating / Lost</v>
      </c>
      <c r="N2141" s="54" t="n">
        <f aca="false">IF(AND(Calc!$C$2&lt;=2009,Calc!$C$3&gt;=2009),F2141,0)+IF(AND(Calc!$C$2&lt;=2010,Calc!$C$3&gt;=2010),G2141,0)+IF(AND(Calc!$C$2&lt;=2011,Calc!$C$3&gt;=2011),H2141,0)</f>
        <v>241.09</v>
      </c>
      <c r="O2141" s="61" t="n">
        <f aca="false">IF(AND(N2141&gt;0,OR(Calc!$C$4="*",B2141=Calc!$C$4)),N2141+ROW()*0.000000001,0)</f>
        <v>241.090002141</v>
      </c>
    </row>
    <row r="2142" customFormat="false" ht="15" hidden="false" customHeight="false" outlineLevel="0" collapsed="false">
      <c r="A2142" s="49" t="n">
        <v>14524</v>
      </c>
      <c r="B2142" s="49" t="s">
        <v>189</v>
      </c>
      <c r="C2142" s="63" t="n">
        <v>40470</v>
      </c>
      <c r="D2142" s="63" t="n">
        <v>40855</v>
      </c>
      <c r="E2142" s="49" t="n">
        <v>13</v>
      </c>
      <c r="F2142" s="54" t="n">
        <v>0</v>
      </c>
      <c r="G2142" s="54" t="n">
        <v>1341.48</v>
      </c>
      <c r="H2142" s="54" t="n">
        <v>1568.38</v>
      </c>
      <c r="I2142" s="54" t="n">
        <f aca="false">SUM(F2142:H2142)</f>
        <v>2909.86</v>
      </c>
      <c r="J2142" s="49" t="n">
        <f aca="false">Calc!$C$5-D2142</f>
        <v>32</v>
      </c>
      <c r="K2142" s="49" t="n">
        <f aca="false">IF(J2142&lt;=Calc!$C$11,4,IF(J2142&lt;=Calc!$C$12,3,IF(J2142&lt;=Calc!$C$13,2,1)))</f>
        <v>3</v>
      </c>
      <c r="L2142" s="49" t="n">
        <f aca="false">1+(E2142&gt;=Calc!$C$16)+(E2142&gt;=Calc!$C$17)+(E2142&gt;=Calc!$C$18)</f>
        <v>4</v>
      </c>
      <c r="M2142" s="49" t="str">
        <f aca="false">IF(AND(K2142=4,L2142&gt;=3),"Champions",IF(AND(K2142=3,L2142&gt;=3),"Loyal",IF(K2142&gt;=3,"Recent / New",IF(L2142&gt;=3,"At Risk","Hibernating / Lost"))))</f>
        <v>Loyal</v>
      </c>
      <c r="N2142" s="54" t="n">
        <f aca="false">IF(AND(Calc!$C$2&lt;=2009,Calc!$C$3&gt;=2009),F2142,0)+IF(AND(Calc!$C$2&lt;=2010,Calc!$C$3&gt;=2010),G2142,0)+IF(AND(Calc!$C$2&lt;=2011,Calc!$C$3&gt;=2011),H2142,0)</f>
        <v>2909.86</v>
      </c>
      <c r="O2142" s="61" t="n">
        <f aca="false">IF(AND(N2142&gt;0,OR(Calc!$C$4="*",B2142=Calc!$C$4)),N2142+ROW()*0.000000001,0)</f>
        <v>2909.860002142</v>
      </c>
    </row>
    <row r="2143" customFormat="false" ht="15" hidden="false" customHeight="false" outlineLevel="0" collapsed="false">
      <c r="A2143" s="49" t="n">
        <v>14525</v>
      </c>
      <c r="B2143" s="49" t="s">
        <v>189</v>
      </c>
      <c r="C2143" s="63" t="n">
        <v>40160</v>
      </c>
      <c r="D2143" s="63" t="n">
        <v>40867</v>
      </c>
      <c r="E2143" s="49" t="n">
        <v>17</v>
      </c>
      <c r="F2143" s="54" t="n">
        <v>399.8</v>
      </c>
      <c r="G2143" s="54" t="n">
        <v>3865.19</v>
      </c>
      <c r="H2143" s="54" t="n">
        <v>3687.77</v>
      </c>
      <c r="I2143" s="54" t="n">
        <f aca="false">SUM(F2143:H2143)</f>
        <v>7952.76</v>
      </c>
      <c r="J2143" s="49" t="n">
        <f aca="false">Calc!$C$5-D2143</f>
        <v>20</v>
      </c>
      <c r="K2143" s="49" t="n">
        <f aca="false">IF(J2143&lt;=Calc!$C$11,4,IF(J2143&lt;=Calc!$C$12,3,IF(J2143&lt;=Calc!$C$13,2,1)))</f>
        <v>4</v>
      </c>
      <c r="L2143" s="49" t="n">
        <f aca="false">1+(E2143&gt;=Calc!$C$16)+(E2143&gt;=Calc!$C$17)+(E2143&gt;=Calc!$C$18)</f>
        <v>4</v>
      </c>
      <c r="M2143" s="49" t="str">
        <f aca="false">IF(AND(K2143=4,L2143&gt;=3),"Champions",IF(AND(K2143=3,L2143&gt;=3),"Loyal",IF(K2143&gt;=3,"Recent / New",IF(L2143&gt;=3,"At Risk","Hibernating / Lost"))))</f>
        <v>Champions</v>
      </c>
      <c r="N2143" s="54" t="n">
        <f aca="false">IF(AND(Calc!$C$2&lt;=2009,Calc!$C$3&gt;=2009),F2143,0)+IF(AND(Calc!$C$2&lt;=2010,Calc!$C$3&gt;=2010),G2143,0)+IF(AND(Calc!$C$2&lt;=2011,Calc!$C$3&gt;=2011),H2143,0)</f>
        <v>7952.76</v>
      </c>
      <c r="O2143" s="61" t="n">
        <f aca="false">IF(AND(N2143&gt;0,OR(Calc!$C$4="*",B2143=Calc!$C$4)),N2143+ROW()*0.000000001,0)</f>
        <v>7952.760002143</v>
      </c>
    </row>
    <row r="2144" customFormat="false" ht="15" hidden="false" customHeight="false" outlineLevel="0" collapsed="false">
      <c r="A2144" s="49" t="n">
        <v>14526</v>
      </c>
      <c r="B2144" s="49" t="s">
        <v>189</v>
      </c>
      <c r="C2144" s="63" t="n">
        <v>40497</v>
      </c>
      <c r="D2144" s="63" t="n">
        <v>40497</v>
      </c>
      <c r="E2144" s="49" t="n">
        <v>1</v>
      </c>
      <c r="F2144" s="54" t="n">
        <v>0</v>
      </c>
      <c r="G2144" s="54" t="n">
        <v>258.65</v>
      </c>
      <c r="H2144" s="54" t="n">
        <v>0</v>
      </c>
      <c r="I2144" s="54" t="n">
        <f aca="false">SUM(F2144:H2144)</f>
        <v>258.65</v>
      </c>
      <c r="J2144" s="49" t="n">
        <f aca="false">Calc!$C$5-D2144</f>
        <v>390</v>
      </c>
      <c r="K2144" s="49" t="n">
        <f aca="false">IF(J2144&lt;=Calc!$C$11,4,IF(J2144&lt;=Calc!$C$12,3,IF(J2144&lt;=Calc!$C$13,2,1)))</f>
        <v>1</v>
      </c>
      <c r="L2144" s="49" t="n">
        <f aca="false">1+(E2144&gt;=Calc!$C$16)+(E2144&gt;=Calc!$C$17)+(E2144&gt;=Calc!$C$18)</f>
        <v>1</v>
      </c>
      <c r="M2144" s="49" t="str">
        <f aca="false">IF(AND(K2144=4,L2144&gt;=3),"Champions",IF(AND(K2144=3,L2144&gt;=3),"Loyal",IF(K2144&gt;=3,"Recent / New",IF(L2144&gt;=3,"At Risk","Hibernating / Lost"))))</f>
        <v>Hibernating / Lost</v>
      </c>
      <c r="N2144" s="54" t="n">
        <f aca="false">IF(AND(Calc!$C$2&lt;=2009,Calc!$C$3&gt;=2009),F2144,0)+IF(AND(Calc!$C$2&lt;=2010,Calc!$C$3&gt;=2010),G2144,0)+IF(AND(Calc!$C$2&lt;=2011,Calc!$C$3&gt;=2011),H2144,0)</f>
        <v>258.65</v>
      </c>
      <c r="O2144" s="61" t="n">
        <f aca="false">IF(AND(N2144&gt;0,OR(Calc!$C$4="*",B2144=Calc!$C$4)),N2144+ROW()*0.000000001,0)</f>
        <v>258.650002144</v>
      </c>
    </row>
    <row r="2145" customFormat="false" ht="15" hidden="false" customHeight="false" outlineLevel="0" collapsed="false">
      <c r="A2145" s="49" t="n">
        <v>14527</v>
      </c>
      <c r="B2145" s="49" t="s">
        <v>189</v>
      </c>
      <c r="C2145" s="63" t="n">
        <v>40149</v>
      </c>
      <c r="D2145" s="63" t="n">
        <v>40884</v>
      </c>
      <c r="E2145" s="49" t="n">
        <v>121</v>
      </c>
      <c r="F2145" s="54" t="n">
        <v>5614.93</v>
      </c>
      <c r="G2145" s="54" t="n">
        <v>13192.21</v>
      </c>
      <c r="H2145" s="54" t="n">
        <v>7552.04</v>
      </c>
      <c r="I2145" s="54" t="n">
        <f aca="false">SUM(F2145:H2145)</f>
        <v>26359.18</v>
      </c>
      <c r="J2145" s="49" t="n">
        <f aca="false">Calc!$C$5-D2145</f>
        <v>3</v>
      </c>
      <c r="K2145" s="49" t="n">
        <f aca="false">IF(J2145&lt;=Calc!$C$11,4,IF(J2145&lt;=Calc!$C$12,3,IF(J2145&lt;=Calc!$C$13,2,1)))</f>
        <v>4</v>
      </c>
      <c r="L2145" s="49" t="n">
        <f aca="false">1+(E2145&gt;=Calc!$C$16)+(E2145&gt;=Calc!$C$17)+(E2145&gt;=Calc!$C$18)</f>
        <v>4</v>
      </c>
      <c r="M2145" s="49" t="str">
        <f aca="false">IF(AND(K2145=4,L2145&gt;=3),"Champions",IF(AND(K2145=3,L2145&gt;=3),"Loyal",IF(K2145&gt;=3,"Recent / New",IF(L2145&gt;=3,"At Risk","Hibernating / Lost"))))</f>
        <v>Champions</v>
      </c>
      <c r="N2145" s="54" t="n">
        <f aca="false">IF(AND(Calc!$C$2&lt;=2009,Calc!$C$3&gt;=2009),F2145,0)+IF(AND(Calc!$C$2&lt;=2010,Calc!$C$3&gt;=2010),G2145,0)+IF(AND(Calc!$C$2&lt;=2011,Calc!$C$3&gt;=2011),H2145,0)</f>
        <v>26359.18</v>
      </c>
      <c r="O2145" s="61" t="n">
        <f aca="false">IF(AND(N2145&gt;0,OR(Calc!$C$4="*",B2145=Calc!$C$4)),N2145+ROW()*0.000000001,0)</f>
        <v>26359.180002145</v>
      </c>
    </row>
    <row r="2146" customFormat="false" ht="15" hidden="false" customHeight="false" outlineLevel="0" collapsed="false">
      <c r="A2146" s="49" t="n">
        <v>14528</v>
      </c>
      <c r="B2146" s="49" t="s">
        <v>189</v>
      </c>
      <c r="C2146" s="63" t="n">
        <v>40849</v>
      </c>
      <c r="D2146" s="63" t="n">
        <v>40849</v>
      </c>
      <c r="E2146" s="49" t="n">
        <v>1</v>
      </c>
      <c r="F2146" s="54" t="n">
        <v>0</v>
      </c>
      <c r="G2146" s="54" t="n">
        <v>0</v>
      </c>
      <c r="H2146" s="54" t="n">
        <v>364.22</v>
      </c>
      <c r="I2146" s="54" t="n">
        <f aca="false">SUM(F2146:H2146)</f>
        <v>364.22</v>
      </c>
      <c r="J2146" s="49" t="n">
        <f aca="false">Calc!$C$5-D2146</f>
        <v>38</v>
      </c>
      <c r="K2146" s="49" t="n">
        <f aca="false">IF(J2146&lt;=Calc!$C$11,4,IF(J2146&lt;=Calc!$C$12,3,IF(J2146&lt;=Calc!$C$13,2,1)))</f>
        <v>3</v>
      </c>
      <c r="L2146" s="49" t="n">
        <f aca="false">1+(E2146&gt;=Calc!$C$16)+(E2146&gt;=Calc!$C$17)+(E2146&gt;=Calc!$C$18)</f>
        <v>1</v>
      </c>
      <c r="M2146" s="49" t="str">
        <f aca="false">IF(AND(K2146=4,L2146&gt;=3),"Champions",IF(AND(K2146=3,L2146&gt;=3),"Loyal",IF(K2146&gt;=3,"Recent / New",IF(L2146&gt;=3,"At Risk","Hibernating / Lost"))))</f>
        <v>Recent / New</v>
      </c>
      <c r="N2146" s="54" t="n">
        <f aca="false">IF(AND(Calc!$C$2&lt;=2009,Calc!$C$3&gt;=2009),F2146,0)+IF(AND(Calc!$C$2&lt;=2010,Calc!$C$3&gt;=2010),G2146,0)+IF(AND(Calc!$C$2&lt;=2011,Calc!$C$3&gt;=2011),H2146,0)</f>
        <v>364.22</v>
      </c>
      <c r="O2146" s="61" t="n">
        <f aca="false">IF(AND(N2146&gt;0,OR(Calc!$C$4="*",B2146=Calc!$C$4)),N2146+ROW()*0.000000001,0)</f>
        <v>364.220002146</v>
      </c>
    </row>
    <row r="2147" customFormat="false" ht="15" hidden="false" customHeight="false" outlineLevel="0" collapsed="false">
      <c r="A2147" s="49" t="n">
        <v>14529</v>
      </c>
      <c r="B2147" s="49" t="s">
        <v>189</v>
      </c>
      <c r="C2147" s="63" t="n">
        <v>40776</v>
      </c>
      <c r="D2147" s="63" t="n">
        <v>40826</v>
      </c>
      <c r="E2147" s="49" t="n">
        <v>3</v>
      </c>
      <c r="F2147" s="54" t="n">
        <v>0</v>
      </c>
      <c r="G2147" s="54" t="n">
        <v>0</v>
      </c>
      <c r="H2147" s="54" t="n">
        <v>578.61</v>
      </c>
      <c r="I2147" s="54" t="n">
        <f aca="false">SUM(F2147:H2147)</f>
        <v>578.61</v>
      </c>
      <c r="J2147" s="49" t="n">
        <f aca="false">Calc!$C$5-D2147</f>
        <v>61</v>
      </c>
      <c r="K2147" s="49" t="n">
        <f aca="false">IF(J2147&lt;=Calc!$C$11,4,IF(J2147&lt;=Calc!$C$12,3,IF(J2147&lt;=Calc!$C$13,2,1)))</f>
        <v>3</v>
      </c>
      <c r="L2147" s="49" t="n">
        <f aca="false">1+(E2147&gt;=Calc!$C$16)+(E2147&gt;=Calc!$C$17)+(E2147&gt;=Calc!$C$18)</f>
        <v>2</v>
      </c>
      <c r="M2147" s="49" t="str">
        <f aca="false">IF(AND(K2147=4,L2147&gt;=3),"Champions",IF(AND(K2147=3,L2147&gt;=3),"Loyal",IF(K2147&gt;=3,"Recent / New",IF(L2147&gt;=3,"At Risk","Hibernating / Lost"))))</f>
        <v>Recent / New</v>
      </c>
      <c r="N2147" s="54" t="n">
        <f aca="false">IF(AND(Calc!$C$2&lt;=2009,Calc!$C$3&gt;=2009),F2147,0)+IF(AND(Calc!$C$2&lt;=2010,Calc!$C$3&gt;=2010),G2147,0)+IF(AND(Calc!$C$2&lt;=2011,Calc!$C$3&gt;=2011),H2147,0)</f>
        <v>578.61</v>
      </c>
      <c r="O2147" s="61" t="n">
        <f aca="false">IF(AND(N2147&gt;0,OR(Calc!$C$4="*",B2147=Calc!$C$4)),N2147+ROW()*0.000000001,0)</f>
        <v>578.610002147</v>
      </c>
    </row>
    <row r="2148" customFormat="false" ht="15" hidden="false" customHeight="false" outlineLevel="0" collapsed="false">
      <c r="A2148" s="49" t="n">
        <v>14530</v>
      </c>
      <c r="B2148" s="49" t="s">
        <v>189</v>
      </c>
      <c r="C2148" s="63" t="n">
        <v>40199</v>
      </c>
      <c r="D2148" s="63" t="n">
        <v>40861</v>
      </c>
      <c r="E2148" s="49" t="n">
        <v>16</v>
      </c>
      <c r="F2148" s="54" t="n">
        <v>0</v>
      </c>
      <c r="G2148" s="54" t="n">
        <v>3106.51</v>
      </c>
      <c r="H2148" s="54" t="n">
        <v>2862.11</v>
      </c>
      <c r="I2148" s="54" t="n">
        <f aca="false">SUM(F2148:H2148)</f>
        <v>5968.62</v>
      </c>
      <c r="J2148" s="49" t="n">
        <f aca="false">Calc!$C$5-D2148</f>
        <v>26</v>
      </c>
      <c r="K2148" s="49" t="n">
        <f aca="false">IF(J2148&lt;=Calc!$C$11,4,IF(J2148&lt;=Calc!$C$12,3,IF(J2148&lt;=Calc!$C$13,2,1)))</f>
        <v>4</v>
      </c>
      <c r="L2148" s="49" t="n">
        <f aca="false">1+(E2148&gt;=Calc!$C$16)+(E2148&gt;=Calc!$C$17)+(E2148&gt;=Calc!$C$18)</f>
        <v>4</v>
      </c>
      <c r="M2148" s="49" t="str">
        <f aca="false">IF(AND(K2148=4,L2148&gt;=3),"Champions",IF(AND(K2148=3,L2148&gt;=3),"Loyal",IF(K2148&gt;=3,"Recent / New",IF(L2148&gt;=3,"At Risk","Hibernating / Lost"))))</f>
        <v>Champions</v>
      </c>
      <c r="N2148" s="54" t="n">
        <f aca="false">IF(AND(Calc!$C$2&lt;=2009,Calc!$C$3&gt;=2009),F2148,0)+IF(AND(Calc!$C$2&lt;=2010,Calc!$C$3&gt;=2010),G2148,0)+IF(AND(Calc!$C$2&lt;=2011,Calc!$C$3&gt;=2011),H2148,0)</f>
        <v>5968.62</v>
      </c>
      <c r="O2148" s="61" t="n">
        <f aca="false">IF(AND(N2148&gt;0,OR(Calc!$C$4="*",B2148=Calc!$C$4)),N2148+ROW()*0.000000001,0)</f>
        <v>5968.620002148</v>
      </c>
    </row>
    <row r="2149" customFormat="false" ht="15" hidden="false" customHeight="false" outlineLevel="0" collapsed="false">
      <c r="A2149" s="49" t="n">
        <v>14531</v>
      </c>
      <c r="B2149" s="49" t="s">
        <v>189</v>
      </c>
      <c r="C2149" s="63" t="n">
        <v>40407</v>
      </c>
      <c r="D2149" s="63" t="n">
        <v>40407</v>
      </c>
      <c r="E2149" s="49" t="n">
        <v>1</v>
      </c>
      <c r="F2149" s="54" t="n">
        <v>0</v>
      </c>
      <c r="G2149" s="54" t="n">
        <v>376.34</v>
      </c>
      <c r="H2149" s="54" t="n">
        <v>0</v>
      </c>
      <c r="I2149" s="54" t="n">
        <f aca="false">SUM(F2149:H2149)</f>
        <v>376.34</v>
      </c>
      <c r="J2149" s="49" t="n">
        <f aca="false">Calc!$C$5-D2149</f>
        <v>480</v>
      </c>
      <c r="K2149" s="49" t="n">
        <f aca="false">IF(J2149&lt;=Calc!$C$11,4,IF(J2149&lt;=Calc!$C$12,3,IF(J2149&lt;=Calc!$C$13,2,1)))</f>
        <v>1</v>
      </c>
      <c r="L2149" s="49" t="n">
        <f aca="false">1+(E2149&gt;=Calc!$C$16)+(E2149&gt;=Calc!$C$17)+(E2149&gt;=Calc!$C$18)</f>
        <v>1</v>
      </c>
      <c r="M2149" s="49" t="str">
        <f aca="false">IF(AND(K2149=4,L2149&gt;=3),"Champions",IF(AND(K2149=3,L2149&gt;=3),"Loyal",IF(K2149&gt;=3,"Recent / New",IF(L2149&gt;=3,"At Risk","Hibernating / Lost"))))</f>
        <v>Hibernating / Lost</v>
      </c>
      <c r="N2149" s="54" t="n">
        <f aca="false">IF(AND(Calc!$C$2&lt;=2009,Calc!$C$3&gt;=2009),F2149,0)+IF(AND(Calc!$C$2&lt;=2010,Calc!$C$3&gt;=2010),G2149,0)+IF(AND(Calc!$C$2&lt;=2011,Calc!$C$3&gt;=2011),H2149,0)</f>
        <v>376.34</v>
      </c>
      <c r="O2149" s="61" t="n">
        <f aca="false">IF(AND(N2149&gt;0,OR(Calc!$C$4="*",B2149=Calc!$C$4)),N2149+ROW()*0.000000001,0)</f>
        <v>376.340002149</v>
      </c>
    </row>
    <row r="2150" customFormat="false" ht="15" hidden="false" customHeight="false" outlineLevel="0" collapsed="false">
      <c r="A2150" s="49" t="n">
        <v>14532</v>
      </c>
      <c r="B2150" s="49" t="s">
        <v>189</v>
      </c>
      <c r="C2150" s="63" t="n">
        <v>40188</v>
      </c>
      <c r="D2150" s="63" t="n">
        <v>40650</v>
      </c>
      <c r="E2150" s="49" t="n">
        <v>11</v>
      </c>
      <c r="F2150" s="54" t="n">
        <v>0</v>
      </c>
      <c r="G2150" s="54" t="n">
        <v>3122.78</v>
      </c>
      <c r="H2150" s="54" t="n">
        <v>710.25</v>
      </c>
      <c r="I2150" s="54" t="n">
        <f aca="false">SUM(F2150:H2150)</f>
        <v>3833.03</v>
      </c>
      <c r="J2150" s="49" t="n">
        <f aca="false">Calc!$C$5-D2150</f>
        <v>237</v>
      </c>
      <c r="K2150" s="49" t="n">
        <f aca="false">IF(J2150&lt;=Calc!$C$11,4,IF(J2150&lt;=Calc!$C$12,3,IF(J2150&lt;=Calc!$C$13,2,1)))</f>
        <v>2</v>
      </c>
      <c r="L2150" s="49" t="n">
        <f aca="false">1+(E2150&gt;=Calc!$C$16)+(E2150&gt;=Calc!$C$17)+(E2150&gt;=Calc!$C$18)</f>
        <v>4</v>
      </c>
      <c r="M2150" s="49" t="str">
        <f aca="false">IF(AND(K2150=4,L2150&gt;=3),"Champions",IF(AND(K2150=3,L2150&gt;=3),"Loyal",IF(K2150&gt;=3,"Recent / New",IF(L2150&gt;=3,"At Risk","Hibernating / Lost"))))</f>
        <v>At Risk</v>
      </c>
      <c r="N2150" s="54" t="n">
        <f aca="false">IF(AND(Calc!$C$2&lt;=2009,Calc!$C$3&gt;=2009),F2150,0)+IF(AND(Calc!$C$2&lt;=2010,Calc!$C$3&gt;=2010),G2150,0)+IF(AND(Calc!$C$2&lt;=2011,Calc!$C$3&gt;=2011),H2150,0)</f>
        <v>3833.03</v>
      </c>
      <c r="O2150" s="61" t="n">
        <f aca="false">IF(AND(N2150&gt;0,OR(Calc!$C$4="*",B2150=Calc!$C$4)),N2150+ROW()*0.000000001,0)</f>
        <v>3833.03000215</v>
      </c>
    </row>
    <row r="2151" customFormat="false" ht="15" hidden="false" customHeight="false" outlineLevel="0" collapsed="false">
      <c r="A2151" s="49" t="n">
        <v>14533</v>
      </c>
      <c r="B2151" s="49" t="s">
        <v>189</v>
      </c>
      <c r="C2151" s="63" t="n">
        <v>40276</v>
      </c>
      <c r="D2151" s="63" t="n">
        <v>40862</v>
      </c>
      <c r="E2151" s="49" t="n">
        <v>11</v>
      </c>
      <c r="F2151" s="54" t="n">
        <v>0</v>
      </c>
      <c r="G2151" s="54" t="n">
        <v>1806</v>
      </c>
      <c r="H2151" s="54" t="n">
        <v>1379.12</v>
      </c>
      <c r="I2151" s="54" t="n">
        <f aca="false">SUM(F2151:H2151)</f>
        <v>3185.12</v>
      </c>
      <c r="J2151" s="49" t="n">
        <f aca="false">Calc!$C$5-D2151</f>
        <v>25</v>
      </c>
      <c r="K2151" s="49" t="n">
        <f aca="false">IF(J2151&lt;=Calc!$C$11,4,IF(J2151&lt;=Calc!$C$12,3,IF(J2151&lt;=Calc!$C$13,2,1)))</f>
        <v>4</v>
      </c>
      <c r="L2151" s="49" t="n">
        <f aca="false">1+(E2151&gt;=Calc!$C$16)+(E2151&gt;=Calc!$C$17)+(E2151&gt;=Calc!$C$18)</f>
        <v>4</v>
      </c>
      <c r="M2151" s="49" t="str">
        <f aca="false">IF(AND(K2151=4,L2151&gt;=3),"Champions",IF(AND(K2151=3,L2151&gt;=3),"Loyal",IF(K2151&gt;=3,"Recent / New",IF(L2151&gt;=3,"At Risk","Hibernating / Lost"))))</f>
        <v>Champions</v>
      </c>
      <c r="N2151" s="54" t="n">
        <f aca="false">IF(AND(Calc!$C$2&lt;=2009,Calc!$C$3&gt;=2009),F2151,0)+IF(AND(Calc!$C$2&lt;=2010,Calc!$C$3&gt;=2010),G2151,0)+IF(AND(Calc!$C$2&lt;=2011,Calc!$C$3&gt;=2011),H2151,0)</f>
        <v>3185.12</v>
      </c>
      <c r="O2151" s="61" t="n">
        <f aca="false">IF(AND(N2151&gt;0,OR(Calc!$C$4="*",B2151=Calc!$C$4)),N2151+ROW()*0.000000001,0)</f>
        <v>3185.120002151</v>
      </c>
    </row>
    <row r="2152" customFormat="false" ht="15" hidden="false" customHeight="false" outlineLevel="0" collapsed="false">
      <c r="A2152" s="49" t="n">
        <v>14534</v>
      </c>
      <c r="B2152" s="49" t="s">
        <v>189</v>
      </c>
      <c r="C2152" s="63" t="n">
        <v>40252</v>
      </c>
      <c r="D2152" s="63" t="n">
        <v>40884</v>
      </c>
      <c r="E2152" s="49" t="n">
        <v>26</v>
      </c>
      <c r="F2152" s="54" t="n">
        <v>0</v>
      </c>
      <c r="G2152" s="54" t="n">
        <v>1674.42</v>
      </c>
      <c r="H2152" s="54" t="n">
        <v>4023.95</v>
      </c>
      <c r="I2152" s="54" t="n">
        <f aca="false">SUM(F2152:H2152)</f>
        <v>5698.37</v>
      </c>
      <c r="J2152" s="49" t="n">
        <f aca="false">Calc!$C$5-D2152</f>
        <v>3</v>
      </c>
      <c r="K2152" s="49" t="n">
        <f aca="false">IF(J2152&lt;=Calc!$C$11,4,IF(J2152&lt;=Calc!$C$12,3,IF(J2152&lt;=Calc!$C$13,2,1)))</f>
        <v>4</v>
      </c>
      <c r="L2152" s="49" t="n">
        <f aca="false">1+(E2152&gt;=Calc!$C$16)+(E2152&gt;=Calc!$C$17)+(E2152&gt;=Calc!$C$18)</f>
        <v>4</v>
      </c>
      <c r="M2152" s="49" t="str">
        <f aca="false">IF(AND(K2152=4,L2152&gt;=3),"Champions",IF(AND(K2152=3,L2152&gt;=3),"Loyal",IF(K2152&gt;=3,"Recent / New",IF(L2152&gt;=3,"At Risk","Hibernating / Lost"))))</f>
        <v>Champions</v>
      </c>
      <c r="N2152" s="54" t="n">
        <f aca="false">IF(AND(Calc!$C$2&lt;=2009,Calc!$C$3&gt;=2009),F2152,0)+IF(AND(Calc!$C$2&lt;=2010,Calc!$C$3&gt;=2010),G2152,0)+IF(AND(Calc!$C$2&lt;=2011,Calc!$C$3&gt;=2011),H2152,0)</f>
        <v>5698.37</v>
      </c>
      <c r="O2152" s="61" t="n">
        <f aca="false">IF(AND(N2152&gt;0,OR(Calc!$C$4="*",B2152=Calc!$C$4)),N2152+ROW()*0.000000001,0)</f>
        <v>5698.370002152</v>
      </c>
    </row>
    <row r="2153" customFormat="false" ht="15" hidden="false" customHeight="false" outlineLevel="0" collapsed="false">
      <c r="A2153" s="49" t="n">
        <v>14535</v>
      </c>
      <c r="B2153" s="49" t="s">
        <v>189</v>
      </c>
      <c r="C2153" s="63" t="n">
        <v>40233</v>
      </c>
      <c r="D2153" s="63" t="n">
        <v>40826</v>
      </c>
      <c r="E2153" s="49" t="n">
        <v>9</v>
      </c>
      <c r="F2153" s="54" t="n">
        <v>0</v>
      </c>
      <c r="G2153" s="54" t="n">
        <v>2972.05</v>
      </c>
      <c r="H2153" s="54" t="n">
        <v>2831.74</v>
      </c>
      <c r="I2153" s="54" t="n">
        <f aca="false">SUM(F2153:H2153)</f>
        <v>5803.79</v>
      </c>
      <c r="J2153" s="49" t="n">
        <f aca="false">Calc!$C$5-D2153</f>
        <v>61</v>
      </c>
      <c r="K2153" s="49" t="n">
        <f aca="false">IF(J2153&lt;=Calc!$C$11,4,IF(J2153&lt;=Calc!$C$12,3,IF(J2153&lt;=Calc!$C$13,2,1)))</f>
        <v>3</v>
      </c>
      <c r="L2153" s="49" t="n">
        <f aca="false">1+(E2153&gt;=Calc!$C$16)+(E2153&gt;=Calc!$C$17)+(E2153&gt;=Calc!$C$18)</f>
        <v>4</v>
      </c>
      <c r="M2153" s="49" t="str">
        <f aca="false">IF(AND(K2153=4,L2153&gt;=3),"Champions",IF(AND(K2153=3,L2153&gt;=3),"Loyal",IF(K2153&gt;=3,"Recent / New",IF(L2153&gt;=3,"At Risk","Hibernating / Lost"))))</f>
        <v>Loyal</v>
      </c>
      <c r="N2153" s="54" t="n">
        <f aca="false">IF(AND(Calc!$C$2&lt;=2009,Calc!$C$3&gt;=2009),F2153,0)+IF(AND(Calc!$C$2&lt;=2010,Calc!$C$3&gt;=2010),G2153,0)+IF(AND(Calc!$C$2&lt;=2011,Calc!$C$3&gt;=2011),H2153,0)</f>
        <v>5803.79</v>
      </c>
      <c r="O2153" s="61" t="n">
        <f aca="false">IF(AND(N2153&gt;0,OR(Calc!$C$4="*",B2153=Calc!$C$4)),N2153+ROW()*0.000000001,0)</f>
        <v>5803.790002153</v>
      </c>
    </row>
    <row r="2154" customFormat="false" ht="15" hidden="false" customHeight="false" outlineLevel="0" collapsed="false">
      <c r="A2154" s="49" t="n">
        <v>14536</v>
      </c>
      <c r="B2154" s="49" t="s">
        <v>189</v>
      </c>
      <c r="C2154" s="63" t="n">
        <v>40627</v>
      </c>
      <c r="D2154" s="63" t="n">
        <v>40627</v>
      </c>
      <c r="E2154" s="49" t="n">
        <v>1</v>
      </c>
      <c r="F2154" s="54" t="n">
        <v>0</v>
      </c>
      <c r="G2154" s="54" t="n">
        <v>0</v>
      </c>
      <c r="H2154" s="54" t="n">
        <v>170.95</v>
      </c>
      <c r="I2154" s="54" t="n">
        <f aca="false">SUM(F2154:H2154)</f>
        <v>170.95</v>
      </c>
      <c r="J2154" s="49" t="n">
        <f aca="false">Calc!$C$5-D2154</f>
        <v>260</v>
      </c>
      <c r="K2154" s="49" t="n">
        <f aca="false">IF(J2154&lt;=Calc!$C$11,4,IF(J2154&lt;=Calc!$C$12,3,IF(J2154&lt;=Calc!$C$13,2,1)))</f>
        <v>2</v>
      </c>
      <c r="L2154" s="49" t="n">
        <f aca="false">1+(E2154&gt;=Calc!$C$16)+(E2154&gt;=Calc!$C$17)+(E2154&gt;=Calc!$C$18)</f>
        <v>1</v>
      </c>
      <c r="M2154" s="49" t="str">
        <f aca="false">IF(AND(K2154=4,L2154&gt;=3),"Champions",IF(AND(K2154=3,L2154&gt;=3),"Loyal",IF(K2154&gt;=3,"Recent / New",IF(L2154&gt;=3,"At Risk","Hibernating / Lost"))))</f>
        <v>Hibernating / Lost</v>
      </c>
      <c r="N2154" s="54" t="n">
        <f aca="false">IF(AND(Calc!$C$2&lt;=2009,Calc!$C$3&gt;=2009),F2154,0)+IF(AND(Calc!$C$2&lt;=2010,Calc!$C$3&gt;=2010),G2154,0)+IF(AND(Calc!$C$2&lt;=2011,Calc!$C$3&gt;=2011),H2154,0)</f>
        <v>170.95</v>
      </c>
      <c r="O2154" s="61" t="n">
        <f aca="false">IF(AND(N2154&gt;0,OR(Calc!$C$4="*",B2154=Calc!$C$4)),N2154+ROW()*0.000000001,0)</f>
        <v>170.950002154</v>
      </c>
    </row>
    <row r="2155" customFormat="false" ht="15" hidden="false" customHeight="false" outlineLevel="0" collapsed="false">
      <c r="A2155" s="49" t="n">
        <v>14537</v>
      </c>
      <c r="B2155" s="49" t="s">
        <v>189</v>
      </c>
      <c r="C2155" s="63" t="n">
        <v>40263</v>
      </c>
      <c r="D2155" s="63" t="n">
        <v>40829</v>
      </c>
      <c r="E2155" s="49" t="n">
        <v>2</v>
      </c>
      <c r="F2155" s="54" t="n">
        <v>0</v>
      </c>
      <c r="G2155" s="54" t="n">
        <v>279.89</v>
      </c>
      <c r="H2155" s="54" t="n">
        <v>355.56</v>
      </c>
      <c r="I2155" s="54" t="n">
        <f aca="false">SUM(F2155:H2155)</f>
        <v>635.45</v>
      </c>
      <c r="J2155" s="49" t="n">
        <f aca="false">Calc!$C$5-D2155</f>
        <v>58</v>
      </c>
      <c r="K2155" s="49" t="n">
        <f aca="false">IF(J2155&lt;=Calc!$C$11,4,IF(J2155&lt;=Calc!$C$12,3,IF(J2155&lt;=Calc!$C$13,2,1)))</f>
        <v>3</v>
      </c>
      <c r="L2155" s="49" t="n">
        <f aca="false">1+(E2155&gt;=Calc!$C$16)+(E2155&gt;=Calc!$C$17)+(E2155&gt;=Calc!$C$18)</f>
        <v>2</v>
      </c>
      <c r="M2155" s="49" t="str">
        <f aca="false">IF(AND(K2155=4,L2155&gt;=3),"Champions",IF(AND(K2155=3,L2155&gt;=3),"Loyal",IF(K2155&gt;=3,"Recent / New",IF(L2155&gt;=3,"At Risk","Hibernating / Lost"))))</f>
        <v>Recent / New</v>
      </c>
      <c r="N2155" s="54" t="n">
        <f aca="false">IF(AND(Calc!$C$2&lt;=2009,Calc!$C$3&gt;=2009),F2155,0)+IF(AND(Calc!$C$2&lt;=2010,Calc!$C$3&gt;=2010),G2155,0)+IF(AND(Calc!$C$2&lt;=2011,Calc!$C$3&gt;=2011),H2155,0)</f>
        <v>635.45</v>
      </c>
      <c r="O2155" s="61" t="n">
        <f aca="false">IF(AND(N2155&gt;0,OR(Calc!$C$4="*",B2155=Calc!$C$4)),N2155+ROW()*0.000000001,0)</f>
        <v>635.450002155</v>
      </c>
    </row>
    <row r="2156" customFormat="false" ht="15" hidden="false" customHeight="false" outlineLevel="0" collapsed="false">
      <c r="A2156" s="49" t="n">
        <v>14538</v>
      </c>
      <c r="B2156" s="49" t="s">
        <v>189</v>
      </c>
      <c r="C2156" s="63" t="n">
        <v>40203</v>
      </c>
      <c r="D2156" s="63" t="n">
        <v>40822</v>
      </c>
      <c r="E2156" s="49" t="n">
        <v>5</v>
      </c>
      <c r="F2156" s="54" t="n">
        <v>0</v>
      </c>
      <c r="G2156" s="54" t="n">
        <v>982.59</v>
      </c>
      <c r="H2156" s="54" t="n">
        <v>388.25</v>
      </c>
      <c r="I2156" s="54" t="n">
        <f aca="false">SUM(F2156:H2156)</f>
        <v>1370.84</v>
      </c>
      <c r="J2156" s="49" t="n">
        <f aca="false">Calc!$C$5-D2156</f>
        <v>65</v>
      </c>
      <c r="K2156" s="49" t="n">
        <f aca="false">IF(J2156&lt;=Calc!$C$11,4,IF(J2156&lt;=Calc!$C$12,3,IF(J2156&lt;=Calc!$C$13,2,1)))</f>
        <v>3</v>
      </c>
      <c r="L2156" s="49" t="n">
        <f aca="false">1+(E2156&gt;=Calc!$C$16)+(E2156&gt;=Calc!$C$17)+(E2156&gt;=Calc!$C$18)</f>
        <v>3</v>
      </c>
      <c r="M2156" s="49" t="str">
        <f aca="false">IF(AND(K2156=4,L2156&gt;=3),"Champions",IF(AND(K2156=3,L2156&gt;=3),"Loyal",IF(K2156&gt;=3,"Recent / New",IF(L2156&gt;=3,"At Risk","Hibernating / Lost"))))</f>
        <v>Loyal</v>
      </c>
      <c r="N2156" s="54" t="n">
        <f aca="false">IF(AND(Calc!$C$2&lt;=2009,Calc!$C$3&gt;=2009),F2156,0)+IF(AND(Calc!$C$2&lt;=2010,Calc!$C$3&gt;=2010),G2156,0)+IF(AND(Calc!$C$2&lt;=2011,Calc!$C$3&gt;=2011),H2156,0)</f>
        <v>1370.84</v>
      </c>
      <c r="O2156" s="61" t="n">
        <f aca="false">IF(AND(N2156&gt;0,OR(Calc!$C$4="*",B2156=Calc!$C$4)),N2156+ROW()*0.000000001,0)</f>
        <v>1370.840002156</v>
      </c>
    </row>
    <row r="2157" customFormat="false" ht="15" hidden="false" customHeight="false" outlineLevel="0" collapsed="false">
      <c r="A2157" s="49" t="n">
        <v>14539</v>
      </c>
      <c r="B2157" s="49" t="s">
        <v>189</v>
      </c>
      <c r="C2157" s="63" t="n">
        <v>40842</v>
      </c>
      <c r="D2157" s="63" t="n">
        <v>40871</v>
      </c>
      <c r="E2157" s="49" t="n">
        <v>2</v>
      </c>
      <c r="F2157" s="54" t="n">
        <v>0</v>
      </c>
      <c r="G2157" s="54" t="n">
        <v>0</v>
      </c>
      <c r="H2157" s="54" t="n">
        <v>537.48</v>
      </c>
      <c r="I2157" s="54" t="n">
        <f aca="false">SUM(F2157:H2157)</f>
        <v>537.48</v>
      </c>
      <c r="J2157" s="49" t="n">
        <f aca="false">Calc!$C$5-D2157</f>
        <v>16</v>
      </c>
      <c r="K2157" s="49" t="n">
        <f aca="false">IF(J2157&lt;=Calc!$C$11,4,IF(J2157&lt;=Calc!$C$12,3,IF(J2157&lt;=Calc!$C$13,2,1)))</f>
        <v>4</v>
      </c>
      <c r="L2157" s="49" t="n">
        <f aca="false">1+(E2157&gt;=Calc!$C$16)+(E2157&gt;=Calc!$C$17)+(E2157&gt;=Calc!$C$18)</f>
        <v>2</v>
      </c>
      <c r="M2157" s="49" t="str">
        <f aca="false">IF(AND(K2157=4,L2157&gt;=3),"Champions",IF(AND(K2157=3,L2157&gt;=3),"Loyal",IF(K2157&gt;=3,"Recent / New",IF(L2157&gt;=3,"At Risk","Hibernating / Lost"))))</f>
        <v>Recent / New</v>
      </c>
      <c r="N2157" s="54" t="n">
        <f aca="false">IF(AND(Calc!$C$2&lt;=2009,Calc!$C$3&gt;=2009),F2157,0)+IF(AND(Calc!$C$2&lt;=2010,Calc!$C$3&gt;=2010),G2157,0)+IF(AND(Calc!$C$2&lt;=2011,Calc!$C$3&gt;=2011),H2157,0)</f>
        <v>537.48</v>
      </c>
      <c r="O2157" s="61" t="n">
        <f aca="false">IF(AND(N2157&gt;0,OR(Calc!$C$4="*",B2157=Calc!$C$4)),N2157+ROW()*0.000000001,0)</f>
        <v>537.480002157</v>
      </c>
    </row>
    <row r="2158" customFormat="false" ht="15" hidden="false" customHeight="false" outlineLevel="0" collapsed="false">
      <c r="A2158" s="49" t="n">
        <v>14540</v>
      </c>
      <c r="B2158" s="49" t="s">
        <v>189</v>
      </c>
      <c r="C2158" s="63" t="n">
        <v>40154</v>
      </c>
      <c r="D2158" s="63" t="n">
        <v>40877</v>
      </c>
      <c r="E2158" s="49" t="n">
        <v>11</v>
      </c>
      <c r="F2158" s="54" t="n">
        <v>534.34</v>
      </c>
      <c r="G2158" s="54" t="n">
        <v>2212.74</v>
      </c>
      <c r="H2158" s="54" t="n">
        <v>952.66</v>
      </c>
      <c r="I2158" s="54" t="n">
        <f aca="false">SUM(F2158:H2158)</f>
        <v>3699.74</v>
      </c>
      <c r="J2158" s="49" t="n">
        <f aca="false">Calc!$C$5-D2158</f>
        <v>10</v>
      </c>
      <c r="K2158" s="49" t="n">
        <f aca="false">IF(J2158&lt;=Calc!$C$11,4,IF(J2158&lt;=Calc!$C$12,3,IF(J2158&lt;=Calc!$C$13,2,1)))</f>
        <v>4</v>
      </c>
      <c r="L2158" s="49" t="n">
        <f aca="false">1+(E2158&gt;=Calc!$C$16)+(E2158&gt;=Calc!$C$17)+(E2158&gt;=Calc!$C$18)</f>
        <v>4</v>
      </c>
      <c r="M2158" s="49" t="str">
        <f aca="false">IF(AND(K2158=4,L2158&gt;=3),"Champions",IF(AND(K2158=3,L2158&gt;=3),"Loyal",IF(K2158&gt;=3,"Recent / New",IF(L2158&gt;=3,"At Risk","Hibernating / Lost"))))</f>
        <v>Champions</v>
      </c>
      <c r="N2158" s="54" t="n">
        <f aca="false">IF(AND(Calc!$C$2&lt;=2009,Calc!$C$3&gt;=2009),F2158,0)+IF(AND(Calc!$C$2&lt;=2010,Calc!$C$3&gt;=2010),G2158,0)+IF(AND(Calc!$C$2&lt;=2011,Calc!$C$3&gt;=2011),H2158,0)</f>
        <v>3699.74</v>
      </c>
      <c r="O2158" s="61" t="n">
        <f aca="false">IF(AND(N2158&gt;0,OR(Calc!$C$4="*",B2158=Calc!$C$4)),N2158+ROW()*0.000000001,0)</f>
        <v>3699.740002158</v>
      </c>
    </row>
    <row r="2159" customFormat="false" ht="15" hidden="false" customHeight="false" outlineLevel="0" collapsed="false">
      <c r="A2159" s="49" t="n">
        <v>14541</v>
      </c>
      <c r="B2159" s="49" t="s">
        <v>189</v>
      </c>
      <c r="C2159" s="63" t="n">
        <v>40185</v>
      </c>
      <c r="D2159" s="63" t="n">
        <v>40828</v>
      </c>
      <c r="E2159" s="49" t="n">
        <v>14</v>
      </c>
      <c r="F2159" s="54" t="n">
        <v>0</v>
      </c>
      <c r="G2159" s="54" t="n">
        <v>1038.03</v>
      </c>
      <c r="H2159" s="54" t="n">
        <v>1453.35</v>
      </c>
      <c r="I2159" s="54" t="n">
        <f aca="false">SUM(F2159:H2159)</f>
        <v>2491.38</v>
      </c>
      <c r="J2159" s="49" t="n">
        <f aca="false">Calc!$C$5-D2159</f>
        <v>59</v>
      </c>
      <c r="K2159" s="49" t="n">
        <f aca="false">IF(J2159&lt;=Calc!$C$11,4,IF(J2159&lt;=Calc!$C$12,3,IF(J2159&lt;=Calc!$C$13,2,1)))</f>
        <v>3</v>
      </c>
      <c r="L2159" s="49" t="n">
        <f aca="false">1+(E2159&gt;=Calc!$C$16)+(E2159&gt;=Calc!$C$17)+(E2159&gt;=Calc!$C$18)</f>
        <v>4</v>
      </c>
      <c r="M2159" s="49" t="str">
        <f aca="false">IF(AND(K2159=4,L2159&gt;=3),"Champions",IF(AND(K2159=3,L2159&gt;=3),"Loyal",IF(K2159&gt;=3,"Recent / New",IF(L2159&gt;=3,"At Risk","Hibernating / Lost"))))</f>
        <v>Loyal</v>
      </c>
      <c r="N2159" s="54" t="n">
        <f aca="false">IF(AND(Calc!$C$2&lt;=2009,Calc!$C$3&gt;=2009),F2159,0)+IF(AND(Calc!$C$2&lt;=2010,Calc!$C$3&gt;=2010),G2159,0)+IF(AND(Calc!$C$2&lt;=2011,Calc!$C$3&gt;=2011),H2159,0)</f>
        <v>2491.38</v>
      </c>
      <c r="O2159" s="61" t="n">
        <f aca="false">IF(AND(N2159&gt;0,OR(Calc!$C$4="*",B2159=Calc!$C$4)),N2159+ROW()*0.000000001,0)</f>
        <v>2491.380002159</v>
      </c>
    </row>
    <row r="2160" customFormat="false" ht="15" hidden="false" customHeight="false" outlineLevel="0" collapsed="false">
      <c r="A2160" s="49" t="n">
        <v>14542</v>
      </c>
      <c r="B2160" s="49" t="s">
        <v>189</v>
      </c>
      <c r="C2160" s="63" t="n">
        <v>40701</v>
      </c>
      <c r="D2160" s="63" t="n">
        <v>40701</v>
      </c>
      <c r="E2160" s="49" t="n">
        <v>1</v>
      </c>
      <c r="F2160" s="54" t="n">
        <v>0</v>
      </c>
      <c r="G2160" s="54" t="n">
        <v>0</v>
      </c>
      <c r="H2160" s="54" t="n">
        <v>103.25</v>
      </c>
      <c r="I2160" s="54" t="n">
        <f aca="false">SUM(F2160:H2160)</f>
        <v>103.25</v>
      </c>
      <c r="J2160" s="49" t="n">
        <f aca="false">Calc!$C$5-D2160</f>
        <v>186</v>
      </c>
      <c r="K2160" s="49" t="n">
        <f aca="false">IF(J2160&lt;=Calc!$C$11,4,IF(J2160&lt;=Calc!$C$12,3,IF(J2160&lt;=Calc!$C$13,2,1)))</f>
        <v>2</v>
      </c>
      <c r="L2160" s="49" t="n">
        <f aca="false">1+(E2160&gt;=Calc!$C$16)+(E2160&gt;=Calc!$C$17)+(E2160&gt;=Calc!$C$18)</f>
        <v>1</v>
      </c>
      <c r="M2160" s="49" t="str">
        <f aca="false">IF(AND(K2160=4,L2160&gt;=3),"Champions",IF(AND(K2160=3,L2160&gt;=3),"Loyal",IF(K2160&gt;=3,"Recent / New",IF(L2160&gt;=3,"At Risk","Hibernating / Lost"))))</f>
        <v>Hibernating / Lost</v>
      </c>
      <c r="N2160" s="54" t="n">
        <f aca="false">IF(AND(Calc!$C$2&lt;=2009,Calc!$C$3&gt;=2009),F2160,0)+IF(AND(Calc!$C$2&lt;=2010,Calc!$C$3&gt;=2010),G2160,0)+IF(AND(Calc!$C$2&lt;=2011,Calc!$C$3&gt;=2011),H2160,0)</f>
        <v>103.25</v>
      </c>
      <c r="O2160" s="61" t="n">
        <f aca="false">IF(AND(N2160&gt;0,OR(Calc!$C$4="*",B2160=Calc!$C$4)),N2160+ROW()*0.000000001,0)</f>
        <v>103.25000216</v>
      </c>
    </row>
    <row r="2161" customFormat="false" ht="15" hidden="false" customHeight="false" outlineLevel="0" collapsed="false">
      <c r="A2161" s="49" t="n">
        <v>14543</v>
      </c>
      <c r="B2161" s="49" t="s">
        <v>189</v>
      </c>
      <c r="C2161" s="63" t="n">
        <v>40148</v>
      </c>
      <c r="D2161" s="63" t="n">
        <v>40858</v>
      </c>
      <c r="E2161" s="49" t="n">
        <v>39</v>
      </c>
      <c r="F2161" s="54" t="n">
        <v>1247.2</v>
      </c>
      <c r="G2161" s="54" t="n">
        <v>8020.74</v>
      </c>
      <c r="H2161" s="54" t="n">
        <v>2690.82</v>
      </c>
      <c r="I2161" s="54" t="n">
        <f aca="false">SUM(F2161:H2161)</f>
        <v>11958.76</v>
      </c>
      <c r="J2161" s="49" t="n">
        <f aca="false">Calc!$C$5-D2161</f>
        <v>29</v>
      </c>
      <c r="K2161" s="49" t="n">
        <f aca="false">IF(J2161&lt;=Calc!$C$11,4,IF(J2161&lt;=Calc!$C$12,3,IF(J2161&lt;=Calc!$C$13,2,1)))</f>
        <v>3</v>
      </c>
      <c r="L2161" s="49" t="n">
        <f aca="false">1+(E2161&gt;=Calc!$C$16)+(E2161&gt;=Calc!$C$17)+(E2161&gt;=Calc!$C$18)</f>
        <v>4</v>
      </c>
      <c r="M2161" s="49" t="str">
        <f aca="false">IF(AND(K2161=4,L2161&gt;=3),"Champions",IF(AND(K2161=3,L2161&gt;=3),"Loyal",IF(K2161&gt;=3,"Recent / New",IF(L2161&gt;=3,"At Risk","Hibernating / Lost"))))</f>
        <v>Loyal</v>
      </c>
      <c r="N2161" s="54" t="n">
        <f aca="false">IF(AND(Calc!$C$2&lt;=2009,Calc!$C$3&gt;=2009),F2161,0)+IF(AND(Calc!$C$2&lt;=2010,Calc!$C$3&gt;=2010),G2161,0)+IF(AND(Calc!$C$2&lt;=2011,Calc!$C$3&gt;=2011),H2161,0)</f>
        <v>11958.76</v>
      </c>
      <c r="O2161" s="61" t="n">
        <f aca="false">IF(AND(N2161&gt;0,OR(Calc!$C$4="*",B2161=Calc!$C$4)),N2161+ROW()*0.000000001,0)</f>
        <v>11958.760002161</v>
      </c>
    </row>
    <row r="2162" customFormat="false" ht="15" hidden="false" customHeight="false" outlineLevel="0" collapsed="false">
      <c r="A2162" s="49" t="n">
        <v>14544</v>
      </c>
      <c r="B2162" s="49" t="s">
        <v>189</v>
      </c>
      <c r="C2162" s="63" t="n">
        <v>40416</v>
      </c>
      <c r="D2162" s="63" t="n">
        <v>40862</v>
      </c>
      <c r="E2162" s="49" t="n">
        <v>3</v>
      </c>
      <c r="F2162" s="54" t="n">
        <v>0</v>
      </c>
      <c r="G2162" s="54" t="n">
        <v>2036</v>
      </c>
      <c r="H2162" s="54" t="n">
        <v>902.53</v>
      </c>
      <c r="I2162" s="54" t="n">
        <f aca="false">SUM(F2162:H2162)</f>
        <v>2938.53</v>
      </c>
      <c r="J2162" s="49" t="n">
        <f aca="false">Calc!$C$5-D2162</f>
        <v>25</v>
      </c>
      <c r="K2162" s="49" t="n">
        <f aca="false">IF(J2162&lt;=Calc!$C$11,4,IF(J2162&lt;=Calc!$C$12,3,IF(J2162&lt;=Calc!$C$13,2,1)))</f>
        <v>4</v>
      </c>
      <c r="L2162" s="49" t="n">
        <f aca="false">1+(E2162&gt;=Calc!$C$16)+(E2162&gt;=Calc!$C$17)+(E2162&gt;=Calc!$C$18)</f>
        <v>2</v>
      </c>
      <c r="M2162" s="49" t="str">
        <f aca="false">IF(AND(K2162=4,L2162&gt;=3),"Champions",IF(AND(K2162=3,L2162&gt;=3),"Loyal",IF(K2162&gt;=3,"Recent / New",IF(L2162&gt;=3,"At Risk","Hibernating / Lost"))))</f>
        <v>Recent / New</v>
      </c>
      <c r="N2162" s="54" t="n">
        <f aca="false">IF(AND(Calc!$C$2&lt;=2009,Calc!$C$3&gt;=2009),F2162,0)+IF(AND(Calc!$C$2&lt;=2010,Calc!$C$3&gt;=2010),G2162,0)+IF(AND(Calc!$C$2&lt;=2011,Calc!$C$3&gt;=2011),H2162,0)</f>
        <v>2938.53</v>
      </c>
      <c r="O2162" s="61" t="n">
        <f aca="false">IF(AND(N2162&gt;0,OR(Calc!$C$4="*",B2162=Calc!$C$4)),N2162+ROW()*0.000000001,0)</f>
        <v>2938.530002162</v>
      </c>
    </row>
    <row r="2163" customFormat="false" ht="15" hidden="false" customHeight="false" outlineLevel="0" collapsed="false">
      <c r="A2163" s="49" t="n">
        <v>14545</v>
      </c>
      <c r="B2163" s="49" t="s">
        <v>189</v>
      </c>
      <c r="C2163" s="63" t="n">
        <v>40212</v>
      </c>
      <c r="D2163" s="63" t="n">
        <v>40212</v>
      </c>
      <c r="E2163" s="49" t="n">
        <v>1</v>
      </c>
      <c r="F2163" s="54" t="n">
        <v>0</v>
      </c>
      <c r="G2163" s="54" t="n">
        <v>349.25</v>
      </c>
      <c r="H2163" s="54" t="n">
        <v>0</v>
      </c>
      <c r="I2163" s="54" t="n">
        <f aca="false">SUM(F2163:H2163)</f>
        <v>349.25</v>
      </c>
      <c r="J2163" s="49" t="n">
        <f aca="false">Calc!$C$5-D2163</f>
        <v>675</v>
      </c>
      <c r="K2163" s="49" t="n">
        <f aca="false">IF(J2163&lt;=Calc!$C$11,4,IF(J2163&lt;=Calc!$C$12,3,IF(J2163&lt;=Calc!$C$13,2,1)))</f>
        <v>1</v>
      </c>
      <c r="L2163" s="49" t="n">
        <f aca="false">1+(E2163&gt;=Calc!$C$16)+(E2163&gt;=Calc!$C$17)+(E2163&gt;=Calc!$C$18)</f>
        <v>1</v>
      </c>
      <c r="M2163" s="49" t="str">
        <f aca="false">IF(AND(K2163=4,L2163&gt;=3),"Champions",IF(AND(K2163=3,L2163&gt;=3),"Loyal",IF(K2163&gt;=3,"Recent / New",IF(L2163&gt;=3,"At Risk","Hibernating / Lost"))))</f>
        <v>Hibernating / Lost</v>
      </c>
      <c r="N2163" s="54" t="n">
        <f aca="false">IF(AND(Calc!$C$2&lt;=2009,Calc!$C$3&gt;=2009),F2163,0)+IF(AND(Calc!$C$2&lt;=2010,Calc!$C$3&gt;=2010),G2163,0)+IF(AND(Calc!$C$2&lt;=2011,Calc!$C$3&gt;=2011),H2163,0)</f>
        <v>349.25</v>
      </c>
      <c r="O2163" s="61" t="n">
        <f aca="false">IF(AND(N2163&gt;0,OR(Calc!$C$4="*",B2163=Calc!$C$4)),N2163+ROW()*0.000000001,0)</f>
        <v>349.250002163</v>
      </c>
    </row>
    <row r="2164" customFormat="false" ht="15" hidden="false" customHeight="false" outlineLevel="0" collapsed="false">
      <c r="A2164" s="49" t="n">
        <v>14546</v>
      </c>
      <c r="B2164" s="49" t="s">
        <v>189</v>
      </c>
      <c r="C2164" s="63" t="n">
        <v>40153</v>
      </c>
      <c r="D2164" s="63" t="n">
        <v>40881</v>
      </c>
      <c r="E2164" s="49" t="n">
        <v>11</v>
      </c>
      <c r="F2164" s="54" t="n">
        <v>546.48</v>
      </c>
      <c r="G2164" s="54" t="n">
        <v>1958.63</v>
      </c>
      <c r="H2164" s="54" t="n">
        <v>2482.86</v>
      </c>
      <c r="I2164" s="54" t="n">
        <f aca="false">SUM(F2164:H2164)</f>
        <v>4987.97</v>
      </c>
      <c r="J2164" s="49" t="n">
        <f aca="false">Calc!$C$5-D2164</f>
        <v>6</v>
      </c>
      <c r="K2164" s="49" t="n">
        <f aca="false">IF(J2164&lt;=Calc!$C$11,4,IF(J2164&lt;=Calc!$C$12,3,IF(J2164&lt;=Calc!$C$13,2,1)))</f>
        <v>4</v>
      </c>
      <c r="L2164" s="49" t="n">
        <f aca="false">1+(E2164&gt;=Calc!$C$16)+(E2164&gt;=Calc!$C$17)+(E2164&gt;=Calc!$C$18)</f>
        <v>4</v>
      </c>
      <c r="M2164" s="49" t="str">
        <f aca="false">IF(AND(K2164=4,L2164&gt;=3),"Champions",IF(AND(K2164=3,L2164&gt;=3),"Loyal",IF(K2164&gt;=3,"Recent / New",IF(L2164&gt;=3,"At Risk","Hibernating / Lost"))))</f>
        <v>Champions</v>
      </c>
      <c r="N2164" s="54" t="n">
        <f aca="false">IF(AND(Calc!$C$2&lt;=2009,Calc!$C$3&gt;=2009),F2164,0)+IF(AND(Calc!$C$2&lt;=2010,Calc!$C$3&gt;=2010),G2164,0)+IF(AND(Calc!$C$2&lt;=2011,Calc!$C$3&gt;=2011),H2164,0)</f>
        <v>4987.97</v>
      </c>
      <c r="O2164" s="61" t="n">
        <f aca="false">IF(AND(N2164&gt;0,OR(Calc!$C$4="*",B2164=Calc!$C$4)),N2164+ROW()*0.000000001,0)</f>
        <v>4987.970002164</v>
      </c>
    </row>
    <row r="2165" customFormat="false" ht="15" hidden="false" customHeight="false" outlineLevel="0" collapsed="false">
      <c r="A2165" s="49" t="n">
        <v>14547</v>
      </c>
      <c r="B2165" s="49" t="s">
        <v>189</v>
      </c>
      <c r="C2165" s="63" t="n">
        <v>40832</v>
      </c>
      <c r="D2165" s="63" t="n">
        <v>40883</v>
      </c>
      <c r="E2165" s="49" t="n">
        <v>8</v>
      </c>
      <c r="F2165" s="54" t="n">
        <v>0</v>
      </c>
      <c r="G2165" s="54" t="n">
        <v>0</v>
      </c>
      <c r="H2165" s="54" t="n">
        <v>3953.95</v>
      </c>
      <c r="I2165" s="54" t="n">
        <f aca="false">SUM(F2165:H2165)</f>
        <v>3953.95</v>
      </c>
      <c r="J2165" s="49" t="n">
        <f aca="false">Calc!$C$5-D2165</f>
        <v>4</v>
      </c>
      <c r="K2165" s="49" t="n">
        <f aca="false">IF(J2165&lt;=Calc!$C$11,4,IF(J2165&lt;=Calc!$C$12,3,IF(J2165&lt;=Calc!$C$13,2,1)))</f>
        <v>4</v>
      </c>
      <c r="L2165" s="49" t="n">
        <f aca="false">1+(E2165&gt;=Calc!$C$16)+(E2165&gt;=Calc!$C$17)+(E2165&gt;=Calc!$C$18)</f>
        <v>4</v>
      </c>
      <c r="M2165" s="49" t="str">
        <f aca="false">IF(AND(K2165=4,L2165&gt;=3),"Champions",IF(AND(K2165=3,L2165&gt;=3),"Loyal",IF(K2165&gt;=3,"Recent / New",IF(L2165&gt;=3,"At Risk","Hibernating / Lost"))))</f>
        <v>Champions</v>
      </c>
      <c r="N2165" s="54" t="n">
        <f aca="false">IF(AND(Calc!$C$2&lt;=2009,Calc!$C$3&gt;=2009),F2165,0)+IF(AND(Calc!$C$2&lt;=2010,Calc!$C$3&gt;=2010),G2165,0)+IF(AND(Calc!$C$2&lt;=2011,Calc!$C$3&gt;=2011),H2165,0)</f>
        <v>3953.95</v>
      </c>
      <c r="O2165" s="61" t="n">
        <f aca="false">IF(AND(N2165&gt;0,OR(Calc!$C$4="*",B2165=Calc!$C$4)),N2165+ROW()*0.000000001,0)</f>
        <v>3953.950002165</v>
      </c>
    </row>
    <row r="2166" customFormat="false" ht="15" hidden="false" customHeight="false" outlineLevel="0" collapsed="false">
      <c r="A2166" s="49" t="n">
        <v>14548</v>
      </c>
      <c r="B2166" s="49" t="s">
        <v>189</v>
      </c>
      <c r="C2166" s="63" t="n">
        <v>40153</v>
      </c>
      <c r="D2166" s="63" t="n">
        <v>40736</v>
      </c>
      <c r="E2166" s="49" t="n">
        <v>9</v>
      </c>
      <c r="F2166" s="54" t="n">
        <v>596.18</v>
      </c>
      <c r="G2166" s="54" t="n">
        <v>1292.31</v>
      </c>
      <c r="H2166" s="54" t="n">
        <v>652.8</v>
      </c>
      <c r="I2166" s="54" t="n">
        <f aca="false">SUM(F2166:H2166)</f>
        <v>2541.29</v>
      </c>
      <c r="J2166" s="49" t="n">
        <f aca="false">Calc!$C$5-D2166</f>
        <v>151</v>
      </c>
      <c r="K2166" s="49" t="n">
        <f aca="false">IF(J2166&lt;=Calc!$C$11,4,IF(J2166&lt;=Calc!$C$12,3,IF(J2166&lt;=Calc!$C$13,2,1)))</f>
        <v>2</v>
      </c>
      <c r="L2166" s="49" t="n">
        <f aca="false">1+(E2166&gt;=Calc!$C$16)+(E2166&gt;=Calc!$C$17)+(E2166&gt;=Calc!$C$18)</f>
        <v>4</v>
      </c>
      <c r="M2166" s="49" t="str">
        <f aca="false">IF(AND(K2166=4,L2166&gt;=3),"Champions",IF(AND(K2166=3,L2166&gt;=3),"Loyal",IF(K2166&gt;=3,"Recent / New",IF(L2166&gt;=3,"At Risk","Hibernating / Lost"))))</f>
        <v>At Risk</v>
      </c>
      <c r="N2166" s="54" t="n">
        <f aca="false">IF(AND(Calc!$C$2&lt;=2009,Calc!$C$3&gt;=2009),F2166,0)+IF(AND(Calc!$C$2&lt;=2010,Calc!$C$3&gt;=2010),G2166,0)+IF(AND(Calc!$C$2&lt;=2011,Calc!$C$3&gt;=2011),H2166,0)</f>
        <v>2541.29</v>
      </c>
      <c r="O2166" s="61" t="n">
        <f aca="false">IF(AND(N2166&gt;0,OR(Calc!$C$4="*",B2166=Calc!$C$4)),N2166+ROW()*0.000000001,0)</f>
        <v>2541.290002166</v>
      </c>
    </row>
    <row r="2167" customFormat="false" ht="15" hidden="false" customHeight="false" outlineLevel="0" collapsed="false">
      <c r="A2167" s="49" t="n">
        <v>14549</v>
      </c>
      <c r="B2167" s="49" t="s">
        <v>189</v>
      </c>
      <c r="C2167" s="63" t="n">
        <v>40149</v>
      </c>
      <c r="D2167" s="63" t="n">
        <v>40575</v>
      </c>
      <c r="E2167" s="49" t="n">
        <v>4</v>
      </c>
      <c r="F2167" s="54" t="n">
        <v>313.27</v>
      </c>
      <c r="G2167" s="54" t="n">
        <v>311.09</v>
      </c>
      <c r="H2167" s="54" t="n">
        <v>289.24</v>
      </c>
      <c r="I2167" s="54" t="n">
        <f aca="false">SUM(F2167:H2167)</f>
        <v>913.6</v>
      </c>
      <c r="J2167" s="49" t="n">
        <f aca="false">Calc!$C$5-D2167</f>
        <v>312</v>
      </c>
      <c r="K2167" s="49" t="n">
        <f aca="false">IF(J2167&lt;=Calc!$C$11,4,IF(J2167&lt;=Calc!$C$12,3,IF(J2167&lt;=Calc!$C$13,2,1)))</f>
        <v>2</v>
      </c>
      <c r="L2167" s="49" t="n">
        <f aca="false">1+(E2167&gt;=Calc!$C$16)+(E2167&gt;=Calc!$C$17)+(E2167&gt;=Calc!$C$18)</f>
        <v>3</v>
      </c>
      <c r="M2167" s="49" t="str">
        <f aca="false">IF(AND(K2167=4,L2167&gt;=3),"Champions",IF(AND(K2167=3,L2167&gt;=3),"Loyal",IF(K2167&gt;=3,"Recent / New",IF(L2167&gt;=3,"At Risk","Hibernating / Lost"))))</f>
        <v>At Risk</v>
      </c>
      <c r="N2167" s="54" t="n">
        <f aca="false">IF(AND(Calc!$C$2&lt;=2009,Calc!$C$3&gt;=2009),F2167,0)+IF(AND(Calc!$C$2&lt;=2010,Calc!$C$3&gt;=2010),G2167,0)+IF(AND(Calc!$C$2&lt;=2011,Calc!$C$3&gt;=2011),H2167,0)</f>
        <v>913.6</v>
      </c>
      <c r="O2167" s="61" t="n">
        <f aca="false">IF(AND(N2167&gt;0,OR(Calc!$C$4="*",B2167=Calc!$C$4)),N2167+ROW()*0.000000001,0)</f>
        <v>913.600002167</v>
      </c>
    </row>
    <row r="2168" customFormat="false" ht="15" hidden="false" customHeight="false" outlineLevel="0" collapsed="false">
      <c r="A2168" s="49" t="n">
        <v>14550</v>
      </c>
      <c r="B2168" s="49" t="s">
        <v>189</v>
      </c>
      <c r="C2168" s="63" t="n">
        <v>40403</v>
      </c>
      <c r="D2168" s="63" t="n">
        <v>40876</v>
      </c>
      <c r="E2168" s="49" t="n">
        <v>4</v>
      </c>
      <c r="F2168" s="54" t="n">
        <v>0</v>
      </c>
      <c r="G2168" s="54" t="n">
        <v>587.69</v>
      </c>
      <c r="H2168" s="54" t="n">
        <v>757.37</v>
      </c>
      <c r="I2168" s="54" t="n">
        <f aca="false">SUM(F2168:H2168)</f>
        <v>1345.06</v>
      </c>
      <c r="J2168" s="49" t="n">
        <f aca="false">Calc!$C$5-D2168</f>
        <v>11</v>
      </c>
      <c r="K2168" s="49" t="n">
        <f aca="false">IF(J2168&lt;=Calc!$C$11,4,IF(J2168&lt;=Calc!$C$12,3,IF(J2168&lt;=Calc!$C$13,2,1)))</f>
        <v>4</v>
      </c>
      <c r="L2168" s="49" t="n">
        <f aca="false">1+(E2168&gt;=Calc!$C$16)+(E2168&gt;=Calc!$C$17)+(E2168&gt;=Calc!$C$18)</f>
        <v>3</v>
      </c>
      <c r="M2168" s="49" t="str">
        <f aca="false">IF(AND(K2168=4,L2168&gt;=3),"Champions",IF(AND(K2168=3,L2168&gt;=3),"Loyal",IF(K2168&gt;=3,"Recent / New",IF(L2168&gt;=3,"At Risk","Hibernating / Lost"))))</f>
        <v>Champions</v>
      </c>
      <c r="N2168" s="54" t="n">
        <f aca="false">IF(AND(Calc!$C$2&lt;=2009,Calc!$C$3&gt;=2009),F2168,0)+IF(AND(Calc!$C$2&lt;=2010,Calc!$C$3&gt;=2010),G2168,0)+IF(AND(Calc!$C$2&lt;=2011,Calc!$C$3&gt;=2011),H2168,0)</f>
        <v>1345.06</v>
      </c>
      <c r="O2168" s="61" t="n">
        <f aca="false">IF(AND(N2168&gt;0,OR(Calc!$C$4="*",B2168=Calc!$C$4)),N2168+ROW()*0.000000001,0)</f>
        <v>1345.060002168</v>
      </c>
    </row>
    <row r="2169" customFormat="false" ht="15" hidden="false" customHeight="false" outlineLevel="0" collapsed="false">
      <c r="A2169" s="49" t="n">
        <v>14551</v>
      </c>
      <c r="B2169" s="49" t="s">
        <v>189</v>
      </c>
      <c r="C2169" s="63" t="n">
        <v>40205</v>
      </c>
      <c r="D2169" s="63" t="n">
        <v>40868</v>
      </c>
      <c r="E2169" s="49" t="n">
        <v>7</v>
      </c>
      <c r="F2169" s="54" t="n">
        <v>0</v>
      </c>
      <c r="G2169" s="54" t="n">
        <v>670.41</v>
      </c>
      <c r="H2169" s="54" t="n">
        <v>186.23</v>
      </c>
      <c r="I2169" s="54" t="n">
        <f aca="false">SUM(F2169:H2169)</f>
        <v>856.64</v>
      </c>
      <c r="J2169" s="49" t="n">
        <f aca="false">Calc!$C$5-D2169</f>
        <v>19</v>
      </c>
      <c r="K2169" s="49" t="n">
        <f aca="false">IF(J2169&lt;=Calc!$C$11,4,IF(J2169&lt;=Calc!$C$12,3,IF(J2169&lt;=Calc!$C$13,2,1)))</f>
        <v>4</v>
      </c>
      <c r="L2169" s="49" t="n">
        <f aca="false">1+(E2169&gt;=Calc!$C$16)+(E2169&gt;=Calc!$C$17)+(E2169&gt;=Calc!$C$18)</f>
        <v>3</v>
      </c>
      <c r="M2169" s="49" t="str">
        <f aca="false">IF(AND(K2169=4,L2169&gt;=3),"Champions",IF(AND(K2169=3,L2169&gt;=3),"Loyal",IF(K2169&gt;=3,"Recent / New",IF(L2169&gt;=3,"At Risk","Hibernating / Lost"))))</f>
        <v>Champions</v>
      </c>
      <c r="N2169" s="54" t="n">
        <f aca="false">IF(AND(Calc!$C$2&lt;=2009,Calc!$C$3&gt;=2009),F2169,0)+IF(AND(Calc!$C$2&lt;=2010,Calc!$C$3&gt;=2010),G2169,0)+IF(AND(Calc!$C$2&lt;=2011,Calc!$C$3&gt;=2011),H2169,0)</f>
        <v>856.64</v>
      </c>
      <c r="O2169" s="61" t="n">
        <f aca="false">IF(AND(N2169&gt;0,OR(Calc!$C$4="*",B2169=Calc!$C$4)),N2169+ROW()*0.000000001,0)</f>
        <v>856.640002169</v>
      </c>
    </row>
    <row r="2170" customFormat="false" ht="15" hidden="false" customHeight="false" outlineLevel="0" collapsed="false">
      <c r="A2170" s="49" t="n">
        <v>14552</v>
      </c>
      <c r="B2170" s="49" t="s">
        <v>189</v>
      </c>
      <c r="C2170" s="63" t="n">
        <v>40294</v>
      </c>
      <c r="D2170" s="63" t="n">
        <v>40735</v>
      </c>
      <c r="E2170" s="49" t="n">
        <v>3</v>
      </c>
      <c r="F2170" s="54" t="n">
        <v>0</v>
      </c>
      <c r="G2170" s="54" t="n">
        <v>343.71</v>
      </c>
      <c r="H2170" s="54" t="n">
        <v>164.22</v>
      </c>
      <c r="I2170" s="54" t="n">
        <f aca="false">SUM(F2170:H2170)</f>
        <v>507.93</v>
      </c>
      <c r="J2170" s="49" t="n">
        <f aca="false">Calc!$C$5-D2170</f>
        <v>152</v>
      </c>
      <c r="K2170" s="49" t="n">
        <f aca="false">IF(J2170&lt;=Calc!$C$11,4,IF(J2170&lt;=Calc!$C$12,3,IF(J2170&lt;=Calc!$C$13,2,1)))</f>
        <v>2</v>
      </c>
      <c r="L2170" s="49" t="n">
        <f aca="false">1+(E2170&gt;=Calc!$C$16)+(E2170&gt;=Calc!$C$17)+(E2170&gt;=Calc!$C$18)</f>
        <v>2</v>
      </c>
      <c r="M2170" s="49" t="str">
        <f aca="false">IF(AND(K2170=4,L2170&gt;=3),"Champions",IF(AND(K2170=3,L2170&gt;=3),"Loyal",IF(K2170&gt;=3,"Recent / New",IF(L2170&gt;=3,"At Risk","Hibernating / Lost"))))</f>
        <v>Hibernating / Lost</v>
      </c>
      <c r="N2170" s="54" t="n">
        <f aca="false">IF(AND(Calc!$C$2&lt;=2009,Calc!$C$3&gt;=2009),F2170,0)+IF(AND(Calc!$C$2&lt;=2010,Calc!$C$3&gt;=2010),G2170,0)+IF(AND(Calc!$C$2&lt;=2011,Calc!$C$3&gt;=2011),H2170,0)</f>
        <v>507.93</v>
      </c>
      <c r="O2170" s="61" t="n">
        <f aca="false">IF(AND(N2170&gt;0,OR(Calc!$C$4="*",B2170=Calc!$C$4)),N2170+ROW()*0.000000001,0)</f>
        <v>507.93000217</v>
      </c>
    </row>
    <row r="2171" customFormat="false" ht="15" hidden="false" customHeight="false" outlineLevel="0" collapsed="false">
      <c r="A2171" s="49" t="n">
        <v>14553</v>
      </c>
      <c r="B2171" s="49" t="s">
        <v>189</v>
      </c>
      <c r="C2171" s="63" t="n">
        <v>40377</v>
      </c>
      <c r="D2171" s="63" t="n">
        <v>40867</v>
      </c>
      <c r="E2171" s="49" t="n">
        <v>9</v>
      </c>
      <c r="F2171" s="54" t="n">
        <v>0</v>
      </c>
      <c r="G2171" s="54" t="n">
        <v>933.83</v>
      </c>
      <c r="H2171" s="54" t="n">
        <v>859.27</v>
      </c>
      <c r="I2171" s="54" t="n">
        <f aca="false">SUM(F2171:H2171)</f>
        <v>1793.1</v>
      </c>
      <c r="J2171" s="49" t="n">
        <f aca="false">Calc!$C$5-D2171</f>
        <v>20</v>
      </c>
      <c r="K2171" s="49" t="n">
        <f aca="false">IF(J2171&lt;=Calc!$C$11,4,IF(J2171&lt;=Calc!$C$12,3,IF(J2171&lt;=Calc!$C$13,2,1)))</f>
        <v>4</v>
      </c>
      <c r="L2171" s="49" t="n">
        <f aca="false">1+(E2171&gt;=Calc!$C$16)+(E2171&gt;=Calc!$C$17)+(E2171&gt;=Calc!$C$18)</f>
        <v>4</v>
      </c>
      <c r="M2171" s="49" t="str">
        <f aca="false">IF(AND(K2171=4,L2171&gt;=3),"Champions",IF(AND(K2171=3,L2171&gt;=3),"Loyal",IF(K2171&gt;=3,"Recent / New",IF(L2171&gt;=3,"At Risk","Hibernating / Lost"))))</f>
        <v>Champions</v>
      </c>
      <c r="N2171" s="54" t="n">
        <f aca="false">IF(AND(Calc!$C$2&lt;=2009,Calc!$C$3&gt;=2009),F2171,0)+IF(AND(Calc!$C$2&lt;=2010,Calc!$C$3&gt;=2010),G2171,0)+IF(AND(Calc!$C$2&lt;=2011,Calc!$C$3&gt;=2011),H2171,0)</f>
        <v>1793.1</v>
      </c>
      <c r="O2171" s="61" t="n">
        <f aca="false">IF(AND(N2171&gt;0,OR(Calc!$C$4="*",B2171=Calc!$C$4)),N2171+ROW()*0.000000001,0)</f>
        <v>1793.100002171</v>
      </c>
    </row>
    <row r="2172" customFormat="false" ht="15" hidden="false" customHeight="false" outlineLevel="0" collapsed="false">
      <c r="A2172" s="49" t="n">
        <v>14554</v>
      </c>
      <c r="B2172" s="49" t="s">
        <v>189</v>
      </c>
      <c r="C2172" s="63" t="n">
        <v>40834</v>
      </c>
      <c r="D2172" s="63" t="n">
        <v>40876</v>
      </c>
      <c r="E2172" s="49" t="n">
        <v>4</v>
      </c>
      <c r="F2172" s="54" t="n">
        <v>0</v>
      </c>
      <c r="G2172" s="54" t="n">
        <v>0</v>
      </c>
      <c r="H2172" s="54" t="n">
        <v>2279.49</v>
      </c>
      <c r="I2172" s="54" t="n">
        <f aca="false">SUM(F2172:H2172)</f>
        <v>2279.49</v>
      </c>
      <c r="J2172" s="49" t="n">
        <f aca="false">Calc!$C$5-D2172</f>
        <v>11</v>
      </c>
      <c r="K2172" s="49" t="n">
        <f aca="false">IF(J2172&lt;=Calc!$C$11,4,IF(J2172&lt;=Calc!$C$12,3,IF(J2172&lt;=Calc!$C$13,2,1)))</f>
        <v>4</v>
      </c>
      <c r="L2172" s="49" t="n">
        <f aca="false">1+(E2172&gt;=Calc!$C$16)+(E2172&gt;=Calc!$C$17)+(E2172&gt;=Calc!$C$18)</f>
        <v>3</v>
      </c>
      <c r="M2172" s="49" t="str">
        <f aca="false">IF(AND(K2172=4,L2172&gt;=3),"Champions",IF(AND(K2172=3,L2172&gt;=3),"Loyal",IF(K2172&gt;=3,"Recent / New",IF(L2172&gt;=3,"At Risk","Hibernating / Lost"))))</f>
        <v>Champions</v>
      </c>
      <c r="N2172" s="54" t="n">
        <f aca="false">IF(AND(Calc!$C$2&lt;=2009,Calc!$C$3&gt;=2009),F2172,0)+IF(AND(Calc!$C$2&lt;=2010,Calc!$C$3&gt;=2010),G2172,0)+IF(AND(Calc!$C$2&lt;=2011,Calc!$C$3&gt;=2011),H2172,0)</f>
        <v>2279.49</v>
      </c>
      <c r="O2172" s="61" t="n">
        <f aca="false">IF(AND(N2172&gt;0,OR(Calc!$C$4="*",B2172=Calc!$C$4)),N2172+ROW()*0.000000001,0)</f>
        <v>2279.490002172</v>
      </c>
    </row>
    <row r="2173" customFormat="false" ht="15" hidden="false" customHeight="false" outlineLevel="0" collapsed="false">
      <c r="A2173" s="49" t="n">
        <v>14555</v>
      </c>
      <c r="B2173" s="49" t="s">
        <v>189</v>
      </c>
      <c r="C2173" s="63" t="n">
        <v>40165</v>
      </c>
      <c r="D2173" s="63" t="n">
        <v>40829</v>
      </c>
      <c r="E2173" s="49" t="n">
        <v>6</v>
      </c>
      <c r="F2173" s="54" t="n">
        <v>290.65</v>
      </c>
      <c r="G2173" s="54" t="n">
        <v>1691.69</v>
      </c>
      <c r="H2173" s="54" t="n">
        <v>312.54</v>
      </c>
      <c r="I2173" s="54" t="n">
        <f aca="false">SUM(F2173:H2173)</f>
        <v>2294.88</v>
      </c>
      <c r="J2173" s="49" t="n">
        <f aca="false">Calc!$C$5-D2173</f>
        <v>58</v>
      </c>
      <c r="K2173" s="49" t="n">
        <f aca="false">IF(J2173&lt;=Calc!$C$11,4,IF(J2173&lt;=Calc!$C$12,3,IF(J2173&lt;=Calc!$C$13,2,1)))</f>
        <v>3</v>
      </c>
      <c r="L2173" s="49" t="n">
        <f aca="false">1+(E2173&gt;=Calc!$C$16)+(E2173&gt;=Calc!$C$17)+(E2173&gt;=Calc!$C$18)</f>
        <v>3</v>
      </c>
      <c r="M2173" s="49" t="str">
        <f aca="false">IF(AND(K2173=4,L2173&gt;=3),"Champions",IF(AND(K2173=3,L2173&gt;=3),"Loyal",IF(K2173&gt;=3,"Recent / New",IF(L2173&gt;=3,"At Risk","Hibernating / Lost"))))</f>
        <v>Loyal</v>
      </c>
      <c r="N2173" s="54" t="n">
        <f aca="false">IF(AND(Calc!$C$2&lt;=2009,Calc!$C$3&gt;=2009),F2173,0)+IF(AND(Calc!$C$2&lt;=2010,Calc!$C$3&gt;=2010),G2173,0)+IF(AND(Calc!$C$2&lt;=2011,Calc!$C$3&gt;=2011),H2173,0)</f>
        <v>2294.88</v>
      </c>
      <c r="O2173" s="61" t="n">
        <f aca="false">IF(AND(N2173&gt;0,OR(Calc!$C$4="*",B2173=Calc!$C$4)),N2173+ROW()*0.000000001,0)</f>
        <v>2294.880002173</v>
      </c>
    </row>
    <row r="2174" customFormat="false" ht="15" hidden="false" customHeight="false" outlineLevel="0" collapsed="false">
      <c r="A2174" s="49" t="n">
        <v>14556</v>
      </c>
      <c r="B2174" s="49" t="s">
        <v>189</v>
      </c>
      <c r="C2174" s="63" t="n">
        <v>40198</v>
      </c>
      <c r="D2174" s="63" t="n">
        <v>40290</v>
      </c>
      <c r="E2174" s="49" t="n">
        <v>3</v>
      </c>
      <c r="F2174" s="54" t="n">
        <v>0</v>
      </c>
      <c r="G2174" s="54" t="n">
        <v>815.69</v>
      </c>
      <c r="H2174" s="54" t="n">
        <v>0</v>
      </c>
      <c r="I2174" s="54" t="n">
        <f aca="false">SUM(F2174:H2174)</f>
        <v>815.69</v>
      </c>
      <c r="J2174" s="49" t="n">
        <f aca="false">Calc!$C$5-D2174</f>
        <v>597</v>
      </c>
      <c r="K2174" s="49" t="n">
        <f aca="false">IF(J2174&lt;=Calc!$C$11,4,IF(J2174&lt;=Calc!$C$12,3,IF(J2174&lt;=Calc!$C$13,2,1)))</f>
        <v>1</v>
      </c>
      <c r="L2174" s="49" t="n">
        <f aca="false">1+(E2174&gt;=Calc!$C$16)+(E2174&gt;=Calc!$C$17)+(E2174&gt;=Calc!$C$18)</f>
        <v>2</v>
      </c>
      <c r="M2174" s="49" t="str">
        <f aca="false">IF(AND(K2174=4,L2174&gt;=3),"Champions",IF(AND(K2174=3,L2174&gt;=3),"Loyal",IF(K2174&gt;=3,"Recent / New",IF(L2174&gt;=3,"At Risk","Hibernating / Lost"))))</f>
        <v>Hibernating / Lost</v>
      </c>
      <c r="N2174" s="54" t="n">
        <f aca="false">IF(AND(Calc!$C$2&lt;=2009,Calc!$C$3&gt;=2009),F2174,0)+IF(AND(Calc!$C$2&lt;=2010,Calc!$C$3&gt;=2010),G2174,0)+IF(AND(Calc!$C$2&lt;=2011,Calc!$C$3&gt;=2011),H2174,0)</f>
        <v>815.69</v>
      </c>
      <c r="O2174" s="61" t="n">
        <f aca="false">IF(AND(N2174&gt;0,OR(Calc!$C$4="*",B2174=Calc!$C$4)),N2174+ROW()*0.000000001,0)</f>
        <v>815.690002174</v>
      </c>
    </row>
    <row r="2175" customFormat="false" ht="15" hidden="false" customHeight="false" outlineLevel="0" collapsed="false">
      <c r="A2175" s="49" t="n">
        <v>14557</v>
      </c>
      <c r="B2175" s="49" t="s">
        <v>189</v>
      </c>
      <c r="C2175" s="63" t="n">
        <v>40801</v>
      </c>
      <c r="D2175" s="63" t="n">
        <v>40801</v>
      </c>
      <c r="E2175" s="49" t="n">
        <v>1</v>
      </c>
      <c r="F2175" s="54" t="n">
        <v>0</v>
      </c>
      <c r="G2175" s="54" t="n">
        <v>0</v>
      </c>
      <c r="H2175" s="54" t="n">
        <v>0</v>
      </c>
      <c r="I2175" s="54" t="n">
        <f aca="false">SUM(F2175:H2175)</f>
        <v>0</v>
      </c>
      <c r="J2175" s="49" t="n">
        <f aca="false">Calc!$C$5-D2175</f>
        <v>86</v>
      </c>
      <c r="K2175" s="49" t="n">
        <f aca="false">IF(J2175&lt;=Calc!$C$11,4,IF(J2175&lt;=Calc!$C$12,3,IF(J2175&lt;=Calc!$C$13,2,1)))</f>
        <v>3</v>
      </c>
      <c r="L2175" s="49" t="n">
        <f aca="false">1+(E2175&gt;=Calc!$C$16)+(E2175&gt;=Calc!$C$17)+(E2175&gt;=Calc!$C$18)</f>
        <v>1</v>
      </c>
      <c r="M2175" s="49" t="str">
        <f aca="false">IF(AND(K2175=4,L2175&gt;=3),"Champions",IF(AND(K2175=3,L2175&gt;=3),"Loyal",IF(K2175&gt;=3,"Recent / New",IF(L2175&gt;=3,"At Risk","Hibernating / Lost"))))</f>
        <v>Recent / New</v>
      </c>
      <c r="N2175" s="54" t="n">
        <f aca="false">IF(AND(Calc!$C$2&lt;=2009,Calc!$C$3&gt;=2009),F2175,0)+IF(AND(Calc!$C$2&lt;=2010,Calc!$C$3&gt;=2010),G2175,0)+IF(AND(Calc!$C$2&lt;=2011,Calc!$C$3&gt;=2011),H2175,0)</f>
        <v>0</v>
      </c>
      <c r="O2175" s="61" t="n">
        <f aca="false">IF(AND(N2175&gt;0,OR(Calc!$C$4="*",B2175=Calc!$C$4)),N2175+ROW()*0.000000001,0)</f>
        <v>0</v>
      </c>
    </row>
    <row r="2176" customFormat="false" ht="15" hidden="false" customHeight="false" outlineLevel="0" collapsed="false">
      <c r="A2176" s="49" t="n">
        <v>14558</v>
      </c>
      <c r="B2176" s="49" t="s">
        <v>189</v>
      </c>
      <c r="C2176" s="63" t="n">
        <v>40155</v>
      </c>
      <c r="D2176" s="63" t="n">
        <v>40232</v>
      </c>
      <c r="E2176" s="49" t="n">
        <v>3</v>
      </c>
      <c r="F2176" s="54" t="n">
        <v>290.55</v>
      </c>
      <c r="G2176" s="54" t="n">
        <v>323.55</v>
      </c>
      <c r="H2176" s="54" t="n">
        <v>0</v>
      </c>
      <c r="I2176" s="54" t="n">
        <f aca="false">SUM(F2176:H2176)</f>
        <v>614.1</v>
      </c>
      <c r="J2176" s="49" t="n">
        <f aca="false">Calc!$C$5-D2176</f>
        <v>655</v>
      </c>
      <c r="K2176" s="49" t="n">
        <f aca="false">IF(J2176&lt;=Calc!$C$11,4,IF(J2176&lt;=Calc!$C$12,3,IF(J2176&lt;=Calc!$C$13,2,1)))</f>
        <v>1</v>
      </c>
      <c r="L2176" s="49" t="n">
        <f aca="false">1+(E2176&gt;=Calc!$C$16)+(E2176&gt;=Calc!$C$17)+(E2176&gt;=Calc!$C$18)</f>
        <v>2</v>
      </c>
      <c r="M2176" s="49" t="str">
        <f aca="false">IF(AND(K2176=4,L2176&gt;=3),"Champions",IF(AND(K2176=3,L2176&gt;=3),"Loyal",IF(K2176&gt;=3,"Recent / New",IF(L2176&gt;=3,"At Risk","Hibernating / Lost"))))</f>
        <v>Hibernating / Lost</v>
      </c>
      <c r="N2176" s="54" t="n">
        <f aca="false">IF(AND(Calc!$C$2&lt;=2009,Calc!$C$3&gt;=2009),F2176,0)+IF(AND(Calc!$C$2&lt;=2010,Calc!$C$3&gt;=2010),G2176,0)+IF(AND(Calc!$C$2&lt;=2011,Calc!$C$3&gt;=2011),H2176,0)</f>
        <v>614.1</v>
      </c>
      <c r="O2176" s="61" t="n">
        <f aca="false">IF(AND(N2176&gt;0,OR(Calc!$C$4="*",B2176=Calc!$C$4)),N2176+ROW()*0.000000001,0)</f>
        <v>614.100002176</v>
      </c>
    </row>
    <row r="2177" customFormat="false" ht="15" hidden="false" customHeight="false" outlineLevel="0" collapsed="false">
      <c r="A2177" s="49" t="n">
        <v>14559</v>
      </c>
      <c r="B2177" s="49" t="s">
        <v>189</v>
      </c>
      <c r="C2177" s="63" t="n">
        <v>40496</v>
      </c>
      <c r="D2177" s="63" t="n">
        <v>40496</v>
      </c>
      <c r="E2177" s="49" t="n">
        <v>1</v>
      </c>
      <c r="F2177" s="54" t="n">
        <v>0</v>
      </c>
      <c r="G2177" s="54" t="n">
        <v>75.6</v>
      </c>
      <c r="H2177" s="54" t="n">
        <v>0</v>
      </c>
      <c r="I2177" s="54" t="n">
        <f aca="false">SUM(F2177:H2177)</f>
        <v>75.6</v>
      </c>
      <c r="J2177" s="49" t="n">
        <f aca="false">Calc!$C$5-D2177</f>
        <v>391</v>
      </c>
      <c r="K2177" s="49" t="n">
        <f aca="false">IF(J2177&lt;=Calc!$C$11,4,IF(J2177&lt;=Calc!$C$12,3,IF(J2177&lt;=Calc!$C$13,2,1)))</f>
        <v>1</v>
      </c>
      <c r="L2177" s="49" t="n">
        <f aca="false">1+(E2177&gt;=Calc!$C$16)+(E2177&gt;=Calc!$C$17)+(E2177&gt;=Calc!$C$18)</f>
        <v>1</v>
      </c>
      <c r="M2177" s="49" t="str">
        <f aca="false">IF(AND(K2177=4,L2177&gt;=3),"Champions",IF(AND(K2177=3,L2177&gt;=3),"Loyal",IF(K2177&gt;=3,"Recent / New",IF(L2177&gt;=3,"At Risk","Hibernating / Lost"))))</f>
        <v>Hibernating / Lost</v>
      </c>
      <c r="N2177" s="54" t="n">
        <f aca="false">IF(AND(Calc!$C$2&lt;=2009,Calc!$C$3&gt;=2009),F2177,0)+IF(AND(Calc!$C$2&lt;=2010,Calc!$C$3&gt;=2010),G2177,0)+IF(AND(Calc!$C$2&lt;=2011,Calc!$C$3&gt;=2011),H2177,0)</f>
        <v>75.6</v>
      </c>
      <c r="O2177" s="61" t="n">
        <f aca="false">IF(AND(N2177&gt;0,OR(Calc!$C$4="*",B2177=Calc!$C$4)),N2177+ROW()*0.000000001,0)</f>
        <v>75.600002177</v>
      </c>
    </row>
    <row r="2178" customFormat="false" ht="15" hidden="false" customHeight="false" outlineLevel="0" collapsed="false">
      <c r="A2178" s="49" t="n">
        <v>14560</v>
      </c>
      <c r="B2178" s="49" t="s">
        <v>189</v>
      </c>
      <c r="C2178" s="63" t="n">
        <v>40149</v>
      </c>
      <c r="D2178" s="63" t="n">
        <v>40879</v>
      </c>
      <c r="E2178" s="49" t="n">
        <v>44</v>
      </c>
      <c r="F2178" s="54" t="n">
        <v>679.22</v>
      </c>
      <c r="G2178" s="54" t="n">
        <v>3595.26</v>
      </c>
      <c r="H2178" s="54" t="n">
        <v>1775.96</v>
      </c>
      <c r="I2178" s="54" t="n">
        <f aca="false">SUM(F2178:H2178)</f>
        <v>6050.44</v>
      </c>
      <c r="J2178" s="49" t="n">
        <f aca="false">Calc!$C$5-D2178</f>
        <v>8</v>
      </c>
      <c r="K2178" s="49" t="n">
        <f aca="false">IF(J2178&lt;=Calc!$C$11,4,IF(J2178&lt;=Calc!$C$12,3,IF(J2178&lt;=Calc!$C$13,2,1)))</f>
        <v>4</v>
      </c>
      <c r="L2178" s="49" t="n">
        <f aca="false">1+(E2178&gt;=Calc!$C$16)+(E2178&gt;=Calc!$C$17)+(E2178&gt;=Calc!$C$18)</f>
        <v>4</v>
      </c>
      <c r="M2178" s="49" t="str">
        <f aca="false">IF(AND(K2178=4,L2178&gt;=3),"Champions",IF(AND(K2178=3,L2178&gt;=3),"Loyal",IF(K2178&gt;=3,"Recent / New",IF(L2178&gt;=3,"At Risk","Hibernating / Lost"))))</f>
        <v>Champions</v>
      </c>
      <c r="N2178" s="54" t="n">
        <f aca="false">IF(AND(Calc!$C$2&lt;=2009,Calc!$C$3&gt;=2009),F2178,0)+IF(AND(Calc!$C$2&lt;=2010,Calc!$C$3&gt;=2010),G2178,0)+IF(AND(Calc!$C$2&lt;=2011,Calc!$C$3&gt;=2011),H2178,0)</f>
        <v>6050.44</v>
      </c>
      <c r="O2178" s="61" t="n">
        <f aca="false">IF(AND(N2178&gt;0,OR(Calc!$C$4="*",B2178=Calc!$C$4)),N2178+ROW()*0.000000001,0)</f>
        <v>6050.440002178</v>
      </c>
    </row>
    <row r="2179" customFormat="false" ht="15" hidden="false" customHeight="false" outlineLevel="0" collapsed="false">
      <c r="A2179" s="49" t="n">
        <v>14561</v>
      </c>
      <c r="B2179" s="49" t="s">
        <v>189</v>
      </c>
      <c r="C2179" s="63" t="n">
        <v>40702</v>
      </c>
      <c r="D2179" s="63" t="n">
        <v>40811</v>
      </c>
      <c r="E2179" s="49" t="n">
        <v>3</v>
      </c>
      <c r="F2179" s="54" t="n">
        <v>0</v>
      </c>
      <c r="G2179" s="54" t="n">
        <v>0</v>
      </c>
      <c r="H2179" s="54" t="n">
        <v>1080.76</v>
      </c>
      <c r="I2179" s="54" t="n">
        <f aca="false">SUM(F2179:H2179)</f>
        <v>1080.76</v>
      </c>
      <c r="J2179" s="49" t="n">
        <f aca="false">Calc!$C$5-D2179</f>
        <v>76</v>
      </c>
      <c r="K2179" s="49" t="n">
        <f aca="false">IF(J2179&lt;=Calc!$C$11,4,IF(J2179&lt;=Calc!$C$12,3,IF(J2179&lt;=Calc!$C$13,2,1)))</f>
        <v>3</v>
      </c>
      <c r="L2179" s="49" t="n">
        <f aca="false">1+(E2179&gt;=Calc!$C$16)+(E2179&gt;=Calc!$C$17)+(E2179&gt;=Calc!$C$18)</f>
        <v>2</v>
      </c>
      <c r="M2179" s="49" t="str">
        <f aca="false">IF(AND(K2179=4,L2179&gt;=3),"Champions",IF(AND(K2179=3,L2179&gt;=3),"Loyal",IF(K2179&gt;=3,"Recent / New",IF(L2179&gt;=3,"At Risk","Hibernating / Lost"))))</f>
        <v>Recent / New</v>
      </c>
      <c r="N2179" s="54" t="n">
        <f aca="false">IF(AND(Calc!$C$2&lt;=2009,Calc!$C$3&gt;=2009),F2179,0)+IF(AND(Calc!$C$2&lt;=2010,Calc!$C$3&gt;=2010),G2179,0)+IF(AND(Calc!$C$2&lt;=2011,Calc!$C$3&gt;=2011),H2179,0)</f>
        <v>1080.76</v>
      </c>
      <c r="O2179" s="61" t="n">
        <f aca="false">IF(AND(N2179&gt;0,OR(Calc!$C$4="*",B2179=Calc!$C$4)),N2179+ROW()*0.000000001,0)</f>
        <v>1080.760002179</v>
      </c>
    </row>
    <row r="2180" customFormat="false" ht="15" hidden="false" customHeight="false" outlineLevel="0" collapsed="false">
      <c r="A2180" s="49" t="n">
        <v>14562</v>
      </c>
      <c r="B2180" s="49" t="s">
        <v>189</v>
      </c>
      <c r="C2180" s="63" t="n">
        <v>40216</v>
      </c>
      <c r="D2180" s="63" t="n">
        <v>40883</v>
      </c>
      <c r="E2180" s="49" t="n">
        <v>26</v>
      </c>
      <c r="F2180" s="54" t="n">
        <v>0</v>
      </c>
      <c r="G2180" s="54" t="n">
        <v>1631.38</v>
      </c>
      <c r="H2180" s="54" t="n">
        <v>4682.92</v>
      </c>
      <c r="I2180" s="54" t="n">
        <f aca="false">SUM(F2180:H2180)</f>
        <v>6314.3</v>
      </c>
      <c r="J2180" s="49" t="n">
        <f aca="false">Calc!$C$5-D2180</f>
        <v>4</v>
      </c>
      <c r="K2180" s="49" t="n">
        <f aca="false">IF(J2180&lt;=Calc!$C$11,4,IF(J2180&lt;=Calc!$C$12,3,IF(J2180&lt;=Calc!$C$13,2,1)))</f>
        <v>4</v>
      </c>
      <c r="L2180" s="49" t="n">
        <f aca="false">1+(E2180&gt;=Calc!$C$16)+(E2180&gt;=Calc!$C$17)+(E2180&gt;=Calc!$C$18)</f>
        <v>4</v>
      </c>
      <c r="M2180" s="49" t="str">
        <f aca="false">IF(AND(K2180=4,L2180&gt;=3),"Champions",IF(AND(K2180=3,L2180&gt;=3),"Loyal",IF(K2180&gt;=3,"Recent / New",IF(L2180&gt;=3,"At Risk","Hibernating / Lost"))))</f>
        <v>Champions</v>
      </c>
      <c r="N2180" s="54" t="n">
        <f aca="false">IF(AND(Calc!$C$2&lt;=2009,Calc!$C$3&gt;=2009),F2180,0)+IF(AND(Calc!$C$2&lt;=2010,Calc!$C$3&gt;=2010),G2180,0)+IF(AND(Calc!$C$2&lt;=2011,Calc!$C$3&gt;=2011),H2180,0)</f>
        <v>6314.3</v>
      </c>
      <c r="O2180" s="61" t="n">
        <f aca="false">IF(AND(N2180&gt;0,OR(Calc!$C$4="*",B2180=Calc!$C$4)),N2180+ROW()*0.000000001,0)</f>
        <v>6314.30000218</v>
      </c>
    </row>
    <row r="2181" customFormat="false" ht="15" hidden="false" customHeight="false" outlineLevel="0" collapsed="false">
      <c r="A2181" s="49" t="n">
        <v>14563</v>
      </c>
      <c r="B2181" s="49" t="s">
        <v>189</v>
      </c>
      <c r="C2181" s="63" t="n">
        <v>40294</v>
      </c>
      <c r="D2181" s="63" t="n">
        <v>40377</v>
      </c>
      <c r="E2181" s="49" t="n">
        <v>2</v>
      </c>
      <c r="F2181" s="54" t="n">
        <v>0</v>
      </c>
      <c r="G2181" s="54" t="n">
        <v>625.42</v>
      </c>
      <c r="H2181" s="54" t="n">
        <v>0</v>
      </c>
      <c r="I2181" s="54" t="n">
        <f aca="false">SUM(F2181:H2181)</f>
        <v>625.42</v>
      </c>
      <c r="J2181" s="49" t="n">
        <f aca="false">Calc!$C$5-D2181</f>
        <v>510</v>
      </c>
      <c r="K2181" s="49" t="n">
        <f aca="false">IF(J2181&lt;=Calc!$C$11,4,IF(J2181&lt;=Calc!$C$12,3,IF(J2181&lt;=Calc!$C$13,2,1)))</f>
        <v>1</v>
      </c>
      <c r="L2181" s="49" t="n">
        <f aca="false">1+(E2181&gt;=Calc!$C$16)+(E2181&gt;=Calc!$C$17)+(E2181&gt;=Calc!$C$18)</f>
        <v>2</v>
      </c>
      <c r="M2181" s="49" t="str">
        <f aca="false">IF(AND(K2181=4,L2181&gt;=3),"Champions",IF(AND(K2181=3,L2181&gt;=3),"Loyal",IF(K2181&gt;=3,"Recent / New",IF(L2181&gt;=3,"At Risk","Hibernating / Lost"))))</f>
        <v>Hibernating / Lost</v>
      </c>
      <c r="N2181" s="54" t="n">
        <f aca="false">IF(AND(Calc!$C$2&lt;=2009,Calc!$C$3&gt;=2009),F2181,0)+IF(AND(Calc!$C$2&lt;=2010,Calc!$C$3&gt;=2010),G2181,0)+IF(AND(Calc!$C$2&lt;=2011,Calc!$C$3&gt;=2011),H2181,0)</f>
        <v>625.42</v>
      </c>
      <c r="O2181" s="61" t="n">
        <f aca="false">IF(AND(N2181&gt;0,OR(Calc!$C$4="*",B2181=Calc!$C$4)),N2181+ROW()*0.000000001,0)</f>
        <v>625.420002181</v>
      </c>
    </row>
    <row r="2182" customFormat="false" ht="15" hidden="false" customHeight="false" outlineLevel="0" collapsed="false">
      <c r="A2182" s="49" t="n">
        <v>14564</v>
      </c>
      <c r="B2182" s="49" t="s">
        <v>223</v>
      </c>
      <c r="C2182" s="63" t="n">
        <v>40151</v>
      </c>
      <c r="D2182" s="63" t="n">
        <v>40452</v>
      </c>
      <c r="E2182" s="49" t="n">
        <v>2</v>
      </c>
      <c r="F2182" s="54" t="n">
        <v>945.38</v>
      </c>
      <c r="G2182" s="54" t="n">
        <v>1573.94</v>
      </c>
      <c r="H2182" s="54" t="n">
        <v>0</v>
      </c>
      <c r="I2182" s="54" t="n">
        <f aca="false">SUM(F2182:H2182)</f>
        <v>2519.32</v>
      </c>
      <c r="J2182" s="49" t="n">
        <f aca="false">Calc!$C$5-D2182</f>
        <v>435</v>
      </c>
      <c r="K2182" s="49" t="n">
        <f aca="false">IF(J2182&lt;=Calc!$C$11,4,IF(J2182&lt;=Calc!$C$12,3,IF(J2182&lt;=Calc!$C$13,2,1)))</f>
        <v>1</v>
      </c>
      <c r="L2182" s="49" t="n">
        <f aca="false">1+(E2182&gt;=Calc!$C$16)+(E2182&gt;=Calc!$C$17)+(E2182&gt;=Calc!$C$18)</f>
        <v>2</v>
      </c>
      <c r="M2182" s="49" t="str">
        <f aca="false">IF(AND(K2182=4,L2182&gt;=3),"Champions",IF(AND(K2182=3,L2182&gt;=3),"Loyal",IF(K2182&gt;=3,"Recent / New",IF(L2182&gt;=3,"At Risk","Hibernating / Lost"))))</f>
        <v>Hibernating / Lost</v>
      </c>
      <c r="N2182" s="54" t="n">
        <f aca="false">IF(AND(Calc!$C$2&lt;=2009,Calc!$C$3&gt;=2009),F2182,0)+IF(AND(Calc!$C$2&lt;=2010,Calc!$C$3&gt;=2010),G2182,0)+IF(AND(Calc!$C$2&lt;=2011,Calc!$C$3&gt;=2011),H2182,0)</f>
        <v>2519.32</v>
      </c>
      <c r="O2182" s="61" t="n">
        <f aca="false">IF(AND(N2182&gt;0,OR(Calc!$C$4="*",B2182=Calc!$C$4)),N2182+ROW()*0.000000001,0)</f>
        <v>2519.320002182</v>
      </c>
    </row>
    <row r="2183" customFormat="false" ht="15" hidden="false" customHeight="false" outlineLevel="0" collapsed="false">
      <c r="A2183" s="49" t="n">
        <v>14565</v>
      </c>
      <c r="B2183" s="49" t="s">
        <v>189</v>
      </c>
      <c r="C2183" s="63" t="n">
        <v>40413</v>
      </c>
      <c r="D2183" s="63" t="n">
        <v>40791</v>
      </c>
      <c r="E2183" s="49" t="n">
        <v>5</v>
      </c>
      <c r="F2183" s="54" t="n">
        <v>0</v>
      </c>
      <c r="G2183" s="54" t="n">
        <v>1927.51</v>
      </c>
      <c r="H2183" s="54" t="n">
        <v>1756.36</v>
      </c>
      <c r="I2183" s="54" t="n">
        <f aca="false">SUM(F2183:H2183)</f>
        <v>3683.87</v>
      </c>
      <c r="J2183" s="49" t="n">
        <f aca="false">Calc!$C$5-D2183</f>
        <v>96</v>
      </c>
      <c r="K2183" s="49" t="n">
        <f aca="false">IF(J2183&lt;=Calc!$C$11,4,IF(J2183&lt;=Calc!$C$12,3,IF(J2183&lt;=Calc!$C$13,2,1)))</f>
        <v>3</v>
      </c>
      <c r="L2183" s="49" t="n">
        <f aca="false">1+(E2183&gt;=Calc!$C$16)+(E2183&gt;=Calc!$C$17)+(E2183&gt;=Calc!$C$18)</f>
        <v>3</v>
      </c>
      <c r="M2183" s="49" t="str">
        <f aca="false">IF(AND(K2183=4,L2183&gt;=3),"Champions",IF(AND(K2183=3,L2183&gt;=3),"Loyal",IF(K2183&gt;=3,"Recent / New",IF(L2183&gt;=3,"At Risk","Hibernating / Lost"))))</f>
        <v>Loyal</v>
      </c>
      <c r="N2183" s="54" t="n">
        <f aca="false">IF(AND(Calc!$C$2&lt;=2009,Calc!$C$3&gt;=2009),F2183,0)+IF(AND(Calc!$C$2&lt;=2010,Calc!$C$3&gt;=2010),G2183,0)+IF(AND(Calc!$C$2&lt;=2011,Calc!$C$3&gt;=2011),H2183,0)</f>
        <v>3683.87</v>
      </c>
      <c r="O2183" s="61" t="n">
        <f aca="false">IF(AND(N2183&gt;0,OR(Calc!$C$4="*",B2183=Calc!$C$4)),N2183+ROW()*0.000000001,0)</f>
        <v>3683.870002183</v>
      </c>
    </row>
    <row r="2184" customFormat="false" ht="15" hidden="false" customHeight="false" outlineLevel="0" collapsed="false">
      <c r="A2184" s="49" t="n">
        <v>14566</v>
      </c>
      <c r="B2184" s="49" t="s">
        <v>223</v>
      </c>
      <c r="C2184" s="63" t="n">
        <v>40353</v>
      </c>
      <c r="D2184" s="63" t="n">
        <v>40776</v>
      </c>
      <c r="E2184" s="49" t="n">
        <v>4</v>
      </c>
      <c r="F2184" s="54" t="n">
        <v>0</v>
      </c>
      <c r="G2184" s="54" t="n">
        <v>2660</v>
      </c>
      <c r="H2184" s="54" t="n">
        <v>1432</v>
      </c>
      <c r="I2184" s="54" t="n">
        <f aca="false">SUM(F2184:H2184)</f>
        <v>4092</v>
      </c>
      <c r="J2184" s="49" t="n">
        <f aca="false">Calc!$C$5-D2184</f>
        <v>111</v>
      </c>
      <c r="K2184" s="49" t="n">
        <f aca="false">IF(J2184&lt;=Calc!$C$11,4,IF(J2184&lt;=Calc!$C$12,3,IF(J2184&lt;=Calc!$C$13,2,1)))</f>
        <v>2</v>
      </c>
      <c r="L2184" s="49" t="n">
        <f aca="false">1+(E2184&gt;=Calc!$C$16)+(E2184&gt;=Calc!$C$17)+(E2184&gt;=Calc!$C$18)</f>
        <v>3</v>
      </c>
      <c r="M2184" s="49" t="str">
        <f aca="false">IF(AND(K2184=4,L2184&gt;=3),"Champions",IF(AND(K2184=3,L2184&gt;=3),"Loyal",IF(K2184&gt;=3,"Recent / New",IF(L2184&gt;=3,"At Risk","Hibernating / Lost"))))</f>
        <v>At Risk</v>
      </c>
      <c r="N2184" s="54" t="n">
        <f aca="false">IF(AND(Calc!$C$2&lt;=2009,Calc!$C$3&gt;=2009),F2184,0)+IF(AND(Calc!$C$2&lt;=2010,Calc!$C$3&gt;=2010),G2184,0)+IF(AND(Calc!$C$2&lt;=2011,Calc!$C$3&gt;=2011),H2184,0)</f>
        <v>4092</v>
      </c>
      <c r="O2184" s="61" t="n">
        <f aca="false">IF(AND(N2184&gt;0,OR(Calc!$C$4="*",B2184=Calc!$C$4)),N2184+ROW()*0.000000001,0)</f>
        <v>4092.000002184</v>
      </c>
    </row>
    <row r="2185" customFormat="false" ht="15" hidden="false" customHeight="false" outlineLevel="0" collapsed="false">
      <c r="A2185" s="49" t="n">
        <v>14567</v>
      </c>
      <c r="B2185" s="49" t="s">
        <v>189</v>
      </c>
      <c r="C2185" s="63" t="n">
        <v>40756</v>
      </c>
      <c r="D2185" s="63" t="n">
        <v>40830</v>
      </c>
      <c r="E2185" s="49" t="n">
        <v>2</v>
      </c>
      <c r="F2185" s="54" t="n">
        <v>0</v>
      </c>
      <c r="G2185" s="54" t="n">
        <v>0</v>
      </c>
      <c r="H2185" s="54" t="n">
        <v>1524.46</v>
      </c>
      <c r="I2185" s="54" t="n">
        <f aca="false">SUM(F2185:H2185)</f>
        <v>1524.46</v>
      </c>
      <c r="J2185" s="49" t="n">
        <f aca="false">Calc!$C$5-D2185</f>
        <v>57</v>
      </c>
      <c r="K2185" s="49" t="n">
        <f aca="false">IF(J2185&lt;=Calc!$C$11,4,IF(J2185&lt;=Calc!$C$12,3,IF(J2185&lt;=Calc!$C$13,2,1)))</f>
        <v>3</v>
      </c>
      <c r="L2185" s="49" t="n">
        <f aca="false">1+(E2185&gt;=Calc!$C$16)+(E2185&gt;=Calc!$C$17)+(E2185&gt;=Calc!$C$18)</f>
        <v>2</v>
      </c>
      <c r="M2185" s="49" t="str">
        <f aca="false">IF(AND(K2185=4,L2185&gt;=3),"Champions",IF(AND(K2185=3,L2185&gt;=3),"Loyal",IF(K2185&gt;=3,"Recent / New",IF(L2185&gt;=3,"At Risk","Hibernating / Lost"))))</f>
        <v>Recent / New</v>
      </c>
      <c r="N2185" s="54" t="n">
        <f aca="false">IF(AND(Calc!$C$2&lt;=2009,Calc!$C$3&gt;=2009),F2185,0)+IF(AND(Calc!$C$2&lt;=2010,Calc!$C$3&gt;=2010),G2185,0)+IF(AND(Calc!$C$2&lt;=2011,Calc!$C$3&gt;=2011),H2185,0)</f>
        <v>1524.46</v>
      </c>
      <c r="O2185" s="61" t="n">
        <f aca="false">IF(AND(N2185&gt;0,OR(Calc!$C$4="*",B2185=Calc!$C$4)),N2185+ROW()*0.000000001,0)</f>
        <v>1524.460002185</v>
      </c>
    </row>
    <row r="2186" customFormat="false" ht="15" hidden="false" customHeight="false" outlineLevel="0" collapsed="false">
      <c r="A2186" s="49" t="n">
        <v>14568</v>
      </c>
      <c r="B2186" s="49" t="s">
        <v>223</v>
      </c>
      <c r="C2186" s="63" t="n">
        <v>40451</v>
      </c>
      <c r="D2186" s="63" t="n">
        <v>40451</v>
      </c>
      <c r="E2186" s="49" t="n">
        <v>1</v>
      </c>
      <c r="F2186" s="54" t="n">
        <v>0</v>
      </c>
      <c r="G2186" s="54" t="n">
        <v>909.5</v>
      </c>
      <c r="H2186" s="54" t="n">
        <v>0</v>
      </c>
      <c r="I2186" s="54" t="n">
        <f aca="false">SUM(F2186:H2186)</f>
        <v>909.5</v>
      </c>
      <c r="J2186" s="49" t="n">
        <f aca="false">Calc!$C$5-D2186</f>
        <v>436</v>
      </c>
      <c r="K2186" s="49" t="n">
        <f aca="false">IF(J2186&lt;=Calc!$C$11,4,IF(J2186&lt;=Calc!$C$12,3,IF(J2186&lt;=Calc!$C$13,2,1)))</f>
        <v>1</v>
      </c>
      <c r="L2186" s="49" t="n">
        <f aca="false">1+(E2186&gt;=Calc!$C$16)+(E2186&gt;=Calc!$C$17)+(E2186&gt;=Calc!$C$18)</f>
        <v>1</v>
      </c>
      <c r="M2186" s="49" t="str">
        <f aca="false">IF(AND(K2186=4,L2186&gt;=3),"Champions",IF(AND(K2186=3,L2186&gt;=3),"Loyal",IF(K2186&gt;=3,"Recent / New",IF(L2186&gt;=3,"At Risk","Hibernating / Lost"))))</f>
        <v>Hibernating / Lost</v>
      </c>
      <c r="N2186" s="54" t="n">
        <f aca="false">IF(AND(Calc!$C$2&lt;=2009,Calc!$C$3&gt;=2009),F2186,0)+IF(AND(Calc!$C$2&lt;=2010,Calc!$C$3&gt;=2010),G2186,0)+IF(AND(Calc!$C$2&lt;=2011,Calc!$C$3&gt;=2011),H2186,0)</f>
        <v>909.5</v>
      </c>
      <c r="O2186" s="61" t="n">
        <f aca="false">IF(AND(N2186&gt;0,OR(Calc!$C$4="*",B2186=Calc!$C$4)),N2186+ROW()*0.000000001,0)</f>
        <v>909.500002186</v>
      </c>
    </row>
    <row r="2187" customFormat="false" ht="15" hidden="false" customHeight="false" outlineLevel="0" collapsed="false">
      <c r="A2187" s="49" t="n">
        <v>14569</v>
      </c>
      <c r="B2187" s="49" t="s">
        <v>189</v>
      </c>
      <c r="C2187" s="63" t="n">
        <v>40283</v>
      </c>
      <c r="D2187" s="63" t="n">
        <v>40885</v>
      </c>
      <c r="E2187" s="49" t="n">
        <v>4</v>
      </c>
      <c r="F2187" s="54" t="n">
        <v>0</v>
      </c>
      <c r="G2187" s="54" t="n">
        <v>369.94</v>
      </c>
      <c r="H2187" s="54" t="n">
        <v>227.39</v>
      </c>
      <c r="I2187" s="54" t="n">
        <f aca="false">SUM(F2187:H2187)</f>
        <v>597.33</v>
      </c>
      <c r="J2187" s="49" t="n">
        <f aca="false">Calc!$C$5-D2187</f>
        <v>2</v>
      </c>
      <c r="K2187" s="49" t="n">
        <f aca="false">IF(J2187&lt;=Calc!$C$11,4,IF(J2187&lt;=Calc!$C$12,3,IF(J2187&lt;=Calc!$C$13,2,1)))</f>
        <v>4</v>
      </c>
      <c r="L2187" s="49" t="n">
        <f aca="false">1+(E2187&gt;=Calc!$C$16)+(E2187&gt;=Calc!$C$17)+(E2187&gt;=Calc!$C$18)</f>
        <v>3</v>
      </c>
      <c r="M2187" s="49" t="str">
        <f aca="false">IF(AND(K2187=4,L2187&gt;=3),"Champions",IF(AND(K2187=3,L2187&gt;=3),"Loyal",IF(K2187&gt;=3,"Recent / New",IF(L2187&gt;=3,"At Risk","Hibernating / Lost"))))</f>
        <v>Champions</v>
      </c>
      <c r="N2187" s="54" t="n">
        <f aca="false">IF(AND(Calc!$C$2&lt;=2009,Calc!$C$3&gt;=2009),F2187,0)+IF(AND(Calc!$C$2&lt;=2010,Calc!$C$3&gt;=2010),G2187,0)+IF(AND(Calc!$C$2&lt;=2011,Calc!$C$3&gt;=2011),H2187,0)</f>
        <v>597.33</v>
      </c>
      <c r="O2187" s="61" t="n">
        <f aca="false">IF(AND(N2187&gt;0,OR(Calc!$C$4="*",B2187=Calc!$C$4)),N2187+ROW()*0.000000001,0)</f>
        <v>597.330002187</v>
      </c>
    </row>
    <row r="2188" customFormat="false" ht="15" hidden="false" customHeight="false" outlineLevel="0" collapsed="false">
      <c r="A2188" s="49" t="n">
        <v>14570</v>
      </c>
      <c r="B2188" s="49" t="s">
        <v>189</v>
      </c>
      <c r="C2188" s="63" t="n">
        <v>40443</v>
      </c>
      <c r="D2188" s="63" t="n">
        <v>40606</v>
      </c>
      <c r="E2188" s="49" t="n">
        <v>3</v>
      </c>
      <c r="F2188" s="54" t="n">
        <v>0</v>
      </c>
      <c r="G2188" s="54" t="n">
        <v>295.19</v>
      </c>
      <c r="H2188" s="54" t="n">
        <v>217.21</v>
      </c>
      <c r="I2188" s="54" t="n">
        <f aca="false">SUM(F2188:H2188)</f>
        <v>512.4</v>
      </c>
      <c r="J2188" s="49" t="n">
        <f aca="false">Calc!$C$5-D2188</f>
        <v>281</v>
      </c>
      <c r="K2188" s="49" t="n">
        <f aca="false">IF(J2188&lt;=Calc!$C$11,4,IF(J2188&lt;=Calc!$C$12,3,IF(J2188&lt;=Calc!$C$13,2,1)))</f>
        <v>2</v>
      </c>
      <c r="L2188" s="49" t="n">
        <f aca="false">1+(E2188&gt;=Calc!$C$16)+(E2188&gt;=Calc!$C$17)+(E2188&gt;=Calc!$C$18)</f>
        <v>2</v>
      </c>
      <c r="M2188" s="49" t="str">
        <f aca="false">IF(AND(K2188=4,L2188&gt;=3),"Champions",IF(AND(K2188=3,L2188&gt;=3),"Loyal",IF(K2188&gt;=3,"Recent / New",IF(L2188&gt;=3,"At Risk","Hibernating / Lost"))))</f>
        <v>Hibernating / Lost</v>
      </c>
      <c r="N2188" s="54" t="n">
        <f aca="false">IF(AND(Calc!$C$2&lt;=2009,Calc!$C$3&gt;=2009),F2188,0)+IF(AND(Calc!$C$2&lt;=2010,Calc!$C$3&gt;=2010),G2188,0)+IF(AND(Calc!$C$2&lt;=2011,Calc!$C$3&gt;=2011),H2188,0)</f>
        <v>512.4</v>
      </c>
      <c r="O2188" s="61" t="n">
        <f aca="false">IF(AND(N2188&gt;0,OR(Calc!$C$4="*",B2188=Calc!$C$4)),N2188+ROW()*0.000000001,0)</f>
        <v>512.400002188</v>
      </c>
    </row>
    <row r="2189" customFormat="false" ht="15" hidden="false" customHeight="false" outlineLevel="0" collapsed="false">
      <c r="A2189" s="49" t="n">
        <v>14571</v>
      </c>
      <c r="B2189" s="49" t="s">
        <v>189</v>
      </c>
      <c r="C2189" s="63" t="n">
        <v>40461</v>
      </c>
      <c r="D2189" s="63" t="n">
        <v>40461</v>
      </c>
      <c r="E2189" s="49" t="n">
        <v>1</v>
      </c>
      <c r="F2189" s="54" t="n">
        <v>0</v>
      </c>
      <c r="G2189" s="54" t="n">
        <v>160</v>
      </c>
      <c r="H2189" s="54" t="n">
        <v>0</v>
      </c>
      <c r="I2189" s="54" t="n">
        <f aca="false">SUM(F2189:H2189)</f>
        <v>160</v>
      </c>
      <c r="J2189" s="49" t="n">
        <f aca="false">Calc!$C$5-D2189</f>
        <v>426</v>
      </c>
      <c r="K2189" s="49" t="n">
        <f aca="false">IF(J2189&lt;=Calc!$C$11,4,IF(J2189&lt;=Calc!$C$12,3,IF(J2189&lt;=Calc!$C$13,2,1)))</f>
        <v>1</v>
      </c>
      <c r="L2189" s="49" t="n">
        <f aca="false">1+(E2189&gt;=Calc!$C$16)+(E2189&gt;=Calc!$C$17)+(E2189&gt;=Calc!$C$18)</f>
        <v>1</v>
      </c>
      <c r="M2189" s="49" t="str">
        <f aca="false">IF(AND(K2189=4,L2189&gt;=3),"Champions",IF(AND(K2189=3,L2189&gt;=3),"Loyal",IF(K2189&gt;=3,"Recent / New",IF(L2189&gt;=3,"At Risk","Hibernating / Lost"))))</f>
        <v>Hibernating / Lost</v>
      </c>
      <c r="N2189" s="54" t="n">
        <f aca="false">IF(AND(Calc!$C$2&lt;=2009,Calc!$C$3&gt;=2009),F2189,0)+IF(AND(Calc!$C$2&lt;=2010,Calc!$C$3&gt;=2010),G2189,0)+IF(AND(Calc!$C$2&lt;=2011,Calc!$C$3&gt;=2011),H2189,0)</f>
        <v>160</v>
      </c>
      <c r="O2189" s="61" t="n">
        <f aca="false">IF(AND(N2189&gt;0,OR(Calc!$C$4="*",B2189=Calc!$C$4)),N2189+ROW()*0.000000001,0)</f>
        <v>160.000002189</v>
      </c>
    </row>
    <row r="2190" customFormat="false" ht="15" hidden="false" customHeight="false" outlineLevel="0" collapsed="false">
      <c r="A2190" s="49" t="n">
        <v>14572</v>
      </c>
      <c r="B2190" s="49" t="s">
        <v>189</v>
      </c>
      <c r="C2190" s="63" t="n">
        <v>40265</v>
      </c>
      <c r="D2190" s="63" t="n">
        <v>40883</v>
      </c>
      <c r="E2190" s="49" t="n">
        <v>11</v>
      </c>
      <c r="F2190" s="54" t="n">
        <v>0</v>
      </c>
      <c r="G2190" s="54" t="n">
        <v>2703.69</v>
      </c>
      <c r="H2190" s="54" t="n">
        <v>2775.39</v>
      </c>
      <c r="I2190" s="54" t="n">
        <f aca="false">SUM(F2190:H2190)</f>
        <v>5479.08</v>
      </c>
      <c r="J2190" s="49" t="n">
        <f aca="false">Calc!$C$5-D2190</f>
        <v>4</v>
      </c>
      <c r="K2190" s="49" t="n">
        <f aca="false">IF(J2190&lt;=Calc!$C$11,4,IF(J2190&lt;=Calc!$C$12,3,IF(J2190&lt;=Calc!$C$13,2,1)))</f>
        <v>4</v>
      </c>
      <c r="L2190" s="49" t="n">
        <f aca="false">1+(E2190&gt;=Calc!$C$16)+(E2190&gt;=Calc!$C$17)+(E2190&gt;=Calc!$C$18)</f>
        <v>4</v>
      </c>
      <c r="M2190" s="49" t="str">
        <f aca="false">IF(AND(K2190=4,L2190&gt;=3),"Champions",IF(AND(K2190=3,L2190&gt;=3),"Loyal",IF(K2190&gt;=3,"Recent / New",IF(L2190&gt;=3,"At Risk","Hibernating / Lost"))))</f>
        <v>Champions</v>
      </c>
      <c r="N2190" s="54" t="n">
        <f aca="false">IF(AND(Calc!$C$2&lt;=2009,Calc!$C$3&gt;=2009),F2190,0)+IF(AND(Calc!$C$2&lt;=2010,Calc!$C$3&gt;=2010),G2190,0)+IF(AND(Calc!$C$2&lt;=2011,Calc!$C$3&gt;=2011),H2190,0)</f>
        <v>5479.08</v>
      </c>
      <c r="O2190" s="61" t="n">
        <f aca="false">IF(AND(N2190&gt;0,OR(Calc!$C$4="*",B2190=Calc!$C$4)),N2190+ROW()*0.000000001,0)</f>
        <v>5479.08000219</v>
      </c>
    </row>
    <row r="2191" customFormat="false" ht="15" hidden="false" customHeight="false" outlineLevel="0" collapsed="false">
      <c r="A2191" s="49" t="n">
        <v>14573</v>
      </c>
      <c r="B2191" s="49" t="s">
        <v>189</v>
      </c>
      <c r="C2191" s="63" t="n">
        <v>40186</v>
      </c>
      <c r="D2191" s="63" t="n">
        <v>40707</v>
      </c>
      <c r="E2191" s="49" t="n">
        <v>13</v>
      </c>
      <c r="F2191" s="54" t="n">
        <v>0</v>
      </c>
      <c r="G2191" s="54" t="n">
        <v>925.3</v>
      </c>
      <c r="H2191" s="54" t="n">
        <v>1188.12</v>
      </c>
      <c r="I2191" s="54" t="n">
        <f aca="false">SUM(F2191:H2191)</f>
        <v>2113.42</v>
      </c>
      <c r="J2191" s="49" t="n">
        <f aca="false">Calc!$C$5-D2191</f>
        <v>180</v>
      </c>
      <c r="K2191" s="49" t="n">
        <f aca="false">IF(J2191&lt;=Calc!$C$11,4,IF(J2191&lt;=Calc!$C$12,3,IF(J2191&lt;=Calc!$C$13,2,1)))</f>
        <v>2</v>
      </c>
      <c r="L2191" s="49" t="n">
        <f aca="false">1+(E2191&gt;=Calc!$C$16)+(E2191&gt;=Calc!$C$17)+(E2191&gt;=Calc!$C$18)</f>
        <v>4</v>
      </c>
      <c r="M2191" s="49" t="str">
        <f aca="false">IF(AND(K2191=4,L2191&gt;=3),"Champions",IF(AND(K2191=3,L2191&gt;=3),"Loyal",IF(K2191&gt;=3,"Recent / New",IF(L2191&gt;=3,"At Risk","Hibernating / Lost"))))</f>
        <v>At Risk</v>
      </c>
      <c r="N2191" s="54" t="n">
        <f aca="false">IF(AND(Calc!$C$2&lt;=2009,Calc!$C$3&gt;=2009),F2191,0)+IF(AND(Calc!$C$2&lt;=2010,Calc!$C$3&gt;=2010),G2191,0)+IF(AND(Calc!$C$2&lt;=2011,Calc!$C$3&gt;=2011),H2191,0)</f>
        <v>2113.42</v>
      </c>
      <c r="O2191" s="61" t="n">
        <f aca="false">IF(AND(N2191&gt;0,OR(Calc!$C$4="*",B2191=Calc!$C$4)),N2191+ROW()*0.000000001,0)</f>
        <v>2113.420002191</v>
      </c>
    </row>
    <row r="2192" customFormat="false" ht="15" hidden="false" customHeight="false" outlineLevel="0" collapsed="false">
      <c r="A2192" s="49" t="n">
        <v>14574</v>
      </c>
      <c r="B2192" s="49" t="s">
        <v>189</v>
      </c>
      <c r="C2192" s="63" t="n">
        <v>40154</v>
      </c>
      <c r="D2192" s="63" t="n">
        <v>40154</v>
      </c>
      <c r="E2192" s="49" t="n">
        <v>1</v>
      </c>
      <c r="F2192" s="54" t="n">
        <v>143.7</v>
      </c>
      <c r="G2192" s="54" t="n">
        <v>0</v>
      </c>
      <c r="H2192" s="54" t="n">
        <v>0</v>
      </c>
      <c r="I2192" s="54" t="n">
        <f aca="false">SUM(F2192:H2192)</f>
        <v>143.7</v>
      </c>
      <c r="J2192" s="49" t="n">
        <f aca="false">Calc!$C$5-D2192</f>
        <v>733</v>
      </c>
      <c r="K2192" s="49" t="n">
        <f aca="false">IF(J2192&lt;=Calc!$C$11,4,IF(J2192&lt;=Calc!$C$12,3,IF(J2192&lt;=Calc!$C$13,2,1)))</f>
        <v>1</v>
      </c>
      <c r="L2192" s="49" t="n">
        <f aca="false">1+(E2192&gt;=Calc!$C$16)+(E2192&gt;=Calc!$C$17)+(E2192&gt;=Calc!$C$18)</f>
        <v>1</v>
      </c>
      <c r="M2192" s="49" t="str">
        <f aca="false">IF(AND(K2192=4,L2192&gt;=3),"Champions",IF(AND(K2192=3,L2192&gt;=3),"Loyal",IF(K2192&gt;=3,"Recent / New",IF(L2192&gt;=3,"At Risk","Hibernating / Lost"))))</f>
        <v>Hibernating / Lost</v>
      </c>
      <c r="N2192" s="54" t="n">
        <f aca="false">IF(AND(Calc!$C$2&lt;=2009,Calc!$C$3&gt;=2009),F2192,0)+IF(AND(Calc!$C$2&lt;=2010,Calc!$C$3&gt;=2010),G2192,0)+IF(AND(Calc!$C$2&lt;=2011,Calc!$C$3&gt;=2011),H2192,0)</f>
        <v>143.7</v>
      </c>
      <c r="O2192" s="61" t="n">
        <f aca="false">IF(AND(N2192&gt;0,OR(Calc!$C$4="*",B2192=Calc!$C$4)),N2192+ROW()*0.000000001,0)</f>
        <v>143.700002192</v>
      </c>
    </row>
    <row r="2193" customFormat="false" ht="15" hidden="false" customHeight="false" outlineLevel="0" collapsed="false">
      <c r="A2193" s="49" t="n">
        <v>14575</v>
      </c>
      <c r="B2193" s="49" t="s">
        <v>189</v>
      </c>
      <c r="C2193" s="63" t="n">
        <v>40398</v>
      </c>
      <c r="D2193" s="63" t="n">
        <v>40398</v>
      </c>
      <c r="E2193" s="49" t="n">
        <v>1</v>
      </c>
      <c r="F2193" s="54" t="n">
        <v>0</v>
      </c>
      <c r="G2193" s="54" t="n">
        <v>420.22</v>
      </c>
      <c r="H2193" s="54" t="n">
        <v>0</v>
      </c>
      <c r="I2193" s="54" t="n">
        <f aca="false">SUM(F2193:H2193)</f>
        <v>420.22</v>
      </c>
      <c r="J2193" s="49" t="n">
        <f aca="false">Calc!$C$5-D2193</f>
        <v>489</v>
      </c>
      <c r="K2193" s="49" t="n">
        <f aca="false">IF(J2193&lt;=Calc!$C$11,4,IF(J2193&lt;=Calc!$C$12,3,IF(J2193&lt;=Calc!$C$13,2,1)))</f>
        <v>1</v>
      </c>
      <c r="L2193" s="49" t="n">
        <f aca="false">1+(E2193&gt;=Calc!$C$16)+(E2193&gt;=Calc!$C$17)+(E2193&gt;=Calc!$C$18)</f>
        <v>1</v>
      </c>
      <c r="M2193" s="49" t="str">
        <f aca="false">IF(AND(K2193=4,L2193&gt;=3),"Champions",IF(AND(K2193=3,L2193&gt;=3),"Loyal",IF(K2193&gt;=3,"Recent / New",IF(L2193&gt;=3,"At Risk","Hibernating / Lost"))))</f>
        <v>Hibernating / Lost</v>
      </c>
      <c r="N2193" s="54" t="n">
        <f aca="false">IF(AND(Calc!$C$2&lt;=2009,Calc!$C$3&gt;=2009),F2193,0)+IF(AND(Calc!$C$2&lt;=2010,Calc!$C$3&gt;=2010),G2193,0)+IF(AND(Calc!$C$2&lt;=2011,Calc!$C$3&gt;=2011),H2193,0)</f>
        <v>420.22</v>
      </c>
      <c r="O2193" s="61" t="n">
        <f aca="false">IF(AND(N2193&gt;0,OR(Calc!$C$4="*",B2193=Calc!$C$4)),N2193+ROW()*0.000000001,0)</f>
        <v>420.220002193</v>
      </c>
    </row>
    <row r="2194" customFormat="false" ht="15" hidden="false" customHeight="false" outlineLevel="0" collapsed="false">
      <c r="A2194" s="49" t="n">
        <v>14576</v>
      </c>
      <c r="B2194" s="49" t="s">
        <v>189</v>
      </c>
      <c r="C2194" s="63" t="n">
        <v>40514</v>
      </c>
      <c r="D2194" s="63" t="n">
        <v>40514</v>
      </c>
      <c r="E2194" s="49" t="n">
        <v>1</v>
      </c>
      <c r="F2194" s="54" t="n">
        <v>0</v>
      </c>
      <c r="G2194" s="54" t="n">
        <v>35.4</v>
      </c>
      <c r="H2194" s="54" t="n">
        <v>0</v>
      </c>
      <c r="I2194" s="54" t="n">
        <f aca="false">SUM(F2194:H2194)</f>
        <v>35.4</v>
      </c>
      <c r="J2194" s="49" t="n">
        <f aca="false">Calc!$C$5-D2194</f>
        <v>373</v>
      </c>
      <c r="K2194" s="49" t="n">
        <f aca="false">IF(J2194&lt;=Calc!$C$11,4,IF(J2194&lt;=Calc!$C$12,3,IF(J2194&lt;=Calc!$C$13,2,1)))</f>
        <v>2</v>
      </c>
      <c r="L2194" s="49" t="n">
        <f aca="false">1+(E2194&gt;=Calc!$C$16)+(E2194&gt;=Calc!$C$17)+(E2194&gt;=Calc!$C$18)</f>
        <v>1</v>
      </c>
      <c r="M2194" s="49" t="str">
        <f aca="false">IF(AND(K2194=4,L2194&gt;=3),"Champions",IF(AND(K2194=3,L2194&gt;=3),"Loyal",IF(K2194&gt;=3,"Recent / New",IF(L2194&gt;=3,"At Risk","Hibernating / Lost"))))</f>
        <v>Hibernating / Lost</v>
      </c>
      <c r="N2194" s="54" t="n">
        <f aca="false">IF(AND(Calc!$C$2&lt;=2009,Calc!$C$3&gt;=2009),F2194,0)+IF(AND(Calc!$C$2&lt;=2010,Calc!$C$3&gt;=2010),G2194,0)+IF(AND(Calc!$C$2&lt;=2011,Calc!$C$3&gt;=2011),H2194,0)</f>
        <v>35.4</v>
      </c>
      <c r="O2194" s="61" t="n">
        <f aca="false">IF(AND(N2194&gt;0,OR(Calc!$C$4="*",B2194=Calc!$C$4)),N2194+ROW()*0.000000001,0)</f>
        <v>35.400002194</v>
      </c>
    </row>
    <row r="2195" customFormat="false" ht="15" hidden="false" customHeight="false" outlineLevel="0" collapsed="false">
      <c r="A2195" s="49" t="n">
        <v>14577</v>
      </c>
      <c r="B2195" s="49" t="s">
        <v>189</v>
      </c>
      <c r="C2195" s="63" t="n">
        <v>40158</v>
      </c>
      <c r="D2195" s="63" t="n">
        <v>40874</v>
      </c>
      <c r="E2195" s="49" t="n">
        <v>7</v>
      </c>
      <c r="F2195" s="54" t="n">
        <v>217.34</v>
      </c>
      <c r="G2195" s="54" t="n">
        <v>634</v>
      </c>
      <c r="H2195" s="54" t="n">
        <v>512.81</v>
      </c>
      <c r="I2195" s="54" t="n">
        <f aca="false">SUM(F2195:H2195)</f>
        <v>1364.15</v>
      </c>
      <c r="J2195" s="49" t="n">
        <f aca="false">Calc!$C$5-D2195</f>
        <v>13</v>
      </c>
      <c r="K2195" s="49" t="n">
        <f aca="false">IF(J2195&lt;=Calc!$C$11,4,IF(J2195&lt;=Calc!$C$12,3,IF(J2195&lt;=Calc!$C$13,2,1)))</f>
        <v>4</v>
      </c>
      <c r="L2195" s="49" t="n">
        <f aca="false">1+(E2195&gt;=Calc!$C$16)+(E2195&gt;=Calc!$C$17)+(E2195&gt;=Calc!$C$18)</f>
        <v>3</v>
      </c>
      <c r="M2195" s="49" t="str">
        <f aca="false">IF(AND(K2195=4,L2195&gt;=3),"Champions",IF(AND(K2195=3,L2195&gt;=3),"Loyal",IF(K2195&gt;=3,"Recent / New",IF(L2195&gt;=3,"At Risk","Hibernating / Lost"))))</f>
        <v>Champions</v>
      </c>
      <c r="N2195" s="54" t="n">
        <f aca="false">IF(AND(Calc!$C$2&lt;=2009,Calc!$C$3&gt;=2009),F2195,0)+IF(AND(Calc!$C$2&lt;=2010,Calc!$C$3&gt;=2010),G2195,0)+IF(AND(Calc!$C$2&lt;=2011,Calc!$C$3&gt;=2011),H2195,0)</f>
        <v>1364.15</v>
      </c>
      <c r="O2195" s="61" t="n">
        <f aca="false">IF(AND(N2195&gt;0,OR(Calc!$C$4="*",B2195=Calc!$C$4)),N2195+ROW()*0.000000001,0)</f>
        <v>1364.150002195</v>
      </c>
    </row>
    <row r="2196" customFormat="false" ht="15" hidden="false" customHeight="false" outlineLevel="0" collapsed="false">
      <c r="A2196" s="49" t="n">
        <v>14578</v>
      </c>
      <c r="B2196" s="49" t="s">
        <v>189</v>
      </c>
      <c r="C2196" s="63" t="n">
        <v>40883</v>
      </c>
      <c r="D2196" s="63" t="n">
        <v>40883</v>
      </c>
      <c r="E2196" s="49" t="n">
        <v>1</v>
      </c>
      <c r="F2196" s="54" t="n">
        <v>0</v>
      </c>
      <c r="G2196" s="54" t="n">
        <v>0</v>
      </c>
      <c r="H2196" s="54" t="n">
        <v>168.63</v>
      </c>
      <c r="I2196" s="54" t="n">
        <f aca="false">SUM(F2196:H2196)</f>
        <v>168.63</v>
      </c>
      <c r="J2196" s="49" t="n">
        <f aca="false">Calc!$C$5-D2196</f>
        <v>4</v>
      </c>
      <c r="K2196" s="49" t="n">
        <f aca="false">IF(J2196&lt;=Calc!$C$11,4,IF(J2196&lt;=Calc!$C$12,3,IF(J2196&lt;=Calc!$C$13,2,1)))</f>
        <v>4</v>
      </c>
      <c r="L2196" s="49" t="n">
        <f aca="false">1+(E2196&gt;=Calc!$C$16)+(E2196&gt;=Calc!$C$17)+(E2196&gt;=Calc!$C$18)</f>
        <v>1</v>
      </c>
      <c r="M2196" s="49" t="str">
        <f aca="false">IF(AND(K2196=4,L2196&gt;=3),"Champions",IF(AND(K2196=3,L2196&gt;=3),"Loyal",IF(K2196&gt;=3,"Recent / New",IF(L2196&gt;=3,"At Risk","Hibernating / Lost"))))</f>
        <v>Recent / New</v>
      </c>
      <c r="N2196" s="54" t="n">
        <f aca="false">IF(AND(Calc!$C$2&lt;=2009,Calc!$C$3&gt;=2009),F2196,0)+IF(AND(Calc!$C$2&lt;=2010,Calc!$C$3&gt;=2010),G2196,0)+IF(AND(Calc!$C$2&lt;=2011,Calc!$C$3&gt;=2011),H2196,0)</f>
        <v>168.63</v>
      </c>
      <c r="O2196" s="61" t="n">
        <f aca="false">IF(AND(N2196&gt;0,OR(Calc!$C$4="*",B2196=Calc!$C$4)),N2196+ROW()*0.000000001,0)</f>
        <v>168.630002196</v>
      </c>
    </row>
    <row r="2197" customFormat="false" ht="15" hidden="false" customHeight="false" outlineLevel="0" collapsed="false">
      <c r="A2197" s="49" t="n">
        <v>14579</v>
      </c>
      <c r="B2197" s="49" t="s">
        <v>189</v>
      </c>
      <c r="C2197" s="63" t="n">
        <v>40454</v>
      </c>
      <c r="D2197" s="63" t="n">
        <v>40454</v>
      </c>
      <c r="E2197" s="49" t="n">
        <v>1</v>
      </c>
      <c r="F2197" s="54" t="n">
        <v>0</v>
      </c>
      <c r="G2197" s="54" t="n">
        <v>105.56</v>
      </c>
      <c r="H2197" s="54" t="n">
        <v>0</v>
      </c>
      <c r="I2197" s="54" t="n">
        <f aca="false">SUM(F2197:H2197)</f>
        <v>105.56</v>
      </c>
      <c r="J2197" s="49" t="n">
        <f aca="false">Calc!$C$5-D2197</f>
        <v>433</v>
      </c>
      <c r="K2197" s="49" t="n">
        <f aca="false">IF(J2197&lt;=Calc!$C$11,4,IF(J2197&lt;=Calc!$C$12,3,IF(J2197&lt;=Calc!$C$13,2,1)))</f>
        <v>1</v>
      </c>
      <c r="L2197" s="49" t="n">
        <f aca="false">1+(E2197&gt;=Calc!$C$16)+(E2197&gt;=Calc!$C$17)+(E2197&gt;=Calc!$C$18)</f>
        <v>1</v>
      </c>
      <c r="M2197" s="49" t="str">
        <f aca="false">IF(AND(K2197=4,L2197&gt;=3),"Champions",IF(AND(K2197=3,L2197&gt;=3),"Loyal",IF(K2197&gt;=3,"Recent / New",IF(L2197&gt;=3,"At Risk","Hibernating / Lost"))))</f>
        <v>Hibernating / Lost</v>
      </c>
      <c r="N2197" s="54" t="n">
        <f aca="false">IF(AND(Calc!$C$2&lt;=2009,Calc!$C$3&gt;=2009),F2197,0)+IF(AND(Calc!$C$2&lt;=2010,Calc!$C$3&gt;=2010),G2197,0)+IF(AND(Calc!$C$2&lt;=2011,Calc!$C$3&gt;=2011),H2197,0)</f>
        <v>105.56</v>
      </c>
      <c r="O2197" s="61" t="n">
        <f aca="false">IF(AND(N2197&gt;0,OR(Calc!$C$4="*",B2197=Calc!$C$4)),N2197+ROW()*0.000000001,0)</f>
        <v>105.560002197</v>
      </c>
    </row>
    <row r="2198" customFormat="false" ht="15" hidden="false" customHeight="false" outlineLevel="0" collapsed="false">
      <c r="A2198" s="49" t="n">
        <v>14580</v>
      </c>
      <c r="B2198" s="49" t="s">
        <v>189</v>
      </c>
      <c r="C2198" s="63" t="n">
        <v>40368</v>
      </c>
      <c r="D2198" s="63" t="n">
        <v>40368</v>
      </c>
      <c r="E2198" s="49" t="n">
        <v>1</v>
      </c>
      <c r="F2198" s="54" t="n">
        <v>0</v>
      </c>
      <c r="G2198" s="54" t="n">
        <v>14.85</v>
      </c>
      <c r="H2198" s="54" t="n">
        <v>0</v>
      </c>
      <c r="I2198" s="54" t="n">
        <f aca="false">SUM(F2198:H2198)</f>
        <v>14.85</v>
      </c>
      <c r="J2198" s="49" t="n">
        <f aca="false">Calc!$C$5-D2198</f>
        <v>519</v>
      </c>
      <c r="K2198" s="49" t="n">
        <f aca="false">IF(J2198&lt;=Calc!$C$11,4,IF(J2198&lt;=Calc!$C$12,3,IF(J2198&lt;=Calc!$C$13,2,1)))</f>
        <v>1</v>
      </c>
      <c r="L2198" s="49" t="n">
        <f aca="false">1+(E2198&gt;=Calc!$C$16)+(E2198&gt;=Calc!$C$17)+(E2198&gt;=Calc!$C$18)</f>
        <v>1</v>
      </c>
      <c r="M2198" s="49" t="str">
        <f aca="false">IF(AND(K2198=4,L2198&gt;=3),"Champions",IF(AND(K2198=3,L2198&gt;=3),"Loyal",IF(K2198&gt;=3,"Recent / New",IF(L2198&gt;=3,"At Risk","Hibernating / Lost"))))</f>
        <v>Hibernating / Lost</v>
      </c>
      <c r="N2198" s="54" t="n">
        <f aca="false">IF(AND(Calc!$C$2&lt;=2009,Calc!$C$3&gt;=2009),F2198,0)+IF(AND(Calc!$C$2&lt;=2010,Calc!$C$3&gt;=2010),G2198,0)+IF(AND(Calc!$C$2&lt;=2011,Calc!$C$3&gt;=2011),H2198,0)</f>
        <v>14.85</v>
      </c>
      <c r="O2198" s="61" t="n">
        <f aca="false">IF(AND(N2198&gt;0,OR(Calc!$C$4="*",B2198=Calc!$C$4)),N2198+ROW()*0.000000001,0)</f>
        <v>14.850002198</v>
      </c>
    </row>
    <row r="2199" customFormat="false" ht="15" hidden="false" customHeight="false" outlineLevel="0" collapsed="false">
      <c r="A2199" s="49" t="n">
        <v>14581</v>
      </c>
      <c r="B2199" s="49" t="s">
        <v>189</v>
      </c>
      <c r="C2199" s="63" t="n">
        <v>40342</v>
      </c>
      <c r="D2199" s="63" t="n">
        <v>40870</v>
      </c>
      <c r="E2199" s="49" t="n">
        <v>2</v>
      </c>
      <c r="F2199" s="54" t="n">
        <v>0</v>
      </c>
      <c r="G2199" s="54" t="n">
        <v>271.05</v>
      </c>
      <c r="H2199" s="54" t="n">
        <v>138.6</v>
      </c>
      <c r="I2199" s="54" t="n">
        <f aca="false">SUM(F2199:H2199)</f>
        <v>409.65</v>
      </c>
      <c r="J2199" s="49" t="n">
        <f aca="false">Calc!$C$5-D2199</f>
        <v>17</v>
      </c>
      <c r="K2199" s="49" t="n">
        <f aca="false">IF(J2199&lt;=Calc!$C$11,4,IF(J2199&lt;=Calc!$C$12,3,IF(J2199&lt;=Calc!$C$13,2,1)))</f>
        <v>4</v>
      </c>
      <c r="L2199" s="49" t="n">
        <f aca="false">1+(E2199&gt;=Calc!$C$16)+(E2199&gt;=Calc!$C$17)+(E2199&gt;=Calc!$C$18)</f>
        <v>2</v>
      </c>
      <c r="M2199" s="49" t="str">
        <f aca="false">IF(AND(K2199=4,L2199&gt;=3),"Champions",IF(AND(K2199=3,L2199&gt;=3),"Loyal",IF(K2199&gt;=3,"Recent / New",IF(L2199&gt;=3,"At Risk","Hibernating / Lost"))))</f>
        <v>Recent / New</v>
      </c>
      <c r="N2199" s="54" t="n">
        <f aca="false">IF(AND(Calc!$C$2&lt;=2009,Calc!$C$3&gt;=2009),F2199,0)+IF(AND(Calc!$C$2&lt;=2010,Calc!$C$3&gt;=2010),G2199,0)+IF(AND(Calc!$C$2&lt;=2011,Calc!$C$3&gt;=2011),H2199,0)</f>
        <v>409.65</v>
      </c>
      <c r="O2199" s="61" t="n">
        <f aca="false">IF(AND(N2199&gt;0,OR(Calc!$C$4="*",B2199=Calc!$C$4)),N2199+ROW()*0.000000001,0)</f>
        <v>409.650002199</v>
      </c>
    </row>
    <row r="2200" customFormat="false" ht="15" hidden="false" customHeight="false" outlineLevel="0" collapsed="false">
      <c r="A2200" s="49" t="n">
        <v>14582</v>
      </c>
      <c r="B2200" s="49" t="s">
        <v>189</v>
      </c>
      <c r="C2200" s="63" t="n">
        <v>40846</v>
      </c>
      <c r="D2200" s="63" t="n">
        <v>40846</v>
      </c>
      <c r="E2200" s="49" t="n">
        <v>1</v>
      </c>
      <c r="F2200" s="54" t="n">
        <v>0</v>
      </c>
      <c r="G2200" s="54" t="n">
        <v>0</v>
      </c>
      <c r="H2200" s="54" t="n">
        <v>114.11</v>
      </c>
      <c r="I2200" s="54" t="n">
        <f aca="false">SUM(F2200:H2200)</f>
        <v>114.11</v>
      </c>
      <c r="J2200" s="49" t="n">
        <f aca="false">Calc!$C$5-D2200</f>
        <v>41</v>
      </c>
      <c r="K2200" s="49" t="n">
        <f aca="false">IF(J2200&lt;=Calc!$C$11,4,IF(J2200&lt;=Calc!$C$12,3,IF(J2200&lt;=Calc!$C$13,2,1)))</f>
        <v>3</v>
      </c>
      <c r="L2200" s="49" t="n">
        <f aca="false">1+(E2200&gt;=Calc!$C$16)+(E2200&gt;=Calc!$C$17)+(E2200&gt;=Calc!$C$18)</f>
        <v>1</v>
      </c>
      <c r="M2200" s="49" t="str">
        <f aca="false">IF(AND(K2200=4,L2200&gt;=3),"Champions",IF(AND(K2200=3,L2200&gt;=3),"Loyal",IF(K2200&gt;=3,"Recent / New",IF(L2200&gt;=3,"At Risk","Hibernating / Lost"))))</f>
        <v>Recent / New</v>
      </c>
      <c r="N2200" s="54" t="n">
        <f aca="false">IF(AND(Calc!$C$2&lt;=2009,Calc!$C$3&gt;=2009),F2200,0)+IF(AND(Calc!$C$2&lt;=2010,Calc!$C$3&gt;=2010),G2200,0)+IF(AND(Calc!$C$2&lt;=2011,Calc!$C$3&gt;=2011),H2200,0)</f>
        <v>114.11</v>
      </c>
      <c r="O2200" s="61" t="n">
        <f aca="false">IF(AND(N2200&gt;0,OR(Calc!$C$4="*",B2200=Calc!$C$4)),N2200+ROW()*0.000000001,0)</f>
        <v>114.1100022</v>
      </c>
    </row>
    <row r="2201" customFormat="false" ht="15" hidden="false" customHeight="false" outlineLevel="0" collapsed="false">
      <c r="A2201" s="49" t="n">
        <v>14583</v>
      </c>
      <c r="B2201" s="49" t="s">
        <v>189</v>
      </c>
      <c r="C2201" s="63" t="n">
        <v>40265</v>
      </c>
      <c r="D2201" s="63" t="n">
        <v>40881</v>
      </c>
      <c r="E2201" s="49" t="n">
        <v>8</v>
      </c>
      <c r="F2201" s="54" t="n">
        <v>0</v>
      </c>
      <c r="G2201" s="54" t="n">
        <v>673.33</v>
      </c>
      <c r="H2201" s="54" t="n">
        <v>986.96</v>
      </c>
      <c r="I2201" s="54" t="n">
        <f aca="false">SUM(F2201:H2201)</f>
        <v>1660.29</v>
      </c>
      <c r="J2201" s="49" t="n">
        <f aca="false">Calc!$C$5-D2201</f>
        <v>6</v>
      </c>
      <c r="K2201" s="49" t="n">
        <f aca="false">IF(J2201&lt;=Calc!$C$11,4,IF(J2201&lt;=Calc!$C$12,3,IF(J2201&lt;=Calc!$C$13,2,1)))</f>
        <v>4</v>
      </c>
      <c r="L2201" s="49" t="n">
        <f aca="false">1+(E2201&gt;=Calc!$C$16)+(E2201&gt;=Calc!$C$17)+(E2201&gt;=Calc!$C$18)</f>
        <v>4</v>
      </c>
      <c r="M2201" s="49" t="str">
        <f aca="false">IF(AND(K2201=4,L2201&gt;=3),"Champions",IF(AND(K2201=3,L2201&gt;=3),"Loyal",IF(K2201&gt;=3,"Recent / New",IF(L2201&gt;=3,"At Risk","Hibernating / Lost"))))</f>
        <v>Champions</v>
      </c>
      <c r="N2201" s="54" t="n">
        <f aca="false">IF(AND(Calc!$C$2&lt;=2009,Calc!$C$3&gt;=2009),F2201,0)+IF(AND(Calc!$C$2&lt;=2010,Calc!$C$3&gt;=2010),G2201,0)+IF(AND(Calc!$C$2&lt;=2011,Calc!$C$3&gt;=2011),H2201,0)</f>
        <v>1660.29</v>
      </c>
      <c r="O2201" s="61" t="n">
        <f aca="false">IF(AND(N2201&gt;0,OR(Calc!$C$4="*",B2201=Calc!$C$4)),N2201+ROW()*0.000000001,0)</f>
        <v>1660.290002201</v>
      </c>
    </row>
    <row r="2202" customFormat="false" ht="15" hidden="false" customHeight="false" outlineLevel="0" collapsed="false">
      <c r="A2202" s="49" t="n">
        <v>14584</v>
      </c>
      <c r="B2202" s="49" t="s">
        <v>189</v>
      </c>
      <c r="C2202" s="63" t="n">
        <v>40226</v>
      </c>
      <c r="D2202" s="63" t="n">
        <v>40717</v>
      </c>
      <c r="E2202" s="49" t="n">
        <v>8</v>
      </c>
      <c r="F2202" s="54" t="n">
        <v>0</v>
      </c>
      <c r="G2202" s="54" t="n">
        <v>705.1</v>
      </c>
      <c r="H2202" s="54" t="n">
        <v>1020.06</v>
      </c>
      <c r="I2202" s="54" t="n">
        <f aca="false">SUM(F2202:H2202)</f>
        <v>1725.16</v>
      </c>
      <c r="J2202" s="49" t="n">
        <f aca="false">Calc!$C$5-D2202</f>
        <v>170</v>
      </c>
      <c r="K2202" s="49" t="n">
        <f aca="false">IF(J2202&lt;=Calc!$C$11,4,IF(J2202&lt;=Calc!$C$12,3,IF(J2202&lt;=Calc!$C$13,2,1)))</f>
        <v>2</v>
      </c>
      <c r="L2202" s="49" t="n">
        <f aca="false">1+(E2202&gt;=Calc!$C$16)+(E2202&gt;=Calc!$C$17)+(E2202&gt;=Calc!$C$18)</f>
        <v>4</v>
      </c>
      <c r="M2202" s="49" t="str">
        <f aca="false">IF(AND(K2202=4,L2202&gt;=3),"Champions",IF(AND(K2202=3,L2202&gt;=3),"Loyal",IF(K2202&gt;=3,"Recent / New",IF(L2202&gt;=3,"At Risk","Hibernating / Lost"))))</f>
        <v>At Risk</v>
      </c>
      <c r="N2202" s="54" t="n">
        <f aca="false">IF(AND(Calc!$C$2&lt;=2009,Calc!$C$3&gt;=2009),F2202,0)+IF(AND(Calc!$C$2&lt;=2010,Calc!$C$3&gt;=2010),G2202,0)+IF(AND(Calc!$C$2&lt;=2011,Calc!$C$3&gt;=2011),H2202,0)</f>
        <v>1725.16</v>
      </c>
      <c r="O2202" s="61" t="n">
        <f aca="false">IF(AND(N2202&gt;0,OR(Calc!$C$4="*",B2202=Calc!$C$4)),N2202+ROW()*0.000000001,0)</f>
        <v>1725.160002202</v>
      </c>
    </row>
    <row r="2203" customFormat="false" ht="15" hidden="false" customHeight="false" outlineLevel="0" collapsed="false">
      <c r="A2203" s="49" t="n">
        <v>14585</v>
      </c>
      <c r="B2203" s="49" t="s">
        <v>189</v>
      </c>
      <c r="C2203" s="63" t="n">
        <v>40470</v>
      </c>
      <c r="D2203" s="63" t="n">
        <v>40836</v>
      </c>
      <c r="E2203" s="49" t="n">
        <v>5</v>
      </c>
      <c r="F2203" s="54" t="n">
        <v>0</v>
      </c>
      <c r="G2203" s="54" t="n">
        <v>986.22</v>
      </c>
      <c r="H2203" s="54" t="n">
        <v>157.05</v>
      </c>
      <c r="I2203" s="54" t="n">
        <f aca="false">SUM(F2203:H2203)</f>
        <v>1143.27</v>
      </c>
      <c r="J2203" s="49" t="n">
        <f aca="false">Calc!$C$5-D2203</f>
        <v>51</v>
      </c>
      <c r="K2203" s="49" t="n">
        <f aca="false">IF(J2203&lt;=Calc!$C$11,4,IF(J2203&lt;=Calc!$C$12,3,IF(J2203&lt;=Calc!$C$13,2,1)))</f>
        <v>3</v>
      </c>
      <c r="L2203" s="49" t="n">
        <f aca="false">1+(E2203&gt;=Calc!$C$16)+(E2203&gt;=Calc!$C$17)+(E2203&gt;=Calc!$C$18)</f>
        <v>3</v>
      </c>
      <c r="M2203" s="49" t="str">
        <f aca="false">IF(AND(K2203=4,L2203&gt;=3),"Champions",IF(AND(K2203=3,L2203&gt;=3),"Loyal",IF(K2203&gt;=3,"Recent / New",IF(L2203&gt;=3,"At Risk","Hibernating / Lost"))))</f>
        <v>Loyal</v>
      </c>
      <c r="N2203" s="54" t="n">
        <f aca="false">IF(AND(Calc!$C$2&lt;=2009,Calc!$C$3&gt;=2009),F2203,0)+IF(AND(Calc!$C$2&lt;=2010,Calc!$C$3&gt;=2010),G2203,0)+IF(AND(Calc!$C$2&lt;=2011,Calc!$C$3&gt;=2011),H2203,0)</f>
        <v>1143.27</v>
      </c>
      <c r="O2203" s="61" t="n">
        <f aca="false">IF(AND(N2203&gt;0,OR(Calc!$C$4="*",B2203=Calc!$C$4)),N2203+ROW()*0.000000001,0)</f>
        <v>1143.270002203</v>
      </c>
    </row>
    <row r="2204" customFormat="false" ht="15" hidden="false" customHeight="false" outlineLevel="0" collapsed="false">
      <c r="A2204" s="49" t="n">
        <v>14586</v>
      </c>
      <c r="B2204" s="49" t="s">
        <v>189</v>
      </c>
      <c r="C2204" s="63" t="n">
        <v>40610</v>
      </c>
      <c r="D2204" s="63" t="n">
        <v>40610</v>
      </c>
      <c r="E2204" s="49" t="n">
        <v>1</v>
      </c>
      <c r="F2204" s="54" t="n">
        <v>0</v>
      </c>
      <c r="G2204" s="54" t="n">
        <v>0</v>
      </c>
      <c r="H2204" s="54" t="n">
        <v>134.16</v>
      </c>
      <c r="I2204" s="54" t="n">
        <f aca="false">SUM(F2204:H2204)</f>
        <v>134.16</v>
      </c>
      <c r="J2204" s="49" t="n">
        <f aca="false">Calc!$C$5-D2204</f>
        <v>277</v>
      </c>
      <c r="K2204" s="49" t="n">
        <f aca="false">IF(J2204&lt;=Calc!$C$11,4,IF(J2204&lt;=Calc!$C$12,3,IF(J2204&lt;=Calc!$C$13,2,1)))</f>
        <v>2</v>
      </c>
      <c r="L2204" s="49" t="n">
        <f aca="false">1+(E2204&gt;=Calc!$C$16)+(E2204&gt;=Calc!$C$17)+(E2204&gt;=Calc!$C$18)</f>
        <v>1</v>
      </c>
      <c r="M2204" s="49" t="str">
        <f aca="false">IF(AND(K2204=4,L2204&gt;=3),"Champions",IF(AND(K2204=3,L2204&gt;=3),"Loyal",IF(K2204&gt;=3,"Recent / New",IF(L2204&gt;=3,"At Risk","Hibernating / Lost"))))</f>
        <v>Hibernating / Lost</v>
      </c>
      <c r="N2204" s="54" t="n">
        <f aca="false">IF(AND(Calc!$C$2&lt;=2009,Calc!$C$3&gt;=2009),F2204,0)+IF(AND(Calc!$C$2&lt;=2010,Calc!$C$3&gt;=2010),G2204,0)+IF(AND(Calc!$C$2&lt;=2011,Calc!$C$3&gt;=2011),H2204,0)</f>
        <v>134.16</v>
      </c>
      <c r="O2204" s="61" t="n">
        <f aca="false">IF(AND(N2204&gt;0,OR(Calc!$C$4="*",B2204=Calc!$C$4)),N2204+ROW()*0.000000001,0)</f>
        <v>134.160002204</v>
      </c>
    </row>
    <row r="2205" customFormat="false" ht="15" hidden="false" customHeight="false" outlineLevel="0" collapsed="false">
      <c r="A2205" s="49" t="n">
        <v>14587</v>
      </c>
      <c r="B2205" s="49" t="s">
        <v>189</v>
      </c>
      <c r="C2205" s="63" t="n">
        <v>40555</v>
      </c>
      <c r="D2205" s="63" t="n">
        <v>40868</v>
      </c>
      <c r="E2205" s="49" t="n">
        <v>9</v>
      </c>
      <c r="F2205" s="54" t="n">
        <v>0</v>
      </c>
      <c r="G2205" s="54" t="n">
        <v>0</v>
      </c>
      <c r="H2205" s="54" t="n">
        <v>1577.39</v>
      </c>
      <c r="I2205" s="54" t="n">
        <f aca="false">SUM(F2205:H2205)</f>
        <v>1577.39</v>
      </c>
      <c r="J2205" s="49" t="n">
        <f aca="false">Calc!$C$5-D2205</f>
        <v>19</v>
      </c>
      <c r="K2205" s="49" t="n">
        <f aca="false">IF(J2205&lt;=Calc!$C$11,4,IF(J2205&lt;=Calc!$C$12,3,IF(J2205&lt;=Calc!$C$13,2,1)))</f>
        <v>4</v>
      </c>
      <c r="L2205" s="49" t="n">
        <f aca="false">1+(E2205&gt;=Calc!$C$16)+(E2205&gt;=Calc!$C$17)+(E2205&gt;=Calc!$C$18)</f>
        <v>4</v>
      </c>
      <c r="M2205" s="49" t="str">
        <f aca="false">IF(AND(K2205=4,L2205&gt;=3),"Champions",IF(AND(K2205=3,L2205&gt;=3),"Loyal",IF(K2205&gt;=3,"Recent / New",IF(L2205&gt;=3,"At Risk","Hibernating / Lost"))))</f>
        <v>Champions</v>
      </c>
      <c r="N2205" s="54" t="n">
        <f aca="false">IF(AND(Calc!$C$2&lt;=2009,Calc!$C$3&gt;=2009),F2205,0)+IF(AND(Calc!$C$2&lt;=2010,Calc!$C$3&gt;=2010),G2205,0)+IF(AND(Calc!$C$2&lt;=2011,Calc!$C$3&gt;=2011),H2205,0)</f>
        <v>1577.39</v>
      </c>
      <c r="O2205" s="61" t="n">
        <f aca="false">IF(AND(N2205&gt;0,OR(Calc!$C$4="*",B2205=Calc!$C$4)),N2205+ROW()*0.000000001,0)</f>
        <v>1577.390002205</v>
      </c>
    </row>
    <row r="2206" customFormat="false" ht="15" hidden="false" customHeight="false" outlineLevel="0" collapsed="false">
      <c r="A2206" s="49" t="n">
        <v>14588</v>
      </c>
      <c r="B2206" s="49" t="s">
        <v>189</v>
      </c>
      <c r="C2206" s="63" t="n">
        <v>40308</v>
      </c>
      <c r="D2206" s="63" t="n">
        <v>40308</v>
      </c>
      <c r="E2206" s="49" t="n">
        <v>1</v>
      </c>
      <c r="F2206" s="54" t="n">
        <v>0</v>
      </c>
      <c r="G2206" s="54" t="n">
        <v>135.39</v>
      </c>
      <c r="H2206" s="54" t="n">
        <v>0</v>
      </c>
      <c r="I2206" s="54" t="n">
        <f aca="false">SUM(F2206:H2206)</f>
        <v>135.39</v>
      </c>
      <c r="J2206" s="49" t="n">
        <f aca="false">Calc!$C$5-D2206</f>
        <v>579</v>
      </c>
      <c r="K2206" s="49" t="n">
        <f aca="false">IF(J2206&lt;=Calc!$C$11,4,IF(J2206&lt;=Calc!$C$12,3,IF(J2206&lt;=Calc!$C$13,2,1)))</f>
        <v>1</v>
      </c>
      <c r="L2206" s="49" t="n">
        <f aca="false">1+(E2206&gt;=Calc!$C$16)+(E2206&gt;=Calc!$C$17)+(E2206&gt;=Calc!$C$18)</f>
        <v>1</v>
      </c>
      <c r="M2206" s="49" t="str">
        <f aca="false">IF(AND(K2206=4,L2206&gt;=3),"Champions",IF(AND(K2206=3,L2206&gt;=3),"Loyal",IF(K2206&gt;=3,"Recent / New",IF(L2206&gt;=3,"At Risk","Hibernating / Lost"))))</f>
        <v>Hibernating / Lost</v>
      </c>
      <c r="N2206" s="54" t="n">
        <f aca="false">IF(AND(Calc!$C$2&lt;=2009,Calc!$C$3&gt;=2009),F2206,0)+IF(AND(Calc!$C$2&lt;=2010,Calc!$C$3&gt;=2010),G2206,0)+IF(AND(Calc!$C$2&lt;=2011,Calc!$C$3&gt;=2011),H2206,0)</f>
        <v>135.39</v>
      </c>
      <c r="O2206" s="61" t="n">
        <f aca="false">IF(AND(N2206&gt;0,OR(Calc!$C$4="*",B2206=Calc!$C$4)),N2206+ROW()*0.000000001,0)</f>
        <v>135.390002206</v>
      </c>
    </row>
    <row r="2207" customFormat="false" ht="15" hidden="false" customHeight="false" outlineLevel="0" collapsed="false">
      <c r="A2207" s="49" t="n">
        <v>14589</v>
      </c>
      <c r="B2207" s="49" t="s">
        <v>189</v>
      </c>
      <c r="C2207" s="63" t="n">
        <v>40515</v>
      </c>
      <c r="D2207" s="63" t="n">
        <v>40515</v>
      </c>
      <c r="E2207" s="49" t="n">
        <v>1</v>
      </c>
      <c r="F2207" s="54" t="n">
        <v>0</v>
      </c>
      <c r="G2207" s="54" t="n">
        <v>39.75</v>
      </c>
      <c r="H2207" s="54" t="n">
        <v>0</v>
      </c>
      <c r="I2207" s="54" t="n">
        <f aca="false">SUM(F2207:H2207)</f>
        <v>39.75</v>
      </c>
      <c r="J2207" s="49" t="n">
        <f aca="false">Calc!$C$5-D2207</f>
        <v>372</v>
      </c>
      <c r="K2207" s="49" t="n">
        <f aca="false">IF(J2207&lt;=Calc!$C$11,4,IF(J2207&lt;=Calc!$C$12,3,IF(J2207&lt;=Calc!$C$13,2,1)))</f>
        <v>2</v>
      </c>
      <c r="L2207" s="49" t="n">
        <f aca="false">1+(E2207&gt;=Calc!$C$16)+(E2207&gt;=Calc!$C$17)+(E2207&gt;=Calc!$C$18)</f>
        <v>1</v>
      </c>
      <c r="M2207" s="49" t="str">
        <f aca="false">IF(AND(K2207=4,L2207&gt;=3),"Champions",IF(AND(K2207=3,L2207&gt;=3),"Loyal",IF(K2207&gt;=3,"Recent / New",IF(L2207&gt;=3,"At Risk","Hibernating / Lost"))))</f>
        <v>Hibernating / Lost</v>
      </c>
      <c r="N2207" s="54" t="n">
        <f aca="false">IF(AND(Calc!$C$2&lt;=2009,Calc!$C$3&gt;=2009),F2207,0)+IF(AND(Calc!$C$2&lt;=2010,Calc!$C$3&gt;=2010),G2207,0)+IF(AND(Calc!$C$2&lt;=2011,Calc!$C$3&gt;=2011),H2207,0)</f>
        <v>39.75</v>
      </c>
      <c r="O2207" s="61" t="n">
        <f aca="false">IF(AND(N2207&gt;0,OR(Calc!$C$4="*",B2207=Calc!$C$4)),N2207+ROW()*0.000000001,0)</f>
        <v>39.750002207</v>
      </c>
    </row>
    <row r="2208" customFormat="false" ht="15" hidden="false" customHeight="false" outlineLevel="0" collapsed="false">
      <c r="A2208" s="49" t="n">
        <v>14590</v>
      </c>
      <c r="B2208" s="49" t="s">
        <v>189</v>
      </c>
      <c r="C2208" s="63" t="n">
        <v>40154</v>
      </c>
      <c r="D2208" s="63" t="n">
        <v>40462</v>
      </c>
      <c r="E2208" s="49" t="n">
        <v>20</v>
      </c>
      <c r="F2208" s="54" t="n">
        <v>349.66</v>
      </c>
      <c r="G2208" s="54" t="n">
        <v>2521.38</v>
      </c>
      <c r="H2208" s="54" t="n">
        <v>0</v>
      </c>
      <c r="I2208" s="54" t="n">
        <f aca="false">SUM(F2208:H2208)</f>
        <v>2871.04</v>
      </c>
      <c r="J2208" s="49" t="n">
        <f aca="false">Calc!$C$5-D2208</f>
        <v>425</v>
      </c>
      <c r="K2208" s="49" t="n">
        <f aca="false">IF(J2208&lt;=Calc!$C$11,4,IF(J2208&lt;=Calc!$C$12,3,IF(J2208&lt;=Calc!$C$13,2,1)))</f>
        <v>1</v>
      </c>
      <c r="L2208" s="49" t="n">
        <f aca="false">1+(E2208&gt;=Calc!$C$16)+(E2208&gt;=Calc!$C$17)+(E2208&gt;=Calc!$C$18)</f>
        <v>4</v>
      </c>
      <c r="M2208" s="49" t="str">
        <f aca="false">IF(AND(K2208=4,L2208&gt;=3),"Champions",IF(AND(K2208=3,L2208&gt;=3),"Loyal",IF(K2208&gt;=3,"Recent / New",IF(L2208&gt;=3,"At Risk","Hibernating / Lost"))))</f>
        <v>At Risk</v>
      </c>
      <c r="N2208" s="54" t="n">
        <f aca="false">IF(AND(Calc!$C$2&lt;=2009,Calc!$C$3&gt;=2009),F2208,0)+IF(AND(Calc!$C$2&lt;=2010,Calc!$C$3&gt;=2010),G2208,0)+IF(AND(Calc!$C$2&lt;=2011,Calc!$C$3&gt;=2011),H2208,0)</f>
        <v>2871.04</v>
      </c>
      <c r="O2208" s="61" t="n">
        <f aca="false">IF(AND(N2208&gt;0,OR(Calc!$C$4="*",B2208=Calc!$C$4)),N2208+ROW()*0.000000001,0)</f>
        <v>2871.040002208</v>
      </c>
    </row>
    <row r="2209" customFormat="false" ht="15" hidden="false" customHeight="false" outlineLevel="0" collapsed="false">
      <c r="A2209" s="49" t="n">
        <v>14591</v>
      </c>
      <c r="B2209" s="49" t="s">
        <v>189</v>
      </c>
      <c r="C2209" s="63" t="n">
        <v>40673</v>
      </c>
      <c r="D2209" s="63" t="n">
        <v>40871</v>
      </c>
      <c r="E2209" s="49" t="n">
        <v>4</v>
      </c>
      <c r="F2209" s="54" t="n">
        <v>0</v>
      </c>
      <c r="G2209" s="54" t="n">
        <v>0</v>
      </c>
      <c r="H2209" s="54" t="n">
        <v>1320.21</v>
      </c>
      <c r="I2209" s="54" t="n">
        <f aca="false">SUM(F2209:H2209)</f>
        <v>1320.21</v>
      </c>
      <c r="J2209" s="49" t="n">
        <f aca="false">Calc!$C$5-D2209</f>
        <v>16</v>
      </c>
      <c r="K2209" s="49" t="n">
        <f aca="false">IF(J2209&lt;=Calc!$C$11,4,IF(J2209&lt;=Calc!$C$12,3,IF(J2209&lt;=Calc!$C$13,2,1)))</f>
        <v>4</v>
      </c>
      <c r="L2209" s="49" t="n">
        <f aca="false">1+(E2209&gt;=Calc!$C$16)+(E2209&gt;=Calc!$C$17)+(E2209&gt;=Calc!$C$18)</f>
        <v>3</v>
      </c>
      <c r="M2209" s="49" t="str">
        <f aca="false">IF(AND(K2209=4,L2209&gt;=3),"Champions",IF(AND(K2209=3,L2209&gt;=3),"Loyal",IF(K2209&gt;=3,"Recent / New",IF(L2209&gt;=3,"At Risk","Hibernating / Lost"))))</f>
        <v>Champions</v>
      </c>
      <c r="N2209" s="54" t="n">
        <f aca="false">IF(AND(Calc!$C$2&lt;=2009,Calc!$C$3&gt;=2009),F2209,0)+IF(AND(Calc!$C$2&lt;=2010,Calc!$C$3&gt;=2010),G2209,0)+IF(AND(Calc!$C$2&lt;=2011,Calc!$C$3&gt;=2011),H2209,0)</f>
        <v>1320.21</v>
      </c>
      <c r="O2209" s="61" t="n">
        <f aca="false">IF(AND(N2209&gt;0,OR(Calc!$C$4="*",B2209=Calc!$C$4)),N2209+ROW()*0.000000001,0)</f>
        <v>1320.210002209</v>
      </c>
    </row>
    <row r="2210" customFormat="false" ht="15" hidden="false" customHeight="false" outlineLevel="0" collapsed="false">
      <c r="A2210" s="49" t="n">
        <v>14592</v>
      </c>
      <c r="B2210" s="49" t="s">
        <v>189</v>
      </c>
      <c r="C2210" s="63" t="n">
        <v>40822</v>
      </c>
      <c r="D2210" s="63" t="n">
        <v>40851</v>
      </c>
      <c r="E2210" s="49" t="n">
        <v>3</v>
      </c>
      <c r="F2210" s="54" t="n">
        <v>0</v>
      </c>
      <c r="G2210" s="54" t="n">
        <v>0</v>
      </c>
      <c r="H2210" s="54" t="n">
        <v>557.94</v>
      </c>
      <c r="I2210" s="54" t="n">
        <f aca="false">SUM(F2210:H2210)</f>
        <v>557.94</v>
      </c>
      <c r="J2210" s="49" t="n">
        <f aca="false">Calc!$C$5-D2210</f>
        <v>36</v>
      </c>
      <c r="K2210" s="49" t="n">
        <f aca="false">IF(J2210&lt;=Calc!$C$11,4,IF(J2210&lt;=Calc!$C$12,3,IF(J2210&lt;=Calc!$C$13,2,1)))</f>
        <v>3</v>
      </c>
      <c r="L2210" s="49" t="n">
        <f aca="false">1+(E2210&gt;=Calc!$C$16)+(E2210&gt;=Calc!$C$17)+(E2210&gt;=Calc!$C$18)</f>
        <v>2</v>
      </c>
      <c r="M2210" s="49" t="str">
        <f aca="false">IF(AND(K2210=4,L2210&gt;=3),"Champions",IF(AND(K2210=3,L2210&gt;=3),"Loyal",IF(K2210&gt;=3,"Recent / New",IF(L2210&gt;=3,"At Risk","Hibernating / Lost"))))</f>
        <v>Recent / New</v>
      </c>
      <c r="N2210" s="54" t="n">
        <f aca="false">IF(AND(Calc!$C$2&lt;=2009,Calc!$C$3&gt;=2009),F2210,0)+IF(AND(Calc!$C$2&lt;=2010,Calc!$C$3&gt;=2010),G2210,0)+IF(AND(Calc!$C$2&lt;=2011,Calc!$C$3&gt;=2011),H2210,0)</f>
        <v>557.94</v>
      </c>
      <c r="O2210" s="61" t="n">
        <f aca="false">IF(AND(N2210&gt;0,OR(Calc!$C$4="*",B2210=Calc!$C$4)),N2210+ROW()*0.000000001,0)</f>
        <v>557.94000221</v>
      </c>
    </row>
    <row r="2211" customFormat="false" ht="15" hidden="false" customHeight="false" outlineLevel="0" collapsed="false">
      <c r="A2211" s="49" t="n">
        <v>14593</v>
      </c>
      <c r="B2211" s="49" t="s">
        <v>189</v>
      </c>
      <c r="C2211" s="63" t="n">
        <v>40156</v>
      </c>
      <c r="D2211" s="63" t="n">
        <v>40865</v>
      </c>
      <c r="E2211" s="49" t="n">
        <v>12</v>
      </c>
      <c r="F2211" s="54" t="n">
        <v>391.68</v>
      </c>
      <c r="G2211" s="54" t="n">
        <v>2593.48</v>
      </c>
      <c r="H2211" s="54" t="n">
        <v>617.15</v>
      </c>
      <c r="I2211" s="54" t="n">
        <f aca="false">SUM(F2211:H2211)</f>
        <v>3602.31</v>
      </c>
      <c r="J2211" s="49" t="n">
        <f aca="false">Calc!$C$5-D2211</f>
        <v>22</v>
      </c>
      <c r="K2211" s="49" t="n">
        <f aca="false">IF(J2211&lt;=Calc!$C$11,4,IF(J2211&lt;=Calc!$C$12,3,IF(J2211&lt;=Calc!$C$13,2,1)))</f>
        <v>4</v>
      </c>
      <c r="L2211" s="49" t="n">
        <f aca="false">1+(E2211&gt;=Calc!$C$16)+(E2211&gt;=Calc!$C$17)+(E2211&gt;=Calc!$C$18)</f>
        <v>4</v>
      </c>
      <c r="M2211" s="49" t="str">
        <f aca="false">IF(AND(K2211=4,L2211&gt;=3),"Champions",IF(AND(K2211=3,L2211&gt;=3),"Loyal",IF(K2211&gt;=3,"Recent / New",IF(L2211&gt;=3,"At Risk","Hibernating / Lost"))))</f>
        <v>Champions</v>
      </c>
      <c r="N2211" s="54" t="n">
        <f aca="false">IF(AND(Calc!$C$2&lt;=2009,Calc!$C$3&gt;=2009),F2211,0)+IF(AND(Calc!$C$2&lt;=2010,Calc!$C$3&gt;=2010),G2211,0)+IF(AND(Calc!$C$2&lt;=2011,Calc!$C$3&gt;=2011),H2211,0)</f>
        <v>3602.31</v>
      </c>
      <c r="O2211" s="61" t="n">
        <f aca="false">IF(AND(N2211&gt;0,OR(Calc!$C$4="*",B2211=Calc!$C$4)),N2211+ROW()*0.000000001,0)</f>
        <v>3602.310002211</v>
      </c>
    </row>
    <row r="2212" customFormat="false" ht="15" hidden="false" customHeight="false" outlineLevel="0" collapsed="false">
      <c r="A2212" s="49" t="n">
        <v>14594</v>
      </c>
      <c r="B2212" s="49" t="s">
        <v>189</v>
      </c>
      <c r="C2212" s="63" t="n">
        <v>40513</v>
      </c>
      <c r="D2212" s="63" t="n">
        <v>40879</v>
      </c>
      <c r="E2212" s="49" t="n">
        <v>2</v>
      </c>
      <c r="F2212" s="54" t="n">
        <v>0</v>
      </c>
      <c r="G2212" s="54" t="n">
        <v>255</v>
      </c>
      <c r="H2212" s="54" t="n">
        <v>108.33</v>
      </c>
      <c r="I2212" s="54" t="n">
        <f aca="false">SUM(F2212:H2212)</f>
        <v>363.33</v>
      </c>
      <c r="J2212" s="49" t="n">
        <f aca="false">Calc!$C$5-D2212</f>
        <v>8</v>
      </c>
      <c r="K2212" s="49" t="n">
        <f aca="false">IF(J2212&lt;=Calc!$C$11,4,IF(J2212&lt;=Calc!$C$12,3,IF(J2212&lt;=Calc!$C$13,2,1)))</f>
        <v>4</v>
      </c>
      <c r="L2212" s="49" t="n">
        <f aca="false">1+(E2212&gt;=Calc!$C$16)+(E2212&gt;=Calc!$C$17)+(E2212&gt;=Calc!$C$18)</f>
        <v>2</v>
      </c>
      <c r="M2212" s="49" t="str">
        <f aca="false">IF(AND(K2212=4,L2212&gt;=3),"Champions",IF(AND(K2212=3,L2212&gt;=3),"Loyal",IF(K2212&gt;=3,"Recent / New",IF(L2212&gt;=3,"At Risk","Hibernating / Lost"))))</f>
        <v>Recent / New</v>
      </c>
      <c r="N2212" s="54" t="n">
        <f aca="false">IF(AND(Calc!$C$2&lt;=2009,Calc!$C$3&gt;=2009),F2212,0)+IF(AND(Calc!$C$2&lt;=2010,Calc!$C$3&gt;=2010),G2212,0)+IF(AND(Calc!$C$2&lt;=2011,Calc!$C$3&gt;=2011),H2212,0)</f>
        <v>363.33</v>
      </c>
      <c r="O2212" s="61" t="n">
        <f aca="false">IF(AND(N2212&gt;0,OR(Calc!$C$4="*",B2212=Calc!$C$4)),N2212+ROW()*0.000000001,0)</f>
        <v>363.330002212</v>
      </c>
    </row>
    <row r="2213" customFormat="false" ht="15" hidden="false" customHeight="false" outlineLevel="0" collapsed="false">
      <c r="A2213" s="49" t="n">
        <v>14595</v>
      </c>
      <c r="B2213" s="49" t="s">
        <v>189</v>
      </c>
      <c r="C2213" s="63" t="n">
        <v>40198</v>
      </c>
      <c r="D2213" s="63" t="n">
        <v>40867</v>
      </c>
      <c r="E2213" s="49" t="n">
        <v>8</v>
      </c>
      <c r="F2213" s="54" t="n">
        <v>0</v>
      </c>
      <c r="G2213" s="54" t="n">
        <v>423.85</v>
      </c>
      <c r="H2213" s="54" t="n">
        <v>1740.6</v>
      </c>
      <c r="I2213" s="54" t="n">
        <f aca="false">SUM(F2213:H2213)</f>
        <v>2164.45</v>
      </c>
      <c r="J2213" s="49" t="n">
        <f aca="false">Calc!$C$5-D2213</f>
        <v>20</v>
      </c>
      <c r="K2213" s="49" t="n">
        <f aca="false">IF(J2213&lt;=Calc!$C$11,4,IF(J2213&lt;=Calc!$C$12,3,IF(J2213&lt;=Calc!$C$13,2,1)))</f>
        <v>4</v>
      </c>
      <c r="L2213" s="49" t="n">
        <f aca="false">1+(E2213&gt;=Calc!$C$16)+(E2213&gt;=Calc!$C$17)+(E2213&gt;=Calc!$C$18)</f>
        <v>4</v>
      </c>
      <c r="M2213" s="49" t="str">
        <f aca="false">IF(AND(K2213=4,L2213&gt;=3),"Champions",IF(AND(K2213=3,L2213&gt;=3),"Loyal",IF(K2213&gt;=3,"Recent / New",IF(L2213&gt;=3,"At Risk","Hibernating / Lost"))))</f>
        <v>Champions</v>
      </c>
      <c r="N2213" s="54" t="n">
        <f aca="false">IF(AND(Calc!$C$2&lt;=2009,Calc!$C$3&gt;=2009),F2213,0)+IF(AND(Calc!$C$2&lt;=2010,Calc!$C$3&gt;=2010),G2213,0)+IF(AND(Calc!$C$2&lt;=2011,Calc!$C$3&gt;=2011),H2213,0)</f>
        <v>2164.45</v>
      </c>
      <c r="O2213" s="61" t="n">
        <f aca="false">IF(AND(N2213&gt;0,OR(Calc!$C$4="*",B2213=Calc!$C$4)),N2213+ROW()*0.000000001,0)</f>
        <v>2164.450002213</v>
      </c>
    </row>
    <row r="2214" customFormat="false" ht="15" hidden="false" customHeight="false" outlineLevel="0" collapsed="false">
      <c r="A2214" s="49" t="n">
        <v>14596</v>
      </c>
      <c r="B2214" s="49" t="s">
        <v>189</v>
      </c>
      <c r="C2214" s="63" t="n">
        <v>40260</v>
      </c>
      <c r="D2214" s="63" t="n">
        <v>40260</v>
      </c>
      <c r="E2214" s="49" t="n">
        <v>1</v>
      </c>
      <c r="F2214" s="54" t="n">
        <v>0</v>
      </c>
      <c r="G2214" s="54" t="n">
        <v>222.22</v>
      </c>
      <c r="H2214" s="54" t="n">
        <v>0</v>
      </c>
      <c r="I2214" s="54" t="n">
        <f aca="false">SUM(F2214:H2214)</f>
        <v>222.22</v>
      </c>
      <c r="J2214" s="49" t="n">
        <f aca="false">Calc!$C$5-D2214</f>
        <v>627</v>
      </c>
      <c r="K2214" s="49" t="n">
        <f aca="false">IF(J2214&lt;=Calc!$C$11,4,IF(J2214&lt;=Calc!$C$12,3,IF(J2214&lt;=Calc!$C$13,2,1)))</f>
        <v>1</v>
      </c>
      <c r="L2214" s="49" t="n">
        <f aca="false">1+(E2214&gt;=Calc!$C$16)+(E2214&gt;=Calc!$C$17)+(E2214&gt;=Calc!$C$18)</f>
        <v>1</v>
      </c>
      <c r="M2214" s="49" t="str">
        <f aca="false">IF(AND(K2214=4,L2214&gt;=3),"Champions",IF(AND(K2214=3,L2214&gt;=3),"Loyal",IF(K2214&gt;=3,"Recent / New",IF(L2214&gt;=3,"At Risk","Hibernating / Lost"))))</f>
        <v>Hibernating / Lost</v>
      </c>
      <c r="N2214" s="54" t="n">
        <f aca="false">IF(AND(Calc!$C$2&lt;=2009,Calc!$C$3&gt;=2009),F2214,0)+IF(AND(Calc!$C$2&lt;=2010,Calc!$C$3&gt;=2010),G2214,0)+IF(AND(Calc!$C$2&lt;=2011,Calc!$C$3&gt;=2011),H2214,0)</f>
        <v>222.22</v>
      </c>
      <c r="O2214" s="61" t="n">
        <f aca="false">IF(AND(N2214&gt;0,OR(Calc!$C$4="*",B2214=Calc!$C$4)),N2214+ROW()*0.000000001,0)</f>
        <v>222.220002214</v>
      </c>
    </row>
    <row r="2215" customFormat="false" ht="15" hidden="false" customHeight="false" outlineLevel="0" collapsed="false">
      <c r="A2215" s="49" t="n">
        <v>14597</v>
      </c>
      <c r="B2215" s="49" t="s">
        <v>189</v>
      </c>
      <c r="C2215" s="63" t="n">
        <v>40449</v>
      </c>
      <c r="D2215" s="63" t="n">
        <v>40875</v>
      </c>
      <c r="E2215" s="49" t="n">
        <v>6</v>
      </c>
      <c r="F2215" s="54" t="n">
        <v>0</v>
      </c>
      <c r="G2215" s="54" t="n">
        <v>1318.39</v>
      </c>
      <c r="H2215" s="54" t="n">
        <v>866.24</v>
      </c>
      <c r="I2215" s="54" t="n">
        <f aca="false">SUM(F2215:H2215)</f>
        <v>2184.63</v>
      </c>
      <c r="J2215" s="49" t="n">
        <f aca="false">Calc!$C$5-D2215</f>
        <v>12</v>
      </c>
      <c r="K2215" s="49" t="n">
        <f aca="false">IF(J2215&lt;=Calc!$C$11,4,IF(J2215&lt;=Calc!$C$12,3,IF(J2215&lt;=Calc!$C$13,2,1)))</f>
        <v>4</v>
      </c>
      <c r="L2215" s="49" t="n">
        <f aca="false">1+(E2215&gt;=Calc!$C$16)+(E2215&gt;=Calc!$C$17)+(E2215&gt;=Calc!$C$18)</f>
        <v>3</v>
      </c>
      <c r="M2215" s="49" t="str">
        <f aca="false">IF(AND(K2215=4,L2215&gt;=3),"Champions",IF(AND(K2215=3,L2215&gt;=3),"Loyal",IF(K2215&gt;=3,"Recent / New",IF(L2215&gt;=3,"At Risk","Hibernating / Lost"))))</f>
        <v>Champions</v>
      </c>
      <c r="N2215" s="54" t="n">
        <f aca="false">IF(AND(Calc!$C$2&lt;=2009,Calc!$C$3&gt;=2009),F2215,0)+IF(AND(Calc!$C$2&lt;=2010,Calc!$C$3&gt;=2010),G2215,0)+IF(AND(Calc!$C$2&lt;=2011,Calc!$C$3&gt;=2011),H2215,0)</f>
        <v>2184.63</v>
      </c>
      <c r="O2215" s="61" t="n">
        <f aca="false">IF(AND(N2215&gt;0,OR(Calc!$C$4="*",B2215=Calc!$C$4)),N2215+ROW()*0.000000001,0)</f>
        <v>2184.630002215</v>
      </c>
    </row>
    <row r="2216" customFormat="false" ht="15" hidden="false" customHeight="false" outlineLevel="0" collapsed="false">
      <c r="A2216" s="49" t="n">
        <v>14598</v>
      </c>
      <c r="B2216" s="49" t="s">
        <v>189</v>
      </c>
      <c r="C2216" s="63" t="n">
        <v>40317</v>
      </c>
      <c r="D2216" s="63" t="n">
        <v>40842</v>
      </c>
      <c r="E2216" s="49" t="n">
        <v>2</v>
      </c>
      <c r="F2216" s="54" t="n">
        <v>0</v>
      </c>
      <c r="G2216" s="54" t="n">
        <v>1.77635683940025E-015</v>
      </c>
      <c r="H2216" s="54" t="n">
        <v>221.97</v>
      </c>
      <c r="I2216" s="54" t="n">
        <f aca="false">SUM(F2216:H2216)</f>
        <v>221.97</v>
      </c>
      <c r="J2216" s="49" t="n">
        <f aca="false">Calc!$C$5-D2216</f>
        <v>45</v>
      </c>
      <c r="K2216" s="49" t="n">
        <f aca="false">IF(J2216&lt;=Calc!$C$11,4,IF(J2216&lt;=Calc!$C$12,3,IF(J2216&lt;=Calc!$C$13,2,1)))</f>
        <v>3</v>
      </c>
      <c r="L2216" s="49" t="n">
        <f aca="false">1+(E2216&gt;=Calc!$C$16)+(E2216&gt;=Calc!$C$17)+(E2216&gt;=Calc!$C$18)</f>
        <v>2</v>
      </c>
      <c r="M2216" s="49" t="str">
        <f aca="false">IF(AND(K2216=4,L2216&gt;=3),"Champions",IF(AND(K2216=3,L2216&gt;=3),"Loyal",IF(K2216&gt;=3,"Recent / New",IF(L2216&gt;=3,"At Risk","Hibernating / Lost"))))</f>
        <v>Recent / New</v>
      </c>
      <c r="N2216" s="54" t="n">
        <f aca="false">IF(AND(Calc!$C$2&lt;=2009,Calc!$C$3&gt;=2009),F2216,0)+IF(AND(Calc!$C$2&lt;=2010,Calc!$C$3&gt;=2010),G2216,0)+IF(AND(Calc!$C$2&lt;=2011,Calc!$C$3&gt;=2011),H2216,0)</f>
        <v>221.97</v>
      </c>
      <c r="O2216" s="61" t="n">
        <f aca="false">IF(AND(N2216&gt;0,OR(Calc!$C$4="*",B2216=Calc!$C$4)),N2216+ROW()*0.000000001,0)</f>
        <v>221.970002216</v>
      </c>
    </row>
    <row r="2217" customFormat="false" ht="15" hidden="false" customHeight="false" outlineLevel="0" collapsed="false">
      <c r="A2217" s="49" t="n">
        <v>14599</v>
      </c>
      <c r="B2217" s="49" t="s">
        <v>189</v>
      </c>
      <c r="C2217" s="63" t="n">
        <v>40377</v>
      </c>
      <c r="D2217" s="63" t="n">
        <v>40496</v>
      </c>
      <c r="E2217" s="49" t="n">
        <v>2</v>
      </c>
      <c r="F2217" s="54" t="n">
        <v>0</v>
      </c>
      <c r="G2217" s="54" t="n">
        <v>457.89</v>
      </c>
      <c r="H2217" s="54" t="n">
        <v>0</v>
      </c>
      <c r="I2217" s="54" t="n">
        <f aca="false">SUM(F2217:H2217)</f>
        <v>457.89</v>
      </c>
      <c r="J2217" s="49" t="n">
        <f aca="false">Calc!$C$5-D2217</f>
        <v>391</v>
      </c>
      <c r="K2217" s="49" t="n">
        <f aca="false">IF(J2217&lt;=Calc!$C$11,4,IF(J2217&lt;=Calc!$C$12,3,IF(J2217&lt;=Calc!$C$13,2,1)))</f>
        <v>1</v>
      </c>
      <c r="L2217" s="49" t="n">
        <f aca="false">1+(E2217&gt;=Calc!$C$16)+(E2217&gt;=Calc!$C$17)+(E2217&gt;=Calc!$C$18)</f>
        <v>2</v>
      </c>
      <c r="M2217" s="49" t="str">
        <f aca="false">IF(AND(K2217=4,L2217&gt;=3),"Champions",IF(AND(K2217=3,L2217&gt;=3),"Loyal",IF(K2217&gt;=3,"Recent / New",IF(L2217&gt;=3,"At Risk","Hibernating / Lost"))))</f>
        <v>Hibernating / Lost</v>
      </c>
      <c r="N2217" s="54" t="n">
        <f aca="false">IF(AND(Calc!$C$2&lt;=2009,Calc!$C$3&gt;=2009),F2217,0)+IF(AND(Calc!$C$2&lt;=2010,Calc!$C$3&gt;=2010),G2217,0)+IF(AND(Calc!$C$2&lt;=2011,Calc!$C$3&gt;=2011),H2217,0)</f>
        <v>457.89</v>
      </c>
      <c r="O2217" s="61" t="n">
        <f aca="false">IF(AND(N2217&gt;0,OR(Calc!$C$4="*",B2217=Calc!$C$4)),N2217+ROW()*0.000000001,0)</f>
        <v>457.890002217</v>
      </c>
    </row>
    <row r="2218" customFormat="false" ht="15" hidden="false" customHeight="false" outlineLevel="0" collapsed="false">
      <c r="A2218" s="49" t="n">
        <v>14600</v>
      </c>
      <c r="B2218" s="49" t="s">
        <v>189</v>
      </c>
      <c r="C2218" s="63" t="n">
        <v>40493</v>
      </c>
      <c r="D2218" s="63" t="n">
        <v>40581</v>
      </c>
      <c r="E2218" s="49" t="n">
        <v>2</v>
      </c>
      <c r="F2218" s="54" t="n">
        <v>0</v>
      </c>
      <c r="G2218" s="54" t="n">
        <v>471.84</v>
      </c>
      <c r="H2218" s="54" t="n">
        <v>393.33</v>
      </c>
      <c r="I2218" s="54" t="n">
        <f aca="false">SUM(F2218:H2218)</f>
        <v>865.17</v>
      </c>
      <c r="J2218" s="49" t="n">
        <f aca="false">Calc!$C$5-D2218</f>
        <v>306</v>
      </c>
      <c r="K2218" s="49" t="n">
        <f aca="false">IF(J2218&lt;=Calc!$C$11,4,IF(J2218&lt;=Calc!$C$12,3,IF(J2218&lt;=Calc!$C$13,2,1)))</f>
        <v>2</v>
      </c>
      <c r="L2218" s="49" t="n">
        <f aca="false">1+(E2218&gt;=Calc!$C$16)+(E2218&gt;=Calc!$C$17)+(E2218&gt;=Calc!$C$18)</f>
        <v>2</v>
      </c>
      <c r="M2218" s="49" t="str">
        <f aca="false">IF(AND(K2218=4,L2218&gt;=3),"Champions",IF(AND(K2218=3,L2218&gt;=3),"Loyal",IF(K2218&gt;=3,"Recent / New",IF(L2218&gt;=3,"At Risk","Hibernating / Lost"))))</f>
        <v>Hibernating / Lost</v>
      </c>
      <c r="N2218" s="54" t="n">
        <f aca="false">IF(AND(Calc!$C$2&lt;=2009,Calc!$C$3&gt;=2009),F2218,0)+IF(AND(Calc!$C$2&lt;=2010,Calc!$C$3&gt;=2010),G2218,0)+IF(AND(Calc!$C$2&lt;=2011,Calc!$C$3&gt;=2011),H2218,0)</f>
        <v>865.17</v>
      </c>
      <c r="O2218" s="61" t="n">
        <f aca="false">IF(AND(N2218&gt;0,OR(Calc!$C$4="*",B2218=Calc!$C$4)),N2218+ROW()*0.000000001,0)</f>
        <v>865.170002218</v>
      </c>
    </row>
    <row r="2219" customFormat="false" ht="15" hidden="false" customHeight="false" outlineLevel="0" collapsed="false">
      <c r="A2219" s="49" t="n">
        <v>14601</v>
      </c>
      <c r="B2219" s="49" t="s">
        <v>189</v>
      </c>
      <c r="C2219" s="63" t="n">
        <v>40876</v>
      </c>
      <c r="D2219" s="63" t="n">
        <v>40876</v>
      </c>
      <c r="E2219" s="49" t="n">
        <v>1</v>
      </c>
      <c r="F2219" s="54" t="n">
        <v>0</v>
      </c>
      <c r="G2219" s="54" t="n">
        <v>0</v>
      </c>
      <c r="H2219" s="54" t="n">
        <v>213.96</v>
      </c>
      <c r="I2219" s="54" t="n">
        <f aca="false">SUM(F2219:H2219)</f>
        <v>213.96</v>
      </c>
      <c r="J2219" s="49" t="n">
        <f aca="false">Calc!$C$5-D2219</f>
        <v>11</v>
      </c>
      <c r="K2219" s="49" t="n">
        <f aca="false">IF(J2219&lt;=Calc!$C$11,4,IF(J2219&lt;=Calc!$C$12,3,IF(J2219&lt;=Calc!$C$13,2,1)))</f>
        <v>4</v>
      </c>
      <c r="L2219" s="49" t="n">
        <f aca="false">1+(E2219&gt;=Calc!$C$16)+(E2219&gt;=Calc!$C$17)+(E2219&gt;=Calc!$C$18)</f>
        <v>1</v>
      </c>
      <c r="M2219" s="49" t="str">
        <f aca="false">IF(AND(K2219=4,L2219&gt;=3),"Champions",IF(AND(K2219=3,L2219&gt;=3),"Loyal",IF(K2219&gt;=3,"Recent / New",IF(L2219&gt;=3,"At Risk","Hibernating / Lost"))))</f>
        <v>Recent / New</v>
      </c>
      <c r="N2219" s="54" t="n">
        <f aca="false">IF(AND(Calc!$C$2&lt;=2009,Calc!$C$3&gt;=2009),F2219,0)+IF(AND(Calc!$C$2&lt;=2010,Calc!$C$3&gt;=2010),G2219,0)+IF(AND(Calc!$C$2&lt;=2011,Calc!$C$3&gt;=2011),H2219,0)</f>
        <v>213.96</v>
      </c>
      <c r="O2219" s="61" t="n">
        <f aca="false">IF(AND(N2219&gt;0,OR(Calc!$C$4="*",B2219=Calc!$C$4)),N2219+ROW()*0.000000001,0)</f>
        <v>213.960002219</v>
      </c>
    </row>
    <row r="2220" customFormat="false" ht="15" hidden="false" customHeight="false" outlineLevel="0" collapsed="false">
      <c r="A2220" s="49" t="n">
        <v>14602</v>
      </c>
      <c r="B2220" s="49" t="s">
        <v>189</v>
      </c>
      <c r="C2220" s="63" t="n">
        <v>40230</v>
      </c>
      <c r="D2220" s="63" t="n">
        <v>40230</v>
      </c>
      <c r="E2220" s="49" t="n">
        <v>1</v>
      </c>
      <c r="F2220" s="54" t="n">
        <v>0</v>
      </c>
      <c r="G2220" s="54" t="n">
        <v>205.36</v>
      </c>
      <c r="H2220" s="54" t="n">
        <v>0</v>
      </c>
      <c r="I2220" s="54" t="n">
        <f aca="false">SUM(F2220:H2220)</f>
        <v>205.36</v>
      </c>
      <c r="J2220" s="49" t="n">
        <f aca="false">Calc!$C$5-D2220</f>
        <v>657</v>
      </c>
      <c r="K2220" s="49" t="n">
        <f aca="false">IF(J2220&lt;=Calc!$C$11,4,IF(J2220&lt;=Calc!$C$12,3,IF(J2220&lt;=Calc!$C$13,2,1)))</f>
        <v>1</v>
      </c>
      <c r="L2220" s="49" t="n">
        <f aca="false">1+(E2220&gt;=Calc!$C$16)+(E2220&gt;=Calc!$C$17)+(E2220&gt;=Calc!$C$18)</f>
        <v>1</v>
      </c>
      <c r="M2220" s="49" t="str">
        <f aca="false">IF(AND(K2220=4,L2220&gt;=3),"Champions",IF(AND(K2220=3,L2220&gt;=3),"Loyal",IF(K2220&gt;=3,"Recent / New",IF(L2220&gt;=3,"At Risk","Hibernating / Lost"))))</f>
        <v>Hibernating / Lost</v>
      </c>
      <c r="N2220" s="54" t="n">
        <f aca="false">IF(AND(Calc!$C$2&lt;=2009,Calc!$C$3&gt;=2009),F2220,0)+IF(AND(Calc!$C$2&lt;=2010,Calc!$C$3&gt;=2010),G2220,0)+IF(AND(Calc!$C$2&lt;=2011,Calc!$C$3&gt;=2011),H2220,0)</f>
        <v>205.36</v>
      </c>
      <c r="O2220" s="61" t="n">
        <f aca="false">IF(AND(N2220&gt;0,OR(Calc!$C$4="*",B2220=Calc!$C$4)),N2220+ROW()*0.000000001,0)</f>
        <v>205.36000222</v>
      </c>
    </row>
    <row r="2221" customFormat="false" ht="15" hidden="false" customHeight="false" outlineLevel="0" collapsed="false">
      <c r="A2221" s="49" t="n">
        <v>14603</v>
      </c>
      <c r="B2221" s="49" t="s">
        <v>189</v>
      </c>
      <c r="C2221" s="63" t="n">
        <v>40612</v>
      </c>
      <c r="D2221" s="63" t="n">
        <v>40612</v>
      </c>
      <c r="E2221" s="49" t="n">
        <v>1</v>
      </c>
      <c r="F2221" s="54" t="n">
        <v>0</v>
      </c>
      <c r="G2221" s="54" t="n">
        <v>0</v>
      </c>
      <c r="H2221" s="54" t="n">
        <v>660</v>
      </c>
      <c r="I2221" s="54" t="n">
        <f aca="false">SUM(F2221:H2221)</f>
        <v>660</v>
      </c>
      <c r="J2221" s="49" t="n">
        <f aca="false">Calc!$C$5-D2221</f>
        <v>275</v>
      </c>
      <c r="K2221" s="49" t="n">
        <f aca="false">IF(J2221&lt;=Calc!$C$11,4,IF(J2221&lt;=Calc!$C$12,3,IF(J2221&lt;=Calc!$C$13,2,1)))</f>
        <v>2</v>
      </c>
      <c r="L2221" s="49" t="n">
        <f aca="false">1+(E2221&gt;=Calc!$C$16)+(E2221&gt;=Calc!$C$17)+(E2221&gt;=Calc!$C$18)</f>
        <v>1</v>
      </c>
      <c r="M2221" s="49" t="str">
        <f aca="false">IF(AND(K2221=4,L2221&gt;=3),"Champions",IF(AND(K2221=3,L2221&gt;=3),"Loyal",IF(K2221&gt;=3,"Recent / New",IF(L2221&gt;=3,"At Risk","Hibernating / Lost"))))</f>
        <v>Hibernating / Lost</v>
      </c>
      <c r="N2221" s="54" t="n">
        <f aca="false">IF(AND(Calc!$C$2&lt;=2009,Calc!$C$3&gt;=2009),F2221,0)+IF(AND(Calc!$C$2&lt;=2010,Calc!$C$3&gt;=2010),G2221,0)+IF(AND(Calc!$C$2&lt;=2011,Calc!$C$3&gt;=2011),H2221,0)</f>
        <v>660</v>
      </c>
      <c r="O2221" s="61" t="n">
        <f aca="false">IF(AND(N2221&gt;0,OR(Calc!$C$4="*",B2221=Calc!$C$4)),N2221+ROW()*0.000000001,0)</f>
        <v>660.000002221</v>
      </c>
    </row>
    <row r="2222" customFormat="false" ht="15" hidden="false" customHeight="false" outlineLevel="0" collapsed="false">
      <c r="A2222" s="49" t="n">
        <v>14604</v>
      </c>
      <c r="B2222" s="49" t="s">
        <v>189</v>
      </c>
      <c r="C2222" s="63" t="n">
        <v>40253</v>
      </c>
      <c r="D2222" s="63" t="n">
        <v>40253</v>
      </c>
      <c r="E2222" s="49" t="n">
        <v>1</v>
      </c>
      <c r="F2222" s="54" t="n">
        <v>0</v>
      </c>
      <c r="G2222" s="54" t="n">
        <v>136.36</v>
      </c>
      <c r="H2222" s="54" t="n">
        <v>0</v>
      </c>
      <c r="I2222" s="54" t="n">
        <f aca="false">SUM(F2222:H2222)</f>
        <v>136.36</v>
      </c>
      <c r="J2222" s="49" t="n">
        <f aca="false">Calc!$C$5-D2222</f>
        <v>634</v>
      </c>
      <c r="K2222" s="49" t="n">
        <f aca="false">IF(J2222&lt;=Calc!$C$11,4,IF(J2222&lt;=Calc!$C$12,3,IF(J2222&lt;=Calc!$C$13,2,1)))</f>
        <v>1</v>
      </c>
      <c r="L2222" s="49" t="n">
        <f aca="false">1+(E2222&gt;=Calc!$C$16)+(E2222&gt;=Calc!$C$17)+(E2222&gt;=Calc!$C$18)</f>
        <v>1</v>
      </c>
      <c r="M2222" s="49" t="str">
        <f aca="false">IF(AND(K2222=4,L2222&gt;=3),"Champions",IF(AND(K2222=3,L2222&gt;=3),"Loyal",IF(K2222&gt;=3,"Recent / New",IF(L2222&gt;=3,"At Risk","Hibernating / Lost"))))</f>
        <v>Hibernating / Lost</v>
      </c>
      <c r="N2222" s="54" t="n">
        <f aca="false">IF(AND(Calc!$C$2&lt;=2009,Calc!$C$3&gt;=2009),F2222,0)+IF(AND(Calc!$C$2&lt;=2010,Calc!$C$3&gt;=2010),G2222,0)+IF(AND(Calc!$C$2&lt;=2011,Calc!$C$3&gt;=2011),H2222,0)</f>
        <v>136.36</v>
      </c>
      <c r="O2222" s="61" t="n">
        <f aca="false">IF(AND(N2222&gt;0,OR(Calc!$C$4="*",B2222=Calc!$C$4)),N2222+ROW()*0.000000001,0)</f>
        <v>136.360002222</v>
      </c>
    </row>
    <row r="2223" customFormat="false" ht="15" hidden="false" customHeight="false" outlineLevel="0" collapsed="false">
      <c r="A2223" s="49" t="n">
        <v>14605</v>
      </c>
      <c r="B2223" s="49" t="s">
        <v>189</v>
      </c>
      <c r="C2223" s="63" t="n">
        <v>40155</v>
      </c>
      <c r="D2223" s="63" t="n">
        <v>40512</v>
      </c>
      <c r="E2223" s="49" t="n">
        <v>4</v>
      </c>
      <c r="F2223" s="54" t="n">
        <v>208.6</v>
      </c>
      <c r="G2223" s="54" t="n">
        <v>712.11</v>
      </c>
      <c r="H2223" s="54" t="n">
        <v>0</v>
      </c>
      <c r="I2223" s="54" t="n">
        <f aca="false">SUM(F2223:H2223)</f>
        <v>920.71</v>
      </c>
      <c r="J2223" s="49" t="n">
        <f aca="false">Calc!$C$5-D2223</f>
        <v>375</v>
      </c>
      <c r="K2223" s="49" t="n">
        <f aca="false">IF(J2223&lt;=Calc!$C$11,4,IF(J2223&lt;=Calc!$C$12,3,IF(J2223&lt;=Calc!$C$13,2,1)))</f>
        <v>2</v>
      </c>
      <c r="L2223" s="49" t="n">
        <f aca="false">1+(E2223&gt;=Calc!$C$16)+(E2223&gt;=Calc!$C$17)+(E2223&gt;=Calc!$C$18)</f>
        <v>3</v>
      </c>
      <c r="M2223" s="49" t="str">
        <f aca="false">IF(AND(K2223=4,L2223&gt;=3),"Champions",IF(AND(K2223=3,L2223&gt;=3),"Loyal",IF(K2223&gt;=3,"Recent / New",IF(L2223&gt;=3,"At Risk","Hibernating / Lost"))))</f>
        <v>At Risk</v>
      </c>
      <c r="N2223" s="54" t="n">
        <f aca="false">IF(AND(Calc!$C$2&lt;=2009,Calc!$C$3&gt;=2009),F2223,0)+IF(AND(Calc!$C$2&lt;=2010,Calc!$C$3&gt;=2010),G2223,0)+IF(AND(Calc!$C$2&lt;=2011,Calc!$C$3&gt;=2011),H2223,0)</f>
        <v>920.71</v>
      </c>
      <c r="O2223" s="61" t="n">
        <f aca="false">IF(AND(N2223&gt;0,OR(Calc!$C$4="*",B2223=Calc!$C$4)),N2223+ROW()*0.000000001,0)</f>
        <v>920.710002223</v>
      </c>
    </row>
    <row r="2224" customFormat="false" ht="15" hidden="false" customHeight="false" outlineLevel="0" collapsed="false">
      <c r="A2224" s="49" t="n">
        <v>14606</v>
      </c>
      <c r="B2224" s="49" t="s">
        <v>189</v>
      </c>
      <c r="C2224" s="63" t="n">
        <v>40150</v>
      </c>
      <c r="D2224" s="63" t="n">
        <v>40885</v>
      </c>
      <c r="E2224" s="49" t="n">
        <v>184</v>
      </c>
      <c r="F2224" s="54" t="n">
        <v>1332.63</v>
      </c>
      <c r="G2224" s="54" t="n">
        <v>17306.85</v>
      </c>
      <c r="H2224" s="54" t="n">
        <v>10273.74</v>
      </c>
      <c r="I2224" s="54" t="n">
        <f aca="false">SUM(F2224:H2224)</f>
        <v>28913.22</v>
      </c>
      <c r="J2224" s="49" t="n">
        <f aca="false">Calc!$C$5-D2224</f>
        <v>2</v>
      </c>
      <c r="K2224" s="49" t="n">
        <f aca="false">IF(J2224&lt;=Calc!$C$11,4,IF(J2224&lt;=Calc!$C$12,3,IF(J2224&lt;=Calc!$C$13,2,1)))</f>
        <v>4</v>
      </c>
      <c r="L2224" s="49" t="n">
        <f aca="false">1+(E2224&gt;=Calc!$C$16)+(E2224&gt;=Calc!$C$17)+(E2224&gt;=Calc!$C$18)</f>
        <v>4</v>
      </c>
      <c r="M2224" s="49" t="str">
        <f aca="false">IF(AND(K2224=4,L2224&gt;=3),"Champions",IF(AND(K2224=3,L2224&gt;=3),"Loyal",IF(K2224&gt;=3,"Recent / New",IF(L2224&gt;=3,"At Risk","Hibernating / Lost"))))</f>
        <v>Champions</v>
      </c>
      <c r="N2224" s="54" t="n">
        <f aca="false">IF(AND(Calc!$C$2&lt;=2009,Calc!$C$3&gt;=2009),F2224,0)+IF(AND(Calc!$C$2&lt;=2010,Calc!$C$3&gt;=2010),G2224,0)+IF(AND(Calc!$C$2&lt;=2011,Calc!$C$3&gt;=2011),H2224,0)</f>
        <v>28913.22</v>
      </c>
      <c r="O2224" s="61" t="n">
        <f aca="false">IF(AND(N2224&gt;0,OR(Calc!$C$4="*",B2224=Calc!$C$4)),N2224+ROW()*0.000000001,0)</f>
        <v>28913.220002224</v>
      </c>
    </row>
    <row r="2225" customFormat="false" ht="15" hidden="false" customHeight="false" outlineLevel="0" collapsed="false">
      <c r="A2225" s="49" t="n">
        <v>14607</v>
      </c>
      <c r="B2225" s="49" t="s">
        <v>189</v>
      </c>
      <c r="C2225" s="63" t="n">
        <v>40162</v>
      </c>
      <c r="D2225" s="63" t="n">
        <v>40871</v>
      </c>
      <c r="E2225" s="49" t="n">
        <v>20</v>
      </c>
      <c r="F2225" s="54" t="n">
        <v>2214.2</v>
      </c>
      <c r="G2225" s="54" t="n">
        <v>5218.93</v>
      </c>
      <c r="H2225" s="54" t="n">
        <v>9793.1</v>
      </c>
      <c r="I2225" s="54" t="n">
        <f aca="false">SUM(F2225:H2225)</f>
        <v>17226.23</v>
      </c>
      <c r="J2225" s="49" t="n">
        <f aca="false">Calc!$C$5-D2225</f>
        <v>16</v>
      </c>
      <c r="K2225" s="49" t="n">
        <f aca="false">IF(J2225&lt;=Calc!$C$11,4,IF(J2225&lt;=Calc!$C$12,3,IF(J2225&lt;=Calc!$C$13,2,1)))</f>
        <v>4</v>
      </c>
      <c r="L2225" s="49" t="n">
        <f aca="false">1+(E2225&gt;=Calc!$C$16)+(E2225&gt;=Calc!$C$17)+(E2225&gt;=Calc!$C$18)</f>
        <v>4</v>
      </c>
      <c r="M2225" s="49" t="str">
        <f aca="false">IF(AND(K2225=4,L2225&gt;=3),"Champions",IF(AND(K2225=3,L2225&gt;=3),"Loyal",IF(K2225&gt;=3,"Recent / New",IF(L2225&gt;=3,"At Risk","Hibernating / Lost"))))</f>
        <v>Champions</v>
      </c>
      <c r="N2225" s="54" t="n">
        <f aca="false">IF(AND(Calc!$C$2&lt;=2009,Calc!$C$3&gt;=2009),F2225,0)+IF(AND(Calc!$C$2&lt;=2010,Calc!$C$3&gt;=2010),G2225,0)+IF(AND(Calc!$C$2&lt;=2011,Calc!$C$3&gt;=2011),H2225,0)</f>
        <v>17226.23</v>
      </c>
      <c r="O2225" s="61" t="n">
        <f aca="false">IF(AND(N2225&gt;0,OR(Calc!$C$4="*",B2225=Calc!$C$4)),N2225+ROW()*0.000000001,0)</f>
        <v>17226.230002225</v>
      </c>
    </row>
    <row r="2226" customFormat="false" ht="15" hidden="false" customHeight="false" outlineLevel="0" collapsed="false">
      <c r="A2226" s="49" t="n">
        <v>14608</v>
      </c>
      <c r="B2226" s="49" t="s">
        <v>189</v>
      </c>
      <c r="C2226" s="63" t="n">
        <v>40153</v>
      </c>
      <c r="D2226" s="63" t="n">
        <v>40882</v>
      </c>
      <c r="E2226" s="49" t="n">
        <v>10</v>
      </c>
      <c r="F2226" s="54" t="n">
        <v>581.22</v>
      </c>
      <c r="G2226" s="54" t="n">
        <v>1101.07</v>
      </c>
      <c r="H2226" s="54" t="n">
        <v>1581.15</v>
      </c>
      <c r="I2226" s="54" t="n">
        <f aca="false">SUM(F2226:H2226)</f>
        <v>3263.44</v>
      </c>
      <c r="J2226" s="49" t="n">
        <f aca="false">Calc!$C$5-D2226</f>
        <v>5</v>
      </c>
      <c r="K2226" s="49" t="n">
        <f aca="false">IF(J2226&lt;=Calc!$C$11,4,IF(J2226&lt;=Calc!$C$12,3,IF(J2226&lt;=Calc!$C$13,2,1)))</f>
        <v>4</v>
      </c>
      <c r="L2226" s="49" t="n">
        <f aca="false">1+(E2226&gt;=Calc!$C$16)+(E2226&gt;=Calc!$C$17)+(E2226&gt;=Calc!$C$18)</f>
        <v>4</v>
      </c>
      <c r="M2226" s="49" t="str">
        <f aca="false">IF(AND(K2226=4,L2226&gt;=3),"Champions",IF(AND(K2226=3,L2226&gt;=3),"Loyal",IF(K2226&gt;=3,"Recent / New",IF(L2226&gt;=3,"At Risk","Hibernating / Lost"))))</f>
        <v>Champions</v>
      </c>
      <c r="N2226" s="54" t="n">
        <f aca="false">IF(AND(Calc!$C$2&lt;=2009,Calc!$C$3&gt;=2009),F2226,0)+IF(AND(Calc!$C$2&lt;=2010,Calc!$C$3&gt;=2010),G2226,0)+IF(AND(Calc!$C$2&lt;=2011,Calc!$C$3&gt;=2011),H2226,0)</f>
        <v>3263.44</v>
      </c>
      <c r="O2226" s="61" t="n">
        <f aca="false">IF(AND(N2226&gt;0,OR(Calc!$C$4="*",B2226=Calc!$C$4)),N2226+ROW()*0.000000001,0)</f>
        <v>3263.440002226</v>
      </c>
    </row>
    <row r="2227" customFormat="false" ht="15" hidden="false" customHeight="false" outlineLevel="0" collapsed="false">
      <c r="A2227" s="49" t="n">
        <v>14609</v>
      </c>
      <c r="B2227" s="49" t="s">
        <v>189</v>
      </c>
      <c r="C2227" s="63" t="n">
        <v>40218</v>
      </c>
      <c r="D2227" s="63" t="n">
        <v>40814</v>
      </c>
      <c r="E2227" s="49" t="n">
        <v>10</v>
      </c>
      <c r="F2227" s="54" t="n">
        <v>0</v>
      </c>
      <c r="G2227" s="54" t="n">
        <v>764.64</v>
      </c>
      <c r="H2227" s="54" t="n">
        <v>601.56</v>
      </c>
      <c r="I2227" s="54" t="n">
        <f aca="false">SUM(F2227:H2227)</f>
        <v>1366.2</v>
      </c>
      <c r="J2227" s="49" t="n">
        <f aca="false">Calc!$C$5-D2227</f>
        <v>73</v>
      </c>
      <c r="K2227" s="49" t="n">
        <f aca="false">IF(J2227&lt;=Calc!$C$11,4,IF(J2227&lt;=Calc!$C$12,3,IF(J2227&lt;=Calc!$C$13,2,1)))</f>
        <v>3</v>
      </c>
      <c r="L2227" s="49" t="n">
        <f aca="false">1+(E2227&gt;=Calc!$C$16)+(E2227&gt;=Calc!$C$17)+(E2227&gt;=Calc!$C$18)</f>
        <v>4</v>
      </c>
      <c r="M2227" s="49" t="str">
        <f aca="false">IF(AND(K2227=4,L2227&gt;=3),"Champions",IF(AND(K2227=3,L2227&gt;=3),"Loyal",IF(K2227&gt;=3,"Recent / New",IF(L2227&gt;=3,"At Risk","Hibernating / Lost"))))</f>
        <v>Loyal</v>
      </c>
      <c r="N2227" s="54" t="n">
        <f aca="false">IF(AND(Calc!$C$2&lt;=2009,Calc!$C$3&gt;=2009),F2227,0)+IF(AND(Calc!$C$2&lt;=2010,Calc!$C$3&gt;=2010),G2227,0)+IF(AND(Calc!$C$2&lt;=2011,Calc!$C$3&gt;=2011),H2227,0)</f>
        <v>1366.2</v>
      </c>
      <c r="O2227" s="61" t="n">
        <f aca="false">IF(AND(N2227&gt;0,OR(Calc!$C$4="*",B2227=Calc!$C$4)),N2227+ROW()*0.000000001,0)</f>
        <v>1366.200002227</v>
      </c>
    </row>
    <row r="2228" customFormat="false" ht="15" hidden="false" customHeight="false" outlineLevel="0" collapsed="false">
      <c r="A2228" s="49" t="n">
        <v>14610</v>
      </c>
      <c r="B2228" s="49" t="s">
        <v>189</v>
      </c>
      <c r="C2228" s="63" t="n">
        <v>40372</v>
      </c>
      <c r="D2228" s="63" t="n">
        <v>40491</v>
      </c>
      <c r="E2228" s="49" t="n">
        <v>2</v>
      </c>
      <c r="F2228" s="54" t="n">
        <v>0</v>
      </c>
      <c r="G2228" s="54" t="n">
        <v>24.35</v>
      </c>
      <c r="H2228" s="54" t="n">
        <v>0</v>
      </c>
      <c r="I2228" s="54" t="n">
        <f aca="false">SUM(F2228:H2228)</f>
        <v>24.35</v>
      </c>
      <c r="J2228" s="49" t="n">
        <f aca="false">Calc!$C$5-D2228</f>
        <v>396</v>
      </c>
      <c r="K2228" s="49" t="n">
        <f aca="false">IF(J2228&lt;=Calc!$C$11,4,IF(J2228&lt;=Calc!$C$12,3,IF(J2228&lt;=Calc!$C$13,2,1)))</f>
        <v>1</v>
      </c>
      <c r="L2228" s="49" t="n">
        <f aca="false">1+(E2228&gt;=Calc!$C$16)+(E2228&gt;=Calc!$C$17)+(E2228&gt;=Calc!$C$18)</f>
        <v>2</v>
      </c>
      <c r="M2228" s="49" t="str">
        <f aca="false">IF(AND(K2228=4,L2228&gt;=3),"Champions",IF(AND(K2228=3,L2228&gt;=3),"Loyal",IF(K2228&gt;=3,"Recent / New",IF(L2228&gt;=3,"At Risk","Hibernating / Lost"))))</f>
        <v>Hibernating / Lost</v>
      </c>
      <c r="N2228" s="54" t="n">
        <f aca="false">IF(AND(Calc!$C$2&lt;=2009,Calc!$C$3&gt;=2009),F2228,0)+IF(AND(Calc!$C$2&lt;=2010,Calc!$C$3&gt;=2010),G2228,0)+IF(AND(Calc!$C$2&lt;=2011,Calc!$C$3&gt;=2011),H2228,0)</f>
        <v>24.35</v>
      </c>
      <c r="O2228" s="61" t="n">
        <f aca="false">IF(AND(N2228&gt;0,OR(Calc!$C$4="*",B2228=Calc!$C$4)),N2228+ROW()*0.000000001,0)</f>
        <v>24.350002228</v>
      </c>
    </row>
    <row r="2229" customFormat="false" ht="15" hidden="false" customHeight="false" outlineLevel="0" collapsed="false">
      <c r="A2229" s="49" t="n">
        <v>14611</v>
      </c>
      <c r="B2229" s="49" t="s">
        <v>189</v>
      </c>
      <c r="C2229" s="63" t="n">
        <v>40288</v>
      </c>
      <c r="D2229" s="63" t="n">
        <v>40443</v>
      </c>
      <c r="E2229" s="49" t="n">
        <v>2</v>
      </c>
      <c r="F2229" s="54" t="n">
        <v>0</v>
      </c>
      <c r="G2229" s="54" t="n">
        <v>599.38</v>
      </c>
      <c r="H2229" s="54" t="n">
        <v>0</v>
      </c>
      <c r="I2229" s="54" t="n">
        <f aca="false">SUM(F2229:H2229)</f>
        <v>599.38</v>
      </c>
      <c r="J2229" s="49" t="n">
        <f aca="false">Calc!$C$5-D2229</f>
        <v>444</v>
      </c>
      <c r="K2229" s="49" t="n">
        <f aca="false">IF(J2229&lt;=Calc!$C$11,4,IF(J2229&lt;=Calc!$C$12,3,IF(J2229&lt;=Calc!$C$13,2,1)))</f>
        <v>1</v>
      </c>
      <c r="L2229" s="49" t="n">
        <f aca="false">1+(E2229&gt;=Calc!$C$16)+(E2229&gt;=Calc!$C$17)+(E2229&gt;=Calc!$C$18)</f>
        <v>2</v>
      </c>
      <c r="M2229" s="49" t="str">
        <f aca="false">IF(AND(K2229=4,L2229&gt;=3),"Champions",IF(AND(K2229=3,L2229&gt;=3),"Loyal",IF(K2229&gt;=3,"Recent / New",IF(L2229&gt;=3,"At Risk","Hibernating / Lost"))))</f>
        <v>Hibernating / Lost</v>
      </c>
      <c r="N2229" s="54" t="n">
        <f aca="false">IF(AND(Calc!$C$2&lt;=2009,Calc!$C$3&gt;=2009),F2229,0)+IF(AND(Calc!$C$2&lt;=2010,Calc!$C$3&gt;=2010),G2229,0)+IF(AND(Calc!$C$2&lt;=2011,Calc!$C$3&gt;=2011),H2229,0)</f>
        <v>599.38</v>
      </c>
      <c r="O2229" s="61" t="n">
        <f aca="false">IF(AND(N2229&gt;0,OR(Calc!$C$4="*",B2229=Calc!$C$4)),N2229+ROW()*0.000000001,0)</f>
        <v>599.380002229</v>
      </c>
    </row>
    <row r="2230" customFormat="false" ht="15" hidden="false" customHeight="false" outlineLevel="0" collapsed="false">
      <c r="A2230" s="49" t="n">
        <v>14612</v>
      </c>
      <c r="B2230" s="49" t="s">
        <v>189</v>
      </c>
      <c r="C2230" s="63" t="n">
        <v>40471</v>
      </c>
      <c r="D2230" s="63" t="n">
        <v>40471</v>
      </c>
      <c r="E2230" s="49" t="n">
        <v>1</v>
      </c>
      <c r="F2230" s="54" t="n">
        <v>0</v>
      </c>
      <c r="G2230" s="54" t="n">
        <v>877.7</v>
      </c>
      <c r="H2230" s="54" t="n">
        <v>0</v>
      </c>
      <c r="I2230" s="54" t="n">
        <f aca="false">SUM(F2230:H2230)</f>
        <v>877.7</v>
      </c>
      <c r="J2230" s="49" t="n">
        <f aca="false">Calc!$C$5-D2230</f>
        <v>416</v>
      </c>
      <c r="K2230" s="49" t="n">
        <f aca="false">IF(J2230&lt;=Calc!$C$11,4,IF(J2230&lt;=Calc!$C$12,3,IF(J2230&lt;=Calc!$C$13,2,1)))</f>
        <v>1</v>
      </c>
      <c r="L2230" s="49" t="n">
        <f aca="false">1+(E2230&gt;=Calc!$C$16)+(E2230&gt;=Calc!$C$17)+(E2230&gt;=Calc!$C$18)</f>
        <v>1</v>
      </c>
      <c r="M2230" s="49" t="str">
        <f aca="false">IF(AND(K2230=4,L2230&gt;=3),"Champions",IF(AND(K2230=3,L2230&gt;=3),"Loyal",IF(K2230&gt;=3,"Recent / New",IF(L2230&gt;=3,"At Risk","Hibernating / Lost"))))</f>
        <v>Hibernating / Lost</v>
      </c>
      <c r="N2230" s="54" t="n">
        <f aca="false">IF(AND(Calc!$C$2&lt;=2009,Calc!$C$3&gt;=2009),F2230,0)+IF(AND(Calc!$C$2&lt;=2010,Calc!$C$3&gt;=2010),G2230,0)+IF(AND(Calc!$C$2&lt;=2011,Calc!$C$3&gt;=2011),H2230,0)</f>
        <v>877.7</v>
      </c>
      <c r="O2230" s="61" t="n">
        <f aca="false">IF(AND(N2230&gt;0,OR(Calc!$C$4="*",B2230=Calc!$C$4)),N2230+ROW()*0.000000001,0)</f>
        <v>877.70000223</v>
      </c>
    </row>
    <row r="2231" customFormat="false" ht="15" hidden="false" customHeight="false" outlineLevel="0" collapsed="false">
      <c r="A2231" s="49" t="n">
        <v>14613</v>
      </c>
      <c r="B2231" s="49" t="s">
        <v>189</v>
      </c>
      <c r="C2231" s="63" t="n">
        <v>40206</v>
      </c>
      <c r="D2231" s="63" t="n">
        <v>40206</v>
      </c>
      <c r="E2231" s="49" t="n">
        <v>1</v>
      </c>
      <c r="F2231" s="54" t="n">
        <v>0</v>
      </c>
      <c r="G2231" s="54" t="n">
        <v>76.32</v>
      </c>
      <c r="H2231" s="54" t="n">
        <v>0</v>
      </c>
      <c r="I2231" s="54" t="n">
        <f aca="false">SUM(F2231:H2231)</f>
        <v>76.32</v>
      </c>
      <c r="J2231" s="49" t="n">
        <f aca="false">Calc!$C$5-D2231</f>
        <v>681</v>
      </c>
      <c r="K2231" s="49" t="n">
        <f aca="false">IF(J2231&lt;=Calc!$C$11,4,IF(J2231&lt;=Calc!$C$12,3,IF(J2231&lt;=Calc!$C$13,2,1)))</f>
        <v>1</v>
      </c>
      <c r="L2231" s="49" t="n">
        <f aca="false">1+(E2231&gt;=Calc!$C$16)+(E2231&gt;=Calc!$C$17)+(E2231&gt;=Calc!$C$18)</f>
        <v>1</v>
      </c>
      <c r="M2231" s="49" t="str">
        <f aca="false">IF(AND(K2231=4,L2231&gt;=3),"Champions",IF(AND(K2231=3,L2231&gt;=3),"Loyal",IF(K2231&gt;=3,"Recent / New",IF(L2231&gt;=3,"At Risk","Hibernating / Lost"))))</f>
        <v>Hibernating / Lost</v>
      </c>
      <c r="N2231" s="54" t="n">
        <f aca="false">IF(AND(Calc!$C$2&lt;=2009,Calc!$C$3&gt;=2009),F2231,0)+IF(AND(Calc!$C$2&lt;=2010,Calc!$C$3&gt;=2010),G2231,0)+IF(AND(Calc!$C$2&lt;=2011,Calc!$C$3&gt;=2011),H2231,0)</f>
        <v>76.32</v>
      </c>
      <c r="O2231" s="61" t="n">
        <f aca="false">IF(AND(N2231&gt;0,OR(Calc!$C$4="*",B2231=Calc!$C$4)),N2231+ROW()*0.000000001,0)</f>
        <v>76.320002231</v>
      </c>
    </row>
    <row r="2232" customFormat="false" ht="15" hidden="false" customHeight="false" outlineLevel="0" collapsed="false">
      <c r="A2232" s="49" t="n">
        <v>14614</v>
      </c>
      <c r="B2232" s="49" t="s">
        <v>189</v>
      </c>
      <c r="C2232" s="63" t="n">
        <v>40500</v>
      </c>
      <c r="D2232" s="63" t="n">
        <v>40500</v>
      </c>
      <c r="E2232" s="49" t="n">
        <v>1</v>
      </c>
      <c r="F2232" s="54" t="n">
        <v>0</v>
      </c>
      <c r="G2232" s="54" t="n">
        <v>295.13</v>
      </c>
      <c r="H2232" s="54" t="n">
        <v>0</v>
      </c>
      <c r="I2232" s="54" t="n">
        <f aca="false">SUM(F2232:H2232)</f>
        <v>295.13</v>
      </c>
      <c r="J2232" s="49" t="n">
        <f aca="false">Calc!$C$5-D2232</f>
        <v>387</v>
      </c>
      <c r="K2232" s="49" t="n">
        <f aca="false">IF(J2232&lt;=Calc!$C$11,4,IF(J2232&lt;=Calc!$C$12,3,IF(J2232&lt;=Calc!$C$13,2,1)))</f>
        <v>1</v>
      </c>
      <c r="L2232" s="49" t="n">
        <f aca="false">1+(E2232&gt;=Calc!$C$16)+(E2232&gt;=Calc!$C$17)+(E2232&gt;=Calc!$C$18)</f>
        <v>1</v>
      </c>
      <c r="M2232" s="49" t="str">
        <f aca="false">IF(AND(K2232=4,L2232&gt;=3),"Champions",IF(AND(K2232=3,L2232&gt;=3),"Loyal",IF(K2232&gt;=3,"Recent / New",IF(L2232&gt;=3,"At Risk","Hibernating / Lost"))))</f>
        <v>Hibernating / Lost</v>
      </c>
      <c r="N2232" s="54" t="n">
        <f aca="false">IF(AND(Calc!$C$2&lt;=2009,Calc!$C$3&gt;=2009),F2232,0)+IF(AND(Calc!$C$2&lt;=2010,Calc!$C$3&gt;=2010),G2232,0)+IF(AND(Calc!$C$2&lt;=2011,Calc!$C$3&gt;=2011),H2232,0)</f>
        <v>295.13</v>
      </c>
      <c r="O2232" s="61" t="n">
        <f aca="false">IF(AND(N2232&gt;0,OR(Calc!$C$4="*",B2232=Calc!$C$4)),N2232+ROW()*0.000000001,0)</f>
        <v>295.130002232</v>
      </c>
    </row>
    <row r="2233" customFormat="false" ht="15" hidden="false" customHeight="false" outlineLevel="0" collapsed="false">
      <c r="A2233" s="49" t="n">
        <v>14615</v>
      </c>
      <c r="B2233" s="49" t="s">
        <v>189</v>
      </c>
      <c r="C2233" s="63" t="n">
        <v>40338</v>
      </c>
      <c r="D2233" s="63" t="n">
        <v>40492</v>
      </c>
      <c r="E2233" s="49" t="n">
        <v>5</v>
      </c>
      <c r="F2233" s="54" t="n">
        <v>0</v>
      </c>
      <c r="G2233" s="54" t="n">
        <v>934.26</v>
      </c>
      <c r="H2233" s="54" t="n">
        <v>0</v>
      </c>
      <c r="I2233" s="54" t="n">
        <f aca="false">SUM(F2233:H2233)</f>
        <v>934.26</v>
      </c>
      <c r="J2233" s="49" t="n">
        <f aca="false">Calc!$C$5-D2233</f>
        <v>395</v>
      </c>
      <c r="K2233" s="49" t="n">
        <f aca="false">IF(J2233&lt;=Calc!$C$11,4,IF(J2233&lt;=Calc!$C$12,3,IF(J2233&lt;=Calc!$C$13,2,1)))</f>
        <v>1</v>
      </c>
      <c r="L2233" s="49" t="n">
        <f aca="false">1+(E2233&gt;=Calc!$C$16)+(E2233&gt;=Calc!$C$17)+(E2233&gt;=Calc!$C$18)</f>
        <v>3</v>
      </c>
      <c r="M2233" s="49" t="str">
        <f aca="false">IF(AND(K2233=4,L2233&gt;=3),"Champions",IF(AND(K2233=3,L2233&gt;=3),"Loyal",IF(K2233&gt;=3,"Recent / New",IF(L2233&gt;=3,"At Risk","Hibernating / Lost"))))</f>
        <v>At Risk</v>
      </c>
      <c r="N2233" s="54" t="n">
        <f aca="false">IF(AND(Calc!$C$2&lt;=2009,Calc!$C$3&gt;=2009),F2233,0)+IF(AND(Calc!$C$2&lt;=2010,Calc!$C$3&gt;=2010),G2233,0)+IF(AND(Calc!$C$2&lt;=2011,Calc!$C$3&gt;=2011),H2233,0)</f>
        <v>934.26</v>
      </c>
      <c r="O2233" s="61" t="n">
        <f aca="false">IF(AND(N2233&gt;0,OR(Calc!$C$4="*",B2233=Calc!$C$4)),N2233+ROW()*0.000000001,0)</f>
        <v>934.260002233</v>
      </c>
    </row>
    <row r="2234" customFormat="false" ht="15" hidden="false" customHeight="false" outlineLevel="0" collapsed="false">
      <c r="A2234" s="49" t="n">
        <v>14616</v>
      </c>
      <c r="B2234" s="49" t="s">
        <v>189</v>
      </c>
      <c r="C2234" s="63" t="n">
        <v>40338</v>
      </c>
      <c r="D2234" s="63" t="n">
        <v>40644</v>
      </c>
      <c r="E2234" s="49" t="n">
        <v>5</v>
      </c>
      <c r="F2234" s="54" t="n">
        <v>0</v>
      </c>
      <c r="G2234" s="54" t="n">
        <v>121.7</v>
      </c>
      <c r="H2234" s="54" t="n">
        <v>406.08</v>
      </c>
      <c r="I2234" s="54" t="n">
        <f aca="false">SUM(F2234:H2234)</f>
        <v>527.78</v>
      </c>
      <c r="J2234" s="49" t="n">
        <f aca="false">Calc!$C$5-D2234</f>
        <v>243</v>
      </c>
      <c r="K2234" s="49" t="n">
        <f aca="false">IF(J2234&lt;=Calc!$C$11,4,IF(J2234&lt;=Calc!$C$12,3,IF(J2234&lt;=Calc!$C$13,2,1)))</f>
        <v>2</v>
      </c>
      <c r="L2234" s="49" t="n">
        <f aca="false">1+(E2234&gt;=Calc!$C$16)+(E2234&gt;=Calc!$C$17)+(E2234&gt;=Calc!$C$18)</f>
        <v>3</v>
      </c>
      <c r="M2234" s="49" t="str">
        <f aca="false">IF(AND(K2234=4,L2234&gt;=3),"Champions",IF(AND(K2234=3,L2234&gt;=3),"Loyal",IF(K2234&gt;=3,"Recent / New",IF(L2234&gt;=3,"At Risk","Hibernating / Lost"))))</f>
        <v>At Risk</v>
      </c>
      <c r="N2234" s="54" t="n">
        <f aca="false">IF(AND(Calc!$C$2&lt;=2009,Calc!$C$3&gt;=2009),F2234,0)+IF(AND(Calc!$C$2&lt;=2010,Calc!$C$3&gt;=2010),G2234,0)+IF(AND(Calc!$C$2&lt;=2011,Calc!$C$3&gt;=2011),H2234,0)</f>
        <v>527.78</v>
      </c>
      <c r="O2234" s="61" t="n">
        <f aca="false">IF(AND(N2234&gt;0,OR(Calc!$C$4="*",B2234=Calc!$C$4)),N2234+ROW()*0.000000001,0)</f>
        <v>527.780002234</v>
      </c>
    </row>
    <row r="2235" customFormat="false" ht="15" hidden="false" customHeight="false" outlineLevel="0" collapsed="false">
      <c r="A2235" s="49" t="n">
        <v>14617</v>
      </c>
      <c r="B2235" s="49" t="s">
        <v>189</v>
      </c>
      <c r="C2235" s="63" t="n">
        <v>40471</v>
      </c>
      <c r="D2235" s="63" t="n">
        <v>40484</v>
      </c>
      <c r="E2235" s="49" t="n">
        <v>2</v>
      </c>
      <c r="F2235" s="54" t="n">
        <v>0</v>
      </c>
      <c r="G2235" s="54" t="n">
        <v>190.47</v>
      </c>
      <c r="H2235" s="54" t="n">
        <v>0</v>
      </c>
      <c r="I2235" s="54" t="n">
        <f aca="false">SUM(F2235:H2235)</f>
        <v>190.47</v>
      </c>
      <c r="J2235" s="49" t="n">
        <f aca="false">Calc!$C$5-D2235</f>
        <v>403</v>
      </c>
      <c r="K2235" s="49" t="n">
        <f aca="false">IF(J2235&lt;=Calc!$C$11,4,IF(J2235&lt;=Calc!$C$12,3,IF(J2235&lt;=Calc!$C$13,2,1)))</f>
        <v>1</v>
      </c>
      <c r="L2235" s="49" t="n">
        <f aca="false">1+(E2235&gt;=Calc!$C$16)+(E2235&gt;=Calc!$C$17)+(E2235&gt;=Calc!$C$18)</f>
        <v>2</v>
      </c>
      <c r="M2235" s="49" t="str">
        <f aca="false">IF(AND(K2235=4,L2235&gt;=3),"Champions",IF(AND(K2235=3,L2235&gt;=3),"Loyal",IF(K2235&gt;=3,"Recent / New",IF(L2235&gt;=3,"At Risk","Hibernating / Lost"))))</f>
        <v>Hibernating / Lost</v>
      </c>
      <c r="N2235" s="54" t="n">
        <f aca="false">IF(AND(Calc!$C$2&lt;=2009,Calc!$C$3&gt;=2009),F2235,0)+IF(AND(Calc!$C$2&lt;=2010,Calc!$C$3&gt;=2010),G2235,0)+IF(AND(Calc!$C$2&lt;=2011,Calc!$C$3&gt;=2011),H2235,0)</f>
        <v>190.47</v>
      </c>
      <c r="O2235" s="61" t="n">
        <f aca="false">IF(AND(N2235&gt;0,OR(Calc!$C$4="*",B2235=Calc!$C$4)),N2235+ROW()*0.000000001,0)</f>
        <v>190.470002235</v>
      </c>
    </row>
    <row r="2236" customFormat="false" ht="15" hidden="false" customHeight="false" outlineLevel="0" collapsed="false">
      <c r="A2236" s="49" t="n">
        <v>14618</v>
      </c>
      <c r="B2236" s="49" t="s">
        <v>189</v>
      </c>
      <c r="C2236" s="63" t="n">
        <v>40340</v>
      </c>
      <c r="D2236" s="63" t="n">
        <v>40877</v>
      </c>
      <c r="E2236" s="49" t="n">
        <v>7</v>
      </c>
      <c r="F2236" s="54" t="n">
        <v>0</v>
      </c>
      <c r="G2236" s="54" t="n">
        <v>757.08</v>
      </c>
      <c r="H2236" s="54" t="n">
        <v>553.44</v>
      </c>
      <c r="I2236" s="54" t="n">
        <f aca="false">SUM(F2236:H2236)</f>
        <v>1310.52</v>
      </c>
      <c r="J2236" s="49" t="n">
        <f aca="false">Calc!$C$5-D2236</f>
        <v>10</v>
      </c>
      <c r="K2236" s="49" t="n">
        <f aca="false">IF(J2236&lt;=Calc!$C$11,4,IF(J2236&lt;=Calc!$C$12,3,IF(J2236&lt;=Calc!$C$13,2,1)))</f>
        <v>4</v>
      </c>
      <c r="L2236" s="49" t="n">
        <f aca="false">1+(E2236&gt;=Calc!$C$16)+(E2236&gt;=Calc!$C$17)+(E2236&gt;=Calc!$C$18)</f>
        <v>3</v>
      </c>
      <c r="M2236" s="49" t="str">
        <f aca="false">IF(AND(K2236=4,L2236&gt;=3),"Champions",IF(AND(K2236=3,L2236&gt;=3),"Loyal",IF(K2236&gt;=3,"Recent / New",IF(L2236&gt;=3,"At Risk","Hibernating / Lost"))))</f>
        <v>Champions</v>
      </c>
      <c r="N2236" s="54" t="n">
        <f aca="false">IF(AND(Calc!$C$2&lt;=2009,Calc!$C$3&gt;=2009),F2236,0)+IF(AND(Calc!$C$2&lt;=2010,Calc!$C$3&gt;=2010),G2236,0)+IF(AND(Calc!$C$2&lt;=2011,Calc!$C$3&gt;=2011),H2236,0)</f>
        <v>1310.52</v>
      </c>
      <c r="O2236" s="61" t="n">
        <f aca="false">IF(AND(N2236&gt;0,OR(Calc!$C$4="*",B2236=Calc!$C$4)),N2236+ROW()*0.000000001,0)</f>
        <v>1310.520002236</v>
      </c>
    </row>
    <row r="2237" customFormat="false" ht="15" hidden="false" customHeight="false" outlineLevel="0" collapsed="false">
      <c r="A2237" s="49" t="n">
        <v>14619</v>
      </c>
      <c r="B2237" s="49" t="s">
        <v>189</v>
      </c>
      <c r="C2237" s="63" t="n">
        <v>40345</v>
      </c>
      <c r="D2237" s="63" t="n">
        <v>40641</v>
      </c>
      <c r="E2237" s="49" t="n">
        <v>2</v>
      </c>
      <c r="F2237" s="54" t="n">
        <v>0</v>
      </c>
      <c r="G2237" s="54" t="n">
        <v>896.8</v>
      </c>
      <c r="H2237" s="54" t="n">
        <v>379.51</v>
      </c>
      <c r="I2237" s="54" t="n">
        <f aca="false">SUM(F2237:H2237)</f>
        <v>1276.31</v>
      </c>
      <c r="J2237" s="49" t="n">
        <f aca="false">Calc!$C$5-D2237</f>
        <v>246</v>
      </c>
      <c r="K2237" s="49" t="n">
        <f aca="false">IF(J2237&lt;=Calc!$C$11,4,IF(J2237&lt;=Calc!$C$12,3,IF(J2237&lt;=Calc!$C$13,2,1)))</f>
        <v>2</v>
      </c>
      <c r="L2237" s="49" t="n">
        <f aca="false">1+(E2237&gt;=Calc!$C$16)+(E2237&gt;=Calc!$C$17)+(E2237&gt;=Calc!$C$18)</f>
        <v>2</v>
      </c>
      <c r="M2237" s="49" t="str">
        <f aca="false">IF(AND(K2237=4,L2237&gt;=3),"Champions",IF(AND(K2237=3,L2237&gt;=3),"Loyal",IF(K2237&gt;=3,"Recent / New",IF(L2237&gt;=3,"At Risk","Hibernating / Lost"))))</f>
        <v>Hibernating / Lost</v>
      </c>
      <c r="N2237" s="54" t="n">
        <f aca="false">IF(AND(Calc!$C$2&lt;=2009,Calc!$C$3&gt;=2009),F2237,0)+IF(AND(Calc!$C$2&lt;=2010,Calc!$C$3&gt;=2010),G2237,0)+IF(AND(Calc!$C$2&lt;=2011,Calc!$C$3&gt;=2011),H2237,0)</f>
        <v>1276.31</v>
      </c>
      <c r="O2237" s="61" t="n">
        <f aca="false">IF(AND(N2237&gt;0,OR(Calc!$C$4="*",B2237=Calc!$C$4)),N2237+ROW()*0.000000001,0)</f>
        <v>1276.310002237</v>
      </c>
    </row>
    <row r="2238" customFormat="false" ht="15" hidden="false" customHeight="false" outlineLevel="0" collapsed="false">
      <c r="A2238" s="49" t="n">
        <v>14620</v>
      </c>
      <c r="B2238" s="49" t="s">
        <v>189</v>
      </c>
      <c r="C2238" s="63" t="n">
        <v>40603</v>
      </c>
      <c r="D2238" s="63" t="n">
        <v>40681</v>
      </c>
      <c r="E2238" s="49" t="n">
        <v>2</v>
      </c>
      <c r="F2238" s="54" t="n">
        <v>0</v>
      </c>
      <c r="G2238" s="54" t="n">
        <v>0</v>
      </c>
      <c r="H2238" s="54" t="n">
        <v>393.28</v>
      </c>
      <c r="I2238" s="54" t="n">
        <f aca="false">SUM(F2238:H2238)</f>
        <v>393.28</v>
      </c>
      <c r="J2238" s="49" t="n">
        <f aca="false">Calc!$C$5-D2238</f>
        <v>206</v>
      </c>
      <c r="K2238" s="49" t="n">
        <f aca="false">IF(J2238&lt;=Calc!$C$11,4,IF(J2238&lt;=Calc!$C$12,3,IF(J2238&lt;=Calc!$C$13,2,1)))</f>
        <v>2</v>
      </c>
      <c r="L2238" s="49" t="n">
        <f aca="false">1+(E2238&gt;=Calc!$C$16)+(E2238&gt;=Calc!$C$17)+(E2238&gt;=Calc!$C$18)</f>
        <v>2</v>
      </c>
      <c r="M2238" s="49" t="str">
        <f aca="false">IF(AND(K2238=4,L2238&gt;=3),"Champions",IF(AND(K2238=3,L2238&gt;=3),"Loyal",IF(K2238&gt;=3,"Recent / New",IF(L2238&gt;=3,"At Risk","Hibernating / Lost"))))</f>
        <v>Hibernating / Lost</v>
      </c>
      <c r="N2238" s="54" t="n">
        <f aca="false">IF(AND(Calc!$C$2&lt;=2009,Calc!$C$3&gt;=2009),F2238,0)+IF(AND(Calc!$C$2&lt;=2010,Calc!$C$3&gt;=2010),G2238,0)+IF(AND(Calc!$C$2&lt;=2011,Calc!$C$3&gt;=2011),H2238,0)</f>
        <v>393.28</v>
      </c>
      <c r="O2238" s="61" t="n">
        <f aca="false">IF(AND(N2238&gt;0,OR(Calc!$C$4="*",B2238=Calc!$C$4)),N2238+ROW()*0.000000001,0)</f>
        <v>393.280002238</v>
      </c>
    </row>
    <row r="2239" customFormat="false" ht="15" hidden="false" customHeight="false" outlineLevel="0" collapsed="false">
      <c r="A2239" s="49" t="n">
        <v>14621</v>
      </c>
      <c r="B2239" s="49" t="s">
        <v>189</v>
      </c>
      <c r="C2239" s="63" t="n">
        <v>40203</v>
      </c>
      <c r="D2239" s="63" t="n">
        <v>40885</v>
      </c>
      <c r="E2239" s="49" t="n">
        <v>9</v>
      </c>
      <c r="F2239" s="54" t="n">
        <v>-40.35</v>
      </c>
      <c r="G2239" s="54" t="n">
        <v>1458.56</v>
      </c>
      <c r="H2239" s="54" t="n">
        <v>1460.06</v>
      </c>
      <c r="I2239" s="54" t="n">
        <f aca="false">SUM(F2239:H2239)</f>
        <v>2878.27</v>
      </c>
      <c r="J2239" s="49" t="n">
        <f aca="false">Calc!$C$5-D2239</f>
        <v>2</v>
      </c>
      <c r="K2239" s="49" t="n">
        <f aca="false">IF(J2239&lt;=Calc!$C$11,4,IF(J2239&lt;=Calc!$C$12,3,IF(J2239&lt;=Calc!$C$13,2,1)))</f>
        <v>4</v>
      </c>
      <c r="L2239" s="49" t="n">
        <f aca="false">1+(E2239&gt;=Calc!$C$16)+(E2239&gt;=Calc!$C$17)+(E2239&gt;=Calc!$C$18)</f>
        <v>4</v>
      </c>
      <c r="M2239" s="49" t="str">
        <f aca="false">IF(AND(K2239=4,L2239&gt;=3),"Champions",IF(AND(K2239=3,L2239&gt;=3),"Loyal",IF(K2239&gt;=3,"Recent / New",IF(L2239&gt;=3,"At Risk","Hibernating / Lost"))))</f>
        <v>Champions</v>
      </c>
      <c r="N2239" s="54" t="n">
        <f aca="false">IF(AND(Calc!$C$2&lt;=2009,Calc!$C$3&gt;=2009),F2239,0)+IF(AND(Calc!$C$2&lt;=2010,Calc!$C$3&gt;=2010),G2239,0)+IF(AND(Calc!$C$2&lt;=2011,Calc!$C$3&gt;=2011),H2239,0)</f>
        <v>2878.27</v>
      </c>
      <c r="O2239" s="61" t="n">
        <f aca="false">IF(AND(N2239&gt;0,OR(Calc!$C$4="*",B2239=Calc!$C$4)),N2239+ROW()*0.000000001,0)</f>
        <v>2878.270002239</v>
      </c>
    </row>
    <row r="2240" customFormat="false" ht="15" hidden="false" customHeight="false" outlineLevel="0" collapsed="false">
      <c r="A2240" s="49" t="n">
        <v>14622</v>
      </c>
      <c r="B2240" s="49" t="s">
        <v>189</v>
      </c>
      <c r="C2240" s="63" t="n">
        <v>40702</v>
      </c>
      <c r="D2240" s="63" t="n">
        <v>40702</v>
      </c>
      <c r="E2240" s="49" t="n">
        <v>1</v>
      </c>
      <c r="F2240" s="54" t="n">
        <v>0</v>
      </c>
      <c r="G2240" s="54" t="n">
        <v>0</v>
      </c>
      <c r="H2240" s="54" t="n">
        <v>320.58</v>
      </c>
      <c r="I2240" s="54" t="n">
        <f aca="false">SUM(F2240:H2240)</f>
        <v>320.58</v>
      </c>
      <c r="J2240" s="49" t="n">
        <f aca="false">Calc!$C$5-D2240</f>
        <v>185</v>
      </c>
      <c r="K2240" s="49" t="n">
        <f aca="false">IF(J2240&lt;=Calc!$C$11,4,IF(J2240&lt;=Calc!$C$12,3,IF(J2240&lt;=Calc!$C$13,2,1)))</f>
        <v>2</v>
      </c>
      <c r="L2240" s="49" t="n">
        <f aca="false">1+(E2240&gt;=Calc!$C$16)+(E2240&gt;=Calc!$C$17)+(E2240&gt;=Calc!$C$18)</f>
        <v>1</v>
      </c>
      <c r="M2240" s="49" t="str">
        <f aca="false">IF(AND(K2240=4,L2240&gt;=3),"Champions",IF(AND(K2240=3,L2240&gt;=3),"Loyal",IF(K2240&gt;=3,"Recent / New",IF(L2240&gt;=3,"At Risk","Hibernating / Lost"))))</f>
        <v>Hibernating / Lost</v>
      </c>
      <c r="N2240" s="54" t="n">
        <f aca="false">IF(AND(Calc!$C$2&lt;=2009,Calc!$C$3&gt;=2009),F2240,0)+IF(AND(Calc!$C$2&lt;=2010,Calc!$C$3&gt;=2010),G2240,0)+IF(AND(Calc!$C$2&lt;=2011,Calc!$C$3&gt;=2011),H2240,0)</f>
        <v>320.58</v>
      </c>
      <c r="O2240" s="61" t="n">
        <f aca="false">IF(AND(N2240&gt;0,OR(Calc!$C$4="*",B2240=Calc!$C$4)),N2240+ROW()*0.000000001,0)</f>
        <v>320.58000224</v>
      </c>
    </row>
    <row r="2241" customFormat="false" ht="15" hidden="false" customHeight="false" outlineLevel="0" collapsed="false">
      <c r="A2241" s="49" t="n">
        <v>14623</v>
      </c>
      <c r="B2241" s="49" t="s">
        <v>189</v>
      </c>
      <c r="C2241" s="63" t="n">
        <v>40284</v>
      </c>
      <c r="D2241" s="63" t="n">
        <v>40854</v>
      </c>
      <c r="E2241" s="49" t="n">
        <v>10</v>
      </c>
      <c r="F2241" s="54" t="n">
        <v>0</v>
      </c>
      <c r="G2241" s="54" t="n">
        <v>1121.43</v>
      </c>
      <c r="H2241" s="54" t="n">
        <v>862.12</v>
      </c>
      <c r="I2241" s="54" t="n">
        <f aca="false">SUM(F2241:H2241)</f>
        <v>1983.55</v>
      </c>
      <c r="J2241" s="49" t="n">
        <f aca="false">Calc!$C$5-D2241</f>
        <v>33</v>
      </c>
      <c r="K2241" s="49" t="n">
        <f aca="false">IF(J2241&lt;=Calc!$C$11,4,IF(J2241&lt;=Calc!$C$12,3,IF(J2241&lt;=Calc!$C$13,2,1)))</f>
        <v>3</v>
      </c>
      <c r="L2241" s="49" t="n">
        <f aca="false">1+(E2241&gt;=Calc!$C$16)+(E2241&gt;=Calc!$C$17)+(E2241&gt;=Calc!$C$18)</f>
        <v>4</v>
      </c>
      <c r="M2241" s="49" t="str">
        <f aca="false">IF(AND(K2241=4,L2241&gt;=3),"Champions",IF(AND(K2241=3,L2241&gt;=3),"Loyal",IF(K2241&gt;=3,"Recent / New",IF(L2241&gt;=3,"At Risk","Hibernating / Lost"))))</f>
        <v>Loyal</v>
      </c>
      <c r="N2241" s="54" t="n">
        <f aca="false">IF(AND(Calc!$C$2&lt;=2009,Calc!$C$3&gt;=2009),F2241,0)+IF(AND(Calc!$C$2&lt;=2010,Calc!$C$3&gt;=2010),G2241,0)+IF(AND(Calc!$C$2&lt;=2011,Calc!$C$3&gt;=2011),H2241,0)</f>
        <v>1983.55</v>
      </c>
      <c r="O2241" s="61" t="n">
        <f aca="false">IF(AND(N2241&gt;0,OR(Calc!$C$4="*",B2241=Calc!$C$4)),N2241+ROW()*0.000000001,0)</f>
        <v>1983.550002241</v>
      </c>
    </row>
    <row r="2242" customFormat="false" ht="15" hidden="false" customHeight="false" outlineLevel="0" collapsed="false">
      <c r="A2242" s="49" t="n">
        <v>14624</v>
      </c>
      <c r="B2242" s="49" t="s">
        <v>189</v>
      </c>
      <c r="C2242" s="63" t="n">
        <v>40282</v>
      </c>
      <c r="D2242" s="63" t="n">
        <v>40829</v>
      </c>
      <c r="E2242" s="49" t="n">
        <v>6</v>
      </c>
      <c r="F2242" s="54" t="n">
        <v>0</v>
      </c>
      <c r="G2242" s="54" t="n">
        <v>588.22</v>
      </c>
      <c r="H2242" s="54" t="n">
        <v>225.85</v>
      </c>
      <c r="I2242" s="54" t="n">
        <f aca="false">SUM(F2242:H2242)</f>
        <v>814.07</v>
      </c>
      <c r="J2242" s="49" t="n">
        <f aca="false">Calc!$C$5-D2242</f>
        <v>58</v>
      </c>
      <c r="K2242" s="49" t="n">
        <f aca="false">IF(J2242&lt;=Calc!$C$11,4,IF(J2242&lt;=Calc!$C$12,3,IF(J2242&lt;=Calc!$C$13,2,1)))</f>
        <v>3</v>
      </c>
      <c r="L2242" s="49" t="n">
        <f aca="false">1+(E2242&gt;=Calc!$C$16)+(E2242&gt;=Calc!$C$17)+(E2242&gt;=Calc!$C$18)</f>
        <v>3</v>
      </c>
      <c r="M2242" s="49" t="str">
        <f aca="false">IF(AND(K2242=4,L2242&gt;=3),"Champions",IF(AND(K2242=3,L2242&gt;=3),"Loyal",IF(K2242&gt;=3,"Recent / New",IF(L2242&gt;=3,"At Risk","Hibernating / Lost"))))</f>
        <v>Loyal</v>
      </c>
      <c r="N2242" s="54" t="n">
        <f aca="false">IF(AND(Calc!$C$2&lt;=2009,Calc!$C$3&gt;=2009),F2242,0)+IF(AND(Calc!$C$2&lt;=2010,Calc!$C$3&gt;=2010),G2242,0)+IF(AND(Calc!$C$2&lt;=2011,Calc!$C$3&gt;=2011),H2242,0)</f>
        <v>814.07</v>
      </c>
      <c r="O2242" s="61" t="n">
        <f aca="false">IF(AND(N2242&gt;0,OR(Calc!$C$4="*",B2242=Calc!$C$4)),N2242+ROW()*0.000000001,0)</f>
        <v>814.070002242</v>
      </c>
    </row>
    <row r="2243" customFormat="false" ht="15" hidden="false" customHeight="false" outlineLevel="0" collapsed="false">
      <c r="A2243" s="49" t="n">
        <v>14625</v>
      </c>
      <c r="B2243" s="49" t="s">
        <v>189</v>
      </c>
      <c r="C2243" s="63" t="n">
        <v>40163</v>
      </c>
      <c r="D2243" s="63" t="n">
        <v>40690</v>
      </c>
      <c r="E2243" s="49" t="n">
        <v>11</v>
      </c>
      <c r="F2243" s="54" t="n">
        <v>580.35</v>
      </c>
      <c r="G2243" s="54" t="n">
        <v>3548.23</v>
      </c>
      <c r="H2243" s="54" t="n">
        <v>300.6</v>
      </c>
      <c r="I2243" s="54" t="n">
        <f aca="false">SUM(F2243:H2243)</f>
        <v>4429.18</v>
      </c>
      <c r="J2243" s="49" t="n">
        <f aca="false">Calc!$C$5-D2243</f>
        <v>197</v>
      </c>
      <c r="K2243" s="49" t="n">
        <f aca="false">IF(J2243&lt;=Calc!$C$11,4,IF(J2243&lt;=Calc!$C$12,3,IF(J2243&lt;=Calc!$C$13,2,1)))</f>
        <v>2</v>
      </c>
      <c r="L2243" s="49" t="n">
        <f aca="false">1+(E2243&gt;=Calc!$C$16)+(E2243&gt;=Calc!$C$17)+(E2243&gt;=Calc!$C$18)</f>
        <v>4</v>
      </c>
      <c r="M2243" s="49" t="str">
        <f aca="false">IF(AND(K2243=4,L2243&gt;=3),"Champions",IF(AND(K2243=3,L2243&gt;=3),"Loyal",IF(K2243&gt;=3,"Recent / New",IF(L2243&gt;=3,"At Risk","Hibernating / Lost"))))</f>
        <v>At Risk</v>
      </c>
      <c r="N2243" s="54" t="n">
        <f aca="false">IF(AND(Calc!$C$2&lt;=2009,Calc!$C$3&gt;=2009),F2243,0)+IF(AND(Calc!$C$2&lt;=2010,Calc!$C$3&gt;=2010),G2243,0)+IF(AND(Calc!$C$2&lt;=2011,Calc!$C$3&gt;=2011),H2243,0)</f>
        <v>4429.18</v>
      </c>
      <c r="O2243" s="61" t="n">
        <f aca="false">IF(AND(N2243&gt;0,OR(Calc!$C$4="*",B2243=Calc!$C$4)),N2243+ROW()*0.000000001,0)</f>
        <v>4429.180002243</v>
      </c>
    </row>
    <row r="2244" customFormat="false" ht="15" hidden="false" customHeight="false" outlineLevel="0" collapsed="false">
      <c r="A2244" s="49" t="n">
        <v>14626</v>
      </c>
      <c r="B2244" s="49" t="s">
        <v>189</v>
      </c>
      <c r="C2244" s="63" t="n">
        <v>40157</v>
      </c>
      <c r="D2244" s="63" t="n">
        <v>40863</v>
      </c>
      <c r="E2244" s="49" t="n">
        <v>11</v>
      </c>
      <c r="F2244" s="54" t="n">
        <v>436.4</v>
      </c>
      <c r="G2244" s="54" t="n">
        <v>2181.3</v>
      </c>
      <c r="H2244" s="54" t="n">
        <v>2757.07</v>
      </c>
      <c r="I2244" s="54" t="n">
        <f aca="false">SUM(F2244:H2244)</f>
        <v>5374.77</v>
      </c>
      <c r="J2244" s="49" t="n">
        <f aca="false">Calc!$C$5-D2244</f>
        <v>24</v>
      </c>
      <c r="K2244" s="49" t="n">
        <f aca="false">IF(J2244&lt;=Calc!$C$11,4,IF(J2244&lt;=Calc!$C$12,3,IF(J2244&lt;=Calc!$C$13,2,1)))</f>
        <v>4</v>
      </c>
      <c r="L2244" s="49" t="n">
        <f aca="false">1+(E2244&gt;=Calc!$C$16)+(E2244&gt;=Calc!$C$17)+(E2244&gt;=Calc!$C$18)</f>
        <v>4</v>
      </c>
      <c r="M2244" s="49" t="str">
        <f aca="false">IF(AND(K2244=4,L2244&gt;=3),"Champions",IF(AND(K2244=3,L2244&gt;=3),"Loyal",IF(K2244&gt;=3,"Recent / New",IF(L2244&gt;=3,"At Risk","Hibernating / Lost"))))</f>
        <v>Champions</v>
      </c>
      <c r="N2244" s="54" t="n">
        <f aca="false">IF(AND(Calc!$C$2&lt;=2009,Calc!$C$3&gt;=2009),F2244,0)+IF(AND(Calc!$C$2&lt;=2010,Calc!$C$3&gt;=2010),G2244,0)+IF(AND(Calc!$C$2&lt;=2011,Calc!$C$3&gt;=2011),H2244,0)</f>
        <v>5374.77</v>
      </c>
      <c r="O2244" s="61" t="n">
        <f aca="false">IF(AND(N2244&gt;0,OR(Calc!$C$4="*",B2244=Calc!$C$4)),N2244+ROW()*0.000000001,0)</f>
        <v>5374.770002244</v>
      </c>
    </row>
    <row r="2245" customFormat="false" ht="15" hidden="false" customHeight="false" outlineLevel="0" collapsed="false">
      <c r="A2245" s="49" t="n">
        <v>14627</v>
      </c>
      <c r="B2245" s="49" t="s">
        <v>189</v>
      </c>
      <c r="C2245" s="63" t="n">
        <v>40507</v>
      </c>
      <c r="D2245" s="63" t="n">
        <v>40507</v>
      </c>
      <c r="E2245" s="49" t="n">
        <v>1</v>
      </c>
      <c r="F2245" s="54" t="n">
        <v>-34.5</v>
      </c>
      <c r="G2245" s="54" t="n">
        <v>462.75</v>
      </c>
      <c r="H2245" s="54" t="n">
        <v>-21.85</v>
      </c>
      <c r="I2245" s="54" t="n">
        <f aca="false">SUM(F2245:H2245)</f>
        <v>406.4</v>
      </c>
      <c r="J2245" s="49" t="n">
        <f aca="false">Calc!$C$5-D2245</f>
        <v>380</v>
      </c>
      <c r="K2245" s="49" t="n">
        <f aca="false">IF(J2245&lt;=Calc!$C$11,4,IF(J2245&lt;=Calc!$C$12,3,IF(J2245&lt;=Calc!$C$13,2,1)))</f>
        <v>2</v>
      </c>
      <c r="L2245" s="49" t="n">
        <f aca="false">1+(E2245&gt;=Calc!$C$16)+(E2245&gt;=Calc!$C$17)+(E2245&gt;=Calc!$C$18)</f>
        <v>1</v>
      </c>
      <c r="M2245" s="49" t="str">
        <f aca="false">IF(AND(K2245=4,L2245&gt;=3),"Champions",IF(AND(K2245=3,L2245&gt;=3),"Loyal",IF(K2245&gt;=3,"Recent / New",IF(L2245&gt;=3,"At Risk","Hibernating / Lost"))))</f>
        <v>Hibernating / Lost</v>
      </c>
      <c r="N2245" s="54" t="n">
        <f aca="false">IF(AND(Calc!$C$2&lt;=2009,Calc!$C$3&gt;=2009),F2245,0)+IF(AND(Calc!$C$2&lt;=2010,Calc!$C$3&gt;=2010),G2245,0)+IF(AND(Calc!$C$2&lt;=2011,Calc!$C$3&gt;=2011),H2245,0)</f>
        <v>406.4</v>
      </c>
      <c r="O2245" s="61" t="n">
        <f aca="false">IF(AND(N2245&gt;0,OR(Calc!$C$4="*",B2245=Calc!$C$4)),N2245+ROW()*0.000000001,0)</f>
        <v>406.400002245</v>
      </c>
    </row>
    <row r="2246" customFormat="false" ht="15" hidden="false" customHeight="false" outlineLevel="0" collapsed="false">
      <c r="A2246" s="49" t="n">
        <v>14628</v>
      </c>
      <c r="B2246" s="49" t="s">
        <v>189</v>
      </c>
      <c r="C2246" s="63" t="n">
        <v>40203</v>
      </c>
      <c r="D2246" s="63" t="n">
        <v>40795</v>
      </c>
      <c r="E2246" s="49" t="n">
        <v>5</v>
      </c>
      <c r="F2246" s="54" t="n">
        <v>0</v>
      </c>
      <c r="G2246" s="54" t="n">
        <v>1326.04</v>
      </c>
      <c r="H2246" s="54" t="n">
        <v>671.96</v>
      </c>
      <c r="I2246" s="54" t="n">
        <f aca="false">SUM(F2246:H2246)</f>
        <v>1998</v>
      </c>
      <c r="J2246" s="49" t="n">
        <f aca="false">Calc!$C$5-D2246</f>
        <v>92</v>
      </c>
      <c r="K2246" s="49" t="n">
        <f aca="false">IF(J2246&lt;=Calc!$C$11,4,IF(J2246&lt;=Calc!$C$12,3,IF(J2246&lt;=Calc!$C$13,2,1)))</f>
        <v>3</v>
      </c>
      <c r="L2246" s="49" t="n">
        <f aca="false">1+(E2246&gt;=Calc!$C$16)+(E2246&gt;=Calc!$C$17)+(E2246&gt;=Calc!$C$18)</f>
        <v>3</v>
      </c>
      <c r="M2246" s="49" t="str">
        <f aca="false">IF(AND(K2246=4,L2246&gt;=3),"Champions",IF(AND(K2246=3,L2246&gt;=3),"Loyal",IF(K2246&gt;=3,"Recent / New",IF(L2246&gt;=3,"At Risk","Hibernating / Lost"))))</f>
        <v>Loyal</v>
      </c>
      <c r="N2246" s="54" t="n">
        <f aca="false">IF(AND(Calc!$C$2&lt;=2009,Calc!$C$3&gt;=2009),F2246,0)+IF(AND(Calc!$C$2&lt;=2010,Calc!$C$3&gt;=2010),G2246,0)+IF(AND(Calc!$C$2&lt;=2011,Calc!$C$3&gt;=2011),H2246,0)</f>
        <v>1998</v>
      </c>
      <c r="O2246" s="61" t="n">
        <f aca="false">IF(AND(N2246&gt;0,OR(Calc!$C$4="*",B2246=Calc!$C$4)),N2246+ROW()*0.000000001,0)</f>
        <v>1998.000002246</v>
      </c>
    </row>
    <row r="2247" customFormat="false" ht="15" hidden="false" customHeight="false" outlineLevel="0" collapsed="false">
      <c r="A2247" s="49" t="n">
        <v>14629</v>
      </c>
      <c r="B2247" s="49" t="s">
        <v>189</v>
      </c>
      <c r="C2247" s="63" t="n">
        <v>40839</v>
      </c>
      <c r="D2247" s="63" t="n">
        <v>40882</v>
      </c>
      <c r="E2247" s="49" t="n">
        <v>2</v>
      </c>
      <c r="F2247" s="54" t="n">
        <v>0</v>
      </c>
      <c r="G2247" s="54" t="n">
        <v>0</v>
      </c>
      <c r="H2247" s="54" t="n">
        <v>935.46</v>
      </c>
      <c r="I2247" s="54" t="n">
        <f aca="false">SUM(F2247:H2247)</f>
        <v>935.46</v>
      </c>
      <c r="J2247" s="49" t="n">
        <f aca="false">Calc!$C$5-D2247</f>
        <v>5</v>
      </c>
      <c r="K2247" s="49" t="n">
        <f aca="false">IF(J2247&lt;=Calc!$C$11,4,IF(J2247&lt;=Calc!$C$12,3,IF(J2247&lt;=Calc!$C$13,2,1)))</f>
        <v>4</v>
      </c>
      <c r="L2247" s="49" t="n">
        <f aca="false">1+(E2247&gt;=Calc!$C$16)+(E2247&gt;=Calc!$C$17)+(E2247&gt;=Calc!$C$18)</f>
        <v>2</v>
      </c>
      <c r="M2247" s="49" t="str">
        <f aca="false">IF(AND(K2247=4,L2247&gt;=3),"Champions",IF(AND(K2247=3,L2247&gt;=3),"Loyal",IF(K2247&gt;=3,"Recent / New",IF(L2247&gt;=3,"At Risk","Hibernating / Lost"))))</f>
        <v>Recent / New</v>
      </c>
      <c r="N2247" s="54" t="n">
        <f aca="false">IF(AND(Calc!$C$2&lt;=2009,Calc!$C$3&gt;=2009),F2247,0)+IF(AND(Calc!$C$2&lt;=2010,Calc!$C$3&gt;=2010),G2247,0)+IF(AND(Calc!$C$2&lt;=2011,Calc!$C$3&gt;=2011),H2247,0)</f>
        <v>935.46</v>
      </c>
      <c r="O2247" s="61" t="n">
        <f aca="false">IF(AND(N2247&gt;0,OR(Calc!$C$4="*",B2247=Calc!$C$4)),N2247+ROW()*0.000000001,0)</f>
        <v>935.460002247</v>
      </c>
    </row>
    <row r="2248" customFormat="false" ht="15" hidden="false" customHeight="false" outlineLevel="0" collapsed="false">
      <c r="A2248" s="49" t="n">
        <v>14630</v>
      </c>
      <c r="B2248" s="49" t="s">
        <v>189</v>
      </c>
      <c r="C2248" s="63" t="n">
        <v>40402</v>
      </c>
      <c r="D2248" s="63" t="n">
        <v>40402</v>
      </c>
      <c r="E2248" s="49" t="n">
        <v>1</v>
      </c>
      <c r="F2248" s="54" t="n">
        <v>0</v>
      </c>
      <c r="G2248" s="54" t="n">
        <v>338.65</v>
      </c>
      <c r="H2248" s="54" t="n">
        <v>0</v>
      </c>
      <c r="I2248" s="54" t="n">
        <f aca="false">SUM(F2248:H2248)</f>
        <v>338.65</v>
      </c>
      <c r="J2248" s="49" t="n">
        <f aca="false">Calc!$C$5-D2248</f>
        <v>485</v>
      </c>
      <c r="K2248" s="49" t="n">
        <f aca="false">IF(J2248&lt;=Calc!$C$11,4,IF(J2248&lt;=Calc!$C$12,3,IF(J2248&lt;=Calc!$C$13,2,1)))</f>
        <v>1</v>
      </c>
      <c r="L2248" s="49" t="n">
        <f aca="false">1+(E2248&gt;=Calc!$C$16)+(E2248&gt;=Calc!$C$17)+(E2248&gt;=Calc!$C$18)</f>
        <v>1</v>
      </c>
      <c r="M2248" s="49" t="str">
        <f aca="false">IF(AND(K2248=4,L2248&gt;=3),"Champions",IF(AND(K2248=3,L2248&gt;=3),"Loyal",IF(K2248&gt;=3,"Recent / New",IF(L2248&gt;=3,"At Risk","Hibernating / Lost"))))</f>
        <v>Hibernating / Lost</v>
      </c>
      <c r="N2248" s="54" t="n">
        <f aca="false">IF(AND(Calc!$C$2&lt;=2009,Calc!$C$3&gt;=2009),F2248,0)+IF(AND(Calc!$C$2&lt;=2010,Calc!$C$3&gt;=2010),G2248,0)+IF(AND(Calc!$C$2&lt;=2011,Calc!$C$3&gt;=2011),H2248,0)</f>
        <v>338.65</v>
      </c>
      <c r="O2248" s="61" t="n">
        <f aca="false">IF(AND(N2248&gt;0,OR(Calc!$C$4="*",B2248=Calc!$C$4)),N2248+ROW()*0.000000001,0)</f>
        <v>338.650002248</v>
      </c>
    </row>
    <row r="2249" customFormat="false" ht="15" hidden="false" customHeight="false" outlineLevel="0" collapsed="false">
      <c r="A2249" s="49" t="n">
        <v>14631</v>
      </c>
      <c r="B2249" s="49" t="s">
        <v>189</v>
      </c>
      <c r="C2249" s="63" t="n">
        <v>40399</v>
      </c>
      <c r="D2249" s="63" t="n">
        <v>40836</v>
      </c>
      <c r="E2249" s="49" t="n">
        <v>6</v>
      </c>
      <c r="F2249" s="54" t="n">
        <v>0</v>
      </c>
      <c r="G2249" s="54" t="n">
        <v>1016.19</v>
      </c>
      <c r="H2249" s="54" t="n">
        <v>1006.98</v>
      </c>
      <c r="I2249" s="54" t="n">
        <f aca="false">SUM(F2249:H2249)</f>
        <v>2023.17</v>
      </c>
      <c r="J2249" s="49" t="n">
        <f aca="false">Calc!$C$5-D2249</f>
        <v>51</v>
      </c>
      <c r="K2249" s="49" t="n">
        <f aca="false">IF(J2249&lt;=Calc!$C$11,4,IF(J2249&lt;=Calc!$C$12,3,IF(J2249&lt;=Calc!$C$13,2,1)))</f>
        <v>3</v>
      </c>
      <c r="L2249" s="49" t="n">
        <f aca="false">1+(E2249&gt;=Calc!$C$16)+(E2249&gt;=Calc!$C$17)+(E2249&gt;=Calc!$C$18)</f>
        <v>3</v>
      </c>
      <c r="M2249" s="49" t="str">
        <f aca="false">IF(AND(K2249=4,L2249&gt;=3),"Champions",IF(AND(K2249=3,L2249&gt;=3),"Loyal",IF(K2249&gt;=3,"Recent / New",IF(L2249&gt;=3,"At Risk","Hibernating / Lost"))))</f>
        <v>Loyal</v>
      </c>
      <c r="N2249" s="54" t="n">
        <f aca="false">IF(AND(Calc!$C$2&lt;=2009,Calc!$C$3&gt;=2009),F2249,0)+IF(AND(Calc!$C$2&lt;=2010,Calc!$C$3&gt;=2010),G2249,0)+IF(AND(Calc!$C$2&lt;=2011,Calc!$C$3&gt;=2011),H2249,0)</f>
        <v>2023.17</v>
      </c>
      <c r="O2249" s="61" t="n">
        <f aca="false">IF(AND(N2249&gt;0,OR(Calc!$C$4="*",B2249=Calc!$C$4)),N2249+ROW()*0.000000001,0)</f>
        <v>2023.170002249</v>
      </c>
    </row>
    <row r="2250" customFormat="false" ht="15" hidden="false" customHeight="false" outlineLevel="0" collapsed="false">
      <c r="A2250" s="49" t="n">
        <v>14632</v>
      </c>
      <c r="B2250" s="49" t="s">
        <v>189</v>
      </c>
      <c r="C2250" s="63" t="n">
        <v>40624</v>
      </c>
      <c r="D2250" s="63" t="n">
        <v>40624</v>
      </c>
      <c r="E2250" s="49" t="n">
        <v>1</v>
      </c>
      <c r="F2250" s="54" t="n">
        <v>0</v>
      </c>
      <c r="G2250" s="54" t="n">
        <v>0</v>
      </c>
      <c r="H2250" s="54" t="n">
        <v>114.56</v>
      </c>
      <c r="I2250" s="54" t="n">
        <f aca="false">SUM(F2250:H2250)</f>
        <v>114.56</v>
      </c>
      <c r="J2250" s="49" t="n">
        <f aca="false">Calc!$C$5-D2250</f>
        <v>263</v>
      </c>
      <c r="K2250" s="49" t="n">
        <f aca="false">IF(J2250&lt;=Calc!$C$11,4,IF(J2250&lt;=Calc!$C$12,3,IF(J2250&lt;=Calc!$C$13,2,1)))</f>
        <v>2</v>
      </c>
      <c r="L2250" s="49" t="n">
        <f aca="false">1+(E2250&gt;=Calc!$C$16)+(E2250&gt;=Calc!$C$17)+(E2250&gt;=Calc!$C$18)</f>
        <v>1</v>
      </c>
      <c r="M2250" s="49" t="str">
        <f aca="false">IF(AND(K2250=4,L2250&gt;=3),"Champions",IF(AND(K2250=3,L2250&gt;=3),"Loyal",IF(K2250&gt;=3,"Recent / New",IF(L2250&gt;=3,"At Risk","Hibernating / Lost"))))</f>
        <v>Hibernating / Lost</v>
      </c>
      <c r="N2250" s="54" t="n">
        <f aca="false">IF(AND(Calc!$C$2&lt;=2009,Calc!$C$3&gt;=2009),F2250,0)+IF(AND(Calc!$C$2&lt;=2010,Calc!$C$3&gt;=2010),G2250,0)+IF(AND(Calc!$C$2&lt;=2011,Calc!$C$3&gt;=2011),H2250,0)</f>
        <v>114.56</v>
      </c>
      <c r="O2250" s="61" t="n">
        <f aca="false">IF(AND(N2250&gt;0,OR(Calc!$C$4="*",B2250=Calc!$C$4)),N2250+ROW()*0.000000001,0)</f>
        <v>114.56000225</v>
      </c>
    </row>
    <row r="2251" customFormat="false" ht="15" hidden="false" customHeight="false" outlineLevel="0" collapsed="false">
      <c r="A2251" s="49" t="n">
        <v>14633</v>
      </c>
      <c r="B2251" s="49" t="s">
        <v>189</v>
      </c>
      <c r="C2251" s="63" t="n">
        <v>40620</v>
      </c>
      <c r="D2251" s="63" t="n">
        <v>40620</v>
      </c>
      <c r="E2251" s="49" t="n">
        <v>1</v>
      </c>
      <c r="F2251" s="54" t="n">
        <v>0</v>
      </c>
      <c r="G2251" s="54" t="n">
        <v>0</v>
      </c>
      <c r="H2251" s="54" t="n">
        <v>344.9</v>
      </c>
      <c r="I2251" s="54" t="n">
        <f aca="false">SUM(F2251:H2251)</f>
        <v>344.9</v>
      </c>
      <c r="J2251" s="49" t="n">
        <f aca="false">Calc!$C$5-D2251</f>
        <v>267</v>
      </c>
      <c r="K2251" s="49" t="n">
        <f aca="false">IF(J2251&lt;=Calc!$C$11,4,IF(J2251&lt;=Calc!$C$12,3,IF(J2251&lt;=Calc!$C$13,2,1)))</f>
        <v>2</v>
      </c>
      <c r="L2251" s="49" t="n">
        <f aca="false">1+(E2251&gt;=Calc!$C$16)+(E2251&gt;=Calc!$C$17)+(E2251&gt;=Calc!$C$18)</f>
        <v>1</v>
      </c>
      <c r="M2251" s="49" t="str">
        <f aca="false">IF(AND(K2251=4,L2251&gt;=3),"Champions",IF(AND(K2251=3,L2251&gt;=3),"Loyal",IF(K2251&gt;=3,"Recent / New",IF(L2251&gt;=3,"At Risk","Hibernating / Lost"))))</f>
        <v>Hibernating / Lost</v>
      </c>
      <c r="N2251" s="54" t="n">
        <f aca="false">IF(AND(Calc!$C$2&lt;=2009,Calc!$C$3&gt;=2009),F2251,0)+IF(AND(Calc!$C$2&lt;=2010,Calc!$C$3&gt;=2010),G2251,0)+IF(AND(Calc!$C$2&lt;=2011,Calc!$C$3&gt;=2011),H2251,0)</f>
        <v>344.9</v>
      </c>
      <c r="O2251" s="61" t="n">
        <f aca="false">IF(AND(N2251&gt;0,OR(Calc!$C$4="*",B2251=Calc!$C$4)),N2251+ROW()*0.000000001,0)</f>
        <v>344.900002251</v>
      </c>
    </row>
    <row r="2252" customFormat="false" ht="15" hidden="false" customHeight="false" outlineLevel="0" collapsed="false">
      <c r="A2252" s="49" t="n">
        <v>14634</v>
      </c>
      <c r="B2252" s="49" t="s">
        <v>189</v>
      </c>
      <c r="C2252" s="63" t="n">
        <v>40345</v>
      </c>
      <c r="D2252" s="63" t="n">
        <v>40449</v>
      </c>
      <c r="E2252" s="49" t="n">
        <v>4</v>
      </c>
      <c r="F2252" s="54" t="n">
        <v>0</v>
      </c>
      <c r="G2252" s="54" t="n">
        <v>1971.82</v>
      </c>
      <c r="H2252" s="54" t="n">
        <v>0</v>
      </c>
      <c r="I2252" s="54" t="n">
        <f aca="false">SUM(F2252:H2252)</f>
        <v>1971.82</v>
      </c>
      <c r="J2252" s="49" t="n">
        <f aca="false">Calc!$C$5-D2252</f>
        <v>438</v>
      </c>
      <c r="K2252" s="49" t="n">
        <f aca="false">IF(J2252&lt;=Calc!$C$11,4,IF(J2252&lt;=Calc!$C$12,3,IF(J2252&lt;=Calc!$C$13,2,1)))</f>
        <v>1</v>
      </c>
      <c r="L2252" s="49" t="n">
        <f aca="false">1+(E2252&gt;=Calc!$C$16)+(E2252&gt;=Calc!$C$17)+(E2252&gt;=Calc!$C$18)</f>
        <v>3</v>
      </c>
      <c r="M2252" s="49" t="str">
        <f aca="false">IF(AND(K2252=4,L2252&gt;=3),"Champions",IF(AND(K2252=3,L2252&gt;=3),"Loyal",IF(K2252&gt;=3,"Recent / New",IF(L2252&gt;=3,"At Risk","Hibernating / Lost"))))</f>
        <v>At Risk</v>
      </c>
      <c r="N2252" s="54" t="n">
        <f aca="false">IF(AND(Calc!$C$2&lt;=2009,Calc!$C$3&gt;=2009),F2252,0)+IF(AND(Calc!$C$2&lt;=2010,Calc!$C$3&gt;=2010),G2252,0)+IF(AND(Calc!$C$2&lt;=2011,Calc!$C$3&gt;=2011),H2252,0)</f>
        <v>1971.82</v>
      </c>
      <c r="O2252" s="61" t="n">
        <f aca="false">IF(AND(N2252&gt;0,OR(Calc!$C$4="*",B2252=Calc!$C$4)),N2252+ROW()*0.000000001,0)</f>
        <v>1971.820002252</v>
      </c>
    </row>
    <row r="2253" customFormat="false" ht="15" hidden="false" customHeight="false" outlineLevel="0" collapsed="false">
      <c r="A2253" s="49" t="n">
        <v>14635</v>
      </c>
      <c r="B2253" s="49" t="s">
        <v>189</v>
      </c>
      <c r="C2253" s="63" t="n">
        <v>40433</v>
      </c>
      <c r="D2253" s="63" t="n">
        <v>40433</v>
      </c>
      <c r="E2253" s="49" t="n">
        <v>1</v>
      </c>
      <c r="F2253" s="54" t="n">
        <v>0</v>
      </c>
      <c r="G2253" s="54" t="n">
        <v>215.22</v>
      </c>
      <c r="H2253" s="54" t="n">
        <v>0</v>
      </c>
      <c r="I2253" s="54" t="n">
        <f aca="false">SUM(F2253:H2253)</f>
        <v>215.22</v>
      </c>
      <c r="J2253" s="49" t="n">
        <f aca="false">Calc!$C$5-D2253</f>
        <v>454</v>
      </c>
      <c r="K2253" s="49" t="n">
        <f aca="false">IF(J2253&lt;=Calc!$C$11,4,IF(J2253&lt;=Calc!$C$12,3,IF(J2253&lt;=Calc!$C$13,2,1)))</f>
        <v>1</v>
      </c>
      <c r="L2253" s="49" t="n">
        <f aca="false">1+(E2253&gt;=Calc!$C$16)+(E2253&gt;=Calc!$C$17)+(E2253&gt;=Calc!$C$18)</f>
        <v>1</v>
      </c>
      <c r="M2253" s="49" t="str">
        <f aca="false">IF(AND(K2253=4,L2253&gt;=3),"Champions",IF(AND(K2253=3,L2253&gt;=3),"Loyal",IF(K2253&gt;=3,"Recent / New",IF(L2253&gt;=3,"At Risk","Hibernating / Lost"))))</f>
        <v>Hibernating / Lost</v>
      </c>
      <c r="N2253" s="54" t="n">
        <f aca="false">IF(AND(Calc!$C$2&lt;=2009,Calc!$C$3&gt;=2009),F2253,0)+IF(AND(Calc!$C$2&lt;=2010,Calc!$C$3&gt;=2010),G2253,0)+IF(AND(Calc!$C$2&lt;=2011,Calc!$C$3&gt;=2011),H2253,0)</f>
        <v>215.22</v>
      </c>
      <c r="O2253" s="61" t="n">
        <f aca="false">IF(AND(N2253&gt;0,OR(Calc!$C$4="*",B2253=Calc!$C$4)),N2253+ROW()*0.000000001,0)</f>
        <v>215.220002253</v>
      </c>
    </row>
    <row r="2254" customFormat="false" ht="15" hidden="false" customHeight="false" outlineLevel="0" collapsed="false">
      <c r="A2254" s="49" t="n">
        <v>14636</v>
      </c>
      <c r="B2254" s="49" t="s">
        <v>189</v>
      </c>
      <c r="C2254" s="63" t="n">
        <v>40618</v>
      </c>
      <c r="D2254" s="63" t="n">
        <v>40850</v>
      </c>
      <c r="E2254" s="49" t="n">
        <v>2</v>
      </c>
      <c r="F2254" s="54" t="n">
        <v>0</v>
      </c>
      <c r="G2254" s="54" t="n">
        <v>0</v>
      </c>
      <c r="H2254" s="54" t="n">
        <v>609.85</v>
      </c>
      <c r="I2254" s="54" t="n">
        <f aca="false">SUM(F2254:H2254)</f>
        <v>609.85</v>
      </c>
      <c r="J2254" s="49" t="n">
        <f aca="false">Calc!$C$5-D2254</f>
        <v>37</v>
      </c>
      <c r="K2254" s="49" t="n">
        <f aca="false">IF(J2254&lt;=Calc!$C$11,4,IF(J2254&lt;=Calc!$C$12,3,IF(J2254&lt;=Calc!$C$13,2,1)))</f>
        <v>3</v>
      </c>
      <c r="L2254" s="49" t="n">
        <f aca="false">1+(E2254&gt;=Calc!$C$16)+(E2254&gt;=Calc!$C$17)+(E2254&gt;=Calc!$C$18)</f>
        <v>2</v>
      </c>
      <c r="M2254" s="49" t="str">
        <f aca="false">IF(AND(K2254=4,L2254&gt;=3),"Champions",IF(AND(K2254=3,L2254&gt;=3),"Loyal",IF(K2254&gt;=3,"Recent / New",IF(L2254&gt;=3,"At Risk","Hibernating / Lost"))))</f>
        <v>Recent / New</v>
      </c>
      <c r="N2254" s="54" t="n">
        <f aca="false">IF(AND(Calc!$C$2&lt;=2009,Calc!$C$3&gt;=2009),F2254,0)+IF(AND(Calc!$C$2&lt;=2010,Calc!$C$3&gt;=2010),G2254,0)+IF(AND(Calc!$C$2&lt;=2011,Calc!$C$3&gt;=2011),H2254,0)</f>
        <v>609.85</v>
      </c>
      <c r="O2254" s="61" t="n">
        <f aca="false">IF(AND(N2254&gt;0,OR(Calc!$C$4="*",B2254=Calc!$C$4)),N2254+ROW()*0.000000001,0)</f>
        <v>609.850002254</v>
      </c>
    </row>
    <row r="2255" customFormat="false" ht="15" hidden="false" customHeight="false" outlineLevel="0" collapsed="false">
      <c r="A2255" s="49" t="n">
        <v>14637</v>
      </c>
      <c r="B2255" s="49" t="s">
        <v>189</v>
      </c>
      <c r="C2255" s="63" t="n">
        <v>40209</v>
      </c>
      <c r="D2255" s="63" t="n">
        <v>40209</v>
      </c>
      <c r="E2255" s="49" t="n">
        <v>1</v>
      </c>
      <c r="F2255" s="54" t="n">
        <v>0</v>
      </c>
      <c r="G2255" s="54" t="n">
        <v>106.68</v>
      </c>
      <c r="H2255" s="54" t="n">
        <v>0</v>
      </c>
      <c r="I2255" s="54" t="n">
        <f aca="false">SUM(F2255:H2255)</f>
        <v>106.68</v>
      </c>
      <c r="J2255" s="49" t="n">
        <f aca="false">Calc!$C$5-D2255</f>
        <v>678</v>
      </c>
      <c r="K2255" s="49" t="n">
        <f aca="false">IF(J2255&lt;=Calc!$C$11,4,IF(J2255&lt;=Calc!$C$12,3,IF(J2255&lt;=Calc!$C$13,2,1)))</f>
        <v>1</v>
      </c>
      <c r="L2255" s="49" t="n">
        <f aca="false">1+(E2255&gt;=Calc!$C$16)+(E2255&gt;=Calc!$C$17)+(E2255&gt;=Calc!$C$18)</f>
        <v>1</v>
      </c>
      <c r="M2255" s="49" t="str">
        <f aca="false">IF(AND(K2255=4,L2255&gt;=3),"Champions",IF(AND(K2255=3,L2255&gt;=3),"Loyal",IF(K2255&gt;=3,"Recent / New",IF(L2255&gt;=3,"At Risk","Hibernating / Lost"))))</f>
        <v>Hibernating / Lost</v>
      </c>
      <c r="N2255" s="54" t="n">
        <f aca="false">IF(AND(Calc!$C$2&lt;=2009,Calc!$C$3&gt;=2009),F2255,0)+IF(AND(Calc!$C$2&lt;=2010,Calc!$C$3&gt;=2010),G2255,0)+IF(AND(Calc!$C$2&lt;=2011,Calc!$C$3&gt;=2011),H2255,0)</f>
        <v>106.68</v>
      </c>
      <c r="O2255" s="61" t="n">
        <f aca="false">IF(AND(N2255&gt;0,OR(Calc!$C$4="*",B2255=Calc!$C$4)),N2255+ROW()*0.000000001,0)</f>
        <v>106.680002255</v>
      </c>
    </row>
    <row r="2256" customFormat="false" ht="15" hidden="false" customHeight="false" outlineLevel="0" collapsed="false">
      <c r="A2256" s="49" t="n">
        <v>14638</v>
      </c>
      <c r="B2256" s="49" t="s">
        <v>189</v>
      </c>
      <c r="C2256" s="63" t="n">
        <v>40836</v>
      </c>
      <c r="D2256" s="63" t="n">
        <v>40836</v>
      </c>
      <c r="E2256" s="49" t="n">
        <v>1</v>
      </c>
      <c r="F2256" s="54" t="n">
        <v>0</v>
      </c>
      <c r="G2256" s="54" t="n">
        <v>0</v>
      </c>
      <c r="H2256" s="54" t="n">
        <v>443.6</v>
      </c>
      <c r="I2256" s="54" t="n">
        <f aca="false">SUM(F2256:H2256)</f>
        <v>443.6</v>
      </c>
      <c r="J2256" s="49" t="n">
        <f aca="false">Calc!$C$5-D2256</f>
        <v>51</v>
      </c>
      <c r="K2256" s="49" t="n">
        <f aca="false">IF(J2256&lt;=Calc!$C$11,4,IF(J2256&lt;=Calc!$C$12,3,IF(J2256&lt;=Calc!$C$13,2,1)))</f>
        <v>3</v>
      </c>
      <c r="L2256" s="49" t="n">
        <f aca="false">1+(E2256&gt;=Calc!$C$16)+(E2256&gt;=Calc!$C$17)+(E2256&gt;=Calc!$C$18)</f>
        <v>1</v>
      </c>
      <c r="M2256" s="49" t="str">
        <f aca="false">IF(AND(K2256=4,L2256&gt;=3),"Champions",IF(AND(K2256=3,L2256&gt;=3),"Loyal",IF(K2256&gt;=3,"Recent / New",IF(L2256&gt;=3,"At Risk","Hibernating / Lost"))))</f>
        <v>Recent / New</v>
      </c>
      <c r="N2256" s="54" t="n">
        <f aca="false">IF(AND(Calc!$C$2&lt;=2009,Calc!$C$3&gt;=2009),F2256,0)+IF(AND(Calc!$C$2&lt;=2010,Calc!$C$3&gt;=2010),G2256,0)+IF(AND(Calc!$C$2&lt;=2011,Calc!$C$3&gt;=2011),H2256,0)</f>
        <v>443.6</v>
      </c>
      <c r="O2256" s="61" t="n">
        <f aca="false">IF(AND(N2256&gt;0,OR(Calc!$C$4="*",B2256=Calc!$C$4)),N2256+ROW()*0.000000001,0)</f>
        <v>443.600002256</v>
      </c>
    </row>
    <row r="2257" customFormat="false" ht="15" hidden="false" customHeight="false" outlineLevel="0" collapsed="false">
      <c r="A2257" s="49" t="n">
        <v>14639</v>
      </c>
      <c r="B2257" s="49" t="s">
        <v>189</v>
      </c>
      <c r="C2257" s="63" t="n">
        <v>40225</v>
      </c>
      <c r="D2257" s="63" t="n">
        <v>40834</v>
      </c>
      <c r="E2257" s="49" t="n">
        <v>9</v>
      </c>
      <c r="F2257" s="54" t="n">
        <v>0</v>
      </c>
      <c r="G2257" s="54" t="n">
        <v>2660.06</v>
      </c>
      <c r="H2257" s="54" t="n">
        <v>2286.75</v>
      </c>
      <c r="I2257" s="54" t="n">
        <f aca="false">SUM(F2257:H2257)</f>
        <v>4946.81</v>
      </c>
      <c r="J2257" s="49" t="n">
        <f aca="false">Calc!$C$5-D2257</f>
        <v>53</v>
      </c>
      <c r="K2257" s="49" t="n">
        <f aca="false">IF(J2257&lt;=Calc!$C$11,4,IF(J2257&lt;=Calc!$C$12,3,IF(J2257&lt;=Calc!$C$13,2,1)))</f>
        <v>3</v>
      </c>
      <c r="L2257" s="49" t="n">
        <f aca="false">1+(E2257&gt;=Calc!$C$16)+(E2257&gt;=Calc!$C$17)+(E2257&gt;=Calc!$C$18)</f>
        <v>4</v>
      </c>
      <c r="M2257" s="49" t="str">
        <f aca="false">IF(AND(K2257=4,L2257&gt;=3),"Champions",IF(AND(K2257=3,L2257&gt;=3),"Loyal",IF(K2257&gt;=3,"Recent / New",IF(L2257&gt;=3,"At Risk","Hibernating / Lost"))))</f>
        <v>Loyal</v>
      </c>
      <c r="N2257" s="54" t="n">
        <f aca="false">IF(AND(Calc!$C$2&lt;=2009,Calc!$C$3&gt;=2009),F2257,0)+IF(AND(Calc!$C$2&lt;=2010,Calc!$C$3&gt;=2010),G2257,0)+IF(AND(Calc!$C$2&lt;=2011,Calc!$C$3&gt;=2011),H2257,0)</f>
        <v>4946.81</v>
      </c>
      <c r="O2257" s="61" t="n">
        <f aca="false">IF(AND(N2257&gt;0,OR(Calc!$C$4="*",B2257=Calc!$C$4)),N2257+ROW()*0.000000001,0)</f>
        <v>4946.810002257</v>
      </c>
    </row>
    <row r="2258" customFormat="false" ht="15" hidden="false" customHeight="false" outlineLevel="0" collapsed="false">
      <c r="A2258" s="49" t="n">
        <v>14640</v>
      </c>
      <c r="B2258" s="49" t="s">
        <v>189</v>
      </c>
      <c r="C2258" s="63" t="n">
        <v>40200</v>
      </c>
      <c r="D2258" s="63" t="n">
        <v>40862</v>
      </c>
      <c r="E2258" s="49" t="n">
        <v>10</v>
      </c>
      <c r="F2258" s="54" t="n">
        <v>0</v>
      </c>
      <c r="G2258" s="54" t="n">
        <v>1421.88</v>
      </c>
      <c r="H2258" s="54" t="n">
        <v>2024.45</v>
      </c>
      <c r="I2258" s="54" t="n">
        <f aca="false">SUM(F2258:H2258)</f>
        <v>3446.33</v>
      </c>
      <c r="J2258" s="49" t="n">
        <f aca="false">Calc!$C$5-D2258</f>
        <v>25</v>
      </c>
      <c r="K2258" s="49" t="n">
        <f aca="false">IF(J2258&lt;=Calc!$C$11,4,IF(J2258&lt;=Calc!$C$12,3,IF(J2258&lt;=Calc!$C$13,2,1)))</f>
        <v>4</v>
      </c>
      <c r="L2258" s="49" t="n">
        <f aca="false">1+(E2258&gt;=Calc!$C$16)+(E2258&gt;=Calc!$C$17)+(E2258&gt;=Calc!$C$18)</f>
        <v>4</v>
      </c>
      <c r="M2258" s="49" t="str">
        <f aca="false">IF(AND(K2258=4,L2258&gt;=3),"Champions",IF(AND(K2258=3,L2258&gt;=3),"Loyal",IF(K2258&gt;=3,"Recent / New",IF(L2258&gt;=3,"At Risk","Hibernating / Lost"))))</f>
        <v>Champions</v>
      </c>
      <c r="N2258" s="54" t="n">
        <f aca="false">IF(AND(Calc!$C$2&lt;=2009,Calc!$C$3&gt;=2009),F2258,0)+IF(AND(Calc!$C$2&lt;=2010,Calc!$C$3&gt;=2010),G2258,0)+IF(AND(Calc!$C$2&lt;=2011,Calc!$C$3&gt;=2011),H2258,0)</f>
        <v>3446.33</v>
      </c>
      <c r="O2258" s="61" t="n">
        <f aca="false">IF(AND(N2258&gt;0,OR(Calc!$C$4="*",B2258=Calc!$C$4)),N2258+ROW()*0.000000001,0)</f>
        <v>3446.330002258</v>
      </c>
    </row>
    <row r="2259" customFormat="false" ht="15" hidden="false" customHeight="false" outlineLevel="0" collapsed="false">
      <c r="A2259" s="49" t="n">
        <v>14641</v>
      </c>
      <c r="B2259" s="49" t="s">
        <v>189</v>
      </c>
      <c r="C2259" s="63" t="n">
        <v>40865</v>
      </c>
      <c r="D2259" s="63" t="n">
        <v>40865</v>
      </c>
      <c r="E2259" s="49" t="n">
        <v>1</v>
      </c>
      <c r="F2259" s="54" t="n">
        <v>0</v>
      </c>
      <c r="G2259" s="54" t="n">
        <v>0</v>
      </c>
      <c r="H2259" s="54" t="n">
        <v>110.46</v>
      </c>
      <c r="I2259" s="54" t="n">
        <f aca="false">SUM(F2259:H2259)</f>
        <v>110.46</v>
      </c>
      <c r="J2259" s="49" t="n">
        <f aca="false">Calc!$C$5-D2259</f>
        <v>22</v>
      </c>
      <c r="K2259" s="49" t="n">
        <f aca="false">IF(J2259&lt;=Calc!$C$11,4,IF(J2259&lt;=Calc!$C$12,3,IF(J2259&lt;=Calc!$C$13,2,1)))</f>
        <v>4</v>
      </c>
      <c r="L2259" s="49" t="n">
        <f aca="false">1+(E2259&gt;=Calc!$C$16)+(E2259&gt;=Calc!$C$17)+(E2259&gt;=Calc!$C$18)</f>
        <v>1</v>
      </c>
      <c r="M2259" s="49" t="str">
        <f aca="false">IF(AND(K2259=4,L2259&gt;=3),"Champions",IF(AND(K2259=3,L2259&gt;=3),"Loyal",IF(K2259&gt;=3,"Recent / New",IF(L2259&gt;=3,"At Risk","Hibernating / Lost"))))</f>
        <v>Recent / New</v>
      </c>
      <c r="N2259" s="54" t="n">
        <f aca="false">IF(AND(Calc!$C$2&lt;=2009,Calc!$C$3&gt;=2009),F2259,0)+IF(AND(Calc!$C$2&lt;=2010,Calc!$C$3&gt;=2010),G2259,0)+IF(AND(Calc!$C$2&lt;=2011,Calc!$C$3&gt;=2011),H2259,0)</f>
        <v>110.46</v>
      </c>
      <c r="O2259" s="61" t="n">
        <f aca="false">IF(AND(N2259&gt;0,OR(Calc!$C$4="*",B2259=Calc!$C$4)),N2259+ROW()*0.000000001,0)</f>
        <v>110.460002259</v>
      </c>
    </row>
    <row r="2260" customFormat="false" ht="15" hidden="false" customHeight="false" outlineLevel="0" collapsed="false">
      <c r="A2260" s="49" t="n">
        <v>14642</v>
      </c>
      <c r="B2260" s="49" t="s">
        <v>189</v>
      </c>
      <c r="C2260" s="63" t="n">
        <v>40828</v>
      </c>
      <c r="D2260" s="63" t="n">
        <v>40828</v>
      </c>
      <c r="E2260" s="49" t="n">
        <v>1</v>
      </c>
      <c r="F2260" s="54" t="n">
        <v>0</v>
      </c>
      <c r="G2260" s="54" t="n">
        <v>0</v>
      </c>
      <c r="H2260" s="54" t="n">
        <v>96.12</v>
      </c>
      <c r="I2260" s="54" t="n">
        <f aca="false">SUM(F2260:H2260)</f>
        <v>96.12</v>
      </c>
      <c r="J2260" s="49" t="n">
        <f aca="false">Calc!$C$5-D2260</f>
        <v>59</v>
      </c>
      <c r="K2260" s="49" t="n">
        <f aca="false">IF(J2260&lt;=Calc!$C$11,4,IF(J2260&lt;=Calc!$C$12,3,IF(J2260&lt;=Calc!$C$13,2,1)))</f>
        <v>3</v>
      </c>
      <c r="L2260" s="49" t="n">
        <f aca="false">1+(E2260&gt;=Calc!$C$16)+(E2260&gt;=Calc!$C$17)+(E2260&gt;=Calc!$C$18)</f>
        <v>1</v>
      </c>
      <c r="M2260" s="49" t="str">
        <f aca="false">IF(AND(K2260=4,L2260&gt;=3),"Champions",IF(AND(K2260=3,L2260&gt;=3),"Loyal",IF(K2260&gt;=3,"Recent / New",IF(L2260&gt;=3,"At Risk","Hibernating / Lost"))))</f>
        <v>Recent / New</v>
      </c>
      <c r="N2260" s="54" t="n">
        <f aca="false">IF(AND(Calc!$C$2&lt;=2009,Calc!$C$3&gt;=2009),F2260,0)+IF(AND(Calc!$C$2&lt;=2010,Calc!$C$3&gt;=2010),G2260,0)+IF(AND(Calc!$C$2&lt;=2011,Calc!$C$3&gt;=2011),H2260,0)</f>
        <v>96.12</v>
      </c>
      <c r="O2260" s="61" t="n">
        <f aca="false">IF(AND(N2260&gt;0,OR(Calc!$C$4="*",B2260=Calc!$C$4)),N2260+ROW()*0.000000001,0)</f>
        <v>96.12000226</v>
      </c>
    </row>
    <row r="2261" customFormat="false" ht="15" hidden="false" customHeight="false" outlineLevel="0" collapsed="false">
      <c r="A2261" s="49" t="n">
        <v>14643</v>
      </c>
      <c r="B2261" s="49" t="s">
        <v>189</v>
      </c>
      <c r="C2261" s="63" t="n">
        <v>40158</v>
      </c>
      <c r="D2261" s="63" t="n">
        <v>40716</v>
      </c>
      <c r="E2261" s="49" t="n">
        <v>5</v>
      </c>
      <c r="F2261" s="54" t="n">
        <v>350.68</v>
      </c>
      <c r="G2261" s="54" t="n">
        <v>968.14</v>
      </c>
      <c r="H2261" s="54" t="n">
        <v>335.87</v>
      </c>
      <c r="I2261" s="54" t="n">
        <f aca="false">SUM(F2261:H2261)</f>
        <v>1654.69</v>
      </c>
      <c r="J2261" s="49" t="n">
        <f aca="false">Calc!$C$5-D2261</f>
        <v>171</v>
      </c>
      <c r="K2261" s="49" t="n">
        <f aca="false">IF(J2261&lt;=Calc!$C$11,4,IF(J2261&lt;=Calc!$C$12,3,IF(J2261&lt;=Calc!$C$13,2,1)))</f>
        <v>2</v>
      </c>
      <c r="L2261" s="49" t="n">
        <f aca="false">1+(E2261&gt;=Calc!$C$16)+(E2261&gt;=Calc!$C$17)+(E2261&gt;=Calc!$C$18)</f>
        <v>3</v>
      </c>
      <c r="M2261" s="49" t="str">
        <f aca="false">IF(AND(K2261=4,L2261&gt;=3),"Champions",IF(AND(K2261=3,L2261&gt;=3),"Loyal",IF(K2261&gt;=3,"Recent / New",IF(L2261&gt;=3,"At Risk","Hibernating / Lost"))))</f>
        <v>At Risk</v>
      </c>
      <c r="N2261" s="54" t="n">
        <f aca="false">IF(AND(Calc!$C$2&lt;=2009,Calc!$C$3&gt;=2009),F2261,0)+IF(AND(Calc!$C$2&lt;=2010,Calc!$C$3&gt;=2010),G2261,0)+IF(AND(Calc!$C$2&lt;=2011,Calc!$C$3&gt;=2011),H2261,0)</f>
        <v>1654.69</v>
      </c>
      <c r="O2261" s="61" t="n">
        <f aca="false">IF(AND(N2261&gt;0,OR(Calc!$C$4="*",B2261=Calc!$C$4)),N2261+ROW()*0.000000001,0)</f>
        <v>1654.690002261</v>
      </c>
    </row>
    <row r="2262" customFormat="false" ht="15" hidden="false" customHeight="false" outlineLevel="0" collapsed="false">
      <c r="A2262" s="49" t="n">
        <v>14644</v>
      </c>
      <c r="B2262" s="49" t="s">
        <v>189</v>
      </c>
      <c r="C2262" s="63" t="n">
        <v>40150</v>
      </c>
      <c r="D2262" s="63" t="n">
        <v>40819</v>
      </c>
      <c r="E2262" s="49" t="n">
        <v>7</v>
      </c>
      <c r="F2262" s="54" t="n">
        <v>338.5</v>
      </c>
      <c r="G2262" s="54" t="n">
        <v>958.51</v>
      </c>
      <c r="H2262" s="54" t="n">
        <v>780.46</v>
      </c>
      <c r="I2262" s="54" t="n">
        <f aca="false">SUM(F2262:H2262)</f>
        <v>2077.47</v>
      </c>
      <c r="J2262" s="49" t="n">
        <f aca="false">Calc!$C$5-D2262</f>
        <v>68</v>
      </c>
      <c r="K2262" s="49" t="n">
        <f aca="false">IF(J2262&lt;=Calc!$C$11,4,IF(J2262&lt;=Calc!$C$12,3,IF(J2262&lt;=Calc!$C$13,2,1)))</f>
        <v>3</v>
      </c>
      <c r="L2262" s="49" t="n">
        <f aca="false">1+(E2262&gt;=Calc!$C$16)+(E2262&gt;=Calc!$C$17)+(E2262&gt;=Calc!$C$18)</f>
        <v>3</v>
      </c>
      <c r="M2262" s="49" t="str">
        <f aca="false">IF(AND(K2262=4,L2262&gt;=3),"Champions",IF(AND(K2262=3,L2262&gt;=3),"Loyal",IF(K2262&gt;=3,"Recent / New",IF(L2262&gt;=3,"At Risk","Hibernating / Lost"))))</f>
        <v>Loyal</v>
      </c>
      <c r="N2262" s="54" t="n">
        <f aca="false">IF(AND(Calc!$C$2&lt;=2009,Calc!$C$3&gt;=2009),F2262,0)+IF(AND(Calc!$C$2&lt;=2010,Calc!$C$3&gt;=2010),G2262,0)+IF(AND(Calc!$C$2&lt;=2011,Calc!$C$3&gt;=2011),H2262,0)</f>
        <v>2077.47</v>
      </c>
      <c r="O2262" s="61" t="n">
        <f aca="false">IF(AND(N2262&gt;0,OR(Calc!$C$4="*",B2262=Calc!$C$4)),N2262+ROW()*0.000000001,0)</f>
        <v>2077.470002262</v>
      </c>
    </row>
    <row r="2263" customFormat="false" ht="15" hidden="false" customHeight="false" outlineLevel="0" collapsed="false">
      <c r="A2263" s="49" t="n">
        <v>14645</v>
      </c>
      <c r="B2263" s="49" t="s">
        <v>189</v>
      </c>
      <c r="C2263" s="63" t="n">
        <v>40252</v>
      </c>
      <c r="D2263" s="63" t="n">
        <v>40730</v>
      </c>
      <c r="E2263" s="49" t="n">
        <v>3</v>
      </c>
      <c r="F2263" s="54" t="n">
        <v>0</v>
      </c>
      <c r="G2263" s="54" t="n">
        <v>243.15</v>
      </c>
      <c r="H2263" s="54" t="n">
        <v>597.09</v>
      </c>
      <c r="I2263" s="54" t="n">
        <f aca="false">SUM(F2263:H2263)</f>
        <v>840.24</v>
      </c>
      <c r="J2263" s="49" t="n">
        <f aca="false">Calc!$C$5-D2263</f>
        <v>157</v>
      </c>
      <c r="K2263" s="49" t="n">
        <f aca="false">IF(J2263&lt;=Calc!$C$11,4,IF(J2263&lt;=Calc!$C$12,3,IF(J2263&lt;=Calc!$C$13,2,1)))</f>
        <v>2</v>
      </c>
      <c r="L2263" s="49" t="n">
        <f aca="false">1+(E2263&gt;=Calc!$C$16)+(E2263&gt;=Calc!$C$17)+(E2263&gt;=Calc!$C$18)</f>
        <v>2</v>
      </c>
      <c r="M2263" s="49" t="str">
        <f aca="false">IF(AND(K2263=4,L2263&gt;=3),"Champions",IF(AND(K2263=3,L2263&gt;=3),"Loyal",IF(K2263&gt;=3,"Recent / New",IF(L2263&gt;=3,"At Risk","Hibernating / Lost"))))</f>
        <v>Hibernating / Lost</v>
      </c>
      <c r="N2263" s="54" t="n">
        <f aca="false">IF(AND(Calc!$C$2&lt;=2009,Calc!$C$3&gt;=2009),F2263,0)+IF(AND(Calc!$C$2&lt;=2010,Calc!$C$3&gt;=2010),G2263,0)+IF(AND(Calc!$C$2&lt;=2011,Calc!$C$3&gt;=2011),H2263,0)</f>
        <v>840.24</v>
      </c>
      <c r="O2263" s="61" t="n">
        <f aca="false">IF(AND(N2263&gt;0,OR(Calc!$C$4="*",B2263=Calc!$C$4)),N2263+ROW()*0.000000001,0)</f>
        <v>840.240002263</v>
      </c>
    </row>
    <row r="2264" customFormat="false" ht="15" hidden="false" customHeight="false" outlineLevel="0" collapsed="false">
      <c r="A2264" s="49" t="n">
        <v>14646</v>
      </c>
      <c r="B2264" s="49" t="s">
        <v>218</v>
      </c>
      <c r="C2264" s="63" t="n">
        <v>40149</v>
      </c>
      <c r="D2264" s="63" t="n">
        <v>40885</v>
      </c>
      <c r="E2264" s="49" t="n">
        <v>145</v>
      </c>
      <c r="F2264" s="54" t="n">
        <v>14591.47</v>
      </c>
      <c r="G2264" s="54" t="n">
        <v>238410.13</v>
      </c>
      <c r="H2264" s="54" t="n">
        <v>270201.14</v>
      </c>
      <c r="I2264" s="54" t="n">
        <f aca="false">SUM(F2264:H2264)</f>
        <v>523202.74</v>
      </c>
      <c r="J2264" s="49" t="n">
        <f aca="false">Calc!$C$5-D2264</f>
        <v>2</v>
      </c>
      <c r="K2264" s="49" t="n">
        <f aca="false">IF(J2264&lt;=Calc!$C$11,4,IF(J2264&lt;=Calc!$C$12,3,IF(J2264&lt;=Calc!$C$13,2,1)))</f>
        <v>4</v>
      </c>
      <c r="L2264" s="49" t="n">
        <f aca="false">1+(E2264&gt;=Calc!$C$16)+(E2264&gt;=Calc!$C$17)+(E2264&gt;=Calc!$C$18)</f>
        <v>4</v>
      </c>
      <c r="M2264" s="49" t="str">
        <f aca="false">IF(AND(K2264=4,L2264&gt;=3),"Champions",IF(AND(K2264=3,L2264&gt;=3),"Loyal",IF(K2264&gt;=3,"Recent / New",IF(L2264&gt;=3,"At Risk","Hibernating / Lost"))))</f>
        <v>Champions</v>
      </c>
      <c r="N2264" s="54" t="n">
        <f aca="false">IF(AND(Calc!$C$2&lt;=2009,Calc!$C$3&gt;=2009),F2264,0)+IF(AND(Calc!$C$2&lt;=2010,Calc!$C$3&gt;=2010),G2264,0)+IF(AND(Calc!$C$2&lt;=2011,Calc!$C$3&gt;=2011),H2264,0)</f>
        <v>523202.74</v>
      </c>
      <c r="O2264" s="61" t="n">
        <f aca="false">IF(AND(N2264&gt;0,OR(Calc!$C$4="*",B2264=Calc!$C$4)),N2264+ROW()*0.000000001,0)</f>
        <v>523202.740002264</v>
      </c>
    </row>
    <row r="2265" customFormat="false" ht="15" hidden="false" customHeight="false" outlineLevel="0" collapsed="false">
      <c r="A2265" s="49" t="n">
        <v>14647</v>
      </c>
      <c r="B2265" s="49" t="s">
        <v>189</v>
      </c>
      <c r="C2265" s="63" t="n">
        <v>40363</v>
      </c>
      <c r="D2265" s="63" t="n">
        <v>40685</v>
      </c>
      <c r="E2265" s="49" t="n">
        <v>2</v>
      </c>
      <c r="F2265" s="54" t="n">
        <v>0</v>
      </c>
      <c r="G2265" s="54" t="n">
        <v>270</v>
      </c>
      <c r="H2265" s="54" t="n">
        <v>236.04</v>
      </c>
      <c r="I2265" s="54" t="n">
        <f aca="false">SUM(F2265:H2265)</f>
        <v>506.04</v>
      </c>
      <c r="J2265" s="49" t="n">
        <f aca="false">Calc!$C$5-D2265</f>
        <v>202</v>
      </c>
      <c r="K2265" s="49" t="n">
        <f aca="false">IF(J2265&lt;=Calc!$C$11,4,IF(J2265&lt;=Calc!$C$12,3,IF(J2265&lt;=Calc!$C$13,2,1)))</f>
        <v>2</v>
      </c>
      <c r="L2265" s="49" t="n">
        <f aca="false">1+(E2265&gt;=Calc!$C$16)+(E2265&gt;=Calc!$C$17)+(E2265&gt;=Calc!$C$18)</f>
        <v>2</v>
      </c>
      <c r="M2265" s="49" t="str">
        <f aca="false">IF(AND(K2265=4,L2265&gt;=3),"Champions",IF(AND(K2265=3,L2265&gt;=3),"Loyal",IF(K2265&gt;=3,"Recent / New",IF(L2265&gt;=3,"At Risk","Hibernating / Lost"))))</f>
        <v>Hibernating / Lost</v>
      </c>
      <c r="N2265" s="54" t="n">
        <f aca="false">IF(AND(Calc!$C$2&lt;=2009,Calc!$C$3&gt;=2009),F2265,0)+IF(AND(Calc!$C$2&lt;=2010,Calc!$C$3&gt;=2010),G2265,0)+IF(AND(Calc!$C$2&lt;=2011,Calc!$C$3&gt;=2011),H2265,0)</f>
        <v>506.04</v>
      </c>
      <c r="O2265" s="61" t="n">
        <f aca="false">IF(AND(N2265&gt;0,OR(Calc!$C$4="*",B2265=Calc!$C$4)),N2265+ROW()*0.000000001,0)</f>
        <v>506.040002265</v>
      </c>
    </row>
    <row r="2266" customFormat="false" ht="15" hidden="false" customHeight="false" outlineLevel="0" collapsed="false">
      <c r="A2266" s="49" t="n">
        <v>14648</v>
      </c>
      <c r="B2266" s="49" t="s">
        <v>189</v>
      </c>
      <c r="C2266" s="63" t="n">
        <v>40157</v>
      </c>
      <c r="D2266" s="63" t="n">
        <v>40470</v>
      </c>
      <c r="E2266" s="49" t="n">
        <v>15</v>
      </c>
      <c r="F2266" s="54" t="n">
        <v>195.23</v>
      </c>
      <c r="G2266" s="54" t="n">
        <v>4179.51</v>
      </c>
      <c r="H2266" s="54" t="n">
        <v>0</v>
      </c>
      <c r="I2266" s="54" t="n">
        <f aca="false">SUM(F2266:H2266)</f>
        <v>4374.74</v>
      </c>
      <c r="J2266" s="49" t="n">
        <f aca="false">Calc!$C$5-D2266</f>
        <v>417</v>
      </c>
      <c r="K2266" s="49" t="n">
        <f aca="false">IF(J2266&lt;=Calc!$C$11,4,IF(J2266&lt;=Calc!$C$12,3,IF(J2266&lt;=Calc!$C$13,2,1)))</f>
        <v>1</v>
      </c>
      <c r="L2266" s="49" t="n">
        <f aca="false">1+(E2266&gt;=Calc!$C$16)+(E2266&gt;=Calc!$C$17)+(E2266&gt;=Calc!$C$18)</f>
        <v>4</v>
      </c>
      <c r="M2266" s="49" t="str">
        <f aca="false">IF(AND(K2266=4,L2266&gt;=3),"Champions",IF(AND(K2266=3,L2266&gt;=3),"Loyal",IF(K2266&gt;=3,"Recent / New",IF(L2266&gt;=3,"At Risk","Hibernating / Lost"))))</f>
        <v>At Risk</v>
      </c>
      <c r="N2266" s="54" t="n">
        <f aca="false">IF(AND(Calc!$C$2&lt;=2009,Calc!$C$3&gt;=2009),F2266,0)+IF(AND(Calc!$C$2&lt;=2010,Calc!$C$3&gt;=2010),G2266,0)+IF(AND(Calc!$C$2&lt;=2011,Calc!$C$3&gt;=2011),H2266,0)</f>
        <v>4374.74</v>
      </c>
      <c r="O2266" s="61" t="n">
        <f aca="false">IF(AND(N2266&gt;0,OR(Calc!$C$4="*",B2266=Calc!$C$4)),N2266+ROW()*0.000000001,0)</f>
        <v>4374.740002266</v>
      </c>
    </row>
    <row r="2267" customFormat="false" ht="15" hidden="false" customHeight="false" outlineLevel="0" collapsed="false">
      <c r="A2267" s="49" t="n">
        <v>14649</v>
      </c>
      <c r="B2267" s="49" t="s">
        <v>189</v>
      </c>
      <c r="C2267" s="63" t="n">
        <v>40198</v>
      </c>
      <c r="D2267" s="63" t="n">
        <v>40882</v>
      </c>
      <c r="E2267" s="49" t="n">
        <v>9</v>
      </c>
      <c r="F2267" s="54" t="n">
        <v>0</v>
      </c>
      <c r="G2267" s="54" t="n">
        <v>2227.45</v>
      </c>
      <c r="H2267" s="54" t="n">
        <v>1402.59</v>
      </c>
      <c r="I2267" s="54" t="n">
        <f aca="false">SUM(F2267:H2267)</f>
        <v>3630.04</v>
      </c>
      <c r="J2267" s="49" t="n">
        <f aca="false">Calc!$C$5-D2267</f>
        <v>5</v>
      </c>
      <c r="K2267" s="49" t="n">
        <f aca="false">IF(J2267&lt;=Calc!$C$11,4,IF(J2267&lt;=Calc!$C$12,3,IF(J2267&lt;=Calc!$C$13,2,1)))</f>
        <v>4</v>
      </c>
      <c r="L2267" s="49" t="n">
        <f aca="false">1+(E2267&gt;=Calc!$C$16)+(E2267&gt;=Calc!$C$17)+(E2267&gt;=Calc!$C$18)</f>
        <v>4</v>
      </c>
      <c r="M2267" s="49" t="str">
        <f aca="false">IF(AND(K2267=4,L2267&gt;=3),"Champions",IF(AND(K2267=3,L2267&gt;=3),"Loyal",IF(K2267&gt;=3,"Recent / New",IF(L2267&gt;=3,"At Risk","Hibernating / Lost"))))</f>
        <v>Champions</v>
      </c>
      <c r="N2267" s="54" t="n">
        <f aca="false">IF(AND(Calc!$C$2&lt;=2009,Calc!$C$3&gt;=2009),F2267,0)+IF(AND(Calc!$C$2&lt;=2010,Calc!$C$3&gt;=2010),G2267,0)+IF(AND(Calc!$C$2&lt;=2011,Calc!$C$3&gt;=2011),H2267,0)</f>
        <v>3630.04</v>
      </c>
      <c r="O2267" s="61" t="n">
        <f aca="false">IF(AND(N2267&gt;0,OR(Calc!$C$4="*",B2267=Calc!$C$4)),N2267+ROW()*0.000000001,0)</f>
        <v>3630.040002267</v>
      </c>
    </row>
    <row r="2268" customFormat="false" ht="15" hidden="false" customHeight="false" outlineLevel="0" collapsed="false">
      <c r="A2268" s="49" t="n">
        <v>14650</v>
      </c>
      <c r="B2268" s="49" t="s">
        <v>189</v>
      </c>
      <c r="C2268" s="63" t="n">
        <v>40297</v>
      </c>
      <c r="D2268" s="63" t="n">
        <v>40297</v>
      </c>
      <c r="E2268" s="49" t="n">
        <v>1</v>
      </c>
      <c r="F2268" s="54" t="n">
        <v>0</v>
      </c>
      <c r="G2268" s="54" t="n">
        <v>62.5</v>
      </c>
      <c r="H2268" s="54" t="n">
        <v>0</v>
      </c>
      <c r="I2268" s="54" t="n">
        <f aca="false">SUM(F2268:H2268)</f>
        <v>62.5</v>
      </c>
      <c r="J2268" s="49" t="n">
        <f aca="false">Calc!$C$5-D2268</f>
        <v>590</v>
      </c>
      <c r="K2268" s="49" t="n">
        <f aca="false">IF(J2268&lt;=Calc!$C$11,4,IF(J2268&lt;=Calc!$C$12,3,IF(J2268&lt;=Calc!$C$13,2,1)))</f>
        <v>1</v>
      </c>
      <c r="L2268" s="49" t="n">
        <f aca="false">1+(E2268&gt;=Calc!$C$16)+(E2268&gt;=Calc!$C$17)+(E2268&gt;=Calc!$C$18)</f>
        <v>1</v>
      </c>
      <c r="M2268" s="49" t="str">
        <f aca="false">IF(AND(K2268=4,L2268&gt;=3),"Champions",IF(AND(K2268=3,L2268&gt;=3),"Loyal",IF(K2268&gt;=3,"Recent / New",IF(L2268&gt;=3,"At Risk","Hibernating / Lost"))))</f>
        <v>Hibernating / Lost</v>
      </c>
      <c r="N2268" s="54" t="n">
        <f aca="false">IF(AND(Calc!$C$2&lt;=2009,Calc!$C$3&gt;=2009),F2268,0)+IF(AND(Calc!$C$2&lt;=2010,Calc!$C$3&gt;=2010),G2268,0)+IF(AND(Calc!$C$2&lt;=2011,Calc!$C$3&gt;=2011),H2268,0)</f>
        <v>62.5</v>
      </c>
      <c r="O2268" s="61" t="n">
        <f aca="false">IF(AND(N2268&gt;0,OR(Calc!$C$4="*",B2268=Calc!$C$4)),N2268+ROW()*0.000000001,0)</f>
        <v>62.500002268</v>
      </c>
    </row>
    <row r="2269" customFormat="false" ht="15" hidden="false" customHeight="false" outlineLevel="0" collapsed="false">
      <c r="A2269" s="49" t="n">
        <v>14651</v>
      </c>
      <c r="B2269" s="49" t="s">
        <v>189</v>
      </c>
      <c r="C2269" s="63" t="n">
        <v>40255</v>
      </c>
      <c r="D2269" s="63" t="n">
        <v>40819</v>
      </c>
      <c r="E2269" s="49" t="n">
        <v>9</v>
      </c>
      <c r="F2269" s="54" t="n">
        <v>0</v>
      </c>
      <c r="G2269" s="54" t="n">
        <v>1371.77</v>
      </c>
      <c r="H2269" s="54" t="n">
        <v>653.75</v>
      </c>
      <c r="I2269" s="54" t="n">
        <f aca="false">SUM(F2269:H2269)</f>
        <v>2025.52</v>
      </c>
      <c r="J2269" s="49" t="n">
        <f aca="false">Calc!$C$5-D2269</f>
        <v>68</v>
      </c>
      <c r="K2269" s="49" t="n">
        <f aca="false">IF(J2269&lt;=Calc!$C$11,4,IF(J2269&lt;=Calc!$C$12,3,IF(J2269&lt;=Calc!$C$13,2,1)))</f>
        <v>3</v>
      </c>
      <c r="L2269" s="49" t="n">
        <f aca="false">1+(E2269&gt;=Calc!$C$16)+(E2269&gt;=Calc!$C$17)+(E2269&gt;=Calc!$C$18)</f>
        <v>4</v>
      </c>
      <c r="M2269" s="49" t="str">
        <f aca="false">IF(AND(K2269=4,L2269&gt;=3),"Champions",IF(AND(K2269=3,L2269&gt;=3),"Loyal",IF(K2269&gt;=3,"Recent / New",IF(L2269&gt;=3,"At Risk","Hibernating / Lost"))))</f>
        <v>Loyal</v>
      </c>
      <c r="N2269" s="54" t="n">
        <f aca="false">IF(AND(Calc!$C$2&lt;=2009,Calc!$C$3&gt;=2009),F2269,0)+IF(AND(Calc!$C$2&lt;=2010,Calc!$C$3&gt;=2010),G2269,0)+IF(AND(Calc!$C$2&lt;=2011,Calc!$C$3&gt;=2011),H2269,0)</f>
        <v>2025.52</v>
      </c>
      <c r="O2269" s="61" t="n">
        <f aca="false">IF(AND(N2269&gt;0,OR(Calc!$C$4="*",B2269=Calc!$C$4)),N2269+ROW()*0.000000001,0)</f>
        <v>2025.520002269</v>
      </c>
    </row>
    <row r="2270" customFormat="false" ht="15" hidden="false" customHeight="false" outlineLevel="0" collapsed="false">
      <c r="A2270" s="49" t="n">
        <v>14652</v>
      </c>
      <c r="B2270" s="49" t="s">
        <v>189</v>
      </c>
      <c r="C2270" s="63" t="n">
        <v>40809</v>
      </c>
      <c r="D2270" s="63" t="n">
        <v>40809</v>
      </c>
      <c r="E2270" s="49" t="n">
        <v>1</v>
      </c>
      <c r="F2270" s="54" t="n">
        <v>0</v>
      </c>
      <c r="G2270" s="54" t="n">
        <v>0</v>
      </c>
      <c r="H2270" s="54" t="n">
        <v>114.18</v>
      </c>
      <c r="I2270" s="54" t="n">
        <f aca="false">SUM(F2270:H2270)</f>
        <v>114.18</v>
      </c>
      <c r="J2270" s="49" t="n">
        <f aca="false">Calc!$C$5-D2270</f>
        <v>78</v>
      </c>
      <c r="K2270" s="49" t="n">
        <f aca="false">IF(J2270&lt;=Calc!$C$11,4,IF(J2270&lt;=Calc!$C$12,3,IF(J2270&lt;=Calc!$C$13,2,1)))</f>
        <v>3</v>
      </c>
      <c r="L2270" s="49" t="n">
        <f aca="false">1+(E2270&gt;=Calc!$C$16)+(E2270&gt;=Calc!$C$17)+(E2270&gt;=Calc!$C$18)</f>
        <v>1</v>
      </c>
      <c r="M2270" s="49" t="str">
        <f aca="false">IF(AND(K2270=4,L2270&gt;=3),"Champions",IF(AND(K2270=3,L2270&gt;=3),"Loyal",IF(K2270&gt;=3,"Recent / New",IF(L2270&gt;=3,"At Risk","Hibernating / Lost"))))</f>
        <v>Recent / New</v>
      </c>
      <c r="N2270" s="54" t="n">
        <f aca="false">IF(AND(Calc!$C$2&lt;=2009,Calc!$C$3&gt;=2009),F2270,0)+IF(AND(Calc!$C$2&lt;=2010,Calc!$C$3&gt;=2010),G2270,0)+IF(AND(Calc!$C$2&lt;=2011,Calc!$C$3&gt;=2011),H2270,0)</f>
        <v>114.18</v>
      </c>
      <c r="O2270" s="61" t="n">
        <f aca="false">IF(AND(N2270&gt;0,OR(Calc!$C$4="*",B2270=Calc!$C$4)),N2270+ROW()*0.000000001,0)</f>
        <v>114.18000227</v>
      </c>
    </row>
    <row r="2271" customFormat="false" ht="15" hidden="false" customHeight="false" outlineLevel="0" collapsed="false">
      <c r="A2271" s="49" t="n">
        <v>14653</v>
      </c>
      <c r="B2271" s="49" t="s">
        <v>189</v>
      </c>
      <c r="C2271" s="63" t="n">
        <v>40149</v>
      </c>
      <c r="D2271" s="63" t="n">
        <v>40885</v>
      </c>
      <c r="E2271" s="49" t="n">
        <v>11</v>
      </c>
      <c r="F2271" s="54" t="n">
        <v>333.09</v>
      </c>
      <c r="G2271" s="54" t="n">
        <v>1155.01</v>
      </c>
      <c r="H2271" s="54" t="n">
        <v>1916.7</v>
      </c>
      <c r="I2271" s="54" t="n">
        <f aca="false">SUM(F2271:H2271)</f>
        <v>3404.8</v>
      </c>
      <c r="J2271" s="49" t="n">
        <f aca="false">Calc!$C$5-D2271</f>
        <v>2</v>
      </c>
      <c r="K2271" s="49" t="n">
        <f aca="false">IF(J2271&lt;=Calc!$C$11,4,IF(J2271&lt;=Calc!$C$12,3,IF(J2271&lt;=Calc!$C$13,2,1)))</f>
        <v>4</v>
      </c>
      <c r="L2271" s="49" t="n">
        <f aca="false">1+(E2271&gt;=Calc!$C$16)+(E2271&gt;=Calc!$C$17)+(E2271&gt;=Calc!$C$18)</f>
        <v>4</v>
      </c>
      <c r="M2271" s="49" t="str">
        <f aca="false">IF(AND(K2271=4,L2271&gt;=3),"Champions",IF(AND(K2271=3,L2271&gt;=3),"Loyal",IF(K2271&gt;=3,"Recent / New",IF(L2271&gt;=3,"At Risk","Hibernating / Lost"))))</f>
        <v>Champions</v>
      </c>
      <c r="N2271" s="54" t="n">
        <f aca="false">IF(AND(Calc!$C$2&lt;=2009,Calc!$C$3&gt;=2009),F2271,0)+IF(AND(Calc!$C$2&lt;=2010,Calc!$C$3&gt;=2010),G2271,0)+IF(AND(Calc!$C$2&lt;=2011,Calc!$C$3&gt;=2011),H2271,0)</f>
        <v>3404.8</v>
      </c>
      <c r="O2271" s="61" t="n">
        <f aca="false">IF(AND(N2271&gt;0,OR(Calc!$C$4="*",B2271=Calc!$C$4)),N2271+ROW()*0.000000001,0)</f>
        <v>3404.800002271</v>
      </c>
    </row>
    <row r="2272" customFormat="false" ht="15" hidden="false" customHeight="false" outlineLevel="0" collapsed="false">
      <c r="A2272" s="49" t="n">
        <v>14654</v>
      </c>
      <c r="B2272" s="49" t="s">
        <v>189</v>
      </c>
      <c r="C2272" s="63" t="n">
        <v>40148</v>
      </c>
      <c r="D2272" s="63" t="n">
        <v>40148</v>
      </c>
      <c r="E2272" s="49" t="n">
        <v>1</v>
      </c>
      <c r="F2272" s="54" t="n">
        <v>246.86</v>
      </c>
      <c r="G2272" s="54" t="n">
        <v>0</v>
      </c>
      <c r="H2272" s="54" t="n">
        <v>0</v>
      </c>
      <c r="I2272" s="54" t="n">
        <f aca="false">SUM(F2272:H2272)</f>
        <v>246.86</v>
      </c>
      <c r="J2272" s="49" t="n">
        <f aca="false">Calc!$C$5-D2272</f>
        <v>739</v>
      </c>
      <c r="K2272" s="49" t="n">
        <f aca="false">IF(J2272&lt;=Calc!$C$11,4,IF(J2272&lt;=Calc!$C$12,3,IF(J2272&lt;=Calc!$C$13,2,1)))</f>
        <v>1</v>
      </c>
      <c r="L2272" s="49" t="n">
        <f aca="false">1+(E2272&gt;=Calc!$C$16)+(E2272&gt;=Calc!$C$17)+(E2272&gt;=Calc!$C$18)</f>
        <v>1</v>
      </c>
      <c r="M2272" s="49" t="str">
        <f aca="false">IF(AND(K2272=4,L2272&gt;=3),"Champions",IF(AND(K2272=3,L2272&gt;=3),"Loyal",IF(K2272&gt;=3,"Recent / New",IF(L2272&gt;=3,"At Risk","Hibernating / Lost"))))</f>
        <v>Hibernating / Lost</v>
      </c>
      <c r="N2272" s="54" t="n">
        <f aca="false">IF(AND(Calc!$C$2&lt;=2009,Calc!$C$3&gt;=2009),F2272,0)+IF(AND(Calc!$C$2&lt;=2010,Calc!$C$3&gt;=2010),G2272,0)+IF(AND(Calc!$C$2&lt;=2011,Calc!$C$3&gt;=2011),H2272,0)</f>
        <v>246.86</v>
      </c>
      <c r="O2272" s="61" t="n">
        <f aca="false">IF(AND(N2272&gt;0,OR(Calc!$C$4="*",B2272=Calc!$C$4)),N2272+ROW()*0.000000001,0)</f>
        <v>246.860002272</v>
      </c>
    </row>
    <row r="2273" customFormat="false" ht="15" hidden="false" customHeight="false" outlineLevel="0" collapsed="false">
      <c r="A2273" s="49" t="n">
        <v>14655</v>
      </c>
      <c r="B2273" s="49" t="s">
        <v>189</v>
      </c>
      <c r="C2273" s="63" t="n">
        <v>40290</v>
      </c>
      <c r="D2273" s="63" t="n">
        <v>40878</v>
      </c>
      <c r="E2273" s="49" t="n">
        <v>7</v>
      </c>
      <c r="F2273" s="54" t="n">
        <v>0</v>
      </c>
      <c r="G2273" s="54" t="n">
        <v>1906.58</v>
      </c>
      <c r="H2273" s="54" t="n">
        <v>1930.15</v>
      </c>
      <c r="I2273" s="54" t="n">
        <f aca="false">SUM(F2273:H2273)</f>
        <v>3836.73</v>
      </c>
      <c r="J2273" s="49" t="n">
        <f aca="false">Calc!$C$5-D2273</f>
        <v>9</v>
      </c>
      <c r="K2273" s="49" t="n">
        <f aca="false">IF(J2273&lt;=Calc!$C$11,4,IF(J2273&lt;=Calc!$C$12,3,IF(J2273&lt;=Calc!$C$13,2,1)))</f>
        <v>4</v>
      </c>
      <c r="L2273" s="49" t="n">
        <f aca="false">1+(E2273&gt;=Calc!$C$16)+(E2273&gt;=Calc!$C$17)+(E2273&gt;=Calc!$C$18)</f>
        <v>3</v>
      </c>
      <c r="M2273" s="49" t="str">
        <f aca="false">IF(AND(K2273=4,L2273&gt;=3),"Champions",IF(AND(K2273=3,L2273&gt;=3),"Loyal",IF(K2273&gt;=3,"Recent / New",IF(L2273&gt;=3,"At Risk","Hibernating / Lost"))))</f>
        <v>Champions</v>
      </c>
      <c r="N2273" s="54" t="n">
        <f aca="false">IF(AND(Calc!$C$2&lt;=2009,Calc!$C$3&gt;=2009),F2273,0)+IF(AND(Calc!$C$2&lt;=2010,Calc!$C$3&gt;=2010),G2273,0)+IF(AND(Calc!$C$2&lt;=2011,Calc!$C$3&gt;=2011),H2273,0)</f>
        <v>3836.73</v>
      </c>
      <c r="O2273" s="61" t="n">
        <f aca="false">IF(AND(N2273&gt;0,OR(Calc!$C$4="*",B2273=Calc!$C$4)),N2273+ROW()*0.000000001,0)</f>
        <v>3836.730002273</v>
      </c>
    </row>
    <row r="2274" customFormat="false" ht="15" hidden="false" customHeight="false" outlineLevel="0" collapsed="false">
      <c r="A2274" s="49" t="n">
        <v>14656</v>
      </c>
      <c r="B2274" s="49" t="s">
        <v>189</v>
      </c>
      <c r="C2274" s="63" t="n">
        <v>40283</v>
      </c>
      <c r="D2274" s="63" t="n">
        <v>40717</v>
      </c>
      <c r="E2274" s="49" t="n">
        <v>5</v>
      </c>
      <c r="F2274" s="54" t="n">
        <v>0</v>
      </c>
      <c r="G2274" s="54" t="n">
        <v>498.95</v>
      </c>
      <c r="H2274" s="54" t="n">
        <v>291.05</v>
      </c>
      <c r="I2274" s="54" t="n">
        <f aca="false">SUM(F2274:H2274)</f>
        <v>790</v>
      </c>
      <c r="J2274" s="49" t="n">
        <f aca="false">Calc!$C$5-D2274</f>
        <v>170</v>
      </c>
      <c r="K2274" s="49" t="n">
        <f aca="false">IF(J2274&lt;=Calc!$C$11,4,IF(J2274&lt;=Calc!$C$12,3,IF(J2274&lt;=Calc!$C$13,2,1)))</f>
        <v>2</v>
      </c>
      <c r="L2274" s="49" t="n">
        <f aca="false">1+(E2274&gt;=Calc!$C$16)+(E2274&gt;=Calc!$C$17)+(E2274&gt;=Calc!$C$18)</f>
        <v>3</v>
      </c>
      <c r="M2274" s="49" t="str">
        <f aca="false">IF(AND(K2274=4,L2274&gt;=3),"Champions",IF(AND(K2274=3,L2274&gt;=3),"Loyal",IF(K2274&gt;=3,"Recent / New",IF(L2274&gt;=3,"At Risk","Hibernating / Lost"))))</f>
        <v>At Risk</v>
      </c>
      <c r="N2274" s="54" t="n">
        <f aca="false">IF(AND(Calc!$C$2&lt;=2009,Calc!$C$3&gt;=2009),F2274,0)+IF(AND(Calc!$C$2&lt;=2010,Calc!$C$3&gt;=2010),G2274,0)+IF(AND(Calc!$C$2&lt;=2011,Calc!$C$3&gt;=2011),H2274,0)</f>
        <v>790</v>
      </c>
      <c r="O2274" s="61" t="n">
        <f aca="false">IF(AND(N2274&gt;0,OR(Calc!$C$4="*",B2274=Calc!$C$4)),N2274+ROW()*0.000000001,0)</f>
        <v>790.000002274</v>
      </c>
    </row>
    <row r="2275" customFormat="false" ht="15" hidden="false" customHeight="false" outlineLevel="0" collapsed="false">
      <c r="A2275" s="49" t="n">
        <v>14657</v>
      </c>
      <c r="B2275" s="49" t="s">
        <v>189</v>
      </c>
      <c r="C2275" s="63" t="n">
        <v>40451</v>
      </c>
      <c r="D2275" s="63" t="n">
        <v>40869</v>
      </c>
      <c r="E2275" s="49" t="n">
        <v>6</v>
      </c>
      <c r="F2275" s="54" t="n">
        <v>0</v>
      </c>
      <c r="G2275" s="54" t="n">
        <v>601.97</v>
      </c>
      <c r="H2275" s="54" t="n">
        <v>838.27</v>
      </c>
      <c r="I2275" s="54" t="n">
        <f aca="false">SUM(F2275:H2275)</f>
        <v>1440.24</v>
      </c>
      <c r="J2275" s="49" t="n">
        <f aca="false">Calc!$C$5-D2275</f>
        <v>18</v>
      </c>
      <c r="K2275" s="49" t="n">
        <f aca="false">IF(J2275&lt;=Calc!$C$11,4,IF(J2275&lt;=Calc!$C$12,3,IF(J2275&lt;=Calc!$C$13,2,1)))</f>
        <v>4</v>
      </c>
      <c r="L2275" s="49" t="n">
        <f aca="false">1+(E2275&gt;=Calc!$C$16)+(E2275&gt;=Calc!$C$17)+(E2275&gt;=Calc!$C$18)</f>
        <v>3</v>
      </c>
      <c r="M2275" s="49" t="str">
        <f aca="false">IF(AND(K2275=4,L2275&gt;=3),"Champions",IF(AND(K2275=3,L2275&gt;=3),"Loyal",IF(K2275&gt;=3,"Recent / New",IF(L2275&gt;=3,"At Risk","Hibernating / Lost"))))</f>
        <v>Champions</v>
      </c>
      <c r="N2275" s="54" t="n">
        <f aca="false">IF(AND(Calc!$C$2&lt;=2009,Calc!$C$3&gt;=2009),F2275,0)+IF(AND(Calc!$C$2&lt;=2010,Calc!$C$3&gt;=2010),G2275,0)+IF(AND(Calc!$C$2&lt;=2011,Calc!$C$3&gt;=2011),H2275,0)</f>
        <v>1440.24</v>
      </c>
      <c r="O2275" s="61" t="n">
        <f aca="false">IF(AND(N2275&gt;0,OR(Calc!$C$4="*",B2275=Calc!$C$4)),N2275+ROW()*0.000000001,0)</f>
        <v>1440.240002275</v>
      </c>
    </row>
    <row r="2276" customFormat="false" ht="15" hidden="false" customHeight="false" outlineLevel="0" collapsed="false">
      <c r="A2276" s="49" t="n">
        <v>14658</v>
      </c>
      <c r="B2276" s="49" t="s">
        <v>189</v>
      </c>
      <c r="C2276" s="63" t="n">
        <v>40769</v>
      </c>
      <c r="D2276" s="63" t="n">
        <v>40881</v>
      </c>
      <c r="E2276" s="49" t="n">
        <v>2</v>
      </c>
      <c r="F2276" s="54" t="n">
        <v>0</v>
      </c>
      <c r="G2276" s="54" t="n">
        <v>0</v>
      </c>
      <c r="H2276" s="54" t="n">
        <v>247.15</v>
      </c>
      <c r="I2276" s="54" t="n">
        <f aca="false">SUM(F2276:H2276)</f>
        <v>247.15</v>
      </c>
      <c r="J2276" s="49" t="n">
        <f aca="false">Calc!$C$5-D2276</f>
        <v>6</v>
      </c>
      <c r="K2276" s="49" t="n">
        <f aca="false">IF(J2276&lt;=Calc!$C$11,4,IF(J2276&lt;=Calc!$C$12,3,IF(J2276&lt;=Calc!$C$13,2,1)))</f>
        <v>4</v>
      </c>
      <c r="L2276" s="49" t="n">
        <f aca="false">1+(E2276&gt;=Calc!$C$16)+(E2276&gt;=Calc!$C$17)+(E2276&gt;=Calc!$C$18)</f>
        <v>2</v>
      </c>
      <c r="M2276" s="49" t="str">
        <f aca="false">IF(AND(K2276=4,L2276&gt;=3),"Champions",IF(AND(K2276=3,L2276&gt;=3),"Loyal",IF(K2276&gt;=3,"Recent / New",IF(L2276&gt;=3,"At Risk","Hibernating / Lost"))))</f>
        <v>Recent / New</v>
      </c>
      <c r="N2276" s="54" t="n">
        <f aca="false">IF(AND(Calc!$C$2&lt;=2009,Calc!$C$3&gt;=2009),F2276,0)+IF(AND(Calc!$C$2&lt;=2010,Calc!$C$3&gt;=2010),G2276,0)+IF(AND(Calc!$C$2&lt;=2011,Calc!$C$3&gt;=2011),H2276,0)</f>
        <v>247.15</v>
      </c>
      <c r="O2276" s="61" t="n">
        <f aca="false">IF(AND(N2276&gt;0,OR(Calc!$C$4="*",B2276=Calc!$C$4)),N2276+ROW()*0.000000001,0)</f>
        <v>247.150002276</v>
      </c>
    </row>
    <row r="2277" customFormat="false" ht="15" hidden="false" customHeight="false" outlineLevel="0" collapsed="false">
      <c r="A2277" s="49" t="n">
        <v>14659</v>
      </c>
      <c r="B2277" s="49" t="s">
        <v>189</v>
      </c>
      <c r="C2277" s="63" t="n">
        <v>40571</v>
      </c>
      <c r="D2277" s="63" t="n">
        <v>40878</v>
      </c>
      <c r="E2277" s="49" t="n">
        <v>9</v>
      </c>
      <c r="F2277" s="54" t="n">
        <v>0</v>
      </c>
      <c r="G2277" s="54" t="n">
        <v>0</v>
      </c>
      <c r="H2277" s="54" t="n">
        <v>2456.53</v>
      </c>
      <c r="I2277" s="54" t="n">
        <f aca="false">SUM(F2277:H2277)</f>
        <v>2456.53</v>
      </c>
      <c r="J2277" s="49" t="n">
        <f aca="false">Calc!$C$5-D2277</f>
        <v>9</v>
      </c>
      <c r="K2277" s="49" t="n">
        <f aca="false">IF(J2277&lt;=Calc!$C$11,4,IF(J2277&lt;=Calc!$C$12,3,IF(J2277&lt;=Calc!$C$13,2,1)))</f>
        <v>4</v>
      </c>
      <c r="L2277" s="49" t="n">
        <f aca="false">1+(E2277&gt;=Calc!$C$16)+(E2277&gt;=Calc!$C$17)+(E2277&gt;=Calc!$C$18)</f>
        <v>4</v>
      </c>
      <c r="M2277" s="49" t="str">
        <f aca="false">IF(AND(K2277=4,L2277&gt;=3),"Champions",IF(AND(K2277=3,L2277&gt;=3),"Loyal",IF(K2277&gt;=3,"Recent / New",IF(L2277&gt;=3,"At Risk","Hibernating / Lost"))))</f>
        <v>Champions</v>
      </c>
      <c r="N2277" s="54" t="n">
        <f aca="false">IF(AND(Calc!$C$2&lt;=2009,Calc!$C$3&gt;=2009),F2277,0)+IF(AND(Calc!$C$2&lt;=2010,Calc!$C$3&gt;=2010),G2277,0)+IF(AND(Calc!$C$2&lt;=2011,Calc!$C$3&gt;=2011),H2277,0)</f>
        <v>2456.53</v>
      </c>
      <c r="O2277" s="61" t="n">
        <f aca="false">IF(AND(N2277&gt;0,OR(Calc!$C$4="*",B2277=Calc!$C$4)),N2277+ROW()*0.000000001,0)</f>
        <v>2456.530002277</v>
      </c>
    </row>
    <row r="2278" customFormat="false" ht="15" hidden="false" customHeight="false" outlineLevel="0" collapsed="false">
      <c r="A2278" s="49" t="n">
        <v>14660</v>
      </c>
      <c r="B2278" s="49" t="s">
        <v>189</v>
      </c>
      <c r="C2278" s="63" t="n">
        <v>40786</v>
      </c>
      <c r="D2278" s="63" t="n">
        <v>40800</v>
      </c>
      <c r="E2278" s="49" t="n">
        <v>2</v>
      </c>
      <c r="F2278" s="54" t="n">
        <v>0</v>
      </c>
      <c r="G2278" s="54" t="n">
        <v>0</v>
      </c>
      <c r="H2278" s="54" t="n">
        <v>285.74</v>
      </c>
      <c r="I2278" s="54" t="n">
        <f aca="false">SUM(F2278:H2278)</f>
        <v>285.74</v>
      </c>
      <c r="J2278" s="49" t="n">
        <f aca="false">Calc!$C$5-D2278</f>
        <v>87</v>
      </c>
      <c r="K2278" s="49" t="n">
        <f aca="false">IF(J2278&lt;=Calc!$C$11,4,IF(J2278&lt;=Calc!$C$12,3,IF(J2278&lt;=Calc!$C$13,2,1)))</f>
        <v>3</v>
      </c>
      <c r="L2278" s="49" t="n">
        <f aca="false">1+(E2278&gt;=Calc!$C$16)+(E2278&gt;=Calc!$C$17)+(E2278&gt;=Calc!$C$18)</f>
        <v>2</v>
      </c>
      <c r="M2278" s="49" t="str">
        <f aca="false">IF(AND(K2278=4,L2278&gt;=3),"Champions",IF(AND(K2278=3,L2278&gt;=3),"Loyal",IF(K2278&gt;=3,"Recent / New",IF(L2278&gt;=3,"At Risk","Hibernating / Lost"))))</f>
        <v>Recent / New</v>
      </c>
      <c r="N2278" s="54" t="n">
        <f aca="false">IF(AND(Calc!$C$2&lt;=2009,Calc!$C$3&gt;=2009),F2278,0)+IF(AND(Calc!$C$2&lt;=2010,Calc!$C$3&gt;=2010),G2278,0)+IF(AND(Calc!$C$2&lt;=2011,Calc!$C$3&gt;=2011),H2278,0)</f>
        <v>285.74</v>
      </c>
      <c r="O2278" s="61" t="n">
        <f aca="false">IF(AND(N2278&gt;0,OR(Calc!$C$4="*",B2278=Calc!$C$4)),N2278+ROW()*0.000000001,0)</f>
        <v>285.740002278</v>
      </c>
    </row>
    <row r="2279" customFormat="false" ht="15" hidden="false" customHeight="false" outlineLevel="0" collapsed="false">
      <c r="A2279" s="49" t="n">
        <v>14661</v>
      </c>
      <c r="B2279" s="49" t="s">
        <v>189</v>
      </c>
      <c r="C2279" s="63" t="n">
        <v>40860</v>
      </c>
      <c r="D2279" s="63" t="n">
        <v>40860</v>
      </c>
      <c r="E2279" s="49" t="n">
        <v>1</v>
      </c>
      <c r="F2279" s="54" t="n">
        <v>0</v>
      </c>
      <c r="G2279" s="54" t="n">
        <v>0</v>
      </c>
      <c r="H2279" s="54" t="n">
        <v>107.95</v>
      </c>
      <c r="I2279" s="54" t="n">
        <f aca="false">SUM(F2279:H2279)</f>
        <v>107.95</v>
      </c>
      <c r="J2279" s="49" t="n">
        <f aca="false">Calc!$C$5-D2279</f>
        <v>27</v>
      </c>
      <c r="K2279" s="49" t="n">
        <f aca="false">IF(J2279&lt;=Calc!$C$11,4,IF(J2279&lt;=Calc!$C$12,3,IF(J2279&lt;=Calc!$C$13,2,1)))</f>
        <v>3</v>
      </c>
      <c r="L2279" s="49" t="n">
        <f aca="false">1+(E2279&gt;=Calc!$C$16)+(E2279&gt;=Calc!$C$17)+(E2279&gt;=Calc!$C$18)</f>
        <v>1</v>
      </c>
      <c r="M2279" s="49" t="str">
        <f aca="false">IF(AND(K2279=4,L2279&gt;=3),"Champions",IF(AND(K2279=3,L2279&gt;=3),"Loyal",IF(K2279&gt;=3,"Recent / New",IF(L2279&gt;=3,"At Risk","Hibernating / Lost"))))</f>
        <v>Recent / New</v>
      </c>
      <c r="N2279" s="54" t="n">
        <f aca="false">IF(AND(Calc!$C$2&lt;=2009,Calc!$C$3&gt;=2009),F2279,0)+IF(AND(Calc!$C$2&lt;=2010,Calc!$C$3&gt;=2010),G2279,0)+IF(AND(Calc!$C$2&lt;=2011,Calc!$C$3&gt;=2011),H2279,0)</f>
        <v>107.95</v>
      </c>
      <c r="O2279" s="61" t="n">
        <f aca="false">IF(AND(N2279&gt;0,OR(Calc!$C$4="*",B2279=Calc!$C$4)),N2279+ROW()*0.000000001,0)</f>
        <v>107.950002279</v>
      </c>
    </row>
    <row r="2280" customFormat="false" ht="15" hidden="false" customHeight="false" outlineLevel="0" collapsed="false">
      <c r="A2280" s="49" t="n">
        <v>14662</v>
      </c>
      <c r="B2280" s="49" t="s">
        <v>189</v>
      </c>
      <c r="C2280" s="63" t="n">
        <v>40150</v>
      </c>
      <c r="D2280" s="63" t="n">
        <v>40858</v>
      </c>
      <c r="E2280" s="49" t="n">
        <v>7</v>
      </c>
      <c r="F2280" s="54" t="n">
        <v>110.7</v>
      </c>
      <c r="G2280" s="54" t="n">
        <v>524.36</v>
      </c>
      <c r="H2280" s="54" t="n">
        <v>741.37</v>
      </c>
      <c r="I2280" s="54" t="n">
        <f aca="false">SUM(F2280:H2280)</f>
        <v>1376.43</v>
      </c>
      <c r="J2280" s="49" t="n">
        <f aca="false">Calc!$C$5-D2280</f>
        <v>29</v>
      </c>
      <c r="K2280" s="49" t="n">
        <f aca="false">IF(J2280&lt;=Calc!$C$11,4,IF(J2280&lt;=Calc!$C$12,3,IF(J2280&lt;=Calc!$C$13,2,1)))</f>
        <v>3</v>
      </c>
      <c r="L2280" s="49" t="n">
        <f aca="false">1+(E2280&gt;=Calc!$C$16)+(E2280&gt;=Calc!$C$17)+(E2280&gt;=Calc!$C$18)</f>
        <v>3</v>
      </c>
      <c r="M2280" s="49" t="str">
        <f aca="false">IF(AND(K2280=4,L2280&gt;=3),"Champions",IF(AND(K2280=3,L2280&gt;=3),"Loyal",IF(K2280&gt;=3,"Recent / New",IF(L2280&gt;=3,"At Risk","Hibernating / Lost"))))</f>
        <v>Loyal</v>
      </c>
      <c r="N2280" s="54" t="n">
        <f aca="false">IF(AND(Calc!$C$2&lt;=2009,Calc!$C$3&gt;=2009),F2280,0)+IF(AND(Calc!$C$2&lt;=2010,Calc!$C$3&gt;=2010),G2280,0)+IF(AND(Calc!$C$2&lt;=2011,Calc!$C$3&gt;=2011),H2280,0)</f>
        <v>1376.43</v>
      </c>
      <c r="O2280" s="61" t="n">
        <f aca="false">IF(AND(N2280&gt;0,OR(Calc!$C$4="*",B2280=Calc!$C$4)),N2280+ROW()*0.000000001,0)</f>
        <v>1376.43000228</v>
      </c>
    </row>
    <row r="2281" customFormat="false" ht="15" hidden="false" customHeight="false" outlineLevel="0" collapsed="false">
      <c r="A2281" s="49" t="n">
        <v>14663</v>
      </c>
      <c r="B2281" s="49" t="s">
        <v>189</v>
      </c>
      <c r="C2281" s="63" t="n">
        <v>40456</v>
      </c>
      <c r="D2281" s="63" t="n">
        <v>40456</v>
      </c>
      <c r="E2281" s="49" t="n">
        <v>2</v>
      </c>
      <c r="F2281" s="54" t="n">
        <v>0</v>
      </c>
      <c r="G2281" s="54" t="n">
        <v>490.6</v>
      </c>
      <c r="H2281" s="54" t="n">
        <v>0</v>
      </c>
      <c r="I2281" s="54" t="n">
        <f aca="false">SUM(F2281:H2281)</f>
        <v>490.6</v>
      </c>
      <c r="J2281" s="49" t="n">
        <f aca="false">Calc!$C$5-D2281</f>
        <v>431</v>
      </c>
      <c r="K2281" s="49" t="n">
        <f aca="false">IF(J2281&lt;=Calc!$C$11,4,IF(J2281&lt;=Calc!$C$12,3,IF(J2281&lt;=Calc!$C$13,2,1)))</f>
        <v>1</v>
      </c>
      <c r="L2281" s="49" t="n">
        <f aca="false">1+(E2281&gt;=Calc!$C$16)+(E2281&gt;=Calc!$C$17)+(E2281&gt;=Calc!$C$18)</f>
        <v>2</v>
      </c>
      <c r="M2281" s="49" t="str">
        <f aca="false">IF(AND(K2281=4,L2281&gt;=3),"Champions",IF(AND(K2281=3,L2281&gt;=3),"Loyal",IF(K2281&gt;=3,"Recent / New",IF(L2281&gt;=3,"At Risk","Hibernating / Lost"))))</f>
        <v>Hibernating / Lost</v>
      </c>
      <c r="N2281" s="54" t="n">
        <f aca="false">IF(AND(Calc!$C$2&lt;=2009,Calc!$C$3&gt;=2009),F2281,0)+IF(AND(Calc!$C$2&lt;=2010,Calc!$C$3&gt;=2010),G2281,0)+IF(AND(Calc!$C$2&lt;=2011,Calc!$C$3&gt;=2011),H2281,0)</f>
        <v>490.6</v>
      </c>
      <c r="O2281" s="61" t="n">
        <f aca="false">IF(AND(N2281&gt;0,OR(Calc!$C$4="*",B2281=Calc!$C$4)),N2281+ROW()*0.000000001,0)</f>
        <v>490.600002281</v>
      </c>
    </row>
    <row r="2282" customFormat="false" ht="15" hidden="false" customHeight="false" outlineLevel="0" collapsed="false">
      <c r="A2282" s="49" t="n">
        <v>14664</v>
      </c>
      <c r="B2282" s="49" t="s">
        <v>189</v>
      </c>
      <c r="C2282" s="63" t="n">
        <v>40853</v>
      </c>
      <c r="D2282" s="63" t="n">
        <v>40867</v>
      </c>
      <c r="E2282" s="49" t="n">
        <v>2</v>
      </c>
      <c r="F2282" s="54" t="n">
        <v>0</v>
      </c>
      <c r="G2282" s="54" t="n">
        <v>0</v>
      </c>
      <c r="H2282" s="54" t="n">
        <v>636.24</v>
      </c>
      <c r="I2282" s="54" t="n">
        <f aca="false">SUM(F2282:H2282)</f>
        <v>636.24</v>
      </c>
      <c r="J2282" s="49" t="n">
        <f aca="false">Calc!$C$5-D2282</f>
        <v>20</v>
      </c>
      <c r="K2282" s="49" t="n">
        <f aca="false">IF(J2282&lt;=Calc!$C$11,4,IF(J2282&lt;=Calc!$C$12,3,IF(J2282&lt;=Calc!$C$13,2,1)))</f>
        <v>4</v>
      </c>
      <c r="L2282" s="49" t="n">
        <f aca="false">1+(E2282&gt;=Calc!$C$16)+(E2282&gt;=Calc!$C$17)+(E2282&gt;=Calc!$C$18)</f>
        <v>2</v>
      </c>
      <c r="M2282" s="49" t="str">
        <f aca="false">IF(AND(K2282=4,L2282&gt;=3),"Champions",IF(AND(K2282=3,L2282&gt;=3),"Loyal",IF(K2282&gt;=3,"Recent / New",IF(L2282&gt;=3,"At Risk","Hibernating / Lost"))))</f>
        <v>Recent / New</v>
      </c>
      <c r="N2282" s="54" t="n">
        <f aca="false">IF(AND(Calc!$C$2&lt;=2009,Calc!$C$3&gt;=2009),F2282,0)+IF(AND(Calc!$C$2&lt;=2010,Calc!$C$3&gt;=2010),G2282,0)+IF(AND(Calc!$C$2&lt;=2011,Calc!$C$3&gt;=2011),H2282,0)</f>
        <v>636.24</v>
      </c>
      <c r="O2282" s="61" t="n">
        <f aca="false">IF(AND(N2282&gt;0,OR(Calc!$C$4="*",B2282=Calc!$C$4)),N2282+ROW()*0.000000001,0)</f>
        <v>636.240002282</v>
      </c>
    </row>
    <row r="2283" customFormat="false" ht="15" hidden="false" customHeight="false" outlineLevel="0" collapsed="false">
      <c r="A2283" s="49" t="n">
        <v>14665</v>
      </c>
      <c r="B2283" s="49" t="s">
        <v>189</v>
      </c>
      <c r="C2283" s="63" t="n">
        <v>40294</v>
      </c>
      <c r="D2283" s="63" t="n">
        <v>40826</v>
      </c>
      <c r="E2283" s="49" t="n">
        <v>7</v>
      </c>
      <c r="F2283" s="54" t="n">
        <v>0</v>
      </c>
      <c r="G2283" s="54" t="n">
        <v>913.95</v>
      </c>
      <c r="H2283" s="54" t="n">
        <v>1258.38</v>
      </c>
      <c r="I2283" s="54" t="n">
        <f aca="false">SUM(F2283:H2283)</f>
        <v>2172.33</v>
      </c>
      <c r="J2283" s="49" t="n">
        <f aca="false">Calc!$C$5-D2283</f>
        <v>61</v>
      </c>
      <c r="K2283" s="49" t="n">
        <f aca="false">IF(J2283&lt;=Calc!$C$11,4,IF(J2283&lt;=Calc!$C$12,3,IF(J2283&lt;=Calc!$C$13,2,1)))</f>
        <v>3</v>
      </c>
      <c r="L2283" s="49" t="n">
        <f aca="false">1+(E2283&gt;=Calc!$C$16)+(E2283&gt;=Calc!$C$17)+(E2283&gt;=Calc!$C$18)</f>
        <v>3</v>
      </c>
      <c r="M2283" s="49" t="str">
        <f aca="false">IF(AND(K2283=4,L2283&gt;=3),"Champions",IF(AND(K2283=3,L2283&gt;=3),"Loyal",IF(K2283&gt;=3,"Recent / New",IF(L2283&gt;=3,"At Risk","Hibernating / Lost"))))</f>
        <v>Loyal</v>
      </c>
      <c r="N2283" s="54" t="n">
        <f aca="false">IF(AND(Calc!$C$2&lt;=2009,Calc!$C$3&gt;=2009),F2283,0)+IF(AND(Calc!$C$2&lt;=2010,Calc!$C$3&gt;=2010),G2283,0)+IF(AND(Calc!$C$2&lt;=2011,Calc!$C$3&gt;=2011),H2283,0)</f>
        <v>2172.33</v>
      </c>
      <c r="O2283" s="61" t="n">
        <f aca="false">IF(AND(N2283&gt;0,OR(Calc!$C$4="*",B2283=Calc!$C$4)),N2283+ROW()*0.000000001,0)</f>
        <v>2172.330002283</v>
      </c>
    </row>
    <row r="2284" customFormat="false" ht="15" hidden="false" customHeight="false" outlineLevel="0" collapsed="false">
      <c r="A2284" s="49" t="n">
        <v>14666</v>
      </c>
      <c r="B2284" s="49" t="s">
        <v>189</v>
      </c>
      <c r="C2284" s="63" t="n">
        <v>40862</v>
      </c>
      <c r="D2284" s="63" t="n">
        <v>40862</v>
      </c>
      <c r="E2284" s="49" t="n">
        <v>1</v>
      </c>
      <c r="F2284" s="54" t="n">
        <v>0</v>
      </c>
      <c r="G2284" s="54" t="n">
        <v>0</v>
      </c>
      <c r="H2284" s="54" t="n">
        <v>179.95</v>
      </c>
      <c r="I2284" s="54" t="n">
        <f aca="false">SUM(F2284:H2284)</f>
        <v>179.95</v>
      </c>
      <c r="J2284" s="49" t="n">
        <f aca="false">Calc!$C$5-D2284</f>
        <v>25</v>
      </c>
      <c r="K2284" s="49" t="n">
        <f aca="false">IF(J2284&lt;=Calc!$C$11,4,IF(J2284&lt;=Calc!$C$12,3,IF(J2284&lt;=Calc!$C$13,2,1)))</f>
        <v>4</v>
      </c>
      <c r="L2284" s="49" t="n">
        <f aca="false">1+(E2284&gt;=Calc!$C$16)+(E2284&gt;=Calc!$C$17)+(E2284&gt;=Calc!$C$18)</f>
        <v>1</v>
      </c>
      <c r="M2284" s="49" t="str">
        <f aca="false">IF(AND(K2284=4,L2284&gt;=3),"Champions",IF(AND(K2284=3,L2284&gt;=3),"Loyal",IF(K2284&gt;=3,"Recent / New",IF(L2284&gt;=3,"At Risk","Hibernating / Lost"))))</f>
        <v>Recent / New</v>
      </c>
      <c r="N2284" s="54" t="n">
        <f aca="false">IF(AND(Calc!$C$2&lt;=2009,Calc!$C$3&gt;=2009),F2284,0)+IF(AND(Calc!$C$2&lt;=2010,Calc!$C$3&gt;=2010),G2284,0)+IF(AND(Calc!$C$2&lt;=2011,Calc!$C$3&gt;=2011),H2284,0)</f>
        <v>179.95</v>
      </c>
      <c r="O2284" s="61" t="n">
        <f aca="false">IF(AND(N2284&gt;0,OR(Calc!$C$4="*",B2284=Calc!$C$4)),N2284+ROW()*0.000000001,0)</f>
        <v>179.950002284</v>
      </c>
    </row>
    <row r="2285" customFormat="false" ht="15" hidden="false" customHeight="false" outlineLevel="0" collapsed="false">
      <c r="A2285" s="49" t="n">
        <v>14667</v>
      </c>
      <c r="B2285" s="49" t="s">
        <v>189</v>
      </c>
      <c r="C2285" s="63" t="n">
        <v>40149</v>
      </c>
      <c r="D2285" s="63" t="n">
        <v>40876</v>
      </c>
      <c r="E2285" s="49" t="n">
        <v>54</v>
      </c>
      <c r="F2285" s="54" t="n">
        <v>750.32</v>
      </c>
      <c r="G2285" s="54" t="n">
        <v>12213.97</v>
      </c>
      <c r="H2285" s="54" t="n">
        <v>7188.75</v>
      </c>
      <c r="I2285" s="54" t="n">
        <f aca="false">SUM(F2285:H2285)</f>
        <v>20153.04</v>
      </c>
      <c r="J2285" s="49" t="n">
        <f aca="false">Calc!$C$5-D2285</f>
        <v>11</v>
      </c>
      <c r="K2285" s="49" t="n">
        <f aca="false">IF(J2285&lt;=Calc!$C$11,4,IF(J2285&lt;=Calc!$C$12,3,IF(J2285&lt;=Calc!$C$13,2,1)))</f>
        <v>4</v>
      </c>
      <c r="L2285" s="49" t="n">
        <f aca="false">1+(E2285&gt;=Calc!$C$16)+(E2285&gt;=Calc!$C$17)+(E2285&gt;=Calc!$C$18)</f>
        <v>4</v>
      </c>
      <c r="M2285" s="49" t="str">
        <f aca="false">IF(AND(K2285=4,L2285&gt;=3),"Champions",IF(AND(K2285=3,L2285&gt;=3),"Loyal",IF(K2285&gt;=3,"Recent / New",IF(L2285&gt;=3,"At Risk","Hibernating / Lost"))))</f>
        <v>Champions</v>
      </c>
      <c r="N2285" s="54" t="n">
        <f aca="false">IF(AND(Calc!$C$2&lt;=2009,Calc!$C$3&gt;=2009),F2285,0)+IF(AND(Calc!$C$2&lt;=2010,Calc!$C$3&gt;=2010),G2285,0)+IF(AND(Calc!$C$2&lt;=2011,Calc!$C$3&gt;=2011),H2285,0)</f>
        <v>20153.04</v>
      </c>
      <c r="O2285" s="61" t="n">
        <f aca="false">IF(AND(N2285&gt;0,OR(Calc!$C$4="*",B2285=Calc!$C$4)),N2285+ROW()*0.000000001,0)</f>
        <v>20153.040002285</v>
      </c>
    </row>
    <row r="2286" customFormat="false" ht="15" hidden="false" customHeight="false" outlineLevel="0" collapsed="false">
      <c r="A2286" s="49" t="n">
        <v>14668</v>
      </c>
      <c r="B2286" s="49" t="s">
        <v>189</v>
      </c>
      <c r="C2286" s="63" t="n">
        <v>40441</v>
      </c>
      <c r="D2286" s="63" t="n">
        <v>40441</v>
      </c>
      <c r="E2286" s="49" t="n">
        <v>1</v>
      </c>
      <c r="F2286" s="54" t="n">
        <v>0</v>
      </c>
      <c r="G2286" s="54" t="n">
        <v>111.63</v>
      </c>
      <c r="H2286" s="54" t="n">
        <v>0</v>
      </c>
      <c r="I2286" s="54" t="n">
        <f aca="false">SUM(F2286:H2286)</f>
        <v>111.63</v>
      </c>
      <c r="J2286" s="49" t="n">
        <f aca="false">Calc!$C$5-D2286</f>
        <v>446</v>
      </c>
      <c r="K2286" s="49" t="n">
        <f aca="false">IF(J2286&lt;=Calc!$C$11,4,IF(J2286&lt;=Calc!$C$12,3,IF(J2286&lt;=Calc!$C$13,2,1)))</f>
        <v>1</v>
      </c>
      <c r="L2286" s="49" t="n">
        <f aca="false">1+(E2286&gt;=Calc!$C$16)+(E2286&gt;=Calc!$C$17)+(E2286&gt;=Calc!$C$18)</f>
        <v>1</v>
      </c>
      <c r="M2286" s="49" t="str">
        <f aca="false">IF(AND(K2286=4,L2286&gt;=3),"Champions",IF(AND(K2286=3,L2286&gt;=3),"Loyal",IF(K2286&gt;=3,"Recent / New",IF(L2286&gt;=3,"At Risk","Hibernating / Lost"))))</f>
        <v>Hibernating / Lost</v>
      </c>
      <c r="N2286" s="54" t="n">
        <f aca="false">IF(AND(Calc!$C$2&lt;=2009,Calc!$C$3&gt;=2009),F2286,0)+IF(AND(Calc!$C$2&lt;=2010,Calc!$C$3&gt;=2010),G2286,0)+IF(AND(Calc!$C$2&lt;=2011,Calc!$C$3&gt;=2011),H2286,0)</f>
        <v>111.63</v>
      </c>
      <c r="O2286" s="61" t="n">
        <f aca="false">IF(AND(N2286&gt;0,OR(Calc!$C$4="*",B2286=Calc!$C$4)),N2286+ROW()*0.000000001,0)</f>
        <v>111.630002286</v>
      </c>
    </row>
    <row r="2287" customFormat="false" ht="15" hidden="false" customHeight="false" outlineLevel="0" collapsed="false">
      <c r="A2287" s="49" t="n">
        <v>14669</v>
      </c>
      <c r="B2287" s="49" t="s">
        <v>189</v>
      </c>
      <c r="C2287" s="63" t="n">
        <v>40149</v>
      </c>
      <c r="D2287" s="63" t="n">
        <v>40645</v>
      </c>
      <c r="E2287" s="49" t="n">
        <v>7</v>
      </c>
      <c r="F2287" s="54" t="n">
        <v>811.53</v>
      </c>
      <c r="G2287" s="54" t="n">
        <v>1146.01</v>
      </c>
      <c r="H2287" s="54" t="n">
        <v>1259.24</v>
      </c>
      <c r="I2287" s="54" t="n">
        <f aca="false">SUM(F2287:H2287)</f>
        <v>3216.78</v>
      </c>
      <c r="J2287" s="49" t="n">
        <f aca="false">Calc!$C$5-D2287</f>
        <v>242</v>
      </c>
      <c r="K2287" s="49" t="n">
        <f aca="false">IF(J2287&lt;=Calc!$C$11,4,IF(J2287&lt;=Calc!$C$12,3,IF(J2287&lt;=Calc!$C$13,2,1)))</f>
        <v>2</v>
      </c>
      <c r="L2287" s="49" t="n">
        <f aca="false">1+(E2287&gt;=Calc!$C$16)+(E2287&gt;=Calc!$C$17)+(E2287&gt;=Calc!$C$18)</f>
        <v>3</v>
      </c>
      <c r="M2287" s="49" t="str">
        <f aca="false">IF(AND(K2287=4,L2287&gt;=3),"Champions",IF(AND(K2287=3,L2287&gt;=3),"Loyal",IF(K2287&gt;=3,"Recent / New",IF(L2287&gt;=3,"At Risk","Hibernating / Lost"))))</f>
        <v>At Risk</v>
      </c>
      <c r="N2287" s="54" t="n">
        <f aca="false">IF(AND(Calc!$C$2&lt;=2009,Calc!$C$3&gt;=2009),F2287,0)+IF(AND(Calc!$C$2&lt;=2010,Calc!$C$3&gt;=2010),G2287,0)+IF(AND(Calc!$C$2&lt;=2011,Calc!$C$3&gt;=2011),H2287,0)</f>
        <v>3216.78</v>
      </c>
      <c r="O2287" s="61" t="n">
        <f aca="false">IF(AND(N2287&gt;0,OR(Calc!$C$4="*",B2287=Calc!$C$4)),N2287+ROW()*0.000000001,0)</f>
        <v>3216.780002287</v>
      </c>
    </row>
    <row r="2288" customFormat="false" ht="15" hidden="false" customHeight="false" outlineLevel="0" collapsed="false">
      <c r="A2288" s="49" t="n">
        <v>14670</v>
      </c>
      <c r="B2288" s="49" t="s">
        <v>189</v>
      </c>
      <c r="C2288" s="63" t="n">
        <v>40154</v>
      </c>
      <c r="D2288" s="63" t="n">
        <v>40606</v>
      </c>
      <c r="E2288" s="49" t="n">
        <v>3</v>
      </c>
      <c r="F2288" s="54" t="n">
        <v>190.47</v>
      </c>
      <c r="G2288" s="54" t="n">
        <v>0</v>
      </c>
      <c r="H2288" s="54" t="n">
        <v>392.86</v>
      </c>
      <c r="I2288" s="54" t="n">
        <f aca="false">SUM(F2288:H2288)</f>
        <v>583.33</v>
      </c>
      <c r="J2288" s="49" t="n">
        <f aca="false">Calc!$C$5-D2288</f>
        <v>281</v>
      </c>
      <c r="K2288" s="49" t="n">
        <f aca="false">IF(J2288&lt;=Calc!$C$11,4,IF(J2288&lt;=Calc!$C$12,3,IF(J2288&lt;=Calc!$C$13,2,1)))</f>
        <v>2</v>
      </c>
      <c r="L2288" s="49" t="n">
        <f aca="false">1+(E2288&gt;=Calc!$C$16)+(E2288&gt;=Calc!$C$17)+(E2288&gt;=Calc!$C$18)</f>
        <v>2</v>
      </c>
      <c r="M2288" s="49" t="str">
        <f aca="false">IF(AND(K2288=4,L2288&gt;=3),"Champions",IF(AND(K2288=3,L2288&gt;=3),"Loyal",IF(K2288&gt;=3,"Recent / New",IF(L2288&gt;=3,"At Risk","Hibernating / Lost"))))</f>
        <v>Hibernating / Lost</v>
      </c>
      <c r="N2288" s="54" t="n">
        <f aca="false">IF(AND(Calc!$C$2&lt;=2009,Calc!$C$3&gt;=2009),F2288,0)+IF(AND(Calc!$C$2&lt;=2010,Calc!$C$3&gt;=2010),G2288,0)+IF(AND(Calc!$C$2&lt;=2011,Calc!$C$3&gt;=2011),H2288,0)</f>
        <v>583.33</v>
      </c>
      <c r="O2288" s="61" t="n">
        <f aca="false">IF(AND(N2288&gt;0,OR(Calc!$C$4="*",B2288=Calc!$C$4)),N2288+ROW()*0.000000001,0)</f>
        <v>583.330002288</v>
      </c>
    </row>
    <row r="2289" customFormat="false" ht="15" hidden="false" customHeight="false" outlineLevel="0" collapsed="false">
      <c r="A2289" s="49" t="n">
        <v>14671</v>
      </c>
      <c r="B2289" s="49" t="s">
        <v>189</v>
      </c>
      <c r="C2289" s="63" t="n">
        <v>40318</v>
      </c>
      <c r="D2289" s="63" t="n">
        <v>40337</v>
      </c>
      <c r="E2289" s="49" t="n">
        <v>2</v>
      </c>
      <c r="F2289" s="54" t="n">
        <v>0</v>
      </c>
      <c r="G2289" s="54" t="n">
        <v>1127.45</v>
      </c>
      <c r="H2289" s="54" t="n">
        <v>0</v>
      </c>
      <c r="I2289" s="54" t="n">
        <f aca="false">SUM(F2289:H2289)</f>
        <v>1127.45</v>
      </c>
      <c r="J2289" s="49" t="n">
        <f aca="false">Calc!$C$5-D2289</f>
        <v>550</v>
      </c>
      <c r="K2289" s="49" t="n">
        <f aca="false">IF(J2289&lt;=Calc!$C$11,4,IF(J2289&lt;=Calc!$C$12,3,IF(J2289&lt;=Calc!$C$13,2,1)))</f>
        <v>1</v>
      </c>
      <c r="L2289" s="49" t="n">
        <f aca="false">1+(E2289&gt;=Calc!$C$16)+(E2289&gt;=Calc!$C$17)+(E2289&gt;=Calc!$C$18)</f>
        <v>2</v>
      </c>
      <c r="M2289" s="49" t="str">
        <f aca="false">IF(AND(K2289=4,L2289&gt;=3),"Champions",IF(AND(K2289=3,L2289&gt;=3),"Loyal",IF(K2289&gt;=3,"Recent / New",IF(L2289&gt;=3,"At Risk","Hibernating / Lost"))))</f>
        <v>Hibernating / Lost</v>
      </c>
      <c r="N2289" s="54" t="n">
        <f aca="false">IF(AND(Calc!$C$2&lt;=2009,Calc!$C$3&gt;=2009),F2289,0)+IF(AND(Calc!$C$2&lt;=2010,Calc!$C$3&gt;=2010),G2289,0)+IF(AND(Calc!$C$2&lt;=2011,Calc!$C$3&gt;=2011),H2289,0)</f>
        <v>1127.45</v>
      </c>
      <c r="O2289" s="61" t="n">
        <f aca="false">IF(AND(N2289&gt;0,OR(Calc!$C$4="*",B2289=Calc!$C$4)),N2289+ROW()*0.000000001,0)</f>
        <v>1127.450002289</v>
      </c>
    </row>
    <row r="2290" customFormat="false" ht="15" hidden="false" customHeight="false" outlineLevel="0" collapsed="false">
      <c r="A2290" s="49" t="n">
        <v>14672</v>
      </c>
      <c r="B2290" s="49" t="s">
        <v>189</v>
      </c>
      <c r="C2290" s="63" t="n">
        <v>40206</v>
      </c>
      <c r="D2290" s="63" t="n">
        <v>40652</v>
      </c>
      <c r="E2290" s="49" t="n">
        <v>4</v>
      </c>
      <c r="F2290" s="54" t="n">
        <v>0</v>
      </c>
      <c r="G2290" s="54" t="n">
        <v>347.59</v>
      </c>
      <c r="H2290" s="54" t="n">
        <v>765.55</v>
      </c>
      <c r="I2290" s="54" t="n">
        <f aca="false">SUM(F2290:H2290)</f>
        <v>1113.14</v>
      </c>
      <c r="J2290" s="49" t="n">
        <f aca="false">Calc!$C$5-D2290</f>
        <v>235</v>
      </c>
      <c r="K2290" s="49" t="n">
        <f aca="false">IF(J2290&lt;=Calc!$C$11,4,IF(J2290&lt;=Calc!$C$12,3,IF(J2290&lt;=Calc!$C$13,2,1)))</f>
        <v>2</v>
      </c>
      <c r="L2290" s="49" t="n">
        <f aca="false">1+(E2290&gt;=Calc!$C$16)+(E2290&gt;=Calc!$C$17)+(E2290&gt;=Calc!$C$18)</f>
        <v>3</v>
      </c>
      <c r="M2290" s="49" t="str">
        <f aca="false">IF(AND(K2290=4,L2290&gt;=3),"Champions",IF(AND(K2290=3,L2290&gt;=3),"Loyal",IF(K2290&gt;=3,"Recent / New",IF(L2290&gt;=3,"At Risk","Hibernating / Lost"))))</f>
        <v>At Risk</v>
      </c>
      <c r="N2290" s="54" t="n">
        <f aca="false">IF(AND(Calc!$C$2&lt;=2009,Calc!$C$3&gt;=2009),F2290,0)+IF(AND(Calc!$C$2&lt;=2010,Calc!$C$3&gt;=2010),G2290,0)+IF(AND(Calc!$C$2&lt;=2011,Calc!$C$3&gt;=2011),H2290,0)</f>
        <v>1113.14</v>
      </c>
      <c r="O2290" s="61" t="n">
        <f aca="false">IF(AND(N2290&gt;0,OR(Calc!$C$4="*",B2290=Calc!$C$4)),N2290+ROW()*0.000000001,0)</f>
        <v>1113.14000229</v>
      </c>
    </row>
    <row r="2291" customFormat="false" ht="15" hidden="false" customHeight="false" outlineLevel="0" collapsed="false">
      <c r="A2291" s="49" t="n">
        <v>14673</v>
      </c>
      <c r="B2291" s="49" t="s">
        <v>189</v>
      </c>
      <c r="C2291" s="63" t="n">
        <v>40477</v>
      </c>
      <c r="D2291" s="63" t="n">
        <v>40883</v>
      </c>
      <c r="E2291" s="49" t="n">
        <v>7</v>
      </c>
      <c r="F2291" s="54" t="n">
        <v>0</v>
      </c>
      <c r="G2291" s="54" t="n">
        <v>1674.41</v>
      </c>
      <c r="H2291" s="54" t="n">
        <v>1362.91</v>
      </c>
      <c r="I2291" s="54" t="n">
        <f aca="false">SUM(F2291:H2291)</f>
        <v>3037.32</v>
      </c>
      <c r="J2291" s="49" t="n">
        <f aca="false">Calc!$C$5-D2291</f>
        <v>4</v>
      </c>
      <c r="K2291" s="49" t="n">
        <f aca="false">IF(J2291&lt;=Calc!$C$11,4,IF(J2291&lt;=Calc!$C$12,3,IF(J2291&lt;=Calc!$C$13,2,1)))</f>
        <v>4</v>
      </c>
      <c r="L2291" s="49" t="n">
        <f aca="false">1+(E2291&gt;=Calc!$C$16)+(E2291&gt;=Calc!$C$17)+(E2291&gt;=Calc!$C$18)</f>
        <v>3</v>
      </c>
      <c r="M2291" s="49" t="str">
        <f aca="false">IF(AND(K2291=4,L2291&gt;=3),"Champions",IF(AND(K2291=3,L2291&gt;=3),"Loyal",IF(K2291&gt;=3,"Recent / New",IF(L2291&gt;=3,"At Risk","Hibernating / Lost"))))</f>
        <v>Champions</v>
      </c>
      <c r="N2291" s="54" t="n">
        <f aca="false">IF(AND(Calc!$C$2&lt;=2009,Calc!$C$3&gt;=2009),F2291,0)+IF(AND(Calc!$C$2&lt;=2010,Calc!$C$3&gt;=2010),G2291,0)+IF(AND(Calc!$C$2&lt;=2011,Calc!$C$3&gt;=2011),H2291,0)</f>
        <v>3037.32</v>
      </c>
      <c r="O2291" s="61" t="n">
        <f aca="false">IF(AND(N2291&gt;0,OR(Calc!$C$4="*",B2291=Calc!$C$4)),N2291+ROW()*0.000000001,0)</f>
        <v>3037.320002291</v>
      </c>
    </row>
    <row r="2292" customFormat="false" ht="15" hidden="false" customHeight="false" outlineLevel="0" collapsed="false">
      <c r="A2292" s="49" t="n">
        <v>14674</v>
      </c>
      <c r="B2292" s="49" t="s">
        <v>189</v>
      </c>
      <c r="C2292" s="63" t="n">
        <v>40377</v>
      </c>
      <c r="D2292" s="63" t="n">
        <v>40377</v>
      </c>
      <c r="E2292" s="49" t="n">
        <v>1</v>
      </c>
      <c r="F2292" s="54" t="n">
        <v>0</v>
      </c>
      <c r="G2292" s="54" t="n">
        <v>173.66</v>
      </c>
      <c r="H2292" s="54" t="n">
        <v>0</v>
      </c>
      <c r="I2292" s="54" t="n">
        <f aca="false">SUM(F2292:H2292)</f>
        <v>173.66</v>
      </c>
      <c r="J2292" s="49" t="n">
        <f aca="false">Calc!$C$5-D2292</f>
        <v>510</v>
      </c>
      <c r="K2292" s="49" t="n">
        <f aca="false">IF(J2292&lt;=Calc!$C$11,4,IF(J2292&lt;=Calc!$C$12,3,IF(J2292&lt;=Calc!$C$13,2,1)))</f>
        <v>1</v>
      </c>
      <c r="L2292" s="49" t="n">
        <f aca="false">1+(E2292&gt;=Calc!$C$16)+(E2292&gt;=Calc!$C$17)+(E2292&gt;=Calc!$C$18)</f>
        <v>1</v>
      </c>
      <c r="M2292" s="49" t="str">
        <f aca="false">IF(AND(K2292=4,L2292&gt;=3),"Champions",IF(AND(K2292=3,L2292&gt;=3),"Loyal",IF(K2292&gt;=3,"Recent / New",IF(L2292&gt;=3,"At Risk","Hibernating / Lost"))))</f>
        <v>Hibernating / Lost</v>
      </c>
      <c r="N2292" s="54" t="n">
        <f aca="false">IF(AND(Calc!$C$2&lt;=2009,Calc!$C$3&gt;=2009),F2292,0)+IF(AND(Calc!$C$2&lt;=2010,Calc!$C$3&gt;=2010),G2292,0)+IF(AND(Calc!$C$2&lt;=2011,Calc!$C$3&gt;=2011),H2292,0)</f>
        <v>173.66</v>
      </c>
      <c r="O2292" s="61" t="n">
        <f aca="false">IF(AND(N2292&gt;0,OR(Calc!$C$4="*",B2292=Calc!$C$4)),N2292+ROW()*0.000000001,0)</f>
        <v>173.660002292</v>
      </c>
    </row>
    <row r="2293" customFormat="false" ht="15" hidden="false" customHeight="false" outlineLevel="0" collapsed="false">
      <c r="A2293" s="49" t="n">
        <v>14675</v>
      </c>
      <c r="B2293" s="49" t="s">
        <v>189</v>
      </c>
      <c r="C2293" s="63" t="n">
        <v>40498</v>
      </c>
      <c r="D2293" s="63" t="n">
        <v>40870</v>
      </c>
      <c r="E2293" s="49" t="n">
        <v>2</v>
      </c>
      <c r="F2293" s="54" t="n">
        <v>0</v>
      </c>
      <c r="G2293" s="54" t="n">
        <v>419.22</v>
      </c>
      <c r="H2293" s="54" t="n">
        <v>596.36</v>
      </c>
      <c r="I2293" s="54" t="n">
        <f aca="false">SUM(F2293:H2293)</f>
        <v>1015.58</v>
      </c>
      <c r="J2293" s="49" t="n">
        <f aca="false">Calc!$C$5-D2293</f>
        <v>17</v>
      </c>
      <c r="K2293" s="49" t="n">
        <f aca="false">IF(J2293&lt;=Calc!$C$11,4,IF(J2293&lt;=Calc!$C$12,3,IF(J2293&lt;=Calc!$C$13,2,1)))</f>
        <v>4</v>
      </c>
      <c r="L2293" s="49" t="n">
        <f aca="false">1+(E2293&gt;=Calc!$C$16)+(E2293&gt;=Calc!$C$17)+(E2293&gt;=Calc!$C$18)</f>
        <v>2</v>
      </c>
      <c r="M2293" s="49" t="str">
        <f aca="false">IF(AND(K2293=4,L2293&gt;=3),"Champions",IF(AND(K2293=3,L2293&gt;=3),"Loyal",IF(K2293&gt;=3,"Recent / New",IF(L2293&gt;=3,"At Risk","Hibernating / Lost"))))</f>
        <v>Recent / New</v>
      </c>
      <c r="N2293" s="54" t="n">
        <f aca="false">IF(AND(Calc!$C$2&lt;=2009,Calc!$C$3&gt;=2009),F2293,0)+IF(AND(Calc!$C$2&lt;=2010,Calc!$C$3&gt;=2010),G2293,0)+IF(AND(Calc!$C$2&lt;=2011,Calc!$C$3&gt;=2011),H2293,0)</f>
        <v>1015.58</v>
      </c>
      <c r="O2293" s="61" t="n">
        <f aca="false">IF(AND(N2293&gt;0,OR(Calc!$C$4="*",B2293=Calc!$C$4)),N2293+ROW()*0.000000001,0)</f>
        <v>1015.580002293</v>
      </c>
    </row>
    <row r="2294" customFormat="false" ht="15" hidden="false" customHeight="false" outlineLevel="0" collapsed="false">
      <c r="A2294" s="49" t="n">
        <v>14676</v>
      </c>
      <c r="B2294" s="49" t="s">
        <v>189</v>
      </c>
      <c r="C2294" s="63" t="n">
        <v>40247</v>
      </c>
      <c r="D2294" s="63" t="n">
        <v>40855</v>
      </c>
      <c r="E2294" s="49" t="n">
        <v>12</v>
      </c>
      <c r="F2294" s="54" t="n">
        <v>0</v>
      </c>
      <c r="G2294" s="54" t="n">
        <v>5742.25</v>
      </c>
      <c r="H2294" s="54" t="n">
        <v>2543.24</v>
      </c>
      <c r="I2294" s="54" t="n">
        <f aca="false">SUM(F2294:H2294)</f>
        <v>8285.49</v>
      </c>
      <c r="J2294" s="49" t="n">
        <f aca="false">Calc!$C$5-D2294</f>
        <v>32</v>
      </c>
      <c r="K2294" s="49" t="n">
        <f aca="false">IF(J2294&lt;=Calc!$C$11,4,IF(J2294&lt;=Calc!$C$12,3,IF(J2294&lt;=Calc!$C$13,2,1)))</f>
        <v>3</v>
      </c>
      <c r="L2294" s="49" t="n">
        <f aca="false">1+(E2294&gt;=Calc!$C$16)+(E2294&gt;=Calc!$C$17)+(E2294&gt;=Calc!$C$18)</f>
        <v>4</v>
      </c>
      <c r="M2294" s="49" t="str">
        <f aca="false">IF(AND(K2294=4,L2294&gt;=3),"Champions",IF(AND(K2294=3,L2294&gt;=3),"Loyal",IF(K2294&gt;=3,"Recent / New",IF(L2294&gt;=3,"At Risk","Hibernating / Lost"))))</f>
        <v>Loyal</v>
      </c>
      <c r="N2294" s="54" t="n">
        <f aca="false">IF(AND(Calc!$C$2&lt;=2009,Calc!$C$3&gt;=2009),F2294,0)+IF(AND(Calc!$C$2&lt;=2010,Calc!$C$3&gt;=2010),G2294,0)+IF(AND(Calc!$C$2&lt;=2011,Calc!$C$3&gt;=2011),H2294,0)</f>
        <v>8285.49</v>
      </c>
      <c r="O2294" s="61" t="n">
        <f aca="false">IF(AND(N2294&gt;0,OR(Calc!$C$4="*",B2294=Calc!$C$4)),N2294+ROW()*0.000000001,0)</f>
        <v>8285.490002294</v>
      </c>
    </row>
    <row r="2295" customFormat="false" ht="15" hidden="false" customHeight="false" outlineLevel="0" collapsed="false">
      <c r="A2295" s="49" t="n">
        <v>14677</v>
      </c>
      <c r="B2295" s="49" t="s">
        <v>189</v>
      </c>
      <c r="C2295" s="63" t="n">
        <v>40294</v>
      </c>
      <c r="D2295" s="63" t="n">
        <v>40294</v>
      </c>
      <c r="E2295" s="49" t="n">
        <v>1</v>
      </c>
      <c r="F2295" s="54" t="n">
        <v>0</v>
      </c>
      <c r="G2295" s="54" t="n">
        <v>184.91</v>
      </c>
      <c r="H2295" s="54" t="n">
        <v>0</v>
      </c>
      <c r="I2295" s="54" t="n">
        <f aca="false">SUM(F2295:H2295)</f>
        <v>184.91</v>
      </c>
      <c r="J2295" s="49" t="n">
        <f aca="false">Calc!$C$5-D2295</f>
        <v>593</v>
      </c>
      <c r="K2295" s="49" t="n">
        <f aca="false">IF(J2295&lt;=Calc!$C$11,4,IF(J2295&lt;=Calc!$C$12,3,IF(J2295&lt;=Calc!$C$13,2,1)))</f>
        <v>1</v>
      </c>
      <c r="L2295" s="49" t="n">
        <f aca="false">1+(E2295&gt;=Calc!$C$16)+(E2295&gt;=Calc!$C$17)+(E2295&gt;=Calc!$C$18)</f>
        <v>1</v>
      </c>
      <c r="M2295" s="49" t="str">
        <f aca="false">IF(AND(K2295=4,L2295&gt;=3),"Champions",IF(AND(K2295=3,L2295&gt;=3),"Loyal",IF(K2295&gt;=3,"Recent / New",IF(L2295&gt;=3,"At Risk","Hibernating / Lost"))))</f>
        <v>Hibernating / Lost</v>
      </c>
      <c r="N2295" s="54" t="n">
        <f aca="false">IF(AND(Calc!$C$2&lt;=2009,Calc!$C$3&gt;=2009),F2295,0)+IF(AND(Calc!$C$2&lt;=2010,Calc!$C$3&gt;=2010),G2295,0)+IF(AND(Calc!$C$2&lt;=2011,Calc!$C$3&gt;=2011),H2295,0)</f>
        <v>184.91</v>
      </c>
      <c r="O2295" s="61" t="n">
        <f aca="false">IF(AND(N2295&gt;0,OR(Calc!$C$4="*",B2295=Calc!$C$4)),N2295+ROW()*0.000000001,0)</f>
        <v>184.910002295</v>
      </c>
    </row>
    <row r="2296" customFormat="false" ht="15" hidden="false" customHeight="false" outlineLevel="0" collapsed="false">
      <c r="A2296" s="49" t="n">
        <v>14678</v>
      </c>
      <c r="B2296" s="49" t="s">
        <v>189</v>
      </c>
      <c r="C2296" s="63" t="n">
        <v>40307</v>
      </c>
      <c r="D2296" s="63" t="n">
        <v>40307</v>
      </c>
      <c r="E2296" s="49" t="n">
        <v>1</v>
      </c>
      <c r="F2296" s="54" t="n">
        <v>0</v>
      </c>
      <c r="G2296" s="54" t="n">
        <v>386.44</v>
      </c>
      <c r="H2296" s="54" t="n">
        <v>0</v>
      </c>
      <c r="I2296" s="54" t="n">
        <f aca="false">SUM(F2296:H2296)</f>
        <v>386.44</v>
      </c>
      <c r="J2296" s="49" t="n">
        <f aca="false">Calc!$C$5-D2296</f>
        <v>580</v>
      </c>
      <c r="K2296" s="49" t="n">
        <f aca="false">IF(J2296&lt;=Calc!$C$11,4,IF(J2296&lt;=Calc!$C$12,3,IF(J2296&lt;=Calc!$C$13,2,1)))</f>
        <v>1</v>
      </c>
      <c r="L2296" s="49" t="n">
        <f aca="false">1+(E2296&gt;=Calc!$C$16)+(E2296&gt;=Calc!$C$17)+(E2296&gt;=Calc!$C$18)</f>
        <v>1</v>
      </c>
      <c r="M2296" s="49" t="str">
        <f aca="false">IF(AND(K2296=4,L2296&gt;=3),"Champions",IF(AND(K2296=3,L2296&gt;=3),"Loyal",IF(K2296&gt;=3,"Recent / New",IF(L2296&gt;=3,"At Risk","Hibernating / Lost"))))</f>
        <v>Hibernating / Lost</v>
      </c>
      <c r="N2296" s="54" t="n">
        <f aca="false">IF(AND(Calc!$C$2&lt;=2009,Calc!$C$3&gt;=2009),F2296,0)+IF(AND(Calc!$C$2&lt;=2010,Calc!$C$3&gt;=2010),G2296,0)+IF(AND(Calc!$C$2&lt;=2011,Calc!$C$3&gt;=2011),H2296,0)</f>
        <v>386.44</v>
      </c>
      <c r="O2296" s="61" t="n">
        <f aca="false">IF(AND(N2296&gt;0,OR(Calc!$C$4="*",B2296=Calc!$C$4)),N2296+ROW()*0.000000001,0)</f>
        <v>386.440002296</v>
      </c>
    </row>
    <row r="2297" customFormat="false" ht="15" hidden="false" customHeight="false" outlineLevel="0" collapsed="false">
      <c r="A2297" s="49" t="n">
        <v>14679</v>
      </c>
      <c r="B2297" s="49" t="s">
        <v>189</v>
      </c>
      <c r="C2297" s="63" t="n">
        <v>40155</v>
      </c>
      <c r="D2297" s="63" t="n">
        <v>40505</v>
      </c>
      <c r="E2297" s="49" t="n">
        <v>3</v>
      </c>
      <c r="F2297" s="54" t="n">
        <v>438.74</v>
      </c>
      <c r="G2297" s="54" t="n">
        <v>834.21</v>
      </c>
      <c r="H2297" s="54" t="n">
        <v>0</v>
      </c>
      <c r="I2297" s="54" t="n">
        <f aca="false">SUM(F2297:H2297)</f>
        <v>1272.95</v>
      </c>
      <c r="J2297" s="49" t="n">
        <f aca="false">Calc!$C$5-D2297</f>
        <v>382</v>
      </c>
      <c r="K2297" s="49" t="n">
        <f aca="false">IF(J2297&lt;=Calc!$C$11,4,IF(J2297&lt;=Calc!$C$12,3,IF(J2297&lt;=Calc!$C$13,2,1)))</f>
        <v>1</v>
      </c>
      <c r="L2297" s="49" t="n">
        <f aca="false">1+(E2297&gt;=Calc!$C$16)+(E2297&gt;=Calc!$C$17)+(E2297&gt;=Calc!$C$18)</f>
        <v>2</v>
      </c>
      <c r="M2297" s="49" t="str">
        <f aca="false">IF(AND(K2297=4,L2297&gt;=3),"Champions",IF(AND(K2297=3,L2297&gt;=3),"Loyal",IF(K2297&gt;=3,"Recent / New",IF(L2297&gt;=3,"At Risk","Hibernating / Lost"))))</f>
        <v>Hibernating / Lost</v>
      </c>
      <c r="N2297" s="54" t="n">
        <f aca="false">IF(AND(Calc!$C$2&lt;=2009,Calc!$C$3&gt;=2009),F2297,0)+IF(AND(Calc!$C$2&lt;=2010,Calc!$C$3&gt;=2010),G2297,0)+IF(AND(Calc!$C$2&lt;=2011,Calc!$C$3&gt;=2011),H2297,0)</f>
        <v>1272.95</v>
      </c>
      <c r="O2297" s="61" t="n">
        <f aca="false">IF(AND(N2297&gt;0,OR(Calc!$C$4="*",B2297=Calc!$C$4)),N2297+ROW()*0.000000001,0)</f>
        <v>1272.950002297</v>
      </c>
    </row>
    <row r="2298" customFormat="false" ht="15" hidden="false" customHeight="false" outlineLevel="0" collapsed="false">
      <c r="A2298" s="49" t="n">
        <v>14680</v>
      </c>
      <c r="B2298" s="49" t="s">
        <v>189</v>
      </c>
      <c r="C2298" s="63" t="n">
        <v>40151</v>
      </c>
      <c r="D2298" s="63" t="n">
        <v>40861</v>
      </c>
      <c r="E2298" s="49" t="n">
        <v>58</v>
      </c>
      <c r="F2298" s="54" t="n">
        <v>1318.74</v>
      </c>
      <c r="G2298" s="54" t="n">
        <v>27664.14</v>
      </c>
      <c r="H2298" s="54" t="n">
        <v>24097.14</v>
      </c>
      <c r="I2298" s="54" t="n">
        <f aca="false">SUM(F2298:H2298)</f>
        <v>53080.02</v>
      </c>
      <c r="J2298" s="49" t="n">
        <f aca="false">Calc!$C$5-D2298</f>
        <v>26</v>
      </c>
      <c r="K2298" s="49" t="n">
        <f aca="false">IF(J2298&lt;=Calc!$C$11,4,IF(J2298&lt;=Calc!$C$12,3,IF(J2298&lt;=Calc!$C$13,2,1)))</f>
        <v>4</v>
      </c>
      <c r="L2298" s="49" t="n">
        <f aca="false">1+(E2298&gt;=Calc!$C$16)+(E2298&gt;=Calc!$C$17)+(E2298&gt;=Calc!$C$18)</f>
        <v>4</v>
      </c>
      <c r="M2298" s="49" t="str">
        <f aca="false">IF(AND(K2298=4,L2298&gt;=3),"Champions",IF(AND(K2298=3,L2298&gt;=3),"Loyal",IF(K2298&gt;=3,"Recent / New",IF(L2298&gt;=3,"At Risk","Hibernating / Lost"))))</f>
        <v>Champions</v>
      </c>
      <c r="N2298" s="54" t="n">
        <f aca="false">IF(AND(Calc!$C$2&lt;=2009,Calc!$C$3&gt;=2009),F2298,0)+IF(AND(Calc!$C$2&lt;=2010,Calc!$C$3&gt;=2010),G2298,0)+IF(AND(Calc!$C$2&lt;=2011,Calc!$C$3&gt;=2011),H2298,0)</f>
        <v>53080.02</v>
      </c>
      <c r="O2298" s="61" t="n">
        <f aca="false">IF(AND(N2298&gt;0,OR(Calc!$C$4="*",B2298=Calc!$C$4)),N2298+ROW()*0.000000001,0)</f>
        <v>53080.020002298</v>
      </c>
    </row>
    <row r="2299" customFormat="false" ht="15" hidden="false" customHeight="false" outlineLevel="0" collapsed="false">
      <c r="A2299" s="49" t="n">
        <v>14681</v>
      </c>
      <c r="B2299" s="49" t="s">
        <v>189</v>
      </c>
      <c r="C2299" s="63" t="n">
        <v>40233</v>
      </c>
      <c r="D2299" s="63" t="n">
        <v>40815</v>
      </c>
      <c r="E2299" s="49" t="n">
        <v>6</v>
      </c>
      <c r="F2299" s="54" t="n">
        <v>0</v>
      </c>
      <c r="G2299" s="54" t="n">
        <v>376.2</v>
      </c>
      <c r="H2299" s="54" t="n">
        <v>498.95</v>
      </c>
      <c r="I2299" s="54" t="n">
        <f aca="false">SUM(F2299:H2299)</f>
        <v>875.15</v>
      </c>
      <c r="J2299" s="49" t="n">
        <f aca="false">Calc!$C$5-D2299</f>
        <v>72</v>
      </c>
      <c r="K2299" s="49" t="n">
        <f aca="false">IF(J2299&lt;=Calc!$C$11,4,IF(J2299&lt;=Calc!$C$12,3,IF(J2299&lt;=Calc!$C$13,2,1)))</f>
        <v>3</v>
      </c>
      <c r="L2299" s="49" t="n">
        <f aca="false">1+(E2299&gt;=Calc!$C$16)+(E2299&gt;=Calc!$C$17)+(E2299&gt;=Calc!$C$18)</f>
        <v>3</v>
      </c>
      <c r="M2299" s="49" t="str">
        <f aca="false">IF(AND(K2299=4,L2299&gt;=3),"Champions",IF(AND(K2299=3,L2299&gt;=3),"Loyal",IF(K2299&gt;=3,"Recent / New",IF(L2299&gt;=3,"At Risk","Hibernating / Lost"))))</f>
        <v>Loyal</v>
      </c>
      <c r="N2299" s="54" t="n">
        <f aca="false">IF(AND(Calc!$C$2&lt;=2009,Calc!$C$3&gt;=2009),F2299,0)+IF(AND(Calc!$C$2&lt;=2010,Calc!$C$3&gt;=2010),G2299,0)+IF(AND(Calc!$C$2&lt;=2011,Calc!$C$3&gt;=2011),H2299,0)</f>
        <v>875.15</v>
      </c>
      <c r="O2299" s="61" t="n">
        <f aca="false">IF(AND(N2299&gt;0,OR(Calc!$C$4="*",B2299=Calc!$C$4)),N2299+ROW()*0.000000001,0)</f>
        <v>875.150002299</v>
      </c>
    </row>
    <row r="2300" customFormat="false" ht="15" hidden="false" customHeight="false" outlineLevel="0" collapsed="false">
      <c r="A2300" s="49" t="n">
        <v>14682</v>
      </c>
      <c r="B2300" s="49" t="s">
        <v>189</v>
      </c>
      <c r="C2300" s="63" t="n">
        <v>40214</v>
      </c>
      <c r="D2300" s="63" t="n">
        <v>40699</v>
      </c>
      <c r="E2300" s="49" t="n">
        <v>6</v>
      </c>
      <c r="F2300" s="54" t="n">
        <v>0</v>
      </c>
      <c r="G2300" s="54" t="n">
        <v>1462.81</v>
      </c>
      <c r="H2300" s="54" t="n">
        <v>52</v>
      </c>
      <c r="I2300" s="54" t="n">
        <f aca="false">SUM(F2300:H2300)</f>
        <v>1514.81</v>
      </c>
      <c r="J2300" s="49" t="n">
        <f aca="false">Calc!$C$5-D2300</f>
        <v>188</v>
      </c>
      <c r="K2300" s="49" t="n">
        <f aca="false">IF(J2300&lt;=Calc!$C$11,4,IF(J2300&lt;=Calc!$C$12,3,IF(J2300&lt;=Calc!$C$13,2,1)))</f>
        <v>2</v>
      </c>
      <c r="L2300" s="49" t="n">
        <f aca="false">1+(E2300&gt;=Calc!$C$16)+(E2300&gt;=Calc!$C$17)+(E2300&gt;=Calc!$C$18)</f>
        <v>3</v>
      </c>
      <c r="M2300" s="49" t="str">
        <f aca="false">IF(AND(K2300=4,L2300&gt;=3),"Champions",IF(AND(K2300=3,L2300&gt;=3),"Loyal",IF(K2300&gt;=3,"Recent / New",IF(L2300&gt;=3,"At Risk","Hibernating / Lost"))))</f>
        <v>At Risk</v>
      </c>
      <c r="N2300" s="54" t="n">
        <f aca="false">IF(AND(Calc!$C$2&lt;=2009,Calc!$C$3&gt;=2009),F2300,0)+IF(AND(Calc!$C$2&lt;=2010,Calc!$C$3&gt;=2010),G2300,0)+IF(AND(Calc!$C$2&lt;=2011,Calc!$C$3&gt;=2011),H2300,0)</f>
        <v>1514.81</v>
      </c>
      <c r="O2300" s="61" t="n">
        <f aca="false">IF(AND(N2300&gt;0,OR(Calc!$C$4="*",B2300=Calc!$C$4)),N2300+ROW()*0.000000001,0)</f>
        <v>1514.8100023</v>
      </c>
    </row>
    <row r="2301" customFormat="false" ht="15" hidden="false" customHeight="false" outlineLevel="0" collapsed="false">
      <c r="A2301" s="49" t="n">
        <v>14683</v>
      </c>
      <c r="B2301" s="49" t="s">
        <v>189</v>
      </c>
      <c r="C2301" s="63" t="n">
        <v>40298</v>
      </c>
      <c r="D2301" s="63" t="n">
        <v>40298</v>
      </c>
      <c r="E2301" s="49" t="n">
        <v>1</v>
      </c>
      <c r="F2301" s="54" t="n">
        <v>0</v>
      </c>
      <c r="G2301" s="54" t="n">
        <v>146.56</v>
      </c>
      <c r="H2301" s="54" t="n">
        <v>0</v>
      </c>
      <c r="I2301" s="54" t="n">
        <f aca="false">SUM(F2301:H2301)</f>
        <v>146.56</v>
      </c>
      <c r="J2301" s="49" t="n">
        <f aca="false">Calc!$C$5-D2301</f>
        <v>589</v>
      </c>
      <c r="K2301" s="49" t="n">
        <f aca="false">IF(J2301&lt;=Calc!$C$11,4,IF(J2301&lt;=Calc!$C$12,3,IF(J2301&lt;=Calc!$C$13,2,1)))</f>
        <v>1</v>
      </c>
      <c r="L2301" s="49" t="n">
        <f aca="false">1+(E2301&gt;=Calc!$C$16)+(E2301&gt;=Calc!$C$17)+(E2301&gt;=Calc!$C$18)</f>
        <v>1</v>
      </c>
      <c r="M2301" s="49" t="str">
        <f aca="false">IF(AND(K2301=4,L2301&gt;=3),"Champions",IF(AND(K2301=3,L2301&gt;=3),"Loyal",IF(K2301&gt;=3,"Recent / New",IF(L2301&gt;=3,"At Risk","Hibernating / Lost"))))</f>
        <v>Hibernating / Lost</v>
      </c>
      <c r="N2301" s="54" t="n">
        <f aca="false">IF(AND(Calc!$C$2&lt;=2009,Calc!$C$3&gt;=2009),F2301,0)+IF(AND(Calc!$C$2&lt;=2010,Calc!$C$3&gt;=2010),G2301,0)+IF(AND(Calc!$C$2&lt;=2011,Calc!$C$3&gt;=2011),H2301,0)</f>
        <v>146.56</v>
      </c>
      <c r="O2301" s="61" t="n">
        <f aca="false">IF(AND(N2301&gt;0,OR(Calc!$C$4="*",B2301=Calc!$C$4)),N2301+ROW()*0.000000001,0)</f>
        <v>146.560002301</v>
      </c>
    </row>
    <row r="2302" customFormat="false" ht="15" hidden="false" customHeight="false" outlineLevel="0" collapsed="false">
      <c r="A2302" s="49" t="n">
        <v>14684</v>
      </c>
      <c r="B2302" s="49" t="s">
        <v>189</v>
      </c>
      <c r="C2302" s="63" t="n">
        <v>40496</v>
      </c>
      <c r="D2302" s="63" t="n">
        <v>40861</v>
      </c>
      <c r="E2302" s="49" t="n">
        <v>6</v>
      </c>
      <c r="F2302" s="54" t="n">
        <v>0</v>
      </c>
      <c r="G2302" s="54" t="n">
        <v>396.88</v>
      </c>
      <c r="H2302" s="54" t="n">
        <v>1033.15</v>
      </c>
      <c r="I2302" s="54" t="n">
        <f aca="false">SUM(F2302:H2302)</f>
        <v>1430.03</v>
      </c>
      <c r="J2302" s="49" t="n">
        <f aca="false">Calc!$C$5-D2302</f>
        <v>26</v>
      </c>
      <c r="K2302" s="49" t="n">
        <f aca="false">IF(J2302&lt;=Calc!$C$11,4,IF(J2302&lt;=Calc!$C$12,3,IF(J2302&lt;=Calc!$C$13,2,1)))</f>
        <v>4</v>
      </c>
      <c r="L2302" s="49" t="n">
        <f aca="false">1+(E2302&gt;=Calc!$C$16)+(E2302&gt;=Calc!$C$17)+(E2302&gt;=Calc!$C$18)</f>
        <v>3</v>
      </c>
      <c r="M2302" s="49" t="str">
        <f aca="false">IF(AND(K2302=4,L2302&gt;=3),"Champions",IF(AND(K2302=3,L2302&gt;=3),"Loyal",IF(K2302&gt;=3,"Recent / New",IF(L2302&gt;=3,"At Risk","Hibernating / Lost"))))</f>
        <v>Champions</v>
      </c>
      <c r="N2302" s="54" t="n">
        <f aca="false">IF(AND(Calc!$C$2&lt;=2009,Calc!$C$3&gt;=2009),F2302,0)+IF(AND(Calc!$C$2&lt;=2010,Calc!$C$3&gt;=2010),G2302,0)+IF(AND(Calc!$C$2&lt;=2011,Calc!$C$3&gt;=2011),H2302,0)</f>
        <v>1430.03</v>
      </c>
      <c r="O2302" s="61" t="n">
        <f aca="false">IF(AND(N2302&gt;0,OR(Calc!$C$4="*",B2302=Calc!$C$4)),N2302+ROW()*0.000000001,0)</f>
        <v>1430.030002302</v>
      </c>
    </row>
    <row r="2303" customFormat="false" ht="15" hidden="false" customHeight="false" outlineLevel="0" collapsed="false">
      <c r="A2303" s="49" t="n">
        <v>14685</v>
      </c>
      <c r="B2303" s="49" t="s">
        <v>189</v>
      </c>
      <c r="C2303" s="63" t="n">
        <v>40160</v>
      </c>
      <c r="D2303" s="63" t="n">
        <v>40310</v>
      </c>
      <c r="E2303" s="49" t="n">
        <v>8</v>
      </c>
      <c r="F2303" s="54" t="n">
        <v>1155.41</v>
      </c>
      <c r="G2303" s="54" t="n">
        <v>3085.75</v>
      </c>
      <c r="H2303" s="54" t="n">
        <v>0</v>
      </c>
      <c r="I2303" s="54" t="n">
        <f aca="false">SUM(F2303:H2303)</f>
        <v>4241.16</v>
      </c>
      <c r="J2303" s="49" t="n">
        <f aca="false">Calc!$C$5-D2303</f>
        <v>577</v>
      </c>
      <c r="K2303" s="49" t="n">
        <f aca="false">IF(J2303&lt;=Calc!$C$11,4,IF(J2303&lt;=Calc!$C$12,3,IF(J2303&lt;=Calc!$C$13,2,1)))</f>
        <v>1</v>
      </c>
      <c r="L2303" s="49" t="n">
        <f aca="false">1+(E2303&gt;=Calc!$C$16)+(E2303&gt;=Calc!$C$17)+(E2303&gt;=Calc!$C$18)</f>
        <v>4</v>
      </c>
      <c r="M2303" s="49" t="str">
        <f aca="false">IF(AND(K2303=4,L2303&gt;=3),"Champions",IF(AND(K2303=3,L2303&gt;=3),"Loyal",IF(K2303&gt;=3,"Recent / New",IF(L2303&gt;=3,"At Risk","Hibernating / Lost"))))</f>
        <v>At Risk</v>
      </c>
      <c r="N2303" s="54" t="n">
        <f aca="false">IF(AND(Calc!$C$2&lt;=2009,Calc!$C$3&gt;=2009),F2303,0)+IF(AND(Calc!$C$2&lt;=2010,Calc!$C$3&gt;=2010),G2303,0)+IF(AND(Calc!$C$2&lt;=2011,Calc!$C$3&gt;=2011),H2303,0)</f>
        <v>4241.16</v>
      </c>
      <c r="O2303" s="61" t="n">
        <f aca="false">IF(AND(N2303&gt;0,OR(Calc!$C$4="*",B2303=Calc!$C$4)),N2303+ROW()*0.000000001,0)</f>
        <v>4241.160002303</v>
      </c>
    </row>
    <row r="2304" customFormat="false" ht="15" hidden="false" customHeight="false" outlineLevel="0" collapsed="false">
      <c r="A2304" s="49" t="n">
        <v>14686</v>
      </c>
      <c r="B2304" s="49" t="s">
        <v>189</v>
      </c>
      <c r="C2304" s="63" t="n">
        <v>40227</v>
      </c>
      <c r="D2304" s="63" t="n">
        <v>40472</v>
      </c>
      <c r="E2304" s="49" t="n">
        <v>5</v>
      </c>
      <c r="F2304" s="54" t="n">
        <v>0</v>
      </c>
      <c r="G2304" s="54" t="n">
        <v>844.58</v>
      </c>
      <c r="H2304" s="54" t="n">
        <v>0</v>
      </c>
      <c r="I2304" s="54" t="n">
        <f aca="false">SUM(F2304:H2304)</f>
        <v>844.58</v>
      </c>
      <c r="J2304" s="49" t="n">
        <f aca="false">Calc!$C$5-D2304</f>
        <v>415</v>
      </c>
      <c r="K2304" s="49" t="n">
        <f aca="false">IF(J2304&lt;=Calc!$C$11,4,IF(J2304&lt;=Calc!$C$12,3,IF(J2304&lt;=Calc!$C$13,2,1)))</f>
        <v>1</v>
      </c>
      <c r="L2304" s="49" t="n">
        <f aca="false">1+(E2304&gt;=Calc!$C$16)+(E2304&gt;=Calc!$C$17)+(E2304&gt;=Calc!$C$18)</f>
        <v>3</v>
      </c>
      <c r="M2304" s="49" t="str">
        <f aca="false">IF(AND(K2304=4,L2304&gt;=3),"Champions",IF(AND(K2304=3,L2304&gt;=3),"Loyal",IF(K2304&gt;=3,"Recent / New",IF(L2304&gt;=3,"At Risk","Hibernating / Lost"))))</f>
        <v>At Risk</v>
      </c>
      <c r="N2304" s="54" t="n">
        <f aca="false">IF(AND(Calc!$C$2&lt;=2009,Calc!$C$3&gt;=2009),F2304,0)+IF(AND(Calc!$C$2&lt;=2010,Calc!$C$3&gt;=2010),G2304,0)+IF(AND(Calc!$C$2&lt;=2011,Calc!$C$3&gt;=2011),H2304,0)</f>
        <v>844.58</v>
      </c>
      <c r="O2304" s="61" t="n">
        <f aca="false">IF(AND(N2304&gt;0,OR(Calc!$C$4="*",B2304=Calc!$C$4)),N2304+ROW()*0.000000001,0)</f>
        <v>844.580002304</v>
      </c>
    </row>
    <row r="2305" customFormat="false" ht="15" hidden="false" customHeight="false" outlineLevel="0" collapsed="false">
      <c r="A2305" s="49" t="n">
        <v>14687</v>
      </c>
      <c r="B2305" s="49" t="s">
        <v>189</v>
      </c>
      <c r="C2305" s="63" t="n">
        <v>40335</v>
      </c>
      <c r="D2305" s="63" t="n">
        <v>40780</v>
      </c>
      <c r="E2305" s="49" t="n">
        <v>3</v>
      </c>
      <c r="F2305" s="54" t="n">
        <v>0</v>
      </c>
      <c r="G2305" s="54" t="n">
        <v>773.68</v>
      </c>
      <c r="H2305" s="54" t="n">
        <v>628.38</v>
      </c>
      <c r="I2305" s="54" t="n">
        <f aca="false">SUM(F2305:H2305)</f>
        <v>1402.06</v>
      </c>
      <c r="J2305" s="49" t="n">
        <f aca="false">Calc!$C$5-D2305</f>
        <v>107</v>
      </c>
      <c r="K2305" s="49" t="n">
        <f aca="false">IF(J2305&lt;=Calc!$C$11,4,IF(J2305&lt;=Calc!$C$12,3,IF(J2305&lt;=Calc!$C$13,2,1)))</f>
        <v>2</v>
      </c>
      <c r="L2305" s="49" t="n">
        <f aca="false">1+(E2305&gt;=Calc!$C$16)+(E2305&gt;=Calc!$C$17)+(E2305&gt;=Calc!$C$18)</f>
        <v>2</v>
      </c>
      <c r="M2305" s="49" t="str">
        <f aca="false">IF(AND(K2305=4,L2305&gt;=3),"Champions",IF(AND(K2305=3,L2305&gt;=3),"Loyal",IF(K2305&gt;=3,"Recent / New",IF(L2305&gt;=3,"At Risk","Hibernating / Lost"))))</f>
        <v>Hibernating / Lost</v>
      </c>
      <c r="N2305" s="54" t="n">
        <f aca="false">IF(AND(Calc!$C$2&lt;=2009,Calc!$C$3&gt;=2009),F2305,0)+IF(AND(Calc!$C$2&lt;=2010,Calc!$C$3&gt;=2010),G2305,0)+IF(AND(Calc!$C$2&lt;=2011,Calc!$C$3&gt;=2011),H2305,0)</f>
        <v>1402.06</v>
      </c>
      <c r="O2305" s="61" t="n">
        <f aca="false">IF(AND(N2305&gt;0,OR(Calc!$C$4="*",B2305=Calc!$C$4)),N2305+ROW()*0.000000001,0)</f>
        <v>1402.060002305</v>
      </c>
    </row>
    <row r="2306" customFormat="false" ht="15" hidden="false" customHeight="false" outlineLevel="0" collapsed="false">
      <c r="A2306" s="49" t="n">
        <v>14688</v>
      </c>
      <c r="B2306" s="49" t="s">
        <v>189</v>
      </c>
      <c r="C2306" s="63" t="n">
        <v>40430</v>
      </c>
      <c r="D2306" s="63" t="n">
        <v>40879</v>
      </c>
      <c r="E2306" s="49" t="n">
        <v>28</v>
      </c>
      <c r="F2306" s="54" t="n">
        <v>0</v>
      </c>
      <c r="G2306" s="54" t="n">
        <v>2056.3</v>
      </c>
      <c r="H2306" s="54" t="n">
        <v>4610.63</v>
      </c>
      <c r="I2306" s="54" t="n">
        <f aca="false">SUM(F2306:H2306)</f>
        <v>6666.93</v>
      </c>
      <c r="J2306" s="49" t="n">
        <f aca="false">Calc!$C$5-D2306</f>
        <v>8</v>
      </c>
      <c r="K2306" s="49" t="n">
        <f aca="false">IF(J2306&lt;=Calc!$C$11,4,IF(J2306&lt;=Calc!$C$12,3,IF(J2306&lt;=Calc!$C$13,2,1)))</f>
        <v>4</v>
      </c>
      <c r="L2306" s="49" t="n">
        <f aca="false">1+(E2306&gt;=Calc!$C$16)+(E2306&gt;=Calc!$C$17)+(E2306&gt;=Calc!$C$18)</f>
        <v>4</v>
      </c>
      <c r="M2306" s="49" t="str">
        <f aca="false">IF(AND(K2306=4,L2306&gt;=3),"Champions",IF(AND(K2306=3,L2306&gt;=3),"Loyal",IF(K2306&gt;=3,"Recent / New",IF(L2306&gt;=3,"At Risk","Hibernating / Lost"))))</f>
        <v>Champions</v>
      </c>
      <c r="N2306" s="54" t="n">
        <f aca="false">IF(AND(Calc!$C$2&lt;=2009,Calc!$C$3&gt;=2009),F2306,0)+IF(AND(Calc!$C$2&lt;=2010,Calc!$C$3&gt;=2010),G2306,0)+IF(AND(Calc!$C$2&lt;=2011,Calc!$C$3&gt;=2011),H2306,0)</f>
        <v>6666.93</v>
      </c>
      <c r="O2306" s="61" t="n">
        <f aca="false">IF(AND(N2306&gt;0,OR(Calc!$C$4="*",B2306=Calc!$C$4)),N2306+ROW()*0.000000001,0)</f>
        <v>6666.930002306</v>
      </c>
    </row>
    <row r="2307" customFormat="false" ht="15" hidden="false" customHeight="false" outlineLevel="0" collapsed="false">
      <c r="A2307" s="49" t="n">
        <v>14689</v>
      </c>
      <c r="B2307" s="49" t="s">
        <v>189</v>
      </c>
      <c r="C2307" s="63" t="n">
        <v>40678</v>
      </c>
      <c r="D2307" s="63" t="n">
        <v>40678</v>
      </c>
      <c r="E2307" s="49" t="n">
        <v>1</v>
      </c>
      <c r="F2307" s="54" t="n">
        <v>0</v>
      </c>
      <c r="G2307" s="54" t="n">
        <v>0</v>
      </c>
      <c r="H2307" s="54" t="n">
        <v>112.8</v>
      </c>
      <c r="I2307" s="54" t="n">
        <f aca="false">SUM(F2307:H2307)</f>
        <v>112.8</v>
      </c>
      <c r="J2307" s="49" t="n">
        <f aca="false">Calc!$C$5-D2307</f>
        <v>209</v>
      </c>
      <c r="K2307" s="49" t="n">
        <f aca="false">IF(J2307&lt;=Calc!$C$11,4,IF(J2307&lt;=Calc!$C$12,3,IF(J2307&lt;=Calc!$C$13,2,1)))</f>
        <v>2</v>
      </c>
      <c r="L2307" s="49" t="n">
        <f aca="false">1+(E2307&gt;=Calc!$C$16)+(E2307&gt;=Calc!$C$17)+(E2307&gt;=Calc!$C$18)</f>
        <v>1</v>
      </c>
      <c r="M2307" s="49" t="str">
        <f aca="false">IF(AND(K2307=4,L2307&gt;=3),"Champions",IF(AND(K2307=3,L2307&gt;=3),"Loyal",IF(K2307&gt;=3,"Recent / New",IF(L2307&gt;=3,"At Risk","Hibernating / Lost"))))</f>
        <v>Hibernating / Lost</v>
      </c>
      <c r="N2307" s="54" t="n">
        <f aca="false">IF(AND(Calc!$C$2&lt;=2009,Calc!$C$3&gt;=2009),F2307,0)+IF(AND(Calc!$C$2&lt;=2010,Calc!$C$3&gt;=2010),G2307,0)+IF(AND(Calc!$C$2&lt;=2011,Calc!$C$3&gt;=2011),H2307,0)</f>
        <v>112.8</v>
      </c>
      <c r="O2307" s="61" t="n">
        <f aca="false">IF(AND(N2307&gt;0,OR(Calc!$C$4="*",B2307=Calc!$C$4)),N2307+ROW()*0.000000001,0)</f>
        <v>112.800002307</v>
      </c>
    </row>
    <row r="2308" customFormat="false" ht="15" hidden="false" customHeight="false" outlineLevel="0" collapsed="false">
      <c r="A2308" s="49" t="n">
        <v>14690</v>
      </c>
      <c r="B2308" s="49" t="s">
        <v>189</v>
      </c>
      <c r="C2308" s="63" t="n">
        <v>40476</v>
      </c>
      <c r="D2308" s="63" t="n">
        <v>40842</v>
      </c>
      <c r="E2308" s="49" t="n">
        <v>4</v>
      </c>
      <c r="F2308" s="54" t="n">
        <v>0</v>
      </c>
      <c r="G2308" s="54" t="n">
        <v>422.63</v>
      </c>
      <c r="H2308" s="54" t="n">
        <v>341.96</v>
      </c>
      <c r="I2308" s="54" t="n">
        <f aca="false">SUM(F2308:H2308)</f>
        <v>764.59</v>
      </c>
      <c r="J2308" s="49" t="n">
        <f aca="false">Calc!$C$5-D2308</f>
        <v>45</v>
      </c>
      <c r="K2308" s="49" t="n">
        <f aca="false">IF(J2308&lt;=Calc!$C$11,4,IF(J2308&lt;=Calc!$C$12,3,IF(J2308&lt;=Calc!$C$13,2,1)))</f>
        <v>3</v>
      </c>
      <c r="L2308" s="49" t="n">
        <f aca="false">1+(E2308&gt;=Calc!$C$16)+(E2308&gt;=Calc!$C$17)+(E2308&gt;=Calc!$C$18)</f>
        <v>3</v>
      </c>
      <c r="M2308" s="49" t="str">
        <f aca="false">IF(AND(K2308=4,L2308&gt;=3),"Champions",IF(AND(K2308=3,L2308&gt;=3),"Loyal",IF(K2308&gt;=3,"Recent / New",IF(L2308&gt;=3,"At Risk","Hibernating / Lost"))))</f>
        <v>Loyal</v>
      </c>
      <c r="N2308" s="54" t="n">
        <f aca="false">IF(AND(Calc!$C$2&lt;=2009,Calc!$C$3&gt;=2009),F2308,0)+IF(AND(Calc!$C$2&lt;=2010,Calc!$C$3&gt;=2010),G2308,0)+IF(AND(Calc!$C$2&lt;=2011,Calc!$C$3&gt;=2011),H2308,0)</f>
        <v>764.59</v>
      </c>
      <c r="O2308" s="61" t="n">
        <f aca="false">IF(AND(N2308&gt;0,OR(Calc!$C$4="*",B2308=Calc!$C$4)),N2308+ROW()*0.000000001,0)</f>
        <v>764.590002308</v>
      </c>
    </row>
    <row r="2309" customFormat="false" ht="15" hidden="false" customHeight="false" outlineLevel="0" collapsed="false">
      <c r="A2309" s="49" t="n">
        <v>14691</v>
      </c>
      <c r="B2309" s="49" t="s">
        <v>189</v>
      </c>
      <c r="C2309" s="63" t="n">
        <v>40674</v>
      </c>
      <c r="D2309" s="63" t="n">
        <v>40856</v>
      </c>
      <c r="E2309" s="49" t="n">
        <v>5</v>
      </c>
      <c r="F2309" s="54" t="n">
        <v>0</v>
      </c>
      <c r="G2309" s="54" t="n">
        <v>0</v>
      </c>
      <c r="H2309" s="54" t="n">
        <v>2114.33</v>
      </c>
      <c r="I2309" s="54" t="n">
        <f aca="false">SUM(F2309:H2309)</f>
        <v>2114.33</v>
      </c>
      <c r="J2309" s="49" t="n">
        <f aca="false">Calc!$C$5-D2309</f>
        <v>31</v>
      </c>
      <c r="K2309" s="49" t="n">
        <f aca="false">IF(J2309&lt;=Calc!$C$11,4,IF(J2309&lt;=Calc!$C$12,3,IF(J2309&lt;=Calc!$C$13,2,1)))</f>
        <v>3</v>
      </c>
      <c r="L2309" s="49" t="n">
        <f aca="false">1+(E2309&gt;=Calc!$C$16)+(E2309&gt;=Calc!$C$17)+(E2309&gt;=Calc!$C$18)</f>
        <v>3</v>
      </c>
      <c r="M2309" s="49" t="str">
        <f aca="false">IF(AND(K2309=4,L2309&gt;=3),"Champions",IF(AND(K2309=3,L2309&gt;=3),"Loyal",IF(K2309&gt;=3,"Recent / New",IF(L2309&gt;=3,"At Risk","Hibernating / Lost"))))</f>
        <v>Loyal</v>
      </c>
      <c r="N2309" s="54" t="n">
        <f aca="false">IF(AND(Calc!$C$2&lt;=2009,Calc!$C$3&gt;=2009),F2309,0)+IF(AND(Calc!$C$2&lt;=2010,Calc!$C$3&gt;=2010),G2309,0)+IF(AND(Calc!$C$2&lt;=2011,Calc!$C$3&gt;=2011),H2309,0)</f>
        <v>2114.33</v>
      </c>
      <c r="O2309" s="61" t="n">
        <f aca="false">IF(AND(N2309&gt;0,OR(Calc!$C$4="*",B2309=Calc!$C$4)),N2309+ROW()*0.000000001,0)</f>
        <v>2114.330002309</v>
      </c>
    </row>
    <row r="2310" customFormat="false" ht="15" hidden="false" customHeight="false" outlineLevel="0" collapsed="false">
      <c r="A2310" s="49" t="n">
        <v>14692</v>
      </c>
      <c r="B2310" s="49" t="s">
        <v>189</v>
      </c>
      <c r="C2310" s="63" t="n">
        <v>40269</v>
      </c>
      <c r="D2310" s="63" t="n">
        <v>40749</v>
      </c>
      <c r="E2310" s="49" t="n">
        <v>12</v>
      </c>
      <c r="F2310" s="54" t="n">
        <v>0</v>
      </c>
      <c r="G2310" s="54" t="n">
        <v>1123.59</v>
      </c>
      <c r="H2310" s="54" t="n">
        <v>582.05</v>
      </c>
      <c r="I2310" s="54" t="n">
        <f aca="false">SUM(F2310:H2310)</f>
        <v>1705.64</v>
      </c>
      <c r="J2310" s="49" t="n">
        <f aca="false">Calc!$C$5-D2310</f>
        <v>138</v>
      </c>
      <c r="K2310" s="49" t="n">
        <f aca="false">IF(J2310&lt;=Calc!$C$11,4,IF(J2310&lt;=Calc!$C$12,3,IF(J2310&lt;=Calc!$C$13,2,1)))</f>
        <v>2</v>
      </c>
      <c r="L2310" s="49" t="n">
        <f aca="false">1+(E2310&gt;=Calc!$C$16)+(E2310&gt;=Calc!$C$17)+(E2310&gt;=Calc!$C$18)</f>
        <v>4</v>
      </c>
      <c r="M2310" s="49" t="str">
        <f aca="false">IF(AND(K2310=4,L2310&gt;=3),"Champions",IF(AND(K2310=3,L2310&gt;=3),"Loyal",IF(K2310&gt;=3,"Recent / New",IF(L2310&gt;=3,"At Risk","Hibernating / Lost"))))</f>
        <v>At Risk</v>
      </c>
      <c r="N2310" s="54" t="n">
        <f aca="false">IF(AND(Calc!$C$2&lt;=2009,Calc!$C$3&gt;=2009),F2310,0)+IF(AND(Calc!$C$2&lt;=2010,Calc!$C$3&gt;=2010),G2310,0)+IF(AND(Calc!$C$2&lt;=2011,Calc!$C$3&gt;=2011),H2310,0)</f>
        <v>1705.64</v>
      </c>
      <c r="O2310" s="61" t="n">
        <f aca="false">IF(AND(N2310&gt;0,OR(Calc!$C$4="*",B2310=Calc!$C$4)),N2310+ROW()*0.000000001,0)</f>
        <v>1705.64000231</v>
      </c>
    </row>
    <row r="2311" customFormat="false" ht="15" hidden="false" customHeight="false" outlineLevel="0" collapsed="false">
      <c r="A2311" s="49" t="n">
        <v>14693</v>
      </c>
      <c r="B2311" s="49" t="s">
        <v>189</v>
      </c>
      <c r="C2311" s="63" t="n">
        <v>40361</v>
      </c>
      <c r="D2311" s="63" t="n">
        <v>40622</v>
      </c>
      <c r="E2311" s="49" t="n">
        <v>7</v>
      </c>
      <c r="F2311" s="54" t="n">
        <v>0</v>
      </c>
      <c r="G2311" s="54" t="n">
        <v>966.96</v>
      </c>
      <c r="H2311" s="54" t="n">
        <v>172.9</v>
      </c>
      <c r="I2311" s="54" t="n">
        <f aca="false">SUM(F2311:H2311)</f>
        <v>1139.86</v>
      </c>
      <c r="J2311" s="49" t="n">
        <f aca="false">Calc!$C$5-D2311</f>
        <v>265</v>
      </c>
      <c r="K2311" s="49" t="n">
        <f aca="false">IF(J2311&lt;=Calc!$C$11,4,IF(J2311&lt;=Calc!$C$12,3,IF(J2311&lt;=Calc!$C$13,2,1)))</f>
        <v>2</v>
      </c>
      <c r="L2311" s="49" t="n">
        <f aca="false">1+(E2311&gt;=Calc!$C$16)+(E2311&gt;=Calc!$C$17)+(E2311&gt;=Calc!$C$18)</f>
        <v>3</v>
      </c>
      <c r="M2311" s="49" t="str">
        <f aca="false">IF(AND(K2311=4,L2311&gt;=3),"Champions",IF(AND(K2311=3,L2311&gt;=3),"Loyal",IF(K2311&gt;=3,"Recent / New",IF(L2311&gt;=3,"At Risk","Hibernating / Lost"))))</f>
        <v>At Risk</v>
      </c>
      <c r="N2311" s="54" t="n">
        <f aca="false">IF(AND(Calc!$C$2&lt;=2009,Calc!$C$3&gt;=2009),F2311,0)+IF(AND(Calc!$C$2&lt;=2010,Calc!$C$3&gt;=2010),G2311,0)+IF(AND(Calc!$C$2&lt;=2011,Calc!$C$3&gt;=2011),H2311,0)</f>
        <v>1139.86</v>
      </c>
      <c r="O2311" s="61" t="n">
        <f aca="false">IF(AND(N2311&gt;0,OR(Calc!$C$4="*",B2311=Calc!$C$4)),N2311+ROW()*0.000000001,0)</f>
        <v>1139.860002311</v>
      </c>
    </row>
    <row r="2312" customFormat="false" ht="15" hidden="false" customHeight="false" outlineLevel="0" collapsed="false">
      <c r="A2312" s="49" t="n">
        <v>14694</v>
      </c>
      <c r="B2312" s="49" t="s">
        <v>189</v>
      </c>
      <c r="C2312" s="63" t="n">
        <v>40269</v>
      </c>
      <c r="D2312" s="63" t="n">
        <v>40269</v>
      </c>
      <c r="E2312" s="49" t="n">
        <v>1</v>
      </c>
      <c r="F2312" s="54" t="n">
        <v>0</v>
      </c>
      <c r="G2312" s="54" t="n">
        <v>244.31</v>
      </c>
      <c r="H2312" s="54" t="n">
        <v>0</v>
      </c>
      <c r="I2312" s="54" t="n">
        <f aca="false">SUM(F2312:H2312)</f>
        <v>244.31</v>
      </c>
      <c r="J2312" s="49" t="n">
        <f aca="false">Calc!$C$5-D2312</f>
        <v>618</v>
      </c>
      <c r="K2312" s="49" t="n">
        <f aca="false">IF(J2312&lt;=Calc!$C$11,4,IF(J2312&lt;=Calc!$C$12,3,IF(J2312&lt;=Calc!$C$13,2,1)))</f>
        <v>1</v>
      </c>
      <c r="L2312" s="49" t="n">
        <f aca="false">1+(E2312&gt;=Calc!$C$16)+(E2312&gt;=Calc!$C$17)+(E2312&gt;=Calc!$C$18)</f>
        <v>1</v>
      </c>
      <c r="M2312" s="49" t="str">
        <f aca="false">IF(AND(K2312=4,L2312&gt;=3),"Champions",IF(AND(K2312=3,L2312&gt;=3),"Loyal",IF(K2312&gt;=3,"Recent / New",IF(L2312&gt;=3,"At Risk","Hibernating / Lost"))))</f>
        <v>Hibernating / Lost</v>
      </c>
      <c r="N2312" s="54" t="n">
        <f aca="false">IF(AND(Calc!$C$2&lt;=2009,Calc!$C$3&gt;=2009),F2312,0)+IF(AND(Calc!$C$2&lt;=2010,Calc!$C$3&gt;=2010),G2312,0)+IF(AND(Calc!$C$2&lt;=2011,Calc!$C$3&gt;=2011),H2312,0)</f>
        <v>244.31</v>
      </c>
      <c r="O2312" s="61" t="n">
        <f aca="false">IF(AND(N2312&gt;0,OR(Calc!$C$4="*",B2312=Calc!$C$4)),N2312+ROW()*0.000000001,0)</f>
        <v>244.310002312</v>
      </c>
    </row>
    <row r="2313" customFormat="false" ht="15" hidden="false" customHeight="false" outlineLevel="0" collapsed="false">
      <c r="A2313" s="49" t="n">
        <v>14695</v>
      </c>
      <c r="B2313" s="49" t="s">
        <v>189</v>
      </c>
      <c r="C2313" s="63" t="n">
        <v>40154</v>
      </c>
      <c r="D2313" s="63" t="n">
        <v>40367</v>
      </c>
      <c r="E2313" s="49" t="n">
        <v>3</v>
      </c>
      <c r="F2313" s="54" t="n">
        <v>844.18</v>
      </c>
      <c r="G2313" s="54" t="n">
        <v>622.54</v>
      </c>
      <c r="H2313" s="54" t="n">
        <v>0</v>
      </c>
      <c r="I2313" s="54" t="n">
        <f aca="false">SUM(F2313:H2313)</f>
        <v>1466.72</v>
      </c>
      <c r="J2313" s="49" t="n">
        <f aca="false">Calc!$C$5-D2313</f>
        <v>520</v>
      </c>
      <c r="K2313" s="49" t="n">
        <f aca="false">IF(J2313&lt;=Calc!$C$11,4,IF(J2313&lt;=Calc!$C$12,3,IF(J2313&lt;=Calc!$C$13,2,1)))</f>
        <v>1</v>
      </c>
      <c r="L2313" s="49" t="n">
        <f aca="false">1+(E2313&gt;=Calc!$C$16)+(E2313&gt;=Calc!$C$17)+(E2313&gt;=Calc!$C$18)</f>
        <v>2</v>
      </c>
      <c r="M2313" s="49" t="str">
        <f aca="false">IF(AND(K2313=4,L2313&gt;=3),"Champions",IF(AND(K2313=3,L2313&gt;=3),"Loyal",IF(K2313&gt;=3,"Recent / New",IF(L2313&gt;=3,"At Risk","Hibernating / Lost"))))</f>
        <v>Hibernating / Lost</v>
      </c>
      <c r="N2313" s="54" t="n">
        <f aca="false">IF(AND(Calc!$C$2&lt;=2009,Calc!$C$3&gt;=2009),F2313,0)+IF(AND(Calc!$C$2&lt;=2010,Calc!$C$3&gt;=2010),G2313,0)+IF(AND(Calc!$C$2&lt;=2011,Calc!$C$3&gt;=2011),H2313,0)</f>
        <v>1466.72</v>
      </c>
      <c r="O2313" s="61" t="n">
        <f aca="false">IF(AND(N2313&gt;0,OR(Calc!$C$4="*",B2313=Calc!$C$4)),N2313+ROW()*0.000000001,0)</f>
        <v>1466.720002313</v>
      </c>
    </row>
    <row r="2314" customFormat="false" ht="15" hidden="false" customHeight="false" outlineLevel="0" collapsed="false">
      <c r="A2314" s="49" t="n">
        <v>14696</v>
      </c>
      <c r="B2314" s="49" t="s">
        <v>189</v>
      </c>
      <c r="C2314" s="63" t="n">
        <v>40465</v>
      </c>
      <c r="D2314" s="63" t="n">
        <v>40882</v>
      </c>
      <c r="E2314" s="49" t="n">
        <v>8</v>
      </c>
      <c r="F2314" s="54" t="n">
        <v>0</v>
      </c>
      <c r="G2314" s="54" t="n">
        <v>687.7</v>
      </c>
      <c r="H2314" s="54" t="n">
        <v>1777.6</v>
      </c>
      <c r="I2314" s="54" t="n">
        <f aca="false">SUM(F2314:H2314)</f>
        <v>2465.3</v>
      </c>
      <c r="J2314" s="49" t="n">
        <f aca="false">Calc!$C$5-D2314</f>
        <v>5</v>
      </c>
      <c r="K2314" s="49" t="n">
        <f aca="false">IF(J2314&lt;=Calc!$C$11,4,IF(J2314&lt;=Calc!$C$12,3,IF(J2314&lt;=Calc!$C$13,2,1)))</f>
        <v>4</v>
      </c>
      <c r="L2314" s="49" t="n">
        <f aca="false">1+(E2314&gt;=Calc!$C$16)+(E2314&gt;=Calc!$C$17)+(E2314&gt;=Calc!$C$18)</f>
        <v>4</v>
      </c>
      <c r="M2314" s="49" t="str">
        <f aca="false">IF(AND(K2314=4,L2314&gt;=3),"Champions",IF(AND(K2314=3,L2314&gt;=3),"Loyal",IF(K2314&gt;=3,"Recent / New",IF(L2314&gt;=3,"At Risk","Hibernating / Lost"))))</f>
        <v>Champions</v>
      </c>
      <c r="N2314" s="54" t="n">
        <f aca="false">IF(AND(Calc!$C$2&lt;=2009,Calc!$C$3&gt;=2009),F2314,0)+IF(AND(Calc!$C$2&lt;=2010,Calc!$C$3&gt;=2010),G2314,0)+IF(AND(Calc!$C$2&lt;=2011,Calc!$C$3&gt;=2011),H2314,0)</f>
        <v>2465.3</v>
      </c>
      <c r="O2314" s="61" t="n">
        <f aca="false">IF(AND(N2314&gt;0,OR(Calc!$C$4="*",B2314=Calc!$C$4)),N2314+ROW()*0.000000001,0)</f>
        <v>2465.300002314</v>
      </c>
    </row>
    <row r="2315" customFormat="false" ht="15" hidden="false" customHeight="false" outlineLevel="0" collapsed="false">
      <c r="A2315" s="49" t="n">
        <v>14697</v>
      </c>
      <c r="B2315" s="49" t="s">
        <v>189</v>
      </c>
      <c r="C2315" s="63" t="n">
        <v>40668</v>
      </c>
      <c r="D2315" s="63" t="n">
        <v>40668</v>
      </c>
      <c r="E2315" s="49" t="n">
        <v>2</v>
      </c>
      <c r="F2315" s="54" t="n">
        <v>0</v>
      </c>
      <c r="G2315" s="54" t="n">
        <v>0</v>
      </c>
      <c r="H2315" s="54" t="n">
        <v>188.61</v>
      </c>
      <c r="I2315" s="54" t="n">
        <f aca="false">SUM(F2315:H2315)</f>
        <v>188.61</v>
      </c>
      <c r="J2315" s="49" t="n">
        <f aca="false">Calc!$C$5-D2315</f>
        <v>219</v>
      </c>
      <c r="K2315" s="49" t="n">
        <f aca="false">IF(J2315&lt;=Calc!$C$11,4,IF(J2315&lt;=Calc!$C$12,3,IF(J2315&lt;=Calc!$C$13,2,1)))</f>
        <v>2</v>
      </c>
      <c r="L2315" s="49" t="n">
        <f aca="false">1+(E2315&gt;=Calc!$C$16)+(E2315&gt;=Calc!$C$17)+(E2315&gt;=Calc!$C$18)</f>
        <v>2</v>
      </c>
      <c r="M2315" s="49" t="str">
        <f aca="false">IF(AND(K2315=4,L2315&gt;=3),"Champions",IF(AND(K2315=3,L2315&gt;=3),"Loyal",IF(K2315&gt;=3,"Recent / New",IF(L2315&gt;=3,"At Risk","Hibernating / Lost"))))</f>
        <v>Hibernating / Lost</v>
      </c>
      <c r="N2315" s="54" t="n">
        <f aca="false">IF(AND(Calc!$C$2&lt;=2009,Calc!$C$3&gt;=2009),F2315,0)+IF(AND(Calc!$C$2&lt;=2010,Calc!$C$3&gt;=2010),G2315,0)+IF(AND(Calc!$C$2&lt;=2011,Calc!$C$3&gt;=2011),H2315,0)</f>
        <v>188.61</v>
      </c>
      <c r="O2315" s="61" t="n">
        <f aca="false">IF(AND(N2315&gt;0,OR(Calc!$C$4="*",B2315=Calc!$C$4)),N2315+ROW()*0.000000001,0)</f>
        <v>188.610002315</v>
      </c>
    </row>
    <row r="2316" customFormat="false" ht="15" hidden="false" customHeight="false" outlineLevel="0" collapsed="false">
      <c r="A2316" s="49" t="n">
        <v>14698</v>
      </c>
      <c r="B2316" s="49" t="s">
        <v>189</v>
      </c>
      <c r="C2316" s="63" t="n">
        <v>40835</v>
      </c>
      <c r="D2316" s="63" t="n">
        <v>40885</v>
      </c>
      <c r="E2316" s="49" t="n">
        <v>5</v>
      </c>
      <c r="F2316" s="54" t="n">
        <v>0</v>
      </c>
      <c r="G2316" s="54" t="n">
        <v>0</v>
      </c>
      <c r="H2316" s="54" t="n">
        <v>1217.27</v>
      </c>
      <c r="I2316" s="54" t="n">
        <f aca="false">SUM(F2316:H2316)</f>
        <v>1217.27</v>
      </c>
      <c r="J2316" s="49" t="n">
        <f aca="false">Calc!$C$5-D2316</f>
        <v>2</v>
      </c>
      <c r="K2316" s="49" t="n">
        <f aca="false">IF(J2316&lt;=Calc!$C$11,4,IF(J2316&lt;=Calc!$C$12,3,IF(J2316&lt;=Calc!$C$13,2,1)))</f>
        <v>4</v>
      </c>
      <c r="L2316" s="49" t="n">
        <f aca="false">1+(E2316&gt;=Calc!$C$16)+(E2316&gt;=Calc!$C$17)+(E2316&gt;=Calc!$C$18)</f>
        <v>3</v>
      </c>
      <c r="M2316" s="49" t="str">
        <f aca="false">IF(AND(K2316=4,L2316&gt;=3),"Champions",IF(AND(K2316=3,L2316&gt;=3),"Loyal",IF(K2316&gt;=3,"Recent / New",IF(L2316&gt;=3,"At Risk","Hibernating / Lost"))))</f>
        <v>Champions</v>
      </c>
      <c r="N2316" s="54" t="n">
        <f aca="false">IF(AND(Calc!$C$2&lt;=2009,Calc!$C$3&gt;=2009),F2316,0)+IF(AND(Calc!$C$2&lt;=2010,Calc!$C$3&gt;=2010),G2316,0)+IF(AND(Calc!$C$2&lt;=2011,Calc!$C$3&gt;=2011),H2316,0)</f>
        <v>1217.27</v>
      </c>
      <c r="O2316" s="61" t="n">
        <f aca="false">IF(AND(N2316&gt;0,OR(Calc!$C$4="*",B2316=Calc!$C$4)),N2316+ROW()*0.000000001,0)</f>
        <v>1217.270002316</v>
      </c>
    </row>
    <row r="2317" customFormat="false" ht="15" hidden="false" customHeight="false" outlineLevel="0" collapsed="false">
      <c r="A2317" s="49" t="n">
        <v>14699</v>
      </c>
      <c r="B2317" s="49" t="s">
        <v>189</v>
      </c>
      <c r="C2317" s="63" t="n">
        <v>40361</v>
      </c>
      <c r="D2317" s="63" t="n">
        <v>40672</v>
      </c>
      <c r="E2317" s="49" t="n">
        <v>4</v>
      </c>
      <c r="F2317" s="54" t="n">
        <v>0</v>
      </c>
      <c r="G2317" s="54" t="n">
        <v>593.47</v>
      </c>
      <c r="H2317" s="54" t="n">
        <v>109.13</v>
      </c>
      <c r="I2317" s="54" t="n">
        <f aca="false">SUM(F2317:H2317)</f>
        <v>702.6</v>
      </c>
      <c r="J2317" s="49" t="n">
        <f aca="false">Calc!$C$5-D2317</f>
        <v>215</v>
      </c>
      <c r="K2317" s="49" t="n">
        <f aca="false">IF(J2317&lt;=Calc!$C$11,4,IF(J2317&lt;=Calc!$C$12,3,IF(J2317&lt;=Calc!$C$13,2,1)))</f>
        <v>2</v>
      </c>
      <c r="L2317" s="49" t="n">
        <f aca="false">1+(E2317&gt;=Calc!$C$16)+(E2317&gt;=Calc!$C$17)+(E2317&gt;=Calc!$C$18)</f>
        <v>3</v>
      </c>
      <c r="M2317" s="49" t="str">
        <f aca="false">IF(AND(K2317=4,L2317&gt;=3),"Champions",IF(AND(K2317=3,L2317&gt;=3),"Loyal",IF(K2317&gt;=3,"Recent / New",IF(L2317&gt;=3,"At Risk","Hibernating / Lost"))))</f>
        <v>At Risk</v>
      </c>
      <c r="N2317" s="54" t="n">
        <f aca="false">IF(AND(Calc!$C$2&lt;=2009,Calc!$C$3&gt;=2009),F2317,0)+IF(AND(Calc!$C$2&lt;=2010,Calc!$C$3&gt;=2010),G2317,0)+IF(AND(Calc!$C$2&lt;=2011,Calc!$C$3&gt;=2011),H2317,0)</f>
        <v>702.6</v>
      </c>
      <c r="O2317" s="61" t="n">
        <f aca="false">IF(AND(N2317&gt;0,OR(Calc!$C$4="*",B2317=Calc!$C$4)),N2317+ROW()*0.000000001,0)</f>
        <v>702.600002317</v>
      </c>
    </row>
    <row r="2318" customFormat="false" ht="15" hidden="false" customHeight="false" outlineLevel="0" collapsed="false">
      <c r="A2318" s="49" t="n">
        <v>14700</v>
      </c>
      <c r="B2318" s="49" t="s">
        <v>189</v>
      </c>
      <c r="C2318" s="63" t="n">
        <v>40401</v>
      </c>
      <c r="D2318" s="63" t="n">
        <v>40854</v>
      </c>
      <c r="E2318" s="49" t="n">
        <v>5</v>
      </c>
      <c r="F2318" s="54" t="n">
        <v>0</v>
      </c>
      <c r="G2318" s="54" t="n">
        <v>880.96</v>
      </c>
      <c r="H2318" s="54" t="n">
        <v>2195.1</v>
      </c>
      <c r="I2318" s="54" t="n">
        <f aca="false">SUM(F2318:H2318)</f>
        <v>3076.06</v>
      </c>
      <c r="J2318" s="49" t="n">
        <f aca="false">Calc!$C$5-D2318</f>
        <v>33</v>
      </c>
      <c r="K2318" s="49" t="n">
        <f aca="false">IF(J2318&lt;=Calc!$C$11,4,IF(J2318&lt;=Calc!$C$12,3,IF(J2318&lt;=Calc!$C$13,2,1)))</f>
        <v>3</v>
      </c>
      <c r="L2318" s="49" t="n">
        <f aca="false">1+(E2318&gt;=Calc!$C$16)+(E2318&gt;=Calc!$C$17)+(E2318&gt;=Calc!$C$18)</f>
        <v>3</v>
      </c>
      <c r="M2318" s="49" t="str">
        <f aca="false">IF(AND(K2318=4,L2318&gt;=3),"Champions",IF(AND(K2318=3,L2318&gt;=3),"Loyal",IF(K2318&gt;=3,"Recent / New",IF(L2318&gt;=3,"At Risk","Hibernating / Lost"))))</f>
        <v>Loyal</v>
      </c>
      <c r="N2318" s="54" t="n">
        <f aca="false">IF(AND(Calc!$C$2&lt;=2009,Calc!$C$3&gt;=2009),F2318,0)+IF(AND(Calc!$C$2&lt;=2010,Calc!$C$3&gt;=2010),G2318,0)+IF(AND(Calc!$C$2&lt;=2011,Calc!$C$3&gt;=2011),H2318,0)</f>
        <v>3076.06</v>
      </c>
      <c r="O2318" s="61" t="n">
        <f aca="false">IF(AND(N2318&gt;0,OR(Calc!$C$4="*",B2318=Calc!$C$4)),N2318+ROW()*0.000000001,0)</f>
        <v>3076.060002318</v>
      </c>
    </row>
    <row r="2319" customFormat="false" ht="15" hidden="false" customHeight="false" outlineLevel="0" collapsed="false">
      <c r="A2319" s="49" t="n">
        <v>14701</v>
      </c>
      <c r="B2319" s="49" t="s">
        <v>189</v>
      </c>
      <c r="C2319" s="63" t="n">
        <v>40202</v>
      </c>
      <c r="D2319" s="63" t="n">
        <v>40876</v>
      </c>
      <c r="E2319" s="49" t="n">
        <v>15</v>
      </c>
      <c r="F2319" s="54" t="n">
        <v>0</v>
      </c>
      <c r="G2319" s="54" t="n">
        <v>1961.02</v>
      </c>
      <c r="H2319" s="54" t="n">
        <v>2462.94</v>
      </c>
      <c r="I2319" s="54" t="n">
        <f aca="false">SUM(F2319:H2319)</f>
        <v>4423.96</v>
      </c>
      <c r="J2319" s="49" t="n">
        <f aca="false">Calc!$C$5-D2319</f>
        <v>11</v>
      </c>
      <c r="K2319" s="49" t="n">
        <f aca="false">IF(J2319&lt;=Calc!$C$11,4,IF(J2319&lt;=Calc!$C$12,3,IF(J2319&lt;=Calc!$C$13,2,1)))</f>
        <v>4</v>
      </c>
      <c r="L2319" s="49" t="n">
        <f aca="false">1+(E2319&gt;=Calc!$C$16)+(E2319&gt;=Calc!$C$17)+(E2319&gt;=Calc!$C$18)</f>
        <v>4</v>
      </c>
      <c r="M2319" s="49" t="str">
        <f aca="false">IF(AND(K2319=4,L2319&gt;=3),"Champions",IF(AND(K2319=3,L2319&gt;=3),"Loyal",IF(K2319&gt;=3,"Recent / New",IF(L2319&gt;=3,"At Risk","Hibernating / Lost"))))</f>
        <v>Champions</v>
      </c>
      <c r="N2319" s="54" t="n">
        <f aca="false">IF(AND(Calc!$C$2&lt;=2009,Calc!$C$3&gt;=2009),F2319,0)+IF(AND(Calc!$C$2&lt;=2010,Calc!$C$3&gt;=2010),G2319,0)+IF(AND(Calc!$C$2&lt;=2011,Calc!$C$3&gt;=2011),H2319,0)</f>
        <v>4423.96</v>
      </c>
      <c r="O2319" s="61" t="n">
        <f aca="false">IF(AND(N2319&gt;0,OR(Calc!$C$4="*",B2319=Calc!$C$4)),N2319+ROW()*0.000000001,0)</f>
        <v>4423.960002319</v>
      </c>
    </row>
    <row r="2320" customFormat="false" ht="15" hidden="false" customHeight="false" outlineLevel="0" collapsed="false">
      <c r="A2320" s="49" t="n">
        <v>14702</v>
      </c>
      <c r="B2320" s="49" t="s">
        <v>189</v>
      </c>
      <c r="C2320" s="63" t="n">
        <v>40157</v>
      </c>
      <c r="D2320" s="63" t="n">
        <v>40885</v>
      </c>
      <c r="E2320" s="49" t="n">
        <v>29</v>
      </c>
      <c r="F2320" s="54" t="n">
        <v>1005.85</v>
      </c>
      <c r="G2320" s="54" t="n">
        <v>2392.79</v>
      </c>
      <c r="H2320" s="54" t="n">
        <v>2899.84</v>
      </c>
      <c r="I2320" s="54" t="n">
        <f aca="false">SUM(F2320:H2320)</f>
        <v>6298.48</v>
      </c>
      <c r="J2320" s="49" t="n">
        <f aca="false">Calc!$C$5-D2320</f>
        <v>2</v>
      </c>
      <c r="K2320" s="49" t="n">
        <f aca="false">IF(J2320&lt;=Calc!$C$11,4,IF(J2320&lt;=Calc!$C$12,3,IF(J2320&lt;=Calc!$C$13,2,1)))</f>
        <v>4</v>
      </c>
      <c r="L2320" s="49" t="n">
        <f aca="false">1+(E2320&gt;=Calc!$C$16)+(E2320&gt;=Calc!$C$17)+(E2320&gt;=Calc!$C$18)</f>
        <v>4</v>
      </c>
      <c r="M2320" s="49" t="str">
        <f aca="false">IF(AND(K2320=4,L2320&gt;=3),"Champions",IF(AND(K2320=3,L2320&gt;=3),"Loyal",IF(K2320&gt;=3,"Recent / New",IF(L2320&gt;=3,"At Risk","Hibernating / Lost"))))</f>
        <v>Champions</v>
      </c>
      <c r="N2320" s="54" t="n">
        <f aca="false">IF(AND(Calc!$C$2&lt;=2009,Calc!$C$3&gt;=2009),F2320,0)+IF(AND(Calc!$C$2&lt;=2010,Calc!$C$3&gt;=2010),G2320,0)+IF(AND(Calc!$C$2&lt;=2011,Calc!$C$3&gt;=2011),H2320,0)</f>
        <v>6298.48</v>
      </c>
      <c r="O2320" s="61" t="n">
        <f aca="false">IF(AND(N2320&gt;0,OR(Calc!$C$4="*",B2320=Calc!$C$4)),N2320+ROW()*0.000000001,0)</f>
        <v>6298.48000232</v>
      </c>
    </row>
    <row r="2321" customFormat="false" ht="15" hidden="false" customHeight="false" outlineLevel="0" collapsed="false">
      <c r="A2321" s="49" t="n">
        <v>14703</v>
      </c>
      <c r="B2321" s="49" t="s">
        <v>189</v>
      </c>
      <c r="C2321" s="63" t="n">
        <v>40872</v>
      </c>
      <c r="D2321" s="63" t="n">
        <v>40872</v>
      </c>
      <c r="E2321" s="49" t="n">
        <v>1</v>
      </c>
      <c r="F2321" s="54" t="n">
        <v>0</v>
      </c>
      <c r="G2321" s="54" t="n">
        <v>0</v>
      </c>
      <c r="H2321" s="54" t="n">
        <v>318.17</v>
      </c>
      <c r="I2321" s="54" t="n">
        <f aca="false">SUM(F2321:H2321)</f>
        <v>318.17</v>
      </c>
      <c r="J2321" s="49" t="n">
        <f aca="false">Calc!$C$5-D2321</f>
        <v>15</v>
      </c>
      <c r="K2321" s="49" t="n">
        <f aca="false">IF(J2321&lt;=Calc!$C$11,4,IF(J2321&lt;=Calc!$C$12,3,IF(J2321&lt;=Calc!$C$13,2,1)))</f>
        <v>4</v>
      </c>
      <c r="L2321" s="49" t="n">
        <f aca="false">1+(E2321&gt;=Calc!$C$16)+(E2321&gt;=Calc!$C$17)+(E2321&gt;=Calc!$C$18)</f>
        <v>1</v>
      </c>
      <c r="M2321" s="49" t="str">
        <f aca="false">IF(AND(K2321=4,L2321&gt;=3),"Champions",IF(AND(K2321=3,L2321&gt;=3),"Loyal",IF(K2321&gt;=3,"Recent / New",IF(L2321&gt;=3,"At Risk","Hibernating / Lost"))))</f>
        <v>Recent / New</v>
      </c>
      <c r="N2321" s="54" t="n">
        <f aca="false">IF(AND(Calc!$C$2&lt;=2009,Calc!$C$3&gt;=2009),F2321,0)+IF(AND(Calc!$C$2&lt;=2010,Calc!$C$3&gt;=2010),G2321,0)+IF(AND(Calc!$C$2&lt;=2011,Calc!$C$3&gt;=2011),H2321,0)</f>
        <v>318.17</v>
      </c>
      <c r="O2321" s="61" t="n">
        <f aca="false">IF(AND(N2321&gt;0,OR(Calc!$C$4="*",B2321=Calc!$C$4)),N2321+ROW()*0.000000001,0)</f>
        <v>318.170002321</v>
      </c>
    </row>
    <row r="2322" customFormat="false" ht="15" hidden="false" customHeight="false" outlineLevel="0" collapsed="false">
      <c r="A2322" s="49" t="n">
        <v>14704</v>
      </c>
      <c r="B2322" s="49" t="s">
        <v>189</v>
      </c>
      <c r="C2322" s="63" t="n">
        <v>40262</v>
      </c>
      <c r="D2322" s="63" t="n">
        <v>40867</v>
      </c>
      <c r="E2322" s="49" t="n">
        <v>9</v>
      </c>
      <c r="F2322" s="54" t="n">
        <v>0</v>
      </c>
      <c r="G2322" s="54" t="n">
        <v>258.96</v>
      </c>
      <c r="H2322" s="54" t="n">
        <v>1461.62</v>
      </c>
      <c r="I2322" s="54" t="n">
        <f aca="false">SUM(F2322:H2322)</f>
        <v>1720.58</v>
      </c>
      <c r="J2322" s="49" t="n">
        <f aca="false">Calc!$C$5-D2322</f>
        <v>20</v>
      </c>
      <c r="K2322" s="49" t="n">
        <f aca="false">IF(J2322&lt;=Calc!$C$11,4,IF(J2322&lt;=Calc!$C$12,3,IF(J2322&lt;=Calc!$C$13,2,1)))</f>
        <v>4</v>
      </c>
      <c r="L2322" s="49" t="n">
        <f aca="false">1+(E2322&gt;=Calc!$C$16)+(E2322&gt;=Calc!$C$17)+(E2322&gt;=Calc!$C$18)</f>
        <v>4</v>
      </c>
      <c r="M2322" s="49" t="str">
        <f aca="false">IF(AND(K2322=4,L2322&gt;=3),"Champions",IF(AND(K2322=3,L2322&gt;=3),"Loyal",IF(K2322&gt;=3,"Recent / New",IF(L2322&gt;=3,"At Risk","Hibernating / Lost"))))</f>
        <v>Champions</v>
      </c>
      <c r="N2322" s="54" t="n">
        <f aca="false">IF(AND(Calc!$C$2&lt;=2009,Calc!$C$3&gt;=2009),F2322,0)+IF(AND(Calc!$C$2&lt;=2010,Calc!$C$3&gt;=2010),G2322,0)+IF(AND(Calc!$C$2&lt;=2011,Calc!$C$3&gt;=2011),H2322,0)</f>
        <v>1720.58</v>
      </c>
      <c r="O2322" s="61" t="n">
        <f aca="false">IF(AND(N2322&gt;0,OR(Calc!$C$4="*",B2322=Calc!$C$4)),N2322+ROW()*0.000000001,0)</f>
        <v>1720.580002322</v>
      </c>
    </row>
    <row r="2323" customFormat="false" ht="15" hidden="false" customHeight="false" outlineLevel="0" collapsed="false">
      <c r="A2323" s="49" t="n">
        <v>14705</v>
      </c>
      <c r="B2323" s="49" t="s">
        <v>189</v>
      </c>
      <c r="C2323" s="63" t="n">
        <v>40688</v>
      </c>
      <c r="D2323" s="63" t="n">
        <v>40688</v>
      </c>
      <c r="E2323" s="49" t="n">
        <v>1</v>
      </c>
      <c r="F2323" s="54" t="n">
        <v>0</v>
      </c>
      <c r="G2323" s="54" t="n">
        <v>0</v>
      </c>
      <c r="H2323" s="54" t="n">
        <v>179</v>
      </c>
      <c r="I2323" s="54" t="n">
        <f aca="false">SUM(F2323:H2323)</f>
        <v>179</v>
      </c>
      <c r="J2323" s="49" t="n">
        <f aca="false">Calc!$C$5-D2323</f>
        <v>199</v>
      </c>
      <c r="K2323" s="49" t="n">
        <f aca="false">IF(J2323&lt;=Calc!$C$11,4,IF(J2323&lt;=Calc!$C$12,3,IF(J2323&lt;=Calc!$C$13,2,1)))</f>
        <v>2</v>
      </c>
      <c r="L2323" s="49" t="n">
        <f aca="false">1+(E2323&gt;=Calc!$C$16)+(E2323&gt;=Calc!$C$17)+(E2323&gt;=Calc!$C$18)</f>
        <v>1</v>
      </c>
      <c r="M2323" s="49" t="str">
        <f aca="false">IF(AND(K2323=4,L2323&gt;=3),"Champions",IF(AND(K2323=3,L2323&gt;=3),"Loyal",IF(K2323&gt;=3,"Recent / New",IF(L2323&gt;=3,"At Risk","Hibernating / Lost"))))</f>
        <v>Hibernating / Lost</v>
      </c>
      <c r="N2323" s="54" t="n">
        <f aca="false">IF(AND(Calc!$C$2&lt;=2009,Calc!$C$3&gt;=2009),F2323,0)+IF(AND(Calc!$C$2&lt;=2010,Calc!$C$3&gt;=2010),G2323,0)+IF(AND(Calc!$C$2&lt;=2011,Calc!$C$3&gt;=2011),H2323,0)</f>
        <v>179</v>
      </c>
      <c r="O2323" s="61" t="n">
        <f aca="false">IF(AND(N2323&gt;0,OR(Calc!$C$4="*",B2323=Calc!$C$4)),N2323+ROW()*0.000000001,0)</f>
        <v>179.000002323</v>
      </c>
    </row>
    <row r="2324" customFormat="false" ht="15" hidden="false" customHeight="false" outlineLevel="0" collapsed="false">
      <c r="A2324" s="49" t="n">
        <v>14706</v>
      </c>
      <c r="B2324" s="49" t="s">
        <v>189</v>
      </c>
      <c r="C2324" s="63" t="n">
        <v>40268</v>
      </c>
      <c r="D2324" s="63" t="n">
        <v>40268</v>
      </c>
      <c r="E2324" s="49" t="n">
        <v>1</v>
      </c>
      <c r="F2324" s="54" t="n">
        <v>0</v>
      </c>
      <c r="G2324" s="54" t="n">
        <v>367.54</v>
      </c>
      <c r="H2324" s="54" t="n">
        <v>0</v>
      </c>
      <c r="I2324" s="54" t="n">
        <f aca="false">SUM(F2324:H2324)</f>
        <v>367.54</v>
      </c>
      <c r="J2324" s="49" t="n">
        <f aca="false">Calc!$C$5-D2324</f>
        <v>619</v>
      </c>
      <c r="K2324" s="49" t="n">
        <f aca="false">IF(J2324&lt;=Calc!$C$11,4,IF(J2324&lt;=Calc!$C$12,3,IF(J2324&lt;=Calc!$C$13,2,1)))</f>
        <v>1</v>
      </c>
      <c r="L2324" s="49" t="n">
        <f aca="false">1+(E2324&gt;=Calc!$C$16)+(E2324&gt;=Calc!$C$17)+(E2324&gt;=Calc!$C$18)</f>
        <v>1</v>
      </c>
      <c r="M2324" s="49" t="str">
        <f aca="false">IF(AND(K2324=4,L2324&gt;=3),"Champions",IF(AND(K2324=3,L2324&gt;=3),"Loyal",IF(K2324&gt;=3,"Recent / New",IF(L2324&gt;=3,"At Risk","Hibernating / Lost"))))</f>
        <v>Hibernating / Lost</v>
      </c>
      <c r="N2324" s="54" t="n">
        <f aca="false">IF(AND(Calc!$C$2&lt;=2009,Calc!$C$3&gt;=2009),F2324,0)+IF(AND(Calc!$C$2&lt;=2010,Calc!$C$3&gt;=2010),G2324,0)+IF(AND(Calc!$C$2&lt;=2011,Calc!$C$3&gt;=2011),H2324,0)</f>
        <v>367.54</v>
      </c>
      <c r="O2324" s="61" t="n">
        <f aca="false">IF(AND(N2324&gt;0,OR(Calc!$C$4="*",B2324=Calc!$C$4)),N2324+ROW()*0.000000001,0)</f>
        <v>367.540002324</v>
      </c>
    </row>
    <row r="2325" customFormat="false" ht="15" hidden="false" customHeight="false" outlineLevel="0" collapsed="false">
      <c r="A2325" s="49" t="n">
        <v>14707</v>
      </c>
      <c r="B2325" s="49" t="s">
        <v>189</v>
      </c>
      <c r="C2325" s="63" t="n">
        <v>40310</v>
      </c>
      <c r="D2325" s="63" t="n">
        <v>40451</v>
      </c>
      <c r="E2325" s="49" t="n">
        <v>2</v>
      </c>
      <c r="F2325" s="54" t="n">
        <v>0</v>
      </c>
      <c r="G2325" s="54" t="n">
        <v>139.2</v>
      </c>
      <c r="H2325" s="54" t="n">
        <v>0</v>
      </c>
      <c r="I2325" s="54" t="n">
        <f aca="false">SUM(F2325:H2325)</f>
        <v>139.2</v>
      </c>
      <c r="J2325" s="49" t="n">
        <f aca="false">Calc!$C$5-D2325</f>
        <v>436</v>
      </c>
      <c r="K2325" s="49" t="n">
        <f aca="false">IF(J2325&lt;=Calc!$C$11,4,IF(J2325&lt;=Calc!$C$12,3,IF(J2325&lt;=Calc!$C$13,2,1)))</f>
        <v>1</v>
      </c>
      <c r="L2325" s="49" t="n">
        <f aca="false">1+(E2325&gt;=Calc!$C$16)+(E2325&gt;=Calc!$C$17)+(E2325&gt;=Calc!$C$18)</f>
        <v>2</v>
      </c>
      <c r="M2325" s="49" t="str">
        <f aca="false">IF(AND(K2325=4,L2325&gt;=3),"Champions",IF(AND(K2325=3,L2325&gt;=3),"Loyal",IF(K2325&gt;=3,"Recent / New",IF(L2325&gt;=3,"At Risk","Hibernating / Lost"))))</f>
        <v>Hibernating / Lost</v>
      </c>
      <c r="N2325" s="54" t="n">
        <f aca="false">IF(AND(Calc!$C$2&lt;=2009,Calc!$C$3&gt;=2009),F2325,0)+IF(AND(Calc!$C$2&lt;=2010,Calc!$C$3&gt;=2010),G2325,0)+IF(AND(Calc!$C$2&lt;=2011,Calc!$C$3&gt;=2011),H2325,0)</f>
        <v>139.2</v>
      </c>
      <c r="O2325" s="61" t="n">
        <f aca="false">IF(AND(N2325&gt;0,OR(Calc!$C$4="*",B2325=Calc!$C$4)),N2325+ROW()*0.000000001,0)</f>
        <v>139.200002325</v>
      </c>
    </row>
    <row r="2326" customFormat="false" ht="15" hidden="false" customHeight="false" outlineLevel="0" collapsed="false">
      <c r="A2326" s="49" t="n">
        <v>14708</v>
      </c>
      <c r="B2326" s="49" t="s">
        <v>189</v>
      </c>
      <c r="C2326" s="63" t="n">
        <v>40431</v>
      </c>
      <c r="D2326" s="63" t="n">
        <v>40884</v>
      </c>
      <c r="E2326" s="49" t="n">
        <v>5</v>
      </c>
      <c r="F2326" s="54" t="n">
        <v>0</v>
      </c>
      <c r="G2326" s="54" t="n">
        <v>1056.21</v>
      </c>
      <c r="H2326" s="54" t="n">
        <v>707.31</v>
      </c>
      <c r="I2326" s="54" t="n">
        <f aca="false">SUM(F2326:H2326)</f>
        <v>1763.52</v>
      </c>
      <c r="J2326" s="49" t="n">
        <f aca="false">Calc!$C$5-D2326</f>
        <v>3</v>
      </c>
      <c r="K2326" s="49" t="n">
        <f aca="false">IF(J2326&lt;=Calc!$C$11,4,IF(J2326&lt;=Calc!$C$12,3,IF(J2326&lt;=Calc!$C$13,2,1)))</f>
        <v>4</v>
      </c>
      <c r="L2326" s="49" t="n">
        <f aca="false">1+(E2326&gt;=Calc!$C$16)+(E2326&gt;=Calc!$C$17)+(E2326&gt;=Calc!$C$18)</f>
        <v>3</v>
      </c>
      <c r="M2326" s="49" t="str">
        <f aca="false">IF(AND(K2326=4,L2326&gt;=3),"Champions",IF(AND(K2326=3,L2326&gt;=3),"Loyal",IF(K2326&gt;=3,"Recent / New",IF(L2326&gt;=3,"At Risk","Hibernating / Lost"))))</f>
        <v>Champions</v>
      </c>
      <c r="N2326" s="54" t="n">
        <f aca="false">IF(AND(Calc!$C$2&lt;=2009,Calc!$C$3&gt;=2009),F2326,0)+IF(AND(Calc!$C$2&lt;=2010,Calc!$C$3&gt;=2010),G2326,0)+IF(AND(Calc!$C$2&lt;=2011,Calc!$C$3&gt;=2011),H2326,0)</f>
        <v>1763.52</v>
      </c>
      <c r="O2326" s="61" t="n">
        <f aca="false">IF(AND(N2326&gt;0,OR(Calc!$C$4="*",B2326=Calc!$C$4)),N2326+ROW()*0.000000001,0)</f>
        <v>1763.520002326</v>
      </c>
    </row>
    <row r="2327" customFormat="false" ht="15" hidden="false" customHeight="false" outlineLevel="0" collapsed="false">
      <c r="A2327" s="49" t="n">
        <v>14709</v>
      </c>
      <c r="B2327" s="49" t="s">
        <v>189</v>
      </c>
      <c r="C2327" s="63" t="n">
        <v>40152</v>
      </c>
      <c r="D2327" s="63" t="n">
        <v>40871</v>
      </c>
      <c r="E2327" s="49" t="n">
        <v>25</v>
      </c>
      <c r="F2327" s="54" t="n">
        <v>256.2</v>
      </c>
      <c r="G2327" s="54" t="n">
        <v>4013.24</v>
      </c>
      <c r="H2327" s="54" t="n">
        <v>4597.04</v>
      </c>
      <c r="I2327" s="54" t="n">
        <f aca="false">SUM(F2327:H2327)</f>
        <v>8866.48</v>
      </c>
      <c r="J2327" s="49" t="n">
        <f aca="false">Calc!$C$5-D2327</f>
        <v>16</v>
      </c>
      <c r="K2327" s="49" t="n">
        <f aca="false">IF(J2327&lt;=Calc!$C$11,4,IF(J2327&lt;=Calc!$C$12,3,IF(J2327&lt;=Calc!$C$13,2,1)))</f>
        <v>4</v>
      </c>
      <c r="L2327" s="49" t="n">
        <f aca="false">1+(E2327&gt;=Calc!$C$16)+(E2327&gt;=Calc!$C$17)+(E2327&gt;=Calc!$C$18)</f>
        <v>4</v>
      </c>
      <c r="M2327" s="49" t="str">
        <f aca="false">IF(AND(K2327=4,L2327&gt;=3),"Champions",IF(AND(K2327=3,L2327&gt;=3),"Loyal",IF(K2327&gt;=3,"Recent / New",IF(L2327&gt;=3,"At Risk","Hibernating / Lost"))))</f>
        <v>Champions</v>
      </c>
      <c r="N2327" s="54" t="n">
        <f aca="false">IF(AND(Calc!$C$2&lt;=2009,Calc!$C$3&gt;=2009),F2327,0)+IF(AND(Calc!$C$2&lt;=2010,Calc!$C$3&gt;=2010),G2327,0)+IF(AND(Calc!$C$2&lt;=2011,Calc!$C$3&gt;=2011),H2327,0)</f>
        <v>8866.48</v>
      </c>
      <c r="O2327" s="61" t="n">
        <f aca="false">IF(AND(N2327&gt;0,OR(Calc!$C$4="*",B2327=Calc!$C$4)),N2327+ROW()*0.000000001,0)</f>
        <v>8866.480002327</v>
      </c>
    </row>
    <row r="2328" customFormat="false" ht="15" hidden="false" customHeight="false" outlineLevel="0" collapsed="false">
      <c r="A2328" s="49" t="n">
        <v>14710</v>
      </c>
      <c r="B2328" s="49" t="s">
        <v>189</v>
      </c>
      <c r="C2328" s="63" t="n">
        <v>40150</v>
      </c>
      <c r="D2328" s="63" t="n">
        <v>40872</v>
      </c>
      <c r="E2328" s="49" t="n">
        <v>13</v>
      </c>
      <c r="F2328" s="54" t="n">
        <v>73.5</v>
      </c>
      <c r="G2328" s="54" t="n">
        <v>1226.81</v>
      </c>
      <c r="H2328" s="54" t="n">
        <v>599.48</v>
      </c>
      <c r="I2328" s="54" t="n">
        <f aca="false">SUM(F2328:H2328)</f>
        <v>1899.79</v>
      </c>
      <c r="J2328" s="49" t="n">
        <f aca="false">Calc!$C$5-D2328</f>
        <v>15</v>
      </c>
      <c r="K2328" s="49" t="n">
        <f aca="false">IF(J2328&lt;=Calc!$C$11,4,IF(J2328&lt;=Calc!$C$12,3,IF(J2328&lt;=Calc!$C$13,2,1)))</f>
        <v>4</v>
      </c>
      <c r="L2328" s="49" t="n">
        <f aca="false">1+(E2328&gt;=Calc!$C$16)+(E2328&gt;=Calc!$C$17)+(E2328&gt;=Calc!$C$18)</f>
        <v>4</v>
      </c>
      <c r="M2328" s="49" t="str">
        <f aca="false">IF(AND(K2328=4,L2328&gt;=3),"Champions",IF(AND(K2328=3,L2328&gt;=3),"Loyal",IF(K2328&gt;=3,"Recent / New",IF(L2328&gt;=3,"At Risk","Hibernating / Lost"))))</f>
        <v>Champions</v>
      </c>
      <c r="N2328" s="54" t="n">
        <f aca="false">IF(AND(Calc!$C$2&lt;=2009,Calc!$C$3&gt;=2009),F2328,0)+IF(AND(Calc!$C$2&lt;=2010,Calc!$C$3&gt;=2010),G2328,0)+IF(AND(Calc!$C$2&lt;=2011,Calc!$C$3&gt;=2011),H2328,0)</f>
        <v>1899.79</v>
      </c>
      <c r="O2328" s="61" t="n">
        <f aca="false">IF(AND(N2328&gt;0,OR(Calc!$C$4="*",B2328=Calc!$C$4)),N2328+ROW()*0.000000001,0)</f>
        <v>1899.790002328</v>
      </c>
    </row>
    <row r="2329" customFormat="false" ht="15" hidden="false" customHeight="false" outlineLevel="0" collapsed="false">
      <c r="A2329" s="49" t="n">
        <v>14711</v>
      </c>
      <c r="B2329" s="49" t="s">
        <v>189</v>
      </c>
      <c r="C2329" s="63" t="n">
        <v>40624</v>
      </c>
      <c r="D2329" s="63" t="n">
        <v>40876</v>
      </c>
      <c r="E2329" s="49" t="n">
        <v>11</v>
      </c>
      <c r="F2329" s="54" t="n">
        <v>0</v>
      </c>
      <c r="G2329" s="54" t="n">
        <v>0</v>
      </c>
      <c r="H2329" s="54" t="n">
        <v>2809.02</v>
      </c>
      <c r="I2329" s="54" t="n">
        <f aca="false">SUM(F2329:H2329)</f>
        <v>2809.02</v>
      </c>
      <c r="J2329" s="49" t="n">
        <f aca="false">Calc!$C$5-D2329</f>
        <v>11</v>
      </c>
      <c r="K2329" s="49" t="n">
        <f aca="false">IF(J2329&lt;=Calc!$C$11,4,IF(J2329&lt;=Calc!$C$12,3,IF(J2329&lt;=Calc!$C$13,2,1)))</f>
        <v>4</v>
      </c>
      <c r="L2329" s="49" t="n">
        <f aca="false">1+(E2329&gt;=Calc!$C$16)+(E2329&gt;=Calc!$C$17)+(E2329&gt;=Calc!$C$18)</f>
        <v>4</v>
      </c>
      <c r="M2329" s="49" t="str">
        <f aca="false">IF(AND(K2329=4,L2329&gt;=3),"Champions",IF(AND(K2329=3,L2329&gt;=3),"Loyal",IF(K2329&gt;=3,"Recent / New",IF(L2329&gt;=3,"At Risk","Hibernating / Lost"))))</f>
        <v>Champions</v>
      </c>
      <c r="N2329" s="54" t="n">
        <f aca="false">IF(AND(Calc!$C$2&lt;=2009,Calc!$C$3&gt;=2009),F2329,0)+IF(AND(Calc!$C$2&lt;=2010,Calc!$C$3&gt;=2010),G2329,0)+IF(AND(Calc!$C$2&lt;=2011,Calc!$C$3&gt;=2011),H2329,0)</f>
        <v>2809.02</v>
      </c>
      <c r="O2329" s="61" t="n">
        <f aca="false">IF(AND(N2329&gt;0,OR(Calc!$C$4="*",B2329=Calc!$C$4)),N2329+ROW()*0.000000001,0)</f>
        <v>2809.020002329</v>
      </c>
    </row>
    <row r="2330" customFormat="false" ht="15" hidden="false" customHeight="false" outlineLevel="0" collapsed="false">
      <c r="A2330" s="49" t="n">
        <v>14712</v>
      </c>
      <c r="B2330" s="49" t="s">
        <v>189</v>
      </c>
      <c r="C2330" s="63" t="n">
        <v>40468</v>
      </c>
      <c r="D2330" s="63" t="n">
        <v>40857</v>
      </c>
      <c r="E2330" s="49" t="n">
        <v>4</v>
      </c>
      <c r="F2330" s="54" t="n">
        <v>0</v>
      </c>
      <c r="G2330" s="54" t="n">
        <v>411</v>
      </c>
      <c r="H2330" s="54" t="n">
        <v>917.07</v>
      </c>
      <c r="I2330" s="54" t="n">
        <f aca="false">SUM(F2330:H2330)</f>
        <v>1328.07</v>
      </c>
      <c r="J2330" s="49" t="n">
        <f aca="false">Calc!$C$5-D2330</f>
        <v>30</v>
      </c>
      <c r="K2330" s="49" t="n">
        <f aca="false">IF(J2330&lt;=Calc!$C$11,4,IF(J2330&lt;=Calc!$C$12,3,IF(J2330&lt;=Calc!$C$13,2,1)))</f>
        <v>3</v>
      </c>
      <c r="L2330" s="49" t="n">
        <f aca="false">1+(E2330&gt;=Calc!$C$16)+(E2330&gt;=Calc!$C$17)+(E2330&gt;=Calc!$C$18)</f>
        <v>3</v>
      </c>
      <c r="M2330" s="49" t="str">
        <f aca="false">IF(AND(K2330=4,L2330&gt;=3),"Champions",IF(AND(K2330=3,L2330&gt;=3),"Loyal",IF(K2330&gt;=3,"Recent / New",IF(L2330&gt;=3,"At Risk","Hibernating / Lost"))))</f>
        <v>Loyal</v>
      </c>
      <c r="N2330" s="54" t="n">
        <f aca="false">IF(AND(Calc!$C$2&lt;=2009,Calc!$C$3&gt;=2009),F2330,0)+IF(AND(Calc!$C$2&lt;=2010,Calc!$C$3&gt;=2010),G2330,0)+IF(AND(Calc!$C$2&lt;=2011,Calc!$C$3&gt;=2011),H2330,0)</f>
        <v>1328.07</v>
      </c>
      <c r="O2330" s="61" t="n">
        <f aca="false">IF(AND(N2330&gt;0,OR(Calc!$C$4="*",B2330=Calc!$C$4)),N2330+ROW()*0.000000001,0)</f>
        <v>1328.07000233</v>
      </c>
    </row>
    <row r="2331" customFormat="false" ht="15" hidden="false" customHeight="false" outlineLevel="0" collapsed="false">
      <c r="A2331" s="49" t="n">
        <v>14713</v>
      </c>
      <c r="B2331" s="49" t="s">
        <v>189</v>
      </c>
      <c r="C2331" s="63" t="n">
        <v>40150</v>
      </c>
      <c r="D2331" s="63" t="n">
        <v>40877</v>
      </c>
      <c r="E2331" s="49" t="n">
        <v>21</v>
      </c>
      <c r="F2331" s="54" t="n">
        <v>160.69</v>
      </c>
      <c r="G2331" s="54" t="n">
        <v>2674.02</v>
      </c>
      <c r="H2331" s="54" t="n">
        <v>2234.25</v>
      </c>
      <c r="I2331" s="54" t="n">
        <f aca="false">SUM(F2331:H2331)</f>
        <v>5068.96</v>
      </c>
      <c r="J2331" s="49" t="n">
        <f aca="false">Calc!$C$5-D2331</f>
        <v>10</v>
      </c>
      <c r="K2331" s="49" t="n">
        <f aca="false">IF(J2331&lt;=Calc!$C$11,4,IF(J2331&lt;=Calc!$C$12,3,IF(J2331&lt;=Calc!$C$13,2,1)))</f>
        <v>4</v>
      </c>
      <c r="L2331" s="49" t="n">
        <f aca="false">1+(E2331&gt;=Calc!$C$16)+(E2331&gt;=Calc!$C$17)+(E2331&gt;=Calc!$C$18)</f>
        <v>4</v>
      </c>
      <c r="M2331" s="49" t="str">
        <f aca="false">IF(AND(K2331=4,L2331&gt;=3),"Champions",IF(AND(K2331=3,L2331&gt;=3),"Loyal",IF(K2331&gt;=3,"Recent / New",IF(L2331&gt;=3,"At Risk","Hibernating / Lost"))))</f>
        <v>Champions</v>
      </c>
      <c r="N2331" s="54" t="n">
        <f aca="false">IF(AND(Calc!$C$2&lt;=2009,Calc!$C$3&gt;=2009),F2331,0)+IF(AND(Calc!$C$2&lt;=2010,Calc!$C$3&gt;=2010),G2331,0)+IF(AND(Calc!$C$2&lt;=2011,Calc!$C$3&gt;=2011),H2331,0)</f>
        <v>5068.96</v>
      </c>
      <c r="O2331" s="61" t="n">
        <f aca="false">IF(AND(N2331&gt;0,OR(Calc!$C$4="*",B2331=Calc!$C$4)),N2331+ROW()*0.000000001,0)</f>
        <v>5068.960002331</v>
      </c>
    </row>
    <row r="2332" customFormat="false" ht="15" hidden="false" customHeight="false" outlineLevel="0" collapsed="false">
      <c r="A2332" s="49" t="n">
        <v>14714</v>
      </c>
      <c r="B2332" s="49" t="s">
        <v>189</v>
      </c>
      <c r="C2332" s="63" t="n">
        <v>40199</v>
      </c>
      <c r="D2332" s="63" t="n">
        <v>40862</v>
      </c>
      <c r="E2332" s="49" t="n">
        <v>4</v>
      </c>
      <c r="F2332" s="54" t="n">
        <v>0</v>
      </c>
      <c r="G2332" s="54" t="n">
        <v>736.21</v>
      </c>
      <c r="H2332" s="54" t="n">
        <v>160.19</v>
      </c>
      <c r="I2332" s="54" t="n">
        <f aca="false">SUM(F2332:H2332)</f>
        <v>896.4</v>
      </c>
      <c r="J2332" s="49" t="n">
        <f aca="false">Calc!$C$5-D2332</f>
        <v>25</v>
      </c>
      <c r="K2332" s="49" t="n">
        <f aca="false">IF(J2332&lt;=Calc!$C$11,4,IF(J2332&lt;=Calc!$C$12,3,IF(J2332&lt;=Calc!$C$13,2,1)))</f>
        <v>4</v>
      </c>
      <c r="L2332" s="49" t="n">
        <f aca="false">1+(E2332&gt;=Calc!$C$16)+(E2332&gt;=Calc!$C$17)+(E2332&gt;=Calc!$C$18)</f>
        <v>3</v>
      </c>
      <c r="M2332" s="49" t="str">
        <f aca="false">IF(AND(K2332=4,L2332&gt;=3),"Champions",IF(AND(K2332=3,L2332&gt;=3),"Loyal",IF(K2332&gt;=3,"Recent / New",IF(L2332&gt;=3,"At Risk","Hibernating / Lost"))))</f>
        <v>Champions</v>
      </c>
      <c r="N2332" s="54" t="n">
        <f aca="false">IF(AND(Calc!$C$2&lt;=2009,Calc!$C$3&gt;=2009),F2332,0)+IF(AND(Calc!$C$2&lt;=2010,Calc!$C$3&gt;=2010),G2332,0)+IF(AND(Calc!$C$2&lt;=2011,Calc!$C$3&gt;=2011),H2332,0)</f>
        <v>896.4</v>
      </c>
      <c r="O2332" s="61" t="n">
        <f aca="false">IF(AND(N2332&gt;0,OR(Calc!$C$4="*",B2332=Calc!$C$4)),N2332+ROW()*0.000000001,0)</f>
        <v>896.400002332</v>
      </c>
    </row>
    <row r="2333" customFormat="false" ht="15" hidden="false" customHeight="false" outlineLevel="0" collapsed="false">
      <c r="A2333" s="49" t="n">
        <v>14715</v>
      </c>
      <c r="B2333" s="49" t="s">
        <v>189</v>
      </c>
      <c r="C2333" s="63" t="n">
        <v>40197</v>
      </c>
      <c r="D2333" s="63" t="n">
        <v>40862</v>
      </c>
      <c r="E2333" s="49" t="n">
        <v>8</v>
      </c>
      <c r="F2333" s="54" t="n">
        <v>0</v>
      </c>
      <c r="G2333" s="54" t="n">
        <v>942.17</v>
      </c>
      <c r="H2333" s="54" t="n">
        <v>867.38</v>
      </c>
      <c r="I2333" s="54" t="n">
        <f aca="false">SUM(F2333:H2333)</f>
        <v>1809.55</v>
      </c>
      <c r="J2333" s="49" t="n">
        <f aca="false">Calc!$C$5-D2333</f>
        <v>25</v>
      </c>
      <c r="K2333" s="49" t="n">
        <f aca="false">IF(J2333&lt;=Calc!$C$11,4,IF(J2333&lt;=Calc!$C$12,3,IF(J2333&lt;=Calc!$C$13,2,1)))</f>
        <v>4</v>
      </c>
      <c r="L2333" s="49" t="n">
        <f aca="false">1+(E2333&gt;=Calc!$C$16)+(E2333&gt;=Calc!$C$17)+(E2333&gt;=Calc!$C$18)</f>
        <v>4</v>
      </c>
      <c r="M2333" s="49" t="str">
        <f aca="false">IF(AND(K2333=4,L2333&gt;=3),"Champions",IF(AND(K2333=3,L2333&gt;=3),"Loyal",IF(K2333&gt;=3,"Recent / New",IF(L2333&gt;=3,"At Risk","Hibernating / Lost"))))</f>
        <v>Champions</v>
      </c>
      <c r="N2333" s="54" t="n">
        <f aca="false">IF(AND(Calc!$C$2&lt;=2009,Calc!$C$3&gt;=2009),F2333,0)+IF(AND(Calc!$C$2&lt;=2010,Calc!$C$3&gt;=2010),G2333,0)+IF(AND(Calc!$C$2&lt;=2011,Calc!$C$3&gt;=2011),H2333,0)</f>
        <v>1809.55</v>
      </c>
      <c r="O2333" s="61" t="n">
        <f aca="false">IF(AND(N2333&gt;0,OR(Calc!$C$4="*",B2333=Calc!$C$4)),N2333+ROW()*0.000000001,0)</f>
        <v>1809.550002333</v>
      </c>
    </row>
    <row r="2334" customFormat="false" ht="15" hidden="false" customHeight="false" outlineLevel="0" collapsed="false">
      <c r="A2334" s="49" t="n">
        <v>14716</v>
      </c>
      <c r="B2334" s="49" t="s">
        <v>189</v>
      </c>
      <c r="C2334" s="63" t="n">
        <v>40442</v>
      </c>
      <c r="D2334" s="63" t="n">
        <v>40843</v>
      </c>
      <c r="E2334" s="49" t="n">
        <v>3</v>
      </c>
      <c r="F2334" s="54" t="n">
        <v>0</v>
      </c>
      <c r="G2334" s="54" t="n">
        <v>235.77</v>
      </c>
      <c r="H2334" s="54" t="n">
        <v>307.51</v>
      </c>
      <c r="I2334" s="54" t="n">
        <f aca="false">SUM(F2334:H2334)</f>
        <v>543.28</v>
      </c>
      <c r="J2334" s="49" t="n">
        <f aca="false">Calc!$C$5-D2334</f>
        <v>44</v>
      </c>
      <c r="K2334" s="49" t="n">
        <f aca="false">IF(J2334&lt;=Calc!$C$11,4,IF(J2334&lt;=Calc!$C$12,3,IF(J2334&lt;=Calc!$C$13,2,1)))</f>
        <v>3</v>
      </c>
      <c r="L2334" s="49" t="n">
        <f aca="false">1+(E2334&gt;=Calc!$C$16)+(E2334&gt;=Calc!$C$17)+(E2334&gt;=Calc!$C$18)</f>
        <v>2</v>
      </c>
      <c r="M2334" s="49" t="str">
        <f aca="false">IF(AND(K2334=4,L2334&gt;=3),"Champions",IF(AND(K2334=3,L2334&gt;=3),"Loyal",IF(K2334&gt;=3,"Recent / New",IF(L2334&gt;=3,"At Risk","Hibernating / Lost"))))</f>
        <v>Recent / New</v>
      </c>
      <c r="N2334" s="54" t="n">
        <f aca="false">IF(AND(Calc!$C$2&lt;=2009,Calc!$C$3&gt;=2009),F2334,0)+IF(AND(Calc!$C$2&lt;=2010,Calc!$C$3&gt;=2010),G2334,0)+IF(AND(Calc!$C$2&lt;=2011,Calc!$C$3&gt;=2011),H2334,0)</f>
        <v>543.28</v>
      </c>
      <c r="O2334" s="61" t="n">
        <f aca="false">IF(AND(N2334&gt;0,OR(Calc!$C$4="*",B2334=Calc!$C$4)),N2334+ROW()*0.000000001,0)</f>
        <v>543.280002334</v>
      </c>
    </row>
    <row r="2335" customFormat="false" ht="15" hidden="false" customHeight="false" outlineLevel="0" collapsed="false">
      <c r="A2335" s="49" t="n">
        <v>14717</v>
      </c>
      <c r="B2335" s="49" t="s">
        <v>189</v>
      </c>
      <c r="C2335" s="63" t="n">
        <v>40153</v>
      </c>
      <c r="D2335" s="63" t="n">
        <v>40153</v>
      </c>
      <c r="E2335" s="49" t="n">
        <v>1</v>
      </c>
      <c r="F2335" s="54" t="n">
        <v>72.8</v>
      </c>
      <c r="G2335" s="54" t="n">
        <v>0</v>
      </c>
      <c r="H2335" s="54" t="n">
        <v>0</v>
      </c>
      <c r="I2335" s="54" t="n">
        <f aca="false">SUM(F2335:H2335)</f>
        <v>72.8</v>
      </c>
      <c r="J2335" s="49" t="n">
        <f aca="false">Calc!$C$5-D2335</f>
        <v>734</v>
      </c>
      <c r="K2335" s="49" t="n">
        <f aca="false">IF(J2335&lt;=Calc!$C$11,4,IF(J2335&lt;=Calc!$C$12,3,IF(J2335&lt;=Calc!$C$13,2,1)))</f>
        <v>1</v>
      </c>
      <c r="L2335" s="49" t="n">
        <f aca="false">1+(E2335&gt;=Calc!$C$16)+(E2335&gt;=Calc!$C$17)+(E2335&gt;=Calc!$C$18)</f>
        <v>1</v>
      </c>
      <c r="M2335" s="49" t="str">
        <f aca="false">IF(AND(K2335=4,L2335&gt;=3),"Champions",IF(AND(K2335=3,L2335&gt;=3),"Loyal",IF(K2335&gt;=3,"Recent / New",IF(L2335&gt;=3,"At Risk","Hibernating / Lost"))))</f>
        <v>Hibernating / Lost</v>
      </c>
      <c r="N2335" s="54" t="n">
        <f aca="false">IF(AND(Calc!$C$2&lt;=2009,Calc!$C$3&gt;=2009),F2335,0)+IF(AND(Calc!$C$2&lt;=2010,Calc!$C$3&gt;=2010),G2335,0)+IF(AND(Calc!$C$2&lt;=2011,Calc!$C$3&gt;=2011),H2335,0)</f>
        <v>72.8</v>
      </c>
      <c r="O2335" s="61" t="n">
        <f aca="false">IF(AND(N2335&gt;0,OR(Calc!$C$4="*",B2335=Calc!$C$4)),N2335+ROW()*0.000000001,0)</f>
        <v>72.800002335</v>
      </c>
    </row>
    <row r="2336" customFormat="false" ht="15" hidden="false" customHeight="false" outlineLevel="0" collapsed="false">
      <c r="A2336" s="49" t="n">
        <v>14718</v>
      </c>
      <c r="B2336" s="49" t="s">
        <v>189</v>
      </c>
      <c r="C2336" s="63" t="n">
        <v>40476</v>
      </c>
      <c r="D2336" s="63" t="n">
        <v>40476</v>
      </c>
      <c r="E2336" s="49" t="n">
        <v>1</v>
      </c>
      <c r="F2336" s="54" t="n">
        <v>0</v>
      </c>
      <c r="G2336" s="54" t="n">
        <v>226.42</v>
      </c>
      <c r="H2336" s="54" t="n">
        <v>0</v>
      </c>
      <c r="I2336" s="54" t="n">
        <f aca="false">SUM(F2336:H2336)</f>
        <v>226.42</v>
      </c>
      <c r="J2336" s="49" t="n">
        <f aca="false">Calc!$C$5-D2336</f>
        <v>411</v>
      </c>
      <c r="K2336" s="49" t="n">
        <f aca="false">IF(J2336&lt;=Calc!$C$11,4,IF(J2336&lt;=Calc!$C$12,3,IF(J2336&lt;=Calc!$C$13,2,1)))</f>
        <v>1</v>
      </c>
      <c r="L2336" s="49" t="n">
        <f aca="false">1+(E2336&gt;=Calc!$C$16)+(E2336&gt;=Calc!$C$17)+(E2336&gt;=Calc!$C$18)</f>
        <v>1</v>
      </c>
      <c r="M2336" s="49" t="str">
        <f aca="false">IF(AND(K2336=4,L2336&gt;=3),"Champions",IF(AND(K2336=3,L2336&gt;=3),"Loyal",IF(K2336&gt;=3,"Recent / New",IF(L2336&gt;=3,"At Risk","Hibernating / Lost"))))</f>
        <v>Hibernating / Lost</v>
      </c>
      <c r="N2336" s="54" t="n">
        <f aca="false">IF(AND(Calc!$C$2&lt;=2009,Calc!$C$3&gt;=2009),F2336,0)+IF(AND(Calc!$C$2&lt;=2010,Calc!$C$3&gt;=2010),G2336,0)+IF(AND(Calc!$C$2&lt;=2011,Calc!$C$3&gt;=2011),H2336,0)</f>
        <v>226.42</v>
      </c>
      <c r="O2336" s="61" t="n">
        <f aca="false">IF(AND(N2336&gt;0,OR(Calc!$C$4="*",B2336=Calc!$C$4)),N2336+ROW()*0.000000001,0)</f>
        <v>226.420002336</v>
      </c>
    </row>
    <row r="2337" customFormat="false" ht="15" hidden="false" customHeight="false" outlineLevel="0" collapsed="false">
      <c r="A2337" s="49" t="n">
        <v>14719</v>
      </c>
      <c r="B2337" s="49" t="s">
        <v>189</v>
      </c>
      <c r="C2337" s="63" t="n">
        <v>40637</v>
      </c>
      <c r="D2337" s="63" t="n">
        <v>40885</v>
      </c>
      <c r="E2337" s="49" t="n">
        <v>5</v>
      </c>
      <c r="F2337" s="54" t="n">
        <v>0</v>
      </c>
      <c r="G2337" s="54" t="n">
        <v>0</v>
      </c>
      <c r="H2337" s="54" t="n">
        <v>1571.89</v>
      </c>
      <c r="I2337" s="54" t="n">
        <f aca="false">SUM(F2337:H2337)</f>
        <v>1571.89</v>
      </c>
      <c r="J2337" s="49" t="n">
        <f aca="false">Calc!$C$5-D2337</f>
        <v>2</v>
      </c>
      <c r="K2337" s="49" t="n">
        <f aca="false">IF(J2337&lt;=Calc!$C$11,4,IF(J2337&lt;=Calc!$C$12,3,IF(J2337&lt;=Calc!$C$13,2,1)))</f>
        <v>4</v>
      </c>
      <c r="L2337" s="49" t="n">
        <f aca="false">1+(E2337&gt;=Calc!$C$16)+(E2337&gt;=Calc!$C$17)+(E2337&gt;=Calc!$C$18)</f>
        <v>3</v>
      </c>
      <c r="M2337" s="49" t="str">
        <f aca="false">IF(AND(K2337=4,L2337&gt;=3),"Champions",IF(AND(K2337=3,L2337&gt;=3),"Loyal",IF(K2337&gt;=3,"Recent / New",IF(L2337&gt;=3,"At Risk","Hibernating / Lost"))))</f>
        <v>Champions</v>
      </c>
      <c r="N2337" s="54" t="n">
        <f aca="false">IF(AND(Calc!$C$2&lt;=2009,Calc!$C$3&gt;=2009),F2337,0)+IF(AND(Calc!$C$2&lt;=2010,Calc!$C$3&gt;=2010),G2337,0)+IF(AND(Calc!$C$2&lt;=2011,Calc!$C$3&gt;=2011),H2337,0)</f>
        <v>1571.89</v>
      </c>
      <c r="O2337" s="61" t="n">
        <f aca="false">IF(AND(N2337&gt;0,OR(Calc!$C$4="*",B2337=Calc!$C$4)),N2337+ROW()*0.000000001,0)</f>
        <v>1571.890002337</v>
      </c>
    </row>
    <row r="2338" customFormat="false" ht="15" hidden="false" customHeight="false" outlineLevel="0" collapsed="false">
      <c r="A2338" s="49" t="n">
        <v>14720</v>
      </c>
      <c r="B2338" s="49" t="s">
        <v>189</v>
      </c>
      <c r="C2338" s="63" t="n">
        <v>40760</v>
      </c>
      <c r="D2338" s="63" t="n">
        <v>40881</v>
      </c>
      <c r="E2338" s="49" t="n">
        <v>3</v>
      </c>
      <c r="F2338" s="54" t="n">
        <v>0</v>
      </c>
      <c r="G2338" s="54" t="n">
        <v>0</v>
      </c>
      <c r="H2338" s="54" t="n">
        <v>663.81</v>
      </c>
      <c r="I2338" s="54" t="n">
        <f aca="false">SUM(F2338:H2338)</f>
        <v>663.81</v>
      </c>
      <c r="J2338" s="49" t="n">
        <f aca="false">Calc!$C$5-D2338</f>
        <v>6</v>
      </c>
      <c r="K2338" s="49" t="n">
        <f aca="false">IF(J2338&lt;=Calc!$C$11,4,IF(J2338&lt;=Calc!$C$12,3,IF(J2338&lt;=Calc!$C$13,2,1)))</f>
        <v>4</v>
      </c>
      <c r="L2338" s="49" t="n">
        <f aca="false">1+(E2338&gt;=Calc!$C$16)+(E2338&gt;=Calc!$C$17)+(E2338&gt;=Calc!$C$18)</f>
        <v>2</v>
      </c>
      <c r="M2338" s="49" t="str">
        <f aca="false">IF(AND(K2338=4,L2338&gt;=3),"Champions",IF(AND(K2338=3,L2338&gt;=3),"Loyal",IF(K2338&gt;=3,"Recent / New",IF(L2338&gt;=3,"At Risk","Hibernating / Lost"))))</f>
        <v>Recent / New</v>
      </c>
      <c r="N2338" s="54" t="n">
        <f aca="false">IF(AND(Calc!$C$2&lt;=2009,Calc!$C$3&gt;=2009),F2338,0)+IF(AND(Calc!$C$2&lt;=2010,Calc!$C$3&gt;=2010),G2338,0)+IF(AND(Calc!$C$2&lt;=2011,Calc!$C$3&gt;=2011),H2338,0)</f>
        <v>663.81</v>
      </c>
      <c r="O2338" s="61" t="n">
        <f aca="false">IF(AND(N2338&gt;0,OR(Calc!$C$4="*",B2338=Calc!$C$4)),N2338+ROW()*0.000000001,0)</f>
        <v>663.810002338</v>
      </c>
    </row>
    <row r="2339" customFormat="false" ht="15" hidden="false" customHeight="false" outlineLevel="0" collapsed="false">
      <c r="A2339" s="49" t="n">
        <v>14721</v>
      </c>
      <c r="B2339" s="49" t="s">
        <v>189</v>
      </c>
      <c r="C2339" s="63" t="n">
        <v>40507</v>
      </c>
      <c r="D2339" s="63" t="n">
        <v>40507</v>
      </c>
      <c r="E2339" s="49" t="n">
        <v>1</v>
      </c>
      <c r="F2339" s="54" t="n">
        <v>0</v>
      </c>
      <c r="G2339" s="54" t="n">
        <v>109.07</v>
      </c>
      <c r="H2339" s="54" t="n">
        <v>0</v>
      </c>
      <c r="I2339" s="54" t="n">
        <f aca="false">SUM(F2339:H2339)</f>
        <v>109.07</v>
      </c>
      <c r="J2339" s="49" t="n">
        <f aca="false">Calc!$C$5-D2339</f>
        <v>380</v>
      </c>
      <c r="K2339" s="49" t="n">
        <f aca="false">IF(J2339&lt;=Calc!$C$11,4,IF(J2339&lt;=Calc!$C$12,3,IF(J2339&lt;=Calc!$C$13,2,1)))</f>
        <v>2</v>
      </c>
      <c r="L2339" s="49" t="n">
        <f aca="false">1+(E2339&gt;=Calc!$C$16)+(E2339&gt;=Calc!$C$17)+(E2339&gt;=Calc!$C$18)</f>
        <v>1</v>
      </c>
      <c r="M2339" s="49" t="str">
        <f aca="false">IF(AND(K2339=4,L2339&gt;=3),"Champions",IF(AND(K2339=3,L2339&gt;=3),"Loyal",IF(K2339&gt;=3,"Recent / New",IF(L2339&gt;=3,"At Risk","Hibernating / Lost"))))</f>
        <v>Hibernating / Lost</v>
      </c>
      <c r="N2339" s="54" t="n">
        <f aca="false">IF(AND(Calc!$C$2&lt;=2009,Calc!$C$3&gt;=2009),F2339,0)+IF(AND(Calc!$C$2&lt;=2010,Calc!$C$3&gt;=2010),G2339,0)+IF(AND(Calc!$C$2&lt;=2011,Calc!$C$3&gt;=2011),H2339,0)</f>
        <v>109.07</v>
      </c>
      <c r="O2339" s="61" t="n">
        <f aca="false">IF(AND(N2339&gt;0,OR(Calc!$C$4="*",B2339=Calc!$C$4)),N2339+ROW()*0.000000001,0)</f>
        <v>109.070002339</v>
      </c>
    </row>
    <row r="2340" customFormat="false" ht="15" hidden="false" customHeight="false" outlineLevel="0" collapsed="false">
      <c r="A2340" s="49" t="n">
        <v>14722</v>
      </c>
      <c r="B2340" s="49" t="s">
        <v>189</v>
      </c>
      <c r="C2340" s="63" t="n">
        <v>40400</v>
      </c>
      <c r="D2340" s="63" t="n">
        <v>40739</v>
      </c>
      <c r="E2340" s="49" t="n">
        <v>3</v>
      </c>
      <c r="F2340" s="54" t="n">
        <v>0</v>
      </c>
      <c r="G2340" s="54" t="n">
        <v>309.1</v>
      </c>
      <c r="H2340" s="54" t="n">
        <v>180.42</v>
      </c>
      <c r="I2340" s="54" t="n">
        <f aca="false">SUM(F2340:H2340)</f>
        <v>489.52</v>
      </c>
      <c r="J2340" s="49" t="n">
        <f aca="false">Calc!$C$5-D2340</f>
        <v>148</v>
      </c>
      <c r="K2340" s="49" t="n">
        <f aca="false">IF(J2340&lt;=Calc!$C$11,4,IF(J2340&lt;=Calc!$C$12,3,IF(J2340&lt;=Calc!$C$13,2,1)))</f>
        <v>2</v>
      </c>
      <c r="L2340" s="49" t="n">
        <f aca="false">1+(E2340&gt;=Calc!$C$16)+(E2340&gt;=Calc!$C$17)+(E2340&gt;=Calc!$C$18)</f>
        <v>2</v>
      </c>
      <c r="M2340" s="49" t="str">
        <f aca="false">IF(AND(K2340=4,L2340&gt;=3),"Champions",IF(AND(K2340=3,L2340&gt;=3),"Loyal",IF(K2340&gt;=3,"Recent / New",IF(L2340&gt;=3,"At Risk","Hibernating / Lost"))))</f>
        <v>Hibernating / Lost</v>
      </c>
      <c r="N2340" s="54" t="n">
        <f aca="false">IF(AND(Calc!$C$2&lt;=2009,Calc!$C$3&gt;=2009),F2340,0)+IF(AND(Calc!$C$2&lt;=2010,Calc!$C$3&gt;=2010),G2340,0)+IF(AND(Calc!$C$2&lt;=2011,Calc!$C$3&gt;=2011),H2340,0)</f>
        <v>489.52</v>
      </c>
      <c r="O2340" s="61" t="n">
        <f aca="false">IF(AND(N2340&gt;0,OR(Calc!$C$4="*",B2340=Calc!$C$4)),N2340+ROW()*0.000000001,0)</f>
        <v>489.52000234</v>
      </c>
    </row>
    <row r="2341" customFormat="false" ht="15" hidden="false" customHeight="false" outlineLevel="0" collapsed="false">
      <c r="A2341" s="49" t="n">
        <v>14723</v>
      </c>
      <c r="B2341" s="49" t="s">
        <v>189</v>
      </c>
      <c r="C2341" s="63" t="n">
        <v>40151</v>
      </c>
      <c r="D2341" s="63" t="n">
        <v>40876</v>
      </c>
      <c r="E2341" s="49" t="n">
        <v>11</v>
      </c>
      <c r="F2341" s="54" t="n">
        <v>141.63</v>
      </c>
      <c r="G2341" s="54" t="n">
        <v>993.02</v>
      </c>
      <c r="H2341" s="54" t="n">
        <v>666.71</v>
      </c>
      <c r="I2341" s="54" t="n">
        <f aca="false">SUM(F2341:H2341)</f>
        <v>1801.36</v>
      </c>
      <c r="J2341" s="49" t="n">
        <f aca="false">Calc!$C$5-D2341</f>
        <v>11</v>
      </c>
      <c r="K2341" s="49" t="n">
        <f aca="false">IF(J2341&lt;=Calc!$C$11,4,IF(J2341&lt;=Calc!$C$12,3,IF(J2341&lt;=Calc!$C$13,2,1)))</f>
        <v>4</v>
      </c>
      <c r="L2341" s="49" t="n">
        <f aca="false">1+(E2341&gt;=Calc!$C$16)+(E2341&gt;=Calc!$C$17)+(E2341&gt;=Calc!$C$18)</f>
        <v>4</v>
      </c>
      <c r="M2341" s="49" t="str">
        <f aca="false">IF(AND(K2341=4,L2341&gt;=3),"Champions",IF(AND(K2341=3,L2341&gt;=3),"Loyal",IF(K2341&gt;=3,"Recent / New",IF(L2341&gt;=3,"At Risk","Hibernating / Lost"))))</f>
        <v>Champions</v>
      </c>
      <c r="N2341" s="54" t="n">
        <f aca="false">IF(AND(Calc!$C$2&lt;=2009,Calc!$C$3&gt;=2009),F2341,0)+IF(AND(Calc!$C$2&lt;=2010,Calc!$C$3&gt;=2010),G2341,0)+IF(AND(Calc!$C$2&lt;=2011,Calc!$C$3&gt;=2011),H2341,0)</f>
        <v>1801.36</v>
      </c>
      <c r="O2341" s="61" t="n">
        <f aca="false">IF(AND(N2341&gt;0,OR(Calc!$C$4="*",B2341=Calc!$C$4)),N2341+ROW()*0.000000001,0)</f>
        <v>1801.360002341</v>
      </c>
    </row>
    <row r="2342" customFormat="false" ht="15" hidden="false" customHeight="false" outlineLevel="0" collapsed="false">
      <c r="A2342" s="49" t="n">
        <v>14724</v>
      </c>
      <c r="B2342" s="49" t="s">
        <v>189</v>
      </c>
      <c r="C2342" s="63" t="n">
        <v>40296</v>
      </c>
      <c r="D2342" s="63" t="n">
        <v>40296</v>
      </c>
      <c r="E2342" s="49" t="n">
        <v>1</v>
      </c>
      <c r="F2342" s="54" t="n">
        <v>0</v>
      </c>
      <c r="G2342" s="54" t="n">
        <v>341.9</v>
      </c>
      <c r="H2342" s="54" t="n">
        <v>0</v>
      </c>
      <c r="I2342" s="54" t="n">
        <f aca="false">SUM(F2342:H2342)</f>
        <v>341.9</v>
      </c>
      <c r="J2342" s="49" t="n">
        <f aca="false">Calc!$C$5-D2342</f>
        <v>591</v>
      </c>
      <c r="K2342" s="49" t="n">
        <f aca="false">IF(J2342&lt;=Calc!$C$11,4,IF(J2342&lt;=Calc!$C$12,3,IF(J2342&lt;=Calc!$C$13,2,1)))</f>
        <v>1</v>
      </c>
      <c r="L2342" s="49" t="n">
        <f aca="false">1+(E2342&gt;=Calc!$C$16)+(E2342&gt;=Calc!$C$17)+(E2342&gt;=Calc!$C$18)</f>
        <v>1</v>
      </c>
      <c r="M2342" s="49" t="str">
        <f aca="false">IF(AND(K2342=4,L2342&gt;=3),"Champions",IF(AND(K2342=3,L2342&gt;=3),"Loyal",IF(K2342&gt;=3,"Recent / New",IF(L2342&gt;=3,"At Risk","Hibernating / Lost"))))</f>
        <v>Hibernating / Lost</v>
      </c>
      <c r="N2342" s="54" t="n">
        <f aca="false">IF(AND(Calc!$C$2&lt;=2009,Calc!$C$3&gt;=2009),F2342,0)+IF(AND(Calc!$C$2&lt;=2010,Calc!$C$3&gt;=2010),G2342,0)+IF(AND(Calc!$C$2&lt;=2011,Calc!$C$3&gt;=2011),H2342,0)</f>
        <v>341.9</v>
      </c>
      <c r="O2342" s="61" t="n">
        <f aca="false">IF(AND(N2342&gt;0,OR(Calc!$C$4="*",B2342=Calc!$C$4)),N2342+ROW()*0.000000001,0)</f>
        <v>341.900002342</v>
      </c>
    </row>
    <row r="2343" customFormat="false" ht="15" hidden="false" customHeight="false" outlineLevel="0" collapsed="false">
      <c r="A2343" s="49" t="n">
        <v>14725</v>
      </c>
      <c r="B2343" s="49" t="s">
        <v>189</v>
      </c>
      <c r="C2343" s="63" t="n">
        <v>40352</v>
      </c>
      <c r="D2343" s="63" t="n">
        <v>40862</v>
      </c>
      <c r="E2343" s="49" t="n">
        <v>4</v>
      </c>
      <c r="F2343" s="54" t="n">
        <v>0</v>
      </c>
      <c r="G2343" s="54" t="n">
        <v>540.88</v>
      </c>
      <c r="H2343" s="54" t="n">
        <v>655.58</v>
      </c>
      <c r="I2343" s="54" t="n">
        <f aca="false">SUM(F2343:H2343)</f>
        <v>1196.46</v>
      </c>
      <c r="J2343" s="49" t="n">
        <f aca="false">Calc!$C$5-D2343</f>
        <v>25</v>
      </c>
      <c r="K2343" s="49" t="n">
        <f aca="false">IF(J2343&lt;=Calc!$C$11,4,IF(J2343&lt;=Calc!$C$12,3,IF(J2343&lt;=Calc!$C$13,2,1)))</f>
        <v>4</v>
      </c>
      <c r="L2343" s="49" t="n">
        <f aca="false">1+(E2343&gt;=Calc!$C$16)+(E2343&gt;=Calc!$C$17)+(E2343&gt;=Calc!$C$18)</f>
        <v>3</v>
      </c>
      <c r="M2343" s="49" t="str">
        <f aca="false">IF(AND(K2343=4,L2343&gt;=3),"Champions",IF(AND(K2343=3,L2343&gt;=3),"Loyal",IF(K2343&gt;=3,"Recent / New",IF(L2343&gt;=3,"At Risk","Hibernating / Lost"))))</f>
        <v>Champions</v>
      </c>
      <c r="N2343" s="54" t="n">
        <f aca="false">IF(AND(Calc!$C$2&lt;=2009,Calc!$C$3&gt;=2009),F2343,0)+IF(AND(Calc!$C$2&lt;=2010,Calc!$C$3&gt;=2010),G2343,0)+IF(AND(Calc!$C$2&lt;=2011,Calc!$C$3&gt;=2011),H2343,0)</f>
        <v>1196.46</v>
      </c>
      <c r="O2343" s="61" t="n">
        <f aca="false">IF(AND(N2343&gt;0,OR(Calc!$C$4="*",B2343=Calc!$C$4)),N2343+ROW()*0.000000001,0)</f>
        <v>1196.460002343</v>
      </c>
    </row>
    <row r="2344" customFormat="false" ht="15" hidden="false" customHeight="false" outlineLevel="0" collapsed="false">
      <c r="A2344" s="49" t="n">
        <v>14726</v>
      </c>
      <c r="B2344" s="49" t="s">
        <v>189</v>
      </c>
      <c r="C2344" s="63" t="n">
        <v>40232</v>
      </c>
      <c r="D2344" s="63" t="n">
        <v>40232</v>
      </c>
      <c r="E2344" s="49" t="n">
        <v>1</v>
      </c>
      <c r="F2344" s="54" t="n">
        <v>0</v>
      </c>
      <c r="G2344" s="54" t="n">
        <v>116.5</v>
      </c>
      <c r="H2344" s="54" t="n">
        <v>0</v>
      </c>
      <c r="I2344" s="54" t="n">
        <f aca="false">SUM(F2344:H2344)</f>
        <v>116.5</v>
      </c>
      <c r="J2344" s="49" t="n">
        <f aca="false">Calc!$C$5-D2344</f>
        <v>655</v>
      </c>
      <c r="K2344" s="49" t="n">
        <f aca="false">IF(J2344&lt;=Calc!$C$11,4,IF(J2344&lt;=Calc!$C$12,3,IF(J2344&lt;=Calc!$C$13,2,1)))</f>
        <v>1</v>
      </c>
      <c r="L2344" s="49" t="n">
        <f aca="false">1+(E2344&gt;=Calc!$C$16)+(E2344&gt;=Calc!$C$17)+(E2344&gt;=Calc!$C$18)</f>
        <v>1</v>
      </c>
      <c r="M2344" s="49" t="str">
        <f aca="false">IF(AND(K2344=4,L2344&gt;=3),"Champions",IF(AND(K2344=3,L2344&gt;=3),"Loyal",IF(K2344&gt;=3,"Recent / New",IF(L2344&gt;=3,"At Risk","Hibernating / Lost"))))</f>
        <v>Hibernating / Lost</v>
      </c>
      <c r="N2344" s="54" t="n">
        <f aca="false">IF(AND(Calc!$C$2&lt;=2009,Calc!$C$3&gt;=2009),F2344,0)+IF(AND(Calc!$C$2&lt;=2010,Calc!$C$3&gt;=2010),G2344,0)+IF(AND(Calc!$C$2&lt;=2011,Calc!$C$3&gt;=2011),H2344,0)</f>
        <v>116.5</v>
      </c>
      <c r="O2344" s="61" t="n">
        <f aca="false">IF(AND(N2344&gt;0,OR(Calc!$C$4="*",B2344=Calc!$C$4)),N2344+ROW()*0.000000001,0)</f>
        <v>116.500002344</v>
      </c>
    </row>
    <row r="2345" customFormat="false" ht="15" hidden="false" customHeight="false" outlineLevel="0" collapsed="false">
      <c r="A2345" s="49" t="n">
        <v>14727</v>
      </c>
      <c r="B2345" s="49" t="s">
        <v>189</v>
      </c>
      <c r="C2345" s="63" t="n">
        <v>40340</v>
      </c>
      <c r="D2345" s="63" t="n">
        <v>40612</v>
      </c>
      <c r="E2345" s="49" t="n">
        <v>3</v>
      </c>
      <c r="F2345" s="54" t="n">
        <v>0</v>
      </c>
      <c r="G2345" s="54" t="n">
        <v>22.55</v>
      </c>
      <c r="H2345" s="54" t="n">
        <v>268.58</v>
      </c>
      <c r="I2345" s="54" t="n">
        <f aca="false">SUM(F2345:H2345)</f>
        <v>291.13</v>
      </c>
      <c r="J2345" s="49" t="n">
        <f aca="false">Calc!$C$5-D2345</f>
        <v>275</v>
      </c>
      <c r="K2345" s="49" t="n">
        <f aca="false">IF(J2345&lt;=Calc!$C$11,4,IF(J2345&lt;=Calc!$C$12,3,IF(J2345&lt;=Calc!$C$13,2,1)))</f>
        <v>2</v>
      </c>
      <c r="L2345" s="49" t="n">
        <f aca="false">1+(E2345&gt;=Calc!$C$16)+(E2345&gt;=Calc!$C$17)+(E2345&gt;=Calc!$C$18)</f>
        <v>2</v>
      </c>
      <c r="M2345" s="49" t="str">
        <f aca="false">IF(AND(K2345=4,L2345&gt;=3),"Champions",IF(AND(K2345=3,L2345&gt;=3),"Loyal",IF(K2345&gt;=3,"Recent / New",IF(L2345&gt;=3,"At Risk","Hibernating / Lost"))))</f>
        <v>Hibernating / Lost</v>
      </c>
      <c r="N2345" s="54" t="n">
        <f aca="false">IF(AND(Calc!$C$2&lt;=2009,Calc!$C$3&gt;=2009),F2345,0)+IF(AND(Calc!$C$2&lt;=2010,Calc!$C$3&gt;=2010),G2345,0)+IF(AND(Calc!$C$2&lt;=2011,Calc!$C$3&gt;=2011),H2345,0)</f>
        <v>291.13</v>
      </c>
      <c r="O2345" s="61" t="n">
        <f aca="false">IF(AND(N2345&gt;0,OR(Calc!$C$4="*",B2345=Calc!$C$4)),N2345+ROW()*0.000000001,0)</f>
        <v>291.130002345</v>
      </c>
    </row>
    <row r="2346" customFormat="false" ht="15" hidden="false" customHeight="false" outlineLevel="0" collapsed="false">
      <c r="A2346" s="49" t="n">
        <v>14728</v>
      </c>
      <c r="B2346" s="49" t="s">
        <v>189</v>
      </c>
      <c r="C2346" s="63" t="n">
        <v>40473</v>
      </c>
      <c r="D2346" s="63" t="n">
        <v>40473</v>
      </c>
      <c r="E2346" s="49" t="n">
        <v>1</v>
      </c>
      <c r="F2346" s="54" t="n">
        <v>0</v>
      </c>
      <c r="G2346" s="54" t="n">
        <v>190.58</v>
      </c>
      <c r="H2346" s="54" t="n">
        <v>0</v>
      </c>
      <c r="I2346" s="54" t="n">
        <f aca="false">SUM(F2346:H2346)</f>
        <v>190.58</v>
      </c>
      <c r="J2346" s="49" t="n">
        <f aca="false">Calc!$C$5-D2346</f>
        <v>414</v>
      </c>
      <c r="K2346" s="49" t="n">
        <f aca="false">IF(J2346&lt;=Calc!$C$11,4,IF(J2346&lt;=Calc!$C$12,3,IF(J2346&lt;=Calc!$C$13,2,1)))</f>
        <v>1</v>
      </c>
      <c r="L2346" s="49" t="n">
        <f aca="false">1+(E2346&gt;=Calc!$C$16)+(E2346&gt;=Calc!$C$17)+(E2346&gt;=Calc!$C$18)</f>
        <v>1</v>
      </c>
      <c r="M2346" s="49" t="str">
        <f aca="false">IF(AND(K2346=4,L2346&gt;=3),"Champions",IF(AND(K2346=3,L2346&gt;=3),"Loyal",IF(K2346&gt;=3,"Recent / New",IF(L2346&gt;=3,"At Risk","Hibernating / Lost"))))</f>
        <v>Hibernating / Lost</v>
      </c>
      <c r="N2346" s="54" t="n">
        <f aca="false">IF(AND(Calc!$C$2&lt;=2009,Calc!$C$3&gt;=2009),F2346,0)+IF(AND(Calc!$C$2&lt;=2010,Calc!$C$3&gt;=2010),G2346,0)+IF(AND(Calc!$C$2&lt;=2011,Calc!$C$3&gt;=2011),H2346,0)</f>
        <v>190.58</v>
      </c>
      <c r="O2346" s="61" t="n">
        <f aca="false">IF(AND(N2346&gt;0,OR(Calc!$C$4="*",B2346=Calc!$C$4)),N2346+ROW()*0.000000001,0)</f>
        <v>190.580002346</v>
      </c>
    </row>
    <row r="2347" customFormat="false" ht="15" hidden="false" customHeight="false" outlineLevel="0" collapsed="false">
      <c r="A2347" s="49" t="n">
        <v>14729</v>
      </c>
      <c r="B2347" s="49" t="s">
        <v>189</v>
      </c>
      <c r="C2347" s="63" t="n">
        <v>40261</v>
      </c>
      <c r="D2347" s="63" t="n">
        <v>40513</v>
      </c>
      <c r="E2347" s="49" t="n">
        <v>3</v>
      </c>
      <c r="F2347" s="54" t="n">
        <v>0</v>
      </c>
      <c r="G2347" s="54" t="n">
        <v>586.24</v>
      </c>
      <c r="H2347" s="54" t="n">
        <v>0</v>
      </c>
      <c r="I2347" s="54" t="n">
        <f aca="false">SUM(F2347:H2347)</f>
        <v>586.24</v>
      </c>
      <c r="J2347" s="49" t="n">
        <f aca="false">Calc!$C$5-D2347</f>
        <v>374</v>
      </c>
      <c r="K2347" s="49" t="n">
        <f aca="false">IF(J2347&lt;=Calc!$C$11,4,IF(J2347&lt;=Calc!$C$12,3,IF(J2347&lt;=Calc!$C$13,2,1)))</f>
        <v>2</v>
      </c>
      <c r="L2347" s="49" t="n">
        <f aca="false">1+(E2347&gt;=Calc!$C$16)+(E2347&gt;=Calc!$C$17)+(E2347&gt;=Calc!$C$18)</f>
        <v>2</v>
      </c>
      <c r="M2347" s="49" t="str">
        <f aca="false">IF(AND(K2347=4,L2347&gt;=3),"Champions",IF(AND(K2347=3,L2347&gt;=3),"Loyal",IF(K2347&gt;=3,"Recent / New",IF(L2347&gt;=3,"At Risk","Hibernating / Lost"))))</f>
        <v>Hibernating / Lost</v>
      </c>
      <c r="N2347" s="54" t="n">
        <f aca="false">IF(AND(Calc!$C$2&lt;=2009,Calc!$C$3&gt;=2009),F2347,0)+IF(AND(Calc!$C$2&lt;=2010,Calc!$C$3&gt;=2010),G2347,0)+IF(AND(Calc!$C$2&lt;=2011,Calc!$C$3&gt;=2011),H2347,0)</f>
        <v>586.24</v>
      </c>
      <c r="O2347" s="61" t="n">
        <f aca="false">IF(AND(N2347&gt;0,OR(Calc!$C$4="*",B2347=Calc!$C$4)),N2347+ROW()*0.000000001,0)</f>
        <v>586.240002347</v>
      </c>
    </row>
    <row r="2348" customFormat="false" ht="15" hidden="false" customHeight="false" outlineLevel="0" collapsed="false">
      <c r="A2348" s="49" t="n">
        <v>14730</v>
      </c>
      <c r="B2348" s="49" t="s">
        <v>189</v>
      </c>
      <c r="C2348" s="63" t="n">
        <v>40610</v>
      </c>
      <c r="D2348" s="63" t="n">
        <v>40885</v>
      </c>
      <c r="E2348" s="49" t="n">
        <v>8</v>
      </c>
      <c r="F2348" s="54" t="n">
        <v>0</v>
      </c>
      <c r="G2348" s="54" t="n">
        <v>0</v>
      </c>
      <c r="H2348" s="54" t="n">
        <v>1897.57</v>
      </c>
      <c r="I2348" s="54" t="n">
        <f aca="false">SUM(F2348:H2348)</f>
        <v>1897.57</v>
      </c>
      <c r="J2348" s="49" t="n">
        <f aca="false">Calc!$C$5-D2348</f>
        <v>2</v>
      </c>
      <c r="K2348" s="49" t="n">
        <f aca="false">IF(J2348&lt;=Calc!$C$11,4,IF(J2348&lt;=Calc!$C$12,3,IF(J2348&lt;=Calc!$C$13,2,1)))</f>
        <v>4</v>
      </c>
      <c r="L2348" s="49" t="n">
        <f aca="false">1+(E2348&gt;=Calc!$C$16)+(E2348&gt;=Calc!$C$17)+(E2348&gt;=Calc!$C$18)</f>
        <v>4</v>
      </c>
      <c r="M2348" s="49" t="str">
        <f aca="false">IF(AND(K2348=4,L2348&gt;=3),"Champions",IF(AND(K2348=3,L2348&gt;=3),"Loyal",IF(K2348&gt;=3,"Recent / New",IF(L2348&gt;=3,"At Risk","Hibernating / Lost"))))</f>
        <v>Champions</v>
      </c>
      <c r="N2348" s="54" t="n">
        <f aca="false">IF(AND(Calc!$C$2&lt;=2009,Calc!$C$3&gt;=2009),F2348,0)+IF(AND(Calc!$C$2&lt;=2010,Calc!$C$3&gt;=2010),G2348,0)+IF(AND(Calc!$C$2&lt;=2011,Calc!$C$3&gt;=2011),H2348,0)</f>
        <v>1897.57</v>
      </c>
      <c r="O2348" s="61" t="n">
        <f aca="false">IF(AND(N2348&gt;0,OR(Calc!$C$4="*",B2348=Calc!$C$4)),N2348+ROW()*0.000000001,0)</f>
        <v>1897.570002348</v>
      </c>
    </row>
    <row r="2349" customFormat="false" ht="15" hidden="false" customHeight="false" outlineLevel="0" collapsed="false">
      <c r="A2349" s="49" t="n">
        <v>14731</v>
      </c>
      <c r="B2349" s="49" t="s">
        <v>189</v>
      </c>
      <c r="C2349" s="63" t="n">
        <v>40674</v>
      </c>
      <c r="D2349" s="63" t="n">
        <v>40839</v>
      </c>
      <c r="E2349" s="49" t="n">
        <v>3</v>
      </c>
      <c r="F2349" s="54" t="n">
        <v>0</v>
      </c>
      <c r="G2349" s="54" t="n">
        <v>0</v>
      </c>
      <c r="H2349" s="54" t="n">
        <v>380.02</v>
      </c>
      <c r="I2349" s="54" t="n">
        <f aca="false">SUM(F2349:H2349)</f>
        <v>380.02</v>
      </c>
      <c r="J2349" s="49" t="n">
        <f aca="false">Calc!$C$5-D2349</f>
        <v>48</v>
      </c>
      <c r="K2349" s="49" t="n">
        <f aca="false">IF(J2349&lt;=Calc!$C$11,4,IF(J2349&lt;=Calc!$C$12,3,IF(J2349&lt;=Calc!$C$13,2,1)))</f>
        <v>3</v>
      </c>
      <c r="L2349" s="49" t="n">
        <f aca="false">1+(E2349&gt;=Calc!$C$16)+(E2349&gt;=Calc!$C$17)+(E2349&gt;=Calc!$C$18)</f>
        <v>2</v>
      </c>
      <c r="M2349" s="49" t="str">
        <f aca="false">IF(AND(K2349=4,L2349&gt;=3),"Champions",IF(AND(K2349=3,L2349&gt;=3),"Loyal",IF(K2349&gt;=3,"Recent / New",IF(L2349&gt;=3,"At Risk","Hibernating / Lost"))))</f>
        <v>Recent / New</v>
      </c>
      <c r="N2349" s="54" t="n">
        <f aca="false">IF(AND(Calc!$C$2&lt;=2009,Calc!$C$3&gt;=2009),F2349,0)+IF(AND(Calc!$C$2&lt;=2010,Calc!$C$3&gt;=2010),G2349,0)+IF(AND(Calc!$C$2&lt;=2011,Calc!$C$3&gt;=2011),H2349,0)</f>
        <v>380.02</v>
      </c>
      <c r="O2349" s="61" t="n">
        <f aca="false">IF(AND(N2349&gt;0,OR(Calc!$C$4="*",B2349=Calc!$C$4)),N2349+ROW()*0.000000001,0)</f>
        <v>380.020002349</v>
      </c>
    </row>
    <row r="2350" customFormat="false" ht="15" hidden="false" customHeight="false" outlineLevel="0" collapsed="false">
      <c r="A2350" s="49" t="n">
        <v>14732</v>
      </c>
      <c r="B2350" s="49" t="s">
        <v>189</v>
      </c>
      <c r="C2350" s="63" t="n">
        <v>40156</v>
      </c>
      <c r="D2350" s="63" t="n">
        <v>40878</v>
      </c>
      <c r="E2350" s="49" t="n">
        <v>19</v>
      </c>
      <c r="F2350" s="54" t="n">
        <v>556.15</v>
      </c>
      <c r="G2350" s="54" t="n">
        <v>2205.03</v>
      </c>
      <c r="H2350" s="54" t="n">
        <v>2686.34</v>
      </c>
      <c r="I2350" s="54" t="n">
        <f aca="false">SUM(F2350:H2350)</f>
        <v>5447.52</v>
      </c>
      <c r="J2350" s="49" t="n">
        <f aca="false">Calc!$C$5-D2350</f>
        <v>9</v>
      </c>
      <c r="K2350" s="49" t="n">
        <f aca="false">IF(J2350&lt;=Calc!$C$11,4,IF(J2350&lt;=Calc!$C$12,3,IF(J2350&lt;=Calc!$C$13,2,1)))</f>
        <v>4</v>
      </c>
      <c r="L2350" s="49" t="n">
        <f aca="false">1+(E2350&gt;=Calc!$C$16)+(E2350&gt;=Calc!$C$17)+(E2350&gt;=Calc!$C$18)</f>
        <v>4</v>
      </c>
      <c r="M2350" s="49" t="str">
        <f aca="false">IF(AND(K2350=4,L2350&gt;=3),"Champions",IF(AND(K2350=3,L2350&gt;=3),"Loyal",IF(K2350&gt;=3,"Recent / New",IF(L2350&gt;=3,"At Risk","Hibernating / Lost"))))</f>
        <v>Champions</v>
      </c>
      <c r="N2350" s="54" t="n">
        <f aca="false">IF(AND(Calc!$C$2&lt;=2009,Calc!$C$3&gt;=2009),F2350,0)+IF(AND(Calc!$C$2&lt;=2010,Calc!$C$3&gt;=2010),G2350,0)+IF(AND(Calc!$C$2&lt;=2011,Calc!$C$3&gt;=2011),H2350,0)</f>
        <v>5447.52</v>
      </c>
      <c r="O2350" s="61" t="n">
        <f aca="false">IF(AND(N2350&gt;0,OR(Calc!$C$4="*",B2350=Calc!$C$4)),N2350+ROW()*0.000000001,0)</f>
        <v>5447.52000235</v>
      </c>
    </row>
    <row r="2351" customFormat="false" ht="15" hidden="false" customHeight="false" outlineLevel="0" collapsed="false">
      <c r="A2351" s="49" t="n">
        <v>14733</v>
      </c>
      <c r="B2351" s="49" t="s">
        <v>189</v>
      </c>
      <c r="C2351" s="63" t="n">
        <v>40484</v>
      </c>
      <c r="D2351" s="63" t="n">
        <v>40870</v>
      </c>
      <c r="E2351" s="49" t="n">
        <v>15</v>
      </c>
      <c r="F2351" s="54" t="n">
        <v>0</v>
      </c>
      <c r="G2351" s="54" t="n">
        <v>9106.46</v>
      </c>
      <c r="H2351" s="54" t="n">
        <v>5094.32</v>
      </c>
      <c r="I2351" s="54" t="n">
        <f aca="false">SUM(F2351:H2351)</f>
        <v>14200.78</v>
      </c>
      <c r="J2351" s="49" t="n">
        <f aca="false">Calc!$C$5-D2351</f>
        <v>17</v>
      </c>
      <c r="K2351" s="49" t="n">
        <f aca="false">IF(J2351&lt;=Calc!$C$11,4,IF(J2351&lt;=Calc!$C$12,3,IF(J2351&lt;=Calc!$C$13,2,1)))</f>
        <v>4</v>
      </c>
      <c r="L2351" s="49" t="n">
        <f aca="false">1+(E2351&gt;=Calc!$C$16)+(E2351&gt;=Calc!$C$17)+(E2351&gt;=Calc!$C$18)</f>
        <v>4</v>
      </c>
      <c r="M2351" s="49" t="str">
        <f aca="false">IF(AND(K2351=4,L2351&gt;=3),"Champions",IF(AND(K2351=3,L2351&gt;=3),"Loyal",IF(K2351&gt;=3,"Recent / New",IF(L2351&gt;=3,"At Risk","Hibernating / Lost"))))</f>
        <v>Champions</v>
      </c>
      <c r="N2351" s="54" t="n">
        <f aca="false">IF(AND(Calc!$C$2&lt;=2009,Calc!$C$3&gt;=2009),F2351,0)+IF(AND(Calc!$C$2&lt;=2010,Calc!$C$3&gt;=2010),G2351,0)+IF(AND(Calc!$C$2&lt;=2011,Calc!$C$3&gt;=2011),H2351,0)</f>
        <v>14200.78</v>
      </c>
      <c r="O2351" s="61" t="n">
        <f aca="false">IF(AND(N2351&gt;0,OR(Calc!$C$4="*",B2351=Calc!$C$4)),N2351+ROW()*0.000000001,0)</f>
        <v>14200.780002351</v>
      </c>
    </row>
    <row r="2352" customFormat="false" ht="15" hidden="false" customHeight="false" outlineLevel="0" collapsed="false">
      <c r="A2352" s="49" t="n">
        <v>14734</v>
      </c>
      <c r="B2352" s="49" t="s">
        <v>189</v>
      </c>
      <c r="C2352" s="63" t="n">
        <v>40335</v>
      </c>
      <c r="D2352" s="63" t="n">
        <v>40461</v>
      </c>
      <c r="E2352" s="49" t="n">
        <v>4</v>
      </c>
      <c r="F2352" s="54" t="n">
        <v>0</v>
      </c>
      <c r="G2352" s="54" t="n">
        <v>1045.47</v>
      </c>
      <c r="H2352" s="54" t="n">
        <v>0</v>
      </c>
      <c r="I2352" s="54" t="n">
        <f aca="false">SUM(F2352:H2352)</f>
        <v>1045.47</v>
      </c>
      <c r="J2352" s="49" t="n">
        <f aca="false">Calc!$C$5-D2352</f>
        <v>426</v>
      </c>
      <c r="K2352" s="49" t="n">
        <f aca="false">IF(J2352&lt;=Calc!$C$11,4,IF(J2352&lt;=Calc!$C$12,3,IF(J2352&lt;=Calc!$C$13,2,1)))</f>
        <v>1</v>
      </c>
      <c r="L2352" s="49" t="n">
        <f aca="false">1+(E2352&gt;=Calc!$C$16)+(E2352&gt;=Calc!$C$17)+(E2352&gt;=Calc!$C$18)</f>
        <v>3</v>
      </c>
      <c r="M2352" s="49" t="str">
        <f aca="false">IF(AND(K2352=4,L2352&gt;=3),"Champions",IF(AND(K2352=3,L2352&gt;=3),"Loyal",IF(K2352&gt;=3,"Recent / New",IF(L2352&gt;=3,"At Risk","Hibernating / Lost"))))</f>
        <v>At Risk</v>
      </c>
      <c r="N2352" s="54" t="n">
        <f aca="false">IF(AND(Calc!$C$2&lt;=2009,Calc!$C$3&gt;=2009),F2352,0)+IF(AND(Calc!$C$2&lt;=2010,Calc!$C$3&gt;=2010),G2352,0)+IF(AND(Calc!$C$2&lt;=2011,Calc!$C$3&gt;=2011),H2352,0)</f>
        <v>1045.47</v>
      </c>
      <c r="O2352" s="61" t="n">
        <f aca="false">IF(AND(N2352&gt;0,OR(Calc!$C$4="*",B2352=Calc!$C$4)),N2352+ROW()*0.000000001,0)</f>
        <v>1045.470002352</v>
      </c>
    </row>
    <row r="2353" customFormat="false" ht="15" hidden="false" customHeight="false" outlineLevel="0" collapsed="false">
      <c r="A2353" s="49" t="n">
        <v>14735</v>
      </c>
      <c r="B2353" s="49" t="s">
        <v>189</v>
      </c>
      <c r="C2353" s="63" t="n">
        <v>40151</v>
      </c>
      <c r="D2353" s="63" t="n">
        <v>40883</v>
      </c>
      <c r="E2353" s="49" t="n">
        <v>55</v>
      </c>
      <c r="F2353" s="54" t="n">
        <v>379.65</v>
      </c>
      <c r="G2353" s="54" t="n">
        <v>5979.52</v>
      </c>
      <c r="H2353" s="54" t="n">
        <v>5540.49</v>
      </c>
      <c r="I2353" s="54" t="n">
        <f aca="false">SUM(F2353:H2353)</f>
        <v>11899.66</v>
      </c>
      <c r="J2353" s="49" t="n">
        <f aca="false">Calc!$C$5-D2353</f>
        <v>4</v>
      </c>
      <c r="K2353" s="49" t="n">
        <f aca="false">IF(J2353&lt;=Calc!$C$11,4,IF(J2353&lt;=Calc!$C$12,3,IF(J2353&lt;=Calc!$C$13,2,1)))</f>
        <v>4</v>
      </c>
      <c r="L2353" s="49" t="n">
        <f aca="false">1+(E2353&gt;=Calc!$C$16)+(E2353&gt;=Calc!$C$17)+(E2353&gt;=Calc!$C$18)</f>
        <v>4</v>
      </c>
      <c r="M2353" s="49" t="str">
        <f aca="false">IF(AND(K2353=4,L2353&gt;=3),"Champions",IF(AND(K2353=3,L2353&gt;=3),"Loyal",IF(K2353&gt;=3,"Recent / New",IF(L2353&gt;=3,"At Risk","Hibernating / Lost"))))</f>
        <v>Champions</v>
      </c>
      <c r="N2353" s="54" t="n">
        <f aca="false">IF(AND(Calc!$C$2&lt;=2009,Calc!$C$3&gt;=2009),F2353,0)+IF(AND(Calc!$C$2&lt;=2010,Calc!$C$3&gt;=2010),G2353,0)+IF(AND(Calc!$C$2&lt;=2011,Calc!$C$3&gt;=2011),H2353,0)</f>
        <v>11899.66</v>
      </c>
      <c r="O2353" s="61" t="n">
        <f aca="false">IF(AND(N2353&gt;0,OR(Calc!$C$4="*",B2353=Calc!$C$4)),N2353+ROW()*0.000000001,0)</f>
        <v>11899.660002353</v>
      </c>
    </row>
    <row r="2354" customFormat="false" ht="15" hidden="false" customHeight="false" outlineLevel="0" collapsed="false">
      <c r="A2354" s="49" t="n">
        <v>14736</v>
      </c>
      <c r="B2354" s="49" t="s">
        <v>189</v>
      </c>
      <c r="C2354" s="63" t="n">
        <v>40401</v>
      </c>
      <c r="D2354" s="63" t="n">
        <v>40401</v>
      </c>
      <c r="E2354" s="49" t="n">
        <v>2</v>
      </c>
      <c r="F2354" s="54" t="n">
        <v>0</v>
      </c>
      <c r="G2354" s="54" t="n">
        <v>374.05</v>
      </c>
      <c r="H2354" s="54" t="n">
        <v>0</v>
      </c>
      <c r="I2354" s="54" t="n">
        <f aca="false">SUM(F2354:H2354)</f>
        <v>374.05</v>
      </c>
      <c r="J2354" s="49" t="n">
        <f aca="false">Calc!$C$5-D2354</f>
        <v>486</v>
      </c>
      <c r="K2354" s="49" t="n">
        <f aca="false">IF(J2354&lt;=Calc!$C$11,4,IF(J2354&lt;=Calc!$C$12,3,IF(J2354&lt;=Calc!$C$13,2,1)))</f>
        <v>1</v>
      </c>
      <c r="L2354" s="49" t="n">
        <f aca="false">1+(E2354&gt;=Calc!$C$16)+(E2354&gt;=Calc!$C$17)+(E2354&gt;=Calc!$C$18)</f>
        <v>2</v>
      </c>
      <c r="M2354" s="49" t="str">
        <f aca="false">IF(AND(K2354=4,L2354&gt;=3),"Champions",IF(AND(K2354=3,L2354&gt;=3),"Loyal",IF(K2354&gt;=3,"Recent / New",IF(L2354&gt;=3,"At Risk","Hibernating / Lost"))))</f>
        <v>Hibernating / Lost</v>
      </c>
      <c r="N2354" s="54" t="n">
        <f aca="false">IF(AND(Calc!$C$2&lt;=2009,Calc!$C$3&gt;=2009),F2354,0)+IF(AND(Calc!$C$2&lt;=2010,Calc!$C$3&gt;=2010),G2354,0)+IF(AND(Calc!$C$2&lt;=2011,Calc!$C$3&gt;=2011),H2354,0)</f>
        <v>374.05</v>
      </c>
      <c r="O2354" s="61" t="n">
        <f aca="false">IF(AND(N2354&gt;0,OR(Calc!$C$4="*",B2354=Calc!$C$4)),N2354+ROW()*0.000000001,0)</f>
        <v>374.050002354</v>
      </c>
    </row>
    <row r="2355" customFormat="false" ht="15" hidden="false" customHeight="false" outlineLevel="0" collapsed="false">
      <c r="A2355" s="49" t="n">
        <v>14737</v>
      </c>
      <c r="B2355" s="49" t="s">
        <v>189</v>
      </c>
      <c r="C2355" s="63" t="n">
        <v>40486</v>
      </c>
      <c r="D2355" s="63" t="n">
        <v>40883</v>
      </c>
      <c r="E2355" s="49" t="n">
        <v>4</v>
      </c>
      <c r="F2355" s="54" t="n">
        <v>0</v>
      </c>
      <c r="G2355" s="54" t="n">
        <v>2823.62</v>
      </c>
      <c r="H2355" s="54" t="n">
        <v>730.55</v>
      </c>
      <c r="I2355" s="54" t="n">
        <f aca="false">SUM(F2355:H2355)</f>
        <v>3554.17</v>
      </c>
      <c r="J2355" s="49" t="n">
        <f aca="false">Calc!$C$5-D2355</f>
        <v>4</v>
      </c>
      <c r="K2355" s="49" t="n">
        <f aca="false">IF(J2355&lt;=Calc!$C$11,4,IF(J2355&lt;=Calc!$C$12,3,IF(J2355&lt;=Calc!$C$13,2,1)))</f>
        <v>4</v>
      </c>
      <c r="L2355" s="49" t="n">
        <f aca="false">1+(E2355&gt;=Calc!$C$16)+(E2355&gt;=Calc!$C$17)+(E2355&gt;=Calc!$C$18)</f>
        <v>3</v>
      </c>
      <c r="M2355" s="49" t="str">
        <f aca="false">IF(AND(K2355=4,L2355&gt;=3),"Champions",IF(AND(K2355=3,L2355&gt;=3),"Loyal",IF(K2355&gt;=3,"Recent / New",IF(L2355&gt;=3,"At Risk","Hibernating / Lost"))))</f>
        <v>Champions</v>
      </c>
      <c r="N2355" s="54" t="n">
        <f aca="false">IF(AND(Calc!$C$2&lt;=2009,Calc!$C$3&gt;=2009),F2355,0)+IF(AND(Calc!$C$2&lt;=2010,Calc!$C$3&gt;=2010),G2355,0)+IF(AND(Calc!$C$2&lt;=2011,Calc!$C$3&gt;=2011),H2355,0)</f>
        <v>3554.17</v>
      </c>
      <c r="O2355" s="61" t="n">
        <f aca="false">IF(AND(N2355&gt;0,OR(Calc!$C$4="*",B2355=Calc!$C$4)),N2355+ROW()*0.000000001,0)</f>
        <v>3554.170002355</v>
      </c>
    </row>
    <row r="2356" customFormat="false" ht="15" hidden="false" customHeight="false" outlineLevel="0" collapsed="false">
      <c r="A2356" s="49" t="n">
        <v>14738</v>
      </c>
      <c r="B2356" s="49" t="s">
        <v>189</v>
      </c>
      <c r="C2356" s="63" t="n">
        <v>40154</v>
      </c>
      <c r="D2356" s="63" t="n">
        <v>40844</v>
      </c>
      <c r="E2356" s="49" t="n">
        <v>9</v>
      </c>
      <c r="F2356" s="54" t="n">
        <v>311.2</v>
      </c>
      <c r="G2356" s="54" t="n">
        <v>162.5</v>
      </c>
      <c r="H2356" s="54" t="n">
        <v>1289.94</v>
      </c>
      <c r="I2356" s="54" t="n">
        <f aca="false">SUM(F2356:H2356)</f>
        <v>1763.64</v>
      </c>
      <c r="J2356" s="49" t="n">
        <f aca="false">Calc!$C$5-D2356</f>
        <v>43</v>
      </c>
      <c r="K2356" s="49" t="n">
        <f aca="false">IF(J2356&lt;=Calc!$C$11,4,IF(J2356&lt;=Calc!$C$12,3,IF(J2356&lt;=Calc!$C$13,2,1)))</f>
        <v>3</v>
      </c>
      <c r="L2356" s="49" t="n">
        <f aca="false">1+(E2356&gt;=Calc!$C$16)+(E2356&gt;=Calc!$C$17)+(E2356&gt;=Calc!$C$18)</f>
        <v>4</v>
      </c>
      <c r="M2356" s="49" t="str">
        <f aca="false">IF(AND(K2356=4,L2356&gt;=3),"Champions",IF(AND(K2356=3,L2356&gt;=3),"Loyal",IF(K2356&gt;=3,"Recent / New",IF(L2356&gt;=3,"At Risk","Hibernating / Lost"))))</f>
        <v>Loyal</v>
      </c>
      <c r="N2356" s="54" t="n">
        <f aca="false">IF(AND(Calc!$C$2&lt;=2009,Calc!$C$3&gt;=2009),F2356,0)+IF(AND(Calc!$C$2&lt;=2010,Calc!$C$3&gt;=2010),G2356,0)+IF(AND(Calc!$C$2&lt;=2011,Calc!$C$3&gt;=2011),H2356,0)</f>
        <v>1763.64</v>
      </c>
      <c r="O2356" s="61" t="n">
        <f aca="false">IF(AND(N2356&gt;0,OR(Calc!$C$4="*",B2356=Calc!$C$4)),N2356+ROW()*0.000000001,0)</f>
        <v>1763.640002356</v>
      </c>
    </row>
    <row r="2357" customFormat="false" ht="15" hidden="false" customHeight="false" outlineLevel="0" collapsed="false">
      <c r="A2357" s="49" t="n">
        <v>14739</v>
      </c>
      <c r="B2357" s="49" t="s">
        <v>189</v>
      </c>
      <c r="C2357" s="63" t="n">
        <v>40149</v>
      </c>
      <c r="D2357" s="63" t="n">
        <v>40882</v>
      </c>
      <c r="E2357" s="49" t="n">
        <v>25</v>
      </c>
      <c r="F2357" s="54" t="n">
        <v>1253.31</v>
      </c>
      <c r="G2357" s="54" t="n">
        <v>7117.16</v>
      </c>
      <c r="H2357" s="54" t="n">
        <v>3185.22</v>
      </c>
      <c r="I2357" s="54" t="n">
        <f aca="false">SUM(F2357:H2357)</f>
        <v>11555.69</v>
      </c>
      <c r="J2357" s="49" t="n">
        <f aca="false">Calc!$C$5-D2357</f>
        <v>5</v>
      </c>
      <c r="K2357" s="49" t="n">
        <f aca="false">IF(J2357&lt;=Calc!$C$11,4,IF(J2357&lt;=Calc!$C$12,3,IF(J2357&lt;=Calc!$C$13,2,1)))</f>
        <v>4</v>
      </c>
      <c r="L2357" s="49" t="n">
        <f aca="false">1+(E2357&gt;=Calc!$C$16)+(E2357&gt;=Calc!$C$17)+(E2357&gt;=Calc!$C$18)</f>
        <v>4</v>
      </c>
      <c r="M2357" s="49" t="str">
        <f aca="false">IF(AND(K2357=4,L2357&gt;=3),"Champions",IF(AND(K2357=3,L2357&gt;=3),"Loyal",IF(K2357&gt;=3,"Recent / New",IF(L2357&gt;=3,"At Risk","Hibernating / Lost"))))</f>
        <v>Champions</v>
      </c>
      <c r="N2357" s="54" t="n">
        <f aca="false">IF(AND(Calc!$C$2&lt;=2009,Calc!$C$3&gt;=2009),F2357,0)+IF(AND(Calc!$C$2&lt;=2010,Calc!$C$3&gt;=2010),G2357,0)+IF(AND(Calc!$C$2&lt;=2011,Calc!$C$3&gt;=2011),H2357,0)</f>
        <v>11555.69</v>
      </c>
      <c r="O2357" s="61" t="n">
        <f aca="false">IF(AND(N2357&gt;0,OR(Calc!$C$4="*",B2357=Calc!$C$4)),N2357+ROW()*0.000000001,0)</f>
        <v>11555.690002357</v>
      </c>
    </row>
    <row r="2358" customFormat="false" ht="15" hidden="false" customHeight="false" outlineLevel="0" collapsed="false">
      <c r="A2358" s="49" t="n">
        <v>14740</v>
      </c>
      <c r="B2358" s="49" t="s">
        <v>189</v>
      </c>
      <c r="C2358" s="63" t="n">
        <v>40234</v>
      </c>
      <c r="D2358" s="63" t="n">
        <v>40689</v>
      </c>
      <c r="E2358" s="49" t="n">
        <v>11</v>
      </c>
      <c r="F2358" s="54" t="n">
        <v>0</v>
      </c>
      <c r="G2358" s="54" t="n">
        <v>2645.65</v>
      </c>
      <c r="H2358" s="54" t="n">
        <v>1423.21</v>
      </c>
      <c r="I2358" s="54" t="n">
        <f aca="false">SUM(F2358:H2358)</f>
        <v>4068.86</v>
      </c>
      <c r="J2358" s="49" t="n">
        <f aca="false">Calc!$C$5-D2358</f>
        <v>198</v>
      </c>
      <c r="K2358" s="49" t="n">
        <f aca="false">IF(J2358&lt;=Calc!$C$11,4,IF(J2358&lt;=Calc!$C$12,3,IF(J2358&lt;=Calc!$C$13,2,1)))</f>
        <v>2</v>
      </c>
      <c r="L2358" s="49" t="n">
        <f aca="false">1+(E2358&gt;=Calc!$C$16)+(E2358&gt;=Calc!$C$17)+(E2358&gt;=Calc!$C$18)</f>
        <v>4</v>
      </c>
      <c r="M2358" s="49" t="str">
        <f aca="false">IF(AND(K2358=4,L2358&gt;=3),"Champions",IF(AND(K2358=3,L2358&gt;=3),"Loyal",IF(K2358&gt;=3,"Recent / New",IF(L2358&gt;=3,"At Risk","Hibernating / Lost"))))</f>
        <v>At Risk</v>
      </c>
      <c r="N2358" s="54" t="n">
        <f aca="false">IF(AND(Calc!$C$2&lt;=2009,Calc!$C$3&gt;=2009),F2358,0)+IF(AND(Calc!$C$2&lt;=2010,Calc!$C$3&gt;=2010),G2358,0)+IF(AND(Calc!$C$2&lt;=2011,Calc!$C$3&gt;=2011),H2358,0)</f>
        <v>4068.86</v>
      </c>
      <c r="O2358" s="61" t="n">
        <f aca="false">IF(AND(N2358&gt;0,OR(Calc!$C$4="*",B2358=Calc!$C$4)),N2358+ROW()*0.000000001,0)</f>
        <v>4068.860002358</v>
      </c>
    </row>
    <row r="2359" customFormat="false" ht="15" hidden="false" customHeight="false" outlineLevel="0" collapsed="false">
      <c r="A2359" s="49" t="n">
        <v>14741</v>
      </c>
      <c r="B2359" s="49" t="s">
        <v>189</v>
      </c>
      <c r="C2359" s="63" t="n">
        <v>40469</v>
      </c>
      <c r="D2359" s="63" t="n">
        <v>40875</v>
      </c>
      <c r="E2359" s="49" t="n">
        <v>7</v>
      </c>
      <c r="F2359" s="54" t="n">
        <v>0</v>
      </c>
      <c r="G2359" s="54" t="n">
        <v>808.05</v>
      </c>
      <c r="H2359" s="54" t="n">
        <v>905.04</v>
      </c>
      <c r="I2359" s="54" t="n">
        <f aca="false">SUM(F2359:H2359)</f>
        <v>1713.09</v>
      </c>
      <c r="J2359" s="49" t="n">
        <f aca="false">Calc!$C$5-D2359</f>
        <v>12</v>
      </c>
      <c r="K2359" s="49" t="n">
        <f aca="false">IF(J2359&lt;=Calc!$C$11,4,IF(J2359&lt;=Calc!$C$12,3,IF(J2359&lt;=Calc!$C$13,2,1)))</f>
        <v>4</v>
      </c>
      <c r="L2359" s="49" t="n">
        <f aca="false">1+(E2359&gt;=Calc!$C$16)+(E2359&gt;=Calc!$C$17)+(E2359&gt;=Calc!$C$18)</f>
        <v>3</v>
      </c>
      <c r="M2359" s="49" t="str">
        <f aca="false">IF(AND(K2359=4,L2359&gt;=3),"Champions",IF(AND(K2359=3,L2359&gt;=3),"Loyal",IF(K2359&gt;=3,"Recent / New",IF(L2359&gt;=3,"At Risk","Hibernating / Lost"))))</f>
        <v>Champions</v>
      </c>
      <c r="N2359" s="54" t="n">
        <f aca="false">IF(AND(Calc!$C$2&lt;=2009,Calc!$C$3&gt;=2009),F2359,0)+IF(AND(Calc!$C$2&lt;=2010,Calc!$C$3&gt;=2010),G2359,0)+IF(AND(Calc!$C$2&lt;=2011,Calc!$C$3&gt;=2011),H2359,0)</f>
        <v>1713.09</v>
      </c>
      <c r="O2359" s="61" t="n">
        <f aca="false">IF(AND(N2359&gt;0,OR(Calc!$C$4="*",B2359=Calc!$C$4)),N2359+ROW()*0.000000001,0)</f>
        <v>1713.090002359</v>
      </c>
    </row>
    <row r="2360" customFormat="false" ht="15" hidden="false" customHeight="false" outlineLevel="0" collapsed="false">
      <c r="A2360" s="49" t="n">
        <v>14742</v>
      </c>
      <c r="B2360" s="49" t="s">
        <v>189</v>
      </c>
      <c r="C2360" s="63" t="n">
        <v>40451</v>
      </c>
      <c r="D2360" s="63" t="n">
        <v>40451</v>
      </c>
      <c r="E2360" s="49" t="n">
        <v>1</v>
      </c>
      <c r="F2360" s="54" t="n">
        <v>0</v>
      </c>
      <c r="G2360" s="54" t="n">
        <v>579.85</v>
      </c>
      <c r="H2360" s="54" t="n">
        <v>0</v>
      </c>
      <c r="I2360" s="54" t="n">
        <f aca="false">SUM(F2360:H2360)</f>
        <v>579.85</v>
      </c>
      <c r="J2360" s="49" t="n">
        <f aca="false">Calc!$C$5-D2360</f>
        <v>436</v>
      </c>
      <c r="K2360" s="49" t="n">
        <f aca="false">IF(J2360&lt;=Calc!$C$11,4,IF(J2360&lt;=Calc!$C$12,3,IF(J2360&lt;=Calc!$C$13,2,1)))</f>
        <v>1</v>
      </c>
      <c r="L2360" s="49" t="n">
        <f aca="false">1+(E2360&gt;=Calc!$C$16)+(E2360&gt;=Calc!$C$17)+(E2360&gt;=Calc!$C$18)</f>
        <v>1</v>
      </c>
      <c r="M2360" s="49" t="str">
        <f aca="false">IF(AND(K2360=4,L2360&gt;=3),"Champions",IF(AND(K2360=3,L2360&gt;=3),"Loyal",IF(K2360&gt;=3,"Recent / New",IF(L2360&gt;=3,"At Risk","Hibernating / Lost"))))</f>
        <v>Hibernating / Lost</v>
      </c>
      <c r="N2360" s="54" t="n">
        <f aca="false">IF(AND(Calc!$C$2&lt;=2009,Calc!$C$3&gt;=2009),F2360,0)+IF(AND(Calc!$C$2&lt;=2010,Calc!$C$3&gt;=2010),G2360,0)+IF(AND(Calc!$C$2&lt;=2011,Calc!$C$3&gt;=2011),H2360,0)</f>
        <v>579.85</v>
      </c>
      <c r="O2360" s="61" t="n">
        <f aca="false">IF(AND(N2360&gt;0,OR(Calc!$C$4="*",B2360=Calc!$C$4)),N2360+ROW()*0.000000001,0)</f>
        <v>579.85000236</v>
      </c>
    </row>
    <row r="2361" customFormat="false" ht="15" hidden="false" customHeight="false" outlineLevel="0" collapsed="false">
      <c r="A2361" s="49" t="n">
        <v>14743</v>
      </c>
      <c r="B2361" s="49" t="s">
        <v>189</v>
      </c>
      <c r="C2361" s="63" t="n">
        <v>40294</v>
      </c>
      <c r="D2361" s="63" t="n">
        <v>40294</v>
      </c>
      <c r="E2361" s="49" t="n">
        <v>1</v>
      </c>
      <c r="F2361" s="54" t="n">
        <v>0</v>
      </c>
      <c r="G2361" s="54" t="n">
        <v>50.48</v>
      </c>
      <c r="H2361" s="54" t="n">
        <v>0</v>
      </c>
      <c r="I2361" s="54" t="n">
        <f aca="false">SUM(F2361:H2361)</f>
        <v>50.48</v>
      </c>
      <c r="J2361" s="49" t="n">
        <f aca="false">Calc!$C$5-D2361</f>
        <v>593</v>
      </c>
      <c r="K2361" s="49" t="n">
        <f aca="false">IF(J2361&lt;=Calc!$C$11,4,IF(J2361&lt;=Calc!$C$12,3,IF(J2361&lt;=Calc!$C$13,2,1)))</f>
        <v>1</v>
      </c>
      <c r="L2361" s="49" t="n">
        <f aca="false">1+(E2361&gt;=Calc!$C$16)+(E2361&gt;=Calc!$C$17)+(E2361&gt;=Calc!$C$18)</f>
        <v>1</v>
      </c>
      <c r="M2361" s="49" t="str">
        <f aca="false">IF(AND(K2361=4,L2361&gt;=3),"Champions",IF(AND(K2361=3,L2361&gt;=3),"Loyal",IF(K2361&gt;=3,"Recent / New",IF(L2361&gt;=3,"At Risk","Hibernating / Lost"))))</f>
        <v>Hibernating / Lost</v>
      </c>
      <c r="N2361" s="54" t="n">
        <f aca="false">IF(AND(Calc!$C$2&lt;=2009,Calc!$C$3&gt;=2009),F2361,0)+IF(AND(Calc!$C$2&lt;=2010,Calc!$C$3&gt;=2010),G2361,0)+IF(AND(Calc!$C$2&lt;=2011,Calc!$C$3&gt;=2011),H2361,0)</f>
        <v>50.48</v>
      </c>
      <c r="O2361" s="61" t="n">
        <f aca="false">IF(AND(N2361&gt;0,OR(Calc!$C$4="*",B2361=Calc!$C$4)),N2361+ROW()*0.000000001,0)</f>
        <v>50.480002361</v>
      </c>
    </row>
    <row r="2362" customFormat="false" ht="15" hidden="false" customHeight="false" outlineLevel="0" collapsed="false">
      <c r="A2362" s="49" t="n">
        <v>14744</v>
      </c>
      <c r="B2362" s="49" t="s">
        <v>189</v>
      </c>
      <c r="C2362" s="63" t="n">
        <v>40316</v>
      </c>
      <c r="D2362" s="63" t="n">
        <v>40870</v>
      </c>
      <c r="E2362" s="49" t="n">
        <v>14</v>
      </c>
      <c r="F2362" s="54" t="n">
        <v>0</v>
      </c>
      <c r="G2362" s="54" t="n">
        <v>2785.1</v>
      </c>
      <c r="H2362" s="54" t="n">
        <v>863.53</v>
      </c>
      <c r="I2362" s="54" t="n">
        <f aca="false">SUM(F2362:H2362)</f>
        <v>3648.63</v>
      </c>
      <c r="J2362" s="49" t="n">
        <f aca="false">Calc!$C$5-D2362</f>
        <v>17</v>
      </c>
      <c r="K2362" s="49" t="n">
        <f aca="false">IF(J2362&lt;=Calc!$C$11,4,IF(J2362&lt;=Calc!$C$12,3,IF(J2362&lt;=Calc!$C$13,2,1)))</f>
        <v>4</v>
      </c>
      <c r="L2362" s="49" t="n">
        <f aca="false">1+(E2362&gt;=Calc!$C$16)+(E2362&gt;=Calc!$C$17)+(E2362&gt;=Calc!$C$18)</f>
        <v>4</v>
      </c>
      <c r="M2362" s="49" t="str">
        <f aca="false">IF(AND(K2362=4,L2362&gt;=3),"Champions",IF(AND(K2362=3,L2362&gt;=3),"Loyal",IF(K2362&gt;=3,"Recent / New",IF(L2362&gt;=3,"At Risk","Hibernating / Lost"))))</f>
        <v>Champions</v>
      </c>
      <c r="N2362" s="54" t="n">
        <f aca="false">IF(AND(Calc!$C$2&lt;=2009,Calc!$C$3&gt;=2009),F2362,0)+IF(AND(Calc!$C$2&lt;=2010,Calc!$C$3&gt;=2010),G2362,0)+IF(AND(Calc!$C$2&lt;=2011,Calc!$C$3&gt;=2011),H2362,0)</f>
        <v>3648.63</v>
      </c>
      <c r="O2362" s="61" t="n">
        <f aca="false">IF(AND(N2362&gt;0,OR(Calc!$C$4="*",B2362=Calc!$C$4)),N2362+ROW()*0.000000001,0)</f>
        <v>3648.630002362</v>
      </c>
    </row>
    <row r="2363" customFormat="false" ht="15" hidden="false" customHeight="false" outlineLevel="0" collapsed="false">
      <c r="A2363" s="49" t="n">
        <v>14745</v>
      </c>
      <c r="B2363" s="49" t="s">
        <v>189</v>
      </c>
      <c r="C2363" s="63" t="n">
        <v>40249</v>
      </c>
      <c r="D2363" s="63" t="n">
        <v>40774</v>
      </c>
      <c r="E2363" s="49" t="n">
        <v>12</v>
      </c>
      <c r="F2363" s="54" t="n">
        <v>0</v>
      </c>
      <c r="G2363" s="54" t="n">
        <v>1303.9</v>
      </c>
      <c r="H2363" s="54" t="n">
        <v>1167.16</v>
      </c>
      <c r="I2363" s="54" t="n">
        <f aca="false">SUM(F2363:H2363)</f>
        <v>2471.06</v>
      </c>
      <c r="J2363" s="49" t="n">
        <f aca="false">Calc!$C$5-D2363</f>
        <v>113</v>
      </c>
      <c r="K2363" s="49" t="n">
        <f aca="false">IF(J2363&lt;=Calc!$C$11,4,IF(J2363&lt;=Calc!$C$12,3,IF(J2363&lt;=Calc!$C$13,2,1)))</f>
        <v>2</v>
      </c>
      <c r="L2363" s="49" t="n">
        <f aca="false">1+(E2363&gt;=Calc!$C$16)+(E2363&gt;=Calc!$C$17)+(E2363&gt;=Calc!$C$18)</f>
        <v>4</v>
      </c>
      <c r="M2363" s="49" t="str">
        <f aca="false">IF(AND(K2363=4,L2363&gt;=3),"Champions",IF(AND(K2363=3,L2363&gt;=3),"Loyal",IF(K2363&gt;=3,"Recent / New",IF(L2363&gt;=3,"At Risk","Hibernating / Lost"))))</f>
        <v>At Risk</v>
      </c>
      <c r="N2363" s="54" t="n">
        <f aca="false">IF(AND(Calc!$C$2&lt;=2009,Calc!$C$3&gt;=2009),F2363,0)+IF(AND(Calc!$C$2&lt;=2010,Calc!$C$3&gt;=2010),G2363,0)+IF(AND(Calc!$C$2&lt;=2011,Calc!$C$3&gt;=2011),H2363,0)</f>
        <v>2471.06</v>
      </c>
      <c r="O2363" s="61" t="n">
        <f aca="false">IF(AND(N2363&gt;0,OR(Calc!$C$4="*",B2363=Calc!$C$4)),N2363+ROW()*0.000000001,0)</f>
        <v>2471.060002363</v>
      </c>
    </row>
    <row r="2364" customFormat="false" ht="15" hidden="false" customHeight="false" outlineLevel="0" collapsed="false">
      <c r="A2364" s="49" t="n">
        <v>14746</v>
      </c>
      <c r="B2364" s="49" t="s">
        <v>189</v>
      </c>
      <c r="C2364" s="63" t="n">
        <v>40463</v>
      </c>
      <c r="D2364" s="63" t="n">
        <v>40480</v>
      </c>
      <c r="E2364" s="49" t="n">
        <v>4</v>
      </c>
      <c r="F2364" s="54" t="n">
        <v>0</v>
      </c>
      <c r="G2364" s="54" t="n">
        <v>593.5</v>
      </c>
      <c r="H2364" s="54" t="n">
        <v>0</v>
      </c>
      <c r="I2364" s="54" t="n">
        <f aca="false">SUM(F2364:H2364)</f>
        <v>593.5</v>
      </c>
      <c r="J2364" s="49" t="n">
        <f aca="false">Calc!$C$5-D2364</f>
        <v>407</v>
      </c>
      <c r="K2364" s="49" t="n">
        <f aca="false">IF(J2364&lt;=Calc!$C$11,4,IF(J2364&lt;=Calc!$C$12,3,IF(J2364&lt;=Calc!$C$13,2,1)))</f>
        <v>1</v>
      </c>
      <c r="L2364" s="49" t="n">
        <f aca="false">1+(E2364&gt;=Calc!$C$16)+(E2364&gt;=Calc!$C$17)+(E2364&gt;=Calc!$C$18)</f>
        <v>3</v>
      </c>
      <c r="M2364" s="49" t="str">
        <f aca="false">IF(AND(K2364=4,L2364&gt;=3),"Champions",IF(AND(K2364=3,L2364&gt;=3),"Loyal",IF(K2364&gt;=3,"Recent / New",IF(L2364&gt;=3,"At Risk","Hibernating / Lost"))))</f>
        <v>At Risk</v>
      </c>
      <c r="N2364" s="54" t="n">
        <f aca="false">IF(AND(Calc!$C$2&lt;=2009,Calc!$C$3&gt;=2009),F2364,0)+IF(AND(Calc!$C$2&lt;=2010,Calc!$C$3&gt;=2010),G2364,0)+IF(AND(Calc!$C$2&lt;=2011,Calc!$C$3&gt;=2011),H2364,0)</f>
        <v>593.5</v>
      </c>
      <c r="O2364" s="61" t="n">
        <f aca="false">IF(AND(N2364&gt;0,OR(Calc!$C$4="*",B2364=Calc!$C$4)),N2364+ROW()*0.000000001,0)</f>
        <v>593.500002364</v>
      </c>
    </row>
    <row r="2365" customFormat="false" ht="15" hidden="false" customHeight="false" outlineLevel="0" collapsed="false">
      <c r="A2365" s="49" t="n">
        <v>14747</v>
      </c>
      <c r="B2365" s="49" t="s">
        <v>189</v>
      </c>
      <c r="C2365" s="63" t="n">
        <v>40637</v>
      </c>
      <c r="D2365" s="63" t="n">
        <v>40637</v>
      </c>
      <c r="E2365" s="49" t="n">
        <v>1</v>
      </c>
      <c r="F2365" s="54" t="n">
        <v>0</v>
      </c>
      <c r="G2365" s="54" t="n">
        <v>0</v>
      </c>
      <c r="H2365" s="54" t="n">
        <v>294.3</v>
      </c>
      <c r="I2365" s="54" t="n">
        <f aca="false">SUM(F2365:H2365)</f>
        <v>294.3</v>
      </c>
      <c r="J2365" s="49" t="n">
        <f aca="false">Calc!$C$5-D2365</f>
        <v>250</v>
      </c>
      <c r="K2365" s="49" t="n">
        <f aca="false">IF(J2365&lt;=Calc!$C$11,4,IF(J2365&lt;=Calc!$C$12,3,IF(J2365&lt;=Calc!$C$13,2,1)))</f>
        <v>2</v>
      </c>
      <c r="L2365" s="49" t="n">
        <f aca="false">1+(E2365&gt;=Calc!$C$16)+(E2365&gt;=Calc!$C$17)+(E2365&gt;=Calc!$C$18)</f>
        <v>1</v>
      </c>
      <c r="M2365" s="49" t="str">
        <f aca="false">IF(AND(K2365=4,L2365&gt;=3),"Champions",IF(AND(K2365=3,L2365&gt;=3),"Loyal",IF(K2365&gt;=3,"Recent / New",IF(L2365&gt;=3,"At Risk","Hibernating / Lost"))))</f>
        <v>Hibernating / Lost</v>
      </c>
      <c r="N2365" s="54" t="n">
        <f aca="false">IF(AND(Calc!$C$2&lt;=2009,Calc!$C$3&gt;=2009),F2365,0)+IF(AND(Calc!$C$2&lt;=2010,Calc!$C$3&gt;=2010),G2365,0)+IF(AND(Calc!$C$2&lt;=2011,Calc!$C$3&gt;=2011),H2365,0)</f>
        <v>294.3</v>
      </c>
      <c r="O2365" s="61" t="n">
        <f aca="false">IF(AND(N2365&gt;0,OR(Calc!$C$4="*",B2365=Calc!$C$4)),N2365+ROW()*0.000000001,0)</f>
        <v>294.300002365</v>
      </c>
    </row>
    <row r="2366" customFormat="false" ht="15" hidden="false" customHeight="false" outlineLevel="0" collapsed="false">
      <c r="A2366" s="49" t="n">
        <v>14748</v>
      </c>
      <c r="B2366" s="49" t="s">
        <v>189</v>
      </c>
      <c r="C2366" s="63" t="n">
        <v>40241</v>
      </c>
      <c r="D2366" s="63" t="n">
        <v>40857</v>
      </c>
      <c r="E2366" s="49" t="n">
        <v>10</v>
      </c>
      <c r="F2366" s="54" t="n">
        <v>-4.25</v>
      </c>
      <c r="G2366" s="54" t="n">
        <v>1364.71</v>
      </c>
      <c r="H2366" s="54" t="n">
        <v>848.43</v>
      </c>
      <c r="I2366" s="54" t="n">
        <f aca="false">SUM(F2366:H2366)</f>
        <v>2208.89</v>
      </c>
      <c r="J2366" s="49" t="n">
        <f aca="false">Calc!$C$5-D2366</f>
        <v>30</v>
      </c>
      <c r="K2366" s="49" t="n">
        <f aca="false">IF(J2366&lt;=Calc!$C$11,4,IF(J2366&lt;=Calc!$C$12,3,IF(J2366&lt;=Calc!$C$13,2,1)))</f>
        <v>3</v>
      </c>
      <c r="L2366" s="49" t="n">
        <f aca="false">1+(E2366&gt;=Calc!$C$16)+(E2366&gt;=Calc!$C$17)+(E2366&gt;=Calc!$C$18)</f>
        <v>4</v>
      </c>
      <c r="M2366" s="49" t="str">
        <f aca="false">IF(AND(K2366=4,L2366&gt;=3),"Champions",IF(AND(K2366=3,L2366&gt;=3),"Loyal",IF(K2366&gt;=3,"Recent / New",IF(L2366&gt;=3,"At Risk","Hibernating / Lost"))))</f>
        <v>Loyal</v>
      </c>
      <c r="N2366" s="54" t="n">
        <f aca="false">IF(AND(Calc!$C$2&lt;=2009,Calc!$C$3&gt;=2009),F2366,0)+IF(AND(Calc!$C$2&lt;=2010,Calc!$C$3&gt;=2010),G2366,0)+IF(AND(Calc!$C$2&lt;=2011,Calc!$C$3&gt;=2011),H2366,0)</f>
        <v>2208.89</v>
      </c>
      <c r="O2366" s="61" t="n">
        <f aca="false">IF(AND(N2366&gt;0,OR(Calc!$C$4="*",B2366=Calc!$C$4)),N2366+ROW()*0.000000001,0)</f>
        <v>2208.890002366</v>
      </c>
    </row>
    <row r="2367" customFormat="false" ht="15" hidden="false" customHeight="false" outlineLevel="0" collapsed="false">
      <c r="A2367" s="49" t="n">
        <v>14749</v>
      </c>
      <c r="B2367" s="49" t="s">
        <v>189</v>
      </c>
      <c r="C2367" s="63" t="n">
        <v>40407</v>
      </c>
      <c r="D2367" s="63" t="n">
        <v>40407</v>
      </c>
      <c r="E2367" s="49" t="n">
        <v>1</v>
      </c>
      <c r="F2367" s="54" t="n">
        <v>0</v>
      </c>
      <c r="G2367" s="54" t="n">
        <v>310.15</v>
      </c>
      <c r="H2367" s="54" t="n">
        <v>0</v>
      </c>
      <c r="I2367" s="54" t="n">
        <f aca="false">SUM(F2367:H2367)</f>
        <v>310.15</v>
      </c>
      <c r="J2367" s="49" t="n">
        <f aca="false">Calc!$C$5-D2367</f>
        <v>480</v>
      </c>
      <c r="K2367" s="49" t="n">
        <f aca="false">IF(J2367&lt;=Calc!$C$11,4,IF(J2367&lt;=Calc!$C$12,3,IF(J2367&lt;=Calc!$C$13,2,1)))</f>
        <v>1</v>
      </c>
      <c r="L2367" s="49" t="n">
        <f aca="false">1+(E2367&gt;=Calc!$C$16)+(E2367&gt;=Calc!$C$17)+(E2367&gt;=Calc!$C$18)</f>
        <v>1</v>
      </c>
      <c r="M2367" s="49" t="str">
        <f aca="false">IF(AND(K2367=4,L2367&gt;=3),"Champions",IF(AND(K2367=3,L2367&gt;=3),"Loyal",IF(K2367&gt;=3,"Recent / New",IF(L2367&gt;=3,"At Risk","Hibernating / Lost"))))</f>
        <v>Hibernating / Lost</v>
      </c>
      <c r="N2367" s="54" t="n">
        <f aca="false">IF(AND(Calc!$C$2&lt;=2009,Calc!$C$3&gt;=2009),F2367,0)+IF(AND(Calc!$C$2&lt;=2010,Calc!$C$3&gt;=2010),G2367,0)+IF(AND(Calc!$C$2&lt;=2011,Calc!$C$3&gt;=2011),H2367,0)</f>
        <v>310.15</v>
      </c>
      <c r="O2367" s="61" t="n">
        <f aca="false">IF(AND(N2367&gt;0,OR(Calc!$C$4="*",B2367=Calc!$C$4)),N2367+ROW()*0.000000001,0)</f>
        <v>310.150002367</v>
      </c>
    </row>
    <row r="2368" customFormat="false" ht="15" hidden="false" customHeight="false" outlineLevel="0" collapsed="false">
      <c r="A2368" s="49" t="n">
        <v>14750</v>
      </c>
      <c r="B2368" s="49" t="s">
        <v>189</v>
      </c>
      <c r="C2368" s="63" t="n">
        <v>40150</v>
      </c>
      <c r="D2368" s="63" t="n">
        <v>40150</v>
      </c>
      <c r="E2368" s="49" t="n">
        <v>1</v>
      </c>
      <c r="F2368" s="54" t="n">
        <v>112.03</v>
      </c>
      <c r="G2368" s="54" t="n">
        <v>0</v>
      </c>
      <c r="H2368" s="54" t="n">
        <v>0</v>
      </c>
      <c r="I2368" s="54" t="n">
        <f aca="false">SUM(F2368:H2368)</f>
        <v>112.03</v>
      </c>
      <c r="J2368" s="49" t="n">
        <f aca="false">Calc!$C$5-D2368</f>
        <v>737</v>
      </c>
      <c r="K2368" s="49" t="n">
        <f aca="false">IF(J2368&lt;=Calc!$C$11,4,IF(J2368&lt;=Calc!$C$12,3,IF(J2368&lt;=Calc!$C$13,2,1)))</f>
        <v>1</v>
      </c>
      <c r="L2368" s="49" t="n">
        <f aca="false">1+(E2368&gt;=Calc!$C$16)+(E2368&gt;=Calc!$C$17)+(E2368&gt;=Calc!$C$18)</f>
        <v>1</v>
      </c>
      <c r="M2368" s="49" t="str">
        <f aca="false">IF(AND(K2368=4,L2368&gt;=3),"Champions",IF(AND(K2368=3,L2368&gt;=3),"Loyal",IF(K2368&gt;=3,"Recent / New",IF(L2368&gt;=3,"At Risk","Hibernating / Lost"))))</f>
        <v>Hibernating / Lost</v>
      </c>
      <c r="N2368" s="54" t="n">
        <f aca="false">IF(AND(Calc!$C$2&lt;=2009,Calc!$C$3&gt;=2009),F2368,0)+IF(AND(Calc!$C$2&lt;=2010,Calc!$C$3&gt;=2010),G2368,0)+IF(AND(Calc!$C$2&lt;=2011,Calc!$C$3&gt;=2011),H2368,0)</f>
        <v>112.03</v>
      </c>
      <c r="O2368" s="61" t="n">
        <f aca="false">IF(AND(N2368&gt;0,OR(Calc!$C$4="*",B2368=Calc!$C$4)),N2368+ROW()*0.000000001,0)</f>
        <v>112.030002368</v>
      </c>
    </row>
    <row r="2369" customFormat="false" ht="15" hidden="false" customHeight="false" outlineLevel="0" collapsed="false">
      <c r="A2369" s="49" t="n">
        <v>14751</v>
      </c>
      <c r="B2369" s="49" t="s">
        <v>189</v>
      </c>
      <c r="C2369" s="63" t="n">
        <v>40160</v>
      </c>
      <c r="D2369" s="63" t="n">
        <v>40202</v>
      </c>
      <c r="E2369" s="49" t="n">
        <v>2</v>
      </c>
      <c r="F2369" s="54" t="n">
        <v>65.1</v>
      </c>
      <c r="G2369" s="54" t="n">
        <v>61.35</v>
      </c>
      <c r="H2369" s="54" t="n">
        <v>0</v>
      </c>
      <c r="I2369" s="54" t="n">
        <f aca="false">SUM(F2369:H2369)</f>
        <v>126.45</v>
      </c>
      <c r="J2369" s="49" t="n">
        <f aca="false">Calc!$C$5-D2369</f>
        <v>685</v>
      </c>
      <c r="K2369" s="49" t="n">
        <f aca="false">IF(J2369&lt;=Calc!$C$11,4,IF(J2369&lt;=Calc!$C$12,3,IF(J2369&lt;=Calc!$C$13,2,1)))</f>
        <v>1</v>
      </c>
      <c r="L2369" s="49" t="n">
        <f aca="false">1+(E2369&gt;=Calc!$C$16)+(E2369&gt;=Calc!$C$17)+(E2369&gt;=Calc!$C$18)</f>
        <v>2</v>
      </c>
      <c r="M2369" s="49" t="str">
        <f aca="false">IF(AND(K2369=4,L2369&gt;=3),"Champions",IF(AND(K2369=3,L2369&gt;=3),"Loyal",IF(K2369&gt;=3,"Recent / New",IF(L2369&gt;=3,"At Risk","Hibernating / Lost"))))</f>
        <v>Hibernating / Lost</v>
      </c>
      <c r="N2369" s="54" t="n">
        <f aca="false">IF(AND(Calc!$C$2&lt;=2009,Calc!$C$3&gt;=2009),F2369,0)+IF(AND(Calc!$C$2&lt;=2010,Calc!$C$3&gt;=2010),G2369,0)+IF(AND(Calc!$C$2&lt;=2011,Calc!$C$3&gt;=2011),H2369,0)</f>
        <v>126.45</v>
      </c>
      <c r="O2369" s="61" t="n">
        <f aca="false">IF(AND(N2369&gt;0,OR(Calc!$C$4="*",B2369=Calc!$C$4)),N2369+ROW()*0.000000001,0)</f>
        <v>126.450002369</v>
      </c>
    </row>
    <row r="2370" customFormat="false" ht="15" hidden="false" customHeight="false" outlineLevel="0" collapsed="false">
      <c r="A2370" s="49" t="n">
        <v>14752</v>
      </c>
      <c r="B2370" s="49" t="s">
        <v>189</v>
      </c>
      <c r="C2370" s="63" t="n">
        <v>40843</v>
      </c>
      <c r="D2370" s="63" t="n">
        <v>40843</v>
      </c>
      <c r="E2370" s="49" t="n">
        <v>1</v>
      </c>
      <c r="F2370" s="54" t="n">
        <v>0</v>
      </c>
      <c r="G2370" s="54" t="n">
        <v>0</v>
      </c>
      <c r="H2370" s="54" t="n">
        <v>389.64</v>
      </c>
      <c r="I2370" s="54" t="n">
        <f aca="false">SUM(F2370:H2370)</f>
        <v>389.64</v>
      </c>
      <c r="J2370" s="49" t="n">
        <f aca="false">Calc!$C$5-D2370</f>
        <v>44</v>
      </c>
      <c r="K2370" s="49" t="n">
        <f aca="false">IF(J2370&lt;=Calc!$C$11,4,IF(J2370&lt;=Calc!$C$12,3,IF(J2370&lt;=Calc!$C$13,2,1)))</f>
        <v>3</v>
      </c>
      <c r="L2370" s="49" t="n">
        <f aca="false">1+(E2370&gt;=Calc!$C$16)+(E2370&gt;=Calc!$C$17)+(E2370&gt;=Calc!$C$18)</f>
        <v>1</v>
      </c>
      <c r="M2370" s="49" t="str">
        <f aca="false">IF(AND(K2370=4,L2370&gt;=3),"Champions",IF(AND(K2370=3,L2370&gt;=3),"Loyal",IF(K2370&gt;=3,"Recent / New",IF(L2370&gt;=3,"At Risk","Hibernating / Lost"))))</f>
        <v>Recent / New</v>
      </c>
      <c r="N2370" s="54" t="n">
        <f aca="false">IF(AND(Calc!$C$2&lt;=2009,Calc!$C$3&gt;=2009),F2370,0)+IF(AND(Calc!$C$2&lt;=2010,Calc!$C$3&gt;=2010),G2370,0)+IF(AND(Calc!$C$2&lt;=2011,Calc!$C$3&gt;=2011),H2370,0)</f>
        <v>389.64</v>
      </c>
      <c r="O2370" s="61" t="n">
        <f aca="false">IF(AND(N2370&gt;0,OR(Calc!$C$4="*",B2370=Calc!$C$4)),N2370+ROW()*0.000000001,0)</f>
        <v>389.64000237</v>
      </c>
    </row>
    <row r="2371" customFormat="false" ht="15" hidden="false" customHeight="false" outlineLevel="0" collapsed="false">
      <c r="A2371" s="49" t="n">
        <v>14753</v>
      </c>
      <c r="B2371" s="49" t="s">
        <v>189</v>
      </c>
      <c r="C2371" s="63" t="n">
        <v>40426</v>
      </c>
      <c r="D2371" s="63" t="n">
        <v>40799</v>
      </c>
      <c r="E2371" s="49" t="n">
        <v>2</v>
      </c>
      <c r="F2371" s="54" t="n">
        <v>0</v>
      </c>
      <c r="G2371" s="54" t="n">
        <v>306.36</v>
      </c>
      <c r="H2371" s="54" t="n">
        <v>563.15</v>
      </c>
      <c r="I2371" s="54" t="n">
        <f aca="false">SUM(F2371:H2371)</f>
        <v>869.51</v>
      </c>
      <c r="J2371" s="49" t="n">
        <f aca="false">Calc!$C$5-D2371</f>
        <v>88</v>
      </c>
      <c r="K2371" s="49" t="n">
        <f aca="false">IF(J2371&lt;=Calc!$C$11,4,IF(J2371&lt;=Calc!$C$12,3,IF(J2371&lt;=Calc!$C$13,2,1)))</f>
        <v>3</v>
      </c>
      <c r="L2371" s="49" t="n">
        <f aca="false">1+(E2371&gt;=Calc!$C$16)+(E2371&gt;=Calc!$C$17)+(E2371&gt;=Calc!$C$18)</f>
        <v>2</v>
      </c>
      <c r="M2371" s="49" t="str">
        <f aca="false">IF(AND(K2371=4,L2371&gt;=3),"Champions",IF(AND(K2371=3,L2371&gt;=3),"Loyal",IF(K2371&gt;=3,"Recent / New",IF(L2371&gt;=3,"At Risk","Hibernating / Lost"))))</f>
        <v>Recent / New</v>
      </c>
      <c r="N2371" s="54" t="n">
        <f aca="false">IF(AND(Calc!$C$2&lt;=2009,Calc!$C$3&gt;=2009),F2371,0)+IF(AND(Calc!$C$2&lt;=2010,Calc!$C$3&gt;=2010),G2371,0)+IF(AND(Calc!$C$2&lt;=2011,Calc!$C$3&gt;=2011),H2371,0)</f>
        <v>869.51</v>
      </c>
      <c r="O2371" s="61" t="n">
        <f aca="false">IF(AND(N2371&gt;0,OR(Calc!$C$4="*",B2371=Calc!$C$4)),N2371+ROW()*0.000000001,0)</f>
        <v>869.510002371</v>
      </c>
    </row>
    <row r="2372" customFormat="false" ht="15" hidden="false" customHeight="false" outlineLevel="0" collapsed="false">
      <c r="A2372" s="49" t="n">
        <v>14754</v>
      </c>
      <c r="B2372" s="49" t="s">
        <v>189</v>
      </c>
      <c r="C2372" s="63" t="n">
        <v>40196</v>
      </c>
      <c r="D2372" s="63" t="n">
        <v>40842</v>
      </c>
      <c r="E2372" s="49" t="n">
        <v>6</v>
      </c>
      <c r="F2372" s="54" t="n">
        <v>0</v>
      </c>
      <c r="G2372" s="54" t="n">
        <v>905.68</v>
      </c>
      <c r="H2372" s="54" t="n">
        <v>638.05</v>
      </c>
      <c r="I2372" s="54" t="n">
        <f aca="false">SUM(F2372:H2372)</f>
        <v>1543.73</v>
      </c>
      <c r="J2372" s="49" t="n">
        <f aca="false">Calc!$C$5-D2372</f>
        <v>45</v>
      </c>
      <c r="K2372" s="49" t="n">
        <f aca="false">IF(J2372&lt;=Calc!$C$11,4,IF(J2372&lt;=Calc!$C$12,3,IF(J2372&lt;=Calc!$C$13,2,1)))</f>
        <v>3</v>
      </c>
      <c r="L2372" s="49" t="n">
        <f aca="false">1+(E2372&gt;=Calc!$C$16)+(E2372&gt;=Calc!$C$17)+(E2372&gt;=Calc!$C$18)</f>
        <v>3</v>
      </c>
      <c r="M2372" s="49" t="str">
        <f aca="false">IF(AND(K2372=4,L2372&gt;=3),"Champions",IF(AND(K2372=3,L2372&gt;=3),"Loyal",IF(K2372&gt;=3,"Recent / New",IF(L2372&gt;=3,"At Risk","Hibernating / Lost"))))</f>
        <v>Loyal</v>
      </c>
      <c r="N2372" s="54" t="n">
        <f aca="false">IF(AND(Calc!$C$2&lt;=2009,Calc!$C$3&gt;=2009),F2372,0)+IF(AND(Calc!$C$2&lt;=2010,Calc!$C$3&gt;=2010),G2372,0)+IF(AND(Calc!$C$2&lt;=2011,Calc!$C$3&gt;=2011),H2372,0)</f>
        <v>1543.73</v>
      </c>
      <c r="O2372" s="61" t="n">
        <f aca="false">IF(AND(N2372&gt;0,OR(Calc!$C$4="*",B2372=Calc!$C$4)),N2372+ROW()*0.000000001,0)</f>
        <v>1543.730002372</v>
      </c>
    </row>
    <row r="2373" customFormat="false" ht="15" hidden="false" customHeight="false" outlineLevel="0" collapsed="false">
      <c r="A2373" s="49" t="n">
        <v>14755</v>
      </c>
      <c r="B2373" s="49" t="s">
        <v>189</v>
      </c>
      <c r="C2373" s="63" t="n">
        <v>40150</v>
      </c>
      <c r="D2373" s="63" t="n">
        <v>40877</v>
      </c>
      <c r="E2373" s="49" t="n">
        <v>25</v>
      </c>
      <c r="F2373" s="54" t="n">
        <v>445.15</v>
      </c>
      <c r="G2373" s="54" t="n">
        <v>4440.92</v>
      </c>
      <c r="H2373" s="54" t="n">
        <v>4965.38</v>
      </c>
      <c r="I2373" s="54" t="n">
        <f aca="false">SUM(F2373:H2373)</f>
        <v>9851.45</v>
      </c>
      <c r="J2373" s="49" t="n">
        <f aca="false">Calc!$C$5-D2373</f>
        <v>10</v>
      </c>
      <c r="K2373" s="49" t="n">
        <f aca="false">IF(J2373&lt;=Calc!$C$11,4,IF(J2373&lt;=Calc!$C$12,3,IF(J2373&lt;=Calc!$C$13,2,1)))</f>
        <v>4</v>
      </c>
      <c r="L2373" s="49" t="n">
        <f aca="false">1+(E2373&gt;=Calc!$C$16)+(E2373&gt;=Calc!$C$17)+(E2373&gt;=Calc!$C$18)</f>
        <v>4</v>
      </c>
      <c r="M2373" s="49" t="str">
        <f aca="false">IF(AND(K2373=4,L2373&gt;=3),"Champions",IF(AND(K2373=3,L2373&gt;=3),"Loyal",IF(K2373&gt;=3,"Recent / New",IF(L2373&gt;=3,"At Risk","Hibernating / Lost"))))</f>
        <v>Champions</v>
      </c>
      <c r="N2373" s="54" t="n">
        <f aca="false">IF(AND(Calc!$C$2&lt;=2009,Calc!$C$3&gt;=2009),F2373,0)+IF(AND(Calc!$C$2&lt;=2010,Calc!$C$3&gt;=2010),G2373,0)+IF(AND(Calc!$C$2&lt;=2011,Calc!$C$3&gt;=2011),H2373,0)</f>
        <v>9851.45</v>
      </c>
      <c r="O2373" s="61" t="n">
        <f aca="false">IF(AND(N2373&gt;0,OR(Calc!$C$4="*",B2373=Calc!$C$4)),N2373+ROW()*0.000000001,0)</f>
        <v>9851.450002373</v>
      </c>
    </row>
    <row r="2374" customFormat="false" ht="15" hidden="false" customHeight="false" outlineLevel="0" collapsed="false">
      <c r="A2374" s="49" t="n">
        <v>14756</v>
      </c>
      <c r="B2374" s="49" t="s">
        <v>189</v>
      </c>
      <c r="C2374" s="63" t="n">
        <v>40462</v>
      </c>
      <c r="D2374" s="63" t="n">
        <v>40871</v>
      </c>
      <c r="E2374" s="49" t="n">
        <v>3</v>
      </c>
      <c r="F2374" s="54" t="n">
        <v>0</v>
      </c>
      <c r="G2374" s="54" t="n">
        <v>1824.5</v>
      </c>
      <c r="H2374" s="54" t="n">
        <v>738.96</v>
      </c>
      <c r="I2374" s="54" t="n">
        <f aca="false">SUM(F2374:H2374)</f>
        <v>2563.46</v>
      </c>
      <c r="J2374" s="49" t="n">
        <f aca="false">Calc!$C$5-D2374</f>
        <v>16</v>
      </c>
      <c r="K2374" s="49" t="n">
        <f aca="false">IF(J2374&lt;=Calc!$C$11,4,IF(J2374&lt;=Calc!$C$12,3,IF(J2374&lt;=Calc!$C$13,2,1)))</f>
        <v>4</v>
      </c>
      <c r="L2374" s="49" t="n">
        <f aca="false">1+(E2374&gt;=Calc!$C$16)+(E2374&gt;=Calc!$C$17)+(E2374&gt;=Calc!$C$18)</f>
        <v>2</v>
      </c>
      <c r="M2374" s="49" t="str">
        <f aca="false">IF(AND(K2374=4,L2374&gt;=3),"Champions",IF(AND(K2374=3,L2374&gt;=3),"Loyal",IF(K2374&gt;=3,"Recent / New",IF(L2374&gt;=3,"At Risk","Hibernating / Lost"))))</f>
        <v>Recent / New</v>
      </c>
      <c r="N2374" s="54" t="n">
        <f aca="false">IF(AND(Calc!$C$2&lt;=2009,Calc!$C$3&gt;=2009),F2374,0)+IF(AND(Calc!$C$2&lt;=2010,Calc!$C$3&gt;=2010),G2374,0)+IF(AND(Calc!$C$2&lt;=2011,Calc!$C$3&gt;=2011),H2374,0)</f>
        <v>2563.46</v>
      </c>
      <c r="O2374" s="61" t="n">
        <f aca="false">IF(AND(N2374&gt;0,OR(Calc!$C$4="*",B2374=Calc!$C$4)),N2374+ROW()*0.000000001,0)</f>
        <v>2563.460002374</v>
      </c>
    </row>
    <row r="2375" customFormat="false" ht="15" hidden="false" customHeight="false" outlineLevel="0" collapsed="false">
      <c r="A2375" s="49" t="n">
        <v>14757</v>
      </c>
      <c r="B2375" s="49" t="s">
        <v>189</v>
      </c>
      <c r="C2375" s="63" t="n">
        <v>40811</v>
      </c>
      <c r="D2375" s="63" t="n">
        <v>40811</v>
      </c>
      <c r="E2375" s="49" t="n">
        <v>1</v>
      </c>
      <c r="F2375" s="54" t="n">
        <v>0</v>
      </c>
      <c r="G2375" s="54" t="n">
        <v>0</v>
      </c>
      <c r="H2375" s="54" t="n">
        <v>420.5</v>
      </c>
      <c r="I2375" s="54" t="n">
        <f aca="false">SUM(F2375:H2375)</f>
        <v>420.5</v>
      </c>
      <c r="J2375" s="49" t="n">
        <f aca="false">Calc!$C$5-D2375</f>
        <v>76</v>
      </c>
      <c r="K2375" s="49" t="n">
        <f aca="false">IF(J2375&lt;=Calc!$C$11,4,IF(J2375&lt;=Calc!$C$12,3,IF(J2375&lt;=Calc!$C$13,2,1)))</f>
        <v>3</v>
      </c>
      <c r="L2375" s="49" t="n">
        <f aca="false">1+(E2375&gt;=Calc!$C$16)+(E2375&gt;=Calc!$C$17)+(E2375&gt;=Calc!$C$18)</f>
        <v>1</v>
      </c>
      <c r="M2375" s="49" t="str">
        <f aca="false">IF(AND(K2375=4,L2375&gt;=3),"Champions",IF(AND(K2375=3,L2375&gt;=3),"Loyal",IF(K2375&gt;=3,"Recent / New",IF(L2375&gt;=3,"At Risk","Hibernating / Lost"))))</f>
        <v>Recent / New</v>
      </c>
      <c r="N2375" s="54" t="n">
        <f aca="false">IF(AND(Calc!$C$2&lt;=2009,Calc!$C$3&gt;=2009),F2375,0)+IF(AND(Calc!$C$2&lt;=2010,Calc!$C$3&gt;=2010),G2375,0)+IF(AND(Calc!$C$2&lt;=2011,Calc!$C$3&gt;=2011),H2375,0)</f>
        <v>420.5</v>
      </c>
      <c r="O2375" s="61" t="n">
        <f aca="false">IF(AND(N2375&gt;0,OR(Calc!$C$4="*",B2375=Calc!$C$4)),N2375+ROW()*0.000000001,0)</f>
        <v>420.500002375</v>
      </c>
    </row>
    <row r="2376" customFormat="false" ht="15" hidden="false" customHeight="false" outlineLevel="0" collapsed="false">
      <c r="A2376" s="49" t="n">
        <v>14758</v>
      </c>
      <c r="B2376" s="49" t="s">
        <v>189</v>
      </c>
      <c r="C2376" s="63" t="n">
        <v>40276</v>
      </c>
      <c r="D2376" s="63" t="n">
        <v>40742</v>
      </c>
      <c r="E2376" s="49" t="n">
        <v>7</v>
      </c>
      <c r="F2376" s="54" t="n">
        <v>0</v>
      </c>
      <c r="G2376" s="54" t="n">
        <v>1380.91</v>
      </c>
      <c r="H2376" s="54" t="n">
        <v>1484.06</v>
      </c>
      <c r="I2376" s="54" t="n">
        <f aca="false">SUM(F2376:H2376)</f>
        <v>2864.97</v>
      </c>
      <c r="J2376" s="49" t="n">
        <f aca="false">Calc!$C$5-D2376</f>
        <v>145</v>
      </c>
      <c r="K2376" s="49" t="n">
        <f aca="false">IF(J2376&lt;=Calc!$C$11,4,IF(J2376&lt;=Calc!$C$12,3,IF(J2376&lt;=Calc!$C$13,2,1)))</f>
        <v>2</v>
      </c>
      <c r="L2376" s="49" t="n">
        <f aca="false">1+(E2376&gt;=Calc!$C$16)+(E2376&gt;=Calc!$C$17)+(E2376&gt;=Calc!$C$18)</f>
        <v>3</v>
      </c>
      <c r="M2376" s="49" t="str">
        <f aca="false">IF(AND(K2376=4,L2376&gt;=3),"Champions",IF(AND(K2376=3,L2376&gt;=3),"Loyal",IF(K2376&gt;=3,"Recent / New",IF(L2376&gt;=3,"At Risk","Hibernating / Lost"))))</f>
        <v>At Risk</v>
      </c>
      <c r="N2376" s="54" t="n">
        <f aca="false">IF(AND(Calc!$C$2&lt;=2009,Calc!$C$3&gt;=2009),F2376,0)+IF(AND(Calc!$C$2&lt;=2010,Calc!$C$3&gt;=2010),G2376,0)+IF(AND(Calc!$C$2&lt;=2011,Calc!$C$3&gt;=2011),H2376,0)</f>
        <v>2864.97</v>
      </c>
      <c r="O2376" s="61" t="n">
        <f aca="false">IF(AND(N2376&gt;0,OR(Calc!$C$4="*",B2376=Calc!$C$4)),N2376+ROW()*0.000000001,0)</f>
        <v>2864.970002376</v>
      </c>
    </row>
    <row r="2377" customFormat="false" ht="15" hidden="false" customHeight="false" outlineLevel="0" collapsed="false">
      <c r="A2377" s="49" t="n">
        <v>14759</v>
      </c>
      <c r="B2377" s="49" t="s">
        <v>189</v>
      </c>
      <c r="C2377" s="63" t="n">
        <v>40654</v>
      </c>
      <c r="D2377" s="63" t="n">
        <v>40882</v>
      </c>
      <c r="E2377" s="49" t="n">
        <v>3</v>
      </c>
      <c r="F2377" s="54" t="n">
        <v>0</v>
      </c>
      <c r="G2377" s="54" t="n">
        <v>0</v>
      </c>
      <c r="H2377" s="54" t="n">
        <v>1625.97</v>
      </c>
      <c r="I2377" s="54" t="n">
        <f aca="false">SUM(F2377:H2377)</f>
        <v>1625.97</v>
      </c>
      <c r="J2377" s="49" t="n">
        <f aca="false">Calc!$C$5-D2377</f>
        <v>5</v>
      </c>
      <c r="K2377" s="49" t="n">
        <f aca="false">IF(J2377&lt;=Calc!$C$11,4,IF(J2377&lt;=Calc!$C$12,3,IF(J2377&lt;=Calc!$C$13,2,1)))</f>
        <v>4</v>
      </c>
      <c r="L2377" s="49" t="n">
        <f aca="false">1+(E2377&gt;=Calc!$C$16)+(E2377&gt;=Calc!$C$17)+(E2377&gt;=Calc!$C$18)</f>
        <v>2</v>
      </c>
      <c r="M2377" s="49" t="str">
        <f aca="false">IF(AND(K2377=4,L2377&gt;=3),"Champions",IF(AND(K2377=3,L2377&gt;=3),"Loyal",IF(K2377&gt;=3,"Recent / New",IF(L2377&gt;=3,"At Risk","Hibernating / Lost"))))</f>
        <v>Recent / New</v>
      </c>
      <c r="N2377" s="54" t="n">
        <f aca="false">IF(AND(Calc!$C$2&lt;=2009,Calc!$C$3&gt;=2009),F2377,0)+IF(AND(Calc!$C$2&lt;=2010,Calc!$C$3&gt;=2010),G2377,0)+IF(AND(Calc!$C$2&lt;=2011,Calc!$C$3&gt;=2011),H2377,0)</f>
        <v>1625.97</v>
      </c>
      <c r="O2377" s="61" t="n">
        <f aca="false">IF(AND(N2377&gt;0,OR(Calc!$C$4="*",B2377=Calc!$C$4)),N2377+ROW()*0.000000001,0)</f>
        <v>1625.970002377</v>
      </c>
    </row>
    <row r="2378" customFormat="false" ht="15" hidden="false" customHeight="false" outlineLevel="0" collapsed="false">
      <c r="A2378" s="49" t="n">
        <v>14760</v>
      </c>
      <c r="B2378" s="49" t="s">
        <v>189</v>
      </c>
      <c r="C2378" s="63" t="n">
        <v>40589</v>
      </c>
      <c r="D2378" s="63" t="n">
        <v>40589</v>
      </c>
      <c r="E2378" s="49" t="n">
        <v>1</v>
      </c>
      <c r="F2378" s="54" t="n">
        <v>0</v>
      </c>
      <c r="G2378" s="54" t="n">
        <v>0</v>
      </c>
      <c r="H2378" s="54" t="n">
        <v>53.8</v>
      </c>
      <c r="I2378" s="54" t="n">
        <f aca="false">SUM(F2378:H2378)</f>
        <v>53.8</v>
      </c>
      <c r="J2378" s="49" t="n">
        <f aca="false">Calc!$C$5-D2378</f>
        <v>298</v>
      </c>
      <c r="K2378" s="49" t="n">
        <f aca="false">IF(J2378&lt;=Calc!$C$11,4,IF(J2378&lt;=Calc!$C$12,3,IF(J2378&lt;=Calc!$C$13,2,1)))</f>
        <v>2</v>
      </c>
      <c r="L2378" s="49" t="n">
        <f aca="false">1+(E2378&gt;=Calc!$C$16)+(E2378&gt;=Calc!$C$17)+(E2378&gt;=Calc!$C$18)</f>
        <v>1</v>
      </c>
      <c r="M2378" s="49" t="str">
        <f aca="false">IF(AND(K2378=4,L2378&gt;=3),"Champions",IF(AND(K2378=3,L2378&gt;=3),"Loyal",IF(K2378&gt;=3,"Recent / New",IF(L2378&gt;=3,"At Risk","Hibernating / Lost"))))</f>
        <v>Hibernating / Lost</v>
      </c>
      <c r="N2378" s="54" t="n">
        <f aca="false">IF(AND(Calc!$C$2&lt;=2009,Calc!$C$3&gt;=2009),F2378,0)+IF(AND(Calc!$C$2&lt;=2010,Calc!$C$3&gt;=2010),G2378,0)+IF(AND(Calc!$C$2&lt;=2011,Calc!$C$3&gt;=2011),H2378,0)</f>
        <v>53.8</v>
      </c>
      <c r="O2378" s="61" t="n">
        <f aca="false">IF(AND(N2378&gt;0,OR(Calc!$C$4="*",B2378=Calc!$C$4)),N2378+ROW()*0.000000001,0)</f>
        <v>53.800002378</v>
      </c>
    </row>
    <row r="2379" customFormat="false" ht="15" hidden="false" customHeight="false" outlineLevel="0" collapsed="false">
      <c r="A2379" s="49" t="n">
        <v>14761</v>
      </c>
      <c r="B2379" s="49" t="s">
        <v>189</v>
      </c>
      <c r="C2379" s="63" t="n">
        <v>40442</v>
      </c>
      <c r="D2379" s="63" t="n">
        <v>40828</v>
      </c>
      <c r="E2379" s="49" t="n">
        <v>3</v>
      </c>
      <c r="F2379" s="54" t="n">
        <v>0</v>
      </c>
      <c r="G2379" s="54" t="n">
        <v>192.02</v>
      </c>
      <c r="H2379" s="54" t="n">
        <v>255.9</v>
      </c>
      <c r="I2379" s="54" t="n">
        <f aca="false">SUM(F2379:H2379)</f>
        <v>447.92</v>
      </c>
      <c r="J2379" s="49" t="n">
        <f aca="false">Calc!$C$5-D2379</f>
        <v>59</v>
      </c>
      <c r="K2379" s="49" t="n">
        <f aca="false">IF(J2379&lt;=Calc!$C$11,4,IF(J2379&lt;=Calc!$C$12,3,IF(J2379&lt;=Calc!$C$13,2,1)))</f>
        <v>3</v>
      </c>
      <c r="L2379" s="49" t="n">
        <f aca="false">1+(E2379&gt;=Calc!$C$16)+(E2379&gt;=Calc!$C$17)+(E2379&gt;=Calc!$C$18)</f>
        <v>2</v>
      </c>
      <c r="M2379" s="49" t="str">
        <f aca="false">IF(AND(K2379=4,L2379&gt;=3),"Champions",IF(AND(K2379=3,L2379&gt;=3),"Loyal",IF(K2379&gt;=3,"Recent / New",IF(L2379&gt;=3,"At Risk","Hibernating / Lost"))))</f>
        <v>Recent / New</v>
      </c>
      <c r="N2379" s="54" t="n">
        <f aca="false">IF(AND(Calc!$C$2&lt;=2009,Calc!$C$3&gt;=2009),F2379,0)+IF(AND(Calc!$C$2&lt;=2010,Calc!$C$3&gt;=2010),G2379,0)+IF(AND(Calc!$C$2&lt;=2011,Calc!$C$3&gt;=2011),H2379,0)</f>
        <v>447.92</v>
      </c>
      <c r="O2379" s="61" t="n">
        <f aca="false">IF(AND(N2379&gt;0,OR(Calc!$C$4="*",B2379=Calc!$C$4)),N2379+ROW()*0.000000001,0)</f>
        <v>447.920002379</v>
      </c>
    </row>
    <row r="2380" customFormat="false" ht="15" hidden="false" customHeight="false" outlineLevel="0" collapsed="false">
      <c r="A2380" s="49" t="n">
        <v>14762</v>
      </c>
      <c r="B2380" s="49" t="s">
        <v>189</v>
      </c>
      <c r="C2380" s="63" t="n">
        <v>40260</v>
      </c>
      <c r="D2380" s="63" t="n">
        <v>40623</v>
      </c>
      <c r="E2380" s="49" t="n">
        <v>2</v>
      </c>
      <c r="F2380" s="54" t="n">
        <v>0</v>
      </c>
      <c r="G2380" s="54" t="n">
        <v>117.05</v>
      </c>
      <c r="H2380" s="54" t="n">
        <v>300.52</v>
      </c>
      <c r="I2380" s="54" t="n">
        <f aca="false">SUM(F2380:H2380)</f>
        <v>417.57</v>
      </c>
      <c r="J2380" s="49" t="n">
        <f aca="false">Calc!$C$5-D2380</f>
        <v>264</v>
      </c>
      <c r="K2380" s="49" t="n">
        <f aca="false">IF(J2380&lt;=Calc!$C$11,4,IF(J2380&lt;=Calc!$C$12,3,IF(J2380&lt;=Calc!$C$13,2,1)))</f>
        <v>2</v>
      </c>
      <c r="L2380" s="49" t="n">
        <f aca="false">1+(E2380&gt;=Calc!$C$16)+(E2380&gt;=Calc!$C$17)+(E2380&gt;=Calc!$C$18)</f>
        <v>2</v>
      </c>
      <c r="M2380" s="49" t="str">
        <f aca="false">IF(AND(K2380=4,L2380&gt;=3),"Champions",IF(AND(K2380=3,L2380&gt;=3),"Loyal",IF(K2380&gt;=3,"Recent / New",IF(L2380&gt;=3,"At Risk","Hibernating / Lost"))))</f>
        <v>Hibernating / Lost</v>
      </c>
      <c r="N2380" s="54" t="n">
        <f aca="false">IF(AND(Calc!$C$2&lt;=2009,Calc!$C$3&gt;=2009),F2380,0)+IF(AND(Calc!$C$2&lt;=2010,Calc!$C$3&gt;=2010),G2380,0)+IF(AND(Calc!$C$2&lt;=2011,Calc!$C$3&gt;=2011),H2380,0)</f>
        <v>417.57</v>
      </c>
      <c r="O2380" s="61" t="n">
        <f aca="false">IF(AND(N2380&gt;0,OR(Calc!$C$4="*",B2380=Calc!$C$4)),N2380+ROW()*0.000000001,0)</f>
        <v>417.57000238</v>
      </c>
    </row>
    <row r="2381" customFormat="false" ht="15" hidden="false" customHeight="false" outlineLevel="0" collapsed="false">
      <c r="A2381" s="49" t="n">
        <v>14764</v>
      </c>
      <c r="B2381" s="49" t="s">
        <v>189</v>
      </c>
      <c r="C2381" s="63" t="n">
        <v>40840</v>
      </c>
      <c r="D2381" s="63" t="n">
        <v>40840</v>
      </c>
      <c r="E2381" s="49" t="n">
        <v>1</v>
      </c>
      <c r="F2381" s="54" t="n">
        <v>0</v>
      </c>
      <c r="G2381" s="54" t="n">
        <v>0</v>
      </c>
      <c r="H2381" s="54" t="n">
        <v>250.55</v>
      </c>
      <c r="I2381" s="54" t="n">
        <f aca="false">SUM(F2381:H2381)</f>
        <v>250.55</v>
      </c>
      <c r="J2381" s="49" t="n">
        <f aca="false">Calc!$C$5-D2381</f>
        <v>47</v>
      </c>
      <c r="K2381" s="49" t="n">
        <f aca="false">IF(J2381&lt;=Calc!$C$11,4,IF(J2381&lt;=Calc!$C$12,3,IF(J2381&lt;=Calc!$C$13,2,1)))</f>
        <v>3</v>
      </c>
      <c r="L2381" s="49" t="n">
        <f aca="false">1+(E2381&gt;=Calc!$C$16)+(E2381&gt;=Calc!$C$17)+(E2381&gt;=Calc!$C$18)</f>
        <v>1</v>
      </c>
      <c r="M2381" s="49" t="str">
        <f aca="false">IF(AND(K2381=4,L2381&gt;=3),"Champions",IF(AND(K2381=3,L2381&gt;=3),"Loyal",IF(K2381&gt;=3,"Recent / New",IF(L2381&gt;=3,"At Risk","Hibernating / Lost"))))</f>
        <v>Recent / New</v>
      </c>
      <c r="N2381" s="54" t="n">
        <f aca="false">IF(AND(Calc!$C$2&lt;=2009,Calc!$C$3&gt;=2009),F2381,0)+IF(AND(Calc!$C$2&lt;=2010,Calc!$C$3&gt;=2010),G2381,0)+IF(AND(Calc!$C$2&lt;=2011,Calc!$C$3&gt;=2011),H2381,0)</f>
        <v>250.55</v>
      </c>
      <c r="O2381" s="61" t="n">
        <f aca="false">IF(AND(N2381&gt;0,OR(Calc!$C$4="*",B2381=Calc!$C$4)),N2381+ROW()*0.000000001,0)</f>
        <v>250.550002381</v>
      </c>
    </row>
    <row r="2382" customFormat="false" ht="15" hidden="false" customHeight="false" outlineLevel="0" collapsed="false">
      <c r="A2382" s="49" t="n">
        <v>14765</v>
      </c>
      <c r="B2382" s="49" t="s">
        <v>189</v>
      </c>
      <c r="C2382" s="63" t="n">
        <v>40710</v>
      </c>
      <c r="D2382" s="63" t="n">
        <v>40857</v>
      </c>
      <c r="E2382" s="49" t="n">
        <v>3</v>
      </c>
      <c r="F2382" s="54" t="n">
        <v>0</v>
      </c>
      <c r="G2382" s="54" t="n">
        <v>0</v>
      </c>
      <c r="H2382" s="54" t="n">
        <v>254.11</v>
      </c>
      <c r="I2382" s="54" t="n">
        <f aca="false">SUM(F2382:H2382)</f>
        <v>254.11</v>
      </c>
      <c r="J2382" s="49" t="n">
        <f aca="false">Calc!$C$5-D2382</f>
        <v>30</v>
      </c>
      <c r="K2382" s="49" t="n">
        <f aca="false">IF(J2382&lt;=Calc!$C$11,4,IF(J2382&lt;=Calc!$C$12,3,IF(J2382&lt;=Calc!$C$13,2,1)))</f>
        <v>3</v>
      </c>
      <c r="L2382" s="49" t="n">
        <f aca="false">1+(E2382&gt;=Calc!$C$16)+(E2382&gt;=Calc!$C$17)+(E2382&gt;=Calc!$C$18)</f>
        <v>2</v>
      </c>
      <c r="M2382" s="49" t="str">
        <f aca="false">IF(AND(K2382=4,L2382&gt;=3),"Champions",IF(AND(K2382=3,L2382&gt;=3),"Loyal",IF(K2382&gt;=3,"Recent / New",IF(L2382&gt;=3,"At Risk","Hibernating / Lost"))))</f>
        <v>Recent / New</v>
      </c>
      <c r="N2382" s="54" t="n">
        <f aca="false">IF(AND(Calc!$C$2&lt;=2009,Calc!$C$3&gt;=2009),F2382,0)+IF(AND(Calc!$C$2&lt;=2010,Calc!$C$3&gt;=2010),G2382,0)+IF(AND(Calc!$C$2&lt;=2011,Calc!$C$3&gt;=2011),H2382,0)</f>
        <v>254.11</v>
      </c>
      <c r="O2382" s="61" t="n">
        <f aca="false">IF(AND(N2382&gt;0,OR(Calc!$C$4="*",B2382=Calc!$C$4)),N2382+ROW()*0.000000001,0)</f>
        <v>254.110002382</v>
      </c>
    </row>
    <row r="2383" customFormat="false" ht="15" hidden="false" customHeight="false" outlineLevel="0" collapsed="false">
      <c r="A2383" s="49" t="n">
        <v>14766</v>
      </c>
      <c r="B2383" s="49" t="s">
        <v>189</v>
      </c>
      <c r="C2383" s="63" t="n">
        <v>40335</v>
      </c>
      <c r="D2383" s="63" t="n">
        <v>40878</v>
      </c>
      <c r="E2383" s="49" t="n">
        <v>11</v>
      </c>
      <c r="F2383" s="54" t="n">
        <v>0</v>
      </c>
      <c r="G2383" s="54" t="n">
        <v>4008.91</v>
      </c>
      <c r="H2383" s="54" t="n">
        <v>2292.97</v>
      </c>
      <c r="I2383" s="54" t="n">
        <f aca="false">SUM(F2383:H2383)</f>
        <v>6301.88</v>
      </c>
      <c r="J2383" s="49" t="n">
        <f aca="false">Calc!$C$5-D2383</f>
        <v>9</v>
      </c>
      <c r="K2383" s="49" t="n">
        <f aca="false">IF(J2383&lt;=Calc!$C$11,4,IF(J2383&lt;=Calc!$C$12,3,IF(J2383&lt;=Calc!$C$13,2,1)))</f>
        <v>4</v>
      </c>
      <c r="L2383" s="49" t="n">
        <f aca="false">1+(E2383&gt;=Calc!$C$16)+(E2383&gt;=Calc!$C$17)+(E2383&gt;=Calc!$C$18)</f>
        <v>4</v>
      </c>
      <c r="M2383" s="49" t="str">
        <f aca="false">IF(AND(K2383=4,L2383&gt;=3),"Champions",IF(AND(K2383=3,L2383&gt;=3),"Loyal",IF(K2383&gt;=3,"Recent / New",IF(L2383&gt;=3,"At Risk","Hibernating / Lost"))))</f>
        <v>Champions</v>
      </c>
      <c r="N2383" s="54" t="n">
        <f aca="false">IF(AND(Calc!$C$2&lt;=2009,Calc!$C$3&gt;=2009),F2383,0)+IF(AND(Calc!$C$2&lt;=2010,Calc!$C$3&gt;=2010),G2383,0)+IF(AND(Calc!$C$2&lt;=2011,Calc!$C$3&gt;=2011),H2383,0)</f>
        <v>6301.88</v>
      </c>
      <c r="O2383" s="61" t="n">
        <f aca="false">IF(AND(N2383&gt;0,OR(Calc!$C$4="*",B2383=Calc!$C$4)),N2383+ROW()*0.000000001,0)</f>
        <v>6301.880002383</v>
      </c>
    </row>
    <row r="2384" customFormat="false" ht="15" hidden="false" customHeight="false" outlineLevel="0" collapsed="false">
      <c r="A2384" s="49" t="n">
        <v>14767</v>
      </c>
      <c r="B2384" s="49" t="s">
        <v>189</v>
      </c>
      <c r="C2384" s="63" t="n">
        <v>40412</v>
      </c>
      <c r="D2384" s="63" t="n">
        <v>40412</v>
      </c>
      <c r="E2384" s="49" t="n">
        <v>1</v>
      </c>
      <c r="F2384" s="54" t="n">
        <v>0</v>
      </c>
      <c r="G2384" s="54" t="n">
        <v>382.81</v>
      </c>
      <c r="H2384" s="54" t="n">
        <v>0</v>
      </c>
      <c r="I2384" s="54" t="n">
        <f aca="false">SUM(F2384:H2384)</f>
        <v>382.81</v>
      </c>
      <c r="J2384" s="49" t="n">
        <f aca="false">Calc!$C$5-D2384</f>
        <v>475</v>
      </c>
      <c r="K2384" s="49" t="n">
        <f aca="false">IF(J2384&lt;=Calc!$C$11,4,IF(J2384&lt;=Calc!$C$12,3,IF(J2384&lt;=Calc!$C$13,2,1)))</f>
        <v>1</v>
      </c>
      <c r="L2384" s="49" t="n">
        <f aca="false">1+(E2384&gt;=Calc!$C$16)+(E2384&gt;=Calc!$C$17)+(E2384&gt;=Calc!$C$18)</f>
        <v>1</v>
      </c>
      <c r="M2384" s="49" t="str">
        <f aca="false">IF(AND(K2384=4,L2384&gt;=3),"Champions",IF(AND(K2384=3,L2384&gt;=3),"Loyal",IF(K2384&gt;=3,"Recent / New",IF(L2384&gt;=3,"At Risk","Hibernating / Lost"))))</f>
        <v>Hibernating / Lost</v>
      </c>
      <c r="N2384" s="54" t="n">
        <f aca="false">IF(AND(Calc!$C$2&lt;=2009,Calc!$C$3&gt;=2009),F2384,0)+IF(AND(Calc!$C$2&lt;=2010,Calc!$C$3&gt;=2010),G2384,0)+IF(AND(Calc!$C$2&lt;=2011,Calc!$C$3&gt;=2011),H2384,0)</f>
        <v>382.81</v>
      </c>
      <c r="O2384" s="61" t="n">
        <f aca="false">IF(AND(N2384&gt;0,OR(Calc!$C$4="*",B2384=Calc!$C$4)),N2384+ROW()*0.000000001,0)</f>
        <v>382.810002384</v>
      </c>
    </row>
    <row r="2385" customFormat="false" ht="15" hidden="false" customHeight="false" outlineLevel="0" collapsed="false">
      <c r="A2385" s="49" t="n">
        <v>14768</v>
      </c>
      <c r="B2385" s="49" t="s">
        <v>189</v>
      </c>
      <c r="C2385" s="63" t="n">
        <v>40759</v>
      </c>
      <c r="D2385" s="63" t="n">
        <v>40869</v>
      </c>
      <c r="E2385" s="49" t="n">
        <v>2</v>
      </c>
      <c r="F2385" s="54" t="n">
        <v>0</v>
      </c>
      <c r="G2385" s="54" t="n">
        <v>0</v>
      </c>
      <c r="H2385" s="54" t="n">
        <v>139.5</v>
      </c>
      <c r="I2385" s="54" t="n">
        <f aca="false">SUM(F2385:H2385)</f>
        <v>139.5</v>
      </c>
      <c r="J2385" s="49" t="n">
        <f aca="false">Calc!$C$5-D2385</f>
        <v>18</v>
      </c>
      <c r="K2385" s="49" t="n">
        <f aca="false">IF(J2385&lt;=Calc!$C$11,4,IF(J2385&lt;=Calc!$C$12,3,IF(J2385&lt;=Calc!$C$13,2,1)))</f>
        <v>4</v>
      </c>
      <c r="L2385" s="49" t="n">
        <f aca="false">1+(E2385&gt;=Calc!$C$16)+(E2385&gt;=Calc!$C$17)+(E2385&gt;=Calc!$C$18)</f>
        <v>2</v>
      </c>
      <c r="M2385" s="49" t="str">
        <f aca="false">IF(AND(K2385=4,L2385&gt;=3),"Champions",IF(AND(K2385=3,L2385&gt;=3),"Loyal",IF(K2385&gt;=3,"Recent / New",IF(L2385&gt;=3,"At Risk","Hibernating / Lost"))))</f>
        <v>Recent / New</v>
      </c>
      <c r="N2385" s="54" t="n">
        <f aca="false">IF(AND(Calc!$C$2&lt;=2009,Calc!$C$3&gt;=2009),F2385,0)+IF(AND(Calc!$C$2&lt;=2010,Calc!$C$3&gt;=2010),G2385,0)+IF(AND(Calc!$C$2&lt;=2011,Calc!$C$3&gt;=2011),H2385,0)</f>
        <v>139.5</v>
      </c>
      <c r="O2385" s="61" t="n">
        <f aca="false">IF(AND(N2385&gt;0,OR(Calc!$C$4="*",B2385=Calc!$C$4)),N2385+ROW()*0.000000001,0)</f>
        <v>139.500002385</v>
      </c>
    </row>
    <row r="2386" customFormat="false" ht="15" hidden="false" customHeight="false" outlineLevel="0" collapsed="false">
      <c r="A2386" s="49" t="n">
        <v>14769</v>
      </c>
      <c r="B2386" s="49" t="s">
        <v>189</v>
      </c>
      <c r="C2386" s="63" t="n">
        <v>40163</v>
      </c>
      <c r="D2386" s="63" t="n">
        <v>40884</v>
      </c>
      <c r="E2386" s="49" t="n">
        <v>17</v>
      </c>
      <c r="F2386" s="54" t="n">
        <v>969.66</v>
      </c>
      <c r="G2386" s="54" t="n">
        <v>4422.27</v>
      </c>
      <c r="H2386" s="54" t="n">
        <v>10045.32</v>
      </c>
      <c r="I2386" s="54" t="n">
        <f aca="false">SUM(F2386:H2386)</f>
        <v>15437.25</v>
      </c>
      <c r="J2386" s="49" t="n">
        <f aca="false">Calc!$C$5-D2386</f>
        <v>3</v>
      </c>
      <c r="K2386" s="49" t="n">
        <f aca="false">IF(J2386&lt;=Calc!$C$11,4,IF(J2386&lt;=Calc!$C$12,3,IF(J2386&lt;=Calc!$C$13,2,1)))</f>
        <v>4</v>
      </c>
      <c r="L2386" s="49" t="n">
        <f aca="false">1+(E2386&gt;=Calc!$C$16)+(E2386&gt;=Calc!$C$17)+(E2386&gt;=Calc!$C$18)</f>
        <v>4</v>
      </c>
      <c r="M2386" s="49" t="str">
        <f aca="false">IF(AND(K2386=4,L2386&gt;=3),"Champions",IF(AND(K2386=3,L2386&gt;=3),"Loyal",IF(K2386&gt;=3,"Recent / New",IF(L2386&gt;=3,"At Risk","Hibernating / Lost"))))</f>
        <v>Champions</v>
      </c>
      <c r="N2386" s="54" t="n">
        <f aca="false">IF(AND(Calc!$C$2&lt;=2009,Calc!$C$3&gt;=2009),F2386,0)+IF(AND(Calc!$C$2&lt;=2010,Calc!$C$3&gt;=2010),G2386,0)+IF(AND(Calc!$C$2&lt;=2011,Calc!$C$3&gt;=2011),H2386,0)</f>
        <v>15437.25</v>
      </c>
      <c r="O2386" s="61" t="n">
        <f aca="false">IF(AND(N2386&gt;0,OR(Calc!$C$4="*",B2386=Calc!$C$4)),N2386+ROW()*0.000000001,0)</f>
        <v>15437.250002386</v>
      </c>
    </row>
    <row r="2387" customFormat="false" ht="15" hidden="false" customHeight="false" outlineLevel="0" collapsed="false">
      <c r="A2387" s="49" t="n">
        <v>14770</v>
      </c>
      <c r="B2387" s="49" t="s">
        <v>189</v>
      </c>
      <c r="C2387" s="63" t="n">
        <v>40234</v>
      </c>
      <c r="D2387" s="63" t="n">
        <v>40654</v>
      </c>
      <c r="E2387" s="49" t="n">
        <v>8</v>
      </c>
      <c r="F2387" s="54" t="n">
        <v>0</v>
      </c>
      <c r="G2387" s="54" t="n">
        <v>2748.47</v>
      </c>
      <c r="H2387" s="54" t="n">
        <v>876.42</v>
      </c>
      <c r="I2387" s="54" t="n">
        <f aca="false">SUM(F2387:H2387)</f>
        <v>3624.89</v>
      </c>
      <c r="J2387" s="49" t="n">
        <f aca="false">Calc!$C$5-D2387</f>
        <v>233</v>
      </c>
      <c r="K2387" s="49" t="n">
        <f aca="false">IF(J2387&lt;=Calc!$C$11,4,IF(J2387&lt;=Calc!$C$12,3,IF(J2387&lt;=Calc!$C$13,2,1)))</f>
        <v>2</v>
      </c>
      <c r="L2387" s="49" t="n">
        <f aca="false">1+(E2387&gt;=Calc!$C$16)+(E2387&gt;=Calc!$C$17)+(E2387&gt;=Calc!$C$18)</f>
        <v>4</v>
      </c>
      <c r="M2387" s="49" t="str">
        <f aca="false">IF(AND(K2387=4,L2387&gt;=3),"Champions",IF(AND(K2387=3,L2387&gt;=3),"Loyal",IF(K2387&gt;=3,"Recent / New",IF(L2387&gt;=3,"At Risk","Hibernating / Lost"))))</f>
        <v>At Risk</v>
      </c>
      <c r="N2387" s="54" t="n">
        <f aca="false">IF(AND(Calc!$C$2&lt;=2009,Calc!$C$3&gt;=2009),F2387,0)+IF(AND(Calc!$C$2&lt;=2010,Calc!$C$3&gt;=2010),G2387,0)+IF(AND(Calc!$C$2&lt;=2011,Calc!$C$3&gt;=2011),H2387,0)</f>
        <v>3624.89</v>
      </c>
      <c r="O2387" s="61" t="n">
        <f aca="false">IF(AND(N2387&gt;0,OR(Calc!$C$4="*",B2387=Calc!$C$4)),N2387+ROW()*0.000000001,0)</f>
        <v>3624.890002387</v>
      </c>
    </row>
    <row r="2388" customFormat="false" ht="15" hidden="false" customHeight="false" outlineLevel="0" collapsed="false">
      <c r="A2388" s="49" t="n">
        <v>14771</v>
      </c>
      <c r="B2388" s="49" t="s">
        <v>189</v>
      </c>
      <c r="C2388" s="63" t="n">
        <v>40150</v>
      </c>
      <c r="D2388" s="63" t="n">
        <v>40265</v>
      </c>
      <c r="E2388" s="49" t="n">
        <v>2</v>
      </c>
      <c r="F2388" s="54" t="n">
        <v>287.37</v>
      </c>
      <c r="G2388" s="54" t="n">
        <v>292.55</v>
      </c>
      <c r="H2388" s="54" t="n">
        <v>0</v>
      </c>
      <c r="I2388" s="54" t="n">
        <f aca="false">SUM(F2388:H2388)</f>
        <v>579.92</v>
      </c>
      <c r="J2388" s="49" t="n">
        <f aca="false">Calc!$C$5-D2388</f>
        <v>622</v>
      </c>
      <c r="K2388" s="49" t="n">
        <f aca="false">IF(J2388&lt;=Calc!$C$11,4,IF(J2388&lt;=Calc!$C$12,3,IF(J2388&lt;=Calc!$C$13,2,1)))</f>
        <v>1</v>
      </c>
      <c r="L2388" s="49" t="n">
        <f aca="false">1+(E2388&gt;=Calc!$C$16)+(E2388&gt;=Calc!$C$17)+(E2388&gt;=Calc!$C$18)</f>
        <v>2</v>
      </c>
      <c r="M2388" s="49" t="str">
        <f aca="false">IF(AND(K2388=4,L2388&gt;=3),"Champions",IF(AND(K2388=3,L2388&gt;=3),"Loyal",IF(K2388&gt;=3,"Recent / New",IF(L2388&gt;=3,"At Risk","Hibernating / Lost"))))</f>
        <v>Hibernating / Lost</v>
      </c>
      <c r="N2388" s="54" t="n">
        <f aca="false">IF(AND(Calc!$C$2&lt;=2009,Calc!$C$3&gt;=2009),F2388,0)+IF(AND(Calc!$C$2&lt;=2010,Calc!$C$3&gt;=2010),G2388,0)+IF(AND(Calc!$C$2&lt;=2011,Calc!$C$3&gt;=2011),H2388,0)</f>
        <v>579.92</v>
      </c>
      <c r="O2388" s="61" t="n">
        <f aca="false">IF(AND(N2388&gt;0,OR(Calc!$C$4="*",B2388=Calc!$C$4)),N2388+ROW()*0.000000001,0)</f>
        <v>579.920002388</v>
      </c>
    </row>
    <row r="2389" customFormat="false" ht="15" hidden="false" customHeight="false" outlineLevel="0" collapsed="false">
      <c r="A2389" s="49" t="n">
        <v>14772</v>
      </c>
      <c r="B2389" s="49" t="s">
        <v>189</v>
      </c>
      <c r="C2389" s="63" t="n">
        <v>40774</v>
      </c>
      <c r="D2389" s="63" t="n">
        <v>40774</v>
      </c>
      <c r="E2389" s="49" t="n">
        <v>1</v>
      </c>
      <c r="F2389" s="54" t="n">
        <v>0</v>
      </c>
      <c r="G2389" s="54" t="n">
        <v>0</v>
      </c>
      <c r="H2389" s="54" t="n">
        <v>139.26</v>
      </c>
      <c r="I2389" s="54" t="n">
        <f aca="false">SUM(F2389:H2389)</f>
        <v>139.26</v>
      </c>
      <c r="J2389" s="49" t="n">
        <f aca="false">Calc!$C$5-D2389</f>
        <v>113</v>
      </c>
      <c r="K2389" s="49" t="n">
        <f aca="false">IF(J2389&lt;=Calc!$C$11,4,IF(J2389&lt;=Calc!$C$12,3,IF(J2389&lt;=Calc!$C$13,2,1)))</f>
        <v>2</v>
      </c>
      <c r="L2389" s="49" t="n">
        <f aca="false">1+(E2389&gt;=Calc!$C$16)+(E2389&gt;=Calc!$C$17)+(E2389&gt;=Calc!$C$18)</f>
        <v>1</v>
      </c>
      <c r="M2389" s="49" t="str">
        <f aca="false">IF(AND(K2389=4,L2389&gt;=3),"Champions",IF(AND(K2389=3,L2389&gt;=3),"Loyal",IF(K2389&gt;=3,"Recent / New",IF(L2389&gt;=3,"At Risk","Hibernating / Lost"))))</f>
        <v>Hibernating / Lost</v>
      </c>
      <c r="N2389" s="54" t="n">
        <f aca="false">IF(AND(Calc!$C$2&lt;=2009,Calc!$C$3&gt;=2009),F2389,0)+IF(AND(Calc!$C$2&lt;=2010,Calc!$C$3&gt;=2010),G2389,0)+IF(AND(Calc!$C$2&lt;=2011,Calc!$C$3&gt;=2011),H2389,0)</f>
        <v>139.26</v>
      </c>
      <c r="O2389" s="61" t="n">
        <f aca="false">IF(AND(N2389&gt;0,OR(Calc!$C$4="*",B2389=Calc!$C$4)),N2389+ROW()*0.000000001,0)</f>
        <v>139.260002389</v>
      </c>
    </row>
    <row r="2390" customFormat="false" ht="15" hidden="false" customHeight="false" outlineLevel="0" collapsed="false">
      <c r="A2390" s="49" t="n">
        <v>14773</v>
      </c>
      <c r="B2390" s="49" t="s">
        <v>189</v>
      </c>
      <c r="C2390" s="63" t="n">
        <v>40294</v>
      </c>
      <c r="D2390" s="63" t="n">
        <v>40294</v>
      </c>
      <c r="E2390" s="49" t="n">
        <v>1</v>
      </c>
      <c r="F2390" s="54" t="n">
        <v>0</v>
      </c>
      <c r="G2390" s="54" t="n">
        <v>125.7</v>
      </c>
      <c r="H2390" s="54" t="n">
        <v>0</v>
      </c>
      <c r="I2390" s="54" t="n">
        <f aca="false">SUM(F2390:H2390)</f>
        <v>125.7</v>
      </c>
      <c r="J2390" s="49" t="n">
        <f aca="false">Calc!$C$5-D2390</f>
        <v>593</v>
      </c>
      <c r="K2390" s="49" t="n">
        <f aca="false">IF(J2390&lt;=Calc!$C$11,4,IF(J2390&lt;=Calc!$C$12,3,IF(J2390&lt;=Calc!$C$13,2,1)))</f>
        <v>1</v>
      </c>
      <c r="L2390" s="49" t="n">
        <f aca="false">1+(E2390&gt;=Calc!$C$16)+(E2390&gt;=Calc!$C$17)+(E2390&gt;=Calc!$C$18)</f>
        <v>1</v>
      </c>
      <c r="M2390" s="49" t="str">
        <f aca="false">IF(AND(K2390=4,L2390&gt;=3),"Champions",IF(AND(K2390=3,L2390&gt;=3),"Loyal",IF(K2390&gt;=3,"Recent / New",IF(L2390&gt;=3,"At Risk","Hibernating / Lost"))))</f>
        <v>Hibernating / Lost</v>
      </c>
      <c r="N2390" s="54" t="n">
        <f aca="false">IF(AND(Calc!$C$2&lt;=2009,Calc!$C$3&gt;=2009),F2390,0)+IF(AND(Calc!$C$2&lt;=2010,Calc!$C$3&gt;=2010),G2390,0)+IF(AND(Calc!$C$2&lt;=2011,Calc!$C$3&gt;=2011),H2390,0)</f>
        <v>125.7</v>
      </c>
      <c r="O2390" s="61" t="n">
        <f aca="false">IF(AND(N2390&gt;0,OR(Calc!$C$4="*",B2390=Calc!$C$4)),N2390+ROW()*0.000000001,0)</f>
        <v>125.70000239</v>
      </c>
    </row>
    <row r="2391" customFormat="false" ht="15" hidden="false" customHeight="false" outlineLevel="0" collapsed="false">
      <c r="A2391" s="49" t="n">
        <v>14774</v>
      </c>
      <c r="B2391" s="49" t="s">
        <v>189</v>
      </c>
      <c r="C2391" s="63" t="n">
        <v>40358</v>
      </c>
      <c r="D2391" s="63" t="n">
        <v>40358</v>
      </c>
      <c r="E2391" s="49" t="n">
        <v>1</v>
      </c>
      <c r="F2391" s="54" t="n">
        <v>0</v>
      </c>
      <c r="G2391" s="54" t="n">
        <v>241.45</v>
      </c>
      <c r="H2391" s="54" t="n">
        <v>0</v>
      </c>
      <c r="I2391" s="54" t="n">
        <f aca="false">SUM(F2391:H2391)</f>
        <v>241.45</v>
      </c>
      <c r="J2391" s="49" t="n">
        <f aca="false">Calc!$C$5-D2391</f>
        <v>529</v>
      </c>
      <c r="K2391" s="49" t="n">
        <f aca="false">IF(J2391&lt;=Calc!$C$11,4,IF(J2391&lt;=Calc!$C$12,3,IF(J2391&lt;=Calc!$C$13,2,1)))</f>
        <v>1</v>
      </c>
      <c r="L2391" s="49" t="n">
        <f aca="false">1+(E2391&gt;=Calc!$C$16)+(E2391&gt;=Calc!$C$17)+(E2391&gt;=Calc!$C$18)</f>
        <v>1</v>
      </c>
      <c r="M2391" s="49" t="str">
        <f aca="false">IF(AND(K2391=4,L2391&gt;=3),"Champions",IF(AND(K2391=3,L2391&gt;=3),"Loyal",IF(K2391&gt;=3,"Recent / New",IF(L2391&gt;=3,"At Risk","Hibernating / Lost"))))</f>
        <v>Hibernating / Lost</v>
      </c>
      <c r="N2391" s="54" t="n">
        <f aca="false">IF(AND(Calc!$C$2&lt;=2009,Calc!$C$3&gt;=2009),F2391,0)+IF(AND(Calc!$C$2&lt;=2010,Calc!$C$3&gt;=2010),G2391,0)+IF(AND(Calc!$C$2&lt;=2011,Calc!$C$3&gt;=2011),H2391,0)</f>
        <v>241.45</v>
      </c>
      <c r="O2391" s="61" t="n">
        <f aca="false">IF(AND(N2391&gt;0,OR(Calc!$C$4="*",B2391=Calc!$C$4)),N2391+ROW()*0.000000001,0)</f>
        <v>241.450002391</v>
      </c>
    </row>
    <row r="2392" customFormat="false" ht="15" hidden="false" customHeight="false" outlineLevel="0" collapsed="false">
      <c r="A2392" s="49" t="n">
        <v>14775</v>
      </c>
      <c r="B2392" s="49" t="s">
        <v>189</v>
      </c>
      <c r="C2392" s="63" t="n">
        <v>40514</v>
      </c>
      <c r="D2392" s="63" t="n">
        <v>40828</v>
      </c>
      <c r="E2392" s="49" t="n">
        <v>3</v>
      </c>
      <c r="F2392" s="54" t="n">
        <v>0</v>
      </c>
      <c r="G2392" s="54" t="n">
        <v>406.56</v>
      </c>
      <c r="H2392" s="54" t="n">
        <v>605.34</v>
      </c>
      <c r="I2392" s="54" t="n">
        <f aca="false">SUM(F2392:H2392)</f>
        <v>1011.9</v>
      </c>
      <c r="J2392" s="49" t="n">
        <f aca="false">Calc!$C$5-D2392</f>
        <v>59</v>
      </c>
      <c r="K2392" s="49" t="n">
        <f aca="false">IF(J2392&lt;=Calc!$C$11,4,IF(J2392&lt;=Calc!$C$12,3,IF(J2392&lt;=Calc!$C$13,2,1)))</f>
        <v>3</v>
      </c>
      <c r="L2392" s="49" t="n">
        <f aca="false">1+(E2392&gt;=Calc!$C$16)+(E2392&gt;=Calc!$C$17)+(E2392&gt;=Calc!$C$18)</f>
        <v>2</v>
      </c>
      <c r="M2392" s="49" t="str">
        <f aca="false">IF(AND(K2392=4,L2392&gt;=3),"Champions",IF(AND(K2392=3,L2392&gt;=3),"Loyal",IF(K2392&gt;=3,"Recent / New",IF(L2392&gt;=3,"At Risk","Hibernating / Lost"))))</f>
        <v>Recent / New</v>
      </c>
      <c r="N2392" s="54" t="n">
        <f aca="false">IF(AND(Calc!$C$2&lt;=2009,Calc!$C$3&gt;=2009),F2392,0)+IF(AND(Calc!$C$2&lt;=2010,Calc!$C$3&gt;=2010),G2392,0)+IF(AND(Calc!$C$2&lt;=2011,Calc!$C$3&gt;=2011),H2392,0)</f>
        <v>1011.9</v>
      </c>
      <c r="O2392" s="61" t="n">
        <f aca="false">IF(AND(N2392&gt;0,OR(Calc!$C$4="*",B2392=Calc!$C$4)),N2392+ROW()*0.000000001,0)</f>
        <v>1011.900002392</v>
      </c>
    </row>
    <row r="2393" customFormat="false" ht="15" hidden="false" customHeight="false" outlineLevel="0" collapsed="false">
      <c r="A2393" s="49" t="n">
        <v>14776</v>
      </c>
      <c r="B2393" s="49" t="s">
        <v>189</v>
      </c>
      <c r="C2393" s="63" t="n">
        <v>40440</v>
      </c>
      <c r="D2393" s="63" t="n">
        <v>40835</v>
      </c>
      <c r="E2393" s="49" t="n">
        <v>15</v>
      </c>
      <c r="F2393" s="54" t="n">
        <v>0</v>
      </c>
      <c r="G2393" s="54" t="n">
        <v>1143.44</v>
      </c>
      <c r="H2393" s="54" t="n">
        <v>2195.58</v>
      </c>
      <c r="I2393" s="54" t="n">
        <f aca="false">SUM(F2393:H2393)</f>
        <v>3339.02</v>
      </c>
      <c r="J2393" s="49" t="n">
        <f aca="false">Calc!$C$5-D2393</f>
        <v>52</v>
      </c>
      <c r="K2393" s="49" t="n">
        <f aca="false">IF(J2393&lt;=Calc!$C$11,4,IF(J2393&lt;=Calc!$C$12,3,IF(J2393&lt;=Calc!$C$13,2,1)))</f>
        <v>3</v>
      </c>
      <c r="L2393" s="49" t="n">
        <f aca="false">1+(E2393&gt;=Calc!$C$16)+(E2393&gt;=Calc!$C$17)+(E2393&gt;=Calc!$C$18)</f>
        <v>4</v>
      </c>
      <c r="M2393" s="49" t="str">
        <f aca="false">IF(AND(K2393=4,L2393&gt;=3),"Champions",IF(AND(K2393=3,L2393&gt;=3),"Loyal",IF(K2393&gt;=3,"Recent / New",IF(L2393&gt;=3,"At Risk","Hibernating / Lost"))))</f>
        <v>Loyal</v>
      </c>
      <c r="N2393" s="54" t="n">
        <f aca="false">IF(AND(Calc!$C$2&lt;=2009,Calc!$C$3&gt;=2009),F2393,0)+IF(AND(Calc!$C$2&lt;=2010,Calc!$C$3&gt;=2010),G2393,0)+IF(AND(Calc!$C$2&lt;=2011,Calc!$C$3&gt;=2011),H2393,0)</f>
        <v>3339.02</v>
      </c>
      <c r="O2393" s="61" t="n">
        <f aca="false">IF(AND(N2393&gt;0,OR(Calc!$C$4="*",B2393=Calc!$C$4)),N2393+ROW()*0.000000001,0)</f>
        <v>3339.020002393</v>
      </c>
    </row>
    <row r="2394" customFormat="false" ht="15" hidden="false" customHeight="false" outlineLevel="0" collapsed="false">
      <c r="A2394" s="49" t="n">
        <v>14777</v>
      </c>
      <c r="B2394" s="49" t="s">
        <v>189</v>
      </c>
      <c r="C2394" s="63" t="n">
        <v>40483</v>
      </c>
      <c r="D2394" s="63" t="n">
        <v>40483</v>
      </c>
      <c r="E2394" s="49" t="n">
        <v>1</v>
      </c>
      <c r="F2394" s="54" t="n">
        <v>0</v>
      </c>
      <c r="G2394" s="54" t="n">
        <v>242.21</v>
      </c>
      <c r="H2394" s="54" t="n">
        <v>-2.95</v>
      </c>
      <c r="I2394" s="54" t="n">
        <f aca="false">SUM(F2394:H2394)</f>
        <v>239.26</v>
      </c>
      <c r="J2394" s="49" t="n">
        <f aca="false">Calc!$C$5-D2394</f>
        <v>404</v>
      </c>
      <c r="K2394" s="49" t="n">
        <f aca="false">IF(J2394&lt;=Calc!$C$11,4,IF(J2394&lt;=Calc!$C$12,3,IF(J2394&lt;=Calc!$C$13,2,1)))</f>
        <v>1</v>
      </c>
      <c r="L2394" s="49" t="n">
        <f aca="false">1+(E2394&gt;=Calc!$C$16)+(E2394&gt;=Calc!$C$17)+(E2394&gt;=Calc!$C$18)</f>
        <v>1</v>
      </c>
      <c r="M2394" s="49" t="str">
        <f aca="false">IF(AND(K2394=4,L2394&gt;=3),"Champions",IF(AND(K2394=3,L2394&gt;=3),"Loyal",IF(K2394&gt;=3,"Recent / New",IF(L2394&gt;=3,"At Risk","Hibernating / Lost"))))</f>
        <v>Hibernating / Lost</v>
      </c>
      <c r="N2394" s="54" t="n">
        <f aca="false">IF(AND(Calc!$C$2&lt;=2009,Calc!$C$3&gt;=2009),F2394,0)+IF(AND(Calc!$C$2&lt;=2010,Calc!$C$3&gt;=2010),G2394,0)+IF(AND(Calc!$C$2&lt;=2011,Calc!$C$3&gt;=2011),H2394,0)</f>
        <v>239.26</v>
      </c>
      <c r="O2394" s="61" t="n">
        <f aca="false">IF(AND(N2394&gt;0,OR(Calc!$C$4="*",B2394=Calc!$C$4)),N2394+ROW()*0.000000001,0)</f>
        <v>239.260002394</v>
      </c>
    </row>
    <row r="2395" customFormat="false" ht="15" hidden="false" customHeight="false" outlineLevel="0" collapsed="false">
      <c r="A2395" s="49" t="n">
        <v>14778</v>
      </c>
      <c r="B2395" s="49" t="s">
        <v>189</v>
      </c>
      <c r="C2395" s="63" t="n">
        <v>40578</v>
      </c>
      <c r="D2395" s="63" t="n">
        <v>40759</v>
      </c>
      <c r="E2395" s="49" t="n">
        <v>2</v>
      </c>
      <c r="F2395" s="54" t="n">
        <v>0</v>
      </c>
      <c r="G2395" s="54" t="n">
        <v>0</v>
      </c>
      <c r="H2395" s="54" t="n">
        <v>730.86</v>
      </c>
      <c r="I2395" s="54" t="n">
        <f aca="false">SUM(F2395:H2395)</f>
        <v>730.86</v>
      </c>
      <c r="J2395" s="49" t="n">
        <f aca="false">Calc!$C$5-D2395</f>
        <v>128</v>
      </c>
      <c r="K2395" s="49" t="n">
        <f aca="false">IF(J2395&lt;=Calc!$C$11,4,IF(J2395&lt;=Calc!$C$12,3,IF(J2395&lt;=Calc!$C$13,2,1)))</f>
        <v>2</v>
      </c>
      <c r="L2395" s="49" t="n">
        <f aca="false">1+(E2395&gt;=Calc!$C$16)+(E2395&gt;=Calc!$C$17)+(E2395&gt;=Calc!$C$18)</f>
        <v>2</v>
      </c>
      <c r="M2395" s="49" t="str">
        <f aca="false">IF(AND(K2395=4,L2395&gt;=3),"Champions",IF(AND(K2395=3,L2395&gt;=3),"Loyal",IF(K2395&gt;=3,"Recent / New",IF(L2395&gt;=3,"At Risk","Hibernating / Lost"))))</f>
        <v>Hibernating / Lost</v>
      </c>
      <c r="N2395" s="54" t="n">
        <f aca="false">IF(AND(Calc!$C$2&lt;=2009,Calc!$C$3&gt;=2009),F2395,0)+IF(AND(Calc!$C$2&lt;=2010,Calc!$C$3&gt;=2010),G2395,0)+IF(AND(Calc!$C$2&lt;=2011,Calc!$C$3&gt;=2011),H2395,0)</f>
        <v>730.86</v>
      </c>
      <c r="O2395" s="61" t="n">
        <f aca="false">IF(AND(N2395&gt;0,OR(Calc!$C$4="*",B2395=Calc!$C$4)),N2395+ROW()*0.000000001,0)</f>
        <v>730.860002395</v>
      </c>
    </row>
    <row r="2396" customFormat="false" ht="15" hidden="false" customHeight="false" outlineLevel="0" collapsed="false">
      <c r="A2396" s="49" t="n">
        <v>14779</v>
      </c>
      <c r="B2396" s="49" t="s">
        <v>189</v>
      </c>
      <c r="C2396" s="63" t="n">
        <v>40563</v>
      </c>
      <c r="D2396" s="63" t="n">
        <v>40606</v>
      </c>
      <c r="E2396" s="49" t="n">
        <v>3</v>
      </c>
      <c r="F2396" s="54" t="n">
        <v>0</v>
      </c>
      <c r="G2396" s="54" t="n">
        <v>0</v>
      </c>
      <c r="H2396" s="54" t="n">
        <v>386.15</v>
      </c>
      <c r="I2396" s="54" t="n">
        <f aca="false">SUM(F2396:H2396)</f>
        <v>386.15</v>
      </c>
      <c r="J2396" s="49" t="n">
        <f aca="false">Calc!$C$5-D2396</f>
        <v>281</v>
      </c>
      <c r="K2396" s="49" t="n">
        <f aca="false">IF(J2396&lt;=Calc!$C$11,4,IF(J2396&lt;=Calc!$C$12,3,IF(J2396&lt;=Calc!$C$13,2,1)))</f>
        <v>2</v>
      </c>
      <c r="L2396" s="49" t="n">
        <f aca="false">1+(E2396&gt;=Calc!$C$16)+(E2396&gt;=Calc!$C$17)+(E2396&gt;=Calc!$C$18)</f>
        <v>2</v>
      </c>
      <c r="M2396" s="49" t="str">
        <f aca="false">IF(AND(K2396=4,L2396&gt;=3),"Champions",IF(AND(K2396=3,L2396&gt;=3),"Loyal",IF(K2396&gt;=3,"Recent / New",IF(L2396&gt;=3,"At Risk","Hibernating / Lost"))))</f>
        <v>Hibernating / Lost</v>
      </c>
      <c r="N2396" s="54" t="n">
        <f aca="false">IF(AND(Calc!$C$2&lt;=2009,Calc!$C$3&gt;=2009),F2396,0)+IF(AND(Calc!$C$2&lt;=2010,Calc!$C$3&gt;=2010),G2396,0)+IF(AND(Calc!$C$2&lt;=2011,Calc!$C$3&gt;=2011),H2396,0)</f>
        <v>386.15</v>
      </c>
      <c r="O2396" s="61" t="n">
        <f aca="false">IF(AND(N2396&gt;0,OR(Calc!$C$4="*",B2396=Calc!$C$4)),N2396+ROW()*0.000000001,0)</f>
        <v>386.150002396</v>
      </c>
    </row>
    <row r="2397" customFormat="false" ht="15" hidden="false" customHeight="false" outlineLevel="0" collapsed="false">
      <c r="A2397" s="49" t="n">
        <v>14780</v>
      </c>
      <c r="B2397" s="49" t="s">
        <v>189</v>
      </c>
      <c r="C2397" s="63" t="n">
        <v>40807</v>
      </c>
      <c r="D2397" s="63" t="n">
        <v>40832</v>
      </c>
      <c r="E2397" s="49" t="n">
        <v>2</v>
      </c>
      <c r="F2397" s="54" t="n">
        <v>0</v>
      </c>
      <c r="G2397" s="54" t="n">
        <v>0</v>
      </c>
      <c r="H2397" s="54" t="n">
        <v>447.68</v>
      </c>
      <c r="I2397" s="54" t="n">
        <f aca="false">SUM(F2397:H2397)</f>
        <v>447.68</v>
      </c>
      <c r="J2397" s="49" t="n">
        <f aca="false">Calc!$C$5-D2397</f>
        <v>55</v>
      </c>
      <c r="K2397" s="49" t="n">
        <f aca="false">IF(J2397&lt;=Calc!$C$11,4,IF(J2397&lt;=Calc!$C$12,3,IF(J2397&lt;=Calc!$C$13,2,1)))</f>
        <v>3</v>
      </c>
      <c r="L2397" s="49" t="n">
        <f aca="false">1+(E2397&gt;=Calc!$C$16)+(E2397&gt;=Calc!$C$17)+(E2397&gt;=Calc!$C$18)</f>
        <v>2</v>
      </c>
      <c r="M2397" s="49" t="str">
        <f aca="false">IF(AND(K2397=4,L2397&gt;=3),"Champions",IF(AND(K2397=3,L2397&gt;=3),"Loyal",IF(K2397&gt;=3,"Recent / New",IF(L2397&gt;=3,"At Risk","Hibernating / Lost"))))</f>
        <v>Recent / New</v>
      </c>
      <c r="N2397" s="54" t="n">
        <f aca="false">IF(AND(Calc!$C$2&lt;=2009,Calc!$C$3&gt;=2009),F2397,0)+IF(AND(Calc!$C$2&lt;=2010,Calc!$C$3&gt;=2010),G2397,0)+IF(AND(Calc!$C$2&lt;=2011,Calc!$C$3&gt;=2011),H2397,0)</f>
        <v>447.68</v>
      </c>
      <c r="O2397" s="61" t="n">
        <f aca="false">IF(AND(N2397&gt;0,OR(Calc!$C$4="*",B2397=Calc!$C$4)),N2397+ROW()*0.000000001,0)</f>
        <v>447.680002397</v>
      </c>
    </row>
    <row r="2398" customFormat="false" ht="15" hidden="false" customHeight="false" outlineLevel="0" collapsed="false">
      <c r="A2398" s="49" t="n">
        <v>14782</v>
      </c>
      <c r="B2398" s="49" t="s">
        <v>189</v>
      </c>
      <c r="C2398" s="63" t="n">
        <v>40567</v>
      </c>
      <c r="D2398" s="63" t="n">
        <v>40567</v>
      </c>
      <c r="E2398" s="49" t="n">
        <v>1</v>
      </c>
      <c r="F2398" s="54" t="n">
        <v>0</v>
      </c>
      <c r="G2398" s="54" t="n">
        <v>0</v>
      </c>
      <c r="H2398" s="54" t="n">
        <v>200.1</v>
      </c>
      <c r="I2398" s="54" t="n">
        <f aca="false">SUM(F2398:H2398)</f>
        <v>200.1</v>
      </c>
      <c r="J2398" s="49" t="n">
        <f aca="false">Calc!$C$5-D2398</f>
        <v>320</v>
      </c>
      <c r="K2398" s="49" t="n">
        <f aca="false">IF(J2398&lt;=Calc!$C$11,4,IF(J2398&lt;=Calc!$C$12,3,IF(J2398&lt;=Calc!$C$13,2,1)))</f>
        <v>2</v>
      </c>
      <c r="L2398" s="49" t="n">
        <f aca="false">1+(E2398&gt;=Calc!$C$16)+(E2398&gt;=Calc!$C$17)+(E2398&gt;=Calc!$C$18)</f>
        <v>1</v>
      </c>
      <c r="M2398" s="49" t="str">
        <f aca="false">IF(AND(K2398=4,L2398&gt;=3),"Champions",IF(AND(K2398=3,L2398&gt;=3),"Loyal",IF(K2398&gt;=3,"Recent / New",IF(L2398&gt;=3,"At Risk","Hibernating / Lost"))))</f>
        <v>Hibernating / Lost</v>
      </c>
      <c r="N2398" s="54" t="n">
        <f aca="false">IF(AND(Calc!$C$2&lt;=2009,Calc!$C$3&gt;=2009),F2398,0)+IF(AND(Calc!$C$2&lt;=2010,Calc!$C$3&gt;=2010),G2398,0)+IF(AND(Calc!$C$2&lt;=2011,Calc!$C$3&gt;=2011),H2398,0)</f>
        <v>200.1</v>
      </c>
      <c r="O2398" s="61" t="n">
        <f aca="false">IF(AND(N2398&gt;0,OR(Calc!$C$4="*",B2398=Calc!$C$4)),N2398+ROW()*0.000000001,0)</f>
        <v>200.100002398</v>
      </c>
    </row>
    <row r="2399" customFormat="false" ht="15" hidden="false" customHeight="false" outlineLevel="0" collapsed="false">
      <c r="A2399" s="49" t="n">
        <v>14783</v>
      </c>
      <c r="B2399" s="49" t="s">
        <v>189</v>
      </c>
      <c r="C2399" s="63" t="n">
        <v>40227</v>
      </c>
      <c r="D2399" s="63" t="n">
        <v>40227</v>
      </c>
      <c r="E2399" s="49" t="n">
        <v>1</v>
      </c>
      <c r="F2399" s="54" t="n">
        <v>0</v>
      </c>
      <c r="G2399" s="54" t="n">
        <v>305.35</v>
      </c>
      <c r="H2399" s="54" t="n">
        <v>0</v>
      </c>
      <c r="I2399" s="54" t="n">
        <f aca="false">SUM(F2399:H2399)</f>
        <v>305.35</v>
      </c>
      <c r="J2399" s="49" t="n">
        <f aca="false">Calc!$C$5-D2399</f>
        <v>660</v>
      </c>
      <c r="K2399" s="49" t="n">
        <f aca="false">IF(J2399&lt;=Calc!$C$11,4,IF(J2399&lt;=Calc!$C$12,3,IF(J2399&lt;=Calc!$C$13,2,1)))</f>
        <v>1</v>
      </c>
      <c r="L2399" s="49" t="n">
        <f aca="false">1+(E2399&gt;=Calc!$C$16)+(E2399&gt;=Calc!$C$17)+(E2399&gt;=Calc!$C$18)</f>
        <v>1</v>
      </c>
      <c r="M2399" s="49" t="str">
        <f aca="false">IF(AND(K2399=4,L2399&gt;=3),"Champions",IF(AND(K2399=3,L2399&gt;=3),"Loyal",IF(K2399&gt;=3,"Recent / New",IF(L2399&gt;=3,"At Risk","Hibernating / Lost"))))</f>
        <v>Hibernating / Lost</v>
      </c>
      <c r="N2399" s="54" t="n">
        <f aca="false">IF(AND(Calc!$C$2&lt;=2009,Calc!$C$3&gt;=2009),F2399,0)+IF(AND(Calc!$C$2&lt;=2010,Calc!$C$3&gt;=2010),G2399,0)+IF(AND(Calc!$C$2&lt;=2011,Calc!$C$3&gt;=2011),H2399,0)</f>
        <v>305.35</v>
      </c>
      <c r="O2399" s="61" t="n">
        <f aca="false">IF(AND(N2399&gt;0,OR(Calc!$C$4="*",B2399=Calc!$C$4)),N2399+ROW()*0.000000001,0)</f>
        <v>305.350002399</v>
      </c>
    </row>
    <row r="2400" customFormat="false" ht="15" hidden="false" customHeight="false" outlineLevel="0" collapsed="false">
      <c r="A2400" s="49" t="n">
        <v>14784</v>
      </c>
      <c r="B2400" s="49" t="s">
        <v>189</v>
      </c>
      <c r="C2400" s="63" t="n">
        <v>40497</v>
      </c>
      <c r="D2400" s="63" t="n">
        <v>40860</v>
      </c>
      <c r="E2400" s="49" t="n">
        <v>3</v>
      </c>
      <c r="F2400" s="54" t="n">
        <v>0</v>
      </c>
      <c r="G2400" s="54" t="n">
        <v>159.94</v>
      </c>
      <c r="H2400" s="54" t="n">
        <v>289.99</v>
      </c>
      <c r="I2400" s="54" t="n">
        <f aca="false">SUM(F2400:H2400)</f>
        <v>449.93</v>
      </c>
      <c r="J2400" s="49" t="n">
        <f aca="false">Calc!$C$5-D2400</f>
        <v>27</v>
      </c>
      <c r="K2400" s="49" t="n">
        <f aca="false">IF(J2400&lt;=Calc!$C$11,4,IF(J2400&lt;=Calc!$C$12,3,IF(J2400&lt;=Calc!$C$13,2,1)))</f>
        <v>3</v>
      </c>
      <c r="L2400" s="49" t="n">
        <f aca="false">1+(E2400&gt;=Calc!$C$16)+(E2400&gt;=Calc!$C$17)+(E2400&gt;=Calc!$C$18)</f>
        <v>2</v>
      </c>
      <c r="M2400" s="49" t="str">
        <f aca="false">IF(AND(K2400=4,L2400&gt;=3),"Champions",IF(AND(K2400=3,L2400&gt;=3),"Loyal",IF(K2400&gt;=3,"Recent / New",IF(L2400&gt;=3,"At Risk","Hibernating / Lost"))))</f>
        <v>Recent / New</v>
      </c>
      <c r="N2400" s="54" t="n">
        <f aca="false">IF(AND(Calc!$C$2&lt;=2009,Calc!$C$3&gt;=2009),F2400,0)+IF(AND(Calc!$C$2&lt;=2010,Calc!$C$3&gt;=2010),G2400,0)+IF(AND(Calc!$C$2&lt;=2011,Calc!$C$3&gt;=2011),H2400,0)</f>
        <v>449.93</v>
      </c>
      <c r="O2400" s="61" t="n">
        <f aca="false">IF(AND(N2400&gt;0,OR(Calc!$C$4="*",B2400=Calc!$C$4)),N2400+ROW()*0.000000001,0)</f>
        <v>449.9300024</v>
      </c>
    </row>
    <row r="2401" customFormat="false" ht="15" hidden="false" customHeight="false" outlineLevel="0" collapsed="false">
      <c r="A2401" s="49" t="n">
        <v>14785</v>
      </c>
      <c r="B2401" s="49" t="s">
        <v>189</v>
      </c>
      <c r="C2401" s="63" t="n">
        <v>40871</v>
      </c>
      <c r="D2401" s="63" t="n">
        <v>40876</v>
      </c>
      <c r="E2401" s="49" t="n">
        <v>2</v>
      </c>
      <c r="F2401" s="54" t="n">
        <v>0</v>
      </c>
      <c r="G2401" s="54" t="n">
        <v>0</v>
      </c>
      <c r="H2401" s="54" t="n">
        <v>77.4</v>
      </c>
      <c r="I2401" s="54" t="n">
        <f aca="false">SUM(F2401:H2401)</f>
        <v>77.4</v>
      </c>
      <c r="J2401" s="49" t="n">
        <f aca="false">Calc!$C$5-D2401</f>
        <v>11</v>
      </c>
      <c r="K2401" s="49" t="n">
        <f aca="false">IF(J2401&lt;=Calc!$C$11,4,IF(J2401&lt;=Calc!$C$12,3,IF(J2401&lt;=Calc!$C$13,2,1)))</f>
        <v>4</v>
      </c>
      <c r="L2401" s="49" t="n">
        <f aca="false">1+(E2401&gt;=Calc!$C$16)+(E2401&gt;=Calc!$C$17)+(E2401&gt;=Calc!$C$18)</f>
        <v>2</v>
      </c>
      <c r="M2401" s="49" t="str">
        <f aca="false">IF(AND(K2401=4,L2401&gt;=3),"Champions",IF(AND(K2401=3,L2401&gt;=3),"Loyal",IF(K2401&gt;=3,"Recent / New",IF(L2401&gt;=3,"At Risk","Hibernating / Lost"))))</f>
        <v>Recent / New</v>
      </c>
      <c r="N2401" s="54" t="n">
        <f aca="false">IF(AND(Calc!$C$2&lt;=2009,Calc!$C$3&gt;=2009),F2401,0)+IF(AND(Calc!$C$2&lt;=2010,Calc!$C$3&gt;=2010),G2401,0)+IF(AND(Calc!$C$2&lt;=2011,Calc!$C$3&gt;=2011),H2401,0)</f>
        <v>77.4</v>
      </c>
      <c r="O2401" s="61" t="n">
        <f aca="false">IF(AND(N2401&gt;0,OR(Calc!$C$4="*",B2401=Calc!$C$4)),N2401+ROW()*0.000000001,0)</f>
        <v>77.400002401</v>
      </c>
    </row>
    <row r="2402" customFormat="false" ht="15" hidden="false" customHeight="false" outlineLevel="0" collapsed="false">
      <c r="A2402" s="49" t="n">
        <v>14786</v>
      </c>
      <c r="B2402" s="49" t="s">
        <v>189</v>
      </c>
      <c r="C2402" s="63" t="n">
        <v>40336</v>
      </c>
      <c r="D2402" s="63" t="n">
        <v>40336</v>
      </c>
      <c r="E2402" s="49" t="n">
        <v>1</v>
      </c>
      <c r="F2402" s="54" t="n">
        <v>0</v>
      </c>
      <c r="G2402" s="54" t="n">
        <v>90.96</v>
      </c>
      <c r="H2402" s="54" t="n">
        <v>0</v>
      </c>
      <c r="I2402" s="54" t="n">
        <f aca="false">SUM(F2402:H2402)</f>
        <v>90.96</v>
      </c>
      <c r="J2402" s="49" t="n">
        <f aca="false">Calc!$C$5-D2402</f>
        <v>551</v>
      </c>
      <c r="K2402" s="49" t="n">
        <f aca="false">IF(J2402&lt;=Calc!$C$11,4,IF(J2402&lt;=Calc!$C$12,3,IF(J2402&lt;=Calc!$C$13,2,1)))</f>
        <v>1</v>
      </c>
      <c r="L2402" s="49" t="n">
        <f aca="false">1+(E2402&gt;=Calc!$C$16)+(E2402&gt;=Calc!$C$17)+(E2402&gt;=Calc!$C$18)</f>
        <v>1</v>
      </c>
      <c r="M2402" s="49" t="str">
        <f aca="false">IF(AND(K2402=4,L2402&gt;=3),"Champions",IF(AND(K2402=3,L2402&gt;=3),"Loyal",IF(K2402&gt;=3,"Recent / New",IF(L2402&gt;=3,"At Risk","Hibernating / Lost"))))</f>
        <v>Hibernating / Lost</v>
      </c>
      <c r="N2402" s="54" t="n">
        <f aca="false">IF(AND(Calc!$C$2&lt;=2009,Calc!$C$3&gt;=2009),F2402,0)+IF(AND(Calc!$C$2&lt;=2010,Calc!$C$3&gt;=2010),G2402,0)+IF(AND(Calc!$C$2&lt;=2011,Calc!$C$3&gt;=2011),H2402,0)</f>
        <v>90.96</v>
      </c>
      <c r="O2402" s="61" t="n">
        <f aca="false">IF(AND(N2402&gt;0,OR(Calc!$C$4="*",B2402=Calc!$C$4)),N2402+ROW()*0.000000001,0)</f>
        <v>90.960002402</v>
      </c>
    </row>
    <row r="2403" customFormat="false" ht="15" hidden="false" customHeight="false" outlineLevel="0" collapsed="false">
      <c r="A2403" s="49" t="n">
        <v>14787</v>
      </c>
      <c r="B2403" s="49" t="s">
        <v>189</v>
      </c>
      <c r="C2403" s="63" t="n">
        <v>40415</v>
      </c>
      <c r="D2403" s="63" t="n">
        <v>40415</v>
      </c>
      <c r="E2403" s="49" t="n">
        <v>1</v>
      </c>
      <c r="F2403" s="54" t="n">
        <v>0</v>
      </c>
      <c r="G2403" s="54" t="n">
        <v>110.65</v>
      </c>
      <c r="H2403" s="54" t="n">
        <v>0</v>
      </c>
      <c r="I2403" s="54" t="n">
        <f aca="false">SUM(F2403:H2403)</f>
        <v>110.65</v>
      </c>
      <c r="J2403" s="49" t="n">
        <f aca="false">Calc!$C$5-D2403</f>
        <v>472</v>
      </c>
      <c r="K2403" s="49" t="n">
        <f aca="false">IF(J2403&lt;=Calc!$C$11,4,IF(J2403&lt;=Calc!$C$12,3,IF(J2403&lt;=Calc!$C$13,2,1)))</f>
        <v>1</v>
      </c>
      <c r="L2403" s="49" t="n">
        <f aca="false">1+(E2403&gt;=Calc!$C$16)+(E2403&gt;=Calc!$C$17)+(E2403&gt;=Calc!$C$18)</f>
        <v>1</v>
      </c>
      <c r="M2403" s="49" t="str">
        <f aca="false">IF(AND(K2403=4,L2403&gt;=3),"Champions",IF(AND(K2403=3,L2403&gt;=3),"Loyal",IF(K2403&gt;=3,"Recent / New",IF(L2403&gt;=3,"At Risk","Hibernating / Lost"))))</f>
        <v>Hibernating / Lost</v>
      </c>
      <c r="N2403" s="54" t="n">
        <f aca="false">IF(AND(Calc!$C$2&lt;=2009,Calc!$C$3&gt;=2009),F2403,0)+IF(AND(Calc!$C$2&lt;=2010,Calc!$C$3&gt;=2010),G2403,0)+IF(AND(Calc!$C$2&lt;=2011,Calc!$C$3&gt;=2011),H2403,0)</f>
        <v>110.65</v>
      </c>
      <c r="O2403" s="61" t="n">
        <f aca="false">IF(AND(N2403&gt;0,OR(Calc!$C$4="*",B2403=Calc!$C$4)),N2403+ROW()*0.000000001,0)</f>
        <v>110.650002403</v>
      </c>
    </row>
    <row r="2404" customFormat="false" ht="15" hidden="false" customHeight="false" outlineLevel="0" collapsed="false">
      <c r="A2404" s="49" t="n">
        <v>14788</v>
      </c>
      <c r="B2404" s="49" t="s">
        <v>189</v>
      </c>
      <c r="C2404" s="63" t="n">
        <v>40290</v>
      </c>
      <c r="D2404" s="63" t="n">
        <v>40879</v>
      </c>
      <c r="E2404" s="49" t="n">
        <v>3</v>
      </c>
      <c r="F2404" s="54" t="n">
        <v>0</v>
      </c>
      <c r="G2404" s="54" t="n">
        <v>476.88</v>
      </c>
      <c r="H2404" s="54" t="n">
        <v>679.44</v>
      </c>
      <c r="I2404" s="54" t="n">
        <f aca="false">SUM(F2404:H2404)</f>
        <v>1156.32</v>
      </c>
      <c r="J2404" s="49" t="n">
        <f aca="false">Calc!$C$5-D2404</f>
        <v>8</v>
      </c>
      <c r="K2404" s="49" t="n">
        <f aca="false">IF(J2404&lt;=Calc!$C$11,4,IF(J2404&lt;=Calc!$C$12,3,IF(J2404&lt;=Calc!$C$13,2,1)))</f>
        <v>4</v>
      </c>
      <c r="L2404" s="49" t="n">
        <f aca="false">1+(E2404&gt;=Calc!$C$16)+(E2404&gt;=Calc!$C$17)+(E2404&gt;=Calc!$C$18)</f>
        <v>2</v>
      </c>
      <c r="M2404" s="49" t="str">
        <f aca="false">IF(AND(K2404=4,L2404&gt;=3),"Champions",IF(AND(K2404=3,L2404&gt;=3),"Loyal",IF(K2404&gt;=3,"Recent / New",IF(L2404&gt;=3,"At Risk","Hibernating / Lost"))))</f>
        <v>Recent / New</v>
      </c>
      <c r="N2404" s="54" t="n">
        <f aca="false">IF(AND(Calc!$C$2&lt;=2009,Calc!$C$3&gt;=2009),F2404,0)+IF(AND(Calc!$C$2&lt;=2010,Calc!$C$3&gt;=2010),G2404,0)+IF(AND(Calc!$C$2&lt;=2011,Calc!$C$3&gt;=2011),H2404,0)</f>
        <v>1156.32</v>
      </c>
      <c r="O2404" s="61" t="n">
        <f aca="false">IF(AND(N2404&gt;0,OR(Calc!$C$4="*",B2404=Calc!$C$4)),N2404+ROW()*0.000000001,0)</f>
        <v>1156.320002404</v>
      </c>
    </row>
    <row r="2405" customFormat="false" ht="15" hidden="false" customHeight="false" outlineLevel="0" collapsed="false">
      <c r="A2405" s="49" t="n">
        <v>14789</v>
      </c>
      <c r="B2405" s="49" t="s">
        <v>189</v>
      </c>
      <c r="C2405" s="63" t="n">
        <v>40858</v>
      </c>
      <c r="D2405" s="63" t="n">
        <v>40858</v>
      </c>
      <c r="E2405" s="49" t="n">
        <v>1</v>
      </c>
      <c r="F2405" s="54" t="n">
        <v>0</v>
      </c>
      <c r="G2405" s="54" t="n">
        <v>0</v>
      </c>
      <c r="H2405" s="54" t="n">
        <v>197.64</v>
      </c>
      <c r="I2405" s="54" t="n">
        <f aca="false">SUM(F2405:H2405)</f>
        <v>197.64</v>
      </c>
      <c r="J2405" s="49" t="n">
        <f aca="false">Calc!$C$5-D2405</f>
        <v>29</v>
      </c>
      <c r="K2405" s="49" t="n">
        <f aca="false">IF(J2405&lt;=Calc!$C$11,4,IF(J2405&lt;=Calc!$C$12,3,IF(J2405&lt;=Calc!$C$13,2,1)))</f>
        <v>3</v>
      </c>
      <c r="L2405" s="49" t="n">
        <f aca="false">1+(E2405&gt;=Calc!$C$16)+(E2405&gt;=Calc!$C$17)+(E2405&gt;=Calc!$C$18)</f>
        <v>1</v>
      </c>
      <c r="M2405" s="49" t="str">
        <f aca="false">IF(AND(K2405=4,L2405&gt;=3),"Champions",IF(AND(K2405=3,L2405&gt;=3),"Loyal",IF(K2405&gt;=3,"Recent / New",IF(L2405&gt;=3,"At Risk","Hibernating / Lost"))))</f>
        <v>Recent / New</v>
      </c>
      <c r="N2405" s="54" t="n">
        <f aca="false">IF(AND(Calc!$C$2&lt;=2009,Calc!$C$3&gt;=2009),F2405,0)+IF(AND(Calc!$C$2&lt;=2010,Calc!$C$3&gt;=2010),G2405,0)+IF(AND(Calc!$C$2&lt;=2011,Calc!$C$3&gt;=2011),H2405,0)</f>
        <v>197.64</v>
      </c>
      <c r="O2405" s="61" t="n">
        <f aca="false">IF(AND(N2405&gt;0,OR(Calc!$C$4="*",B2405=Calc!$C$4)),N2405+ROW()*0.000000001,0)</f>
        <v>197.640002405</v>
      </c>
    </row>
    <row r="2406" customFormat="false" ht="15" hidden="false" customHeight="false" outlineLevel="0" collapsed="false">
      <c r="A2406" s="49" t="n">
        <v>14790</v>
      </c>
      <c r="B2406" s="49" t="s">
        <v>189</v>
      </c>
      <c r="C2406" s="63" t="n">
        <v>40158</v>
      </c>
      <c r="D2406" s="63" t="n">
        <v>40870</v>
      </c>
      <c r="E2406" s="49" t="n">
        <v>10</v>
      </c>
      <c r="F2406" s="54" t="n">
        <v>567.96</v>
      </c>
      <c r="G2406" s="54" t="n">
        <v>1213.6</v>
      </c>
      <c r="H2406" s="54" t="n">
        <v>745.06</v>
      </c>
      <c r="I2406" s="54" t="n">
        <f aca="false">SUM(F2406:H2406)</f>
        <v>2526.62</v>
      </c>
      <c r="J2406" s="49" t="n">
        <f aca="false">Calc!$C$5-D2406</f>
        <v>17</v>
      </c>
      <c r="K2406" s="49" t="n">
        <f aca="false">IF(J2406&lt;=Calc!$C$11,4,IF(J2406&lt;=Calc!$C$12,3,IF(J2406&lt;=Calc!$C$13,2,1)))</f>
        <v>4</v>
      </c>
      <c r="L2406" s="49" t="n">
        <f aca="false">1+(E2406&gt;=Calc!$C$16)+(E2406&gt;=Calc!$C$17)+(E2406&gt;=Calc!$C$18)</f>
        <v>4</v>
      </c>
      <c r="M2406" s="49" t="str">
        <f aca="false">IF(AND(K2406=4,L2406&gt;=3),"Champions",IF(AND(K2406=3,L2406&gt;=3),"Loyal",IF(K2406&gt;=3,"Recent / New",IF(L2406&gt;=3,"At Risk","Hibernating / Lost"))))</f>
        <v>Champions</v>
      </c>
      <c r="N2406" s="54" t="n">
        <f aca="false">IF(AND(Calc!$C$2&lt;=2009,Calc!$C$3&gt;=2009),F2406,0)+IF(AND(Calc!$C$2&lt;=2010,Calc!$C$3&gt;=2010),G2406,0)+IF(AND(Calc!$C$2&lt;=2011,Calc!$C$3&gt;=2011),H2406,0)</f>
        <v>2526.62</v>
      </c>
      <c r="O2406" s="61" t="n">
        <f aca="false">IF(AND(N2406&gt;0,OR(Calc!$C$4="*",B2406=Calc!$C$4)),N2406+ROW()*0.000000001,0)</f>
        <v>2526.620002406</v>
      </c>
    </row>
    <row r="2407" customFormat="false" ht="15" hidden="false" customHeight="false" outlineLevel="0" collapsed="false">
      <c r="A2407" s="49" t="n">
        <v>14791</v>
      </c>
      <c r="B2407" s="49" t="s">
        <v>189</v>
      </c>
      <c r="C2407" s="63" t="n">
        <v>40280</v>
      </c>
      <c r="D2407" s="63" t="n">
        <v>40280</v>
      </c>
      <c r="E2407" s="49" t="n">
        <v>1</v>
      </c>
      <c r="F2407" s="54" t="n">
        <v>0</v>
      </c>
      <c r="G2407" s="54" t="n">
        <v>303.63</v>
      </c>
      <c r="H2407" s="54" t="n">
        <v>0</v>
      </c>
      <c r="I2407" s="54" t="n">
        <f aca="false">SUM(F2407:H2407)</f>
        <v>303.63</v>
      </c>
      <c r="J2407" s="49" t="n">
        <f aca="false">Calc!$C$5-D2407</f>
        <v>607</v>
      </c>
      <c r="K2407" s="49" t="n">
        <f aca="false">IF(J2407&lt;=Calc!$C$11,4,IF(J2407&lt;=Calc!$C$12,3,IF(J2407&lt;=Calc!$C$13,2,1)))</f>
        <v>1</v>
      </c>
      <c r="L2407" s="49" t="n">
        <f aca="false">1+(E2407&gt;=Calc!$C$16)+(E2407&gt;=Calc!$C$17)+(E2407&gt;=Calc!$C$18)</f>
        <v>1</v>
      </c>
      <c r="M2407" s="49" t="str">
        <f aca="false">IF(AND(K2407=4,L2407&gt;=3),"Champions",IF(AND(K2407=3,L2407&gt;=3),"Loyal",IF(K2407&gt;=3,"Recent / New",IF(L2407&gt;=3,"At Risk","Hibernating / Lost"))))</f>
        <v>Hibernating / Lost</v>
      </c>
      <c r="N2407" s="54" t="n">
        <f aca="false">IF(AND(Calc!$C$2&lt;=2009,Calc!$C$3&gt;=2009),F2407,0)+IF(AND(Calc!$C$2&lt;=2010,Calc!$C$3&gt;=2010),G2407,0)+IF(AND(Calc!$C$2&lt;=2011,Calc!$C$3&gt;=2011),H2407,0)</f>
        <v>303.63</v>
      </c>
      <c r="O2407" s="61" t="n">
        <f aca="false">IF(AND(N2407&gt;0,OR(Calc!$C$4="*",B2407=Calc!$C$4)),N2407+ROW()*0.000000001,0)</f>
        <v>303.630002407</v>
      </c>
    </row>
    <row r="2408" customFormat="false" ht="15" hidden="false" customHeight="false" outlineLevel="0" collapsed="false">
      <c r="A2408" s="49" t="n">
        <v>14792</v>
      </c>
      <c r="B2408" s="49" t="s">
        <v>189</v>
      </c>
      <c r="C2408" s="63" t="n">
        <v>40823</v>
      </c>
      <c r="D2408" s="63" t="n">
        <v>40823</v>
      </c>
      <c r="E2408" s="49" t="n">
        <v>1</v>
      </c>
      <c r="F2408" s="54" t="n">
        <v>0</v>
      </c>
      <c r="G2408" s="54" t="n">
        <v>0</v>
      </c>
      <c r="H2408" s="54" t="n">
        <v>0</v>
      </c>
      <c r="I2408" s="54" t="n">
        <f aca="false">SUM(F2408:H2408)</f>
        <v>0</v>
      </c>
      <c r="J2408" s="49" t="n">
        <f aca="false">Calc!$C$5-D2408</f>
        <v>64</v>
      </c>
      <c r="K2408" s="49" t="n">
        <f aca="false">IF(J2408&lt;=Calc!$C$11,4,IF(J2408&lt;=Calc!$C$12,3,IF(J2408&lt;=Calc!$C$13,2,1)))</f>
        <v>3</v>
      </c>
      <c r="L2408" s="49" t="n">
        <f aca="false">1+(E2408&gt;=Calc!$C$16)+(E2408&gt;=Calc!$C$17)+(E2408&gt;=Calc!$C$18)</f>
        <v>1</v>
      </c>
      <c r="M2408" s="49" t="str">
        <f aca="false">IF(AND(K2408=4,L2408&gt;=3),"Champions",IF(AND(K2408=3,L2408&gt;=3),"Loyal",IF(K2408&gt;=3,"Recent / New",IF(L2408&gt;=3,"At Risk","Hibernating / Lost"))))</f>
        <v>Recent / New</v>
      </c>
      <c r="N2408" s="54" t="n">
        <f aca="false">IF(AND(Calc!$C$2&lt;=2009,Calc!$C$3&gt;=2009),F2408,0)+IF(AND(Calc!$C$2&lt;=2010,Calc!$C$3&gt;=2010),G2408,0)+IF(AND(Calc!$C$2&lt;=2011,Calc!$C$3&gt;=2011),H2408,0)</f>
        <v>0</v>
      </c>
      <c r="O2408" s="61" t="n">
        <f aca="false">IF(AND(N2408&gt;0,OR(Calc!$C$4="*",B2408=Calc!$C$4)),N2408+ROW()*0.000000001,0)</f>
        <v>0</v>
      </c>
    </row>
    <row r="2409" customFormat="false" ht="15" hidden="false" customHeight="false" outlineLevel="0" collapsed="false">
      <c r="A2409" s="49" t="n">
        <v>14793</v>
      </c>
      <c r="B2409" s="49" t="s">
        <v>189</v>
      </c>
      <c r="C2409" s="63" t="n">
        <v>40351</v>
      </c>
      <c r="D2409" s="63" t="n">
        <v>40865</v>
      </c>
      <c r="E2409" s="49" t="n">
        <v>2</v>
      </c>
      <c r="F2409" s="54" t="n">
        <v>0</v>
      </c>
      <c r="G2409" s="54" t="n">
        <v>396.91</v>
      </c>
      <c r="H2409" s="54" t="n">
        <v>214.14</v>
      </c>
      <c r="I2409" s="54" t="n">
        <f aca="false">SUM(F2409:H2409)</f>
        <v>611.05</v>
      </c>
      <c r="J2409" s="49" t="n">
        <f aca="false">Calc!$C$5-D2409</f>
        <v>22</v>
      </c>
      <c r="K2409" s="49" t="n">
        <f aca="false">IF(J2409&lt;=Calc!$C$11,4,IF(J2409&lt;=Calc!$C$12,3,IF(J2409&lt;=Calc!$C$13,2,1)))</f>
        <v>4</v>
      </c>
      <c r="L2409" s="49" t="n">
        <f aca="false">1+(E2409&gt;=Calc!$C$16)+(E2409&gt;=Calc!$C$17)+(E2409&gt;=Calc!$C$18)</f>
        <v>2</v>
      </c>
      <c r="M2409" s="49" t="str">
        <f aca="false">IF(AND(K2409=4,L2409&gt;=3),"Champions",IF(AND(K2409=3,L2409&gt;=3),"Loyal",IF(K2409&gt;=3,"Recent / New",IF(L2409&gt;=3,"At Risk","Hibernating / Lost"))))</f>
        <v>Recent / New</v>
      </c>
      <c r="N2409" s="54" t="n">
        <f aca="false">IF(AND(Calc!$C$2&lt;=2009,Calc!$C$3&gt;=2009),F2409,0)+IF(AND(Calc!$C$2&lt;=2010,Calc!$C$3&gt;=2010),G2409,0)+IF(AND(Calc!$C$2&lt;=2011,Calc!$C$3&gt;=2011),H2409,0)</f>
        <v>611.05</v>
      </c>
      <c r="O2409" s="61" t="n">
        <f aca="false">IF(AND(N2409&gt;0,OR(Calc!$C$4="*",B2409=Calc!$C$4)),N2409+ROW()*0.000000001,0)</f>
        <v>611.050002409</v>
      </c>
    </row>
    <row r="2410" customFormat="false" ht="15" hidden="false" customHeight="false" outlineLevel="0" collapsed="false">
      <c r="A2410" s="49" t="n">
        <v>14794</v>
      </c>
      <c r="B2410" s="49" t="s">
        <v>189</v>
      </c>
      <c r="C2410" s="63" t="n">
        <v>40399</v>
      </c>
      <c r="D2410" s="63" t="n">
        <v>40884</v>
      </c>
      <c r="E2410" s="49" t="n">
        <v>10</v>
      </c>
      <c r="F2410" s="54" t="n">
        <v>0</v>
      </c>
      <c r="G2410" s="54" t="n">
        <v>617.04</v>
      </c>
      <c r="H2410" s="54" t="n">
        <v>1272.11</v>
      </c>
      <c r="I2410" s="54" t="n">
        <f aca="false">SUM(F2410:H2410)</f>
        <v>1889.15</v>
      </c>
      <c r="J2410" s="49" t="n">
        <f aca="false">Calc!$C$5-D2410</f>
        <v>3</v>
      </c>
      <c r="K2410" s="49" t="n">
        <f aca="false">IF(J2410&lt;=Calc!$C$11,4,IF(J2410&lt;=Calc!$C$12,3,IF(J2410&lt;=Calc!$C$13,2,1)))</f>
        <v>4</v>
      </c>
      <c r="L2410" s="49" t="n">
        <f aca="false">1+(E2410&gt;=Calc!$C$16)+(E2410&gt;=Calc!$C$17)+(E2410&gt;=Calc!$C$18)</f>
        <v>4</v>
      </c>
      <c r="M2410" s="49" t="str">
        <f aca="false">IF(AND(K2410=4,L2410&gt;=3),"Champions",IF(AND(K2410=3,L2410&gt;=3),"Loyal",IF(K2410&gt;=3,"Recent / New",IF(L2410&gt;=3,"At Risk","Hibernating / Lost"))))</f>
        <v>Champions</v>
      </c>
      <c r="N2410" s="54" t="n">
        <f aca="false">IF(AND(Calc!$C$2&lt;=2009,Calc!$C$3&gt;=2009),F2410,0)+IF(AND(Calc!$C$2&lt;=2010,Calc!$C$3&gt;=2010),G2410,0)+IF(AND(Calc!$C$2&lt;=2011,Calc!$C$3&gt;=2011),H2410,0)</f>
        <v>1889.15</v>
      </c>
      <c r="O2410" s="61" t="n">
        <f aca="false">IF(AND(N2410&gt;0,OR(Calc!$C$4="*",B2410=Calc!$C$4)),N2410+ROW()*0.000000001,0)</f>
        <v>1889.15000241</v>
      </c>
    </row>
    <row r="2411" customFormat="false" ht="15" hidden="false" customHeight="false" outlineLevel="0" collapsed="false">
      <c r="A2411" s="49" t="n">
        <v>14795</v>
      </c>
      <c r="B2411" s="49" t="s">
        <v>189</v>
      </c>
      <c r="C2411" s="63" t="n">
        <v>40720</v>
      </c>
      <c r="D2411" s="63" t="n">
        <v>40720</v>
      </c>
      <c r="E2411" s="49" t="n">
        <v>1</v>
      </c>
      <c r="F2411" s="54" t="n">
        <v>0</v>
      </c>
      <c r="G2411" s="54" t="n">
        <v>0</v>
      </c>
      <c r="H2411" s="54" t="n">
        <v>131.45</v>
      </c>
      <c r="I2411" s="54" t="n">
        <f aca="false">SUM(F2411:H2411)</f>
        <v>131.45</v>
      </c>
      <c r="J2411" s="49" t="n">
        <f aca="false">Calc!$C$5-D2411</f>
        <v>167</v>
      </c>
      <c r="K2411" s="49" t="n">
        <f aca="false">IF(J2411&lt;=Calc!$C$11,4,IF(J2411&lt;=Calc!$C$12,3,IF(J2411&lt;=Calc!$C$13,2,1)))</f>
        <v>2</v>
      </c>
      <c r="L2411" s="49" t="n">
        <f aca="false">1+(E2411&gt;=Calc!$C$16)+(E2411&gt;=Calc!$C$17)+(E2411&gt;=Calc!$C$18)</f>
        <v>1</v>
      </c>
      <c r="M2411" s="49" t="str">
        <f aca="false">IF(AND(K2411=4,L2411&gt;=3),"Champions",IF(AND(K2411=3,L2411&gt;=3),"Loyal",IF(K2411&gt;=3,"Recent / New",IF(L2411&gt;=3,"At Risk","Hibernating / Lost"))))</f>
        <v>Hibernating / Lost</v>
      </c>
      <c r="N2411" s="54" t="n">
        <f aca="false">IF(AND(Calc!$C$2&lt;=2009,Calc!$C$3&gt;=2009),F2411,0)+IF(AND(Calc!$C$2&lt;=2010,Calc!$C$3&gt;=2010),G2411,0)+IF(AND(Calc!$C$2&lt;=2011,Calc!$C$3&gt;=2011),H2411,0)</f>
        <v>131.45</v>
      </c>
      <c r="O2411" s="61" t="n">
        <f aca="false">IF(AND(N2411&gt;0,OR(Calc!$C$4="*",B2411=Calc!$C$4)),N2411+ROW()*0.000000001,0)</f>
        <v>131.450002411</v>
      </c>
    </row>
    <row r="2412" customFormat="false" ht="15" hidden="false" customHeight="false" outlineLevel="0" collapsed="false">
      <c r="A2412" s="49" t="n">
        <v>14796</v>
      </c>
      <c r="B2412" s="49" t="s">
        <v>189</v>
      </c>
      <c r="C2412" s="63" t="n">
        <v>40161</v>
      </c>
      <c r="D2412" s="63" t="n">
        <v>40885</v>
      </c>
      <c r="E2412" s="49" t="n">
        <v>27</v>
      </c>
      <c r="F2412" s="54" t="n">
        <v>266.02</v>
      </c>
      <c r="G2412" s="54" t="n">
        <v>2876.75</v>
      </c>
      <c r="H2412" s="54" t="n">
        <v>6828.43</v>
      </c>
      <c r="I2412" s="54" t="n">
        <f aca="false">SUM(F2412:H2412)</f>
        <v>9971.2</v>
      </c>
      <c r="J2412" s="49" t="n">
        <f aca="false">Calc!$C$5-D2412</f>
        <v>2</v>
      </c>
      <c r="K2412" s="49" t="n">
        <f aca="false">IF(J2412&lt;=Calc!$C$11,4,IF(J2412&lt;=Calc!$C$12,3,IF(J2412&lt;=Calc!$C$13,2,1)))</f>
        <v>4</v>
      </c>
      <c r="L2412" s="49" t="n">
        <f aca="false">1+(E2412&gt;=Calc!$C$16)+(E2412&gt;=Calc!$C$17)+(E2412&gt;=Calc!$C$18)</f>
        <v>4</v>
      </c>
      <c r="M2412" s="49" t="str">
        <f aca="false">IF(AND(K2412=4,L2412&gt;=3),"Champions",IF(AND(K2412=3,L2412&gt;=3),"Loyal",IF(K2412&gt;=3,"Recent / New",IF(L2412&gt;=3,"At Risk","Hibernating / Lost"))))</f>
        <v>Champions</v>
      </c>
      <c r="N2412" s="54" t="n">
        <f aca="false">IF(AND(Calc!$C$2&lt;=2009,Calc!$C$3&gt;=2009),F2412,0)+IF(AND(Calc!$C$2&lt;=2010,Calc!$C$3&gt;=2010),G2412,0)+IF(AND(Calc!$C$2&lt;=2011,Calc!$C$3&gt;=2011),H2412,0)</f>
        <v>9971.2</v>
      </c>
      <c r="O2412" s="61" t="n">
        <f aca="false">IF(AND(N2412&gt;0,OR(Calc!$C$4="*",B2412=Calc!$C$4)),N2412+ROW()*0.000000001,0)</f>
        <v>9971.200002412</v>
      </c>
    </row>
    <row r="2413" customFormat="false" ht="15" hidden="false" customHeight="false" outlineLevel="0" collapsed="false">
      <c r="A2413" s="49" t="n">
        <v>14797</v>
      </c>
      <c r="B2413" s="49" t="s">
        <v>189</v>
      </c>
      <c r="C2413" s="63" t="n">
        <v>40379</v>
      </c>
      <c r="D2413" s="63" t="n">
        <v>40379</v>
      </c>
      <c r="E2413" s="49" t="n">
        <v>1</v>
      </c>
      <c r="F2413" s="54" t="n">
        <v>0</v>
      </c>
      <c r="G2413" s="54" t="n">
        <v>300.31</v>
      </c>
      <c r="H2413" s="54" t="n">
        <v>0</v>
      </c>
      <c r="I2413" s="54" t="n">
        <f aca="false">SUM(F2413:H2413)</f>
        <v>300.31</v>
      </c>
      <c r="J2413" s="49" t="n">
        <f aca="false">Calc!$C$5-D2413</f>
        <v>508</v>
      </c>
      <c r="K2413" s="49" t="n">
        <f aca="false">IF(J2413&lt;=Calc!$C$11,4,IF(J2413&lt;=Calc!$C$12,3,IF(J2413&lt;=Calc!$C$13,2,1)))</f>
        <v>1</v>
      </c>
      <c r="L2413" s="49" t="n">
        <f aca="false">1+(E2413&gt;=Calc!$C$16)+(E2413&gt;=Calc!$C$17)+(E2413&gt;=Calc!$C$18)</f>
        <v>1</v>
      </c>
      <c r="M2413" s="49" t="str">
        <f aca="false">IF(AND(K2413=4,L2413&gt;=3),"Champions",IF(AND(K2413=3,L2413&gt;=3),"Loyal",IF(K2413&gt;=3,"Recent / New",IF(L2413&gt;=3,"At Risk","Hibernating / Lost"))))</f>
        <v>Hibernating / Lost</v>
      </c>
      <c r="N2413" s="54" t="n">
        <f aca="false">IF(AND(Calc!$C$2&lt;=2009,Calc!$C$3&gt;=2009),F2413,0)+IF(AND(Calc!$C$2&lt;=2010,Calc!$C$3&gt;=2010),G2413,0)+IF(AND(Calc!$C$2&lt;=2011,Calc!$C$3&gt;=2011),H2413,0)</f>
        <v>300.31</v>
      </c>
      <c r="O2413" s="61" t="n">
        <f aca="false">IF(AND(N2413&gt;0,OR(Calc!$C$4="*",B2413=Calc!$C$4)),N2413+ROW()*0.000000001,0)</f>
        <v>300.310002413</v>
      </c>
    </row>
    <row r="2414" customFormat="false" ht="15" hidden="false" customHeight="false" outlineLevel="0" collapsed="false">
      <c r="A2414" s="49" t="n">
        <v>14798</v>
      </c>
      <c r="B2414" s="49" t="s">
        <v>189</v>
      </c>
      <c r="C2414" s="63" t="n">
        <v>40238</v>
      </c>
      <c r="D2414" s="63" t="n">
        <v>40834</v>
      </c>
      <c r="E2414" s="49" t="n">
        <v>8</v>
      </c>
      <c r="F2414" s="54" t="n">
        <v>0</v>
      </c>
      <c r="G2414" s="54" t="n">
        <v>541.37</v>
      </c>
      <c r="H2414" s="54" t="n">
        <v>173.74</v>
      </c>
      <c r="I2414" s="54" t="n">
        <f aca="false">SUM(F2414:H2414)</f>
        <v>715.11</v>
      </c>
      <c r="J2414" s="49" t="n">
        <f aca="false">Calc!$C$5-D2414</f>
        <v>53</v>
      </c>
      <c r="K2414" s="49" t="n">
        <f aca="false">IF(J2414&lt;=Calc!$C$11,4,IF(J2414&lt;=Calc!$C$12,3,IF(J2414&lt;=Calc!$C$13,2,1)))</f>
        <v>3</v>
      </c>
      <c r="L2414" s="49" t="n">
        <f aca="false">1+(E2414&gt;=Calc!$C$16)+(E2414&gt;=Calc!$C$17)+(E2414&gt;=Calc!$C$18)</f>
        <v>4</v>
      </c>
      <c r="M2414" s="49" t="str">
        <f aca="false">IF(AND(K2414=4,L2414&gt;=3),"Champions",IF(AND(K2414=3,L2414&gt;=3),"Loyal",IF(K2414&gt;=3,"Recent / New",IF(L2414&gt;=3,"At Risk","Hibernating / Lost"))))</f>
        <v>Loyal</v>
      </c>
      <c r="N2414" s="54" t="n">
        <f aca="false">IF(AND(Calc!$C$2&lt;=2009,Calc!$C$3&gt;=2009),F2414,0)+IF(AND(Calc!$C$2&lt;=2010,Calc!$C$3&gt;=2010),G2414,0)+IF(AND(Calc!$C$2&lt;=2011,Calc!$C$3&gt;=2011),H2414,0)</f>
        <v>715.11</v>
      </c>
      <c r="O2414" s="61" t="n">
        <f aca="false">IF(AND(N2414&gt;0,OR(Calc!$C$4="*",B2414=Calc!$C$4)),N2414+ROW()*0.000000001,0)</f>
        <v>715.110002414</v>
      </c>
    </row>
    <row r="2415" customFormat="false" ht="15" hidden="false" customHeight="false" outlineLevel="0" collapsed="false">
      <c r="A2415" s="49" t="n">
        <v>14799</v>
      </c>
      <c r="B2415" s="49" t="s">
        <v>189</v>
      </c>
      <c r="C2415" s="63" t="n">
        <v>40149</v>
      </c>
      <c r="D2415" s="63" t="n">
        <v>40835</v>
      </c>
      <c r="E2415" s="49" t="n">
        <v>2</v>
      </c>
      <c r="F2415" s="54" t="n">
        <v>180.45</v>
      </c>
      <c r="G2415" s="54" t="n">
        <v>0</v>
      </c>
      <c r="H2415" s="54" t="n">
        <v>157.7</v>
      </c>
      <c r="I2415" s="54" t="n">
        <f aca="false">SUM(F2415:H2415)</f>
        <v>338.15</v>
      </c>
      <c r="J2415" s="49" t="n">
        <f aca="false">Calc!$C$5-D2415</f>
        <v>52</v>
      </c>
      <c r="K2415" s="49" t="n">
        <f aca="false">IF(J2415&lt;=Calc!$C$11,4,IF(J2415&lt;=Calc!$C$12,3,IF(J2415&lt;=Calc!$C$13,2,1)))</f>
        <v>3</v>
      </c>
      <c r="L2415" s="49" t="n">
        <f aca="false">1+(E2415&gt;=Calc!$C$16)+(E2415&gt;=Calc!$C$17)+(E2415&gt;=Calc!$C$18)</f>
        <v>2</v>
      </c>
      <c r="M2415" s="49" t="str">
        <f aca="false">IF(AND(K2415=4,L2415&gt;=3),"Champions",IF(AND(K2415=3,L2415&gt;=3),"Loyal",IF(K2415&gt;=3,"Recent / New",IF(L2415&gt;=3,"At Risk","Hibernating / Lost"))))</f>
        <v>Recent / New</v>
      </c>
      <c r="N2415" s="54" t="n">
        <f aca="false">IF(AND(Calc!$C$2&lt;=2009,Calc!$C$3&gt;=2009),F2415,0)+IF(AND(Calc!$C$2&lt;=2010,Calc!$C$3&gt;=2010),G2415,0)+IF(AND(Calc!$C$2&lt;=2011,Calc!$C$3&gt;=2011),H2415,0)</f>
        <v>338.15</v>
      </c>
      <c r="O2415" s="61" t="n">
        <f aca="false">IF(AND(N2415&gt;0,OR(Calc!$C$4="*",B2415=Calc!$C$4)),N2415+ROW()*0.000000001,0)</f>
        <v>338.150002415</v>
      </c>
    </row>
    <row r="2416" customFormat="false" ht="15" hidden="false" customHeight="false" outlineLevel="0" collapsed="false">
      <c r="A2416" s="49" t="n">
        <v>14800</v>
      </c>
      <c r="B2416" s="49" t="s">
        <v>189</v>
      </c>
      <c r="C2416" s="63" t="n">
        <v>40451</v>
      </c>
      <c r="D2416" s="63" t="n">
        <v>40839</v>
      </c>
      <c r="E2416" s="49" t="n">
        <v>17</v>
      </c>
      <c r="F2416" s="54" t="n">
        <v>0</v>
      </c>
      <c r="G2416" s="54" t="n">
        <v>3882.19</v>
      </c>
      <c r="H2416" s="54" t="n">
        <v>3008.54</v>
      </c>
      <c r="I2416" s="54" t="n">
        <f aca="false">SUM(F2416:H2416)</f>
        <v>6890.73</v>
      </c>
      <c r="J2416" s="49" t="n">
        <f aca="false">Calc!$C$5-D2416</f>
        <v>48</v>
      </c>
      <c r="K2416" s="49" t="n">
        <f aca="false">IF(J2416&lt;=Calc!$C$11,4,IF(J2416&lt;=Calc!$C$12,3,IF(J2416&lt;=Calc!$C$13,2,1)))</f>
        <v>3</v>
      </c>
      <c r="L2416" s="49" t="n">
        <f aca="false">1+(E2416&gt;=Calc!$C$16)+(E2416&gt;=Calc!$C$17)+(E2416&gt;=Calc!$C$18)</f>
        <v>4</v>
      </c>
      <c r="M2416" s="49" t="str">
        <f aca="false">IF(AND(K2416=4,L2416&gt;=3),"Champions",IF(AND(K2416=3,L2416&gt;=3),"Loyal",IF(K2416&gt;=3,"Recent / New",IF(L2416&gt;=3,"At Risk","Hibernating / Lost"))))</f>
        <v>Loyal</v>
      </c>
      <c r="N2416" s="54" t="n">
        <f aca="false">IF(AND(Calc!$C$2&lt;=2009,Calc!$C$3&gt;=2009),F2416,0)+IF(AND(Calc!$C$2&lt;=2010,Calc!$C$3&gt;=2010),G2416,0)+IF(AND(Calc!$C$2&lt;=2011,Calc!$C$3&gt;=2011),H2416,0)</f>
        <v>6890.73</v>
      </c>
      <c r="O2416" s="61" t="n">
        <f aca="false">IF(AND(N2416&gt;0,OR(Calc!$C$4="*",B2416=Calc!$C$4)),N2416+ROW()*0.000000001,0)</f>
        <v>6890.730002416</v>
      </c>
    </row>
    <row r="2417" customFormat="false" ht="15" hidden="false" customHeight="false" outlineLevel="0" collapsed="false">
      <c r="A2417" s="49" t="n">
        <v>14801</v>
      </c>
      <c r="B2417" s="49" t="s">
        <v>189</v>
      </c>
      <c r="C2417" s="63" t="n">
        <v>40825</v>
      </c>
      <c r="D2417" s="63" t="n">
        <v>40825</v>
      </c>
      <c r="E2417" s="49" t="n">
        <v>1</v>
      </c>
      <c r="F2417" s="54" t="n">
        <v>0</v>
      </c>
      <c r="G2417" s="54" t="n">
        <v>0</v>
      </c>
      <c r="H2417" s="54" t="n">
        <v>189.34</v>
      </c>
      <c r="I2417" s="54" t="n">
        <f aca="false">SUM(F2417:H2417)</f>
        <v>189.34</v>
      </c>
      <c r="J2417" s="49" t="n">
        <f aca="false">Calc!$C$5-D2417</f>
        <v>62</v>
      </c>
      <c r="K2417" s="49" t="n">
        <f aca="false">IF(J2417&lt;=Calc!$C$11,4,IF(J2417&lt;=Calc!$C$12,3,IF(J2417&lt;=Calc!$C$13,2,1)))</f>
        <v>3</v>
      </c>
      <c r="L2417" s="49" t="n">
        <f aca="false">1+(E2417&gt;=Calc!$C$16)+(E2417&gt;=Calc!$C$17)+(E2417&gt;=Calc!$C$18)</f>
        <v>1</v>
      </c>
      <c r="M2417" s="49" t="str">
        <f aca="false">IF(AND(K2417=4,L2417&gt;=3),"Champions",IF(AND(K2417=3,L2417&gt;=3),"Loyal",IF(K2417&gt;=3,"Recent / New",IF(L2417&gt;=3,"At Risk","Hibernating / Lost"))))</f>
        <v>Recent / New</v>
      </c>
      <c r="N2417" s="54" t="n">
        <f aca="false">IF(AND(Calc!$C$2&lt;=2009,Calc!$C$3&gt;=2009),F2417,0)+IF(AND(Calc!$C$2&lt;=2010,Calc!$C$3&gt;=2010),G2417,0)+IF(AND(Calc!$C$2&lt;=2011,Calc!$C$3&gt;=2011),H2417,0)</f>
        <v>189.34</v>
      </c>
      <c r="O2417" s="61" t="n">
        <f aca="false">IF(AND(N2417&gt;0,OR(Calc!$C$4="*",B2417=Calc!$C$4)),N2417+ROW()*0.000000001,0)</f>
        <v>189.340002417</v>
      </c>
    </row>
    <row r="2418" customFormat="false" ht="15" hidden="false" customHeight="false" outlineLevel="0" collapsed="false">
      <c r="A2418" s="49" t="n">
        <v>14803</v>
      </c>
      <c r="B2418" s="49" t="s">
        <v>189</v>
      </c>
      <c r="C2418" s="63" t="n">
        <v>40594</v>
      </c>
      <c r="D2418" s="63" t="n">
        <v>40724</v>
      </c>
      <c r="E2418" s="49" t="n">
        <v>3</v>
      </c>
      <c r="F2418" s="54" t="n">
        <v>0</v>
      </c>
      <c r="G2418" s="54" t="n">
        <v>0</v>
      </c>
      <c r="H2418" s="54" t="n">
        <v>845.55</v>
      </c>
      <c r="I2418" s="54" t="n">
        <f aca="false">SUM(F2418:H2418)</f>
        <v>845.55</v>
      </c>
      <c r="J2418" s="49" t="n">
        <f aca="false">Calc!$C$5-D2418</f>
        <v>163</v>
      </c>
      <c r="K2418" s="49" t="n">
        <f aca="false">IF(J2418&lt;=Calc!$C$11,4,IF(J2418&lt;=Calc!$C$12,3,IF(J2418&lt;=Calc!$C$13,2,1)))</f>
        <v>2</v>
      </c>
      <c r="L2418" s="49" t="n">
        <f aca="false">1+(E2418&gt;=Calc!$C$16)+(E2418&gt;=Calc!$C$17)+(E2418&gt;=Calc!$C$18)</f>
        <v>2</v>
      </c>
      <c r="M2418" s="49" t="str">
        <f aca="false">IF(AND(K2418=4,L2418&gt;=3),"Champions",IF(AND(K2418=3,L2418&gt;=3),"Loyal",IF(K2418&gt;=3,"Recent / New",IF(L2418&gt;=3,"At Risk","Hibernating / Lost"))))</f>
        <v>Hibernating / Lost</v>
      </c>
      <c r="N2418" s="54" t="n">
        <f aca="false">IF(AND(Calc!$C$2&lt;=2009,Calc!$C$3&gt;=2009),F2418,0)+IF(AND(Calc!$C$2&lt;=2010,Calc!$C$3&gt;=2010),G2418,0)+IF(AND(Calc!$C$2&lt;=2011,Calc!$C$3&gt;=2011),H2418,0)</f>
        <v>845.55</v>
      </c>
      <c r="O2418" s="61" t="n">
        <f aca="false">IF(AND(N2418&gt;0,OR(Calc!$C$4="*",B2418=Calc!$C$4)),N2418+ROW()*0.000000001,0)</f>
        <v>845.550002418</v>
      </c>
    </row>
    <row r="2419" customFormat="false" ht="15" hidden="false" customHeight="false" outlineLevel="0" collapsed="false">
      <c r="A2419" s="49" t="n">
        <v>14804</v>
      </c>
      <c r="B2419" s="49" t="s">
        <v>189</v>
      </c>
      <c r="C2419" s="63" t="n">
        <v>40878</v>
      </c>
      <c r="D2419" s="63" t="n">
        <v>40878</v>
      </c>
      <c r="E2419" s="49" t="n">
        <v>1</v>
      </c>
      <c r="F2419" s="54" t="n">
        <v>0</v>
      </c>
      <c r="G2419" s="54" t="n">
        <v>0</v>
      </c>
      <c r="H2419" s="54" t="n">
        <v>353.27</v>
      </c>
      <c r="I2419" s="54" t="n">
        <f aca="false">SUM(F2419:H2419)</f>
        <v>353.27</v>
      </c>
      <c r="J2419" s="49" t="n">
        <f aca="false">Calc!$C$5-D2419</f>
        <v>9</v>
      </c>
      <c r="K2419" s="49" t="n">
        <f aca="false">IF(J2419&lt;=Calc!$C$11,4,IF(J2419&lt;=Calc!$C$12,3,IF(J2419&lt;=Calc!$C$13,2,1)))</f>
        <v>4</v>
      </c>
      <c r="L2419" s="49" t="n">
        <f aca="false">1+(E2419&gt;=Calc!$C$16)+(E2419&gt;=Calc!$C$17)+(E2419&gt;=Calc!$C$18)</f>
        <v>1</v>
      </c>
      <c r="M2419" s="49" t="str">
        <f aca="false">IF(AND(K2419=4,L2419&gt;=3),"Champions",IF(AND(K2419=3,L2419&gt;=3),"Loyal",IF(K2419&gt;=3,"Recent / New",IF(L2419&gt;=3,"At Risk","Hibernating / Lost"))))</f>
        <v>Recent / New</v>
      </c>
      <c r="N2419" s="54" t="n">
        <f aca="false">IF(AND(Calc!$C$2&lt;=2009,Calc!$C$3&gt;=2009),F2419,0)+IF(AND(Calc!$C$2&lt;=2010,Calc!$C$3&gt;=2010),G2419,0)+IF(AND(Calc!$C$2&lt;=2011,Calc!$C$3&gt;=2011),H2419,0)</f>
        <v>353.27</v>
      </c>
      <c r="O2419" s="61" t="n">
        <f aca="false">IF(AND(N2419&gt;0,OR(Calc!$C$4="*",B2419=Calc!$C$4)),N2419+ROW()*0.000000001,0)</f>
        <v>353.270002419</v>
      </c>
    </row>
    <row r="2420" customFormat="false" ht="15" hidden="false" customHeight="false" outlineLevel="0" collapsed="false">
      <c r="A2420" s="49" t="n">
        <v>14805</v>
      </c>
      <c r="B2420" s="49" t="s">
        <v>189</v>
      </c>
      <c r="C2420" s="63" t="n">
        <v>40265</v>
      </c>
      <c r="D2420" s="63" t="n">
        <v>40871</v>
      </c>
      <c r="E2420" s="49" t="n">
        <v>7</v>
      </c>
      <c r="F2420" s="54" t="n">
        <v>0</v>
      </c>
      <c r="G2420" s="54" t="n">
        <v>536.15</v>
      </c>
      <c r="H2420" s="54" t="n">
        <v>546.4</v>
      </c>
      <c r="I2420" s="54" t="n">
        <f aca="false">SUM(F2420:H2420)</f>
        <v>1082.55</v>
      </c>
      <c r="J2420" s="49" t="n">
        <f aca="false">Calc!$C$5-D2420</f>
        <v>16</v>
      </c>
      <c r="K2420" s="49" t="n">
        <f aca="false">IF(J2420&lt;=Calc!$C$11,4,IF(J2420&lt;=Calc!$C$12,3,IF(J2420&lt;=Calc!$C$13,2,1)))</f>
        <v>4</v>
      </c>
      <c r="L2420" s="49" t="n">
        <f aca="false">1+(E2420&gt;=Calc!$C$16)+(E2420&gt;=Calc!$C$17)+(E2420&gt;=Calc!$C$18)</f>
        <v>3</v>
      </c>
      <c r="M2420" s="49" t="str">
        <f aca="false">IF(AND(K2420=4,L2420&gt;=3),"Champions",IF(AND(K2420=3,L2420&gt;=3),"Loyal",IF(K2420&gt;=3,"Recent / New",IF(L2420&gt;=3,"At Risk","Hibernating / Lost"))))</f>
        <v>Champions</v>
      </c>
      <c r="N2420" s="54" t="n">
        <f aca="false">IF(AND(Calc!$C$2&lt;=2009,Calc!$C$3&gt;=2009),F2420,0)+IF(AND(Calc!$C$2&lt;=2010,Calc!$C$3&gt;=2010),G2420,0)+IF(AND(Calc!$C$2&lt;=2011,Calc!$C$3&gt;=2011),H2420,0)</f>
        <v>1082.55</v>
      </c>
      <c r="O2420" s="61" t="n">
        <f aca="false">IF(AND(N2420&gt;0,OR(Calc!$C$4="*",B2420=Calc!$C$4)),N2420+ROW()*0.000000001,0)</f>
        <v>1082.55000242</v>
      </c>
    </row>
    <row r="2421" customFormat="false" ht="15" hidden="false" customHeight="false" outlineLevel="0" collapsed="false">
      <c r="A2421" s="49" t="n">
        <v>14806</v>
      </c>
      <c r="B2421" s="49" t="s">
        <v>189</v>
      </c>
      <c r="C2421" s="63" t="n">
        <v>40447</v>
      </c>
      <c r="D2421" s="63" t="n">
        <v>40811</v>
      </c>
      <c r="E2421" s="49" t="n">
        <v>2</v>
      </c>
      <c r="F2421" s="54" t="n">
        <v>0</v>
      </c>
      <c r="G2421" s="54" t="n">
        <v>110.04</v>
      </c>
      <c r="H2421" s="54" t="n">
        <v>193.39</v>
      </c>
      <c r="I2421" s="54" t="n">
        <f aca="false">SUM(F2421:H2421)</f>
        <v>303.43</v>
      </c>
      <c r="J2421" s="49" t="n">
        <f aca="false">Calc!$C$5-D2421</f>
        <v>76</v>
      </c>
      <c r="K2421" s="49" t="n">
        <f aca="false">IF(J2421&lt;=Calc!$C$11,4,IF(J2421&lt;=Calc!$C$12,3,IF(J2421&lt;=Calc!$C$13,2,1)))</f>
        <v>3</v>
      </c>
      <c r="L2421" s="49" t="n">
        <f aca="false">1+(E2421&gt;=Calc!$C$16)+(E2421&gt;=Calc!$C$17)+(E2421&gt;=Calc!$C$18)</f>
        <v>2</v>
      </c>
      <c r="M2421" s="49" t="str">
        <f aca="false">IF(AND(K2421=4,L2421&gt;=3),"Champions",IF(AND(K2421=3,L2421&gt;=3),"Loyal",IF(K2421&gt;=3,"Recent / New",IF(L2421&gt;=3,"At Risk","Hibernating / Lost"))))</f>
        <v>Recent / New</v>
      </c>
      <c r="N2421" s="54" t="n">
        <f aca="false">IF(AND(Calc!$C$2&lt;=2009,Calc!$C$3&gt;=2009),F2421,0)+IF(AND(Calc!$C$2&lt;=2010,Calc!$C$3&gt;=2010),G2421,0)+IF(AND(Calc!$C$2&lt;=2011,Calc!$C$3&gt;=2011),H2421,0)</f>
        <v>303.43</v>
      </c>
      <c r="O2421" s="61" t="n">
        <f aca="false">IF(AND(N2421&gt;0,OR(Calc!$C$4="*",B2421=Calc!$C$4)),N2421+ROW()*0.000000001,0)</f>
        <v>303.430002421</v>
      </c>
    </row>
    <row r="2422" customFormat="false" ht="15" hidden="false" customHeight="false" outlineLevel="0" collapsed="false">
      <c r="A2422" s="49" t="n">
        <v>14807</v>
      </c>
      <c r="B2422" s="49" t="s">
        <v>189</v>
      </c>
      <c r="C2422" s="63" t="n">
        <v>40237</v>
      </c>
      <c r="D2422" s="63" t="n">
        <v>40496</v>
      </c>
      <c r="E2422" s="49" t="n">
        <v>2</v>
      </c>
      <c r="F2422" s="54" t="n">
        <v>0</v>
      </c>
      <c r="G2422" s="54" t="n">
        <v>504.14</v>
      </c>
      <c r="H2422" s="54" t="n">
        <v>0</v>
      </c>
      <c r="I2422" s="54" t="n">
        <f aca="false">SUM(F2422:H2422)</f>
        <v>504.14</v>
      </c>
      <c r="J2422" s="49" t="n">
        <f aca="false">Calc!$C$5-D2422</f>
        <v>391</v>
      </c>
      <c r="K2422" s="49" t="n">
        <f aca="false">IF(J2422&lt;=Calc!$C$11,4,IF(J2422&lt;=Calc!$C$12,3,IF(J2422&lt;=Calc!$C$13,2,1)))</f>
        <v>1</v>
      </c>
      <c r="L2422" s="49" t="n">
        <f aca="false">1+(E2422&gt;=Calc!$C$16)+(E2422&gt;=Calc!$C$17)+(E2422&gt;=Calc!$C$18)</f>
        <v>2</v>
      </c>
      <c r="M2422" s="49" t="str">
        <f aca="false">IF(AND(K2422=4,L2422&gt;=3),"Champions",IF(AND(K2422=3,L2422&gt;=3),"Loyal",IF(K2422&gt;=3,"Recent / New",IF(L2422&gt;=3,"At Risk","Hibernating / Lost"))))</f>
        <v>Hibernating / Lost</v>
      </c>
      <c r="N2422" s="54" t="n">
        <f aca="false">IF(AND(Calc!$C$2&lt;=2009,Calc!$C$3&gt;=2009),F2422,0)+IF(AND(Calc!$C$2&lt;=2010,Calc!$C$3&gt;=2010),G2422,0)+IF(AND(Calc!$C$2&lt;=2011,Calc!$C$3&gt;=2011),H2422,0)</f>
        <v>504.14</v>
      </c>
      <c r="O2422" s="61" t="n">
        <f aca="false">IF(AND(N2422&gt;0,OR(Calc!$C$4="*",B2422=Calc!$C$4)),N2422+ROW()*0.000000001,0)</f>
        <v>504.140002422</v>
      </c>
    </row>
    <row r="2423" customFormat="false" ht="15" hidden="false" customHeight="false" outlineLevel="0" collapsed="false">
      <c r="A2423" s="49" t="n">
        <v>14808</v>
      </c>
      <c r="B2423" s="49" t="s">
        <v>189</v>
      </c>
      <c r="C2423" s="63" t="n">
        <v>40714</v>
      </c>
      <c r="D2423" s="63" t="n">
        <v>40847</v>
      </c>
      <c r="E2423" s="49" t="n">
        <v>8</v>
      </c>
      <c r="F2423" s="54" t="n">
        <v>0</v>
      </c>
      <c r="G2423" s="54" t="n">
        <v>0</v>
      </c>
      <c r="H2423" s="54" t="n">
        <v>2277.8</v>
      </c>
      <c r="I2423" s="54" t="n">
        <f aca="false">SUM(F2423:H2423)</f>
        <v>2277.8</v>
      </c>
      <c r="J2423" s="49" t="n">
        <f aca="false">Calc!$C$5-D2423</f>
        <v>40</v>
      </c>
      <c r="K2423" s="49" t="n">
        <f aca="false">IF(J2423&lt;=Calc!$C$11,4,IF(J2423&lt;=Calc!$C$12,3,IF(J2423&lt;=Calc!$C$13,2,1)))</f>
        <v>3</v>
      </c>
      <c r="L2423" s="49" t="n">
        <f aca="false">1+(E2423&gt;=Calc!$C$16)+(E2423&gt;=Calc!$C$17)+(E2423&gt;=Calc!$C$18)</f>
        <v>4</v>
      </c>
      <c r="M2423" s="49" t="str">
        <f aca="false">IF(AND(K2423=4,L2423&gt;=3),"Champions",IF(AND(K2423=3,L2423&gt;=3),"Loyal",IF(K2423&gt;=3,"Recent / New",IF(L2423&gt;=3,"At Risk","Hibernating / Lost"))))</f>
        <v>Loyal</v>
      </c>
      <c r="N2423" s="54" t="n">
        <f aca="false">IF(AND(Calc!$C$2&lt;=2009,Calc!$C$3&gt;=2009),F2423,0)+IF(AND(Calc!$C$2&lt;=2010,Calc!$C$3&gt;=2010),G2423,0)+IF(AND(Calc!$C$2&lt;=2011,Calc!$C$3&gt;=2011),H2423,0)</f>
        <v>2277.8</v>
      </c>
      <c r="O2423" s="61" t="n">
        <f aca="false">IF(AND(N2423&gt;0,OR(Calc!$C$4="*",B2423=Calc!$C$4)),N2423+ROW()*0.000000001,0)</f>
        <v>2277.800002423</v>
      </c>
    </row>
    <row r="2424" customFormat="false" ht="15" hidden="false" customHeight="false" outlineLevel="0" collapsed="false">
      <c r="A2424" s="49" t="n">
        <v>14809</v>
      </c>
      <c r="B2424" s="49" t="s">
        <v>189</v>
      </c>
      <c r="C2424" s="63" t="n">
        <v>40265</v>
      </c>
      <c r="D2424" s="63" t="n">
        <v>40265</v>
      </c>
      <c r="E2424" s="49" t="n">
        <v>2</v>
      </c>
      <c r="F2424" s="54" t="n">
        <v>0</v>
      </c>
      <c r="G2424" s="54" t="n">
        <v>686.76</v>
      </c>
      <c r="H2424" s="54" t="n">
        <v>0</v>
      </c>
      <c r="I2424" s="54" t="n">
        <f aca="false">SUM(F2424:H2424)</f>
        <v>686.76</v>
      </c>
      <c r="J2424" s="49" t="n">
        <f aca="false">Calc!$C$5-D2424</f>
        <v>622</v>
      </c>
      <c r="K2424" s="49" t="n">
        <f aca="false">IF(J2424&lt;=Calc!$C$11,4,IF(J2424&lt;=Calc!$C$12,3,IF(J2424&lt;=Calc!$C$13,2,1)))</f>
        <v>1</v>
      </c>
      <c r="L2424" s="49" t="n">
        <f aca="false">1+(E2424&gt;=Calc!$C$16)+(E2424&gt;=Calc!$C$17)+(E2424&gt;=Calc!$C$18)</f>
        <v>2</v>
      </c>
      <c r="M2424" s="49" t="str">
        <f aca="false">IF(AND(K2424=4,L2424&gt;=3),"Champions",IF(AND(K2424=3,L2424&gt;=3),"Loyal",IF(K2424&gt;=3,"Recent / New",IF(L2424&gt;=3,"At Risk","Hibernating / Lost"))))</f>
        <v>Hibernating / Lost</v>
      </c>
      <c r="N2424" s="54" t="n">
        <f aca="false">IF(AND(Calc!$C$2&lt;=2009,Calc!$C$3&gt;=2009),F2424,0)+IF(AND(Calc!$C$2&lt;=2010,Calc!$C$3&gt;=2010),G2424,0)+IF(AND(Calc!$C$2&lt;=2011,Calc!$C$3&gt;=2011),H2424,0)</f>
        <v>686.76</v>
      </c>
      <c r="O2424" s="61" t="n">
        <f aca="false">IF(AND(N2424&gt;0,OR(Calc!$C$4="*",B2424=Calc!$C$4)),N2424+ROW()*0.000000001,0)</f>
        <v>686.760002424</v>
      </c>
    </row>
    <row r="2425" customFormat="false" ht="15" hidden="false" customHeight="false" outlineLevel="0" collapsed="false">
      <c r="A2425" s="49" t="n">
        <v>14810</v>
      </c>
      <c r="B2425" s="49" t="s">
        <v>189</v>
      </c>
      <c r="C2425" s="63" t="n">
        <v>40457</v>
      </c>
      <c r="D2425" s="63" t="n">
        <v>40846</v>
      </c>
      <c r="E2425" s="49" t="n">
        <v>13</v>
      </c>
      <c r="F2425" s="54" t="n">
        <v>0</v>
      </c>
      <c r="G2425" s="54" t="n">
        <v>446.59</v>
      </c>
      <c r="H2425" s="54" t="n">
        <v>1907.44</v>
      </c>
      <c r="I2425" s="54" t="n">
        <f aca="false">SUM(F2425:H2425)</f>
        <v>2354.03</v>
      </c>
      <c r="J2425" s="49" t="n">
        <f aca="false">Calc!$C$5-D2425</f>
        <v>41</v>
      </c>
      <c r="K2425" s="49" t="n">
        <f aca="false">IF(J2425&lt;=Calc!$C$11,4,IF(J2425&lt;=Calc!$C$12,3,IF(J2425&lt;=Calc!$C$13,2,1)))</f>
        <v>3</v>
      </c>
      <c r="L2425" s="49" t="n">
        <f aca="false">1+(E2425&gt;=Calc!$C$16)+(E2425&gt;=Calc!$C$17)+(E2425&gt;=Calc!$C$18)</f>
        <v>4</v>
      </c>
      <c r="M2425" s="49" t="str">
        <f aca="false">IF(AND(K2425=4,L2425&gt;=3),"Champions",IF(AND(K2425=3,L2425&gt;=3),"Loyal",IF(K2425&gt;=3,"Recent / New",IF(L2425&gt;=3,"At Risk","Hibernating / Lost"))))</f>
        <v>Loyal</v>
      </c>
      <c r="N2425" s="54" t="n">
        <f aca="false">IF(AND(Calc!$C$2&lt;=2009,Calc!$C$3&gt;=2009),F2425,0)+IF(AND(Calc!$C$2&lt;=2010,Calc!$C$3&gt;=2010),G2425,0)+IF(AND(Calc!$C$2&lt;=2011,Calc!$C$3&gt;=2011),H2425,0)</f>
        <v>2354.03</v>
      </c>
      <c r="O2425" s="61" t="n">
        <f aca="false">IF(AND(N2425&gt;0,OR(Calc!$C$4="*",B2425=Calc!$C$4)),N2425+ROW()*0.000000001,0)</f>
        <v>2354.030002425</v>
      </c>
    </row>
    <row r="2426" customFormat="false" ht="15" hidden="false" customHeight="false" outlineLevel="0" collapsed="false">
      <c r="A2426" s="49" t="n">
        <v>14811</v>
      </c>
      <c r="B2426" s="49" t="s">
        <v>189</v>
      </c>
      <c r="C2426" s="63" t="n">
        <v>40499</v>
      </c>
      <c r="D2426" s="63" t="n">
        <v>40499</v>
      </c>
      <c r="E2426" s="49" t="n">
        <v>1</v>
      </c>
      <c r="F2426" s="54" t="n">
        <v>0</v>
      </c>
      <c r="G2426" s="54" t="n">
        <v>170.5</v>
      </c>
      <c r="H2426" s="54" t="n">
        <v>0</v>
      </c>
      <c r="I2426" s="54" t="n">
        <f aca="false">SUM(F2426:H2426)</f>
        <v>170.5</v>
      </c>
      <c r="J2426" s="49" t="n">
        <f aca="false">Calc!$C$5-D2426</f>
        <v>388</v>
      </c>
      <c r="K2426" s="49" t="n">
        <f aca="false">IF(J2426&lt;=Calc!$C$11,4,IF(J2426&lt;=Calc!$C$12,3,IF(J2426&lt;=Calc!$C$13,2,1)))</f>
        <v>1</v>
      </c>
      <c r="L2426" s="49" t="n">
        <f aca="false">1+(E2426&gt;=Calc!$C$16)+(E2426&gt;=Calc!$C$17)+(E2426&gt;=Calc!$C$18)</f>
        <v>1</v>
      </c>
      <c r="M2426" s="49" t="str">
        <f aca="false">IF(AND(K2426=4,L2426&gt;=3),"Champions",IF(AND(K2426=3,L2426&gt;=3),"Loyal",IF(K2426&gt;=3,"Recent / New",IF(L2426&gt;=3,"At Risk","Hibernating / Lost"))))</f>
        <v>Hibernating / Lost</v>
      </c>
      <c r="N2426" s="54" t="n">
        <f aca="false">IF(AND(Calc!$C$2&lt;=2009,Calc!$C$3&gt;=2009),F2426,0)+IF(AND(Calc!$C$2&lt;=2010,Calc!$C$3&gt;=2010),G2426,0)+IF(AND(Calc!$C$2&lt;=2011,Calc!$C$3&gt;=2011),H2426,0)</f>
        <v>170.5</v>
      </c>
      <c r="O2426" s="61" t="n">
        <f aca="false">IF(AND(N2426&gt;0,OR(Calc!$C$4="*",B2426=Calc!$C$4)),N2426+ROW()*0.000000001,0)</f>
        <v>170.500002426</v>
      </c>
    </row>
    <row r="2427" customFormat="false" ht="15" hidden="false" customHeight="false" outlineLevel="0" collapsed="false">
      <c r="A2427" s="49" t="n">
        <v>14812</v>
      </c>
      <c r="B2427" s="49" t="s">
        <v>189</v>
      </c>
      <c r="C2427" s="63" t="n">
        <v>40288</v>
      </c>
      <c r="D2427" s="63" t="n">
        <v>40288</v>
      </c>
      <c r="E2427" s="49" t="n">
        <v>1</v>
      </c>
      <c r="F2427" s="54" t="n">
        <v>0</v>
      </c>
      <c r="G2427" s="54" t="n">
        <v>178.85</v>
      </c>
      <c r="H2427" s="54" t="n">
        <v>0</v>
      </c>
      <c r="I2427" s="54" t="n">
        <f aca="false">SUM(F2427:H2427)</f>
        <v>178.85</v>
      </c>
      <c r="J2427" s="49" t="n">
        <f aca="false">Calc!$C$5-D2427</f>
        <v>599</v>
      </c>
      <c r="K2427" s="49" t="n">
        <f aca="false">IF(J2427&lt;=Calc!$C$11,4,IF(J2427&lt;=Calc!$C$12,3,IF(J2427&lt;=Calc!$C$13,2,1)))</f>
        <v>1</v>
      </c>
      <c r="L2427" s="49" t="n">
        <f aca="false">1+(E2427&gt;=Calc!$C$16)+(E2427&gt;=Calc!$C$17)+(E2427&gt;=Calc!$C$18)</f>
        <v>1</v>
      </c>
      <c r="M2427" s="49" t="str">
        <f aca="false">IF(AND(K2427=4,L2427&gt;=3),"Champions",IF(AND(K2427=3,L2427&gt;=3),"Loyal",IF(K2427&gt;=3,"Recent / New",IF(L2427&gt;=3,"At Risk","Hibernating / Lost"))))</f>
        <v>Hibernating / Lost</v>
      </c>
      <c r="N2427" s="54" t="n">
        <f aca="false">IF(AND(Calc!$C$2&lt;=2009,Calc!$C$3&gt;=2009),F2427,0)+IF(AND(Calc!$C$2&lt;=2010,Calc!$C$3&gt;=2010),G2427,0)+IF(AND(Calc!$C$2&lt;=2011,Calc!$C$3&gt;=2011),H2427,0)</f>
        <v>178.85</v>
      </c>
      <c r="O2427" s="61" t="n">
        <f aca="false">IF(AND(N2427&gt;0,OR(Calc!$C$4="*",B2427=Calc!$C$4)),N2427+ROW()*0.000000001,0)</f>
        <v>178.850002427</v>
      </c>
    </row>
    <row r="2428" customFormat="false" ht="15" hidden="false" customHeight="false" outlineLevel="0" collapsed="false">
      <c r="A2428" s="49" t="n">
        <v>14813</v>
      </c>
      <c r="B2428" s="49" t="s">
        <v>189</v>
      </c>
      <c r="C2428" s="63" t="n">
        <v>40276</v>
      </c>
      <c r="D2428" s="63" t="n">
        <v>40517</v>
      </c>
      <c r="E2428" s="49" t="n">
        <v>4</v>
      </c>
      <c r="F2428" s="54" t="n">
        <v>0</v>
      </c>
      <c r="G2428" s="54" t="n">
        <v>888.91</v>
      </c>
      <c r="H2428" s="54" t="n">
        <v>0</v>
      </c>
      <c r="I2428" s="54" t="n">
        <f aca="false">SUM(F2428:H2428)</f>
        <v>888.91</v>
      </c>
      <c r="J2428" s="49" t="n">
        <f aca="false">Calc!$C$5-D2428</f>
        <v>370</v>
      </c>
      <c r="K2428" s="49" t="n">
        <f aca="false">IF(J2428&lt;=Calc!$C$11,4,IF(J2428&lt;=Calc!$C$12,3,IF(J2428&lt;=Calc!$C$13,2,1)))</f>
        <v>2</v>
      </c>
      <c r="L2428" s="49" t="n">
        <f aca="false">1+(E2428&gt;=Calc!$C$16)+(E2428&gt;=Calc!$C$17)+(E2428&gt;=Calc!$C$18)</f>
        <v>3</v>
      </c>
      <c r="M2428" s="49" t="str">
        <f aca="false">IF(AND(K2428=4,L2428&gt;=3),"Champions",IF(AND(K2428=3,L2428&gt;=3),"Loyal",IF(K2428&gt;=3,"Recent / New",IF(L2428&gt;=3,"At Risk","Hibernating / Lost"))))</f>
        <v>At Risk</v>
      </c>
      <c r="N2428" s="54" t="n">
        <f aca="false">IF(AND(Calc!$C$2&lt;=2009,Calc!$C$3&gt;=2009),F2428,0)+IF(AND(Calc!$C$2&lt;=2010,Calc!$C$3&gt;=2010),G2428,0)+IF(AND(Calc!$C$2&lt;=2011,Calc!$C$3&gt;=2011),H2428,0)</f>
        <v>888.91</v>
      </c>
      <c r="O2428" s="61" t="n">
        <f aca="false">IF(AND(N2428&gt;0,OR(Calc!$C$4="*",B2428=Calc!$C$4)),N2428+ROW()*0.000000001,0)</f>
        <v>888.910002428</v>
      </c>
    </row>
    <row r="2429" customFormat="false" ht="15" hidden="false" customHeight="false" outlineLevel="0" collapsed="false">
      <c r="A2429" s="49" t="n">
        <v>14814</v>
      </c>
      <c r="B2429" s="49" t="s">
        <v>189</v>
      </c>
      <c r="C2429" s="63" t="n">
        <v>40305</v>
      </c>
      <c r="D2429" s="63" t="n">
        <v>40305</v>
      </c>
      <c r="E2429" s="49" t="n">
        <v>1</v>
      </c>
      <c r="F2429" s="54" t="n">
        <v>0</v>
      </c>
      <c r="G2429" s="54" t="n">
        <v>152.96</v>
      </c>
      <c r="H2429" s="54" t="n">
        <v>0</v>
      </c>
      <c r="I2429" s="54" t="n">
        <f aca="false">SUM(F2429:H2429)</f>
        <v>152.96</v>
      </c>
      <c r="J2429" s="49" t="n">
        <f aca="false">Calc!$C$5-D2429</f>
        <v>582</v>
      </c>
      <c r="K2429" s="49" t="n">
        <f aca="false">IF(J2429&lt;=Calc!$C$11,4,IF(J2429&lt;=Calc!$C$12,3,IF(J2429&lt;=Calc!$C$13,2,1)))</f>
        <v>1</v>
      </c>
      <c r="L2429" s="49" t="n">
        <f aca="false">1+(E2429&gt;=Calc!$C$16)+(E2429&gt;=Calc!$C$17)+(E2429&gt;=Calc!$C$18)</f>
        <v>1</v>
      </c>
      <c r="M2429" s="49" t="str">
        <f aca="false">IF(AND(K2429=4,L2429&gt;=3),"Champions",IF(AND(K2429=3,L2429&gt;=3),"Loyal",IF(K2429&gt;=3,"Recent / New",IF(L2429&gt;=3,"At Risk","Hibernating / Lost"))))</f>
        <v>Hibernating / Lost</v>
      </c>
      <c r="N2429" s="54" t="n">
        <f aca="false">IF(AND(Calc!$C$2&lt;=2009,Calc!$C$3&gt;=2009),F2429,0)+IF(AND(Calc!$C$2&lt;=2010,Calc!$C$3&gt;=2010),G2429,0)+IF(AND(Calc!$C$2&lt;=2011,Calc!$C$3&gt;=2011),H2429,0)</f>
        <v>152.96</v>
      </c>
      <c r="O2429" s="61" t="n">
        <f aca="false">IF(AND(N2429&gt;0,OR(Calc!$C$4="*",B2429=Calc!$C$4)),N2429+ROW()*0.000000001,0)</f>
        <v>152.960002429</v>
      </c>
    </row>
    <row r="2430" customFormat="false" ht="15" hidden="false" customHeight="false" outlineLevel="0" collapsed="false">
      <c r="A2430" s="49" t="n">
        <v>14815</v>
      </c>
      <c r="B2430" s="49" t="s">
        <v>189</v>
      </c>
      <c r="C2430" s="63" t="n">
        <v>40819</v>
      </c>
      <c r="D2430" s="63" t="n">
        <v>40850</v>
      </c>
      <c r="E2430" s="49" t="n">
        <v>2</v>
      </c>
      <c r="F2430" s="54" t="n">
        <v>0</v>
      </c>
      <c r="G2430" s="54" t="n">
        <v>0</v>
      </c>
      <c r="H2430" s="54" t="n">
        <v>778.5</v>
      </c>
      <c r="I2430" s="54" t="n">
        <f aca="false">SUM(F2430:H2430)</f>
        <v>778.5</v>
      </c>
      <c r="J2430" s="49" t="n">
        <f aca="false">Calc!$C$5-D2430</f>
        <v>37</v>
      </c>
      <c r="K2430" s="49" t="n">
        <f aca="false">IF(J2430&lt;=Calc!$C$11,4,IF(J2430&lt;=Calc!$C$12,3,IF(J2430&lt;=Calc!$C$13,2,1)))</f>
        <v>3</v>
      </c>
      <c r="L2430" s="49" t="n">
        <f aca="false">1+(E2430&gt;=Calc!$C$16)+(E2430&gt;=Calc!$C$17)+(E2430&gt;=Calc!$C$18)</f>
        <v>2</v>
      </c>
      <c r="M2430" s="49" t="str">
        <f aca="false">IF(AND(K2430=4,L2430&gt;=3),"Champions",IF(AND(K2430=3,L2430&gt;=3),"Loyal",IF(K2430&gt;=3,"Recent / New",IF(L2430&gt;=3,"At Risk","Hibernating / Lost"))))</f>
        <v>Recent / New</v>
      </c>
      <c r="N2430" s="54" t="n">
        <f aca="false">IF(AND(Calc!$C$2&lt;=2009,Calc!$C$3&gt;=2009),F2430,0)+IF(AND(Calc!$C$2&lt;=2010,Calc!$C$3&gt;=2010),G2430,0)+IF(AND(Calc!$C$2&lt;=2011,Calc!$C$3&gt;=2011),H2430,0)</f>
        <v>778.5</v>
      </c>
      <c r="O2430" s="61" t="n">
        <f aca="false">IF(AND(N2430&gt;0,OR(Calc!$C$4="*",B2430=Calc!$C$4)),N2430+ROW()*0.000000001,0)</f>
        <v>778.50000243</v>
      </c>
    </row>
    <row r="2431" customFormat="false" ht="15" hidden="false" customHeight="false" outlineLevel="0" collapsed="false">
      <c r="A2431" s="49" t="n">
        <v>14816</v>
      </c>
      <c r="B2431" s="49" t="s">
        <v>189</v>
      </c>
      <c r="C2431" s="63" t="n">
        <v>40689</v>
      </c>
      <c r="D2431" s="63" t="n">
        <v>40689</v>
      </c>
      <c r="E2431" s="49" t="n">
        <v>1</v>
      </c>
      <c r="F2431" s="54" t="n">
        <v>0</v>
      </c>
      <c r="G2431" s="54" t="n">
        <v>0</v>
      </c>
      <c r="H2431" s="54" t="n">
        <v>271.85</v>
      </c>
      <c r="I2431" s="54" t="n">
        <f aca="false">SUM(F2431:H2431)</f>
        <v>271.85</v>
      </c>
      <c r="J2431" s="49" t="n">
        <f aca="false">Calc!$C$5-D2431</f>
        <v>198</v>
      </c>
      <c r="K2431" s="49" t="n">
        <f aca="false">IF(J2431&lt;=Calc!$C$11,4,IF(J2431&lt;=Calc!$C$12,3,IF(J2431&lt;=Calc!$C$13,2,1)))</f>
        <v>2</v>
      </c>
      <c r="L2431" s="49" t="n">
        <f aca="false">1+(E2431&gt;=Calc!$C$16)+(E2431&gt;=Calc!$C$17)+(E2431&gt;=Calc!$C$18)</f>
        <v>1</v>
      </c>
      <c r="M2431" s="49" t="str">
        <f aca="false">IF(AND(K2431=4,L2431&gt;=3),"Champions",IF(AND(K2431=3,L2431&gt;=3),"Loyal",IF(K2431&gt;=3,"Recent / New",IF(L2431&gt;=3,"At Risk","Hibernating / Lost"))))</f>
        <v>Hibernating / Lost</v>
      </c>
      <c r="N2431" s="54" t="n">
        <f aca="false">IF(AND(Calc!$C$2&lt;=2009,Calc!$C$3&gt;=2009),F2431,0)+IF(AND(Calc!$C$2&lt;=2010,Calc!$C$3&gt;=2010),G2431,0)+IF(AND(Calc!$C$2&lt;=2011,Calc!$C$3&gt;=2011),H2431,0)</f>
        <v>271.85</v>
      </c>
      <c r="O2431" s="61" t="n">
        <f aca="false">IF(AND(N2431&gt;0,OR(Calc!$C$4="*",B2431=Calc!$C$4)),N2431+ROW()*0.000000001,0)</f>
        <v>271.850002431</v>
      </c>
    </row>
    <row r="2432" customFormat="false" ht="15" hidden="false" customHeight="false" outlineLevel="0" collapsed="false">
      <c r="A2432" s="49" t="n">
        <v>14817</v>
      </c>
      <c r="B2432" s="49" t="s">
        <v>189</v>
      </c>
      <c r="C2432" s="63" t="n">
        <v>40259</v>
      </c>
      <c r="D2432" s="63" t="n">
        <v>40686</v>
      </c>
      <c r="E2432" s="49" t="n">
        <v>7</v>
      </c>
      <c r="F2432" s="54" t="n">
        <v>-45.15</v>
      </c>
      <c r="G2432" s="54" t="n">
        <v>2574.02</v>
      </c>
      <c r="H2432" s="54" t="n">
        <v>1010.34</v>
      </c>
      <c r="I2432" s="54" t="n">
        <f aca="false">SUM(F2432:H2432)</f>
        <v>3539.21</v>
      </c>
      <c r="J2432" s="49" t="n">
        <f aca="false">Calc!$C$5-D2432</f>
        <v>201</v>
      </c>
      <c r="K2432" s="49" t="n">
        <f aca="false">IF(J2432&lt;=Calc!$C$11,4,IF(J2432&lt;=Calc!$C$12,3,IF(J2432&lt;=Calc!$C$13,2,1)))</f>
        <v>2</v>
      </c>
      <c r="L2432" s="49" t="n">
        <f aca="false">1+(E2432&gt;=Calc!$C$16)+(E2432&gt;=Calc!$C$17)+(E2432&gt;=Calc!$C$18)</f>
        <v>3</v>
      </c>
      <c r="M2432" s="49" t="str">
        <f aca="false">IF(AND(K2432=4,L2432&gt;=3),"Champions",IF(AND(K2432=3,L2432&gt;=3),"Loyal",IF(K2432&gt;=3,"Recent / New",IF(L2432&gt;=3,"At Risk","Hibernating / Lost"))))</f>
        <v>At Risk</v>
      </c>
      <c r="N2432" s="54" t="n">
        <f aca="false">IF(AND(Calc!$C$2&lt;=2009,Calc!$C$3&gt;=2009),F2432,0)+IF(AND(Calc!$C$2&lt;=2010,Calc!$C$3&gt;=2010),G2432,0)+IF(AND(Calc!$C$2&lt;=2011,Calc!$C$3&gt;=2011),H2432,0)</f>
        <v>3539.21</v>
      </c>
      <c r="O2432" s="61" t="n">
        <f aca="false">IF(AND(N2432&gt;0,OR(Calc!$C$4="*",B2432=Calc!$C$4)),N2432+ROW()*0.000000001,0)</f>
        <v>3539.210002432</v>
      </c>
    </row>
    <row r="2433" customFormat="false" ht="15" hidden="false" customHeight="false" outlineLevel="0" collapsed="false">
      <c r="A2433" s="49" t="n">
        <v>14818</v>
      </c>
      <c r="B2433" s="49" t="s">
        <v>189</v>
      </c>
      <c r="C2433" s="63" t="n">
        <v>40239</v>
      </c>
      <c r="D2433" s="63" t="n">
        <v>40813</v>
      </c>
      <c r="E2433" s="49" t="n">
        <v>6</v>
      </c>
      <c r="F2433" s="54" t="n">
        <v>0</v>
      </c>
      <c r="G2433" s="54" t="n">
        <v>495.76</v>
      </c>
      <c r="H2433" s="54" t="n">
        <v>657.8</v>
      </c>
      <c r="I2433" s="54" t="n">
        <f aca="false">SUM(F2433:H2433)</f>
        <v>1153.56</v>
      </c>
      <c r="J2433" s="49" t="n">
        <f aca="false">Calc!$C$5-D2433</f>
        <v>74</v>
      </c>
      <c r="K2433" s="49" t="n">
        <f aca="false">IF(J2433&lt;=Calc!$C$11,4,IF(J2433&lt;=Calc!$C$12,3,IF(J2433&lt;=Calc!$C$13,2,1)))</f>
        <v>3</v>
      </c>
      <c r="L2433" s="49" t="n">
        <f aca="false">1+(E2433&gt;=Calc!$C$16)+(E2433&gt;=Calc!$C$17)+(E2433&gt;=Calc!$C$18)</f>
        <v>3</v>
      </c>
      <c r="M2433" s="49" t="str">
        <f aca="false">IF(AND(K2433=4,L2433&gt;=3),"Champions",IF(AND(K2433=3,L2433&gt;=3),"Loyal",IF(K2433&gt;=3,"Recent / New",IF(L2433&gt;=3,"At Risk","Hibernating / Lost"))))</f>
        <v>Loyal</v>
      </c>
      <c r="N2433" s="54" t="n">
        <f aca="false">IF(AND(Calc!$C$2&lt;=2009,Calc!$C$3&gt;=2009),F2433,0)+IF(AND(Calc!$C$2&lt;=2010,Calc!$C$3&gt;=2010),G2433,0)+IF(AND(Calc!$C$2&lt;=2011,Calc!$C$3&gt;=2011),H2433,0)</f>
        <v>1153.56</v>
      </c>
      <c r="O2433" s="61" t="n">
        <f aca="false">IF(AND(N2433&gt;0,OR(Calc!$C$4="*",B2433=Calc!$C$4)),N2433+ROW()*0.000000001,0)</f>
        <v>1153.560002433</v>
      </c>
    </row>
    <row r="2434" customFormat="false" ht="15" hidden="false" customHeight="false" outlineLevel="0" collapsed="false">
      <c r="A2434" s="49" t="n">
        <v>14819</v>
      </c>
      <c r="B2434" s="49" t="s">
        <v>189</v>
      </c>
      <c r="C2434" s="63" t="n">
        <v>40168</v>
      </c>
      <c r="D2434" s="63" t="n">
        <v>40822</v>
      </c>
      <c r="E2434" s="49" t="n">
        <v>4</v>
      </c>
      <c r="F2434" s="54" t="n">
        <v>29.79</v>
      </c>
      <c r="G2434" s="54" t="n">
        <v>154.55</v>
      </c>
      <c r="H2434" s="54" t="n">
        <v>272.07</v>
      </c>
      <c r="I2434" s="54" t="n">
        <f aca="false">SUM(F2434:H2434)</f>
        <v>456.41</v>
      </c>
      <c r="J2434" s="49" t="n">
        <f aca="false">Calc!$C$5-D2434</f>
        <v>65</v>
      </c>
      <c r="K2434" s="49" t="n">
        <f aca="false">IF(J2434&lt;=Calc!$C$11,4,IF(J2434&lt;=Calc!$C$12,3,IF(J2434&lt;=Calc!$C$13,2,1)))</f>
        <v>3</v>
      </c>
      <c r="L2434" s="49" t="n">
        <f aca="false">1+(E2434&gt;=Calc!$C$16)+(E2434&gt;=Calc!$C$17)+(E2434&gt;=Calc!$C$18)</f>
        <v>3</v>
      </c>
      <c r="M2434" s="49" t="str">
        <f aca="false">IF(AND(K2434=4,L2434&gt;=3),"Champions",IF(AND(K2434=3,L2434&gt;=3),"Loyal",IF(K2434&gt;=3,"Recent / New",IF(L2434&gt;=3,"At Risk","Hibernating / Lost"))))</f>
        <v>Loyal</v>
      </c>
      <c r="N2434" s="54" t="n">
        <f aca="false">IF(AND(Calc!$C$2&lt;=2009,Calc!$C$3&gt;=2009),F2434,0)+IF(AND(Calc!$C$2&lt;=2010,Calc!$C$3&gt;=2010),G2434,0)+IF(AND(Calc!$C$2&lt;=2011,Calc!$C$3&gt;=2011),H2434,0)</f>
        <v>456.41</v>
      </c>
      <c r="O2434" s="61" t="n">
        <f aca="false">IF(AND(N2434&gt;0,OR(Calc!$C$4="*",B2434=Calc!$C$4)),N2434+ROW()*0.000000001,0)</f>
        <v>456.410002434</v>
      </c>
    </row>
    <row r="2435" customFormat="false" ht="15" hidden="false" customHeight="false" outlineLevel="0" collapsed="false">
      <c r="A2435" s="49" t="n">
        <v>14820</v>
      </c>
      <c r="B2435" s="49" t="s">
        <v>189</v>
      </c>
      <c r="C2435" s="63" t="n">
        <v>40209</v>
      </c>
      <c r="D2435" s="63" t="n">
        <v>40865</v>
      </c>
      <c r="E2435" s="49" t="n">
        <v>9</v>
      </c>
      <c r="F2435" s="54" t="n">
        <v>0</v>
      </c>
      <c r="G2435" s="54" t="n">
        <v>767.47</v>
      </c>
      <c r="H2435" s="54" t="n">
        <v>507.29</v>
      </c>
      <c r="I2435" s="54" t="n">
        <f aca="false">SUM(F2435:H2435)</f>
        <v>1274.76</v>
      </c>
      <c r="J2435" s="49" t="n">
        <f aca="false">Calc!$C$5-D2435</f>
        <v>22</v>
      </c>
      <c r="K2435" s="49" t="n">
        <f aca="false">IF(J2435&lt;=Calc!$C$11,4,IF(J2435&lt;=Calc!$C$12,3,IF(J2435&lt;=Calc!$C$13,2,1)))</f>
        <v>4</v>
      </c>
      <c r="L2435" s="49" t="n">
        <f aca="false">1+(E2435&gt;=Calc!$C$16)+(E2435&gt;=Calc!$C$17)+(E2435&gt;=Calc!$C$18)</f>
        <v>4</v>
      </c>
      <c r="M2435" s="49" t="str">
        <f aca="false">IF(AND(K2435=4,L2435&gt;=3),"Champions",IF(AND(K2435=3,L2435&gt;=3),"Loyal",IF(K2435&gt;=3,"Recent / New",IF(L2435&gt;=3,"At Risk","Hibernating / Lost"))))</f>
        <v>Champions</v>
      </c>
      <c r="N2435" s="54" t="n">
        <f aca="false">IF(AND(Calc!$C$2&lt;=2009,Calc!$C$3&gt;=2009),F2435,0)+IF(AND(Calc!$C$2&lt;=2010,Calc!$C$3&gt;=2010),G2435,0)+IF(AND(Calc!$C$2&lt;=2011,Calc!$C$3&gt;=2011),H2435,0)</f>
        <v>1274.76</v>
      </c>
      <c r="O2435" s="61" t="n">
        <f aca="false">IF(AND(N2435&gt;0,OR(Calc!$C$4="*",B2435=Calc!$C$4)),N2435+ROW()*0.000000001,0)</f>
        <v>1274.760002435</v>
      </c>
    </row>
    <row r="2436" customFormat="false" ht="15" hidden="false" customHeight="false" outlineLevel="0" collapsed="false">
      <c r="A2436" s="49" t="n">
        <v>14821</v>
      </c>
      <c r="B2436" s="49" t="s">
        <v>189</v>
      </c>
      <c r="C2436" s="63" t="n">
        <v>40210</v>
      </c>
      <c r="D2436" s="63" t="n">
        <v>40520</v>
      </c>
      <c r="E2436" s="49" t="n">
        <v>7</v>
      </c>
      <c r="F2436" s="54" t="n">
        <v>0</v>
      </c>
      <c r="G2436" s="54" t="n">
        <v>1230.15</v>
      </c>
      <c r="H2436" s="54" t="n">
        <v>0</v>
      </c>
      <c r="I2436" s="54" t="n">
        <f aca="false">SUM(F2436:H2436)</f>
        <v>1230.15</v>
      </c>
      <c r="J2436" s="49" t="n">
        <f aca="false">Calc!$C$5-D2436</f>
        <v>367</v>
      </c>
      <c r="K2436" s="49" t="n">
        <f aca="false">IF(J2436&lt;=Calc!$C$11,4,IF(J2436&lt;=Calc!$C$12,3,IF(J2436&lt;=Calc!$C$13,2,1)))</f>
        <v>2</v>
      </c>
      <c r="L2436" s="49" t="n">
        <f aca="false">1+(E2436&gt;=Calc!$C$16)+(E2436&gt;=Calc!$C$17)+(E2436&gt;=Calc!$C$18)</f>
        <v>3</v>
      </c>
      <c r="M2436" s="49" t="str">
        <f aca="false">IF(AND(K2436=4,L2436&gt;=3),"Champions",IF(AND(K2436=3,L2436&gt;=3),"Loyal",IF(K2436&gt;=3,"Recent / New",IF(L2436&gt;=3,"At Risk","Hibernating / Lost"))))</f>
        <v>At Risk</v>
      </c>
      <c r="N2436" s="54" t="n">
        <f aca="false">IF(AND(Calc!$C$2&lt;=2009,Calc!$C$3&gt;=2009),F2436,0)+IF(AND(Calc!$C$2&lt;=2010,Calc!$C$3&gt;=2010),G2436,0)+IF(AND(Calc!$C$2&lt;=2011,Calc!$C$3&gt;=2011),H2436,0)</f>
        <v>1230.15</v>
      </c>
      <c r="O2436" s="61" t="n">
        <f aca="false">IF(AND(N2436&gt;0,OR(Calc!$C$4="*",B2436=Calc!$C$4)),N2436+ROW()*0.000000001,0)</f>
        <v>1230.150002436</v>
      </c>
    </row>
    <row r="2437" customFormat="false" ht="15" hidden="false" customHeight="false" outlineLevel="0" collapsed="false">
      <c r="A2437" s="49" t="n">
        <v>14822</v>
      </c>
      <c r="B2437" s="49" t="s">
        <v>189</v>
      </c>
      <c r="C2437" s="63" t="n">
        <v>40401</v>
      </c>
      <c r="D2437" s="63" t="n">
        <v>40401</v>
      </c>
      <c r="E2437" s="49" t="n">
        <v>1</v>
      </c>
      <c r="F2437" s="54" t="n">
        <v>0</v>
      </c>
      <c r="G2437" s="54" t="n">
        <v>157.7</v>
      </c>
      <c r="H2437" s="54" t="n">
        <v>0</v>
      </c>
      <c r="I2437" s="54" t="n">
        <f aca="false">SUM(F2437:H2437)</f>
        <v>157.7</v>
      </c>
      <c r="J2437" s="49" t="n">
        <f aca="false">Calc!$C$5-D2437</f>
        <v>486</v>
      </c>
      <c r="K2437" s="49" t="n">
        <f aca="false">IF(J2437&lt;=Calc!$C$11,4,IF(J2437&lt;=Calc!$C$12,3,IF(J2437&lt;=Calc!$C$13,2,1)))</f>
        <v>1</v>
      </c>
      <c r="L2437" s="49" t="n">
        <f aca="false">1+(E2437&gt;=Calc!$C$16)+(E2437&gt;=Calc!$C$17)+(E2437&gt;=Calc!$C$18)</f>
        <v>1</v>
      </c>
      <c r="M2437" s="49" t="str">
        <f aca="false">IF(AND(K2437=4,L2437&gt;=3),"Champions",IF(AND(K2437=3,L2437&gt;=3),"Loyal",IF(K2437&gt;=3,"Recent / New",IF(L2437&gt;=3,"At Risk","Hibernating / Lost"))))</f>
        <v>Hibernating / Lost</v>
      </c>
      <c r="N2437" s="54" t="n">
        <f aca="false">IF(AND(Calc!$C$2&lt;=2009,Calc!$C$3&gt;=2009),F2437,0)+IF(AND(Calc!$C$2&lt;=2010,Calc!$C$3&gt;=2010),G2437,0)+IF(AND(Calc!$C$2&lt;=2011,Calc!$C$3&gt;=2011),H2437,0)</f>
        <v>157.7</v>
      </c>
      <c r="O2437" s="61" t="n">
        <f aca="false">IF(AND(N2437&gt;0,OR(Calc!$C$4="*",B2437=Calc!$C$4)),N2437+ROW()*0.000000001,0)</f>
        <v>157.700002437</v>
      </c>
    </row>
    <row r="2438" customFormat="false" ht="15" hidden="false" customHeight="false" outlineLevel="0" collapsed="false">
      <c r="A2438" s="49" t="n">
        <v>14823</v>
      </c>
      <c r="B2438" s="49" t="s">
        <v>189</v>
      </c>
      <c r="C2438" s="63" t="n">
        <v>40692</v>
      </c>
      <c r="D2438" s="63" t="n">
        <v>40706</v>
      </c>
      <c r="E2438" s="49" t="n">
        <v>3</v>
      </c>
      <c r="F2438" s="54" t="n">
        <v>0</v>
      </c>
      <c r="G2438" s="54" t="n">
        <v>0</v>
      </c>
      <c r="H2438" s="54" t="n">
        <v>321.43</v>
      </c>
      <c r="I2438" s="54" t="n">
        <f aca="false">SUM(F2438:H2438)</f>
        <v>321.43</v>
      </c>
      <c r="J2438" s="49" t="n">
        <f aca="false">Calc!$C$5-D2438</f>
        <v>181</v>
      </c>
      <c r="K2438" s="49" t="n">
        <f aca="false">IF(J2438&lt;=Calc!$C$11,4,IF(J2438&lt;=Calc!$C$12,3,IF(J2438&lt;=Calc!$C$13,2,1)))</f>
        <v>2</v>
      </c>
      <c r="L2438" s="49" t="n">
        <f aca="false">1+(E2438&gt;=Calc!$C$16)+(E2438&gt;=Calc!$C$17)+(E2438&gt;=Calc!$C$18)</f>
        <v>2</v>
      </c>
      <c r="M2438" s="49" t="str">
        <f aca="false">IF(AND(K2438=4,L2438&gt;=3),"Champions",IF(AND(K2438=3,L2438&gt;=3),"Loyal",IF(K2438&gt;=3,"Recent / New",IF(L2438&gt;=3,"At Risk","Hibernating / Lost"))))</f>
        <v>Hibernating / Lost</v>
      </c>
      <c r="N2438" s="54" t="n">
        <f aca="false">IF(AND(Calc!$C$2&lt;=2009,Calc!$C$3&gt;=2009),F2438,0)+IF(AND(Calc!$C$2&lt;=2010,Calc!$C$3&gt;=2010),G2438,0)+IF(AND(Calc!$C$2&lt;=2011,Calc!$C$3&gt;=2011),H2438,0)</f>
        <v>321.43</v>
      </c>
      <c r="O2438" s="61" t="n">
        <f aca="false">IF(AND(N2438&gt;0,OR(Calc!$C$4="*",B2438=Calc!$C$4)),N2438+ROW()*0.000000001,0)</f>
        <v>321.430002438</v>
      </c>
    </row>
    <row r="2439" customFormat="false" ht="15" hidden="false" customHeight="false" outlineLevel="0" collapsed="false">
      <c r="A2439" s="49" t="n">
        <v>14824</v>
      </c>
      <c r="B2439" s="49" t="s">
        <v>189</v>
      </c>
      <c r="C2439" s="63" t="n">
        <v>40249</v>
      </c>
      <c r="D2439" s="63" t="n">
        <v>40876</v>
      </c>
      <c r="E2439" s="49" t="n">
        <v>10</v>
      </c>
      <c r="F2439" s="54" t="n">
        <v>0</v>
      </c>
      <c r="G2439" s="54" t="n">
        <v>2824.8</v>
      </c>
      <c r="H2439" s="54" t="n">
        <v>1127.71</v>
      </c>
      <c r="I2439" s="54" t="n">
        <f aca="false">SUM(F2439:H2439)</f>
        <v>3952.51</v>
      </c>
      <c r="J2439" s="49" t="n">
        <f aca="false">Calc!$C$5-D2439</f>
        <v>11</v>
      </c>
      <c r="K2439" s="49" t="n">
        <f aca="false">IF(J2439&lt;=Calc!$C$11,4,IF(J2439&lt;=Calc!$C$12,3,IF(J2439&lt;=Calc!$C$13,2,1)))</f>
        <v>4</v>
      </c>
      <c r="L2439" s="49" t="n">
        <f aca="false">1+(E2439&gt;=Calc!$C$16)+(E2439&gt;=Calc!$C$17)+(E2439&gt;=Calc!$C$18)</f>
        <v>4</v>
      </c>
      <c r="M2439" s="49" t="str">
        <f aca="false">IF(AND(K2439=4,L2439&gt;=3),"Champions",IF(AND(K2439=3,L2439&gt;=3),"Loyal",IF(K2439&gt;=3,"Recent / New",IF(L2439&gt;=3,"At Risk","Hibernating / Lost"))))</f>
        <v>Champions</v>
      </c>
      <c r="N2439" s="54" t="n">
        <f aca="false">IF(AND(Calc!$C$2&lt;=2009,Calc!$C$3&gt;=2009),F2439,0)+IF(AND(Calc!$C$2&lt;=2010,Calc!$C$3&gt;=2010),G2439,0)+IF(AND(Calc!$C$2&lt;=2011,Calc!$C$3&gt;=2011),H2439,0)</f>
        <v>3952.51</v>
      </c>
      <c r="O2439" s="61" t="n">
        <f aca="false">IF(AND(N2439&gt;0,OR(Calc!$C$4="*",B2439=Calc!$C$4)),N2439+ROW()*0.000000001,0)</f>
        <v>3952.510002439</v>
      </c>
    </row>
    <row r="2440" customFormat="false" ht="15" hidden="false" customHeight="false" outlineLevel="0" collapsed="false">
      <c r="A2440" s="49" t="n">
        <v>14825</v>
      </c>
      <c r="B2440" s="49" t="s">
        <v>189</v>
      </c>
      <c r="C2440" s="63" t="n">
        <v>40274</v>
      </c>
      <c r="D2440" s="63" t="n">
        <v>40883</v>
      </c>
      <c r="E2440" s="49" t="n">
        <v>24</v>
      </c>
      <c r="F2440" s="54" t="n">
        <v>0</v>
      </c>
      <c r="G2440" s="54" t="n">
        <v>2871.7</v>
      </c>
      <c r="H2440" s="54" t="n">
        <v>1824.58</v>
      </c>
      <c r="I2440" s="54" t="n">
        <f aca="false">SUM(F2440:H2440)</f>
        <v>4696.28</v>
      </c>
      <c r="J2440" s="49" t="n">
        <f aca="false">Calc!$C$5-D2440</f>
        <v>4</v>
      </c>
      <c r="K2440" s="49" t="n">
        <f aca="false">IF(J2440&lt;=Calc!$C$11,4,IF(J2440&lt;=Calc!$C$12,3,IF(J2440&lt;=Calc!$C$13,2,1)))</f>
        <v>4</v>
      </c>
      <c r="L2440" s="49" t="n">
        <f aca="false">1+(E2440&gt;=Calc!$C$16)+(E2440&gt;=Calc!$C$17)+(E2440&gt;=Calc!$C$18)</f>
        <v>4</v>
      </c>
      <c r="M2440" s="49" t="str">
        <f aca="false">IF(AND(K2440=4,L2440&gt;=3),"Champions",IF(AND(K2440=3,L2440&gt;=3),"Loyal",IF(K2440&gt;=3,"Recent / New",IF(L2440&gt;=3,"At Risk","Hibernating / Lost"))))</f>
        <v>Champions</v>
      </c>
      <c r="N2440" s="54" t="n">
        <f aca="false">IF(AND(Calc!$C$2&lt;=2009,Calc!$C$3&gt;=2009),F2440,0)+IF(AND(Calc!$C$2&lt;=2010,Calc!$C$3&gt;=2010),G2440,0)+IF(AND(Calc!$C$2&lt;=2011,Calc!$C$3&gt;=2011),H2440,0)</f>
        <v>4696.28</v>
      </c>
      <c r="O2440" s="61" t="n">
        <f aca="false">IF(AND(N2440&gt;0,OR(Calc!$C$4="*",B2440=Calc!$C$4)),N2440+ROW()*0.000000001,0)</f>
        <v>4696.28000244</v>
      </c>
    </row>
    <row r="2441" customFormat="false" ht="15" hidden="false" customHeight="false" outlineLevel="0" collapsed="false">
      <c r="A2441" s="49" t="n">
        <v>14826</v>
      </c>
      <c r="B2441" s="49" t="s">
        <v>189</v>
      </c>
      <c r="C2441" s="63" t="n">
        <v>40191</v>
      </c>
      <c r="D2441" s="63" t="n">
        <v>40305</v>
      </c>
      <c r="E2441" s="49" t="n">
        <v>2</v>
      </c>
      <c r="F2441" s="54" t="n">
        <v>0</v>
      </c>
      <c r="G2441" s="54" t="n">
        <v>385.2</v>
      </c>
      <c r="H2441" s="54" t="n">
        <v>0</v>
      </c>
      <c r="I2441" s="54" t="n">
        <f aca="false">SUM(F2441:H2441)</f>
        <v>385.2</v>
      </c>
      <c r="J2441" s="49" t="n">
        <f aca="false">Calc!$C$5-D2441</f>
        <v>582</v>
      </c>
      <c r="K2441" s="49" t="n">
        <f aca="false">IF(J2441&lt;=Calc!$C$11,4,IF(J2441&lt;=Calc!$C$12,3,IF(J2441&lt;=Calc!$C$13,2,1)))</f>
        <v>1</v>
      </c>
      <c r="L2441" s="49" t="n">
        <f aca="false">1+(E2441&gt;=Calc!$C$16)+(E2441&gt;=Calc!$C$17)+(E2441&gt;=Calc!$C$18)</f>
        <v>2</v>
      </c>
      <c r="M2441" s="49" t="str">
        <f aca="false">IF(AND(K2441=4,L2441&gt;=3),"Champions",IF(AND(K2441=3,L2441&gt;=3),"Loyal",IF(K2441&gt;=3,"Recent / New",IF(L2441&gt;=3,"At Risk","Hibernating / Lost"))))</f>
        <v>Hibernating / Lost</v>
      </c>
      <c r="N2441" s="54" t="n">
        <f aca="false">IF(AND(Calc!$C$2&lt;=2009,Calc!$C$3&gt;=2009),F2441,0)+IF(AND(Calc!$C$2&lt;=2010,Calc!$C$3&gt;=2010),G2441,0)+IF(AND(Calc!$C$2&lt;=2011,Calc!$C$3&gt;=2011),H2441,0)</f>
        <v>385.2</v>
      </c>
      <c r="O2441" s="61" t="n">
        <f aca="false">IF(AND(N2441&gt;0,OR(Calc!$C$4="*",B2441=Calc!$C$4)),N2441+ROW()*0.000000001,0)</f>
        <v>385.200002441</v>
      </c>
    </row>
    <row r="2442" customFormat="false" ht="15" hidden="false" customHeight="false" outlineLevel="0" collapsed="false">
      <c r="A2442" s="49" t="n">
        <v>14828</v>
      </c>
      <c r="B2442" s="49" t="s">
        <v>189</v>
      </c>
      <c r="C2442" s="63" t="n">
        <v>40154</v>
      </c>
      <c r="D2442" s="63" t="n">
        <v>40690</v>
      </c>
      <c r="E2442" s="49" t="n">
        <v>13</v>
      </c>
      <c r="F2442" s="54" t="n">
        <v>682.4</v>
      </c>
      <c r="G2442" s="54" t="n">
        <v>6981.3</v>
      </c>
      <c r="H2442" s="54" t="n">
        <v>2139.76</v>
      </c>
      <c r="I2442" s="54" t="n">
        <f aca="false">SUM(F2442:H2442)</f>
        <v>9803.46</v>
      </c>
      <c r="J2442" s="49" t="n">
        <f aca="false">Calc!$C$5-D2442</f>
        <v>197</v>
      </c>
      <c r="K2442" s="49" t="n">
        <f aca="false">IF(J2442&lt;=Calc!$C$11,4,IF(J2442&lt;=Calc!$C$12,3,IF(J2442&lt;=Calc!$C$13,2,1)))</f>
        <v>2</v>
      </c>
      <c r="L2442" s="49" t="n">
        <f aca="false">1+(E2442&gt;=Calc!$C$16)+(E2442&gt;=Calc!$C$17)+(E2442&gt;=Calc!$C$18)</f>
        <v>4</v>
      </c>
      <c r="M2442" s="49" t="str">
        <f aca="false">IF(AND(K2442=4,L2442&gt;=3),"Champions",IF(AND(K2442=3,L2442&gt;=3),"Loyal",IF(K2442&gt;=3,"Recent / New",IF(L2442&gt;=3,"At Risk","Hibernating / Lost"))))</f>
        <v>At Risk</v>
      </c>
      <c r="N2442" s="54" t="n">
        <f aca="false">IF(AND(Calc!$C$2&lt;=2009,Calc!$C$3&gt;=2009),F2442,0)+IF(AND(Calc!$C$2&lt;=2010,Calc!$C$3&gt;=2010),G2442,0)+IF(AND(Calc!$C$2&lt;=2011,Calc!$C$3&gt;=2011),H2442,0)</f>
        <v>9803.46</v>
      </c>
      <c r="O2442" s="61" t="n">
        <f aca="false">IF(AND(N2442&gt;0,OR(Calc!$C$4="*",B2442=Calc!$C$4)),N2442+ROW()*0.000000001,0)</f>
        <v>9803.460002442</v>
      </c>
    </row>
    <row r="2443" customFormat="false" ht="15" hidden="false" customHeight="false" outlineLevel="0" collapsed="false">
      <c r="A2443" s="49" t="n">
        <v>14829</v>
      </c>
      <c r="B2443" s="49" t="s">
        <v>189</v>
      </c>
      <c r="C2443" s="63" t="n">
        <v>40450</v>
      </c>
      <c r="D2443" s="63" t="n">
        <v>40857</v>
      </c>
      <c r="E2443" s="49" t="n">
        <v>7</v>
      </c>
      <c r="F2443" s="54" t="n">
        <v>0</v>
      </c>
      <c r="G2443" s="54" t="n">
        <v>1090.75</v>
      </c>
      <c r="H2443" s="54" t="n">
        <v>312.22</v>
      </c>
      <c r="I2443" s="54" t="n">
        <f aca="false">SUM(F2443:H2443)</f>
        <v>1402.97</v>
      </c>
      <c r="J2443" s="49" t="n">
        <f aca="false">Calc!$C$5-D2443</f>
        <v>30</v>
      </c>
      <c r="K2443" s="49" t="n">
        <f aca="false">IF(J2443&lt;=Calc!$C$11,4,IF(J2443&lt;=Calc!$C$12,3,IF(J2443&lt;=Calc!$C$13,2,1)))</f>
        <v>3</v>
      </c>
      <c r="L2443" s="49" t="n">
        <f aca="false">1+(E2443&gt;=Calc!$C$16)+(E2443&gt;=Calc!$C$17)+(E2443&gt;=Calc!$C$18)</f>
        <v>3</v>
      </c>
      <c r="M2443" s="49" t="str">
        <f aca="false">IF(AND(K2443=4,L2443&gt;=3),"Champions",IF(AND(K2443=3,L2443&gt;=3),"Loyal",IF(K2443&gt;=3,"Recent / New",IF(L2443&gt;=3,"At Risk","Hibernating / Lost"))))</f>
        <v>Loyal</v>
      </c>
      <c r="N2443" s="54" t="n">
        <f aca="false">IF(AND(Calc!$C$2&lt;=2009,Calc!$C$3&gt;=2009),F2443,0)+IF(AND(Calc!$C$2&lt;=2010,Calc!$C$3&gt;=2010),G2443,0)+IF(AND(Calc!$C$2&lt;=2011,Calc!$C$3&gt;=2011),H2443,0)</f>
        <v>1402.97</v>
      </c>
      <c r="O2443" s="61" t="n">
        <f aca="false">IF(AND(N2443&gt;0,OR(Calc!$C$4="*",B2443=Calc!$C$4)),N2443+ROW()*0.000000001,0)</f>
        <v>1402.970002443</v>
      </c>
    </row>
    <row r="2444" customFormat="false" ht="15" hidden="false" customHeight="false" outlineLevel="0" collapsed="false">
      <c r="A2444" s="49" t="n">
        <v>14830</v>
      </c>
      <c r="B2444" s="49" t="s">
        <v>189</v>
      </c>
      <c r="C2444" s="63" t="n">
        <v>40833</v>
      </c>
      <c r="D2444" s="63" t="n">
        <v>40833</v>
      </c>
      <c r="E2444" s="49" t="n">
        <v>1</v>
      </c>
      <c r="F2444" s="54" t="n">
        <v>0</v>
      </c>
      <c r="G2444" s="54" t="n">
        <v>0</v>
      </c>
      <c r="H2444" s="54" t="n">
        <v>188.03</v>
      </c>
      <c r="I2444" s="54" t="n">
        <f aca="false">SUM(F2444:H2444)</f>
        <v>188.03</v>
      </c>
      <c r="J2444" s="49" t="n">
        <f aca="false">Calc!$C$5-D2444</f>
        <v>54</v>
      </c>
      <c r="K2444" s="49" t="n">
        <f aca="false">IF(J2444&lt;=Calc!$C$11,4,IF(J2444&lt;=Calc!$C$12,3,IF(J2444&lt;=Calc!$C$13,2,1)))</f>
        <v>3</v>
      </c>
      <c r="L2444" s="49" t="n">
        <f aca="false">1+(E2444&gt;=Calc!$C$16)+(E2444&gt;=Calc!$C$17)+(E2444&gt;=Calc!$C$18)</f>
        <v>1</v>
      </c>
      <c r="M2444" s="49" t="str">
        <f aca="false">IF(AND(K2444=4,L2444&gt;=3),"Champions",IF(AND(K2444=3,L2444&gt;=3),"Loyal",IF(K2444&gt;=3,"Recent / New",IF(L2444&gt;=3,"At Risk","Hibernating / Lost"))))</f>
        <v>Recent / New</v>
      </c>
      <c r="N2444" s="54" t="n">
        <f aca="false">IF(AND(Calc!$C$2&lt;=2009,Calc!$C$3&gt;=2009),F2444,0)+IF(AND(Calc!$C$2&lt;=2010,Calc!$C$3&gt;=2010),G2444,0)+IF(AND(Calc!$C$2&lt;=2011,Calc!$C$3&gt;=2011),H2444,0)</f>
        <v>188.03</v>
      </c>
      <c r="O2444" s="61" t="n">
        <f aca="false">IF(AND(N2444&gt;0,OR(Calc!$C$4="*",B2444=Calc!$C$4)),N2444+ROW()*0.000000001,0)</f>
        <v>188.030002444</v>
      </c>
    </row>
    <row r="2445" customFormat="false" ht="15" hidden="false" customHeight="false" outlineLevel="0" collapsed="false">
      <c r="A2445" s="49" t="n">
        <v>14831</v>
      </c>
      <c r="B2445" s="49" t="s">
        <v>189</v>
      </c>
      <c r="C2445" s="63" t="n">
        <v>40149</v>
      </c>
      <c r="D2445" s="63" t="n">
        <v>40206</v>
      </c>
      <c r="E2445" s="49" t="n">
        <v>3</v>
      </c>
      <c r="F2445" s="54" t="n">
        <v>813.2</v>
      </c>
      <c r="G2445" s="54" t="n">
        <v>810.77</v>
      </c>
      <c r="H2445" s="54" t="n">
        <v>0</v>
      </c>
      <c r="I2445" s="54" t="n">
        <f aca="false">SUM(F2445:H2445)</f>
        <v>1623.97</v>
      </c>
      <c r="J2445" s="49" t="n">
        <f aca="false">Calc!$C$5-D2445</f>
        <v>681</v>
      </c>
      <c r="K2445" s="49" t="n">
        <f aca="false">IF(J2445&lt;=Calc!$C$11,4,IF(J2445&lt;=Calc!$C$12,3,IF(J2445&lt;=Calc!$C$13,2,1)))</f>
        <v>1</v>
      </c>
      <c r="L2445" s="49" t="n">
        <f aca="false">1+(E2445&gt;=Calc!$C$16)+(E2445&gt;=Calc!$C$17)+(E2445&gt;=Calc!$C$18)</f>
        <v>2</v>
      </c>
      <c r="M2445" s="49" t="str">
        <f aca="false">IF(AND(K2445=4,L2445&gt;=3),"Champions",IF(AND(K2445=3,L2445&gt;=3),"Loyal",IF(K2445&gt;=3,"Recent / New",IF(L2445&gt;=3,"At Risk","Hibernating / Lost"))))</f>
        <v>Hibernating / Lost</v>
      </c>
      <c r="N2445" s="54" t="n">
        <f aca="false">IF(AND(Calc!$C$2&lt;=2009,Calc!$C$3&gt;=2009),F2445,0)+IF(AND(Calc!$C$2&lt;=2010,Calc!$C$3&gt;=2010),G2445,0)+IF(AND(Calc!$C$2&lt;=2011,Calc!$C$3&gt;=2011),H2445,0)</f>
        <v>1623.97</v>
      </c>
      <c r="O2445" s="61" t="n">
        <f aca="false">IF(AND(N2445&gt;0,OR(Calc!$C$4="*",B2445=Calc!$C$4)),N2445+ROW()*0.000000001,0)</f>
        <v>1623.970002445</v>
      </c>
    </row>
    <row r="2446" customFormat="false" ht="15" hidden="false" customHeight="false" outlineLevel="0" collapsed="false">
      <c r="A2446" s="49" t="n">
        <v>14833</v>
      </c>
      <c r="B2446" s="49" t="s">
        <v>189</v>
      </c>
      <c r="C2446" s="63" t="n">
        <v>40388</v>
      </c>
      <c r="D2446" s="63" t="n">
        <v>40388</v>
      </c>
      <c r="E2446" s="49" t="n">
        <v>1</v>
      </c>
      <c r="F2446" s="54" t="n">
        <v>0</v>
      </c>
      <c r="G2446" s="54" t="n">
        <v>94.8</v>
      </c>
      <c r="H2446" s="54" t="n">
        <v>0</v>
      </c>
      <c r="I2446" s="54" t="n">
        <f aca="false">SUM(F2446:H2446)</f>
        <v>94.8</v>
      </c>
      <c r="J2446" s="49" t="n">
        <f aca="false">Calc!$C$5-D2446</f>
        <v>499</v>
      </c>
      <c r="K2446" s="49" t="n">
        <f aca="false">IF(J2446&lt;=Calc!$C$11,4,IF(J2446&lt;=Calc!$C$12,3,IF(J2446&lt;=Calc!$C$13,2,1)))</f>
        <v>1</v>
      </c>
      <c r="L2446" s="49" t="n">
        <f aca="false">1+(E2446&gt;=Calc!$C$16)+(E2446&gt;=Calc!$C$17)+(E2446&gt;=Calc!$C$18)</f>
        <v>1</v>
      </c>
      <c r="M2446" s="49" t="str">
        <f aca="false">IF(AND(K2446=4,L2446&gt;=3),"Champions",IF(AND(K2446=3,L2446&gt;=3),"Loyal",IF(K2446&gt;=3,"Recent / New",IF(L2446&gt;=3,"At Risk","Hibernating / Lost"))))</f>
        <v>Hibernating / Lost</v>
      </c>
      <c r="N2446" s="54" t="n">
        <f aca="false">IF(AND(Calc!$C$2&lt;=2009,Calc!$C$3&gt;=2009),F2446,0)+IF(AND(Calc!$C$2&lt;=2010,Calc!$C$3&gt;=2010),G2446,0)+IF(AND(Calc!$C$2&lt;=2011,Calc!$C$3&gt;=2011),H2446,0)</f>
        <v>94.8</v>
      </c>
      <c r="O2446" s="61" t="n">
        <f aca="false">IF(AND(N2446&gt;0,OR(Calc!$C$4="*",B2446=Calc!$C$4)),N2446+ROW()*0.000000001,0)</f>
        <v>94.800002446</v>
      </c>
    </row>
    <row r="2447" customFormat="false" ht="15" hidden="false" customHeight="false" outlineLevel="0" collapsed="false">
      <c r="A2447" s="49" t="n">
        <v>14834</v>
      </c>
      <c r="B2447" s="49" t="s">
        <v>189</v>
      </c>
      <c r="C2447" s="63" t="n">
        <v>40479</v>
      </c>
      <c r="D2447" s="63" t="n">
        <v>40869</v>
      </c>
      <c r="E2447" s="49" t="n">
        <v>7</v>
      </c>
      <c r="F2447" s="54" t="n">
        <v>0</v>
      </c>
      <c r="G2447" s="54" t="n">
        <v>485.86</v>
      </c>
      <c r="H2447" s="54" t="n">
        <v>1698.35</v>
      </c>
      <c r="I2447" s="54" t="n">
        <f aca="false">SUM(F2447:H2447)</f>
        <v>2184.21</v>
      </c>
      <c r="J2447" s="49" t="n">
        <f aca="false">Calc!$C$5-D2447</f>
        <v>18</v>
      </c>
      <c r="K2447" s="49" t="n">
        <f aca="false">IF(J2447&lt;=Calc!$C$11,4,IF(J2447&lt;=Calc!$C$12,3,IF(J2447&lt;=Calc!$C$13,2,1)))</f>
        <v>4</v>
      </c>
      <c r="L2447" s="49" t="n">
        <f aca="false">1+(E2447&gt;=Calc!$C$16)+(E2447&gt;=Calc!$C$17)+(E2447&gt;=Calc!$C$18)</f>
        <v>3</v>
      </c>
      <c r="M2447" s="49" t="str">
        <f aca="false">IF(AND(K2447=4,L2447&gt;=3),"Champions",IF(AND(K2447=3,L2447&gt;=3),"Loyal",IF(K2447&gt;=3,"Recent / New",IF(L2447&gt;=3,"At Risk","Hibernating / Lost"))))</f>
        <v>Champions</v>
      </c>
      <c r="N2447" s="54" t="n">
        <f aca="false">IF(AND(Calc!$C$2&lt;=2009,Calc!$C$3&gt;=2009),F2447,0)+IF(AND(Calc!$C$2&lt;=2010,Calc!$C$3&gt;=2010),G2447,0)+IF(AND(Calc!$C$2&lt;=2011,Calc!$C$3&gt;=2011),H2447,0)</f>
        <v>2184.21</v>
      </c>
      <c r="O2447" s="61" t="n">
        <f aca="false">IF(AND(N2447&gt;0,OR(Calc!$C$4="*",B2447=Calc!$C$4)),N2447+ROW()*0.000000001,0)</f>
        <v>2184.210002447</v>
      </c>
    </row>
    <row r="2448" customFormat="false" ht="15" hidden="false" customHeight="false" outlineLevel="0" collapsed="false">
      <c r="A2448" s="49" t="n">
        <v>14835</v>
      </c>
      <c r="B2448" s="49" t="s">
        <v>189</v>
      </c>
      <c r="C2448" s="63" t="n">
        <v>40269</v>
      </c>
      <c r="D2448" s="63" t="n">
        <v>40358</v>
      </c>
      <c r="E2448" s="49" t="n">
        <v>2</v>
      </c>
      <c r="F2448" s="54" t="n">
        <v>0</v>
      </c>
      <c r="G2448" s="54" t="n">
        <v>293.1</v>
      </c>
      <c r="H2448" s="54" t="n">
        <v>0</v>
      </c>
      <c r="I2448" s="54" t="n">
        <f aca="false">SUM(F2448:H2448)</f>
        <v>293.1</v>
      </c>
      <c r="J2448" s="49" t="n">
        <f aca="false">Calc!$C$5-D2448</f>
        <v>529</v>
      </c>
      <c r="K2448" s="49" t="n">
        <f aca="false">IF(J2448&lt;=Calc!$C$11,4,IF(J2448&lt;=Calc!$C$12,3,IF(J2448&lt;=Calc!$C$13,2,1)))</f>
        <v>1</v>
      </c>
      <c r="L2448" s="49" t="n">
        <f aca="false">1+(E2448&gt;=Calc!$C$16)+(E2448&gt;=Calc!$C$17)+(E2448&gt;=Calc!$C$18)</f>
        <v>2</v>
      </c>
      <c r="M2448" s="49" t="str">
        <f aca="false">IF(AND(K2448=4,L2448&gt;=3),"Champions",IF(AND(K2448=3,L2448&gt;=3),"Loyal",IF(K2448&gt;=3,"Recent / New",IF(L2448&gt;=3,"At Risk","Hibernating / Lost"))))</f>
        <v>Hibernating / Lost</v>
      </c>
      <c r="N2448" s="54" t="n">
        <f aca="false">IF(AND(Calc!$C$2&lt;=2009,Calc!$C$3&gt;=2009),F2448,0)+IF(AND(Calc!$C$2&lt;=2010,Calc!$C$3&gt;=2010),G2448,0)+IF(AND(Calc!$C$2&lt;=2011,Calc!$C$3&gt;=2011),H2448,0)</f>
        <v>293.1</v>
      </c>
      <c r="O2448" s="61" t="n">
        <f aca="false">IF(AND(N2448&gt;0,OR(Calc!$C$4="*",B2448=Calc!$C$4)),N2448+ROW()*0.000000001,0)</f>
        <v>293.100002448</v>
      </c>
    </row>
    <row r="2449" customFormat="false" ht="15" hidden="false" customHeight="false" outlineLevel="0" collapsed="false">
      <c r="A2449" s="49" t="n">
        <v>14836</v>
      </c>
      <c r="B2449" s="49" t="s">
        <v>189</v>
      </c>
      <c r="C2449" s="63" t="n">
        <v>40856</v>
      </c>
      <c r="D2449" s="63" t="n">
        <v>40876</v>
      </c>
      <c r="E2449" s="49" t="n">
        <v>3</v>
      </c>
      <c r="F2449" s="54" t="n">
        <v>0</v>
      </c>
      <c r="G2449" s="54" t="n">
        <v>0</v>
      </c>
      <c r="H2449" s="54" t="n">
        <v>102.45</v>
      </c>
      <c r="I2449" s="54" t="n">
        <f aca="false">SUM(F2449:H2449)</f>
        <v>102.45</v>
      </c>
      <c r="J2449" s="49" t="n">
        <f aca="false">Calc!$C$5-D2449</f>
        <v>11</v>
      </c>
      <c r="K2449" s="49" t="n">
        <f aca="false">IF(J2449&lt;=Calc!$C$11,4,IF(J2449&lt;=Calc!$C$12,3,IF(J2449&lt;=Calc!$C$13,2,1)))</f>
        <v>4</v>
      </c>
      <c r="L2449" s="49" t="n">
        <f aca="false">1+(E2449&gt;=Calc!$C$16)+(E2449&gt;=Calc!$C$17)+(E2449&gt;=Calc!$C$18)</f>
        <v>2</v>
      </c>
      <c r="M2449" s="49" t="str">
        <f aca="false">IF(AND(K2449=4,L2449&gt;=3),"Champions",IF(AND(K2449=3,L2449&gt;=3),"Loyal",IF(K2449&gt;=3,"Recent / New",IF(L2449&gt;=3,"At Risk","Hibernating / Lost"))))</f>
        <v>Recent / New</v>
      </c>
      <c r="N2449" s="54" t="n">
        <f aca="false">IF(AND(Calc!$C$2&lt;=2009,Calc!$C$3&gt;=2009),F2449,0)+IF(AND(Calc!$C$2&lt;=2010,Calc!$C$3&gt;=2010),G2449,0)+IF(AND(Calc!$C$2&lt;=2011,Calc!$C$3&gt;=2011),H2449,0)</f>
        <v>102.45</v>
      </c>
      <c r="O2449" s="61" t="n">
        <f aca="false">IF(AND(N2449&gt;0,OR(Calc!$C$4="*",B2449=Calc!$C$4)),N2449+ROW()*0.000000001,0)</f>
        <v>102.450002449</v>
      </c>
    </row>
    <row r="2450" customFormat="false" ht="15" hidden="false" customHeight="false" outlineLevel="0" collapsed="false">
      <c r="A2450" s="49" t="n">
        <v>14837</v>
      </c>
      <c r="B2450" s="49" t="s">
        <v>189</v>
      </c>
      <c r="C2450" s="63" t="n">
        <v>40202</v>
      </c>
      <c r="D2450" s="63" t="n">
        <v>40797</v>
      </c>
      <c r="E2450" s="49" t="n">
        <v>9</v>
      </c>
      <c r="F2450" s="54" t="n">
        <v>0</v>
      </c>
      <c r="G2450" s="54" t="n">
        <v>1804.62</v>
      </c>
      <c r="H2450" s="54" t="n">
        <v>1641.2</v>
      </c>
      <c r="I2450" s="54" t="n">
        <f aca="false">SUM(F2450:H2450)</f>
        <v>3445.82</v>
      </c>
      <c r="J2450" s="49" t="n">
        <f aca="false">Calc!$C$5-D2450</f>
        <v>90</v>
      </c>
      <c r="K2450" s="49" t="n">
        <f aca="false">IF(J2450&lt;=Calc!$C$11,4,IF(J2450&lt;=Calc!$C$12,3,IF(J2450&lt;=Calc!$C$13,2,1)))</f>
        <v>3</v>
      </c>
      <c r="L2450" s="49" t="n">
        <f aca="false">1+(E2450&gt;=Calc!$C$16)+(E2450&gt;=Calc!$C$17)+(E2450&gt;=Calc!$C$18)</f>
        <v>4</v>
      </c>
      <c r="M2450" s="49" t="str">
        <f aca="false">IF(AND(K2450=4,L2450&gt;=3),"Champions",IF(AND(K2450=3,L2450&gt;=3),"Loyal",IF(K2450&gt;=3,"Recent / New",IF(L2450&gt;=3,"At Risk","Hibernating / Lost"))))</f>
        <v>Loyal</v>
      </c>
      <c r="N2450" s="54" t="n">
        <f aca="false">IF(AND(Calc!$C$2&lt;=2009,Calc!$C$3&gt;=2009),F2450,0)+IF(AND(Calc!$C$2&lt;=2010,Calc!$C$3&gt;=2010),G2450,0)+IF(AND(Calc!$C$2&lt;=2011,Calc!$C$3&gt;=2011),H2450,0)</f>
        <v>3445.82</v>
      </c>
      <c r="O2450" s="61" t="n">
        <f aca="false">IF(AND(N2450&gt;0,OR(Calc!$C$4="*",B2450=Calc!$C$4)),N2450+ROW()*0.000000001,0)</f>
        <v>3445.82000245</v>
      </c>
    </row>
    <row r="2451" customFormat="false" ht="15" hidden="false" customHeight="false" outlineLevel="0" collapsed="false">
      <c r="A2451" s="49" t="n">
        <v>14838</v>
      </c>
      <c r="B2451" s="49" t="s">
        <v>189</v>
      </c>
      <c r="C2451" s="63" t="n">
        <v>40150</v>
      </c>
      <c r="D2451" s="63" t="n">
        <v>40463</v>
      </c>
      <c r="E2451" s="49" t="n">
        <v>2</v>
      </c>
      <c r="F2451" s="54" t="n">
        <v>119.1</v>
      </c>
      <c r="G2451" s="54" t="n">
        <v>650.82</v>
      </c>
      <c r="H2451" s="54" t="n">
        <v>0</v>
      </c>
      <c r="I2451" s="54" t="n">
        <f aca="false">SUM(F2451:H2451)</f>
        <v>769.92</v>
      </c>
      <c r="J2451" s="49" t="n">
        <f aca="false">Calc!$C$5-D2451</f>
        <v>424</v>
      </c>
      <c r="K2451" s="49" t="n">
        <f aca="false">IF(J2451&lt;=Calc!$C$11,4,IF(J2451&lt;=Calc!$C$12,3,IF(J2451&lt;=Calc!$C$13,2,1)))</f>
        <v>1</v>
      </c>
      <c r="L2451" s="49" t="n">
        <f aca="false">1+(E2451&gt;=Calc!$C$16)+(E2451&gt;=Calc!$C$17)+(E2451&gt;=Calc!$C$18)</f>
        <v>2</v>
      </c>
      <c r="M2451" s="49" t="str">
        <f aca="false">IF(AND(K2451=4,L2451&gt;=3),"Champions",IF(AND(K2451=3,L2451&gt;=3),"Loyal",IF(K2451&gt;=3,"Recent / New",IF(L2451&gt;=3,"At Risk","Hibernating / Lost"))))</f>
        <v>Hibernating / Lost</v>
      </c>
      <c r="N2451" s="54" t="n">
        <f aca="false">IF(AND(Calc!$C$2&lt;=2009,Calc!$C$3&gt;=2009),F2451,0)+IF(AND(Calc!$C$2&lt;=2010,Calc!$C$3&gt;=2010),G2451,0)+IF(AND(Calc!$C$2&lt;=2011,Calc!$C$3&gt;=2011),H2451,0)</f>
        <v>769.92</v>
      </c>
      <c r="O2451" s="61" t="n">
        <f aca="false">IF(AND(N2451&gt;0,OR(Calc!$C$4="*",B2451=Calc!$C$4)),N2451+ROW()*0.000000001,0)</f>
        <v>769.920002451</v>
      </c>
    </row>
    <row r="2452" customFormat="false" ht="15" hidden="false" customHeight="false" outlineLevel="0" collapsed="false">
      <c r="A2452" s="49" t="n">
        <v>14839</v>
      </c>
      <c r="B2452" s="49" t="s">
        <v>189</v>
      </c>
      <c r="C2452" s="63" t="n">
        <v>40182</v>
      </c>
      <c r="D2452" s="63" t="n">
        <v>40468</v>
      </c>
      <c r="E2452" s="49" t="n">
        <v>3</v>
      </c>
      <c r="F2452" s="54" t="n">
        <v>0</v>
      </c>
      <c r="G2452" s="54" t="n">
        <v>915.28</v>
      </c>
      <c r="H2452" s="54" t="n">
        <v>0</v>
      </c>
      <c r="I2452" s="54" t="n">
        <f aca="false">SUM(F2452:H2452)</f>
        <v>915.28</v>
      </c>
      <c r="J2452" s="49" t="n">
        <f aca="false">Calc!$C$5-D2452</f>
        <v>419</v>
      </c>
      <c r="K2452" s="49" t="n">
        <f aca="false">IF(J2452&lt;=Calc!$C$11,4,IF(J2452&lt;=Calc!$C$12,3,IF(J2452&lt;=Calc!$C$13,2,1)))</f>
        <v>1</v>
      </c>
      <c r="L2452" s="49" t="n">
        <f aca="false">1+(E2452&gt;=Calc!$C$16)+(E2452&gt;=Calc!$C$17)+(E2452&gt;=Calc!$C$18)</f>
        <v>2</v>
      </c>
      <c r="M2452" s="49" t="str">
        <f aca="false">IF(AND(K2452=4,L2452&gt;=3),"Champions",IF(AND(K2452=3,L2452&gt;=3),"Loyal",IF(K2452&gt;=3,"Recent / New",IF(L2452&gt;=3,"At Risk","Hibernating / Lost"))))</f>
        <v>Hibernating / Lost</v>
      </c>
      <c r="N2452" s="54" t="n">
        <f aca="false">IF(AND(Calc!$C$2&lt;=2009,Calc!$C$3&gt;=2009),F2452,0)+IF(AND(Calc!$C$2&lt;=2010,Calc!$C$3&gt;=2010),G2452,0)+IF(AND(Calc!$C$2&lt;=2011,Calc!$C$3&gt;=2011),H2452,0)</f>
        <v>915.28</v>
      </c>
      <c r="O2452" s="61" t="n">
        <f aca="false">IF(AND(N2452&gt;0,OR(Calc!$C$4="*",B2452=Calc!$C$4)),N2452+ROW()*0.000000001,0)</f>
        <v>915.280002452</v>
      </c>
    </row>
    <row r="2453" customFormat="false" ht="15" hidden="false" customHeight="false" outlineLevel="0" collapsed="false">
      <c r="A2453" s="49" t="n">
        <v>14840</v>
      </c>
      <c r="B2453" s="49" t="s">
        <v>189</v>
      </c>
      <c r="C2453" s="63" t="n">
        <v>40347</v>
      </c>
      <c r="D2453" s="63" t="n">
        <v>40619</v>
      </c>
      <c r="E2453" s="49" t="n">
        <v>2</v>
      </c>
      <c r="F2453" s="54" t="n">
        <v>0</v>
      </c>
      <c r="G2453" s="54" t="n">
        <v>277.36</v>
      </c>
      <c r="H2453" s="54" t="n">
        <v>62.85</v>
      </c>
      <c r="I2453" s="54" t="n">
        <f aca="false">SUM(F2453:H2453)</f>
        <v>340.21</v>
      </c>
      <c r="J2453" s="49" t="n">
        <f aca="false">Calc!$C$5-D2453</f>
        <v>268</v>
      </c>
      <c r="K2453" s="49" t="n">
        <f aca="false">IF(J2453&lt;=Calc!$C$11,4,IF(J2453&lt;=Calc!$C$12,3,IF(J2453&lt;=Calc!$C$13,2,1)))</f>
        <v>2</v>
      </c>
      <c r="L2453" s="49" t="n">
        <f aca="false">1+(E2453&gt;=Calc!$C$16)+(E2453&gt;=Calc!$C$17)+(E2453&gt;=Calc!$C$18)</f>
        <v>2</v>
      </c>
      <c r="M2453" s="49" t="str">
        <f aca="false">IF(AND(K2453=4,L2453&gt;=3),"Champions",IF(AND(K2453=3,L2453&gt;=3),"Loyal",IF(K2453&gt;=3,"Recent / New",IF(L2453&gt;=3,"At Risk","Hibernating / Lost"))))</f>
        <v>Hibernating / Lost</v>
      </c>
      <c r="N2453" s="54" t="n">
        <f aca="false">IF(AND(Calc!$C$2&lt;=2009,Calc!$C$3&gt;=2009),F2453,0)+IF(AND(Calc!$C$2&lt;=2010,Calc!$C$3&gt;=2010),G2453,0)+IF(AND(Calc!$C$2&lt;=2011,Calc!$C$3&gt;=2011),H2453,0)</f>
        <v>340.21</v>
      </c>
      <c r="O2453" s="61" t="n">
        <f aca="false">IF(AND(N2453&gt;0,OR(Calc!$C$4="*",B2453=Calc!$C$4)),N2453+ROW()*0.000000001,0)</f>
        <v>340.210002453</v>
      </c>
    </row>
    <row r="2454" customFormat="false" ht="15" hidden="false" customHeight="false" outlineLevel="0" collapsed="false">
      <c r="A2454" s="49" t="n">
        <v>14841</v>
      </c>
      <c r="B2454" s="49" t="s">
        <v>189</v>
      </c>
      <c r="C2454" s="63" t="n">
        <v>40149</v>
      </c>
      <c r="D2454" s="63" t="n">
        <v>40833</v>
      </c>
      <c r="E2454" s="49" t="n">
        <v>14</v>
      </c>
      <c r="F2454" s="54" t="n">
        <v>1215.8</v>
      </c>
      <c r="G2454" s="54" t="n">
        <v>3046.6</v>
      </c>
      <c r="H2454" s="54" t="n">
        <v>2900.6</v>
      </c>
      <c r="I2454" s="54" t="n">
        <f aca="false">SUM(F2454:H2454)</f>
        <v>7163</v>
      </c>
      <c r="J2454" s="49" t="n">
        <f aca="false">Calc!$C$5-D2454</f>
        <v>54</v>
      </c>
      <c r="K2454" s="49" t="n">
        <f aca="false">IF(J2454&lt;=Calc!$C$11,4,IF(J2454&lt;=Calc!$C$12,3,IF(J2454&lt;=Calc!$C$13,2,1)))</f>
        <v>3</v>
      </c>
      <c r="L2454" s="49" t="n">
        <f aca="false">1+(E2454&gt;=Calc!$C$16)+(E2454&gt;=Calc!$C$17)+(E2454&gt;=Calc!$C$18)</f>
        <v>4</v>
      </c>
      <c r="M2454" s="49" t="str">
        <f aca="false">IF(AND(K2454=4,L2454&gt;=3),"Champions",IF(AND(K2454=3,L2454&gt;=3),"Loyal",IF(K2454&gt;=3,"Recent / New",IF(L2454&gt;=3,"At Risk","Hibernating / Lost"))))</f>
        <v>Loyal</v>
      </c>
      <c r="N2454" s="54" t="n">
        <f aca="false">IF(AND(Calc!$C$2&lt;=2009,Calc!$C$3&gt;=2009),F2454,0)+IF(AND(Calc!$C$2&lt;=2010,Calc!$C$3&gt;=2010),G2454,0)+IF(AND(Calc!$C$2&lt;=2011,Calc!$C$3&gt;=2011),H2454,0)</f>
        <v>7163</v>
      </c>
      <c r="O2454" s="61" t="n">
        <f aca="false">IF(AND(N2454&gt;0,OR(Calc!$C$4="*",B2454=Calc!$C$4)),N2454+ROW()*0.000000001,0)</f>
        <v>7163.000002454</v>
      </c>
    </row>
    <row r="2455" customFormat="false" ht="15" hidden="false" customHeight="false" outlineLevel="0" collapsed="false">
      <c r="A2455" s="49" t="n">
        <v>14842</v>
      </c>
      <c r="B2455" s="49" t="s">
        <v>189</v>
      </c>
      <c r="C2455" s="63" t="n">
        <v>40578</v>
      </c>
      <c r="D2455" s="63" t="n">
        <v>40843</v>
      </c>
      <c r="E2455" s="49" t="n">
        <v>4</v>
      </c>
      <c r="F2455" s="54" t="n">
        <v>0</v>
      </c>
      <c r="G2455" s="54" t="n">
        <v>0</v>
      </c>
      <c r="H2455" s="54" t="n">
        <v>2456.8</v>
      </c>
      <c r="I2455" s="54" t="n">
        <f aca="false">SUM(F2455:H2455)</f>
        <v>2456.8</v>
      </c>
      <c r="J2455" s="49" t="n">
        <f aca="false">Calc!$C$5-D2455</f>
        <v>44</v>
      </c>
      <c r="K2455" s="49" t="n">
        <f aca="false">IF(J2455&lt;=Calc!$C$11,4,IF(J2455&lt;=Calc!$C$12,3,IF(J2455&lt;=Calc!$C$13,2,1)))</f>
        <v>3</v>
      </c>
      <c r="L2455" s="49" t="n">
        <f aca="false">1+(E2455&gt;=Calc!$C$16)+(E2455&gt;=Calc!$C$17)+(E2455&gt;=Calc!$C$18)</f>
        <v>3</v>
      </c>
      <c r="M2455" s="49" t="str">
        <f aca="false">IF(AND(K2455=4,L2455&gt;=3),"Champions",IF(AND(K2455=3,L2455&gt;=3),"Loyal",IF(K2455&gt;=3,"Recent / New",IF(L2455&gt;=3,"At Risk","Hibernating / Lost"))))</f>
        <v>Loyal</v>
      </c>
      <c r="N2455" s="54" t="n">
        <f aca="false">IF(AND(Calc!$C$2&lt;=2009,Calc!$C$3&gt;=2009),F2455,0)+IF(AND(Calc!$C$2&lt;=2010,Calc!$C$3&gt;=2010),G2455,0)+IF(AND(Calc!$C$2&lt;=2011,Calc!$C$3&gt;=2011),H2455,0)</f>
        <v>2456.8</v>
      </c>
      <c r="O2455" s="61" t="n">
        <f aca="false">IF(AND(N2455&gt;0,OR(Calc!$C$4="*",B2455=Calc!$C$4)),N2455+ROW()*0.000000001,0)</f>
        <v>2456.800002455</v>
      </c>
    </row>
    <row r="2456" customFormat="false" ht="15" hidden="false" customHeight="false" outlineLevel="0" collapsed="false">
      <c r="A2456" s="49" t="n">
        <v>14843</v>
      </c>
      <c r="B2456" s="49" t="s">
        <v>189</v>
      </c>
      <c r="C2456" s="63" t="n">
        <v>40450</v>
      </c>
      <c r="D2456" s="63" t="n">
        <v>40450</v>
      </c>
      <c r="E2456" s="49" t="n">
        <v>1</v>
      </c>
      <c r="F2456" s="54" t="n">
        <v>0</v>
      </c>
      <c r="G2456" s="54" t="n">
        <v>211.8</v>
      </c>
      <c r="H2456" s="54" t="n">
        <v>0</v>
      </c>
      <c r="I2456" s="54" t="n">
        <f aca="false">SUM(F2456:H2456)</f>
        <v>211.8</v>
      </c>
      <c r="J2456" s="49" t="n">
        <f aca="false">Calc!$C$5-D2456</f>
        <v>437</v>
      </c>
      <c r="K2456" s="49" t="n">
        <f aca="false">IF(J2456&lt;=Calc!$C$11,4,IF(J2456&lt;=Calc!$C$12,3,IF(J2456&lt;=Calc!$C$13,2,1)))</f>
        <v>1</v>
      </c>
      <c r="L2456" s="49" t="n">
        <f aca="false">1+(E2456&gt;=Calc!$C$16)+(E2456&gt;=Calc!$C$17)+(E2456&gt;=Calc!$C$18)</f>
        <v>1</v>
      </c>
      <c r="M2456" s="49" t="str">
        <f aca="false">IF(AND(K2456=4,L2456&gt;=3),"Champions",IF(AND(K2456=3,L2456&gt;=3),"Loyal",IF(K2456&gt;=3,"Recent / New",IF(L2456&gt;=3,"At Risk","Hibernating / Lost"))))</f>
        <v>Hibernating / Lost</v>
      </c>
      <c r="N2456" s="54" t="n">
        <f aca="false">IF(AND(Calc!$C$2&lt;=2009,Calc!$C$3&gt;=2009),F2456,0)+IF(AND(Calc!$C$2&lt;=2010,Calc!$C$3&gt;=2010),G2456,0)+IF(AND(Calc!$C$2&lt;=2011,Calc!$C$3&gt;=2011),H2456,0)</f>
        <v>211.8</v>
      </c>
      <c r="O2456" s="61" t="n">
        <f aca="false">IF(AND(N2456&gt;0,OR(Calc!$C$4="*",B2456=Calc!$C$4)),N2456+ROW()*0.000000001,0)</f>
        <v>211.800002456</v>
      </c>
    </row>
    <row r="2457" customFormat="false" ht="15" hidden="false" customHeight="false" outlineLevel="0" collapsed="false">
      <c r="A2457" s="49" t="n">
        <v>14844</v>
      </c>
      <c r="B2457" s="49" t="s">
        <v>189</v>
      </c>
      <c r="C2457" s="63" t="n">
        <v>40280</v>
      </c>
      <c r="D2457" s="63" t="n">
        <v>40823</v>
      </c>
      <c r="E2457" s="49" t="n">
        <v>10</v>
      </c>
      <c r="F2457" s="54" t="n">
        <v>0</v>
      </c>
      <c r="G2457" s="54" t="n">
        <v>3498.62</v>
      </c>
      <c r="H2457" s="54" t="n">
        <v>3189.81</v>
      </c>
      <c r="I2457" s="54" t="n">
        <f aca="false">SUM(F2457:H2457)</f>
        <v>6688.43</v>
      </c>
      <c r="J2457" s="49" t="n">
        <f aca="false">Calc!$C$5-D2457</f>
        <v>64</v>
      </c>
      <c r="K2457" s="49" t="n">
        <f aca="false">IF(J2457&lt;=Calc!$C$11,4,IF(J2457&lt;=Calc!$C$12,3,IF(J2457&lt;=Calc!$C$13,2,1)))</f>
        <v>3</v>
      </c>
      <c r="L2457" s="49" t="n">
        <f aca="false">1+(E2457&gt;=Calc!$C$16)+(E2457&gt;=Calc!$C$17)+(E2457&gt;=Calc!$C$18)</f>
        <v>4</v>
      </c>
      <c r="M2457" s="49" t="str">
        <f aca="false">IF(AND(K2457=4,L2457&gt;=3),"Champions",IF(AND(K2457=3,L2457&gt;=3),"Loyal",IF(K2457&gt;=3,"Recent / New",IF(L2457&gt;=3,"At Risk","Hibernating / Lost"))))</f>
        <v>Loyal</v>
      </c>
      <c r="N2457" s="54" t="n">
        <f aca="false">IF(AND(Calc!$C$2&lt;=2009,Calc!$C$3&gt;=2009),F2457,0)+IF(AND(Calc!$C$2&lt;=2010,Calc!$C$3&gt;=2010),G2457,0)+IF(AND(Calc!$C$2&lt;=2011,Calc!$C$3&gt;=2011),H2457,0)</f>
        <v>6688.43</v>
      </c>
      <c r="O2457" s="61" t="n">
        <f aca="false">IF(AND(N2457&gt;0,OR(Calc!$C$4="*",B2457=Calc!$C$4)),N2457+ROW()*0.000000001,0)</f>
        <v>6688.430002457</v>
      </c>
    </row>
    <row r="2458" customFormat="false" ht="15" hidden="false" customHeight="false" outlineLevel="0" collapsed="false">
      <c r="A2458" s="49" t="n">
        <v>14845</v>
      </c>
      <c r="B2458" s="49" t="s">
        <v>189</v>
      </c>
      <c r="C2458" s="63" t="n">
        <v>40287</v>
      </c>
      <c r="D2458" s="63" t="n">
        <v>40287</v>
      </c>
      <c r="E2458" s="49" t="n">
        <v>1</v>
      </c>
      <c r="F2458" s="54" t="n">
        <v>0</v>
      </c>
      <c r="G2458" s="54" t="n">
        <v>150</v>
      </c>
      <c r="H2458" s="54" t="n">
        <v>0</v>
      </c>
      <c r="I2458" s="54" t="n">
        <f aca="false">SUM(F2458:H2458)</f>
        <v>150</v>
      </c>
      <c r="J2458" s="49" t="n">
        <f aca="false">Calc!$C$5-D2458</f>
        <v>600</v>
      </c>
      <c r="K2458" s="49" t="n">
        <f aca="false">IF(J2458&lt;=Calc!$C$11,4,IF(J2458&lt;=Calc!$C$12,3,IF(J2458&lt;=Calc!$C$13,2,1)))</f>
        <v>1</v>
      </c>
      <c r="L2458" s="49" t="n">
        <f aca="false">1+(E2458&gt;=Calc!$C$16)+(E2458&gt;=Calc!$C$17)+(E2458&gt;=Calc!$C$18)</f>
        <v>1</v>
      </c>
      <c r="M2458" s="49" t="str">
        <f aca="false">IF(AND(K2458=4,L2458&gt;=3),"Champions",IF(AND(K2458=3,L2458&gt;=3),"Loyal",IF(K2458&gt;=3,"Recent / New",IF(L2458&gt;=3,"At Risk","Hibernating / Lost"))))</f>
        <v>Hibernating / Lost</v>
      </c>
      <c r="N2458" s="54" t="n">
        <f aca="false">IF(AND(Calc!$C$2&lt;=2009,Calc!$C$3&gt;=2009),F2458,0)+IF(AND(Calc!$C$2&lt;=2010,Calc!$C$3&gt;=2010),G2458,0)+IF(AND(Calc!$C$2&lt;=2011,Calc!$C$3&gt;=2011),H2458,0)</f>
        <v>150</v>
      </c>
      <c r="O2458" s="61" t="n">
        <f aca="false">IF(AND(N2458&gt;0,OR(Calc!$C$4="*",B2458=Calc!$C$4)),N2458+ROW()*0.000000001,0)</f>
        <v>150.000002458</v>
      </c>
    </row>
    <row r="2459" customFormat="false" ht="15" hidden="false" customHeight="false" outlineLevel="0" collapsed="false">
      <c r="A2459" s="49" t="n">
        <v>14846</v>
      </c>
      <c r="B2459" s="49" t="s">
        <v>189</v>
      </c>
      <c r="C2459" s="63" t="n">
        <v>40459</v>
      </c>
      <c r="D2459" s="63" t="n">
        <v>40459</v>
      </c>
      <c r="E2459" s="49" t="n">
        <v>1</v>
      </c>
      <c r="F2459" s="54" t="n">
        <v>0</v>
      </c>
      <c r="G2459" s="54" t="n">
        <v>406.8</v>
      </c>
      <c r="H2459" s="54" t="n">
        <v>0</v>
      </c>
      <c r="I2459" s="54" t="n">
        <f aca="false">SUM(F2459:H2459)</f>
        <v>406.8</v>
      </c>
      <c r="J2459" s="49" t="n">
        <f aca="false">Calc!$C$5-D2459</f>
        <v>428</v>
      </c>
      <c r="K2459" s="49" t="n">
        <f aca="false">IF(J2459&lt;=Calc!$C$11,4,IF(J2459&lt;=Calc!$C$12,3,IF(J2459&lt;=Calc!$C$13,2,1)))</f>
        <v>1</v>
      </c>
      <c r="L2459" s="49" t="n">
        <f aca="false">1+(E2459&gt;=Calc!$C$16)+(E2459&gt;=Calc!$C$17)+(E2459&gt;=Calc!$C$18)</f>
        <v>1</v>
      </c>
      <c r="M2459" s="49" t="str">
        <f aca="false">IF(AND(K2459=4,L2459&gt;=3),"Champions",IF(AND(K2459=3,L2459&gt;=3),"Loyal",IF(K2459&gt;=3,"Recent / New",IF(L2459&gt;=3,"At Risk","Hibernating / Lost"))))</f>
        <v>Hibernating / Lost</v>
      </c>
      <c r="N2459" s="54" t="n">
        <f aca="false">IF(AND(Calc!$C$2&lt;=2009,Calc!$C$3&gt;=2009),F2459,0)+IF(AND(Calc!$C$2&lt;=2010,Calc!$C$3&gt;=2010),G2459,0)+IF(AND(Calc!$C$2&lt;=2011,Calc!$C$3&gt;=2011),H2459,0)</f>
        <v>406.8</v>
      </c>
      <c r="O2459" s="61" t="n">
        <f aca="false">IF(AND(N2459&gt;0,OR(Calc!$C$4="*",B2459=Calc!$C$4)),N2459+ROW()*0.000000001,0)</f>
        <v>406.800002459</v>
      </c>
    </row>
    <row r="2460" customFormat="false" ht="15" hidden="false" customHeight="false" outlineLevel="0" collapsed="false">
      <c r="A2460" s="49" t="n">
        <v>14847</v>
      </c>
      <c r="B2460" s="49" t="s">
        <v>189</v>
      </c>
      <c r="C2460" s="63" t="n">
        <v>40322</v>
      </c>
      <c r="D2460" s="63" t="n">
        <v>40738</v>
      </c>
      <c r="E2460" s="49" t="n">
        <v>3</v>
      </c>
      <c r="F2460" s="54" t="n">
        <v>0</v>
      </c>
      <c r="G2460" s="54" t="n">
        <v>1011.2</v>
      </c>
      <c r="H2460" s="54" t="n">
        <v>309.4</v>
      </c>
      <c r="I2460" s="54" t="n">
        <f aca="false">SUM(F2460:H2460)</f>
        <v>1320.6</v>
      </c>
      <c r="J2460" s="49" t="n">
        <f aca="false">Calc!$C$5-D2460</f>
        <v>149</v>
      </c>
      <c r="K2460" s="49" t="n">
        <f aca="false">IF(J2460&lt;=Calc!$C$11,4,IF(J2460&lt;=Calc!$C$12,3,IF(J2460&lt;=Calc!$C$13,2,1)))</f>
        <v>2</v>
      </c>
      <c r="L2460" s="49" t="n">
        <f aca="false">1+(E2460&gt;=Calc!$C$16)+(E2460&gt;=Calc!$C$17)+(E2460&gt;=Calc!$C$18)</f>
        <v>2</v>
      </c>
      <c r="M2460" s="49" t="str">
        <f aca="false">IF(AND(K2460=4,L2460&gt;=3),"Champions",IF(AND(K2460=3,L2460&gt;=3),"Loyal",IF(K2460&gt;=3,"Recent / New",IF(L2460&gt;=3,"At Risk","Hibernating / Lost"))))</f>
        <v>Hibernating / Lost</v>
      </c>
      <c r="N2460" s="54" t="n">
        <f aca="false">IF(AND(Calc!$C$2&lt;=2009,Calc!$C$3&gt;=2009),F2460,0)+IF(AND(Calc!$C$2&lt;=2010,Calc!$C$3&gt;=2010),G2460,0)+IF(AND(Calc!$C$2&lt;=2011,Calc!$C$3&gt;=2011),H2460,0)</f>
        <v>1320.6</v>
      </c>
      <c r="O2460" s="61" t="n">
        <f aca="false">IF(AND(N2460&gt;0,OR(Calc!$C$4="*",B2460=Calc!$C$4)),N2460+ROW()*0.000000001,0)</f>
        <v>1320.60000246</v>
      </c>
    </row>
    <row r="2461" customFormat="false" ht="15" hidden="false" customHeight="false" outlineLevel="0" collapsed="false">
      <c r="A2461" s="49" t="n">
        <v>14848</v>
      </c>
      <c r="B2461" s="49" t="s">
        <v>189</v>
      </c>
      <c r="C2461" s="63" t="n">
        <v>40482</v>
      </c>
      <c r="D2461" s="63" t="n">
        <v>40482</v>
      </c>
      <c r="E2461" s="49" t="n">
        <v>1</v>
      </c>
      <c r="F2461" s="54" t="n">
        <v>0</v>
      </c>
      <c r="G2461" s="54" t="n">
        <v>310.56</v>
      </c>
      <c r="H2461" s="54" t="n">
        <v>0</v>
      </c>
      <c r="I2461" s="54" t="n">
        <f aca="false">SUM(F2461:H2461)</f>
        <v>310.56</v>
      </c>
      <c r="J2461" s="49" t="n">
        <f aca="false">Calc!$C$5-D2461</f>
        <v>405</v>
      </c>
      <c r="K2461" s="49" t="n">
        <f aca="false">IF(J2461&lt;=Calc!$C$11,4,IF(J2461&lt;=Calc!$C$12,3,IF(J2461&lt;=Calc!$C$13,2,1)))</f>
        <v>1</v>
      </c>
      <c r="L2461" s="49" t="n">
        <f aca="false">1+(E2461&gt;=Calc!$C$16)+(E2461&gt;=Calc!$C$17)+(E2461&gt;=Calc!$C$18)</f>
        <v>1</v>
      </c>
      <c r="M2461" s="49" t="str">
        <f aca="false">IF(AND(K2461=4,L2461&gt;=3),"Champions",IF(AND(K2461=3,L2461&gt;=3),"Loyal",IF(K2461&gt;=3,"Recent / New",IF(L2461&gt;=3,"At Risk","Hibernating / Lost"))))</f>
        <v>Hibernating / Lost</v>
      </c>
      <c r="N2461" s="54" t="n">
        <f aca="false">IF(AND(Calc!$C$2&lt;=2009,Calc!$C$3&gt;=2009),F2461,0)+IF(AND(Calc!$C$2&lt;=2010,Calc!$C$3&gt;=2010),G2461,0)+IF(AND(Calc!$C$2&lt;=2011,Calc!$C$3&gt;=2011),H2461,0)</f>
        <v>310.56</v>
      </c>
      <c r="O2461" s="61" t="n">
        <f aca="false">IF(AND(N2461&gt;0,OR(Calc!$C$4="*",B2461=Calc!$C$4)),N2461+ROW()*0.000000001,0)</f>
        <v>310.560002461</v>
      </c>
    </row>
    <row r="2462" customFormat="false" ht="15" hidden="false" customHeight="false" outlineLevel="0" collapsed="false">
      <c r="A2462" s="49" t="n">
        <v>14849</v>
      </c>
      <c r="B2462" s="49" t="s">
        <v>189</v>
      </c>
      <c r="C2462" s="63" t="n">
        <v>40188</v>
      </c>
      <c r="D2462" s="63" t="n">
        <v>40865</v>
      </c>
      <c r="E2462" s="49" t="n">
        <v>43</v>
      </c>
      <c r="F2462" s="54" t="n">
        <v>0</v>
      </c>
      <c r="G2462" s="54" t="n">
        <v>7849.21</v>
      </c>
      <c r="H2462" s="54" t="n">
        <v>7337.39</v>
      </c>
      <c r="I2462" s="54" t="n">
        <f aca="false">SUM(F2462:H2462)</f>
        <v>15186.6</v>
      </c>
      <c r="J2462" s="49" t="n">
        <f aca="false">Calc!$C$5-D2462</f>
        <v>22</v>
      </c>
      <c r="K2462" s="49" t="n">
        <f aca="false">IF(J2462&lt;=Calc!$C$11,4,IF(J2462&lt;=Calc!$C$12,3,IF(J2462&lt;=Calc!$C$13,2,1)))</f>
        <v>4</v>
      </c>
      <c r="L2462" s="49" t="n">
        <f aca="false">1+(E2462&gt;=Calc!$C$16)+(E2462&gt;=Calc!$C$17)+(E2462&gt;=Calc!$C$18)</f>
        <v>4</v>
      </c>
      <c r="M2462" s="49" t="str">
        <f aca="false">IF(AND(K2462=4,L2462&gt;=3),"Champions",IF(AND(K2462=3,L2462&gt;=3),"Loyal",IF(K2462&gt;=3,"Recent / New",IF(L2462&gt;=3,"At Risk","Hibernating / Lost"))))</f>
        <v>Champions</v>
      </c>
      <c r="N2462" s="54" t="n">
        <f aca="false">IF(AND(Calc!$C$2&lt;=2009,Calc!$C$3&gt;=2009),F2462,0)+IF(AND(Calc!$C$2&lt;=2010,Calc!$C$3&gt;=2010),G2462,0)+IF(AND(Calc!$C$2&lt;=2011,Calc!$C$3&gt;=2011),H2462,0)</f>
        <v>15186.6</v>
      </c>
      <c r="O2462" s="61" t="n">
        <f aca="false">IF(AND(N2462&gt;0,OR(Calc!$C$4="*",B2462=Calc!$C$4)),N2462+ROW()*0.000000001,0)</f>
        <v>15186.600002462</v>
      </c>
    </row>
    <row r="2463" customFormat="false" ht="15" hidden="false" customHeight="false" outlineLevel="0" collapsed="false">
      <c r="A2463" s="49" t="n">
        <v>14850</v>
      </c>
      <c r="B2463" s="49" t="s">
        <v>189</v>
      </c>
      <c r="C2463" s="63" t="n">
        <v>40318</v>
      </c>
      <c r="D2463" s="63" t="n">
        <v>40575</v>
      </c>
      <c r="E2463" s="49" t="n">
        <v>7</v>
      </c>
      <c r="F2463" s="54" t="n">
        <v>0</v>
      </c>
      <c r="G2463" s="54" t="n">
        <v>1274.01</v>
      </c>
      <c r="H2463" s="54" t="n">
        <v>325.75</v>
      </c>
      <c r="I2463" s="54" t="n">
        <f aca="false">SUM(F2463:H2463)</f>
        <v>1599.76</v>
      </c>
      <c r="J2463" s="49" t="n">
        <f aca="false">Calc!$C$5-D2463</f>
        <v>312</v>
      </c>
      <c r="K2463" s="49" t="n">
        <f aca="false">IF(J2463&lt;=Calc!$C$11,4,IF(J2463&lt;=Calc!$C$12,3,IF(J2463&lt;=Calc!$C$13,2,1)))</f>
        <v>2</v>
      </c>
      <c r="L2463" s="49" t="n">
        <f aca="false">1+(E2463&gt;=Calc!$C$16)+(E2463&gt;=Calc!$C$17)+(E2463&gt;=Calc!$C$18)</f>
        <v>3</v>
      </c>
      <c r="M2463" s="49" t="str">
        <f aca="false">IF(AND(K2463=4,L2463&gt;=3),"Champions",IF(AND(K2463=3,L2463&gt;=3),"Loyal",IF(K2463&gt;=3,"Recent / New",IF(L2463&gt;=3,"At Risk","Hibernating / Lost"))))</f>
        <v>At Risk</v>
      </c>
      <c r="N2463" s="54" t="n">
        <f aca="false">IF(AND(Calc!$C$2&lt;=2009,Calc!$C$3&gt;=2009),F2463,0)+IF(AND(Calc!$C$2&lt;=2010,Calc!$C$3&gt;=2010),G2463,0)+IF(AND(Calc!$C$2&lt;=2011,Calc!$C$3&gt;=2011),H2463,0)</f>
        <v>1599.76</v>
      </c>
      <c r="O2463" s="61" t="n">
        <f aca="false">IF(AND(N2463&gt;0,OR(Calc!$C$4="*",B2463=Calc!$C$4)),N2463+ROW()*0.000000001,0)</f>
        <v>1599.760002463</v>
      </c>
    </row>
    <row r="2464" customFormat="false" ht="15" hidden="false" customHeight="false" outlineLevel="0" collapsed="false">
      <c r="A2464" s="49" t="n">
        <v>14851</v>
      </c>
      <c r="B2464" s="49" t="s">
        <v>189</v>
      </c>
      <c r="C2464" s="63" t="n">
        <v>40256</v>
      </c>
      <c r="D2464" s="63" t="n">
        <v>40863</v>
      </c>
      <c r="E2464" s="49" t="n">
        <v>3</v>
      </c>
      <c r="F2464" s="54" t="n">
        <v>0</v>
      </c>
      <c r="G2464" s="54" t="n">
        <v>318.06</v>
      </c>
      <c r="H2464" s="54" t="n">
        <v>511.35</v>
      </c>
      <c r="I2464" s="54" t="n">
        <f aca="false">SUM(F2464:H2464)</f>
        <v>829.41</v>
      </c>
      <c r="J2464" s="49" t="n">
        <f aca="false">Calc!$C$5-D2464</f>
        <v>24</v>
      </c>
      <c r="K2464" s="49" t="n">
        <f aca="false">IF(J2464&lt;=Calc!$C$11,4,IF(J2464&lt;=Calc!$C$12,3,IF(J2464&lt;=Calc!$C$13,2,1)))</f>
        <v>4</v>
      </c>
      <c r="L2464" s="49" t="n">
        <f aca="false">1+(E2464&gt;=Calc!$C$16)+(E2464&gt;=Calc!$C$17)+(E2464&gt;=Calc!$C$18)</f>
        <v>2</v>
      </c>
      <c r="M2464" s="49" t="str">
        <f aca="false">IF(AND(K2464=4,L2464&gt;=3),"Champions",IF(AND(K2464=3,L2464&gt;=3),"Loyal",IF(K2464&gt;=3,"Recent / New",IF(L2464&gt;=3,"At Risk","Hibernating / Lost"))))</f>
        <v>Recent / New</v>
      </c>
      <c r="N2464" s="54" t="n">
        <f aca="false">IF(AND(Calc!$C$2&lt;=2009,Calc!$C$3&gt;=2009),F2464,0)+IF(AND(Calc!$C$2&lt;=2010,Calc!$C$3&gt;=2010),G2464,0)+IF(AND(Calc!$C$2&lt;=2011,Calc!$C$3&gt;=2011),H2464,0)</f>
        <v>829.41</v>
      </c>
      <c r="O2464" s="61" t="n">
        <f aca="false">IF(AND(N2464&gt;0,OR(Calc!$C$4="*",B2464=Calc!$C$4)),N2464+ROW()*0.000000001,0)</f>
        <v>829.410002464</v>
      </c>
    </row>
    <row r="2465" customFormat="false" ht="15" hidden="false" customHeight="false" outlineLevel="0" collapsed="false">
      <c r="A2465" s="49" t="n">
        <v>14852</v>
      </c>
      <c r="B2465" s="49" t="s">
        <v>189</v>
      </c>
      <c r="C2465" s="63" t="n">
        <v>40242</v>
      </c>
      <c r="D2465" s="63" t="n">
        <v>40828</v>
      </c>
      <c r="E2465" s="49" t="n">
        <v>18</v>
      </c>
      <c r="F2465" s="54" t="n">
        <v>0</v>
      </c>
      <c r="G2465" s="54" t="n">
        <v>3272.19</v>
      </c>
      <c r="H2465" s="54" t="n">
        <v>2836.69</v>
      </c>
      <c r="I2465" s="54" t="n">
        <f aca="false">SUM(F2465:H2465)</f>
        <v>6108.88</v>
      </c>
      <c r="J2465" s="49" t="n">
        <f aca="false">Calc!$C$5-D2465</f>
        <v>59</v>
      </c>
      <c r="K2465" s="49" t="n">
        <f aca="false">IF(J2465&lt;=Calc!$C$11,4,IF(J2465&lt;=Calc!$C$12,3,IF(J2465&lt;=Calc!$C$13,2,1)))</f>
        <v>3</v>
      </c>
      <c r="L2465" s="49" t="n">
        <f aca="false">1+(E2465&gt;=Calc!$C$16)+(E2465&gt;=Calc!$C$17)+(E2465&gt;=Calc!$C$18)</f>
        <v>4</v>
      </c>
      <c r="M2465" s="49" t="str">
        <f aca="false">IF(AND(K2465=4,L2465&gt;=3),"Champions",IF(AND(K2465=3,L2465&gt;=3),"Loyal",IF(K2465&gt;=3,"Recent / New",IF(L2465&gt;=3,"At Risk","Hibernating / Lost"))))</f>
        <v>Loyal</v>
      </c>
      <c r="N2465" s="54" t="n">
        <f aca="false">IF(AND(Calc!$C$2&lt;=2009,Calc!$C$3&gt;=2009),F2465,0)+IF(AND(Calc!$C$2&lt;=2010,Calc!$C$3&gt;=2010),G2465,0)+IF(AND(Calc!$C$2&lt;=2011,Calc!$C$3&gt;=2011),H2465,0)</f>
        <v>6108.88</v>
      </c>
      <c r="O2465" s="61" t="n">
        <f aca="false">IF(AND(N2465&gt;0,OR(Calc!$C$4="*",B2465=Calc!$C$4)),N2465+ROW()*0.000000001,0)</f>
        <v>6108.880002465</v>
      </c>
    </row>
    <row r="2466" customFormat="false" ht="15" hidden="false" customHeight="false" outlineLevel="0" collapsed="false">
      <c r="A2466" s="49" t="n">
        <v>14853</v>
      </c>
      <c r="B2466" s="49" t="s">
        <v>189</v>
      </c>
      <c r="C2466" s="63" t="n">
        <v>40281</v>
      </c>
      <c r="D2466" s="63" t="n">
        <v>40862</v>
      </c>
      <c r="E2466" s="49" t="n">
        <v>5</v>
      </c>
      <c r="F2466" s="54" t="n">
        <v>0</v>
      </c>
      <c r="G2466" s="54" t="n">
        <v>888.32</v>
      </c>
      <c r="H2466" s="54" t="n">
        <v>463.05</v>
      </c>
      <c r="I2466" s="54" t="n">
        <f aca="false">SUM(F2466:H2466)</f>
        <v>1351.37</v>
      </c>
      <c r="J2466" s="49" t="n">
        <f aca="false">Calc!$C$5-D2466</f>
        <v>25</v>
      </c>
      <c r="K2466" s="49" t="n">
        <f aca="false">IF(J2466&lt;=Calc!$C$11,4,IF(J2466&lt;=Calc!$C$12,3,IF(J2466&lt;=Calc!$C$13,2,1)))</f>
        <v>4</v>
      </c>
      <c r="L2466" s="49" t="n">
        <f aca="false">1+(E2466&gt;=Calc!$C$16)+(E2466&gt;=Calc!$C$17)+(E2466&gt;=Calc!$C$18)</f>
        <v>3</v>
      </c>
      <c r="M2466" s="49" t="str">
        <f aca="false">IF(AND(K2466=4,L2466&gt;=3),"Champions",IF(AND(K2466=3,L2466&gt;=3),"Loyal",IF(K2466&gt;=3,"Recent / New",IF(L2466&gt;=3,"At Risk","Hibernating / Lost"))))</f>
        <v>Champions</v>
      </c>
      <c r="N2466" s="54" t="n">
        <f aca="false">IF(AND(Calc!$C$2&lt;=2009,Calc!$C$3&gt;=2009),F2466,0)+IF(AND(Calc!$C$2&lt;=2010,Calc!$C$3&gt;=2010),G2466,0)+IF(AND(Calc!$C$2&lt;=2011,Calc!$C$3&gt;=2011),H2466,0)</f>
        <v>1351.37</v>
      </c>
      <c r="O2466" s="61" t="n">
        <f aca="false">IF(AND(N2466&gt;0,OR(Calc!$C$4="*",B2466=Calc!$C$4)),N2466+ROW()*0.000000001,0)</f>
        <v>1351.370002466</v>
      </c>
    </row>
    <row r="2467" customFormat="false" ht="15" hidden="false" customHeight="false" outlineLevel="0" collapsed="false">
      <c r="A2467" s="49" t="n">
        <v>14854</v>
      </c>
      <c r="B2467" s="49" t="s">
        <v>189</v>
      </c>
      <c r="C2467" s="63" t="n">
        <v>40200</v>
      </c>
      <c r="D2467" s="63" t="n">
        <v>40808</v>
      </c>
      <c r="E2467" s="49" t="n">
        <v>11</v>
      </c>
      <c r="F2467" s="54" t="n">
        <v>0</v>
      </c>
      <c r="G2467" s="54" t="n">
        <v>1552.28</v>
      </c>
      <c r="H2467" s="54" t="n">
        <v>2730.09</v>
      </c>
      <c r="I2467" s="54" t="n">
        <f aca="false">SUM(F2467:H2467)</f>
        <v>4282.37</v>
      </c>
      <c r="J2467" s="49" t="n">
        <f aca="false">Calc!$C$5-D2467</f>
        <v>79</v>
      </c>
      <c r="K2467" s="49" t="n">
        <f aca="false">IF(J2467&lt;=Calc!$C$11,4,IF(J2467&lt;=Calc!$C$12,3,IF(J2467&lt;=Calc!$C$13,2,1)))</f>
        <v>3</v>
      </c>
      <c r="L2467" s="49" t="n">
        <f aca="false">1+(E2467&gt;=Calc!$C$16)+(E2467&gt;=Calc!$C$17)+(E2467&gt;=Calc!$C$18)</f>
        <v>4</v>
      </c>
      <c r="M2467" s="49" t="str">
        <f aca="false">IF(AND(K2467=4,L2467&gt;=3),"Champions",IF(AND(K2467=3,L2467&gt;=3),"Loyal",IF(K2467&gt;=3,"Recent / New",IF(L2467&gt;=3,"At Risk","Hibernating / Lost"))))</f>
        <v>Loyal</v>
      </c>
      <c r="N2467" s="54" t="n">
        <f aca="false">IF(AND(Calc!$C$2&lt;=2009,Calc!$C$3&gt;=2009),F2467,0)+IF(AND(Calc!$C$2&lt;=2010,Calc!$C$3&gt;=2010),G2467,0)+IF(AND(Calc!$C$2&lt;=2011,Calc!$C$3&gt;=2011),H2467,0)</f>
        <v>4282.37</v>
      </c>
      <c r="O2467" s="61" t="n">
        <f aca="false">IF(AND(N2467&gt;0,OR(Calc!$C$4="*",B2467=Calc!$C$4)),N2467+ROW()*0.000000001,0)</f>
        <v>4282.370002467</v>
      </c>
    </row>
    <row r="2468" customFormat="false" ht="15" hidden="false" customHeight="false" outlineLevel="0" collapsed="false">
      <c r="A2468" s="49" t="n">
        <v>14855</v>
      </c>
      <c r="B2468" s="49" t="s">
        <v>189</v>
      </c>
      <c r="C2468" s="63" t="n">
        <v>40276</v>
      </c>
      <c r="D2468" s="63" t="n">
        <v>40767</v>
      </c>
      <c r="E2468" s="49" t="n">
        <v>7</v>
      </c>
      <c r="F2468" s="54" t="n">
        <v>0</v>
      </c>
      <c r="G2468" s="54" t="n">
        <v>5874.65</v>
      </c>
      <c r="H2468" s="54" t="n">
        <v>645.65</v>
      </c>
      <c r="I2468" s="54" t="n">
        <f aca="false">SUM(F2468:H2468)</f>
        <v>6520.3</v>
      </c>
      <c r="J2468" s="49" t="n">
        <f aca="false">Calc!$C$5-D2468</f>
        <v>120</v>
      </c>
      <c r="K2468" s="49" t="n">
        <f aca="false">IF(J2468&lt;=Calc!$C$11,4,IF(J2468&lt;=Calc!$C$12,3,IF(J2468&lt;=Calc!$C$13,2,1)))</f>
        <v>2</v>
      </c>
      <c r="L2468" s="49" t="n">
        <f aca="false">1+(E2468&gt;=Calc!$C$16)+(E2468&gt;=Calc!$C$17)+(E2468&gt;=Calc!$C$18)</f>
        <v>3</v>
      </c>
      <c r="M2468" s="49" t="str">
        <f aca="false">IF(AND(K2468=4,L2468&gt;=3),"Champions",IF(AND(K2468=3,L2468&gt;=3),"Loyal",IF(K2468&gt;=3,"Recent / New",IF(L2468&gt;=3,"At Risk","Hibernating / Lost"))))</f>
        <v>At Risk</v>
      </c>
      <c r="N2468" s="54" t="n">
        <f aca="false">IF(AND(Calc!$C$2&lt;=2009,Calc!$C$3&gt;=2009),F2468,0)+IF(AND(Calc!$C$2&lt;=2010,Calc!$C$3&gt;=2010),G2468,0)+IF(AND(Calc!$C$2&lt;=2011,Calc!$C$3&gt;=2011),H2468,0)</f>
        <v>6520.3</v>
      </c>
      <c r="O2468" s="61" t="n">
        <f aca="false">IF(AND(N2468&gt;0,OR(Calc!$C$4="*",B2468=Calc!$C$4)),N2468+ROW()*0.000000001,0)</f>
        <v>6520.300002468</v>
      </c>
    </row>
    <row r="2469" customFormat="false" ht="15" hidden="false" customHeight="false" outlineLevel="0" collapsed="false">
      <c r="A2469" s="49" t="n">
        <v>14856</v>
      </c>
      <c r="B2469" s="49" t="s">
        <v>189</v>
      </c>
      <c r="C2469" s="63" t="n">
        <v>40830</v>
      </c>
      <c r="D2469" s="63" t="n">
        <v>40850</v>
      </c>
      <c r="E2469" s="49" t="n">
        <v>3</v>
      </c>
      <c r="F2469" s="54" t="n">
        <v>0</v>
      </c>
      <c r="G2469" s="54" t="n">
        <v>0</v>
      </c>
      <c r="H2469" s="54" t="n">
        <v>1290.53</v>
      </c>
      <c r="I2469" s="54" t="n">
        <f aca="false">SUM(F2469:H2469)</f>
        <v>1290.53</v>
      </c>
      <c r="J2469" s="49" t="n">
        <f aca="false">Calc!$C$5-D2469</f>
        <v>37</v>
      </c>
      <c r="K2469" s="49" t="n">
        <f aca="false">IF(J2469&lt;=Calc!$C$11,4,IF(J2469&lt;=Calc!$C$12,3,IF(J2469&lt;=Calc!$C$13,2,1)))</f>
        <v>3</v>
      </c>
      <c r="L2469" s="49" t="n">
        <f aca="false">1+(E2469&gt;=Calc!$C$16)+(E2469&gt;=Calc!$C$17)+(E2469&gt;=Calc!$C$18)</f>
        <v>2</v>
      </c>
      <c r="M2469" s="49" t="str">
        <f aca="false">IF(AND(K2469=4,L2469&gt;=3),"Champions",IF(AND(K2469=3,L2469&gt;=3),"Loyal",IF(K2469&gt;=3,"Recent / New",IF(L2469&gt;=3,"At Risk","Hibernating / Lost"))))</f>
        <v>Recent / New</v>
      </c>
      <c r="N2469" s="54" t="n">
        <f aca="false">IF(AND(Calc!$C$2&lt;=2009,Calc!$C$3&gt;=2009),F2469,0)+IF(AND(Calc!$C$2&lt;=2010,Calc!$C$3&gt;=2010),G2469,0)+IF(AND(Calc!$C$2&lt;=2011,Calc!$C$3&gt;=2011),H2469,0)</f>
        <v>1290.53</v>
      </c>
      <c r="O2469" s="61" t="n">
        <f aca="false">IF(AND(N2469&gt;0,OR(Calc!$C$4="*",B2469=Calc!$C$4)),N2469+ROW()*0.000000001,0)</f>
        <v>1290.530002469</v>
      </c>
    </row>
    <row r="2470" customFormat="false" ht="15" hidden="false" customHeight="false" outlineLevel="0" collapsed="false">
      <c r="A2470" s="49" t="n">
        <v>14857</v>
      </c>
      <c r="B2470" s="49" t="s">
        <v>189</v>
      </c>
      <c r="C2470" s="63" t="n">
        <v>40252</v>
      </c>
      <c r="D2470" s="63" t="n">
        <v>40827</v>
      </c>
      <c r="E2470" s="49" t="n">
        <v>7</v>
      </c>
      <c r="F2470" s="54" t="n">
        <v>0</v>
      </c>
      <c r="G2470" s="54" t="n">
        <v>2413.28</v>
      </c>
      <c r="H2470" s="54" t="n">
        <v>1165.65</v>
      </c>
      <c r="I2470" s="54" t="n">
        <f aca="false">SUM(F2470:H2470)</f>
        <v>3578.93</v>
      </c>
      <c r="J2470" s="49" t="n">
        <f aca="false">Calc!$C$5-D2470</f>
        <v>60</v>
      </c>
      <c r="K2470" s="49" t="n">
        <f aca="false">IF(J2470&lt;=Calc!$C$11,4,IF(J2470&lt;=Calc!$C$12,3,IF(J2470&lt;=Calc!$C$13,2,1)))</f>
        <v>3</v>
      </c>
      <c r="L2470" s="49" t="n">
        <f aca="false">1+(E2470&gt;=Calc!$C$16)+(E2470&gt;=Calc!$C$17)+(E2470&gt;=Calc!$C$18)</f>
        <v>3</v>
      </c>
      <c r="M2470" s="49" t="str">
        <f aca="false">IF(AND(K2470=4,L2470&gt;=3),"Champions",IF(AND(K2470=3,L2470&gt;=3),"Loyal",IF(K2470&gt;=3,"Recent / New",IF(L2470&gt;=3,"At Risk","Hibernating / Lost"))))</f>
        <v>Loyal</v>
      </c>
      <c r="N2470" s="54" t="n">
        <f aca="false">IF(AND(Calc!$C$2&lt;=2009,Calc!$C$3&gt;=2009),F2470,0)+IF(AND(Calc!$C$2&lt;=2010,Calc!$C$3&gt;=2010),G2470,0)+IF(AND(Calc!$C$2&lt;=2011,Calc!$C$3&gt;=2011),H2470,0)</f>
        <v>3578.93</v>
      </c>
      <c r="O2470" s="61" t="n">
        <f aca="false">IF(AND(N2470&gt;0,OR(Calc!$C$4="*",B2470=Calc!$C$4)),N2470+ROW()*0.000000001,0)</f>
        <v>3578.93000247</v>
      </c>
    </row>
    <row r="2471" customFormat="false" ht="15" hidden="false" customHeight="false" outlineLevel="0" collapsed="false">
      <c r="A2471" s="49" t="n">
        <v>14858</v>
      </c>
      <c r="B2471" s="49" t="s">
        <v>189</v>
      </c>
      <c r="C2471" s="63" t="n">
        <v>40381</v>
      </c>
      <c r="D2471" s="63" t="n">
        <v>40381</v>
      </c>
      <c r="E2471" s="49" t="n">
        <v>1</v>
      </c>
      <c r="F2471" s="54" t="n">
        <v>0</v>
      </c>
      <c r="G2471" s="54" t="n">
        <v>180.75</v>
      </c>
      <c r="H2471" s="54" t="n">
        <v>0</v>
      </c>
      <c r="I2471" s="54" t="n">
        <f aca="false">SUM(F2471:H2471)</f>
        <v>180.75</v>
      </c>
      <c r="J2471" s="49" t="n">
        <f aca="false">Calc!$C$5-D2471</f>
        <v>506</v>
      </c>
      <c r="K2471" s="49" t="n">
        <f aca="false">IF(J2471&lt;=Calc!$C$11,4,IF(J2471&lt;=Calc!$C$12,3,IF(J2471&lt;=Calc!$C$13,2,1)))</f>
        <v>1</v>
      </c>
      <c r="L2471" s="49" t="n">
        <f aca="false">1+(E2471&gt;=Calc!$C$16)+(E2471&gt;=Calc!$C$17)+(E2471&gt;=Calc!$C$18)</f>
        <v>1</v>
      </c>
      <c r="M2471" s="49" t="str">
        <f aca="false">IF(AND(K2471=4,L2471&gt;=3),"Champions",IF(AND(K2471=3,L2471&gt;=3),"Loyal",IF(K2471&gt;=3,"Recent / New",IF(L2471&gt;=3,"At Risk","Hibernating / Lost"))))</f>
        <v>Hibernating / Lost</v>
      </c>
      <c r="N2471" s="54" t="n">
        <f aca="false">IF(AND(Calc!$C$2&lt;=2009,Calc!$C$3&gt;=2009),F2471,0)+IF(AND(Calc!$C$2&lt;=2010,Calc!$C$3&gt;=2010),G2471,0)+IF(AND(Calc!$C$2&lt;=2011,Calc!$C$3&gt;=2011),H2471,0)</f>
        <v>180.75</v>
      </c>
      <c r="O2471" s="61" t="n">
        <f aca="false">IF(AND(N2471&gt;0,OR(Calc!$C$4="*",B2471=Calc!$C$4)),N2471+ROW()*0.000000001,0)</f>
        <v>180.750002471</v>
      </c>
    </row>
    <row r="2472" customFormat="false" ht="15" hidden="false" customHeight="false" outlineLevel="0" collapsed="false">
      <c r="A2472" s="49" t="n">
        <v>14859</v>
      </c>
      <c r="B2472" s="49" t="s">
        <v>189</v>
      </c>
      <c r="C2472" s="63" t="n">
        <v>40332</v>
      </c>
      <c r="D2472" s="63" t="n">
        <v>40874</v>
      </c>
      <c r="E2472" s="49" t="n">
        <v>5</v>
      </c>
      <c r="F2472" s="54" t="n">
        <v>0</v>
      </c>
      <c r="G2472" s="54" t="n">
        <v>351.9</v>
      </c>
      <c r="H2472" s="54" t="n">
        <v>1352.04</v>
      </c>
      <c r="I2472" s="54" t="n">
        <f aca="false">SUM(F2472:H2472)</f>
        <v>1703.94</v>
      </c>
      <c r="J2472" s="49" t="n">
        <f aca="false">Calc!$C$5-D2472</f>
        <v>13</v>
      </c>
      <c r="K2472" s="49" t="n">
        <f aca="false">IF(J2472&lt;=Calc!$C$11,4,IF(J2472&lt;=Calc!$C$12,3,IF(J2472&lt;=Calc!$C$13,2,1)))</f>
        <v>4</v>
      </c>
      <c r="L2472" s="49" t="n">
        <f aca="false">1+(E2472&gt;=Calc!$C$16)+(E2472&gt;=Calc!$C$17)+(E2472&gt;=Calc!$C$18)</f>
        <v>3</v>
      </c>
      <c r="M2472" s="49" t="str">
        <f aca="false">IF(AND(K2472=4,L2472&gt;=3),"Champions",IF(AND(K2472=3,L2472&gt;=3),"Loyal",IF(K2472&gt;=3,"Recent / New",IF(L2472&gt;=3,"At Risk","Hibernating / Lost"))))</f>
        <v>Champions</v>
      </c>
      <c r="N2472" s="54" t="n">
        <f aca="false">IF(AND(Calc!$C$2&lt;=2009,Calc!$C$3&gt;=2009),F2472,0)+IF(AND(Calc!$C$2&lt;=2010,Calc!$C$3&gt;=2010),G2472,0)+IF(AND(Calc!$C$2&lt;=2011,Calc!$C$3&gt;=2011),H2472,0)</f>
        <v>1703.94</v>
      </c>
      <c r="O2472" s="61" t="n">
        <f aca="false">IF(AND(N2472&gt;0,OR(Calc!$C$4="*",B2472=Calc!$C$4)),N2472+ROW()*0.000000001,0)</f>
        <v>1703.940002472</v>
      </c>
    </row>
    <row r="2473" customFormat="false" ht="15" hidden="false" customHeight="false" outlineLevel="0" collapsed="false">
      <c r="A2473" s="49" t="n">
        <v>14860</v>
      </c>
      <c r="B2473" s="49" t="s">
        <v>189</v>
      </c>
      <c r="C2473" s="63" t="n">
        <v>40867</v>
      </c>
      <c r="D2473" s="63" t="n">
        <v>40867</v>
      </c>
      <c r="E2473" s="49" t="n">
        <v>1</v>
      </c>
      <c r="F2473" s="54" t="n">
        <v>0</v>
      </c>
      <c r="G2473" s="54" t="n">
        <v>0</v>
      </c>
      <c r="H2473" s="54" t="n">
        <v>168.62</v>
      </c>
      <c r="I2473" s="54" t="n">
        <f aca="false">SUM(F2473:H2473)</f>
        <v>168.62</v>
      </c>
      <c r="J2473" s="49" t="n">
        <f aca="false">Calc!$C$5-D2473</f>
        <v>20</v>
      </c>
      <c r="K2473" s="49" t="n">
        <f aca="false">IF(J2473&lt;=Calc!$C$11,4,IF(J2473&lt;=Calc!$C$12,3,IF(J2473&lt;=Calc!$C$13,2,1)))</f>
        <v>4</v>
      </c>
      <c r="L2473" s="49" t="n">
        <f aca="false">1+(E2473&gt;=Calc!$C$16)+(E2473&gt;=Calc!$C$17)+(E2473&gt;=Calc!$C$18)</f>
        <v>1</v>
      </c>
      <c r="M2473" s="49" t="str">
        <f aca="false">IF(AND(K2473=4,L2473&gt;=3),"Champions",IF(AND(K2473=3,L2473&gt;=3),"Loyal",IF(K2473&gt;=3,"Recent / New",IF(L2473&gt;=3,"At Risk","Hibernating / Lost"))))</f>
        <v>Recent / New</v>
      </c>
      <c r="N2473" s="54" t="n">
        <f aca="false">IF(AND(Calc!$C$2&lt;=2009,Calc!$C$3&gt;=2009),F2473,0)+IF(AND(Calc!$C$2&lt;=2010,Calc!$C$3&gt;=2010),G2473,0)+IF(AND(Calc!$C$2&lt;=2011,Calc!$C$3&gt;=2011),H2473,0)</f>
        <v>168.62</v>
      </c>
      <c r="O2473" s="61" t="n">
        <f aca="false">IF(AND(N2473&gt;0,OR(Calc!$C$4="*",B2473=Calc!$C$4)),N2473+ROW()*0.000000001,0)</f>
        <v>168.620002473</v>
      </c>
    </row>
    <row r="2474" customFormat="false" ht="15" hidden="false" customHeight="false" outlineLevel="0" collapsed="false">
      <c r="A2474" s="49" t="n">
        <v>14861</v>
      </c>
      <c r="B2474" s="49" t="s">
        <v>189</v>
      </c>
      <c r="C2474" s="63" t="n">
        <v>40155</v>
      </c>
      <c r="D2474" s="63" t="n">
        <v>40834</v>
      </c>
      <c r="E2474" s="49" t="n">
        <v>10</v>
      </c>
      <c r="F2474" s="54" t="n">
        <v>201.5</v>
      </c>
      <c r="G2474" s="54" t="n">
        <v>991.11</v>
      </c>
      <c r="H2474" s="54" t="n">
        <v>125.79</v>
      </c>
      <c r="I2474" s="54" t="n">
        <f aca="false">SUM(F2474:H2474)</f>
        <v>1318.4</v>
      </c>
      <c r="J2474" s="49" t="n">
        <f aca="false">Calc!$C$5-D2474</f>
        <v>53</v>
      </c>
      <c r="K2474" s="49" t="n">
        <f aca="false">IF(J2474&lt;=Calc!$C$11,4,IF(J2474&lt;=Calc!$C$12,3,IF(J2474&lt;=Calc!$C$13,2,1)))</f>
        <v>3</v>
      </c>
      <c r="L2474" s="49" t="n">
        <f aca="false">1+(E2474&gt;=Calc!$C$16)+(E2474&gt;=Calc!$C$17)+(E2474&gt;=Calc!$C$18)</f>
        <v>4</v>
      </c>
      <c r="M2474" s="49" t="str">
        <f aca="false">IF(AND(K2474=4,L2474&gt;=3),"Champions",IF(AND(K2474=3,L2474&gt;=3),"Loyal",IF(K2474&gt;=3,"Recent / New",IF(L2474&gt;=3,"At Risk","Hibernating / Lost"))))</f>
        <v>Loyal</v>
      </c>
      <c r="N2474" s="54" t="n">
        <f aca="false">IF(AND(Calc!$C$2&lt;=2009,Calc!$C$3&gt;=2009),F2474,0)+IF(AND(Calc!$C$2&lt;=2010,Calc!$C$3&gt;=2010),G2474,0)+IF(AND(Calc!$C$2&lt;=2011,Calc!$C$3&gt;=2011),H2474,0)</f>
        <v>1318.4</v>
      </c>
      <c r="O2474" s="61" t="n">
        <f aca="false">IF(AND(N2474&gt;0,OR(Calc!$C$4="*",B2474=Calc!$C$4)),N2474+ROW()*0.000000001,0)</f>
        <v>1318.400002474</v>
      </c>
    </row>
    <row r="2475" customFormat="false" ht="15" hidden="false" customHeight="false" outlineLevel="0" collapsed="false">
      <c r="A2475" s="49" t="n">
        <v>14862</v>
      </c>
      <c r="B2475" s="49" t="s">
        <v>189</v>
      </c>
      <c r="C2475" s="63" t="n">
        <v>40738</v>
      </c>
      <c r="D2475" s="63" t="n">
        <v>40861</v>
      </c>
      <c r="E2475" s="49" t="n">
        <v>2</v>
      </c>
      <c r="F2475" s="54" t="n">
        <v>0</v>
      </c>
      <c r="G2475" s="54" t="n">
        <v>0</v>
      </c>
      <c r="H2475" s="54" t="n">
        <v>841.2</v>
      </c>
      <c r="I2475" s="54" t="n">
        <f aca="false">SUM(F2475:H2475)</f>
        <v>841.2</v>
      </c>
      <c r="J2475" s="49" t="n">
        <f aca="false">Calc!$C$5-D2475</f>
        <v>26</v>
      </c>
      <c r="K2475" s="49" t="n">
        <f aca="false">IF(J2475&lt;=Calc!$C$11,4,IF(J2475&lt;=Calc!$C$12,3,IF(J2475&lt;=Calc!$C$13,2,1)))</f>
        <v>4</v>
      </c>
      <c r="L2475" s="49" t="n">
        <f aca="false">1+(E2475&gt;=Calc!$C$16)+(E2475&gt;=Calc!$C$17)+(E2475&gt;=Calc!$C$18)</f>
        <v>2</v>
      </c>
      <c r="M2475" s="49" t="str">
        <f aca="false">IF(AND(K2475=4,L2475&gt;=3),"Champions",IF(AND(K2475=3,L2475&gt;=3),"Loyal",IF(K2475&gt;=3,"Recent / New",IF(L2475&gt;=3,"At Risk","Hibernating / Lost"))))</f>
        <v>Recent / New</v>
      </c>
      <c r="N2475" s="54" t="n">
        <f aca="false">IF(AND(Calc!$C$2&lt;=2009,Calc!$C$3&gt;=2009),F2475,0)+IF(AND(Calc!$C$2&lt;=2010,Calc!$C$3&gt;=2010),G2475,0)+IF(AND(Calc!$C$2&lt;=2011,Calc!$C$3&gt;=2011),H2475,0)</f>
        <v>841.2</v>
      </c>
      <c r="O2475" s="61" t="n">
        <f aca="false">IF(AND(N2475&gt;0,OR(Calc!$C$4="*",B2475=Calc!$C$4)),N2475+ROW()*0.000000001,0)</f>
        <v>841.200002475</v>
      </c>
    </row>
    <row r="2476" customFormat="false" ht="15" hidden="false" customHeight="false" outlineLevel="0" collapsed="false">
      <c r="A2476" s="49" t="n">
        <v>14863</v>
      </c>
      <c r="B2476" s="49" t="s">
        <v>189</v>
      </c>
      <c r="C2476" s="63" t="n">
        <v>40857</v>
      </c>
      <c r="D2476" s="63" t="n">
        <v>40857</v>
      </c>
      <c r="E2476" s="49" t="n">
        <v>1</v>
      </c>
      <c r="F2476" s="54" t="n">
        <v>0</v>
      </c>
      <c r="G2476" s="54" t="n">
        <v>0</v>
      </c>
      <c r="H2476" s="54" t="n">
        <v>266.76</v>
      </c>
      <c r="I2476" s="54" t="n">
        <f aca="false">SUM(F2476:H2476)</f>
        <v>266.76</v>
      </c>
      <c r="J2476" s="49" t="n">
        <f aca="false">Calc!$C$5-D2476</f>
        <v>30</v>
      </c>
      <c r="K2476" s="49" t="n">
        <f aca="false">IF(J2476&lt;=Calc!$C$11,4,IF(J2476&lt;=Calc!$C$12,3,IF(J2476&lt;=Calc!$C$13,2,1)))</f>
        <v>3</v>
      </c>
      <c r="L2476" s="49" t="n">
        <f aca="false">1+(E2476&gt;=Calc!$C$16)+(E2476&gt;=Calc!$C$17)+(E2476&gt;=Calc!$C$18)</f>
        <v>1</v>
      </c>
      <c r="M2476" s="49" t="str">
        <f aca="false">IF(AND(K2476=4,L2476&gt;=3),"Champions",IF(AND(K2476=3,L2476&gt;=3),"Loyal",IF(K2476&gt;=3,"Recent / New",IF(L2476&gt;=3,"At Risk","Hibernating / Lost"))))</f>
        <v>Recent / New</v>
      </c>
      <c r="N2476" s="54" t="n">
        <f aca="false">IF(AND(Calc!$C$2&lt;=2009,Calc!$C$3&gt;=2009),F2476,0)+IF(AND(Calc!$C$2&lt;=2010,Calc!$C$3&gt;=2010),G2476,0)+IF(AND(Calc!$C$2&lt;=2011,Calc!$C$3&gt;=2011),H2476,0)</f>
        <v>266.76</v>
      </c>
      <c r="O2476" s="61" t="n">
        <f aca="false">IF(AND(N2476&gt;0,OR(Calc!$C$4="*",B2476=Calc!$C$4)),N2476+ROW()*0.000000001,0)</f>
        <v>266.760002476</v>
      </c>
    </row>
    <row r="2477" customFormat="false" ht="15" hidden="false" customHeight="false" outlineLevel="0" collapsed="false">
      <c r="A2477" s="49" t="n">
        <v>14865</v>
      </c>
      <c r="B2477" s="49" t="s">
        <v>189</v>
      </c>
      <c r="C2477" s="63" t="n">
        <v>40148</v>
      </c>
      <c r="D2477" s="63" t="n">
        <v>40879</v>
      </c>
      <c r="E2477" s="49" t="n">
        <v>4</v>
      </c>
      <c r="F2477" s="54" t="n">
        <v>31.2</v>
      </c>
      <c r="G2477" s="54" t="n">
        <v>46.32</v>
      </c>
      <c r="H2477" s="54" t="n">
        <v>15</v>
      </c>
      <c r="I2477" s="54" t="n">
        <f aca="false">SUM(F2477:H2477)</f>
        <v>92.52</v>
      </c>
      <c r="J2477" s="49" t="n">
        <f aca="false">Calc!$C$5-D2477</f>
        <v>8</v>
      </c>
      <c r="K2477" s="49" t="n">
        <f aca="false">IF(J2477&lt;=Calc!$C$11,4,IF(J2477&lt;=Calc!$C$12,3,IF(J2477&lt;=Calc!$C$13,2,1)))</f>
        <v>4</v>
      </c>
      <c r="L2477" s="49" t="n">
        <f aca="false">1+(E2477&gt;=Calc!$C$16)+(E2477&gt;=Calc!$C$17)+(E2477&gt;=Calc!$C$18)</f>
        <v>3</v>
      </c>
      <c r="M2477" s="49" t="str">
        <f aca="false">IF(AND(K2477=4,L2477&gt;=3),"Champions",IF(AND(K2477=3,L2477&gt;=3),"Loyal",IF(K2477&gt;=3,"Recent / New",IF(L2477&gt;=3,"At Risk","Hibernating / Lost"))))</f>
        <v>Champions</v>
      </c>
      <c r="N2477" s="54" t="n">
        <f aca="false">IF(AND(Calc!$C$2&lt;=2009,Calc!$C$3&gt;=2009),F2477,0)+IF(AND(Calc!$C$2&lt;=2010,Calc!$C$3&gt;=2010),G2477,0)+IF(AND(Calc!$C$2&lt;=2011,Calc!$C$3&gt;=2011),H2477,0)</f>
        <v>92.52</v>
      </c>
      <c r="O2477" s="61" t="n">
        <f aca="false">IF(AND(N2477&gt;0,OR(Calc!$C$4="*",B2477=Calc!$C$4)),N2477+ROW()*0.000000001,0)</f>
        <v>92.520002477</v>
      </c>
    </row>
    <row r="2478" customFormat="false" ht="15" hidden="false" customHeight="false" outlineLevel="0" collapsed="false">
      <c r="A2478" s="49" t="n">
        <v>14866</v>
      </c>
      <c r="B2478" s="49" t="s">
        <v>189</v>
      </c>
      <c r="C2478" s="63" t="n">
        <v>40442</v>
      </c>
      <c r="D2478" s="63" t="n">
        <v>40876</v>
      </c>
      <c r="E2478" s="49" t="n">
        <v>17</v>
      </c>
      <c r="F2478" s="54" t="n">
        <v>0</v>
      </c>
      <c r="G2478" s="54" t="n">
        <v>6450.32</v>
      </c>
      <c r="H2478" s="54" t="n">
        <v>14057.27</v>
      </c>
      <c r="I2478" s="54" t="n">
        <f aca="false">SUM(F2478:H2478)</f>
        <v>20507.59</v>
      </c>
      <c r="J2478" s="49" t="n">
        <f aca="false">Calc!$C$5-D2478</f>
        <v>11</v>
      </c>
      <c r="K2478" s="49" t="n">
        <f aca="false">IF(J2478&lt;=Calc!$C$11,4,IF(J2478&lt;=Calc!$C$12,3,IF(J2478&lt;=Calc!$C$13,2,1)))</f>
        <v>4</v>
      </c>
      <c r="L2478" s="49" t="n">
        <f aca="false">1+(E2478&gt;=Calc!$C$16)+(E2478&gt;=Calc!$C$17)+(E2478&gt;=Calc!$C$18)</f>
        <v>4</v>
      </c>
      <c r="M2478" s="49" t="str">
        <f aca="false">IF(AND(K2478=4,L2478&gt;=3),"Champions",IF(AND(K2478=3,L2478&gt;=3),"Loyal",IF(K2478&gt;=3,"Recent / New",IF(L2478&gt;=3,"At Risk","Hibernating / Lost"))))</f>
        <v>Champions</v>
      </c>
      <c r="N2478" s="54" t="n">
        <f aca="false">IF(AND(Calc!$C$2&lt;=2009,Calc!$C$3&gt;=2009),F2478,0)+IF(AND(Calc!$C$2&lt;=2010,Calc!$C$3&gt;=2010),G2478,0)+IF(AND(Calc!$C$2&lt;=2011,Calc!$C$3&gt;=2011),H2478,0)</f>
        <v>20507.59</v>
      </c>
      <c r="O2478" s="61" t="n">
        <f aca="false">IF(AND(N2478&gt;0,OR(Calc!$C$4="*",B2478=Calc!$C$4)),N2478+ROW()*0.000000001,0)</f>
        <v>20507.590002478</v>
      </c>
    </row>
    <row r="2479" customFormat="false" ht="15" hidden="false" customHeight="false" outlineLevel="0" collapsed="false">
      <c r="A2479" s="49" t="n">
        <v>14867</v>
      </c>
      <c r="B2479" s="49" t="s">
        <v>189</v>
      </c>
      <c r="C2479" s="63" t="n">
        <v>40152</v>
      </c>
      <c r="D2479" s="63" t="n">
        <v>40701</v>
      </c>
      <c r="E2479" s="49" t="n">
        <v>16</v>
      </c>
      <c r="F2479" s="54" t="n">
        <v>190.57</v>
      </c>
      <c r="G2479" s="54" t="n">
        <v>2009.56</v>
      </c>
      <c r="H2479" s="54" t="n">
        <v>710.28</v>
      </c>
      <c r="I2479" s="54" t="n">
        <f aca="false">SUM(F2479:H2479)</f>
        <v>2910.41</v>
      </c>
      <c r="J2479" s="49" t="n">
        <f aca="false">Calc!$C$5-D2479</f>
        <v>186</v>
      </c>
      <c r="K2479" s="49" t="n">
        <f aca="false">IF(J2479&lt;=Calc!$C$11,4,IF(J2479&lt;=Calc!$C$12,3,IF(J2479&lt;=Calc!$C$13,2,1)))</f>
        <v>2</v>
      </c>
      <c r="L2479" s="49" t="n">
        <f aca="false">1+(E2479&gt;=Calc!$C$16)+(E2479&gt;=Calc!$C$17)+(E2479&gt;=Calc!$C$18)</f>
        <v>4</v>
      </c>
      <c r="M2479" s="49" t="str">
        <f aca="false">IF(AND(K2479=4,L2479&gt;=3),"Champions",IF(AND(K2479=3,L2479&gt;=3),"Loyal",IF(K2479&gt;=3,"Recent / New",IF(L2479&gt;=3,"At Risk","Hibernating / Lost"))))</f>
        <v>At Risk</v>
      </c>
      <c r="N2479" s="54" t="n">
        <f aca="false">IF(AND(Calc!$C$2&lt;=2009,Calc!$C$3&gt;=2009),F2479,0)+IF(AND(Calc!$C$2&lt;=2010,Calc!$C$3&gt;=2010),G2479,0)+IF(AND(Calc!$C$2&lt;=2011,Calc!$C$3&gt;=2011),H2479,0)</f>
        <v>2910.41</v>
      </c>
      <c r="O2479" s="61" t="n">
        <f aca="false">IF(AND(N2479&gt;0,OR(Calc!$C$4="*",B2479=Calc!$C$4)),N2479+ROW()*0.000000001,0)</f>
        <v>2910.410002479</v>
      </c>
    </row>
    <row r="2480" customFormat="false" ht="15" hidden="false" customHeight="false" outlineLevel="0" collapsed="false">
      <c r="A2480" s="49" t="n">
        <v>14868</v>
      </c>
      <c r="B2480" s="49" t="s">
        <v>189</v>
      </c>
      <c r="C2480" s="63" t="n">
        <v>40466</v>
      </c>
      <c r="D2480" s="63" t="n">
        <v>40883</v>
      </c>
      <c r="E2480" s="49" t="n">
        <v>12</v>
      </c>
      <c r="F2480" s="54" t="n">
        <v>0</v>
      </c>
      <c r="G2480" s="54" t="n">
        <v>1230.42</v>
      </c>
      <c r="H2480" s="54" t="n">
        <v>2939.64</v>
      </c>
      <c r="I2480" s="54" t="n">
        <f aca="false">SUM(F2480:H2480)</f>
        <v>4170.06</v>
      </c>
      <c r="J2480" s="49" t="n">
        <f aca="false">Calc!$C$5-D2480</f>
        <v>4</v>
      </c>
      <c r="K2480" s="49" t="n">
        <f aca="false">IF(J2480&lt;=Calc!$C$11,4,IF(J2480&lt;=Calc!$C$12,3,IF(J2480&lt;=Calc!$C$13,2,1)))</f>
        <v>4</v>
      </c>
      <c r="L2480" s="49" t="n">
        <f aca="false">1+(E2480&gt;=Calc!$C$16)+(E2480&gt;=Calc!$C$17)+(E2480&gt;=Calc!$C$18)</f>
        <v>4</v>
      </c>
      <c r="M2480" s="49" t="str">
        <f aca="false">IF(AND(K2480=4,L2480&gt;=3),"Champions",IF(AND(K2480=3,L2480&gt;=3),"Loyal",IF(K2480&gt;=3,"Recent / New",IF(L2480&gt;=3,"At Risk","Hibernating / Lost"))))</f>
        <v>Champions</v>
      </c>
      <c r="N2480" s="54" t="n">
        <f aca="false">IF(AND(Calc!$C$2&lt;=2009,Calc!$C$3&gt;=2009),F2480,0)+IF(AND(Calc!$C$2&lt;=2010,Calc!$C$3&gt;=2010),G2480,0)+IF(AND(Calc!$C$2&lt;=2011,Calc!$C$3&gt;=2011),H2480,0)</f>
        <v>4170.06</v>
      </c>
      <c r="O2480" s="61" t="n">
        <f aca="false">IF(AND(N2480&gt;0,OR(Calc!$C$4="*",B2480=Calc!$C$4)),N2480+ROW()*0.000000001,0)</f>
        <v>4170.06000248</v>
      </c>
    </row>
    <row r="2481" customFormat="false" ht="15" hidden="false" customHeight="false" outlineLevel="0" collapsed="false">
      <c r="A2481" s="49" t="n">
        <v>14869</v>
      </c>
      <c r="B2481" s="49" t="s">
        <v>189</v>
      </c>
      <c r="C2481" s="63" t="n">
        <v>40163</v>
      </c>
      <c r="D2481" s="63" t="n">
        <v>40878</v>
      </c>
      <c r="E2481" s="49" t="n">
        <v>6</v>
      </c>
      <c r="F2481" s="54" t="n">
        <v>370.23</v>
      </c>
      <c r="G2481" s="54" t="n">
        <v>1662.77</v>
      </c>
      <c r="H2481" s="54" t="n">
        <v>717.7</v>
      </c>
      <c r="I2481" s="54" t="n">
        <f aca="false">SUM(F2481:H2481)</f>
        <v>2750.7</v>
      </c>
      <c r="J2481" s="49" t="n">
        <f aca="false">Calc!$C$5-D2481</f>
        <v>9</v>
      </c>
      <c r="K2481" s="49" t="n">
        <f aca="false">IF(J2481&lt;=Calc!$C$11,4,IF(J2481&lt;=Calc!$C$12,3,IF(J2481&lt;=Calc!$C$13,2,1)))</f>
        <v>4</v>
      </c>
      <c r="L2481" s="49" t="n">
        <f aca="false">1+(E2481&gt;=Calc!$C$16)+(E2481&gt;=Calc!$C$17)+(E2481&gt;=Calc!$C$18)</f>
        <v>3</v>
      </c>
      <c r="M2481" s="49" t="str">
        <f aca="false">IF(AND(K2481=4,L2481&gt;=3),"Champions",IF(AND(K2481=3,L2481&gt;=3),"Loyal",IF(K2481&gt;=3,"Recent / New",IF(L2481&gt;=3,"At Risk","Hibernating / Lost"))))</f>
        <v>Champions</v>
      </c>
      <c r="N2481" s="54" t="n">
        <f aca="false">IF(AND(Calc!$C$2&lt;=2009,Calc!$C$3&gt;=2009),F2481,0)+IF(AND(Calc!$C$2&lt;=2010,Calc!$C$3&gt;=2010),G2481,0)+IF(AND(Calc!$C$2&lt;=2011,Calc!$C$3&gt;=2011),H2481,0)</f>
        <v>2750.7</v>
      </c>
      <c r="O2481" s="61" t="n">
        <f aca="false">IF(AND(N2481&gt;0,OR(Calc!$C$4="*",B2481=Calc!$C$4)),N2481+ROW()*0.000000001,0)</f>
        <v>2750.700002481</v>
      </c>
    </row>
    <row r="2482" customFormat="false" ht="15" hidden="false" customHeight="false" outlineLevel="0" collapsed="false">
      <c r="A2482" s="49" t="n">
        <v>14870</v>
      </c>
      <c r="B2482" s="49" t="s">
        <v>189</v>
      </c>
      <c r="C2482" s="63" t="n">
        <v>40203</v>
      </c>
      <c r="D2482" s="63" t="n">
        <v>40625</v>
      </c>
      <c r="E2482" s="49" t="n">
        <v>6</v>
      </c>
      <c r="F2482" s="54" t="n">
        <v>0</v>
      </c>
      <c r="G2482" s="54" t="n">
        <v>1467.35</v>
      </c>
      <c r="H2482" s="54" t="n">
        <v>327.25</v>
      </c>
      <c r="I2482" s="54" t="n">
        <f aca="false">SUM(F2482:H2482)</f>
        <v>1794.6</v>
      </c>
      <c r="J2482" s="49" t="n">
        <f aca="false">Calc!$C$5-D2482</f>
        <v>262</v>
      </c>
      <c r="K2482" s="49" t="n">
        <f aca="false">IF(J2482&lt;=Calc!$C$11,4,IF(J2482&lt;=Calc!$C$12,3,IF(J2482&lt;=Calc!$C$13,2,1)))</f>
        <v>2</v>
      </c>
      <c r="L2482" s="49" t="n">
        <f aca="false">1+(E2482&gt;=Calc!$C$16)+(E2482&gt;=Calc!$C$17)+(E2482&gt;=Calc!$C$18)</f>
        <v>3</v>
      </c>
      <c r="M2482" s="49" t="str">
        <f aca="false">IF(AND(K2482=4,L2482&gt;=3),"Champions",IF(AND(K2482=3,L2482&gt;=3),"Loyal",IF(K2482&gt;=3,"Recent / New",IF(L2482&gt;=3,"At Risk","Hibernating / Lost"))))</f>
        <v>At Risk</v>
      </c>
      <c r="N2482" s="54" t="n">
        <f aca="false">IF(AND(Calc!$C$2&lt;=2009,Calc!$C$3&gt;=2009),F2482,0)+IF(AND(Calc!$C$2&lt;=2010,Calc!$C$3&gt;=2010),G2482,0)+IF(AND(Calc!$C$2&lt;=2011,Calc!$C$3&gt;=2011),H2482,0)</f>
        <v>1794.6</v>
      </c>
      <c r="O2482" s="61" t="n">
        <f aca="false">IF(AND(N2482&gt;0,OR(Calc!$C$4="*",B2482=Calc!$C$4)),N2482+ROW()*0.000000001,0)</f>
        <v>1794.600002482</v>
      </c>
    </row>
    <row r="2483" customFormat="false" ht="15" hidden="false" customHeight="false" outlineLevel="0" collapsed="false">
      <c r="A2483" s="49" t="n">
        <v>14871</v>
      </c>
      <c r="B2483" s="49" t="s">
        <v>189</v>
      </c>
      <c r="C2483" s="63" t="n">
        <v>40148</v>
      </c>
      <c r="D2483" s="63" t="n">
        <v>40883</v>
      </c>
      <c r="E2483" s="49" t="n">
        <v>9</v>
      </c>
      <c r="F2483" s="54" t="n">
        <v>319.65</v>
      </c>
      <c r="G2483" s="54" t="n">
        <v>528.19</v>
      </c>
      <c r="H2483" s="54" t="n">
        <v>380.33</v>
      </c>
      <c r="I2483" s="54" t="n">
        <f aca="false">SUM(F2483:H2483)</f>
        <v>1228.17</v>
      </c>
      <c r="J2483" s="49" t="n">
        <f aca="false">Calc!$C$5-D2483</f>
        <v>4</v>
      </c>
      <c r="K2483" s="49" t="n">
        <f aca="false">IF(J2483&lt;=Calc!$C$11,4,IF(J2483&lt;=Calc!$C$12,3,IF(J2483&lt;=Calc!$C$13,2,1)))</f>
        <v>4</v>
      </c>
      <c r="L2483" s="49" t="n">
        <f aca="false">1+(E2483&gt;=Calc!$C$16)+(E2483&gt;=Calc!$C$17)+(E2483&gt;=Calc!$C$18)</f>
        <v>4</v>
      </c>
      <c r="M2483" s="49" t="str">
        <f aca="false">IF(AND(K2483=4,L2483&gt;=3),"Champions",IF(AND(K2483=3,L2483&gt;=3),"Loyal",IF(K2483&gt;=3,"Recent / New",IF(L2483&gt;=3,"At Risk","Hibernating / Lost"))))</f>
        <v>Champions</v>
      </c>
      <c r="N2483" s="54" t="n">
        <f aca="false">IF(AND(Calc!$C$2&lt;=2009,Calc!$C$3&gt;=2009),F2483,0)+IF(AND(Calc!$C$2&lt;=2010,Calc!$C$3&gt;=2010),G2483,0)+IF(AND(Calc!$C$2&lt;=2011,Calc!$C$3&gt;=2011),H2483,0)</f>
        <v>1228.17</v>
      </c>
      <c r="O2483" s="61" t="n">
        <f aca="false">IF(AND(N2483&gt;0,OR(Calc!$C$4="*",B2483=Calc!$C$4)),N2483+ROW()*0.000000001,0)</f>
        <v>1228.170002483</v>
      </c>
    </row>
    <row r="2484" customFormat="false" ht="15" hidden="false" customHeight="false" outlineLevel="0" collapsed="false">
      <c r="A2484" s="49" t="n">
        <v>14872</v>
      </c>
      <c r="B2484" s="49" t="s">
        <v>189</v>
      </c>
      <c r="C2484" s="63" t="n">
        <v>40253</v>
      </c>
      <c r="D2484" s="63" t="n">
        <v>40403</v>
      </c>
      <c r="E2484" s="49" t="n">
        <v>3</v>
      </c>
      <c r="F2484" s="54" t="n">
        <v>0</v>
      </c>
      <c r="G2484" s="54" t="n">
        <v>802.68</v>
      </c>
      <c r="H2484" s="54" t="n">
        <v>0</v>
      </c>
      <c r="I2484" s="54" t="n">
        <f aca="false">SUM(F2484:H2484)</f>
        <v>802.68</v>
      </c>
      <c r="J2484" s="49" t="n">
        <f aca="false">Calc!$C$5-D2484</f>
        <v>484</v>
      </c>
      <c r="K2484" s="49" t="n">
        <f aca="false">IF(J2484&lt;=Calc!$C$11,4,IF(J2484&lt;=Calc!$C$12,3,IF(J2484&lt;=Calc!$C$13,2,1)))</f>
        <v>1</v>
      </c>
      <c r="L2484" s="49" t="n">
        <f aca="false">1+(E2484&gt;=Calc!$C$16)+(E2484&gt;=Calc!$C$17)+(E2484&gt;=Calc!$C$18)</f>
        <v>2</v>
      </c>
      <c r="M2484" s="49" t="str">
        <f aca="false">IF(AND(K2484=4,L2484&gt;=3),"Champions",IF(AND(K2484=3,L2484&gt;=3),"Loyal",IF(K2484&gt;=3,"Recent / New",IF(L2484&gt;=3,"At Risk","Hibernating / Lost"))))</f>
        <v>Hibernating / Lost</v>
      </c>
      <c r="N2484" s="54" t="n">
        <f aca="false">IF(AND(Calc!$C$2&lt;=2009,Calc!$C$3&gt;=2009),F2484,0)+IF(AND(Calc!$C$2&lt;=2010,Calc!$C$3&gt;=2010),G2484,0)+IF(AND(Calc!$C$2&lt;=2011,Calc!$C$3&gt;=2011),H2484,0)</f>
        <v>802.68</v>
      </c>
      <c r="O2484" s="61" t="n">
        <f aca="false">IF(AND(N2484&gt;0,OR(Calc!$C$4="*",B2484=Calc!$C$4)),N2484+ROW()*0.000000001,0)</f>
        <v>802.680002484</v>
      </c>
    </row>
    <row r="2485" customFormat="false" ht="15" hidden="false" customHeight="false" outlineLevel="0" collapsed="false">
      <c r="A2485" s="49" t="n">
        <v>14873</v>
      </c>
      <c r="B2485" s="49" t="s">
        <v>189</v>
      </c>
      <c r="C2485" s="63" t="n">
        <v>40253</v>
      </c>
      <c r="D2485" s="63" t="n">
        <v>40676</v>
      </c>
      <c r="E2485" s="49" t="n">
        <v>2</v>
      </c>
      <c r="F2485" s="54" t="n">
        <v>0</v>
      </c>
      <c r="G2485" s="54" t="n">
        <v>334.45</v>
      </c>
      <c r="H2485" s="54" t="n">
        <v>519.68</v>
      </c>
      <c r="I2485" s="54" t="n">
        <f aca="false">SUM(F2485:H2485)</f>
        <v>854.13</v>
      </c>
      <c r="J2485" s="49" t="n">
        <f aca="false">Calc!$C$5-D2485</f>
        <v>211</v>
      </c>
      <c r="K2485" s="49" t="n">
        <f aca="false">IF(J2485&lt;=Calc!$C$11,4,IF(J2485&lt;=Calc!$C$12,3,IF(J2485&lt;=Calc!$C$13,2,1)))</f>
        <v>2</v>
      </c>
      <c r="L2485" s="49" t="n">
        <f aca="false">1+(E2485&gt;=Calc!$C$16)+(E2485&gt;=Calc!$C$17)+(E2485&gt;=Calc!$C$18)</f>
        <v>2</v>
      </c>
      <c r="M2485" s="49" t="str">
        <f aca="false">IF(AND(K2485=4,L2485&gt;=3),"Champions",IF(AND(K2485=3,L2485&gt;=3),"Loyal",IF(K2485&gt;=3,"Recent / New",IF(L2485&gt;=3,"At Risk","Hibernating / Lost"))))</f>
        <v>Hibernating / Lost</v>
      </c>
      <c r="N2485" s="54" t="n">
        <f aca="false">IF(AND(Calc!$C$2&lt;=2009,Calc!$C$3&gt;=2009),F2485,0)+IF(AND(Calc!$C$2&lt;=2010,Calc!$C$3&gt;=2010),G2485,0)+IF(AND(Calc!$C$2&lt;=2011,Calc!$C$3&gt;=2011),H2485,0)</f>
        <v>854.13</v>
      </c>
      <c r="O2485" s="61" t="n">
        <f aca="false">IF(AND(N2485&gt;0,OR(Calc!$C$4="*",B2485=Calc!$C$4)),N2485+ROW()*0.000000001,0)</f>
        <v>854.130002485</v>
      </c>
    </row>
    <row r="2486" customFormat="false" ht="15" hidden="false" customHeight="false" outlineLevel="0" collapsed="false">
      <c r="A2486" s="49" t="n">
        <v>14874</v>
      </c>
      <c r="B2486" s="49" t="s">
        <v>189</v>
      </c>
      <c r="C2486" s="63" t="n">
        <v>40351</v>
      </c>
      <c r="D2486" s="63" t="n">
        <v>40351</v>
      </c>
      <c r="E2486" s="49" t="n">
        <v>1</v>
      </c>
      <c r="F2486" s="54" t="n">
        <v>0</v>
      </c>
      <c r="G2486" s="54" t="n">
        <v>116.18</v>
      </c>
      <c r="H2486" s="54" t="n">
        <v>0</v>
      </c>
      <c r="I2486" s="54" t="n">
        <f aca="false">SUM(F2486:H2486)</f>
        <v>116.18</v>
      </c>
      <c r="J2486" s="49" t="n">
        <f aca="false">Calc!$C$5-D2486</f>
        <v>536</v>
      </c>
      <c r="K2486" s="49" t="n">
        <f aca="false">IF(J2486&lt;=Calc!$C$11,4,IF(J2486&lt;=Calc!$C$12,3,IF(J2486&lt;=Calc!$C$13,2,1)))</f>
        <v>1</v>
      </c>
      <c r="L2486" s="49" t="n">
        <f aca="false">1+(E2486&gt;=Calc!$C$16)+(E2486&gt;=Calc!$C$17)+(E2486&gt;=Calc!$C$18)</f>
        <v>1</v>
      </c>
      <c r="M2486" s="49" t="str">
        <f aca="false">IF(AND(K2486=4,L2486&gt;=3),"Champions",IF(AND(K2486=3,L2486&gt;=3),"Loyal",IF(K2486&gt;=3,"Recent / New",IF(L2486&gt;=3,"At Risk","Hibernating / Lost"))))</f>
        <v>Hibernating / Lost</v>
      </c>
      <c r="N2486" s="54" t="n">
        <f aca="false">IF(AND(Calc!$C$2&lt;=2009,Calc!$C$3&gt;=2009),F2486,0)+IF(AND(Calc!$C$2&lt;=2010,Calc!$C$3&gt;=2010),G2486,0)+IF(AND(Calc!$C$2&lt;=2011,Calc!$C$3&gt;=2011),H2486,0)</f>
        <v>116.18</v>
      </c>
      <c r="O2486" s="61" t="n">
        <f aca="false">IF(AND(N2486&gt;0,OR(Calc!$C$4="*",B2486=Calc!$C$4)),N2486+ROW()*0.000000001,0)</f>
        <v>116.180002486</v>
      </c>
    </row>
    <row r="2487" customFormat="false" ht="15" hidden="false" customHeight="false" outlineLevel="0" collapsed="false">
      <c r="A2487" s="49" t="n">
        <v>14875</v>
      </c>
      <c r="B2487" s="49" t="s">
        <v>189</v>
      </c>
      <c r="C2487" s="63" t="n">
        <v>40445</v>
      </c>
      <c r="D2487" s="63" t="n">
        <v>40779</v>
      </c>
      <c r="E2487" s="49" t="n">
        <v>3</v>
      </c>
      <c r="F2487" s="54" t="n">
        <v>0</v>
      </c>
      <c r="G2487" s="54" t="n">
        <v>1392.83</v>
      </c>
      <c r="H2487" s="54" t="n">
        <v>1457.67</v>
      </c>
      <c r="I2487" s="54" t="n">
        <f aca="false">SUM(F2487:H2487)</f>
        <v>2850.5</v>
      </c>
      <c r="J2487" s="49" t="n">
        <f aca="false">Calc!$C$5-D2487</f>
        <v>108</v>
      </c>
      <c r="K2487" s="49" t="n">
        <f aca="false">IF(J2487&lt;=Calc!$C$11,4,IF(J2487&lt;=Calc!$C$12,3,IF(J2487&lt;=Calc!$C$13,2,1)))</f>
        <v>2</v>
      </c>
      <c r="L2487" s="49" t="n">
        <f aca="false">1+(E2487&gt;=Calc!$C$16)+(E2487&gt;=Calc!$C$17)+(E2487&gt;=Calc!$C$18)</f>
        <v>2</v>
      </c>
      <c r="M2487" s="49" t="str">
        <f aca="false">IF(AND(K2487=4,L2487&gt;=3),"Champions",IF(AND(K2487=3,L2487&gt;=3),"Loyal",IF(K2487&gt;=3,"Recent / New",IF(L2487&gt;=3,"At Risk","Hibernating / Lost"))))</f>
        <v>Hibernating / Lost</v>
      </c>
      <c r="N2487" s="54" t="n">
        <f aca="false">IF(AND(Calc!$C$2&lt;=2009,Calc!$C$3&gt;=2009),F2487,0)+IF(AND(Calc!$C$2&lt;=2010,Calc!$C$3&gt;=2010),G2487,0)+IF(AND(Calc!$C$2&lt;=2011,Calc!$C$3&gt;=2011),H2487,0)</f>
        <v>2850.5</v>
      </c>
      <c r="O2487" s="61" t="n">
        <f aca="false">IF(AND(N2487&gt;0,OR(Calc!$C$4="*",B2487=Calc!$C$4)),N2487+ROW()*0.000000001,0)</f>
        <v>2850.500002487</v>
      </c>
    </row>
    <row r="2488" customFormat="false" ht="15" hidden="false" customHeight="false" outlineLevel="0" collapsed="false">
      <c r="A2488" s="49" t="n">
        <v>14876</v>
      </c>
      <c r="B2488" s="49" t="s">
        <v>189</v>
      </c>
      <c r="C2488" s="63" t="n">
        <v>40325</v>
      </c>
      <c r="D2488" s="63" t="n">
        <v>40365</v>
      </c>
      <c r="E2488" s="49" t="n">
        <v>2</v>
      </c>
      <c r="F2488" s="54" t="n">
        <v>0</v>
      </c>
      <c r="G2488" s="54" t="n">
        <v>256.7</v>
      </c>
      <c r="H2488" s="54" t="n">
        <v>0</v>
      </c>
      <c r="I2488" s="54" t="n">
        <f aca="false">SUM(F2488:H2488)</f>
        <v>256.7</v>
      </c>
      <c r="J2488" s="49" t="n">
        <f aca="false">Calc!$C$5-D2488</f>
        <v>522</v>
      </c>
      <c r="K2488" s="49" t="n">
        <f aca="false">IF(J2488&lt;=Calc!$C$11,4,IF(J2488&lt;=Calc!$C$12,3,IF(J2488&lt;=Calc!$C$13,2,1)))</f>
        <v>1</v>
      </c>
      <c r="L2488" s="49" t="n">
        <f aca="false">1+(E2488&gt;=Calc!$C$16)+(E2488&gt;=Calc!$C$17)+(E2488&gt;=Calc!$C$18)</f>
        <v>2</v>
      </c>
      <c r="M2488" s="49" t="str">
        <f aca="false">IF(AND(K2488=4,L2488&gt;=3),"Champions",IF(AND(K2488=3,L2488&gt;=3),"Loyal",IF(K2488&gt;=3,"Recent / New",IF(L2488&gt;=3,"At Risk","Hibernating / Lost"))))</f>
        <v>Hibernating / Lost</v>
      </c>
      <c r="N2488" s="54" t="n">
        <f aca="false">IF(AND(Calc!$C$2&lt;=2009,Calc!$C$3&gt;=2009),F2488,0)+IF(AND(Calc!$C$2&lt;=2010,Calc!$C$3&gt;=2010),G2488,0)+IF(AND(Calc!$C$2&lt;=2011,Calc!$C$3&gt;=2011),H2488,0)</f>
        <v>256.7</v>
      </c>
      <c r="O2488" s="61" t="n">
        <f aca="false">IF(AND(N2488&gt;0,OR(Calc!$C$4="*",B2488=Calc!$C$4)),N2488+ROW()*0.000000001,0)</f>
        <v>256.700002488</v>
      </c>
    </row>
    <row r="2489" customFormat="false" ht="15" hidden="false" customHeight="false" outlineLevel="0" collapsed="false">
      <c r="A2489" s="49" t="n">
        <v>14877</v>
      </c>
      <c r="B2489" s="49" t="s">
        <v>189</v>
      </c>
      <c r="C2489" s="63" t="n">
        <v>40244</v>
      </c>
      <c r="D2489" s="63" t="n">
        <v>40468</v>
      </c>
      <c r="E2489" s="49" t="n">
        <v>2</v>
      </c>
      <c r="F2489" s="54" t="n">
        <v>0</v>
      </c>
      <c r="G2489" s="54" t="n">
        <v>425.85</v>
      </c>
      <c r="H2489" s="54" t="n">
        <v>0</v>
      </c>
      <c r="I2489" s="54" t="n">
        <f aca="false">SUM(F2489:H2489)</f>
        <v>425.85</v>
      </c>
      <c r="J2489" s="49" t="n">
        <f aca="false">Calc!$C$5-D2489</f>
        <v>419</v>
      </c>
      <c r="K2489" s="49" t="n">
        <f aca="false">IF(J2489&lt;=Calc!$C$11,4,IF(J2489&lt;=Calc!$C$12,3,IF(J2489&lt;=Calc!$C$13,2,1)))</f>
        <v>1</v>
      </c>
      <c r="L2489" s="49" t="n">
        <f aca="false">1+(E2489&gt;=Calc!$C$16)+(E2489&gt;=Calc!$C$17)+(E2489&gt;=Calc!$C$18)</f>
        <v>2</v>
      </c>
      <c r="M2489" s="49" t="str">
        <f aca="false">IF(AND(K2489=4,L2489&gt;=3),"Champions",IF(AND(K2489=3,L2489&gt;=3),"Loyal",IF(K2489&gt;=3,"Recent / New",IF(L2489&gt;=3,"At Risk","Hibernating / Lost"))))</f>
        <v>Hibernating / Lost</v>
      </c>
      <c r="N2489" s="54" t="n">
        <f aca="false">IF(AND(Calc!$C$2&lt;=2009,Calc!$C$3&gt;=2009),F2489,0)+IF(AND(Calc!$C$2&lt;=2010,Calc!$C$3&gt;=2010),G2489,0)+IF(AND(Calc!$C$2&lt;=2011,Calc!$C$3&gt;=2011),H2489,0)</f>
        <v>425.85</v>
      </c>
      <c r="O2489" s="61" t="n">
        <f aca="false">IF(AND(N2489&gt;0,OR(Calc!$C$4="*",B2489=Calc!$C$4)),N2489+ROW()*0.000000001,0)</f>
        <v>425.850002489</v>
      </c>
    </row>
    <row r="2490" customFormat="false" ht="15" hidden="false" customHeight="false" outlineLevel="0" collapsed="false">
      <c r="A2490" s="49" t="n">
        <v>14878</v>
      </c>
      <c r="B2490" s="49" t="s">
        <v>189</v>
      </c>
      <c r="C2490" s="63" t="n">
        <v>40230</v>
      </c>
      <c r="D2490" s="63" t="n">
        <v>40874</v>
      </c>
      <c r="E2490" s="49" t="n">
        <v>25</v>
      </c>
      <c r="F2490" s="54" t="n">
        <v>0</v>
      </c>
      <c r="G2490" s="54" t="n">
        <v>2653.02</v>
      </c>
      <c r="H2490" s="54" t="n">
        <v>1154.08</v>
      </c>
      <c r="I2490" s="54" t="n">
        <f aca="false">SUM(F2490:H2490)</f>
        <v>3807.1</v>
      </c>
      <c r="J2490" s="49" t="n">
        <f aca="false">Calc!$C$5-D2490</f>
        <v>13</v>
      </c>
      <c r="K2490" s="49" t="n">
        <f aca="false">IF(J2490&lt;=Calc!$C$11,4,IF(J2490&lt;=Calc!$C$12,3,IF(J2490&lt;=Calc!$C$13,2,1)))</f>
        <v>4</v>
      </c>
      <c r="L2490" s="49" t="n">
        <f aca="false">1+(E2490&gt;=Calc!$C$16)+(E2490&gt;=Calc!$C$17)+(E2490&gt;=Calc!$C$18)</f>
        <v>4</v>
      </c>
      <c r="M2490" s="49" t="str">
        <f aca="false">IF(AND(K2490=4,L2490&gt;=3),"Champions",IF(AND(K2490=3,L2490&gt;=3),"Loyal",IF(K2490&gt;=3,"Recent / New",IF(L2490&gt;=3,"At Risk","Hibernating / Lost"))))</f>
        <v>Champions</v>
      </c>
      <c r="N2490" s="54" t="n">
        <f aca="false">IF(AND(Calc!$C$2&lt;=2009,Calc!$C$3&gt;=2009),F2490,0)+IF(AND(Calc!$C$2&lt;=2010,Calc!$C$3&gt;=2010),G2490,0)+IF(AND(Calc!$C$2&lt;=2011,Calc!$C$3&gt;=2011),H2490,0)</f>
        <v>3807.1</v>
      </c>
      <c r="O2490" s="61" t="n">
        <f aca="false">IF(AND(N2490&gt;0,OR(Calc!$C$4="*",B2490=Calc!$C$4)),N2490+ROW()*0.000000001,0)</f>
        <v>3807.10000249</v>
      </c>
    </row>
    <row r="2491" customFormat="false" ht="15" hidden="false" customHeight="false" outlineLevel="0" collapsed="false">
      <c r="A2491" s="49" t="n">
        <v>14879</v>
      </c>
      <c r="B2491" s="49" t="s">
        <v>189</v>
      </c>
      <c r="C2491" s="63" t="n">
        <v>40202</v>
      </c>
      <c r="D2491" s="63" t="n">
        <v>40202</v>
      </c>
      <c r="E2491" s="49" t="n">
        <v>1</v>
      </c>
      <c r="F2491" s="54" t="n">
        <v>0</v>
      </c>
      <c r="G2491" s="54" t="n">
        <v>185.06</v>
      </c>
      <c r="H2491" s="54" t="n">
        <v>0</v>
      </c>
      <c r="I2491" s="54" t="n">
        <f aca="false">SUM(F2491:H2491)</f>
        <v>185.06</v>
      </c>
      <c r="J2491" s="49" t="n">
        <f aca="false">Calc!$C$5-D2491</f>
        <v>685</v>
      </c>
      <c r="K2491" s="49" t="n">
        <f aca="false">IF(J2491&lt;=Calc!$C$11,4,IF(J2491&lt;=Calc!$C$12,3,IF(J2491&lt;=Calc!$C$13,2,1)))</f>
        <v>1</v>
      </c>
      <c r="L2491" s="49" t="n">
        <f aca="false">1+(E2491&gt;=Calc!$C$16)+(E2491&gt;=Calc!$C$17)+(E2491&gt;=Calc!$C$18)</f>
        <v>1</v>
      </c>
      <c r="M2491" s="49" t="str">
        <f aca="false">IF(AND(K2491=4,L2491&gt;=3),"Champions",IF(AND(K2491=3,L2491&gt;=3),"Loyal",IF(K2491&gt;=3,"Recent / New",IF(L2491&gt;=3,"At Risk","Hibernating / Lost"))))</f>
        <v>Hibernating / Lost</v>
      </c>
      <c r="N2491" s="54" t="n">
        <f aca="false">IF(AND(Calc!$C$2&lt;=2009,Calc!$C$3&gt;=2009),F2491,0)+IF(AND(Calc!$C$2&lt;=2010,Calc!$C$3&gt;=2010),G2491,0)+IF(AND(Calc!$C$2&lt;=2011,Calc!$C$3&gt;=2011),H2491,0)</f>
        <v>185.06</v>
      </c>
      <c r="O2491" s="61" t="n">
        <f aca="false">IF(AND(N2491&gt;0,OR(Calc!$C$4="*",B2491=Calc!$C$4)),N2491+ROW()*0.000000001,0)</f>
        <v>185.060002491</v>
      </c>
    </row>
    <row r="2492" customFormat="false" ht="15" hidden="false" customHeight="false" outlineLevel="0" collapsed="false">
      <c r="A2492" s="49" t="n">
        <v>14880</v>
      </c>
      <c r="B2492" s="49" t="s">
        <v>189</v>
      </c>
      <c r="C2492" s="63" t="n">
        <v>40598</v>
      </c>
      <c r="D2492" s="63" t="n">
        <v>40809</v>
      </c>
      <c r="E2492" s="49" t="n">
        <v>3</v>
      </c>
      <c r="F2492" s="54" t="n">
        <v>0</v>
      </c>
      <c r="G2492" s="54" t="n">
        <v>0</v>
      </c>
      <c r="H2492" s="54" t="n">
        <v>690.59</v>
      </c>
      <c r="I2492" s="54" t="n">
        <f aca="false">SUM(F2492:H2492)</f>
        <v>690.59</v>
      </c>
      <c r="J2492" s="49" t="n">
        <f aca="false">Calc!$C$5-D2492</f>
        <v>78</v>
      </c>
      <c r="K2492" s="49" t="n">
        <f aca="false">IF(J2492&lt;=Calc!$C$11,4,IF(J2492&lt;=Calc!$C$12,3,IF(J2492&lt;=Calc!$C$13,2,1)))</f>
        <v>3</v>
      </c>
      <c r="L2492" s="49" t="n">
        <f aca="false">1+(E2492&gt;=Calc!$C$16)+(E2492&gt;=Calc!$C$17)+(E2492&gt;=Calc!$C$18)</f>
        <v>2</v>
      </c>
      <c r="M2492" s="49" t="str">
        <f aca="false">IF(AND(K2492=4,L2492&gt;=3),"Champions",IF(AND(K2492=3,L2492&gt;=3),"Loyal",IF(K2492&gt;=3,"Recent / New",IF(L2492&gt;=3,"At Risk","Hibernating / Lost"))))</f>
        <v>Recent / New</v>
      </c>
      <c r="N2492" s="54" t="n">
        <f aca="false">IF(AND(Calc!$C$2&lt;=2009,Calc!$C$3&gt;=2009),F2492,0)+IF(AND(Calc!$C$2&lt;=2010,Calc!$C$3&gt;=2010),G2492,0)+IF(AND(Calc!$C$2&lt;=2011,Calc!$C$3&gt;=2011),H2492,0)</f>
        <v>690.59</v>
      </c>
      <c r="O2492" s="61" t="n">
        <f aca="false">IF(AND(N2492&gt;0,OR(Calc!$C$4="*",B2492=Calc!$C$4)),N2492+ROW()*0.000000001,0)</f>
        <v>690.590002492</v>
      </c>
    </row>
    <row r="2493" customFormat="false" ht="15" hidden="false" customHeight="false" outlineLevel="0" collapsed="false">
      <c r="A2493" s="49" t="n">
        <v>14881</v>
      </c>
      <c r="B2493" s="49" t="s">
        <v>189</v>
      </c>
      <c r="C2493" s="63" t="n">
        <v>40867</v>
      </c>
      <c r="D2493" s="63" t="n">
        <v>40867</v>
      </c>
      <c r="E2493" s="49" t="n">
        <v>1</v>
      </c>
      <c r="F2493" s="54" t="n">
        <v>0</v>
      </c>
      <c r="G2493" s="54" t="n">
        <v>0</v>
      </c>
      <c r="H2493" s="54" t="n">
        <v>255.4</v>
      </c>
      <c r="I2493" s="54" t="n">
        <f aca="false">SUM(F2493:H2493)</f>
        <v>255.4</v>
      </c>
      <c r="J2493" s="49" t="n">
        <f aca="false">Calc!$C$5-D2493</f>
        <v>20</v>
      </c>
      <c r="K2493" s="49" t="n">
        <f aca="false">IF(J2493&lt;=Calc!$C$11,4,IF(J2493&lt;=Calc!$C$12,3,IF(J2493&lt;=Calc!$C$13,2,1)))</f>
        <v>4</v>
      </c>
      <c r="L2493" s="49" t="n">
        <f aca="false">1+(E2493&gt;=Calc!$C$16)+(E2493&gt;=Calc!$C$17)+(E2493&gt;=Calc!$C$18)</f>
        <v>1</v>
      </c>
      <c r="M2493" s="49" t="str">
        <f aca="false">IF(AND(K2493=4,L2493&gt;=3),"Champions",IF(AND(K2493=3,L2493&gt;=3),"Loyal",IF(K2493&gt;=3,"Recent / New",IF(L2493&gt;=3,"At Risk","Hibernating / Lost"))))</f>
        <v>Recent / New</v>
      </c>
      <c r="N2493" s="54" t="n">
        <f aca="false">IF(AND(Calc!$C$2&lt;=2009,Calc!$C$3&gt;=2009),F2493,0)+IF(AND(Calc!$C$2&lt;=2010,Calc!$C$3&gt;=2010),G2493,0)+IF(AND(Calc!$C$2&lt;=2011,Calc!$C$3&gt;=2011),H2493,0)</f>
        <v>255.4</v>
      </c>
      <c r="O2493" s="61" t="n">
        <f aca="false">IF(AND(N2493&gt;0,OR(Calc!$C$4="*",B2493=Calc!$C$4)),N2493+ROW()*0.000000001,0)</f>
        <v>255.400002493</v>
      </c>
    </row>
    <row r="2494" customFormat="false" ht="15" hidden="false" customHeight="false" outlineLevel="0" collapsed="false">
      <c r="A2494" s="49" t="n">
        <v>14882</v>
      </c>
      <c r="B2494" s="49" t="s">
        <v>189</v>
      </c>
      <c r="C2494" s="63" t="n">
        <v>40267</v>
      </c>
      <c r="D2494" s="63" t="n">
        <v>40860</v>
      </c>
      <c r="E2494" s="49" t="n">
        <v>14</v>
      </c>
      <c r="F2494" s="54" t="n">
        <v>0</v>
      </c>
      <c r="G2494" s="54" t="n">
        <v>2755.35</v>
      </c>
      <c r="H2494" s="54" t="n">
        <v>589.7</v>
      </c>
      <c r="I2494" s="54" t="n">
        <f aca="false">SUM(F2494:H2494)</f>
        <v>3345.05</v>
      </c>
      <c r="J2494" s="49" t="n">
        <f aca="false">Calc!$C$5-D2494</f>
        <v>27</v>
      </c>
      <c r="K2494" s="49" t="n">
        <f aca="false">IF(J2494&lt;=Calc!$C$11,4,IF(J2494&lt;=Calc!$C$12,3,IF(J2494&lt;=Calc!$C$13,2,1)))</f>
        <v>3</v>
      </c>
      <c r="L2494" s="49" t="n">
        <f aca="false">1+(E2494&gt;=Calc!$C$16)+(E2494&gt;=Calc!$C$17)+(E2494&gt;=Calc!$C$18)</f>
        <v>4</v>
      </c>
      <c r="M2494" s="49" t="str">
        <f aca="false">IF(AND(K2494=4,L2494&gt;=3),"Champions",IF(AND(K2494=3,L2494&gt;=3),"Loyal",IF(K2494&gt;=3,"Recent / New",IF(L2494&gt;=3,"At Risk","Hibernating / Lost"))))</f>
        <v>Loyal</v>
      </c>
      <c r="N2494" s="54" t="n">
        <f aca="false">IF(AND(Calc!$C$2&lt;=2009,Calc!$C$3&gt;=2009),F2494,0)+IF(AND(Calc!$C$2&lt;=2010,Calc!$C$3&gt;=2010),G2494,0)+IF(AND(Calc!$C$2&lt;=2011,Calc!$C$3&gt;=2011),H2494,0)</f>
        <v>3345.05</v>
      </c>
      <c r="O2494" s="61" t="n">
        <f aca="false">IF(AND(N2494&gt;0,OR(Calc!$C$4="*",B2494=Calc!$C$4)),N2494+ROW()*0.000000001,0)</f>
        <v>3345.050002494</v>
      </c>
    </row>
    <row r="2495" customFormat="false" ht="15" hidden="false" customHeight="false" outlineLevel="0" collapsed="false">
      <c r="A2495" s="49" t="n">
        <v>14883</v>
      </c>
      <c r="B2495" s="49" t="s">
        <v>189</v>
      </c>
      <c r="C2495" s="63" t="n">
        <v>40675</v>
      </c>
      <c r="D2495" s="63" t="n">
        <v>40868</v>
      </c>
      <c r="E2495" s="49" t="n">
        <v>6</v>
      </c>
      <c r="F2495" s="54" t="n">
        <v>0</v>
      </c>
      <c r="G2495" s="54" t="n">
        <v>0</v>
      </c>
      <c r="H2495" s="54" t="n">
        <v>756.64</v>
      </c>
      <c r="I2495" s="54" t="n">
        <f aca="false">SUM(F2495:H2495)</f>
        <v>756.64</v>
      </c>
      <c r="J2495" s="49" t="n">
        <f aca="false">Calc!$C$5-D2495</f>
        <v>19</v>
      </c>
      <c r="K2495" s="49" t="n">
        <f aca="false">IF(J2495&lt;=Calc!$C$11,4,IF(J2495&lt;=Calc!$C$12,3,IF(J2495&lt;=Calc!$C$13,2,1)))</f>
        <v>4</v>
      </c>
      <c r="L2495" s="49" t="n">
        <f aca="false">1+(E2495&gt;=Calc!$C$16)+(E2495&gt;=Calc!$C$17)+(E2495&gt;=Calc!$C$18)</f>
        <v>3</v>
      </c>
      <c r="M2495" s="49" t="str">
        <f aca="false">IF(AND(K2495=4,L2495&gt;=3),"Champions",IF(AND(K2495=3,L2495&gt;=3),"Loyal",IF(K2495&gt;=3,"Recent / New",IF(L2495&gt;=3,"At Risk","Hibernating / Lost"))))</f>
        <v>Champions</v>
      </c>
      <c r="N2495" s="54" t="n">
        <f aca="false">IF(AND(Calc!$C$2&lt;=2009,Calc!$C$3&gt;=2009),F2495,0)+IF(AND(Calc!$C$2&lt;=2010,Calc!$C$3&gt;=2010),G2495,0)+IF(AND(Calc!$C$2&lt;=2011,Calc!$C$3&gt;=2011),H2495,0)</f>
        <v>756.64</v>
      </c>
      <c r="O2495" s="61" t="n">
        <f aca="false">IF(AND(N2495&gt;0,OR(Calc!$C$4="*",B2495=Calc!$C$4)),N2495+ROW()*0.000000001,0)</f>
        <v>756.640002495</v>
      </c>
    </row>
    <row r="2496" customFormat="false" ht="15" hidden="false" customHeight="false" outlineLevel="0" collapsed="false">
      <c r="A2496" s="49" t="n">
        <v>14884</v>
      </c>
      <c r="B2496" s="49" t="s">
        <v>189</v>
      </c>
      <c r="C2496" s="63" t="n">
        <v>40217</v>
      </c>
      <c r="D2496" s="63" t="n">
        <v>40217</v>
      </c>
      <c r="E2496" s="49" t="n">
        <v>1</v>
      </c>
      <c r="F2496" s="54" t="n">
        <v>0</v>
      </c>
      <c r="G2496" s="54" t="n">
        <v>120.6</v>
      </c>
      <c r="H2496" s="54" t="n">
        <v>0</v>
      </c>
      <c r="I2496" s="54" t="n">
        <f aca="false">SUM(F2496:H2496)</f>
        <v>120.6</v>
      </c>
      <c r="J2496" s="49" t="n">
        <f aca="false">Calc!$C$5-D2496</f>
        <v>670</v>
      </c>
      <c r="K2496" s="49" t="n">
        <f aca="false">IF(J2496&lt;=Calc!$C$11,4,IF(J2496&lt;=Calc!$C$12,3,IF(J2496&lt;=Calc!$C$13,2,1)))</f>
        <v>1</v>
      </c>
      <c r="L2496" s="49" t="n">
        <f aca="false">1+(E2496&gt;=Calc!$C$16)+(E2496&gt;=Calc!$C$17)+(E2496&gt;=Calc!$C$18)</f>
        <v>1</v>
      </c>
      <c r="M2496" s="49" t="str">
        <f aca="false">IF(AND(K2496=4,L2496&gt;=3),"Champions",IF(AND(K2496=3,L2496&gt;=3),"Loyal",IF(K2496&gt;=3,"Recent / New",IF(L2496&gt;=3,"At Risk","Hibernating / Lost"))))</f>
        <v>Hibernating / Lost</v>
      </c>
      <c r="N2496" s="54" t="n">
        <f aca="false">IF(AND(Calc!$C$2&lt;=2009,Calc!$C$3&gt;=2009),F2496,0)+IF(AND(Calc!$C$2&lt;=2010,Calc!$C$3&gt;=2010),G2496,0)+IF(AND(Calc!$C$2&lt;=2011,Calc!$C$3&gt;=2011),H2496,0)</f>
        <v>120.6</v>
      </c>
      <c r="O2496" s="61" t="n">
        <f aca="false">IF(AND(N2496&gt;0,OR(Calc!$C$4="*",B2496=Calc!$C$4)),N2496+ROW()*0.000000001,0)</f>
        <v>120.600002496</v>
      </c>
    </row>
    <row r="2497" customFormat="false" ht="15" hidden="false" customHeight="false" outlineLevel="0" collapsed="false">
      <c r="A2497" s="49" t="n">
        <v>14885</v>
      </c>
      <c r="B2497" s="49" t="s">
        <v>189</v>
      </c>
      <c r="C2497" s="63" t="n">
        <v>40421</v>
      </c>
      <c r="D2497" s="63" t="n">
        <v>40755</v>
      </c>
      <c r="E2497" s="49" t="n">
        <v>3</v>
      </c>
      <c r="F2497" s="54" t="n">
        <v>0</v>
      </c>
      <c r="G2497" s="54" t="n">
        <v>730.8</v>
      </c>
      <c r="H2497" s="54" t="n">
        <v>765.32</v>
      </c>
      <c r="I2497" s="54" t="n">
        <f aca="false">SUM(F2497:H2497)</f>
        <v>1496.12</v>
      </c>
      <c r="J2497" s="49" t="n">
        <f aca="false">Calc!$C$5-D2497</f>
        <v>132</v>
      </c>
      <c r="K2497" s="49" t="n">
        <f aca="false">IF(J2497&lt;=Calc!$C$11,4,IF(J2497&lt;=Calc!$C$12,3,IF(J2497&lt;=Calc!$C$13,2,1)))</f>
        <v>2</v>
      </c>
      <c r="L2497" s="49" t="n">
        <f aca="false">1+(E2497&gt;=Calc!$C$16)+(E2497&gt;=Calc!$C$17)+(E2497&gt;=Calc!$C$18)</f>
        <v>2</v>
      </c>
      <c r="M2497" s="49" t="str">
        <f aca="false">IF(AND(K2497=4,L2497&gt;=3),"Champions",IF(AND(K2497=3,L2497&gt;=3),"Loyal",IF(K2497&gt;=3,"Recent / New",IF(L2497&gt;=3,"At Risk","Hibernating / Lost"))))</f>
        <v>Hibernating / Lost</v>
      </c>
      <c r="N2497" s="54" t="n">
        <f aca="false">IF(AND(Calc!$C$2&lt;=2009,Calc!$C$3&gt;=2009),F2497,0)+IF(AND(Calc!$C$2&lt;=2010,Calc!$C$3&gt;=2010),G2497,0)+IF(AND(Calc!$C$2&lt;=2011,Calc!$C$3&gt;=2011),H2497,0)</f>
        <v>1496.12</v>
      </c>
      <c r="O2497" s="61" t="n">
        <f aca="false">IF(AND(N2497&gt;0,OR(Calc!$C$4="*",B2497=Calc!$C$4)),N2497+ROW()*0.000000001,0)</f>
        <v>1496.120002497</v>
      </c>
    </row>
    <row r="2498" customFormat="false" ht="15" hidden="false" customHeight="false" outlineLevel="0" collapsed="false">
      <c r="A2498" s="49" t="n">
        <v>14886</v>
      </c>
      <c r="B2498" s="49" t="s">
        <v>189</v>
      </c>
      <c r="C2498" s="63" t="n">
        <v>40634</v>
      </c>
      <c r="D2498" s="63" t="n">
        <v>40634</v>
      </c>
      <c r="E2498" s="49" t="n">
        <v>1</v>
      </c>
      <c r="F2498" s="54" t="n">
        <v>0</v>
      </c>
      <c r="G2498" s="54" t="n">
        <v>0</v>
      </c>
      <c r="H2498" s="54" t="n">
        <v>364.8</v>
      </c>
      <c r="I2498" s="54" t="n">
        <f aca="false">SUM(F2498:H2498)</f>
        <v>364.8</v>
      </c>
      <c r="J2498" s="49" t="n">
        <f aca="false">Calc!$C$5-D2498</f>
        <v>253</v>
      </c>
      <c r="K2498" s="49" t="n">
        <f aca="false">IF(J2498&lt;=Calc!$C$11,4,IF(J2498&lt;=Calc!$C$12,3,IF(J2498&lt;=Calc!$C$13,2,1)))</f>
        <v>2</v>
      </c>
      <c r="L2498" s="49" t="n">
        <f aca="false">1+(E2498&gt;=Calc!$C$16)+(E2498&gt;=Calc!$C$17)+(E2498&gt;=Calc!$C$18)</f>
        <v>1</v>
      </c>
      <c r="M2498" s="49" t="str">
        <f aca="false">IF(AND(K2498=4,L2498&gt;=3),"Champions",IF(AND(K2498=3,L2498&gt;=3),"Loyal",IF(K2498&gt;=3,"Recent / New",IF(L2498&gt;=3,"At Risk","Hibernating / Lost"))))</f>
        <v>Hibernating / Lost</v>
      </c>
      <c r="N2498" s="54" t="n">
        <f aca="false">IF(AND(Calc!$C$2&lt;=2009,Calc!$C$3&gt;=2009),F2498,0)+IF(AND(Calc!$C$2&lt;=2010,Calc!$C$3&gt;=2010),G2498,0)+IF(AND(Calc!$C$2&lt;=2011,Calc!$C$3&gt;=2011),H2498,0)</f>
        <v>364.8</v>
      </c>
      <c r="O2498" s="61" t="n">
        <f aca="false">IF(AND(N2498&gt;0,OR(Calc!$C$4="*",B2498=Calc!$C$4)),N2498+ROW()*0.000000001,0)</f>
        <v>364.800002498</v>
      </c>
    </row>
    <row r="2499" customFormat="false" ht="15" hidden="false" customHeight="false" outlineLevel="0" collapsed="false">
      <c r="A2499" s="49" t="n">
        <v>14887</v>
      </c>
      <c r="B2499" s="49" t="s">
        <v>189</v>
      </c>
      <c r="C2499" s="63" t="n">
        <v>40807</v>
      </c>
      <c r="D2499" s="63" t="n">
        <v>40807</v>
      </c>
      <c r="E2499" s="49" t="n">
        <v>1</v>
      </c>
      <c r="F2499" s="54" t="n">
        <v>0</v>
      </c>
      <c r="G2499" s="54" t="n">
        <v>0</v>
      </c>
      <c r="H2499" s="54" t="n">
        <v>1862</v>
      </c>
      <c r="I2499" s="54" t="n">
        <f aca="false">SUM(F2499:H2499)</f>
        <v>1862</v>
      </c>
      <c r="J2499" s="49" t="n">
        <f aca="false">Calc!$C$5-D2499</f>
        <v>80</v>
      </c>
      <c r="K2499" s="49" t="n">
        <f aca="false">IF(J2499&lt;=Calc!$C$11,4,IF(J2499&lt;=Calc!$C$12,3,IF(J2499&lt;=Calc!$C$13,2,1)))</f>
        <v>3</v>
      </c>
      <c r="L2499" s="49" t="n">
        <f aca="false">1+(E2499&gt;=Calc!$C$16)+(E2499&gt;=Calc!$C$17)+(E2499&gt;=Calc!$C$18)</f>
        <v>1</v>
      </c>
      <c r="M2499" s="49" t="str">
        <f aca="false">IF(AND(K2499=4,L2499&gt;=3),"Champions",IF(AND(K2499=3,L2499&gt;=3),"Loyal",IF(K2499&gt;=3,"Recent / New",IF(L2499&gt;=3,"At Risk","Hibernating / Lost"))))</f>
        <v>Recent / New</v>
      </c>
      <c r="N2499" s="54" t="n">
        <f aca="false">IF(AND(Calc!$C$2&lt;=2009,Calc!$C$3&gt;=2009),F2499,0)+IF(AND(Calc!$C$2&lt;=2010,Calc!$C$3&gt;=2010),G2499,0)+IF(AND(Calc!$C$2&lt;=2011,Calc!$C$3&gt;=2011),H2499,0)</f>
        <v>1862</v>
      </c>
      <c r="O2499" s="61" t="n">
        <f aca="false">IF(AND(N2499&gt;0,OR(Calc!$C$4="*",B2499=Calc!$C$4)),N2499+ROW()*0.000000001,0)</f>
        <v>1862.000002499</v>
      </c>
    </row>
    <row r="2500" customFormat="false" ht="15" hidden="false" customHeight="false" outlineLevel="0" collapsed="false">
      <c r="A2500" s="49" t="n">
        <v>14888</v>
      </c>
      <c r="B2500" s="49" t="s">
        <v>189</v>
      </c>
      <c r="C2500" s="63" t="n">
        <v>40679</v>
      </c>
      <c r="D2500" s="63" t="n">
        <v>40679</v>
      </c>
      <c r="E2500" s="49" t="n">
        <v>1</v>
      </c>
      <c r="F2500" s="54" t="n">
        <v>0</v>
      </c>
      <c r="G2500" s="54" t="n">
        <v>0</v>
      </c>
      <c r="H2500" s="54" t="n">
        <v>369.2</v>
      </c>
      <c r="I2500" s="54" t="n">
        <f aca="false">SUM(F2500:H2500)</f>
        <v>369.2</v>
      </c>
      <c r="J2500" s="49" t="n">
        <f aca="false">Calc!$C$5-D2500</f>
        <v>208</v>
      </c>
      <c r="K2500" s="49" t="n">
        <f aca="false">IF(J2500&lt;=Calc!$C$11,4,IF(J2500&lt;=Calc!$C$12,3,IF(J2500&lt;=Calc!$C$13,2,1)))</f>
        <v>2</v>
      </c>
      <c r="L2500" s="49" t="n">
        <f aca="false">1+(E2500&gt;=Calc!$C$16)+(E2500&gt;=Calc!$C$17)+(E2500&gt;=Calc!$C$18)</f>
        <v>1</v>
      </c>
      <c r="M2500" s="49" t="str">
        <f aca="false">IF(AND(K2500=4,L2500&gt;=3),"Champions",IF(AND(K2500=3,L2500&gt;=3),"Loyal",IF(K2500&gt;=3,"Recent / New",IF(L2500&gt;=3,"At Risk","Hibernating / Lost"))))</f>
        <v>Hibernating / Lost</v>
      </c>
      <c r="N2500" s="54" t="n">
        <f aca="false">IF(AND(Calc!$C$2&lt;=2009,Calc!$C$3&gt;=2009),F2500,0)+IF(AND(Calc!$C$2&lt;=2010,Calc!$C$3&gt;=2010),G2500,0)+IF(AND(Calc!$C$2&lt;=2011,Calc!$C$3&gt;=2011),H2500,0)</f>
        <v>369.2</v>
      </c>
      <c r="O2500" s="61" t="n">
        <f aca="false">IF(AND(N2500&gt;0,OR(Calc!$C$4="*",B2500=Calc!$C$4)),N2500+ROW()*0.000000001,0)</f>
        <v>369.2000025</v>
      </c>
    </row>
    <row r="2501" customFormat="false" ht="15" hidden="false" customHeight="false" outlineLevel="0" collapsed="false">
      <c r="A2501" s="49" t="n">
        <v>14889</v>
      </c>
      <c r="B2501" s="49" t="s">
        <v>189</v>
      </c>
      <c r="C2501" s="63" t="n">
        <v>40550</v>
      </c>
      <c r="D2501" s="63" t="n">
        <v>40550</v>
      </c>
      <c r="E2501" s="49" t="n">
        <v>1</v>
      </c>
      <c r="F2501" s="54" t="n">
        <v>0</v>
      </c>
      <c r="G2501" s="54" t="n">
        <v>0</v>
      </c>
      <c r="H2501" s="54" t="n">
        <v>135.9</v>
      </c>
      <c r="I2501" s="54" t="n">
        <f aca="false">SUM(F2501:H2501)</f>
        <v>135.9</v>
      </c>
      <c r="J2501" s="49" t="n">
        <f aca="false">Calc!$C$5-D2501</f>
        <v>337</v>
      </c>
      <c r="K2501" s="49" t="n">
        <f aca="false">IF(J2501&lt;=Calc!$C$11,4,IF(J2501&lt;=Calc!$C$12,3,IF(J2501&lt;=Calc!$C$13,2,1)))</f>
        <v>2</v>
      </c>
      <c r="L2501" s="49" t="n">
        <f aca="false">1+(E2501&gt;=Calc!$C$16)+(E2501&gt;=Calc!$C$17)+(E2501&gt;=Calc!$C$18)</f>
        <v>1</v>
      </c>
      <c r="M2501" s="49" t="str">
        <f aca="false">IF(AND(K2501=4,L2501&gt;=3),"Champions",IF(AND(K2501=3,L2501&gt;=3),"Loyal",IF(K2501&gt;=3,"Recent / New",IF(L2501&gt;=3,"At Risk","Hibernating / Lost"))))</f>
        <v>Hibernating / Lost</v>
      </c>
      <c r="N2501" s="54" t="n">
        <f aca="false">IF(AND(Calc!$C$2&lt;=2009,Calc!$C$3&gt;=2009),F2501,0)+IF(AND(Calc!$C$2&lt;=2010,Calc!$C$3&gt;=2010),G2501,0)+IF(AND(Calc!$C$2&lt;=2011,Calc!$C$3&gt;=2011),H2501,0)</f>
        <v>135.9</v>
      </c>
      <c r="O2501" s="61" t="n">
        <f aca="false">IF(AND(N2501&gt;0,OR(Calc!$C$4="*",B2501=Calc!$C$4)),N2501+ROW()*0.000000001,0)</f>
        <v>135.900002501</v>
      </c>
    </row>
    <row r="2502" customFormat="false" ht="15" hidden="false" customHeight="false" outlineLevel="0" collapsed="false">
      <c r="A2502" s="49" t="n">
        <v>14890</v>
      </c>
      <c r="B2502" s="49" t="s">
        <v>189</v>
      </c>
      <c r="C2502" s="63" t="n">
        <v>40227</v>
      </c>
      <c r="D2502" s="63" t="n">
        <v>40633</v>
      </c>
      <c r="E2502" s="49" t="n">
        <v>3</v>
      </c>
      <c r="F2502" s="54" t="n">
        <v>0</v>
      </c>
      <c r="G2502" s="54" t="n">
        <v>691.6</v>
      </c>
      <c r="H2502" s="54" t="n">
        <v>125.65</v>
      </c>
      <c r="I2502" s="54" t="n">
        <f aca="false">SUM(F2502:H2502)</f>
        <v>817.25</v>
      </c>
      <c r="J2502" s="49" t="n">
        <f aca="false">Calc!$C$5-D2502</f>
        <v>254</v>
      </c>
      <c r="K2502" s="49" t="n">
        <f aca="false">IF(J2502&lt;=Calc!$C$11,4,IF(J2502&lt;=Calc!$C$12,3,IF(J2502&lt;=Calc!$C$13,2,1)))</f>
        <v>2</v>
      </c>
      <c r="L2502" s="49" t="n">
        <f aca="false">1+(E2502&gt;=Calc!$C$16)+(E2502&gt;=Calc!$C$17)+(E2502&gt;=Calc!$C$18)</f>
        <v>2</v>
      </c>
      <c r="M2502" s="49" t="str">
        <f aca="false">IF(AND(K2502=4,L2502&gt;=3),"Champions",IF(AND(K2502=3,L2502&gt;=3),"Loyal",IF(K2502&gt;=3,"Recent / New",IF(L2502&gt;=3,"At Risk","Hibernating / Lost"))))</f>
        <v>Hibernating / Lost</v>
      </c>
      <c r="N2502" s="54" t="n">
        <f aca="false">IF(AND(Calc!$C$2&lt;=2009,Calc!$C$3&gt;=2009),F2502,0)+IF(AND(Calc!$C$2&lt;=2010,Calc!$C$3&gt;=2010),G2502,0)+IF(AND(Calc!$C$2&lt;=2011,Calc!$C$3&gt;=2011),H2502,0)</f>
        <v>817.25</v>
      </c>
      <c r="O2502" s="61" t="n">
        <f aca="false">IF(AND(N2502&gt;0,OR(Calc!$C$4="*",B2502=Calc!$C$4)),N2502+ROW()*0.000000001,0)</f>
        <v>817.250002502</v>
      </c>
    </row>
    <row r="2503" customFormat="false" ht="15" hidden="false" customHeight="false" outlineLevel="0" collapsed="false">
      <c r="A2503" s="49" t="n">
        <v>14891</v>
      </c>
      <c r="B2503" s="49" t="s">
        <v>189</v>
      </c>
      <c r="C2503" s="63" t="n">
        <v>40450</v>
      </c>
      <c r="D2503" s="63" t="n">
        <v>40738</v>
      </c>
      <c r="E2503" s="49" t="n">
        <v>4</v>
      </c>
      <c r="F2503" s="54" t="n">
        <v>0</v>
      </c>
      <c r="G2503" s="54" t="n">
        <v>552.35</v>
      </c>
      <c r="H2503" s="54" t="n">
        <v>554.38</v>
      </c>
      <c r="I2503" s="54" t="n">
        <f aca="false">SUM(F2503:H2503)</f>
        <v>1106.73</v>
      </c>
      <c r="J2503" s="49" t="n">
        <f aca="false">Calc!$C$5-D2503</f>
        <v>149</v>
      </c>
      <c r="K2503" s="49" t="n">
        <f aca="false">IF(J2503&lt;=Calc!$C$11,4,IF(J2503&lt;=Calc!$C$12,3,IF(J2503&lt;=Calc!$C$13,2,1)))</f>
        <v>2</v>
      </c>
      <c r="L2503" s="49" t="n">
        <f aca="false">1+(E2503&gt;=Calc!$C$16)+(E2503&gt;=Calc!$C$17)+(E2503&gt;=Calc!$C$18)</f>
        <v>3</v>
      </c>
      <c r="M2503" s="49" t="str">
        <f aca="false">IF(AND(K2503=4,L2503&gt;=3),"Champions",IF(AND(K2503=3,L2503&gt;=3),"Loyal",IF(K2503&gt;=3,"Recent / New",IF(L2503&gt;=3,"At Risk","Hibernating / Lost"))))</f>
        <v>At Risk</v>
      </c>
      <c r="N2503" s="54" t="n">
        <f aca="false">IF(AND(Calc!$C$2&lt;=2009,Calc!$C$3&gt;=2009),F2503,0)+IF(AND(Calc!$C$2&lt;=2010,Calc!$C$3&gt;=2010),G2503,0)+IF(AND(Calc!$C$2&lt;=2011,Calc!$C$3&gt;=2011),H2503,0)</f>
        <v>1106.73</v>
      </c>
      <c r="O2503" s="61" t="n">
        <f aca="false">IF(AND(N2503&gt;0,OR(Calc!$C$4="*",B2503=Calc!$C$4)),N2503+ROW()*0.000000001,0)</f>
        <v>1106.730002503</v>
      </c>
    </row>
    <row r="2504" customFormat="false" ht="15" hidden="false" customHeight="false" outlineLevel="0" collapsed="false">
      <c r="A2504" s="49" t="n">
        <v>14892</v>
      </c>
      <c r="B2504" s="49" t="s">
        <v>189</v>
      </c>
      <c r="C2504" s="63" t="n">
        <v>40196</v>
      </c>
      <c r="D2504" s="63" t="n">
        <v>40196</v>
      </c>
      <c r="E2504" s="49" t="n">
        <v>1</v>
      </c>
      <c r="F2504" s="54" t="n">
        <v>0</v>
      </c>
      <c r="G2504" s="54" t="n">
        <v>202.35</v>
      </c>
      <c r="H2504" s="54" t="n">
        <v>0</v>
      </c>
      <c r="I2504" s="54" t="n">
        <f aca="false">SUM(F2504:H2504)</f>
        <v>202.35</v>
      </c>
      <c r="J2504" s="49" t="n">
        <f aca="false">Calc!$C$5-D2504</f>
        <v>691</v>
      </c>
      <c r="K2504" s="49" t="n">
        <f aca="false">IF(J2504&lt;=Calc!$C$11,4,IF(J2504&lt;=Calc!$C$12,3,IF(J2504&lt;=Calc!$C$13,2,1)))</f>
        <v>1</v>
      </c>
      <c r="L2504" s="49" t="n">
        <f aca="false">1+(E2504&gt;=Calc!$C$16)+(E2504&gt;=Calc!$C$17)+(E2504&gt;=Calc!$C$18)</f>
        <v>1</v>
      </c>
      <c r="M2504" s="49" t="str">
        <f aca="false">IF(AND(K2504=4,L2504&gt;=3),"Champions",IF(AND(K2504=3,L2504&gt;=3),"Loyal",IF(K2504&gt;=3,"Recent / New",IF(L2504&gt;=3,"At Risk","Hibernating / Lost"))))</f>
        <v>Hibernating / Lost</v>
      </c>
      <c r="N2504" s="54" t="n">
        <f aca="false">IF(AND(Calc!$C$2&lt;=2009,Calc!$C$3&gt;=2009),F2504,0)+IF(AND(Calc!$C$2&lt;=2010,Calc!$C$3&gt;=2010),G2504,0)+IF(AND(Calc!$C$2&lt;=2011,Calc!$C$3&gt;=2011),H2504,0)</f>
        <v>202.35</v>
      </c>
      <c r="O2504" s="61" t="n">
        <f aca="false">IF(AND(N2504&gt;0,OR(Calc!$C$4="*",B2504=Calc!$C$4)),N2504+ROW()*0.000000001,0)</f>
        <v>202.350002504</v>
      </c>
    </row>
    <row r="2505" customFormat="false" ht="15" hidden="false" customHeight="false" outlineLevel="0" collapsed="false">
      <c r="A2505" s="49" t="n">
        <v>14893</v>
      </c>
      <c r="B2505" s="49" t="s">
        <v>189</v>
      </c>
      <c r="C2505" s="63" t="n">
        <v>40269</v>
      </c>
      <c r="D2505" s="63" t="n">
        <v>40877</v>
      </c>
      <c r="E2505" s="49" t="n">
        <v>3</v>
      </c>
      <c r="F2505" s="54" t="n">
        <v>0</v>
      </c>
      <c r="G2505" s="54" t="n">
        <v>547.16</v>
      </c>
      <c r="H2505" s="54" t="n">
        <v>1237.85</v>
      </c>
      <c r="I2505" s="54" t="n">
        <f aca="false">SUM(F2505:H2505)</f>
        <v>1785.01</v>
      </c>
      <c r="J2505" s="49" t="n">
        <f aca="false">Calc!$C$5-D2505</f>
        <v>10</v>
      </c>
      <c r="K2505" s="49" t="n">
        <f aca="false">IF(J2505&lt;=Calc!$C$11,4,IF(J2505&lt;=Calc!$C$12,3,IF(J2505&lt;=Calc!$C$13,2,1)))</f>
        <v>4</v>
      </c>
      <c r="L2505" s="49" t="n">
        <f aca="false">1+(E2505&gt;=Calc!$C$16)+(E2505&gt;=Calc!$C$17)+(E2505&gt;=Calc!$C$18)</f>
        <v>2</v>
      </c>
      <c r="M2505" s="49" t="str">
        <f aca="false">IF(AND(K2505=4,L2505&gt;=3),"Champions",IF(AND(K2505=3,L2505&gt;=3),"Loyal",IF(K2505&gt;=3,"Recent / New",IF(L2505&gt;=3,"At Risk","Hibernating / Lost"))))</f>
        <v>Recent / New</v>
      </c>
      <c r="N2505" s="54" t="n">
        <f aca="false">IF(AND(Calc!$C$2&lt;=2009,Calc!$C$3&gt;=2009),F2505,0)+IF(AND(Calc!$C$2&lt;=2010,Calc!$C$3&gt;=2010),G2505,0)+IF(AND(Calc!$C$2&lt;=2011,Calc!$C$3&gt;=2011),H2505,0)</f>
        <v>1785.01</v>
      </c>
      <c r="O2505" s="61" t="n">
        <f aca="false">IF(AND(N2505&gt;0,OR(Calc!$C$4="*",B2505=Calc!$C$4)),N2505+ROW()*0.000000001,0)</f>
        <v>1785.010002505</v>
      </c>
    </row>
    <row r="2506" customFormat="false" ht="15" hidden="false" customHeight="false" outlineLevel="0" collapsed="false">
      <c r="A2506" s="49" t="n">
        <v>14894</v>
      </c>
      <c r="B2506" s="49" t="s">
        <v>189</v>
      </c>
      <c r="C2506" s="63" t="n">
        <v>40149</v>
      </c>
      <c r="D2506" s="63" t="n">
        <v>40801</v>
      </c>
      <c r="E2506" s="49" t="n">
        <v>3</v>
      </c>
      <c r="F2506" s="54" t="n">
        <v>293.35</v>
      </c>
      <c r="G2506" s="54" t="n">
        <v>463.11</v>
      </c>
      <c r="H2506" s="54" t="n">
        <v>655.75</v>
      </c>
      <c r="I2506" s="54" t="n">
        <f aca="false">SUM(F2506:H2506)</f>
        <v>1412.21</v>
      </c>
      <c r="J2506" s="49" t="n">
        <f aca="false">Calc!$C$5-D2506</f>
        <v>86</v>
      </c>
      <c r="K2506" s="49" t="n">
        <f aca="false">IF(J2506&lt;=Calc!$C$11,4,IF(J2506&lt;=Calc!$C$12,3,IF(J2506&lt;=Calc!$C$13,2,1)))</f>
        <v>3</v>
      </c>
      <c r="L2506" s="49" t="n">
        <f aca="false">1+(E2506&gt;=Calc!$C$16)+(E2506&gt;=Calc!$C$17)+(E2506&gt;=Calc!$C$18)</f>
        <v>2</v>
      </c>
      <c r="M2506" s="49" t="str">
        <f aca="false">IF(AND(K2506=4,L2506&gt;=3),"Champions",IF(AND(K2506=3,L2506&gt;=3),"Loyal",IF(K2506&gt;=3,"Recent / New",IF(L2506&gt;=3,"At Risk","Hibernating / Lost"))))</f>
        <v>Recent / New</v>
      </c>
      <c r="N2506" s="54" t="n">
        <f aca="false">IF(AND(Calc!$C$2&lt;=2009,Calc!$C$3&gt;=2009),F2506,0)+IF(AND(Calc!$C$2&lt;=2010,Calc!$C$3&gt;=2010),G2506,0)+IF(AND(Calc!$C$2&lt;=2011,Calc!$C$3&gt;=2011),H2506,0)</f>
        <v>1412.21</v>
      </c>
      <c r="O2506" s="61" t="n">
        <f aca="false">IF(AND(N2506&gt;0,OR(Calc!$C$4="*",B2506=Calc!$C$4)),N2506+ROW()*0.000000001,0)</f>
        <v>1412.210002506</v>
      </c>
    </row>
    <row r="2507" customFormat="false" ht="15" hidden="false" customHeight="false" outlineLevel="0" collapsed="false">
      <c r="A2507" s="49" t="n">
        <v>14895</v>
      </c>
      <c r="B2507" s="49" t="s">
        <v>189</v>
      </c>
      <c r="C2507" s="63" t="n">
        <v>40157</v>
      </c>
      <c r="D2507" s="63" t="n">
        <v>40879</v>
      </c>
      <c r="E2507" s="49" t="n">
        <v>38</v>
      </c>
      <c r="F2507" s="54" t="n">
        <v>1696.98</v>
      </c>
      <c r="G2507" s="54" t="n">
        <v>11771.58</v>
      </c>
      <c r="H2507" s="54" t="n">
        <v>11020.26</v>
      </c>
      <c r="I2507" s="54" t="n">
        <f aca="false">SUM(F2507:H2507)</f>
        <v>24488.82</v>
      </c>
      <c r="J2507" s="49" t="n">
        <f aca="false">Calc!$C$5-D2507</f>
        <v>8</v>
      </c>
      <c r="K2507" s="49" t="n">
        <f aca="false">IF(J2507&lt;=Calc!$C$11,4,IF(J2507&lt;=Calc!$C$12,3,IF(J2507&lt;=Calc!$C$13,2,1)))</f>
        <v>4</v>
      </c>
      <c r="L2507" s="49" t="n">
        <f aca="false">1+(E2507&gt;=Calc!$C$16)+(E2507&gt;=Calc!$C$17)+(E2507&gt;=Calc!$C$18)</f>
        <v>4</v>
      </c>
      <c r="M2507" s="49" t="str">
        <f aca="false">IF(AND(K2507=4,L2507&gt;=3),"Champions",IF(AND(K2507=3,L2507&gt;=3),"Loyal",IF(K2507&gt;=3,"Recent / New",IF(L2507&gt;=3,"At Risk","Hibernating / Lost"))))</f>
        <v>Champions</v>
      </c>
      <c r="N2507" s="54" t="n">
        <f aca="false">IF(AND(Calc!$C$2&lt;=2009,Calc!$C$3&gt;=2009),F2507,0)+IF(AND(Calc!$C$2&lt;=2010,Calc!$C$3&gt;=2010),G2507,0)+IF(AND(Calc!$C$2&lt;=2011,Calc!$C$3&gt;=2011),H2507,0)</f>
        <v>24488.82</v>
      </c>
      <c r="O2507" s="61" t="n">
        <f aca="false">IF(AND(N2507&gt;0,OR(Calc!$C$4="*",B2507=Calc!$C$4)),N2507+ROW()*0.000000001,0)</f>
        <v>24488.820002507</v>
      </c>
    </row>
    <row r="2508" customFormat="false" ht="15" hidden="false" customHeight="false" outlineLevel="0" collapsed="false">
      <c r="A2508" s="49" t="n">
        <v>14896</v>
      </c>
      <c r="B2508" s="49" t="s">
        <v>189</v>
      </c>
      <c r="C2508" s="63" t="n">
        <v>40153</v>
      </c>
      <c r="D2508" s="63" t="n">
        <v>40682</v>
      </c>
      <c r="E2508" s="49" t="n">
        <v>8</v>
      </c>
      <c r="F2508" s="54" t="n">
        <v>298.25</v>
      </c>
      <c r="G2508" s="54" t="n">
        <v>1217.5</v>
      </c>
      <c r="H2508" s="54" t="n">
        <v>211.55</v>
      </c>
      <c r="I2508" s="54" t="n">
        <f aca="false">SUM(F2508:H2508)</f>
        <v>1727.3</v>
      </c>
      <c r="J2508" s="49" t="n">
        <f aca="false">Calc!$C$5-D2508</f>
        <v>205</v>
      </c>
      <c r="K2508" s="49" t="n">
        <f aca="false">IF(J2508&lt;=Calc!$C$11,4,IF(J2508&lt;=Calc!$C$12,3,IF(J2508&lt;=Calc!$C$13,2,1)))</f>
        <v>2</v>
      </c>
      <c r="L2508" s="49" t="n">
        <f aca="false">1+(E2508&gt;=Calc!$C$16)+(E2508&gt;=Calc!$C$17)+(E2508&gt;=Calc!$C$18)</f>
        <v>4</v>
      </c>
      <c r="M2508" s="49" t="str">
        <f aca="false">IF(AND(K2508=4,L2508&gt;=3),"Champions",IF(AND(K2508=3,L2508&gt;=3),"Loyal",IF(K2508&gt;=3,"Recent / New",IF(L2508&gt;=3,"At Risk","Hibernating / Lost"))))</f>
        <v>At Risk</v>
      </c>
      <c r="N2508" s="54" t="n">
        <f aca="false">IF(AND(Calc!$C$2&lt;=2009,Calc!$C$3&gt;=2009),F2508,0)+IF(AND(Calc!$C$2&lt;=2010,Calc!$C$3&gt;=2010),G2508,0)+IF(AND(Calc!$C$2&lt;=2011,Calc!$C$3&gt;=2011),H2508,0)</f>
        <v>1727.3</v>
      </c>
      <c r="O2508" s="61" t="n">
        <f aca="false">IF(AND(N2508&gt;0,OR(Calc!$C$4="*",B2508=Calc!$C$4)),N2508+ROW()*0.000000001,0)</f>
        <v>1727.300002508</v>
      </c>
    </row>
    <row r="2509" customFormat="false" ht="15" hidden="false" customHeight="false" outlineLevel="0" collapsed="false">
      <c r="A2509" s="49" t="n">
        <v>14897</v>
      </c>
      <c r="B2509" s="49" t="s">
        <v>189</v>
      </c>
      <c r="C2509" s="63" t="n">
        <v>40162</v>
      </c>
      <c r="D2509" s="63" t="n">
        <v>40879</v>
      </c>
      <c r="E2509" s="49" t="n">
        <v>8</v>
      </c>
      <c r="F2509" s="54" t="n">
        <v>301.16</v>
      </c>
      <c r="G2509" s="54" t="n">
        <v>1433.2</v>
      </c>
      <c r="H2509" s="54" t="n">
        <v>1366.38</v>
      </c>
      <c r="I2509" s="54" t="n">
        <f aca="false">SUM(F2509:H2509)</f>
        <v>3100.74</v>
      </c>
      <c r="J2509" s="49" t="n">
        <f aca="false">Calc!$C$5-D2509</f>
        <v>8</v>
      </c>
      <c r="K2509" s="49" t="n">
        <f aca="false">IF(J2509&lt;=Calc!$C$11,4,IF(J2509&lt;=Calc!$C$12,3,IF(J2509&lt;=Calc!$C$13,2,1)))</f>
        <v>4</v>
      </c>
      <c r="L2509" s="49" t="n">
        <f aca="false">1+(E2509&gt;=Calc!$C$16)+(E2509&gt;=Calc!$C$17)+(E2509&gt;=Calc!$C$18)</f>
        <v>4</v>
      </c>
      <c r="M2509" s="49" t="str">
        <f aca="false">IF(AND(K2509=4,L2509&gt;=3),"Champions",IF(AND(K2509=3,L2509&gt;=3),"Loyal",IF(K2509&gt;=3,"Recent / New",IF(L2509&gt;=3,"At Risk","Hibernating / Lost"))))</f>
        <v>Champions</v>
      </c>
      <c r="N2509" s="54" t="n">
        <f aca="false">IF(AND(Calc!$C$2&lt;=2009,Calc!$C$3&gt;=2009),F2509,0)+IF(AND(Calc!$C$2&lt;=2010,Calc!$C$3&gt;=2010),G2509,0)+IF(AND(Calc!$C$2&lt;=2011,Calc!$C$3&gt;=2011),H2509,0)</f>
        <v>3100.74</v>
      </c>
      <c r="O2509" s="61" t="n">
        <f aca="false">IF(AND(N2509&gt;0,OR(Calc!$C$4="*",B2509=Calc!$C$4)),N2509+ROW()*0.000000001,0)</f>
        <v>3100.740002509</v>
      </c>
    </row>
    <row r="2510" customFormat="false" ht="15" hidden="false" customHeight="false" outlineLevel="0" collapsed="false">
      <c r="A2510" s="49" t="n">
        <v>14898</v>
      </c>
      <c r="B2510" s="49" t="s">
        <v>189</v>
      </c>
      <c r="C2510" s="63" t="n">
        <v>40150</v>
      </c>
      <c r="D2510" s="63" t="n">
        <v>40863</v>
      </c>
      <c r="E2510" s="49" t="n">
        <v>14</v>
      </c>
      <c r="F2510" s="54" t="n">
        <v>662.71</v>
      </c>
      <c r="G2510" s="54" t="n">
        <v>1409.08</v>
      </c>
      <c r="H2510" s="54" t="n">
        <v>1170.81</v>
      </c>
      <c r="I2510" s="54" t="n">
        <f aca="false">SUM(F2510:H2510)</f>
        <v>3242.6</v>
      </c>
      <c r="J2510" s="49" t="n">
        <f aca="false">Calc!$C$5-D2510</f>
        <v>24</v>
      </c>
      <c r="K2510" s="49" t="n">
        <f aca="false">IF(J2510&lt;=Calc!$C$11,4,IF(J2510&lt;=Calc!$C$12,3,IF(J2510&lt;=Calc!$C$13,2,1)))</f>
        <v>4</v>
      </c>
      <c r="L2510" s="49" t="n">
        <f aca="false">1+(E2510&gt;=Calc!$C$16)+(E2510&gt;=Calc!$C$17)+(E2510&gt;=Calc!$C$18)</f>
        <v>4</v>
      </c>
      <c r="M2510" s="49" t="str">
        <f aca="false">IF(AND(K2510=4,L2510&gt;=3),"Champions",IF(AND(K2510=3,L2510&gt;=3),"Loyal",IF(K2510&gt;=3,"Recent / New",IF(L2510&gt;=3,"At Risk","Hibernating / Lost"))))</f>
        <v>Champions</v>
      </c>
      <c r="N2510" s="54" t="n">
        <f aca="false">IF(AND(Calc!$C$2&lt;=2009,Calc!$C$3&gt;=2009),F2510,0)+IF(AND(Calc!$C$2&lt;=2010,Calc!$C$3&gt;=2010),G2510,0)+IF(AND(Calc!$C$2&lt;=2011,Calc!$C$3&gt;=2011),H2510,0)</f>
        <v>3242.6</v>
      </c>
      <c r="O2510" s="61" t="n">
        <f aca="false">IF(AND(N2510&gt;0,OR(Calc!$C$4="*",B2510=Calc!$C$4)),N2510+ROW()*0.000000001,0)</f>
        <v>3242.60000251</v>
      </c>
    </row>
    <row r="2511" customFormat="false" ht="15" hidden="false" customHeight="false" outlineLevel="0" collapsed="false">
      <c r="A2511" s="49" t="n">
        <v>14899</v>
      </c>
      <c r="B2511" s="49" t="s">
        <v>189</v>
      </c>
      <c r="C2511" s="63" t="n">
        <v>40491</v>
      </c>
      <c r="D2511" s="63" t="n">
        <v>40491</v>
      </c>
      <c r="E2511" s="49" t="n">
        <v>1</v>
      </c>
      <c r="F2511" s="54" t="n">
        <v>0</v>
      </c>
      <c r="G2511" s="54" t="n">
        <v>1331.38</v>
      </c>
      <c r="H2511" s="54" t="n">
        <v>0</v>
      </c>
      <c r="I2511" s="54" t="n">
        <f aca="false">SUM(F2511:H2511)</f>
        <v>1331.38</v>
      </c>
      <c r="J2511" s="49" t="n">
        <f aca="false">Calc!$C$5-D2511</f>
        <v>396</v>
      </c>
      <c r="K2511" s="49" t="n">
        <f aca="false">IF(J2511&lt;=Calc!$C$11,4,IF(J2511&lt;=Calc!$C$12,3,IF(J2511&lt;=Calc!$C$13,2,1)))</f>
        <v>1</v>
      </c>
      <c r="L2511" s="49" t="n">
        <f aca="false">1+(E2511&gt;=Calc!$C$16)+(E2511&gt;=Calc!$C$17)+(E2511&gt;=Calc!$C$18)</f>
        <v>1</v>
      </c>
      <c r="M2511" s="49" t="str">
        <f aca="false">IF(AND(K2511=4,L2511&gt;=3),"Champions",IF(AND(K2511=3,L2511&gt;=3),"Loyal",IF(K2511&gt;=3,"Recent / New",IF(L2511&gt;=3,"At Risk","Hibernating / Lost"))))</f>
        <v>Hibernating / Lost</v>
      </c>
      <c r="N2511" s="54" t="n">
        <f aca="false">IF(AND(Calc!$C$2&lt;=2009,Calc!$C$3&gt;=2009),F2511,0)+IF(AND(Calc!$C$2&lt;=2010,Calc!$C$3&gt;=2010),G2511,0)+IF(AND(Calc!$C$2&lt;=2011,Calc!$C$3&gt;=2011),H2511,0)</f>
        <v>1331.38</v>
      </c>
      <c r="O2511" s="61" t="n">
        <f aca="false">IF(AND(N2511&gt;0,OR(Calc!$C$4="*",B2511=Calc!$C$4)),N2511+ROW()*0.000000001,0)</f>
        <v>1331.380002511</v>
      </c>
    </row>
    <row r="2512" customFormat="false" ht="15" hidden="false" customHeight="false" outlineLevel="0" collapsed="false">
      <c r="A2512" s="49" t="n">
        <v>14900</v>
      </c>
      <c r="B2512" s="49" t="s">
        <v>189</v>
      </c>
      <c r="C2512" s="63" t="n">
        <v>40364</v>
      </c>
      <c r="D2512" s="63" t="n">
        <v>40364</v>
      </c>
      <c r="E2512" s="49" t="n">
        <v>1</v>
      </c>
      <c r="F2512" s="54" t="n">
        <v>0</v>
      </c>
      <c r="G2512" s="54" t="n">
        <v>13.92</v>
      </c>
      <c r="H2512" s="54" t="n">
        <v>0</v>
      </c>
      <c r="I2512" s="54" t="n">
        <f aca="false">SUM(F2512:H2512)</f>
        <v>13.92</v>
      </c>
      <c r="J2512" s="49" t="n">
        <f aca="false">Calc!$C$5-D2512</f>
        <v>523</v>
      </c>
      <c r="K2512" s="49" t="n">
        <f aca="false">IF(J2512&lt;=Calc!$C$11,4,IF(J2512&lt;=Calc!$C$12,3,IF(J2512&lt;=Calc!$C$13,2,1)))</f>
        <v>1</v>
      </c>
      <c r="L2512" s="49" t="n">
        <f aca="false">1+(E2512&gt;=Calc!$C$16)+(E2512&gt;=Calc!$C$17)+(E2512&gt;=Calc!$C$18)</f>
        <v>1</v>
      </c>
      <c r="M2512" s="49" t="str">
        <f aca="false">IF(AND(K2512=4,L2512&gt;=3),"Champions",IF(AND(K2512=3,L2512&gt;=3),"Loyal",IF(K2512&gt;=3,"Recent / New",IF(L2512&gt;=3,"At Risk","Hibernating / Lost"))))</f>
        <v>Hibernating / Lost</v>
      </c>
      <c r="N2512" s="54" t="n">
        <f aca="false">IF(AND(Calc!$C$2&lt;=2009,Calc!$C$3&gt;=2009),F2512,0)+IF(AND(Calc!$C$2&lt;=2010,Calc!$C$3&gt;=2010),G2512,0)+IF(AND(Calc!$C$2&lt;=2011,Calc!$C$3&gt;=2011),H2512,0)</f>
        <v>13.92</v>
      </c>
      <c r="O2512" s="61" t="n">
        <f aca="false">IF(AND(N2512&gt;0,OR(Calc!$C$4="*",B2512=Calc!$C$4)),N2512+ROW()*0.000000001,0)</f>
        <v>13.920002512</v>
      </c>
    </row>
    <row r="2513" customFormat="false" ht="15" hidden="false" customHeight="false" outlineLevel="0" collapsed="false">
      <c r="A2513" s="49" t="n">
        <v>14901</v>
      </c>
      <c r="B2513" s="49" t="s">
        <v>189</v>
      </c>
      <c r="C2513" s="63" t="n">
        <v>40388</v>
      </c>
      <c r="D2513" s="63" t="n">
        <v>40875</v>
      </c>
      <c r="E2513" s="49" t="n">
        <v>12</v>
      </c>
      <c r="F2513" s="54" t="n">
        <v>0</v>
      </c>
      <c r="G2513" s="54" t="n">
        <v>988.46</v>
      </c>
      <c r="H2513" s="54" t="n">
        <v>924.24</v>
      </c>
      <c r="I2513" s="54" t="n">
        <f aca="false">SUM(F2513:H2513)</f>
        <v>1912.7</v>
      </c>
      <c r="J2513" s="49" t="n">
        <f aca="false">Calc!$C$5-D2513</f>
        <v>12</v>
      </c>
      <c r="K2513" s="49" t="n">
        <f aca="false">IF(J2513&lt;=Calc!$C$11,4,IF(J2513&lt;=Calc!$C$12,3,IF(J2513&lt;=Calc!$C$13,2,1)))</f>
        <v>4</v>
      </c>
      <c r="L2513" s="49" t="n">
        <f aca="false">1+(E2513&gt;=Calc!$C$16)+(E2513&gt;=Calc!$C$17)+(E2513&gt;=Calc!$C$18)</f>
        <v>4</v>
      </c>
      <c r="M2513" s="49" t="str">
        <f aca="false">IF(AND(K2513=4,L2513&gt;=3),"Champions",IF(AND(K2513=3,L2513&gt;=3),"Loyal",IF(K2513&gt;=3,"Recent / New",IF(L2513&gt;=3,"At Risk","Hibernating / Lost"))))</f>
        <v>Champions</v>
      </c>
      <c r="N2513" s="54" t="n">
        <f aca="false">IF(AND(Calc!$C$2&lt;=2009,Calc!$C$3&gt;=2009),F2513,0)+IF(AND(Calc!$C$2&lt;=2010,Calc!$C$3&gt;=2010),G2513,0)+IF(AND(Calc!$C$2&lt;=2011,Calc!$C$3&gt;=2011),H2513,0)</f>
        <v>1912.7</v>
      </c>
      <c r="O2513" s="61" t="n">
        <f aca="false">IF(AND(N2513&gt;0,OR(Calc!$C$4="*",B2513=Calc!$C$4)),N2513+ROW()*0.000000001,0)</f>
        <v>1912.700002513</v>
      </c>
    </row>
    <row r="2514" customFormat="false" ht="15" hidden="false" customHeight="false" outlineLevel="0" collapsed="false">
      <c r="A2514" s="49" t="n">
        <v>14902</v>
      </c>
      <c r="B2514" s="49" t="s">
        <v>189</v>
      </c>
      <c r="C2514" s="63" t="n">
        <v>40333</v>
      </c>
      <c r="D2514" s="63" t="n">
        <v>40861</v>
      </c>
      <c r="E2514" s="49" t="n">
        <v>3</v>
      </c>
      <c r="F2514" s="54" t="n">
        <v>0</v>
      </c>
      <c r="G2514" s="54" t="n">
        <v>686.16</v>
      </c>
      <c r="H2514" s="54" t="n">
        <v>314.11</v>
      </c>
      <c r="I2514" s="54" t="n">
        <f aca="false">SUM(F2514:H2514)</f>
        <v>1000.27</v>
      </c>
      <c r="J2514" s="49" t="n">
        <f aca="false">Calc!$C$5-D2514</f>
        <v>26</v>
      </c>
      <c r="K2514" s="49" t="n">
        <f aca="false">IF(J2514&lt;=Calc!$C$11,4,IF(J2514&lt;=Calc!$C$12,3,IF(J2514&lt;=Calc!$C$13,2,1)))</f>
        <v>4</v>
      </c>
      <c r="L2514" s="49" t="n">
        <f aca="false">1+(E2514&gt;=Calc!$C$16)+(E2514&gt;=Calc!$C$17)+(E2514&gt;=Calc!$C$18)</f>
        <v>2</v>
      </c>
      <c r="M2514" s="49" t="str">
        <f aca="false">IF(AND(K2514=4,L2514&gt;=3),"Champions",IF(AND(K2514=3,L2514&gt;=3),"Loyal",IF(K2514&gt;=3,"Recent / New",IF(L2514&gt;=3,"At Risk","Hibernating / Lost"))))</f>
        <v>Recent / New</v>
      </c>
      <c r="N2514" s="54" t="n">
        <f aca="false">IF(AND(Calc!$C$2&lt;=2009,Calc!$C$3&gt;=2009),F2514,0)+IF(AND(Calc!$C$2&lt;=2010,Calc!$C$3&gt;=2010),G2514,0)+IF(AND(Calc!$C$2&lt;=2011,Calc!$C$3&gt;=2011),H2514,0)</f>
        <v>1000.27</v>
      </c>
      <c r="O2514" s="61" t="n">
        <f aca="false">IF(AND(N2514&gt;0,OR(Calc!$C$4="*",B2514=Calc!$C$4)),N2514+ROW()*0.000000001,0)</f>
        <v>1000.270002514</v>
      </c>
    </row>
    <row r="2515" customFormat="false" ht="15" hidden="false" customHeight="false" outlineLevel="0" collapsed="false">
      <c r="A2515" s="49" t="n">
        <v>14903</v>
      </c>
      <c r="B2515" s="49" t="s">
        <v>189</v>
      </c>
      <c r="C2515" s="63" t="n">
        <v>40608</v>
      </c>
      <c r="D2515" s="63" t="n">
        <v>40865</v>
      </c>
      <c r="E2515" s="49" t="n">
        <v>5</v>
      </c>
      <c r="F2515" s="54" t="n">
        <v>0</v>
      </c>
      <c r="G2515" s="54" t="n">
        <v>0</v>
      </c>
      <c r="H2515" s="54" t="n">
        <v>2729.18</v>
      </c>
      <c r="I2515" s="54" t="n">
        <f aca="false">SUM(F2515:H2515)</f>
        <v>2729.18</v>
      </c>
      <c r="J2515" s="49" t="n">
        <f aca="false">Calc!$C$5-D2515</f>
        <v>22</v>
      </c>
      <c r="K2515" s="49" t="n">
        <f aca="false">IF(J2515&lt;=Calc!$C$11,4,IF(J2515&lt;=Calc!$C$12,3,IF(J2515&lt;=Calc!$C$13,2,1)))</f>
        <v>4</v>
      </c>
      <c r="L2515" s="49" t="n">
        <f aca="false">1+(E2515&gt;=Calc!$C$16)+(E2515&gt;=Calc!$C$17)+(E2515&gt;=Calc!$C$18)</f>
        <v>3</v>
      </c>
      <c r="M2515" s="49" t="str">
        <f aca="false">IF(AND(K2515=4,L2515&gt;=3),"Champions",IF(AND(K2515=3,L2515&gt;=3),"Loyal",IF(K2515&gt;=3,"Recent / New",IF(L2515&gt;=3,"At Risk","Hibernating / Lost"))))</f>
        <v>Champions</v>
      </c>
      <c r="N2515" s="54" t="n">
        <f aca="false">IF(AND(Calc!$C$2&lt;=2009,Calc!$C$3&gt;=2009),F2515,0)+IF(AND(Calc!$C$2&lt;=2010,Calc!$C$3&gt;=2010),G2515,0)+IF(AND(Calc!$C$2&lt;=2011,Calc!$C$3&gt;=2011),H2515,0)</f>
        <v>2729.18</v>
      </c>
      <c r="O2515" s="61" t="n">
        <f aca="false">IF(AND(N2515&gt;0,OR(Calc!$C$4="*",B2515=Calc!$C$4)),N2515+ROW()*0.000000001,0)</f>
        <v>2729.180002515</v>
      </c>
    </row>
    <row r="2516" customFormat="false" ht="15" hidden="false" customHeight="false" outlineLevel="0" collapsed="false">
      <c r="A2516" s="49" t="n">
        <v>14904</v>
      </c>
      <c r="B2516" s="49" t="s">
        <v>189</v>
      </c>
      <c r="C2516" s="63" t="n">
        <v>40459</v>
      </c>
      <c r="D2516" s="63" t="n">
        <v>40884</v>
      </c>
      <c r="E2516" s="49" t="n">
        <v>4</v>
      </c>
      <c r="F2516" s="54" t="n">
        <v>0</v>
      </c>
      <c r="G2516" s="54" t="n">
        <v>605.05</v>
      </c>
      <c r="H2516" s="54" t="n">
        <v>1025.44</v>
      </c>
      <c r="I2516" s="54" t="n">
        <f aca="false">SUM(F2516:H2516)</f>
        <v>1630.49</v>
      </c>
      <c r="J2516" s="49" t="n">
        <f aca="false">Calc!$C$5-D2516</f>
        <v>3</v>
      </c>
      <c r="K2516" s="49" t="n">
        <f aca="false">IF(J2516&lt;=Calc!$C$11,4,IF(J2516&lt;=Calc!$C$12,3,IF(J2516&lt;=Calc!$C$13,2,1)))</f>
        <v>4</v>
      </c>
      <c r="L2516" s="49" t="n">
        <f aca="false">1+(E2516&gt;=Calc!$C$16)+(E2516&gt;=Calc!$C$17)+(E2516&gt;=Calc!$C$18)</f>
        <v>3</v>
      </c>
      <c r="M2516" s="49" t="str">
        <f aca="false">IF(AND(K2516=4,L2516&gt;=3),"Champions",IF(AND(K2516=3,L2516&gt;=3),"Loyal",IF(K2516&gt;=3,"Recent / New",IF(L2516&gt;=3,"At Risk","Hibernating / Lost"))))</f>
        <v>Champions</v>
      </c>
      <c r="N2516" s="54" t="n">
        <f aca="false">IF(AND(Calc!$C$2&lt;=2009,Calc!$C$3&gt;=2009),F2516,0)+IF(AND(Calc!$C$2&lt;=2010,Calc!$C$3&gt;=2010),G2516,0)+IF(AND(Calc!$C$2&lt;=2011,Calc!$C$3&gt;=2011),H2516,0)</f>
        <v>1630.49</v>
      </c>
      <c r="O2516" s="61" t="n">
        <f aca="false">IF(AND(N2516&gt;0,OR(Calc!$C$4="*",B2516=Calc!$C$4)),N2516+ROW()*0.000000001,0)</f>
        <v>1630.490002516</v>
      </c>
    </row>
    <row r="2517" customFormat="false" ht="15" hidden="false" customHeight="false" outlineLevel="0" collapsed="false">
      <c r="A2517" s="49" t="n">
        <v>14905</v>
      </c>
      <c r="B2517" s="49" t="s">
        <v>189</v>
      </c>
      <c r="C2517" s="63" t="n">
        <v>40150</v>
      </c>
      <c r="D2517" s="63" t="n">
        <v>40729</v>
      </c>
      <c r="E2517" s="49" t="n">
        <v>8</v>
      </c>
      <c r="F2517" s="54" t="n">
        <v>258.1</v>
      </c>
      <c r="G2517" s="54" t="n">
        <v>1081.69</v>
      </c>
      <c r="H2517" s="54" t="n">
        <v>599.9</v>
      </c>
      <c r="I2517" s="54" t="n">
        <f aca="false">SUM(F2517:H2517)</f>
        <v>1939.69</v>
      </c>
      <c r="J2517" s="49" t="n">
        <f aca="false">Calc!$C$5-D2517</f>
        <v>158</v>
      </c>
      <c r="K2517" s="49" t="n">
        <f aca="false">IF(J2517&lt;=Calc!$C$11,4,IF(J2517&lt;=Calc!$C$12,3,IF(J2517&lt;=Calc!$C$13,2,1)))</f>
        <v>2</v>
      </c>
      <c r="L2517" s="49" t="n">
        <f aca="false">1+(E2517&gt;=Calc!$C$16)+(E2517&gt;=Calc!$C$17)+(E2517&gt;=Calc!$C$18)</f>
        <v>4</v>
      </c>
      <c r="M2517" s="49" t="str">
        <f aca="false">IF(AND(K2517=4,L2517&gt;=3),"Champions",IF(AND(K2517=3,L2517&gt;=3),"Loyal",IF(K2517&gt;=3,"Recent / New",IF(L2517&gt;=3,"At Risk","Hibernating / Lost"))))</f>
        <v>At Risk</v>
      </c>
      <c r="N2517" s="54" t="n">
        <f aca="false">IF(AND(Calc!$C$2&lt;=2009,Calc!$C$3&gt;=2009),F2517,0)+IF(AND(Calc!$C$2&lt;=2010,Calc!$C$3&gt;=2010),G2517,0)+IF(AND(Calc!$C$2&lt;=2011,Calc!$C$3&gt;=2011),H2517,0)</f>
        <v>1939.69</v>
      </c>
      <c r="O2517" s="61" t="n">
        <f aca="false">IF(AND(N2517&gt;0,OR(Calc!$C$4="*",B2517=Calc!$C$4)),N2517+ROW()*0.000000001,0)</f>
        <v>1939.690002517</v>
      </c>
    </row>
    <row r="2518" customFormat="false" ht="15" hidden="false" customHeight="false" outlineLevel="0" collapsed="false">
      <c r="A2518" s="49" t="n">
        <v>14907</v>
      </c>
      <c r="B2518" s="49" t="s">
        <v>189</v>
      </c>
      <c r="C2518" s="63" t="n">
        <v>40284</v>
      </c>
      <c r="D2518" s="63" t="n">
        <v>40883</v>
      </c>
      <c r="E2518" s="49" t="n">
        <v>16</v>
      </c>
      <c r="F2518" s="54" t="n">
        <v>-12.6</v>
      </c>
      <c r="G2518" s="54" t="n">
        <v>2969.81</v>
      </c>
      <c r="H2518" s="54" t="n">
        <v>2519.41</v>
      </c>
      <c r="I2518" s="54" t="n">
        <f aca="false">SUM(F2518:H2518)</f>
        <v>5476.62</v>
      </c>
      <c r="J2518" s="49" t="n">
        <f aca="false">Calc!$C$5-D2518</f>
        <v>4</v>
      </c>
      <c r="K2518" s="49" t="n">
        <f aca="false">IF(J2518&lt;=Calc!$C$11,4,IF(J2518&lt;=Calc!$C$12,3,IF(J2518&lt;=Calc!$C$13,2,1)))</f>
        <v>4</v>
      </c>
      <c r="L2518" s="49" t="n">
        <f aca="false">1+(E2518&gt;=Calc!$C$16)+(E2518&gt;=Calc!$C$17)+(E2518&gt;=Calc!$C$18)</f>
        <v>4</v>
      </c>
      <c r="M2518" s="49" t="str">
        <f aca="false">IF(AND(K2518=4,L2518&gt;=3),"Champions",IF(AND(K2518=3,L2518&gt;=3),"Loyal",IF(K2518&gt;=3,"Recent / New",IF(L2518&gt;=3,"At Risk","Hibernating / Lost"))))</f>
        <v>Champions</v>
      </c>
      <c r="N2518" s="54" t="n">
        <f aca="false">IF(AND(Calc!$C$2&lt;=2009,Calc!$C$3&gt;=2009),F2518,0)+IF(AND(Calc!$C$2&lt;=2010,Calc!$C$3&gt;=2010),G2518,0)+IF(AND(Calc!$C$2&lt;=2011,Calc!$C$3&gt;=2011),H2518,0)</f>
        <v>5476.62</v>
      </c>
      <c r="O2518" s="61" t="n">
        <f aca="false">IF(AND(N2518&gt;0,OR(Calc!$C$4="*",B2518=Calc!$C$4)),N2518+ROW()*0.000000001,0)</f>
        <v>5476.620002518</v>
      </c>
    </row>
    <row r="2519" customFormat="false" ht="15" hidden="false" customHeight="false" outlineLevel="0" collapsed="false">
      <c r="A2519" s="49" t="n">
        <v>14908</v>
      </c>
      <c r="B2519" s="49" t="s">
        <v>189</v>
      </c>
      <c r="C2519" s="63" t="n">
        <v>40423</v>
      </c>
      <c r="D2519" s="63" t="n">
        <v>40812</v>
      </c>
      <c r="E2519" s="49" t="n">
        <v>2</v>
      </c>
      <c r="F2519" s="54" t="n">
        <v>0</v>
      </c>
      <c r="G2519" s="54" t="n">
        <v>104.1</v>
      </c>
      <c r="H2519" s="54" t="n">
        <v>277.8</v>
      </c>
      <c r="I2519" s="54" t="n">
        <f aca="false">SUM(F2519:H2519)</f>
        <v>381.9</v>
      </c>
      <c r="J2519" s="49" t="n">
        <f aca="false">Calc!$C$5-D2519</f>
        <v>75</v>
      </c>
      <c r="K2519" s="49" t="n">
        <f aca="false">IF(J2519&lt;=Calc!$C$11,4,IF(J2519&lt;=Calc!$C$12,3,IF(J2519&lt;=Calc!$C$13,2,1)))</f>
        <v>3</v>
      </c>
      <c r="L2519" s="49" t="n">
        <f aca="false">1+(E2519&gt;=Calc!$C$16)+(E2519&gt;=Calc!$C$17)+(E2519&gt;=Calc!$C$18)</f>
        <v>2</v>
      </c>
      <c r="M2519" s="49" t="str">
        <f aca="false">IF(AND(K2519=4,L2519&gt;=3),"Champions",IF(AND(K2519=3,L2519&gt;=3),"Loyal",IF(K2519&gt;=3,"Recent / New",IF(L2519&gt;=3,"At Risk","Hibernating / Lost"))))</f>
        <v>Recent / New</v>
      </c>
      <c r="N2519" s="54" t="n">
        <f aca="false">IF(AND(Calc!$C$2&lt;=2009,Calc!$C$3&gt;=2009),F2519,0)+IF(AND(Calc!$C$2&lt;=2010,Calc!$C$3&gt;=2010),G2519,0)+IF(AND(Calc!$C$2&lt;=2011,Calc!$C$3&gt;=2011),H2519,0)</f>
        <v>381.9</v>
      </c>
      <c r="O2519" s="61" t="n">
        <f aca="false">IF(AND(N2519&gt;0,OR(Calc!$C$4="*",B2519=Calc!$C$4)),N2519+ROW()*0.000000001,0)</f>
        <v>381.900002519</v>
      </c>
    </row>
    <row r="2520" customFormat="false" ht="15" hidden="false" customHeight="false" outlineLevel="0" collapsed="false">
      <c r="A2520" s="49" t="n">
        <v>14909</v>
      </c>
      <c r="B2520" s="49" t="s">
        <v>189</v>
      </c>
      <c r="C2520" s="63" t="n">
        <v>40223</v>
      </c>
      <c r="D2520" s="63" t="n">
        <v>40449</v>
      </c>
      <c r="E2520" s="49" t="n">
        <v>3</v>
      </c>
      <c r="F2520" s="54" t="n">
        <v>0</v>
      </c>
      <c r="G2520" s="54" t="n">
        <v>1380.98</v>
      </c>
      <c r="H2520" s="54" t="n">
        <v>0</v>
      </c>
      <c r="I2520" s="54" t="n">
        <f aca="false">SUM(F2520:H2520)</f>
        <v>1380.98</v>
      </c>
      <c r="J2520" s="49" t="n">
        <f aca="false">Calc!$C$5-D2520</f>
        <v>438</v>
      </c>
      <c r="K2520" s="49" t="n">
        <f aca="false">IF(J2520&lt;=Calc!$C$11,4,IF(J2520&lt;=Calc!$C$12,3,IF(J2520&lt;=Calc!$C$13,2,1)))</f>
        <v>1</v>
      </c>
      <c r="L2520" s="49" t="n">
        <f aca="false">1+(E2520&gt;=Calc!$C$16)+(E2520&gt;=Calc!$C$17)+(E2520&gt;=Calc!$C$18)</f>
        <v>2</v>
      </c>
      <c r="M2520" s="49" t="str">
        <f aca="false">IF(AND(K2520=4,L2520&gt;=3),"Champions",IF(AND(K2520=3,L2520&gt;=3),"Loyal",IF(K2520&gt;=3,"Recent / New",IF(L2520&gt;=3,"At Risk","Hibernating / Lost"))))</f>
        <v>Hibernating / Lost</v>
      </c>
      <c r="N2520" s="54" t="n">
        <f aca="false">IF(AND(Calc!$C$2&lt;=2009,Calc!$C$3&gt;=2009),F2520,0)+IF(AND(Calc!$C$2&lt;=2010,Calc!$C$3&gt;=2010),G2520,0)+IF(AND(Calc!$C$2&lt;=2011,Calc!$C$3&gt;=2011),H2520,0)</f>
        <v>1380.98</v>
      </c>
      <c r="O2520" s="61" t="n">
        <f aca="false">IF(AND(N2520&gt;0,OR(Calc!$C$4="*",B2520=Calc!$C$4)),N2520+ROW()*0.000000001,0)</f>
        <v>1380.98000252</v>
      </c>
    </row>
    <row r="2521" customFormat="false" ht="15" hidden="false" customHeight="false" outlineLevel="0" collapsed="false">
      <c r="A2521" s="49" t="n">
        <v>14910</v>
      </c>
      <c r="B2521" s="49" t="s">
        <v>189</v>
      </c>
      <c r="C2521" s="63" t="n">
        <v>40832</v>
      </c>
      <c r="D2521" s="63" t="n">
        <v>40884</v>
      </c>
      <c r="E2521" s="49" t="n">
        <v>4</v>
      </c>
      <c r="F2521" s="54" t="n">
        <v>0</v>
      </c>
      <c r="G2521" s="54" t="n">
        <v>0</v>
      </c>
      <c r="H2521" s="54" t="n">
        <v>389.86</v>
      </c>
      <c r="I2521" s="54" t="n">
        <f aca="false">SUM(F2521:H2521)</f>
        <v>389.86</v>
      </c>
      <c r="J2521" s="49" t="n">
        <f aca="false">Calc!$C$5-D2521</f>
        <v>3</v>
      </c>
      <c r="K2521" s="49" t="n">
        <f aca="false">IF(J2521&lt;=Calc!$C$11,4,IF(J2521&lt;=Calc!$C$12,3,IF(J2521&lt;=Calc!$C$13,2,1)))</f>
        <v>4</v>
      </c>
      <c r="L2521" s="49" t="n">
        <f aca="false">1+(E2521&gt;=Calc!$C$16)+(E2521&gt;=Calc!$C$17)+(E2521&gt;=Calc!$C$18)</f>
        <v>3</v>
      </c>
      <c r="M2521" s="49" t="str">
        <f aca="false">IF(AND(K2521=4,L2521&gt;=3),"Champions",IF(AND(K2521=3,L2521&gt;=3),"Loyal",IF(K2521&gt;=3,"Recent / New",IF(L2521&gt;=3,"At Risk","Hibernating / Lost"))))</f>
        <v>Champions</v>
      </c>
      <c r="N2521" s="54" t="n">
        <f aca="false">IF(AND(Calc!$C$2&lt;=2009,Calc!$C$3&gt;=2009),F2521,0)+IF(AND(Calc!$C$2&lt;=2010,Calc!$C$3&gt;=2010),G2521,0)+IF(AND(Calc!$C$2&lt;=2011,Calc!$C$3&gt;=2011),H2521,0)</f>
        <v>389.86</v>
      </c>
      <c r="O2521" s="61" t="n">
        <f aca="false">IF(AND(N2521&gt;0,OR(Calc!$C$4="*",B2521=Calc!$C$4)),N2521+ROW()*0.000000001,0)</f>
        <v>389.860002521</v>
      </c>
    </row>
    <row r="2522" customFormat="false" ht="15" hidden="false" customHeight="false" outlineLevel="0" collapsed="false">
      <c r="A2522" s="49" t="n">
        <v>14911</v>
      </c>
      <c r="B2522" s="49" t="s">
        <v>222</v>
      </c>
      <c r="C2522" s="63" t="n">
        <v>40148</v>
      </c>
      <c r="D2522" s="63" t="n">
        <v>40885</v>
      </c>
      <c r="E2522" s="49" t="n">
        <v>373</v>
      </c>
      <c r="F2522" s="54" t="n">
        <v>6073.94</v>
      </c>
      <c r="G2522" s="54" t="n">
        <v>130187.38</v>
      </c>
      <c r="H2522" s="54" t="n">
        <v>122261.11</v>
      </c>
      <c r="I2522" s="54" t="n">
        <f aca="false">SUM(F2522:H2522)</f>
        <v>258522.43</v>
      </c>
      <c r="J2522" s="49" t="n">
        <f aca="false">Calc!$C$5-D2522</f>
        <v>2</v>
      </c>
      <c r="K2522" s="49" t="n">
        <f aca="false">IF(J2522&lt;=Calc!$C$11,4,IF(J2522&lt;=Calc!$C$12,3,IF(J2522&lt;=Calc!$C$13,2,1)))</f>
        <v>4</v>
      </c>
      <c r="L2522" s="49" t="n">
        <f aca="false">1+(E2522&gt;=Calc!$C$16)+(E2522&gt;=Calc!$C$17)+(E2522&gt;=Calc!$C$18)</f>
        <v>4</v>
      </c>
      <c r="M2522" s="49" t="str">
        <f aca="false">IF(AND(K2522=4,L2522&gt;=3),"Champions",IF(AND(K2522=3,L2522&gt;=3),"Loyal",IF(K2522&gt;=3,"Recent / New",IF(L2522&gt;=3,"At Risk","Hibernating / Lost"))))</f>
        <v>Champions</v>
      </c>
      <c r="N2522" s="54" t="n">
        <f aca="false">IF(AND(Calc!$C$2&lt;=2009,Calc!$C$3&gt;=2009),F2522,0)+IF(AND(Calc!$C$2&lt;=2010,Calc!$C$3&gt;=2010),G2522,0)+IF(AND(Calc!$C$2&lt;=2011,Calc!$C$3&gt;=2011),H2522,0)</f>
        <v>258522.43</v>
      </c>
      <c r="O2522" s="61" t="n">
        <f aca="false">IF(AND(N2522&gt;0,OR(Calc!$C$4="*",B2522=Calc!$C$4)),N2522+ROW()*0.000000001,0)</f>
        <v>258522.430002522</v>
      </c>
    </row>
    <row r="2523" customFormat="false" ht="15" hidden="false" customHeight="false" outlineLevel="0" collapsed="false">
      <c r="A2523" s="49" t="n">
        <v>14912</v>
      </c>
      <c r="B2523" s="49" t="s">
        <v>192</v>
      </c>
      <c r="C2523" s="63" t="n">
        <v>40296</v>
      </c>
      <c r="D2523" s="63" t="n">
        <v>40870</v>
      </c>
      <c r="E2523" s="49" t="n">
        <v>5</v>
      </c>
      <c r="F2523" s="54" t="n">
        <v>0</v>
      </c>
      <c r="G2523" s="54" t="n">
        <v>961.93</v>
      </c>
      <c r="H2523" s="54" t="n">
        <v>867.85</v>
      </c>
      <c r="I2523" s="54" t="n">
        <f aca="false">SUM(F2523:H2523)</f>
        <v>1829.78</v>
      </c>
      <c r="J2523" s="49" t="n">
        <f aca="false">Calc!$C$5-D2523</f>
        <v>17</v>
      </c>
      <c r="K2523" s="49" t="n">
        <f aca="false">IF(J2523&lt;=Calc!$C$11,4,IF(J2523&lt;=Calc!$C$12,3,IF(J2523&lt;=Calc!$C$13,2,1)))</f>
        <v>4</v>
      </c>
      <c r="L2523" s="49" t="n">
        <f aca="false">1+(E2523&gt;=Calc!$C$16)+(E2523&gt;=Calc!$C$17)+(E2523&gt;=Calc!$C$18)</f>
        <v>3</v>
      </c>
      <c r="M2523" s="49" t="str">
        <f aca="false">IF(AND(K2523=4,L2523&gt;=3),"Champions",IF(AND(K2523=3,L2523&gt;=3),"Loyal",IF(K2523&gt;=3,"Recent / New",IF(L2523&gt;=3,"At Risk","Hibernating / Lost"))))</f>
        <v>Champions</v>
      </c>
      <c r="N2523" s="54" t="n">
        <f aca="false">IF(AND(Calc!$C$2&lt;=2009,Calc!$C$3&gt;=2009),F2523,0)+IF(AND(Calc!$C$2&lt;=2010,Calc!$C$3&gt;=2010),G2523,0)+IF(AND(Calc!$C$2&lt;=2011,Calc!$C$3&gt;=2011),H2523,0)</f>
        <v>1829.78</v>
      </c>
      <c r="O2523" s="61" t="n">
        <f aca="false">IF(AND(N2523&gt;0,OR(Calc!$C$4="*",B2523=Calc!$C$4)),N2523+ROW()*0.000000001,0)</f>
        <v>1829.780002523</v>
      </c>
    </row>
    <row r="2524" customFormat="false" ht="15" hidden="false" customHeight="false" outlineLevel="0" collapsed="false">
      <c r="A2524" s="49" t="n">
        <v>14913</v>
      </c>
      <c r="B2524" s="49" t="s">
        <v>189</v>
      </c>
      <c r="C2524" s="63" t="n">
        <v>40401</v>
      </c>
      <c r="D2524" s="63" t="n">
        <v>40851</v>
      </c>
      <c r="E2524" s="49" t="n">
        <v>8</v>
      </c>
      <c r="F2524" s="54" t="n">
        <v>0</v>
      </c>
      <c r="G2524" s="54" t="n">
        <v>3146.57</v>
      </c>
      <c r="H2524" s="54" t="n">
        <v>926.56</v>
      </c>
      <c r="I2524" s="54" t="n">
        <f aca="false">SUM(F2524:H2524)</f>
        <v>4073.13</v>
      </c>
      <c r="J2524" s="49" t="n">
        <f aca="false">Calc!$C$5-D2524</f>
        <v>36</v>
      </c>
      <c r="K2524" s="49" t="n">
        <f aca="false">IF(J2524&lt;=Calc!$C$11,4,IF(J2524&lt;=Calc!$C$12,3,IF(J2524&lt;=Calc!$C$13,2,1)))</f>
        <v>3</v>
      </c>
      <c r="L2524" s="49" t="n">
        <f aca="false">1+(E2524&gt;=Calc!$C$16)+(E2524&gt;=Calc!$C$17)+(E2524&gt;=Calc!$C$18)</f>
        <v>4</v>
      </c>
      <c r="M2524" s="49" t="str">
        <f aca="false">IF(AND(K2524=4,L2524&gt;=3),"Champions",IF(AND(K2524=3,L2524&gt;=3),"Loyal",IF(K2524&gt;=3,"Recent / New",IF(L2524&gt;=3,"At Risk","Hibernating / Lost"))))</f>
        <v>Loyal</v>
      </c>
      <c r="N2524" s="54" t="n">
        <f aca="false">IF(AND(Calc!$C$2&lt;=2009,Calc!$C$3&gt;=2009),F2524,0)+IF(AND(Calc!$C$2&lt;=2010,Calc!$C$3&gt;=2010),G2524,0)+IF(AND(Calc!$C$2&lt;=2011,Calc!$C$3&gt;=2011),H2524,0)</f>
        <v>4073.13</v>
      </c>
      <c r="O2524" s="61" t="n">
        <f aca="false">IF(AND(N2524&gt;0,OR(Calc!$C$4="*",B2524=Calc!$C$4)),N2524+ROW()*0.000000001,0)</f>
        <v>4073.130002524</v>
      </c>
    </row>
    <row r="2525" customFormat="false" ht="15" hidden="false" customHeight="false" outlineLevel="0" collapsed="false">
      <c r="A2525" s="49" t="n">
        <v>14915</v>
      </c>
      <c r="B2525" s="49" t="s">
        <v>189</v>
      </c>
      <c r="C2525" s="63" t="n">
        <v>40150</v>
      </c>
      <c r="D2525" s="63" t="n">
        <v>40795</v>
      </c>
      <c r="E2525" s="49" t="n">
        <v>11</v>
      </c>
      <c r="F2525" s="54" t="n">
        <v>202.06</v>
      </c>
      <c r="G2525" s="54" t="n">
        <v>1291.76</v>
      </c>
      <c r="H2525" s="54" t="n">
        <v>258.83</v>
      </c>
      <c r="I2525" s="54" t="n">
        <f aca="false">SUM(F2525:H2525)</f>
        <v>1752.65</v>
      </c>
      <c r="J2525" s="49" t="n">
        <f aca="false">Calc!$C$5-D2525</f>
        <v>92</v>
      </c>
      <c r="K2525" s="49" t="n">
        <f aca="false">IF(J2525&lt;=Calc!$C$11,4,IF(J2525&lt;=Calc!$C$12,3,IF(J2525&lt;=Calc!$C$13,2,1)))</f>
        <v>3</v>
      </c>
      <c r="L2525" s="49" t="n">
        <f aca="false">1+(E2525&gt;=Calc!$C$16)+(E2525&gt;=Calc!$C$17)+(E2525&gt;=Calc!$C$18)</f>
        <v>4</v>
      </c>
      <c r="M2525" s="49" t="str">
        <f aca="false">IF(AND(K2525=4,L2525&gt;=3),"Champions",IF(AND(K2525=3,L2525&gt;=3),"Loyal",IF(K2525&gt;=3,"Recent / New",IF(L2525&gt;=3,"At Risk","Hibernating / Lost"))))</f>
        <v>Loyal</v>
      </c>
      <c r="N2525" s="54" t="n">
        <f aca="false">IF(AND(Calc!$C$2&lt;=2009,Calc!$C$3&gt;=2009),F2525,0)+IF(AND(Calc!$C$2&lt;=2010,Calc!$C$3&gt;=2010),G2525,0)+IF(AND(Calc!$C$2&lt;=2011,Calc!$C$3&gt;=2011),H2525,0)</f>
        <v>1752.65</v>
      </c>
      <c r="O2525" s="61" t="n">
        <f aca="false">IF(AND(N2525&gt;0,OR(Calc!$C$4="*",B2525=Calc!$C$4)),N2525+ROW()*0.000000001,0)</f>
        <v>1752.650002525</v>
      </c>
    </row>
    <row r="2526" customFormat="false" ht="15" hidden="false" customHeight="false" outlineLevel="0" collapsed="false">
      <c r="A2526" s="49" t="n">
        <v>14916</v>
      </c>
      <c r="B2526" s="49" t="s">
        <v>189</v>
      </c>
      <c r="C2526" s="63" t="n">
        <v>40269</v>
      </c>
      <c r="D2526" s="63" t="n">
        <v>40816</v>
      </c>
      <c r="E2526" s="49" t="n">
        <v>8</v>
      </c>
      <c r="F2526" s="54" t="n">
        <v>0</v>
      </c>
      <c r="G2526" s="54" t="n">
        <v>1623.37</v>
      </c>
      <c r="H2526" s="54" t="n">
        <v>1264.84</v>
      </c>
      <c r="I2526" s="54" t="n">
        <f aca="false">SUM(F2526:H2526)</f>
        <v>2888.21</v>
      </c>
      <c r="J2526" s="49" t="n">
        <f aca="false">Calc!$C$5-D2526</f>
        <v>71</v>
      </c>
      <c r="K2526" s="49" t="n">
        <f aca="false">IF(J2526&lt;=Calc!$C$11,4,IF(J2526&lt;=Calc!$C$12,3,IF(J2526&lt;=Calc!$C$13,2,1)))</f>
        <v>3</v>
      </c>
      <c r="L2526" s="49" t="n">
        <f aca="false">1+(E2526&gt;=Calc!$C$16)+(E2526&gt;=Calc!$C$17)+(E2526&gt;=Calc!$C$18)</f>
        <v>4</v>
      </c>
      <c r="M2526" s="49" t="str">
        <f aca="false">IF(AND(K2526=4,L2526&gt;=3),"Champions",IF(AND(K2526=3,L2526&gt;=3),"Loyal",IF(K2526&gt;=3,"Recent / New",IF(L2526&gt;=3,"At Risk","Hibernating / Lost"))))</f>
        <v>Loyal</v>
      </c>
      <c r="N2526" s="54" t="n">
        <f aca="false">IF(AND(Calc!$C$2&lt;=2009,Calc!$C$3&gt;=2009),F2526,0)+IF(AND(Calc!$C$2&lt;=2010,Calc!$C$3&gt;=2010),G2526,0)+IF(AND(Calc!$C$2&lt;=2011,Calc!$C$3&gt;=2011),H2526,0)</f>
        <v>2888.21</v>
      </c>
      <c r="O2526" s="61" t="n">
        <f aca="false">IF(AND(N2526&gt;0,OR(Calc!$C$4="*",B2526=Calc!$C$4)),N2526+ROW()*0.000000001,0)</f>
        <v>2888.210002526</v>
      </c>
    </row>
    <row r="2527" customFormat="false" ht="15" hidden="false" customHeight="false" outlineLevel="0" collapsed="false">
      <c r="A2527" s="49" t="n">
        <v>14917</v>
      </c>
      <c r="B2527" s="49" t="s">
        <v>189</v>
      </c>
      <c r="C2527" s="63" t="n">
        <v>40290</v>
      </c>
      <c r="D2527" s="63" t="n">
        <v>40290</v>
      </c>
      <c r="E2527" s="49" t="n">
        <v>2</v>
      </c>
      <c r="F2527" s="54" t="n">
        <v>0</v>
      </c>
      <c r="G2527" s="54" t="n">
        <v>1123.75</v>
      </c>
      <c r="H2527" s="54" t="n">
        <v>0</v>
      </c>
      <c r="I2527" s="54" t="n">
        <f aca="false">SUM(F2527:H2527)</f>
        <v>1123.75</v>
      </c>
      <c r="J2527" s="49" t="n">
        <f aca="false">Calc!$C$5-D2527</f>
        <v>597</v>
      </c>
      <c r="K2527" s="49" t="n">
        <f aca="false">IF(J2527&lt;=Calc!$C$11,4,IF(J2527&lt;=Calc!$C$12,3,IF(J2527&lt;=Calc!$C$13,2,1)))</f>
        <v>1</v>
      </c>
      <c r="L2527" s="49" t="n">
        <f aca="false">1+(E2527&gt;=Calc!$C$16)+(E2527&gt;=Calc!$C$17)+(E2527&gt;=Calc!$C$18)</f>
        <v>2</v>
      </c>
      <c r="M2527" s="49" t="str">
        <f aca="false">IF(AND(K2527=4,L2527&gt;=3),"Champions",IF(AND(K2527=3,L2527&gt;=3),"Loyal",IF(K2527&gt;=3,"Recent / New",IF(L2527&gt;=3,"At Risk","Hibernating / Lost"))))</f>
        <v>Hibernating / Lost</v>
      </c>
      <c r="N2527" s="54" t="n">
        <f aca="false">IF(AND(Calc!$C$2&lt;=2009,Calc!$C$3&gt;=2009),F2527,0)+IF(AND(Calc!$C$2&lt;=2010,Calc!$C$3&gt;=2010),G2527,0)+IF(AND(Calc!$C$2&lt;=2011,Calc!$C$3&gt;=2011),H2527,0)</f>
        <v>1123.75</v>
      </c>
      <c r="O2527" s="61" t="n">
        <f aca="false">IF(AND(N2527&gt;0,OR(Calc!$C$4="*",B2527=Calc!$C$4)),N2527+ROW()*0.000000001,0)</f>
        <v>1123.750002527</v>
      </c>
    </row>
    <row r="2528" customFormat="false" ht="15" hidden="false" customHeight="false" outlineLevel="0" collapsed="false">
      <c r="A2528" s="49" t="n">
        <v>14918</v>
      </c>
      <c r="B2528" s="49" t="s">
        <v>189</v>
      </c>
      <c r="C2528" s="63" t="n">
        <v>40276</v>
      </c>
      <c r="D2528" s="63" t="n">
        <v>40771</v>
      </c>
      <c r="E2528" s="49" t="n">
        <v>9</v>
      </c>
      <c r="F2528" s="54" t="n">
        <v>0</v>
      </c>
      <c r="G2528" s="54" t="n">
        <v>4345.66</v>
      </c>
      <c r="H2528" s="54" t="n">
        <v>1610.15</v>
      </c>
      <c r="I2528" s="54" t="n">
        <f aca="false">SUM(F2528:H2528)</f>
        <v>5955.81</v>
      </c>
      <c r="J2528" s="49" t="n">
        <f aca="false">Calc!$C$5-D2528</f>
        <v>116</v>
      </c>
      <c r="K2528" s="49" t="n">
        <f aca="false">IF(J2528&lt;=Calc!$C$11,4,IF(J2528&lt;=Calc!$C$12,3,IF(J2528&lt;=Calc!$C$13,2,1)))</f>
        <v>2</v>
      </c>
      <c r="L2528" s="49" t="n">
        <f aca="false">1+(E2528&gt;=Calc!$C$16)+(E2528&gt;=Calc!$C$17)+(E2528&gt;=Calc!$C$18)</f>
        <v>4</v>
      </c>
      <c r="M2528" s="49" t="str">
        <f aca="false">IF(AND(K2528=4,L2528&gt;=3),"Champions",IF(AND(K2528=3,L2528&gt;=3),"Loyal",IF(K2528&gt;=3,"Recent / New",IF(L2528&gt;=3,"At Risk","Hibernating / Lost"))))</f>
        <v>At Risk</v>
      </c>
      <c r="N2528" s="54" t="n">
        <f aca="false">IF(AND(Calc!$C$2&lt;=2009,Calc!$C$3&gt;=2009),F2528,0)+IF(AND(Calc!$C$2&lt;=2010,Calc!$C$3&gt;=2010),G2528,0)+IF(AND(Calc!$C$2&lt;=2011,Calc!$C$3&gt;=2011),H2528,0)</f>
        <v>5955.81</v>
      </c>
      <c r="O2528" s="61" t="n">
        <f aca="false">IF(AND(N2528&gt;0,OR(Calc!$C$4="*",B2528=Calc!$C$4)),N2528+ROW()*0.000000001,0)</f>
        <v>5955.810002528</v>
      </c>
    </row>
    <row r="2529" customFormat="false" ht="15" hidden="false" customHeight="false" outlineLevel="0" collapsed="false">
      <c r="A2529" s="49" t="n">
        <v>14919</v>
      </c>
      <c r="B2529" s="49" t="s">
        <v>189</v>
      </c>
      <c r="C2529" s="63" t="n">
        <v>40347</v>
      </c>
      <c r="D2529" s="63" t="n">
        <v>40347</v>
      </c>
      <c r="E2529" s="49" t="n">
        <v>1</v>
      </c>
      <c r="F2529" s="54" t="n">
        <v>0</v>
      </c>
      <c r="G2529" s="54" t="n">
        <v>359.35</v>
      </c>
      <c r="H2529" s="54" t="n">
        <v>0</v>
      </c>
      <c r="I2529" s="54" t="n">
        <f aca="false">SUM(F2529:H2529)</f>
        <v>359.35</v>
      </c>
      <c r="J2529" s="49" t="n">
        <f aca="false">Calc!$C$5-D2529</f>
        <v>540</v>
      </c>
      <c r="K2529" s="49" t="n">
        <f aca="false">IF(J2529&lt;=Calc!$C$11,4,IF(J2529&lt;=Calc!$C$12,3,IF(J2529&lt;=Calc!$C$13,2,1)))</f>
        <v>1</v>
      </c>
      <c r="L2529" s="49" t="n">
        <f aca="false">1+(E2529&gt;=Calc!$C$16)+(E2529&gt;=Calc!$C$17)+(E2529&gt;=Calc!$C$18)</f>
        <v>1</v>
      </c>
      <c r="M2529" s="49" t="str">
        <f aca="false">IF(AND(K2529=4,L2529&gt;=3),"Champions",IF(AND(K2529=3,L2529&gt;=3),"Loyal",IF(K2529&gt;=3,"Recent / New",IF(L2529&gt;=3,"At Risk","Hibernating / Lost"))))</f>
        <v>Hibernating / Lost</v>
      </c>
      <c r="N2529" s="54" t="n">
        <f aca="false">IF(AND(Calc!$C$2&lt;=2009,Calc!$C$3&gt;=2009),F2529,0)+IF(AND(Calc!$C$2&lt;=2010,Calc!$C$3&gt;=2010),G2529,0)+IF(AND(Calc!$C$2&lt;=2011,Calc!$C$3&gt;=2011),H2529,0)</f>
        <v>359.35</v>
      </c>
      <c r="O2529" s="61" t="n">
        <f aca="false">IF(AND(N2529&gt;0,OR(Calc!$C$4="*",B2529=Calc!$C$4)),N2529+ROW()*0.000000001,0)</f>
        <v>359.350002529</v>
      </c>
    </row>
    <row r="2530" customFormat="false" ht="15" hidden="false" customHeight="false" outlineLevel="0" collapsed="false">
      <c r="A2530" s="49" t="n">
        <v>14920</v>
      </c>
      <c r="B2530" s="49" t="s">
        <v>189</v>
      </c>
      <c r="C2530" s="63" t="n">
        <v>40321</v>
      </c>
      <c r="D2530" s="63" t="n">
        <v>40674</v>
      </c>
      <c r="E2530" s="49" t="n">
        <v>3</v>
      </c>
      <c r="F2530" s="54" t="n">
        <v>0</v>
      </c>
      <c r="G2530" s="54" t="n">
        <v>629.4</v>
      </c>
      <c r="H2530" s="54" t="n">
        <v>977.77</v>
      </c>
      <c r="I2530" s="54" t="n">
        <f aca="false">SUM(F2530:H2530)</f>
        <v>1607.17</v>
      </c>
      <c r="J2530" s="49" t="n">
        <f aca="false">Calc!$C$5-D2530</f>
        <v>213</v>
      </c>
      <c r="K2530" s="49" t="n">
        <f aca="false">IF(J2530&lt;=Calc!$C$11,4,IF(J2530&lt;=Calc!$C$12,3,IF(J2530&lt;=Calc!$C$13,2,1)))</f>
        <v>2</v>
      </c>
      <c r="L2530" s="49" t="n">
        <f aca="false">1+(E2530&gt;=Calc!$C$16)+(E2530&gt;=Calc!$C$17)+(E2530&gt;=Calc!$C$18)</f>
        <v>2</v>
      </c>
      <c r="M2530" s="49" t="str">
        <f aca="false">IF(AND(K2530=4,L2530&gt;=3),"Champions",IF(AND(K2530=3,L2530&gt;=3),"Loyal",IF(K2530&gt;=3,"Recent / New",IF(L2530&gt;=3,"At Risk","Hibernating / Lost"))))</f>
        <v>Hibernating / Lost</v>
      </c>
      <c r="N2530" s="54" t="n">
        <f aca="false">IF(AND(Calc!$C$2&lt;=2009,Calc!$C$3&gt;=2009),F2530,0)+IF(AND(Calc!$C$2&lt;=2010,Calc!$C$3&gt;=2010),G2530,0)+IF(AND(Calc!$C$2&lt;=2011,Calc!$C$3&gt;=2011),H2530,0)</f>
        <v>1607.17</v>
      </c>
      <c r="O2530" s="61" t="n">
        <f aca="false">IF(AND(N2530&gt;0,OR(Calc!$C$4="*",B2530=Calc!$C$4)),N2530+ROW()*0.000000001,0)</f>
        <v>1607.17000253</v>
      </c>
    </row>
    <row r="2531" customFormat="false" ht="15" hidden="false" customHeight="false" outlineLevel="0" collapsed="false">
      <c r="A2531" s="49" t="n">
        <v>14921</v>
      </c>
      <c r="B2531" s="49" t="s">
        <v>189</v>
      </c>
      <c r="C2531" s="63" t="n">
        <v>40685</v>
      </c>
      <c r="D2531" s="63" t="n">
        <v>40856</v>
      </c>
      <c r="E2531" s="49" t="n">
        <v>2</v>
      </c>
      <c r="F2531" s="54" t="n">
        <v>0</v>
      </c>
      <c r="G2531" s="54" t="n">
        <v>0</v>
      </c>
      <c r="H2531" s="54" t="n">
        <v>1316.07</v>
      </c>
      <c r="I2531" s="54" t="n">
        <f aca="false">SUM(F2531:H2531)</f>
        <v>1316.07</v>
      </c>
      <c r="J2531" s="49" t="n">
        <f aca="false">Calc!$C$5-D2531</f>
        <v>31</v>
      </c>
      <c r="K2531" s="49" t="n">
        <f aca="false">IF(J2531&lt;=Calc!$C$11,4,IF(J2531&lt;=Calc!$C$12,3,IF(J2531&lt;=Calc!$C$13,2,1)))</f>
        <v>3</v>
      </c>
      <c r="L2531" s="49" t="n">
        <f aca="false">1+(E2531&gt;=Calc!$C$16)+(E2531&gt;=Calc!$C$17)+(E2531&gt;=Calc!$C$18)</f>
        <v>2</v>
      </c>
      <c r="M2531" s="49" t="str">
        <f aca="false">IF(AND(K2531=4,L2531&gt;=3),"Champions",IF(AND(K2531=3,L2531&gt;=3),"Loyal",IF(K2531&gt;=3,"Recent / New",IF(L2531&gt;=3,"At Risk","Hibernating / Lost"))))</f>
        <v>Recent / New</v>
      </c>
      <c r="N2531" s="54" t="n">
        <f aca="false">IF(AND(Calc!$C$2&lt;=2009,Calc!$C$3&gt;=2009),F2531,0)+IF(AND(Calc!$C$2&lt;=2010,Calc!$C$3&gt;=2010),G2531,0)+IF(AND(Calc!$C$2&lt;=2011,Calc!$C$3&gt;=2011),H2531,0)</f>
        <v>1316.07</v>
      </c>
      <c r="O2531" s="61" t="n">
        <f aca="false">IF(AND(N2531&gt;0,OR(Calc!$C$4="*",B2531=Calc!$C$4)),N2531+ROW()*0.000000001,0)</f>
        <v>1316.070002531</v>
      </c>
    </row>
    <row r="2532" customFormat="false" ht="15" hidden="false" customHeight="false" outlineLevel="0" collapsed="false">
      <c r="A2532" s="49" t="n">
        <v>14922</v>
      </c>
      <c r="B2532" s="49" t="s">
        <v>189</v>
      </c>
      <c r="C2532" s="63" t="n">
        <v>40379</v>
      </c>
      <c r="D2532" s="63" t="n">
        <v>40493</v>
      </c>
      <c r="E2532" s="49" t="n">
        <v>2</v>
      </c>
      <c r="F2532" s="54" t="n">
        <v>0</v>
      </c>
      <c r="G2532" s="54" t="n">
        <v>843.74</v>
      </c>
      <c r="H2532" s="54" t="n">
        <v>0</v>
      </c>
      <c r="I2532" s="54" t="n">
        <f aca="false">SUM(F2532:H2532)</f>
        <v>843.74</v>
      </c>
      <c r="J2532" s="49" t="n">
        <f aca="false">Calc!$C$5-D2532</f>
        <v>394</v>
      </c>
      <c r="K2532" s="49" t="n">
        <f aca="false">IF(J2532&lt;=Calc!$C$11,4,IF(J2532&lt;=Calc!$C$12,3,IF(J2532&lt;=Calc!$C$13,2,1)))</f>
        <v>1</v>
      </c>
      <c r="L2532" s="49" t="n">
        <f aca="false">1+(E2532&gt;=Calc!$C$16)+(E2532&gt;=Calc!$C$17)+(E2532&gt;=Calc!$C$18)</f>
        <v>2</v>
      </c>
      <c r="M2532" s="49" t="str">
        <f aca="false">IF(AND(K2532=4,L2532&gt;=3),"Champions",IF(AND(K2532=3,L2532&gt;=3),"Loyal",IF(K2532&gt;=3,"Recent / New",IF(L2532&gt;=3,"At Risk","Hibernating / Lost"))))</f>
        <v>Hibernating / Lost</v>
      </c>
      <c r="N2532" s="54" t="n">
        <f aca="false">IF(AND(Calc!$C$2&lt;=2009,Calc!$C$3&gt;=2009),F2532,0)+IF(AND(Calc!$C$2&lt;=2010,Calc!$C$3&gt;=2010),G2532,0)+IF(AND(Calc!$C$2&lt;=2011,Calc!$C$3&gt;=2011),H2532,0)</f>
        <v>843.74</v>
      </c>
      <c r="O2532" s="61" t="n">
        <f aca="false">IF(AND(N2532&gt;0,OR(Calc!$C$4="*",B2532=Calc!$C$4)),N2532+ROW()*0.000000001,0)</f>
        <v>843.740002532</v>
      </c>
    </row>
    <row r="2533" customFormat="false" ht="15" hidden="false" customHeight="false" outlineLevel="0" collapsed="false">
      <c r="A2533" s="49" t="n">
        <v>14923</v>
      </c>
      <c r="B2533" s="49" t="s">
        <v>189</v>
      </c>
      <c r="C2533" s="63" t="n">
        <v>40836</v>
      </c>
      <c r="D2533" s="63" t="n">
        <v>40836</v>
      </c>
      <c r="E2533" s="49" t="n">
        <v>1</v>
      </c>
      <c r="F2533" s="54" t="n">
        <v>0</v>
      </c>
      <c r="G2533" s="54" t="n">
        <v>0</v>
      </c>
      <c r="H2533" s="54" t="n">
        <v>749.1</v>
      </c>
      <c r="I2533" s="54" t="n">
        <f aca="false">SUM(F2533:H2533)</f>
        <v>749.1</v>
      </c>
      <c r="J2533" s="49" t="n">
        <f aca="false">Calc!$C$5-D2533</f>
        <v>51</v>
      </c>
      <c r="K2533" s="49" t="n">
        <f aca="false">IF(J2533&lt;=Calc!$C$11,4,IF(J2533&lt;=Calc!$C$12,3,IF(J2533&lt;=Calc!$C$13,2,1)))</f>
        <v>3</v>
      </c>
      <c r="L2533" s="49" t="n">
        <f aca="false">1+(E2533&gt;=Calc!$C$16)+(E2533&gt;=Calc!$C$17)+(E2533&gt;=Calc!$C$18)</f>
        <v>1</v>
      </c>
      <c r="M2533" s="49" t="str">
        <f aca="false">IF(AND(K2533=4,L2533&gt;=3),"Champions",IF(AND(K2533=3,L2533&gt;=3),"Loyal",IF(K2533&gt;=3,"Recent / New",IF(L2533&gt;=3,"At Risk","Hibernating / Lost"))))</f>
        <v>Recent / New</v>
      </c>
      <c r="N2533" s="54" t="n">
        <f aca="false">IF(AND(Calc!$C$2&lt;=2009,Calc!$C$3&gt;=2009),F2533,0)+IF(AND(Calc!$C$2&lt;=2010,Calc!$C$3&gt;=2010),G2533,0)+IF(AND(Calc!$C$2&lt;=2011,Calc!$C$3&gt;=2011),H2533,0)</f>
        <v>749.1</v>
      </c>
      <c r="O2533" s="61" t="n">
        <f aca="false">IF(AND(N2533&gt;0,OR(Calc!$C$4="*",B2533=Calc!$C$4)),N2533+ROW()*0.000000001,0)</f>
        <v>749.100002533</v>
      </c>
    </row>
    <row r="2534" customFormat="false" ht="15" hidden="false" customHeight="false" outlineLevel="0" collapsed="false">
      <c r="A2534" s="49" t="n">
        <v>14924</v>
      </c>
      <c r="B2534" s="49" t="s">
        <v>189</v>
      </c>
      <c r="C2534" s="63" t="n">
        <v>40247</v>
      </c>
      <c r="D2534" s="63" t="n">
        <v>40641</v>
      </c>
      <c r="E2534" s="49" t="n">
        <v>3</v>
      </c>
      <c r="F2534" s="54" t="n">
        <v>0</v>
      </c>
      <c r="G2534" s="54" t="n">
        <v>620.96</v>
      </c>
      <c r="H2534" s="54" t="n">
        <v>310.05</v>
      </c>
      <c r="I2534" s="54" t="n">
        <f aca="false">SUM(F2534:H2534)</f>
        <v>931.01</v>
      </c>
      <c r="J2534" s="49" t="n">
        <f aca="false">Calc!$C$5-D2534</f>
        <v>246</v>
      </c>
      <c r="K2534" s="49" t="n">
        <f aca="false">IF(J2534&lt;=Calc!$C$11,4,IF(J2534&lt;=Calc!$C$12,3,IF(J2534&lt;=Calc!$C$13,2,1)))</f>
        <v>2</v>
      </c>
      <c r="L2534" s="49" t="n">
        <f aca="false">1+(E2534&gt;=Calc!$C$16)+(E2534&gt;=Calc!$C$17)+(E2534&gt;=Calc!$C$18)</f>
        <v>2</v>
      </c>
      <c r="M2534" s="49" t="str">
        <f aca="false">IF(AND(K2534=4,L2534&gt;=3),"Champions",IF(AND(K2534=3,L2534&gt;=3),"Loyal",IF(K2534&gt;=3,"Recent / New",IF(L2534&gt;=3,"At Risk","Hibernating / Lost"))))</f>
        <v>Hibernating / Lost</v>
      </c>
      <c r="N2534" s="54" t="n">
        <f aca="false">IF(AND(Calc!$C$2&lt;=2009,Calc!$C$3&gt;=2009),F2534,0)+IF(AND(Calc!$C$2&lt;=2010,Calc!$C$3&gt;=2010),G2534,0)+IF(AND(Calc!$C$2&lt;=2011,Calc!$C$3&gt;=2011),H2534,0)</f>
        <v>931.01</v>
      </c>
      <c r="O2534" s="61" t="n">
        <f aca="false">IF(AND(N2534&gt;0,OR(Calc!$C$4="*",B2534=Calc!$C$4)),N2534+ROW()*0.000000001,0)</f>
        <v>931.010002534</v>
      </c>
    </row>
    <row r="2535" customFormat="false" ht="15" hidden="false" customHeight="false" outlineLevel="0" collapsed="false">
      <c r="A2535" s="49" t="n">
        <v>14926</v>
      </c>
      <c r="B2535" s="49" t="s">
        <v>189</v>
      </c>
      <c r="C2535" s="63" t="n">
        <v>40288</v>
      </c>
      <c r="D2535" s="63" t="n">
        <v>40505</v>
      </c>
      <c r="E2535" s="49" t="n">
        <v>2</v>
      </c>
      <c r="F2535" s="54" t="n">
        <v>0</v>
      </c>
      <c r="G2535" s="54" t="n">
        <v>337.65</v>
      </c>
      <c r="H2535" s="54" t="n">
        <v>0</v>
      </c>
      <c r="I2535" s="54" t="n">
        <f aca="false">SUM(F2535:H2535)</f>
        <v>337.65</v>
      </c>
      <c r="J2535" s="49" t="n">
        <f aca="false">Calc!$C$5-D2535</f>
        <v>382</v>
      </c>
      <c r="K2535" s="49" t="n">
        <f aca="false">IF(J2535&lt;=Calc!$C$11,4,IF(J2535&lt;=Calc!$C$12,3,IF(J2535&lt;=Calc!$C$13,2,1)))</f>
        <v>1</v>
      </c>
      <c r="L2535" s="49" t="n">
        <f aca="false">1+(E2535&gt;=Calc!$C$16)+(E2535&gt;=Calc!$C$17)+(E2535&gt;=Calc!$C$18)</f>
        <v>2</v>
      </c>
      <c r="M2535" s="49" t="str">
        <f aca="false">IF(AND(K2535=4,L2535&gt;=3),"Champions",IF(AND(K2535=3,L2535&gt;=3),"Loyal",IF(K2535&gt;=3,"Recent / New",IF(L2535&gt;=3,"At Risk","Hibernating / Lost"))))</f>
        <v>Hibernating / Lost</v>
      </c>
      <c r="N2535" s="54" t="n">
        <f aca="false">IF(AND(Calc!$C$2&lt;=2009,Calc!$C$3&gt;=2009),F2535,0)+IF(AND(Calc!$C$2&lt;=2010,Calc!$C$3&gt;=2010),G2535,0)+IF(AND(Calc!$C$2&lt;=2011,Calc!$C$3&gt;=2011),H2535,0)</f>
        <v>337.65</v>
      </c>
      <c r="O2535" s="61" t="n">
        <f aca="false">IF(AND(N2535&gt;0,OR(Calc!$C$4="*",B2535=Calc!$C$4)),N2535+ROW()*0.000000001,0)</f>
        <v>337.650002535</v>
      </c>
    </row>
    <row r="2536" customFormat="false" ht="15" hidden="false" customHeight="false" outlineLevel="0" collapsed="false">
      <c r="A2536" s="49" t="n">
        <v>14927</v>
      </c>
      <c r="B2536" s="49" t="s">
        <v>189</v>
      </c>
      <c r="C2536" s="63" t="n">
        <v>40490</v>
      </c>
      <c r="D2536" s="63" t="n">
        <v>40490</v>
      </c>
      <c r="E2536" s="49" t="n">
        <v>1</v>
      </c>
      <c r="F2536" s="54" t="n">
        <v>0</v>
      </c>
      <c r="G2536" s="54" t="n">
        <v>308.2</v>
      </c>
      <c r="H2536" s="54" t="n">
        <v>0</v>
      </c>
      <c r="I2536" s="54" t="n">
        <f aca="false">SUM(F2536:H2536)</f>
        <v>308.2</v>
      </c>
      <c r="J2536" s="49" t="n">
        <f aca="false">Calc!$C$5-D2536</f>
        <v>397</v>
      </c>
      <c r="K2536" s="49" t="n">
        <f aca="false">IF(J2536&lt;=Calc!$C$11,4,IF(J2536&lt;=Calc!$C$12,3,IF(J2536&lt;=Calc!$C$13,2,1)))</f>
        <v>1</v>
      </c>
      <c r="L2536" s="49" t="n">
        <f aca="false">1+(E2536&gt;=Calc!$C$16)+(E2536&gt;=Calc!$C$17)+(E2536&gt;=Calc!$C$18)</f>
        <v>1</v>
      </c>
      <c r="M2536" s="49" t="str">
        <f aca="false">IF(AND(K2536=4,L2536&gt;=3),"Champions",IF(AND(K2536=3,L2536&gt;=3),"Loyal",IF(K2536&gt;=3,"Recent / New",IF(L2536&gt;=3,"At Risk","Hibernating / Lost"))))</f>
        <v>Hibernating / Lost</v>
      </c>
      <c r="N2536" s="54" t="n">
        <f aca="false">IF(AND(Calc!$C$2&lt;=2009,Calc!$C$3&gt;=2009),F2536,0)+IF(AND(Calc!$C$2&lt;=2010,Calc!$C$3&gt;=2010),G2536,0)+IF(AND(Calc!$C$2&lt;=2011,Calc!$C$3&gt;=2011),H2536,0)</f>
        <v>308.2</v>
      </c>
      <c r="O2536" s="61" t="n">
        <f aca="false">IF(AND(N2536&gt;0,OR(Calc!$C$4="*",B2536=Calc!$C$4)),N2536+ROW()*0.000000001,0)</f>
        <v>308.200002536</v>
      </c>
    </row>
    <row r="2537" customFormat="false" ht="15" hidden="false" customHeight="false" outlineLevel="0" collapsed="false">
      <c r="A2537" s="49" t="n">
        <v>14928</v>
      </c>
      <c r="B2537" s="49" t="s">
        <v>189</v>
      </c>
      <c r="C2537" s="63" t="n">
        <v>40259</v>
      </c>
      <c r="D2537" s="63" t="n">
        <v>40259</v>
      </c>
      <c r="E2537" s="49" t="n">
        <v>1</v>
      </c>
      <c r="F2537" s="54" t="n">
        <v>0</v>
      </c>
      <c r="G2537" s="54" t="n">
        <v>204.46</v>
      </c>
      <c r="H2537" s="54" t="n">
        <v>0</v>
      </c>
      <c r="I2537" s="54" t="n">
        <f aca="false">SUM(F2537:H2537)</f>
        <v>204.46</v>
      </c>
      <c r="J2537" s="49" t="n">
        <f aca="false">Calc!$C$5-D2537</f>
        <v>628</v>
      </c>
      <c r="K2537" s="49" t="n">
        <f aca="false">IF(J2537&lt;=Calc!$C$11,4,IF(J2537&lt;=Calc!$C$12,3,IF(J2537&lt;=Calc!$C$13,2,1)))</f>
        <v>1</v>
      </c>
      <c r="L2537" s="49" t="n">
        <f aca="false">1+(E2537&gt;=Calc!$C$16)+(E2537&gt;=Calc!$C$17)+(E2537&gt;=Calc!$C$18)</f>
        <v>1</v>
      </c>
      <c r="M2537" s="49" t="str">
        <f aca="false">IF(AND(K2537=4,L2537&gt;=3),"Champions",IF(AND(K2537=3,L2537&gt;=3),"Loyal",IF(K2537&gt;=3,"Recent / New",IF(L2537&gt;=3,"At Risk","Hibernating / Lost"))))</f>
        <v>Hibernating / Lost</v>
      </c>
      <c r="N2537" s="54" t="n">
        <f aca="false">IF(AND(Calc!$C$2&lt;=2009,Calc!$C$3&gt;=2009),F2537,0)+IF(AND(Calc!$C$2&lt;=2010,Calc!$C$3&gt;=2010),G2537,0)+IF(AND(Calc!$C$2&lt;=2011,Calc!$C$3&gt;=2011),H2537,0)</f>
        <v>204.46</v>
      </c>
      <c r="O2537" s="61" t="n">
        <f aca="false">IF(AND(N2537&gt;0,OR(Calc!$C$4="*",B2537=Calc!$C$4)),N2537+ROW()*0.000000001,0)</f>
        <v>204.460002537</v>
      </c>
    </row>
    <row r="2538" customFormat="false" ht="15" hidden="false" customHeight="false" outlineLevel="0" collapsed="false">
      <c r="A2538" s="49" t="n">
        <v>14929</v>
      </c>
      <c r="B2538" s="49" t="s">
        <v>189</v>
      </c>
      <c r="C2538" s="63" t="n">
        <v>40465</v>
      </c>
      <c r="D2538" s="63" t="n">
        <v>40854</v>
      </c>
      <c r="E2538" s="49" t="n">
        <v>2</v>
      </c>
      <c r="F2538" s="54" t="n">
        <v>0</v>
      </c>
      <c r="G2538" s="54" t="n">
        <v>612.81</v>
      </c>
      <c r="H2538" s="54" t="n">
        <v>223.88</v>
      </c>
      <c r="I2538" s="54" t="n">
        <f aca="false">SUM(F2538:H2538)</f>
        <v>836.69</v>
      </c>
      <c r="J2538" s="49" t="n">
        <f aca="false">Calc!$C$5-D2538</f>
        <v>33</v>
      </c>
      <c r="K2538" s="49" t="n">
        <f aca="false">IF(J2538&lt;=Calc!$C$11,4,IF(J2538&lt;=Calc!$C$12,3,IF(J2538&lt;=Calc!$C$13,2,1)))</f>
        <v>3</v>
      </c>
      <c r="L2538" s="49" t="n">
        <f aca="false">1+(E2538&gt;=Calc!$C$16)+(E2538&gt;=Calc!$C$17)+(E2538&gt;=Calc!$C$18)</f>
        <v>2</v>
      </c>
      <c r="M2538" s="49" t="str">
        <f aca="false">IF(AND(K2538=4,L2538&gt;=3),"Champions",IF(AND(K2538=3,L2538&gt;=3),"Loyal",IF(K2538&gt;=3,"Recent / New",IF(L2538&gt;=3,"At Risk","Hibernating / Lost"))))</f>
        <v>Recent / New</v>
      </c>
      <c r="N2538" s="54" t="n">
        <f aca="false">IF(AND(Calc!$C$2&lt;=2009,Calc!$C$3&gt;=2009),F2538,0)+IF(AND(Calc!$C$2&lt;=2010,Calc!$C$3&gt;=2010),G2538,0)+IF(AND(Calc!$C$2&lt;=2011,Calc!$C$3&gt;=2011),H2538,0)</f>
        <v>836.69</v>
      </c>
      <c r="O2538" s="61" t="n">
        <f aca="false">IF(AND(N2538&gt;0,OR(Calc!$C$4="*",B2538=Calc!$C$4)),N2538+ROW()*0.000000001,0)</f>
        <v>836.690002538</v>
      </c>
    </row>
    <row r="2539" customFormat="false" ht="15" hidden="false" customHeight="false" outlineLevel="0" collapsed="false">
      <c r="A2539" s="49" t="n">
        <v>14930</v>
      </c>
      <c r="B2539" s="49" t="s">
        <v>223</v>
      </c>
      <c r="C2539" s="63" t="n">
        <v>40280</v>
      </c>
      <c r="D2539" s="63" t="n">
        <v>40778</v>
      </c>
      <c r="E2539" s="49" t="n">
        <v>6</v>
      </c>
      <c r="F2539" s="54" t="n">
        <v>0</v>
      </c>
      <c r="G2539" s="54" t="n">
        <v>2763.78</v>
      </c>
      <c r="H2539" s="54" t="n">
        <v>2362.96</v>
      </c>
      <c r="I2539" s="54" t="n">
        <f aca="false">SUM(F2539:H2539)</f>
        <v>5126.74</v>
      </c>
      <c r="J2539" s="49" t="n">
        <f aca="false">Calc!$C$5-D2539</f>
        <v>109</v>
      </c>
      <c r="K2539" s="49" t="n">
        <f aca="false">IF(J2539&lt;=Calc!$C$11,4,IF(J2539&lt;=Calc!$C$12,3,IF(J2539&lt;=Calc!$C$13,2,1)))</f>
        <v>2</v>
      </c>
      <c r="L2539" s="49" t="n">
        <f aca="false">1+(E2539&gt;=Calc!$C$16)+(E2539&gt;=Calc!$C$17)+(E2539&gt;=Calc!$C$18)</f>
        <v>3</v>
      </c>
      <c r="M2539" s="49" t="str">
        <f aca="false">IF(AND(K2539=4,L2539&gt;=3),"Champions",IF(AND(K2539=3,L2539&gt;=3),"Loyal",IF(K2539&gt;=3,"Recent / New",IF(L2539&gt;=3,"At Risk","Hibernating / Lost"))))</f>
        <v>At Risk</v>
      </c>
      <c r="N2539" s="54" t="n">
        <f aca="false">IF(AND(Calc!$C$2&lt;=2009,Calc!$C$3&gt;=2009),F2539,0)+IF(AND(Calc!$C$2&lt;=2010,Calc!$C$3&gt;=2010),G2539,0)+IF(AND(Calc!$C$2&lt;=2011,Calc!$C$3&gt;=2011),H2539,0)</f>
        <v>5126.74</v>
      </c>
      <c r="O2539" s="61" t="n">
        <f aca="false">IF(AND(N2539&gt;0,OR(Calc!$C$4="*",B2539=Calc!$C$4)),N2539+ROW()*0.000000001,0)</f>
        <v>5126.740002539</v>
      </c>
    </row>
    <row r="2540" customFormat="false" ht="15" hidden="false" customHeight="false" outlineLevel="0" collapsed="false">
      <c r="A2540" s="49" t="n">
        <v>14931</v>
      </c>
      <c r="B2540" s="49" t="s">
        <v>223</v>
      </c>
      <c r="C2540" s="63" t="n">
        <v>40646</v>
      </c>
      <c r="D2540" s="63" t="n">
        <v>40882</v>
      </c>
      <c r="E2540" s="49" t="n">
        <v>4</v>
      </c>
      <c r="F2540" s="54" t="n">
        <v>0</v>
      </c>
      <c r="G2540" s="54" t="n">
        <v>0</v>
      </c>
      <c r="H2540" s="54" t="n">
        <v>864.68</v>
      </c>
      <c r="I2540" s="54" t="n">
        <f aca="false">SUM(F2540:H2540)</f>
        <v>864.68</v>
      </c>
      <c r="J2540" s="49" t="n">
        <f aca="false">Calc!$C$5-D2540</f>
        <v>5</v>
      </c>
      <c r="K2540" s="49" t="n">
        <f aca="false">IF(J2540&lt;=Calc!$C$11,4,IF(J2540&lt;=Calc!$C$12,3,IF(J2540&lt;=Calc!$C$13,2,1)))</f>
        <v>4</v>
      </c>
      <c r="L2540" s="49" t="n">
        <f aca="false">1+(E2540&gt;=Calc!$C$16)+(E2540&gt;=Calc!$C$17)+(E2540&gt;=Calc!$C$18)</f>
        <v>3</v>
      </c>
      <c r="M2540" s="49" t="str">
        <f aca="false">IF(AND(K2540=4,L2540&gt;=3),"Champions",IF(AND(K2540=3,L2540&gt;=3),"Loyal",IF(K2540&gt;=3,"Recent / New",IF(L2540&gt;=3,"At Risk","Hibernating / Lost"))))</f>
        <v>Champions</v>
      </c>
      <c r="N2540" s="54" t="n">
        <f aca="false">IF(AND(Calc!$C$2&lt;=2009,Calc!$C$3&gt;=2009),F2540,0)+IF(AND(Calc!$C$2&lt;=2010,Calc!$C$3&gt;=2010),G2540,0)+IF(AND(Calc!$C$2&lt;=2011,Calc!$C$3&gt;=2011),H2540,0)</f>
        <v>864.68</v>
      </c>
      <c r="O2540" s="61" t="n">
        <f aca="false">IF(AND(N2540&gt;0,OR(Calc!$C$4="*",B2540=Calc!$C$4)),N2540+ROW()*0.000000001,0)</f>
        <v>864.68000254</v>
      </c>
    </row>
    <row r="2541" customFormat="false" ht="15" hidden="false" customHeight="false" outlineLevel="0" collapsed="false">
      <c r="A2541" s="49" t="n">
        <v>14932</v>
      </c>
      <c r="B2541" s="49" t="s">
        <v>223</v>
      </c>
      <c r="C2541" s="63" t="n">
        <v>40501</v>
      </c>
      <c r="D2541" s="63" t="n">
        <v>40521</v>
      </c>
      <c r="E2541" s="49" t="n">
        <v>2</v>
      </c>
      <c r="F2541" s="54" t="n">
        <v>0</v>
      </c>
      <c r="G2541" s="54" t="n">
        <v>566.13</v>
      </c>
      <c r="H2541" s="54" t="n">
        <v>0</v>
      </c>
      <c r="I2541" s="54" t="n">
        <f aca="false">SUM(F2541:H2541)</f>
        <v>566.13</v>
      </c>
      <c r="J2541" s="49" t="n">
        <f aca="false">Calc!$C$5-D2541</f>
        <v>366</v>
      </c>
      <c r="K2541" s="49" t="n">
        <f aca="false">IF(J2541&lt;=Calc!$C$11,4,IF(J2541&lt;=Calc!$C$12,3,IF(J2541&lt;=Calc!$C$13,2,1)))</f>
        <v>2</v>
      </c>
      <c r="L2541" s="49" t="n">
        <f aca="false">1+(E2541&gt;=Calc!$C$16)+(E2541&gt;=Calc!$C$17)+(E2541&gt;=Calc!$C$18)</f>
        <v>2</v>
      </c>
      <c r="M2541" s="49" t="str">
        <f aca="false">IF(AND(K2541=4,L2541&gt;=3),"Champions",IF(AND(K2541=3,L2541&gt;=3),"Loyal",IF(K2541&gt;=3,"Recent / New",IF(L2541&gt;=3,"At Risk","Hibernating / Lost"))))</f>
        <v>Hibernating / Lost</v>
      </c>
      <c r="N2541" s="54" t="n">
        <f aca="false">IF(AND(Calc!$C$2&lt;=2009,Calc!$C$3&gt;=2009),F2541,0)+IF(AND(Calc!$C$2&lt;=2010,Calc!$C$3&gt;=2010),G2541,0)+IF(AND(Calc!$C$2&lt;=2011,Calc!$C$3&gt;=2011),H2541,0)</f>
        <v>566.13</v>
      </c>
      <c r="O2541" s="61" t="n">
        <f aca="false">IF(AND(N2541&gt;0,OR(Calc!$C$4="*",B2541=Calc!$C$4)),N2541+ROW()*0.000000001,0)</f>
        <v>566.130002541</v>
      </c>
    </row>
    <row r="2542" customFormat="false" ht="15" hidden="false" customHeight="false" outlineLevel="0" collapsed="false">
      <c r="A2542" s="49" t="n">
        <v>14933</v>
      </c>
      <c r="B2542" s="49" t="s">
        <v>223</v>
      </c>
      <c r="C2542" s="63" t="n">
        <v>40442</v>
      </c>
      <c r="D2542" s="63" t="n">
        <v>40443</v>
      </c>
      <c r="E2542" s="49" t="n">
        <v>4</v>
      </c>
      <c r="F2542" s="54" t="n">
        <v>0</v>
      </c>
      <c r="G2542" s="54" t="n">
        <v>885</v>
      </c>
      <c r="H2542" s="54" t="n">
        <v>0</v>
      </c>
      <c r="I2542" s="54" t="n">
        <f aca="false">SUM(F2542:H2542)</f>
        <v>885</v>
      </c>
      <c r="J2542" s="49" t="n">
        <f aca="false">Calc!$C$5-D2542</f>
        <v>444</v>
      </c>
      <c r="K2542" s="49" t="n">
        <f aca="false">IF(J2542&lt;=Calc!$C$11,4,IF(J2542&lt;=Calc!$C$12,3,IF(J2542&lt;=Calc!$C$13,2,1)))</f>
        <v>1</v>
      </c>
      <c r="L2542" s="49" t="n">
        <f aca="false">1+(E2542&gt;=Calc!$C$16)+(E2542&gt;=Calc!$C$17)+(E2542&gt;=Calc!$C$18)</f>
        <v>3</v>
      </c>
      <c r="M2542" s="49" t="str">
        <f aca="false">IF(AND(K2542=4,L2542&gt;=3),"Champions",IF(AND(K2542=3,L2542&gt;=3),"Loyal",IF(K2542&gt;=3,"Recent / New",IF(L2542&gt;=3,"At Risk","Hibernating / Lost"))))</f>
        <v>At Risk</v>
      </c>
      <c r="N2542" s="54" t="n">
        <f aca="false">IF(AND(Calc!$C$2&lt;=2009,Calc!$C$3&gt;=2009),F2542,0)+IF(AND(Calc!$C$2&lt;=2010,Calc!$C$3&gt;=2010),G2542,0)+IF(AND(Calc!$C$2&lt;=2011,Calc!$C$3&gt;=2011),H2542,0)</f>
        <v>885</v>
      </c>
      <c r="O2542" s="61" t="n">
        <f aca="false">IF(AND(N2542&gt;0,OR(Calc!$C$4="*",B2542=Calc!$C$4)),N2542+ROW()*0.000000001,0)</f>
        <v>885.000002542</v>
      </c>
    </row>
    <row r="2543" customFormat="false" ht="15" hidden="false" customHeight="false" outlineLevel="0" collapsed="false">
      <c r="A2543" s="49" t="n">
        <v>14934</v>
      </c>
      <c r="B2543" s="49" t="s">
        <v>223</v>
      </c>
      <c r="C2543" s="63" t="n">
        <v>40445</v>
      </c>
      <c r="D2543" s="63" t="n">
        <v>40805</v>
      </c>
      <c r="E2543" s="49" t="n">
        <v>5</v>
      </c>
      <c r="F2543" s="54" t="n">
        <v>0</v>
      </c>
      <c r="G2543" s="54" t="n">
        <v>582.23</v>
      </c>
      <c r="H2543" s="54" t="n">
        <v>1888.84</v>
      </c>
      <c r="I2543" s="54" t="n">
        <f aca="false">SUM(F2543:H2543)</f>
        <v>2471.07</v>
      </c>
      <c r="J2543" s="49" t="n">
        <f aca="false">Calc!$C$5-D2543</f>
        <v>82</v>
      </c>
      <c r="K2543" s="49" t="n">
        <f aca="false">IF(J2543&lt;=Calc!$C$11,4,IF(J2543&lt;=Calc!$C$12,3,IF(J2543&lt;=Calc!$C$13,2,1)))</f>
        <v>3</v>
      </c>
      <c r="L2543" s="49" t="n">
        <f aca="false">1+(E2543&gt;=Calc!$C$16)+(E2543&gt;=Calc!$C$17)+(E2543&gt;=Calc!$C$18)</f>
        <v>3</v>
      </c>
      <c r="M2543" s="49" t="str">
        <f aca="false">IF(AND(K2543=4,L2543&gt;=3),"Champions",IF(AND(K2543=3,L2543&gt;=3),"Loyal",IF(K2543&gt;=3,"Recent / New",IF(L2543&gt;=3,"At Risk","Hibernating / Lost"))))</f>
        <v>Loyal</v>
      </c>
      <c r="N2543" s="54" t="n">
        <f aca="false">IF(AND(Calc!$C$2&lt;=2009,Calc!$C$3&gt;=2009),F2543,0)+IF(AND(Calc!$C$2&lt;=2010,Calc!$C$3&gt;=2010),G2543,0)+IF(AND(Calc!$C$2&lt;=2011,Calc!$C$3&gt;=2011),H2543,0)</f>
        <v>2471.07</v>
      </c>
      <c r="O2543" s="61" t="n">
        <f aca="false">IF(AND(N2543&gt;0,OR(Calc!$C$4="*",B2543=Calc!$C$4)),N2543+ROW()*0.000000001,0)</f>
        <v>2471.070002543</v>
      </c>
    </row>
    <row r="2544" customFormat="false" ht="15" hidden="false" customHeight="false" outlineLevel="0" collapsed="false">
      <c r="A2544" s="49" t="n">
        <v>14935</v>
      </c>
      <c r="B2544" s="49" t="s">
        <v>223</v>
      </c>
      <c r="C2544" s="63" t="n">
        <v>40267</v>
      </c>
      <c r="D2544" s="63" t="n">
        <v>40589</v>
      </c>
      <c r="E2544" s="49" t="n">
        <v>2</v>
      </c>
      <c r="F2544" s="54" t="n">
        <v>0</v>
      </c>
      <c r="G2544" s="54" t="n">
        <v>1065.12</v>
      </c>
      <c r="H2544" s="54" t="n">
        <v>1784.71</v>
      </c>
      <c r="I2544" s="54" t="n">
        <f aca="false">SUM(F2544:H2544)</f>
        <v>2849.83</v>
      </c>
      <c r="J2544" s="49" t="n">
        <f aca="false">Calc!$C$5-D2544</f>
        <v>298</v>
      </c>
      <c r="K2544" s="49" t="n">
        <f aca="false">IF(J2544&lt;=Calc!$C$11,4,IF(J2544&lt;=Calc!$C$12,3,IF(J2544&lt;=Calc!$C$13,2,1)))</f>
        <v>2</v>
      </c>
      <c r="L2544" s="49" t="n">
        <f aca="false">1+(E2544&gt;=Calc!$C$16)+(E2544&gt;=Calc!$C$17)+(E2544&gt;=Calc!$C$18)</f>
        <v>2</v>
      </c>
      <c r="M2544" s="49" t="str">
        <f aca="false">IF(AND(K2544=4,L2544&gt;=3),"Champions",IF(AND(K2544=3,L2544&gt;=3),"Loyal",IF(K2544&gt;=3,"Recent / New",IF(L2544&gt;=3,"At Risk","Hibernating / Lost"))))</f>
        <v>Hibernating / Lost</v>
      </c>
      <c r="N2544" s="54" t="n">
        <f aca="false">IF(AND(Calc!$C$2&lt;=2009,Calc!$C$3&gt;=2009),F2544,0)+IF(AND(Calc!$C$2&lt;=2010,Calc!$C$3&gt;=2010),G2544,0)+IF(AND(Calc!$C$2&lt;=2011,Calc!$C$3&gt;=2011),H2544,0)</f>
        <v>2849.83</v>
      </c>
      <c r="O2544" s="61" t="n">
        <f aca="false">IF(AND(N2544&gt;0,OR(Calc!$C$4="*",B2544=Calc!$C$4)),N2544+ROW()*0.000000001,0)</f>
        <v>2849.830002544</v>
      </c>
    </row>
    <row r="2545" customFormat="false" ht="15" hidden="false" customHeight="false" outlineLevel="0" collapsed="false">
      <c r="A2545" s="49" t="n">
        <v>14936</v>
      </c>
      <c r="B2545" s="49" t="s">
        <v>223</v>
      </c>
      <c r="C2545" s="63" t="n">
        <v>40303</v>
      </c>
      <c r="D2545" s="63" t="n">
        <v>40853</v>
      </c>
      <c r="E2545" s="49" t="n">
        <v>12</v>
      </c>
      <c r="F2545" s="54" t="n">
        <v>0</v>
      </c>
      <c r="G2545" s="54" t="n">
        <v>4261.04</v>
      </c>
      <c r="H2545" s="54" t="n">
        <v>8117.42</v>
      </c>
      <c r="I2545" s="54" t="n">
        <f aca="false">SUM(F2545:H2545)</f>
        <v>12378.46</v>
      </c>
      <c r="J2545" s="49" t="n">
        <f aca="false">Calc!$C$5-D2545</f>
        <v>34</v>
      </c>
      <c r="K2545" s="49" t="n">
        <f aca="false">IF(J2545&lt;=Calc!$C$11,4,IF(J2545&lt;=Calc!$C$12,3,IF(J2545&lt;=Calc!$C$13,2,1)))</f>
        <v>3</v>
      </c>
      <c r="L2545" s="49" t="n">
        <f aca="false">1+(E2545&gt;=Calc!$C$16)+(E2545&gt;=Calc!$C$17)+(E2545&gt;=Calc!$C$18)</f>
        <v>4</v>
      </c>
      <c r="M2545" s="49" t="str">
        <f aca="false">IF(AND(K2545=4,L2545&gt;=3),"Champions",IF(AND(K2545=3,L2545&gt;=3),"Loyal",IF(K2545&gt;=3,"Recent / New",IF(L2545&gt;=3,"At Risk","Hibernating / Lost"))))</f>
        <v>Loyal</v>
      </c>
      <c r="N2545" s="54" t="n">
        <f aca="false">IF(AND(Calc!$C$2&lt;=2009,Calc!$C$3&gt;=2009),F2545,0)+IF(AND(Calc!$C$2&lt;=2010,Calc!$C$3&gt;=2010),G2545,0)+IF(AND(Calc!$C$2&lt;=2011,Calc!$C$3&gt;=2011),H2545,0)</f>
        <v>12378.46</v>
      </c>
      <c r="O2545" s="61" t="n">
        <f aca="false">IF(AND(N2545&gt;0,OR(Calc!$C$4="*",B2545=Calc!$C$4)),N2545+ROW()*0.000000001,0)</f>
        <v>12378.460002545</v>
      </c>
    </row>
    <row r="2546" customFormat="false" ht="15" hidden="false" customHeight="false" outlineLevel="0" collapsed="false">
      <c r="A2546" s="49" t="n">
        <v>14937</v>
      </c>
      <c r="B2546" s="49" t="s">
        <v>223</v>
      </c>
      <c r="C2546" s="63" t="n">
        <v>40756</v>
      </c>
      <c r="D2546" s="63" t="n">
        <v>40830</v>
      </c>
      <c r="E2546" s="49" t="n">
        <v>3</v>
      </c>
      <c r="F2546" s="54" t="n">
        <v>0</v>
      </c>
      <c r="G2546" s="54" t="n">
        <v>0</v>
      </c>
      <c r="H2546" s="54" t="n">
        <v>1617.63</v>
      </c>
      <c r="I2546" s="54" t="n">
        <f aca="false">SUM(F2546:H2546)</f>
        <v>1617.63</v>
      </c>
      <c r="J2546" s="49" t="n">
        <f aca="false">Calc!$C$5-D2546</f>
        <v>57</v>
      </c>
      <c r="K2546" s="49" t="n">
        <f aca="false">IF(J2546&lt;=Calc!$C$11,4,IF(J2546&lt;=Calc!$C$12,3,IF(J2546&lt;=Calc!$C$13,2,1)))</f>
        <v>3</v>
      </c>
      <c r="L2546" s="49" t="n">
        <f aca="false">1+(E2546&gt;=Calc!$C$16)+(E2546&gt;=Calc!$C$17)+(E2546&gt;=Calc!$C$18)</f>
        <v>2</v>
      </c>
      <c r="M2546" s="49" t="str">
        <f aca="false">IF(AND(K2546=4,L2546&gt;=3),"Champions",IF(AND(K2546=3,L2546&gt;=3),"Loyal",IF(K2546&gt;=3,"Recent / New",IF(L2546&gt;=3,"At Risk","Hibernating / Lost"))))</f>
        <v>Recent / New</v>
      </c>
      <c r="N2546" s="54" t="n">
        <f aca="false">IF(AND(Calc!$C$2&lt;=2009,Calc!$C$3&gt;=2009),F2546,0)+IF(AND(Calc!$C$2&lt;=2010,Calc!$C$3&gt;=2010),G2546,0)+IF(AND(Calc!$C$2&lt;=2011,Calc!$C$3&gt;=2011),H2546,0)</f>
        <v>1617.63</v>
      </c>
      <c r="O2546" s="61" t="n">
        <f aca="false">IF(AND(N2546&gt;0,OR(Calc!$C$4="*",B2546=Calc!$C$4)),N2546+ROW()*0.000000001,0)</f>
        <v>1617.630002546</v>
      </c>
    </row>
    <row r="2547" customFormat="false" ht="15" hidden="false" customHeight="false" outlineLevel="0" collapsed="false">
      <c r="A2547" s="49" t="n">
        <v>14938</v>
      </c>
      <c r="B2547" s="49" t="s">
        <v>223</v>
      </c>
      <c r="C2547" s="63" t="n">
        <v>40324</v>
      </c>
      <c r="D2547" s="63" t="n">
        <v>40324</v>
      </c>
      <c r="E2547" s="49" t="n">
        <v>2</v>
      </c>
      <c r="F2547" s="54" t="n">
        <v>0</v>
      </c>
      <c r="G2547" s="54" t="n">
        <v>2289.43</v>
      </c>
      <c r="H2547" s="54" t="n">
        <v>0</v>
      </c>
      <c r="I2547" s="54" t="n">
        <f aca="false">SUM(F2547:H2547)</f>
        <v>2289.43</v>
      </c>
      <c r="J2547" s="49" t="n">
        <f aca="false">Calc!$C$5-D2547</f>
        <v>563</v>
      </c>
      <c r="K2547" s="49" t="n">
        <f aca="false">IF(J2547&lt;=Calc!$C$11,4,IF(J2547&lt;=Calc!$C$12,3,IF(J2547&lt;=Calc!$C$13,2,1)))</f>
        <v>1</v>
      </c>
      <c r="L2547" s="49" t="n">
        <f aca="false">1+(E2547&gt;=Calc!$C$16)+(E2547&gt;=Calc!$C$17)+(E2547&gt;=Calc!$C$18)</f>
        <v>2</v>
      </c>
      <c r="M2547" s="49" t="str">
        <f aca="false">IF(AND(K2547=4,L2547&gt;=3),"Champions",IF(AND(K2547=3,L2547&gt;=3),"Loyal",IF(K2547&gt;=3,"Recent / New",IF(L2547&gt;=3,"At Risk","Hibernating / Lost"))))</f>
        <v>Hibernating / Lost</v>
      </c>
      <c r="N2547" s="54" t="n">
        <f aca="false">IF(AND(Calc!$C$2&lt;=2009,Calc!$C$3&gt;=2009),F2547,0)+IF(AND(Calc!$C$2&lt;=2010,Calc!$C$3&gt;=2010),G2547,0)+IF(AND(Calc!$C$2&lt;=2011,Calc!$C$3&gt;=2011),H2547,0)</f>
        <v>2289.43</v>
      </c>
      <c r="O2547" s="61" t="n">
        <f aca="false">IF(AND(N2547&gt;0,OR(Calc!$C$4="*",B2547=Calc!$C$4)),N2547+ROW()*0.000000001,0)</f>
        <v>2289.430002547</v>
      </c>
    </row>
    <row r="2548" customFormat="false" ht="15" hidden="false" customHeight="false" outlineLevel="0" collapsed="false">
      <c r="A2548" s="49" t="n">
        <v>14940</v>
      </c>
      <c r="B2548" s="49" t="s">
        <v>189</v>
      </c>
      <c r="C2548" s="63" t="n">
        <v>40153</v>
      </c>
      <c r="D2548" s="63" t="n">
        <v>40469</v>
      </c>
      <c r="E2548" s="49" t="n">
        <v>2</v>
      </c>
      <c r="F2548" s="54" t="n">
        <v>182.01</v>
      </c>
      <c r="G2548" s="54" t="n">
        <v>349.48</v>
      </c>
      <c r="H2548" s="54" t="n">
        <v>0</v>
      </c>
      <c r="I2548" s="54" t="n">
        <f aca="false">SUM(F2548:H2548)</f>
        <v>531.49</v>
      </c>
      <c r="J2548" s="49" t="n">
        <f aca="false">Calc!$C$5-D2548</f>
        <v>418</v>
      </c>
      <c r="K2548" s="49" t="n">
        <f aca="false">IF(J2548&lt;=Calc!$C$11,4,IF(J2548&lt;=Calc!$C$12,3,IF(J2548&lt;=Calc!$C$13,2,1)))</f>
        <v>1</v>
      </c>
      <c r="L2548" s="49" t="n">
        <f aca="false">1+(E2548&gt;=Calc!$C$16)+(E2548&gt;=Calc!$C$17)+(E2548&gt;=Calc!$C$18)</f>
        <v>2</v>
      </c>
      <c r="M2548" s="49" t="str">
        <f aca="false">IF(AND(K2548=4,L2548&gt;=3),"Champions",IF(AND(K2548=3,L2548&gt;=3),"Loyal",IF(K2548&gt;=3,"Recent / New",IF(L2548&gt;=3,"At Risk","Hibernating / Lost"))))</f>
        <v>Hibernating / Lost</v>
      </c>
      <c r="N2548" s="54" t="n">
        <f aca="false">IF(AND(Calc!$C$2&lt;=2009,Calc!$C$3&gt;=2009),F2548,0)+IF(AND(Calc!$C$2&lt;=2010,Calc!$C$3&gt;=2010),G2548,0)+IF(AND(Calc!$C$2&lt;=2011,Calc!$C$3&gt;=2011),H2548,0)</f>
        <v>531.49</v>
      </c>
      <c r="O2548" s="61" t="n">
        <f aca="false">IF(AND(N2548&gt;0,OR(Calc!$C$4="*",B2548=Calc!$C$4)),N2548+ROW()*0.000000001,0)</f>
        <v>531.490002548</v>
      </c>
    </row>
    <row r="2549" customFormat="false" ht="15" hidden="false" customHeight="false" outlineLevel="0" collapsed="false">
      <c r="A2549" s="49" t="n">
        <v>14941</v>
      </c>
      <c r="B2549" s="49" t="s">
        <v>189</v>
      </c>
      <c r="C2549" s="63" t="n">
        <v>40308</v>
      </c>
      <c r="D2549" s="63" t="n">
        <v>40308</v>
      </c>
      <c r="E2549" s="49" t="n">
        <v>1</v>
      </c>
      <c r="F2549" s="54" t="n">
        <v>0</v>
      </c>
      <c r="G2549" s="54" t="n">
        <v>182.1</v>
      </c>
      <c r="H2549" s="54" t="n">
        <v>0</v>
      </c>
      <c r="I2549" s="54" t="n">
        <f aca="false">SUM(F2549:H2549)</f>
        <v>182.1</v>
      </c>
      <c r="J2549" s="49" t="n">
        <f aca="false">Calc!$C$5-D2549</f>
        <v>579</v>
      </c>
      <c r="K2549" s="49" t="n">
        <f aca="false">IF(J2549&lt;=Calc!$C$11,4,IF(J2549&lt;=Calc!$C$12,3,IF(J2549&lt;=Calc!$C$13,2,1)))</f>
        <v>1</v>
      </c>
      <c r="L2549" s="49" t="n">
        <f aca="false">1+(E2549&gt;=Calc!$C$16)+(E2549&gt;=Calc!$C$17)+(E2549&gt;=Calc!$C$18)</f>
        <v>1</v>
      </c>
      <c r="M2549" s="49" t="str">
        <f aca="false">IF(AND(K2549=4,L2549&gt;=3),"Champions",IF(AND(K2549=3,L2549&gt;=3),"Loyal",IF(K2549&gt;=3,"Recent / New",IF(L2549&gt;=3,"At Risk","Hibernating / Lost"))))</f>
        <v>Hibernating / Lost</v>
      </c>
      <c r="N2549" s="54" t="n">
        <f aca="false">IF(AND(Calc!$C$2&lt;=2009,Calc!$C$3&gt;=2009),F2549,0)+IF(AND(Calc!$C$2&lt;=2010,Calc!$C$3&gt;=2010),G2549,0)+IF(AND(Calc!$C$2&lt;=2011,Calc!$C$3&gt;=2011),H2549,0)</f>
        <v>182.1</v>
      </c>
      <c r="O2549" s="61" t="n">
        <f aca="false">IF(AND(N2549&gt;0,OR(Calc!$C$4="*",B2549=Calc!$C$4)),N2549+ROW()*0.000000001,0)</f>
        <v>182.100002549</v>
      </c>
    </row>
    <row r="2550" customFormat="false" ht="15" hidden="false" customHeight="false" outlineLevel="0" collapsed="false">
      <c r="A2550" s="49" t="n">
        <v>14942</v>
      </c>
      <c r="B2550" s="49" t="s">
        <v>189</v>
      </c>
      <c r="C2550" s="63" t="n">
        <v>40157</v>
      </c>
      <c r="D2550" s="63" t="n">
        <v>40485</v>
      </c>
      <c r="E2550" s="49" t="n">
        <v>4</v>
      </c>
      <c r="F2550" s="54" t="n">
        <v>109.35</v>
      </c>
      <c r="G2550" s="54" t="n">
        <v>637.21</v>
      </c>
      <c r="H2550" s="54" t="n">
        <v>0</v>
      </c>
      <c r="I2550" s="54" t="n">
        <f aca="false">SUM(F2550:H2550)</f>
        <v>746.56</v>
      </c>
      <c r="J2550" s="49" t="n">
        <f aca="false">Calc!$C$5-D2550</f>
        <v>402</v>
      </c>
      <c r="K2550" s="49" t="n">
        <f aca="false">IF(J2550&lt;=Calc!$C$11,4,IF(J2550&lt;=Calc!$C$12,3,IF(J2550&lt;=Calc!$C$13,2,1)))</f>
        <v>1</v>
      </c>
      <c r="L2550" s="49" t="n">
        <f aca="false">1+(E2550&gt;=Calc!$C$16)+(E2550&gt;=Calc!$C$17)+(E2550&gt;=Calc!$C$18)</f>
        <v>3</v>
      </c>
      <c r="M2550" s="49" t="str">
        <f aca="false">IF(AND(K2550=4,L2550&gt;=3),"Champions",IF(AND(K2550=3,L2550&gt;=3),"Loyal",IF(K2550&gt;=3,"Recent / New",IF(L2550&gt;=3,"At Risk","Hibernating / Lost"))))</f>
        <v>At Risk</v>
      </c>
      <c r="N2550" s="54" t="n">
        <f aca="false">IF(AND(Calc!$C$2&lt;=2009,Calc!$C$3&gt;=2009),F2550,0)+IF(AND(Calc!$C$2&lt;=2010,Calc!$C$3&gt;=2010),G2550,0)+IF(AND(Calc!$C$2&lt;=2011,Calc!$C$3&gt;=2011),H2550,0)</f>
        <v>746.56</v>
      </c>
      <c r="O2550" s="61" t="n">
        <f aca="false">IF(AND(N2550&gt;0,OR(Calc!$C$4="*",B2550=Calc!$C$4)),N2550+ROW()*0.000000001,0)</f>
        <v>746.56000255</v>
      </c>
    </row>
    <row r="2551" customFormat="false" ht="15" hidden="false" customHeight="false" outlineLevel="0" collapsed="false">
      <c r="A2551" s="49" t="n">
        <v>14943</v>
      </c>
      <c r="B2551" s="49" t="s">
        <v>189</v>
      </c>
      <c r="C2551" s="63" t="n">
        <v>40223</v>
      </c>
      <c r="D2551" s="63" t="n">
        <v>40223</v>
      </c>
      <c r="E2551" s="49" t="n">
        <v>1</v>
      </c>
      <c r="F2551" s="54" t="n">
        <v>0</v>
      </c>
      <c r="G2551" s="54" t="n">
        <v>107.62</v>
      </c>
      <c r="H2551" s="54" t="n">
        <v>0</v>
      </c>
      <c r="I2551" s="54" t="n">
        <f aca="false">SUM(F2551:H2551)</f>
        <v>107.62</v>
      </c>
      <c r="J2551" s="49" t="n">
        <f aca="false">Calc!$C$5-D2551</f>
        <v>664</v>
      </c>
      <c r="K2551" s="49" t="n">
        <f aca="false">IF(J2551&lt;=Calc!$C$11,4,IF(J2551&lt;=Calc!$C$12,3,IF(J2551&lt;=Calc!$C$13,2,1)))</f>
        <v>1</v>
      </c>
      <c r="L2551" s="49" t="n">
        <f aca="false">1+(E2551&gt;=Calc!$C$16)+(E2551&gt;=Calc!$C$17)+(E2551&gt;=Calc!$C$18)</f>
        <v>1</v>
      </c>
      <c r="M2551" s="49" t="str">
        <f aca="false">IF(AND(K2551=4,L2551&gt;=3),"Champions",IF(AND(K2551=3,L2551&gt;=3),"Loyal",IF(K2551&gt;=3,"Recent / New",IF(L2551&gt;=3,"At Risk","Hibernating / Lost"))))</f>
        <v>Hibernating / Lost</v>
      </c>
      <c r="N2551" s="54" t="n">
        <f aca="false">IF(AND(Calc!$C$2&lt;=2009,Calc!$C$3&gt;=2009),F2551,0)+IF(AND(Calc!$C$2&lt;=2010,Calc!$C$3&gt;=2010),G2551,0)+IF(AND(Calc!$C$2&lt;=2011,Calc!$C$3&gt;=2011),H2551,0)</f>
        <v>107.62</v>
      </c>
      <c r="O2551" s="61" t="n">
        <f aca="false">IF(AND(N2551&gt;0,OR(Calc!$C$4="*",B2551=Calc!$C$4)),N2551+ROW()*0.000000001,0)</f>
        <v>107.620002551</v>
      </c>
    </row>
    <row r="2552" customFormat="false" ht="15" hidden="false" customHeight="false" outlineLevel="0" collapsed="false">
      <c r="A2552" s="49" t="n">
        <v>14944</v>
      </c>
      <c r="B2552" s="49" t="s">
        <v>189</v>
      </c>
      <c r="C2552" s="63" t="n">
        <v>40226</v>
      </c>
      <c r="D2552" s="63" t="n">
        <v>40857</v>
      </c>
      <c r="E2552" s="49" t="n">
        <v>19</v>
      </c>
      <c r="F2552" s="54" t="n">
        <v>0</v>
      </c>
      <c r="G2552" s="54" t="n">
        <v>3692.37</v>
      </c>
      <c r="H2552" s="54" t="n">
        <v>5882.55</v>
      </c>
      <c r="I2552" s="54" t="n">
        <f aca="false">SUM(F2552:H2552)</f>
        <v>9574.92</v>
      </c>
      <c r="J2552" s="49" t="n">
        <f aca="false">Calc!$C$5-D2552</f>
        <v>30</v>
      </c>
      <c r="K2552" s="49" t="n">
        <f aca="false">IF(J2552&lt;=Calc!$C$11,4,IF(J2552&lt;=Calc!$C$12,3,IF(J2552&lt;=Calc!$C$13,2,1)))</f>
        <v>3</v>
      </c>
      <c r="L2552" s="49" t="n">
        <f aca="false">1+(E2552&gt;=Calc!$C$16)+(E2552&gt;=Calc!$C$17)+(E2552&gt;=Calc!$C$18)</f>
        <v>4</v>
      </c>
      <c r="M2552" s="49" t="str">
        <f aca="false">IF(AND(K2552=4,L2552&gt;=3),"Champions",IF(AND(K2552=3,L2552&gt;=3),"Loyal",IF(K2552&gt;=3,"Recent / New",IF(L2552&gt;=3,"At Risk","Hibernating / Lost"))))</f>
        <v>Loyal</v>
      </c>
      <c r="N2552" s="54" t="n">
        <f aca="false">IF(AND(Calc!$C$2&lt;=2009,Calc!$C$3&gt;=2009),F2552,0)+IF(AND(Calc!$C$2&lt;=2010,Calc!$C$3&gt;=2010),G2552,0)+IF(AND(Calc!$C$2&lt;=2011,Calc!$C$3&gt;=2011),H2552,0)</f>
        <v>9574.92</v>
      </c>
      <c r="O2552" s="61" t="n">
        <f aca="false">IF(AND(N2552&gt;0,OR(Calc!$C$4="*",B2552=Calc!$C$4)),N2552+ROW()*0.000000001,0)</f>
        <v>9574.920002552</v>
      </c>
    </row>
    <row r="2553" customFormat="false" ht="15" hidden="false" customHeight="false" outlineLevel="0" collapsed="false">
      <c r="A2553" s="49" t="n">
        <v>14945</v>
      </c>
      <c r="B2553" s="49" t="s">
        <v>189</v>
      </c>
      <c r="C2553" s="63" t="n">
        <v>40473</v>
      </c>
      <c r="D2553" s="63" t="n">
        <v>40473</v>
      </c>
      <c r="E2553" s="49" t="n">
        <v>1</v>
      </c>
      <c r="F2553" s="54" t="n">
        <v>0</v>
      </c>
      <c r="G2553" s="54" t="n">
        <v>179.4</v>
      </c>
      <c r="H2553" s="54" t="n">
        <v>0</v>
      </c>
      <c r="I2553" s="54" t="n">
        <f aca="false">SUM(F2553:H2553)</f>
        <v>179.4</v>
      </c>
      <c r="J2553" s="49" t="n">
        <f aca="false">Calc!$C$5-D2553</f>
        <v>414</v>
      </c>
      <c r="K2553" s="49" t="n">
        <f aca="false">IF(J2553&lt;=Calc!$C$11,4,IF(J2553&lt;=Calc!$C$12,3,IF(J2553&lt;=Calc!$C$13,2,1)))</f>
        <v>1</v>
      </c>
      <c r="L2553" s="49" t="n">
        <f aca="false">1+(E2553&gt;=Calc!$C$16)+(E2553&gt;=Calc!$C$17)+(E2553&gt;=Calc!$C$18)</f>
        <v>1</v>
      </c>
      <c r="M2553" s="49" t="str">
        <f aca="false">IF(AND(K2553=4,L2553&gt;=3),"Champions",IF(AND(K2553=3,L2553&gt;=3),"Loyal",IF(K2553&gt;=3,"Recent / New",IF(L2553&gt;=3,"At Risk","Hibernating / Lost"))))</f>
        <v>Hibernating / Lost</v>
      </c>
      <c r="N2553" s="54" t="n">
        <f aca="false">IF(AND(Calc!$C$2&lt;=2009,Calc!$C$3&gt;=2009),F2553,0)+IF(AND(Calc!$C$2&lt;=2010,Calc!$C$3&gt;=2010),G2553,0)+IF(AND(Calc!$C$2&lt;=2011,Calc!$C$3&gt;=2011),H2553,0)</f>
        <v>179.4</v>
      </c>
      <c r="O2553" s="61" t="n">
        <f aca="false">IF(AND(N2553&gt;0,OR(Calc!$C$4="*",B2553=Calc!$C$4)),N2553+ROW()*0.000000001,0)</f>
        <v>179.400002553</v>
      </c>
    </row>
    <row r="2554" customFormat="false" ht="15" hidden="false" customHeight="false" outlineLevel="0" collapsed="false">
      <c r="A2554" s="49" t="n">
        <v>14946</v>
      </c>
      <c r="B2554" s="49" t="s">
        <v>189</v>
      </c>
      <c r="C2554" s="63" t="n">
        <v>40872</v>
      </c>
      <c r="D2554" s="63" t="n">
        <v>40872</v>
      </c>
      <c r="E2554" s="49" t="n">
        <v>1</v>
      </c>
      <c r="F2554" s="54" t="n">
        <v>0</v>
      </c>
      <c r="G2554" s="54" t="n">
        <v>0</v>
      </c>
      <c r="H2554" s="54" t="n">
        <v>100.9</v>
      </c>
      <c r="I2554" s="54" t="n">
        <f aca="false">SUM(F2554:H2554)</f>
        <v>100.9</v>
      </c>
      <c r="J2554" s="49" t="n">
        <f aca="false">Calc!$C$5-D2554</f>
        <v>15</v>
      </c>
      <c r="K2554" s="49" t="n">
        <f aca="false">IF(J2554&lt;=Calc!$C$11,4,IF(J2554&lt;=Calc!$C$12,3,IF(J2554&lt;=Calc!$C$13,2,1)))</f>
        <v>4</v>
      </c>
      <c r="L2554" s="49" t="n">
        <f aca="false">1+(E2554&gt;=Calc!$C$16)+(E2554&gt;=Calc!$C$17)+(E2554&gt;=Calc!$C$18)</f>
        <v>1</v>
      </c>
      <c r="M2554" s="49" t="str">
        <f aca="false">IF(AND(K2554=4,L2554&gt;=3),"Champions",IF(AND(K2554=3,L2554&gt;=3),"Loyal",IF(K2554&gt;=3,"Recent / New",IF(L2554&gt;=3,"At Risk","Hibernating / Lost"))))</f>
        <v>Recent / New</v>
      </c>
      <c r="N2554" s="54" t="n">
        <f aca="false">IF(AND(Calc!$C$2&lt;=2009,Calc!$C$3&gt;=2009),F2554,0)+IF(AND(Calc!$C$2&lt;=2010,Calc!$C$3&gt;=2010),G2554,0)+IF(AND(Calc!$C$2&lt;=2011,Calc!$C$3&gt;=2011),H2554,0)</f>
        <v>100.9</v>
      </c>
      <c r="O2554" s="61" t="n">
        <f aca="false">IF(AND(N2554&gt;0,OR(Calc!$C$4="*",B2554=Calc!$C$4)),N2554+ROW()*0.000000001,0)</f>
        <v>100.900002554</v>
      </c>
    </row>
    <row r="2555" customFormat="false" ht="15" hidden="false" customHeight="false" outlineLevel="0" collapsed="false">
      <c r="A2555" s="49" t="n">
        <v>14947</v>
      </c>
      <c r="B2555" s="49" t="s">
        <v>189</v>
      </c>
      <c r="C2555" s="63" t="n">
        <v>40262</v>
      </c>
      <c r="D2555" s="63" t="n">
        <v>40814</v>
      </c>
      <c r="E2555" s="49" t="n">
        <v>6</v>
      </c>
      <c r="F2555" s="54" t="n">
        <v>0</v>
      </c>
      <c r="G2555" s="54" t="n">
        <v>758.97</v>
      </c>
      <c r="H2555" s="54" t="n">
        <v>290.82</v>
      </c>
      <c r="I2555" s="54" t="n">
        <f aca="false">SUM(F2555:H2555)</f>
        <v>1049.79</v>
      </c>
      <c r="J2555" s="49" t="n">
        <f aca="false">Calc!$C$5-D2555</f>
        <v>73</v>
      </c>
      <c r="K2555" s="49" t="n">
        <f aca="false">IF(J2555&lt;=Calc!$C$11,4,IF(J2555&lt;=Calc!$C$12,3,IF(J2555&lt;=Calc!$C$13,2,1)))</f>
        <v>3</v>
      </c>
      <c r="L2555" s="49" t="n">
        <f aca="false">1+(E2555&gt;=Calc!$C$16)+(E2555&gt;=Calc!$C$17)+(E2555&gt;=Calc!$C$18)</f>
        <v>3</v>
      </c>
      <c r="M2555" s="49" t="str">
        <f aca="false">IF(AND(K2555=4,L2555&gt;=3),"Champions",IF(AND(K2555=3,L2555&gt;=3),"Loyal",IF(K2555&gt;=3,"Recent / New",IF(L2555&gt;=3,"At Risk","Hibernating / Lost"))))</f>
        <v>Loyal</v>
      </c>
      <c r="N2555" s="54" t="n">
        <f aca="false">IF(AND(Calc!$C$2&lt;=2009,Calc!$C$3&gt;=2009),F2555,0)+IF(AND(Calc!$C$2&lt;=2010,Calc!$C$3&gt;=2010),G2555,0)+IF(AND(Calc!$C$2&lt;=2011,Calc!$C$3&gt;=2011),H2555,0)</f>
        <v>1049.79</v>
      </c>
      <c r="O2555" s="61" t="n">
        <f aca="false">IF(AND(N2555&gt;0,OR(Calc!$C$4="*",B2555=Calc!$C$4)),N2555+ROW()*0.000000001,0)</f>
        <v>1049.790002555</v>
      </c>
    </row>
    <row r="2556" customFormat="false" ht="15" hidden="false" customHeight="false" outlineLevel="0" collapsed="false">
      <c r="A2556" s="49" t="n">
        <v>14948</v>
      </c>
      <c r="B2556" s="49" t="s">
        <v>189</v>
      </c>
      <c r="C2556" s="63" t="n">
        <v>40667</v>
      </c>
      <c r="D2556" s="63" t="n">
        <v>40863</v>
      </c>
      <c r="E2556" s="49" t="n">
        <v>6</v>
      </c>
      <c r="F2556" s="54" t="n">
        <v>0</v>
      </c>
      <c r="G2556" s="54" t="n">
        <v>0</v>
      </c>
      <c r="H2556" s="54" t="n">
        <v>1066.57</v>
      </c>
      <c r="I2556" s="54" t="n">
        <f aca="false">SUM(F2556:H2556)</f>
        <v>1066.57</v>
      </c>
      <c r="J2556" s="49" t="n">
        <f aca="false">Calc!$C$5-D2556</f>
        <v>24</v>
      </c>
      <c r="K2556" s="49" t="n">
        <f aca="false">IF(J2556&lt;=Calc!$C$11,4,IF(J2556&lt;=Calc!$C$12,3,IF(J2556&lt;=Calc!$C$13,2,1)))</f>
        <v>4</v>
      </c>
      <c r="L2556" s="49" t="n">
        <f aca="false">1+(E2556&gt;=Calc!$C$16)+(E2556&gt;=Calc!$C$17)+(E2556&gt;=Calc!$C$18)</f>
        <v>3</v>
      </c>
      <c r="M2556" s="49" t="str">
        <f aca="false">IF(AND(K2556=4,L2556&gt;=3),"Champions",IF(AND(K2556=3,L2556&gt;=3),"Loyal",IF(K2556&gt;=3,"Recent / New",IF(L2556&gt;=3,"At Risk","Hibernating / Lost"))))</f>
        <v>Champions</v>
      </c>
      <c r="N2556" s="54" t="n">
        <f aca="false">IF(AND(Calc!$C$2&lt;=2009,Calc!$C$3&gt;=2009),F2556,0)+IF(AND(Calc!$C$2&lt;=2010,Calc!$C$3&gt;=2010),G2556,0)+IF(AND(Calc!$C$2&lt;=2011,Calc!$C$3&gt;=2011),H2556,0)</f>
        <v>1066.57</v>
      </c>
      <c r="O2556" s="61" t="n">
        <f aca="false">IF(AND(N2556&gt;0,OR(Calc!$C$4="*",B2556=Calc!$C$4)),N2556+ROW()*0.000000001,0)</f>
        <v>1066.570002556</v>
      </c>
    </row>
    <row r="2557" customFormat="false" ht="15" hidden="false" customHeight="false" outlineLevel="0" collapsed="false">
      <c r="A2557" s="49" t="n">
        <v>14949</v>
      </c>
      <c r="B2557" s="49" t="s">
        <v>189</v>
      </c>
      <c r="C2557" s="63" t="n">
        <v>40165</v>
      </c>
      <c r="D2557" s="63" t="n">
        <v>40417</v>
      </c>
      <c r="E2557" s="49" t="n">
        <v>4</v>
      </c>
      <c r="F2557" s="54" t="n">
        <v>86.46</v>
      </c>
      <c r="G2557" s="54" t="n">
        <v>412.09</v>
      </c>
      <c r="H2557" s="54" t="n">
        <v>0</v>
      </c>
      <c r="I2557" s="54" t="n">
        <f aca="false">SUM(F2557:H2557)</f>
        <v>498.55</v>
      </c>
      <c r="J2557" s="49" t="n">
        <f aca="false">Calc!$C$5-D2557</f>
        <v>470</v>
      </c>
      <c r="K2557" s="49" t="n">
        <f aca="false">IF(J2557&lt;=Calc!$C$11,4,IF(J2557&lt;=Calc!$C$12,3,IF(J2557&lt;=Calc!$C$13,2,1)))</f>
        <v>1</v>
      </c>
      <c r="L2557" s="49" t="n">
        <f aca="false">1+(E2557&gt;=Calc!$C$16)+(E2557&gt;=Calc!$C$17)+(E2557&gt;=Calc!$C$18)</f>
        <v>3</v>
      </c>
      <c r="M2557" s="49" t="str">
        <f aca="false">IF(AND(K2557=4,L2557&gt;=3),"Champions",IF(AND(K2557=3,L2557&gt;=3),"Loyal",IF(K2557&gt;=3,"Recent / New",IF(L2557&gt;=3,"At Risk","Hibernating / Lost"))))</f>
        <v>At Risk</v>
      </c>
      <c r="N2557" s="54" t="n">
        <f aca="false">IF(AND(Calc!$C$2&lt;=2009,Calc!$C$3&gt;=2009),F2557,0)+IF(AND(Calc!$C$2&lt;=2010,Calc!$C$3&gt;=2010),G2557,0)+IF(AND(Calc!$C$2&lt;=2011,Calc!$C$3&gt;=2011),H2557,0)</f>
        <v>498.55</v>
      </c>
      <c r="O2557" s="61" t="n">
        <f aca="false">IF(AND(N2557&gt;0,OR(Calc!$C$4="*",B2557=Calc!$C$4)),N2557+ROW()*0.000000001,0)</f>
        <v>498.550002557</v>
      </c>
    </row>
    <row r="2558" customFormat="false" ht="15" hidden="false" customHeight="false" outlineLevel="0" collapsed="false">
      <c r="A2558" s="49" t="n">
        <v>14950</v>
      </c>
      <c r="B2558" s="49" t="s">
        <v>189</v>
      </c>
      <c r="C2558" s="63" t="n">
        <v>40867</v>
      </c>
      <c r="D2558" s="63" t="n">
        <v>40867</v>
      </c>
      <c r="E2558" s="49" t="n">
        <v>1</v>
      </c>
      <c r="F2558" s="54" t="n">
        <v>0</v>
      </c>
      <c r="G2558" s="54" t="n">
        <v>0</v>
      </c>
      <c r="H2558" s="54" t="n">
        <v>361.25</v>
      </c>
      <c r="I2558" s="54" t="n">
        <f aca="false">SUM(F2558:H2558)</f>
        <v>361.25</v>
      </c>
      <c r="J2558" s="49" t="n">
        <f aca="false">Calc!$C$5-D2558</f>
        <v>20</v>
      </c>
      <c r="K2558" s="49" t="n">
        <f aca="false">IF(J2558&lt;=Calc!$C$11,4,IF(J2558&lt;=Calc!$C$12,3,IF(J2558&lt;=Calc!$C$13,2,1)))</f>
        <v>4</v>
      </c>
      <c r="L2558" s="49" t="n">
        <f aca="false">1+(E2558&gt;=Calc!$C$16)+(E2558&gt;=Calc!$C$17)+(E2558&gt;=Calc!$C$18)</f>
        <v>1</v>
      </c>
      <c r="M2558" s="49" t="str">
        <f aca="false">IF(AND(K2558=4,L2558&gt;=3),"Champions",IF(AND(K2558=3,L2558&gt;=3),"Loyal",IF(K2558&gt;=3,"Recent / New",IF(L2558&gt;=3,"At Risk","Hibernating / Lost"))))</f>
        <v>Recent / New</v>
      </c>
      <c r="N2558" s="54" t="n">
        <f aca="false">IF(AND(Calc!$C$2&lt;=2009,Calc!$C$3&gt;=2009),F2558,0)+IF(AND(Calc!$C$2&lt;=2010,Calc!$C$3&gt;=2010),G2558,0)+IF(AND(Calc!$C$2&lt;=2011,Calc!$C$3&gt;=2011),H2558,0)</f>
        <v>361.25</v>
      </c>
      <c r="O2558" s="61" t="n">
        <f aca="false">IF(AND(N2558&gt;0,OR(Calc!$C$4="*",B2558=Calc!$C$4)),N2558+ROW()*0.000000001,0)</f>
        <v>361.250002558</v>
      </c>
    </row>
    <row r="2559" customFormat="false" ht="15" hidden="false" customHeight="false" outlineLevel="0" collapsed="false">
      <c r="A2559" s="49" t="n">
        <v>14951</v>
      </c>
      <c r="B2559" s="49" t="s">
        <v>189</v>
      </c>
      <c r="C2559" s="63" t="n">
        <v>40807</v>
      </c>
      <c r="D2559" s="63" t="n">
        <v>40807</v>
      </c>
      <c r="E2559" s="49" t="n">
        <v>1</v>
      </c>
      <c r="F2559" s="54" t="n">
        <v>0</v>
      </c>
      <c r="G2559" s="54" t="n">
        <v>0</v>
      </c>
      <c r="H2559" s="54" t="n">
        <v>311.69</v>
      </c>
      <c r="I2559" s="54" t="n">
        <f aca="false">SUM(F2559:H2559)</f>
        <v>311.69</v>
      </c>
      <c r="J2559" s="49" t="n">
        <f aca="false">Calc!$C$5-D2559</f>
        <v>80</v>
      </c>
      <c r="K2559" s="49" t="n">
        <f aca="false">IF(J2559&lt;=Calc!$C$11,4,IF(J2559&lt;=Calc!$C$12,3,IF(J2559&lt;=Calc!$C$13,2,1)))</f>
        <v>3</v>
      </c>
      <c r="L2559" s="49" t="n">
        <f aca="false">1+(E2559&gt;=Calc!$C$16)+(E2559&gt;=Calc!$C$17)+(E2559&gt;=Calc!$C$18)</f>
        <v>1</v>
      </c>
      <c r="M2559" s="49" t="str">
        <f aca="false">IF(AND(K2559=4,L2559&gt;=3),"Champions",IF(AND(K2559=3,L2559&gt;=3),"Loyal",IF(K2559&gt;=3,"Recent / New",IF(L2559&gt;=3,"At Risk","Hibernating / Lost"))))</f>
        <v>Recent / New</v>
      </c>
      <c r="N2559" s="54" t="n">
        <f aca="false">IF(AND(Calc!$C$2&lt;=2009,Calc!$C$3&gt;=2009),F2559,0)+IF(AND(Calc!$C$2&lt;=2010,Calc!$C$3&gt;=2010),G2559,0)+IF(AND(Calc!$C$2&lt;=2011,Calc!$C$3&gt;=2011),H2559,0)</f>
        <v>311.69</v>
      </c>
      <c r="O2559" s="61" t="n">
        <f aca="false">IF(AND(N2559&gt;0,OR(Calc!$C$4="*",B2559=Calc!$C$4)),N2559+ROW()*0.000000001,0)</f>
        <v>311.690002559</v>
      </c>
    </row>
    <row r="2560" customFormat="false" ht="15" hidden="false" customHeight="false" outlineLevel="0" collapsed="false">
      <c r="A2560" s="49" t="n">
        <v>14952</v>
      </c>
      <c r="B2560" s="49" t="s">
        <v>189</v>
      </c>
      <c r="C2560" s="63" t="n">
        <v>40150</v>
      </c>
      <c r="D2560" s="63" t="n">
        <v>40827</v>
      </c>
      <c r="E2560" s="49" t="n">
        <v>32</v>
      </c>
      <c r="F2560" s="54" t="n">
        <v>590.1</v>
      </c>
      <c r="G2560" s="54" t="n">
        <v>9427.52</v>
      </c>
      <c r="H2560" s="54" t="n">
        <v>7329.63</v>
      </c>
      <c r="I2560" s="54" t="n">
        <f aca="false">SUM(F2560:H2560)</f>
        <v>17347.25</v>
      </c>
      <c r="J2560" s="49" t="n">
        <f aca="false">Calc!$C$5-D2560</f>
        <v>60</v>
      </c>
      <c r="K2560" s="49" t="n">
        <f aca="false">IF(J2560&lt;=Calc!$C$11,4,IF(J2560&lt;=Calc!$C$12,3,IF(J2560&lt;=Calc!$C$13,2,1)))</f>
        <v>3</v>
      </c>
      <c r="L2560" s="49" t="n">
        <f aca="false">1+(E2560&gt;=Calc!$C$16)+(E2560&gt;=Calc!$C$17)+(E2560&gt;=Calc!$C$18)</f>
        <v>4</v>
      </c>
      <c r="M2560" s="49" t="str">
        <f aca="false">IF(AND(K2560=4,L2560&gt;=3),"Champions",IF(AND(K2560=3,L2560&gt;=3),"Loyal",IF(K2560&gt;=3,"Recent / New",IF(L2560&gt;=3,"At Risk","Hibernating / Lost"))))</f>
        <v>Loyal</v>
      </c>
      <c r="N2560" s="54" t="n">
        <f aca="false">IF(AND(Calc!$C$2&lt;=2009,Calc!$C$3&gt;=2009),F2560,0)+IF(AND(Calc!$C$2&lt;=2010,Calc!$C$3&gt;=2010),G2560,0)+IF(AND(Calc!$C$2&lt;=2011,Calc!$C$3&gt;=2011),H2560,0)</f>
        <v>17347.25</v>
      </c>
      <c r="O2560" s="61" t="n">
        <f aca="false">IF(AND(N2560&gt;0,OR(Calc!$C$4="*",B2560=Calc!$C$4)),N2560+ROW()*0.000000001,0)</f>
        <v>17347.25000256</v>
      </c>
    </row>
    <row r="2561" customFormat="false" ht="15" hidden="false" customHeight="false" outlineLevel="0" collapsed="false">
      <c r="A2561" s="49" t="n">
        <v>14953</v>
      </c>
      <c r="B2561" s="49" t="s">
        <v>189</v>
      </c>
      <c r="C2561" s="63" t="n">
        <v>40451</v>
      </c>
      <c r="D2561" s="63" t="n">
        <v>40861</v>
      </c>
      <c r="E2561" s="49" t="n">
        <v>4</v>
      </c>
      <c r="F2561" s="54" t="n">
        <v>0</v>
      </c>
      <c r="G2561" s="54" t="n">
        <v>674.75</v>
      </c>
      <c r="H2561" s="54" t="n">
        <v>285.67</v>
      </c>
      <c r="I2561" s="54" t="n">
        <f aca="false">SUM(F2561:H2561)</f>
        <v>960.42</v>
      </c>
      <c r="J2561" s="49" t="n">
        <f aca="false">Calc!$C$5-D2561</f>
        <v>26</v>
      </c>
      <c r="K2561" s="49" t="n">
        <f aca="false">IF(J2561&lt;=Calc!$C$11,4,IF(J2561&lt;=Calc!$C$12,3,IF(J2561&lt;=Calc!$C$13,2,1)))</f>
        <v>4</v>
      </c>
      <c r="L2561" s="49" t="n">
        <f aca="false">1+(E2561&gt;=Calc!$C$16)+(E2561&gt;=Calc!$C$17)+(E2561&gt;=Calc!$C$18)</f>
        <v>3</v>
      </c>
      <c r="M2561" s="49" t="str">
        <f aca="false">IF(AND(K2561=4,L2561&gt;=3),"Champions",IF(AND(K2561=3,L2561&gt;=3),"Loyal",IF(K2561&gt;=3,"Recent / New",IF(L2561&gt;=3,"At Risk","Hibernating / Lost"))))</f>
        <v>Champions</v>
      </c>
      <c r="N2561" s="54" t="n">
        <f aca="false">IF(AND(Calc!$C$2&lt;=2009,Calc!$C$3&gt;=2009),F2561,0)+IF(AND(Calc!$C$2&lt;=2010,Calc!$C$3&gt;=2010),G2561,0)+IF(AND(Calc!$C$2&lt;=2011,Calc!$C$3&gt;=2011),H2561,0)</f>
        <v>960.42</v>
      </c>
      <c r="O2561" s="61" t="n">
        <f aca="false">IF(AND(N2561&gt;0,OR(Calc!$C$4="*",B2561=Calc!$C$4)),N2561+ROW()*0.000000001,0)</f>
        <v>960.420002561</v>
      </c>
    </row>
    <row r="2562" customFormat="false" ht="15" hidden="false" customHeight="false" outlineLevel="0" collapsed="false">
      <c r="A2562" s="49" t="n">
        <v>14954</v>
      </c>
      <c r="B2562" s="49" t="s">
        <v>189</v>
      </c>
      <c r="C2562" s="63" t="n">
        <v>40183</v>
      </c>
      <c r="D2562" s="63" t="n">
        <v>40874</v>
      </c>
      <c r="E2562" s="49" t="n">
        <v>2</v>
      </c>
      <c r="F2562" s="54" t="n">
        <v>0</v>
      </c>
      <c r="G2562" s="54" t="n">
        <v>167.27</v>
      </c>
      <c r="H2562" s="54" t="n">
        <v>294.85</v>
      </c>
      <c r="I2562" s="54" t="n">
        <f aca="false">SUM(F2562:H2562)</f>
        <v>462.12</v>
      </c>
      <c r="J2562" s="49" t="n">
        <f aca="false">Calc!$C$5-D2562</f>
        <v>13</v>
      </c>
      <c r="K2562" s="49" t="n">
        <f aca="false">IF(J2562&lt;=Calc!$C$11,4,IF(J2562&lt;=Calc!$C$12,3,IF(J2562&lt;=Calc!$C$13,2,1)))</f>
        <v>4</v>
      </c>
      <c r="L2562" s="49" t="n">
        <f aca="false">1+(E2562&gt;=Calc!$C$16)+(E2562&gt;=Calc!$C$17)+(E2562&gt;=Calc!$C$18)</f>
        <v>2</v>
      </c>
      <c r="M2562" s="49" t="str">
        <f aca="false">IF(AND(K2562=4,L2562&gt;=3),"Champions",IF(AND(K2562=3,L2562&gt;=3),"Loyal",IF(K2562&gt;=3,"Recent / New",IF(L2562&gt;=3,"At Risk","Hibernating / Lost"))))</f>
        <v>Recent / New</v>
      </c>
      <c r="N2562" s="54" t="n">
        <f aca="false">IF(AND(Calc!$C$2&lt;=2009,Calc!$C$3&gt;=2009),F2562,0)+IF(AND(Calc!$C$2&lt;=2010,Calc!$C$3&gt;=2010),G2562,0)+IF(AND(Calc!$C$2&lt;=2011,Calc!$C$3&gt;=2011),H2562,0)</f>
        <v>462.12</v>
      </c>
      <c r="O2562" s="61" t="n">
        <f aca="false">IF(AND(N2562&gt;0,OR(Calc!$C$4="*",B2562=Calc!$C$4)),N2562+ROW()*0.000000001,0)</f>
        <v>462.120002562</v>
      </c>
    </row>
    <row r="2563" customFormat="false" ht="15" hidden="false" customHeight="false" outlineLevel="0" collapsed="false">
      <c r="A2563" s="49" t="n">
        <v>14955</v>
      </c>
      <c r="B2563" s="49" t="s">
        <v>189</v>
      </c>
      <c r="C2563" s="63" t="n">
        <v>40154</v>
      </c>
      <c r="D2563" s="63" t="n">
        <v>40154</v>
      </c>
      <c r="E2563" s="49" t="n">
        <v>1</v>
      </c>
      <c r="F2563" s="54" t="n">
        <v>163.77</v>
      </c>
      <c r="G2563" s="54" t="n">
        <v>0</v>
      </c>
      <c r="H2563" s="54" t="n">
        <v>0</v>
      </c>
      <c r="I2563" s="54" t="n">
        <f aca="false">SUM(F2563:H2563)</f>
        <v>163.77</v>
      </c>
      <c r="J2563" s="49" t="n">
        <f aca="false">Calc!$C$5-D2563</f>
        <v>733</v>
      </c>
      <c r="K2563" s="49" t="n">
        <f aca="false">IF(J2563&lt;=Calc!$C$11,4,IF(J2563&lt;=Calc!$C$12,3,IF(J2563&lt;=Calc!$C$13,2,1)))</f>
        <v>1</v>
      </c>
      <c r="L2563" s="49" t="n">
        <f aca="false">1+(E2563&gt;=Calc!$C$16)+(E2563&gt;=Calc!$C$17)+(E2563&gt;=Calc!$C$18)</f>
        <v>1</v>
      </c>
      <c r="M2563" s="49" t="str">
        <f aca="false">IF(AND(K2563=4,L2563&gt;=3),"Champions",IF(AND(K2563=3,L2563&gt;=3),"Loyal",IF(K2563&gt;=3,"Recent / New",IF(L2563&gt;=3,"At Risk","Hibernating / Lost"))))</f>
        <v>Hibernating / Lost</v>
      </c>
      <c r="N2563" s="54" t="n">
        <f aca="false">IF(AND(Calc!$C$2&lt;=2009,Calc!$C$3&gt;=2009),F2563,0)+IF(AND(Calc!$C$2&lt;=2010,Calc!$C$3&gt;=2010),G2563,0)+IF(AND(Calc!$C$2&lt;=2011,Calc!$C$3&gt;=2011),H2563,0)</f>
        <v>163.77</v>
      </c>
      <c r="O2563" s="61" t="n">
        <f aca="false">IF(AND(N2563&gt;0,OR(Calc!$C$4="*",B2563=Calc!$C$4)),N2563+ROW()*0.000000001,0)</f>
        <v>163.770002563</v>
      </c>
    </row>
    <row r="2564" customFormat="false" ht="15" hidden="false" customHeight="false" outlineLevel="0" collapsed="false">
      <c r="A2564" s="49" t="n">
        <v>14956</v>
      </c>
      <c r="B2564" s="49" t="s">
        <v>189</v>
      </c>
      <c r="C2564" s="63" t="n">
        <v>40465</v>
      </c>
      <c r="D2564" s="63" t="n">
        <v>40465</v>
      </c>
      <c r="E2564" s="49" t="n">
        <v>1</v>
      </c>
      <c r="F2564" s="54" t="n">
        <v>0</v>
      </c>
      <c r="G2564" s="54" t="n">
        <v>1325</v>
      </c>
      <c r="H2564" s="54" t="n">
        <v>0</v>
      </c>
      <c r="I2564" s="54" t="n">
        <f aca="false">SUM(F2564:H2564)</f>
        <v>1325</v>
      </c>
      <c r="J2564" s="49" t="n">
        <f aca="false">Calc!$C$5-D2564</f>
        <v>422</v>
      </c>
      <c r="K2564" s="49" t="n">
        <f aca="false">IF(J2564&lt;=Calc!$C$11,4,IF(J2564&lt;=Calc!$C$12,3,IF(J2564&lt;=Calc!$C$13,2,1)))</f>
        <v>1</v>
      </c>
      <c r="L2564" s="49" t="n">
        <f aca="false">1+(E2564&gt;=Calc!$C$16)+(E2564&gt;=Calc!$C$17)+(E2564&gt;=Calc!$C$18)</f>
        <v>1</v>
      </c>
      <c r="M2564" s="49" t="str">
        <f aca="false">IF(AND(K2564=4,L2564&gt;=3),"Champions",IF(AND(K2564=3,L2564&gt;=3),"Loyal",IF(K2564&gt;=3,"Recent / New",IF(L2564&gt;=3,"At Risk","Hibernating / Lost"))))</f>
        <v>Hibernating / Lost</v>
      </c>
      <c r="N2564" s="54" t="n">
        <f aca="false">IF(AND(Calc!$C$2&lt;=2009,Calc!$C$3&gt;=2009),F2564,0)+IF(AND(Calc!$C$2&lt;=2010,Calc!$C$3&gt;=2010),G2564,0)+IF(AND(Calc!$C$2&lt;=2011,Calc!$C$3&gt;=2011),H2564,0)</f>
        <v>1325</v>
      </c>
      <c r="O2564" s="61" t="n">
        <f aca="false">IF(AND(N2564&gt;0,OR(Calc!$C$4="*",B2564=Calc!$C$4)),N2564+ROW()*0.000000001,0)</f>
        <v>1325.000002564</v>
      </c>
    </row>
    <row r="2565" customFormat="false" ht="15" hidden="false" customHeight="false" outlineLevel="0" collapsed="false">
      <c r="A2565" s="49" t="n">
        <v>14957</v>
      </c>
      <c r="B2565" s="49" t="s">
        <v>189</v>
      </c>
      <c r="C2565" s="63" t="n">
        <v>40242</v>
      </c>
      <c r="D2565" s="63" t="n">
        <v>40633</v>
      </c>
      <c r="E2565" s="49" t="n">
        <v>2</v>
      </c>
      <c r="F2565" s="54" t="n">
        <v>0</v>
      </c>
      <c r="G2565" s="54" t="n">
        <v>203.2</v>
      </c>
      <c r="H2565" s="54" t="n">
        <v>58.49</v>
      </c>
      <c r="I2565" s="54" t="n">
        <f aca="false">SUM(F2565:H2565)</f>
        <v>261.69</v>
      </c>
      <c r="J2565" s="49" t="n">
        <f aca="false">Calc!$C$5-D2565</f>
        <v>254</v>
      </c>
      <c r="K2565" s="49" t="n">
        <f aca="false">IF(J2565&lt;=Calc!$C$11,4,IF(J2565&lt;=Calc!$C$12,3,IF(J2565&lt;=Calc!$C$13,2,1)))</f>
        <v>2</v>
      </c>
      <c r="L2565" s="49" t="n">
        <f aca="false">1+(E2565&gt;=Calc!$C$16)+(E2565&gt;=Calc!$C$17)+(E2565&gt;=Calc!$C$18)</f>
        <v>2</v>
      </c>
      <c r="M2565" s="49" t="str">
        <f aca="false">IF(AND(K2565=4,L2565&gt;=3),"Champions",IF(AND(K2565=3,L2565&gt;=3),"Loyal",IF(K2565&gt;=3,"Recent / New",IF(L2565&gt;=3,"At Risk","Hibernating / Lost"))))</f>
        <v>Hibernating / Lost</v>
      </c>
      <c r="N2565" s="54" t="n">
        <f aca="false">IF(AND(Calc!$C$2&lt;=2009,Calc!$C$3&gt;=2009),F2565,0)+IF(AND(Calc!$C$2&lt;=2010,Calc!$C$3&gt;=2010),G2565,0)+IF(AND(Calc!$C$2&lt;=2011,Calc!$C$3&gt;=2011),H2565,0)</f>
        <v>261.69</v>
      </c>
      <c r="O2565" s="61" t="n">
        <f aca="false">IF(AND(N2565&gt;0,OR(Calc!$C$4="*",B2565=Calc!$C$4)),N2565+ROW()*0.000000001,0)</f>
        <v>261.690002565</v>
      </c>
    </row>
    <row r="2566" customFormat="false" ht="15" hidden="false" customHeight="false" outlineLevel="0" collapsed="false">
      <c r="A2566" s="49" t="n">
        <v>14958</v>
      </c>
      <c r="B2566" s="49" t="s">
        <v>189</v>
      </c>
      <c r="C2566" s="63" t="n">
        <v>40150</v>
      </c>
      <c r="D2566" s="63" t="n">
        <v>40739</v>
      </c>
      <c r="E2566" s="49" t="n">
        <v>6</v>
      </c>
      <c r="F2566" s="54" t="n">
        <v>186.36</v>
      </c>
      <c r="G2566" s="54" t="n">
        <v>271.9</v>
      </c>
      <c r="H2566" s="54" t="n">
        <v>483.73</v>
      </c>
      <c r="I2566" s="54" t="n">
        <f aca="false">SUM(F2566:H2566)</f>
        <v>941.99</v>
      </c>
      <c r="J2566" s="49" t="n">
        <f aca="false">Calc!$C$5-D2566</f>
        <v>148</v>
      </c>
      <c r="K2566" s="49" t="n">
        <f aca="false">IF(J2566&lt;=Calc!$C$11,4,IF(J2566&lt;=Calc!$C$12,3,IF(J2566&lt;=Calc!$C$13,2,1)))</f>
        <v>2</v>
      </c>
      <c r="L2566" s="49" t="n">
        <f aca="false">1+(E2566&gt;=Calc!$C$16)+(E2566&gt;=Calc!$C$17)+(E2566&gt;=Calc!$C$18)</f>
        <v>3</v>
      </c>
      <c r="M2566" s="49" t="str">
        <f aca="false">IF(AND(K2566=4,L2566&gt;=3),"Champions",IF(AND(K2566=3,L2566&gt;=3),"Loyal",IF(K2566&gt;=3,"Recent / New",IF(L2566&gt;=3,"At Risk","Hibernating / Lost"))))</f>
        <v>At Risk</v>
      </c>
      <c r="N2566" s="54" t="n">
        <f aca="false">IF(AND(Calc!$C$2&lt;=2009,Calc!$C$3&gt;=2009),F2566,0)+IF(AND(Calc!$C$2&lt;=2010,Calc!$C$3&gt;=2010),G2566,0)+IF(AND(Calc!$C$2&lt;=2011,Calc!$C$3&gt;=2011),H2566,0)</f>
        <v>941.99</v>
      </c>
      <c r="O2566" s="61" t="n">
        <f aca="false">IF(AND(N2566&gt;0,OR(Calc!$C$4="*",B2566=Calc!$C$4)),N2566+ROW()*0.000000001,0)</f>
        <v>941.990002566</v>
      </c>
    </row>
    <row r="2567" customFormat="false" ht="15" hidden="false" customHeight="false" outlineLevel="0" collapsed="false">
      <c r="A2567" s="49" t="n">
        <v>14959</v>
      </c>
      <c r="B2567" s="49" t="s">
        <v>189</v>
      </c>
      <c r="C2567" s="63" t="n">
        <v>40590</v>
      </c>
      <c r="D2567" s="63" t="n">
        <v>40822</v>
      </c>
      <c r="E2567" s="49" t="n">
        <v>4</v>
      </c>
      <c r="F2567" s="54" t="n">
        <v>0</v>
      </c>
      <c r="G2567" s="54" t="n">
        <v>0</v>
      </c>
      <c r="H2567" s="54" t="n">
        <v>684.97</v>
      </c>
      <c r="I2567" s="54" t="n">
        <f aca="false">SUM(F2567:H2567)</f>
        <v>684.97</v>
      </c>
      <c r="J2567" s="49" t="n">
        <f aca="false">Calc!$C$5-D2567</f>
        <v>65</v>
      </c>
      <c r="K2567" s="49" t="n">
        <f aca="false">IF(J2567&lt;=Calc!$C$11,4,IF(J2567&lt;=Calc!$C$12,3,IF(J2567&lt;=Calc!$C$13,2,1)))</f>
        <v>3</v>
      </c>
      <c r="L2567" s="49" t="n">
        <f aca="false">1+(E2567&gt;=Calc!$C$16)+(E2567&gt;=Calc!$C$17)+(E2567&gt;=Calc!$C$18)</f>
        <v>3</v>
      </c>
      <c r="M2567" s="49" t="str">
        <f aca="false">IF(AND(K2567=4,L2567&gt;=3),"Champions",IF(AND(K2567=3,L2567&gt;=3),"Loyal",IF(K2567&gt;=3,"Recent / New",IF(L2567&gt;=3,"At Risk","Hibernating / Lost"))))</f>
        <v>Loyal</v>
      </c>
      <c r="N2567" s="54" t="n">
        <f aca="false">IF(AND(Calc!$C$2&lt;=2009,Calc!$C$3&gt;=2009),F2567,0)+IF(AND(Calc!$C$2&lt;=2010,Calc!$C$3&gt;=2010),G2567,0)+IF(AND(Calc!$C$2&lt;=2011,Calc!$C$3&gt;=2011),H2567,0)</f>
        <v>684.97</v>
      </c>
      <c r="O2567" s="61" t="n">
        <f aca="false">IF(AND(N2567&gt;0,OR(Calc!$C$4="*",B2567=Calc!$C$4)),N2567+ROW()*0.000000001,0)</f>
        <v>684.970002567</v>
      </c>
    </row>
    <row r="2568" customFormat="false" ht="15" hidden="false" customHeight="false" outlineLevel="0" collapsed="false">
      <c r="A2568" s="49" t="n">
        <v>14960</v>
      </c>
      <c r="B2568" s="49" t="s">
        <v>189</v>
      </c>
      <c r="C2568" s="63" t="n">
        <v>40715</v>
      </c>
      <c r="D2568" s="63" t="n">
        <v>40878</v>
      </c>
      <c r="E2568" s="49" t="n">
        <v>2</v>
      </c>
      <c r="F2568" s="54" t="n">
        <v>0</v>
      </c>
      <c r="G2568" s="54" t="n">
        <v>0</v>
      </c>
      <c r="H2568" s="54" t="n">
        <v>221.27</v>
      </c>
      <c r="I2568" s="54" t="n">
        <f aca="false">SUM(F2568:H2568)</f>
        <v>221.27</v>
      </c>
      <c r="J2568" s="49" t="n">
        <f aca="false">Calc!$C$5-D2568</f>
        <v>9</v>
      </c>
      <c r="K2568" s="49" t="n">
        <f aca="false">IF(J2568&lt;=Calc!$C$11,4,IF(J2568&lt;=Calc!$C$12,3,IF(J2568&lt;=Calc!$C$13,2,1)))</f>
        <v>4</v>
      </c>
      <c r="L2568" s="49" t="n">
        <f aca="false">1+(E2568&gt;=Calc!$C$16)+(E2568&gt;=Calc!$C$17)+(E2568&gt;=Calc!$C$18)</f>
        <v>2</v>
      </c>
      <c r="M2568" s="49" t="str">
        <f aca="false">IF(AND(K2568=4,L2568&gt;=3),"Champions",IF(AND(K2568=3,L2568&gt;=3),"Loyal",IF(K2568&gt;=3,"Recent / New",IF(L2568&gt;=3,"At Risk","Hibernating / Lost"))))</f>
        <v>Recent / New</v>
      </c>
      <c r="N2568" s="54" t="n">
        <f aca="false">IF(AND(Calc!$C$2&lt;=2009,Calc!$C$3&gt;=2009),F2568,0)+IF(AND(Calc!$C$2&lt;=2010,Calc!$C$3&gt;=2010),G2568,0)+IF(AND(Calc!$C$2&lt;=2011,Calc!$C$3&gt;=2011),H2568,0)</f>
        <v>221.27</v>
      </c>
      <c r="O2568" s="61" t="n">
        <f aca="false">IF(AND(N2568&gt;0,OR(Calc!$C$4="*",B2568=Calc!$C$4)),N2568+ROW()*0.000000001,0)</f>
        <v>221.270002568</v>
      </c>
    </row>
    <row r="2569" customFormat="false" ht="15" hidden="false" customHeight="false" outlineLevel="0" collapsed="false">
      <c r="A2569" s="49" t="n">
        <v>14961</v>
      </c>
      <c r="B2569" s="49" t="s">
        <v>189</v>
      </c>
      <c r="C2569" s="63" t="n">
        <v>40151</v>
      </c>
      <c r="D2569" s="63" t="n">
        <v>40876</v>
      </c>
      <c r="E2569" s="49" t="n">
        <v>22</v>
      </c>
      <c r="F2569" s="54" t="n">
        <v>2608.47</v>
      </c>
      <c r="G2569" s="54" t="n">
        <v>7896.55</v>
      </c>
      <c r="H2569" s="54" t="n">
        <v>5823.88</v>
      </c>
      <c r="I2569" s="54" t="n">
        <f aca="false">SUM(F2569:H2569)</f>
        <v>16328.9</v>
      </c>
      <c r="J2569" s="49" t="n">
        <f aca="false">Calc!$C$5-D2569</f>
        <v>11</v>
      </c>
      <c r="K2569" s="49" t="n">
        <f aca="false">IF(J2569&lt;=Calc!$C$11,4,IF(J2569&lt;=Calc!$C$12,3,IF(J2569&lt;=Calc!$C$13,2,1)))</f>
        <v>4</v>
      </c>
      <c r="L2569" s="49" t="n">
        <f aca="false">1+(E2569&gt;=Calc!$C$16)+(E2569&gt;=Calc!$C$17)+(E2569&gt;=Calc!$C$18)</f>
        <v>4</v>
      </c>
      <c r="M2569" s="49" t="str">
        <f aca="false">IF(AND(K2569=4,L2569&gt;=3),"Champions",IF(AND(K2569=3,L2569&gt;=3),"Loyal",IF(K2569&gt;=3,"Recent / New",IF(L2569&gt;=3,"At Risk","Hibernating / Lost"))))</f>
        <v>Champions</v>
      </c>
      <c r="N2569" s="54" t="n">
        <f aca="false">IF(AND(Calc!$C$2&lt;=2009,Calc!$C$3&gt;=2009),F2569,0)+IF(AND(Calc!$C$2&lt;=2010,Calc!$C$3&gt;=2010),G2569,0)+IF(AND(Calc!$C$2&lt;=2011,Calc!$C$3&gt;=2011),H2569,0)</f>
        <v>16328.9</v>
      </c>
      <c r="O2569" s="61" t="n">
        <f aca="false">IF(AND(N2569&gt;0,OR(Calc!$C$4="*",B2569=Calc!$C$4)),N2569+ROW()*0.000000001,0)</f>
        <v>16328.900002569</v>
      </c>
    </row>
    <row r="2570" customFormat="false" ht="15" hidden="false" customHeight="false" outlineLevel="0" collapsed="false">
      <c r="A2570" s="49" t="n">
        <v>14962</v>
      </c>
      <c r="B2570" s="49" t="s">
        <v>189</v>
      </c>
      <c r="C2570" s="63" t="n">
        <v>40302</v>
      </c>
      <c r="D2570" s="63" t="n">
        <v>40616</v>
      </c>
      <c r="E2570" s="49" t="n">
        <v>4</v>
      </c>
      <c r="F2570" s="54" t="n">
        <v>0</v>
      </c>
      <c r="G2570" s="54" t="n">
        <v>240.21</v>
      </c>
      <c r="H2570" s="54" t="n">
        <v>126.7</v>
      </c>
      <c r="I2570" s="54" t="n">
        <f aca="false">SUM(F2570:H2570)</f>
        <v>366.91</v>
      </c>
      <c r="J2570" s="49" t="n">
        <f aca="false">Calc!$C$5-D2570</f>
        <v>271</v>
      </c>
      <c r="K2570" s="49" t="n">
        <f aca="false">IF(J2570&lt;=Calc!$C$11,4,IF(J2570&lt;=Calc!$C$12,3,IF(J2570&lt;=Calc!$C$13,2,1)))</f>
        <v>2</v>
      </c>
      <c r="L2570" s="49" t="n">
        <f aca="false">1+(E2570&gt;=Calc!$C$16)+(E2570&gt;=Calc!$C$17)+(E2570&gt;=Calc!$C$18)</f>
        <v>3</v>
      </c>
      <c r="M2570" s="49" t="str">
        <f aca="false">IF(AND(K2570=4,L2570&gt;=3),"Champions",IF(AND(K2570=3,L2570&gt;=3),"Loyal",IF(K2570&gt;=3,"Recent / New",IF(L2570&gt;=3,"At Risk","Hibernating / Lost"))))</f>
        <v>At Risk</v>
      </c>
      <c r="N2570" s="54" t="n">
        <f aca="false">IF(AND(Calc!$C$2&lt;=2009,Calc!$C$3&gt;=2009),F2570,0)+IF(AND(Calc!$C$2&lt;=2010,Calc!$C$3&gt;=2010),G2570,0)+IF(AND(Calc!$C$2&lt;=2011,Calc!$C$3&gt;=2011),H2570,0)</f>
        <v>366.91</v>
      </c>
      <c r="O2570" s="61" t="n">
        <f aca="false">IF(AND(N2570&gt;0,OR(Calc!$C$4="*",B2570=Calc!$C$4)),N2570+ROW()*0.000000001,0)</f>
        <v>366.91000257</v>
      </c>
    </row>
    <row r="2571" customFormat="false" ht="15" hidden="false" customHeight="false" outlineLevel="0" collapsed="false">
      <c r="A2571" s="49" t="n">
        <v>14963</v>
      </c>
      <c r="B2571" s="49" t="s">
        <v>189</v>
      </c>
      <c r="C2571" s="63" t="n">
        <v>40361</v>
      </c>
      <c r="D2571" s="63" t="n">
        <v>40877</v>
      </c>
      <c r="E2571" s="49" t="n">
        <v>12</v>
      </c>
      <c r="F2571" s="54" t="n">
        <v>0</v>
      </c>
      <c r="G2571" s="54" t="n">
        <v>1645.38</v>
      </c>
      <c r="H2571" s="54" t="n">
        <v>1472.34</v>
      </c>
      <c r="I2571" s="54" t="n">
        <f aca="false">SUM(F2571:H2571)</f>
        <v>3117.72</v>
      </c>
      <c r="J2571" s="49" t="n">
        <f aca="false">Calc!$C$5-D2571</f>
        <v>10</v>
      </c>
      <c r="K2571" s="49" t="n">
        <f aca="false">IF(J2571&lt;=Calc!$C$11,4,IF(J2571&lt;=Calc!$C$12,3,IF(J2571&lt;=Calc!$C$13,2,1)))</f>
        <v>4</v>
      </c>
      <c r="L2571" s="49" t="n">
        <f aca="false">1+(E2571&gt;=Calc!$C$16)+(E2571&gt;=Calc!$C$17)+(E2571&gt;=Calc!$C$18)</f>
        <v>4</v>
      </c>
      <c r="M2571" s="49" t="str">
        <f aca="false">IF(AND(K2571=4,L2571&gt;=3),"Champions",IF(AND(K2571=3,L2571&gt;=3),"Loyal",IF(K2571&gt;=3,"Recent / New",IF(L2571&gt;=3,"At Risk","Hibernating / Lost"))))</f>
        <v>Champions</v>
      </c>
      <c r="N2571" s="54" t="n">
        <f aca="false">IF(AND(Calc!$C$2&lt;=2009,Calc!$C$3&gt;=2009),F2571,0)+IF(AND(Calc!$C$2&lt;=2010,Calc!$C$3&gt;=2010),G2571,0)+IF(AND(Calc!$C$2&lt;=2011,Calc!$C$3&gt;=2011),H2571,0)</f>
        <v>3117.72</v>
      </c>
      <c r="O2571" s="61" t="n">
        <f aca="false">IF(AND(N2571&gt;0,OR(Calc!$C$4="*",B2571=Calc!$C$4)),N2571+ROW()*0.000000001,0)</f>
        <v>3117.720002571</v>
      </c>
    </row>
    <row r="2572" customFormat="false" ht="15" hidden="false" customHeight="false" outlineLevel="0" collapsed="false">
      <c r="A2572" s="49" t="n">
        <v>14964</v>
      </c>
      <c r="B2572" s="49" t="s">
        <v>189</v>
      </c>
      <c r="C2572" s="63" t="n">
        <v>40639</v>
      </c>
      <c r="D2572" s="63" t="n">
        <v>40639</v>
      </c>
      <c r="E2572" s="49" t="n">
        <v>1</v>
      </c>
      <c r="F2572" s="54" t="n">
        <v>0</v>
      </c>
      <c r="G2572" s="54" t="n">
        <v>0</v>
      </c>
      <c r="H2572" s="54" t="n">
        <v>206.21</v>
      </c>
      <c r="I2572" s="54" t="n">
        <f aca="false">SUM(F2572:H2572)</f>
        <v>206.21</v>
      </c>
      <c r="J2572" s="49" t="n">
        <f aca="false">Calc!$C$5-D2572</f>
        <v>248</v>
      </c>
      <c r="K2572" s="49" t="n">
        <f aca="false">IF(J2572&lt;=Calc!$C$11,4,IF(J2572&lt;=Calc!$C$12,3,IF(J2572&lt;=Calc!$C$13,2,1)))</f>
        <v>2</v>
      </c>
      <c r="L2572" s="49" t="n">
        <f aca="false">1+(E2572&gt;=Calc!$C$16)+(E2572&gt;=Calc!$C$17)+(E2572&gt;=Calc!$C$18)</f>
        <v>1</v>
      </c>
      <c r="M2572" s="49" t="str">
        <f aca="false">IF(AND(K2572=4,L2572&gt;=3),"Champions",IF(AND(K2572=3,L2572&gt;=3),"Loyal",IF(K2572&gt;=3,"Recent / New",IF(L2572&gt;=3,"At Risk","Hibernating / Lost"))))</f>
        <v>Hibernating / Lost</v>
      </c>
      <c r="N2572" s="54" t="n">
        <f aca="false">IF(AND(Calc!$C$2&lt;=2009,Calc!$C$3&gt;=2009),F2572,0)+IF(AND(Calc!$C$2&lt;=2010,Calc!$C$3&gt;=2010),G2572,0)+IF(AND(Calc!$C$2&lt;=2011,Calc!$C$3&gt;=2011),H2572,0)</f>
        <v>206.21</v>
      </c>
      <c r="O2572" s="61" t="n">
        <f aca="false">IF(AND(N2572&gt;0,OR(Calc!$C$4="*",B2572=Calc!$C$4)),N2572+ROW()*0.000000001,0)</f>
        <v>206.210002572</v>
      </c>
    </row>
    <row r="2573" customFormat="false" ht="15" hidden="false" customHeight="false" outlineLevel="0" collapsed="false">
      <c r="A2573" s="49" t="n">
        <v>14965</v>
      </c>
      <c r="B2573" s="49" t="s">
        <v>189</v>
      </c>
      <c r="C2573" s="63" t="n">
        <v>40790</v>
      </c>
      <c r="D2573" s="63" t="n">
        <v>40790</v>
      </c>
      <c r="E2573" s="49" t="n">
        <v>2</v>
      </c>
      <c r="F2573" s="54" t="n">
        <v>0</v>
      </c>
      <c r="G2573" s="54" t="n">
        <v>0</v>
      </c>
      <c r="H2573" s="54" t="n">
        <v>596.09</v>
      </c>
      <c r="I2573" s="54" t="n">
        <f aca="false">SUM(F2573:H2573)</f>
        <v>596.09</v>
      </c>
      <c r="J2573" s="49" t="n">
        <f aca="false">Calc!$C$5-D2573</f>
        <v>97</v>
      </c>
      <c r="K2573" s="49" t="n">
        <f aca="false">IF(J2573&lt;=Calc!$C$11,4,IF(J2573&lt;=Calc!$C$12,3,IF(J2573&lt;=Calc!$C$13,2,1)))</f>
        <v>2</v>
      </c>
      <c r="L2573" s="49" t="n">
        <f aca="false">1+(E2573&gt;=Calc!$C$16)+(E2573&gt;=Calc!$C$17)+(E2573&gt;=Calc!$C$18)</f>
        <v>2</v>
      </c>
      <c r="M2573" s="49" t="str">
        <f aca="false">IF(AND(K2573=4,L2573&gt;=3),"Champions",IF(AND(K2573=3,L2573&gt;=3),"Loyal",IF(K2573&gt;=3,"Recent / New",IF(L2573&gt;=3,"At Risk","Hibernating / Lost"))))</f>
        <v>Hibernating / Lost</v>
      </c>
      <c r="N2573" s="54" t="n">
        <f aca="false">IF(AND(Calc!$C$2&lt;=2009,Calc!$C$3&gt;=2009),F2573,0)+IF(AND(Calc!$C$2&lt;=2010,Calc!$C$3&gt;=2010),G2573,0)+IF(AND(Calc!$C$2&lt;=2011,Calc!$C$3&gt;=2011),H2573,0)</f>
        <v>596.09</v>
      </c>
      <c r="O2573" s="61" t="n">
        <f aca="false">IF(AND(N2573&gt;0,OR(Calc!$C$4="*",B2573=Calc!$C$4)),N2573+ROW()*0.000000001,0)</f>
        <v>596.090002573</v>
      </c>
    </row>
    <row r="2574" customFormat="false" ht="15" hidden="false" customHeight="false" outlineLevel="0" collapsed="false">
      <c r="A2574" s="49" t="n">
        <v>14966</v>
      </c>
      <c r="B2574" s="49" t="s">
        <v>189</v>
      </c>
      <c r="C2574" s="63" t="n">
        <v>40162</v>
      </c>
      <c r="D2574" s="63" t="n">
        <v>40872</v>
      </c>
      <c r="E2574" s="49" t="n">
        <v>6</v>
      </c>
      <c r="F2574" s="54" t="n">
        <v>324.47</v>
      </c>
      <c r="G2574" s="54" t="n">
        <v>556.77</v>
      </c>
      <c r="H2574" s="54" t="n">
        <v>183.02</v>
      </c>
      <c r="I2574" s="54" t="n">
        <f aca="false">SUM(F2574:H2574)</f>
        <v>1064.26</v>
      </c>
      <c r="J2574" s="49" t="n">
        <f aca="false">Calc!$C$5-D2574</f>
        <v>15</v>
      </c>
      <c r="K2574" s="49" t="n">
        <f aca="false">IF(J2574&lt;=Calc!$C$11,4,IF(J2574&lt;=Calc!$C$12,3,IF(J2574&lt;=Calc!$C$13,2,1)))</f>
        <v>4</v>
      </c>
      <c r="L2574" s="49" t="n">
        <f aca="false">1+(E2574&gt;=Calc!$C$16)+(E2574&gt;=Calc!$C$17)+(E2574&gt;=Calc!$C$18)</f>
        <v>3</v>
      </c>
      <c r="M2574" s="49" t="str">
        <f aca="false">IF(AND(K2574=4,L2574&gt;=3),"Champions",IF(AND(K2574=3,L2574&gt;=3),"Loyal",IF(K2574&gt;=3,"Recent / New",IF(L2574&gt;=3,"At Risk","Hibernating / Lost"))))</f>
        <v>Champions</v>
      </c>
      <c r="N2574" s="54" t="n">
        <f aca="false">IF(AND(Calc!$C$2&lt;=2009,Calc!$C$3&gt;=2009),F2574,0)+IF(AND(Calc!$C$2&lt;=2010,Calc!$C$3&gt;=2010),G2574,0)+IF(AND(Calc!$C$2&lt;=2011,Calc!$C$3&gt;=2011),H2574,0)</f>
        <v>1064.26</v>
      </c>
      <c r="O2574" s="61" t="n">
        <f aca="false">IF(AND(N2574&gt;0,OR(Calc!$C$4="*",B2574=Calc!$C$4)),N2574+ROW()*0.000000001,0)</f>
        <v>1064.260002574</v>
      </c>
    </row>
    <row r="2575" customFormat="false" ht="15" hidden="false" customHeight="false" outlineLevel="0" collapsed="false">
      <c r="A2575" s="49" t="n">
        <v>14967</v>
      </c>
      <c r="B2575" s="49" t="s">
        <v>189</v>
      </c>
      <c r="C2575" s="63" t="n">
        <v>40150</v>
      </c>
      <c r="D2575" s="63" t="n">
        <v>40837</v>
      </c>
      <c r="E2575" s="49" t="n">
        <v>6</v>
      </c>
      <c r="F2575" s="54" t="n">
        <v>236.25</v>
      </c>
      <c r="G2575" s="54" t="n">
        <v>1282.56</v>
      </c>
      <c r="H2575" s="54" t="n">
        <v>463.8</v>
      </c>
      <c r="I2575" s="54" t="n">
        <f aca="false">SUM(F2575:H2575)</f>
        <v>1982.61</v>
      </c>
      <c r="J2575" s="49" t="n">
        <f aca="false">Calc!$C$5-D2575</f>
        <v>50</v>
      </c>
      <c r="K2575" s="49" t="n">
        <f aca="false">IF(J2575&lt;=Calc!$C$11,4,IF(J2575&lt;=Calc!$C$12,3,IF(J2575&lt;=Calc!$C$13,2,1)))</f>
        <v>3</v>
      </c>
      <c r="L2575" s="49" t="n">
        <f aca="false">1+(E2575&gt;=Calc!$C$16)+(E2575&gt;=Calc!$C$17)+(E2575&gt;=Calc!$C$18)</f>
        <v>3</v>
      </c>
      <c r="M2575" s="49" t="str">
        <f aca="false">IF(AND(K2575=4,L2575&gt;=3),"Champions",IF(AND(K2575=3,L2575&gt;=3),"Loyal",IF(K2575&gt;=3,"Recent / New",IF(L2575&gt;=3,"At Risk","Hibernating / Lost"))))</f>
        <v>Loyal</v>
      </c>
      <c r="N2575" s="54" t="n">
        <f aca="false">IF(AND(Calc!$C$2&lt;=2009,Calc!$C$3&gt;=2009),F2575,0)+IF(AND(Calc!$C$2&lt;=2010,Calc!$C$3&gt;=2010),G2575,0)+IF(AND(Calc!$C$2&lt;=2011,Calc!$C$3&gt;=2011),H2575,0)</f>
        <v>1982.61</v>
      </c>
      <c r="O2575" s="61" t="n">
        <f aca="false">IF(AND(N2575&gt;0,OR(Calc!$C$4="*",B2575=Calc!$C$4)),N2575+ROW()*0.000000001,0)</f>
        <v>1982.610002575</v>
      </c>
    </row>
    <row r="2576" customFormat="false" ht="15" hidden="false" customHeight="false" outlineLevel="0" collapsed="false">
      <c r="A2576" s="49" t="n">
        <v>14968</v>
      </c>
      <c r="B2576" s="49" t="s">
        <v>189</v>
      </c>
      <c r="C2576" s="63" t="n">
        <v>40428</v>
      </c>
      <c r="D2576" s="63" t="n">
        <v>40856</v>
      </c>
      <c r="E2576" s="49" t="n">
        <v>2</v>
      </c>
      <c r="F2576" s="54" t="n">
        <v>0</v>
      </c>
      <c r="G2576" s="54" t="n">
        <v>349.9</v>
      </c>
      <c r="H2576" s="54" t="n">
        <v>147.59</v>
      </c>
      <c r="I2576" s="54" t="n">
        <f aca="false">SUM(F2576:H2576)</f>
        <v>497.49</v>
      </c>
      <c r="J2576" s="49" t="n">
        <f aca="false">Calc!$C$5-D2576</f>
        <v>31</v>
      </c>
      <c r="K2576" s="49" t="n">
        <f aca="false">IF(J2576&lt;=Calc!$C$11,4,IF(J2576&lt;=Calc!$C$12,3,IF(J2576&lt;=Calc!$C$13,2,1)))</f>
        <v>3</v>
      </c>
      <c r="L2576" s="49" t="n">
        <f aca="false">1+(E2576&gt;=Calc!$C$16)+(E2576&gt;=Calc!$C$17)+(E2576&gt;=Calc!$C$18)</f>
        <v>2</v>
      </c>
      <c r="M2576" s="49" t="str">
        <f aca="false">IF(AND(K2576=4,L2576&gt;=3),"Champions",IF(AND(K2576=3,L2576&gt;=3),"Loyal",IF(K2576&gt;=3,"Recent / New",IF(L2576&gt;=3,"At Risk","Hibernating / Lost"))))</f>
        <v>Recent / New</v>
      </c>
      <c r="N2576" s="54" t="n">
        <f aca="false">IF(AND(Calc!$C$2&lt;=2009,Calc!$C$3&gt;=2009),F2576,0)+IF(AND(Calc!$C$2&lt;=2010,Calc!$C$3&gt;=2010),G2576,0)+IF(AND(Calc!$C$2&lt;=2011,Calc!$C$3&gt;=2011),H2576,0)</f>
        <v>497.49</v>
      </c>
      <c r="O2576" s="61" t="n">
        <f aca="false">IF(AND(N2576&gt;0,OR(Calc!$C$4="*",B2576=Calc!$C$4)),N2576+ROW()*0.000000001,0)</f>
        <v>497.490002576</v>
      </c>
    </row>
    <row r="2577" customFormat="false" ht="15" hidden="false" customHeight="false" outlineLevel="0" collapsed="false">
      <c r="A2577" s="49" t="n">
        <v>14969</v>
      </c>
      <c r="B2577" s="49" t="s">
        <v>189</v>
      </c>
      <c r="C2577" s="63" t="n">
        <v>40183</v>
      </c>
      <c r="D2577" s="63" t="n">
        <v>40183</v>
      </c>
      <c r="E2577" s="49" t="n">
        <v>1</v>
      </c>
      <c r="F2577" s="54" t="n">
        <v>0</v>
      </c>
      <c r="G2577" s="54" t="n">
        <v>906.23</v>
      </c>
      <c r="H2577" s="54" t="n">
        <v>0</v>
      </c>
      <c r="I2577" s="54" t="n">
        <f aca="false">SUM(F2577:H2577)</f>
        <v>906.23</v>
      </c>
      <c r="J2577" s="49" t="n">
        <f aca="false">Calc!$C$5-D2577</f>
        <v>704</v>
      </c>
      <c r="K2577" s="49" t="n">
        <f aca="false">IF(J2577&lt;=Calc!$C$11,4,IF(J2577&lt;=Calc!$C$12,3,IF(J2577&lt;=Calc!$C$13,2,1)))</f>
        <v>1</v>
      </c>
      <c r="L2577" s="49" t="n">
        <f aca="false">1+(E2577&gt;=Calc!$C$16)+(E2577&gt;=Calc!$C$17)+(E2577&gt;=Calc!$C$18)</f>
        <v>1</v>
      </c>
      <c r="M2577" s="49" t="str">
        <f aca="false">IF(AND(K2577=4,L2577&gt;=3),"Champions",IF(AND(K2577=3,L2577&gt;=3),"Loyal",IF(K2577&gt;=3,"Recent / New",IF(L2577&gt;=3,"At Risk","Hibernating / Lost"))))</f>
        <v>Hibernating / Lost</v>
      </c>
      <c r="N2577" s="54" t="n">
        <f aca="false">IF(AND(Calc!$C$2&lt;=2009,Calc!$C$3&gt;=2009),F2577,0)+IF(AND(Calc!$C$2&lt;=2010,Calc!$C$3&gt;=2010),G2577,0)+IF(AND(Calc!$C$2&lt;=2011,Calc!$C$3&gt;=2011),H2577,0)</f>
        <v>906.23</v>
      </c>
      <c r="O2577" s="61" t="n">
        <f aca="false">IF(AND(N2577&gt;0,OR(Calc!$C$4="*",B2577=Calc!$C$4)),N2577+ROW()*0.000000001,0)</f>
        <v>906.230002577</v>
      </c>
    </row>
    <row r="2578" customFormat="false" ht="15" hidden="false" customHeight="false" outlineLevel="0" collapsed="false">
      <c r="A2578" s="49" t="n">
        <v>14970</v>
      </c>
      <c r="B2578" s="49" t="s">
        <v>189</v>
      </c>
      <c r="C2578" s="63" t="n">
        <v>40223</v>
      </c>
      <c r="D2578" s="63" t="n">
        <v>40818</v>
      </c>
      <c r="E2578" s="49" t="n">
        <v>12</v>
      </c>
      <c r="F2578" s="54" t="n">
        <v>0</v>
      </c>
      <c r="G2578" s="54" t="n">
        <v>2001.34</v>
      </c>
      <c r="H2578" s="54" t="n">
        <v>1592.06</v>
      </c>
      <c r="I2578" s="54" t="n">
        <f aca="false">SUM(F2578:H2578)</f>
        <v>3593.4</v>
      </c>
      <c r="J2578" s="49" t="n">
        <f aca="false">Calc!$C$5-D2578</f>
        <v>69</v>
      </c>
      <c r="K2578" s="49" t="n">
        <f aca="false">IF(J2578&lt;=Calc!$C$11,4,IF(J2578&lt;=Calc!$C$12,3,IF(J2578&lt;=Calc!$C$13,2,1)))</f>
        <v>3</v>
      </c>
      <c r="L2578" s="49" t="n">
        <f aca="false">1+(E2578&gt;=Calc!$C$16)+(E2578&gt;=Calc!$C$17)+(E2578&gt;=Calc!$C$18)</f>
        <v>4</v>
      </c>
      <c r="M2578" s="49" t="str">
        <f aca="false">IF(AND(K2578=4,L2578&gt;=3),"Champions",IF(AND(K2578=3,L2578&gt;=3),"Loyal",IF(K2578&gt;=3,"Recent / New",IF(L2578&gt;=3,"At Risk","Hibernating / Lost"))))</f>
        <v>Loyal</v>
      </c>
      <c r="N2578" s="54" t="n">
        <f aca="false">IF(AND(Calc!$C$2&lt;=2009,Calc!$C$3&gt;=2009),F2578,0)+IF(AND(Calc!$C$2&lt;=2010,Calc!$C$3&gt;=2010),G2578,0)+IF(AND(Calc!$C$2&lt;=2011,Calc!$C$3&gt;=2011),H2578,0)</f>
        <v>3593.4</v>
      </c>
      <c r="O2578" s="61" t="n">
        <f aca="false">IF(AND(N2578&gt;0,OR(Calc!$C$4="*",B2578=Calc!$C$4)),N2578+ROW()*0.000000001,0)</f>
        <v>3593.400002578</v>
      </c>
    </row>
    <row r="2579" customFormat="false" ht="15" hidden="false" customHeight="false" outlineLevel="0" collapsed="false">
      <c r="A2579" s="49" t="n">
        <v>14971</v>
      </c>
      <c r="B2579" s="49" t="s">
        <v>189</v>
      </c>
      <c r="C2579" s="63" t="n">
        <v>40843</v>
      </c>
      <c r="D2579" s="63" t="n">
        <v>40851</v>
      </c>
      <c r="E2579" s="49" t="n">
        <v>3</v>
      </c>
      <c r="F2579" s="54" t="n">
        <v>0</v>
      </c>
      <c r="G2579" s="54" t="n">
        <v>0</v>
      </c>
      <c r="H2579" s="54" t="n">
        <v>1097.98</v>
      </c>
      <c r="I2579" s="54" t="n">
        <f aca="false">SUM(F2579:H2579)</f>
        <v>1097.98</v>
      </c>
      <c r="J2579" s="49" t="n">
        <f aca="false">Calc!$C$5-D2579</f>
        <v>36</v>
      </c>
      <c r="K2579" s="49" t="n">
        <f aca="false">IF(J2579&lt;=Calc!$C$11,4,IF(J2579&lt;=Calc!$C$12,3,IF(J2579&lt;=Calc!$C$13,2,1)))</f>
        <v>3</v>
      </c>
      <c r="L2579" s="49" t="n">
        <f aca="false">1+(E2579&gt;=Calc!$C$16)+(E2579&gt;=Calc!$C$17)+(E2579&gt;=Calc!$C$18)</f>
        <v>2</v>
      </c>
      <c r="M2579" s="49" t="str">
        <f aca="false">IF(AND(K2579=4,L2579&gt;=3),"Champions",IF(AND(K2579=3,L2579&gt;=3),"Loyal",IF(K2579&gt;=3,"Recent / New",IF(L2579&gt;=3,"At Risk","Hibernating / Lost"))))</f>
        <v>Recent / New</v>
      </c>
      <c r="N2579" s="54" t="n">
        <f aca="false">IF(AND(Calc!$C$2&lt;=2009,Calc!$C$3&gt;=2009),F2579,0)+IF(AND(Calc!$C$2&lt;=2010,Calc!$C$3&gt;=2010),G2579,0)+IF(AND(Calc!$C$2&lt;=2011,Calc!$C$3&gt;=2011),H2579,0)</f>
        <v>1097.98</v>
      </c>
      <c r="O2579" s="61" t="n">
        <f aca="false">IF(AND(N2579&gt;0,OR(Calc!$C$4="*",B2579=Calc!$C$4)),N2579+ROW()*0.000000001,0)</f>
        <v>1097.980002579</v>
      </c>
    </row>
    <row r="2580" customFormat="false" ht="15" hidden="false" customHeight="false" outlineLevel="0" collapsed="false">
      <c r="A2580" s="49" t="n">
        <v>14972</v>
      </c>
      <c r="B2580" s="49" t="s">
        <v>189</v>
      </c>
      <c r="C2580" s="63" t="n">
        <v>40505</v>
      </c>
      <c r="D2580" s="63" t="n">
        <v>40758</v>
      </c>
      <c r="E2580" s="49" t="n">
        <v>2</v>
      </c>
      <c r="F2580" s="54" t="n">
        <v>0</v>
      </c>
      <c r="G2580" s="54" t="n">
        <v>30.3</v>
      </c>
      <c r="H2580" s="54" t="n">
        <v>114.77</v>
      </c>
      <c r="I2580" s="54" t="n">
        <f aca="false">SUM(F2580:H2580)</f>
        <v>145.07</v>
      </c>
      <c r="J2580" s="49" t="n">
        <f aca="false">Calc!$C$5-D2580</f>
        <v>129</v>
      </c>
      <c r="K2580" s="49" t="n">
        <f aca="false">IF(J2580&lt;=Calc!$C$11,4,IF(J2580&lt;=Calc!$C$12,3,IF(J2580&lt;=Calc!$C$13,2,1)))</f>
        <v>2</v>
      </c>
      <c r="L2580" s="49" t="n">
        <f aca="false">1+(E2580&gt;=Calc!$C$16)+(E2580&gt;=Calc!$C$17)+(E2580&gt;=Calc!$C$18)</f>
        <v>2</v>
      </c>
      <c r="M2580" s="49" t="str">
        <f aca="false">IF(AND(K2580=4,L2580&gt;=3),"Champions",IF(AND(K2580=3,L2580&gt;=3),"Loyal",IF(K2580&gt;=3,"Recent / New",IF(L2580&gt;=3,"At Risk","Hibernating / Lost"))))</f>
        <v>Hibernating / Lost</v>
      </c>
      <c r="N2580" s="54" t="n">
        <f aca="false">IF(AND(Calc!$C$2&lt;=2009,Calc!$C$3&gt;=2009),F2580,0)+IF(AND(Calc!$C$2&lt;=2010,Calc!$C$3&gt;=2010),G2580,0)+IF(AND(Calc!$C$2&lt;=2011,Calc!$C$3&gt;=2011),H2580,0)</f>
        <v>145.07</v>
      </c>
      <c r="O2580" s="61" t="n">
        <f aca="false">IF(AND(N2580&gt;0,OR(Calc!$C$4="*",B2580=Calc!$C$4)),N2580+ROW()*0.000000001,0)</f>
        <v>145.07000258</v>
      </c>
    </row>
    <row r="2581" customFormat="false" ht="15" hidden="false" customHeight="false" outlineLevel="0" collapsed="false">
      <c r="A2581" s="49" t="n">
        <v>14973</v>
      </c>
      <c r="B2581" s="49" t="s">
        <v>189</v>
      </c>
      <c r="C2581" s="63" t="n">
        <v>40661</v>
      </c>
      <c r="D2581" s="63" t="n">
        <v>40779</v>
      </c>
      <c r="E2581" s="49" t="n">
        <v>3</v>
      </c>
      <c r="F2581" s="54" t="n">
        <v>0</v>
      </c>
      <c r="G2581" s="54" t="n">
        <v>0</v>
      </c>
      <c r="H2581" s="54" t="n">
        <v>1314.45</v>
      </c>
      <c r="I2581" s="54" t="n">
        <f aca="false">SUM(F2581:H2581)</f>
        <v>1314.45</v>
      </c>
      <c r="J2581" s="49" t="n">
        <f aca="false">Calc!$C$5-D2581</f>
        <v>108</v>
      </c>
      <c r="K2581" s="49" t="n">
        <f aca="false">IF(J2581&lt;=Calc!$C$11,4,IF(J2581&lt;=Calc!$C$12,3,IF(J2581&lt;=Calc!$C$13,2,1)))</f>
        <v>2</v>
      </c>
      <c r="L2581" s="49" t="n">
        <f aca="false">1+(E2581&gt;=Calc!$C$16)+(E2581&gt;=Calc!$C$17)+(E2581&gt;=Calc!$C$18)</f>
        <v>2</v>
      </c>
      <c r="M2581" s="49" t="str">
        <f aca="false">IF(AND(K2581=4,L2581&gt;=3),"Champions",IF(AND(K2581=3,L2581&gt;=3),"Loyal",IF(K2581&gt;=3,"Recent / New",IF(L2581&gt;=3,"At Risk","Hibernating / Lost"))))</f>
        <v>Hibernating / Lost</v>
      </c>
      <c r="N2581" s="54" t="n">
        <f aca="false">IF(AND(Calc!$C$2&lt;=2009,Calc!$C$3&gt;=2009),F2581,0)+IF(AND(Calc!$C$2&lt;=2010,Calc!$C$3&gt;=2010),G2581,0)+IF(AND(Calc!$C$2&lt;=2011,Calc!$C$3&gt;=2011),H2581,0)</f>
        <v>1314.45</v>
      </c>
      <c r="O2581" s="61" t="n">
        <f aca="false">IF(AND(N2581&gt;0,OR(Calc!$C$4="*",B2581=Calc!$C$4)),N2581+ROW()*0.000000001,0)</f>
        <v>1314.450002581</v>
      </c>
    </row>
    <row r="2582" customFormat="false" ht="15" hidden="false" customHeight="false" outlineLevel="0" collapsed="false">
      <c r="A2582" s="49" t="n">
        <v>14974</v>
      </c>
      <c r="B2582" s="49" t="s">
        <v>189</v>
      </c>
      <c r="C2582" s="63" t="n">
        <v>40849</v>
      </c>
      <c r="D2582" s="63" t="n">
        <v>40849</v>
      </c>
      <c r="E2582" s="49" t="n">
        <v>1</v>
      </c>
      <c r="F2582" s="54" t="n">
        <v>0</v>
      </c>
      <c r="G2582" s="54" t="n">
        <v>0</v>
      </c>
      <c r="H2582" s="54" t="n">
        <v>89.94</v>
      </c>
      <c r="I2582" s="54" t="n">
        <f aca="false">SUM(F2582:H2582)</f>
        <v>89.94</v>
      </c>
      <c r="J2582" s="49" t="n">
        <f aca="false">Calc!$C$5-D2582</f>
        <v>38</v>
      </c>
      <c r="K2582" s="49" t="n">
        <f aca="false">IF(J2582&lt;=Calc!$C$11,4,IF(J2582&lt;=Calc!$C$12,3,IF(J2582&lt;=Calc!$C$13,2,1)))</f>
        <v>3</v>
      </c>
      <c r="L2582" s="49" t="n">
        <f aca="false">1+(E2582&gt;=Calc!$C$16)+(E2582&gt;=Calc!$C$17)+(E2582&gt;=Calc!$C$18)</f>
        <v>1</v>
      </c>
      <c r="M2582" s="49" t="str">
        <f aca="false">IF(AND(K2582=4,L2582&gt;=3),"Champions",IF(AND(K2582=3,L2582&gt;=3),"Loyal",IF(K2582&gt;=3,"Recent / New",IF(L2582&gt;=3,"At Risk","Hibernating / Lost"))))</f>
        <v>Recent / New</v>
      </c>
      <c r="N2582" s="54" t="n">
        <f aca="false">IF(AND(Calc!$C$2&lt;=2009,Calc!$C$3&gt;=2009),F2582,0)+IF(AND(Calc!$C$2&lt;=2010,Calc!$C$3&gt;=2010),G2582,0)+IF(AND(Calc!$C$2&lt;=2011,Calc!$C$3&gt;=2011),H2582,0)</f>
        <v>89.94</v>
      </c>
      <c r="O2582" s="61" t="n">
        <f aca="false">IF(AND(N2582&gt;0,OR(Calc!$C$4="*",B2582=Calc!$C$4)),N2582+ROW()*0.000000001,0)</f>
        <v>89.940002582</v>
      </c>
    </row>
    <row r="2583" customFormat="false" ht="15" hidden="false" customHeight="false" outlineLevel="0" collapsed="false">
      <c r="A2583" s="49" t="n">
        <v>14975</v>
      </c>
      <c r="B2583" s="49" t="s">
        <v>189</v>
      </c>
      <c r="C2583" s="63" t="n">
        <v>40465</v>
      </c>
      <c r="D2583" s="63" t="n">
        <v>40829</v>
      </c>
      <c r="E2583" s="49" t="n">
        <v>2</v>
      </c>
      <c r="F2583" s="54" t="n">
        <v>0</v>
      </c>
      <c r="G2583" s="54" t="n">
        <v>192.45</v>
      </c>
      <c r="H2583" s="54" t="n">
        <v>279.94</v>
      </c>
      <c r="I2583" s="54" t="n">
        <f aca="false">SUM(F2583:H2583)</f>
        <v>472.39</v>
      </c>
      <c r="J2583" s="49" t="n">
        <f aca="false">Calc!$C$5-D2583</f>
        <v>58</v>
      </c>
      <c r="K2583" s="49" t="n">
        <f aca="false">IF(J2583&lt;=Calc!$C$11,4,IF(J2583&lt;=Calc!$C$12,3,IF(J2583&lt;=Calc!$C$13,2,1)))</f>
        <v>3</v>
      </c>
      <c r="L2583" s="49" t="n">
        <f aca="false">1+(E2583&gt;=Calc!$C$16)+(E2583&gt;=Calc!$C$17)+(E2583&gt;=Calc!$C$18)</f>
        <v>2</v>
      </c>
      <c r="M2583" s="49" t="str">
        <f aca="false">IF(AND(K2583=4,L2583&gt;=3),"Champions",IF(AND(K2583=3,L2583&gt;=3),"Loyal",IF(K2583&gt;=3,"Recent / New",IF(L2583&gt;=3,"At Risk","Hibernating / Lost"))))</f>
        <v>Recent / New</v>
      </c>
      <c r="N2583" s="54" t="n">
        <f aca="false">IF(AND(Calc!$C$2&lt;=2009,Calc!$C$3&gt;=2009),F2583,0)+IF(AND(Calc!$C$2&lt;=2010,Calc!$C$3&gt;=2010),G2583,0)+IF(AND(Calc!$C$2&lt;=2011,Calc!$C$3&gt;=2011),H2583,0)</f>
        <v>472.39</v>
      </c>
      <c r="O2583" s="61" t="n">
        <f aca="false">IF(AND(N2583&gt;0,OR(Calc!$C$4="*",B2583=Calc!$C$4)),N2583+ROW()*0.000000001,0)</f>
        <v>472.390002583</v>
      </c>
    </row>
    <row r="2584" customFormat="false" ht="15" hidden="false" customHeight="false" outlineLevel="0" collapsed="false">
      <c r="A2584" s="49" t="n">
        <v>14976</v>
      </c>
      <c r="B2584" s="49" t="s">
        <v>189</v>
      </c>
      <c r="C2584" s="63" t="n">
        <v>40560</v>
      </c>
      <c r="D2584" s="63" t="n">
        <v>40829</v>
      </c>
      <c r="E2584" s="49" t="n">
        <v>6</v>
      </c>
      <c r="F2584" s="54" t="n">
        <v>0</v>
      </c>
      <c r="G2584" s="54" t="n">
        <v>0</v>
      </c>
      <c r="H2584" s="54" t="n">
        <v>749.86</v>
      </c>
      <c r="I2584" s="54" t="n">
        <f aca="false">SUM(F2584:H2584)</f>
        <v>749.86</v>
      </c>
      <c r="J2584" s="49" t="n">
        <f aca="false">Calc!$C$5-D2584</f>
        <v>58</v>
      </c>
      <c r="K2584" s="49" t="n">
        <f aca="false">IF(J2584&lt;=Calc!$C$11,4,IF(J2584&lt;=Calc!$C$12,3,IF(J2584&lt;=Calc!$C$13,2,1)))</f>
        <v>3</v>
      </c>
      <c r="L2584" s="49" t="n">
        <f aca="false">1+(E2584&gt;=Calc!$C$16)+(E2584&gt;=Calc!$C$17)+(E2584&gt;=Calc!$C$18)</f>
        <v>3</v>
      </c>
      <c r="M2584" s="49" t="str">
        <f aca="false">IF(AND(K2584=4,L2584&gt;=3),"Champions",IF(AND(K2584=3,L2584&gt;=3),"Loyal",IF(K2584&gt;=3,"Recent / New",IF(L2584&gt;=3,"At Risk","Hibernating / Lost"))))</f>
        <v>Loyal</v>
      </c>
      <c r="N2584" s="54" t="n">
        <f aca="false">IF(AND(Calc!$C$2&lt;=2009,Calc!$C$3&gt;=2009),F2584,0)+IF(AND(Calc!$C$2&lt;=2010,Calc!$C$3&gt;=2010),G2584,0)+IF(AND(Calc!$C$2&lt;=2011,Calc!$C$3&gt;=2011),H2584,0)</f>
        <v>749.86</v>
      </c>
      <c r="O2584" s="61" t="n">
        <f aca="false">IF(AND(N2584&gt;0,OR(Calc!$C$4="*",B2584=Calc!$C$4)),N2584+ROW()*0.000000001,0)</f>
        <v>749.860002584</v>
      </c>
    </row>
    <row r="2585" customFormat="false" ht="15" hidden="false" customHeight="false" outlineLevel="0" collapsed="false">
      <c r="A2585" s="49" t="n">
        <v>14977</v>
      </c>
      <c r="B2585" s="49" t="s">
        <v>189</v>
      </c>
      <c r="C2585" s="63" t="n">
        <v>40161</v>
      </c>
      <c r="D2585" s="63" t="n">
        <v>40161</v>
      </c>
      <c r="E2585" s="49" t="n">
        <v>1</v>
      </c>
      <c r="F2585" s="54" t="n">
        <v>31.93</v>
      </c>
      <c r="G2585" s="54" t="n">
        <v>0</v>
      </c>
      <c r="H2585" s="54" t="n">
        <v>0</v>
      </c>
      <c r="I2585" s="54" t="n">
        <f aca="false">SUM(F2585:H2585)</f>
        <v>31.93</v>
      </c>
      <c r="J2585" s="49" t="n">
        <f aca="false">Calc!$C$5-D2585</f>
        <v>726</v>
      </c>
      <c r="K2585" s="49" t="n">
        <f aca="false">IF(J2585&lt;=Calc!$C$11,4,IF(J2585&lt;=Calc!$C$12,3,IF(J2585&lt;=Calc!$C$13,2,1)))</f>
        <v>1</v>
      </c>
      <c r="L2585" s="49" t="n">
        <f aca="false">1+(E2585&gt;=Calc!$C$16)+(E2585&gt;=Calc!$C$17)+(E2585&gt;=Calc!$C$18)</f>
        <v>1</v>
      </c>
      <c r="M2585" s="49" t="str">
        <f aca="false">IF(AND(K2585=4,L2585&gt;=3),"Champions",IF(AND(K2585=3,L2585&gt;=3),"Loyal",IF(K2585&gt;=3,"Recent / New",IF(L2585&gt;=3,"At Risk","Hibernating / Lost"))))</f>
        <v>Hibernating / Lost</v>
      </c>
      <c r="N2585" s="54" t="n">
        <f aca="false">IF(AND(Calc!$C$2&lt;=2009,Calc!$C$3&gt;=2009),F2585,0)+IF(AND(Calc!$C$2&lt;=2010,Calc!$C$3&gt;=2010),G2585,0)+IF(AND(Calc!$C$2&lt;=2011,Calc!$C$3&gt;=2011),H2585,0)</f>
        <v>31.93</v>
      </c>
      <c r="O2585" s="61" t="n">
        <f aca="false">IF(AND(N2585&gt;0,OR(Calc!$C$4="*",B2585=Calc!$C$4)),N2585+ROW()*0.000000001,0)</f>
        <v>31.930002585</v>
      </c>
    </row>
    <row r="2586" customFormat="false" ht="15" hidden="false" customHeight="false" outlineLevel="0" collapsed="false">
      <c r="A2586" s="49" t="n">
        <v>14978</v>
      </c>
      <c r="B2586" s="49" t="s">
        <v>189</v>
      </c>
      <c r="C2586" s="63" t="n">
        <v>40296</v>
      </c>
      <c r="D2586" s="63" t="n">
        <v>40814</v>
      </c>
      <c r="E2586" s="49" t="n">
        <v>10</v>
      </c>
      <c r="F2586" s="54" t="n">
        <v>0</v>
      </c>
      <c r="G2586" s="54" t="n">
        <v>1155.02</v>
      </c>
      <c r="H2586" s="54" t="n">
        <v>1921.37</v>
      </c>
      <c r="I2586" s="54" t="n">
        <f aca="false">SUM(F2586:H2586)</f>
        <v>3076.39</v>
      </c>
      <c r="J2586" s="49" t="n">
        <f aca="false">Calc!$C$5-D2586</f>
        <v>73</v>
      </c>
      <c r="K2586" s="49" t="n">
        <f aca="false">IF(J2586&lt;=Calc!$C$11,4,IF(J2586&lt;=Calc!$C$12,3,IF(J2586&lt;=Calc!$C$13,2,1)))</f>
        <v>3</v>
      </c>
      <c r="L2586" s="49" t="n">
        <f aca="false">1+(E2586&gt;=Calc!$C$16)+(E2586&gt;=Calc!$C$17)+(E2586&gt;=Calc!$C$18)</f>
        <v>4</v>
      </c>
      <c r="M2586" s="49" t="str">
        <f aca="false">IF(AND(K2586=4,L2586&gt;=3),"Champions",IF(AND(K2586=3,L2586&gt;=3),"Loyal",IF(K2586&gt;=3,"Recent / New",IF(L2586&gt;=3,"At Risk","Hibernating / Lost"))))</f>
        <v>Loyal</v>
      </c>
      <c r="N2586" s="54" t="n">
        <f aca="false">IF(AND(Calc!$C$2&lt;=2009,Calc!$C$3&gt;=2009),F2586,0)+IF(AND(Calc!$C$2&lt;=2010,Calc!$C$3&gt;=2010),G2586,0)+IF(AND(Calc!$C$2&lt;=2011,Calc!$C$3&gt;=2011),H2586,0)</f>
        <v>3076.39</v>
      </c>
      <c r="O2586" s="61" t="n">
        <f aca="false">IF(AND(N2586&gt;0,OR(Calc!$C$4="*",B2586=Calc!$C$4)),N2586+ROW()*0.000000001,0)</f>
        <v>3076.390002586</v>
      </c>
    </row>
    <row r="2587" customFormat="false" ht="15" hidden="false" customHeight="false" outlineLevel="0" collapsed="false">
      <c r="A2587" s="49" t="n">
        <v>14979</v>
      </c>
      <c r="B2587" s="49" t="s">
        <v>189</v>
      </c>
      <c r="C2587" s="63" t="n">
        <v>40151</v>
      </c>
      <c r="D2587" s="63" t="n">
        <v>40151</v>
      </c>
      <c r="E2587" s="49" t="n">
        <v>1</v>
      </c>
      <c r="F2587" s="54" t="n">
        <v>429.66</v>
      </c>
      <c r="G2587" s="54" t="n">
        <v>0</v>
      </c>
      <c r="H2587" s="54" t="n">
        <v>0</v>
      </c>
      <c r="I2587" s="54" t="n">
        <f aca="false">SUM(F2587:H2587)</f>
        <v>429.66</v>
      </c>
      <c r="J2587" s="49" t="n">
        <f aca="false">Calc!$C$5-D2587</f>
        <v>736</v>
      </c>
      <c r="K2587" s="49" t="n">
        <f aca="false">IF(J2587&lt;=Calc!$C$11,4,IF(J2587&lt;=Calc!$C$12,3,IF(J2587&lt;=Calc!$C$13,2,1)))</f>
        <v>1</v>
      </c>
      <c r="L2587" s="49" t="n">
        <f aca="false">1+(E2587&gt;=Calc!$C$16)+(E2587&gt;=Calc!$C$17)+(E2587&gt;=Calc!$C$18)</f>
        <v>1</v>
      </c>
      <c r="M2587" s="49" t="str">
        <f aca="false">IF(AND(K2587=4,L2587&gt;=3),"Champions",IF(AND(K2587=3,L2587&gt;=3),"Loyal",IF(K2587&gt;=3,"Recent / New",IF(L2587&gt;=3,"At Risk","Hibernating / Lost"))))</f>
        <v>Hibernating / Lost</v>
      </c>
      <c r="N2587" s="54" t="n">
        <f aca="false">IF(AND(Calc!$C$2&lt;=2009,Calc!$C$3&gt;=2009),F2587,0)+IF(AND(Calc!$C$2&lt;=2010,Calc!$C$3&gt;=2010),G2587,0)+IF(AND(Calc!$C$2&lt;=2011,Calc!$C$3&gt;=2011),H2587,0)</f>
        <v>429.66</v>
      </c>
      <c r="O2587" s="61" t="n">
        <f aca="false">IF(AND(N2587&gt;0,OR(Calc!$C$4="*",B2587=Calc!$C$4)),N2587+ROW()*0.000000001,0)</f>
        <v>429.660002587</v>
      </c>
    </row>
    <row r="2588" customFormat="false" ht="15" hidden="false" customHeight="false" outlineLevel="0" collapsed="false">
      <c r="A2588" s="49" t="n">
        <v>14980</v>
      </c>
      <c r="B2588" s="49" t="s">
        <v>189</v>
      </c>
      <c r="C2588" s="63" t="n">
        <v>40149</v>
      </c>
      <c r="D2588" s="63" t="n">
        <v>40149</v>
      </c>
      <c r="E2588" s="49" t="n">
        <v>1</v>
      </c>
      <c r="F2588" s="54" t="n">
        <v>150.68</v>
      </c>
      <c r="G2588" s="54" t="n">
        <v>0</v>
      </c>
      <c r="H2588" s="54" t="n">
        <v>0</v>
      </c>
      <c r="I2588" s="54" t="n">
        <f aca="false">SUM(F2588:H2588)</f>
        <v>150.68</v>
      </c>
      <c r="J2588" s="49" t="n">
        <f aca="false">Calc!$C$5-D2588</f>
        <v>738</v>
      </c>
      <c r="K2588" s="49" t="n">
        <f aca="false">IF(J2588&lt;=Calc!$C$11,4,IF(J2588&lt;=Calc!$C$12,3,IF(J2588&lt;=Calc!$C$13,2,1)))</f>
        <v>1</v>
      </c>
      <c r="L2588" s="49" t="n">
        <f aca="false">1+(E2588&gt;=Calc!$C$16)+(E2588&gt;=Calc!$C$17)+(E2588&gt;=Calc!$C$18)</f>
        <v>1</v>
      </c>
      <c r="M2588" s="49" t="str">
        <f aca="false">IF(AND(K2588=4,L2588&gt;=3),"Champions",IF(AND(K2588=3,L2588&gt;=3),"Loyal",IF(K2588&gt;=3,"Recent / New",IF(L2588&gt;=3,"At Risk","Hibernating / Lost"))))</f>
        <v>Hibernating / Lost</v>
      </c>
      <c r="N2588" s="54" t="n">
        <f aca="false">IF(AND(Calc!$C$2&lt;=2009,Calc!$C$3&gt;=2009),F2588,0)+IF(AND(Calc!$C$2&lt;=2010,Calc!$C$3&gt;=2010),G2588,0)+IF(AND(Calc!$C$2&lt;=2011,Calc!$C$3&gt;=2011),H2588,0)</f>
        <v>150.68</v>
      </c>
      <c r="O2588" s="61" t="n">
        <f aca="false">IF(AND(N2588&gt;0,OR(Calc!$C$4="*",B2588=Calc!$C$4)),N2588+ROW()*0.000000001,0)</f>
        <v>150.680002588</v>
      </c>
    </row>
    <row r="2589" customFormat="false" ht="15" hidden="false" customHeight="false" outlineLevel="0" collapsed="false">
      <c r="A2589" s="49" t="n">
        <v>14981</v>
      </c>
      <c r="B2589" s="49" t="s">
        <v>189</v>
      </c>
      <c r="C2589" s="63" t="n">
        <v>40463</v>
      </c>
      <c r="D2589" s="63" t="n">
        <v>40640</v>
      </c>
      <c r="E2589" s="49" t="n">
        <v>2</v>
      </c>
      <c r="F2589" s="54" t="n">
        <v>0</v>
      </c>
      <c r="G2589" s="54" t="n">
        <v>211.4</v>
      </c>
      <c r="H2589" s="54" t="n">
        <v>102.12</v>
      </c>
      <c r="I2589" s="54" t="n">
        <f aca="false">SUM(F2589:H2589)</f>
        <v>313.52</v>
      </c>
      <c r="J2589" s="49" t="n">
        <f aca="false">Calc!$C$5-D2589</f>
        <v>247</v>
      </c>
      <c r="K2589" s="49" t="n">
        <f aca="false">IF(J2589&lt;=Calc!$C$11,4,IF(J2589&lt;=Calc!$C$12,3,IF(J2589&lt;=Calc!$C$13,2,1)))</f>
        <v>2</v>
      </c>
      <c r="L2589" s="49" t="n">
        <f aca="false">1+(E2589&gt;=Calc!$C$16)+(E2589&gt;=Calc!$C$17)+(E2589&gt;=Calc!$C$18)</f>
        <v>2</v>
      </c>
      <c r="M2589" s="49" t="str">
        <f aca="false">IF(AND(K2589=4,L2589&gt;=3),"Champions",IF(AND(K2589=3,L2589&gt;=3),"Loyal",IF(K2589&gt;=3,"Recent / New",IF(L2589&gt;=3,"At Risk","Hibernating / Lost"))))</f>
        <v>Hibernating / Lost</v>
      </c>
      <c r="N2589" s="54" t="n">
        <f aca="false">IF(AND(Calc!$C$2&lt;=2009,Calc!$C$3&gt;=2009),F2589,0)+IF(AND(Calc!$C$2&lt;=2010,Calc!$C$3&gt;=2010),G2589,0)+IF(AND(Calc!$C$2&lt;=2011,Calc!$C$3&gt;=2011),H2589,0)</f>
        <v>313.52</v>
      </c>
      <c r="O2589" s="61" t="n">
        <f aca="false">IF(AND(N2589&gt;0,OR(Calc!$C$4="*",B2589=Calc!$C$4)),N2589+ROW()*0.000000001,0)</f>
        <v>313.520002589</v>
      </c>
    </row>
    <row r="2590" customFormat="false" ht="15" hidden="false" customHeight="false" outlineLevel="0" collapsed="false">
      <c r="A2590" s="49" t="n">
        <v>14982</v>
      </c>
      <c r="B2590" s="49" t="s">
        <v>189</v>
      </c>
      <c r="C2590" s="63" t="n">
        <v>40314</v>
      </c>
      <c r="D2590" s="63" t="n">
        <v>40314</v>
      </c>
      <c r="E2590" s="49" t="n">
        <v>1</v>
      </c>
      <c r="F2590" s="54" t="n">
        <v>0</v>
      </c>
      <c r="G2590" s="54" t="n">
        <v>234.88</v>
      </c>
      <c r="H2590" s="54" t="n">
        <v>0</v>
      </c>
      <c r="I2590" s="54" t="n">
        <f aca="false">SUM(F2590:H2590)</f>
        <v>234.88</v>
      </c>
      <c r="J2590" s="49" t="n">
        <f aca="false">Calc!$C$5-D2590</f>
        <v>573</v>
      </c>
      <c r="K2590" s="49" t="n">
        <f aca="false">IF(J2590&lt;=Calc!$C$11,4,IF(J2590&lt;=Calc!$C$12,3,IF(J2590&lt;=Calc!$C$13,2,1)))</f>
        <v>1</v>
      </c>
      <c r="L2590" s="49" t="n">
        <f aca="false">1+(E2590&gt;=Calc!$C$16)+(E2590&gt;=Calc!$C$17)+(E2590&gt;=Calc!$C$18)</f>
        <v>1</v>
      </c>
      <c r="M2590" s="49" t="str">
        <f aca="false">IF(AND(K2590=4,L2590&gt;=3),"Champions",IF(AND(K2590=3,L2590&gt;=3),"Loyal",IF(K2590&gt;=3,"Recent / New",IF(L2590&gt;=3,"At Risk","Hibernating / Lost"))))</f>
        <v>Hibernating / Lost</v>
      </c>
      <c r="N2590" s="54" t="n">
        <f aca="false">IF(AND(Calc!$C$2&lt;=2009,Calc!$C$3&gt;=2009),F2590,0)+IF(AND(Calc!$C$2&lt;=2010,Calc!$C$3&gt;=2010),G2590,0)+IF(AND(Calc!$C$2&lt;=2011,Calc!$C$3&gt;=2011),H2590,0)</f>
        <v>234.88</v>
      </c>
      <c r="O2590" s="61" t="n">
        <f aca="false">IF(AND(N2590&gt;0,OR(Calc!$C$4="*",B2590=Calc!$C$4)),N2590+ROW()*0.000000001,0)</f>
        <v>234.88000259</v>
      </c>
    </row>
    <row r="2591" customFormat="false" ht="15" hidden="false" customHeight="false" outlineLevel="0" collapsed="false">
      <c r="A2591" s="49" t="n">
        <v>14983</v>
      </c>
      <c r="B2591" s="49" t="s">
        <v>189</v>
      </c>
      <c r="C2591" s="63" t="n">
        <v>40197</v>
      </c>
      <c r="D2591" s="63" t="n">
        <v>40197</v>
      </c>
      <c r="E2591" s="49" t="n">
        <v>1</v>
      </c>
      <c r="F2591" s="54" t="n">
        <v>0</v>
      </c>
      <c r="G2591" s="54" t="n">
        <v>183.2</v>
      </c>
      <c r="H2591" s="54" t="n">
        <v>0</v>
      </c>
      <c r="I2591" s="54" t="n">
        <f aca="false">SUM(F2591:H2591)</f>
        <v>183.2</v>
      </c>
      <c r="J2591" s="49" t="n">
        <f aca="false">Calc!$C$5-D2591</f>
        <v>690</v>
      </c>
      <c r="K2591" s="49" t="n">
        <f aca="false">IF(J2591&lt;=Calc!$C$11,4,IF(J2591&lt;=Calc!$C$12,3,IF(J2591&lt;=Calc!$C$13,2,1)))</f>
        <v>1</v>
      </c>
      <c r="L2591" s="49" t="n">
        <f aca="false">1+(E2591&gt;=Calc!$C$16)+(E2591&gt;=Calc!$C$17)+(E2591&gt;=Calc!$C$18)</f>
        <v>1</v>
      </c>
      <c r="M2591" s="49" t="str">
        <f aca="false">IF(AND(K2591=4,L2591&gt;=3),"Champions",IF(AND(K2591=3,L2591&gt;=3),"Loyal",IF(K2591&gt;=3,"Recent / New",IF(L2591&gt;=3,"At Risk","Hibernating / Lost"))))</f>
        <v>Hibernating / Lost</v>
      </c>
      <c r="N2591" s="54" t="n">
        <f aca="false">IF(AND(Calc!$C$2&lt;=2009,Calc!$C$3&gt;=2009),F2591,0)+IF(AND(Calc!$C$2&lt;=2010,Calc!$C$3&gt;=2010),G2591,0)+IF(AND(Calc!$C$2&lt;=2011,Calc!$C$3&gt;=2011),H2591,0)</f>
        <v>183.2</v>
      </c>
      <c r="O2591" s="61" t="n">
        <f aca="false">IF(AND(N2591&gt;0,OR(Calc!$C$4="*",B2591=Calc!$C$4)),N2591+ROW()*0.000000001,0)</f>
        <v>183.200002591</v>
      </c>
    </row>
    <row r="2592" customFormat="false" ht="15" hidden="false" customHeight="false" outlineLevel="0" collapsed="false">
      <c r="A2592" s="49" t="n">
        <v>14984</v>
      </c>
      <c r="B2592" s="49" t="s">
        <v>189</v>
      </c>
      <c r="C2592" s="63" t="n">
        <v>40189</v>
      </c>
      <c r="D2592" s="63" t="n">
        <v>40867</v>
      </c>
      <c r="E2592" s="49" t="n">
        <v>6</v>
      </c>
      <c r="F2592" s="54" t="n">
        <v>0</v>
      </c>
      <c r="G2592" s="54" t="n">
        <v>1058.14</v>
      </c>
      <c r="H2592" s="54" t="n">
        <v>202.37</v>
      </c>
      <c r="I2592" s="54" t="n">
        <f aca="false">SUM(F2592:H2592)</f>
        <v>1260.51</v>
      </c>
      <c r="J2592" s="49" t="n">
        <f aca="false">Calc!$C$5-D2592</f>
        <v>20</v>
      </c>
      <c r="K2592" s="49" t="n">
        <f aca="false">IF(J2592&lt;=Calc!$C$11,4,IF(J2592&lt;=Calc!$C$12,3,IF(J2592&lt;=Calc!$C$13,2,1)))</f>
        <v>4</v>
      </c>
      <c r="L2592" s="49" t="n">
        <f aca="false">1+(E2592&gt;=Calc!$C$16)+(E2592&gt;=Calc!$C$17)+(E2592&gt;=Calc!$C$18)</f>
        <v>3</v>
      </c>
      <c r="M2592" s="49" t="str">
        <f aca="false">IF(AND(K2592=4,L2592&gt;=3),"Champions",IF(AND(K2592=3,L2592&gt;=3),"Loyal",IF(K2592&gt;=3,"Recent / New",IF(L2592&gt;=3,"At Risk","Hibernating / Lost"))))</f>
        <v>Champions</v>
      </c>
      <c r="N2592" s="54" t="n">
        <f aca="false">IF(AND(Calc!$C$2&lt;=2009,Calc!$C$3&gt;=2009),F2592,0)+IF(AND(Calc!$C$2&lt;=2010,Calc!$C$3&gt;=2010),G2592,0)+IF(AND(Calc!$C$2&lt;=2011,Calc!$C$3&gt;=2011),H2592,0)</f>
        <v>1260.51</v>
      </c>
      <c r="O2592" s="61" t="n">
        <f aca="false">IF(AND(N2592&gt;0,OR(Calc!$C$4="*",B2592=Calc!$C$4)),N2592+ROW()*0.000000001,0)</f>
        <v>1260.510002592</v>
      </c>
    </row>
    <row r="2593" customFormat="false" ht="15" hidden="false" customHeight="false" outlineLevel="0" collapsed="false">
      <c r="A2593" s="49" t="n">
        <v>14985</v>
      </c>
      <c r="B2593" s="49" t="s">
        <v>189</v>
      </c>
      <c r="C2593" s="63" t="n">
        <v>40528</v>
      </c>
      <c r="D2593" s="63" t="n">
        <v>40688</v>
      </c>
      <c r="E2593" s="49" t="n">
        <v>2</v>
      </c>
      <c r="F2593" s="54" t="n">
        <v>0</v>
      </c>
      <c r="G2593" s="54" t="n">
        <v>119.77</v>
      </c>
      <c r="H2593" s="54" t="n">
        <v>172.24</v>
      </c>
      <c r="I2593" s="54" t="n">
        <f aca="false">SUM(F2593:H2593)</f>
        <v>292.01</v>
      </c>
      <c r="J2593" s="49" t="n">
        <f aca="false">Calc!$C$5-D2593</f>
        <v>199</v>
      </c>
      <c r="K2593" s="49" t="n">
        <f aca="false">IF(J2593&lt;=Calc!$C$11,4,IF(J2593&lt;=Calc!$C$12,3,IF(J2593&lt;=Calc!$C$13,2,1)))</f>
        <v>2</v>
      </c>
      <c r="L2593" s="49" t="n">
        <f aca="false">1+(E2593&gt;=Calc!$C$16)+(E2593&gt;=Calc!$C$17)+(E2593&gt;=Calc!$C$18)</f>
        <v>2</v>
      </c>
      <c r="M2593" s="49" t="str">
        <f aca="false">IF(AND(K2593=4,L2593&gt;=3),"Champions",IF(AND(K2593=3,L2593&gt;=3),"Loyal",IF(K2593&gt;=3,"Recent / New",IF(L2593&gt;=3,"At Risk","Hibernating / Lost"))))</f>
        <v>Hibernating / Lost</v>
      </c>
      <c r="N2593" s="54" t="n">
        <f aca="false">IF(AND(Calc!$C$2&lt;=2009,Calc!$C$3&gt;=2009),F2593,0)+IF(AND(Calc!$C$2&lt;=2010,Calc!$C$3&gt;=2010),G2593,0)+IF(AND(Calc!$C$2&lt;=2011,Calc!$C$3&gt;=2011),H2593,0)</f>
        <v>292.01</v>
      </c>
      <c r="O2593" s="61" t="n">
        <f aca="false">IF(AND(N2593&gt;0,OR(Calc!$C$4="*",B2593=Calc!$C$4)),N2593+ROW()*0.000000001,0)</f>
        <v>292.010002593</v>
      </c>
    </row>
    <row r="2594" customFormat="false" ht="15" hidden="false" customHeight="false" outlineLevel="0" collapsed="false">
      <c r="A2594" s="49" t="n">
        <v>14986</v>
      </c>
      <c r="B2594" s="49" t="s">
        <v>189</v>
      </c>
      <c r="C2594" s="63" t="n">
        <v>40202</v>
      </c>
      <c r="D2594" s="63" t="n">
        <v>40510</v>
      </c>
      <c r="E2594" s="49" t="n">
        <v>2</v>
      </c>
      <c r="F2594" s="54" t="n">
        <v>0</v>
      </c>
      <c r="G2594" s="54" t="n">
        <v>563.1</v>
      </c>
      <c r="H2594" s="54" t="n">
        <v>0</v>
      </c>
      <c r="I2594" s="54" t="n">
        <f aca="false">SUM(F2594:H2594)</f>
        <v>563.1</v>
      </c>
      <c r="J2594" s="49" t="n">
        <f aca="false">Calc!$C$5-D2594</f>
        <v>377</v>
      </c>
      <c r="K2594" s="49" t="n">
        <f aca="false">IF(J2594&lt;=Calc!$C$11,4,IF(J2594&lt;=Calc!$C$12,3,IF(J2594&lt;=Calc!$C$13,2,1)))</f>
        <v>2</v>
      </c>
      <c r="L2594" s="49" t="n">
        <f aca="false">1+(E2594&gt;=Calc!$C$16)+(E2594&gt;=Calc!$C$17)+(E2594&gt;=Calc!$C$18)</f>
        <v>2</v>
      </c>
      <c r="M2594" s="49" t="str">
        <f aca="false">IF(AND(K2594=4,L2594&gt;=3),"Champions",IF(AND(K2594=3,L2594&gt;=3),"Loyal",IF(K2594&gt;=3,"Recent / New",IF(L2594&gt;=3,"At Risk","Hibernating / Lost"))))</f>
        <v>Hibernating / Lost</v>
      </c>
      <c r="N2594" s="54" t="n">
        <f aca="false">IF(AND(Calc!$C$2&lt;=2009,Calc!$C$3&gt;=2009),F2594,0)+IF(AND(Calc!$C$2&lt;=2010,Calc!$C$3&gt;=2010),G2594,0)+IF(AND(Calc!$C$2&lt;=2011,Calc!$C$3&gt;=2011),H2594,0)</f>
        <v>563.1</v>
      </c>
      <c r="O2594" s="61" t="n">
        <f aca="false">IF(AND(N2594&gt;0,OR(Calc!$C$4="*",B2594=Calc!$C$4)),N2594+ROW()*0.000000001,0)</f>
        <v>563.100002594</v>
      </c>
    </row>
    <row r="2595" customFormat="false" ht="15" hidden="false" customHeight="false" outlineLevel="0" collapsed="false">
      <c r="A2595" s="49" t="n">
        <v>14987</v>
      </c>
      <c r="B2595" s="49" t="s">
        <v>189</v>
      </c>
      <c r="C2595" s="63" t="n">
        <v>40149</v>
      </c>
      <c r="D2595" s="63" t="n">
        <v>40871</v>
      </c>
      <c r="E2595" s="49" t="n">
        <v>8</v>
      </c>
      <c r="F2595" s="54" t="n">
        <v>485.1</v>
      </c>
      <c r="G2595" s="54" t="n">
        <v>820.75</v>
      </c>
      <c r="H2595" s="54" t="n">
        <v>163.2</v>
      </c>
      <c r="I2595" s="54" t="n">
        <f aca="false">SUM(F2595:H2595)</f>
        <v>1469.05</v>
      </c>
      <c r="J2595" s="49" t="n">
        <f aca="false">Calc!$C$5-D2595</f>
        <v>16</v>
      </c>
      <c r="K2595" s="49" t="n">
        <f aca="false">IF(J2595&lt;=Calc!$C$11,4,IF(J2595&lt;=Calc!$C$12,3,IF(J2595&lt;=Calc!$C$13,2,1)))</f>
        <v>4</v>
      </c>
      <c r="L2595" s="49" t="n">
        <f aca="false">1+(E2595&gt;=Calc!$C$16)+(E2595&gt;=Calc!$C$17)+(E2595&gt;=Calc!$C$18)</f>
        <v>4</v>
      </c>
      <c r="M2595" s="49" t="str">
        <f aca="false">IF(AND(K2595=4,L2595&gt;=3),"Champions",IF(AND(K2595=3,L2595&gt;=3),"Loyal",IF(K2595&gt;=3,"Recent / New",IF(L2595&gt;=3,"At Risk","Hibernating / Lost"))))</f>
        <v>Champions</v>
      </c>
      <c r="N2595" s="54" t="n">
        <f aca="false">IF(AND(Calc!$C$2&lt;=2009,Calc!$C$3&gt;=2009),F2595,0)+IF(AND(Calc!$C$2&lt;=2010,Calc!$C$3&gt;=2010),G2595,0)+IF(AND(Calc!$C$2&lt;=2011,Calc!$C$3&gt;=2011),H2595,0)</f>
        <v>1469.05</v>
      </c>
      <c r="O2595" s="61" t="n">
        <f aca="false">IF(AND(N2595&gt;0,OR(Calc!$C$4="*",B2595=Calc!$C$4)),N2595+ROW()*0.000000001,0)</f>
        <v>1469.050002595</v>
      </c>
    </row>
    <row r="2596" customFormat="false" ht="15" hidden="false" customHeight="false" outlineLevel="0" collapsed="false">
      <c r="A2596" s="49" t="n">
        <v>14988</v>
      </c>
      <c r="B2596" s="49" t="s">
        <v>189</v>
      </c>
      <c r="C2596" s="63" t="n">
        <v>40284</v>
      </c>
      <c r="D2596" s="63" t="n">
        <v>40675</v>
      </c>
      <c r="E2596" s="49" t="n">
        <v>7</v>
      </c>
      <c r="F2596" s="54" t="n">
        <v>0</v>
      </c>
      <c r="G2596" s="54" t="n">
        <v>1704.11</v>
      </c>
      <c r="H2596" s="54" t="n">
        <v>334.54</v>
      </c>
      <c r="I2596" s="54" t="n">
        <f aca="false">SUM(F2596:H2596)</f>
        <v>2038.65</v>
      </c>
      <c r="J2596" s="49" t="n">
        <f aca="false">Calc!$C$5-D2596</f>
        <v>212</v>
      </c>
      <c r="K2596" s="49" t="n">
        <f aca="false">IF(J2596&lt;=Calc!$C$11,4,IF(J2596&lt;=Calc!$C$12,3,IF(J2596&lt;=Calc!$C$13,2,1)))</f>
        <v>2</v>
      </c>
      <c r="L2596" s="49" t="n">
        <f aca="false">1+(E2596&gt;=Calc!$C$16)+(E2596&gt;=Calc!$C$17)+(E2596&gt;=Calc!$C$18)</f>
        <v>3</v>
      </c>
      <c r="M2596" s="49" t="str">
        <f aca="false">IF(AND(K2596=4,L2596&gt;=3),"Champions",IF(AND(K2596=3,L2596&gt;=3),"Loyal",IF(K2596&gt;=3,"Recent / New",IF(L2596&gt;=3,"At Risk","Hibernating / Lost"))))</f>
        <v>At Risk</v>
      </c>
      <c r="N2596" s="54" t="n">
        <f aca="false">IF(AND(Calc!$C$2&lt;=2009,Calc!$C$3&gt;=2009),F2596,0)+IF(AND(Calc!$C$2&lt;=2010,Calc!$C$3&gt;=2010),G2596,0)+IF(AND(Calc!$C$2&lt;=2011,Calc!$C$3&gt;=2011),H2596,0)</f>
        <v>2038.65</v>
      </c>
      <c r="O2596" s="61" t="n">
        <f aca="false">IF(AND(N2596&gt;0,OR(Calc!$C$4="*",B2596=Calc!$C$4)),N2596+ROW()*0.000000001,0)</f>
        <v>2038.650002596</v>
      </c>
    </row>
    <row r="2597" customFormat="false" ht="15" hidden="false" customHeight="false" outlineLevel="0" collapsed="false">
      <c r="A2597" s="49" t="n">
        <v>14989</v>
      </c>
      <c r="B2597" s="49" t="s">
        <v>189</v>
      </c>
      <c r="C2597" s="63" t="n">
        <v>40225</v>
      </c>
      <c r="D2597" s="63" t="n">
        <v>40225</v>
      </c>
      <c r="E2597" s="49" t="n">
        <v>1</v>
      </c>
      <c r="F2597" s="54" t="n">
        <v>0</v>
      </c>
      <c r="G2597" s="54" t="n">
        <v>342.4</v>
      </c>
      <c r="H2597" s="54" t="n">
        <v>0</v>
      </c>
      <c r="I2597" s="54" t="n">
        <f aca="false">SUM(F2597:H2597)</f>
        <v>342.4</v>
      </c>
      <c r="J2597" s="49" t="n">
        <f aca="false">Calc!$C$5-D2597</f>
        <v>662</v>
      </c>
      <c r="K2597" s="49" t="n">
        <f aca="false">IF(J2597&lt;=Calc!$C$11,4,IF(J2597&lt;=Calc!$C$12,3,IF(J2597&lt;=Calc!$C$13,2,1)))</f>
        <v>1</v>
      </c>
      <c r="L2597" s="49" t="n">
        <f aca="false">1+(E2597&gt;=Calc!$C$16)+(E2597&gt;=Calc!$C$17)+(E2597&gt;=Calc!$C$18)</f>
        <v>1</v>
      </c>
      <c r="M2597" s="49" t="str">
        <f aca="false">IF(AND(K2597=4,L2597&gt;=3),"Champions",IF(AND(K2597=3,L2597&gt;=3),"Loyal",IF(K2597&gt;=3,"Recent / New",IF(L2597&gt;=3,"At Risk","Hibernating / Lost"))))</f>
        <v>Hibernating / Lost</v>
      </c>
      <c r="N2597" s="54" t="n">
        <f aca="false">IF(AND(Calc!$C$2&lt;=2009,Calc!$C$3&gt;=2009),F2597,0)+IF(AND(Calc!$C$2&lt;=2010,Calc!$C$3&gt;=2010),G2597,0)+IF(AND(Calc!$C$2&lt;=2011,Calc!$C$3&gt;=2011),H2597,0)</f>
        <v>342.4</v>
      </c>
      <c r="O2597" s="61" t="n">
        <f aca="false">IF(AND(N2597&gt;0,OR(Calc!$C$4="*",B2597=Calc!$C$4)),N2597+ROW()*0.000000001,0)</f>
        <v>342.400002597</v>
      </c>
    </row>
    <row r="2598" customFormat="false" ht="15" hidden="false" customHeight="false" outlineLevel="0" collapsed="false">
      <c r="A2598" s="49" t="n">
        <v>14990</v>
      </c>
      <c r="B2598" s="49" t="s">
        <v>189</v>
      </c>
      <c r="C2598" s="63" t="n">
        <v>40156</v>
      </c>
      <c r="D2598" s="63" t="n">
        <v>40274</v>
      </c>
      <c r="E2598" s="49" t="n">
        <v>2</v>
      </c>
      <c r="F2598" s="54" t="n">
        <v>200.24</v>
      </c>
      <c r="G2598" s="54" t="n">
        <v>103.93</v>
      </c>
      <c r="H2598" s="54" t="n">
        <v>0</v>
      </c>
      <c r="I2598" s="54" t="n">
        <f aca="false">SUM(F2598:H2598)</f>
        <v>304.17</v>
      </c>
      <c r="J2598" s="49" t="n">
        <f aca="false">Calc!$C$5-D2598</f>
        <v>613</v>
      </c>
      <c r="K2598" s="49" t="n">
        <f aca="false">IF(J2598&lt;=Calc!$C$11,4,IF(J2598&lt;=Calc!$C$12,3,IF(J2598&lt;=Calc!$C$13,2,1)))</f>
        <v>1</v>
      </c>
      <c r="L2598" s="49" t="n">
        <f aca="false">1+(E2598&gt;=Calc!$C$16)+(E2598&gt;=Calc!$C$17)+(E2598&gt;=Calc!$C$18)</f>
        <v>2</v>
      </c>
      <c r="M2598" s="49" t="str">
        <f aca="false">IF(AND(K2598=4,L2598&gt;=3),"Champions",IF(AND(K2598=3,L2598&gt;=3),"Loyal",IF(K2598&gt;=3,"Recent / New",IF(L2598&gt;=3,"At Risk","Hibernating / Lost"))))</f>
        <v>Hibernating / Lost</v>
      </c>
      <c r="N2598" s="54" t="n">
        <f aca="false">IF(AND(Calc!$C$2&lt;=2009,Calc!$C$3&gt;=2009),F2598,0)+IF(AND(Calc!$C$2&lt;=2010,Calc!$C$3&gt;=2010),G2598,0)+IF(AND(Calc!$C$2&lt;=2011,Calc!$C$3&gt;=2011),H2598,0)</f>
        <v>304.17</v>
      </c>
      <c r="O2598" s="61" t="n">
        <f aca="false">IF(AND(N2598&gt;0,OR(Calc!$C$4="*",B2598=Calc!$C$4)),N2598+ROW()*0.000000001,0)</f>
        <v>304.170002598</v>
      </c>
    </row>
    <row r="2599" customFormat="false" ht="15" hidden="false" customHeight="false" outlineLevel="0" collapsed="false">
      <c r="A2599" s="49" t="n">
        <v>14991</v>
      </c>
      <c r="B2599" s="49" t="s">
        <v>189</v>
      </c>
      <c r="C2599" s="63" t="n">
        <v>40456</v>
      </c>
      <c r="D2599" s="63" t="n">
        <v>40456</v>
      </c>
      <c r="E2599" s="49" t="n">
        <v>1</v>
      </c>
      <c r="F2599" s="54" t="n">
        <v>0</v>
      </c>
      <c r="G2599" s="54" t="n">
        <v>314.67</v>
      </c>
      <c r="H2599" s="54" t="n">
        <v>0</v>
      </c>
      <c r="I2599" s="54" t="n">
        <f aca="false">SUM(F2599:H2599)</f>
        <v>314.67</v>
      </c>
      <c r="J2599" s="49" t="n">
        <f aca="false">Calc!$C$5-D2599</f>
        <v>431</v>
      </c>
      <c r="K2599" s="49" t="n">
        <f aca="false">IF(J2599&lt;=Calc!$C$11,4,IF(J2599&lt;=Calc!$C$12,3,IF(J2599&lt;=Calc!$C$13,2,1)))</f>
        <v>1</v>
      </c>
      <c r="L2599" s="49" t="n">
        <f aca="false">1+(E2599&gt;=Calc!$C$16)+(E2599&gt;=Calc!$C$17)+(E2599&gt;=Calc!$C$18)</f>
        <v>1</v>
      </c>
      <c r="M2599" s="49" t="str">
        <f aca="false">IF(AND(K2599=4,L2599&gt;=3),"Champions",IF(AND(K2599=3,L2599&gt;=3),"Loyal",IF(K2599&gt;=3,"Recent / New",IF(L2599&gt;=3,"At Risk","Hibernating / Lost"))))</f>
        <v>Hibernating / Lost</v>
      </c>
      <c r="N2599" s="54" t="n">
        <f aca="false">IF(AND(Calc!$C$2&lt;=2009,Calc!$C$3&gt;=2009),F2599,0)+IF(AND(Calc!$C$2&lt;=2010,Calc!$C$3&gt;=2010),G2599,0)+IF(AND(Calc!$C$2&lt;=2011,Calc!$C$3&gt;=2011),H2599,0)</f>
        <v>314.67</v>
      </c>
      <c r="O2599" s="61" t="n">
        <f aca="false">IF(AND(N2599&gt;0,OR(Calc!$C$4="*",B2599=Calc!$C$4)),N2599+ROW()*0.000000001,0)</f>
        <v>314.670002599</v>
      </c>
    </row>
    <row r="2600" customFormat="false" ht="15" hidden="false" customHeight="false" outlineLevel="0" collapsed="false">
      <c r="A2600" s="49" t="n">
        <v>14992</v>
      </c>
      <c r="B2600" s="49" t="s">
        <v>189</v>
      </c>
      <c r="C2600" s="63" t="n">
        <v>40444</v>
      </c>
      <c r="D2600" s="63" t="n">
        <v>40444</v>
      </c>
      <c r="E2600" s="49" t="n">
        <v>1</v>
      </c>
      <c r="F2600" s="54" t="n">
        <v>0</v>
      </c>
      <c r="G2600" s="54" t="n">
        <v>210.5</v>
      </c>
      <c r="H2600" s="54" t="n">
        <v>0</v>
      </c>
      <c r="I2600" s="54" t="n">
        <f aca="false">SUM(F2600:H2600)</f>
        <v>210.5</v>
      </c>
      <c r="J2600" s="49" t="n">
        <f aca="false">Calc!$C$5-D2600</f>
        <v>443</v>
      </c>
      <c r="K2600" s="49" t="n">
        <f aca="false">IF(J2600&lt;=Calc!$C$11,4,IF(J2600&lt;=Calc!$C$12,3,IF(J2600&lt;=Calc!$C$13,2,1)))</f>
        <v>1</v>
      </c>
      <c r="L2600" s="49" t="n">
        <f aca="false">1+(E2600&gt;=Calc!$C$16)+(E2600&gt;=Calc!$C$17)+(E2600&gt;=Calc!$C$18)</f>
        <v>1</v>
      </c>
      <c r="M2600" s="49" t="str">
        <f aca="false">IF(AND(K2600=4,L2600&gt;=3),"Champions",IF(AND(K2600=3,L2600&gt;=3),"Loyal",IF(K2600&gt;=3,"Recent / New",IF(L2600&gt;=3,"At Risk","Hibernating / Lost"))))</f>
        <v>Hibernating / Lost</v>
      </c>
      <c r="N2600" s="54" t="n">
        <f aca="false">IF(AND(Calc!$C$2&lt;=2009,Calc!$C$3&gt;=2009),F2600,0)+IF(AND(Calc!$C$2&lt;=2010,Calc!$C$3&gt;=2010),G2600,0)+IF(AND(Calc!$C$2&lt;=2011,Calc!$C$3&gt;=2011),H2600,0)</f>
        <v>210.5</v>
      </c>
      <c r="O2600" s="61" t="n">
        <f aca="false">IF(AND(N2600&gt;0,OR(Calc!$C$4="*",B2600=Calc!$C$4)),N2600+ROW()*0.000000001,0)</f>
        <v>210.5000026</v>
      </c>
    </row>
    <row r="2601" customFormat="false" ht="15" hidden="false" customHeight="false" outlineLevel="0" collapsed="false">
      <c r="A2601" s="49" t="n">
        <v>14993</v>
      </c>
      <c r="B2601" s="49" t="s">
        <v>189</v>
      </c>
      <c r="C2601" s="63" t="n">
        <v>40323</v>
      </c>
      <c r="D2601" s="63" t="n">
        <v>40323</v>
      </c>
      <c r="E2601" s="49" t="n">
        <v>1</v>
      </c>
      <c r="F2601" s="54" t="n">
        <v>0</v>
      </c>
      <c r="G2601" s="54" t="n">
        <v>36.13</v>
      </c>
      <c r="H2601" s="54" t="n">
        <v>0</v>
      </c>
      <c r="I2601" s="54" t="n">
        <f aca="false">SUM(F2601:H2601)</f>
        <v>36.13</v>
      </c>
      <c r="J2601" s="49" t="n">
        <f aca="false">Calc!$C$5-D2601</f>
        <v>564</v>
      </c>
      <c r="K2601" s="49" t="n">
        <f aca="false">IF(J2601&lt;=Calc!$C$11,4,IF(J2601&lt;=Calc!$C$12,3,IF(J2601&lt;=Calc!$C$13,2,1)))</f>
        <v>1</v>
      </c>
      <c r="L2601" s="49" t="n">
        <f aca="false">1+(E2601&gt;=Calc!$C$16)+(E2601&gt;=Calc!$C$17)+(E2601&gt;=Calc!$C$18)</f>
        <v>1</v>
      </c>
      <c r="M2601" s="49" t="str">
        <f aca="false">IF(AND(K2601=4,L2601&gt;=3),"Champions",IF(AND(K2601=3,L2601&gt;=3),"Loyal",IF(K2601&gt;=3,"Recent / New",IF(L2601&gt;=3,"At Risk","Hibernating / Lost"))))</f>
        <v>Hibernating / Lost</v>
      </c>
      <c r="N2601" s="54" t="n">
        <f aca="false">IF(AND(Calc!$C$2&lt;=2009,Calc!$C$3&gt;=2009),F2601,0)+IF(AND(Calc!$C$2&lt;=2010,Calc!$C$3&gt;=2010),G2601,0)+IF(AND(Calc!$C$2&lt;=2011,Calc!$C$3&gt;=2011),H2601,0)</f>
        <v>36.13</v>
      </c>
      <c r="O2601" s="61" t="n">
        <f aca="false">IF(AND(N2601&gt;0,OR(Calc!$C$4="*",B2601=Calc!$C$4)),N2601+ROW()*0.000000001,0)</f>
        <v>36.130002601</v>
      </c>
    </row>
    <row r="2602" customFormat="false" ht="15" hidden="false" customHeight="false" outlineLevel="0" collapsed="false">
      <c r="A2602" s="49" t="n">
        <v>14994</v>
      </c>
      <c r="B2602" s="49" t="s">
        <v>189</v>
      </c>
      <c r="C2602" s="63" t="n">
        <v>40263</v>
      </c>
      <c r="D2602" s="63" t="n">
        <v>40504</v>
      </c>
      <c r="E2602" s="49" t="n">
        <v>5</v>
      </c>
      <c r="F2602" s="54" t="n">
        <v>0</v>
      </c>
      <c r="G2602" s="54" t="n">
        <v>886.64</v>
      </c>
      <c r="H2602" s="54" t="n">
        <v>0</v>
      </c>
      <c r="I2602" s="54" t="n">
        <f aca="false">SUM(F2602:H2602)</f>
        <v>886.64</v>
      </c>
      <c r="J2602" s="49" t="n">
        <f aca="false">Calc!$C$5-D2602</f>
        <v>383</v>
      </c>
      <c r="K2602" s="49" t="n">
        <f aca="false">IF(J2602&lt;=Calc!$C$11,4,IF(J2602&lt;=Calc!$C$12,3,IF(J2602&lt;=Calc!$C$13,2,1)))</f>
        <v>1</v>
      </c>
      <c r="L2602" s="49" t="n">
        <f aca="false">1+(E2602&gt;=Calc!$C$16)+(E2602&gt;=Calc!$C$17)+(E2602&gt;=Calc!$C$18)</f>
        <v>3</v>
      </c>
      <c r="M2602" s="49" t="str">
        <f aca="false">IF(AND(K2602=4,L2602&gt;=3),"Champions",IF(AND(K2602=3,L2602&gt;=3),"Loyal",IF(K2602&gt;=3,"Recent / New",IF(L2602&gt;=3,"At Risk","Hibernating / Lost"))))</f>
        <v>At Risk</v>
      </c>
      <c r="N2602" s="54" t="n">
        <f aca="false">IF(AND(Calc!$C$2&lt;=2009,Calc!$C$3&gt;=2009),F2602,0)+IF(AND(Calc!$C$2&lt;=2010,Calc!$C$3&gt;=2010),G2602,0)+IF(AND(Calc!$C$2&lt;=2011,Calc!$C$3&gt;=2011),H2602,0)</f>
        <v>886.64</v>
      </c>
      <c r="O2602" s="61" t="n">
        <f aca="false">IF(AND(N2602&gt;0,OR(Calc!$C$4="*",B2602=Calc!$C$4)),N2602+ROW()*0.000000001,0)</f>
        <v>886.640002602</v>
      </c>
    </row>
    <row r="2603" customFormat="false" ht="15" hidden="false" customHeight="false" outlineLevel="0" collapsed="false">
      <c r="A2603" s="49" t="n">
        <v>14995</v>
      </c>
      <c r="B2603" s="49" t="s">
        <v>189</v>
      </c>
      <c r="C2603" s="63" t="n">
        <v>40606</v>
      </c>
      <c r="D2603" s="63" t="n">
        <v>40848</v>
      </c>
      <c r="E2603" s="49" t="n">
        <v>2</v>
      </c>
      <c r="F2603" s="54" t="n">
        <v>0</v>
      </c>
      <c r="G2603" s="54" t="n">
        <v>0</v>
      </c>
      <c r="H2603" s="54" t="n">
        <v>231.98</v>
      </c>
      <c r="I2603" s="54" t="n">
        <f aca="false">SUM(F2603:H2603)</f>
        <v>231.98</v>
      </c>
      <c r="J2603" s="49" t="n">
        <f aca="false">Calc!$C$5-D2603</f>
        <v>39</v>
      </c>
      <c r="K2603" s="49" t="n">
        <f aca="false">IF(J2603&lt;=Calc!$C$11,4,IF(J2603&lt;=Calc!$C$12,3,IF(J2603&lt;=Calc!$C$13,2,1)))</f>
        <v>3</v>
      </c>
      <c r="L2603" s="49" t="n">
        <f aca="false">1+(E2603&gt;=Calc!$C$16)+(E2603&gt;=Calc!$C$17)+(E2603&gt;=Calc!$C$18)</f>
        <v>2</v>
      </c>
      <c r="M2603" s="49" t="str">
        <f aca="false">IF(AND(K2603=4,L2603&gt;=3),"Champions",IF(AND(K2603=3,L2603&gt;=3),"Loyal",IF(K2603&gt;=3,"Recent / New",IF(L2603&gt;=3,"At Risk","Hibernating / Lost"))))</f>
        <v>Recent / New</v>
      </c>
      <c r="N2603" s="54" t="n">
        <f aca="false">IF(AND(Calc!$C$2&lt;=2009,Calc!$C$3&gt;=2009),F2603,0)+IF(AND(Calc!$C$2&lt;=2010,Calc!$C$3&gt;=2010),G2603,0)+IF(AND(Calc!$C$2&lt;=2011,Calc!$C$3&gt;=2011),H2603,0)</f>
        <v>231.98</v>
      </c>
      <c r="O2603" s="61" t="n">
        <f aca="false">IF(AND(N2603&gt;0,OR(Calc!$C$4="*",B2603=Calc!$C$4)),N2603+ROW()*0.000000001,0)</f>
        <v>231.980002603</v>
      </c>
    </row>
    <row r="2604" customFormat="false" ht="15" hidden="false" customHeight="false" outlineLevel="0" collapsed="false">
      <c r="A2604" s="49" t="n">
        <v>14996</v>
      </c>
      <c r="B2604" s="49" t="s">
        <v>189</v>
      </c>
      <c r="C2604" s="63" t="n">
        <v>40405</v>
      </c>
      <c r="D2604" s="63" t="n">
        <v>40405</v>
      </c>
      <c r="E2604" s="49" t="n">
        <v>2</v>
      </c>
      <c r="F2604" s="54" t="n">
        <v>0</v>
      </c>
      <c r="G2604" s="54" t="n">
        <v>442.29</v>
      </c>
      <c r="H2604" s="54" t="n">
        <v>0</v>
      </c>
      <c r="I2604" s="54" t="n">
        <f aca="false">SUM(F2604:H2604)</f>
        <v>442.29</v>
      </c>
      <c r="J2604" s="49" t="n">
        <f aca="false">Calc!$C$5-D2604</f>
        <v>482</v>
      </c>
      <c r="K2604" s="49" t="n">
        <f aca="false">IF(J2604&lt;=Calc!$C$11,4,IF(J2604&lt;=Calc!$C$12,3,IF(J2604&lt;=Calc!$C$13,2,1)))</f>
        <v>1</v>
      </c>
      <c r="L2604" s="49" t="n">
        <f aca="false">1+(E2604&gt;=Calc!$C$16)+(E2604&gt;=Calc!$C$17)+(E2604&gt;=Calc!$C$18)</f>
        <v>2</v>
      </c>
      <c r="M2604" s="49" t="str">
        <f aca="false">IF(AND(K2604=4,L2604&gt;=3),"Champions",IF(AND(K2604=3,L2604&gt;=3),"Loyal",IF(K2604&gt;=3,"Recent / New",IF(L2604&gt;=3,"At Risk","Hibernating / Lost"))))</f>
        <v>Hibernating / Lost</v>
      </c>
      <c r="N2604" s="54" t="n">
        <f aca="false">IF(AND(Calc!$C$2&lt;=2009,Calc!$C$3&gt;=2009),F2604,0)+IF(AND(Calc!$C$2&lt;=2010,Calc!$C$3&gt;=2010),G2604,0)+IF(AND(Calc!$C$2&lt;=2011,Calc!$C$3&gt;=2011),H2604,0)</f>
        <v>442.29</v>
      </c>
      <c r="O2604" s="61" t="n">
        <f aca="false">IF(AND(N2604&gt;0,OR(Calc!$C$4="*",B2604=Calc!$C$4)),N2604+ROW()*0.000000001,0)</f>
        <v>442.290002604</v>
      </c>
    </row>
    <row r="2605" customFormat="false" ht="15" hidden="false" customHeight="false" outlineLevel="0" collapsed="false">
      <c r="A2605" s="49" t="n">
        <v>14997</v>
      </c>
      <c r="B2605" s="49" t="s">
        <v>189</v>
      </c>
      <c r="C2605" s="63" t="n">
        <v>40231</v>
      </c>
      <c r="D2605" s="63" t="n">
        <v>40840</v>
      </c>
      <c r="E2605" s="49" t="n">
        <v>4</v>
      </c>
      <c r="F2605" s="54" t="n">
        <v>0</v>
      </c>
      <c r="G2605" s="54" t="n">
        <v>230.4</v>
      </c>
      <c r="H2605" s="54" t="n">
        <v>540.98</v>
      </c>
      <c r="I2605" s="54" t="n">
        <f aca="false">SUM(F2605:H2605)</f>
        <v>771.38</v>
      </c>
      <c r="J2605" s="49" t="n">
        <f aca="false">Calc!$C$5-D2605</f>
        <v>47</v>
      </c>
      <c r="K2605" s="49" t="n">
        <f aca="false">IF(J2605&lt;=Calc!$C$11,4,IF(J2605&lt;=Calc!$C$12,3,IF(J2605&lt;=Calc!$C$13,2,1)))</f>
        <v>3</v>
      </c>
      <c r="L2605" s="49" t="n">
        <f aca="false">1+(E2605&gt;=Calc!$C$16)+(E2605&gt;=Calc!$C$17)+(E2605&gt;=Calc!$C$18)</f>
        <v>3</v>
      </c>
      <c r="M2605" s="49" t="str">
        <f aca="false">IF(AND(K2605=4,L2605&gt;=3),"Champions",IF(AND(K2605=3,L2605&gt;=3),"Loyal",IF(K2605&gt;=3,"Recent / New",IF(L2605&gt;=3,"At Risk","Hibernating / Lost"))))</f>
        <v>Loyal</v>
      </c>
      <c r="N2605" s="54" t="n">
        <f aca="false">IF(AND(Calc!$C$2&lt;=2009,Calc!$C$3&gt;=2009),F2605,0)+IF(AND(Calc!$C$2&lt;=2010,Calc!$C$3&gt;=2010),G2605,0)+IF(AND(Calc!$C$2&lt;=2011,Calc!$C$3&gt;=2011),H2605,0)</f>
        <v>771.38</v>
      </c>
      <c r="O2605" s="61" t="n">
        <f aca="false">IF(AND(N2605&gt;0,OR(Calc!$C$4="*",B2605=Calc!$C$4)),N2605+ROW()*0.000000001,0)</f>
        <v>771.380002605</v>
      </c>
    </row>
    <row r="2606" customFormat="false" ht="15" hidden="false" customHeight="false" outlineLevel="0" collapsed="false">
      <c r="A2606" s="49" t="n">
        <v>14998</v>
      </c>
      <c r="B2606" s="49" t="s">
        <v>189</v>
      </c>
      <c r="C2606" s="63" t="n">
        <v>40281</v>
      </c>
      <c r="D2606" s="63" t="n">
        <v>40716</v>
      </c>
      <c r="E2606" s="49" t="n">
        <v>4</v>
      </c>
      <c r="F2606" s="54" t="n">
        <v>0</v>
      </c>
      <c r="G2606" s="54" t="n">
        <v>338.31</v>
      </c>
      <c r="H2606" s="54" t="n">
        <v>414.87</v>
      </c>
      <c r="I2606" s="54" t="n">
        <f aca="false">SUM(F2606:H2606)</f>
        <v>753.18</v>
      </c>
      <c r="J2606" s="49" t="n">
        <f aca="false">Calc!$C$5-D2606</f>
        <v>171</v>
      </c>
      <c r="K2606" s="49" t="n">
        <f aca="false">IF(J2606&lt;=Calc!$C$11,4,IF(J2606&lt;=Calc!$C$12,3,IF(J2606&lt;=Calc!$C$13,2,1)))</f>
        <v>2</v>
      </c>
      <c r="L2606" s="49" t="n">
        <f aca="false">1+(E2606&gt;=Calc!$C$16)+(E2606&gt;=Calc!$C$17)+(E2606&gt;=Calc!$C$18)</f>
        <v>3</v>
      </c>
      <c r="M2606" s="49" t="str">
        <f aca="false">IF(AND(K2606=4,L2606&gt;=3),"Champions",IF(AND(K2606=3,L2606&gt;=3),"Loyal",IF(K2606&gt;=3,"Recent / New",IF(L2606&gt;=3,"At Risk","Hibernating / Lost"))))</f>
        <v>At Risk</v>
      </c>
      <c r="N2606" s="54" t="n">
        <f aca="false">IF(AND(Calc!$C$2&lt;=2009,Calc!$C$3&gt;=2009),F2606,0)+IF(AND(Calc!$C$2&lt;=2010,Calc!$C$3&gt;=2010),G2606,0)+IF(AND(Calc!$C$2&lt;=2011,Calc!$C$3&gt;=2011),H2606,0)</f>
        <v>753.18</v>
      </c>
      <c r="O2606" s="61" t="n">
        <f aca="false">IF(AND(N2606&gt;0,OR(Calc!$C$4="*",B2606=Calc!$C$4)),N2606+ROW()*0.000000001,0)</f>
        <v>753.180002606</v>
      </c>
    </row>
    <row r="2607" customFormat="false" ht="15" hidden="false" customHeight="false" outlineLevel="0" collapsed="false">
      <c r="A2607" s="49" t="n">
        <v>14999</v>
      </c>
      <c r="B2607" s="49" t="s">
        <v>189</v>
      </c>
      <c r="C2607" s="63" t="n">
        <v>40294</v>
      </c>
      <c r="D2607" s="63" t="n">
        <v>40294</v>
      </c>
      <c r="E2607" s="49" t="n">
        <v>1</v>
      </c>
      <c r="F2607" s="54" t="n">
        <v>0</v>
      </c>
      <c r="G2607" s="54" t="n">
        <v>129.48</v>
      </c>
      <c r="H2607" s="54" t="n">
        <v>0</v>
      </c>
      <c r="I2607" s="54" t="n">
        <f aca="false">SUM(F2607:H2607)</f>
        <v>129.48</v>
      </c>
      <c r="J2607" s="49" t="n">
        <f aca="false">Calc!$C$5-D2607</f>
        <v>593</v>
      </c>
      <c r="K2607" s="49" t="n">
        <f aca="false">IF(J2607&lt;=Calc!$C$11,4,IF(J2607&lt;=Calc!$C$12,3,IF(J2607&lt;=Calc!$C$13,2,1)))</f>
        <v>1</v>
      </c>
      <c r="L2607" s="49" t="n">
        <f aca="false">1+(E2607&gt;=Calc!$C$16)+(E2607&gt;=Calc!$C$17)+(E2607&gt;=Calc!$C$18)</f>
        <v>1</v>
      </c>
      <c r="M2607" s="49" t="str">
        <f aca="false">IF(AND(K2607=4,L2607&gt;=3),"Champions",IF(AND(K2607=3,L2607&gt;=3),"Loyal",IF(K2607&gt;=3,"Recent / New",IF(L2607&gt;=3,"At Risk","Hibernating / Lost"))))</f>
        <v>Hibernating / Lost</v>
      </c>
      <c r="N2607" s="54" t="n">
        <f aca="false">IF(AND(Calc!$C$2&lt;=2009,Calc!$C$3&gt;=2009),F2607,0)+IF(AND(Calc!$C$2&lt;=2010,Calc!$C$3&gt;=2010),G2607,0)+IF(AND(Calc!$C$2&lt;=2011,Calc!$C$3&gt;=2011),H2607,0)</f>
        <v>129.48</v>
      </c>
      <c r="O2607" s="61" t="n">
        <f aca="false">IF(AND(N2607&gt;0,OR(Calc!$C$4="*",B2607=Calc!$C$4)),N2607+ROW()*0.000000001,0)</f>
        <v>129.480002607</v>
      </c>
    </row>
    <row r="2608" customFormat="false" ht="15" hidden="false" customHeight="false" outlineLevel="0" collapsed="false">
      <c r="A2608" s="49" t="n">
        <v>15000</v>
      </c>
      <c r="B2608" s="49" t="s">
        <v>189</v>
      </c>
      <c r="C2608" s="63" t="n">
        <v>40839</v>
      </c>
      <c r="D2608" s="63" t="n">
        <v>40839</v>
      </c>
      <c r="E2608" s="49" t="n">
        <v>1</v>
      </c>
      <c r="F2608" s="54" t="n">
        <v>0</v>
      </c>
      <c r="G2608" s="54" t="n">
        <v>0</v>
      </c>
      <c r="H2608" s="54" t="n">
        <v>490.52</v>
      </c>
      <c r="I2608" s="54" t="n">
        <f aca="false">SUM(F2608:H2608)</f>
        <v>490.52</v>
      </c>
      <c r="J2608" s="49" t="n">
        <f aca="false">Calc!$C$5-D2608</f>
        <v>48</v>
      </c>
      <c r="K2608" s="49" t="n">
        <f aca="false">IF(J2608&lt;=Calc!$C$11,4,IF(J2608&lt;=Calc!$C$12,3,IF(J2608&lt;=Calc!$C$13,2,1)))</f>
        <v>3</v>
      </c>
      <c r="L2608" s="49" t="n">
        <f aca="false">1+(E2608&gt;=Calc!$C$16)+(E2608&gt;=Calc!$C$17)+(E2608&gt;=Calc!$C$18)</f>
        <v>1</v>
      </c>
      <c r="M2608" s="49" t="str">
        <f aca="false">IF(AND(K2608=4,L2608&gt;=3),"Champions",IF(AND(K2608=3,L2608&gt;=3),"Loyal",IF(K2608&gt;=3,"Recent / New",IF(L2608&gt;=3,"At Risk","Hibernating / Lost"))))</f>
        <v>Recent / New</v>
      </c>
      <c r="N2608" s="54" t="n">
        <f aca="false">IF(AND(Calc!$C$2&lt;=2009,Calc!$C$3&gt;=2009),F2608,0)+IF(AND(Calc!$C$2&lt;=2010,Calc!$C$3&gt;=2010),G2608,0)+IF(AND(Calc!$C$2&lt;=2011,Calc!$C$3&gt;=2011),H2608,0)</f>
        <v>490.52</v>
      </c>
      <c r="O2608" s="61" t="n">
        <f aca="false">IF(AND(N2608&gt;0,OR(Calc!$C$4="*",B2608=Calc!$C$4)),N2608+ROW()*0.000000001,0)</f>
        <v>490.520002608</v>
      </c>
    </row>
    <row r="2609" customFormat="false" ht="15" hidden="false" customHeight="false" outlineLevel="0" collapsed="false">
      <c r="A2609" s="49" t="n">
        <v>15001</v>
      </c>
      <c r="B2609" s="49" t="s">
        <v>189</v>
      </c>
      <c r="C2609" s="63" t="n">
        <v>40492</v>
      </c>
      <c r="D2609" s="63" t="n">
        <v>40492</v>
      </c>
      <c r="E2609" s="49" t="n">
        <v>2</v>
      </c>
      <c r="F2609" s="54" t="n">
        <v>0</v>
      </c>
      <c r="G2609" s="54" t="n">
        <v>197.11</v>
      </c>
      <c r="H2609" s="54" t="n">
        <v>0</v>
      </c>
      <c r="I2609" s="54" t="n">
        <f aca="false">SUM(F2609:H2609)</f>
        <v>197.11</v>
      </c>
      <c r="J2609" s="49" t="n">
        <f aca="false">Calc!$C$5-D2609</f>
        <v>395</v>
      </c>
      <c r="K2609" s="49" t="n">
        <f aca="false">IF(J2609&lt;=Calc!$C$11,4,IF(J2609&lt;=Calc!$C$12,3,IF(J2609&lt;=Calc!$C$13,2,1)))</f>
        <v>1</v>
      </c>
      <c r="L2609" s="49" t="n">
        <f aca="false">1+(E2609&gt;=Calc!$C$16)+(E2609&gt;=Calc!$C$17)+(E2609&gt;=Calc!$C$18)</f>
        <v>2</v>
      </c>
      <c r="M2609" s="49" t="str">
        <f aca="false">IF(AND(K2609=4,L2609&gt;=3),"Champions",IF(AND(K2609=3,L2609&gt;=3),"Loyal",IF(K2609&gt;=3,"Recent / New",IF(L2609&gt;=3,"At Risk","Hibernating / Lost"))))</f>
        <v>Hibernating / Lost</v>
      </c>
      <c r="N2609" s="54" t="n">
        <f aca="false">IF(AND(Calc!$C$2&lt;=2009,Calc!$C$3&gt;=2009),F2609,0)+IF(AND(Calc!$C$2&lt;=2010,Calc!$C$3&gt;=2010),G2609,0)+IF(AND(Calc!$C$2&lt;=2011,Calc!$C$3&gt;=2011),H2609,0)</f>
        <v>197.11</v>
      </c>
      <c r="O2609" s="61" t="n">
        <f aca="false">IF(AND(N2609&gt;0,OR(Calc!$C$4="*",B2609=Calc!$C$4)),N2609+ROW()*0.000000001,0)</f>
        <v>197.110002609</v>
      </c>
    </row>
    <row r="2610" customFormat="false" ht="15" hidden="false" customHeight="false" outlineLevel="0" collapsed="false">
      <c r="A2610" s="49" t="n">
        <v>15002</v>
      </c>
      <c r="B2610" s="49" t="s">
        <v>189</v>
      </c>
      <c r="C2610" s="63" t="n">
        <v>40190</v>
      </c>
      <c r="D2610" s="63" t="n">
        <v>40771</v>
      </c>
      <c r="E2610" s="49" t="n">
        <v>9</v>
      </c>
      <c r="F2610" s="54" t="n">
        <v>0</v>
      </c>
      <c r="G2610" s="54" t="n">
        <v>3127.97</v>
      </c>
      <c r="H2610" s="54" t="n">
        <v>1010.11</v>
      </c>
      <c r="I2610" s="54" t="n">
        <f aca="false">SUM(F2610:H2610)</f>
        <v>4138.08</v>
      </c>
      <c r="J2610" s="49" t="n">
        <f aca="false">Calc!$C$5-D2610</f>
        <v>116</v>
      </c>
      <c r="K2610" s="49" t="n">
        <f aca="false">IF(J2610&lt;=Calc!$C$11,4,IF(J2610&lt;=Calc!$C$12,3,IF(J2610&lt;=Calc!$C$13,2,1)))</f>
        <v>2</v>
      </c>
      <c r="L2610" s="49" t="n">
        <f aca="false">1+(E2610&gt;=Calc!$C$16)+(E2610&gt;=Calc!$C$17)+(E2610&gt;=Calc!$C$18)</f>
        <v>4</v>
      </c>
      <c r="M2610" s="49" t="str">
        <f aca="false">IF(AND(K2610=4,L2610&gt;=3),"Champions",IF(AND(K2610=3,L2610&gt;=3),"Loyal",IF(K2610&gt;=3,"Recent / New",IF(L2610&gt;=3,"At Risk","Hibernating / Lost"))))</f>
        <v>At Risk</v>
      </c>
      <c r="N2610" s="54" t="n">
        <f aca="false">IF(AND(Calc!$C$2&lt;=2009,Calc!$C$3&gt;=2009),F2610,0)+IF(AND(Calc!$C$2&lt;=2010,Calc!$C$3&gt;=2010),G2610,0)+IF(AND(Calc!$C$2&lt;=2011,Calc!$C$3&gt;=2011),H2610,0)</f>
        <v>4138.08</v>
      </c>
      <c r="O2610" s="61" t="n">
        <f aca="false">IF(AND(N2610&gt;0,OR(Calc!$C$4="*",B2610=Calc!$C$4)),N2610+ROW()*0.000000001,0)</f>
        <v>4138.08000261</v>
      </c>
    </row>
    <row r="2611" customFormat="false" ht="15" hidden="false" customHeight="false" outlineLevel="0" collapsed="false">
      <c r="A2611" s="49" t="n">
        <v>15003</v>
      </c>
      <c r="B2611" s="49" t="s">
        <v>189</v>
      </c>
      <c r="C2611" s="63" t="n">
        <v>40204</v>
      </c>
      <c r="D2611" s="63" t="n">
        <v>40413</v>
      </c>
      <c r="E2611" s="49" t="n">
        <v>6</v>
      </c>
      <c r="F2611" s="54" t="n">
        <v>0</v>
      </c>
      <c r="G2611" s="54" t="n">
        <v>1022.03</v>
      </c>
      <c r="H2611" s="54" t="n">
        <v>0</v>
      </c>
      <c r="I2611" s="54" t="n">
        <f aca="false">SUM(F2611:H2611)</f>
        <v>1022.03</v>
      </c>
      <c r="J2611" s="49" t="n">
        <f aca="false">Calc!$C$5-D2611</f>
        <v>474</v>
      </c>
      <c r="K2611" s="49" t="n">
        <f aca="false">IF(J2611&lt;=Calc!$C$11,4,IF(J2611&lt;=Calc!$C$12,3,IF(J2611&lt;=Calc!$C$13,2,1)))</f>
        <v>1</v>
      </c>
      <c r="L2611" s="49" t="n">
        <f aca="false">1+(E2611&gt;=Calc!$C$16)+(E2611&gt;=Calc!$C$17)+(E2611&gt;=Calc!$C$18)</f>
        <v>3</v>
      </c>
      <c r="M2611" s="49" t="str">
        <f aca="false">IF(AND(K2611=4,L2611&gt;=3),"Champions",IF(AND(K2611=3,L2611&gt;=3),"Loyal",IF(K2611&gt;=3,"Recent / New",IF(L2611&gt;=3,"At Risk","Hibernating / Lost"))))</f>
        <v>At Risk</v>
      </c>
      <c r="N2611" s="54" t="n">
        <f aca="false">IF(AND(Calc!$C$2&lt;=2009,Calc!$C$3&gt;=2009),F2611,0)+IF(AND(Calc!$C$2&lt;=2010,Calc!$C$3&gt;=2010),G2611,0)+IF(AND(Calc!$C$2&lt;=2011,Calc!$C$3&gt;=2011),H2611,0)</f>
        <v>1022.03</v>
      </c>
      <c r="O2611" s="61" t="n">
        <f aca="false">IF(AND(N2611&gt;0,OR(Calc!$C$4="*",B2611=Calc!$C$4)),N2611+ROW()*0.000000001,0)</f>
        <v>1022.030002611</v>
      </c>
    </row>
    <row r="2612" customFormat="false" ht="15" hidden="false" customHeight="false" outlineLevel="0" collapsed="false">
      <c r="A2612" s="49" t="n">
        <v>15004</v>
      </c>
      <c r="B2612" s="49" t="s">
        <v>189</v>
      </c>
      <c r="C2612" s="63" t="n">
        <v>40739</v>
      </c>
      <c r="D2612" s="63" t="n">
        <v>40739</v>
      </c>
      <c r="E2612" s="49" t="n">
        <v>1</v>
      </c>
      <c r="F2612" s="54" t="n">
        <v>0</v>
      </c>
      <c r="G2612" s="54" t="n">
        <v>0</v>
      </c>
      <c r="H2612" s="54" t="n">
        <v>1220.38</v>
      </c>
      <c r="I2612" s="54" t="n">
        <f aca="false">SUM(F2612:H2612)</f>
        <v>1220.38</v>
      </c>
      <c r="J2612" s="49" t="n">
        <f aca="false">Calc!$C$5-D2612</f>
        <v>148</v>
      </c>
      <c r="K2612" s="49" t="n">
        <f aca="false">IF(J2612&lt;=Calc!$C$11,4,IF(J2612&lt;=Calc!$C$12,3,IF(J2612&lt;=Calc!$C$13,2,1)))</f>
        <v>2</v>
      </c>
      <c r="L2612" s="49" t="n">
        <f aca="false">1+(E2612&gt;=Calc!$C$16)+(E2612&gt;=Calc!$C$17)+(E2612&gt;=Calc!$C$18)</f>
        <v>1</v>
      </c>
      <c r="M2612" s="49" t="str">
        <f aca="false">IF(AND(K2612=4,L2612&gt;=3),"Champions",IF(AND(K2612=3,L2612&gt;=3),"Loyal",IF(K2612&gt;=3,"Recent / New",IF(L2612&gt;=3,"At Risk","Hibernating / Lost"))))</f>
        <v>Hibernating / Lost</v>
      </c>
      <c r="N2612" s="54" t="n">
        <f aca="false">IF(AND(Calc!$C$2&lt;=2009,Calc!$C$3&gt;=2009),F2612,0)+IF(AND(Calc!$C$2&lt;=2010,Calc!$C$3&gt;=2010),G2612,0)+IF(AND(Calc!$C$2&lt;=2011,Calc!$C$3&gt;=2011),H2612,0)</f>
        <v>1220.38</v>
      </c>
      <c r="O2612" s="61" t="n">
        <f aca="false">IF(AND(N2612&gt;0,OR(Calc!$C$4="*",B2612=Calc!$C$4)),N2612+ROW()*0.000000001,0)</f>
        <v>1220.380002612</v>
      </c>
    </row>
    <row r="2613" customFormat="false" ht="15" hidden="false" customHeight="false" outlineLevel="0" collapsed="false">
      <c r="A2613" s="49" t="n">
        <v>15005</v>
      </c>
      <c r="B2613" s="49" t="s">
        <v>189</v>
      </c>
      <c r="C2613" s="63" t="n">
        <v>40148</v>
      </c>
      <c r="D2613" s="63" t="n">
        <v>40871</v>
      </c>
      <c r="E2613" s="49" t="n">
        <v>56</v>
      </c>
      <c r="F2613" s="54" t="n">
        <v>860.16</v>
      </c>
      <c r="G2613" s="54" t="n">
        <v>6862.31</v>
      </c>
      <c r="H2613" s="54" t="n">
        <v>5688.43</v>
      </c>
      <c r="I2613" s="54" t="n">
        <f aca="false">SUM(F2613:H2613)</f>
        <v>13410.9</v>
      </c>
      <c r="J2613" s="49" t="n">
        <f aca="false">Calc!$C$5-D2613</f>
        <v>16</v>
      </c>
      <c r="K2613" s="49" t="n">
        <f aca="false">IF(J2613&lt;=Calc!$C$11,4,IF(J2613&lt;=Calc!$C$12,3,IF(J2613&lt;=Calc!$C$13,2,1)))</f>
        <v>4</v>
      </c>
      <c r="L2613" s="49" t="n">
        <f aca="false">1+(E2613&gt;=Calc!$C$16)+(E2613&gt;=Calc!$C$17)+(E2613&gt;=Calc!$C$18)</f>
        <v>4</v>
      </c>
      <c r="M2613" s="49" t="str">
        <f aca="false">IF(AND(K2613=4,L2613&gt;=3),"Champions",IF(AND(K2613=3,L2613&gt;=3),"Loyal",IF(K2613&gt;=3,"Recent / New",IF(L2613&gt;=3,"At Risk","Hibernating / Lost"))))</f>
        <v>Champions</v>
      </c>
      <c r="N2613" s="54" t="n">
        <f aca="false">IF(AND(Calc!$C$2&lt;=2009,Calc!$C$3&gt;=2009),F2613,0)+IF(AND(Calc!$C$2&lt;=2010,Calc!$C$3&gt;=2010),G2613,0)+IF(AND(Calc!$C$2&lt;=2011,Calc!$C$3&gt;=2011),H2613,0)</f>
        <v>13410.9</v>
      </c>
      <c r="O2613" s="61" t="n">
        <f aca="false">IF(AND(N2613&gt;0,OR(Calc!$C$4="*",B2613=Calc!$C$4)),N2613+ROW()*0.000000001,0)</f>
        <v>13410.900002613</v>
      </c>
    </row>
    <row r="2614" customFormat="false" ht="15" hidden="false" customHeight="false" outlineLevel="0" collapsed="false">
      <c r="A2614" s="49" t="n">
        <v>15006</v>
      </c>
      <c r="B2614" s="49" t="s">
        <v>189</v>
      </c>
      <c r="C2614" s="63" t="n">
        <v>40433</v>
      </c>
      <c r="D2614" s="63" t="n">
        <v>40835</v>
      </c>
      <c r="E2614" s="49" t="n">
        <v>2</v>
      </c>
      <c r="F2614" s="54" t="n">
        <v>0</v>
      </c>
      <c r="G2614" s="54" t="n">
        <v>277.4</v>
      </c>
      <c r="H2614" s="54" t="n">
        <v>475.43</v>
      </c>
      <c r="I2614" s="54" t="n">
        <f aca="false">SUM(F2614:H2614)</f>
        <v>752.83</v>
      </c>
      <c r="J2614" s="49" t="n">
        <f aca="false">Calc!$C$5-D2614</f>
        <v>52</v>
      </c>
      <c r="K2614" s="49" t="n">
        <f aca="false">IF(J2614&lt;=Calc!$C$11,4,IF(J2614&lt;=Calc!$C$12,3,IF(J2614&lt;=Calc!$C$13,2,1)))</f>
        <v>3</v>
      </c>
      <c r="L2614" s="49" t="n">
        <f aca="false">1+(E2614&gt;=Calc!$C$16)+(E2614&gt;=Calc!$C$17)+(E2614&gt;=Calc!$C$18)</f>
        <v>2</v>
      </c>
      <c r="M2614" s="49" t="str">
        <f aca="false">IF(AND(K2614=4,L2614&gt;=3),"Champions",IF(AND(K2614=3,L2614&gt;=3),"Loyal",IF(K2614&gt;=3,"Recent / New",IF(L2614&gt;=3,"At Risk","Hibernating / Lost"))))</f>
        <v>Recent / New</v>
      </c>
      <c r="N2614" s="54" t="n">
        <f aca="false">IF(AND(Calc!$C$2&lt;=2009,Calc!$C$3&gt;=2009),F2614,0)+IF(AND(Calc!$C$2&lt;=2010,Calc!$C$3&gt;=2010),G2614,0)+IF(AND(Calc!$C$2&lt;=2011,Calc!$C$3&gt;=2011),H2614,0)</f>
        <v>752.83</v>
      </c>
      <c r="O2614" s="61" t="n">
        <f aca="false">IF(AND(N2614&gt;0,OR(Calc!$C$4="*",B2614=Calc!$C$4)),N2614+ROW()*0.000000001,0)</f>
        <v>752.830002614</v>
      </c>
    </row>
    <row r="2615" customFormat="false" ht="15" hidden="false" customHeight="false" outlineLevel="0" collapsed="false">
      <c r="A2615" s="49" t="n">
        <v>15007</v>
      </c>
      <c r="B2615" s="49" t="s">
        <v>189</v>
      </c>
      <c r="C2615" s="63" t="n">
        <v>40727</v>
      </c>
      <c r="D2615" s="63" t="n">
        <v>40727</v>
      </c>
      <c r="E2615" s="49" t="n">
        <v>1</v>
      </c>
      <c r="F2615" s="54" t="n">
        <v>0</v>
      </c>
      <c r="G2615" s="54" t="n">
        <v>0</v>
      </c>
      <c r="H2615" s="54" t="n">
        <v>156.91</v>
      </c>
      <c r="I2615" s="54" t="n">
        <f aca="false">SUM(F2615:H2615)</f>
        <v>156.91</v>
      </c>
      <c r="J2615" s="49" t="n">
        <f aca="false">Calc!$C$5-D2615</f>
        <v>160</v>
      </c>
      <c r="K2615" s="49" t="n">
        <f aca="false">IF(J2615&lt;=Calc!$C$11,4,IF(J2615&lt;=Calc!$C$12,3,IF(J2615&lt;=Calc!$C$13,2,1)))</f>
        <v>2</v>
      </c>
      <c r="L2615" s="49" t="n">
        <f aca="false">1+(E2615&gt;=Calc!$C$16)+(E2615&gt;=Calc!$C$17)+(E2615&gt;=Calc!$C$18)</f>
        <v>1</v>
      </c>
      <c r="M2615" s="49" t="str">
        <f aca="false">IF(AND(K2615=4,L2615&gt;=3),"Champions",IF(AND(K2615=3,L2615&gt;=3),"Loyal",IF(K2615&gt;=3,"Recent / New",IF(L2615&gt;=3,"At Risk","Hibernating / Lost"))))</f>
        <v>Hibernating / Lost</v>
      </c>
      <c r="N2615" s="54" t="n">
        <f aca="false">IF(AND(Calc!$C$2&lt;=2009,Calc!$C$3&gt;=2009),F2615,0)+IF(AND(Calc!$C$2&lt;=2010,Calc!$C$3&gt;=2010),G2615,0)+IF(AND(Calc!$C$2&lt;=2011,Calc!$C$3&gt;=2011),H2615,0)</f>
        <v>156.91</v>
      </c>
      <c r="O2615" s="61" t="n">
        <f aca="false">IF(AND(N2615&gt;0,OR(Calc!$C$4="*",B2615=Calc!$C$4)),N2615+ROW()*0.000000001,0)</f>
        <v>156.910002615</v>
      </c>
    </row>
    <row r="2616" customFormat="false" ht="15" hidden="false" customHeight="false" outlineLevel="0" collapsed="false">
      <c r="A2616" s="49" t="n">
        <v>15008</v>
      </c>
      <c r="B2616" s="49" t="s">
        <v>189</v>
      </c>
      <c r="C2616" s="63" t="n">
        <v>40249</v>
      </c>
      <c r="D2616" s="63" t="n">
        <v>40406</v>
      </c>
      <c r="E2616" s="49" t="n">
        <v>2</v>
      </c>
      <c r="F2616" s="54" t="n">
        <v>0</v>
      </c>
      <c r="G2616" s="54" t="n">
        <v>360</v>
      </c>
      <c r="H2616" s="54" t="n">
        <v>0</v>
      </c>
      <c r="I2616" s="54" t="n">
        <f aca="false">SUM(F2616:H2616)</f>
        <v>360</v>
      </c>
      <c r="J2616" s="49" t="n">
        <f aca="false">Calc!$C$5-D2616</f>
        <v>481</v>
      </c>
      <c r="K2616" s="49" t="n">
        <f aca="false">IF(J2616&lt;=Calc!$C$11,4,IF(J2616&lt;=Calc!$C$12,3,IF(J2616&lt;=Calc!$C$13,2,1)))</f>
        <v>1</v>
      </c>
      <c r="L2616" s="49" t="n">
        <f aca="false">1+(E2616&gt;=Calc!$C$16)+(E2616&gt;=Calc!$C$17)+(E2616&gt;=Calc!$C$18)</f>
        <v>2</v>
      </c>
      <c r="M2616" s="49" t="str">
        <f aca="false">IF(AND(K2616=4,L2616&gt;=3),"Champions",IF(AND(K2616=3,L2616&gt;=3),"Loyal",IF(K2616&gt;=3,"Recent / New",IF(L2616&gt;=3,"At Risk","Hibernating / Lost"))))</f>
        <v>Hibernating / Lost</v>
      </c>
      <c r="N2616" s="54" t="n">
        <f aca="false">IF(AND(Calc!$C$2&lt;=2009,Calc!$C$3&gt;=2009),F2616,0)+IF(AND(Calc!$C$2&lt;=2010,Calc!$C$3&gt;=2010),G2616,0)+IF(AND(Calc!$C$2&lt;=2011,Calc!$C$3&gt;=2011),H2616,0)</f>
        <v>360</v>
      </c>
      <c r="O2616" s="61" t="n">
        <f aca="false">IF(AND(N2616&gt;0,OR(Calc!$C$4="*",B2616=Calc!$C$4)),N2616+ROW()*0.000000001,0)</f>
        <v>360.000002616</v>
      </c>
    </row>
    <row r="2617" customFormat="false" ht="15" hidden="false" customHeight="false" outlineLevel="0" collapsed="false">
      <c r="A2617" s="49" t="n">
        <v>15009</v>
      </c>
      <c r="B2617" s="49" t="s">
        <v>189</v>
      </c>
      <c r="C2617" s="63" t="n">
        <v>40861</v>
      </c>
      <c r="D2617" s="63" t="n">
        <v>40874</v>
      </c>
      <c r="E2617" s="49" t="n">
        <v>3</v>
      </c>
      <c r="F2617" s="54" t="n">
        <v>0</v>
      </c>
      <c r="G2617" s="54" t="n">
        <v>0</v>
      </c>
      <c r="H2617" s="54" t="n">
        <v>1259.43</v>
      </c>
      <c r="I2617" s="54" t="n">
        <f aca="false">SUM(F2617:H2617)</f>
        <v>1259.43</v>
      </c>
      <c r="J2617" s="49" t="n">
        <f aca="false">Calc!$C$5-D2617</f>
        <v>13</v>
      </c>
      <c r="K2617" s="49" t="n">
        <f aca="false">IF(J2617&lt;=Calc!$C$11,4,IF(J2617&lt;=Calc!$C$12,3,IF(J2617&lt;=Calc!$C$13,2,1)))</f>
        <v>4</v>
      </c>
      <c r="L2617" s="49" t="n">
        <f aca="false">1+(E2617&gt;=Calc!$C$16)+(E2617&gt;=Calc!$C$17)+(E2617&gt;=Calc!$C$18)</f>
        <v>2</v>
      </c>
      <c r="M2617" s="49" t="str">
        <f aca="false">IF(AND(K2617=4,L2617&gt;=3),"Champions",IF(AND(K2617=3,L2617&gt;=3),"Loyal",IF(K2617&gt;=3,"Recent / New",IF(L2617&gt;=3,"At Risk","Hibernating / Lost"))))</f>
        <v>Recent / New</v>
      </c>
      <c r="N2617" s="54" t="n">
        <f aca="false">IF(AND(Calc!$C$2&lt;=2009,Calc!$C$3&gt;=2009),F2617,0)+IF(AND(Calc!$C$2&lt;=2010,Calc!$C$3&gt;=2010),G2617,0)+IF(AND(Calc!$C$2&lt;=2011,Calc!$C$3&gt;=2011),H2617,0)</f>
        <v>1259.43</v>
      </c>
      <c r="O2617" s="61" t="n">
        <f aca="false">IF(AND(N2617&gt;0,OR(Calc!$C$4="*",B2617=Calc!$C$4)),N2617+ROW()*0.000000001,0)</f>
        <v>1259.430002617</v>
      </c>
    </row>
    <row r="2618" customFormat="false" ht="15" hidden="false" customHeight="false" outlineLevel="0" collapsed="false">
      <c r="A2618" s="49" t="n">
        <v>15010</v>
      </c>
      <c r="B2618" s="49" t="s">
        <v>189</v>
      </c>
      <c r="C2618" s="63" t="n">
        <v>40851</v>
      </c>
      <c r="D2618" s="63" t="n">
        <v>40851</v>
      </c>
      <c r="E2618" s="49" t="n">
        <v>1</v>
      </c>
      <c r="F2618" s="54" t="n">
        <v>0</v>
      </c>
      <c r="G2618" s="54" t="n">
        <v>0</v>
      </c>
      <c r="H2618" s="54" t="n">
        <v>308.94</v>
      </c>
      <c r="I2618" s="54" t="n">
        <f aca="false">SUM(F2618:H2618)</f>
        <v>308.94</v>
      </c>
      <c r="J2618" s="49" t="n">
        <f aca="false">Calc!$C$5-D2618</f>
        <v>36</v>
      </c>
      <c r="K2618" s="49" t="n">
        <f aca="false">IF(J2618&lt;=Calc!$C$11,4,IF(J2618&lt;=Calc!$C$12,3,IF(J2618&lt;=Calc!$C$13,2,1)))</f>
        <v>3</v>
      </c>
      <c r="L2618" s="49" t="n">
        <f aca="false">1+(E2618&gt;=Calc!$C$16)+(E2618&gt;=Calc!$C$17)+(E2618&gt;=Calc!$C$18)</f>
        <v>1</v>
      </c>
      <c r="M2618" s="49" t="str">
        <f aca="false">IF(AND(K2618=4,L2618&gt;=3),"Champions",IF(AND(K2618=3,L2618&gt;=3),"Loyal",IF(K2618&gt;=3,"Recent / New",IF(L2618&gt;=3,"At Risk","Hibernating / Lost"))))</f>
        <v>Recent / New</v>
      </c>
      <c r="N2618" s="54" t="n">
        <f aca="false">IF(AND(Calc!$C$2&lt;=2009,Calc!$C$3&gt;=2009),F2618,0)+IF(AND(Calc!$C$2&lt;=2010,Calc!$C$3&gt;=2010),G2618,0)+IF(AND(Calc!$C$2&lt;=2011,Calc!$C$3&gt;=2011),H2618,0)</f>
        <v>308.94</v>
      </c>
      <c r="O2618" s="61" t="n">
        <f aca="false">IF(AND(N2618&gt;0,OR(Calc!$C$4="*",B2618=Calc!$C$4)),N2618+ROW()*0.000000001,0)</f>
        <v>308.940002618</v>
      </c>
    </row>
    <row r="2619" customFormat="false" ht="15" hidden="false" customHeight="false" outlineLevel="0" collapsed="false">
      <c r="A2619" s="49" t="n">
        <v>15011</v>
      </c>
      <c r="B2619" s="49" t="s">
        <v>189</v>
      </c>
      <c r="C2619" s="63" t="n">
        <v>40470</v>
      </c>
      <c r="D2619" s="63" t="n">
        <v>40491</v>
      </c>
      <c r="E2619" s="49" t="n">
        <v>2</v>
      </c>
      <c r="F2619" s="54" t="n">
        <v>0</v>
      </c>
      <c r="G2619" s="54" t="n">
        <v>416.6</v>
      </c>
      <c r="H2619" s="54" t="n">
        <v>0</v>
      </c>
      <c r="I2619" s="54" t="n">
        <f aca="false">SUM(F2619:H2619)</f>
        <v>416.6</v>
      </c>
      <c r="J2619" s="49" t="n">
        <f aca="false">Calc!$C$5-D2619</f>
        <v>396</v>
      </c>
      <c r="K2619" s="49" t="n">
        <f aca="false">IF(J2619&lt;=Calc!$C$11,4,IF(J2619&lt;=Calc!$C$12,3,IF(J2619&lt;=Calc!$C$13,2,1)))</f>
        <v>1</v>
      </c>
      <c r="L2619" s="49" t="n">
        <f aca="false">1+(E2619&gt;=Calc!$C$16)+(E2619&gt;=Calc!$C$17)+(E2619&gt;=Calc!$C$18)</f>
        <v>2</v>
      </c>
      <c r="M2619" s="49" t="str">
        <f aca="false">IF(AND(K2619=4,L2619&gt;=3),"Champions",IF(AND(K2619=3,L2619&gt;=3),"Loyal",IF(K2619&gt;=3,"Recent / New",IF(L2619&gt;=3,"At Risk","Hibernating / Lost"))))</f>
        <v>Hibernating / Lost</v>
      </c>
      <c r="N2619" s="54" t="n">
        <f aca="false">IF(AND(Calc!$C$2&lt;=2009,Calc!$C$3&gt;=2009),F2619,0)+IF(AND(Calc!$C$2&lt;=2010,Calc!$C$3&gt;=2010),G2619,0)+IF(AND(Calc!$C$2&lt;=2011,Calc!$C$3&gt;=2011),H2619,0)</f>
        <v>416.6</v>
      </c>
      <c r="O2619" s="61" t="n">
        <f aca="false">IF(AND(N2619&gt;0,OR(Calc!$C$4="*",B2619=Calc!$C$4)),N2619+ROW()*0.000000001,0)</f>
        <v>416.600002619</v>
      </c>
    </row>
    <row r="2620" customFormat="false" ht="15" hidden="false" customHeight="false" outlineLevel="0" collapsed="false">
      <c r="A2620" s="49" t="n">
        <v>15012</v>
      </c>
      <c r="B2620" s="49" t="s">
        <v>189</v>
      </c>
      <c r="C2620" s="63" t="n">
        <v>40310</v>
      </c>
      <c r="D2620" s="63" t="n">
        <v>40833</v>
      </c>
      <c r="E2620" s="49" t="n">
        <v>3</v>
      </c>
      <c r="F2620" s="54" t="n">
        <v>0</v>
      </c>
      <c r="G2620" s="54" t="n">
        <v>429.78</v>
      </c>
      <c r="H2620" s="54" t="n">
        <v>216.48</v>
      </c>
      <c r="I2620" s="54" t="n">
        <f aca="false">SUM(F2620:H2620)</f>
        <v>646.26</v>
      </c>
      <c r="J2620" s="49" t="n">
        <f aca="false">Calc!$C$5-D2620</f>
        <v>54</v>
      </c>
      <c r="K2620" s="49" t="n">
        <f aca="false">IF(J2620&lt;=Calc!$C$11,4,IF(J2620&lt;=Calc!$C$12,3,IF(J2620&lt;=Calc!$C$13,2,1)))</f>
        <v>3</v>
      </c>
      <c r="L2620" s="49" t="n">
        <f aca="false">1+(E2620&gt;=Calc!$C$16)+(E2620&gt;=Calc!$C$17)+(E2620&gt;=Calc!$C$18)</f>
        <v>2</v>
      </c>
      <c r="M2620" s="49" t="str">
        <f aca="false">IF(AND(K2620=4,L2620&gt;=3),"Champions",IF(AND(K2620=3,L2620&gt;=3),"Loyal",IF(K2620&gt;=3,"Recent / New",IF(L2620&gt;=3,"At Risk","Hibernating / Lost"))))</f>
        <v>Recent / New</v>
      </c>
      <c r="N2620" s="54" t="n">
        <f aca="false">IF(AND(Calc!$C$2&lt;=2009,Calc!$C$3&gt;=2009),F2620,0)+IF(AND(Calc!$C$2&lt;=2010,Calc!$C$3&gt;=2010),G2620,0)+IF(AND(Calc!$C$2&lt;=2011,Calc!$C$3&gt;=2011),H2620,0)</f>
        <v>646.26</v>
      </c>
      <c r="O2620" s="61" t="n">
        <f aca="false">IF(AND(N2620&gt;0,OR(Calc!$C$4="*",B2620=Calc!$C$4)),N2620+ROW()*0.000000001,0)</f>
        <v>646.26000262</v>
      </c>
    </row>
    <row r="2621" customFormat="false" ht="15" hidden="false" customHeight="false" outlineLevel="0" collapsed="false">
      <c r="A2621" s="49" t="n">
        <v>15013</v>
      </c>
      <c r="B2621" s="49" t="s">
        <v>189</v>
      </c>
      <c r="C2621" s="63" t="n">
        <v>40209</v>
      </c>
      <c r="D2621" s="63" t="n">
        <v>40399</v>
      </c>
      <c r="E2621" s="49" t="n">
        <v>10</v>
      </c>
      <c r="F2621" s="54" t="n">
        <v>0</v>
      </c>
      <c r="G2621" s="54" t="n">
        <v>1610.82</v>
      </c>
      <c r="H2621" s="54" t="n">
        <v>0</v>
      </c>
      <c r="I2621" s="54" t="n">
        <f aca="false">SUM(F2621:H2621)</f>
        <v>1610.82</v>
      </c>
      <c r="J2621" s="49" t="n">
        <f aca="false">Calc!$C$5-D2621</f>
        <v>488</v>
      </c>
      <c r="K2621" s="49" t="n">
        <f aca="false">IF(J2621&lt;=Calc!$C$11,4,IF(J2621&lt;=Calc!$C$12,3,IF(J2621&lt;=Calc!$C$13,2,1)))</f>
        <v>1</v>
      </c>
      <c r="L2621" s="49" t="n">
        <f aca="false">1+(E2621&gt;=Calc!$C$16)+(E2621&gt;=Calc!$C$17)+(E2621&gt;=Calc!$C$18)</f>
        <v>4</v>
      </c>
      <c r="M2621" s="49" t="str">
        <f aca="false">IF(AND(K2621=4,L2621&gt;=3),"Champions",IF(AND(K2621=3,L2621&gt;=3),"Loyal",IF(K2621&gt;=3,"Recent / New",IF(L2621&gt;=3,"At Risk","Hibernating / Lost"))))</f>
        <v>At Risk</v>
      </c>
      <c r="N2621" s="54" t="n">
        <f aca="false">IF(AND(Calc!$C$2&lt;=2009,Calc!$C$3&gt;=2009),F2621,0)+IF(AND(Calc!$C$2&lt;=2010,Calc!$C$3&gt;=2010),G2621,0)+IF(AND(Calc!$C$2&lt;=2011,Calc!$C$3&gt;=2011),H2621,0)</f>
        <v>1610.82</v>
      </c>
      <c r="O2621" s="61" t="n">
        <f aca="false">IF(AND(N2621&gt;0,OR(Calc!$C$4="*",B2621=Calc!$C$4)),N2621+ROW()*0.000000001,0)</f>
        <v>1610.820002621</v>
      </c>
    </row>
    <row r="2622" customFormat="false" ht="15" hidden="false" customHeight="false" outlineLevel="0" collapsed="false">
      <c r="A2622" s="49" t="n">
        <v>15014</v>
      </c>
      <c r="B2622" s="49" t="s">
        <v>189</v>
      </c>
      <c r="C2622" s="63" t="n">
        <v>40710</v>
      </c>
      <c r="D2622" s="63" t="n">
        <v>40843</v>
      </c>
      <c r="E2622" s="49" t="n">
        <v>2</v>
      </c>
      <c r="F2622" s="54" t="n">
        <v>0</v>
      </c>
      <c r="G2622" s="54" t="n">
        <v>0</v>
      </c>
      <c r="H2622" s="54" t="n">
        <v>257.67</v>
      </c>
      <c r="I2622" s="54" t="n">
        <f aca="false">SUM(F2622:H2622)</f>
        <v>257.67</v>
      </c>
      <c r="J2622" s="49" t="n">
        <f aca="false">Calc!$C$5-D2622</f>
        <v>44</v>
      </c>
      <c r="K2622" s="49" t="n">
        <f aca="false">IF(J2622&lt;=Calc!$C$11,4,IF(J2622&lt;=Calc!$C$12,3,IF(J2622&lt;=Calc!$C$13,2,1)))</f>
        <v>3</v>
      </c>
      <c r="L2622" s="49" t="n">
        <f aca="false">1+(E2622&gt;=Calc!$C$16)+(E2622&gt;=Calc!$C$17)+(E2622&gt;=Calc!$C$18)</f>
        <v>2</v>
      </c>
      <c r="M2622" s="49" t="str">
        <f aca="false">IF(AND(K2622=4,L2622&gt;=3),"Champions",IF(AND(K2622=3,L2622&gt;=3),"Loyal",IF(K2622&gt;=3,"Recent / New",IF(L2622&gt;=3,"At Risk","Hibernating / Lost"))))</f>
        <v>Recent / New</v>
      </c>
      <c r="N2622" s="54" t="n">
        <f aca="false">IF(AND(Calc!$C$2&lt;=2009,Calc!$C$3&gt;=2009),F2622,0)+IF(AND(Calc!$C$2&lt;=2010,Calc!$C$3&gt;=2010),G2622,0)+IF(AND(Calc!$C$2&lt;=2011,Calc!$C$3&gt;=2011),H2622,0)</f>
        <v>257.67</v>
      </c>
      <c r="O2622" s="61" t="n">
        <f aca="false">IF(AND(N2622&gt;0,OR(Calc!$C$4="*",B2622=Calc!$C$4)),N2622+ROW()*0.000000001,0)</f>
        <v>257.670002622</v>
      </c>
    </row>
    <row r="2623" customFormat="false" ht="15" hidden="false" customHeight="false" outlineLevel="0" collapsed="false">
      <c r="A2623" s="49" t="n">
        <v>15015</v>
      </c>
      <c r="B2623" s="49" t="s">
        <v>189</v>
      </c>
      <c r="C2623" s="63" t="n">
        <v>40161</v>
      </c>
      <c r="D2623" s="63" t="n">
        <v>40385</v>
      </c>
      <c r="E2623" s="49" t="n">
        <v>13</v>
      </c>
      <c r="F2623" s="54" t="n">
        <v>103.05</v>
      </c>
      <c r="G2623" s="54" t="n">
        <v>2152.22</v>
      </c>
      <c r="H2623" s="54" t="n">
        <v>0</v>
      </c>
      <c r="I2623" s="54" t="n">
        <f aca="false">SUM(F2623:H2623)</f>
        <v>2255.27</v>
      </c>
      <c r="J2623" s="49" t="n">
        <f aca="false">Calc!$C$5-D2623</f>
        <v>502</v>
      </c>
      <c r="K2623" s="49" t="n">
        <f aca="false">IF(J2623&lt;=Calc!$C$11,4,IF(J2623&lt;=Calc!$C$12,3,IF(J2623&lt;=Calc!$C$13,2,1)))</f>
        <v>1</v>
      </c>
      <c r="L2623" s="49" t="n">
        <f aca="false">1+(E2623&gt;=Calc!$C$16)+(E2623&gt;=Calc!$C$17)+(E2623&gt;=Calc!$C$18)</f>
        <v>4</v>
      </c>
      <c r="M2623" s="49" t="str">
        <f aca="false">IF(AND(K2623=4,L2623&gt;=3),"Champions",IF(AND(K2623=3,L2623&gt;=3),"Loyal",IF(K2623&gt;=3,"Recent / New",IF(L2623&gt;=3,"At Risk","Hibernating / Lost"))))</f>
        <v>At Risk</v>
      </c>
      <c r="N2623" s="54" t="n">
        <f aca="false">IF(AND(Calc!$C$2&lt;=2009,Calc!$C$3&gt;=2009),F2623,0)+IF(AND(Calc!$C$2&lt;=2010,Calc!$C$3&gt;=2010),G2623,0)+IF(AND(Calc!$C$2&lt;=2011,Calc!$C$3&gt;=2011),H2623,0)</f>
        <v>2255.27</v>
      </c>
      <c r="O2623" s="61" t="n">
        <f aca="false">IF(AND(N2623&gt;0,OR(Calc!$C$4="*",B2623=Calc!$C$4)),N2623+ROW()*0.000000001,0)</f>
        <v>2255.270002623</v>
      </c>
    </row>
    <row r="2624" customFormat="false" ht="15" hidden="false" customHeight="false" outlineLevel="0" collapsed="false">
      <c r="A2624" s="49" t="n">
        <v>15016</v>
      </c>
      <c r="B2624" s="49" t="s">
        <v>189</v>
      </c>
      <c r="C2624" s="63" t="n">
        <v>40343</v>
      </c>
      <c r="D2624" s="63" t="n">
        <v>40714</v>
      </c>
      <c r="E2624" s="49" t="n">
        <v>5</v>
      </c>
      <c r="F2624" s="54" t="n">
        <v>0</v>
      </c>
      <c r="G2624" s="54" t="n">
        <v>442.85</v>
      </c>
      <c r="H2624" s="54" t="n">
        <v>170.04</v>
      </c>
      <c r="I2624" s="54" t="n">
        <f aca="false">SUM(F2624:H2624)</f>
        <v>612.89</v>
      </c>
      <c r="J2624" s="49" t="n">
        <f aca="false">Calc!$C$5-D2624</f>
        <v>173</v>
      </c>
      <c r="K2624" s="49" t="n">
        <f aca="false">IF(J2624&lt;=Calc!$C$11,4,IF(J2624&lt;=Calc!$C$12,3,IF(J2624&lt;=Calc!$C$13,2,1)))</f>
        <v>2</v>
      </c>
      <c r="L2624" s="49" t="n">
        <f aca="false">1+(E2624&gt;=Calc!$C$16)+(E2624&gt;=Calc!$C$17)+(E2624&gt;=Calc!$C$18)</f>
        <v>3</v>
      </c>
      <c r="M2624" s="49" t="str">
        <f aca="false">IF(AND(K2624=4,L2624&gt;=3),"Champions",IF(AND(K2624=3,L2624&gt;=3),"Loyal",IF(K2624&gt;=3,"Recent / New",IF(L2624&gt;=3,"At Risk","Hibernating / Lost"))))</f>
        <v>At Risk</v>
      </c>
      <c r="N2624" s="54" t="n">
        <f aca="false">IF(AND(Calc!$C$2&lt;=2009,Calc!$C$3&gt;=2009),F2624,0)+IF(AND(Calc!$C$2&lt;=2010,Calc!$C$3&gt;=2010),G2624,0)+IF(AND(Calc!$C$2&lt;=2011,Calc!$C$3&gt;=2011),H2624,0)</f>
        <v>612.89</v>
      </c>
      <c r="O2624" s="61" t="n">
        <f aca="false">IF(AND(N2624&gt;0,OR(Calc!$C$4="*",B2624=Calc!$C$4)),N2624+ROW()*0.000000001,0)</f>
        <v>612.890002624</v>
      </c>
    </row>
    <row r="2625" customFormat="false" ht="15" hidden="false" customHeight="false" outlineLevel="0" collapsed="false">
      <c r="A2625" s="49" t="n">
        <v>15017</v>
      </c>
      <c r="B2625" s="49" t="s">
        <v>189</v>
      </c>
      <c r="C2625" s="63" t="n">
        <v>40853</v>
      </c>
      <c r="D2625" s="63" t="n">
        <v>40853</v>
      </c>
      <c r="E2625" s="49" t="n">
        <v>1</v>
      </c>
      <c r="F2625" s="54" t="n">
        <v>0</v>
      </c>
      <c r="G2625" s="54" t="n">
        <v>0</v>
      </c>
      <c r="H2625" s="54" t="n">
        <v>125.58</v>
      </c>
      <c r="I2625" s="54" t="n">
        <f aca="false">SUM(F2625:H2625)</f>
        <v>125.58</v>
      </c>
      <c r="J2625" s="49" t="n">
        <f aca="false">Calc!$C$5-D2625</f>
        <v>34</v>
      </c>
      <c r="K2625" s="49" t="n">
        <f aca="false">IF(J2625&lt;=Calc!$C$11,4,IF(J2625&lt;=Calc!$C$12,3,IF(J2625&lt;=Calc!$C$13,2,1)))</f>
        <v>3</v>
      </c>
      <c r="L2625" s="49" t="n">
        <f aca="false">1+(E2625&gt;=Calc!$C$16)+(E2625&gt;=Calc!$C$17)+(E2625&gt;=Calc!$C$18)</f>
        <v>1</v>
      </c>
      <c r="M2625" s="49" t="str">
        <f aca="false">IF(AND(K2625=4,L2625&gt;=3),"Champions",IF(AND(K2625=3,L2625&gt;=3),"Loyal",IF(K2625&gt;=3,"Recent / New",IF(L2625&gt;=3,"At Risk","Hibernating / Lost"))))</f>
        <v>Recent / New</v>
      </c>
      <c r="N2625" s="54" t="n">
        <f aca="false">IF(AND(Calc!$C$2&lt;=2009,Calc!$C$3&gt;=2009),F2625,0)+IF(AND(Calc!$C$2&lt;=2010,Calc!$C$3&gt;=2010),G2625,0)+IF(AND(Calc!$C$2&lt;=2011,Calc!$C$3&gt;=2011),H2625,0)</f>
        <v>125.58</v>
      </c>
      <c r="O2625" s="61" t="n">
        <f aca="false">IF(AND(N2625&gt;0,OR(Calc!$C$4="*",B2625=Calc!$C$4)),N2625+ROW()*0.000000001,0)</f>
        <v>125.580002625</v>
      </c>
    </row>
    <row r="2626" customFormat="false" ht="15" hidden="false" customHeight="false" outlineLevel="0" collapsed="false">
      <c r="A2626" s="49" t="n">
        <v>15018</v>
      </c>
      <c r="B2626" s="49" t="s">
        <v>189</v>
      </c>
      <c r="C2626" s="63" t="n">
        <v>40519</v>
      </c>
      <c r="D2626" s="63" t="n">
        <v>40848</v>
      </c>
      <c r="E2626" s="49" t="n">
        <v>3</v>
      </c>
      <c r="F2626" s="54" t="n">
        <v>0</v>
      </c>
      <c r="G2626" s="54" t="n">
        <v>111.25</v>
      </c>
      <c r="H2626" s="54" t="n">
        <v>345.01</v>
      </c>
      <c r="I2626" s="54" t="n">
        <f aca="false">SUM(F2626:H2626)</f>
        <v>456.26</v>
      </c>
      <c r="J2626" s="49" t="n">
        <f aca="false">Calc!$C$5-D2626</f>
        <v>39</v>
      </c>
      <c r="K2626" s="49" t="n">
        <f aca="false">IF(J2626&lt;=Calc!$C$11,4,IF(J2626&lt;=Calc!$C$12,3,IF(J2626&lt;=Calc!$C$13,2,1)))</f>
        <v>3</v>
      </c>
      <c r="L2626" s="49" t="n">
        <f aca="false">1+(E2626&gt;=Calc!$C$16)+(E2626&gt;=Calc!$C$17)+(E2626&gt;=Calc!$C$18)</f>
        <v>2</v>
      </c>
      <c r="M2626" s="49" t="str">
        <f aca="false">IF(AND(K2626=4,L2626&gt;=3),"Champions",IF(AND(K2626=3,L2626&gt;=3),"Loyal",IF(K2626&gt;=3,"Recent / New",IF(L2626&gt;=3,"At Risk","Hibernating / Lost"))))</f>
        <v>Recent / New</v>
      </c>
      <c r="N2626" s="54" t="n">
        <f aca="false">IF(AND(Calc!$C$2&lt;=2009,Calc!$C$3&gt;=2009),F2626,0)+IF(AND(Calc!$C$2&lt;=2010,Calc!$C$3&gt;=2010),G2626,0)+IF(AND(Calc!$C$2&lt;=2011,Calc!$C$3&gt;=2011),H2626,0)</f>
        <v>456.26</v>
      </c>
      <c r="O2626" s="61" t="n">
        <f aca="false">IF(AND(N2626&gt;0,OR(Calc!$C$4="*",B2626=Calc!$C$4)),N2626+ROW()*0.000000001,0)</f>
        <v>456.260002626</v>
      </c>
    </row>
    <row r="2627" customFormat="false" ht="15" hidden="false" customHeight="false" outlineLevel="0" collapsed="false">
      <c r="A2627" s="49" t="n">
        <v>15019</v>
      </c>
      <c r="B2627" s="49" t="s">
        <v>189</v>
      </c>
      <c r="C2627" s="63" t="n">
        <v>40620</v>
      </c>
      <c r="D2627" s="63" t="n">
        <v>40620</v>
      </c>
      <c r="E2627" s="49" t="n">
        <v>1</v>
      </c>
      <c r="F2627" s="54" t="n">
        <v>0</v>
      </c>
      <c r="G2627" s="54" t="n">
        <v>0</v>
      </c>
      <c r="H2627" s="54" t="n">
        <v>252.81</v>
      </c>
      <c r="I2627" s="54" t="n">
        <f aca="false">SUM(F2627:H2627)</f>
        <v>252.81</v>
      </c>
      <c r="J2627" s="49" t="n">
        <f aca="false">Calc!$C$5-D2627</f>
        <v>267</v>
      </c>
      <c r="K2627" s="49" t="n">
        <f aca="false">IF(J2627&lt;=Calc!$C$11,4,IF(J2627&lt;=Calc!$C$12,3,IF(J2627&lt;=Calc!$C$13,2,1)))</f>
        <v>2</v>
      </c>
      <c r="L2627" s="49" t="n">
        <f aca="false">1+(E2627&gt;=Calc!$C$16)+(E2627&gt;=Calc!$C$17)+(E2627&gt;=Calc!$C$18)</f>
        <v>1</v>
      </c>
      <c r="M2627" s="49" t="str">
        <f aca="false">IF(AND(K2627=4,L2627&gt;=3),"Champions",IF(AND(K2627=3,L2627&gt;=3),"Loyal",IF(K2627&gt;=3,"Recent / New",IF(L2627&gt;=3,"At Risk","Hibernating / Lost"))))</f>
        <v>Hibernating / Lost</v>
      </c>
      <c r="N2627" s="54" t="n">
        <f aca="false">IF(AND(Calc!$C$2&lt;=2009,Calc!$C$3&gt;=2009),F2627,0)+IF(AND(Calc!$C$2&lt;=2010,Calc!$C$3&gt;=2010),G2627,0)+IF(AND(Calc!$C$2&lt;=2011,Calc!$C$3&gt;=2011),H2627,0)</f>
        <v>252.81</v>
      </c>
      <c r="O2627" s="61" t="n">
        <f aca="false">IF(AND(N2627&gt;0,OR(Calc!$C$4="*",B2627=Calc!$C$4)),N2627+ROW()*0.000000001,0)</f>
        <v>252.810002627</v>
      </c>
    </row>
    <row r="2628" customFormat="false" ht="15" hidden="false" customHeight="false" outlineLevel="0" collapsed="false">
      <c r="A2628" s="49" t="n">
        <v>15020</v>
      </c>
      <c r="B2628" s="49" t="s">
        <v>189</v>
      </c>
      <c r="C2628" s="63" t="n">
        <v>40507</v>
      </c>
      <c r="D2628" s="63" t="n">
        <v>40507</v>
      </c>
      <c r="E2628" s="49" t="n">
        <v>1</v>
      </c>
      <c r="F2628" s="54" t="n">
        <v>0</v>
      </c>
      <c r="G2628" s="54" t="n">
        <v>198.47</v>
      </c>
      <c r="H2628" s="54" t="n">
        <v>0</v>
      </c>
      <c r="I2628" s="54" t="n">
        <f aca="false">SUM(F2628:H2628)</f>
        <v>198.47</v>
      </c>
      <c r="J2628" s="49" t="n">
        <f aca="false">Calc!$C$5-D2628</f>
        <v>380</v>
      </c>
      <c r="K2628" s="49" t="n">
        <f aca="false">IF(J2628&lt;=Calc!$C$11,4,IF(J2628&lt;=Calc!$C$12,3,IF(J2628&lt;=Calc!$C$13,2,1)))</f>
        <v>2</v>
      </c>
      <c r="L2628" s="49" t="n">
        <f aca="false">1+(E2628&gt;=Calc!$C$16)+(E2628&gt;=Calc!$C$17)+(E2628&gt;=Calc!$C$18)</f>
        <v>1</v>
      </c>
      <c r="M2628" s="49" t="str">
        <f aca="false">IF(AND(K2628=4,L2628&gt;=3),"Champions",IF(AND(K2628=3,L2628&gt;=3),"Loyal",IF(K2628&gt;=3,"Recent / New",IF(L2628&gt;=3,"At Risk","Hibernating / Lost"))))</f>
        <v>Hibernating / Lost</v>
      </c>
      <c r="N2628" s="54" t="n">
        <f aca="false">IF(AND(Calc!$C$2&lt;=2009,Calc!$C$3&gt;=2009),F2628,0)+IF(AND(Calc!$C$2&lt;=2010,Calc!$C$3&gt;=2010),G2628,0)+IF(AND(Calc!$C$2&lt;=2011,Calc!$C$3&gt;=2011),H2628,0)</f>
        <v>198.47</v>
      </c>
      <c r="O2628" s="61" t="n">
        <f aca="false">IF(AND(N2628&gt;0,OR(Calc!$C$4="*",B2628=Calc!$C$4)),N2628+ROW()*0.000000001,0)</f>
        <v>198.470002628</v>
      </c>
    </row>
    <row r="2629" customFormat="false" ht="15" hidden="false" customHeight="false" outlineLevel="0" collapsed="false">
      <c r="A2629" s="49" t="n">
        <v>15021</v>
      </c>
      <c r="B2629" s="49" t="s">
        <v>189</v>
      </c>
      <c r="C2629" s="63" t="n">
        <v>40388</v>
      </c>
      <c r="D2629" s="63" t="n">
        <v>40878</v>
      </c>
      <c r="E2629" s="49" t="n">
        <v>12</v>
      </c>
      <c r="F2629" s="54" t="n">
        <v>0</v>
      </c>
      <c r="G2629" s="54" t="n">
        <v>775.21</v>
      </c>
      <c r="H2629" s="54" t="n">
        <v>1647.14</v>
      </c>
      <c r="I2629" s="54" t="n">
        <f aca="false">SUM(F2629:H2629)</f>
        <v>2422.35</v>
      </c>
      <c r="J2629" s="49" t="n">
        <f aca="false">Calc!$C$5-D2629</f>
        <v>9</v>
      </c>
      <c r="K2629" s="49" t="n">
        <f aca="false">IF(J2629&lt;=Calc!$C$11,4,IF(J2629&lt;=Calc!$C$12,3,IF(J2629&lt;=Calc!$C$13,2,1)))</f>
        <v>4</v>
      </c>
      <c r="L2629" s="49" t="n">
        <f aca="false">1+(E2629&gt;=Calc!$C$16)+(E2629&gt;=Calc!$C$17)+(E2629&gt;=Calc!$C$18)</f>
        <v>4</v>
      </c>
      <c r="M2629" s="49" t="str">
        <f aca="false">IF(AND(K2629=4,L2629&gt;=3),"Champions",IF(AND(K2629=3,L2629&gt;=3),"Loyal",IF(K2629&gt;=3,"Recent / New",IF(L2629&gt;=3,"At Risk","Hibernating / Lost"))))</f>
        <v>Champions</v>
      </c>
      <c r="N2629" s="54" t="n">
        <f aca="false">IF(AND(Calc!$C$2&lt;=2009,Calc!$C$3&gt;=2009),F2629,0)+IF(AND(Calc!$C$2&lt;=2010,Calc!$C$3&gt;=2010),G2629,0)+IF(AND(Calc!$C$2&lt;=2011,Calc!$C$3&gt;=2011),H2629,0)</f>
        <v>2422.35</v>
      </c>
      <c r="O2629" s="61" t="n">
        <f aca="false">IF(AND(N2629&gt;0,OR(Calc!$C$4="*",B2629=Calc!$C$4)),N2629+ROW()*0.000000001,0)</f>
        <v>2422.350002629</v>
      </c>
    </row>
    <row r="2630" customFormat="false" ht="15" hidden="false" customHeight="false" outlineLevel="0" collapsed="false">
      <c r="A2630" s="49" t="n">
        <v>15022</v>
      </c>
      <c r="B2630" s="49" t="s">
        <v>189</v>
      </c>
      <c r="C2630" s="63" t="n">
        <v>40209</v>
      </c>
      <c r="D2630" s="63" t="n">
        <v>40875</v>
      </c>
      <c r="E2630" s="49" t="n">
        <v>5</v>
      </c>
      <c r="F2630" s="54" t="n">
        <v>0</v>
      </c>
      <c r="G2630" s="54" t="n">
        <v>281.05</v>
      </c>
      <c r="H2630" s="54" t="n">
        <v>852.39</v>
      </c>
      <c r="I2630" s="54" t="n">
        <f aca="false">SUM(F2630:H2630)</f>
        <v>1133.44</v>
      </c>
      <c r="J2630" s="49" t="n">
        <f aca="false">Calc!$C$5-D2630</f>
        <v>12</v>
      </c>
      <c r="K2630" s="49" t="n">
        <f aca="false">IF(J2630&lt;=Calc!$C$11,4,IF(J2630&lt;=Calc!$C$12,3,IF(J2630&lt;=Calc!$C$13,2,1)))</f>
        <v>4</v>
      </c>
      <c r="L2630" s="49" t="n">
        <f aca="false">1+(E2630&gt;=Calc!$C$16)+(E2630&gt;=Calc!$C$17)+(E2630&gt;=Calc!$C$18)</f>
        <v>3</v>
      </c>
      <c r="M2630" s="49" t="str">
        <f aca="false">IF(AND(K2630=4,L2630&gt;=3),"Champions",IF(AND(K2630=3,L2630&gt;=3),"Loyal",IF(K2630&gt;=3,"Recent / New",IF(L2630&gt;=3,"At Risk","Hibernating / Lost"))))</f>
        <v>Champions</v>
      </c>
      <c r="N2630" s="54" t="n">
        <f aca="false">IF(AND(Calc!$C$2&lt;=2009,Calc!$C$3&gt;=2009),F2630,0)+IF(AND(Calc!$C$2&lt;=2010,Calc!$C$3&gt;=2010),G2630,0)+IF(AND(Calc!$C$2&lt;=2011,Calc!$C$3&gt;=2011),H2630,0)</f>
        <v>1133.44</v>
      </c>
      <c r="O2630" s="61" t="n">
        <f aca="false">IF(AND(N2630&gt;0,OR(Calc!$C$4="*",B2630=Calc!$C$4)),N2630+ROW()*0.000000001,0)</f>
        <v>1133.44000263</v>
      </c>
    </row>
    <row r="2631" customFormat="false" ht="15" hidden="false" customHeight="false" outlineLevel="0" collapsed="false">
      <c r="A2631" s="49" t="n">
        <v>15023</v>
      </c>
      <c r="B2631" s="49" t="s">
        <v>189</v>
      </c>
      <c r="C2631" s="63" t="n">
        <v>40212</v>
      </c>
      <c r="D2631" s="63" t="n">
        <v>40883</v>
      </c>
      <c r="E2631" s="49" t="n">
        <v>20</v>
      </c>
      <c r="F2631" s="54" t="n">
        <v>0</v>
      </c>
      <c r="G2631" s="54" t="n">
        <v>5244.5</v>
      </c>
      <c r="H2631" s="54" t="n">
        <v>6232.51</v>
      </c>
      <c r="I2631" s="54" t="n">
        <f aca="false">SUM(F2631:H2631)</f>
        <v>11477.01</v>
      </c>
      <c r="J2631" s="49" t="n">
        <f aca="false">Calc!$C$5-D2631</f>
        <v>4</v>
      </c>
      <c r="K2631" s="49" t="n">
        <f aca="false">IF(J2631&lt;=Calc!$C$11,4,IF(J2631&lt;=Calc!$C$12,3,IF(J2631&lt;=Calc!$C$13,2,1)))</f>
        <v>4</v>
      </c>
      <c r="L2631" s="49" t="n">
        <f aca="false">1+(E2631&gt;=Calc!$C$16)+(E2631&gt;=Calc!$C$17)+(E2631&gt;=Calc!$C$18)</f>
        <v>4</v>
      </c>
      <c r="M2631" s="49" t="str">
        <f aca="false">IF(AND(K2631=4,L2631&gt;=3),"Champions",IF(AND(K2631=3,L2631&gt;=3),"Loyal",IF(K2631&gt;=3,"Recent / New",IF(L2631&gt;=3,"At Risk","Hibernating / Lost"))))</f>
        <v>Champions</v>
      </c>
      <c r="N2631" s="54" t="n">
        <f aca="false">IF(AND(Calc!$C$2&lt;=2009,Calc!$C$3&gt;=2009),F2631,0)+IF(AND(Calc!$C$2&lt;=2010,Calc!$C$3&gt;=2010),G2631,0)+IF(AND(Calc!$C$2&lt;=2011,Calc!$C$3&gt;=2011),H2631,0)</f>
        <v>11477.01</v>
      </c>
      <c r="O2631" s="61" t="n">
        <f aca="false">IF(AND(N2631&gt;0,OR(Calc!$C$4="*",B2631=Calc!$C$4)),N2631+ROW()*0.000000001,0)</f>
        <v>11477.010002631</v>
      </c>
    </row>
    <row r="2632" customFormat="false" ht="15" hidden="false" customHeight="false" outlineLevel="0" collapsed="false">
      <c r="A2632" s="49" t="n">
        <v>15024</v>
      </c>
      <c r="B2632" s="49" t="s">
        <v>189</v>
      </c>
      <c r="C2632" s="63" t="n">
        <v>40462</v>
      </c>
      <c r="D2632" s="63" t="n">
        <v>40877</v>
      </c>
      <c r="E2632" s="49" t="n">
        <v>16</v>
      </c>
      <c r="F2632" s="54" t="n">
        <v>0</v>
      </c>
      <c r="G2632" s="54" t="n">
        <v>2414.18</v>
      </c>
      <c r="H2632" s="54" t="n">
        <v>1145.21</v>
      </c>
      <c r="I2632" s="54" t="n">
        <f aca="false">SUM(F2632:H2632)</f>
        <v>3559.39</v>
      </c>
      <c r="J2632" s="49" t="n">
        <f aca="false">Calc!$C$5-D2632</f>
        <v>10</v>
      </c>
      <c r="K2632" s="49" t="n">
        <f aca="false">IF(J2632&lt;=Calc!$C$11,4,IF(J2632&lt;=Calc!$C$12,3,IF(J2632&lt;=Calc!$C$13,2,1)))</f>
        <v>4</v>
      </c>
      <c r="L2632" s="49" t="n">
        <f aca="false">1+(E2632&gt;=Calc!$C$16)+(E2632&gt;=Calc!$C$17)+(E2632&gt;=Calc!$C$18)</f>
        <v>4</v>
      </c>
      <c r="M2632" s="49" t="str">
        <f aca="false">IF(AND(K2632=4,L2632&gt;=3),"Champions",IF(AND(K2632=3,L2632&gt;=3),"Loyal",IF(K2632&gt;=3,"Recent / New",IF(L2632&gt;=3,"At Risk","Hibernating / Lost"))))</f>
        <v>Champions</v>
      </c>
      <c r="N2632" s="54" t="n">
        <f aca="false">IF(AND(Calc!$C$2&lt;=2009,Calc!$C$3&gt;=2009),F2632,0)+IF(AND(Calc!$C$2&lt;=2010,Calc!$C$3&gt;=2010),G2632,0)+IF(AND(Calc!$C$2&lt;=2011,Calc!$C$3&gt;=2011),H2632,0)</f>
        <v>3559.39</v>
      </c>
      <c r="O2632" s="61" t="n">
        <f aca="false">IF(AND(N2632&gt;0,OR(Calc!$C$4="*",B2632=Calc!$C$4)),N2632+ROW()*0.000000001,0)</f>
        <v>3559.390002632</v>
      </c>
    </row>
    <row r="2633" customFormat="false" ht="15" hidden="false" customHeight="false" outlineLevel="0" collapsed="false">
      <c r="A2633" s="49" t="n">
        <v>15025</v>
      </c>
      <c r="B2633" s="49" t="s">
        <v>189</v>
      </c>
      <c r="C2633" s="63" t="n">
        <v>40318</v>
      </c>
      <c r="D2633" s="63" t="n">
        <v>40853</v>
      </c>
      <c r="E2633" s="49" t="n">
        <v>2</v>
      </c>
      <c r="F2633" s="54" t="n">
        <v>0</v>
      </c>
      <c r="G2633" s="54" t="n">
        <v>609.88</v>
      </c>
      <c r="H2633" s="54" t="n">
        <v>361.96</v>
      </c>
      <c r="I2633" s="54" t="n">
        <f aca="false">SUM(F2633:H2633)</f>
        <v>971.84</v>
      </c>
      <c r="J2633" s="49" t="n">
        <f aca="false">Calc!$C$5-D2633</f>
        <v>34</v>
      </c>
      <c r="K2633" s="49" t="n">
        <f aca="false">IF(J2633&lt;=Calc!$C$11,4,IF(J2633&lt;=Calc!$C$12,3,IF(J2633&lt;=Calc!$C$13,2,1)))</f>
        <v>3</v>
      </c>
      <c r="L2633" s="49" t="n">
        <f aca="false">1+(E2633&gt;=Calc!$C$16)+(E2633&gt;=Calc!$C$17)+(E2633&gt;=Calc!$C$18)</f>
        <v>2</v>
      </c>
      <c r="M2633" s="49" t="str">
        <f aca="false">IF(AND(K2633=4,L2633&gt;=3),"Champions",IF(AND(K2633=3,L2633&gt;=3),"Loyal",IF(K2633&gt;=3,"Recent / New",IF(L2633&gt;=3,"At Risk","Hibernating / Lost"))))</f>
        <v>Recent / New</v>
      </c>
      <c r="N2633" s="54" t="n">
        <f aca="false">IF(AND(Calc!$C$2&lt;=2009,Calc!$C$3&gt;=2009),F2633,0)+IF(AND(Calc!$C$2&lt;=2010,Calc!$C$3&gt;=2010),G2633,0)+IF(AND(Calc!$C$2&lt;=2011,Calc!$C$3&gt;=2011),H2633,0)</f>
        <v>971.84</v>
      </c>
      <c r="O2633" s="61" t="n">
        <f aca="false">IF(AND(N2633&gt;0,OR(Calc!$C$4="*",B2633=Calc!$C$4)),N2633+ROW()*0.000000001,0)</f>
        <v>971.840002633</v>
      </c>
    </row>
    <row r="2634" customFormat="false" ht="15" hidden="false" customHeight="false" outlineLevel="0" collapsed="false">
      <c r="A2634" s="49" t="n">
        <v>15026</v>
      </c>
      <c r="B2634" s="49" t="s">
        <v>189</v>
      </c>
      <c r="C2634" s="63" t="n">
        <v>40438</v>
      </c>
      <c r="D2634" s="63" t="n">
        <v>40806</v>
      </c>
      <c r="E2634" s="49" t="n">
        <v>5</v>
      </c>
      <c r="F2634" s="54" t="n">
        <v>0</v>
      </c>
      <c r="G2634" s="54" t="n">
        <v>579.89</v>
      </c>
      <c r="H2634" s="54" t="n">
        <v>464.2</v>
      </c>
      <c r="I2634" s="54" t="n">
        <f aca="false">SUM(F2634:H2634)</f>
        <v>1044.09</v>
      </c>
      <c r="J2634" s="49" t="n">
        <f aca="false">Calc!$C$5-D2634</f>
        <v>81</v>
      </c>
      <c r="K2634" s="49" t="n">
        <f aca="false">IF(J2634&lt;=Calc!$C$11,4,IF(J2634&lt;=Calc!$C$12,3,IF(J2634&lt;=Calc!$C$13,2,1)))</f>
        <v>3</v>
      </c>
      <c r="L2634" s="49" t="n">
        <f aca="false">1+(E2634&gt;=Calc!$C$16)+(E2634&gt;=Calc!$C$17)+(E2634&gt;=Calc!$C$18)</f>
        <v>3</v>
      </c>
      <c r="M2634" s="49" t="str">
        <f aca="false">IF(AND(K2634=4,L2634&gt;=3),"Champions",IF(AND(K2634=3,L2634&gt;=3),"Loyal",IF(K2634&gt;=3,"Recent / New",IF(L2634&gt;=3,"At Risk","Hibernating / Lost"))))</f>
        <v>Loyal</v>
      </c>
      <c r="N2634" s="54" t="n">
        <f aca="false">IF(AND(Calc!$C$2&lt;=2009,Calc!$C$3&gt;=2009),F2634,0)+IF(AND(Calc!$C$2&lt;=2010,Calc!$C$3&gt;=2010),G2634,0)+IF(AND(Calc!$C$2&lt;=2011,Calc!$C$3&gt;=2011),H2634,0)</f>
        <v>1044.09</v>
      </c>
      <c r="O2634" s="61" t="n">
        <f aca="false">IF(AND(N2634&gt;0,OR(Calc!$C$4="*",B2634=Calc!$C$4)),N2634+ROW()*0.000000001,0)</f>
        <v>1044.090002634</v>
      </c>
    </row>
    <row r="2635" customFormat="false" ht="15" hidden="false" customHeight="false" outlineLevel="0" collapsed="false">
      <c r="A2635" s="49" t="n">
        <v>15027</v>
      </c>
      <c r="B2635" s="49" t="s">
        <v>189</v>
      </c>
      <c r="C2635" s="63" t="n">
        <v>40262</v>
      </c>
      <c r="D2635" s="63" t="n">
        <v>40856</v>
      </c>
      <c r="E2635" s="49" t="n">
        <v>10</v>
      </c>
      <c r="F2635" s="54" t="n">
        <v>0</v>
      </c>
      <c r="G2635" s="54" t="n">
        <v>1922.09</v>
      </c>
      <c r="H2635" s="54" t="n">
        <v>1051.95</v>
      </c>
      <c r="I2635" s="54" t="n">
        <f aca="false">SUM(F2635:H2635)</f>
        <v>2974.04</v>
      </c>
      <c r="J2635" s="49" t="n">
        <f aca="false">Calc!$C$5-D2635</f>
        <v>31</v>
      </c>
      <c r="K2635" s="49" t="n">
        <f aca="false">IF(J2635&lt;=Calc!$C$11,4,IF(J2635&lt;=Calc!$C$12,3,IF(J2635&lt;=Calc!$C$13,2,1)))</f>
        <v>3</v>
      </c>
      <c r="L2635" s="49" t="n">
        <f aca="false">1+(E2635&gt;=Calc!$C$16)+(E2635&gt;=Calc!$C$17)+(E2635&gt;=Calc!$C$18)</f>
        <v>4</v>
      </c>
      <c r="M2635" s="49" t="str">
        <f aca="false">IF(AND(K2635=4,L2635&gt;=3),"Champions",IF(AND(K2635=3,L2635&gt;=3),"Loyal",IF(K2635&gt;=3,"Recent / New",IF(L2635&gt;=3,"At Risk","Hibernating / Lost"))))</f>
        <v>Loyal</v>
      </c>
      <c r="N2635" s="54" t="n">
        <f aca="false">IF(AND(Calc!$C$2&lt;=2009,Calc!$C$3&gt;=2009),F2635,0)+IF(AND(Calc!$C$2&lt;=2010,Calc!$C$3&gt;=2010),G2635,0)+IF(AND(Calc!$C$2&lt;=2011,Calc!$C$3&gt;=2011),H2635,0)</f>
        <v>2974.04</v>
      </c>
      <c r="O2635" s="61" t="n">
        <f aca="false">IF(AND(N2635&gt;0,OR(Calc!$C$4="*",B2635=Calc!$C$4)),N2635+ROW()*0.000000001,0)</f>
        <v>2974.040002635</v>
      </c>
    </row>
    <row r="2636" customFormat="false" ht="15" hidden="false" customHeight="false" outlineLevel="0" collapsed="false">
      <c r="A2636" s="49" t="n">
        <v>15028</v>
      </c>
      <c r="B2636" s="49" t="s">
        <v>189</v>
      </c>
      <c r="C2636" s="63" t="n">
        <v>40492</v>
      </c>
      <c r="D2636" s="63" t="n">
        <v>40878</v>
      </c>
      <c r="E2636" s="49" t="n">
        <v>6</v>
      </c>
      <c r="F2636" s="54" t="n">
        <v>0</v>
      </c>
      <c r="G2636" s="54" t="n">
        <v>521.78</v>
      </c>
      <c r="H2636" s="54" t="n">
        <v>441.16</v>
      </c>
      <c r="I2636" s="54" t="n">
        <f aca="false">SUM(F2636:H2636)</f>
        <v>962.94</v>
      </c>
      <c r="J2636" s="49" t="n">
        <f aca="false">Calc!$C$5-D2636</f>
        <v>9</v>
      </c>
      <c r="K2636" s="49" t="n">
        <f aca="false">IF(J2636&lt;=Calc!$C$11,4,IF(J2636&lt;=Calc!$C$12,3,IF(J2636&lt;=Calc!$C$13,2,1)))</f>
        <v>4</v>
      </c>
      <c r="L2636" s="49" t="n">
        <f aca="false">1+(E2636&gt;=Calc!$C$16)+(E2636&gt;=Calc!$C$17)+(E2636&gt;=Calc!$C$18)</f>
        <v>3</v>
      </c>
      <c r="M2636" s="49" t="str">
        <f aca="false">IF(AND(K2636=4,L2636&gt;=3),"Champions",IF(AND(K2636=3,L2636&gt;=3),"Loyal",IF(K2636&gt;=3,"Recent / New",IF(L2636&gt;=3,"At Risk","Hibernating / Lost"))))</f>
        <v>Champions</v>
      </c>
      <c r="N2636" s="54" t="n">
        <f aca="false">IF(AND(Calc!$C$2&lt;=2009,Calc!$C$3&gt;=2009),F2636,0)+IF(AND(Calc!$C$2&lt;=2010,Calc!$C$3&gt;=2010),G2636,0)+IF(AND(Calc!$C$2&lt;=2011,Calc!$C$3&gt;=2011),H2636,0)</f>
        <v>962.94</v>
      </c>
      <c r="O2636" s="61" t="n">
        <f aca="false">IF(AND(N2636&gt;0,OR(Calc!$C$4="*",B2636=Calc!$C$4)),N2636+ROW()*0.000000001,0)</f>
        <v>962.940002636</v>
      </c>
    </row>
    <row r="2637" customFormat="false" ht="15" hidden="false" customHeight="false" outlineLevel="0" collapsed="false">
      <c r="A2637" s="49" t="n">
        <v>15029</v>
      </c>
      <c r="B2637" s="49" t="s">
        <v>189</v>
      </c>
      <c r="C2637" s="63" t="n">
        <v>40267</v>
      </c>
      <c r="D2637" s="63" t="n">
        <v>40267</v>
      </c>
      <c r="E2637" s="49" t="n">
        <v>1</v>
      </c>
      <c r="F2637" s="54" t="n">
        <v>0</v>
      </c>
      <c r="G2637" s="54" t="n">
        <v>362.15</v>
      </c>
      <c r="H2637" s="54" t="n">
        <v>0</v>
      </c>
      <c r="I2637" s="54" t="n">
        <f aca="false">SUM(F2637:H2637)</f>
        <v>362.15</v>
      </c>
      <c r="J2637" s="49" t="n">
        <f aca="false">Calc!$C$5-D2637</f>
        <v>620</v>
      </c>
      <c r="K2637" s="49" t="n">
        <f aca="false">IF(J2637&lt;=Calc!$C$11,4,IF(J2637&lt;=Calc!$C$12,3,IF(J2637&lt;=Calc!$C$13,2,1)))</f>
        <v>1</v>
      </c>
      <c r="L2637" s="49" t="n">
        <f aca="false">1+(E2637&gt;=Calc!$C$16)+(E2637&gt;=Calc!$C$17)+(E2637&gt;=Calc!$C$18)</f>
        <v>1</v>
      </c>
      <c r="M2637" s="49" t="str">
        <f aca="false">IF(AND(K2637=4,L2637&gt;=3),"Champions",IF(AND(K2637=3,L2637&gt;=3),"Loyal",IF(K2637&gt;=3,"Recent / New",IF(L2637&gt;=3,"At Risk","Hibernating / Lost"))))</f>
        <v>Hibernating / Lost</v>
      </c>
      <c r="N2637" s="54" t="n">
        <f aca="false">IF(AND(Calc!$C$2&lt;=2009,Calc!$C$3&gt;=2009),F2637,0)+IF(AND(Calc!$C$2&lt;=2010,Calc!$C$3&gt;=2010),G2637,0)+IF(AND(Calc!$C$2&lt;=2011,Calc!$C$3&gt;=2011),H2637,0)</f>
        <v>362.15</v>
      </c>
      <c r="O2637" s="61" t="n">
        <f aca="false">IF(AND(N2637&gt;0,OR(Calc!$C$4="*",B2637=Calc!$C$4)),N2637+ROW()*0.000000001,0)</f>
        <v>362.150002637</v>
      </c>
    </row>
    <row r="2638" customFormat="false" ht="15" hidden="false" customHeight="false" outlineLevel="0" collapsed="false">
      <c r="A2638" s="49" t="n">
        <v>15030</v>
      </c>
      <c r="B2638" s="49" t="s">
        <v>189</v>
      </c>
      <c r="C2638" s="63" t="n">
        <v>40241</v>
      </c>
      <c r="D2638" s="63" t="n">
        <v>40815</v>
      </c>
      <c r="E2638" s="49" t="n">
        <v>8</v>
      </c>
      <c r="F2638" s="54" t="n">
        <v>0</v>
      </c>
      <c r="G2638" s="54" t="n">
        <v>1448.88</v>
      </c>
      <c r="H2638" s="54" t="n">
        <v>518.28</v>
      </c>
      <c r="I2638" s="54" t="n">
        <f aca="false">SUM(F2638:H2638)</f>
        <v>1967.16</v>
      </c>
      <c r="J2638" s="49" t="n">
        <f aca="false">Calc!$C$5-D2638</f>
        <v>72</v>
      </c>
      <c r="K2638" s="49" t="n">
        <f aca="false">IF(J2638&lt;=Calc!$C$11,4,IF(J2638&lt;=Calc!$C$12,3,IF(J2638&lt;=Calc!$C$13,2,1)))</f>
        <v>3</v>
      </c>
      <c r="L2638" s="49" t="n">
        <f aca="false">1+(E2638&gt;=Calc!$C$16)+(E2638&gt;=Calc!$C$17)+(E2638&gt;=Calc!$C$18)</f>
        <v>4</v>
      </c>
      <c r="M2638" s="49" t="str">
        <f aca="false">IF(AND(K2638=4,L2638&gt;=3),"Champions",IF(AND(K2638=3,L2638&gt;=3),"Loyal",IF(K2638&gt;=3,"Recent / New",IF(L2638&gt;=3,"At Risk","Hibernating / Lost"))))</f>
        <v>Loyal</v>
      </c>
      <c r="N2638" s="54" t="n">
        <f aca="false">IF(AND(Calc!$C$2&lt;=2009,Calc!$C$3&gt;=2009),F2638,0)+IF(AND(Calc!$C$2&lt;=2010,Calc!$C$3&gt;=2010),G2638,0)+IF(AND(Calc!$C$2&lt;=2011,Calc!$C$3&gt;=2011),H2638,0)</f>
        <v>1967.16</v>
      </c>
      <c r="O2638" s="61" t="n">
        <f aca="false">IF(AND(N2638&gt;0,OR(Calc!$C$4="*",B2638=Calc!$C$4)),N2638+ROW()*0.000000001,0)</f>
        <v>1967.160002638</v>
      </c>
    </row>
    <row r="2639" customFormat="false" ht="15" hidden="false" customHeight="false" outlineLevel="0" collapsed="false">
      <c r="A2639" s="49" t="n">
        <v>15031</v>
      </c>
      <c r="B2639" s="49" t="s">
        <v>189</v>
      </c>
      <c r="C2639" s="63" t="n">
        <v>40155</v>
      </c>
      <c r="D2639" s="63" t="n">
        <v>40882</v>
      </c>
      <c r="E2639" s="49" t="n">
        <v>14</v>
      </c>
      <c r="F2639" s="54" t="n">
        <v>249.17</v>
      </c>
      <c r="G2639" s="54" t="n">
        <v>1911.37</v>
      </c>
      <c r="H2639" s="54" t="n">
        <v>653.19</v>
      </c>
      <c r="I2639" s="54" t="n">
        <f aca="false">SUM(F2639:H2639)</f>
        <v>2813.73</v>
      </c>
      <c r="J2639" s="49" t="n">
        <f aca="false">Calc!$C$5-D2639</f>
        <v>5</v>
      </c>
      <c r="K2639" s="49" t="n">
        <f aca="false">IF(J2639&lt;=Calc!$C$11,4,IF(J2639&lt;=Calc!$C$12,3,IF(J2639&lt;=Calc!$C$13,2,1)))</f>
        <v>4</v>
      </c>
      <c r="L2639" s="49" t="n">
        <f aca="false">1+(E2639&gt;=Calc!$C$16)+(E2639&gt;=Calc!$C$17)+(E2639&gt;=Calc!$C$18)</f>
        <v>4</v>
      </c>
      <c r="M2639" s="49" t="str">
        <f aca="false">IF(AND(K2639=4,L2639&gt;=3),"Champions",IF(AND(K2639=3,L2639&gt;=3),"Loyal",IF(K2639&gt;=3,"Recent / New",IF(L2639&gt;=3,"At Risk","Hibernating / Lost"))))</f>
        <v>Champions</v>
      </c>
      <c r="N2639" s="54" t="n">
        <f aca="false">IF(AND(Calc!$C$2&lt;=2009,Calc!$C$3&gt;=2009),F2639,0)+IF(AND(Calc!$C$2&lt;=2010,Calc!$C$3&gt;=2010),G2639,0)+IF(AND(Calc!$C$2&lt;=2011,Calc!$C$3&gt;=2011),H2639,0)</f>
        <v>2813.73</v>
      </c>
      <c r="O2639" s="61" t="n">
        <f aca="false">IF(AND(N2639&gt;0,OR(Calc!$C$4="*",B2639=Calc!$C$4)),N2639+ROW()*0.000000001,0)</f>
        <v>2813.730002639</v>
      </c>
    </row>
    <row r="2640" customFormat="false" ht="15" hidden="false" customHeight="false" outlineLevel="0" collapsed="false">
      <c r="A2640" s="49" t="n">
        <v>15032</v>
      </c>
      <c r="B2640" s="49" t="s">
        <v>189</v>
      </c>
      <c r="C2640" s="63" t="n">
        <v>40157</v>
      </c>
      <c r="D2640" s="63" t="n">
        <v>40630</v>
      </c>
      <c r="E2640" s="49" t="n">
        <v>8</v>
      </c>
      <c r="F2640" s="54" t="n">
        <v>1505.4</v>
      </c>
      <c r="G2640" s="54" t="n">
        <v>7316.15</v>
      </c>
      <c r="H2640" s="54" t="n">
        <v>1693.5</v>
      </c>
      <c r="I2640" s="54" t="n">
        <f aca="false">SUM(F2640:H2640)</f>
        <v>10515.05</v>
      </c>
      <c r="J2640" s="49" t="n">
        <f aca="false">Calc!$C$5-D2640</f>
        <v>257</v>
      </c>
      <c r="K2640" s="49" t="n">
        <f aca="false">IF(J2640&lt;=Calc!$C$11,4,IF(J2640&lt;=Calc!$C$12,3,IF(J2640&lt;=Calc!$C$13,2,1)))</f>
        <v>2</v>
      </c>
      <c r="L2640" s="49" t="n">
        <f aca="false">1+(E2640&gt;=Calc!$C$16)+(E2640&gt;=Calc!$C$17)+(E2640&gt;=Calc!$C$18)</f>
        <v>4</v>
      </c>
      <c r="M2640" s="49" t="str">
        <f aca="false">IF(AND(K2640=4,L2640&gt;=3),"Champions",IF(AND(K2640=3,L2640&gt;=3),"Loyal",IF(K2640&gt;=3,"Recent / New",IF(L2640&gt;=3,"At Risk","Hibernating / Lost"))))</f>
        <v>At Risk</v>
      </c>
      <c r="N2640" s="54" t="n">
        <f aca="false">IF(AND(Calc!$C$2&lt;=2009,Calc!$C$3&gt;=2009),F2640,0)+IF(AND(Calc!$C$2&lt;=2010,Calc!$C$3&gt;=2010),G2640,0)+IF(AND(Calc!$C$2&lt;=2011,Calc!$C$3&gt;=2011),H2640,0)</f>
        <v>10515.05</v>
      </c>
      <c r="O2640" s="61" t="n">
        <f aca="false">IF(AND(N2640&gt;0,OR(Calc!$C$4="*",B2640=Calc!$C$4)),N2640+ROW()*0.000000001,0)</f>
        <v>10515.05000264</v>
      </c>
    </row>
    <row r="2641" customFormat="false" ht="15" hidden="false" customHeight="false" outlineLevel="0" collapsed="false">
      <c r="A2641" s="49" t="n">
        <v>15033</v>
      </c>
      <c r="B2641" s="49" t="s">
        <v>189</v>
      </c>
      <c r="C2641" s="63" t="n">
        <v>40557</v>
      </c>
      <c r="D2641" s="63" t="n">
        <v>40882</v>
      </c>
      <c r="E2641" s="49" t="n">
        <v>10</v>
      </c>
      <c r="F2641" s="54" t="n">
        <v>0</v>
      </c>
      <c r="G2641" s="54" t="n">
        <v>0</v>
      </c>
      <c r="H2641" s="54" t="n">
        <v>2538.23</v>
      </c>
      <c r="I2641" s="54" t="n">
        <f aca="false">SUM(F2641:H2641)</f>
        <v>2538.23</v>
      </c>
      <c r="J2641" s="49" t="n">
        <f aca="false">Calc!$C$5-D2641</f>
        <v>5</v>
      </c>
      <c r="K2641" s="49" t="n">
        <f aca="false">IF(J2641&lt;=Calc!$C$11,4,IF(J2641&lt;=Calc!$C$12,3,IF(J2641&lt;=Calc!$C$13,2,1)))</f>
        <v>4</v>
      </c>
      <c r="L2641" s="49" t="n">
        <f aca="false">1+(E2641&gt;=Calc!$C$16)+(E2641&gt;=Calc!$C$17)+(E2641&gt;=Calc!$C$18)</f>
        <v>4</v>
      </c>
      <c r="M2641" s="49" t="str">
        <f aca="false">IF(AND(K2641=4,L2641&gt;=3),"Champions",IF(AND(K2641=3,L2641&gt;=3),"Loyal",IF(K2641&gt;=3,"Recent / New",IF(L2641&gt;=3,"At Risk","Hibernating / Lost"))))</f>
        <v>Champions</v>
      </c>
      <c r="N2641" s="54" t="n">
        <f aca="false">IF(AND(Calc!$C$2&lt;=2009,Calc!$C$3&gt;=2009),F2641,0)+IF(AND(Calc!$C$2&lt;=2010,Calc!$C$3&gt;=2010),G2641,0)+IF(AND(Calc!$C$2&lt;=2011,Calc!$C$3&gt;=2011),H2641,0)</f>
        <v>2538.23</v>
      </c>
      <c r="O2641" s="61" t="n">
        <f aca="false">IF(AND(N2641&gt;0,OR(Calc!$C$4="*",B2641=Calc!$C$4)),N2641+ROW()*0.000000001,0)</f>
        <v>2538.230002641</v>
      </c>
    </row>
    <row r="2642" customFormat="false" ht="15" hidden="false" customHeight="false" outlineLevel="0" collapsed="false">
      <c r="A2642" s="49" t="n">
        <v>15034</v>
      </c>
      <c r="B2642" s="49" t="s">
        <v>189</v>
      </c>
      <c r="C2642" s="63" t="n">
        <v>40309</v>
      </c>
      <c r="D2642" s="63" t="n">
        <v>40871</v>
      </c>
      <c r="E2642" s="49" t="n">
        <v>14</v>
      </c>
      <c r="F2642" s="54" t="n">
        <v>0</v>
      </c>
      <c r="G2642" s="54" t="n">
        <v>4777.44</v>
      </c>
      <c r="H2642" s="54" t="n">
        <v>3422.81</v>
      </c>
      <c r="I2642" s="54" t="n">
        <f aca="false">SUM(F2642:H2642)</f>
        <v>8200.25</v>
      </c>
      <c r="J2642" s="49" t="n">
        <f aca="false">Calc!$C$5-D2642</f>
        <v>16</v>
      </c>
      <c r="K2642" s="49" t="n">
        <f aca="false">IF(J2642&lt;=Calc!$C$11,4,IF(J2642&lt;=Calc!$C$12,3,IF(J2642&lt;=Calc!$C$13,2,1)))</f>
        <v>4</v>
      </c>
      <c r="L2642" s="49" t="n">
        <f aca="false">1+(E2642&gt;=Calc!$C$16)+(E2642&gt;=Calc!$C$17)+(E2642&gt;=Calc!$C$18)</f>
        <v>4</v>
      </c>
      <c r="M2642" s="49" t="str">
        <f aca="false">IF(AND(K2642=4,L2642&gt;=3),"Champions",IF(AND(K2642=3,L2642&gt;=3),"Loyal",IF(K2642&gt;=3,"Recent / New",IF(L2642&gt;=3,"At Risk","Hibernating / Lost"))))</f>
        <v>Champions</v>
      </c>
      <c r="N2642" s="54" t="n">
        <f aca="false">IF(AND(Calc!$C$2&lt;=2009,Calc!$C$3&gt;=2009),F2642,0)+IF(AND(Calc!$C$2&lt;=2010,Calc!$C$3&gt;=2010),G2642,0)+IF(AND(Calc!$C$2&lt;=2011,Calc!$C$3&gt;=2011),H2642,0)</f>
        <v>8200.25</v>
      </c>
      <c r="O2642" s="61" t="n">
        <f aca="false">IF(AND(N2642&gt;0,OR(Calc!$C$4="*",B2642=Calc!$C$4)),N2642+ROW()*0.000000001,0)</f>
        <v>8200.250002642</v>
      </c>
    </row>
    <row r="2643" customFormat="false" ht="15" hidden="false" customHeight="false" outlineLevel="0" collapsed="false">
      <c r="A2643" s="49" t="n">
        <v>15035</v>
      </c>
      <c r="B2643" s="49" t="s">
        <v>189</v>
      </c>
      <c r="C2643" s="63" t="n">
        <v>40797</v>
      </c>
      <c r="D2643" s="63" t="n">
        <v>40797</v>
      </c>
      <c r="E2643" s="49" t="n">
        <v>1</v>
      </c>
      <c r="F2643" s="54" t="n">
        <v>0</v>
      </c>
      <c r="G2643" s="54" t="n">
        <v>0</v>
      </c>
      <c r="H2643" s="54" t="n">
        <v>252.73</v>
      </c>
      <c r="I2643" s="54" t="n">
        <f aca="false">SUM(F2643:H2643)</f>
        <v>252.73</v>
      </c>
      <c r="J2643" s="49" t="n">
        <f aca="false">Calc!$C$5-D2643</f>
        <v>90</v>
      </c>
      <c r="K2643" s="49" t="n">
        <f aca="false">IF(J2643&lt;=Calc!$C$11,4,IF(J2643&lt;=Calc!$C$12,3,IF(J2643&lt;=Calc!$C$13,2,1)))</f>
        <v>3</v>
      </c>
      <c r="L2643" s="49" t="n">
        <f aca="false">1+(E2643&gt;=Calc!$C$16)+(E2643&gt;=Calc!$C$17)+(E2643&gt;=Calc!$C$18)</f>
        <v>1</v>
      </c>
      <c r="M2643" s="49" t="str">
        <f aca="false">IF(AND(K2643=4,L2643&gt;=3),"Champions",IF(AND(K2643=3,L2643&gt;=3),"Loyal",IF(K2643&gt;=3,"Recent / New",IF(L2643&gt;=3,"At Risk","Hibernating / Lost"))))</f>
        <v>Recent / New</v>
      </c>
      <c r="N2643" s="54" t="n">
        <f aca="false">IF(AND(Calc!$C$2&lt;=2009,Calc!$C$3&gt;=2009),F2643,0)+IF(AND(Calc!$C$2&lt;=2010,Calc!$C$3&gt;=2010),G2643,0)+IF(AND(Calc!$C$2&lt;=2011,Calc!$C$3&gt;=2011),H2643,0)</f>
        <v>252.73</v>
      </c>
      <c r="O2643" s="61" t="n">
        <f aca="false">IF(AND(N2643&gt;0,OR(Calc!$C$4="*",B2643=Calc!$C$4)),N2643+ROW()*0.000000001,0)</f>
        <v>252.730002643</v>
      </c>
    </row>
    <row r="2644" customFormat="false" ht="15" hidden="false" customHeight="false" outlineLevel="0" collapsed="false">
      <c r="A2644" s="49" t="n">
        <v>15036</v>
      </c>
      <c r="B2644" s="49" t="s">
        <v>189</v>
      </c>
      <c r="C2644" s="63" t="n">
        <v>40707</v>
      </c>
      <c r="D2644" s="63" t="n">
        <v>40814</v>
      </c>
      <c r="E2644" s="49" t="n">
        <v>3</v>
      </c>
      <c r="F2644" s="54" t="n">
        <v>0</v>
      </c>
      <c r="G2644" s="54" t="n">
        <v>0</v>
      </c>
      <c r="H2644" s="54" t="n">
        <v>429.56</v>
      </c>
      <c r="I2644" s="54" t="n">
        <f aca="false">SUM(F2644:H2644)</f>
        <v>429.56</v>
      </c>
      <c r="J2644" s="49" t="n">
        <f aca="false">Calc!$C$5-D2644</f>
        <v>73</v>
      </c>
      <c r="K2644" s="49" t="n">
        <f aca="false">IF(J2644&lt;=Calc!$C$11,4,IF(J2644&lt;=Calc!$C$12,3,IF(J2644&lt;=Calc!$C$13,2,1)))</f>
        <v>3</v>
      </c>
      <c r="L2644" s="49" t="n">
        <f aca="false">1+(E2644&gt;=Calc!$C$16)+(E2644&gt;=Calc!$C$17)+(E2644&gt;=Calc!$C$18)</f>
        <v>2</v>
      </c>
      <c r="M2644" s="49" t="str">
        <f aca="false">IF(AND(K2644=4,L2644&gt;=3),"Champions",IF(AND(K2644=3,L2644&gt;=3),"Loyal",IF(K2644&gt;=3,"Recent / New",IF(L2644&gt;=3,"At Risk","Hibernating / Lost"))))</f>
        <v>Recent / New</v>
      </c>
      <c r="N2644" s="54" t="n">
        <f aca="false">IF(AND(Calc!$C$2&lt;=2009,Calc!$C$3&gt;=2009),F2644,0)+IF(AND(Calc!$C$2&lt;=2010,Calc!$C$3&gt;=2010),G2644,0)+IF(AND(Calc!$C$2&lt;=2011,Calc!$C$3&gt;=2011),H2644,0)</f>
        <v>429.56</v>
      </c>
      <c r="O2644" s="61" t="n">
        <f aca="false">IF(AND(N2644&gt;0,OR(Calc!$C$4="*",B2644=Calc!$C$4)),N2644+ROW()*0.000000001,0)</f>
        <v>429.560002644</v>
      </c>
    </row>
    <row r="2645" customFormat="false" ht="15" hidden="false" customHeight="false" outlineLevel="0" collapsed="false">
      <c r="A2645" s="49" t="n">
        <v>15037</v>
      </c>
      <c r="B2645" s="49" t="s">
        <v>189</v>
      </c>
      <c r="C2645" s="63" t="n">
        <v>40510</v>
      </c>
      <c r="D2645" s="63" t="n">
        <v>40510</v>
      </c>
      <c r="E2645" s="49" t="n">
        <v>2</v>
      </c>
      <c r="F2645" s="54" t="n">
        <v>0</v>
      </c>
      <c r="G2645" s="54" t="n">
        <v>397.76</v>
      </c>
      <c r="H2645" s="54" t="n">
        <v>0</v>
      </c>
      <c r="I2645" s="54" t="n">
        <f aca="false">SUM(F2645:H2645)</f>
        <v>397.76</v>
      </c>
      <c r="J2645" s="49" t="n">
        <f aca="false">Calc!$C$5-D2645</f>
        <v>377</v>
      </c>
      <c r="K2645" s="49" t="n">
        <f aca="false">IF(J2645&lt;=Calc!$C$11,4,IF(J2645&lt;=Calc!$C$12,3,IF(J2645&lt;=Calc!$C$13,2,1)))</f>
        <v>2</v>
      </c>
      <c r="L2645" s="49" t="n">
        <f aca="false">1+(E2645&gt;=Calc!$C$16)+(E2645&gt;=Calc!$C$17)+(E2645&gt;=Calc!$C$18)</f>
        <v>2</v>
      </c>
      <c r="M2645" s="49" t="str">
        <f aca="false">IF(AND(K2645=4,L2645&gt;=3),"Champions",IF(AND(K2645=3,L2645&gt;=3),"Loyal",IF(K2645&gt;=3,"Recent / New",IF(L2645&gt;=3,"At Risk","Hibernating / Lost"))))</f>
        <v>Hibernating / Lost</v>
      </c>
      <c r="N2645" s="54" t="n">
        <f aca="false">IF(AND(Calc!$C$2&lt;=2009,Calc!$C$3&gt;=2009),F2645,0)+IF(AND(Calc!$C$2&lt;=2010,Calc!$C$3&gt;=2010),G2645,0)+IF(AND(Calc!$C$2&lt;=2011,Calc!$C$3&gt;=2011),H2645,0)</f>
        <v>397.76</v>
      </c>
      <c r="O2645" s="61" t="n">
        <f aca="false">IF(AND(N2645&gt;0,OR(Calc!$C$4="*",B2645=Calc!$C$4)),N2645+ROW()*0.000000001,0)</f>
        <v>397.760002645</v>
      </c>
    </row>
    <row r="2646" customFormat="false" ht="15" hidden="false" customHeight="false" outlineLevel="0" collapsed="false">
      <c r="A2646" s="49" t="n">
        <v>15038</v>
      </c>
      <c r="B2646" s="49" t="s">
        <v>189</v>
      </c>
      <c r="C2646" s="63" t="n">
        <v>40461</v>
      </c>
      <c r="D2646" s="63" t="n">
        <v>40828</v>
      </c>
      <c r="E2646" s="49" t="n">
        <v>9</v>
      </c>
      <c r="F2646" s="54" t="n">
        <v>0</v>
      </c>
      <c r="G2646" s="54" t="n">
        <v>579.67</v>
      </c>
      <c r="H2646" s="54" t="n">
        <v>526.96</v>
      </c>
      <c r="I2646" s="54" t="n">
        <f aca="false">SUM(F2646:H2646)</f>
        <v>1106.63</v>
      </c>
      <c r="J2646" s="49" t="n">
        <f aca="false">Calc!$C$5-D2646</f>
        <v>59</v>
      </c>
      <c r="K2646" s="49" t="n">
        <f aca="false">IF(J2646&lt;=Calc!$C$11,4,IF(J2646&lt;=Calc!$C$12,3,IF(J2646&lt;=Calc!$C$13,2,1)))</f>
        <v>3</v>
      </c>
      <c r="L2646" s="49" t="n">
        <f aca="false">1+(E2646&gt;=Calc!$C$16)+(E2646&gt;=Calc!$C$17)+(E2646&gt;=Calc!$C$18)</f>
        <v>4</v>
      </c>
      <c r="M2646" s="49" t="str">
        <f aca="false">IF(AND(K2646=4,L2646&gt;=3),"Champions",IF(AND(K2646=3,L2646&gt;=3),"Loyal",IF(K2646&gt;=3,"Recent / New",IF(L2646&gt;=3,"At Risk","Hibernating / Lost"))))</f>
        <v>Loyal</v>
      </c>
      <c r="N2646" s="54" t="n">
        <f aca="false">IF(AND(Calc!$C$2&lt;=2009,Calc!$C$3&gt;=2009),F2646,0)+IF(AND(Calc!$C$2&lt;=2010,Calc!$C$3&gt;=2010),G2646,0)+IF(AND(Calc!$C$2&lt;=2011,Calc!$C$3&gt;=2011),H2646,0)</f>
        <v>1106.63</v>
      </c>
      <c r="O2646" s="61" t="n">
        <f aca="false">IF(AND(N2646&gt;0,OR(Calc!$C$4="*",B2646=Calc!$C$4)),N2646+ROW()*0.000000001,0)</f>
        <v>1106.630002646</v>
      </c>
    </row>
    <row r="2647" customFormat="false" ht="15" hidden="false" customHeight="false" outlineLevel="0" collapsed="false">
      <c r="A2647" s="49" t="n">
        <v>15039</v>
      </c>
      <c r="B2647" s="49" t="s">
        <v>189</v>
      </c>
      <c r="C2647" s="63" t="n">
        <v>40157</v>
      </c>
      <c r="D2647" s="63" t="n">
        <v>40877</v>
      </c>
      <c r="E2647" s="49" t="n">
        <v>93</v>
      </c>
      <c r="F2647" s="54" t="n">
        <v>579.52</v>
      </c>
      <c r="G2647" s="54" t="n">
        <v>19926.59</v>
      </c>
      <c r="H2647" s="54" t="n">
        <v>18346.93</v>
      </c>
      <c r="I2647" s="54" t="n">
        <f aca="false">SUM(F2647:H2647)</f>
        <v>38853.04</v>
      </c>
      <c r="J2647" s="49" t="n">
        <f aca="false">Calc!$C$5-D2647</f>
        <v>10</v>
      </c>
      <c r="K2647" s="49" t="n">
        <f aca="false">IF(J2647&lt;=Calc!$C$11,4,IF(J2647&lt;=Calc!$C$12,3,IF(J2647&lt;=Calc!$C$13,2,1)))</f>
        <v>4</v>
      </c>
      <c r="L2647" s="49" t="n">
        <f aca="false">1+(E2647&gt;=Calc!$C$16)+(E2647&gt;=Calc!$C$17)+(E2647&gt;=Calc!$C$18)</f>
        <v>4</v>
      </c>
      <c r="M2647" s="49" t="str">
        <f aca="false">IF(AND(K2647=4,L2647&gt;=3),"Champions",IF(AND(K2647=3,L2647&gt;=3),"Loyal",IF(K2647&gt;=3,"Recent / New",IF(L2647&gt;=3,"At Risk","Hibernating / Lost"))))</f>
        <v>Champions</v>
      </c>
      <c r="N2647" s="54" t="n">
        <f aca="false">IF(AND(Calc!$C$2&lt;=2009,Calc!$C$3&gt;=2009),F2647,0)+IF(AND(Calc!$C$2&lt;=2010,Calc!$C$3&gt;=2010),G2647,0)+IF(AND(Calc!$C$2&lt;=2011,Calc!$C$3&gt;=2011),H2647,0)</f>
        <v>38853.04</v>
      </c>
      <c r="O2647" s="61" t="n">
        <f aca="false">IF(AND(N2647&gt;0,OR(Calc!$C$4="*",B2647=Calc!$C$4)),N2647+ROW()*0.000000001,0)</f>
        <v>38853.040002647</v>
      </c>
    </row>
    <row r="2648" customFormat="false" ht="15" hidden="false" customHeight="false" outlineLevel="0" collapsed="false">
      <c r="A2648" s="49" t="n">
        <v>15040</v>
      </c>
      <c r="B2648" s="49" t="s">
        <v>189</v>
      </c>
      <c r="C2648" s="63" t="n">
        <v>40345</v>
      </c>
      <c r="D2648" s="63" t="n">
        <v>40345</v>
      </c>
      <c r="E2648" s="49" t="n">
        <v>1</v>
      </c>
      <c r="F2648" s="54" t="n">
        <v>0</v>
      </c>
      <c r="G2648" s="54" t="n">
        <v>7.49</v>
      </c>
      <c r="H2648" s="54" t="n">
        <v>0</v>
      </c>
      <c r="I2648" s="54" t="n">
        <f aca="false">SUM(F2648:H2648)</f>
        <v>7.49</v>
      </c>
      <c r="J2648" s="49" t="n">
        <f aca="false">Calc!$C$5-D2648</f>
        <v>542</v>
      </c>
      <c r="K2648" s="49" t="n">
        <f aca="false">IF(J2648&lt;=Calc!$C$11,4,IF(J2648&lt;=Calc!$C$12,3,IF(J2648&lt;=Calc!$C$13,2,1)))</f>
        <v>1</v>
      </c>
      <c r="L2648" s="49" t="n">
        <f aca="false">1+(E2648&gt;=Calc!$C$16)+(E2648&gt;=Calc!$C$17)+(E2648&gt;=Calc!$C$18)</f>
        <v>1</v>
      </c>
      <c r="M2648" s="49" t="str">
        <f aca="false">IF(AND(K2648=4,L2648&gt;=3),"Champions",IF(AND(K2648=3,L2648&gt;=3),"Loyal",IF(K2648&gt;=3,"Recent / New",IF(L2648&gt;=3,"At Risk","Hibernating / Lost"))))</f>
        <v>Hibernating / Lost</v>
      </c>
      <c r="N2648" s="54" t="n">
        <f aca="false">IF(AND(Calc!$C$2&lt;=2009,Calc!$C$3&gt;=2009),F2648,0)+IF(AND(Calc!$C$2&lt;=2010,Calc!$C$3&gt;=2010),G2648,0)+IF(AND(Calc!$C$2&lt;=2011,Calc!$C$3&gt;=2011),H2648,0)</f>
        <v>7.49</v>
      </c>
      <c r="O2648" s="61" t="n">
        <f aca="false">IF(AND(N2648&gt;0,OR(Calc!$C$4="*",B2648=Calc!$C$4)),N2648+ROW()*0.000000001,0)</f>
        <v>7.490002648</v>
      </c>
    </row>
    <row r="2649" customFormat="false" ht="15" hidden="false" customHeight="false" outlineLevel="0" collapsed="false">
      <c r="A2649" s="49" t="n">
        <v>15041</v>
      </c>
      <c r="B2649" s="49" t="s">
        <v>189</v>
      </c>
      <c r="C2649" s="63" t="n">
        <v>40442</v>
      </c>
      <c r="D2649" s="63" t="n">
        <v>40716</v>
      </c>
      <c r="E2649" s="49" t="n">
        <v>2</v>
      </c>
      <c r="F2649" s="54" t="n">
        <v>0</v>
      </c>
      <c r="G2649" s="54" t="n">
        <v>109.05</v>
      </c>
      <c r="H2649" s="54" t="n">
        <v>179.93</v>
      </c>
      <c r="I2649" s="54" t="n">
        <f aca="false">SUM(F2649:H2649)</f>
        <v>288.98</v>
      </c>
      <c r="J2649" s="49" t="n">
        <f aca="false">Calc!$C$5-D2649</f>
        <v>171</v>
      </c>
      <c r="K2649" s="49" t="n">
        <f aca="false">IF(J2649&lt;=Calc!$C$11,4,IF(J2649&lt;=Calc!$C$12,3,IF(J2649&lt;=Calc!$C$13,2,1)))</f>
        <v>2</v>
      </c>
      <c r="L2649" s="49" t="n">
        <f aca="false">1+(E2649&gt;=Calc!$C$16)+(E2649&gt;=Calc!$C$17)+(E2649&gt;=Calc!$C$18)</f>
        <v>2</v>
      </c>
      <c r="M2649" s="49" t="str">
        <f aca="false">IF(AND(K2649=4,L2649&gt;=3),"Champions",IF(AND(K2649=3,L2649&gt;=3),"Loyal",IF(K2649&gt;=3,"Recent / New",IF(L2649&gt;=3,"At Risk","Hibernating / Lost"))))</f>
        <v>Hibernating / Lost</v>
      </c>
      <c r="N2649" s="54" t="n">
        <f aca="false">IF(AND(Calc!$C$2&lt;=2009,Calc!$C$3&gt;=2009),F2649,0)+IF(AND(Calc!$C$2&lt;=2010,Calc!$C$3&gt;=2010),G2649,0)+IF(AND(Calc!$C$2&lt;=2011,Calc!$C$3&gt;=2011),H2649,0)</f>
        <v>288.98</v>
      </c>
      <c r="O2649" s="61" t="n">
        <f aca="false">IF(AND(N2649&gt;0,OR(Calc!$C$4="*",B2649=Calc!$C$4)),N2649+ROW()*0.000000001,0)</f>
        <v>288.980002649</v>
      </c>
    </row>
    <row r="2650" customFormat="false" ht="15" hidden="false" customHeight="false" outlineLevel="0" collapsed="false">
      <c r="A2650" s="49" t="n">
        <v>15042</v>
      </c>
      <c r="B2650" s="49" t="s">
        <v>189</v>
      </c>
      <c r="C2650" s="63" t="n">
        <v>40291</v>
      </c>
      <c r="D2650" s="63" t="n">
        <v>40687</v>
      </c>
      <c r="E2650" s="49" t="n">
        <v>2</v>
      </c>
      <c r="F2650" s="54" t="n">
        <v>0</v>
      </c>
      <c r="G2650" s="54" t="n">
        <v>179.52</v>
      </c>
      <c r="H2650" s="54" t="n">
        <v>135.93</v>
      </c>
      <c r="I2650" s="54" t="n">
        <f aca="false">SUM(F2650:H2650)</f>
        <v>315.45</v>
      </c>
      <c r="J2650" s="49" t="n">
        <f aca="false">Calc!$C$5-D2650</f>
        <v>200</v>
      </c>
      <c r="K2650" s="49" t="n">
        <f aca="false">IF(J2650&lt;=Calc!$C$11,4,IF(J2650&lt;=Calc!$C$12,3,IF(J2650&lt;=Calc!$C$13,2,1)))</f>
        <v>2</v>
      </c>
      <c r="L2650" s="49" t="n">
        <f aca="false">1+(E2650&gt;=Calc!$C$16)+(E2650&gt;=Calc!$C$17)+(E2650&gt;=Calc!$C$18)</f>
        <v>2</v>
      </c>
      <c r="M2650" s="49" t="str">
        <f aca="false">IF(AND(K2650=4,L2650&gt;=3),"Champions",IF(AND(K2650=3,L2650&gt;=3),"Loyal",IF(K2650&gt;=3,"Recent / New",IF(L2650&gt;=3,"At Risk","Hibernating / Lost"))))</f>
        <v>Hibernating / Lost</v>
      </c>
      <c r="N2650" s="54" t="n">
        <f aca="false">IF(AND(Calc!$C$2&lt;=2009,Calc!$C$3&gt;=2009),F2650,0)+IF(AND(Calc!$C$2&lt;=2010,Calc!$C$3&gt;=2010),G2650,0)+IF(AND(Calc!$C$2&lt;=2011,Calc!$C$3&gt;=2011),H2650,0)</f>
        <v>315.45</v>
      </c>
      <c r="O2650" s="61" t="n">
        <f aca="false">IF(AND(N2650&gt;0,OR(Calc!$C$4="*",B2650=Calc!$C$4)),N2650+ROW()*0.000000001,0)</f>
        <v>315.45000265</v>
      </c>
    </row>
    <row r="2651" customFormat="false" ht="15" hidden="false" customHeight="false" outlineLevel="0" collapsed="false">
      <c r="A2651" s="49" t="n">
        <v>15043</v>
      </c>
      <c r="B2651" s="49" t="s">
        <v>189</v>
      </c>
      <c r="C2651" s="63" t="n">
        <v>40353</v>
      </c>
      <c r="D2651" s="63" t="n">
        <v>40855</v>
      </c>
      <c r="E2651" s="49" t="n">
        <v>6</v>
      </c>
      <c r="F2651" s="54" t="n">
        <v>0</v>
      </c>
      <c r="G2651" s="54" t="n">
        <v>2318.32</v>
      </c>
      <c r="H2651" s="54" t="n">
        <v>537</v>
      </c>
      <c r="I2651" s="54" t="n">
        <f aca="false">SUM(F2651:H2651)</f>
        <v>2855.32</v>
      </c>
      <c r="J2651" s="49" t="n">
        <f aca="false">Calc!$C$5-D2651</f>
        <v>32</v>
      </c>
      <c r="K2651" s="49" t="n">
        <f aca="false">IF(J2651&lt;=Calc!$C$11,4,IF(J2651&lt;=Calc!$C$12,3,IF(J2651&lt;=Calc!$C$13,2,1)))</f>
        <v>3</v>
      </c>
      <c r="L2651" s="49" t="n">
        <f aca="false">1+(E2651&gt;=Calc!$C$16)+(E2651&gt;=Calc!$C$17)+(E2651&gt;=Calc!$C$18)</f>
        <v>3</v>
      </c>
      <c r="M2651" s="49" t="str">
        <f aca="false">IF(AND(K2651=4,L2651&gt;=3),"Champions",IF(AND(K2651=3,L2651&gt;=3),"Loyal",IF(K2651&gt;=3,"Recent / New",IF(L2651&gt;=3,"At Risk","Hibernating / Lost"))))</f>
        <v>Loyal</v>
      </c>
      <c r="N2651" s="54" t="n">
        <f aca="false">IF(AND(Calc!$C$2&lt;=2009,Calc!$C$3&gt;=2009),F2651,0)+IF(AND(Calc!$C$2&lt;=2010,Calc!$C$3&gt;=2010),G2651,0)+IF(AND(Calc!$C$2&lt;=2011,Calc!$C$3&gt;=2011),H2651,0)</f>
        <v>2855.32</v>
      </c>
      <c r="O2651" s="61" t="n">
        <f aca="false">IF(AND(N2651&gt;0,OR(Calc!$C$4="*",B2651=Calc!$C$4)),N2651+ROW()*0.000000001,0)</f>
        <v>2855.320002651</v>
      </c>
    </row>
    <row r="2652" customFormat="false" ht="15" hidden="false" customHeight="false" outlineLevel="0" collapsed="false">
      <c r="A2652" s="49" t="n">
        <v>15044</v>
      </c>
      <c r="B2652" s="49" t="s">
        <v>189</v>
      </c>
      <c r="C2652" s="63" t="n">
        <v>40163</v>
      </c>
      <c r="D2652" s="63" t="n">
        <v>40867</v>
      </c>
      <c r="E2652" s="49" t="n">
        <v>32</v>
      </c>
      <c r="F2652" s="54" t="n">
        <v>1708.5</v>
      </c>
      <c r="G2652" s="54" t="n">
        <v>8456.03</v>
      </c>
      <c r="H2652" s="54" t="n">
        <v>5489.08</v>
      </c>
      <c r="I2652" s="54" t="n">
        <f aca="false">SUM(F2652:H2652)</f>
        <v>15653.61</v>
      </c>
      <c r="J2652" s="49" t="n">
        <f aca="false">Calc!$C$5-D2652</f>
        <v>20</v>
      </c>
      <c r="K2652" s="49" t="n">
        <f aca="false">IF(J2652&lt;=Calc!$C$11,4,IF(J2652&lt;=Calc!$C$12,3,IF(J2652&lt;=Calc!$C$13,2,1)))</f>
        <v>4</v>
      </c>
      <c r="L2652" s="49" t="n">
        <f aca="false">1+(E2652&gt;=Calc!$C$16)+(E2652&gt;=Calc!$C$17)+(E2652&gt;=Calc!$C$18)</f>
        <v>4</v>
      </c>
      <c r="M2652" s="49" t="str">
        <f aca="false">IF(AND(K2652=4,L2652&gt;=3),"Champions",IF(AND(K2652=3,L2652&gt;=3),"Loyal",IF(K2652&gt;=3,"Recent / New",IF(L2652&gt;=3,"At Risk","Hibernating / Lost"))))</f>
        <v>Champions</v>
      </c>
      <c r="N2652" s="54" t="n">
        <f aca="false">IF(AND(Calc!$C$2&lt;=2009,Calc!$C$3&gt;=2009),F2652,0)+IF(AND(Calc!$C$2&lt;=2010,Calc!$C$3&gt;=2010),G2652,0)+IF(AND(Calc!$C$2&lt;=2011,Calc!$C$3&gt;=2011),H2652,0)</f>
        <v>15653.61</v>
      </c>
      <c r="O2652" s="61" t="n">
        <f aca="false">IF(AND(N2652&gt;0,OR(Calc!$C$4="*",B2652=Calc!$C$4)),N2652+ROW()*0.000000001,0)</f>
        <v>15653.610002652</v>
      </c>
    </row>
    <row r="2653" customFormat="false" ht="15" hidden="false" customHeight="false" outlineLevel="0" collapsed="false">
      <c r="A2653" s="49" t="n">
        <v>15045</v>
      </c>
      <c r="B2653" s="49" t="s">
        <v>189</v>
      </c>
      <c r="C2653" s="63" t="n">
        <v>40629</v>
      </c>
      <c r="D2653" s="63" t="n">
        <v>40735</v>
      </c>
      <c r="E2653" s="49" t="n">
        <v>2</v>
      </c>
      <c r="F2653" s="54" t="n">
        <v>0</v>
      </c>
      <c r="G2653" s="54" t="n">
        <v>0</v>
      </c>
      <c r="H2653" s="54" t="n">
        <v>633.66</v>
      </c>
      <c r="I2653" s="54" t="n">
        <f aca="false">SUM(F2653:H2653)</f>
        <v>633.66</v>
      </c>
      <c r="J2653" s="49" t="n">
        <f aca="false">Calc!$C$5-D2653</f>
        <v>152</v>
      </c>
      <c r="K2653" s="49" t="n">
        <f aca="false">IF(J2653&lt;=Calc!$C$11,4,IF(J2653&lt;=Calc!$C$12,3,IF(J2653&lt;=Calc!$C$13,2,1)))</f>
        <v>2</v>
      </c>
      <c r="L2653" s="49" t="n">
        <f aca="false">1+(E2653&gt;=Calc!$C$16)+(E2653&gt;=Calc!$C$17)+(E2653&gt;=Calc!$C$18)</f>
        <v>2</v>
      </c>
      <c r="M2653" s="49" t="str">
        <f aca="false">IF(AND(K2653=4,L2653&gt;=3),"Champions",IF(AND(K2653=3,L2653&gt;=3),"Loyal",IF(K2653&gt;=3,"Recent / New",IF(L2653&gt;=3,"At Risk","Hibernating / Lost"))))</f>
        <v>Hibernating / Lost</v>
      </c>
      <c r="N2653" s="54" t="n">
        <f aca="false">IF(AND(Calc!$C$2&lt;=2009,Calc!$C$3&gt;=2009),F2653,0)+IF(AND(Calc!$C$2&lt;=2010,Calc!$C$3&gt;=2010),G2653,0)+IF(AND(Calc!$C$2&lt;=2011,Calc!$C$3&gt;=2011),H2653,0)</f>
        <v>633.66</v>
      </c>
      <c r="O2653" s="61" t="n">
        <f aca="false">IF(AND(N2653&gt;0,OR(Calc!$C$4="*",B2653=Calc!$C$4)),N2653+ROW()*0.000000001,0)</f>
        <v>633.660002653</v>
      </c>
    </row>
    <row r="2654" customFormat="false" ht="15" hidden="false" customHeight="false" outlineLevel="0" collapsed="false">
      <c r="A2654" s="49" t="n">
        <v>15046</v>
      </c>
      <c r="B2654" s="49" t="s">
        <v>189</v>
      </c>
      <c r="C2654" s="63" t="n">
        <v>40192</v>
      </c>
      <c r="D2654" s="63" t="n">
        <v>40877</v>
      </c>
      <c r="E2654" s="49" t="n">
        <v>25</v>
      </c>
      <c r="F2654" s="54" t="n">
        <v>0</v>
      </c>
      <c r="G2654" s="54" t="n">
        <v>2454.12</v>
      </c>
      <c r="H2654" s="54" t="n">
        <v>4921.71</v>
      </c>
      <c r="I2654" s="54" t="n">
        <f aca="false">SUM(F2654:H2654)</f>
        <v>7375.83</v>
      </c>
      <c r="J2654" s="49" t="n">
        <f aca="false">Calc!$C$5-D2654</f>
        <v>10</v>
      </c>
      <c r="K2654" s="49" t="n">
        <f aca="false">IF(J2654&lt;=Calc!$C$11,4,IF(J2654&lt;=Calc!$C$12,3,IF(J2654&lt;=Calc!$C$13,2,1)))</f>
        <v>4</v>
      </c>
      <c r="L2654" s="49" t="n">
        <f aca="false">1+(E2654&gt;=Calc!$C$16)+(E2654&gt;=Calc!$C$17)+(E2654&gt;=Calc!$C$18)</f>
        <v>4</v>
      </c>
      <c r="M2654" s="49" t="str">
        <f aca="false">IF(AND(K2654=4,L2654&gt;=3),"Champions",IF(AND(K2654=3,L2654&gt;=3),"Loyal",IF(K2654&gt;=3,"Recent / New",IF(L2654&gt;=3,"At Risk","Hibernating / Lost"))))</f>
        <v>Champions</v>
      </c>
      <c r="N2654" s="54" t="n">
        <f aca="false">IF(AND(Calc!$C$2&lt;=2009,Calc!$C$3&gt;=2009),F2654,0)+IF(AND(Calc!$C$2&lt;=2010,Calc!$C$3&gt;=2010),G2654,0)+IF(AND(Calc!$C$2&lt;=2011,Calc!$C$3&gt;=2011),H2654,0)</f>
        <v>7375.83</v>
      </c>
      <c r="O2654" s="61" t="n">
        <f aca="false">IF(AND(N2654&gt;0,OR(Calc!$C$4="*",B2654=Calc!$C$4)),N2654+ROW()*0.000000001,0)</f>
        <v>7375.830002654</v>
      </c>
    </row>
    <row r="2655" customFormat="false" ht="15" hidden="false" customHeight="false" outlineLevel="0" collapsed="false">
      <c r="A2655" s="49" t="n">
        <v>15047</v>
      </c>
      <c r="B2655" s="49" t="s">
        <v>189</v>
      </c>
      <c r="C2655" s="63" t="n">
        <v>40617</v>
      </c>
      <c r="D2655" s="63" t="n">
        <v>40617</v>
      </c>
      <c r="E2655" s="49" t="n">
        <v>1</v>
      </c>
      <c r="F2655" s="54" t="n">
        <v>0</v>
      </c>
      <c r="G2655" s="54" t="n">
        <v>0</v>
      </c>
      <c r="H2655" s="54" t="n">
        <v>343.62</v>
      </c>
      <c r="I2655" s="54" t="n">
        <f aca="false">SUM(F2655:H2655)</f>
        <v>343.62</v>
      </c>
      <c r="J2655" s="49" t="n">
        <f aca="false">Calc!$C$5-D2655</f>
        <v>270</v>
      </c>
      <c r="K2655" s="49" t="n">
        <f aca="false">IF(J2655&lt;=Calc!$C$11,4,IF(J2655&lt;=Calc!$C$12,3,IF(J2655&lt;=Calc!$C$13,2,1)))</f>
        <v>2</v>
      </c>
      <c r="L2655" s="49" t="n">
        <f aca="false">1+(E2655&gt;=Calc!$C$16)+(E2655&gt;=Calc!$C$17)+(E2655&gt;=Calc!$C$18)</f>
        <v>1</v>
      </c>
      <c r="M2655" s="49" t="str">
        <f aca="false">IF(AND(K2655=4,L2655&gt;=3),"Champions",IF(AND(K2655=3,L2655&gt;=3),"Loyal",IF(K2655&gt;=3,"Recent / New",IF(L2655&gt;=3,"At Risk","Hibernating / Lost"))))</f>
        <v>Hibernating / Lost</v>
      </c>
      <c r="N2655" s="54" t="n">
        <f aca="false">IF(AND(Calc!$C$2&lt;=2009,Calc!$C$3&gt;=2009),F2655,0)+IF(AND(Calc!$C$2&lt;=2010,Calc!$C$3&gt;=2010),G2655,0)+IF(AND(Calc!$C$2&lt;=2011,Calc!$C$3&gt;=2011),H2655,0)</f>
        <v>343.62</v>
      </c>
      <c r="O2655" s="61" t="n">
        <f aca="false">IF(AND(N2655&gt;0,OR(Calc!$C$4="*",B2655=Calc!$C$4)),N2655+ROW()*0.000000001,0)</f>
        <v>343.620002655</v>
      </c>
    </row>
    <row r="2656" customFormat="false" ht="15" hidden="false" customHeight="false" outlineLevel="0" collapsed="false">
      <c r="A2656" s="49" t="n">
        <v>15048</v>
      </c>
      <c r="B2656" s="49" t="s">
        <v>189</v>
      </c>
      <c r="C2656" s="63" t="n">
        <v>40518</v>
      </c>
      <c r="D2656" s="63" t="n">
        <v>40821</v>
      </c>
      <c r="E2656" s="49" t="n">
        <v>4</v>
      </c>
      <c r="F2656" s="54" t="n">
        <v>0</v>
      </c>
      <c r="G2656" s="54" t="n">
        <v>98.7</v>
      </c>
      <c r="H2656" s="54" t="n">
        <v>278.82</v>
      </c>
      <c r="I2656" s="54" t="n">
        <f aca="false">SUM(F2656:H2656)</f>
        <v>377.52</v>
      </c>
      <c r="J2656" s="49" t="n">
        <f aca="false">Calc!$C$5-D2656</f>
        <v>66</v>
      </c>
      <c r="K2656" s="49" t="n">
        <f aca="false">IF(J2656&lt;=Calc!$C$11,4,IF(J2656&lt;=Calc!$C$12,3,IF(J2656&lt;=Calc!$C$13,2,1)))</f>
        <v>3</v>
      </c>
      <c r="L2656" s="49" t="n">
        <f aca="false">1+(E2656&gt;=Calc!$C$16)+(E2656&gt;=Calc!$C$17)+(E2656&gt;=Calc!$C$18)</f>
        <v>3</v>
      </c>
      <c r="M2656" s="49" t="str">
        <f aca="false">IF(AND(K2656=4,L2656&gt;=3),"Champions",IF(AND(K2656=3,L2656&gt;=3),"Loyal",IF(K2656&gt;=3,"Recent / New",IF(L2656&gt;=3,"At Risk","Hibernating / Lost"))))</f>
        <v>Loyal</v>
      </c>
      <c r="N2656" s="54" t="n">
        <f aca="false">IF(AND(Calc!$C$2&lt;=2009,Calc!$C$3&gt;=2009),F2656,0)+IF(AND(Calc!$C$2&lt;=2010,Calc!$C$3&gt;=2010),G2656,0)+IF(AND(Calc!$C$2&lt;=2011,Calc!$C$3&gt;=2011),H2656,0)</f>
        <v>377.52</v>
      </c>
      <c r="O2656" s="61" t="n">
        <f aca="false">IF(AND(N2656&gt;0,OR(Calc!$C$4="*",B2656=Calc!$C$4)),N2656+ROW()*0.000000001,0)</f>
        <v>377.520002656</v>
      </c>
    </row>
    <row r="2657" customFormat="false" ht="15" hidden="false" customHeight="false" outlineLevel="0" collapsed="false">
      <c r="A2657" s="49" t="n">
        <v>15049</v>
      </c>
      <c r="B2657" s="49" t="s">
        <v>189</v>
      </c>
      <c r="C2657" s="63" t="n">
        <v>40613</v>
      </c>
      <c r="D2657" s="63" t="n">
        <v>40613</v>
      </c>
      <c r="E2657" s="49" t="n">
        <v>1</v>
      </c>
      <c r="F2657" s="54" t="n">
        <v>0</v>
      </c>
      <c r="G2657" s="54" t="n">
        <v>0</v>
      </c>
      <c r="H2657" s="54" t="n">
        <v>121.17</v>
      </c>
      <c r="I2657" s="54" t="n">
        <f aca="false">SUM(F2657:H2657)</f>
        <v>121.17</v>
      </c>
      <c r="J2657" s="49" t="n">
        <f aca="false">Calc!$C$5-D2657</f>
        <v>274</v>
      </c>
      <c r="K2657" s="49" t="n">
        <f aca="false">IF(J2657&lt;=Calc!$C$11,4,IF(J2657&lt;=Calc!$C$12,3,IF(J2657&lt;=Calc!$C$13,2,1)))</f>
        <v>2</v>
      </c>
      <c r="L2657" s="49" t="n">
        <f aca="false">1+(E2657&gt;=Calc!$C$16)+(E2657&gt;=Calc!$C$17)+(E2657&gt;=Calc!$C$18)</f>
        <v>1</v>
      </c>
      <c r="M2657" s="49" t="str">
        <f aca="false">IF(AND(K2657=4,L2657&gt;=3),"Champions",IF(AND(K2657=3,L2657&gt;=3),"Loyal",IF(K2657&gt;=3,"Recent / New",IF(L2657&gt;=3,"At Risk","Hibernating / Lost"))))</f>
        <v>Hibernating / Lost</v>
      </c>
      <c r="N2657" s="54" t="n">
        <f aca="false">IF(AND(Calc!$C$2&lt;=2009,Calc!$C$3&gt;=2009),F2657,0)+IF(AND(Calc!$C$2&lt;=2010,Calc!$C$3&gt;=2010),G2657,0)+IF(AND(Calc!$C$2&lt;=2011,Calc!$C$3&gt;=2011),H2657,0)</f>
        <v>121.17</v>
      </c>
      <c r="O2657" s="61" t="n">
        <f aca="false">IF(AND(N2657&gt;0,OR(Calc!$C$4="*",B2657=Calc!$C$4)),N2657+ROW()*0.000000001,0)</f>
        <v>121.170002657</v>
      </c>
    </row>
    <row r="2658" customFormat="false" ht="15" hidden="false" customHeight="false" outlineLevel="0" collapsed="false">
      <c r="A2658" s="49" t="n">
        <v>15050</v>
      </c>
      <c r="B2658" s="49" t="s">
        <v>189</v>
      </c>
      <c r="C2658" s="63" t="n">
        <v>40406</v>
      </c>
      <c r="D2658" s="63" t="n">
        <v>40861</v>
      </c>
      <c r="E2658" s="49" t="n">
        <v>5</v>
      </c>
      <c r="F2658" s="54" t="n">
        <v>0</v>
      </c>
      <c r="G2658" s="54" t="n">
        <v>2349.5</v>
      </c>
      <c r="H2658" s="54" t="n">
        <v>1682.77</v>
      </c>
      <c r="I2658" s="54" t="n">
        <f aca="false">SUM(F2658:H2658)</f>
        <v>4032.27</v>
      </c>
      <c r="J2658" s="49" t="n">
        <f aca="false">Calc!$C$5-D2658</f>
        <v>26</v>
      </c>
      <c r="K2658" s="49" t="n">
        <f aca="false">IF(J2658&lt;=Calc!$C$11,4,IF(J2658&lt;=Calc!$C$12,3,IF(J2658&lt;=Calc!$C$13,2,1)))</f>
        <v>4</v>
      </c>
      <c r="L2658" s="49" t="n">
        <f aca="false">1+(E2658&gt;=Calc!$C$16)+(E2658&gt;=Calc!$C$17)+(E2658&gt;=Calc!$C$18)</f>
        <v>3</v>
      </c>
      <c r="M2658" s="49" t="str">
        <f aca="false">IF(AND(K2658=4,L2658&gt;=3),"Champions",IF(AND(K2658=3,L2658&gt;=3),"Loyal",IF(K2658&gt;=3,"Recent / New",IF(L2658&gt;=3,"At Risk","Hibernating / Lost"))))</f>
        <v>Champions</v>
      </c>
      <c r="N2658" s="54" t="n">
        <f aca="false">IF(AND(Calc!$C$2&lt;=2009,Calc!$C$3&gt;=2009),F2658,0)+IF(AND(Calc!$C$2&lt;=2010,Calc!$C$3&gt;=2010),G2658,0)+IF(AND(Calc!$C$2&lt;=2011,Calc!$C$3&gt;=2011),H2658,0)</f>
        <v>4032.27</v>
      </c>
      <c r="O2658" s="61" t="n">
        <f aca="false">IF(AND(N2658&gt;0,OR(Calc!$C$4="*",B2658=Calc!$C$4)),N2658+ROW()*0.000000001,0)</f>
        <v>4032.270002658</v>
      </c>
    </row>
    <row r="2659" customFormat="false" ht="15" hidden="false" customHeight="false" outlineLevel="0" collapsed="false">
      <c r="A2659" s="49" t="n">
        <v>15051</v>
      </c>
      <c r="B2659" s="49" t="s">
        <v>189</v>
      </c>
      <c r="C2659" s="63" t="n">
        <v>40148</v>
      </c>
      <c r="D2659" s="63" t="n">
        <v>40863</v>
      </c>
      <c r="E2659" s="49" t="n">
        <v>9</v>
      </c>
      <c r="F2659" s="54" t="n">
        <v>580.02</v>
      </c>
      <c r="G2659" s="54" t="n">
        <v>1948.53</v>
      </c>
      <c r="H2659" s="54" t="n">
        <v>1383.36</v>
      </c>
      <c r="I2659" s="54" t="n">
        <f aca="false">SUM(F2659:H2659)</f>
        <v>3911.91</v>
      </c>
      <c r="J2659" s="49" t="n">
        <f aca="false">Calc!$C$5-D2659</f>
        <v>24</v>
      </c>
      <c r="K2659" s="49" t="n">
        <f aca="false">IF(J2659&lt;=Calc!$C$11,4,IF(J2659&lt;=Calc!$C$12,3,IF(J2659&lt;=Calc!$C$13,2,1)))</f>
        <v>4</v>
      </c>
      <c r="L2659" s="49" t="n">
        <f aca="false">1+(E2659&gt;=Calc!$C$16)+(E2659&gt;=Calc!$C$17)+(E2659&gt;=Calc!$C$18)</f>
        <v>4</v>
      </c>
      <c r="M2659" s="49" t="str">
        <f aca="false">IF(AND(K2659=4,L2659&gt;=3),"Champions",IF(AND(K2659=3,L2659&gt;=3),"Loyal",IF(K2659&gt;=3,"Recent / New",IF(L2659&gt;=3,"At Risk","Hibernating / Lost"))))</f>
        <v>Champions</v>
      </c>
      <c r="N2659" s="54" t="n">
        <f aca="false">IF(AND(Calc!$C$2&lt;=2009,Calc!$C$3&gt;=2009),F2659,0)+IF(AND(Calc!$C$2&lt;=2010,Calc!$C$3&gt;=2010),G2659,0)+IF(AND(Calc!$C$2&lt;=2011,Calc!$C$3&gt;=2011),H2659,0)</f>
        <v>3911.91</v>
      </c>
      <c r="O2659" s="61" t="n">
        <f aca="false">IF(AND(N2659&gt;0,OR(Calc!$C$4="*",B2659=Calc!$C$4)),N2659+ROW()*0.000000001,0)</f>
        <v>3911.910002659</v>
      </c>
    </row>
    <row r="2660" customFormat="false" ht="15" hidden="false" customHeight="false" outlineLevel="0" collapsed="false">
      <c r="A2660" s="49" t="n">
        <v>15052</v>
      </c>
      <c r="B2660" s="49" t="s">
        <v>189</v>
      </c>
      <c r="C2660" s="63" t="n">
        <v>40567</v>
      </c>
      <c r="D2660" s="63" t="n">
        <v>40567</v>
      </c>
      <c r="E2660" s="49" t="n">
        <v>1</v>
      </c>
      <c r="F2660" s="54" t="n">
        <v>0</v>
      </c>
      <c r="G2660" s="54" t="n">
        <v>0</v>
      </c>
      <c r="H2660" s="54" t="n">
        <v>207.73</v>
      </c>
      <c r="I2660" s="54" t="n">
        <f aca="false">SUM(F2660:H2660)</f>
        <v>207.73</v>
      </c>
      <c r="J2660" s="49" t="n">
        <f aca="false">Calc!$C$5-D2660</f>
        <v>320</v>
      </c>
      <c r="K2660" s="49" t="n">
        <f aca="false">IF(J2660&lt;=Calc!$C$11,4,IF(J2660&lt;=Calc!$C$12,3,IF(J2660&lt;=Calc!$C$13,2,1)))</f>
        <v>2</v>
      </c>
      <c r="L2660" s="49" t="n">
        <f aca="false">1+(E2660&gt;=Calc!$C$16)+(E2660&gt;=Calc!$C$17)+(E2660&gt;=Calc!$C$18)</f>
        <v>1</v>
      </c>
      <c r="M2660" s="49" t="str">
        <f aca="false">IF(AND(K2660=4,L2660&gt;=3),"Champions",IF(AND(K2660=3,L2660&gt;=3),"Loyal",IF(K2660&gt;=3,"Recent / New",IF(L2660&gt;=3,"At Risk","Hibernating / Lost"))))</f>
        <v>Hibernating / Lost</v>
      </c>
      <c r="N2660" s="54" t="n">
        <f aca="false">IF(AND(Calc!$C$2&lt;=2009,Calc!$C$3&gt;=2009),F2660,0)+IF(AND(Calc!$C$2&lt;=2010,Calc!$C$3&gt;=2010),G2660,0)+IF(AND(Calc!$C$2&lt;=2011,Calc!$C$3&gt;=2011),H2660,0)</f>
        <v>207.73</v>
      </c>
      <c r="O2660" s="61" t="n">
        <f aca="false">IF(AND(N2660&gt;0,OR(Calc!$C$4="*",B2660=Calc!$C$4)),N2660+ROW()*0.000000001,0)</f>
        <v>207.73000266</v>
      </c>
    </row>
    <row r="2661" customFormat="false" ht="15" hidden="false" customHeight="false" outlineLevel="0" collapsed="false">
      <c r="A2661" s="49" t="n">
        <v>15053</v>
      </c>
      <c r="B2661" s="49" t="s">
        <v>189</v>
      </c>
      <c r="C2661" s="63" t="n">
        <v>40605</v>
      </c>
      <c r="D2661" s="63" t="n">
        <v>40882</v>
      </c>
      <c r="E2661" s="49" t="n">
        <v>3</v>
      </c>
      <c r="F2661" s="54" t="n">
        <v>0</v>
      </c>
      <c r="G2661" s="54" t="n">
        <v>0</v>
      </c>
      <c r="H2661" s="54" t="n">
        <v>693.95</v>
      </c>
      <c r="I2661" s="54" t="n">
        <f aca="false">SUM(F2661:H2661)</f>
        <v>693.95</v>
      </c>
      <c r="J2661" s="49" t="n">
        <f aca="false">Calc!$C$5-D2661</f>
        <v>5</v>
      </c>
      <c r="K2661" s="49" t="n">
        <f aca="false">IF(J2661&lt;=Calc!$C$11,4,IF(J2661&lt;=Calc!$C$12,3,IF(J2661&lt;=Calc!$C$13,2,1)))</f>
        <v>4</v>
      </c>
      <c r="L2661" s="49" t="n">
        <f aca="false">1+(E2661&gt;=Calc!$C$16)+(E2661&gt;=Calc!$C$17)+(E2661&gt;=Calc!$C$18)</f>
        <v>2</v>
      </c>
      <c r="M2661" s="49" t="str">
        <f aca="false">IF(AND(K2661=4,L2661&gt;=3),"Champions",IF(AND(K2661=3,L2661&gt;=3),"Loyal",IF(K2661&gt;=3,"Recent / New",IF(L2661&gt;=3,"At Risk","Hibernating / Lost"))))</f>
        <v>Recent / New</v>
      </c>
      <c r="N2661" s="54" t="n">
        <f aca="false">IF(AND(Calc!$C$2&lt;=2009,Calc!$C$3&gt;=2009),F2661,0)+IF(AND(Calc!$C$2&lt;=2010,Calc!$C$3&gt;=2010),G2661,0)+IF(AND(Calc!$C$2&lt;=2011,Calc!$C$3&gt;=2011),H2661,0)</f>
        <v>693.95</v>
      </c>
      <c r="O2661" s="61" t="n">
        <f aca="false">IF(AND(N2661&gt;0,OR(Calc!$C$4="*",B2661=Calc!$C$4)),N2661+ROW()*0.000000001,0)</f>
        <v>693.950002661</v>
      </c>
    </row>
    <row r="2662" customFormat="false" ht="15" hidden="false" customHeight="false" outlineLevel="0" collapsed="false">
      <c r="A2662" s="49" t="n">
        <v>15054</v>
      </c>
      <c r="B2662" s="49" t="s">
        <v>189</v>
      </c>
      <c r="C2662" s="63" t="n">
        <v>40846</v>
      </c>
      <c r="D2662" s="63" t="n">
        <v>40874</v>
      </c>
      <c r="E2662" s="49" t="n">
        <v>2</v>
      </c>
      <c r="F2662" s="54" t="n">
        <v>0</v>
      </c>
      <c r="G2662" s="54" t="n">
        <v>0</v>
      </c>
      <c r="H2662" s="54" t="n">
        <v>302.1</v>
      </c>
      <c r="I2662" s="54" t="n">
        <f aca="false">SUM(F2662:H2662)</f>
        <v>302.1</v>
      </c>
      <c r="J2662" s="49" t="n">
        <f aca="false">Calc!$C$5-D2662</f>
        <v>13</v>
      </c>
      <c r="K2662" s="49" t="n">
        <f aca="false">IF(J2662&lt;=Calc!$C$11,4,IF(J2662&lt;=Calc!$C$12,3,IF(J2662&lt;=Calc!$C$13,2,1)))</f>
        <v>4</v>
      </c>
      <c r="L2662" s="49" t="n">
        <f aca="false">1+(E2662&gt;=Calc!$C$16)+(E2662&gt;=Calc!$C$17)+(E2662&gt;=Calc!$C$18)</f>
        <v>2</v>
      </c>
      <c r="M2662" s="49" t="str">
        <f aca="false">IF(AND(K2662=4,L2662&gt;=3),"Champions",IF(AND(K2662=3,L2662&gt;=3),"Loyal",IF(K2662&gt;=3,"Recent / New",IF(L2662&gt;=3,"At Risk","Hibernating / Lost"))))</f>
        <v>Recent / New</v>
      </c>
      <c r="N2662" s="54" t="n">
        <f aca="false">IF(AND(Calc!$C$2&lt;=2009,Calc!$C$3&gt;=2009),F2662,0)+IF(AND(Calc!$C$2&lt;=2010,Calc!$C$3&gt;=2010),G2662,0)+IF(AND(Calc!$C$2&lt;=2011,Calc!$C$3&gt;=2011),H2662,0)</f>
        <v>302.1</v>
      </c>
      <c r="O2662" s="61" t="n">
        <f aca="false">IF(AND(N2662&gt;0,OR(Calc!$C$4="*",B2662=Calc!$C$4)),N2662+ROW()*0.000000001,0)</f>
        <v>302.100002662</v>
      </c>
    </row>
    <row r="2663" customFormat="false" ht="15" hidden="false" customHeight="false" outlineLevel="0" collapsed="false">
      <c r="A2663" s="49" t="n">
        <v>15055</v>
      </c>
      <c r="B2663" s="49" t="s">
        <v>189</v>
      </c>
      <c r="C2663" s="63" t="n">
        <v>40163</v>
      </c>
      <c r="D2663" s="63" t="n">
        <v>40412</v>
      </c>
      <c r="E2663" s="49" t="n">
        <v>3</v>
      </c>
      <c r="F2663" s="54" t="n">
        <v>244.42</v>
      </c>
      <c r="G2663" s="54" t="n">
        <v>304.7</v>
      </c>
      <c r="H2663" s="54" t="n">
        <v>0</v>
      </c>
      <c r="I2663" s="54" t="n">
        <f aca="false">SUM(F2663:H2663)</f>
        <v>549.12</v>
      </c>
      <c r="J2663" s="49" t="n">
        <f aca="false">Calc!$C$5-D2663</f>
        <v>475</v>
      </c>
      <c r="K2663" s="49" t="n">
        <f aca="false">IF(J2663&lt;=Calc!$C$11,4,IF(J2663&lt;=Calc!$C$12,3,IF(J2663&lt;=Calc!$C$13,2,1)))</f>
        <v>1</v>
      </c>
      <c r="L2663" s="49" t="n">
        <f aca="false">1+(E2663&gt;=Calc!$C$16)+(E2663&gt;=Calc!$C$17)+(E2663&gt;=Calc!$C$18)</f>
        <v>2</v>
      </c>
      <c r="M2663" s="49" t="str">
        <f aca="false">IF(AND(K2663=4,L2663&gt;=3),"Champions",IF(AND(K2663=3,L2663&gt;=3),"Loyal",IF(K2663&gt;=3,"Recent / New",IF(L2663&gt;=3,"At Risk","Hibernating / Lost"))))</f>
        <v>Hibernating / Lost</v>
      </c>
      <c r="N2663" s="54" t="n">
        <f aca="false">IF(AND(Calc!$C$2&lt;=2009,Calc!$C$3&gt;=2009),F2663,0)+IF(AND(Calc!$C$2&lt;=2010,Calc!$C$3&gt;=2010),G2663,0)+IF(AND(Calc!$C$2&lt;=2011,Calc!$C$3&gt;=2011),H2663,0)</f>
        <v>549.12</v>
      </c>
      <c r="O2663" s="61" t="n">
        <f aca="false">IF(AND(N2663&gt;0,OR(Calc!$C$4="*",B2663=Calc!$C$4)),N2663+ROW()*0.000000001,0)</f>
        <v>549.120002663</v>
      </c>
    </row>
    <row r="2664" customFormat="false" ht="15" hidden="false" customHeight="false" outlineLevel="0" collapsed="false">
      <c r="A2664" s="49" t="n">
        <v>15056</v>
      </c>
      <c r="B2664" s="49" t="s">
        <v>189</v>
      </c>
      <c r="C2664" s="63" t="n">
        <v>40366</v>
      </c>
      <c r="D2664" s="63" t="n">
        <v>40366</v>
      </c>
      <c r="E2664" s="49" t="n">
        <v>1</v>
      </c>
      <c r="F2664" s="54" t="n">
        <v>0</v>
      </c>
      <c r="G2664" s="54" t="n">
        <v>113.65</v>
      </c>
      <c r="H2664" s="54" t="n">
        <v>0</v>
      </c>
      <c r="I2664" s="54" t="n">
        <f aca="false">SUM(F2664:H2664)</f>
        <v>113.65</v>
      </c>
      <c r="J2664" s="49" t="n">
        <f aca="false">Calc!$C$5-D2664</f>
        <v>521</v>
      </c>
      <c r="K2664" s="49" t="n">
        <f aca="false">IF(J2664&lt;=Calc!$C$11,4,IF(J2664&lt;=Calc!$C$12,3,IF(J2664&lt;=Calc!$C$13,2,1)))</f>
        <v>1</v>
      </c>
      <c r="L2664" s="49" t="n">
        <f aca="false">1+(E2664&gt;=Calc!$C$16)+(E2664&gt;=Calc!$C$17)+(E2664&gt;=Calc!$C$18)</f>
        <v>1</v>
      </c>
      <c r="M2664" s="49" t="str">
        <f aca="false">IF(AND(K2664=4,L2664&gt;=3),"Champions",IF(AND(K2664=3,L2664&gt;=3),"Loyal",IF(K2664&gt;=3,"Recent / New",IF(L2664&gt;=3,"At Risk","Hibernating / Lost"))))</f>
        <v>Hibernating / Lost</v>
      </c>
      <c r="N2664" s="54" t="n">
        <f aca="false">IF(AND(Calc!$C$2&lt;=2009,Calc!$C$3&gt;=2009),F2664,0)+IF(AND(Calc!$C$2&lt;=2010,Calc!$C$3&gt;=2010),G2664,0)+IF(AND(Calc!$C$2&lt;=2011,Calc!$C$3&gt;=2011),H2664,0)</f>
        <v>113.65</v>
      </c>
      <c r="O2664" s="61" t="n">
        <f aca="false">IF(AND(N2664&gt;0,OR(Calc!$C$4="*",B2664=Calc!$C$4)),N2664+ROW()*0.000000001,0)</f>
        <v>113.650002664</v>
      </c>
    </row>
    <row r="2665" customFormat="false" ht="15" hidden="false" customHeight="false" outlineLevel="0" collapsed="false">
      <c r="A2665" s="49" t="n">
        <v>15057</v>
      </c>
      <c r="B2665" s="49" t="s">
        <v>189</v>
      </c>
      <c r="C2665" s="63" t="n">
        <v>40152</v>
      </c>
      <c r="D2665" s="63" t="n">
        <v>40611</v>
      </c>
      <c r="E2665" s="49" t="n">
        <v>5</v>
      </c>
      <c r="F2665" s="54" t="n">
        <v>304.1</v>
      </c>
      <c r="G2665" s="54" t="n">
        <v>1390.96</v>
      </c>
      <c r="H2665" s="54" t="n">
        <v>1489.5</v>
      </c>
      <c r="I2665" s="54" t="n">
        <f aca="false">SUM(F2665:H2665)</f>
        <v>3184.56</v>
      </c>
      <c r="J2665" s="49" t="n">
        <f aca="false">Calc!$C$5-D2665</f>
        <v>276</v>
      </c>
      <c r="K2665" s="49" t="n">
        <f aca="false">IF(J2665&lt;=Calc!$C$11,4,IF(J2665&lt;=Calc!$C$12,3,IF(J2665&lt;=Calc!$C$13,2,1)))</f>
        <v>2</v>
      </c>
      <c r="L2665" s="49" t="n">
        <f aca="false">1+(E2665&gt;=Calc!$C$16)+(E2665&gt;=Calc!$C$17)+(E2665&gt;=Calc!$C$18)</f>
        <v>3</v>
      </c>
      <c r="M2665" s="49" t="str">
        <f aca="false">IF(AND(K2665=4,L2665&gt;=3),"Champions",IF(AND(K2665=3,L2665&gt;=3),"Loyal",IF(K2665&gt;=3,"Recent / New",IF(L2665&gt;=3,"At Risk","Hibernating / Lost"))))</f>
        <v>At Risk</v>
      </c>
      <c r="N2665" s="54" t="n">
        <f aca="false">IF(AND(Calc!$C$2&lt;=2009,Calc!$C$3&gt;=2009),F2665,0)+IF(AND(Calc!$C$2&lt;=2010,Calc!$C$3&gt;=2010),G2665,0)+IF(AND(Calc!$C$2&lt;=2011,Calc!$C$3&gt;=2011),H2665,0)</f>
        <v>3184.56</v>
      </c>
      <c r="O2665" s="61" t="n">
        <f aca="false">IF(AND(N2665&gt;0,OR(Calc!$C$4="*",B2665=Calc!$C$4)),N2665+ROW()*0.000000001,0)</f>
        <v>3184.560002665</v>
      </c>
    </row>
    <row r="2666" customFormat="false" ht="15" hidden="false" customHeight="false" outlineLevel="0" collapsed="false">
      <c r="A2666" s="49" t="n">
        <v>15058</v>
      </c>
      <c r="B2666" s="49" t="s">
        <v>189</v>
      </c>
      <c r="C2666" s="63" t="n">
        <v>40233</v>
      </c>
      <c r="D2666" s="63" t="n">
        <v>40861</v>
      </c>
      <c r="E2666" s="49" t="n">
        <v>16</v>
      </c>
      <c r="F2666" s="54" t="n">
        <v>0</v>
      </c>
      <c r="G2666" s="54" t="n">
        <v>1252.19</v>
      </c>
      <c r="H2666" s="54" t="n">
        <v>2102.54</v>
      </c>
      <c r="I2666" s="54" t="n">
        <f aca="false">SUM(F2666:H2666)</f>
        <v>3354.73</v>
      </c>
      <c r="J2666" s="49" t="n">
        <f aca="false">Calc!$C$5-D2666</f>
        <v>26</v>
      </c>
      <c r="K2666" s="49" t="n">
        <f aca="false">IF(J2666&lt;=Calc!$C$11,4,IF(J2666&lt;=Calc!$C$12,3,IF(J2666&lt;=Calc!$C$13,2,1)))</f>
        <v>4</v>
      </c>
      <c r="L2666" s="49" t="n">
        <f aca="false">1+(E2666&gt;=Calc!$C$16)+(E2666&gt;=Calc!$C$17)+(E2666&gt;=Calc!$C$18)</f>
        <v>4</v>
      </c>
      <c r="M2666" s="49" t="str">
        <f aca="false">IF(AND(K2666=4,L2666&gt;=3),"Champions",IF(AND(K2666=3,L2666&gt;=3),"Loyal",IF(K2666&gt;=3,"Recent / New",IF(L2666&gt;=3,"At Risk","Hibernating / Lost"))))</f>
        <v>Champions</v>
      </c>
      <c r="N2666" s="54" t="n">
        <f aca="false">IF(AND(Calc!$C$2&lt;=2009,Calc!$C$3&gt;=2009),F2666,0)+IF(AND(Calc!$C$2&lt;=2010,Calc!$C$3&gt;=2010),G2666,0)+IF(AND(Calc!$C$2&lt;=2011,Calc!$C$3&gt;=2011),H2666,0)</f>
        <v>3354.73</v>
      </c>
      <c r="O2666" s="61" t="n">
        <f aca="false">IF(AND(N2666&gt;0,OR(Calc!$C$4="*",B2666=Calc!$C$4)),N2666+ROW()*0.000000001,0)</f>
        <v>3354.730002666</v>
      </c>
    </row>
    <row r="2667" customFormat="false" ht="15" hidden="false" customHeight="false" outlineLevel="0" collapsed="false">
      <c r="A2667" s="49" t="n">
        <v>15059</v>
      </c>
      <c r="B2667" s="49" t="s">
        <v>189</v>
      </c>
      <c r="C2667" s="63" t="n">
        <v>40153</v>
      </c>
      <c r="D2667" s="63" t="n">
        <v>40846</v>
      </c>
      <c r="E2667" s="49" t="n">
        <v>19</v>
      </c>
      <c r="F2667" s="54" t="n">
        <v>261.89</v>
      </c>
      <c r="G2667" s="54" t="n">
        <v>1806.74</v>
      </c>
      <c r="H2667" s="54" t="n">
        <v>1325.82</v>
      </c>
      <c r="I2667" s="54" t="n">
        <f aca="false">SUM(F2667:H2667)</f>
        <v>3394.45</v>
      </c>
      <c r="J2667" s="49" t="n">
        <f aca="false">Calc!$C$5-D2667</f>
        <v>41</v>
      </c>
      <c r="K2667" s="49" t="n">
        <f aca="false">IF(J2667&lt;=Calc!$C$11,4,IF(J2667&lt;=Calc!$C$12,3,IF(J2667&lt;=Calc!$C$13,2,1)))</f>
        <v>3</v>
      </c>
      <c r="L2667" s="49" t="n">
        <f aca="false">1+(E2667&gt;=Calc!$C$16)+(E2667&gt;=Calc!$C$17)+(E2667&gt;=Calc!$C$18)</f>
        <v>4</v>
      </c>
      <c r="M2667" s="49" t="str">
        <f aca="false">IF(AND(K2667=4,L2667&gt;=3),"Champions",IF(AND(K2667=3,L2667&gt;=3),"Loyal",IF(K2667&gt;=3,"Recent / New",IF(L2667&gt;=3,"At Risk","Hibernating / Lost"))))</f>
        <v>Loyal</v>
      </c>
      <c r="N2667" s="54" t="n">
        <f aca="false">IF(AND(Calc!$C$2&lt;=2009,Calc!$C$3&gt;=2009),F2667,0)+IF(AND(Calc!$C$2&lt;=2010,Calc!$C$3&gt;=2010),G2667,0)+IF(AND(Calc!$C$2&lt;=2011,Calc!$C$3&gt;=2011),H2667,0)</f>
        <v>3394.45</v>
      </c>
      <c r="O2667" s="61" t="n">
        <f aca="false">IF(AND(N2667&gt;0,OR(Calc!$C$4="*",B2667=Calc!$C$4)),N2667+ROW()*0.000000001,0)</f>
        <v>3394.450002667</v>
      </c>
    </row>
    <row r="2668" customFormat="false" ht="15" hidden="false" customHeight="false" outlineLevel="0" collapsed="false">
      <c r="A2668" s="49" t="n">
        <v>15060</v>
      </c>
      <c r="B2668" s="49" t="s">
        <v>189</v>
      </c>
      <c r="C2668" s="63" t="n">
        <v>40877</v>
      </c>
      <c r="D2668" s="63" t="n">
        <v>40878</v>
      </c>
      <c r="E2668" s="49" t="n">
        <v>4</v>
      </c>
      <c r="F2668" s="54" t="n">
        <v>0</v>
      </c>
      <c r="G2668" s="54" t="n">
        <v>0</v>
      </c>
      <c r="H2668" s="54" t="n">
        <v>293</v>
      </c>
      <c r="I2668" s="54" t="n">
        <f aca="false">SUM(F2668:H2668)</f>
        <v>293</v>
      </c>
      <c r="J2668" s="49" t="n">
        <f aca="false">Calc!$C$5-D2668</f>
        <v>9</v>
      </c>
      <c r="K2668" s="49" t="n">
        <f aca="false">IF(J2668&lt;=Calc!$C$11,4,IF(J2668&lt;=Calc!$C$12,3,IF(J2668&lt;=Calc!$C$13,2,1)))</f>
        <v>4</v>
      </c>
      <c r="L2668" s="49" t="n">
        <f aca="false">1+(E2668&gt;=Calc!$C$16)+(E2668&gt;=Calc!$C$17)+(E2668&gt;=Calc!$C$18)</f>
        <v>3</v>
      </c>
      <c r="M2668" s="49" t="str">
        <f aca="false">IF(AND(K2668=4,L2668&gt;=3),"Champions",IF(AND(K2668=3,L2668&gt;=3),"Loyal",IF(K2668&gt;=3,"Recent / New",IF(L2668&gt;=3,"At Risk","Hibernating / Lost"))))</f>
        <v>Champions</v>
      </c>
      <c r="N2668" s="54" t="n">
        <f aca="false">IF(AND(Calc!$C$2&lt;=2009,Calc!$C$3&gt;=2009),F2668,0)+IF(AND(Calc!$C$2&lt;=2010,Calc!$C$3&gt;=2010),G2668,0)+IF(AND(Calc!$C$2&lt;=2011,Calc!$C$3&gt;=2011),H2668,0)</f>
        <v>293</v>
      </c>
      <c r="O2668" s="61" t="n">
        <f aca="false">IF(AND(N2668&gt;0,OR(Calc!$C$4="*",B2668=Calc!$C$4)),N2668+ROW()*0.000000001,0)</f>
        <v>293.000002668</v>
      </c>
    </row>
    <row r="2669" customFormat="false" ht="15" hidden="false" customHeight="false" outlineLevel="0" collapsed="false">
      <c r="A2669" s="49" t="n">
        <v>15061</v>
      </c>
      <c r="B2669" s="49" t="s">
        <v>189</v>
      </c>
      <c r="C2669" s="63" t="n">
        <v>40148</v>
      </c>
      <c r="D2669" s="63" t="n">
        <v>40883</v>
      </c>
      <c r="E2669" s="49" t="n">
        <v>127</v>
      </c>
      <c r="F2669" s="54" t="n">
        <v>14312.54</v>
      </c>
      <c r="G2669" s="54" t="n">
        <v>76369.91</v>
      </c>
      <c r="H2669" s="54" t="n">
        <v>34299.68</v>
      </c>
      <c r="I2669" s="54" t="n">
        <f aca="false">SUM(F2669:H2669)</f>
        <v>124982.13</v>
      </c>
      <c r="J2669" s="49" t="n">
        <f aca="false">Calc!$C$5-D2669</f>
        <v>4</v>
      </c>
      <c r="K2669" s="49" t="n">
        <f aca="false">IF(J2669&lt;=Calc!$C$11,4,IF(J2669&lt;=Calc!$C$12,3,IF(J2669&lt;=Calc!$C$13,2,1)))</f>
        <v>4</v>
      </c>
      <c r="L2669" s="49" t="n">
        <f aca="false">1+(E2669&gt;=Calc!$C$16)+(E2669&gt;=Calc!$C$17)+(E2669&gt;=Calc!$C$18)</f>
        <v>4</v>
      </c>
      <c r="M2669" s="49" t="str">
        <f aca="false">IF(AND(K2669=4,L2669&gt;=3),"Champions",IF(AND(K2669=3,L2669&gt;=3),"Loyal",IF(K2669&gt;=3,"Recent / New",IF(L2669&gt;=3,"At Risk","Hibernating / Lost"))))</f>
        <v>Champions</v>
      </c>
      <c r="N2669" s="54" t="n">
        <f aca="false">IF(AND(Calc!$C$2&lt;=2009,Calc!$C$3&gt;=2009),F2669,0)+IF(AND(Calc!$C$2&lt;=2010,Calc!$C$3&gt;=2010),G2669,0)+IF(AND(Calc!$C$2&lt;=2011,Calc!$C$3&gt;=2011),H2669,0)</f>
        <v>124982.13</v>
      </c>
      <c r="O2669" s="61" t="n">
        <f aca="false">IF(AND(N2669&gt;0,OR(Calc!$C$4="*",B2669=Calc!$C$4)),N2669+ROW()*0.000000001,0)</f>
        <v>124982.130002669</v>
      </c>
    </row>
    <row r="2670" customFormat="false" ht="15" hidden="false" customHeight="false" outlineLevel="0" collapsed="false">
      <c r="A2670" s="49" t="n">
        <v>15062</v>
      </c>
      <c r="B2670" s="49" t="s">
        <v>189</v>
      </c>
      <c r="C2670" s="63" t="n">
        <v>40276</v>
      </c>
      <c r="D2670" s="63" t="n">
        <v>40815</v>
      </c>
      <c r="E2670" s="49" t="n">
        <v>8</v>
      </c>
      <c r="F2670" s="54" t="n">
        <v>0</v>
      </c>
      <c r="G2670" s="54" t="n">
        <v>1806.84</v>
      </c>
      <c r="H2670" s="54" t="n">
        <v>778.78</v>
      </c>
      <c r="I2670" s="54" t="n">
        <f aca="false">SUM(F2670:H2670)</f>
        <v>2585.62</v>
      </c>
      <c r="J2670" s="49" t="n">
        <f aca="false">Calc!$C$5-D2670</f>
        <v>72</v>
      </c>
      <c r="K2670" s="49" t="n">
        <f aca="false">IF(J2670&lt;=Calc!$C$11,4,IF(J2670&lt;=Calc!$C$12,3,IF(J2670&lt;=Calc!$C$13,2,1)))</f>
        <v>3</v>
      </c>
      <c r="L2670" s="49" t="n">
        <f aca="false">1+(E2670&gt;=Calc!$C$16)+(E2670&gt;=Calc!$C$17)+(E2670&gt;=Calc!$C$18)</f>
        <v>4</v>
      </c>
      <c r="M2670" s="49" t="str">
        <f aca="false">IF(AND(K2670=4,L2670&gt;=3),"Champions",IF(AND(K2670=3,L2670&gt;=3),"Loyal",IF(K2670&gt;=3,"Recent / New",IF(L2670&gt;=3,"At Risk","Hibernating / Lost"))))</f>
        <v>Loyal</v>
      </c>
      <c r="N2670" s="54" t="n">
        <f aca="false">IF(AND(Calc!$C$2&lt;=2009,Calc!$C$3&gt;=2009),F2670,0)+IF(AND(Calc!$C$2&lt;=2010,Calc!$C$3&gt;=2010),G2670,0)+IF(AND(Calc!$C$2&lt;=2011,Calc!$C$3&gt;=2011),H2670,0)</f>
        <v>2585.62</v>
      </c>
      <c r="O2670" s="61" t="n">
        <f aca="false">IF(AND(N2670&gt;0,OR(Calc!$C$4="*",B2670=Calc!$C$4)),N2670+ROW()*0.000000001,0)</f>
        <v>2585.62000267</v>
      </c>
    </row>
    <row r="2671" customFormat="false" ht="15" hidden="false" customHeight="false" outlineLevel="0" collapsed="false">
      <c r="A2671" s="49" t="n">
        <v>15063</v>
      </c>
      <c r="B2671" s="49" t="s">
        <v>189</v>
      </c>
      <c r="C2671" s="63" t="n">
        <v>40673</v>
      </c>
      <c r="D2671" s="63" t="n">
        <v>40673</v>
      </c>
      <c r="E2671" s="49" t="n">
        <v>1</v>
      </c>
      <c r="F2671" s="54" t="n">
        <v>0</v>
      </c>
      <c r="G2671" s="54" t="n">
        <v>0</v>
      </c>
      <c r="H2671" s="54" t="n">
        <v>370.8</v>
      </c>
      <c r="I2671" s="54" t="n">
        <f aca="false">SUM(F2671:H2671)</f>
        <v>370.8</v>
      </c>
      <c r="J2671" s="49" t="n">
        <f aca="false">Calc!$C$5-D2671</f>
        <v>214</v>
      </c>
      <c r="K2671" s="49" t="n">
        <f aca="false">IF(J2671&lt;=Calc!$C$11,4,IF(J2671&lt;=Calc!$C$12,3,IF(J2671&lt;=Calc!$C$13,2,1)))</f>
        <v>2</v>
      </c>
      <c r="L2671" s="49" t="n">
        <f aca="false">1+(E2671&gt;=Calc!$C$16)+(E2671&gt;=Calc!$C$17)+(E2671&gt;=Calc!$C$18)</f>
        <v>1</v>
      </c>
      <c r="M2671" s="49" t="str">
        <f aca="false">IF(AND(K2671=4,L2671&gt;=3),"Champions",IF(AND(K2671=3,L2671&gt;=3),"Loyal",IF(K2671&gt;=3,"Recent / New",IF(L2671&gt;=3,"At Risk","Hibernating / Lost"))))</f>
        <v>Hibernating / Lost</v>
      </c>
      <c r="N2671" s="54" t="n">
        <f aca="false">IF(AND(Calc!$C$2&lt;=2009,Calc!$C$3&gt;=2009),F2671,0)+IF(AND(Calc!$C$2&lt;=2010,Calc!$C$3&gt;=2010),G2671,0)+IF(AND(Calc!$C$2&lt;=2011,Calc!$C$3&gt;=2011),H2671,0)</f>
        <v>370.8</v>
      </c>
      <c r="O2671" s="61" t="n">
        <f aca="false">IF(AND(N2671&gt;0,OR(Calc!$C$4="*",B2671=Calc!$C$4)),N2671+ROW()*0.000000001,0)</f>
        <v>370.800002671</v>
      </c>
    </row>
    <row r="2672" customFormat="false" ht="15" hidden="false" customHeight="false" outlineLevel="0" collapsed="false">
      <c r="A2672" s="49" t="n">
        <v>15064</v>
      </c>
      <c r="B2672" s="49" t="s">
        <v>189</v>
      </c>
      <c r="C2672" s="63" t="n">
        <v>40169</v>
      </c>
      <c r="D2672" s="63" t="n">
        <v>40476</v>
      </c>
      <c r="E2672" s="49" t="n">
        <v>4</v>
      </c>
      <c r="F2672" s="54" t="n">
        <v>274.99</v>
      </c>
      <c r="G2672" s="54" t="n">
        <v>879.42</v>
      </c>
      <c r="H2672" s="54" t="n">
        <v>0</v>
      </c>
      <c r="I2672" s="54" t="n">
        <f aca="false">SUM(F2672:H2672)</f>
        <v>1154.41</v>
      </c>
      <c r="J2672" s="49" t="n">
        <f aca="false">Calc!$C$5-D2672</f>
        <v>411</v>
      </c>
      <c r="K2672" s="49" t="n">
        <f aca="false">IF(J2672&lt;=Calc!$C$11,4,IF(J2672&lt;=Calc!$C$12,3,IF(J2672&lt;=Calc!$C$13,2,1)))</f>
        <v>1</v>
      </c>
      <c r="L2672" s="49" t="n">
        <f aca="false">1+(E2672&gt;=Calc!$C$16)+(E2672&gt;=Calc!$C$17)+(E2672&gt;=Calc!$C$18)</f>
        <v>3</v>
      </c>
      <c r="M2672" s="49" t="str">
        <f aca="false">IF(AND(K2672=4,L2672&gt;=3),"Champions",IF(AND(K2672=3,L2672&gt;=3),"Loyal",IF(K2672&gt;=3,"Recent / New",IF(L2672&gt;=3,"At Risk","Hibernating / Lost"))))</f>
        <v>At Risk</v>
      </c>
      <c r="N2672" s="54" t="n">
        <f aca="false">IF(AND(Calc!$C$2&lt;=2009,Calc!$C$3&gt;=2009),F2672,0)+IF(AND(Calc!$C$2&lt;=2010,Calc!$C$3&gt;=2010),G2672,0)+IF(AND(Calc!$C$2&lt;=2011,Calc!$C$3&gt;=2011),H2672,0)</f>
        <v>1154.41</v>
      </c>
      <c r="O2672" s="61" t="n">
        <f aca="false">IF(AND(N2672&gt;0,OR(Calc!$C$4="*",B2672=Calc!$C$4)),N2672+ROW()*0.000000001,0)</f>
        <v>1154.410002672</v>
      </c>
    </row>
    <row r="2673" customFormat="false" ht="15" hidden="false" customHeight="false" outlineLevel="0" collapsed="false">
      <c r="A2673" s="49" t="n">
        <v>15065</v>
      </c>
      <c r="B2673" s="49" t="s">
        <v>189</v>
      </c>
      <c r="C2673" s="63" t="n">
        <v>40476</v>
      </c>
      <c r="D2673" s="63" t="n">
        <v>40849</v>
      </c>
      <c r="E2673" s="49" t="n">
        <v>5</v>
      </c>
      <c r="F2673" s="54" t="n">
        <v>0</v>
      </c>
      <c r="G2673" s="54" t="n">
        <v>168.73</v>
      </c>
      <c r="H2673" s="54" t="n">
        <v>3135.98</v>
      </c>
      <c r="I2673" s="54" t="n">
        <f aca="false">SUM(F2673:H2673)</f>
        <v>3304.71</v>
      </c>
      <c r="J2673" s="49" t="n">
        <f aca="false">Calc!$C$5-D2673</f>
        <v>38</v>
      </c>
      <c r="K2673" s="49" t="n">
        <f aca="false">IF(J2673&lt;=Calc!$C$11,4,IF(J2673&lt;=Calc!$C$12,3,IF(J2673&lt;=Calc!$C$13,2,1)))</f>
        <v>3</v>
      </c>
      <c r="L2673" s="49" t="n">
        <f aca="false">1+(E2673&gt;=Calc!$C$16)+(E2673&gt;=Calc!$C$17)+(E2673&gt;=Calc!$C$18)</f>
        <v>3</v>
      </c>
      <c r="M2673" s="49" t="str">
        <f aca="false">IF(AND(K2673=4,L2673&gt;=3),"Champions",IF(AND(K2673=3,L2673&gt;=3),"Loyal",IF(K2673&gt;=3,"Recent / New",IF(L2673&gt;=3,"At Risk","Hibernating / Lost"))))</f>
        <v>Loyal</v>
      </c>
      <c r="N2673" s="54" t="n">
        <f aca="false">IF(AND(Calc!$C$2&lt;=2009,Calc!$C$3&gt;=2009),F2673,0)+IF(AND(Calc!$C$2&lt;=2010,Calc!$C$3&gt;=2010),G2673,0)+IF(AND(Calc!$C$2&lt;=2011,Calc!$C$3&gt;=2011),H2673,0)</f>
        <v>3304.71</v>
      </c>
      <c r="O2673" s="61" t="n">
        <f aca="false">IF(AND(N2673&gt;0,OR(Calc!$C$4="*",B2673=Calc!$C$4)),N2673+ROW()*0.000000001,0)</f>
        <v>3304.710002673</v>
      </c>
    </row>
    <row r="2674" customFormat="false" ht="15" hidden="false" customHeight="false" outlineLevel="0" collapsed="false">
      <c r="A2674" s="49" t="n">
        <v>15066</v>
      </c>
      <c r="B2674" s="49" t="s">
        <v>189</v>
      </c>
      <c r="C2674" s="63" t="n">
        <v>40833</v>
      </c>
      <c r="D2674" s="63" t="n">
        <v>40833</v>
      </c>
      <c r="E2674" s="49" t="n">
        <v>1</v>
      </c>
      <c r="F2674" s="54" t="n">
        <v>0</v>
      </c>
      <c r="G2674" s="54" t="n">
        <v>0</v>
      </c>
      <c r="H2674" s="54" t="n">
        <v>760.59</v>
      </c>
      <c r="I2674" s="54" t="n">
        <f aca="false">SUM(F2674:H2674)</f>
        <v>760.59</v>
      </c>
      <c r="J2674" s="49" t="n">
        <f aca="false">Calc!$C$5-D2674</f>
        <v>54</v>
      </c>
      <c r="K2674" s="49" t="n">
        <f aca="false">IF(J2674&lt;=Calc!$C$11,4,IF(J2674&lt;=Calc!$C$12,3,IF(J2674&lt;=Calc!$C$13,2,1)))</f>
        <v>3</v>
      </c>
      <c r="L2674" s="49" t="n">
        <f aca="false">1+(E2674&gt;=Calc!$C$16)+(E2674&gt;=Calc!$C$17)+(E2674&gt;=Calc!$C$18)</f>
        <v>1</v>
      </c>
      <c r="M2674" s="49" t="str">
        <f aca="false">IF(AND(K2674=4,L2674&gt;=3),"Champions",IF(AND(K2674=3,L2674&gt;=3),"Loyal",IF(K2674&gt;=3,"Recent / New",IF(L2674&gt;=3,"At Risk","Hibernating / Lost"))))</f>
        <v>Recent / New</v>
      </c>
      <c r="N2674" s="54" t="n">
        <f aca="false">IF(AND(Calc!$C$2&lt;=2009,Calc!$C$3&gt;=2009),F2674,0)+IF(AND(Calc!$C$2&lt;=2010,Calc!$C$3&gt;=2010),G2674,0)+IF(AND(Calc!$C$2&lt;=2011,Calc!$C$3&gt;=2011),H2674,0)</f>
        <v>760.59</v>
      </c>
      <c r="O2674" s="61" t="n">
        <f aca="false">IF(AND(N2674&gt;0,OR(Calc!$C$4="*",B2674=Calc!$C$4)),N2674+ROW()*0.000000001,0)</f>
        <v>760.590002674</v>
      </c>
    </row>
    <row r="2675" customFormat="false" ht="15" hidden="false" customHeight="false" outlineLevel="0" collapsed="false">
      <c r="A2675" s="49" t="n">
        <v>15067</v>
      </c>
      <c r="B2675" s="49" t="s">
        <v>189</v>
      </c>
      <c r="C2675" s="63" t="n">
        <v>40279</v>
      </c>
      <c r="D2675" s="63" t="n">
        <v>40808</v>
      </c>
      <c r="E2675" s="49" t="n">
        <v>5</v>
      </c>
      <c r="F2675" s="54" t="n">
        <v>0</v>
      </c>
      <c r="G2675" s="54" t="n">
        <v>2105.37</v>
      </c>
      <c r="H2675" s="54" t="n">
        <v>1744.76</v>
      </c>
      <c r="I2675" s="54" t="n">
        <f aca="false">SUM(F2675:H2675)</f>
        <v>3850.13</v>
      </c>
      <c r="J2675" s="49" t="n">
        <f aca="false">Calc!$C$5-D2675</f>
        <v>79</v>
      </c>
      <c r="K2675" s="49" t="n">
        <f aca="false">IF(J2675&lt;=Calc!$C$11,4,IF(J2675&lt;=Calc!$C$12,3,IF(J2675&lt;=Calc!$C$13,2,1)))</f>
        <v>3</v>
      </c>
      <c r="L2675" s="49" t="n">
        <f aca="false">1+(E2675&gt;=Calc!$C$16)+(E2675&gt;=Calc!$C$17)+(E2675&gt;=Calc!$C$18)</f>
        <v>3</v>
      </c>
      <c r="M2675" s="49" t="str">
        <f aca="false">IF(AND(K2675=4,L2675&gt;=3),"Champions",IF(AND(K2675=3,L2675&gt;=3),"Loyal",IF(K2675&gt;=3,"Recent / New",IF(L2675&gt;=3,"At Risk","Hibernating / Lost"))))</f>
        <v>Loyal</v>
      </c>
      <c r="N2675" s="54" t="n">
        <f aca="false">IF(AND(Calc!$C$2&lt;=2009,Calc!$C$3&gt;=2009),F2675,0)+IF(AND(Calc!$C$2&lt;=2010,Calc!$C$3&gt;=2010),G2675,0)+IF(AND(Calc!$C$2&lt;=2011,Calc!$C$3&gt;=2011),H2675,0)</f>
        <v>3850.13</v>
      </c>
      <c r="O2675" s="61" t="n">
        <f aca="false">IF(AND(N2675&gt;0,OR(Calc!$C$4="*",B2675=Calc!$C$4)),N2675+ROW()*0.000000001,0)</f>
        <v>3850.130002675</v>
      </c>
    </row>
    <row r="2676" customFormat="false" ht="15" hidden="false" customHeight="false" outlineLevel="0" collapsed="false">
      <c r="A2676" s="49" t="n">
        <v>15068</v>
      </c>
      <c r="B2676" s="49" t="s">
        <v>189</v>
      </c>
      <c r="C2676" s="63" t="n">
        <v>40265</v>
      </c>
      <c r="D2676" s="63" t="n">
        <v>40840</v>
      </c>
      <c r="E2676" s="49" t="n">
        <v>4</v>
      </c>
      <c r="F2676" s="54" t="n">
        <v>0</v>
      </c>
      <c r="G2676" s="54" t="n">
        <v>621.54</v>
      </c>
      <c r="H2676" s="54" t="n">
        <v>553.36</v>
      </c>
      <c r="I2676" s="54" t="n">
        <f aca="false">SUM(F2676:H2676)</f>
        <v>1174.9</v>
      </c>
      <c r="J2676" s="49" t="n">
        <f aca="false">Calc!$C$5-D2676</f>
        <v>47</v>
      </c>
      <c r="K2676" s="49" t="n">
        <f aca="false">IF(J2676&lt;=Calc!$C$11,4,IF(J2676&lt;=Calc!$C$12,3,IF(J2676&lt;=Calc!$C$13,2,1)))</f>
        <v>3</v>
      </c>
      <c r="L2676" s="49" t="n">
        <f aca="false">1+(E2676&gt;=Calc!$C$16)+(E2676&gt;=Calc!$C$17)+(E2676&gt;=Calc!$C$18)</f>
        <v>3</v>
      </c>
      <c r="M2676" s="49" t="str">
        <f aca="false">IF(AND(K2676=4,L2676&gt;=3),"Champions",IF(AND(K2676=3,L2676&gt;=3),"Loyal",IF(K2676&gt;=3,"Recent / New",IF(L2676&gt;=3,"At Risk","Hibernating / Lost"))))</f>
        <v>Loyal</v>
      </c>
      <c r="N2676" s="54" t="n">
        <f aca="false">IF(AND(Calc!$C$2&lt;=2009,Calc!$C$3&gt;=2009),F2676,0)+IF(AND(Calc!$C$2&lt;=2010,Calc!$C$3&gt;=2010),G2676,0)+IF(AND(Calc!$C$2&lt;=2011,Calc!$C$3&gt;=2011),H2676,0)</f>
        <v>1174.9</v>
      </c>
      <c r="O2676" s="61" t="n">
        <f aca="false">IF(AND(N2676&gt;0,OR(Calc!$C$4="*",B2676=Calc!$C$4)),N2676+ROW()*0.000000001,0)</f>
        <v>1174.900002676</v>
      </c>
    </row>
    <row r="2677" customFormat="false" ht="15" hidden="false" customHeight="false" outlineLevel="0" collapsed="false">
      <c r="A2677" s="49" t="n">
        <v>15069</v>
      </c>
      <c r="B2677" s="49" t="s">
        <v>189</v>
      </c>
      <c r="C2677" s="63" t="n">
        <v>40707</v>
      </c>
      <c r="D2677" s="63" t="n">
        <v>40707</v>
      </c>
      <c r="E2677" s="49" t="n">
        <v>1</v>
      </c>
      <c r="F2677" s="54" t="n">
        <v>0</v>
      </c>
      <c r="G2677" s="54" t="n">
        <v>0</v>
      </c>
      <c r="H2677" s="54" t="n">
        <v>1109.53</v>
      </c>
      <c r="I2677" s="54" t="n">
        <f aca="false">SUM(F2677:H2677)</f>
        <v>1109.53</v>
      </c>
      <c r="J2677" s="49" t="n">
        <f aca="false">Calc!$C$5-D2677</f>
        <v>180</v>
      </c>
      <c r="K2677" s="49" t="n">
        <f aca="false">IF(J2677&lt;=Calc!$C$11,4,IF(J2677&lt;=Calc!$C$12,3,IF(J2677&lt;=Calc!$C$13,2,1)))</f>
        <v>2</v>
      </c>
      <c r="L2677" s="49" t="n">
        <f aca="false">1+(E2677&gt;=Calc!$C$16)+(E2677&gt;=Calc!$C$17)+(E2677&gt;=Calc!$C$18)</f>
        <v>1</v>
      </c>
      <c r="M2677" s="49" t="str">
        <f aca="false">IF(AND(K2677=4,L2677&gt;=3),"Champions",IF(AND(K2677=3,L2677&gt;=3),"Loyal",IF(K2677&gt;=3,"Recent / New",IF(L2677&gt;=3,"At Risk","Hibernating / Lost"))))</f>
        <v>Hibernating / Lost</v>
      </c>
      <c r="N2677" s="54" t="n">
        <f aca="false">IF(AND(Calc!$C$2&lt;=2009,Calc!$C$3&gt;=2009),F2677,0)+IF(AND(Calc!$C$2&lt;=2010,Calc!$C$3&gt;=2010),G2677,0)+IF(AND(Calc!$C$2&lt;=2011,Calc!$C$3&gt;=2011),H2677,0)</f>
        <v>1109.53</v>
      </c>
      <c r="O2677" s="61" t="n">
        <f aca="false">IF(AND(N2677&gt;0,OR(Calc!$C$4="*",B2677=Calc!$C$4)),N2677+ROW()*0.000000001,0)</f>
        <v>1109.530002677</v>
      </c>
    </row>
    <row r="2678" customFormat="false" ht="15" hidden="false" customHeight="false" outlineLevel="0" collapsed="false">
      <c r="A2678" s="49" t="n">
        <v>15070</v>
      </c>
      <c r="B2678" s="49" t="s">
        <v>189</v>
      </c>
      <c r="C2678" s="63" t="n">
        <v>40162</v>
      </c>
      <c r="D2678" s="63" t="n">
        <v>40514</v>
      </c>
      <c r="E2678" s="49" t="n">
        <v>3</v>
      </c>
      <c r="F2678" s="54" t="n">
        <v>324.8</v>
      </c>
      <c r="G2678" s="54" t="n">
        <v>412.25</v>
      </c>
      <c r="H2678" s="54" t="n">
        <v>0</v>
      </c>
      <c r="I2678" s="54" t="n">
        <f aca="false">SUM(F2678:H2678)</f>
        <v>737.05</v>
      </c>
      <c r="J2678" s="49" t="n">
        <f aca="false">Calc!$C$5-D2678</f>
        <v>373</v>
      </c>
      <c r="K2678" s="49" t="n">
        <f aca="false">IF(J2678&lt;=Calc!$C$11,4,IF(J2678&lt;=Calc!$C$12,3,IF(J2678&lt;=Calc!$C$13,2,1)))</f>
        <v>2</v>
      </c>
      <c r="L2678" s="49" t="n">
        <f aca="false">1+(E2678&gt;=Calc!$C$16)+(E2678&gt;=Calc!$C$17)+(E2678&gt;=Calc!$C$18)</f>
        <v>2</v>
      </c>
      <c r="M2678" s="49" t="str">
        <f aca="false">IF(AND(K2678=4,L2678&gt;=3),"Champions",IF(AND(K2678=3,L2678&gt;=3),"Loyal",IF(K2678&gt;=3,"Recent / New",IF(L2678&gt;=3,"At Risk","Hibernating / Lost"))))</f>
        <v>Hibernating / Lost</v>
      </c>
      <c r="N2678" s="54" t="n">
        <f aca="false">IF(AND(Calc!$C$2&lt;=2009,Calc!$C$3&gt;=2009),F2678,0)+IF(AND(Calc!$C$2&lt;=2010,Calc!$C$3&gt;=2010),G2678,0)+IF(AND(Calc!$C$2&lt;=2011,Calc!$C$3&gt;=2011),H2678,0)</f>
        <v>737.05</v>
      </c>
      <c r="O2678" s="61" t="n">
        <f aca="false">IF(AND(N2678&gt;0,OR(Calc!$C$4="*",B2678=Calc!$C$4)),N2678+ROW()*0.000000001,0)</f>
        <v>737.050002678</v>
      </c>
    </row>
    <row r="2679" customFormat="false" ht="15" hidden="false" customHeight="false" outlineLevel="0" collapsed="false">
      <c r="A2679" s="49" t="n">
        <v>15071</v>
      </c>
      <c r="B2679" s="49" t="s">
        <v>189</v>
      </c>
      <c r="C2679" s="63" t="n">
        <v>40316</v>
      </c>
      <c r="D2679" s="63" t="n">
        <v>40793</v>
      </c>
      <c r="E2679" s="49" t="n">
        <v>4</v>
      </c>
      <c r="F2679" s="54" t="n">
        <v>0</v>
      </c>
      <c r="G2679" s="54" t="n">
        <v>473.49</v>
      </c>
      <c r="H2679" s="54" t="n">
        <v>982.07</v>
      </c>
      <c r="I2679" s="54" t="n">
        <f aca="false">SUM(F2679:H2679)</f>
        <v>1455.56</v>
      </c>
      <c r="J2679" s="49" t="n">
        <f aca="false">Calc!$C$5-D2679</f>
        <v>94</v>
      </c>
      <c r="K2679" s="49" t="n">
        <f aca="false">IF(J2679&lt;=Calc!$C$11,4,IF(J2679&lt;=Calc!$C$12,3,IF(J2679&lt;=Calc!$C$13,2,1)))</f>
        <v>3</v>
      </c>
      <c r="L2679" s="49" t="n">
        <f aca="false">1+(E2679&gt;=Calc!$C$16)+(E2679&gt;=Calc!$C$17)+(E2679&gt;=Calc!$C$18)</f>
        <v>3</v>
      </c>
      <c r="M2679" s="49" t="str">
        <f aca="false">IF(AND(K2679=4,L2679&gt;=3),"Champions",IF(AND(K2679=3,L2679&gt;=3),"Loyal",IF(K2679&gt;=3,"Recent / New",IF(L2679&gt;=3,"At Risk","Hibernating / Lost"))))</f>
        <v>Loyal</v>
      </c>
      <c r="N2679" s="54" t="n">
        <f aca="false">IF(AND(Calc!$C$2&lt;=2009,Calc!$C$3&gt;=2009),F2679,0)+IF(AND(Calc!$C$2&lt;=2010,Calc!$C$3&gt;=2010),G2679,0)+IF(AND(Calc!$C$2&lt;=2011,Calc!$C$3&gt;=2011),H2679,0)</f>
        <v>1455.56</v>
      </c>
      <c r="O2679" s="61" t="n">
        <f aca="false">IF(AND(N2679&gt;0,OR(Calc!$C$4="*",B2679=Calc!$C$4)),N2679+ROW()*0.000000001,0)</f>
        <v>1455.560002679</v>
      </c>
    </row>
    <row r="2680" customFormat="false" ht="15" hidden="false" customHeight="false" outlineLevel="0" collapsed="false">
      <c r="A2680" s="49" t="n">
        <v>15072</v>
      </c>
      <c r="B2680" s="49" t="s">
        <v>189</v>
      </c>
      <c r="C2680" s="63" t="n">
        <v>40407</v>
      </c>
      <c r="D2680" s="63" t="n">
        <v>40407</v>
      </c>
      <c r="E2680" s="49" t="n">
        <v>1</v>
      </c>
      <c r="F2680" s="54" t="n">
        <v>0</v>
      </c>
      <c r="G2680" s="54" t="n">
        <v>187.52</v>
      </c>
      <c r="H2680" s="54" t="n">
        <v>0</v>
      </c>
      <c r="I2680" s="54" t="n">
        <f aca="false">SUM(F2680:H2680)</f>
        <v>187.52</v>
      </c>
      <c r="J2680" s="49" t="n">
        <f aca="false">Calc!$C$5-D2680</f>
        <v>480</v>
      </c>
      <c r="K2680" s="49" t="n">
        <f aca="false">IF(J2680&lt;=Calc!$C$11,4,IF(J2680&lt;=Calc!$C$12,3,IF(J2680&lt;=Calc!$C$13,2,1)))</f>
        <v>1</v>
      </c>
      <c r="L2680" s="49" t="n">
        <f aca="false">1+(E2680&gt;=Calc!$C$16)+(E2680&gt;=Calc!$C$17)+(E2680&gt;=Calc!$C$18)</f>
        <v>1</v>
      </c>
      <c r="M2680" s="49" t="str">
        <f aca="false">IF(AND(K2680=4,L2680&gt;=3),"Champions",IF(AND(K2680=3,L2680&gt;=3),"Loyal",IF(K2680&gt;=3,"Recent / New",IF(L2680&gt;=3,"At Risk","Hibernating / Lost"))))</f>
        <v>Hibernating / Lost</v>
      </c>
      <c r="N2680" s="54" t="n">
        <f aca="false">IF(AND(Calc!$C$2&lt;=2009,Calc!$C$3&gt;=2009),F2680,0)+IF(AND(Calc!$C$2&lt;=2010,Calc!$C$3&gt;=2010),G2680,0)+IF(AND(Calc!$C$2&lt;=2011,Calc!$C$3&gt;=2011),H2680,0)</f>
        <v>187.52</v>
      </c>
      <c r="O2680" s="61" t="n">
        <f aca="false">IF(AND(N2680&gt;0,OR(Calc!$C$4="*",B2680=Calc!$C$4)),N2680+ROW()*0.000000001,0)</f>
        <v>187.52000268</v>
      </c>
    </row>
    <row r="2681" customFormat="false" ht="15" hidden="false" customHeight="false" outlineLevel="0" collapsed="false">
      <c r="A2681" s="49" t="n">
        <v>15073</v>
      </c>
      <c r="B2681" s="49" t="s">
        <v>189</v>
      </c>
      <c r="C2681" s="63" t="n">
        <v>40205</v>
      </c>
      <c r="D2681" s="63" t="n">
        <v>40877</v>
      </c>
      <c r="E2681" s="49" t="n">
        <v>8</v>
      </c>
      <c r="F2681" s="54" t="n">
        <v>0</v>
      </c>
      <c r="G2681" s="54" t="n">
        <v>1744.61</v>
      </c>
      <c r="H2681" s="54" t="n">
        <v>612.43</v>
      </c>
      <c r="I2681" s="54" t="n">
        <f aca="false">SUM(F2681:H2681)</f>
        <v>2357.04</v>
      </c>
      <c r="J2681" s="49" t="n">
        <f aca="false">Calc!$C$5-D2681</f>
        <v>10</v>
      </c>
      <c r="K2681" s="49" t="n">
        <f aca="false">IF(J2681&lt;=Calc!$C$11,4,IF(J2681&lt;=Calc!$C$12,3,IF(J2681&lt;=Calc!$C$13,2,1)))</f>
        <v>4</v>
      </c>
      <c r="L2681" s="49" t="n">
        <f aca="false">1+(E2681&gt;=Calc!$C$16)+(E2681&gt;=Calc!$C$17)+(E2681&gt;=Calc!$C$18)</f>
        <v>4</v>
      </c>
      <c r="M2681" s="49" t="str">
        <f aca="false">IF(AND(K2681=4,L2681&gt;=3),"Champions",IF(AND(K2681=3,L2681&gt;=3),"Loyal",IF(K2681&gt;=3,"Recent / New",IF(L2681&gt;=3,"At Risk","Hibernating / Lost"))))</f>
        <v>Champions</v>
      </c>
      <c r="N2681" s="54" t="n">
        <f aca="false">IF(AND(Calc!$C$2&lt;=2009,Calc!$C$3&gt;=2009),F2681,0)+IF(AND(Calc!$C$2&lt;=2010,Calc!$C$3&gt;=2010),G2681,0)+IF(AND(Calc!$C$2&lt;=2011,Calc!$C$3&gt;=2011),H2681,0)</f>
        <v>2357.04</v>
      </c>
      <c r="O2681" s="61" t="n">
        <f aca="false">IF(AND(N2681&gt;0,OR(Calc!$C$4="*",B2681=Calc!$C$4)),N2681+ROW()*0.000000001,0)</f>
        <v>2357.040002681</v>
      </c>
    </row>
    <row r="2682" customFormat="false" ht="15" hidden="false" customHeight="false" outlineLevel="0" collapsed="false">
      <c r="A2682" s="49" t="n">
        <v>15074</v>
      </c>
      <c r="B2682" s="49" t="s">
        <v>189</v>
      </c>
      <c r="C2682" s="63" t="n">
        <v>40419</v>
      </c>
      <c r="D2682" s="63" t="n">
        <v>40781</v>
      </c>
      <c r="E2682" s="49" t="n">
        <v>3</v>
      </c>
      <c r="F2682" s="54" t="n">
        <v>0</v>
      </c>
      <c r="G2682" s="54" t="n">
        <v>817.46</v>
      </c>
      <c r="H2682" s="54" t="n">
        <v>735.67</v>
      </c>
      <c r="I2682" s="54" t="n">
        <f aca="false">SUM(F2682:H2682)</f>
        <v>1553.13</v>
      </c>
      <c r="J2682" s="49" t="n">
        <f aca="false">Calc!$C$5-D2682</f>
        <v>106</v>
      </c>
      <c r="K2682" s="49" t="n">
        <f aca="false">IF(J2682&lt;=Calc!$C$11,4,IF(J2682&lt;=Calc!$C$12,3,IF(J2682&lt;=Calc!$C$13,2,1)))</f>
        <v>2</v>
      </c>
      <c r="L2682" s="49" t="n">
        <f aca="false">1+(E2682&gt;=Calc!$C$16)+(E2682&gt;=Calc!$C$17)+(E2682&gt;=Calc!$C$18)</f>
        <v>2</v>
      </c>
      <c r="M2682" s="49" t="str">
        <f aca="false">IF(AND(K2682=4,L2682&gt;=3),"Champions",IF(AND(K2682=3,L2682&gt;=3),"Loyal",IF(K2682&gt;=3,"Recent / New",IF(L2682&gt;=3,"At Risk","Hibernating / Lost"))))</f>
        <v>Hibernating / Lost</v>
      </c>
      <c r="N2682" s="54" t="n">
        <f aca="false">IF(AND(Calc!$C$2&lt;=2009,Calc!$C$3&gt;=2009),F2682,0)+IF(AND(Calc!$C$2&lt;=2010,Calc!$C$3&gt;=2010),G2682,0)+IF(AND(Calc!$C$2&lt;=2011,Calc!$C$3&gt;=2011),H2682,0)</f>
        <v>1553.13</v>
      </c>
      <c r="O2682" s="61" t="n">
        <f aca="false">IF(AND(N2682&gt;0,OR(Calc!$C$4="*",B2682=Calc!$C$4)),N2682+ROW()*0.000000001,0)</f>
        <v>1553.130002682</v>
      </c>
    </row>
    <row r="2683" customFormat="false" ht="15" hidden="false" customHeight="false" outlineLevel="0" collapsed="false">
      <c r="A2683" s="49" t="n">
        <v>15075</v>
      </c>
      <c r="B2683" s="49" t="s">
        <v>189</v>
      </c>
      <c r="C2683" s="63" t="n">
        <v>40809</v>
      </c>
      <c r="D2683" s="63" t="n">
        <v>40809</v>
      </c>
      <c r="E2683" s="49" t="n">
        <v>1</v>
      </c>
      <c r="F2683" s="54" t="n">
        <v>0</v>
      </c>
      <c r="G2683" s="54" t="n">
        <v>0</v>
      </c>
      <c r="H2683" s="54" t="n">
        <v>773.03</v>
      </c>
      <c r="I2683" s="54" t="n">
        <f aca="false">SUM(F2683:H2683)</f>
        <v>773.03</v>
      </c>
      <c r="J2683" s="49" t="n">
        <f aca="false">Calc!$C$5-D2683</f>
        <v>78</v>
      </c>
      <c r="K2683" s="49" t="n">
        <f aca="false">IF(J2683&lt;=Calc!$C$11,4,IF(J2683&lt;=Calc!$C$12,3,IF(J2683&lt;=Calc!$C$13,2,1)))</f>
        <v>3</v>
      </c>
      <c r="L2683" s="49" t="n">
        <f aca="false">1+(E2683&gt;=Calc!$C$16)+(E2683&gt;=Calc!$C$17)+(E2683&gt;=Calc!$C$18)</f>
        <v>1</v>
      </c>
      <c r="M2683" s="49" t="str">
        <f aca="false">IF(AND(K2683=4,L2683&gt;=3),"Champions",IF(AND(K2683=3,L2683&gt;=3),"Loyal",IF(K2683&gt;=3,"Recent / New",IF(L2683&gt;=3,"At Risk","Hibernating / Lost"))))</f>
        <v>Recent / New</v>
      </c>
      <c r="N2683" s="54" t="n">
        <f aca="false">IF(AND(Calc!$C$2&lt;=2009,Calc!$C$3&gt;=2009),F2683,0)+IF(AND(Calc!$C$2&lt;=2010,Calc!$C$3&gt;=2010),G2683,0)+IF(AND(Calc!$C$2&lt;=2011,Calc!$C$3&gt;=2011),H2683,0)</f>
        <v>773.03</v>
      </c>
      <c r="O2683" s="61" t="n">
        <f aca="false">IF(AND(N2683&gt;0,OR(Calc!$C$4="*",B2683=Calc!$C$4)),N2683+ROW()*0.000000001,0)</f>
        <v>773.030002683</v>
      </c>
    </row>
    <row r="2684" customFormat="false" ht="15" hidden="false" customHeight="false" outlineLevel="0" collapsed="false">
      <c r="A2684" s="49" t="n">
        <v>15076</v>
      </c>
      <c r="B2684" s="49" t="s">
        <v>189</v>
      </c>
      <c r="C2684" s="63" t="n">
        <v>40364</v>
      </c>
      <c r="D2684" s="63" t="n">
        <v>40714</v>
      </c>
      <c r="E2684" s="49" t="n">
        <v>3</v>
      </c>
      <c r="F2684" s="54" t="n">
        <v>0</v>
      </c>
      <c r="G2684" s="54" t="n">
        <v>544.99</v>
      </c>
      <c r="H2684" s="54" t="n">
        <v>880.85</v>
      </c>
      <c r="I2684" s="54" t="n">
        <f aca="false">SUM(F2684:H2684)</f>
        <v>1425.84</v>
      </c>
      <c r="J2684" s="49" t="n">
        <f aca="false">Calc!$C$5-D2684</f>
        <v>173</v>
      </c>
      <c r="K2684" s="49" t="n">
        <f aca="false">IF(J2684&lt;=Calc!$C$11,4,IF(J2684&lt;=Calc!$C$12,3,IF(J2684&lt;=Calc!$C$13,2,1)))</f>
        <v>2</v>
      </c>
      <c r="L2684" s="49" t="n">
        <f aca="false">1+(E2684&gt;=Calc!$C$16)+(E2684&gt;=Calc!$C$17)+(E2684&gt;=Calc!$C$18)</f>
        <v>2</v>
      </c>
      <c r="M2684" s="49" t="str">
        <f aca="false">IF(AND(K2684=4,L2684&gt;=3),"Champions",IF(AND(K2684=3,L2684&gt;=3),"Loyal",IF(K2684&gt;=3,"Recent / New",IF(L2684&gt;=3,"At Risk","Hibernating / Lost"))))</f>
        <v>Hibernating / Lost</v>
      </c>
      <c r="N2684" s="54" t="n">
        <f aca="false">IF(AND(Calc!$C$2&lt;=2009,Calc!$C$3&gt;=2009),F2684,0)+IF(AND(Calc!$C$2&lt;=2010,Calc!$C$3&gt;=2010),G2684,0)+IF(AND(Calc!$C$2&lt;=2011,Calc!$C$3&gt;=2011),H2684,0)</f>
        <v>1425.84</v>
      </c>
      <c r="O2684" s="61" t="n">
        <f aca="false">IF(AND(N2684&gt;0,OR(Calc!$C$4="*",B2684=Calc!$C$4)),N2684+ROW()*0.000000001,0)</f>
        <v>1425.840002684</v>
      </c>
    </row>
    <row r="2685" customFormat="false" ht="15" hidden="false" customHeight="false" outlineLevel="0" collapsed="false">
      <c r="A2685" s="49" t="n">
        <v>15077</v>
      </c>
      <c r="B2685" s="49" t="s">
        <v>189</v>
      </c>
      <c r="C2685" s="63" t="n">
        <v>40156</v>
      </c>
      <c r="D2685" s="63" t="n">
        <v>40392</v>
      </c>
      <c r="E2685" s="49" t="n">
        <v>2</v>
      </c>
      <c r="F2685" s="54" t="n">
        <v>873.48</v>
      </c>
      <c r="G2685" s="54" t="n">
        <v>1550.4</v>
      </c>
      <c r="H2685" s="54" t="n">
        <v>0</v>
      </c>
      <c r="I2685" s="54" t="n">
        <f aca="false">SUM(F2685:H2685)</f>
        <v>2423.88</v>
      </c>
      <c r="J2685" s="49" t="n">
        <f aca="false">Calc!$C$5-D2685</f>
        <v>495</v>
      </c>
      <c r="K2685" s="49" t="n">
        <f aca="false">IF(J2685&lt;=Calc!$C$11,4,IF(J2685&lt;=Calc!$C$12,3,IF(J2685&lt;=Calc!$C$13,2,1)))</f>
        <v>1</v>
      </c>
      <c r="L2685" s="49" t="n">
        <f aca="false">1+(E2685&gt;=Calc!$C$16)+(E2685&gt;=Calc!$C$17)+(E2685&gt;=Calc!$C$18)</f>
        <v>2</v>
      </c>
      <c r="M2685" s="49" t="str">
        <f aca="false">IF(AND(K2685=4,L2685&gt;=3),"Champions",IF(AND(K2685=3,L2685&gt;=3),"Loyal",IF(K2685&gt;=3,"Recent / New",IF(L2685&gt;=3,"At Risk","Hibernating / Lost"))))</f>
        <v>Hibernating / Lost</v>
      </c>
      <c r="N2685" s="54" t="n">
        <f aca="false">IF(AND(Calc!$C$2&lt;=2009,Calc!$C$3&gt;=2009),F2685,0)+IF(AND(Calc!$C$2&lt;=2010,Calc!$C$3&gt;=2010),G2685,0)+IF(AND(Calc!$C$2&lt;=2011,Calc!$C$3&gt;=2011),H2685,0)</f>
        <v>2423.88</v>
      </c>
      <c r="O2685" s="61" t="n">
        <f aca="false">IF(AND(N2685&gt;0,OR(Calc!$C$4="*",B2685=Calc!$C$4)),N2685+ROW()*0.000000001,0)</f>
        <v>2423.880002685</v>
      </c>
    </row>
    <row r="2686" customFormat="false" ht="15" hidden="false" customHeight="false" outlineLevel="0" collapsed="false">
      <c r="A2686" s="49" t="n">
        <v>15078</v>
      </c>
      <c r="B2686" s="49" t="s">
        <v>189</v>
      </c>
      <c r="C2686" s="63" t="n">
        <v>40151</v>
      </c>
      <c r="D2686" s="63" t="n">
        <v>40879</v>
      </c>
      <c r="E2686" s="49" t="n">
        <v>52</v>
      </c>
      <c r="F2686" s="54" t="n">
        <v>746.06</v>
      </c>
      <c r="G2686" s="54" t="n">
        <v>7529.86</v>
      </c>
      <c r="H2686" s="54" t="n">
        <v>8815.45</v>
      </c>
      <c r="I2686" s="54" t="n">
        <f aca="false">SUM(F2686:H2686)</f>
        <v>17091.37</v>
      </c>
      <c r="J2686" s="49" t="n">
        <f aca="false">Calc!$C$5-D2686</f>
        <v>8</v>
      </c>
      <c r="K2686" s="49" t="n">
        <f aca="false">IF(J2686&lt;=Calc!$C$11,4,IF(J2686&lt;=Calc!$C$12,3,IF(J2686&lt;=Calc!$C$13,2,1)))</f>
        <v>4</v>
      </c>
      <c r="L2686" s="49" t="n">
        <f aca="false">1+(E2686&gt;=Calc!$C$16)+(E2686&gt;=Calc!$C$17)+(E2686&gt;=Calc!$C$18)</f>
        <v>4</v>
      </c>
      <c r="M2686" s="49" t="str">
        <f aca="false">IF(AND(K2686=4,L2686&gt;=3),"Champions",IF(AND(K2686=3,L2686&gt;=3),"Loyal",IF(K2686&gt;=3,"Recent / New",IF(L2686&gt;=3,"At Risk","Hibernating / Lost"))))</f>
        <v>Champions</v>
      </c>
      <c r="N2686" s="54" t="n">
        <f aca="false">IF(AND(Calc!$C$2&lt;=2009,Calc!$C$3&gt;=2009),F2686,0)+IF(AND(Calc!$C$2&lt;=2010,Calc!$C$3&gt;=2010),G2686,0)+IF(AND(Calc!$C$2&lt;=2011,Calc!$C$3&gt;=2011),H2686,0)</f>
        <v>17091.37</v>
      </c>
      <c r="O2686" s="61" t="n">
        <f aca="false">IF(AND(N2686&gt;0,OR(Calc!$C$4="*",B2686=Calc!$C$4)),N2686+ROW()*0.000000001,0)</f>
        <v>17091.370002686</v>
      </c>
    </row>
    <row r="2687" customFormat="false" ht="15" hidden="false" customHeight="false" outlineLevel="0" collapsed="false">
      <c r="A2687" s="49" t="n">
        <v>15079</v>
      </c>
      <c r="B2687" s="49" t="s">
        <v>189</v>
      </c>
      <c r="C2687" s="63" t="n">
        <v>40155</v>
      </c>
      <c r="D2687" s="63" t="n">
        <v>40674</v>
      </c>
      <c r="E2687" s="49" t="n">
        <v>11</v>
      </c>
      <c r="F2687" s="54" t="n">
        <v>716.08</v>
      </c>
      <c r="G2687" s="54" t="n">
        <v>2078.96</v>
      </c>
      <c r="H2687" s="54" t="n">
        <v>751.71</v>
      </c>
      <c r="I2687" s="54" t="n">
        <f aca="false">SUM(F2687:H2687)</f>
        <v>3546.75</v>
      </c>
      <c r="J2687" s="49" t="n">
        <f aca="false">Calc!$C$5-D2687</f>
        <v>213</v>
      </c>
      <c r="K2687" s="49" t="n">
        <f aca="false">IF(J2687&lt;=Calc!$C$11,4,IF(J2687&lt;=Calc!$C$12,3,IF(J2687&lt;=Calc!$C$13,2,1)))</f>
        <v>2</v>
      </c>
      <c r="L2687" s="49" t="n">
        <f aca="false">1+(E2687&gt;=Calc!$C$16)+(E2687&gt;=Calc!$C$17)+(E2687&gt;=Calc!$C$18)</f>
        <v>4</v>
      </c>
      <c r="M2687" s="49" t="str">
        <f aca="false">IF(AND(K2687=4,L2687&gt;=3),"Champions",IF(AND(K2687=3,L2687&gt;=3),"Loyal",IF(K2687&gt;=3,"Recent / New",IF(L2687&gt;=3,"At Risk","Hibernating / Lost"))))</f>
        <v>At Risk</v>
      </c>
      <c r="N2687" s="54" t="n">
        <f aca="false">IF(AND(Calc!$C$2&lt;=2009,Calc!$C$3&gt;=2009),F2687,0)+IF(AND(Calc!$C$2&lt;=2010,Calc!$C$3&gt;=2010),G2687,0)+IF(AND(Calc!$C$2&lt;=2011,Calc!$C$3&gt;=2011),H2687,0)</f>
        <v>3546.75</v>
      </c>
      <c r="O2687" s="61" t="n">
        <f aca="false">IF(AND(N2687&gt;0,OR(Calc!$C$4="*",B2687=Calc!$C$4)),N2687+ROW()*0.000000001,0)</f>
        <v>3546.750002687</v>
      </c>
    </row>
    <row r="2688" customFormat="false" ht="15" hidden="false" customHeight="false" outlineLevel="0" collapsed="false">
      <c r="A2688" s="49" t="n">
        <v>15080</v>
      </c>
      <c r="B2688" s="49" t="s">
        <v>189</v>
      </c>
      <c r="C2688" s="63" t="n">
        <v>40385</v>
      </c>
      <c r="D2688" s="63" t="n">
        <v>40459</v>
      </c>
      <c r="E2688" s="49" t="n">
        <v>2</v>
      </c>
      <c r="F2688" s="54" t="n">
        <v>0</v>
      </c>
      <c r="G2688" s="54" t="n">
        <v>546.25</v>
      </c>
      <c r="H2688" s="54" t="n">
        <v>0</v>
      </c>
      <c r="I2688" s="54" t="n">
        <f aca="false">SUM(F2688:H2688)</f>
        <v>546.25</v>
      </c>
      <c r="J2688" s="49" t="n">
        <f aca="false">Calc!$C$5-D2688</f>
        <v>428</v>
      </c>
      <c r="K2688" s="49" t="n">
        <f aca="false">IF(J2688&lt;=Calc!$C$11,4,IF(J2688&lt;=Calc!$C$12,3,IF(J2688&lt;=Calc!$C$13,2,1)))</f>
        <v>1</v>
      </c>
      <c r="L2688" s="49" t="n">
        <f aca="false">1+(E2688&gt;=Calc!$C$16)+(E2688&gt;=Calc!$C$17)+(E2688&gt;=Calc!$C$18)</f>
        <v>2</v>
      </c>
      <c r="M2688" s="49" t="str">
        <f aca="false">IF(AND(K2688=4,L2688&gt;=3),"Champions",IF(AND(K2688=3,L2688&gt;=3),"Loyal",IF(K2688&gt;=3,"Recent / New",IF(L2688&gt;=3,"At Risk","Hibernating / Lost"))))</f>
        <v>Hibernating / Lost</v>
      </c>
      <c r="N2688" s="54" t="n">
        <f aca="false">IF(AND(Calc!$C$2&lt;=2009,Calc!$C$3&gt;=2009),F2688,0)+IF(AND(Calc!$C$2&lt;=2010,Calc!$C$3&gt;=2010),G2688,0)+IF(AND(Calc!$C$2&lt;=2011,Calc!$C$3&gt;=2011),H2688,0)</f>
        <v>546.25</v>
      </c>
      <c r="O2688" s="61" t="n">
        <f aca="false">IF(AND(N2688&gt;0,OR(Calc!$C$4="*",B2688=Calc!$C$4)),N2688+ROW()*0.000000001,0)</f>
        <v>546.250002688</v>
      </c>
    </row>
    <row r="2689" customFormat="false" ht="15" hidden="false" customHeight="false" outlineLevel="0" collapsed="false">
      <c r="A2689" s="49" t="n">
        <v>15081</v>
      </c>
      <c r="B2689" s="49" t="s">
        <v>189</v>
      </c>
      <c r="C2689" s="63" t="n">
        <v>40351</v>
      </c>
      <c r="D2689" s="63" t="n">
        <v>40864</v>
      </c>
      <c r="E2689" s="49" t="n">
        <v>12</v>
      </c>
      <c r="F2689" s="54" t="n">
        <v>0</v>
      </c>
      <c r="G2689" s="54" t="n">
        <v>1460.92</v>
      </c>
      <c r="H2689" s="54" t="n">
        <v>376.2</v>
      </c>
      <c r="I2689" s="54" t="n">
        <f aca="false">SUM(F2689:H2689)</f>
        <v>1837.12</v>
      </c>
      <c r="J2689" s="49" t="n">
        <f aca="false">Calc!$C$5-D2689</f>
        <v>23</v>
      </c>
      <c r="K2689" s="49" t="n">
        <f aca="false">IF(J2689&lt;=Calc!$C$11,4,IF(J2689&lt;=Calc!$C$12,3,IF(J2689&lt;=Calc!$C$13,2,1)))</f>
        <v>4</v>
      </c>
      <c r="L2689" s="49" t="n">
        <f aca="false">1+(E2689&gt;=Calc!$C$16)+(E2689&gt;=Calc!$C$17)+(E2689&gt;=Calc!$C$18)</f>
        <v>4</v>
      </c>
      <c r="M2689" s="49" t="str">
        <f aca="false">IF(AND(K2689=4,L2689&gt;=3),"Champions",IF(AND(K2689=3,L2689&gt;=3),"Loyal",IF(K2689&gt;=3,"Recent / New",IF(L2689&gt;=3,"At Risk","Hibernating / Lost"))))</f>
        <v>Champions</v>
      </c>
      <c r="N2689" s="54" t="n">
        <f aca="false">IF(AND(Calc!$C$2&lt;=2009,Calc!$C$3&gt;=2009),F2689,0)+IF(AND(Calc!$C$2&lt;=2010,Calc!$C$3&gt;=2010),G2689,0)+IF(AND(Calc!$C$2&lt;=2011,Calc!$C$3&gt;=2011),H2689,0)</f>
        <v>1837.12</v>
      </c>
      <c r="O2689" s="61" t="n">
        <f aca="false">IF(AND(N2689&gt;0,OR(Calc!$C$4="*",B2689=Calc!$C$4)),N2689+ROW()*0.000000001,0)</f>
        <v>1837.120002689</v>
      </c>
    </row>
    <row r="2690" customFormat="false" ht="15" hidden="false" customHeight="false" outlineLevel="0" collapsed="false">
      <c r="A2690" s="49" t="n">
        <v>15082</v>
      </c>
      <c r="B2690" s="49" t="s">
        <v>189</v>
      </c>
      <c r="C2690" s="63" t="n">
        <v>40218</v>
      </c>
      <c r="D2690" s="63" t="n">
        <v>40218</v>
      </c>
      <c r="E2690" s="49" t="n">
        <v>1</v>
      </c>
      <c r="F2690" s="54" t="n">
        <v>0</v>
      </c>
      <c r="G2690" s="54" t="n">
        <v>93.35</v>
      </c>
      <c r="H2690" s="54" t="n">
        <v>0</v>
      </c>
      <c r="I2690" s="54" t="n">
        <f aca="false">SUM(F2690:H2690)</f>
        <v>93.35</v>
      </c>
      <c r="J2690" s="49" t="n">
        <f aca="false">Calc!$C$5-D2690</f>
        <v>669</v>
      </c>
      <c r="K2690" s="49" t="n">
        <f aca="false">IF(J2690&lt;=Calc!$C$11,4,IF(J2690&lt;=Calc!$C$12,3,IF(J2690&lt;=Calc!$C$13,2,1)))</f>
        <v>1</v>
      </c>
      <c r="L2690" s="49" t="n">
        <f aca="false">1+(E2690&gt;=Calc!$C$16)+(E2690&gt;=Calc!$C$17)+(E2690&gt;=Calc!$C$18)</f>
        <v>1</v>
      </c>
      <c r="M2690" s="49" t="str">
        <f aca="false">IF(AND(K2690=4,L2690&gt;=3),"Champions",IF(AND(K2690=3,L2690&gt;=3),"Loyal",IF(K2690&gt;=3,"Recent / New",IF(L2690&gt;=3,"At Risk","Hibernating / Lost"))))</f>
        <v>Hibernating / Lost</v>
      </c>
      <c r="N2690" s="54" t="n">
        <f aca="false">IF(AND(Calc!$C$2&lt;=2009,Calc!$C$3&gt;=2009),F2690,0)+IF(AND(Calc!$C$2&lt;=2010,Calc!$C$3&gt;=2010),G2690,0)+IF(AND(Calc!$C$2&lt;=2011,Calc!$C$3&gt;=2011),H2690,0)</f>
        <v>93.35</v>
      </c>
      <c r="O2690" s="61" t="n">
        <f aca="false">IF(AND(N2690&gt;0,OR(Calc!$C$4="*",B2690=Calc!$C$4)),N2690+ROW()*0.000000001,0)</f>
        <v>93.35000269</v>
      </c>
    </row>
    <row r="2691" customFormat="false" ht="15" hidden="false" customHeight="false" outlineLevel="0" collapsed="false">
      <c r="A2691" s="49" t="n">
        <v>15083</v>
      </c>
      <c r="B2691" s="49" t="s">
        <v>189</v>
      </c>
      <c r="C2691" s="63" t="n">
        <v>40630</v>
      </c>
      <c r="D2691" s="63" t="n">
        <v>40630</v>
      </c>
      <c r="E2691" s="49" t="n">
        <v>1</v>
      </c>
      <c r="F2691" s="54" t="n">
        <v>0</v>
      </c>
      <c r="G2691" s="54" t="n">
        <v>0</v>
      </c>
      <c r="H2691" s="54" t="n">
        <v>88.2</v>
      </c>
      <c r="I2691" s="54" t="n">
        <f aca="false">SUM(F2691:H2691)</f>
        <v>88.2</v>
      </c>
      <c r="J2691" s="49" t="n">
        <f aca="false">Calc!$C$5-D2691</f>
        <v>257</v>
      </c>
      <c r="K2691" s="49" t="n">
        <f aca="false">IF(J2691&lt;=Calc!$C$11,4,IF(J2691&lt;=Calc!$C$12,3,IF(J2691&lt;=Calc!$C$13,2,1)))</f>
        <v>2</v>
      </c>
      <c r="L2691" s="49" t="n">
        <f aca="false">1+(E2691&gt;=Calc!$C$16)+(E2691&gt;=Calc!$C$17)+(E2691&gt;=Calc!$C$18)</f>
        <v>1</v>
      </c>
      <c r="M2691" s="49" t="str">
        <f aca="false">IF(AND(K2691=4,L2691&gt;=3),"Champions",IF(AND(K2691=3,L2691&gt;=3),"Loyal",IF(K2691&gt;=3,"Recent / New",IF(L2691&gt;=3,"At Risk","Hibernating / Lost"))))</f>
        <v>Hibernating / Lost</v>
      </c>
      <c r="N2691" s="54" t="n">
        <f aca="false">IF(AND(Calc!$C$2&lt;=2009,Calc!$C$3&gt;=2009),F2691,0)+IF(AND(Calc!$C$2&lt;=2010,Calc!$C$3&gt;=2010),G2691,0)+IF(AND(Calc!$C$2&lt;=2011,Calc!$C$3&gt;=2011),H2691,0)</f>
        <v>88.2</v>
      </c>
      <c r="O2691" s="61" t="n">
        <f aca="false">IF(AND(N2691&gt;0,OR(Calc!$C$4="*",B2691=Calc!$C$4)),N2691+ROW()*0.000000001,0)</f>
        <v>88.200002691</v>
      </c>
    </row>
    <row r="2692" customFormat="false" ht="15" hidden="false" customHeight="false" outlineLevel="0" collapsed="false">
      <c r="A2692" s="49" t="n">
        <v>15084</v>
      </c>
      <c r="B2692" s="49" t="s">
        <v>189</v>
      </c>
      <c r="C2692" s="63" t="n">
        <v>40241</v>
      </c>
      <c r="D2692" s="63" t="n">
        <v>40507</v>
      </c>
      <c r="E2692" s="49" t="n">
        <v>2</v>
      </c>
      <c r="F2692" s="54" t="n">
        <v>0</v>
      </c>
      <c r="G2692" s="54" t="n">
        <v>965.2</v>
      </c>
      <c r="H2692" s="54" t="n">
        <v>0</v>
      </c>
      <c r="I2692" s="54" t="n">
        <f aca="false">SUM(F2692:H2692)</f>
        <v>965.2</v>
      </c>
      <c r="J2692" s="49" t="n">
        <f aca="false">Calc!$C$5-D2692</f>
        <v>380</v>
      </c>
      <c r="K2692" s="49" t="n">
        <f aca="false">IF(J2692&lt;=Calc!$C$11,4,IF(J2692&lt;=Calc!$C$12,3,IF(J2692&lt;=Calc!$C$13,2,1)))</f>
        <v>2</v>
      </c>
      <c r="L2692" s="49" t="n">
        <f aca="false">1+(E2692&gt;=Calc!$C$16)+(E2692&gt;=Calc!$C$17)+(E2692&gt;=Calc!$C$18)</f>
        <v>2</v>
      </c>
      <c r="M2692" s="49" t="str">
        <f aca="false">IF(AND(K2692=4,L2692&gt;=3),"Champions",IF(AND(K2692=3,L2692&gt;=3),"Loyal",IF(K2692&gt;=3,"Recent / New",IF(L2692&gt;=3,"At Risk","Hibernating / Lost"))))</f>
        <v>Hibernating / Lost</v>
      </c>
      <c r="N2692" s="54" t="n">
        <f aca="false">IF(AND(Calc!$C$2&lt;=2009,Calc!$C$3&gt;=2009),F2692,0)+IF(AND(Calc!$C$2&lt;=2010,Calc!$C$3&gt;=2010),G2692,0)+IF(AND(Calc!$C$2&lt;=2011,Calc!$C$3&gt;=2011),H2692,0)</f>
        <v>965.2</v>
      </c>
      <c r="O2692" s="61" t="n">
        <f aca="false">IF(AND(N2692&gt;0,OR(Calc!$C$4="*",B2692=Calc!$C$4)),N2692+ROW()*0.000000001,0)</f>
        <v>965.200002692</v>
      </c>
    </row>
    <row r="2693" customFormat="false" ht="15" hidden="false" customHeight="false" outlineLevel="0" collapsed="false">
      <c r="A2693" s="49" t="n">
        <v>15085</v>
      </c>
      <c r="B2693" s="49" t="s">
        <v>189</v>
      </c>
      <c r="C2693" s="63" t="n">
        <v>40157</v>
      </c>
      <c r="D2693" s="63" t="n">
        <v>40157</v>
      </c>
      <c r="E2693" s="49" t="n">
        <v>1</v>
      </c>
      <c r="F2693" s="54" t="n">
        <v>347.54</v>
      </c>
      <c r="G2693" s="54" t="n">
        <v>0</v>
      </c>
      <c r="H2693" s="54" t="n">
        <v>0</v>
      </c>
      <c r="I2693" s="54" t="n">
        <f aca="false">SUM(F2693:H2693)</f>
        <v>347.54</v>
      </c>
      <c r="J2693" s="49" t="n">
        <f aca="false">Calc!$C$5-D2693</f>
        <v>730</v>
      </c>
      <c r="K2693" s="49" t="n">
        <f aca="false">IF(J2693&lt;=Calc!$C$11,4,IF(J2693&lt;=Calc!$C$12,3,IF(J2693&lt;=Calc!$C$13,2,1)))</f>
        <v>1</v>
      </c>
      <c r="L2693" s="49" t="n">
        <f aca="false">1+(E2693&gt;=Calc!$C$16)+(E2693&gt;=Calc!$C$17)+(E2693&gt;=Calc!$C$18)</f>
        <v>1</v>
      </c>
      <c r="M2693" s="49" t="str">
        <f aca="false">IF(AND(K2693=4,L2693&gt;=3),"Champions",IF(AND(K2693=3,L2693&gt;=3),"Loyal",IF(K2693&gt;=3,"Recent / New",IF(L2693&gt;=3,"At Risk","Hibernating / Lost"))))</f>
        <v>Hibernating / Lost</v>
      </c>
      <c r="N2693" s="54" t="n">
        <f aca="false">IF(AND(Calc!$C$2&lt;=2009,Calc!$C$3&gt;=2009),F2693,0)+IF(AND(Calc!$C$2&lt;=2010,Calc!$C$3&gt;=2010),G2693,0)+IF(AND(Calc!$C$2&lt;=2011,Calc!$C$3&gt;=2011),H2693,0)</f>
        <v>347.54</v>
      </c>
      <c r="O2693" s="61" t="n">
        <f aca="false">IF(AND(N2693&gt;0,OR(Calc!$C$4="*",B2693=Calc!$C$4)),N2693+ROW()*0.000000001,0)</f>
        <v>347.540002693</v>
      </c>
    </row>
    <row r="2694" customFormat="false" ht="15" hidden="false" customHeight="false" outlineLevel="0" collapsed="false">
      <c r="A2694" s="49" t="n">
        <v>15086</v>
      </c>
      <c r="B2694" s="49" t="s">
        <v>189</v>
      </c>
      <c r="C2694" s="63" t="n">
        <v>40261</v>
      </c>
      <c r="D2694" s="63" t="n">
        <v>40322</v>
      </c>
      <c r="E2694" s="49" t="n">
        <v>2</v>
      </c>
      <c r="F2694" s="54" t="n">
        <v>0</v>
      </c>
      <c r="G2694" s="54" t="n">
        <v>218.53</v>
      </c>
      <c r="H2694" s="54" t="n">
        <v>0</v>
      </c>
      <c r="I2694" s="54" t="n">
        <f aca="false">SUM(F2694:H2694)</f>
        <v>218.53</v>
      </c>
      <c r="J2694" s="49" t="n">
        <f aca="false">Calc!$C$5-D2694</f>
        <v>565</v>
      </c>
      <c r="K2694" s="49" t="n">
        <f aca="false">IF(J2694&lt;=Calc!$C$11,4,IF(J2694&lt;=Calc!$C$12,3,IF(J2694&lt;=Calc!$C$13,2,1)))</f>
        <v>1</v>
      </c>
      <c r="L2694" s="49" t="n">
        <f aca="false">1+(E2694&gt;=Calc!$C$16)+(E2694&gt;=Calc!$C$17)+(E2694&gt;=Calc!$C$18)</f>
        <v>2</v>
      </c>
      <c r="M2694" s="49" t="str">
        <f aca="false">IF(AND(K2694=4,L2694&gt;=3),"Champions",IF(AND(K2694=3,L2694&gt;=3),"Loyal",IF(K2694&gt;=3,"Recent / New",IF(L2694&gt;=3,"At Risk","Hibernating / Lost"))))</f>
        <v>Hibernating / Lost</v>
      </c>
      <c r="N2694" s="54" t="n">
        <f aca="false">IF(AND(Calc!$C$2&lt;=2009,Calc!$C$3&gt;=2009),F2694,0)+IF(AND(Calc!$C$2&lt;=2010,Calc!$C$3&gt;=2010),G2694,0)+IF(AND(Calc!$C$2&lt;=2011,Calc!$C$3&gt;=2011),H2694,0)</f>
        <v>218.53</v>
      </c>
      <c r="O2694" s="61" t="n">
        <f aca="false">IF(AND(N2694&gt;0,OR(Calc!$C$4="*",B2694=Calc!$C$4)),N2694+ROW()*0.000000001,0)</f>
        <v>218.530002694</v>
      </c>
    </row>
    <row r="2695" customFormat="false" ht="15" hidden="false" customHeight="false" outlineLevel="0" collapsed="false">
      <c r="A2695" s="49" t="n">
        <v>15087</v>
      </c>
      <c r="B2695" s="49" t="s">
        <v>189</v>
      </c>
      <c r="C2695" s="63" t="n">
        <v>40605</v>
      </c>
      <c r="D2695" s="63" t="n">
        <v>40605</v>
      </c>
      <c r="E2695" s="49" t="n">
        <v>1</v>
      </c>
      <c r="F2695" s="54" t="n">
        <v>0</v>
      </c>
      <c r="G2695" s="54" t="n">
        <v>0</v>
      </c>
      <c r="H2695" s="54" t="n">
        <v>306.94</v>
      </c>
      <c r="I2695" s="54" t="n">
        <f aca="false">SUM(F2695:H2695)</f>
        <v>306.94</v>
      </c>
      <c r="J2695" s="49" t="n">
        <f aca="false">Calc!$C$5-D2695</f>
        <v>282</v>
      </c>
      <c r="K2695" s="49" t="n">
        <f aca="false">IF(J2695&lt;=Calc!$C$11,4,IF(J2695&lt;=Calc!$C$12,3,IF(J2695&lt;=Calc!$C$13,2,1)))</f>
        <v>2</v>
      </c>
      <c r="L2695" s="49" t="n">
        <f aca="false">1+(E2695&gt;=Calc!$C$16)+(E2695&gt;=Calc!$C$17)+(E2695&gt;=Calc!$C$18)</f>
        <v>1</v>
      </c>
      <c r="M2695" s="49" t="str">
        <f aca="false">IF(AND(K2695=4,L2695&gt;=3),"Champions",IF(AND(K2695=3,L2695&gt;=3),"Loyal",IF(K2695&gt;=3,"Recent / New",IF(L2695&gt;=3,"At Risk","Hibernating / Lost"))))</f>
        <v>Hibernating / Lost</v>
      </c>
      <c r="N2695" s="54" t="n">
        <f aca="false">IF(AND(Calc!$C$2&lt;=2009,Calc!$C$3&gt;=2009),F2695,0)+IF(AND(Calc!$C$2&lt;=2010,Calc!$C$3&gt;=2010),G2695,0)+IF(AND(Calc!$C$2&lt;=2011,Calc!$C$3&gt;=2011),H2695,0)</f>
        <v>306.94</v>
      </c>
      <c r="O2695" s="61" t="n">
        <f aca="false">IF(AND(N2695&gt;0,OR(Calc!$C$4="*",B2695=Calc!$C$4)),N2695+ROW()*0.000000001,0)</f>
        <v>306.940002695</v>
      </c>
    </row>
    <row r="2696" customFormat="false" ht="15" hidden="false" customHeight="false" outlineLevel="0" collapsed="false">
      <c r="A2696" s="49" t="n">
        <v>15088</v>
      </c>
      <c r="B2696" s="49" t="s">
        <v>189</v>
      </c>
      <c r="C2696" s="63" t="n">
        <v>40819</v>
      </c>
      <c r="D2696" s="63" t="n">
        <v>40865</v>
      </c>
      <c r="E2696" s="49" t="n">
        <v>2</v>
      </c>
      <c r="F2696" s="54" t="n">
        <v>0</v>
      </c>
      <c r="G2696" s="54" t="n">
        <v>0</v>
      </c>
      <c r="H2696" s="54" t="n">
        <v>1140.27</v>
      </c>
      <c r="I2696" s="54" t="n">
        <f aca="false">SUM(F2696:H2696)</f>
        <v>1140.27</v>
      </c>
      <c r="J2696" s="49" t="n">
        <f aca="false">Calc!$C$5-D2696</f>
        <v>22</v>
      </c>
      <c r="K2696" s="49" t="n">
        <f aca="false">IF(J2696&lt;=Calc!$C$11,4,IF(J2696&lt;=Calc!$C$12,3,IF(J2696&lt;=Calc!$C$13,2,1)))</f>
        <v>4</v>
      </c>
      <c r="L2696" s="49" t="n">
        <f aca="false">1+(E2696&gt;=Calc!$C$16)+(E2696&gt;=Calc!$C$17)+(E2696&gt;=Calc!$C$18)</f>
        <v>2</v>
      </c>
      <c r="M2696" s="49" t="str">
        <f aca="false">IF(AND(K2696=4,L2696&gt;=3),"Champions",IF(AND(K2696=3,L2696&gt;=3),"Loyal",IF(K2696&gt;=3,"Recent / New",IF(L2696&gt;=3,"At Risk","Hibernating / Lost"))))</f>
        <v>Recent / New</v>
      </c>
      <c r="N2696" s="54" t="n">
        <f aca="false">IF(AND(Calc!$C$2&lt;=2009,Calc!$C$3&gt;=2009),F2696,0)+IF(AND(Calc!$C$2&lt;=2010,Calc!$C$3&gt;=2010),G2696,0)+IF(AND(Calc!$C$2&lt;=2011,Calc!$C$3&gt;=2011),H2696,0)</f>
        <v>1140.27</v>
      </c>
      <c r="O2696" s="61" t="n">
        <f aca="false">IF(AND(N2696&gt;0,OR(Calc!$C$4="*",B2696=Calc!$C$4)),N2696+ROW()*0.000000001,0)</f>
        <v>1140.270002696</v>
      </c>
    </row>
    <row r="2697" customFormat="false" ht="15" hidden="false" customHeight="false" outlineLevel="0" collapsed="false">
      <c r="A2697" s="49" t="n">
        <v>15089</v>
      </c>
      <c r="B2697" s="49" t="s">
        <v>189</v>
      </c>
      <c r="C2697" s="63" t="n">
        <v>40758</v>
      </c>
      <c r="D2697" s="63" t="n">
        <v>40876</v>
      </c>
      <c r="E2697" s="49" t="n">
        <v>6</v>
      </c>
      <c r="F2697" s="54" t="n">
        <v>0</v>
      </c>
      <c r="G2697" s="54" t="n">
        <v>0</v>
      </c>
      <c r="H2697" s="54" t="n">
        <v>2420.84</v>
      </c>
      <c r="I2697" s="54" t="n">
        <f aca="false">SUM(F2697:H2697)</f>
        <v>2420.84</v>
      </c>
      <c r="J2697" s="49" t="n">
        <f aca="false">Calc!$C$5-D2697</f>
        <v>11</v>
      </c>
      <c r="K2697" s="49" t="n">
        <f aca="false">IF(J2697&lt;=Calc!$C$11,4,IF(J2697&lt;=Calc!$C$12,3,IF(J2697&lt;=Calc!$C$13,2,1)))</f>
        <v>4</v>
      </c>
      <c r="L2697" s="49" t="n">
        <f aca="false">1+(E2697&gt;=Calc!$C$16)+(E2697&gt;=Calc!$C$17)+(E2697&gt;=Calc!$C$18)</f>
        <v>3</v>
      </c>
      <c r="M2697" s="49" t="str">
        <f aca="false">IF(AND(K2697=4,L2697&gt;=3),"Champions",IF(AND(K2697=3,L2697&gt;=3),"Loyal",IF(K2697&gt;=3,"Recent / New",IF(L2697&gt;=3,"At Risk","Hibernating / Lost"))))</f>
        <v>Champions</v>
      </c>
      <c r="N2697" s="54" t="n">
        <f aca="false">IF(AND(Calc!$C$2&lt;=2009,Calc!$C$3&gt;=2009),F2697,0)+IF(AND(Calc!$C$2&lt;=2010,Calc!$C$3&gt;=2010),G2697,0)+IF(AND(Calc!$C$2&lt;=2011,Calc!$C$3&gt;=2011),H2697,0)</f>
        <v>2420.84</v>
      </c>
      <c r="O2697" s="61" t="n">
        <f aca="false">IF(AND(N2697&gt;0,OR(Calc!$C$4="*",B2697=Calc!$C$4)),N2697+ROW()*0.000000001,0)</f>
        <v>2420.840002697</v>
      </c>
    </row>
    <row r="2698" customFormat="false" ht="15" hidden="false" customHeight="false" outlineLevel="0" collapsed="false">
      <c r="A2698" s="49" t="n">
        <v>15090</v>
      </c>
      <c r="B2698" s="49" t="s">
        <v>189</v>
      </c>
      <c r="C2698" s="63" t="n">
        <v>40578</v>
      </c>
      <c r="D2698" s="63" t="n">
        <v>40578</v>
      </c>
      <c r="E2698" s="49" t="n">
        <v>1</v>
      </c>
      <c r="F2698" s="54" t="n">
        <v>0</v>
      </c>
      <c r="G2698" s="54" t="n">
        <v>0</v>
      </c>
      <c r="H2698" s="54" t="n">
        <v>381.32</v>
      </c>
      <c r="I2698" s="54" t="n">
        <f aca="false">SUM(F2698:H2698)</f>
        <v>381.32</v>
      </c>
      <c r="J2698" s="49" t="n">
        <f aca="false">Calc!$C$5-D2698</f>
        <v>309</v>
      </c>
      <c r="K2698" s="49" t="n">
        <f aca="false">IF(J2698&lt;=Calc!$C$11,4,IF(J2698&lt;=Calc!$C$12,3,IF(J2698&lt;=Calc!$C$13,2,1)))</f>
        <v>2</v>
      </c>
      <c r="L2698" s="49" t="n">
        <f aca="false">1+(E2698&gt;=Calc!$C$16)+(E2698&gt;=Calc!$C$17)+(E2698&gt;=Calc!$C$18)</f>
        <v>1</v>
      </c>
      <c r="M2698" s="49" t="str">
        <f aca="false">IF(AND(K2698=4,L2698&gt;=3),"Champions",IF(AND(K2698=3,L2698&gt;=3),"Loyal",IF(K2698&gt;=3,"Recent / New",IF(L2698&gt;=3,"At Risk","Hibernating / Lost"))))</f>
        <v>Hibernating / Lost</v>
      </c>
      <c r="N2698" s="54" t="n">
        <f aca="false">IF(AND(Calc!$C$2&lt;=2009,Calc!$C$3&gt;=2009),F2698,0)+IF(AND(Calc!$C$2&lt;=2010,Calc!$C$3&gt;=2010),G2698,0)+IF(AND(Calc!$C$2&lt;=2011,Calc!$C$3&gt;=2011),H2698,0)</f>
        <v>381.32</v>
      </c>
      <c r="O2698" s="61" t="n">
        <f aca="false">IF(AND(N2698&gt;0,OR(Calc!$C$4="*",B2698=Calc!$C$4)),N2698+ROW()*0.000000001,0)</f>
        <v>381.320002698</v>
      </c>
    </row>
    <row r="2699" customFormat="false" ht="15" hidden="false" customHeight="false" outlineLevel="0" collapsed="false">
      <c r="A2699" s="49" t="n">
        <v>15091</v>
      </c>
      <c r="B2699" s="49" t="s">
        <v>189</v>
      </c>
      <c r="C2699" s="63" t="n">
        <v>40212</v>
      </c>
      <c r="D2699" s="63" t="n">
        <v>40819</v>
      </c>
      <c r="E2699" s="49" t="n">
        <v>3</v>
      </c>
      <c r="F2699" s="54" t="n">
        <v>-11.8</v>
      </c>
      <c r="G2699" s="54" t="n">
        <v>557.95</v>
      </c>
      <c r="H2699" s="54" t="n">
        <v>476.96</v>
      </c>
      <c r="I2699" s="54" t="n">
        <f aca="false">SUM(F2699:H2699)</f>
        <v>1023.11</v>
      </c>
      <c r="J2699" s="49" t="n">
        <f aca="false">Calc!$C$5-D2699</f>
        <v>68</v>
      </c>
      <c r="K2699" s="49" t="n">
        <f aca="false">IF(J2699&lt;=Calc!$C$11,4,IF(J2699&lt;=Calc!$C$12,3,IF(J2699&lt;=Calc!$C$13,2,1)))</f>
        <v>3</v>
      </c>
      <c r="L2699" s="49" t="n">
        <f aca="false">1+(E2699&gt;=Calc!$C$16)+(E2699&gt;=Calc!$C$17)+(E2699&gt;=Calc!$C$18)</f>
        <v>2</v>
      </c>
      <c r="M2699" s="49" t="str">
        <f aca="false">IF(AND(K2699=4,L2699&gt;=3),"Champions",IF(AND(K2699=3,L2699&gt;=3),"Loyal",IF(K2699&gt;=3,"Recent / New",IF(L2699&gt;=3,"At Risk","Hibernating / Lost"))))</f>
        <v>Recent / New</v>
      </c>
      <c r="N2699" s="54" t="n">
        <f aca="false">IF(AND(Calc!$C$2&lt;=2009,Calc!$C$3&gt;=2009),F2699,0)+IF(AND(Calc!$C$2&lt;=2010,Calc!$C$3&gt;=2010),G2699,0)+IF(AND(Calc!$C$2&lt;=2011,Calc!$C$3&gt;=2011),H2699,0)</f>
        <v>1023.11</v>
      </c>
      <c r="O2699" s="61" t="n">
        <f aca="false">IF(AND(N2699&gt;0,OR(Calc!$C$4="*",B2699=Calc!$C$4)),N2699+ROW()*0.000000001,0)</f>
        <v>1023.110002699</v>
      </c>
    </row>
    <row r="2700" customFormat="false" ht="15" hidden="false" customHeight="false" outlineLevel="0" collapsed="false">
      <c r="A2700" s="49" t="n">
        <v>15092</v>
      </c>
      <c r="B2700" s="49" t="s">
        <v>189</v>
      </c>
      <c r="C2700" s="63" t="n">
        <v>40424</v>
      </c>
      <c r="D2700" s="63" t="n">
        <v>40671</v>
      </c>
      <c r="E2700" s="49" t="n">
        <v>3</v>
      </c>
      <c r="F2700" s="54" t="n">
        <v>0</v>
      </c>
      <c r="G2700" s="54" t="n">
        <v>315.35</v>
      </c>
      <c r="H2700" s="54" t="n">
        <v>457.81</v>
      </c>
      <c r="I2700" s="54" t="n">
        <f aca="false">SUM(F2700:H2700)</f>
        <v>773.16</v>
      </c>
      <c r="J2700" s="49" t="n">
        <f aca="false">Calc!$C$5-D2700</f>
        <v>216</v>
      </c>
      <c r="K2700" s="49" t="n">
        <f aca="false">IF(J2700&lt;=Calc!$C$11,4,IF(J2700&lt;=Calc!$C$12,3,IF(J2700&lt;=Calc!$C$13,2,1)))</f>
        <v>2</v>
      </c>
      <c r="L2700" s="49" t="n">
        <f aca="false">1+(E2700&gt;=Calc!$C$16)+(E2700&gt;=Calc!$C$17)+(E2700&gt;=Calc!$C$18)</f>
        <v>2</v>
      </c>
      <c r="M2700" s="49" t="str">
        <f aca="false">IF(AND(K2700=4,L2700&gt;=3),"Champions",IF(AND(K2700=3,L2700&gt;=3),"Loyal",IF(K2700&gt;=3,"Recent / New",IF(L2700&gt;=3,"At Risk","Hibernating / Lost"))))</f>
        <v>Hibernating / Lost</v>
      </c>
      <c r="N2700" s="54" t="n">
        <f aca="false">IF(AND(Calc!$C$2&lt;=2009,Calc!$C$3&gt;=2009),F2700,0)+IF(AND(Calc!$C$2&lt;=2010,Calc!$C$3&gt;=2010),G2700,0)+IF(AND(Calc!$C$2&lt;=2011,Calc!$C$3&gt;=2011),H2700,0)</f>
        <v>773.16</v>
      </c>
      <c r="O2700" s="61" t="n">
        <f aca="false">IF(AND(N2700&gt;0,OR(Calc!$C$4="*",B2700=Calc!$C$4)),N2700+ROW()*0.000000001,0)</f>
        <v>773.1600027</v>
      </c>
    </row>
    <row r="2701" customFormat="false" ht="15" hidden="false" customHeight="false" outlineLevel="0" collapsed="false">
      <c r="A2701" s="49" t="n">
        <v>15093</v>
      </c>
      <c r="B2701" s="49" t="s">
        <v>189</v>
      </c>
      <c r="C2701" s="63" t="n">
        <v>40155</v>
      </c>
      <c r="D2701" s="63" t="n">
        <v>40868</v>
      </c>
      <c r="E2701" s="49" t="n">
        <v>23</v>
      </c>
      <c r="F2701" s="54" t="n">
        <v>249.64</v>
      </c>
      <c r="G2701" s="54" t="n">
        <v>8818.95</v>
      </c>
      <c r="H2701" s="54" t="n">
        <v>3965.56</v>
      </c>
      <c r="I2701" s="54" t="n">
        <f aca="false">SUM(F2701:H2701)</f>
        <v>13034.15</v>
      </c>
      <c r="J2701" s="49" t="n">
        <f aca="false">Calc!$C$5-D2701</f>
        <v>19</v>
      </c>
      <c r="K2701" s="49" t="n">
        <f aca="false">IF(J2701&lt;=Calc!$C$11,4,IF(J2701&lt;=Calc!$C$12,3,IF(J2701&lt;=Calc!$C$13,2,1)))</f>
        <v>4</v>
      </c>
      <c r="L2701" s="49" t="n">
        <f aca="false">1+(E2701&gt;=Calc!$C$16)+(E2701&gt;=Calc!$C$17)+(E2701&gt;=Calc!$C$18)</f>
        <v>4</v>
      </c>
      <c r="M2701" s="49" t="str">
        <f aca="false">IF(AND(K2701=4,L2701&gt;=3),"Champions",IF(AND(K2701=3,L2701&gt;=3),"Loyal",IF(K2701&gt;=3,"Recent / New",IF(L2701&gt;=3,"At Risk","Hibernating / Lost"))))</f>
        <v>Champions</v>
      </c>
      <c r="N2701" s="54" t="n">
        <f aca="false">IF(AND(Calc!$C$2&lt;=2009,Calc!$C$3&gt;=2009),F2701,0)+IF(AND(Calc!$C$2&lt;=2010,Calc!$C$3&gt;=2010),G2701,0)+IF(AND(Calc!$C$2&lt;=2011,Calc!$C$3&gt;=2011),H2701,0)</f>
        <v>13034.15</v>
      </c>
      <c r="O2701" s="61" t="n">
        <f aca="false">IF(AND(N2701&gt;0,OR(Calc!$C$4="*",B2701=Calc!$C$4)),N2701+ROW()*0.000000001,0)</f>
        <v>13034.150002701</v>
      </c>
    </row>
    <row r="2702" customFormat="false" ht="15" hidden="false" customHeight="false" outlineLevel="0" collapsed="false">
      <c r="A2702" s="49" t="n">
        <v>15094</v>
      </c>
      <c r="B2702" s="49" t="s">
        <v>189</v>
      </c>
      <c r="C2702" s="63" t="n">
        <v>40242</v>
      </c>
      <c r="D2702" s="63" t="n">
        <v>40423</v>
      </c>
      <c r="E2702" s="49" t="n">
        <v>2</v>
      </c>
      <c r="F2702" s="54" t="n">
        <v>0</v>
      </c>
      <c r="G2702" s="54" t="n">
        <v>83</v>
      </c>
      <c r="H2702" s="54" t="n">
        <v>0</v>
      </c>
      <c r="I2702" s="54" t="n">
        <f aca="false">SUM(F2702:H2702)</f>
        <v>83</v>
      </c>
      <c r="J2702" s="49" t="n">
        <f aca="false">Calc!$C$5-D2702</f>
        <v>464</v>
      </c>
      <c r="K2702" s="49" t="n">
        <f aca="false">IF(J2702&lt;=Calc!$C$11,4,IF(J2702&lt;=Calc!$C$12,3,IF(J2702&lt;=Calc!$C$13,2,1)))</f>
        <v>1</v>
      </c>
      <c r="L2702" s="49" t="n">
        <f aca="false">1+(E2702&gt;=Calc!$C$16)+(E2702&gt;=Calc!$C$17)+(E2702&gt;=Calc!$C$18)</f>
        <v>2</v>
      </c>
      <c r="M2702" s="49" t="str">
        <f aca="false">IF(AND(K2702=4,L2702&gt;=3),"Champions",IF(AND(K2702=3,L2702&gt;=3),"Loyal",IF(K2702&gt;=3,"Recent / New",IF(L2702&gt;=3,"At Risk","Hibernating / Lost"))))</f>
        <v>Hibernating / Lost</v>
      </c>
      <c r="N2702" s="54" t="n">
        <f aca="false">IF(AND(Calc!$C$2&lt;=2009,Calc!$C$3&gt;=2009),F2702,0)+IF(AND(Calc!$C$2&lt;=2010,Calc!$C$3&gt;=2010),G2702,0)+IF(AND(Calc!$C$2&lt;=2011,Calc!$C$3&gt;=2011),H2702,0)</f>
        <v>83</v>
      </c>
      <c r="O2702" s="61" t="n">
        <f aca="false">IF(AND(N2702&gt;0,OR(Calc!$C$4="*",B2702=Calc!$C$4)),N2702+ROW()*0.000000001,0)</f>
        <v>83.000002702</v>
      </c>
    </row>
    <row r="2703" customFormat="false" ht="15" hidden="false" customHeight="false" outlineLevel="0" collapsed="false">
      <c r="A2703" s="49" t="n">
        <v>15095</v>
      </c>
      <c r="B2703" s="49" t="s">
        <v>189</v>
      </c>
      <c r="C2703" s="63" t="n">
        <v>40199</v>
      </c>
      <c r="D2703" s="63" t="n">
        <v>40783</v>
      </c>
      <c r="E2703" s="49" t="n">
        <v>10</v>
      </c>
      <c r="F2703" s="54" t="n">
        <v>0</v>
      </c>
      <c r="G2703" s="54" t="n">
        <v>1771.04</v>
      </c>
      <c r="H2703" s="54" t="n">
        <v>1364.7</v>
      </c>
      <c r="I2703" s="54" t="n">
        <f aca="false">SUM(F2703:H2703)</f>
        <v>3135.74</v>
      </c>
      <c r="J2703" s="49" t="n">
        <f aca="false">Calc!$C$5-D2703</f>
        <v>104</v>
      </c>
      <c r="K2703" s="49" t="n">
        <f aca="false">IF(J2703&lt;=Calc!$C$11,4,IF(J2703&lt;=Calc!$C$12,3,IF(J2703&lt;=Calc!$C$13,2,1)))</f>
        <v>2</v>
      </c>
      <c r="L2703" s="49" t="n">
        <f aca="false">1+(E2703&gt;=Calc!$C$16)+(E2703&gt;=Calc!$C$17)+(E2703&gt;=Calc!$C$18)</f>
        <v>4</v>
      </c>
      <c r="M2703" s="49" t="str">
        <f aca="false">IF(AND(K2703=4,L2703&gt;=3),"Champions",IF(AND(K2703=3,L2703&gt;=3),"Loyal",IF(K2703&gt;=3,"Recent / New",IF(L2703&gt;=3,"At Risk","Hibernating / Lost"))))</f>
        <v>At Risk</v>
      </c>
      <c r="N2703" s="54" t="n">
        <f aca="false">IF(AND(Calc!$C$2&lt;=2009,Calc!$C$3&gt;=2009),F2703,0)+IF(AND(Calc!$C$2&lt;=2010,Calc!$C$3&gt;=2010),G2703,0)+IF(AND(Calc!$C$2&lt;=2011,Calc!$C$3&gt;=2011),H2703,0)</f>
        <v>3135.74</v>
      </c>
      <c r="O2703" s="61" t="n">
        <f aca="false">IF(AND(N2703&gt;0,OR(Calc!$C$4="*",B2703=Calc!$C$4)),N2703+ROW()*0.000000001,0)</f>
        <v>3135.740002703</v>
      </c>
    </row>
    <row r="2704" customFormat="false" ht="15" hidden="false" customHeight="false" outlineLevel="0" collapsed="false">
      <c r="A2704" s="49" t="n">
        <v>15096</v>
      </c>
      <c r="B2704" s="49" t="s">
        <v>189</v>
      </c>
      <c r="C2704" s="63" t="n">
        <v>40844</v>
      </c>
      <c r="D2704" s="63" t="n">
        <v>40844</v>
      </c>
      <c r="E2704" s="49" t="n">
        <v>1</v>
      </c>
      <c r="F2704" s="54" t="n">
        <v>0</v>
      </c>
      <c r="G2704" s="54" t="n">
        <v>0</v>
      </c>
      <c r="H2704" s="54" t="n">
        <v>219.39</v>
      </c>
      <c r="I2704" s="54" t="n">
        <f aca="false">SUM(F2704:H2704)</f>
        <v>219.39</v>
      </c>
      <c r="J2704" s="49" t="n">
        <f aca="false">Calc!$C$5-D2704</f>
        <v>43</v>
      </c>
      <c r="K2704" s="49" t="n">
        <f aca="false">IF(J2704&lt;=Calc!$C$11,4,IF(J2704&lt;=Calc!$C$12,3,IF(J2704&lt;=Calc!$C$13,2,1)))</f>
        <v>3</v>
      </c>
      <c r="L2704" s="49" t="n">
        <f aca="false">1+(E2704&gt;=Calc!$C$16)+(E2704&gt;=Calc!$C$17)+(E2704&gt;=Calc!$C$18)</f>
        <v>1</v>
      </c>
      <c r="M2704" s="49" t="str">
        <f aca="false">IF(AND(K2704=4,L2704&gt;=3),"Champions",IF(AND(K2704=3,L2704&gt;=3),"Loyal",IF(K2704&gt;=3,"Recent / New",IF(L2704&gt;=3,"At Risk","Hibernating / Lost"))))</f>
        <v>Recent / New</v>
      </c>
      <c r="N2704" s="54" t="n">
        <f aca="false">IF(AND(Calc!$C$2&lt;=2009,Calc!$C$3&gt;=2009),F2704,0)+IF(AND(Calc!$C$2&lt;=2010,Calc!$C$3&gt;=2010),G2704,0)+IF(AND(Calc!$C$2&lt;=2011,Calc!$C$3&gt;=2011),H2704,0)</f>
        <v>219.39</v>
      </c>
      <c r="O2704" s="61" t="n">
        <f aca="false">IF(AND(N2704&gt;0,OR(Calc!$C$4="*",B2704=Calc!$C$4)),N2704+ROW()*0.000000001,0)</f>
        <v>219.390002704</v>
      </c>
    </row>
    <row r="2705" customFormat="false" ht="15" hidden="false" customHeight="false" outlineLevel="0" collapsed="false">
      <c r="A2705" s="49" t="n">
        <v>15097</v>
      </c>
      <c r="B2705" s="49" t="s">
        <v>189</v>
      </c>
      <c r="C2705" s="63" t="n">
        <v>40303</v>
      </c>
      <c r="D2705" s="63" t="n">
        <v>40882</v>
      </c>
      <c r="E2705" s="49" t="n">
        <v>3</v>
      </c>
      <c r="F2705" s="54" t="n">
        <v>0</v>
      </c>
      <c r="G2705" s="54" t="n">
        <v>338.97</v>
      </c>
      <c r="H2705" s="54" t="n">
        <v>248.08</v>
      </c>
      <c r="I2705" s="54" t="n">
        <f aca="false">SUM(F2705:H2705)</f>
        <v>587.05</v>
      </c>
      <c r="J2705" s="49" t="n">
        <f aca="false">Calc!$C$5-D2705</f>
        <v>5</v>
      </c>
      <c r="K2705" s="49" t="n">
        <f aca="false">IF(J2705&lt;=Calc!$C$11,4,IF(J2705&lt;=Calc!$C$12,3,IF(J2705&lt;=Calc!$C$13,2,1)))</f>
        <v>4</v>
      </c>
      <c r="L2705" s="49" t="n">
        <f aca="false">1+(E2705&gt;=Calc!$C$16)+(E2705&gt;=Calc!$C$17)+(E2705&gt;=Calc!$C$18)</f>
        <v>2</v>
      </c>
      <c r="M2705" s="49" t="str">
        <f aca="false">IF(AND(K2705=4,L2705&gt;=3),"Champions",IF(AND(K2705=3,L2705&gt;=3),"Loyal",IF(K2705&gt;=3,"Recent / New",IF(L2705&gt;=3,"At Risk","Hibernating / Lost"))))</f>
        <v>Recent / New</v>
      </c>
      <c r="N2705" s="54" t="n">
        <f aca="false">IF(AND(Calc!$C$2&lt;=2009,Calc!$C$3&gt;=2009),F2705,0)+IF(AND(Calc!$C$2&lt;=2010,Calc!$C$3&gt;=2010),G2705,0)+IF(AND(Calc!$C$2&lt;=2011,Calc!$C$3&gt;=2011),H2705,0)</f>
        <v>587.05</v>
      </c>
      <c r="O2705" s="61" t="n">
        <f aca="false">IF(AND(N2705&gt;0,OR(Calc!$C$4="*",B2705=Calc!$C$4)),N2705+ROW()*0.000000001,0)</f>
        <v>587.050002705</v>
      </c>
    </row>
    <row r="2706" customFormat="false" ht="15" hidden="false" customHeight="false" outlineLevel="0" collapsed="false">
      <c r="A2706" s="49" t="n">
        <v>15098</v>
      </c>
      <c r="B2706" s="49" t="s">
        <v>189</v>
      </c>
      <c r="C2706" s="63" t="n">
        <v>40704</v>
      </c>
      <c r="D2706" s="63" t="n">
        <v>40704</v>
      </c>
      <c r="E2706" s="49" t="n">
        <v>3</v>
      </c>
      <c r="F2706" s="54" t="n">
        <v>0</v>
      </c>
      <c r="G2706" s="54" t="n">
        <v>0</v>
      </c>
      <c r="H2706" s="54" t="n">
        <v>39619.5</v>
      </c>
      <c r="I2706" s="54" t="n">
        <f aca="false">SUM(F2706:H2706)</f>
        <v>39619.5</v>
      </c>
      <c r="J2706" s="49" t="n">
        <f aca="false">Calc!$C$5-D2706</f>
        <v>183</v>
      </c>
      <c r="K2706" s="49" t="n">
        <f aca="false">IF(J2706&lt;=Calc!$C$11,4,IF(J2706&lt;=Calc!$C$12,3,IF(J2706&lt;=Calc!$C$13,2,1)))</f>
        <v>2</v>
      </c>
      <c r="L2706" s="49" t="n">
        <f aca="false">1+(E2706&gt;=Calc!$C$16)+(E2706&gt;=Calc!$C$17)+(E2706&gt;=Calc!$C$18)</f>
        <v>2</v>
      </c>
      <c r="M2706" s="49" t="str">
        <f aca="false">IF(AND(K2706=4,L2706&gt;=3),"Champions",IF(AND(K2706=3,L2706&gt;=3),"Loyal",IF(K2706&gt;=3,"Recent / New",IF(L2706&gt;=3,"At Risk","Hibernating / Lost"))))</f>
        <v>Hibernating / Lost</v>
      </c>
      <c r="N2706" s="54" t="n">
        <f aca="false">IF(AND(Calc!$C$2&lt;=2009,Calc!$C$3&gt;=2009),F2706,0)+IF(AND(Calc!$C$2&lt;=2010,Calc!$C$3&gt;=2010),G2706,0)+IF(AND(Calc!$C$2&lt;=2011,Calc!$C$3&gt;=2011),H2706,0)</f>
        <v>39619.5</v>
      </c>
      <c r="O2706" s="61" t="n">
        <f aca="false">IF(AND(N2706&gt;0,OR(Calc!$C$4="*",B2706=Calc!$C$4)),N2706+ROW()*0.000000001,0)</f>
        <v>39619.500002706</v>
      </c>
    </row>
    <row r="2707" customFormat="false" ht="15" hidden="false" customHeight="false" outlineLevel="0" collapsed="false">
      <c r="A2707" s="49" t="n">
        <v>15099</v>
      </c>
      <c r="B2707" s="49" t="s">
        <v>189</v>
      </c>
      <c r="C2707" s="63" t="n">
        <v>40802</v>
      </c>
      <c r="D2707" s="63" t="n">
        <v>40802</v>
      </c>
      <c r="E2707" s="49" t="n">
        <v>1</v>
      </c>
      <c r="F2707" s="54" t="n">
        <v>0</v>
      </c>
      <c r="G2707" s="54" t="n">
        <v>0</v>
      </c>
      <c r="H2707" s="54" t="n">
        <v>410.48</v>
      </c>
      <c r="I2707" s="54" t="n">
        <f aca="false">SUM(F2707:H2707)</f>
        <v>410.48</v>
      </c>
      <c r="J2707" s="49" t="n">
        <f aca="false">Calc!$C$5-D2707</f>
        <v>85</v>
      </c>
      <c r="K2707" s="49" t="n">
        <f aca="false">IF(J2707&lt;=Calc!$C$11,4,IF(J2707&lt;=Calc!$C$12,3,IF(J2707&lt;=Calc!$C$13,2,1)))</f>
        <v>3</v>
      </c>
      <c r="L2707" s="49" t="n">
        <f aca="false">1+(E2707&gt;=Calc!$C$16)+(E2707&gt;=Calc!$C$17)+(E2707&gt;=Calc!$C$18)</f>
        <v>1</v>
      </c>
      <c r="M2707" s="49" t="str">
        <f aca="false">IF(AND(K2707=4,L2707&gt;=3),"Champions",IF(AND(K2707=3,L2707&gt;=3),"Loyal",IF(K2707&gt;=3,"Recent / New",IF(L2707&gt;=3,"At Risk","Hibernating / Lost"))))</f>
        <v>Recent / New</v>
      </c>
      <c r="N2707" s="54" t="n">
        <f aca="false">IF(AND(Calc!$C$2&lt;=2009,Calc!$C$3&gt;=2009),F2707,0)+IF(AND(Calc!$C$2&lt;=2010,Calc!$C$3&gt;=2010),G2707,0)+IF(AND(Calc!$C$2&lt;=2011,Calc!$C$3&gt;=2011),H2707,0)</f>
        <v>410.48</v>
      </c>
      <c r="O2707" s="61" t="n">
        <f aca="false">IF(AND(N2707&gt;0,OR(Calc!$C$4="*",B2707=Calc!$C$4)),N2707+ROW()*0.000000001,0)</f>
        <v>410.480002707</v>
      </c>
    </row>
    <row r="2708" customFormat="false" ht="15" hidden="false" customHeight="false" outlineLevel="0" collapsed="false">
      <c r="A2708" s="49" t="n">
        <v>15100</v>
      </c>
      <c r="B2708" s="49" t="s">
        <v>189</v>
      </c>
      <c r="C2708" s="63" t="n">
        <v>40185</v>
      </c>
      <c r="D2708" s="63" t="n">
        <v>40553</v>
      </c>
      <c r="E2708" s="49" t="n">
        <v>7</v>
      </c>
      <c r="F2708" s="54" t="n">
        <v>0</v>
      </c>
      <c r="G2708" s="54" t="n">
        <v>1607.75</v>
      </c>
      <c r="H2708" s="54" t="n">
        <v>142.35</v>
      </c>
      <c r="I2708" s="54" t="n">
        <f aca="false">SUM(F2708:H2708)</f>
        <v>1750.1</v>
      </c>
      <c r="J2708" s="49" t="n">
        <f aca="false">Calc!$C$5-D2708</f>
        <v>334</v>
      </c>
      <c r="K2708" s="49" t="n">
        <f aca="false">IF(J2708&lt;=Calc!$C$11,4,IF(J2708&lt;=Calc!$C$12,3,IF(J2708&lt;=Calc!$C$13,2,1)))</f>
        <v>2</v>
      </c>
      <c r="L2708" s="49" t="n">
        <f aca="false">1+(E2708&gt;=Calc!$C$16)+(E2708&gt;=Calc!$C$17)+(E2708&gt;=Calc!$C$18)</f>
        <v>3</v>
      </c>
      <c r="M2708" s="49" t="str">
        <f aca="false">IF(AND(K2708=4,L2708&gt;=3),"Champions",IF(AND(K2708=3,L2708&gt;=3),"Loyal",IF(K2708&gt;=3,"Recent / New",IF(L2708&gt;=3,"At Risk","Hibernating / Lost"))))</f>
        <v>At Risk</v>
      </c>
      <c r="N2708" s="54" t="n">
        <f aca="false">IF(AND(Calc!$C$2&lt;=2009,Calc!$C$3&gt;=2009),F2708,0)+IF(AND(Calc!$C$2&lt;=2010,Calc!$C$3&gt;=2010),G2708,0)+IF(AND(Calc!$C$2&lt;=2011,Calc!$C$3&gt;=2011),H2708,0)</f>
        <v>1750.1</v>
      </c>
      <c r="O2708" s="61" t="n">
        <f aca="false">IF(AND(N2708&gt;0,OR(Calc!$C$4="*",B2708=Calc!$C$4)),N2708+ROW()*0.000000001,0)</f>
        <v>1750.100002708</v>
      </c>
    </row>
    <row r="2709" customFormat="false" ht="15" hidden="false" customHeight="false" outlineLevel="0" collapsed="false">
      <c r="A2709" s="49" t="n">
        <v>15101</v>
      </c>
      <c r="B2709" s="49" t="s">
        <v>189</v>
      </c>
      <c r="C2709" s="63" t="n">
        <v>40296</v>
      </c>
      <c r="D2709" s="63" t="n">
        <v>40878</v>
      </c>
      <c r="E2709" s="49" t="n">
        <v>6</v>
      </c>
      <c r="F2709" s="54" t="n">
        <v>0</v>
      </c>
      <c r="G2709" s="54" t="n">
        <v>1095.74</v>
      </c>
      <c r="H2709" s="54" t="n">
        <v>207.75</v>
      </c>
      <c r="I2709" s="54" t="n">
        <f aca="false">SUM(F2709:H2709)</f>
        <v>1303.49</v>
      </c>
      <c r="J2709" s="49" t="n">
        <f aca="false">Calc!$C$5-D2709</f>
        <v>9</v>
      </c>
      <c r="K2709" s="49" t="n">
        <f aca="false">IF(J2709&lt;=Calc!$C$11,4,IF(J2709&lt;=Calc!$C$12,3,IF(J2709&lt;=Calc!$C$13,2,1)))</f>
        <v>4</v>
      </c>
      <c r="L2709" s="49" t="n">
        <f aca="false">1+(E2709&gt;=Calc!$C$16)+(E2709&gt;=Calc!$C$17)+(E2709&gt;=Calc!$C$18)</f>
        <v>3</v>
      </c>
      <c r="M2709" s="49" t="str">
        <f aca="false">IF(AND(K2709=4,L2709&gt;=3),"Champions",IF(AND(K2709=3,L2709&gt;=3),"Loyal",IF(K2709&gt;=3,"Recent / New",IF(L2709&gt;=3,"At Risk","Hibernating / Lost"))))</f>
        <v>Champions</v>
      </c>
      <c r="N2709" s="54" t="n">
        <f aca="false">IF(AND(Calc!$C$2&lt;=2009,Calc!$C$3&gt;=2009),F2709,0)+IF(AND(Calc!$C$2&lt;=2010,Calc!$C$3&gt;=2010),G2709,0)+IF(AND(Calc!$C$2&lt;=2011,Calc!$C$3&gt;=2011),H2709,0)</f>
        <v>1303.49</v>
      </c>
      <c r="O2709" s="61" t="n">
        <f aca="false">IF(AND(N2709&gt;0,OR(Calc!$C$4="*",B2709=Calc!$C$4)),N2709+ROW()*0.000000001,0)</f>
        <v>1303.490002709</v>
      </c>
    </row>
    <row r="2710" customFormat="false" ht="15" hidden="false" customHeight="false" outlineLevel="0" collapsed="false">
      <c r="A2710" s="49" t="n">
        <v>15102</v>
      </c>
      <c r="B2710" s="49" t="s">
        <v>189</v>
      </c>
      <c r="C2710" s="63" t="n">
        <v>40340</v>
      </c>
      <c r="D2710" s="63" t="n">
        <v>40356</v>
      </c>
      <c r="E2710" s="49" t="n">
        <v>2</v>
      </c>
      <c r="F2710" s="54" t="n">
        <v>0</v>
      </c>
      <c r="G2710" s="54" t="n">
        <v>554.67</v>
      </c>
      <c r="H2710" s="54" t="n">
        <v>0</v>
      </c>
      <c r="I2710" s="54" t="n">
        <f aca="false">SUM(F2710:H2710)</f>
        <v>554.67</v>
      </c>
      <c r="J2710" s="49" t="n">
        <f aca="false">Calc!$C$5-D2710</f>
        <v>531</v>
      </c>
      <c r="K2710" s="49" t="n">
        <f aca="false">IF(J2710&lt;=Calc!$C$11,4,IF(J2710&lt;=Calc!$C$12,3,IF(J2710&lt;=Calc!$C$13,2,1)))</f>
        <v>1</v>
      </c>
      <c r="L2710" s="49" t="n">
        <f aca="false">1+(E2710&gt;=Calc!$C$16)+(E2710&gt;=Calc!$C$17)+(E2710&gt;=Calc!$C$18)</f>
        <v>2</v>
      </c>
      <c r="M2710" s="49" t="str">
        <f aca="false">IF(AND(K2710=4,L2710&gt;=3),"Champions",IF(AND(K2710=3,L2710&gt;=3),"Loyal",IF(K2710&gt;=3,"Recent / New",IF(L2710&gt;=3,"At Risk","Hibernating / Lost"))))</f>
        <v>Hibernating / Lost</v>
      </c>
      <c r="N2710" s="54" t="n">
        <f aca="false">IF(AND(Calc!$C$2&lt;=2009,Calc!$C$3&gt;=2009),F2710,0)+IF(AND(Calc!$C$2&lt;=2010,Calc!$C$3&gt;=2010),G2710,0)+IF(AND(Calc!$C$2&lt;=2011,Calc!$C$3&gt;=2011),H2710,0)</f>
        <v>554.67</v>
      </c>
      <c r="O2710" s="61" t="n">
        <f aca="false">IF(AND(N2710&gt;0,OR(Calc!$C$4="*",B2710=Calc!$C$4)),N2710+ROW()*0.000000001,0)</f>
        <v>554.67000271</v>
      </c>
    </row>
    <row r="2711" customFormat="false" ht="15" hidden="false" customHeight="false" outlineLevel="0" collapsed="false">
      <c r="A2711" s="49" t="n">
        <v>15103</v>
      </c>
      <c r="B2711" s="49" t="s">
        <v>189</v>
      </c>
      <c r="C2711" s="63" t="n">
        <v>40800</v>
      </c>
      <c r="D2711" s="63" t="n">
        <v>40855</v>
      </c>
      <c r="E2711" s="49" t="n">
        <v>2</v>
      </c>
      <c r="F2711" s="54" t="n">
        <v>0</v>
      </c>
      <c r="G2711" s="54" t="n">
        <v>0</v>
      </c>
      <c r="H2711" s="54" t="n">
        <v>703.36</v>
      </c>
      <c r="I2711" s="54" t="n">
        <f aca="false">SUM(F2711:H2711)</f>
        <v>703.36</v>
      </c>
      <c r="J2711" s="49" t="n">
        <f aca="false">Calc!$C$5-D2711</f>
        <v>32</v>
      </c>
      <c r="K2711" s="49" t="n">
        <f aca="false">IF(J2711&lt;=Calc!$C$11,4,IF(J2711&lt;=Calc!$C$12,3,IF(J2711&lt;=Calc!$C$13,2,1)))</f>
        <v>3</v>
      </c>
      <c r="L2711" s="49" t="n">
        <f aca="false">1+(E2711&gt;=Calc!$C$16)+(E2711&gt;=Calc!$C$17)+(E2711&gt;=Calc!$C$18)</f>
        <v>2</v>
      </c>
      <c r="M2711" s="49" t="str">
        <f aca="false">IF(AND(K2711=4,L2711&gt;=3),"Champions",IF(AND(K2711=3,L2711&gt;=3),"Loyal",IF(K2711&gt;=3,"Recent / New",IF(L2711&gt;=3,"At Risk","Hibernating / Lost"))))</f>
        <v>Recent / New</v>
      </c>
      <c r="N2711" s="54" t="n">
        <f aca="false">IF(AND(Calc!$C$2&lt;=2009,Calc!$C$3&gt;=2009),F2711,0)+IF(AND(Calc!$C$2&lt;=2010,Calc!$C$3&gt;=2010),G2711,0)+IF(AND(Calc!$C$2&lt;=2011,Calc!$C$3&gt;=2011),H2711,0)</f>
        <v>703.36</v>
      </c>
      <c r="O2711" s="61" t="n">
        <f aca="false">IF(AND(N2711&gt;0,OR(Calc!$C$4="*",B2711=Calc!$C$4)),N2711+ROW()*0.000000001,0)</f>
        <v>703.360002711</v>
      </c>
    </row>
    <row r="2712" customFormat="false" ht="15" hidden="false" customHeight="false" outlineLevel="0" collapsed="false">
      <c r="A2712" s="49" t="n">
        <v>15104</v>
      </c>
      <c r="B2712" s="49" t="s">
        <v>189</v>
      </c>
      <c r="C2712" s="63" t="n">
        <v>40604</v>
      </c>
      <c r="D2712" s="63" t="n">
        <v>40690</v>
      </c>
      <c r="E2712" s="49" t="n">
        <v>2</v>
      </c>
      <c r="F2712" s="54" t="n">
        <v>0</v>
      </c>
      <c r="G2712" s="54" t="n">
        <v>0</v>
      </c>
      <c r="H2712" s="54" t="n">
        <v>968.64</v>
      </c>
      <c r="I2712" s="54" t="n">
        <f aca="false">SUM(F2712:H2712)</f>
        <v>968.64</v>
      </c>
      <c r="J2712" s="49" t="n">
        <f aca="false">Calc!$C$5-D2712</f>
        <v>197</v>
      </c>
      <c r="K2712" s="49" t="n">
        <f aca="false">IF(J2712&lt;=Calc!$C$11,4,IF(J2712&lt;=Calc!$C$12,3,IF(J2712&lt;=Calc!$C$13,2,1)))</f>
        <v>2</v>
      </c>
      <c r="L2712" s="49" t="n">
        <f aca="false">1+(E2712&gt;=Calc!$C$16)+(E2712&gt;=Calc!$C$17)+(E2712&gt;=Calc!$C$18)</f>
        <v>2</v>
      </c>
      <c r="M2712" s="49" t="str">
        <f aca="false">IF(AND(K2712=4,L2712&gt;=3),"Champions",IF(AND(K2712=3,L2712&gt;=3),"Loyal",IF(K2712&gt;=3,"Recent / New",IF(L2712&gt;=3,"At Risk","Hibernating / Lost"))))</f>
        <v>Hibernating / Lost</v>
      </c>
      <c r="N2712" s="54" t="n">
        <f aca="false">IF(AND(Calc!$C$2&lt;=2009,Calc!$C$3&gt;=2009),F2712,0)+IF(AND(Calc!$C$2&lt;=2010,Calc!$C$3&gt;=2010),G2712,0)+IF(AND(Calc!$C$2&lt;=2011,Calc!$C$3&gt;=2011),H2712,0)</f>
        <v>968.64</v>
      </c>
      <c r="O2712" s="61" t="n">
        <f aca="false">IF(AND(N2712&gt;0,OR(Calc!$C$4="*",B2712=Calc!$C$4)),N2712+ROW()*0.000000001,0)</f>
        <v>968.640002712</v>
      </c>
    </row>
    <row r="2713" customFormat="false" ht="15" hidden="false" customHeight="false" outlineLevel="0" collapsed="false">
      <c r="A2713" s="49" t="n">
        <v>15105</v>
      </c>
      <c r="B2713" s="49" t="s">
        <v>189</v>
      </c>
      <c r="C2713" s="63" t="n">
        <v>40260</v>
      </c>
      <c r="D2713" s="63" t="n">
        <v>40868</v>
      </c>
      <c r="E2713" s="49" t="n">
        <v>9</v>
      </c>
      <c r="F2713" s="54" t="n">
        <v>0</v>
      </c>
      <c r="G2713" s="54" t="n">
        <v>795.98</v>
      </c>
      <c r="H2713" s="54" t="n">
        <v>2298.93</v>
      </c>
      <c r="I2713" s="54" t="n">
        <f aca="false">SUM(F2713:H2713)</f>
        <v>3094.91</v>
      </c>
      <c r="J2713" s="49" t="n">
        <f aca="false">Calc!$C$5-D2713</f>
        <v>19</v>
      </c>
      <c r="K2713" s="49" t="n">
        <f aca="false">IF(J2713&lt;=Calc!$C$11,4,IF(J2713&lt;=Calc!$C$12,3,IF(J2713&lt;=Calc!$C$13,2,1)))</f>
        <v>4</v>
      </c>
      <c r="L2713" s="49" t="n">
        <f aca="false">1+(E2713&gt;=Calc!$C$16)+(E2713&gt;=Calc!$C$17)+(E2713&gt;=Calc!$C$18)</f>
        <v>4</v>
      </c>
      <c r="M2713" s="49" t="str">
        <f aca="false">IF(AND(K2713=4,L2713&gt;=3),"Champions",IF(AND(K2713=3,L2713&gt;=3),"Loyal",IF(K2713&gt;=3,"Recent / New",IF(L2713&gt;=3,"At Risk","Hibernating / Lost"))))</f>
        <v>Champions</v>
      </c>
      <c r="N2713" s="54" t="n">
        <f aca="false">IF(AND(Calc!$C$2&lt;=2009,Calc!$C$3&gt;=2009),F2713,0)+IF(AND(Calc!$C$2&lt;=2010,Calc!$C$3&gt;=2010),G2713,0)+IF(AND(Calc!$C$2&lt;=2011,Calc!$C$3&gt;=2011),H2713,0)</f>
        <v>3094.91</v>
      </c>
      <c r="O2713" s="61" t="n">
        <f aca="false">IF(AND(N2713&gt;0,OR(Calc!$C$4="*",B2713=Calc!$C$4)),N2713+ROW()*0.000000001,0)</f>
        <v>3094.910002713</v>
      </c>
    </row>
    <row r="2714" customFormat="false" ht="15" hidden="false" customHeight="false" outlineLevel="0" collapsed="false">
      <c r="A2714" s="49" t="n">
        <v>15106</v>
      </c>
      <c r="B2714" s="49" t="s">
        <v>189</v>
      </c>
      <c r="C2714" s="63" t="n">
        <v>40617</v>
      </c>
      <c r="D2714" s="63" t="n">
        <v>40869</v>
      </c>
      <c r="E2714" s="49" t="n">
        <v>5</v>
      </c>
      <c r="F2714" s="54" t="n">
        <v>0</v>
      </c>
      <c r="G2714" s="54" t="n">
        <v>0</v>
      </c>
      <c r="H2714" s="54" t="n">
        <v>1407.73</v>
      </c>
      <c r="I2714" s="54" t="n">
        <f aca="false">SUM(F2714:H2714)</f>
        <v>1407.73</v>
      </c>
      <c r="J2714" s="49" t="n">
        <f aca="false">Calc!$C$5-D2714</f>
        <v>18</v>
      </c>
      <c r="K2714" s="49" t="n">
        <f aca="false">IF(J2714&lt;=Calc!$C$11,4,IF(J2714&lt;=Calc!$C$12,3,IF(J2714&lt;=Calc!$C$13,2,1)))</f>
        <v>4</v>
      </c>
      <c r="L2714" s="49" t="n">
        <f aca="false">1+(E2714&gt;=Calc!$C$16)+(E2714&gt;=Calc!$C$17)+(E2714&gt;=Calc!$C$18)</f>
        <v>3</v>
      </c>
      <c r="M2714" s="49" t="str">
        <f aca="false">IF(AND(K2714=4,L2714&gt;=3),"Champions",IF(AND(K2714=3,L2714&gt;=3),"Loyal",IF(K2714&gt;=3,"Recent / New",IF(L2714&gt;=3,"At Risk","Hibernating / Lost"))))</f>
        <v>Champions</v>
      </c>
      <c r="N2714" s="54" t="n">
        <f aca="false">IF(AND(Calc!$C$2&lt;=2009,Calc!$C$3&gt;=2009),F2714,0)+IF(AND(Calc!$C$2&lt;=2010,Calc!$C$3&gt;=2010),G2714,0)+IF(AND(Calc!$C$2&lt;=2011,Calc!$C$3&gt;=2011),H2714,0)</f>
        <v>1407.73</v>
      </c>
      <c r="O2714" s="61" t="n">
        <f aca="false">IF(AND(N2714&gt;0,OR(Calc!$C$4="*",B2714=Calc!$C$4)),N2714+ROW()*0.000000001,0)</f>
        <v>1407.730002714</v>
      </c>
    </row>
    <row r="2715" customFormat="false" ht="15" hidden="false" customHeight="false" outlineLevel="0" collapsed="false">
      <c r="A2715" s="49" t="n">
        <v>15107</v>
      </c>
      <c r="B2715" s="49" t="s">
        <v>189</v>
      </c>
      <c r="C2715" s="63" t="n">
        <v>40435</v>
      </c>
      <c r="D2715" s="63" t="n">
        <v>40575</v>
      </c>
      <c r="E2715" s="49" t="n">
        <v>9</v>
      </c>
      <c r="F2715" s="54" t="n">
        <v>0</v>
      </c>
      <c r="G2715" s="54" t="n">
        <v>618.65</v>
      </c>
      <c r="H2715" s="54" t="n">
        <v>133.95</v>
      </c>
      <c r="I2715" s="54" t="n">
        <f aca="false">SUM(F2715:H2715)</f>
        <v>752.6</v>
      </c>
      <c r="J2715" s="49" t="n">
        <f aca="false">Calc!$C$5-D2715</f>
        <v>312</v>
      </c>
      <c r="K2715" s="49" t="n">
        <f aca="false">IF(J2715&lt;=Calc!$C$11,4,IF(J2715&lt;=Calc!$C$12,3,IF(J2715&lt;=Calc!$C$13,2,1)))</f>
        <v>2</v>
      </c>
      <c r="L2715" s="49" t="n">
        <f aca="false">1+(E2715&gt;=Calc!$C$16)+(E2715&gt;=Calc!$C$17)+(E2715&gt;=Calc!$C$18)</f>
        <v>4</v>
      </c>
      <c r="M2715" s="49" t="str">
        <f aca="false">IF(AND(K2715=4,L2715&gt;=3),"Champions",IF(AND(K2715=3,L2715&gt;=3),"Loyal",IF(K2715&gt;=3,"Recent / New",IF(L2715&gt;=3,"At Risk","Hibernating / Lost"))))</f>
        <v>At Risk</v>
      </c>
      <c r="N2715" s="54" t="n">
        <f aca="false">IF(AND(Calc!$C$2&lt;=2009,Calc!$C$3&gt;=2009),F2715,0)+IF(AND(Calc!$C$2&lt;=2010,Calc!$C$3&gt;=2010),G2715,0)+IF(AND(Calc!$C$2&lt;=2011,Calc!$C$3&gt;=2011),H2715,0)</f>
        <v>752.6</v>
      </c>
      <c r="O2715" s="61" t="n">
        <f aca="false">IF(AND(N2715&gt;0,OR(Calc!$C$4="*",B2715=Calc!$C$4)),N2715+ROW()*0.000000001,0)</f>
        <v>752.600002715</v>
      </c>
    </row>
    <row r="2716" customFormat="false" ht="15" hidden="false" customHeight="false" outlineLevel="0" collapsed="false">
      <c r="A2716" s="49" t="n">
        <v>15108</v>
      </c>
      <c r="B2716" s="49" t="s">
        <v>224</v>
      </c>
      <c r="C2716" s="63" t="n">
        <v>40659</v>
      </c>
      <c r="D2716" s="63" t="n">
        <v>40745</v>
      </c>
      <c r="E2716" s="49" t="n">
        <v>3</v>
      </c>
      <c r="F2716" s="54" t="n">
        <v>0</v>
      </c>
      <c r="G2716" s="54" t="n">
        <v>0</v>
      </c>
      <c r="H2716" s="54" t="n">
        <v>1150.75</v>
      </c>
      <c r="I2716" s="54" t="n">
        <f aca="false">SUM(F2716:H2716)</f>
        <v>1150.75</v>
      </c>
      <c r="J2716" s="49" t="n">
        <f aca="false">Calc!$C$5-D2716</f>
        <v>142</v>
      </c>
      <c r="K2716" s="49" t="n">
        <f aca="false">IF(J2716&lt;=Calc!$C$11,4,IF(J2716&lt;=Calc!$C$12,3,IF(J2716&lt;=Calc!$C$13,2,1)))</f>
        <v>2</v>
      </c>
      <c r="L2716" s="49" t="n">
        <f aca="false">1+(E2716&gt;=Calc!$C$16)+(E2716&gt;=Calc!$C$17)+(E2716&gt;=Calc!$C$18)</f>
        <v>2</v>
      </c>
      <c r="M2716" s="49" t="str">
        <f aca="false">IF(AND(K2716=4,L2716&gt;=3),"Champions",IF(AND(K2716=3,L2716&gt;=3),"Loyal",IF(K2716&gt;=3,"Recent / New",IF(L2716&gt;=3,"At Risk","Hibernating / Lost"))))</f>
        <v>Hibernating / Lost</v>
      </c>
      <c r="N2716" s="54" t="n">
        <f aca="false">IF(AND(Calc!$C$2&lt;=2009,Calc!$C$3&gt;=2009),F2716,0)+IF(AND(Calc!$C$2&lt;=2010,Calc!$C$3&gt;=2010),G2716,0)+IF(AND(Calc!$C$2&lt;=2011,Calc!$C$3&gt;=2011),H2716,0)</f>
        <v>1150.75</v>
      </c>
      <c r="O2716" s="61" t="n">
        <f aca="false">IF(AND(N2716&gt;0,OR(Calc!$C$4="*",B2716=Calc!$C$4)),N2716+ROW()*0.000000001,0)</f>
        <v>1150.750002716</v>
      </c>
    </row>
    <row r="2717" customFormat="false" ht="15" hidden="false" customHeight="false" outlineLevel="0" collapsed="false">
      <c r="A2717" s="49" t="n">
        <v>15109</v>
      </c>
      <c r="B2717" s="49" t="s">
        <v>189</v>
      </c>
      <c r="C2717" s="63" t="n">
        <v>40151</v>
      </c>
      <c r="D2717" s="63" t="n">
        <v>40641</v>
      </c>
      <c r="E2717" s="49" t="n">
        <v>3</v>
      </c>
      <c r="F2717" s="54" t="n">
        <v>231.2</v>
      </c>
      <c r="G2717" s="54" t="n">
        <v>266.95</v>
      </c>
      <c r="H2717" s="54" t="n">
        <v>463.75</v>
      </c>
      <c r="I2717" s="54" t="n">
        <f aca="false">SUM(F2717:H2717)</f>
        <v>961.9</v>
      </c>
      <c r="J2717" s="49" t="n">
        <f aca="false">Calc!$C$5-D2717</f>
        <v>246</v>
      </c>
      <c r="K2717" s="49" t="n">
        <f aca="false">IF(J2717&lt;=Calc!$C$11,4,IF(J2717&lt;=Calc!$C$12,3,IF(J2717&lt;=Calc!$C$13,2,1)))</f>
        <v>2</v>
      </c>
      <c r="L2717" s="49" t="n">
        <f aca="false">1+(E2717&gt;=Calc!$C$16)+(E2717&gt;=Calc!$C$17)+(E2717&gt;=Calc!$C$18)</f>
        <v>2</v>
      </c>
      <c r="M2717" s="49" t="str">
        <f aca="false">IF(AND(K2717=4,L2717&gt;=3),"Champions",IF(AND(K2717=3,L2717&gt;=3),"Loyal",IF(K2717&gt;=3,"Recent / New",IF(L2717&gt;=3,"At Risk","Hibernating / Lost"))))</f>
        <v>Hibernating / Lost</v>
      </c>
      <c r="N2717" s="54" t="n">
        <f aca="false">IF(AND(Calc!$C$2&lt;=2009,Calc!$C$3&gt;=2009),F2717,0)+IF(AND(Calc!$C$2&lt;=2010,Calc!$C$3&gt;=2010),G2717,0)+IF(AND(Calc!$C$2&lt;=2011,Calc!$C$3&gt;=2011),H2717,0)</f>
        <v>961.9</v>
      </c>
      <c r="O2717" s="61" t="n">
        <f aca="false">IF(AND(N2717&gt;0,OR(Calc!$C$4="*",B2717=Calc!$C$4)),N2717+ROW()*0.000000001,0)</f>
        <v>961.900002717</v>
      </c>
    </row>
    <row r="2718" customFormat="false" ht="15" hidden="false" customHeight="false" outlineLevel="0" collapsed="false">
      <c r="A2718" s="49" t="n">
        <v>15110</v>
      </c>
      <c r="B2718" s="49" t="s">
        <v>189</v>
      </c>
      <c r="C2718" s="63" t="n">
        <v>40401</v>
      </c>
      <c r="D2718" s="63" t="n">
        <v>40863</v>
      </c>
      <c r="E2718" s="49" t="n">
        <v>6</v>
      </c>
      <c r="F2718" s="54" t="n">
        <v>0</v>
      </c>
      <c r="G2718" s="54" t="n">
        <v>509.75</v>
      </c>
      <c r="H2718" s="54" t="n">
        <v>973.2</v>
      </c>
      <c r="I2718" s="54" t="n">
        <f aca="false">SUM(F2718:H2718)</f>
        <v>1482.95</v>
      </c>
      <c r="J2718" s="49" t="n">
        <f aca="false">Calc!$C$5-D2718</f>
        <v>24</v>
      </c>
      <c r="K2718" s="49" t="n">
        <f aca="false">IF(J2718&lt;=Calc!$C$11,4,IF(J2718&lt;=Calc!$C$12,3,IF(J2718&lt;=Calc!$C$13,2,1)))</f>
        <v>4</v>
      </c>
      <c r="L2718" s="49" t="n">
        <f aca="false">1+(E2718&gt;=Calc!$C$16)+(E2718&gt;=Calc!$C$17)+(E2718&gt;=Calc!$C$18)</f>
        <v>3</v>
      </c>
      <c r="M2718" s="49" t="str">
        <f aca="false">IF(AND(K2718=4,L2718&gt;=3),"Champions",IF(AND(K2718=3,L2718&gt;=3),"Loyal",IF(K2718&gt;=3,"Recent / New",IF(L2718&gt;=3,"At Risk","Hibernating / Lost"))))</f>
        <v>Champions</v>
      </c>
      <c r="N2718" s="54" t="n">
        <f aca="false">IF(AND(Calc!$C$2&lt;=2009,Calc!$C$3&gt;=2009),F2718,0)+IF(AND(Calc!$C$2&lt;=2010,Calc!$C$3&gt;=2010),G2718,0)+IF(AND(Calc!$C$2&lt;=2011,Calc!$C$3&gt;=2011),H2718,0)</f>
        <v>1482.95</v>
      </c>
      <c r="O2718" s="61" t="n">
        <f aca="false">IF(AND(N2718&gt;0,OR(Calc!$C$4="*",B2718=Calc!$C$4)),N2718+ROW()*0.000000001,0)</f>
        <v>1482.950002718</v>
      </c>
    </row>
    <row r="2719" customFormat="false" ht="15" hidden="false" customHeight="false" outlineLevel="0" collapsed="false">
      <c r="A2719" s="49" t="n">
        <v>15111</v>
      </c>
      <c r="B2719" s="49" t="s">
        <v>189</v>
      </c>
      <c r="C2719" s="63" t="n">
        <v>40294</v>
      </c>
      <c r="D2719" s="63" t="n">
        <v>40857</v>
      </c>
      <c r="E2719" s="49" t="n">
        <v>5</v>
      </c>
      <c r="F2719" s="54" t="n">
        <v>0</v>
      </c>
      <c r="G2719" s="54" t="n">
        <v>1163.39</v>
      </c>
      <c r="H2719" s="54" t="n">
        <v>1278.98</v>
      </c>
      <c r="I2719" s="54" t="n">
        <f aca="false">SUM(F2719:H2719)</f>
        <v>2442.37</v>
      </c>
      <c r="J2719" s="49" t="n">
        <f aca="false">Calc!$C$5-D2719</f>
        <v>30</v>
      </c>
      <c r="K2719" s="49" t="n">
        <f aca="false">IF(J2719&lt;=Calc!$C$11,4,IF(J2719&lt;=Calc!$C$12,3,IF(J2719&lt;=Calc!$C$13,2,1)))</f>
        <v>3</v>
      </c>
      <c r="L2719" s="49" t="n">
        <f aca="false">1+(E2719&gt;=Calc!$C$16)+(E2719&gt;=Calc!$C$17)+(E2719&gt;=Calc!$C$18)</f>
        <v>3</v>
      </c>
      <c r="M2719" s="49" t="str">
        <f aca="false">IF(AND(K2719=4,L2719&gt;=3),"Champions",IF(AND(K2719=3,L2719&gt;=3),"Loyal",IF(K2719&gt;=3,"Recent / New",IF(L2719&gt;=3,"At Risk","Hibernating / Lost"))))</f>
        <v>Loyal</v>
      </c>
      <c r="N2719" s="54" t="n">
        <f aca="false">IF(AND(Calc!$C$2&lt;=2009,Calc!$C$3&gt;=2009),F2719,0)+IF(AND(Calc!$C$2&lt;=2010,Calc!$C$3&gt;=2010),G2719,0)+IF(AND(Calc!$C$2&lt;=2011,Calc!$C$3&gt;=2011),H2719,0)</f>
        <v>2442.37</v>
      </c>
      <c r="O2719" s="61" t="n">
        <f aca="false">IF(AND(N2719&gt;0,OR(Calc!$C$4="*",B2719=Calc!$C$4)),N2719+ROW()*0.000000001,0)</f>
        <v>2442.370002719</v>
      </c>
    </row>
    <row r="2720" customFormat="false" ht="15" hidden="false" customHeight="false" outlineLevel="0" collapsed="false">
      <c r="A2720" s="49" t="n">
        <v>15112</v>
      </c>
      <c r="B2720" s="49" t="s">
        <v>189</v>
      </c>
      <c r="C2720" s="63" t="n">
        <v>40275</v>
      </c>
      <c r="D2720" s="63" t="n">
        <v>40275</v>
      </c>
      <c r="E2720" s="49" t="n">
        <v>1</v>
      </c>
      <c r="F2720" s="54" t="n">
        <v>0</v>
      </c>
      <c r="G2720" s="54" t="n">
        <v>209.4</v>
      </c>
      <c r="H2720" s="54" t="n">
        <v>0</v>
      </c>
      <c r="I2720" s="54" t="n">
        <f aca="false">SUM(F2720:H2720)</f>
        <v>209.4</v>
      </c>
      <c r="J2720" s="49" t="n">
        <f aca="false">Calc!$C$5-D2720</f>
        <v>612</v>
      </c>
      <c r="K2720" s="49" t="n">
        <f aca="false">IF(J2720&lt;=Calc!$C$11,4,IF(J2720&lt;=Calc!$C$12,3,IF(J2720&lt;=Calc!$C$13,2,1)))</f>
        <v>1</v>
      </c>
      <c r="L2720" s="49" t="n">
        <f aca="false">1+(E2720&gt;=Calc!$C$16)+(E2720&gt;=Calc!$C$17)+(E2720&gt;=Calc!$C$18)</f>
        <v>1</v>
      </c>
      <c r="M2720" s="49" t="str">
        <f aca="false">IF(AND(K2720=4,L2720&gt;=3),"Champions",IF(AND(K2720=3,L2720&gt;=3),"Loyal",IF(K2720&gt;=3,"Recent / New",IF(L2720&gt;=3,"At Risk","Hibernating / Lost"))))</f>
        <v>Hibernating / Lost</v>
      </c>
      <c r="N2720" s="54" t="n">
        <f aca="false">IF(AND(Calc!$C$2&lt;=2009,Calc!$C$3&gt;=2009),F2720,0)+IF(AND(Calc!$C$2&lt;=2010,Calc!$C$3&gt;=2010),G2720,0)+IF(AND(Calc!$C$2&lt;=2011,Calc!$C$3&gt;=2011),H2720,0)</f>
        <v>209.4</v>
      </c>
      <c r="O2720" s="61" t="n">
        <f aca="false">IF(AND(N2720&gt;0,OR(Calc!$C$4="*",B2720=Calc!$C$4)),N2720+ROW()*0.000000001,0)</f>
        <v>209.40000272</v>
      </c>
    </row>
    <row r="2721" customFormat="false" ht="15" hidden="false" customHeight="false" outlineLevel="0" collapsed="false">
      <c r="A2721" s="49" t="n">
        <v>15113</v>
      </c>
      <c r="B2721" s="49" t="s">
        <v>189</v>
      </c>
      <c r="C2721" s="63" t="n">
        <v>40832</v>
      </c>
      <c r="D2721" s="63" t="n">
        <v>40877</v>
      </c>
      <c r="E2721" s="49" t="n">
        <v>3</v>
      </c>
      <c r="F2721" s="54" t="n">
        <v>0</v>
      </c>
      <c r="G2721" s="54" t="n">
        <v>0</v>
      </c>
      <c r="H2721" s="54" t="n">
        <v>3339.12</v>
      </c>
      <c r="I2721" s="54" t="n">
        <f aca="false">SUM(F2721:H2721)</f>
        <v>3339.12</v>
      </c>
      <c r="J2721" s="49" t="n">
        <f aca="false">Calc!$C$5-D2721</f>
        <v>10</v>
      </c>
      <c r="K2721" s="49" t="n">
        <f aca="false">IF(J2721&lt;=Calc!$C$11,4,IF(J2721&lt;=Calc!$C$12,3,IF(J2721&lt;=Calc!$C$13,2,1)))</f>
        <v>4</v>
      </c>
      <c r="L2721" s="49" t="n">
        <f aca="false">1+(E2721&gt;=Calc!$C$16)+(E2721&gt;=Calc!$C$17)+(E2721&gt;=Calc!$C$18)</f>
        <v>2</v>
      </c>
      <c r="M2721" s="49" t="str">
        <f aca="false">IF(AND(K2721=4,L2721&gt;=3),"Champions",IF(AND(K2721=3,L2721&gt;=3),"Loyal",IF(K2721&gt;=3,"Recent / New",IF(L2721&gt;=3,"At Risk","Hibernating / Lost"))))</f>
        <v>Recent / New</v>
      </c>
      <c r="N2721" s="54" t="n">
        <f aca="false">IF(AND(Calc!$C$2&lt;=2009,Calc!$C$3&gt;=2009),F2721,0)+IF(AND(Calc!$C$2&lt;=2010,Calc!$C$3&gt;=2010),G2721,0)+IF(AND(Calc!$C$2&lt;=2011,Calc!$C$3&gt;=2011),H2721,0)</f>
        <v>3339.12</v>
      </c>
      <c r="O2721" s="61" t="n">
        <f aca="false">IF(AND(N2721&gt;0,OR(Calc!$C$4="*",B2721=Calc!$C$4)),N2721+ROW()*0.000000001,0)</f>
        <v>3339.120002721</v>
      </c>
    </row>
    <row r="2722" customFormat="false" ht="15" hidden="false" customHeight="false" outlineLevel="0" collapsed="false">
      <c r="A2722" s="49" t="n">
        <v>15114</v>
      </c>
      <c r="B2722" s="49" t="s">
        <v>189</v>
      </c>
      <c r="C2722" s="63" t="n">
        <v>40465</v>
      </c>
      <c r="D2722" s="63" t="n">
        <v>40856</v>
      </c>
      <c r="E2722" s="49" t="n">
        <v>12</v>
      </c>
      <c r="F2722" s="54" t="n">
        <v>0</v>
      </c>
      <c r="G2722" s="54" t="n">
        <v>639.56</v>
      </c>
      <c r="H2722" s="54" t="n">
        <v>2760.56</v>
      </c>
      <c r="I2722" s="54" t="n">
        <f aca="false">SUM(F2722:H2722)</f>
        <v>3400.12</v>
      </c>
      <c r="J2722" s="49" t="n">
        <f aca="false">Calc!$C$5-D2722</f>
        <v>31</v>
      </c>
      <c r="K2722" s="49" t="n">
        <f aca="false">IF(J2722&lt;=Calc!$C$11,4,IF(J2722&lt;=Calc!$C$12,3,IF(J2722&lt;=Calc!$C$13,2,1)))</f>
        <v>3</v>
      </c>
      <c r="L2722" s="49" t="n">
        <f aca="false">1+(E2722&gt;=Calc!$C$16)+(E2722&gt;=Calc!$C$17)+(E2722&gt;=Calc!$C$18)</f>
        <v>4</v>
      </c>
      <c r="M2722" s="49" t="str">
        <f aca="false">IF(AND(K2722=4,L2722&gt;=3),"Champions",IF(AND(K2722=3,L2722&gt;=3),"Loyal",IF(K2722&gt;=3,"Recent / New",IF(L2722&gt;=3,"At Risk","Hibernating / Lost"))))</f>
        <v>Loyal</v>
      </c>
      <c r="N2722" s="54" t="n">
        <f aca="false">IF(AND(Calc!$C$2&lt;=2009,Calc!$C$3&gt;=2009),F2722,0)+IF(AND(Calc!$C$2&lt;=2010,Calc!$C$3&gt;=2010),G2722,0)+IF(AND(Calc!$C$2&lt;=2011,Calc!$C$3&gt;=2011),H2722,0)</f>
        <v>3400.12</v>
      </c>
      <c r="O2722" s="61" t="n">
        <f aca="false">IF(AND(N2722&gt;0,OR(Calc!$C$4="*",B2722=Calc!$C$4)),N2722+ROW()*0.000000001,0)</f>
        <v>3400.120002722</v>
      </c>
    </row>
    <row r="2723" customFormat="false" ht="15" hidden="false" customHeight="false" outlineLevel="0" collapsed="false">
      <c r="A2723" s="49" t="n">
        <v>15115</v>
      </c>
      <c r="B2723" s="49" t="s">
        <v>189</v>
      </c>
      <c r="C2723" s="63" t="n">
        <v>40154</v>
      </c>
      <c r="D2723" s="63" t="n">
        <v>40868</v>
      </c>
      <c r="E2723" s="49" t="n">
        <v>2</v>
      </c>
      <c r="F2723" s="54" t="n">
        <v>187.99</v>
      </c>
      <c r="G2723" s="54" t="n">
        <v>0</v>
      </c>
      <c r="H2723" s="54" t="n">
        <v>340.11</v>
      </c>
      <c r="I2723" s="54" t="n">
        <f aca="false">SUM(F2723:H2723)</f>
        <v>528.1</v>
      </c>
      <c r="J2723" s="49" t="n">
        <f aca="false">Calc!$C$5-D2723</f>
        <v>19</v>
      </c>
      <c r="K2723" s="49" t="n">
        <f aca="false">IF(J2723&lt;=Calc!$C$11,4,IF(J2723&lt;=Calc!$C$12,3,IF(J2723&lt;=Calc!$C$13,2,1)))</f>
        <v>4</v>
      </c>
      <c r="L2723" s="49" t="n">
        <f aca="false">1+(E2723&gt;=Calc!$C$16)+(E2723&gt;=Calc!$C$17)+(E2723&gt;=Calc!$C$18)</f>
        <v>2</v>
      </c>
      <c r="M2723" s="49" t="str">
        <f aca="false">IF(AND(K2723=4,L2723&gt;=3),"Champions",IF(AND(K2723=3,L2723&gt;=3),"Loyal",IF(K2723&gt;=3,"Recent / New",IF(L2723&gt;=3,"At Risk","Hibernating / Lost"))))</f>
        <v>Recent / New</v>
      </c>
      <c r="N2723" s="54" t="n">
        <f aca="false">IF(AND(Calc!$C$2&lt;=2009,Calc!$C$3&gt;=2009),F2723,0)+IF(AND(Calc!$C$2&lt;=2010,Calc!$C$3&gt;=2010),G2723,0)+IF(AND(Calc!$C$2&lt;=2011,Calc!$C$3&gt;=2011),H2723,0)</f>
        <v>528.1</v>
      </c>
      <c r="O2723" s="61" t="n">
        <f aca="false">IF(AND(N2723&gt;0,OR(Calc!$C$4="*",B2723=Calc!$C$4)),N2723+ROW()*0.000000001,0)</f>
        <v>528.100002723</v>
      </c>
    </row>
    <row r="2724" customFormat="false" ht="15" hidden="false" customHeight="false" outlineLevel="0" collapsed="false">
      <c r="A2724" s="49" t="n">
        <v>15116</v>
      </c>
      <c r="B2724" s="49" t="s">
        <v>189</v>
      </c>
      <c r="C2724" s="63" t="n">
        <v>40682</v>
      </c>
      <c r="D2724" s="63" t="n">
        <v>40869</v>
      </c>
      <c r="E2724" s="49" t="n">
        <v>4</v>
      </c>
      <c r="F2724" s="54" t="n">
        <v>0</v>
      </c>
      <c r="G2724" s="54" t="n">
        <v>0</v>
      </c>
      <c r="H2724" s="54" t="n">
        <v>1352.75</v>
      </c>
      <c r="I2724" s="54" t="n">
        <f aca="false">SUM(F2724:H2724)</f>
        <v>1352.75</v>
      </c>
      <c r="J2724" s="49" t="n">
        <f aca="false">Calc!$C$5-D2724</f>
        <v>18</v>
      </c>
      <c r="K2724" s="49" t="n">
        <f aca="false">IF(J2724&lt;=Calc!$C$11,4,IF(J2724&lt;=Calc!$C$12,3,IF(J2724&lt;=Calc!$C$13,2,1)))</f>
        <v>4</v>
      </c>
      <c r="L2724" s="49" t="n">
        <f aca="false">1+(E2724&gt;=Calc!$C$16)+(E2724&gt;=Calc!$C$17)+(E2724&gt;=Calc!$C$18)</f>
        <v>3</v>
      </c>
      <c r="M2724" s="49" t="str">
        <f aca="false">IF(AND(K2724=4,L2724&gt;=3),"Champions",IF(AND(K2724=3,L2724&gt;=3),"Loyal",IF(K2724&gt;=3,"Recent / New",IF(L2724&gt;=3,"At Risk","Hibernating / Lost"))))</f>
        <v>Champions</v>
      </c>
      <c r="N2724" s="54" t="n">
        <f aca="false">IF(AND(Calc!$C$2&lt;=2009,Calc!$C$3&gt;=2009),F2724,0)+IF(AND(Calc!$C$2&lt;=2010,Calc!$C$3&gt;=2010),G2724,0)+IF(AND(Calc!$C$2&lt;=2011,Calc!$C$3&gt;=2011),H2724,0)</f>
        <v>1352.75</v>
      </c>
      <c r="O2724" s="61" t="n">
        <f aca="false">IF(AND(N2724&gt;0,OR(Calc!$C$4="*",B2724=Calc!$C$4)),N2724+ROW()*0.000000001,0)</f>
        <v>1352.750002724</v>
      </c>
    </row>
    <row r="2725" customFormat="false" ht="15" hidden="false" customHeight="false" outlineLevel="0" collapsed="false">
      <c r="A2725" s="49" t="n">
        <v>15117</v>
      </c>
      <c r="B2725" s="49" t="s">
        <v>189</v>
      </c>
      <c r="C2725" s="63" t="n">
        <v>40252</v>
      </c>
      <c r="D2725" s="63" t="n">
        <v>40872</v>
      </c>
      <c r="E2725" s="49" t="n">
        <v>8</v>
      </c>
      <c r="F2725" s="54" t="n">
        <v>0</v>
      </c>
      <c r="G2725" s="54" t="n">
        <v>934.19</v>
      </c>
      <c r="H2725" s="54" t="n">
        <v>1550.13</v>
      </c>
      <c r="I2725" s="54" t="n">
        <f aca="false">SUM(F2725:H2725)</f>
        <v>2484.32</v>
      </c>
      <c r="J2725" s="49" t="n">
        <f aca="false">Calc!$C$5-D2725</f>
        <v>15</v>
      </c>
      <c r="K2725" s="49" t="n">
        <f aca="false">IF(J2725&lt;=Calc!$C$11,4,IF(J2725&lt;=Calc!$C$12,3,IF(J2725&lt;=Calc!$C$13,2,1)))</f>
        <v>4</v>
      </c>
      <c r="L2725" s="49" t="n">
        <f aca="false">1+(E2725&gt;=Calc!$C$16)+(E2725&gt;=Calc!$C$17)+(E2725&gt;=Calc!$C$18)</f>
        <v>4</v>
      </c>
      <c r="M2725" s="49" t="str">
        <f aca="false">IF(AND(K2725=4,L2725&gt;=3),"Champions",IF(AND(K2725=3,L2725&gt;=3),"Loyal",IF(K2725&gt;=3,"Recent / New",IF(L2725&gt;=3,"At Risk","Hibernating / Lost"))))</f>
        <v>Champions</v>
      </c>
      <c r="N2725" s="54" t="n">
        <f aca="false">IF(AND(Calc!$C$2&lt;=2009,Calc!$C$3&gt;=2009),F2725,0)+IF(AND(Calc!$C$2&lt;=2010,Calc!$C$3&gt;=2010),G2725,0)+IF(AND(Calc!$C$2&lt;=2011,Calc!$C$3&gt;=2011),H2725,0)</f>
        <v>2484.32</v>
      </c>
      <c r="O2725" s="61" t="n">
        <f aca="false">IF(AND(N2725&gt;0,OR(Calc!$C$4="*",B2725=Calc!$C$4)),N2725+ROW()*0.000000001,0)</f>
        <v>2484.320002725</v>
      </c>
    </row>
    <row r="2726" customFormat="false" ht="15" hidden="false" customHeight="false" outlineLevel="0" collapsed="false">
      <c r="A2726" s="49" t="n">
        <v>15118</v>
      </c>
      <c r="B2726" s="49" t="s">
        <v>189</v>
      </c>
      <c r="C2726" s="63" t="n">
        <v>40752</v>
      </c>
      <c r="D2726" s="63" t="n">
        <v>40752</v>
      </c>
      <c r="E2726" s="49" t="n">
        <v>1</v>
      </c>
      <c r="F2726" s="54" t="n">
        <v>0</v>
      </c>
      <c r="G2726" s="54" t="n">
        <v>0</v>
      </c>
      <c r="H2726" s="54" t="n">
        <v>244.8</v>
      </c>
      <c r="I2726" s="54" t="n">
        <f aca="false">SUM(F2726:H2726)</f>
        <v>244.8</v>
      </c>
      <c r="J2726" s="49" t="n">
        <f aca="false">Calc!$C$5-D2726</f>
        <v>135</v>
      </c>
      <c r="K2726" s="49" t="n">
        <f aca="false">IF(J2726&lt;=Calc!$C$11,4,IF(J2726&lt;=Calc!$C$12,3,IF(J2726&lt;=Calc!$C$13,2,1)))</f>
        <v>2</v>
      </c>
      <c r="L2726" s="49" t="n">
        <f aca="false">1+(E2726&gt;=Calc!$C$16)+(E2726&gt;=Calc!$C$17)+(E2726&gt;=Calc!$C$18)</f>
        <v>1</v>
      </c>
      <c r="M2726" s="49" t="str">
        <f aca="false">IF(AND(K2726=4,L2726&gt;=3),"Champions",IF(AND(K2726=3,L2726&gt;=3),"Loyal",IF(K2726&gt;=3,"Recent / New",IF(L2726&gt;=3,"At Risk","Hibernating / Lost"))))</f>
        <v>Hibernating / Lost</v>
      </c>
      <c r="N2726" s="54" t="n">
        <f aca="false">IF(AND(Calc!$C$2&lt;=2009,Calc!$C$3&gt;=2009),F2726,0)+IF(AND(Calc!$C$2&lt;=2010,Calc!$C$3&gt;=2010),G2726,0)+IF(AND(Calc!$C$2&lt;=2011,Calc!$C$3&gt;=2011),H2726,0)</f>
        <v>244.8</v>
      </c>
      <c r="O2726" s="61" t="n">
        <f aca="false">IF(AND(N2726&gt;0,OR(Calc!$C$4="*",B2726=Calc!$C$4)),N2726+ROW()*0.000000001,0)</f>
        <v>244.800002726</v>
      </c>
    </row>
    <row r="2727" customFormat="false" ht="15" hidden="false" customHeight="false" outlineLevel="0" collapsed="false">
      <c r="A2727" s="49" t="n">
        <v>15119</v>
      </c>
      <c r="B2727" s="49" t="s">
        <v>189</v>
      </c>
      <c r="C2727" s="63" t="n">
        <v>40641</v>
      </c>
      <c r="D2727" s="63" t="n">
        <v>40641</v>
      </c>
      <c r="E2727" s="49" t="n">
        <v>1</v>
      </c>
      <c r="F2727" s="54" t="n">
        <v>0</v>
      </c>
      <c r="G2727" s="54" t="n">
        <v>0</v>
      </c>
      <c r="H2727" s="54" t="n">
        <v>266.4</v>
      </c>
      <c r="I2727" s="54" t="n">
        <f aca="false">SUM(F2727:H2727)</f>
        <v>266.4</v>
      </c>
      <c r="J2727" s="49" t="n">
        <f aca="false">Calc!$C$5-D2727</f>
        <v>246</v>
      </c>
      <c r="K2727" s="49" t="n">
        <f aca="false">IF(J2727&lt;=Calc!$C$11,4,IF(J2727&lt;=Calc!$C$12,3,IF(J2727&lt;=Calc!$C$13,2,1)))</f>
        <v>2</v>
      </c>
      <c r="L2727" s="49" t="n">
        <f aca="false">1+(E2727&gt;=Calc!$C$16)+(E2727&gt;=Calc!$C$17)+(E2727&gt;=Calc!$C$18)</f>
        <v>1</v>
      </c>
      <c r="M2727" s="49" t="str">
        <f aca="false">IF(AND(K2727=4,L2727&gt;=3),"Champions",IF(AND(K2727=3,L2727&gt;=3),"Loyal",IF(K2727&gt;=3,"Recent / New",IF(L2727&gt;=3,"At Risk","Hibernating / Lost"))))</f>
        <v>Hibernating / Lost</v>
      </c>
      <c r="N2727" s="54" t="n">
        <f aca="false">IF(AND(Calc!$C$2&lt;=2009,Calc!$C$3&gt;=2009),F2727,0)+IF(AND(Calc!$C$2&lt;=2010,Calc!$C$3&gt;=2010),G2727,0)+IF(AND(Calc!$C$2&lt;=2011,Calc!$C$3&gt;=2011),H2727,0)</f>
        <v>266.4</v>
      </c>
      <c r="O2727" s="61" t="n">
        <f aca="false">IF(AND(N2727&gt;0,OR(Calc!$C$4="*",B2727=Calc!$C$4)),N2727+ROW()*0.000000001,0)</f>
        <v>266.400002727</v>
      </c>
    </row>
    <row r="2728" customFormat="false" ht="15" hidden="false" customHeight="false" outlineLevel="0" collapsed="false">
      <c r="A2728" s="49" t="n">
        <v>15120</v>
      </c>
      <c r="B2728" s="49" t="s">
        <v>189</v>
      </c>
      <c r="C2728" s="63" t="n">
        <v>40753</v>
      </c>
      <c r="D2728" s="63" t="n">
        <v>40753</v>
      </c>
      <c r="E2728" s="49" t="n">
        <v>1</v>
      </c>
      <c r="F2728" s="54" t="n">
        <v>0</v>
      </c>
      <c r="G2728" s="54" t="n">
        <v>0</v>
      </c>
      <c r="H2728" s="54" t="n">
        <v>343.82</v>
      </c>
      <c r="I2728" s="54" t="n">
        <f aca="false">SUM(F2728:H2728)</f>
        <v>343.82</v>
      </c>
      <c r="J2728" s="49" t="n">
        <f aca="false">Calc!$C$5-D2728</f>
        <v>134</v>
      </c>
      <c r="K2728" s="49" t="n">
        <f aca="false">IF(J2728&lt;=Calc!$C$11,4,IF(J2728&lt;=Calc!$C$12,3,IF(J2728&lt;=Calc!$C$13,2,1)))</f>
        <v>2</v>
      </c>
      <c r="L2728" s="49" t="n">
        <f aca="false">1+(E2728&gt;=Calc!$C$16)+(E2728&gt;=Calc!$C$17)+(E2728&gt;=Calc!$C$18)</f>
        <v>1</v>
      </c>
      <c r="M2728" s="49" t="str">
        <f aca="false">IF(AND(K2728=4,L2728&gt;=3),"Champions",IF(AND(K2728=3,L2728&gt;=3),"Loyal",IF(K2728&gt;=3,"Recent / New",IF(L2728&gt;=3,"At Risk","Hibernating / Lost"))))</f>
        <v>Hibernating / Lost</v>
      </c>
      <c r="N2728" s="54" t="n">
        <f aca="false">IF(AND(Calc!$C$2&lt;=2009,Calc!$C$3&gt;=2009),F2728,0)+IF(AND(Calc!$C$2&lt;=2010,Calc!$C$3&gt;=2010),G2728,0)+IF(AND(Calc!$C$2&lt;=2011,Calc!$C$3&gt;=2011),H2728,0)</f>
        <v>343.82</v>
      </c>
      <c r="O2728" s="61" t="n">
        <f aca="false">IF(AND(N2728&gt;0,OR(Calc!$C$4="*",B2728=Calc!$C$4)),N2728+ROW()*0.000000001,0)</f>
        <v>343.820002728</v>
      </c>
    </row>
    <row r="2729" customFormat="false" ht="15" hidden="false" customHeight="false" outlineLevel="0" collapsed="false">
      <c r="A2729" s="49" t="n">
        <v>15121</v>
      </c>
      <c r="B2729" s="49" t="s">
        <v>189</v>
      </c>
      <c r="C2729" s="63" t="n">
        <v>40598</v>
      </c>
      <c r="D2729" s="63" t="n">
        <v>40836</v>
      </c>
      <c r="E2729" s="49" t="n">
        <v>2</v>
      </c>
      <c r="F2729" s="54" t="n">
        <v>0</v>
      </c>
      <c r="G2729" s="54" t="n">
        <v>0</v>
      </c>
      <c r="H2729" s="54" t="n">
        <v>457.72</v>
      </c>
      <c r="I2729" s="54" t="n">
        <f aca="false">SUM(F2729:H2729)</f>
        <v>457.72</v>
      </c>
      <c r="J2729" s="49" t="n">
        <f aca="false">Calc!$C$5-D2729</f>
        <v>51</v>
      </c>
      <c r="K2729" s="49" t="n">
        <f aca="false">IF(J2729&lt;=Calc!$C$11,4,IF(J2729&lt;=Calc!$C$12,3,IF(J2729&lt;=Calc!$C$13,2,1)))</f>
        <v>3</v>
      </c>
      <c r="L2729" s="49" t="n">
        <f aca="false">1+(E2729&gt;=Calc!$C$16)+(E2729&gt;=Calc!$C$17)+(E2729&gt;=Calc!$C$18)</f>
        <v>2</v>
      </c>
      <c r="M2729" s="49" t="str">
        <f aca="false">IF(AND(K2729=4,L2729&gt;=3),"Champions",IF(AND(K2729=3,L2729&gt;=3),"Loyal",IF(K2729&gt;=3,"Recent / New",IF(L2729&gt;=3,"At Risk","Hibernating / Lost"))))</f>
        <v>Recent / New</v>
      </c>
      <c r="N2729" s="54" t="n">
        <f aca="false">IF(AND(Calc!$C$2&lt;=2009,Calc!$C$3&gt;=2009),F2729,0)+IF(AND(Calc!$C$2&lt;=2010,Calc!$C$3&gt;=2010),G2729,0)+IF(AND(Calc!$C$2&lt;=2011,Calc!$C$3&gt;=2011),H2729,0)</f>
        <v>457.72</v>
      </c>
      <c r="O2729" s="61" t="n">
        <f aca="false">IF(AND(N2729&gt;0,OR(Calc!$C$4="*",B2729=Calc!$C$4)),N2729+ROW()*0.000000001,0)</f>
        <v>457.720002729</v>
      </c>
    </row>
    <row r="2730" customFormat="false" ht="15" hidden="false" customHeight="false" outlineLevel="0" collapsed="false">
      <c r="A2730" s="49" t="n">
        <v>15122</v>
      </c>
      <c r="B2730" s="49" t="s">
        <v>189</v>
      </c>
      <c r="C2730" s="63" t="n">
        <v>40267</v>
      </c>
      <c r="D2730" s="63" t="n">
        <v>40772</v>
      </c>
      <c r="E2730" s="49" t="n">
        <v>11</v>
      </c>
      <c r="F2730" s="54" t="n">
        <v>0</v>
      </c>
      <c r="G2730" s="54" t="n">
        <v>2839.09</v>
      </c>
      <c r="H2730" s="54" t="n">
        <v>1612.13</v>
      </c>
      <c r="I2730" s="54" t="n">
        <f aca="false">SUM(F2730:H2730)</f>
        <v>4451.22</v>
      </c>
      <c r="J2730" s="49" t="n">
        <f aca="false">Calc!$C$5-D2730</f>
        <v>115</v>
      </c>
      <c r="K2730" s="49" t="n">
        <f aca="false">IF(J2730&lt;=Calc!$C$11,4,IF(J2730&lt;=Calc!$C$12,3,IF(J2730&lt;=Calc!$C$13,2,1)))</f>
        <v>2</v>
      </c>
      <c r="L2730" s="49" t="n">
        <f aca="false">1+(E2730&gt;=Calc!$C$16)+(E2730&gt;=Calc!$C$17)+(E2730&gt;=Calc!$C$18)</f>
        <v>4</v>
      </c>
      <c r="M2730" s="49" t="str">
        <f aca="false">IF(AND(K2730=4,L2730&gt;=3),"Champions",IF(AND(K2730=3,L2730&gt;=3),"Loyal",IF(K2730&gt;=3,"Recent / New",IF(L2730&gt;=3,"At Risk","Hibernating / Lost"))))</f>
        <v>At Risk</v>
      </c>
      <c r="N2730" s="54" t="n">
        <f aca="false">IF(AND(Calc!$C$2&lt;=2009,Calc!$C$3&gt;=2009),F2730,0)+IF(AND(Calc!$C$2&lt;=2010,Calc!$C$3&gt;=2010),G2730,0)+IF(AND(Calc!$C$2&lt;=2011,Calc!$C$3&gt;=2011),H2730,0)</f>
        <v>4451.22</v>
      </c>
      <c r="O2730" s="61" t="n">
        <f aca="false">IF(AND(N2730&gt;0,OR(Calc!$C$4="*",B2730=Calc!$C$4)),N2730+ROW()*0.000000001,0)</f>
        <v>4451.22000273</v>
      </c>
    </row>
    <row r="2731" customFormat="false" ht="15" hidden="false" customHeight="false" outlineLevel="0" collapsed="false">
      <c r="A2731" s="49" t="n">
        <v>15123</v>
      </c>
      <c r="B2731" s="49" t="s">
        <v>189</v>
      </c>
      <c r="C2731" s="63" t="n">
        <v>40253</v>
      </c>
      <c r="D2731" s="63" t="n">
        <v>40879</v>
      </c>
      <c r="E2731" s="49" t="n">
        <v>5</v>
      </c>
      <c r="F2731" s="54" t="n">
        <v>0</v>
      </c>
      <c r="G2731" s="54" t="n">
        <v>2456.86</v>
      </c>
      <c r="H2731" s="54" t="n">
        <v>2199.31</v>
      </c>
      <c r="I2731" s="54" t="n">
        <f aca="false">SUM(F2731:H2731)</f>
        <v>4656.17</v>
      </c>
      <c r="J2731" s="49" t="n">
        <f aca="false">Calc!$C$5-D2731</f>
        <v>8</v>
      </c>
      <c r="K2731" s="49" t="n">
        <f aca="false">IF(J2731&lt;=Calc!$C$11,4,IF(J2731&lt;=Calc!$C$12,3,IF(J2731&lt;=Calc!$C$13,2,1)))</f>
        <v>4</v>
      </c>
      <c r="L2731" s="49" t="n">
        <f aca="false">1+(E2731&gt;=Calc!$C$16)+(E2731&gt;=Calc!$C$17)+(E2731&gt;=Calc!$C$18)</f>
        <v>3</v>
      </c>
      <c r="M2731" s="49" t="str">
        <f aca="false">IF(AND(K2731=4,L2731&gt;=3),"Champions",IF(AND(K2731=3,L2731&gt;=3),"Loyal",IF(K2731&gt;=3,"Recent / New",IF(L2731&gt;=3,"At Risk","Hibernating / Lost"))))</f>
        <v>Champions</v>
      </c>
      <c r="N2731" s="54" t="n">
        <f aca="false">IF(AND(Calc!$C$2&lt;=2009,Calc!$C$3&gt;=2009),F2731,0)+IF(AND(Calc!$C$2&lt;=2010,Calc!$C$3&gt;=2010),G2731,0)+IF(AND(Calc!$C$2&lt;=2011,Calc!$C$3&gt;=2011),H2731,0)</f>
        <v>4656.17</v>
      </c>
      <c r="O2731" s="61" t="n">
        <f aca="false">IF(AND(N2731&gt;0,OR(Calc!$C$4="*",B2731=Calc!$C$4)),N2731+ROW()*0.000000001,0)</f>
        <v>4656.170002731</v>
      </c>
    </row>
    <row r="2732" customFormat="false" ht="15" hidden="false" customHeight="false" outlineLevel="0" collapsed="false">
      <c r="A2732" s="49" t="n">
        <v>15124</v>
      </c>
      <c r="B2732" s="49" t="s">
        <v>189</v>
      </c>
      <c r="C2732" s="63" t="n">
        <v>40235</v>
      </c>
      <c r="D2732" s="63" t="n">
        <v>40864</v>
      </c>
      <c r="E2732" s="49" t="n">
        <v>4</v>
      </c>
      <c r="F2732" s="54" t="n">
        <v>0</v>
      </c>
      <c r="G2732" s="54" t="n">
        <v>266.63</v>
      </c>
      <c r="H2732" s="54" t="n">
        <v>184.19</v>
      </c>
      <c r="I2732" s="54" t="n">
        <f aca="false">SUM(F2732:H2732)</f>
        <v>450.82</v>
      </c>
      <c r="J2732" s="49" t="n">
        <f aca="false">Calc!$C$5-D2732</f>
        <v>23</v>
      </c>
      <c r="K2732" s="49" t="n">
        <f aca="false">IF(J2732&lt;=Calc!$C$11,4,IF(J2732&lt;=Calc!$C$12,3,IF(J2732&lt;=Calc!$C$13,2,1)))</f>
        <v>4</v>
      </c>
      <c r="L2732" s="49" t="n">
        <f aca="false">1+(E2732&gt;=Calc!$C$16)+(E2732&gt;=Calc!$C$17)+(E2732&gt;=Calc!$C$18)</f>
        <v>3</v>
      </c>
      <c r="M2732" s="49" t="str">
        <f aca="false">IF(AND(K2732=4,L2732&gt;=3),"Champions",IF(AND(K2732=3,L2732&gt;=3),"Loyal",IF(K2732&gt;=3,"Recent / New",IF(L2732&gt;=3,"At Risk","Hibernating / Lost"))))</f>
        <v>Champions</v>
      </c>
      <c r="N2732" s="54" t="n">
        <f aca="false">IF(AND(Calc!$C$2&lt;=2009,Calc!$C$3&gt;=2009),F2732,0)+IF(AND(Calc!$C$2&lt;=2010,Calc!$C$3&gt;=2010),G2732,0)+IF(AND(Calc!$C$2&lt;=2011,Calc!$C$3&gt;=2011),H2732,0)</f>
        <v>450.82</v>
      </c>
      <c r="O2732" s="61" t="n">
        <f aca="false">IF(AND(N2732&gt;0,OR(Calc!$C$4="*",B2732=Calc!$C$4)),N2732+ROW()*0.000000001,0)</f>
        <v>450.820002732</v>
      </c>
    </row>
    <row r="2733" customFormat="false" ht="15" hidden="false" customHeight="false" outlineLevel="0" collapsed="false">
      <c r="A2733" s="49" t="n">
        <v>15125</v>
      </c>
      <c r="B2733" s="49" t="s">
        <v>189</v>
      </c>
      <c r="C2733" s="63" t="n">
        <v>40268</v>
      </c>
      <c r="D2733" s="63" t="n">
        <v>40861</v>
      </c>
      <c r="E2733" s="49" t="n">
        <v>24</v>
      </c>
      <c r="F2733" s="54" t="n">
        <v>0</v>
      </c>
      <c r="G2733" s="54" t="n">
        <v>5007.28</v>
      </c>
      <c r="H2733" s="54" t="n">
        <v>11117.05</v>
      </c>
      <c r="I2733" s="54" t="n">
        <f aca="false">SUM(F2733:H2733)</f>
        <v>16124.33</v>
      </c>
      <c r="J2733" s="49" t="n">
        <f aca="false">Calc!$C$5-D2733</f>
        <v>26</v>
      </c>
      <c r="K2733" s="49" t="n">
        <f aca="false">IF(J2733&lt;=Calc!$C$11,4,IF(J2733&lt;=Calc!$C$12,3,IF(J2733&lt;=Calc!$C$13,2,1)))</f>
        <v>4</v>
      </c>
      <c r="L2733" s="49" t="n">
        <f aca="false">1+(E2733&gt;=Calc!$C$16)+(E2733&gt;=Calc!$C$17)+(E2733&gt;=Calc!$C$18)</f>
        <v>4</v>
      </c>
      <c r="M2733" s="49" t="str">
        <f aca="false">IF(AND(K2733=4,L2733&gt;=3),"Champions",IF(AND(K2733=3,L2733&gt;=3),"Loyal",IF(K2733&gt;=3,"Recent / New",IF(L2733&gt;=3,"At Risk","Hibernating / Lost"))))</f>
        <v>Champions</v>
      </c>
      <c r="N2733" s="54" t="n">
        <f aca="false">IF(AND(Calc!$C$2&lt;=2009,Calc!$C$3&gt;=2009),F2733,0)+IF(AND(Calc!$C$2&lt;=2010,Calc!$C$3&gt;=2010),G2733,0)+IF(AND(Calc!$C$2&lt;=2011,Calc!$C$3&gt;=2011),H2733,0)</f>
        <v>16124.33</v>
      </c>
      <c r="O2733" s="61" t="n">
        <f aca="false">IF(AND(N2733&gt;0,OR(Calc!$C$4="*",B2733=Calc!$C$4)),N2733+ROW()*0.000000001,0)</f>
        <v>16124.330002733</v>
      </c>
    </row>
    <row r="2734" customFormat="false" ht="15" hidden="false" customHeight="false" outlineLevel="0" collapsed="false">
      <c r="A2734" s="49" t="n">
        <v>15126</v>
      </c>
      <c r="B2734" s="49" t="s">
        <v>189</v>
      </c>
      <c r="C2734" s="63" t="n">
        <v>40199</v>
      </c>
      <c r="D2734" s="63" t="n">
        <v>40350</v>
      </c>
      <c r="E2734" s="49" t="n">
        <v>2</v>
      </c>
      <c r="F2734" s="54" t="n">
        <v>0</v>
      </c>
      <c r="G2734" s="54" t="n">
        <v>449.49</v>
      </c>
      <c r="H2734" s="54" t="n">
        <v>0</v>
      </c>
      <c r="I2734" s="54" t="n">
        <f aca="false">SUM(F2734:H2734)</f>
        <v>449.49</v>
      </c>
      <c r="J2734" s="49" t="n">
        <f aca="false">Calc!$C$5-D2734</f>
        <v>537</v>
      </c>
      <c r="K2734" s="49" t="n">
        <f aca="false">IF(J2734&lt;=Calc!$C$11,4,IF(J2734&lt;=Calc!$C$12,3,IF(J2734&lt;=Calc!$C$13,2,1)))</f>
        <v>1</v>
      </c>
      <c r="L2734" s="49" t="n">
        <f aca="false">1+(E2734&gt;=Calc!$C$16)+(E2734&gt;=Calc!$C$17)+(E2734&gt;=Calc!$C$18)</f>
        <v>2</v>
      </c>
      <c r="M2734" s="49" t="str">
        <f aca="false">IF(AND(K2734=4,L2734&gt;=3),"Champions",IF(AND(K2734=3,L2734&gt;=3),"Loyal",IF(K2734&gt;=3,"Recent / New",IF(L2734&gt;=3,"At Risk","Hibernating / Lost"))))</f>
        <v>Hibernating / Lost</v>
      </c>
      <c r="N2734" s="54" t="n">
        <f aca="false">IF(AND(Calc!$C$2&lt;=2009,Calc!$C$3&gt;=2009),F2734,0)+IF(AND(Calc!$C$2&lt;=2010,Calc!$C$3&gt;=2010),G2734,0)+IF(AND(Calc!$C$2&lt;=2011,Calc!$C$3&gt;=2011),H2734,0)</f>
        <v>449.49</v>
      </c>
      <c r="O2734" s="61" t="n">
        <f aca="false">IF(AND(N2734&gt;0,OR(Calc!$C$4="*",B2734=Calc!$C$4)),N2734+ROW()*0.000000001,0)</f>
        <v>449.490002734</v>
      </c>
    </row>
    <row r="2735" customFormat="false" ht="15" hidden="false" customHeight="false" outlineLevel="0" collapsed="false">
      <c r="A2735" s="49" t="n">
        <v>15127</v>
      </c>
      <c r="B2735" s="49" t="s">
        <v>189</v>
      </c>
      <c r="C2735" s="63" t="n">
        <v>40367</v>
      </c>
      <c r="D2735" s="63" t="n">
        <v>40821</v>
      </c>
      <c r="E2735" s="49" t="n">
        <v>2</v>
      </c>
      <c r="F2735" s="54" t="n">
        <v>0</v>
      </c>
      <c r="G2735" s="54" t="n">
        <v>304.97</v>
      </c>
      <c r="H2735" s="54" t="n">
        <v>406.53</v>
      </c>
      <c r="I2735" s="54" t="n">
        <f aca="false">SUM(F2735:H2735)</f>
        <v>711.5</v>
      </c>
      <c r="J2735" s="49" t="n">
        <f aca="false">Calc!$C$5-D2735</f>
        <v>66</v>
      </c>
      <c r="K2735" s="49" t="n">
        <f aca="false">IF(J2735&lt;=Calc!$C$11,4,IF(J2735&lt;=Calc!$C$12,3,IF(J2735&lt;=Calc!$C$13,2,1)))</f>
        <v>3</v>
      </c>
      <c r="L2735" s="49" t="n">
        <f aca="false">1+(E2735&gt;=Calc!$C$16)+(E2735&gt;=Calc!$C$17)+(E2735&gt;=Calc!$C$18)</f>
        <v>2</v>
      </c>
      <c r="M2735" s="49" t="str">
        <f aca="false">IF(AND(K2735=4,L2735&gt;=3),"Champions",IF(AND(K2735=3,L2735&gt;=3),"Loyal",IF(K2735&gt;=3,"Recent / New",IF(L2735&gt;=3,"At Risk","Hibernating / Lost"))))</f>
        <v>Recent / New</v>
      </c>
      <c r="N2735" s="54" t="n">
        <f aca="false">IF(AND(Calc!$C$2&lt;=2009,Calc!$C$3&gt;=2009),F2735,0)+IF(AND(Calc!$C$2&lt;=2010,Calc!$C$3&gt;=2010),G2735,0)+IF(AND(Calc!$C$2&lt;=2011,Calc!$C$3&gt;=2011),H2735,0)</f>
        <v>711.5</v>
      </c>
      <c r="O2735" s="61" t="n">
        <f aca="false">IF(AND(N2735&gt;0,OR(Calc!$C$4="*",B2735=Calc!$C$4)),N2735+ROW()*0.000000001,0)</f>
        <v>711.500002735</v>
      </c>
    </row>
    <row r="2736" customFormat="false" ht="15" hidden="false" customHeight="false" outlineLevel="0" collapsed="false">
      <c r="A2736" s="49" t="n">
        <v>15128</v>
      </c>
      <c r="B2736" s="49" t="s">
        <v>189</v>
      </c>
      <c r="C2736" s="63" t="n">
        <v>40456</v>
      </c>
      <c r="D2736" s="63" t="n">
        <v>40826</v>
      </c>
      <c r="E2736" s="49" t="n">
        <v>5</v>
      </c>
      <c r="F2736" s="54" t="n">
        <v>0</v>
      </c>
      <c r="G2736" s="54" t="n">
        <v>312.68</v>
      </c>
      <c r="H2736" s="54" t="n">
        <v>1423.25</v>
      </c>
      <c r="I2736" s="54" t="n">
        <f aca="false">SUM(F2736:H2736)</f>
        <v>1735.93</v>
      </c>
      <c r="J2736" s="49" t="n">
        <f aca="false">Calc!$C$5-D2736</f>
        <v>61</v>
      </c>
      <c r="K2736" s="49" t="n">
        <f aca="false">IF(J2736&lt;=Calc!$C$11,4,IF(J2736&lt;=Calc!$C$12,3,IF(J2736&lt;=Calc!$C$13,2,1)))</f>
        <v>3</v>
      </c>
      <c r="L2736" s="49" t="n">
        <f aca="false">1+(E2736&gt;=Calc!$C$16)+(E2736&gt;=Calc!$C$17)+(E2736&gt;=Calc!$C$18)</f>
        <v>3</v>
      </c>
      <c r="M2736" s="49" t="str">
        <f aca="false">IF(AND(K2736=4,L2736&gt;=3),"Champions",IF(AND(K2736=3,L2736&gt;=3),"Loyal",IF(K2736&gt;=3,"Recent / New",IF(L2736&gt;=3,"At Risk","Hibernating / Lost"))))</f>
        <v>Loyal</v>
      </c>
      <c r="N2736" s="54" t="n">
        <f aca="false">IF(AND(Calc!$C$2&lt;=2009,Calc!$C$3&gt;=2009),F2736,0)+IF(AND(Calc!$C$2&lt;=2010,Calc!$C$3&gt;=2010),G2736,0)+IF(AND(Calc!$C$2&lt;=2011,Calc!$C$3&gt;=2011),H2736,0)</f>
        <v>1735.93</v>
      </c>
      <c r="O2736" s="61" t="n">
        <f aca="false">IF(AND(N2736&gt;0,OR(Calc!$C$4="*",B2736=Calc!$C$4)),N2736+ROW()*0.000000001,0)</f>
        <v>1735.930002736</v>
      </c>
    </row>
    <row r="2737" customFormat="false" ht="15" hidden="false" customHeight="false" outlineLevel="0" collapsed="false">
      <c r="A2737" s="49" t="n">
        <v>15129</v>
      </c>
      <c r="B2737" s="49" t="s">
        <v>189</v>
      </c>
      <c r="C2737" s="63" t="n">
        <v>40276</v>
      </c>
      <c r="D2737" s="63" t="n">
        <v>40836</v>
      </c>
      <c r="E2737" s="49" t="n">
        <v>23</v>
      </c>
      <c r="F2737" s="54" t="n">
        <v>0</v>
      </c>
      <c r="G2737" s="54" t="n">
        <v>3412.78</v>
      </c>
      <c r="H2737" s="54" t="n">
        <v>3447.4</v>
      </c>
      <c r="I2737" s="54" t="n">
        <f aca="false">SUM(F2737:H2737)</f>
        <v>6860.18</v>
      </c>
      <c r="J2737" s="49" t="n">
        <f aca="false">Calc!$C$5-D2737</f>
        <v>51</v>
      </c>
      <c r="K2737" s="49" t="n">
        <f aca="false">IF(J2737&lt;=Calc!$C$11,4,IF(J2737&lt;=Calc!$C$12,3,IF(J2737&lt;=Calc!$C$13,2,1)))</f>
        <v>3</v>
      </c>
      <c r="L2737" s="49" t="n">
        <f aca="false">1+(E2737&gt;=Calc!$C$16)+(E2737&gt;=Calc!$C$17)+(E2737&gt;=Calc!$C$18)</f>
        <v>4</v>
      </c>
      <c r="M2737" s="49" t="str">
        <f aca="false">IF(AND(K2737=4,L2737&gt;=3),"Champions",IF(AND(K2737=3,L2737&gt;=3),"Loyal",IF(K2737&gt;=3,"Recent / New",IF(L2737&gt;=3,"At Risk","Hibernating / Lost"))))</f>
        <v>Loyal</v>
      </c>
      <c r="N2737" s="54" t="n">
        <f aca="false">IF(AND(Calc!$C$2&lt;=2009,Calc!$C$3&gt;=2009),F2737,0)+IF(AND(Calc!$C$2&lt;=2010,Calc!$C$3&gt;=2010),G2737,0)+IF(AND(Calc!$C$2&lt;=2011,Calc!$C$3&gt;=2011),H2737,0)</f>
        <v>6860.18</v>
      </c>
      <c r="O2737" s="61" t="n">
        <f aca="false">IF(AND(N2737&gt;0,OR(Calc!$C$4="*",B2737=Calc!$C$4)),N2737+ROW()*0.000000001,0)</f>
        <v>6860.180002737</v>
      </c>
    </row>
    <row r="2738" customFormat="false" ht="15" hidden="false" customHeight="false" outlineLevel="0" collapsed="false">
      <c r="A2738" s="49" t="n">
        <v>15130</v>
      </c>
      <c r="B2738" s="49" t="s">
        <v>189</v>
      </c>
      <c r="C2738" s="63" t="n">
        <v>40717</v>
      </c>
      <c r="D2738" s="63" t="n">
        <v>40717</v>
      </c>
      <c r="E2738" s="49" t="n">
        <v>1</v>
      </c>
      <c r="F2738" s="54" t="n">
        <v>0</v>
      </c>
      <c r="G2738" s="54" t="n">
        <v>0</v>
      </c>
      <c r="H2738" s="54" t="n">
        <v>330.11</v>
      </c>
      <c r="I2738" s="54" t="n">
        <f aca="false">SUM(F2738:H2738)</f>
        <v>330.11</v>
      </c>
      <c r="J2738" s="49" t="n">
        <f aca="false">Calc!$C$5-D2738</f>
        <v>170</v>
      </c>
      <c r="K2738" s="49" t="n">
        <f aca="false">IF(J2738&lt;=Calc!$C$11,4,IF(J2738&lt;=Calc!$C$12,3,IF(J2738&lt;=Calc!$C$13,2,1)))</f>
        <v>2</v>
      </c>
      <c r="L2738" s="49" t="n">
        <f aca="false">1+(E2738&gt;=Calc!$C$16)+(E2738&gt;=Calc!$C$17)+(E2738&gt;=Calc!$C$18)</f>
        <v>1</v>
      </c>
      <c r="M2738" s="49" t="str">
        <f aca="false">IF(AND(K2738=4,L2738&gt;=3),"Champions",IF(AND(K2738=3,L2738&gt;=3),"Loyal",IF(K2738&gt;=3,"Recent / New",IF(L2738&gt;=3,"At Risk","Hibernating / Lost"))))</f>
        <v>Hibernating / Lost</v>
      </c>
      <c r="N2738" s="54" t="n">
        <f aca="false">IF(AND(Calc!$C$2&lt;=2009,Calc!$C$3&gt;=2009),F2738,0)+IF(AND(Calc!$C$2&lt;=2010,Calc!$C$3&gt;=2010),G2738,0)+IF(AND(Calc!$C$2&lt;=2011,Calc!$C$3&gt;=2011),H2738,0)</f>
        <v>330.11</v>
      </c>
      <c r="O2738" s="61" t="n">
        <f aca="false">IF(AND(N2738&gt;0,OR(Calc!$C$4="*",B2738=Calc!$C$4)),N2738+ROW()*0.000000001,0)</f>
        <v>330.110002738</v>
      </c>
    </row>
    <row r="2739" customFormat="false" ht="15" hidden="false" customHeight="false" outlineLevel="0" collapsed="false">
      <c r="A2739" s="49" t="n">
        <v>15131</v>
      </c>
      <c r="B2739" s="49" t="s">
        <v>189</v>
      </c>
      <c r="C2739" s="63" t="n">
        <v>40492</v>
      </c>
      <c r="D2739" s="63" t="n">
        <v>40492</v>
      </c>
      <c r="E2739" s="49" t="n">
        <v>1</v>
      </c>
      <c r="F2739" s="54" t="n">
        <v>0</v>
      </c>
      <c r="G2739" s="54" t="n">
        <v>80.28</v>
      </c>
      <c r="H2739" s="54" t="n">
        <v>0</v>
      </c>
      <c r="I2739" s="54" t="n">
        <f aca="false">SUM(F2739:H2739)</f>
        <v>80.28</v>
      </c>
      <c r="J2739" s="49" t="n">
        <f aca="false">Calc!$C$5-D2739</f>
        <v>395</v>
      </c>
      <c r="K2739" s="49" t="n">
        <f aca="false">IF(J2739&lt;=Calc!$C$11,4,IF(J2739&lt;=Calc!$C$12,3,IF(J2739&lt;=Calc!$C$13,2,1)))</f>
        <v>1</v>
      </c>
      <c r="L2739" s="49" t="n">
        <f aca="false">1+(E2739&gt;=Calc!$C$16)+(E2739&gt;=Calc!$C$17)+(E2739&gt;=Calc!$C$18)</f>
        <v>1</v>
      </c>
      <c r="M2739" s="49" t="str">
        <f aca="false">IF(AND(K2739=4,L2739&gt;=3),"Champions",IF(AND(K2739=3,L2739&gt;=3),"Loyal",IF(K2739&gt;=3,"Recent / New",IF(L2739&gt;=3,"At Risk","Hibernating / Lost"))))</f>
        <v>Hibernating / Lost</v>
      </c>
      <c r="N2739" s="54" t="n">
        <f aca="false">IF(AND(Calc!$C$2&lt;=2009,Calc!$C$3&gt;=2009),F2739,0)+IF(AND(Calc!$C$2&lt;=2010,Calc!$C$3&gt;=2010),G2739,0)+IF(AND(Calc!$C$2&lt;=2011,Calc!$C$3&gt;=2011),H2739,0)</f>
        <v>80.28</v>
      </c>
      <c r="O2739" s="61" t="n">
        <f aca="false">IF(AND(N2739&gt;0,OR(Calc!$C$4="*",B2739=Calc!$C$4)),N2739+ROW()*0.000000001,0)</f>
        <v>80.280002739</v>
      </c>
    </row>
    <row r="2740" customFormat="false" ht="15" hidden="false" customHeight="false" outlineLevel="0" collapsed="false">
      <c r="A2740" s="49" t="n">
        <v>15132</v>
      </c>
      <c r="B2740" s="49" t="s">
        <v>189</v>
      </c>
      <c r="C2740" s="63" t="n">
        <v>40624</v>
      </c>
      <c r="D2740" s="63" t="n">
        <v>40868</v>
      </c>
      <c r="E2740" s="49" t="n">
        <v>5</v>
      </c>
      <c r="F2740" s="54" t="n">
        <v>0</v>
      </c>
      <c r="G2740" s="54" t="n">
        <v>0</v>
      </c>
      <c r="H2740" s="54" t="n">
        <v>977.93</v>
      </c>
      <c r="I2740" s="54" t="n">
        <f aca="false">SUM(F2740:H2740)</f>
        <v>977.93</v>
      </c>
      <c r="J2740" s="49" t="n">
        <f aca="false">Calc!$C$5-D2740</f>
        <v>19</v>
      </c>
      <c r="K2740" s="49" t="n">
        <f aca="false">IF(J2740&lt;=Calc!$C$11,4,IF(J2740&lt;=Calc!$C$12,3,IF(J2740&lt;=Calc!$C$13,2,1)))</f>
        <v>4</v>
      </c>
      <c r="L2740" s="49" t="n">
        <f aca="false">1+(E2740&gt;=Calc!$C$16)+(E2740&gt;=Calc!$C$17)+(E2740&gt;=Calc!$C$18)</f>
        <v>3</v>
      </c>
      <c r="M2740" s="49" t="str">
        <f aca="false">IF(AND(K2740=4,L2740&gt;=3),"Champions",IF(AND(K2740=3,L2740&gt;=3),"Loyal",IF(K2740&gt;=3,"Recent / New",IF(L2740&gt;=3,"At Risk","Hibernating / Lost"))))</f>
        <v>Champions</v>
      </c>
      <c r="N2740" s="54" t="n">
        <f aca="false">IF(AND(Calc!$C$2&lt;=2009,Calc!$C$3&gt;=2009),F2740,0)+IF(AND(Calc!$C$2&lt;=2010,Calc!$C$3&gt;=2010),G2740,0)+IF(AND(Calc!$C$2&lt;=2011,Calc!$C$3&gt;=2011),H2740,0)</f>
        <v>977.93</v>
      </c>
      <c r="O2740" s="61" t="n">
        <f aca="false">IF(AND(N2740&gt;0,OR(Calc!$C$4="*",B2740=Calc!$C$4)),N2740+ROW()*0.000000001,0)</f>
        <v>977.93000274</v>
      </c>
    </row>
    <row r="2741" customFormat="false" ht="15" hidden="false" customHeight="false" outlineLevel="0" collapsed="false">
      <c r="A2741" s="49" t="n">
        <v>15133</v>
      </c>
      <c r="B2741" s="49" t="s">
        <v>189</v>
      </c>
      <c r="C2741" s="63" t="n">
        <v>40366</v>
      </c>
      <c r="D2741" s="63" t="n">
        <v>40759</v>
      </c>
      <c r="E2741" s="49" t="n">
        <v>5</v>
      </c>
      <c r="F2741" s="54" t="n">
        <v>0</v>
      </c>
      <c r="G2741" s="54" t="n">
        <v>824.48</v>
      </c>
      <c r="H2741" s="54" t="n">
        <v>982.42</v>
      </c>
      <c r="I2741" s="54" t="n">
        <f aca="false">SUM(F2741:H2741)</f>
        <v>1806.9</v>
      </c>
      <c r="J2741" s="49" t="n">
        <f aca="false">Calc!$C$5-D2741</f>
        <v>128</v>
      </c>
      <c r="K2741" s="49" t="n">
        <f aca="false">IF(J2741&lt;=Calc!$C$11,4,IF(J2741&lt;=Calc!$C$12,3,IF(J2741&lt;=Calc!$C$13,2,1)))</f>
        <v>2</v>
      </c>
      <c r="L2741" s="49" t="n">
        <f aca="false">1+(E2741&gt;=Calc!$C$16)+(E2741&gt;=Calc!$C$17)+(E2741&gt;=Calc!$C$18)</f>
        <v>3</v>
      </c>
      <c r="M2741" s="49" t="str">
        <f aca="false">IF(AND(K2741=4,L2741&gt;=3),"Champions",IF(AND(K2741=3,L2741&gt;=3),"Loyal",IF(K2741&gt;=3,"Recent / New",IF(L2741&gt;=3,"At Risk","Hibernating / Lost"))))</f>
        <v>At Risk</v>
      </c>
      <c r="N2741" s="54" t="n">
        <f aca="false">IF(AND(Calc!$C$2&lt;=2009,Calc!$C$3&gt;=2009),F2741,0)+IF(AND(Calc!$C$2&lt;=2010,Calc!$C$3&gt;=2010),G2741,0)+IF(AND(Calc!$C$2&lt;=2011,Calc!$C$3&gt;=2011),H2741,0)</f>
        <v>1806.9</v>
      </c>
      <c r="O2741" s="61" t="n">
        <f aca="false">IF(AND(N2741&gt;0,OR(Calc!$C$4="*",B2741=Calc!$C$4)),N2741+ROW()*0.000000001,0)</f>
        <v>1806.900002741</v>
      </c>
    </row>
    <row r="2742" customFormat="false" ht="15" hidden="false" customHeight="false" outlineLevel="0" collapsed="false">
      <c r="A2742" s="49" t="n">
        <v>15134</v>
      </c>
      <c r="B2742" s="49" t="s">
        <v>189</v>
      </c>
      <c r="C2742" s="63" t="n">
        <v>40464</v>
      </c>
      <c r="D2742" s="63" t="n">
        <v>40872</v>
      </c>
      <c r="E2742" s="49" t="n">
        <v>10</v>
      </c>
      <c r="F2742" s="54" t="n">
        <v>0</v>
      </c>
      <c r="G2742" s="54" t="n">
        <v>208.3</v>
      </c>
      <c r="H2742" s="54" t="n">
        <v>1387.99</v>
      </c>
      <c r="I2742" s="54" t="n">
        <f aca="false">SUM(F2742:H2742)</f>
        <v>1596.29</v>
      </c>
      <c r="J2742" s="49" t="n">
        <f aca="false">Calc!$C$5-D2742</f>
        <v>15</v>
      </c>
      <c r="K2742" s="49" t="n">
        <f aca="false">IF(J2742&lt;=Calc!$C$11,4,IF(J2742&lt;=Calc!$C$12,3,IF(J2742&lt;=Calc!$C$13,2,1)))</f>
        <v>4</v>
      </c>
      <c r="L2742" s="49" t="n">
        <f aca="false">1+(E2742&gt;=Calc!$C$16)+(E2742&gt;=Calc!$C$17)+(E2742&gt;=Calc!$C$18)</f>
        <v>4</v>
      </c>
      <c r="M2742" s="49" t="str">
        <f aca="false">IF(AND(K2742=4,L2742&gt;=3),"Champions",IF(AND(K2742=3,L2742&gt;=3),"Loyal",IF(K2742&gt;=3,"Recent / New",IF(L2742&gt;=3,"At Risk","Hibernating / Lost"))))</f>
        <v>Champions</v>
      </c>
      <c r="N2742" s="54" t="n">
        <f aca="false">IF(AND(Calc!$C$2&lt;=2009,Calc!$C$3&gt;=2009),F2742,0)+IF(AND(Calc!$C$2&lt;=2010,Calc!$C$3&gt;=2010),G2742,0)+IF(AND(Calc!$C$2&lt;=2011,Calc!$C$3&gt;=2011),H2742,0)</f>
        <v>1596.29</v>
      </c>
      <c r="O2742" s="61" t="n">
        <f aca="false">IF(AND(N2742&gt;0,OR(Calc!$C$4="*",B2742=Calc!$C$4)),N2742+ROW()*0.000000001,0)</f>
        <v>1596.290002742</v>
      </c>
    </row>
    <row r="2743" customFormat="false" ht="15" hidden="false" customHeight="false" outlineLevel="0" collapsed="false">
      <c r="A2743" s="49" t="n">
        <v>15135</v>
      </c>
      <c r="B2743" s="49" t="s">
        <v>189</v>
      </c>
      <c r="C2743" s="63" t="n">
        <v>40330</v>
      </c>
      <c r="D2743" s="63" t="n">
        <v>40647</v>
      </c>
      <c r="E2743" s="49" t="n">
        <v>2</v>
      </c>
      <c r="F2743" s="54" t="n">
        <v>0</v>
      </c>
      <c r="G2743" s="54" t="n">
        <v>166.63</v>
      </c>
      <c r="H2743" s="54" t="n">
        <v>127.15</v>
      </c>
      <c r="I2743" s="54" t="n">
        <f aca="false">SUM(F2743:H2743)</f>
        <v>293.78</v>
      </c>
      <c r="J2743" s="49" t="n">
        <f aca="false">Calc!$C$5-D2743</f>
        <v>240</v>
      </c>
      <c r="K2743" s="49" t="n">
        <f aca="false">IF(J2743&lt;=Calc!$C$11,4,IF(J2743&lt;=Calc!$C$12,3,IF(J2743&lt;=Calc!$C$13,2,1)))</f>
        <v>2</v>
      </c>
      <c r="L2743" s="49" t="n">
        <f aca="false">1+(E2743&gt;=Calc!$C$16)+(E2743&gt;=Calc!$C$17)+(E2743&gt;=Calc!$C$18)</f>
        <v>2</v>
      </c>
      <c r="M2743" s="49" t="str">
        <f aca="false">IF(AND(K2743=4,L2743&gt;=3),"Champions",IF(AND(K2743=3,L2743&gt;=3),"Loyal",IF(K2743&gt;=3,"Recent / New",IF(L2743&gt;=3,"At Risk","Hibernating / Lost"))))</f>
        <v>Hibernating / Lost</v>
      </c>
      <c r="N2743" s="54" t="n">
        <f aca="false">IF(AND(Calc!$C$2&lt;=2009,Calc!$C$3&gt;=2009),F2743,0)+IF(AND(Calc!$C$2&lt;=2010,Calc!$C$3&gt;=2010),G2743,0)+IF(AND(Calc!$C$2&lt;=2011,Calc!$C$3&gt;=2011),H2743,0)</f>
        <v>293.78</v>
      </c>
      <c r="O2743" s="61" t="n">
        <f aca="false">IF(AND(N2743&gt;0,OR(Calc!$C$4="*",B2743=Calc!$C$4)),N2743+ROW()*0.000000001,0)</f>
        <v>293.780002743</v>
      </c>
    </row>
    <row r="2744" customFormat="false" ht="15" hidden="false" customHeight="false" outlineLevel="0" collapsed="false">
      <c r="A2744" s="49" t="n">
        <v>15136</v>
      </c>
      <c r="B2744" s="49" t="s">
        <v>189</v>
      </c>
      <c r="C2744" s="63" t="n">
        <v>40790</v>
      </c>
      <c r="D2744" s="63" t="n">
        <v>40884</v>
      </c>
      <c r="E2744" s="49" t="n">
        <v>4</v>
      </c>
      <c r="F2744" s="54" t="n">
        <v>0</v>
      </c>
      <c r="G2744" s="54" t="n">
        <v>0</v>
      </c>
      <c r="H2744" s="54" t="n">
        <v>1282.45</v>
      </c>
      <c r="I2744" s="54" t="n">
        <f aca="false">SUM(F2744:H2744)</f>
        <v>1282.45</v>
      </c>
      <c r="J2744" s="49" t="n">
        <f aca="false">Calc!$C$5-D2744</f>
        <v>3</v>
      </c>
      <c r="K2744" s="49" t="n">
        <f aca="false">IF(J2744&lt;=Calc!$C$11,4,IF(J2744&lt;=Calc!$C$12,3,IF(J2744&lt;=Calc!$C$13,2,1)))</f>
        <v>4</v>
      </c>
      <c r="L2744" s="49" t="n">
        <f aca="false">1+(E2744&gt;=Calc!$C$16)+(E2744&gt;=Calc!$C$17)+(E2744&gt;=Calc!$C$18)</f>
        <v>3</v>
      </c>
      <c r="M2744" s="49" t="str">
        <f aca="false">IF(AND(K2744=4,L2744&gt;=3),"Champions",IF(AND(K2744=3,L2744&gt;=3),"Loyal",IF(K2744&gt;=3,"Recent / New",IF(L2744&gt;=3,"At Risk","Hibernating / Lost"))))</f>
        <v>Champions</v>
      </c>
      <c r="N2744" s="54" t="n">
        <f aca="false">IF(AND(Calc!$C$2&lt;=2009,Calc!$C$3&gt;=2009),F2744,0)+IF(AND(Calc!$C$2&lt;=2010,Calc!$C$3&gt;=2010),G2744,0)+IF(AND(Calc!$C$2&lt;=2011,Calc!$C$3&gt;=2011),H2744,0)</f>
        <v>1282.45</v>
      </c>
      <c r="O2744" s="61" t="n">
        <f aca="false">IF(AND(N2744&gt;0,OR(Calc!$C$4="*",B2744=Calc!$C$4)),N2744+ROW()*0.000000001,0)</f>
        <v>1282.450002744</v>
      </c>
    </row>
    <row r="2745" customFormat="false" ht="15" hidden="false" customHeight="false" outlineLevel="0" collapsed="false">
      <c r="A2745" s="49" t="n">
        <v>15137</v>
      </c>
      <c r="B2745" s="49" t="s">
        <v>189</v>
      </c>
      <c r="C2745" s="63" t="n">
        <v>40206</v>
      </c>
      <c r="D2745" s="63" t="n">
        <v>40366</v>
      </c>
      <c r="E2745" s="49" t="n">
        <v>2</v>
      </c>
      <c r="F2745" s="54" t="n">
        <v>-40.9</v>
      </c>
      <c r="G2745" s="54" t="n">
        <v>788.45</v>
      </c>
      <c r="H2745" s="54" t="n">
        <v>0</v>
      </c>
      <c r="I2745" s="54" t="n">
        <f aca="false">SUM(F2745:H2745)</f>
        <v>747.55</v>
      </c>
      <c r="J2745" s="49" t="n">
        <f aca="false">Calc!$C$5-D2745</f>
        <v>521</v>
      </c>
      <c r="K2745" s="49" t="n">
        <f aca="false">IF(J2745&lt;=Calc!$C$11,4,IF(J2745&lt;=Calc!$C$12,3,IF(J2745&lt;=Calc!$C$13,2,1)))</f>
        <v>1</v>
      </c>
      <c r="L2745" s="49" t="n">
        <f aca="false">1+(E2745&gt;=Calc!$C$16)+(E2745&gt;=Calc!$C$17)+(E2745&gt;=Calc!$C$18)</f>
        <v>2</v>
      </c>
      <c r="M2745" s="49" t="str">
        <f aca="false">IF(AND(K2745=4,L2745&gt;=3),"Champions",IF(AND(K2745=3,L2745&gt;=3),"Loyal",IF(K2745&gt;=3,"Recent / New",IF(L2745&gt;=3,"At Risk","Hibernating / Lost"))))</f>
        <v>Hibernating / Lost</v>
      </c>
      <c r="N2745" s="54" t="n">
        <f aca="false">IF(AND(Calc!$C$2&lt;=2009,Calc!$C$3&gt;=2009),F2745,0)+IF(AND(Calc!$C$2&lt;=2010,Calc!$C$3&gt;=2010),G2745,0)+IF(AND(Calc!$C$2&lt;=2011,Calc!$C$3&gt;=2011),H2745,0)</f>
        <v>747.55</v>
      </c>
      <c r="O2745" s="61" t="n">
        <f aca="false">IF(AND(N2745&gt;0,OR(Calc!$C$4="*",B2745=Calc!$C$4)),N2745+ROW()*0.000000001,0)</f>
        <v>747.550002745</v>
      </c>
    </row>
    <row r="2746" customFormat="false" ht="15" hidden="false" customHeight="false" outlineLevel="0" collapsed="false">
      <c r="A2746" s="49" t="n">
        <v>15138</v>
      </c>
      <c r="B2746" s="49" t="s">
        <v>189</v>
      </c>
      <c r="C2746" s="63" t="n">
        <v>40493</v>
      </c>
      <c r="D2746" s="63" t="n">
        <v>40493</v>
      </c>
      <c r="E2746" s="49" t="n">
        <v>1</v>
      </c>
      <c r="F2746" s="54" t="n">
        <v>0</v>
      </c>
      <c r="G2746" s="54" t="n">
        <v>486.59</v>
      </c>
      <c r="H2746" s="54" t="n">
        <v>0</v>
      </c>
      <c r="I2746" s="54" t="n">
        <f aca="false">SUM(F2746:H2746)</f>
        <v>486.59</v>
      </c>
      <c r="J2746" s="49" t="n">
        <f aca="false">Calc!$C$5-D2746</f>
        <v>394</v>
      </c>
      <c r="K2746" s="49" t="n">
        <f aca="false">IF(J2746&lt;=Calc!$C$11,4,IF(J2746&lt;=Calc!$C$12,3,IF(J2746&lt;=Calc!$C$13,2,1)))</f>
        <v>1</v>
      </c>
      <c r="L2746" s="49" t="n">
        <f aca="false">1+(E2746&gt;=Calc!$C$16)+(E2746&gt;=Calc!$C$17)+(E2746&gt;=Calc!$C$18)</f>
        <v>1</v>
      </c>
      <c r="M2746" s="49" t="str">
        <f aca="false">IF(AND(K2746=4,L2746&gt;=3),"Champions",IF(AND(K2746=3,L2746&gt;=3),"Loyal",IF(K2746&gt;=3,"Recent / New",IF(L2746&gt;=3,"At Risk","Hibernating / Lost"))))</f>
        <v>Hibernating / Lost</v>
      </c>
      <c r="N2746" s="54" t="n">
        <f aca="false">IF(AND(Calc!$C$2&lt;=2009,Calc!$C$3&gt;=2009),F2746,0)+IF(AND(Calc!$C$2&lt;=2010,Calc!$C$3&gt;=2010),G2746,0)+IF(AND(Calc!$C$2&lt;=2011,Calc!$C$3&gt;=2011),H2746,0)</f>
        <v>486.59</v>
      </c>
      <c r="O2746" s="61" t="n">
        <f aca="false">IF(AND(N2746&gt;0,OR(Calc!$C$4="*",B2746=Calc!$C$4)),N2746+ROW()*0.000000001,0)</f>
        <v>486.590002746</v>
      </c>
    </row>
    <row r="2747" customFormat="false" ht="15" hidden="false" customHeight="false" outlineLevel="0" collapsed="false">
      <c r="A2747" s="49" t="n">
        <v>15139</v>
      </c>
      <c r="B2747" s="49" t="s">
        <v>189</v>
      </c>
      <c r="C2747" s="63" t="n">
        <v>40550</v>
      </c>
      <c r="D2747" s="63" t="n">
        <v>40647</v>
      </c>
      <c r="E2747" s="49" t="n">
        <v>2</v>
      </c>
      <c r="F2747" s="54" t="n">
        <v>0</v>
      </c>
      <c r="G2747" s="54" t="n">
        <v>0</v>
      </c>
      <c r="H2747" s="54" t="n">
        <v>178.96</v>
      </c>
      <c r="I2747" s="54" t="n">
        <f aca="false">SUM(F2747:H2747)</f>
        <v>178.96</v>
      </c>
      <c r="J2747" s="49" t="n">
        <f aca="false">Calc!$C$5-D2747</f>
        <v>240</v>
      </c>
      <c r="K2747" s="49" t="n">
        <f aca="false">IF(J2747&lt;=Calc!$C$11,4,IF(J2747&lt;=Calc!$C$12,3,IF(J2747&lt;=Calc!$C$13,2,1)))</f>
        <v>2</v>
      </c>
      <c r="L2747" s="49" t="n">
        <f aca="false">1+(E2747&gt;=Calc!$C$16)+(E2747&gt;=Calc!$C$17)+(E2747&gt;=Calc!$C$18)</f>
        <v>2</v>
      </c>
      <c r="M2747" s="49" t="str">
        <f aca="false">IF(AND(K2747=4,L2747&gt;=3),"Champions",IF(AND(K2747=3,L2747&gt;=3),"Loyal",IF(K2747&gt;=3,"Recent / New",IF(L2747&gt;=3,"At Risk","Hibernating / Lost"))))</f>
        <v>Hibernating / Lost</v>
      </c>
      <c r="N2747" s="54" t="n">
        <f aca="false">IF(AND(Calc!$C$2&lt;=2009,Calc!$C$3&gt;=2009),F2747,0)+IF(AND(Calc!$C$2&lt;=2010,Calc!$C$3&gt;=2010),G2747,0)+IF(AND(Calc!$C$2&lt;=2011,Calc!$C$3&gt;=2011),H2747,0)</f>
        <v>178.96</v>
      </c>
      <c r="O2747" s="61" t="n">
        <f aca="false">IF(AND(N2747&gt;0,OR(Calc!$C$4="*",B2747=Calc!$C$4)),N2747+ROW()*0.000000001,0)</f>
        <v>178.960002747</v>
      </c>
    </row>
    <row r="2748" customFormat="false" ht="15" hidden="false" customHeight="false" outlineLevel="0" collapsed="false">
      <c r="A2748" s="49" t="n">
        <v>15140</v>
      </c>
      <c r="B2748" s="49" t="s">
        <v>189</v>
      </c>
      <c r="C2748" s="63" t="n">
        <v>40444</v>
      </c>
      <c r="D2748" s="63" t="n">
        <v>40834</v>
      </c>
      <c r="E2748" s="49" t="n">
        <v>8</v>
      </c>
      <c r="F2748" s="54" t="n">
        <v>0</v>
      </c>
      <c r="G2748" s="54" t="n">
        <v>889.44</v>
      </c>
      <c r="H2748" s="54" t="n">
        <v>2350</v>
      </c>
      <c r="I2748" s="54" t="n">
        <f aca="false">SUM(F2748:H2748)</f>
        <v>3239.44</v>
      </c>
      <c r="J2748" s="49" t="n">
        <f aca="false">Calc!$C$5-D2748</f>
        <v>53</v>
      </c>
      <c r="K2748" s="49" t="n">
        <f aca="false">IF(J2748&lt;=Calc!$C$11,4,IF(J2748&lt;=Calc!$C$12,3,IF(J2748&lt;=Calc!$C$13,2,1)))</f>
        <v>3</v>
      </c>
      <c r="L2748" s="49" t="n">
        <f aca="false">1+(E2748&gt;=Calc!$C$16)+(E2748&gt;=Calc!$C$17)+(E2748&gt;=Calc!$C$18)</f>
        <v>4</v>
      </c>
      <c r="M2748" s="49" t="str">
        <f aca="false">IF(AND(K2748=4,L2748&gt;=3),"Champions",IF(AND(K2748=3,L2748&gt;=3),"Loyal",IF(K2748&gt;=3,"Recent / New",IF(L2748&gt;=3,"At Risk","Hibernating / Lost"))))</f>
        <v>Loyal</v>
      </c>
      <c r="N2748" s="54" t="n">
        <f aca="false">IF(AND(Calc!$C$2&lt;=2009,Calc!$C$3&gt;=2009),F2748,0)+IF(AND(Calc!$C$2&lt;=2010,Calc!$C$3&gt;=2010),G2748,0)+IF(AND(Calc!$C$2&lt;=2011,Calc!$C$3&gt;=2011),H2748,0)</f>
        <v>3239.44</v>
      </c>
      <c r="O2748" s="61" t="n">
        <f aca="false">IF(AND(N2748&gt;0,OR(Calc!$C$4="*",B2748=Calc!$C$4)),N2748+ROW()*0.000000001,0)</f>
        <v>3239.440002748</v>
      </c>
    </row>
    <row r="2749" customFormat="false" ht="15" hidden="false" customHeight="false" outlineLevel="0" collapsed="false">
      <c r="A2749" s="49" t="n">
        <v>15141</v>
      </c>
      <c r="B2749" s="49" t="s">
        <v>189</v>
      </c>
      <c r="C2749" s="63" t="n">
        <v>40265</v>
      </c>
      <c r="D2749" s="63" t="n">
        <v>40429</v>
      </c>
      <c r="E2749" s="49" t="n">
        <v>7</v>
      </c>
      <c r="F2749" s="54" t="n">
        <v>0</v>
      </c>
      <c r="G2749" s="54" t="n">
        <v>1378.31</v>
      </c>
      <c r="H2749" s="54" t="n">
        <v>0</v>
      </c>
      <c r="I2749" s="54" t="n">
        <f aca="false">SUM(F2749:H2749)</f>
        <v>1378.31</v>
      </c>
      <c r="J2749" s="49" t="n">
        <f aca="false">Calc!$C$5-D2749</f>
        <v>458</v>
      </c>
      <c r="K2749" s="49" t="n">
        <f aca="false">IF(J2749&lt;=Calc!$C$11,4,IF(J2749&lt;=Calc!$C$12,3,IF(J2749&lt;=Calc!$C$13,2,1)))</f>
        <v>1</v>
      </c>
      <c r="L2749" s="49" t="n">
        <f aca="false">1+(E2749&gt;=Calc!$C$16)+(E2749&gt;=Calc!$C$17)+(E2749&gt;=Calc!$C$18)</f>
        <v>3</v>
      </c>
      <c r="M2749" s="49" t="str">
        <f aca="false">IF(AND(K2749=4,L2749&gt;=3),"Champions",IF(AND(K2749=3,L2749&gt;=3),"Loyal",IF(K2749&gt;=3,"Recent / New",IF(L2749&gt;=3,"At Risk","Hibernating / Lost"))))</f>
        <v>At Risk</v>
      </c>
      <c r="N2749" s="54" t="n">
        <f aca="false">IF(AND(Calc!$C$2&lt;=2009,Calc!$C$3&gt;=2009),F2749,0)+IF(AND(Calc!$C$2&lt;=2010,Calc!$C$3&gt;=2010),G2749,0)+IF(AND(Calc!$C$2&lt;=2011,Calc!$C$3&gt;=2011),H2749,0)</f>
        <v>1378.31</v>
      </c>
      <c r="O2749" s="61" t="n">
        <f aca="false">IF(AND(N2749&gt;0,OR(Calc!$C$4="*",B2749=Calc!$C$4)),N2749+ROW()*0.000000001,0)</f>
        <v>1378.310002749</v>
      </c>
    </row>
    <row r="2750" customFormat="false" ht="15" hidden="false" customHeight="false" outlineLevel="0" collapsed="false">
      <c r="A2750" s="49" t="n">
        <v>15142</v>
      </c>
      <c r="B2750" s="49" t="s">
        <v>189</v>
      </c>
      <c r="C2750" s="63" t="n">
        <v>40386</v>
      </c>
      <c r="D2750" s="63" t="n">
        <v>40840</v>
      </c>
      <c r="E2750" s="49" t="n">
        <v>6</v>
      </c>
      <c r="F2750" s="54" t="n">
        <v>0</v>
      </c>
      <c r="G2750" s="54" t="n">
        <v>2110.23</v>
      </c>
      <c r="H2750" s="54" t="n">
        <v>498.74</v>
      </c>
      <c r="I2750" s="54" t="n">
        <f aca="false">SUM(F2750:H2750)</f>
        <v>2608.97</v>
      </c>
      <c r="J2750" s="49" t="n">
        <f aca="false">Calc!$C$5-D2750</f>
        <v>47</v>
      </c>
      <c r="K2750" s="49" t="n">
        <f aca="false">IF(J2750&lt;=Calc!$C$11,4,IF(J2750&lt;=Calc!$C$12,3,IF(J2750&lt;=Calc!$C$13,2,1)))</f>
        <v>3</v>
      </c>
      <c r="L2750" s="49" t="n">
        <f aca="false">1+(E2750&gt;=Calc!$C$16)+(E2750&gt;=Calc!$C$17)+(E2750&gt;=Calc!$C$18)</f>
        <v>3</v>
      </c>
      <c r="M2750" s="49" t="str">
        <f aca="false">IF(AND(K2750=4,L2750&gt;=3),"Champions",IF(AND(K2750=3,L2750&gt;=3),"Loyal",IF(K2750&gt;=3,"Recent / New",IF(L2750&gt;=3,"At Risk","Hibernating / Lost"))))</f>
        <v>Loyal</v>
      </c>
      <c r="N2750" s="54" t="n">
        <f aca="false">IF(AND(Calc!$C$2&lt;=2009,Calc!$C$3&gt;=2009),F2750,0)+IF(AND(Calc!$C$2&lt;=2010,Calc!$C$3&gt;=2010),G2750,0)+IF(AND(Calc!$C$2&lt;=2011,Calc!$C$3&gt;=2011),H2750,0)</f>
        <v>2608.97</v>
      </c>
      <c r="O2750" s="61" t="n">
        <f aca="false">IF(AND(N2750&gt;0,OR(Calc!$C$4="*",B2750=Calc!$C$4)),N2750+ROW()*0.000000001,0)</f>
        <v>2608.97000275</v>
      </c>
    </row>
    <row r="2751" customFormat="false" ht="15" hidden="false" customHeight="false" outlineLevel="0" collapsed="false">
      <c r="A2751" s="49" t="n">
        <v>15143</v>
      </c>
      <c r="B2751" s="49" t="s">
        <v>189</v>
      </c>
      <c r="C2751" s="63" t="n">
        <v>40454</v>
      </c>
      <c r="D2751" s="63" t="n">
        <v>40661</v>
      </c>
      <c r="E2751" s="49" t="n">
        <v>2</v>
      </c>
      <c r="F2751" s="54" t="n">
        <v>0</v>
      </c>
      <c r="G2751" s="54" t="n">
        <v>304.18</v>
      </c>
      <c r="H2751" s="54" t="n">
        <v>259.45</v>
      </c>
      <c r="I2751" s="54" t="n">
        <f aca="false">SUM(F2751:H2751)</f>
        <v>563.63</v>
      </c>
      <c r="J2751" s="49" t="n">
        <f aca="false">Calc!$C$5-D2751</f>
        <v>226</v>
      </c>
      <c r="K2751" s="49" t="n">
        <f aca="false">IF(J2751&lt;=Calc!$C$11,4,IF(J2751&lt;=Calc!$C$12,3,IF(J2751&lt;=Calc!$C$13,2,1)))</f>
        <v>2</v>
      </c>
      <c r="L2751" s="49" t="n">
        <f aca="false">1+(E2751&gt;=Calc!$C$16)+(E2751&gt;=Calc!$C$17)+(E2751&gt;=Calc!$C$18)</f>
        <v>2</v>
      </c>
      <c r="M2751" s="49" t="str">
        <f aca="false">IF(AND(K2751=4,L2751&gt;=3),"Champions",IF(AND(K2751=3,L2751&gt;=3),"Loyal",IF(K2751&gt;=3,"Recent / New",IF(L2751&gt;=3,"At Risk","Hibernating / Lost"))))</f>
        <v>Hibernating / Lost</v>
      </c>
      <c r="N2751" s="54" t="n">
        <f aca="false">IF(AND(Calc!$C$2&lt;=2009,Calc!$C$3&gt;=2009),F2751,0)+IF(AND(Calc!$C$2&lt;=2010,Calc!$C$3&gt;=2010),G2751,0)+IF(AND(Calc!$C$2&lt;=2011,Calc!$C$3&gt;=2011),H2751,0)</f>
        <v>563.63</v>
      </c>
      <c r="O2751" s="61" t="n">
        <f aca="false">IF(AND(N2751&gt;0,OR(Calc!$C$4="*",B2751=Calc!$C$4)),N2751+ROW()*0.000000001,0)</f>
        <v>563.630002751</v>
      </c>
    </row>
    <row r="2752" customFormat="false" ht="15" hidden="false" customHeight="false" outlineLevel="0" collapsed="false">
      <c r="A2752" s="49" t="n">
        <v>15144</v>
      </c>
      <c r="B2752" s="49" t="s">
        <v>189</v>
      </c>
      <c r="C2752" s="63" t="n">
        <v>40160</v>
      </c>
      <c r="D2752" s="63" t="n">
        <v>40878</v>
      </c>
      <c r="E2752" s="49" t="n">
        <v>29</v>
      </c>
      <c r="F2752" s="54" t="n">
        <v>370.2</v>
      </c>
      <c r="G2752" s="54" t="n">
        <v>5106.27</v>
      </c>
      <c r="H2752" s="54" t="n">
        <v>6530.04</v>
      </c>
      <c r="I2752" s="54" t="n">
        <f aca="false">SUM(F2752:H2752)</f>
        <v>12006.51</v>
      </c>
      <c r="J2752" s="49" t="n">
        <f aca="false">Calc!$C$5-D2752</f>
        <v>9</v>
      </c>
      <c r="K2752" s="49" t="n">
        <f aca="false">IF(J2752&lt;=Calc!$C$11,4,IF(J2752&lt;=Calc!$C$12,3,IF(J2752&lt;=Calc!$C$13,2,1)))</f>
        <v>4</v>
      </c>
      <c r="L2752" s="49" t="n">
        <f aca="false">1+(E2752&gt;=Calc!$C$16)+(E2752&gt;=Calc!$C$17)+(E2752&gt;=Calc!$C$18)</f>
        <v>4</v>
      </c>
      <c r="M2752" s="49" t="str">
        <f aca="false">IF(AND(K2752=4,L2752&gt;=3),"Champions",IF(AND(K2752=3,L2752&gt;=3),"Loyal",IF(K2752&gt;=3,"Recent / New",IF(L2752&gt;=3,"At Risk","Hibernating / Lost"))))</f>
        <v>Champions</v>
      </c>
      <c r="N2752" s="54" t="n">
        <f aca="false">IF(AND(Calc!$C$2&lt;=2009,Calc!$C$3&gt;=2009),F2752,0)+IF(AND(Calc!$C$2&lt;=2010,Calc!$C$3&gt;=2010),G2752,0)+IF(AND(Calc!$C$2&lt;=2011,Calc!$C$3&gt;=2011),H2752,0)</f>
        <v>12006.51</v>
      </c>
      <c r="O2752" s="61" t="n">
        <f aca="false">IF(AND(N2752&gt;0,OR(Calc!$C$4="*",B2752=Calc!$C$4)),N2752+ROW()*0.000000001,0)</f>
        <v>12006.510002752</v>
      </c>
    </row>
    <row r="2753" customFormat="false" ht="15" hidden="false" customHeight="false" outlineLevel="0" collapsed="false">
      <c r="A2753" s="49" t="n">
        <v>15145</v>
      </c>
      <c r="B2753" s="49" t="s">
        <v>189</v>
      </c>
      <c r="C2753" s="63" t="n">
        <v>40638</v>
      </c>
      <c r="D2753" s="63" t="n">
        <v>40882</v>
      </c>
      <c r="E2753" s="49" t="n">
        <v>4</v>
      </c>
      <c r="F2753" s="54" t="n">
        <v>0</v>
      </c>
      <c r="G2753" s="54" t="n">
        <v>0</v>
      </c>
      <c r="H2753" s="54" t="n">
        <v>1194.73</v>
      </c>
      <c r="I2753" s="54" t="n">
        <f aca="false">SUM(F2753:H2753)</f>
        <v>1194.73</v>
      </c>
      <c r="J2753" s="49" t="n">
        <f aca="false">Calc!$C$5-D2753</f>
        <v>5</v>
      </c>
      <c r="K2753" s="49" t="n">
        <f aca="false">IF(J2753&lt;=Calc!$C$11,4,IF(J2753&lt;=Calc!$C$12,3,IF(J2753&lt;=Calc!$C$13,2,1)))</f>
        <v>4</v>
      </c>
      <c r="L2753" s="49" t="n">
        <f aca="false">1+(E2753&gt;=Calc!$C$16)+(E2753&gt;=Calc!$C$17)+(E2753&gt;=Calc!$C$18)</f>
        <v>3</v>
      </c>
      <c r="M2753" s="49" t="str">
        <f aca="false">IF(AND(K2753=4,L2753&gt;=3),"Champions",IF(AND(K2753=3,L2753&gt;=3),"Loyal",IF(K2753&gt;=3,"Recent / New",IF(L2753&gt;=3,"At Risk","Hibernating / Lost"))))</f>
        <v>Champions</v>
      </c>
      <c r="N2753" s="54" t="n">
        <f aca="false">IF(AND(Calc!$C$2&lt;=2009,Calc!$C$3&gt;=2009),F2753,0)+IF(AND(Calc!$C$2&lt;=2010,Calc!$C$3&gt;=2010),G2753,0)+IF(AND(Calc!$C$2&lt;=2011,Calc!$C$3&gt;=2011),H2753,0)</f>
        <v>1194.73</v>
      </c>
      <c r="O2753" s="61" t="n">
        <f aca="false">IF(AND(N2753&gt;0,OR(Calc!$C$4="*",B2753=Calc!$C$4)),N2753+ROW()*0.000000001,0)</f>
        <v>1194.730002753</v>
      </c>
    </row>
    <row r="2754" customFormat="false" ht="15" hidden="false" customHeight="false" outlineLevel="0" collapsed="false">
      <c r="A2754" s="49" t="n">
        <v>15146</v>
      </c>
      <c r="B2754" s="49" t="s">
        <v>189</v>
      </c>
      <c r="C2754" s="63" t="n">
        <v>40595</v>
      </c>
      <c r="D2754" s="63" t="n">
        <v>40722</v>
      </c>
      <c r="E2754" s="49" t="n">
        <v>2</v>
      </c>
      <c r="F2754" s="54" t="n">
        <v>0</v>
      </c>
      <c r="G2754" s="54" t="n">
        <v>0</v>
      </c>
      <c r="H2754" s="54" t="n">
        <v>1313.66</v>
      </c>
      <c r="I2754" s="54" t="n">
        <f aca="false">SUM(F2754:H2754)</f>
        <v>1313.66</v>
      </c>
      <c r="J2754" s="49" t="n">
        <f aca="false">Calc!$C$5-D2754</f>
        <v>165</v>
      </c>
      <c r="K2754" s="49" t="n">
        <f aca="false">IF(J2754&lt;=Calc!$C$11,4,IF(J2754&lt;=Calc!$C$12,3,IF(J2754&lt;=Calc!$C$13,2,1)))</f>
        <v>2</v>
      </c>
      <c r="L2754" s="49" t="n">
        <f aca="false">1+(E2754&gt;=Calc!$C$16)+(E2754&gt;=Calc!$C$17)+(E2754&gt;=Calc!$C$18)</f>
        <v>2</v>
      </c>
      <c r="M2754" s="49" t="str">
        <f aca="false">IF(AND(K2754=4,L2754&gt;=3),"Champions",IF(AND(K2754=3,L2754&gt;=3),"Loyal",IF(K2754&gt;=3,"Recent / New",IF(L2754&gt;=3,"At Risk","Hibernating / Lost"))))</f>
        <v>Hibernating / Lost</v>
      </c>
      <c r="N2754" s="54" t="n">
        <f aca="false">IF(AND(Calc!$C$2&lt;=2009,Calc!$C$3&gt;=2009),F2754,0)+IF(AND(Calc!$C$2&lt;=2010,Calc!$C$3&gt;=2010),G2754,0)+IF(AND(Calc!$C$2&lt;=2011,Calc!$C$3&gt;=2011),H2754,0)</f>
        <v>1313.66</v>
      </c>
      <c r="O2754" s="61" t="n">
        <f aca="false">IF(AND(N2754&gt;0,OR(Calc!$C$4="*",B2754=Calc!$C$4)),N2754+ROW()*0.000000001,0)</f>
        <v>1313.660002754</v>
      </c>
    </row>
    <row r="2755" customFormat="false" ht="15" hidden="false" customHeight="false" outlineLevel="0" collapsed="false">
      <c r="A2755" s="49" t="n">
        <v>15147</v>
      </c>
      <c r="B2755" s="49" t="s">
        <v>189</v>
      </c>
      <c r="C2755" s="63" t="n">
        <v>40646</v>
      </c>
      <c r="D2755" s="63" t="n">
        <v>40646</v>
      </c>
      <c r="E2755" s="49" t="n">
        <v>1</v>
      </c>
      <c r="F2755" s="54" t="n">
        <v>0</v>
      </c>
      <c r="G2755" s="54" t="n">
        <v>0</v>
      </c>
      <c r="H2755" s="54" t="n">
        <v>608.65</v>
      </c>
      <c r="I2755" s="54" t="n">
        <f aca="false">SUM(F2755:H2755)</f>
        <v>608.65</v>
      </c>
      <c r="J2755" s="49" t="n">
        <f aca="false">Calc!$C$5-D2755</f>
        <v>241</v>
      </c>
      <c r="K2755" s="49" t="n">
        <f aca="false">IF(J2755&lt;=Calc!$C$11,4,IF(J2755&lt;=Calc!$C$12,3,IF(J2755&lt;=Calc!$C$13,2,1)))</f>
        <v>2</v>
      </c>
      <c r="L2755" s="49" t="n">
        <f aca="false">1+(E2755&gt;=Calc!$C$16)+(E2755&gt;=Calc!$C$17)+(E2755&gt;=Calc!$C$18)</f>
        <v>1</v>
      </c>
      <c r="M2755" s="49" t="str">
        <f aca="false">IF(AND(K2755=4,L2755&gt;=3),"Champions",IF(AND(K2755=3,L2755&gt;=3),"Loyal",IF(K2755&gt;=3,"Recent / New",IF(L2755&gt;=3,"At Risk","Hibernating / Lost"))))</f>
        <v>Hibernating / Lost</v>
      </c>
      <c r="N2755" s="54" t="n">
        <f aca="false">IF(AND(Calc!$C$2&lt;=2009,Calc!$C$3&gt;=2009),F2755,0)+IF(AND(Calc!$C$2&lt;=2010,Calc!$C$3&gt;=2010),G2755,0)+IF(AND(Calc!$C$2&lt;=2011,Calc!$C$3&gt;=2011),H2755,0)</f>
        <v>608.65</v>
      </c>
      <c r="O2755" s="61" t="n">
        <f aca="false">IF(AND(N2755&gt;0,OR(Calc!$C$4="*",B2755=Calc!$C$4)),N2755+ROW()*0.000000001,0)</f>
        <v>608.650002755</v>
      </c>
    </row>
    <row r="2756" customFormat="false" ht="15" hidden="false" customHeight="false" outlineLevel="0" collapsed="false">
      <c r="A2756" s="49" t="n">
        <v>15148</v>
      </c>
      <c r="B2756" s="49" t="s">
        <v>189</v>
      </c>
      <c r="C2756" s="63" t="n">
        <v>40876</v>
      </c>
      <c r="D2756" s="63" t="n">
        <v>40876</v>
      </c>
      <c r="E2756" s="49" t="n">
        <v>1</v>
      </c>
      <c r="F2756" s="54" t="n">
        <v>0</v>
      </c>
      <c r="G2756" s="54" t="n">
        <v>0</v>
      </c>
      <c r="H2756" s="54" t="n">
        <v>301.29</v>
      </c>
      <c r="I2756" s="54" t="n">
        <f aca="false">SUM(F2756:H2756)</f>
        <v>301.29</v>
      </c>
      <c r="J2756" s="49" t="n">
        <f aca="false">Calc!$C$5-D2756</f>
        <v>11</v>
      </c>
      <c r="K2756" s="49" t="n">
        <f aca="false">IF(J2756&lt;=Calc!$C$11,4,IF(J2756&lt;=Calc!$C$12,3,IF(J2756&lt;=Calc!$C$13,2,1)))</f>
        <v>4</v>
      </c>
      <c r="L2756" s="49" t="n">
        <f aca="false">1+(E2756&gt;=Calc!$C$16)+(E2756&gt;=Calc!$C$17)+(E2756&gt;=Calc!$C$18)</f>
        <v>1</v>
      </c>
      <c r="M2756" s="49" t="str">
        <f aca="false">IF(AND(K2756=4,L2756&gt;=3),"Champions",IF(AND(K2756=3,L2756&gt;=3),"Loyal",IF(K2756&gt;=3,"Recent / New",IF(L2756&gt;=3,"At Risk","Hibernating / Lost"))))</f>
        <v>Recent / New</v>
      </c>
      <c r="N2756" s="54" t="n">
        <f aca="false">IF(AND(Calc!$C$2&lt;=2009,Calc!$C$3&gt;=2009),F2756,0)+IF(AND(Calc!$C$2&lt;=2010,Calc!$C$3&gt;=2010),G2756,0)+IF(AND(Calc!$C$2&lt;=2011,Calc!$C$3&gt;=2011),H2756,0)</f>
        <v>301.29</v>
      </c>
      <c r="O2756" s="61" t="n">
        <f aca="false">IF(AND(N2756&gt;0,OR(Calc!$C$4="*",B2756=Calc!$C$4)),N2756+ROW()*0.000000001,0)</f>
        <v>301.290002756</v>
      </c>
    </row>
    <row r="2757" customFormat="false" ht="15" hidden="false" customHeight="false" outlineLevel="0" collapsed="false">
      <c r="A2757" s="49" t="n">
        <v>15149</v>
      </c>
      <c r="B2757" s="49" t="s">
        <v>189</v>
      </c>
      <c r="C2757" s="63" t="n">
        <v>40237</v>
      </c>
      <c r="D2757" s="63" t="n">
        <v>40753</v>
      </c>
      <c r="E2757" s="49" t="n">
        <v>4</v>
      </c>
      <c r="F2757" s="54" t="n">
        <v>0</v>
      </c>
      <c r="G2757" s="54" t="n">
        <v>1003.81</v>
      </c>
      <c r="H2757" s="54" t="n">
        <v>520.8</v>
      </c>
      <c r="I2757" s="54" t="n">
        <f aca="false">SUM(F2757:H2757)</f>
        <v>1524.61</v>
      </c>
      <c r="J2757" s="49" t="n">
        <f aca="false">Calc!$C$5-D2757</f>
        <v>134</v>
      </c>
      <c r="K2757" s="49" t="n">
        <f aca="false">IF(J2757&lt;=Calc!$C$11,4,IF(J2757&lt;=Calc!$C$12,3,IF(J2757&lt;=Calc!$C$13,2,1)))</f>
        <v>2</v>
      </c>
      <c r="L2757" s="49" t="n">
        <f aca="false">1+(E2757&gt;=Calc!$C$16)+(E2757&gt;=Calc!$C$17)+(E2757&gt;=Calc!$C$18)</f>
        <v>3</v>
      </c>
      <c r="M2757" s="49" t="str">
        <f aca="false">IF(AND(K2757=4,L2757&gt;=3),"Champions",IF(AND(K2757=3,L2757&gt;=3),"Loyal",IF(K2757&gt;=3,"Recent / New",IF(L2757&gt;=3,"At Risk","Hibernating / Lost"))))</f>
        <v>At Risk</v>
      </c>
      <c r="N2757" s="54" t="n">
        <f aca="false">IF(AND(Calc!$C$2&lt;=2009,Calc!$C$3&gt;=2009),F2757,0)+IF(AND(Calc!$C$2&lt;=2010,Calc!$C$3&gt;=2010),G2757,0)+IF(AND(Calc!$C$2&lt;=2011,Calc!$C$3&gt;=2011),H2757,0)</f>
        <v>1524.61</v>
      </c>
      <c r="O2757" s="61" t="n">
        <f aca="false">IF(AND(N2757&gt;0,OR(Calc!$C$4="*",B2757=Calc!$C$4)),N2757+ROW()*0.000000001,0)</f>
        <v>1524.610002757</v>
      </c>
    </row>
    <row r="2758" customFormat="false" ht="15" hidden="false" customHeight="false" outlineLevel="0" collapsed="false">
      <c r="A2758" s="49" t="n">
        <v>15150</v>
      </c>
      <c r="B2758" s="49" t="s">
        <v>189</v>
      </c>
      <c r="C2758" s="63" t="n">
        <v>40343</v>
      </c>
      <c r="D2758" s="63" t="n">
        <v>40869</v>
      </c>
      <c r="E2758" s="49" t="n">
        <v>13</v>
      </c>
      <c r="F2758" s="54" t="n">
        <v>0</v>
      </c>
      <c r="G2758" s="54" t="n">
        <v>3686.61</v>
      </c>
      <c r="H2758" s="54" t="n">
        <v>5280.83</v>
      </c>
      <c r="I2758" s="54" t="n">
        <f aca="false">SUM(F2758:H2758)</f>
        <v>8967.44</v>
      </c>
      <c r="J2758" s="49" t="n">
        <f aca="false">Calc!$C$5-D2758</f>
        <v>18</v>
      </c>
      <c r="K2758" s="49" t="n">
        <f aca="false">IF(J2758&lt;=Calc!$C$11,4,IF(J2758&lt;=Calc!$C$12,3,IF(J2758&lt;=Calc!$C$13,2,1)))</f>
        <v>4</v>
      </c>
      <c r="L2758" s="49" t="n">
        <f aca="false">1+(E2758&gt;=Calc!$C$16)+(E2758&gt;=Calc!$C$17)+(E2758&gt;=Calc!$C$18)</f>
        <v>4</v>
      </c>
      <c r="M2758" s="49" t="str">
        <f aca="false">IF(AND(K2758=4,L2758&gt;=3),"Champions",IF(AND(K2758=3,L2758&gt;=3),"Loyal",IF(K2758&gt;=3,"Recent / New",IF(L2758&gt;=3,"At Risk","Hibernating / Lost"))))</f>
        <v>Champions</v>
      </c>
      <c r="N2758" s="54" t="n">
        <f aca="false">IF(AND(Calc!$C$2&lt;=2009,Calc!$C$3&gt;=2009),F2758,0)+IF(AND(Calc!$C$2&lt;=2010,Calc!$C$3&gt;=2010),G2758,0)+IF(AND(Calc!$C$2&lt;=2011,Calc!$C$3&gt;=2011),H2758,0)</f>
        <v>8967.44</v>
      </c>
      <c r="O2758" s="61" t="n">
        <f aca="false">IF(AND(N2758&gt;0,OR(Calc!$C$4="*",B2758=Calc!$C$4)),N2758+ROW()*0.000000001,0)</f>
        <v>8967.440002758</v>
      </c>
    </row>
    <row r="2759" customFormat="false" ht="15" hidden="false" customHeight="false" outlineLevel="0" collapsed="false">
      <c r="A2759" s="49" t="n">
        <v>15151</v>
      </c>
      <c r="B2759" s="49" t="s">
        <v>189</v>
      </c>
      <c r="C2759" s="63" t="n">
        <v>40377</v>
      </c>
      <c r="D2759" s="63" t="n">
        <v>40463</v>
      </c>
      <c r="E2759" s="49" t="n">
        <v>2</v>
      </c>
      <c r="F2759" s="54" t="n">
        <v>0</v>
      </c>
      <c r="G2759" s="54" t="n">
        <v>2085.61</v>
      </c>
      <c r="H2759" s="54" t="n">
        <v>0</v>
      </c>
      <c r="I2759" s="54" t="n">
        <f aca="false">SUM(F2759:H2759)</f>
        <v>2085.61</v>
      </c>
      <c r="J2759" s="49" t="n">
        <f aca="false">Calc!$C$5-D2759</f>
        <v>424</v>
      </c>
      <c r="K2759" s="49" t="n">
        <f aca="false">IF(J2759&lt;=Calc!$C$11,4,IF(J2759&lt;=Calc!$C$12,3,IF(J2759&lt;=Calc!$C$13,2,1)))</f>
        <v>1</v>
      </c>
      <c r="L2759" s="49" t="n">
        <f aca="false">1+(E2759&gt;=Calc!$C$16)+(E2759&gt;=Calc!$C$17)+(E2759&gt;=Calc!$C$18)</f>
        <v>2</v>
      </c>
      <c r="M2759" s="49" t="str">
        <f aca="false">IF(AND(K2759=4,L2759&gt;=3),"Champions",IF(AND(K2759=3,L2759&gt;=3),"Loyal",IF(K2759&gt;=3,"Recent / New",IF(L2759&gt;=3,"At Risk","Hibernating / Lost"))))</f>
        <v>Hibernating / Lost</v>
      </c>
      <c r="N2759" s="54" t="n">
        <f aca="false">IF(AND(Calc!$C$2&lt;=2009,Calc!$C$3&gt;=2009),F2759,0)+IF(AND(Calc!$C$2&lt;=2010,Calc!$C$3&gt;=2010),G2759,0)+IF(AND(Calc!$C$2&lt;=2011,Calc!$C$3&gt;=2011),H2759,0)</f>
        <v>2085.61</v>
      </c>
      <c r="O2759" s="61" t="n">
        <f aca="false">IF(AND(N2759&gt;0,OR(Calc!$C$4="*",B2759=Calc!$C$4)),N2759+ROW()*0.000000001,0)</f>
        <v>2085.610002759</v>
      </c>
    </row>
    <row r="2760" customFormat="false" ht="15" hidden="false" customHeight="false" outlineLevel="0" collapsed="false">
      <c r="A2760" s="49" t="n">
        <v>15152</v>
      </c>
      <c r="B2760" s="49" t="s">
        <v>189</v>
      </c>
      <c r="C2760" s="63" t="n">
        <v>40185</v>
      </c>
      <c r="D2760" s="63" t="n">
        <v>40877</v>
      </c>
      <c r="E2760" s="49" t="n">
        <v>14</v>
      </c>
      <c r="F2760" s="54" t="n">
        <v>0</v>
      </c>
      <c r="G2760" s="54" t="n">
        <v>518.14</v>
      </c>
      <c r="H2760" s="54" t="n">
        <v>4684.24</v>
      </c>
      <c r="I2760" s="54" t="n">
        <f aca="false">SUM(F2760:H2760)</f>
        <v>5202.38</v>
      </c>
      <c r="J2760" s="49" t="n">
        <f aca="false">Calc!$C$5-D2760</f>
        <v>10</v>
      </c>
      <c r="K2760" s="49" t="n">
        <f aca="false">IF(J2760&lt;=Calc!$C$11,4,IF(J2760&lt;=Calc!$C$12,3,IF(J2760&lt;=Calc!$C$13,2,1)))</f>
        <v>4</v>
      </c>
      <c r="L2760" s="49" t="n">
        <f aca="false">1+(E2760&gt;=Calc!$C$16)+(E2760&gt;=Calc!$C$17)+(E2760&gt;=Calc!$C$18)</f>
        <v>4</v>
      </c>
      <c r="M2760" s="49" t="str">
        <f aca="false">IF(AND(K2760=4,L2760&gt;=3),"Champions",IF(AND(K2760=3,L2760&gt;=3),"Loyal",IF(K2760&gt;=3,"Recent / New",IF(L2760&gt;=3,"At Risk","Hibernating / Lost"))))</f>
        <v>Champions</v>
      </c>
      <c r="N2760" s="54" t="n">
        <f aca="false">IF(AND(Calc!$C$2&lt;=2009,Calc!$C$3&gt;=2009),F2760,0)+IF(AND(Calc!$C$2&lt;=2010,Calc!$C$3&gt;=2010),G2760,0)+IF(AND(Calc!$C$2&lt;=2011,Calc!$C$3&gt;=2011),H2760,0)</f>
        <v>5202.38</v>
      </c>
      <c r="O2760" s="61" t="n">
        <f aca="false">IF(AND(N2760&gt;0,OR(Calc!$C$4="*",B2760=Calc!$C$4)),N2760+ROW()*0.000000001,0)</f>
        <v>5202.38000276</v>
      </c>
    </row>
    <row r="2761" customFormat="false" ht="15" hidden="false" customHeight="false" outlineLevel="0" collapsed="false">
      <c r="A2761" s="49" t="n">
        <v>15153</v>
      </c>
      <c r="B2761" s="49" t="s">
        <v>189</v>
      </c>
      <c r="C2761" s="63" t="n">
        <v>40855</v>
      </c>
      <c r="D2761" s="63" t="n">
        <v>40855</v>
      </c>
      <c r="E2761" s="49" t="n">
        <v>1</v>
      </c>
      <c r="F2761" s="54" t="n">
        <v>0</v>
      </c>
      <c r="G2761" s="54" t="n">
        <v>0</v>
      </c>
      <c r="H2761" s="54" t="n">
        <v>329.25</v>
      </c>
      <c r="I2761" s="54" t="n">
        <f aca="false">SUM(F2761:H2761)</f>
        <v>329.25</v>
      </c>
      <c r="J2761" s="49" t="n">
        <f aca="false">Calc!$C$5-D2761</f>
        <v>32</v>
      </c>
      <c r="K2761" s="49" t="n">
        <f aca="false">IF(J2761&lt;=Calc!$C$11,4,IF(J2761&lt;=Calc!$C$12,3,IF(J2761&lt;=Calc!$C$13,2,1)))</f>
        <v>3</v>
      </c>
      <c r="L2761" s="49" t="n">
        <f aca="false">1+(E2761&gt;=Calc!$C$16)+(E2761&gt;=Calc!$C$17)+(E2761&gt;=Calc!$C$18)</f>
        <v>1</v>
      </c>
      <c r="M2761" s="49" t="str">
        <f aca="false">IF(AND(K2761=4,L2761&gt;=3),"Champions",IF(AND(K2761=3,L2761&gt;=3),"Loyal",IF(K2761&gt;=3,"Recent / New",IF(L2761&gt;=3,"At Risk","Hibernating / Lost"))))</f>
        <v>Recent / New</v>
      </c>
      <c r="N2761" s="54" t="n">
        <f aca="false">IF(AND(Calc!$C$2&lt;=2009,Calc!$C$3&gt;=2009),F2761,0)+IF(AND(Calc!$C$2&lt;=2010,Calc!$C$3&gt;=2010),G2761,0)+IF(AND(Calc!$C$2&lt;=2011,Calc!$C$3&gt;=2011),H2761,0)</f>
        <v>329.25</v>
      </c>
      <c r="O2761" s="61" t="n">
        <f aca="false">IF(AND(N2761&gt;0,OR(Calc!$C$4="*",B2761=Calc!$C$4)),N2761+ROW()*0.000000001,0)</f>
        <v>329.250002761</v>
      </c>
    </row>
    <row r="2762" customFormat="false" ht="15" hidden="false" customHeight="false" outlineLevel="0" collapsed="false">
      <c r="A2762" s="49" t="n">
        <v>15154</v>
      </c>
      <c r="B2762" s="49" t="s">
        <v>189</v>
      </c>
      <c r="C2762" s="63" t="n">
        <v>40408</v>
      </c>
      <c r="D2762" s="63" t="n">
        <v>40811</v>
      </c>
      <c r="E2762" s="49" t="n">
        <v>3</v>
      </c>
      <c r="F2762" s="54" t="n">
        <v>0</v>
      </c>
      <c r="G2762" s="54" t="n">
        <v>1089.44</v>
      </c>
      <c r="H2762" s="54" t="n">
        <v>224.73</v>
      </c>
      <c r="I2762" s="54" t="n">
        <f aca="false">SUM(F2762:H2762)</f>
        <v>1314.17</v>
      </c>
      <c r="J2762" s="49" t="n">
        <f aca="false">Calc!$C$5-D2762</f>
        <v>76</v>
      </c>
      <c r="K2762" s="49" t="n">
        <f aca="false">IF(J2762&lt;=Calc!$C$11,4,IF(J2762&lt;=Calc!$C$12,3,IF(J2762&lt;=Calc!$C$13,2,1)))</f>
        <v>3</v>
      </c>
      <c r="L2762" s="49" t="n">
        <f aca="false">1+(E2762&gt;=Calc!$C$16)+(E2762&gt;=Calc!$C$17)+(E2762&gt;=Calc!$C$18)</f>
        <v>2</v>
      </c>
      <c r="M2762" s="49" t="str">
        <f aca="false">IF(AND(K2762=4,L2762&gt;=3),"Champions",IF(AND(K2762=3,L2762&gt;=3),"Loyal",IF(K2762&gt;=3,"Recent / New",IF(L2762&gt;=3,"At Risk","Hibernating / Lost"))))</f>
        <v>Recent / New</v>
      </c>
      <c r="N2762" s="54" t="n">
        <f aca="false">IF(AND(Calc!$C$2&lt;=2009,Calc!$C$3&gt;=2009),F2762,0)+IF(AND(Calc!$C$2&lt;=2010,Calc!$C$3&gt;=2010),G2762,0)+IF(AND(Calc!$C$2&lt;=2011,Calc!$C$3&gt;=2011),H2762,0)</f>
        <v>1314.17</v>
      </c>
      <c r="O2762" s="61" t="n">
        <f aca="false">IF(AND(N2762&gt;0,OR(Calc!$C$4="*",B2762=Calc!$C$4)),N2762+ROW()*0.000000001,0)</f>
        <v>1314.170002762</v>
      </c>
    </row>
    <row r="2763" customFormat="false" ht="15" hidden="false" customHeight="false" outlineLevel="0" collapsed="false">
      <c r="A2763" s="49" t="n">
        <v>15155</v>
      </c>
      <c r="B2763" s="49" t="s">
        <v>189</v>
      </c>
      <c r="C2763" s="63" t="n">
        <v>40503</v>
      </c>
      <c r="D2763" s="63" t="n">
        <v>40503</v>
      </c>
      <c r="E2763" s="49" t="n">
        <v>1</v>
      </c>
      <c r="F2763" s="54" t="n">
        <v>0</v>
      </c>
      <c r="G2763" s="54" t="n">
        <v>383.97</v>
      </c>
      <c r="H2763" s="54" t="n">
        <v>0</v>
      </c>
      <c r="I2763" s="54" t="n">
        <f aca="false">SUM(F2763:H2763)</f>
        <v>383.97</v>
      </c>
      <c r="J2763" s="49" t="n">
        <f aca="false">Calc!$C$5-D2763</f>
        <v>384</v>
      </c>
      <c r="K2763" s="49" t="n">
        <f aca="false">IF(J2763&lt;=Calc!$C$11,4,IF(J2763&lt;=Calc!$C$12,3,IF(J2763&lt;=Calc!$C$13,2,1)))</f>
        <v>1</v>
      </c>
      <c r="L2763" s="49" t="n">
        <f aca="false">1+(E2763&gt;=Calc!$C$16)+(E2763&gt;=Calc!$C$17)+(E2763&gt;=Calc!$C$18)</f>
        <v>1</v>
      </c>
      <c r="M2763" s="49" t="str">
        <f aca="false">IF(AND(K2763=4,L2763&gt;=3),"Champions",IF(AND(K2763=3,L2763&gt;=3),"Loyal",IF(K2763&gt;=3,"Recent / New",IF(L2763&gt;=3,"At Risk","Hibernating / Lost"))))</f>
        <v>Hibernating / Lost</v>
      </c>
      <c r="N2763" s="54" t="n">
        <f aca="false">IF(AND(Calc!$C$2&lt;=2009,Calc!$C$3&gt;=2009),F2763,0)+IF(AND(Calc!$C$2&lt;=2010,Calc!$C$3&gt;=2010),G2763,0)+IF(AND(Calc!$C$2&lt;=2011,Calc!$C$3&gt;=2011),H2763,0)</f>
        <v>383.97</v>
      </c>
      <c r="O2763" s="61" t="n">
        <f aca="false">IF(AND(N2763&gt;0,OR(Calc!$C$4="*",B2763=Calc!$C$4)),N2763+ROW()*0.000000001,0)</f>
        <v>383.970002763</v>
      </c>
    </row>
    <row r="2764" customFormat="false" ht="15" hidden="false" customHeight="false" outlineLevel="0" collapsed="false">
      <c r="A2764" s="49" t="n">
        <v>15156</v>
      </c>
      <c r="B2764" s="49" t="s">
        <v>189</v>
      </c>
      <c r="C2764" s="63" t="n">
        <v>40853</v>
      </c>
      <c r="D2764" s="63" t="n">
        <v>40885</v>
      </c>
      <c r="E2764" s="49" t="n">
        <v>3</v>
      </c>
      <c r="F2764" s="54" t="n">
        <v>0</v>
      </c>
      <c r="G2764" s="54" t="n">
        <v>0</v>
      </c>
      <c r="H2764" s="54" t="n">
        <v>961.49</v>
      </c>
      <c r="I2764" s="54" t="n">
        <f aca="false">SUM(F2764:H2764)</f>
        <v>961.49</v>
      </c>
      <c r="J2764" s="49" t="n">
        <f aca="false">Calc!$C$5-D2764</f>
        <v>2</v>
      </c>
      <c r="K2764" s="49" t="n">
        <f aca="false">IF(J2764&lt;=Calc!$C$11,4,IF(J2764&lt;=Calc!$C$12,3,IF(J2764&lt;=Calc!$C$13,2,1)))</f>
        <v>4</v>
      </c>
      <c r="L2764" s="49" t="n">
        <f aca="false">1+(E2764&gt;=Calc!$C$16)+(E2764&gt;=Calc!$C$17)+(E2764&gt;=Calc!$C$18)</f>
        <v>2</v>
      </c>
      <c r="M2764" s="49" t="str">
        <f aca="false">IF(AND(K2764=4,L2764&gt;=3),"Champions",IF(AND(K2764=3,L2764&gt;=3),"Loyal",IF(K2764&gt;=3,"Recent / New",IF(L2764&gt;=3,"At Risk","Hibernating / Lost"))))</f>
        <v>Recent / New</v>
      </c>
      <c r="N2764" s="54" t="n">
        <f aca="false">IF(AND(Calc!$C$2&lt;=2009,Calc!$C$3&gt;=2009),F2764,0)+IF(AND(Calc!$C$2&lt;=2010,Calc!$C$3&gt;=2010),G2764,0)+IF(AND(Calc!$C$2&lt;=2011,Calc!$C$3&gt;=2011),H2764,0)</f>
        <v>961.49</v>
      </c>
      <c r="O2764" s="61" t="n">
        <f aca="false">IF(AND(N2764&gt;0,OR(Calc!$C$4="*",B2764=Calc!$C$4)),N2764+ROW()*0.000000001,0)</f>
        <v>961.490002764</v>
      </c>
    </row>
    <row r="2765" customFormat="false" ht="15" hidden="false" customHeight="false" outlineLevel="0" collapsed="false">
      <c r="A2765" s="49" t="n">
        <v>15157</v>
      </c>
      <c r="B2765" s="49" t="s">
        <v>189</v>
      </c>
      <c r="C2765" s="63" t="n">
        <v>40157</v>
      </c>
      <c r="D2765" s="63" t="n">
        <v>40883</v>
      </c>
      <c r="E2765" s="49" t="n">
        <v>5</v>
      </c>
      <c r="F2765" s="54" t="n">
        <v>448.2</v>
      </c>
      <c r="G2765" s="54" t="n">
        <v>1325.06</v>
      </c>
      <c r="H2765" s="54" t="n">
        <v>824.62</v>
      </c>
      <c r="I2765" s="54" t="n">
        <f aca="false">SUM(F2765:H2765)</f>
        <v>2597.88</v>
      </c>
      <c r="J2765" s="49" t="n">
        <f aca="false">Calc!$C$5-D2765</f>
        <v>4</v>
      </c>
      <c r="K2765" s="49" t="n">
        <f aca="false">IF(J2765&lt;=Calc!$C$11,4,IF(J2765&lt;=Calc!$C$12,3,IF(J2765&lt;=Calc!$C$13,2,1)))</f>
        <v>4</v>
      </c>
      <c r="L2765" s="49" t="n">
        <f aca="false">1+(E2765&gt;=Calc!$C$16)+(E2765&gt;=Calc!$C$17)+(E2765&gt;=Calc!$C$18)</f>
        <v>3</v>
      </c>
      <c r="M2765" s="49" t="str">
        <f aca="false">IF(AND(K2765=4,L2765&gt;=3),"Champions",IF(AND(K2765=3,L2765&gt;=3),"Loyal",IF(K2765&gt;=3,"Recent / New",IF(L2765&gt;=3,"At Risk","Hibernating / Lost"))))</f>
        <v>Champions</v>
      </c>
      <c r="N2765" s="54" t="n">
        <f aca="false">IF(AND(Calc!$C$2&lt;=2009,Calc!$C$3&gt;=2009),F2765,0)+IF(AND(Calc!$C$2&lt;=2010,Calc!$C$3&gt;=2010),G2765,0)+IF(AND(Calc!$C$2&lt;=2011,Calc!$C$3&gt;=2011),H2765,0)</f>
        <v>2597.88</v>
      </c>
      <c r="O2765" s="61" t="n">
        <f aca="false">IF(AND(N2765&gt;0,OR(Calc!$C$4="*",B2765=Calc!$C$4)),N2765+ROW()*0.000000001,0)</f>
        <v>2597.880002765</v>
      </c>
    </row>
    <row r="2766" customFormat="false" ht="15" hidden="false" customHeight="false" outlineLevel="0" collapsed="false">
      <c r="A2766" s="49" t="n">
        <v>15158</v>
      </c>
      <c r="B2766" s="49" t="s">
        <v>189</v>
      </c>
      <c r="C2766" s="63" t="n">
        <v>40485</v>
      </c>
      <c r="D2766" s="63" t="n">
        <v>40841</v>
      </c>
      <c r="E2766" s="49" t="n">
        <v>2</v>
      </c>
      <c r="F2766" s="54" t="n">
        <v>0</v>
      </c>
      <c r="G2766" s="54" t="n">
        <v>36.26</v>
      </c>
      <c r="H2766" s="54" t="n">
        <v>401.4</v>
      </c>
      <c r="I2766" s="54" t="n">
        <f aca="false">SUM(F2766:H2766)</f>
        <v>437.66</v>
      </c>
      <c r="J2766" s="49" t="n">
        <f aca="false">Calc!$C$5-D2766</f>
        <v>46</v>
      </c>
      <c r="K2766" s="49" t="n">
        <f aca="false">IF(J2766&lt;=Calc!$C$11,4,IF(J2766&lt;=Calc!$C$12,3,IF(J2766&lt;=Calc!$C$13,2,1)))</f>
        <v>3</v>
      </c>
      <c r="L2766" s="49" t="n">
        <f aca="false">1+(E2766&gt;=Calc!$C$16)+(E2766&gt;=Calc!$C$17)+(E2766&gt;=Calc!$C$18)</f>
        <v>2</v>
      </c>
      <c r="M2766" s="49" t="str">
        <f aca="false">IF(AND(K2766=4,L2766&gt;=3),"Champions",IF(AND(K2766=3,L2766&gt;=3),"Loyal",IF(K2766&gt;=3,"Recent / New",IF(L2766&gt;=3,"At Risk","Hibernating / Lost"))))</f>
        <v>Recent / New</v>
      </c>
      <c r="N2766" s="54" t="n">
        <f aca="false">IF(AND(Calc!$C$2&lt;=2009,Calc!$C$3&gt;=2009),F2766,0)+IF(AND(Calc!$C$2&lt;=2010,Calc!$C$3&gt;=2010),G2766,0)+IF(AND(Calc!$C$2&lt;=2011,Calc!$C$3&gt;=2011),H2766,0)</f>
        <v>437.66</v>
      </c>
      <c r="O2766" s="61" t="n">
        <f aca="false">IF(AND(N2766&gt;0,OR(Calc!$C$4="*",B2766=Calc!$C$4)),N2766+ROW()*0.000000001,0)</f>
        <v>437.660002766</v>
      </c>
    </row>
    <row r="2767" customFormat="false" ht="15" hidden="false" customHeight="false" outlineLevel="0" collapsed="false">
      <c r="A2767" s="49" t="n">
        <v>15159</v>
      </c>
      <c r="B2767" s="49" t="s">
        <v>189</v>
      </c>
      <c r="C2767" s="63" t="n">
        <v>40455</v>
      </c>
      <c r="D2767" s="63" t="n">
        <v>40885</v>
      </c>
      <c r="E2767" s="49" t="n">
        <v>34</v>
      </c>
      <c r="F2767" s="54" t="n">
        <v>0</v>
      </c>
      <c r="G2767" s="54" t="n">
        <v>5336.7</v>
      </c>
      <c r="H2767" s="54" t="n">
        <v>16712.7</v>
      </c>
      <c r="I2767" s="54" t="n">
        <f aca="false">SUM(F2767:H2767)</f>
        <v>22049.4</v>
      </c>
      <c r="J2767" s="49" t="n">
        <f aca="false">Calc!$C$5-D2767</f>
        <v>2</v>
      </c>
      <c r="K2767" s="49" t="n">
        <f aca="false">IF(J2767&lt;=Calc!$C$11,4,IF(J2767&lt;=Calc!$C$12,3,IF(J2767&lt;=Calc!$C$13,2,1)))</f>
        <v>4</v>
      </c>
      <c r="L2767" s="49" t="n">
        <f aca="false">1+(E2767&gt;=Calc!$C$16)+(E2767&gt;=Calc!$C$17)+(E2767&gt;=Calc!$C$18)</f>
        <v>4</v>
      </c>
      <c r="M2767" s="49" t="str">
        <f aca="false">IF(AND(K2767=4,L2767&gt;=3),"Champions",IF(AND(K2767=3,L2767&gt;=3),"Loyal",IF(K2767&gt;=3,"Recent / New",IF(L2767&gt;=3,"At Risk","Hibernating / Lost"))))</f>
        <v>Champions</v>
      </c>
      <c r="N2767" s="54" t="n">
        <f aca="false">IF(AND(Calc!$C$2&lt;=2009,Calc!$C$3&gt;=2009),F2767,0)+IF(AND(Calc!$C$2&lt;=2010,Calc!$C$3&gt;=2010),G2767,0)+IF(AND(Calc!$C$2&lt;=2011,Calc!$C$3&gt;=2011),H2767,0)</f>
        <v>22049.4</v>
      </c>
      <c r="O2767" s="61" t="n">
        <f aca="false">IF(AND(N2767&gt;0,OR(Calc!$C$4="*",B2767=Calc!$C$4)),N2767+ROW()*0.000000001,0)</f>
        <v>22049.400002767</v>
      </c>
    </row>
    <row r="2768" customFormat="false" ht="15" hidden="false" customHeight="false" outlineLevel="0" collapsed="false">
      <c r="A2768" s="49" t="n">
        <v>15160</v>
      </c>
      <c r="B2768" s="49" t="s">
        <v>189</v>
      </c>
      <c r="C2768" s="63" t="n">
        <v>40465</v>
      </c>
      <c r="D2768" s="63" t="n">
        <v>40529</v>
      </c>
      <c r="E2768" s="49" t="n">
        <v>4</v>
      </c>
      <c r="F2768" s="54" t="n">
        <v>0</v>
      </c>
      <c r="G2768" s="54" t="n">
        <v>589.27</v>
      </c>
      <c r="H2768" s="54" t="n">
        <v>0</v>
      </c>
      <c r="I2768" s="54" t="n">
        <f aca="false">SUM(F2768:H2768)</f>
        <v>589.27</v>
      </c>
      <c r="J2768" s="49" t="n">
        <f aca="false">Calc!$C$5-D2768</f>
        <v>358</v>
      </c>
      <c r="K2768" s="49" t="n">
        <f aca="false">IF(J2768&lt;=Calc!$C$11,4,IF(J2768&lt;=Calc!$C$12,3,IF(J2768&lt;=Calc!$C$13,2,1)))</f>
        <v>2</v>
      </c>
      <c r="L2768" s="49" t="n">
        <f aca="false">1+(E2768&gt;=Calc!$C$16)+(E2768&gt;=Calc!$C$17)+(E2768&gt;=Calc!$C$18)</f>
        <v>3</v>
      </c>
      <c r="M2768" s="49" t="str">
        <f aca="false">IF(AND(K2768=4,L2768&gt;=3),"Champions",IF(AND(K2768=3,L2768&gt;=3),"Loyal",IF(K2768&gt;=3,"Recent / New",IF(L2768&gt;=3,"At Risk","Hibernating / Lost"))))</f>
        <v>At Risk</v>
      </c>
      <c r="N2768" s="54" t="n">
        <f aca="false">IF(AND(Calc!$C$2&lt;=2009,Calc!$C$3&gt;=2009),F2768,0)+IF(AND(Calc!$C$2&lt;=2010,Calc!$C$3&gt;=2010),G2768,0)+IF(AND(Calc!$C$2&lt;=2011,Calc!$C$3&gt;=2011),H2768,0)</f>
        <v>589.27</v>
      </c>
      <c r="O2768" s="61" t="n">
        <f aca="false">IF(AND(N2768&gt;0,OR(Calc!$C$4="*",B2768=Calc!$C$4)),N2768+ROW()*0.000000001,0)</f>
        <v>589.270002768</v>
      </c>
    </row>
    <row r="2769" customFormat="false" ht="15" hidden="false" customHeight="false" outlineLevel="0" collapsed="false">
      <c r="A2769" s="49" t="n">
        <v>15161</v>
      </c>
      <c r="B2769" s="49" t="s">
        <v>189</v>
      </c>
      <c r="C2769" s="63" t="n">
        <v>40498</v>
      </c>
      <c r="D2769" s="63" t="n">
        <v>40498</v>
      </c>
      <c r="E2769" s="49" t="n">
        <v>1</v>
      </c>
      <c r="F2769" s="54" t="n">
        <v>0</v>
      </c>
      <c r="G2769" s="54" t="n">
        <v>119.92</v>
      </c>
      <c r="H2769" s="54" t="n">
        <v>0</v>
      </c>
      <c r="I2769" s="54" t="n">
        <f aca="false">SUM(F2769:H2769)</f>
        <v>119.92</v>
      </c>
      <c r="J2769" s="49" t="n">
        <f aca="false">Calc!$C$5-D2769</f>
        <v>389</v>
      </c>
      <c r="K2769" s="49" t="n">
        <f aca="false">IF(J2769&lt;=Calc!$C$11,4,IF(J2769&lt;=Calc!$C$12,3,IF(J2769&lt;=Calc!$C$13,2,1)))</f>
        <v>1</v>
      </c>
      <c r="L2769" s="49" t="n">
        <f aca="false">1+(E2769&gt;=Calc!$C$16)+(E2769&gt;=Calc!$C$17)+(E2769&gt;=Calc!$C$18)</f>
        <v>1</v>
      </c>
      <c r="M2769" s="49" t="str">
        <f aca="false">IF(AND(K2769=4,L2769&gt;=3),"Champions",IF(AND(K2769=3,L2769&gt;=3),"Loyal",IF(K2769&gt;=3,"Recent / New",IF(L2769&gt;=3,"At Risk","Hibernating / Lost"))))</f>
        <v>Hibernating / Lost</v>
      </c>
      <c r="N2769" s="54" t="n">
        <f aca="false">IF(AND(Calc!$C$2&lt;=2009,Calc!$C$3&gt;=2009),F2769,0)+IF(AND(Calc!$C$2&lt;=2010,Calc!$C$3&gt;=2010),G2769,0)+IF(AND(Calc!$C$2&lt;=2011,Calc!$C$3&gt;=2011),H2769,0)</f>
        <v>119.92</v>
      </c>
      <c r="O2769" s="61" t="n">
        <f aca="false">IF(AND(N2769&gt;0,OR(Calc!$C$4="*",B2769=Calc!$C$4)),N2769+ROW()*0.000000001,0)</f>
        <v>119.920002769</v>
      </c>
    </row>
    <row r="2770" customFormat="false" ht="15" hidden="false" customHeight="false" outlineLevel="0" collapsed="false">
      <c r="A2770" s="49" t="n">
        <v>15162</v>
      </c>
      <c r="B2770" s="49" t="s">
        <v>189</v>
      </c>
      <c r="C2770" s="63" t="n">
        <v>40155</v>
      </c>
      <c r="D2770" s="63" t="n">
        <v>40155</v>
      </c>
      <c r="E2770" s="49" t="n">
        <v>1</v>
      </c>
      <c r="F2770" s="54" t="n">
        <v>241.5</v>
      </c>
      <c r="G2770" s="54" t="n">
        <v>0</v>
      </c>
      <c r="H2770" s="54" t="n">
        <v>0</v>
      </c>
      <c r="I2770" s="54" t="n">
        <f aca="false">SUM(F2770:H2770)</f>
        <v>241.5</v>
      </c>
      <c r="J2770" s="49" t="n">
        <f aca="false">Calc!$C$5-D2770</f>
        <v>732</v>
      </c>
      <c r="K2770" s="49" t="n">
        <f aca="false">IF(J2770&lt;=Calc!$C$11,4,IF(J2770&lt;=Calc!$C$12,3,IF(J2770&lt;=Calc!$C$13,2,1)))</f>
        <v>1</v>
      </c>
      <c r="L2770" s="49" t="n">
        <f aca="false">1+(E2770&gt;=Calc!$C$16)+(E2770&gt;=Calc!$C$17)+(E2770&gt;=Calc!$C$18)</f>
        <v>1</v>
      </c>
      <c r="M2770" s="49" t="str">
        <f aca="false">IF(AND(K2770=4,L2770&gt;=3),"Champions",IF(AND(K2770=3,L2770&gt;=3),"Loyal",IF(K2770&gt;=3,"Recent / New",IF(L2770&gt;=3,"At Risk","Hibernating / Lost"))))</f>
        <v>Hibernating / Lost</v>
      </c>
      <c r="N2770" s="54" t="n">
        <f aca="false">IF(AND(Calc!$C$2&lt;=2009,Calc!$C$3&gt;=2009),F2770,0)+IF(AND(Calc!$C$2&lt;=2010,Calc!$C$3&gt;=2010),G2770,0)+IF(AND(Calc!$C$2&lt;=2011,Calc!$C$3&gt;=2011),H2770,0)</f>
        <v>241.5</v>
      </c>
      <c r="O2770" s="61" t="n">
        <f aca="false">IF(AND(N2770&gt;0,OR(Calc!$C$4="*",B2770=Calc!$C$4)),N2770+ROW()*0.000000001,0)</f>
        <v>241.50000277</v>
      </c>
    </row>
    <row r="2771" customFormat="false" ht="15" hidden="false" customHeight="false" outlineLevel="0" collapsed="false">
      <c r="A2771" s="49" t="n">
        <v>15163</v>
      </c>
      <c r="B2771" s="49" t="s">
        <v>189</v>
      </c>
      <c r="C2771" s="63" t="n">
        <v>40694</v>
      </c>
      <c r="D2771" s="63" t="n">
        <v>40868</v>
      </c>
      <c r="E2771" s="49" t="n">
        <v>2</v>
      </c>
      <c r="F2771" s="54" t="n">
        <v>0</v>
      </c>
      <c r="G2771" s="54" t="n">
        <v>0</v>
      </c>
      <c r="H2771" s="54" t="n">
        <v>304.47</v>
      </c>
      <c r="I2771" s="54" t="n">
        <f aca="false">SUM(F2771:H2771)</f>
        <v>304.47</v>
      </c>
      <c r="J2771" s="49" t="n">
        <f aca="false">Calc!$C$5-D2771</f>
        <v>19</v>
      </c>
      <c r="K2771" s="49" t="n">
        <f aca="false">IF(J2771&lt;=Calc!$C$11,4,IF(J2771&lt;=Calc!$C$12,3,IF(J2771&lt;=Calc!$C$13,2,1)))</f>
        <v>4</v>
      </c>
      <c r="L2771" s="49" t="n">
        <f aca="false">1+(E2771&gt;=Calc!$C$16)+(E2771&gt;=Calc!$C$17)+(E2771&gt;=Calc!$C$18)</f>
        <v>2</v>
      </c>
      <c r="M2771" s="49" t="str">
        <f aca="false">IF(AND(K2771=4,L2771&gt;=3),"Champions",IF(AND(K2771=3,L2771&gt;=3),"Loyal",IF(K2771&gt;=3,"Recent / New",IF(L2771&gt;=3,"At Risk","Hibernating / Lost"))))</f>
        <v>Recent / New</v>
      </c>
      <c r="N2771" s="54" t="n">
        <f aca="false">IF(AND(Calc!$C$2&lt;=2009,Calc!$C$3&gt;=2009),F2771,0)+IF(AND(Calc!$C$2&lt;=2010,Calc!$C$3&gt;=2010),G2771,0)+IF(AND(Calc!$C$2&lt;=2011,Calc!$C$3&gt;=2011),H2771,0)</f>
        <v>304.47</v>
      </c>
      <c r="O2771" s="61" t="n">
        <f aca="false">IF(AND(N2771&gt;0,OR(Calc!$C$4="*",B2771=Calc!$C$4)),N2771+ROW()*0.000000001,0)</f>
        <v>304.470002771</v>
      </c>
    </row>
    <row r="2772" customFormat="false" ht="15" hidden="false" customHeight="false" outlineLevel="0" collapsed="false">
      <c r="A2772" s="49" t="n">
        <v>15164</v>
      </c>
      <c r="B2772" s="49" t="s">
        <v>189</v>
      </c>
      <c r="C2772" s="63" t="n">
        <v>40196</v>
      </c>
      <c r="D2772" s="63" t="n">
        <v>40818</v>
      </c>
      <c r="E2772" s="49" t="n">
        <v>9</v>
      </c>
      <c r="F2772" s="54" t="n">
        <v>0</v>
      </c>
      <c r="G2772" s="54" t="n">
        <v>1186.63</v>
      </c>
      <c r="H2772" s="54" t="n">
        <v>824.58</v>
      </c>
      <c r="I2772" s="54" t="n">
        <f aca="false">SUM(F2772:H2772)</f>
        <v>2011.21</v>
      </c>
      <c r="J2772" s="49" t="n">
        <f aca="false">Calc!$C$5-D2772</f>
        <v>69</v>
      </c>
      <c r="K2772" s="49" t="n">
        <f aca="false">IF(J2772&lt;=Calc!$C$11,4,IF(J2772&lt;=Calc!$C$12,3,IF(J2772&lt;=Calc!$C$13,2,1)))</f>
        <v>3</v>
      </c>
      <c r="L2772" s="49" t="n">
        <f aca="false">1+(E2772&gt;=Calc!$C$16)+(E2772&gt;=Calc!$C$17)+(E2772&gt;=Calc!$C$18)</f>
        <v>4</v>
      </c>
      <c r="M2772" s="49" t="str">
        <f aca="false">IF(AND(K2772=4,L2772&gt;=3),"Champions",IF(AND(K2772=3,L2772&gt;=3),"Loyal",IF(K2772&gt;=3,"Recent / New",IF(L2772&gt;=3,"At Risk","Hibernating / Lost"))))</f>
        <v>Loyal</v>
      </c>
      <c r="N2772" s="54" t="n">
        <f aca="false">IF(AND(Calc!$C$2&lt;=2009,Calc!$C$3&gt;=2009),F2772,0)+IF(AND(Calc!$C$2&lt;=2010,Calc!$C$3&gt;=2010),G2772,0)+IF(AND(Calc!$C$2&lt;=2011,Calc!$C$3&gt;=2011),H2772,0)</f>
        <v>2011.21</v>
      </c>
      <c r="O2772" s="61" t="n">
        <f aca="false">IF(AND(N2772&gt;0,OR(Calc!$C$4="*",B2772=Calc!$C$4)),N2772+ROW()*0.000000001,0)</f>
        <v>2011.210002772</v>
      </c>
    </row>
    <row r="2773" customFormat="false" ht="15" hidden="false" customHeight="false" outlineLevel="0" collapsed="false">
      <c r="A2773" s="49" t="n">
        <v>15165</v>
      </c>
      <c r="B2773" s="49" t="s">
        <v>189</v>
      </c>
      <c r="C2773" s="63" t="n">
        <v>40513</v>
      </c>
      <c r="D2773" s="63" t="n">
        <v>40513</v>
      </c>
      <c r="E2773" s="49" t="n">
        <v>1</v>
      </c>
      <c r="F2773" s="54" t="n">
        <v>0</v>
      </c>
      <c r="G2773" s="54" t="n">
        <v>487.75</v>
      </c>
      <c r="H2773" s="54" t="n">
        <v>0</v>
      </c>
      <c r="I2773" s="54" t="n">
        <f aca="false">SUM(F2773:H2773)</f>
        <v>487.75</v>
      </c>
      <c r="J2773" s="49" t="n">
        <f aca="false">Calc!$C$5-D2773</f>
        <v>374</v>
      </c>
      <c r="K2773" s="49" t="n">
        <f aca="false">IF(J2773&lt;=Calc!$C$11,4,IF(J2773&lt;=Calc!$C$12,3,IF(J2773&lt;=Calc!$C$13,2,1)))</f>
        <v>2</v>
      </c>
      <c r="L2773" s="49" t="n">
        <f aca="false">1+(E2773&gt;=Calc!$C$16)+(E2773&gt;=Calc!$C$17)+(E2773&gt;=Calc!$C$18)</f>
        <v>1</v>
      </c>
      <c r="M2773" s="49" t="str">
        <f aca="false">IF(AND(K2773=4,L2773&gt;=3),"Champions",IF(AND(K2773=3,L2773&gt;=3),"Loyal",IF(K2773&gt;=3,"Recent / New",IF(L2773&gt;=3,"At Risk","Hibernating / Lost"))))</f>
        <v>Hibernating / Lost</v>
      </c>
      <c r="N2773" s="54" t="n">
        <f aca="false">IF(AND(Calc!$C$2&lt;=2009,Calc!$C$3&gt;=2009),F2773,0)+IF(AND(Calc!$C$2&lt;=2010,Calc!$C$3&gt;=2010),G2773,0)+IF(AND(Calc!$C$2&lt;=2011,Calc!$C$3&gt;=2011),H2773,0)</f>
        <v>487.75</v>
      </c>
      <c r="O2773" s="61" t="n">
        <f aca="false">IF(AND(N2773&gt;0,OR(Calc!$C$4="*",B2773=Calc!$C$4)),N2773+ROW()*0.000000001,0)</f>
        <v>487.750002773</v>
      </c>
    </row>
    <row r="2774" customFormat="false" ht="15" hidden="false" customHeight="false" outlineLevel="0" collapsed="false">
      <c r="A2774" s="49" t="n">
        <v>15166</v>
      </c>
      <c r="B2774" s="49" t="s">
        <v>189</v>
      </c>
      <c r="C2774" s="63" t="n">
        <v>40419</v>
      </c>
      <c r="D2774" s="63" t="n">
        <v>40419</v>
      </c>
      <c r="E2774" s="49" t="n">
        <v>1</v>
      </c>
      <c r="F2774" s="54" t="n">
        <v>0</v>
      </c>
      <c r="G2774" s="54" t="n">
        <v>167.16</v>
      </c>
      <c r="H2774" s="54" t="n">
        <v>0</v>
      </c>
      <c r="I2774" s="54" t="n">
        <f aca="false">SUM(F2774:H2774)</f>
        <v>167.16</v>
      </c>
      <c r="J2774" s="49" t="n">
        <f aca="false">Calc!$C$5-D2774</f>
        <v>468</v>
      </c>
      <c r="K2774" s="49" t="n">
        <f aca="false">IF(J2774&lt;=Calc!$C$11,4,IF(J2774&lt;=Calc!$C$12,3,IF(J2774&lt;=Calc!$C$13,2,1)))</f>
        <v>1</v>
      </c>
      <c r="L2774" s="49" t="n">
        <f aca="false">1+(E2774&gt;=Calc!$C$16)+(E2774&gt;=Calc!$C$17)+(E2774&gt;=Calc!$C$18)</f>
        <v>1</v>
      </c>
      <c r="M2774" s="49" t="str">
        <f aca="false">IF(AND(K2774=4,L2774&gt;=3),"Champions",IF(AND(K2774=3,L2774&gt;=3),"Loyal",IF(K2774&gt;=3,"Recent / New",IF(L2774&gt;=3,"At Risk","Hibernating / Lost"))))</f>
        <v>Hibernating / Lost</v>
      </c>
      <c r="N2774" s="54" t="n">
        <f aca="false">IF(AND(Calc!$C$2&lt;=2009,Calc!$C$3&gt;=2009),F2774,0)+IF(AND(Calc!$C$2&lt;=2010,Calc!$C$3&gt;=2010),G2774,0)+IF(AND(Calc!$C$2&lt;=2011,Calc!$C$3&gt;=2011),H2774,0)</f>
        <v>167.16</v>
      </c>
      <c r="O2774" s="61" t="n">
        <f aca="false">IF(AND(N2774&gt;0,OR(Calc!$C$4="*",B2774=Calc!$C$4)),N2774+ROW()*0.000000001,0)</f>
        <v>167.160002774</v>
      </c>
    </row>
    <row r="2775" customFormat="false" ht="15" hidden="false" customHeight="false" outlineLevel="0" collapsed="false">
      <c r="A2775" s="49" t="n">
        <v>15167</v>
      </c>
      <c r="B2775" s="49" t="s">
        <v>189</v>
      </c>
      <c r="C2775" s="63" t="n">
        <v>40213</v>
      </c>
      <c r="D2775" s="63" t="n">
        <v>40566</v>
      </c>
      <c r="E2775" s="49" t="n">
        <v>5</v>
      </c>
      <c r="F2775" s="54" t="n">
        <v>0</v>
      </c>
      <c r="G2775" s="54" t="n">
        <v>1468.82</v>
      </c>
      <c r="H2775" s="54" t="n">
        <v>158.8</v>
      </c>
      <c r="I2775" s="54" t="n">
        <f aca="false">SUM(F2775:H2775)</f>
        <v>1627.62</v>
      </c>
      <c r="J2775" s="49" t="n">
        <f aca="false">Calc!$C$5-D2775</f>
        <v>321</v>
      </c>
      <c r="K2775" s="49" t="n">
        <f aca="false">IF(J2775&lt;=Calc!$C$11,4,IF(J2775&lt;=Calc!$C$12,3,IF(J2775&lt;=Calc!$C$13,2,1)))</f>
        <v>2</v>
      </c>
      <c r="L2775" s="49" t="n">
        <f aca="false">1+(E2775&gt;=Calc!$C$16)+(E2775&gt;=Calc!$C$17)+(E2775&gt;=Calc!$C$18)</f>
        <v>3</v>
      </c>
      <c r="M2775" s="49" t="str">
        <f aca="false">IF(AND(K2775=4,L2775&gt;=3),"Champions",IF(AND(K2775=3,L2775&gt;=3),"Loyal",IF(K2775&gt;=3,"Recent / New",IF(L2775&gt;=3,"At Risk","Hibernating / Lost"))))</f>
        <v>At Risk</v>
      </c>
      <c r="N2775" s="54" t="n">
        <f aca="false">IF(AND(Calc!$C$2&lt;=2009,Calc!$C$3&gt;=2009),F2775,0)+IF(AND(Calc!$C$2&lt;=2010,Calc!$C$3&gt;=2010),G2775,0)+IF(AND(Calc!$C$2&lt;=2011,Calc!$C$3&gt;=2011),H2775,0)</f>
        <v>1627.62</v>
      </c>
      <c r="O2775" s="61" t="n">
        <f aca="false">IF(AND(N2775&gt;0,OR(Calc!$C$4="*",B2775=Calc!$C$4)),N2775+ROW()*0.000000001,0)</f>
        <v>1627.620002775</v>
      </c>
    </row>
    <row r="2776" customFormat="false" ht="15" hidden="false" customHeight="false" outlineLevel="0" collapsed="false">
      <c r="A2776" s="49" t="n">
        <v>15168</v>
      </c>
      <c r="B2776" s="49" t="s">
        <v>189</v>
      </c>
      <c r="C2776" s="63" t="n">
        <v>40861</v>
      </c>
      <c r="D2776" s="63" t="n">
        <v>40861</v>
      </c>
      <c r="E2776" s="49" t="n">
        <v>1</v>
      </c>
      <c r="F2776" s="54" t="n">
        <v>0</v>
      </c>
      <c r="G2776" s="54" t="n">
        <v>0</v>
      </c>
      <c r="H2776" s="54" t="n">
        <v>106.56</v>
      </c>
      <c r="I2776" s="54" t="n">
        <f aca="false">SUM(F2776:H2776)</f>
        <v>106.56</v>
      </c>
      <c r="J2776" s="49" t="n">
        <f aca="false">Calc!$C$5-D2776</f>
        <v>26</v>
      </c>
      <c r="K2776" s="49" t="n">
        <f aca="false">IF(J2776&lt;=Calc!$C$11,4,IF(J2776&lt;=Calc!$C$12,3,IF(J2776&lt;=Calc!$C$13,2,1)))</f>
        <v>4</v>
      </c>
      <c r="L2776" s="49" t="n">
        <f aca="false">1+(E2776&gt;=Calc!$C$16)+(E2776&gt;=Calc!$C$17)+(E2776&gt;=Calc!$C$18)</f>
        <v>1</v>
      </c>
      <c r="M2776" s="49" t="str">
        <f aca="false">IF(AND(K2776=4,L2776&gt;=3),"Champions",IF(AND(K2776=3,L2776&gt;=3),"Loyal",IF(K2776&gt;=3,"Recent / New",IF(L2776&gt;=3,"At Risk","Hibernating / Lost"))))</f>
        <v>Recent / New</v>
      </c>
      <c r="N2776" s="54" t="n">
        <f aca="false">IF(AND(Calc!$C$2&lt;=2009,Calc!$C$3&gt;=2009),F2776,0)+IF(AND(Calc!$C$2&lt;=2010,Calc!$C$3&gt;=2010),G2776,0)+IF(AND(Calc!$C$2&lt;=2011,Calc!$C$3&gt;=2011),H2776,0)</f>
        <v>106.56</v>
      </c>
      <c r="O2776" s="61" t="n">
        <f aca="false">IF(AND(N2776&gt;0,OR(Calc!$C$4="*",B2776=Calc!$C$4)),N2776+ROW()*0.000000001,0)</f>
        <v>106.560002776</v>
      </c>
    </row>
    <row r="2777" customFormat="false" ht="15" hidden="false" customHeight="false" outlineLevel="0" collapsed="false">
      <c r="A2777" s="49" t="n">
        <v>15169</v>
      </c>
      <c r="B2777" s="49" t="s">
        <v>189</v>
      </c>
      <c r="C2777" s="63" t="n">
        <v>40160</v>
      </c>
      <c r="D2777" s="63" t="n">
        <v>40504</v>
      </c>
      <c r="E2777" s="49" t="n">
        <v>2</v>
      </c>
      <c r="F2777" s="54" t="n">
        <v>356.17</v>
      </c>
      <c r="G2777" s="54" t="n">
        <v>213.05</v>
      </c>
      <c r="H2777" s="54" t="n">
        <v>0</v>
      </c>
      <c r="I2777" s="54" t="n">
        <f aca="false">SUM(F2777:H2777)</f>
        <v>569.22</v>
      </c>
      <c r="J2777" s="49" t="n">
        <f aca="false">Calc!$C$5-D2777</f>
        <v>383</v>
      </c>
      <c r="K2777" s="49" t="n">
        <f aca="false">IF(J2777&lt;=Calc!$C$11,4,IF(J2777&lt;=Calc!$C$12,3,IF(J2777&lt;=Calc!$C$13,2,1)))</f>
        <v>1</v>
      </c>
      <c r="L2777" s="49" t="n">
        <f aca="false">1+(E2777&gt;=Calc!$C$16)+(E2777&gt;=Calc!$C$17)+(E2777&gt;=Calc!$C$18)</f>
        <v>2</v>
      </c>
      <c r="M2777" s="49" t="str">
        <f aca="false">IF(AND(K2777=4,L2777&gt;=3),"Champions",IF(AND(K2777=3,L2777&gt;=3),"Loyal",IF(K2777&gt;=3,"Recent / New",IF(L2777&gt;=3,"At Risk","Hibernating / Lost"))))</f>
        <v>Hibernating / Lost</v>
      </c>
      <c r="N2777" s="54" t="n">
        <f aca="false">IF(AND(Calc!$C$2&lt;=2009,Calc!$C$3&gt;=2009),F2777,0)+IF(AND(Calc!$C$2&lt;=2010,Calc!$C$3&gt;=2010),G2777,0)+IF(AND(Calc!$C$2&lt;=2011,Calc!$C$3&gt;=2011),H2777,0)</f>
        <v>569.22</v>
      </c>
      <c r="O2777" s="61" t="n">
        <f aca="false">IF(AND(N2777&gt;0,OR(Calc!$C$4="*",B2777=Calc!$C$4)),N2777+ROW()*0.000000001,0)</f>
        <v>569.220002777</v>
      </c>
    </row>
    <row r="2778" customFormat="false" ht="15" hidden="false" customHeight="false" outlineLevel="0" collapsed="false">
      <c r="A2778" s="49" t="n">
        <v>15170</v>
      </c>
      <c r="B2778" s="49" t="s">
        <v>189</v>
      </c>
      <c r="C2778" s="63" t="n">
        <v>40480</v>
      </c>
      <c r="D2778" s="63" t="n">
        <v>40480</v>
      </c>
      <c r="E2778" s="49" t="n">
        <v>1</v>
      </c>
      <c r="F2778" s="54" t="n">
        <v>0</v>
      </c>
      <c r="G2778" s="54" t="n">
        <v>81.15</v>
      </c>
      <c r="H2778" s="54" t="n">
        <v>0</v>
      </c>
      <c r="I2778" s="54" t="n">
        <f aca="false">SUM(F2778:H2778)</f>
        <v>81.15</v>
      </c>
      <c r="J2778" s="49" t="n">
        <f aca="false">Calc!$C$5-D2778</f>
        <v>407</v>
      </c>
      <c r="K2778" s="49" t="n">
        <f aca="false">IF(J2778&lt;=Calc!$C$11,4,IF(J2778&lt;=Calc!$C$12,3,IF(J2778&lt;=Calc!$C$13,2,1)))</f>
        <v>1</v>
      </c>
      <c r="L2778" s="49" t="n">
        <f aca="false">1+(E2778&gt;=Calc!$C$16)+(E2778&gt;=Calc!$C$17)+(E2778&gt;=Calc!$C$18)</f>
        <v>1</v>
      </c>
      <c r="M2778" s="49" t="str">
        <f aca="false">IF(AND(K2778=4,L2778&gt;=3),"Champions",IF(AND(K2778=3,L2778&gt;=3),"Loyal",IF(K2778&gt;=3,"Recent / New",IF(L2778&gt;=3,"At Risk","Hibernating / Lost"))))</f>
        <v>Hibernating / Lost</v>
      </c>
      <c r="N2778" s="54" t="n">
        <f aca="false">IF(AND(Calc!$C$2&lt;=2009,Calc!$C$3&gt;=2009),F2778,0)+IF(AND(Calc!$C$2&lt;=2010,Calc!$C$3&gt;=2010),G2778,0)+IF(AND(Calc!$C$2&lt;=2011,Calc!$C$3&gt;=2011),H2778,0)</f>
        <v>81.15</v>
      </c>
      <c r="O2778" s="61" t="n">
        <f aca="false">IF(AND(N2778&gt;0,OR(Calc!$C$4="*",B2778=Calc!$C$4)),N2778+ROW()*0.000000001,0)</f>
        <v>81.150002778</v>
      </c>
    </row>
    <row r="2779" customFormat="false" ht="15" hidden="false" customHeight="false" outlineLevel="0" collapsed="false">
      <c r="A2779" s="49" t="n">
        <v>15171</v>
      </c>
      <c r="B2779" s="49" t="s">
        <v>189</v>
      </c>
      <c r="C2779" s="63" t="n">
        <v>40555</v>
      </c>
      <c r="D2779" s="63" t="n">
        <v>40555</v>
      </c>
      <c r="E2779" s="49" t="n">
        <v>1</v>
      </c>
      <c r="F2779" s="54" t="n">
        <v>0</v>
      </c>
      <c r="G2779" s="54" t="n">
        <v>0</v>
      </c>
      <c r="H2779" s="54" t="n">
        <v>1034.5</v>
      </c>
      <c r="I2779" s="54" t="n">
        <f aca="false">SUM(F2779:H2779)</f>
        <v>1034.5</v>
      </c>
      <c r="J2779" s="49" t="n">
        <f aca="false">Calc!$C$5-D2779</f>
        <v>332</v>
      </c>
      <c r="K2779" s="49" t="n">
        <f aca="false">IF(J2779&lt;=Calc!$C$11,4,IF(J2779&lt;=Calc!$C$12,3,IF(J2779&lt;=Calc!$C$13,2,1)))</f>
        <v>2</v>
      </c>
      <c r="L2779" s="49" t="n">
        <f aca="false">1+(E2779&gt;=Calc!$C$16)+(E2779&gt;=Calc!$C$17)+(E2779&gt;=Calc!$C$18)</f>
        <v>1</v>
      </c>
      <c r="M2779" s="49" t="str">
        <f aca="false">IF(AND(K2779=4,L2779&gt;=3),"Champions",IF(AND(K2779=3,L2779&gt;=3),"Loyal",IF(K2779&gt;=3,"Recent / New",IF(L2779&gt;=3,"At Risk","Hibernating / Lost"))))</f>
        <v>Hibernating / Lost</v>
      </c>
      <c r="N2779" s="54" t="n">
        <f aca="false">IF(AND(Calc!$C$2&lt;=2009,Calc!$C$3&gt;=2009),F2779,0)+IF(AND(Calc!$C$2&lt;=2010,Calc!$C$3&gt;=2010),G2779,0)+IF(AND(Calc!$C$2&lt;=2011,Calc!$C$3&gt;=2011),H2779,0)</f>
        <v>1034.5</v>
      </c>
      <c r="O2779" s="61" t="n">
        <f aca="false">IF(AND(N2779&gt;0,OR(Calc!$C$4="*",B2779=Calc!$C$4)),N2779+ROW()*0.000000001,0)</f>
        <v>1034.500002779</v>
      </c>
    </row>
    <row r="2780" customFormat="false" ht="15" hidden="false" customHeight="false" outlineLevel="0" collapsed="false">
      <c r="A2780" s="49" t="n">
        <v>15172</v>
      </c>
      <c r="B2780" s="49" t="s">
        <v>189</v>
      </c>
      <c r="C2780" s="63" t="n">
        <v>40650</v>
      </c>
      <c r="D2780" s="63" t="n">
        <v>40878</v>
      </c>
      <c r="E2780" s="49" t="n">
        <v>5</v>
      </c>
      <c r="F2780" s="54" t="n">
        <v>0</v>
      </c>
      <c r="G2780" s="54" t="n">
        <v>0</v>
      </c>
      <c r="H2780" s="54" t="n">
        <v>1624.05</v>
      </c>
      <c r="I2780" s="54" t="n">
        <f aca="false">SUM(F2780:H2780)</f>
        <v>1624.05</v>
      </c>
      <c r="J2780" s="49" t="n">
        <f aca="false">Calc!$C$5-D2780</f>
        <v>9</v>
      </c>
      <c r="K2780" s="49" t="n">
        <f aca="false">IF(J2780&lt;=Calc!$C$11,4,IF(J2780&lt;=Calc!$C$12,3,IF(J2780&lt;=Calc!$C$13,2,1)))</f>
        <v>4</v>
      </c>
      <c r="L2780" s="49" t="n">
        <f aca="false">1+(E2780&gt;=Calc!$C$16)+(E2780&gt;=Calc!$C$17)+(E2780&gt;=Calc!$C$18)</f>
        <v>3</v>
      </c>
      <c r="M2780" s="49" t="str">
        <f aca="false">IF(AND(K2780=4,L2780&gt;=3),"Champions",IF(AND(K2780=3,L2780&gt;=3),"Loyal",IF(K2780&gt;=3,"Recent / New",IF(L2780&gt;=3,"At Risk","Hibernating / Lost"))))</f>
        <v>Champions</v>
      </c>
      <c r="N2780" s="54" t="n">
        <f aca="false">IF(AND(Calc!$C$2&lt;=2009,Calc!$C$3&gt;=2009),F2780,0)+IF(AND(Calc!$C$2&lt;=2010,Calc!$C$3&gt;=2010),G2780,0)+IF(AND(Calc!$C$2&lt;=2011,Calc!$C$3&gt;=2011),H2780,0)</f>
        <v>1624.05</v>
      </c>
      <c r="O2780" s="61" t="n">
        <f aca="false">IF(AND(N2780&gt;0,OR(Calc!$C$4="*",B2780=Calc!$C$4)),N2780+ROW()*0.000000001,0)</f>
        <v>1624.05000278</v>
      </c>
    </row>
    <row r="2781" customFormat="false" ht="15" hidden="false" customHeight="false" outlineLevel="0" collapsed="false">
      <c r="A2781" s="49" t="n">
        <v>15173</v>
      </c>
      <c r="B2781" s="49" t="s">
        <v>189</v>
      </c>
      <c r="C2781" s="63" t="n">
        <v>40269</v>
      </c>
      <c r="D2781" s="63" t="n">
        <v>40506</v>
      </c>
      <c r="E2781" s="49" t="n">
        <v>7</v>
      </c>
      <c r="F2781" s="54" t="n">
        <v>0</v>
      </c>
      <c r="G2781" s="54" t="n">
        <v>1399.26</v>
      </c>
      <c r="H2781" s="54" t="n">
        <v>0</v>
      </c>
      <c r="I2781" s="54" t="n">
        <f aca="false">SUM(F2781:H2781)</f>
        <v>1399.26</v>
      </c>
      <c r="J2781" s="49" t="n">
        <f aca="false">Calc!$C$5-D2781</f>
        <v>381</v>
      </c>
      <c r="K2781" s="49" t="n">
        <f aca="false">IF(J2781&lt;=Calc!$C$11,4,IF(J2781&lt;=Calc!$C$12,3,IF(J2781&lt;=Calc!$C$13,2,1)))</f>
        <v>1</v>
      </c>
      <c r="L2781" s="49" t="n">
        <f aca="false">1+(E2781&gt;=Calc!$C$16)+(E2781&gt;=Calc!$C$17)+(E2781&gt;=Calc!$C$18)</f>
        <v>3</v>
      </c>
      <c r="M2781" s="49" t="str">
        <f aca="false">IF(AND(K2781=4,L2781&gt;=3),"Champions",IF(AND(K2781=3,L2781&gt;=3),"Loyal",IF(K2781&gt;=3,"Recent / New",IF(L2781&gt;=3,"At Risk","Hibernating / Lost"))))</f>
        <v>At Risk</v>
      </c>
      <c r="N2781" s="54" t="n">
        <f aca="false">IF(AND(Calc!$C$2&lt;=2009,Calc!$C$3&gt;=2009),F2781,0)+IF(AND(Calc!$C$2&lt;=2010,Calc!$C$3&gt;=2010),G2781,0)+IF(AND(Calc!$C$2&lt;=2011,Calc!$C$3&gt;=2011),H2781,0)</f>
        <v>1399.26</v>
      </c>
      <c r="O2781" s="61" t="n">
        <f aca="false">IF(AND(N2781&gt;0,OR(Calc!$C$4="*",B2781=Calc!$C$4)),N2781+ROW()*0.000000001,0)</f>
        <v>1399.260002781</v>
      </c>
    </row>
    <row r="2782" customFormat="false" ht="15" hidden="false" customHeight="false" outlineLevel="0" collapsed="false">
      <c r="A2782" s="49" t="n">
        <v>15174</v>
      </c>
      <c r="B2782" s="49" t="s">
        <v>189</v>
      </c>
      <c r="C2782" s="63" t="n">
        <v>40476</v>
      </c>
      <c r="D2782" s="63" t="n">
        <v>40564</v>
      </c>
      <c r="E2782" s="49" t="n">
        <v>2</v>
      </c>
      <c r="F2782" s="54" t="n">
        <v>0</v>
      </c>
      <c r="G2782" s="54" t="n">
        <v>345.71</v>
      </c>
      <c r="H2782" s="54" t="n">
        <v>135.75</v>
      </c>
      <c r="I2782" s="54" t="n">
        <f aca="false">SUM(F2782:H2782)</f>
        <v>481.46</v>
      </c>
      <c r="J2782" s="49" t="n">
        <f aca="false">Calc!$C$5-D2782</f>
        <v>323</v>
      </c>
      <c r="K2782" s="49" t="n">
        <f aca="false">IF(J2782&lt;=Calc!$C$11,4,IF(J2782&lt;=Calc!$C$12,3,IF(J2782&lt;=Calc!$C$13,2,1)))</f>
        <v>2</v>
      </c>
      <c r="L2782" s="49" t="n">
        <f aca="false">1+(E2782&gt;=Calc!$C$16)+(E2782&gt;=Calc!$C$17)+(E2782&gt;=Calc!$C$18)</f>
        <v>2</v>
      </c>
      <c r="M2782" s="49" t="str">
        <f aca="false">IF(AND(K2782=4,L2782&gt;=3),"Champions",IF(AND(K2782=3,L2782&gt;=3),"Loyal",IF(K2782&gt;=3,"Recent / New",IF(L2782&gt;=3,"At Risk","Hibernating / Lost"))))</f>
        <v>Hibernating / Lost</v>
      </c>
      <c r="N2782" s="54" t="n">
        <f aca="false">IF(AND(Calc!$C$2&lt;=2009,Calc!$C$3&gt;=2009),F2782,0)+IF(AND(Calc!$C$2&lt;=2010,Calc!$C$3&gt;=2010),G2782,0)+IF(AND(Calc!$C$2&lt;=2011,Calc!$C$3&gt;=2011),H2782,0)</f>
        <v>481.46</v>
      </c>
      <c r="O2782" s="61" t="n">
        <f aca="false">IF(AND(N2782&gt;0,OR(Calc!$C$4="*",B2782=Calc!$C$4)),N2782+ROW()*0.000000001,0)</f>
        <v>481.460002782</v>
      </c>
    </row>
    <row r="2783" customFormat="false" ht="15" hidden="false" customHeight="false" outlineLevel="0" collapsed="false">
      <c r="A2783" s="49" t="n">
        <v>15175</v>
      </c>
      <c r="B2783" s="49" t="s">
        <v>189</v>
      </c>
      <c r="C2783" s="63" t="n">
        <v>40815</v>
      </c>
      <c r="D2783" s="63" t="n">
        <v>40815</v>
      </c>
      <c r="E2783" s="49" t="n">
        <v>1</v>
      </c>
      <c r="F2783" s="54" t="n">
        <v>0</v>
      </c>
      <c r="G2783" s="54" t="n">
        <v>0</v>
      </c>
      <c r="H2783" s="54" t="n">
        <v>224.14</v>
      </c>
      <c r="I2783" s="54" t="n">
        <f aca="false">SUM(F2783:H2783)</f>
        <v>224.14</v>
      </c>
      <c r="J2783" s="49" t="n">
        <f aca="false">Calc!$C$5-D2783</f>
        <v>72</v>
      </c>
      <c r="K2783" s="49" t="n">
        <f aca="false">IF(J2783&lt;=Calc!$C$11,4,IF(J2783&lt;=Calc!$C$12,3,IF(J2783&lt;=Calc!$C$13,2,1)))</f>
        <v>3</v>
      </c>
      <c r="L2783" s="49" t="n">
        <f aca="false">1+(E2783&gt;=Calc!$C$16)+(E2783&gt;=Calc!$C$17)+(E2783&gt;=Calc!$C$18)</f>
        <v>1</v>
      </c>
      <c r="M2783" s="49" t="str">
        <f aca="false">IF(AND(K2783=4,L2783&gt;=3),"Champions",IF(AND(K2783=3,L2783&gt;=3),"Loyal",IF(K2783&gt;=3,"Recent / New",IF(L2783&gt;=3,"At Risk","Hibernating / Lost"))))</f>
        <v>Recent / New</v>
      </c>
      <c r="N2783" s="54" t="n">
        <f aca="false">IF(AND(Calc!$C$2&lt;=2009,Calc!$C$3&gt;=2009),F2783,0)+IF(AND(Calc!$C$2&lt;=2010,Calc!$C$3&gt;=2010),G2783,0)+IF(AND(Calc!$C$2&lt;=2011,Calc!$C$3&gt;=2011),H2783,0)</f>
        <v>224.14</v>
      </c>
      <c r="O2783" s="61" t="n">
        <f aca="false">IF(AND(N2783&gt;0,OR(Calc!$C$4="*",B2783=Calc!$C$4)),N2783+ROW()*0.000000001,0)</f>
        <v>224.140002783</v>
      </c>
    </row>
    <row r="2784" customFormat="false" ht="15" hidden="false" customHeight="false" outlineLevel="0" collapsed="false">
      <c r="A2784" s="49" t="n">
        <v>15176</v>
      </c>
      <c r="B2784" s="49" t="s">
        <v>189</v>
      </c>
      <c r="C2784" s="63" t="n">
        <v>40219</v>
      </c>
      <c r="D2784" s="63" t="n">
        <v>40219</v>
      </c>
      <c r="E2784" s="49" t="n">
        <v>1</v>
      </c>
      <c r="F2784" s="54" t="n">
        <v>0</v>
      </c>
      <c r="G2784" s="54" t="n">
        <v>985.09</v>
      </c>
      <c r="H2784" s="54" t="n">
        <v>0</v>
      </c>
      <c r="I2784" s="54" t="n">
        <f aca="false">SUM(F2784:H2784)</f>
        <v>985.09</v>
      </c>
      <c r="J2784" s="49" t="n">
        <f aca="false">Calc!$C$5-D2784</f>
        <v>668</v>
      </c>
      <c r="K2784" s="49" t="n">
        <f aca="false">IF(J2784&lt;=Calc!$C$11,4,IF(J2784&lt;=Calc!$C$12,3,IF(J2784&lt;=Calc!$C$13,2,1)))</f>
        <v>1</v>
      </c>
      <c r="L2784" s="49" t="n">
        <f aca="false">1+(E2784&gt;=Calc!$C$16)+(E2784&gt;=Calc!$C$17)+(E2784&gt;=Calc!$C$18)</f>
        <v>1</v>
      </c>
      <c r="M2784" s="49" t="str">
        <f aca="false">IF(AND(K2784=4,L2784&gt;=3),"Champions",IF(AND(K2784=3,L2784&gt;=3),"Loyal",IF(K2784&gt;=3,"Recent / New",IF(L2784&gt;=3,"At Risk","Hibernating / Lost"))))</f>
        <v>Hibernating / Lost</v>
      </c>
      <c r="N2784" s="54" t="n">
        <f aca="false">IF(AND(Calc!$C$2&lt;=2009,Calc!$C$3&gt;=2009),F2784,0)+IF(AND(Calc!$C$2&lt;=2010,Calc!$C$3&gt;=2010),G2784,0)+IF(AND(Calc!$C$2&lt;=2011,Calc!$C$3&gt;=2011),H2784,0)</f>
        <v>985.09</v>
      </c>
      <c r="O2784" s="61" t="n">
        <f aca="false">IF(AND(N2784&gt;0,OR(Calc!$C$4="*",B2784=Calc!$C$4)),N2784+ROW()*0.000000001,0)</f>
        <v>985.090002784</v>
      </c>
    </row>
    <row r="2785" customFormat="false" ht="15" hidden="false" customHeight="false" outlineLevel="0" collapsed="false">
      <c r="A2785" s="49" t="n">
        <v>15177</v>
      </c>
      <c r="B2785" s="49" t="s">
        <v>189</v>
      </c>
      <c r="C2785" s="63" t="n">
        <v>40461</v>
      </c>
      <c r="D2785" s="63" t="n">
        <v>40461</v>
      </c>
      <c r="E2785" s="49" t="n">
        <v>1</v>
      </c>
      <c r="F2785" s="54" t="n">
        <v>0</v>
      </c>
      <c r="G2785" s="54" t="n">
        <v>948.93</v>
      </c>
      <c r="H2785" s="54" t="n">
        <v>0</v>
      </c>
      <c r="I2785" s="54" t="n">
        <f aca="false">SUM(F2785:H2785)</f>
        <v>948.93</v>
      </c>
      <c r="J2785" s="49" t="n">
        <f aca="false">Calc!$C$5-D2785</f>
        <v>426</v>
      </c>
      <c r="K2785" s="49" t="n">
        <f aca="false">IF(J2785&lt;=Calc!$C$11,4,IF(J2785&lt;=Calc!$C$12,3,IF(J2785&lt;=Calc!$C$13,2,1)))</f>
        <v>1</v>
      </c>
      <c r="L2785" s="49" t="n">
        <f aca="false">1+(E2785&gt;=Calc!$C$16)+(E2785&gt;=Calc!$C$17)+(E2785&gt;=Calc!$C$18)</f>
        <v>1</v>
      </c>
      <c r="M2785" s="49" t="str">
        <f aca="false">IF(AND(K2785=4,L2785&gt;=3),"Champions",IF(AND(K2785=3,L2785&gt;=3),"Loyal",IF(K2785&gt;=3,"Recent / New",IF(L2785&gt;=3,"At Risk","Hibernating / Lost"))))</f>
        <v>Hibernating / Lost</v>
      </c>
      <c r="N2785" s="54" t="n">
        <f aca="false">IF(AND(Calc!$C$2&lt;=2009,Calc!$C$3&gt;=2009),F2785,0)+IF(AND(Calc!$C$2&lt;=2010,Calc!$C$3&gt;=2010),G2785,0)+IF(AND(Calc!$C$2&lt;=2011,Calc!$C$3&gt;=2011),H2785,0)</f>
        <v>948.93</v>
      </c>
      <c r="O2785" s="61" t="n">
        <f aca="false">IF(AND(N2785&gt;0,OR(Calc!$C$4="*",B2785=Calc!$C$4)),N2785+ROW()*0.000000001,0)</f>
        <v>948.930002785</v>
      </c>
    </row>
    <row r="2786" customFormat="false" ht="15" hidden="false" customHeight="false" outlineLevel="0" collapsed="false">
      <c r="A2786" s="49" t="n">
        <v>15178</v>
      </c>
      <c r="B2786" s="49" t="s">
        <v>189</v>
      </c>
      <c r="C2786" s="63" t="n">
        <v>40626</v>
      </c>
      <c r="D2786" s="63" t="n">
        <v>40626</v>
      </c>
      <c r="E2786" s="49" t="n">
        <v>1</v>
      </c>
      <c r="F2786" s="54" t="n">
        <v>0</v>
      </c>
      <c r="G2786" s="54" t="n">
        <v>0</v>
      </c>
      <c r="H2786" s="54" t="n">
        <v>40.5</v>
      </c>
      <c r="I2786" s="54" t="n">
        <f aca="false">SUM(F2786:H2786)</f>
        <v>40.5</v>
      </c>
      <c r="J2786" s="49" t="n">
        <f aca="false">Calc!$C$5-D2786</f>
        <v>261</v>
      </c>
      <c r="K2786" s="49" t="n">
        <f aca="false">IF(J2786&lt;=Calc!$C$11,4,IF(J2786&lt;=Calc!$C$12,3,IF(J2786&lt;=Calc!$C$13,2,1)))</f>
        <v>2</v>
      </c>
      <c r="L2786" s="49" t="n">
        <f aca="false">1+(E2786&gt;=Calc!$C$16)+(E2786&gt;=Calc!$C$17)+(E2786&gt;=Calc!$C$18)</f>
        <v>1</v>
      </c>
      <c r="M2786" s="49" t="str">
        <f aca="false">IF(AND(K2786=4,L2786&gt;=3),"Champions",IF(AND(K2786=3,L2786&gt;=3),"Loyal",IF(K2786&gt;=3,"Recent / New",IF(L2786&gt;=3,"At Risk","Hibernating / Lost"))))</f>
        <v>Hibernating / Lost</v>
      </c>
      <c r="N2786" s="54" t="n">
        <f aca="false">IF(AND(Calc!$C$2&lt;=2009,Calc!$C$3&gt;=2009),F2786,0)+IF(AND(Calc!$C$2&lt;=2010,Calc!$C$3&gt;=2010),G2786,0)+IF(AND(Calc!$C$2&lt;=2011,Calc!$C$3&gt;=2011),H2786,0)</f>
        <v>40.5</v>
      </c>
      <c r="O2786" s="61" t="n">
        <f aca="false">IF(AND(N2786&gt;0,OR(Calc!$C$4="*",B2786=Calc!$C$4)),N2786+ROW()*0.000000001,0)</f>
        <v>40.500002786</v>
      </c>
    </row>
    <row r="2787" customFormat="false" ht="15" hidden="false" customHeight="false" outlineLevel="0" collapsed="false">
      <c r="A2787" s="49" t="n">
        <v>15179</v>
      </c>
      <c r="B2787" s="49" t="s">
        <v>189</v>
      </c>
      <c r="C2787" s="63" t="n">
        <v>40150</v>
      </c>
      <c r="D2787" s="63" t="n">
        <v>40868</v>
      </c>
      <c r="E2787" s="49" t="n">
        <v>13</v>
      </c>
      <c r="F2787" s="54" t="n">
        <v>726.95</v>
      </c>
      <c r="G2787" s="54" t="n">
        <v>4497.17</v>
      </c>
      <c r="H2787" s="54" t="n">
        <v>2202.7</v>
      </c>
      <c r="I2787" s="54" t="n">
        <f aca="false">SUM(F2787:H2787)</f>
        <v>7426.82</v>
      </c>
      <c r="J2787" s="49" t="n">
        <f aca="false">Calc!$C$5-D2787</f>
        <v>19</v>
      </c>
      <c r="K2787" s="49" t="n">
        <f aca="false">IF(J2787&lt;=Calc!$C$11,4,IF(J2787&lt;=Calc!$C$12,3,IF(J2787&lt;=Calc!$C$13,2,1)))</f>
        <v>4</v>
      </c>
      <c r="L2787" s="49" t="n">
        <f aca="false">1+(E2787&gt;=Calc!$C$16)+(E2787&gt;=Calc!$C$17)+(E2787&gt;=Calc!$C$18)</f>
        <v>4</v>
      </c>
      <c r="M2787" s="49" t="str">
        <f aca="false">IF(AND(K2787=4,L2787&gt;=3),"Champions",IF(AND(K2787=3,L2787&gt;=3),"Loyal",IF(K2787&gt;=3,"Recent / New",IF(L2787&gt;=3,"At Risk","Hibernating / Lost"))))</f>
        <v>Champions</v>
      </c>
      <c r="N2787" s="54" t="n">
        <f aca="false">IF(AND(Calc!$C$2&lt;=2009,Calc!$C$3&gt;=2009),F2787,0)+IF(AND(Calc!$C$2&lt;=2010,Calc!$C$3&gt;=2010),G2787,0)+IF(AND(Calc!$C$2&lt;=2011,Calc!$C$3&gt;=2011),H2787,0)</f>
        <v>7426.82</v>
      </c>
      <c r="O2787" s="61" t="n">
        <f aca="false">IF(AND(N2787&gt;0,OR(Calc!$C$4="*",B2787=Calc!$C$4)),N2787+ROW()*0.000000001,0)</f>
        <v>7426.820002787</v>
      </c>
    </row>
    <row r="2788" customFormat="false" ht="15" hidden="false" customHeight="false" outlineLevel="0" collapsed="false">
      <c r="A2788" s="49" t="n">
        <v>15180</v>
      </c>
      <c r="B2788" s="49" t="s">
        <v>189</v>
      </c>
      <c r="C2788" s="63" t="n">
        <v>40297</v>
      </c>
      <c r="D2788" s="63" t="n">
        <v>40519</v>
      </c>
      <c r="E2788" s="49" t="n">
        <v>3</v>
      </c>
      <c r="F2788" s="54" t="n">
        <v>0</v>
      </c>
      <c r="G2788" s="54" t="n">
        <v>816.93</v>
      </c>
      <c r="H2788" s="54" t="n">
        <v>0</v>
      </c>
      <c r="I2788" s="54" t="n">
        <f aca="false">SUM(F2788:H2788)</f>
        <v>816.93</v>
      </c>
      <c r="J2788" s="49" t="n">
        <f aca="false">Calc!$C$5-D2788</f>
        <v>368</v>
      </c>
      <c r="K2788" s="49" t="n">
        <f aca="false">IF(J2788&lt;=Calc!$C$11,4,IF(J2788&lt;=Calc!$C$12,3,IF(J2788&lt;=Calc!$C$13,2,1)))</f>
        <v>2</v>
      </c>
      <c r="L2788" s="49" t="n">
        <f aca="false">1+(E2788&gt;=Calc!$C$16)+(E2788&gt;=Calc!$C$17)+(E2788&gt;=Calc!$C$18)</f>
        <v>2</v>
      </c>
      <c r="M2788" s="49" t="str">
        <f aca="false">IF(AND(K2788=4,L2788&gt;=3),"Champions",IF(AND(K2788=3,L2788&gt;=3),"Loyal",IF(K2788&gt;=3,"Recent / New",IF(L2788&gt;=3,"At Risk","Hibernating / Lost"))))</f>
        <v>Hibernating / Lost</v>
      </c>
      <c r="N2788" s="54" t="n">
        <f aca="false">IF(AND(Calc!$C$2&lt;=2009,Calc!$C$3&gt;=2009),F2788,0)+IF(AND(Calc!$C$2&lt;=2010,Calc!$C$3&gt;=2010),G2788,0)+IF(AND(Calc!$C$2&lt;=2011,Calc!$C$3&gt;=2011),H2788,0)</f>
        <v>816.93</v>
      </c>
      <c r="O2788" s="61" t="n">
        <f aca="false">IF(AND(N2788&gt;0,OR(Calc!$C$4="*",B2788=Calc!$C$4)),N2788+ROW()*0.000000001,0)</f>
        <v>816.930002788</v>
      </c>
    </row>
    <row r="2789" customFormat="false" ht="15" hidden="false" customHeight="false" outlineLevel="0" collapsed="false">
      <c r="A2789" s="49" t="n">
        <v>15181</v>
      </c>
      <c r="B2789" s="49" t="s">
        <v>189</v>
      </c>
      <c r="C2789" s="63" t="n">
        <v>40155</v>
      </c>
      <c r="D2789" s="63" t="n">
        <v>40820</v>
      </c>
      <c r="E2789" s="49" t="n">
        <v>5</v>
      </c>
      <c r="F2789" s="54" t="n">
        <v>-74.88</v>
      </c>
      <c r="G2789" s="54" t="n">
        <v>343.05</v>
      </c>
      <c r="H2789" s="54" t="n">
        <v>689.48</v>
      </c>
      <c r="I2789" s="54" t="n">
        <f aca="false">SUM(F2789:H2789)</f>
        <v>957.65</v>
      </c>
      <c r="J2789" s="49" t="n">
        <f aca="false">Calc!$C$5-D2789</f>
        <v>67</v>
      </c>
      <c r="K2789" s="49" t="n">
        <f aca="false">IF(J2789&lt;=Calc!$C$11,4,IF(J2789&lt;=Calc!$C$12,3,IF(J2789&lt;=Calc!$C$13,2,1)))</f>
        <v>3</v>
      </c>
      <c r="L2789" s="49" t="n">
        <f aca="false">1+(E2789&gt;=Calc!$C$16)+(E2789&gt;=Calc!$C$17)+(E2789&gt;=Calc!$C$18)</f>
        <v>3</v>
      </c>
      <c r="M2789" s="49" t="str">
        <f aca="false">IF(AND(K2789=4,L2789&gt;=3),"Champions",IF(AND(K2789=3,L2789&gt;=3),"Loyal",IF(K2789&gt;=3,"Recent / New",IF(L2789&gt;=3,"At Risk","Hibernating / Lost"))))</f>
        <v>Loyal</v>
      </c>
      <c r="N2789" s="54" t="n">
        <f aca="false">IF(AND(Calc!$C$2&lt;=2009,Calc!$C$3&gt;=2009),F2789,0)+IF(AND(Calc!$C$2&lt;=2010,Calc!$C$3&gt;=2010),G2789,0)+IF(AND(Calc!$C$2&lt;=2011,Calc!$C$3&gt;=2011),H2789,0)</f>
        <v>957.65</v>
      </c>
      <c r="O2789" s="61" t="n">
        <f aca="false">IF(AND(N2789&gt;0,OR(Calc!$C$4="*",B2789=Calc!$C$4)),N2789+ROW()*0.000000001,0)</f>
        <v>957.650002789</v>
      </c>
    </row>
    <row r="2790" customFormat="false" ht="15" hidden="false" customHeight="false" outlineLevel="0" collapsed="false">
      <c r="A2790" s="49" t="n">
        <v>15182</v>
      </c>
      <c r="B2790" s="49" t="s">
        <v>189</v>
      </c>
      <c r="C2790" s="63" t="n">
        <v>40230</v>
      </c>
      <c r="D2790" s="63" t="n">
        <v>40732</v>
      </c>
      <c r="E2790" s="49" t="n">
        <v>11</v>
      </c>
      <c r="F2790" s="54" t="n">
        <v>0</v>
      </c>
      <c r="G2790" s="54" t="n">
        <v>2319.9</v>
      </c>
      <c r="H2790" s="54" t="n">
        <v>622.85</v>
      </c>
      <c r="I2790" s="54" t="n">
        <f aca="false">SUM(F2790:H2790)</f>
        <v>2942.75</v>
      </c>
      <c r="J2790" s="49" t="n">
        <f aca="false">Calc!$C$5-D2790</f>
        <v>155</v>
      </c>
      <c r="K2790" s="49" t="n">
        <f aca="false">IF(J2790&lt;=Calc!$C$11,4,IF(J2790&lt;=Calc!$C$12,3,IF(J2790&lt;=Calc!$C$13,2,1)))</f>
        <v>2</v>
      </c>
      <c r="L2790" s="49" t="n">
        <f aca="false">1+(E2790&gt;=Calc!$C$16)+(E2790&gt;=Calc!$C$17)+(E2790&gt;=Calc!$C$18)</f>
        <v>4</v>
      </c>
      <c r="M2790" s="49" t="str">
        <f aca="false">IF(AND(K2790=4,L2790&gt;=3),"Champions",IF(AND(K2790=3,L2790&gt;=3),"Loyal",IF(K2790&gt;=3,"Recent / New",IF(L2790&gt;=3,"At Risk","Hibernating / Lost"))))</f>
        <v>At Risk</v>
      </c>
      <c r="N2790" s="54" t="n">
        <f aca="false">IF(AND(Calc!$C$2&lt;=2009,Calc!$C$3&gt;=2009),F2790,0)+IF(AND(Calc!$C$2&lt;=2010,Calc!$C$3&gt;=2010),G2790,0)+IF(AND(Calc!$C$2&lt;=2011,Calc!$C$3&gt;=2011),H2790,0)</f>
        <v>2942.75</v>
      </c>
      <c r="O2790" s="61" t="n">
        <f aca="false">IF(AND(N2790&gt;0,OR(Calc!$C$4="*",B2790=Calc!$C$4)),N2790+ROW()*0.000000001,0)</f>
        <v>2942.75000279</v>
      </c>
    </row>
    <row r="2791" customFormat="false" ht="15" hidden="false" customHeight="false" outlineLevel="0" collapsed="false">
      <c r="A2791" s="49" t="n">
        <v>15183</v>
      </c>
      <c r="B2791" s="49" t="s">
        <v>189</v>
      </c>
      <c r="C2791" s="63" t="n">
        <v>40302</v>
      </c>
      <c r="D2791" s="63" t="n">
        <v>40339</v>
      </c>
      <c r="E2791" s="49" t="n">
        <v>3</v>
      </c>
      <c r="F2791" s="54" t="n">
        <v>0</v>
      </c>
      <c r="G2791" s="54" t="n">
        <v>637.03</v>
      </c>
      <c r="H2791" s="54" t="n">
        <v>0</v>
      </c>
      <c r="I2791" s="54" t="n">
        <f aca="false">SUM(F2791:H2791)</f>
        <v>637.03</v>
      </c>
      <c r="J2791" s="49" t="n">
        <f aca="false">Calc!$C$5-D2791</f>
        <v>548</v>
      </c>
      <c r="K2791" s="49" t="n">
        <f aca="false">IF(J2791&lt;=Calc!$C$11,4,IF(J2791&lt;=Calc!$C$12,3,IF(J2791&lt;=Calc!$C$13,2,1)))</f>
        <v>1</v>
      </c>
      <c r="L2791" s="49" t="n">
        <f aca="false">1+(E2791&gt;=Calc!$C$16)+(E2791&gt;=Calc!$C$17)+(E2791&gt;=Calc!$C$18)</f>
        <v>2</v>
      </c>
      <c r="M2791" s="49" t="str">
        <f aca="false">IF(AND(K2791=4,L2791&gt;=3),"Champions",IF(AND(K2791=3,L2791&gt;=3),"Loyal",IF(K2791&gt;=3,"Recent / New",IF(L2791&gt;=3,"At Risk","Hibernating / Lost"))))</f>
        <v>Hibernating / Lost</v>
      </c>
      <c r="N2791" s="54" t="n">
        <f aca="false">IF(AND(Calc!$C$2&lt;=2009,Calc!$C$3&gt;=2009),F2791,0)+IF(AND(Calc!$C$2&lt;=2010,Calc!$C$3&gt;=2010),G2791,0)+IF(AND(Calc!$C$2&lt;=2011,Calc!$C$3&gt;=2011),H2791,0)</f>
        <v>637.03</v>
      </c>
      <c r="O2791" s="61" t="n">
        <f aca="false">IF(AND(N2791&gt;0,OR(Calc!$C$4="*",B2791=Calc!$C$4)),N2791+ROW()*0.000000001,0)</f>
        <v>637.030002791</v>
      </c>
    </row>
    <row r="2792" customFormat="false" ht="15" hidden="false" customHeight="false" outlineLevel="0" collapsed="false">
      <c r="A2792" s="49" t="n">
        <v>15184</v>
      </c>
      <c r="B2792" s="49" t="s">
        <v>189</v>
      </c>
      <c r="C2792" s="63" t="n">
        <v>40163</v>
      </c>
      <c r="D2792" s="63" t="n">
        <v>40857</v>
      </c>
      <c r="E2792" s="49" t="n">
        <v>4</v>
      </c>
      <c r="F2792" s="54" t="n">
        <v>123.19</v>
      </c>
      <c r="G2792" s="54" t="n">
        <v>160</v>
      </c>
      <c r="H2792" s="54" t="n">
        <v>402.2</v>
      </c>
      <c r="I2792" s="54" t="n">
        <f aca="false">SUM(F2792:H2792)</f>
        <v>685.39</v>
      </c>
      <c r="J2792" s="49" t="n">
        <f aca="false">Calc!$C$5-D2792</f>
        <v>30</v>
      </c>
      <c r="K2792" s="49" t="n">
        <f aca="false">IF(J2792&lt;=Calc!$C$11,4,IF(J2792&lt;=Calc!$C$12,3,IF(J2792&lt;=Calc!$C$13,2,1)))</f>
        <v>3</v>
      </c>
      <c r="L2792" s="49" t="n">
        <f aca="false">1+(E2792&gt;=Calc!$C$16)+(E2792&gt;=Calc!$C$17)+(E2792&gt;=Calc!$C$18)</f>
        <v>3</v>
      </c>
      <c r="M2792" s="49" t="str">
        <f aca="false">IF(AND(K2792=4,L2792&gt;=3),"Champions",IF(AND(K2792=3,L2792&gt;=3),"Loyal",IF(K2792&gt;=3,"Recent / New",IF(L2792&gt;=3,"At Risk","Hibernating / Lost"))))</f>
        <v>Loyal</v>
      </c>
      <c r="N2792" s="54" t="n">
        <f aca="false">IF(AND(Calc!$C$2&lt;=2009,Calc!$C$3&gt;=2009),F2792,0)+IF(AND(Calc!$C$2&lt;=2010,Calc!$C$3&gt;=2010),G2792,0)+IF(AND(Calc!$C$2&lt;=2011,Calc!$C$3&gt;=2011),H2792,0)</f>
        <v>685.39</v>
      </c>
      <c r="O2792" s="61" t="n">
        <f aca="false">IF(AND(N2792&gt;0,OR(Calc!$C$4="*",B2792=Calc!$C$4)),N2792+ROW()*0.000000001,0)</f>
        <v>685.390002792</v>
      </c>
    </row>
    <row r="2793" customFormat="false" ht="15" hidden="false" customHeight="false" outlineLevel="0" collapsed="false">
      <c r="A2793" s="49" t="n">
        <v>15185</v>
      </c>
      <c r="B2793" s="49" t="s">
        <v>189</v>
      </c>
      <c r="C2793" s="63" t="n">
        <v>40816</v>
      </c>
      <c r="D2793" s="63" t="n">
        <v>40816</v>
      </c>
      <c r="E2793" s="49" t="n">
        <v>1</v>
      </c>
      <c r="F2793" s="54" t="n">
        <v>0</v>
      </c>
      <c r="G2793" s="54" t="n">
        <v>0</v>
      </c>
      <c r="H2793" s="54" t="n">
        <v>310.62</v>
      </c>
      <c r="I2793" s="54" t="n">
        <f aca="false">SUM(F2793:H2793)</f>
        <v>310.62</v>
      </c>
      <c r="J2793" s="49" t="n">
        <f aca="false">Calc!$C$5-D2793</f>
        <v>71</v>
      </c>
      <c r="K2793" s="49" t="n">
        <f aca="false">IF(J2793&lt;=Calc!$C$11,4,IF(J2793&lt;=Calc!$C$12,3,IF(J2793&lt;=Calc!$C$13,2,1)))</f>
        <v>3</v>
      </c>
      <c r="L2793" s="49" t="n">
        <f aca="false">1+(E2793&gt;=Calc!$C$16)+(E2793&gt;=Calc!$C$17)+(E2793&gt;=Calc!$C$18)</f>
        <v>1</v>
      </c>
      <c r="M2793" s="49" t="str">
        <f aca="false">IF(AND(K2793=4,L2793&gt;=3),"Champions",IF(AND(K2793=3,L2793&gt;=3),"Loyal",IF(K2793&gt;=3,"Recent / New",IF(L2793&gt;=3,"At Risk","Hibernating / Lost"))))</f>
        <v>Recent / New</v>
      </c>
      <c r="N2793" s="54" t="n">
        <f aca="false">IF(AND(Calc!$C$2&lt;=2009,Calc!$C$3&gt;=2009),F2793,0)+IF(AND(Calc!$C$2&lt;=2010,Calc!$C$3&gt;=2010),G2793,0)+IF(AND(Calc!$C$2&lt;=2011,Calc!$C$3&gt;=2011),H2793,0)</f>
        <v>310.62</v>
      </c>
      <c r="O2793" s="61" t="n">
        <f aca="false">IF(AND(N2793&gt;0,OR(Calc!$C$4="*",B2793=Calc!$C$4)),N2793+ROW()*0.000000001,0)</f>
        <v>310.620002793</v>
      </c>
    </row>
    <row r="2794" customFormat="false" ht="15" hidden="false" customHeight="false" outlineLevel="0" collapsed="false">
      <c r="A2794" s="49" t="n">
        <v>15186</v>
      </c>
      <c r="B2794" s="49" t="s">
        <v>189</v>
      </c>
      <c r="C2794" s="63" t="n">
        <v>40190</v>
      </c>
      <c r="D2794" s="63" t="n">
        <v>40872</v>
      </c>
      <c r="E2794" s="49" t="n">
        <v>5</v>
      </c>
      <c r="F2794" s="54" t="n">
        <v>0</v>
      </c>
      <c r="G2794" s="54" t="n">
        <v>991.79</v>
      </c>
      <c r="H2794" s="54" t="n">
        <v>411.41</v>
      </c>
      <c r="I2794" s="54" t="n">
        <f aca="false">SUM(F2794:H2794)</f>
        <v>1403.2</v>
      </c>
      <c r="J2794" s="49" t="n">
        <f aca="false">Calc!$C$5-D2794</f>
        <v>15</v>
      </c>
      <c r="K2794" s="49" t="n">
        <f aca="false">IF(J2794&lt;=Calc!$C$11,4,IF(J2794&lt;=Calc!$C$12,3,IF(J2794&lt;=Calc!$C$13,2,1)))</f>
        <v>4</v>
      </c>
      <c r="L2794" s="49" t="n">
        <f aca="false">1+(E2794&gt;=Calc!$C$16)+(E2794&gt;=Calc!$C$17)+(E2794&gt;=Calc!$C$18)</f>
        <v>3</v>
      </c>
      <c r="M2794" s="49" t="str">
        <f aca="false">IF(AND(K2794=4,L2794&gt;=3),"Champions",IF(AND(K2794=3,L2794&gt;=3),"Loyal",IF(K2794&gt;=3,"Recent / New",IF(L2794&gt;=3,"At Risk","Hibernating / Lost"))))</f>
        <v>Champions</v>
      </c>
      <c r="N2794" s="54" t="n">
        <f aca="false">IF(AND(Calc!$C$2&lt;=2009,Calc!$C$3&gt;=2009),F2794,0)+IF(AND(Calc!$C$2&lt;=2010,Calc!$C$3&gt;=2010),G2794,0)+IF(AND(Calc!$C$2&lt;=2011,Calc!$C$3&gt;=2011),H2794,0)</f>
        <v>1403.2</v>
      </c>
      <c r="O2794" s="61" t="n">
        <f aca="false">IF(AND(N2794&gt;0,OR(Calc!$C$4="*",B2794=Calc!$C$4)),N2794+ROW()*0.000000001,0)</f>
        <v>1403.200002794</v>
      </c>
    </row>
    <row r="2795" customFormat="false" ht="15" hidden="false" customHeight="false" outlineLevel="0" collapsed="false">
      <c r="A2795" s="49" t="n">
        <v>15187</v>
      </c>
      <c r="B2795" s="49" t="s">
        <v>189</v>
      </c>
      <c r="C2795" s="63" t="n">
        <v>40674</v>
      </c>
      <c r="D2795" s="63" t="n">
        <v>40885</v>
      </c>
      <c r="E2795" s="49" t="n">
        <v>15</v>
      </c>
      <c r="F2795" s="54" t="n">
        <v>0</v>
      </c>
      <c r="G2795" s="54" t="n">
        <v>0</v>
      </c>
      <c r="H2795" s="54" t="n">
        <v>4655.08</v>
      </c>
      <c r="I2795" s="54" t="n">
        <f aca="false">SUM(F2795:H2795)</f>
        <v>4655.08</v>
      </c>
      <c r="J2795" s="49" t="n">
        <f aca="false">Calc!$C$5-D2795</f>
        <v>2</v>
      </c>
      <c r="K2795" s="49" t="n">
        <f aca="false">IF(J2795&lt;=Calc!$C$11,4,IF(J2795&lt;=Calc!$C$12,3,IF(J2795&lt;=Calc!$C$13,2,1)))</f>
        <v>4</v>
      </c>
      <c r="L2795" s="49" t="n">
        <f aca="false">1+(E2795&gt;=Calc!$C$16)+(E2795&gt;=Calc!$C$17)+(E2795&gt;=Calc!$C$18)</f>
        <v>4</v>
      </c>
      <c r="M2795" s="49" t="str">
        <f aca="false">IF(AND(K2795=4,L2795&gt;=3),"Champions",IF(AND(K2795=3,L2795&gt;=3),"Loyal",IF(K2795&gt;=3,"Recent / New",IF(L2795&gt;=3,"At Risk","Hibernating / Lost"))))</f>
        <v>Champions</v>
      </c>
      <c r="N2795" s="54" t="n">
        <f aca="false">IF(AND(Calc!$C$2&lt;=2009,Calc!$C$3&gt;=2009),F2795,0)+IF(AND(Calc!$C$2&lt;=2010,Calc!$C$3&gt;=2010),G2795,0)+IF(AND(Calc!$C$2&lt;=2011,Calc!$C$3&gt;=2011),H2795,0)</f>
        <v>4655.08</v>
      </c>
      <c r="O2795" s="61" t="n">
        <f aca="false">IF(AND(N2795&gt;0,OR(Calc!$C$4="*",B2795=Calc!$C$4)),N2795+ROW()*0.000000001,0)</f>
        <v>4655.080002795</v>
      </c>
    </row>
    <row r="2796" customFormat="false" ht="15" hidden="false" customHeight="false" outlineLevel="0" collapsed="false">
      <c r="A2796" s="49" t="n">
        <v>15188</v>
      </c>
      <c r="B2796" s="49" t="s">
        <v>189</v>
      </c>
      <c r="C2796" s="63" t="n">
        <v>40161</v>
      </c>
      <c r="D2796" s="63" t="n">
        <v>40161</v>
      </c>
      <c r="E2796" s="49" t="n">
        <v>1</v>
      </c>
      <c r="F2796" s="54" t="n">
        <v>310.43</v>
      </c>
      <c r="G2796" s="54" t="n">
        <v>0</v>
      </c>
      <c r="H2796" s="54" t="n">
        <v>0</v>
      </c>
      <c r="I2796" s="54" t="n">
        <f aca="false">SUM(F2796:H2796)</f>
        <v>310.43</v>
      </c>
      <c r="J2796" s="49" t="n">
        <f aca="false">Calc!$C$5-D2796</f>
        <v>726</v>
      </c>
      <c r="K2796" s="49" t="n">
        <f aca="false">IF(J2796&lt;=Calc!$C$11,4,IF(J2796&lt;=Calc!$C$12,3,IF(J2796&lt;=Calc!$C$13,2,1)))</f>
        <v>1</v>
      </c>
      <c r="L2796" s="49" t="n">
        <f aca="false">1+(E2796&gt;=Calc!$C$16)+(E2796&gt;=Calc!$C$17)+(E2796&gt;=Calc!$C$18)</f>
        <v>1</v>
      </c>
      <c r="M2796" s="49" t="str">
        <f aca="false">IF(AND(K2796=4,L2796&gt;=3),"Champions",IF(AND(K2796=3,L2796&gt;=3),"Loyal",IF(K2796&gt;=3,"Recent / New",IF(L2796&gt;=3,"At Risk","Hibernating / Lost"))))</f>
        <v>Hibernating / Lost</v>
      </c>
      <c r="N2796" s="54" t="n">
        <f aca="false">IF(AND(Calc!$C$2&lt;=2009,Calc!$C$3&gt;=2009),F2796,0)+IF(AND(Calc!$C$2&lt;=2010,Calc!$C$3&gt;=2010),G2796,0)+IF(AND(Calc!$C$2&lt;=2011,Calc!$C$3&gt;=2011),H2796,0)</f>
        <v>310.43</v>
      </c>
      <c r="O2796" s="61" t="n">
        <f aca="false">IF(AND(N2796&gt;0,OR(Calc!$C$4="*",B2796=Calc!$C$4)),N2796+ROW()*0.000000001,0)</f>
        <v>310.430002796</v>
      </c>
    </row>
    <row r="2797" customFormat="false" ht="15" hidden="false" customHeight="false" outlineLevel="0" collapsed="false">
      <c r="A2797" s="49" t="n">
        <v>15189</v>
      </c>
      <c r="B2797" s="49" t="s">
        <v>189</v>
      </c>
      <c r="C2797" s="63" t="n">
        <v>40377</v>
      </c>
      <c r="D2797" s="63" t="n">
        <v>40885</v>
      </c>
      <c r="E2797" s="49" t="n">
        <v>46</v>
      </c>
      <c r="F2797" s="54" t="n">
        <v>0</v>
      </c>
      <c r="G2797" s="54" t="n">
        <v>1298.99</v>
      </c>
      <c r="H2797" s="54" t="n">
        <v>15802.14</v>
      </c>
      <c r="I2797" s="54" t="n">
        <f aca="false">SUM(F2797:H2797)</f>
        <v>17101.13</v>
      </c>
      <c r="J2797" s="49" t="n">
        <f aca="false">Calc!$C$5-D2797</f>
        <v>2</v>
      </c>
      <c r="K2797" s="49" t="n">
        <f aca="false">IF(J2797&lt;=Calc!$C$11,4,IF(J2797&lt;=Calc!$C$12,3,IF(J2797&lt;=Calc!$C$13,2,1)))</f>
        <v>4</v>
      </c>
      <c r="L2797" s="49" t="n">
        <f aca="false">1+(E2797&gt;=Calc!$C$16)+(E2797&gt;=Calc!$C$17)+(E2797&gt;=Calc!$C$18)</f>
        <v>4</v>
      </c>
      <c r="M2797" s="49" t="str">
        <f aca="false">IF(AND(K2797=4,L2797&gt;=3),"Champions",IF(AND(K2797=3,L2797&gt;=3),"Loyal",IF(K2797&gt;=3,"Recent / New",IF(L2797&gt;=3,"At Risk","Hibernating / Lost"))))</f>
        <v>Champions</v>
      </c>
      <c r="N2797" s="54" t="n">
        <f aca="false">IF(AND(Calc!$C$2&lt;=2009,Calc!$C$3&gt;=2009),F2797,0)+IF(AND(Calc!$C$2&lt;=2010,Calc!$C$3&gt;=2010),G2797,0)+IF(AND(Calc!$C$2&lt;=2011,Calc!$C$3&gt;=2011),H2797,0)</f>
        <v>17101.13</v>
      </c>
      <c r="O2797" s="61" t="n">
        <f aca="false">IF(AND(N2797&gt;0,OR(Calc!$C$4="*",B2797=Calc!$C$4)),N2797+ROW()*0.000000001,0)</f>
        <v>17101.130002797</v>
      </c>
    </row>
    <row r="2798" customFormat="false" ht="15" hidden="false" customHeight="false" outlineLevel="0" collapsed="false">
      <c r="A2798" s="49" t="n">
        <v>15190</v>
      </c>
      <c r="B2798" s="49" t="s">
        <v>189</v>
      </c>
      <c r="C2798" s="63" t="n">
        <v>40452</v>
      </c>
      <c r="D2798" s="63" t="n">
        <v>40452</v>
      </c>
      <c r="E2798" s="49" t="n">
        <v>1</v>
      </c>
      <c r="F2798" s="54" t="n">
        <v>0</v>
      </c>
      <c r="G2798" s="54" t="n">
        <v>834.44</v>
      </c>
      <c r="H2798" s="54" t="n">
        <v>0</v>
      </c>
      <c r="I2798" s="54" t="n">
        <f aca="false">SUM(F2798:H2798)</f>
        <v>834.44</v>
      </c>
      <c r="J2798" s="49" t="n">
        <f aca="false">Calc!$C$5-D2798</f>
        <v>435</v>
      </c>
      <c r="K2798" s="49" t="n">
        <f aca="false">IF(J2798&lt;=Calc!$C$11,4,IF(J2798&lt;=Calc!$C$12,3,IF(J2798&lt;=Calc!$C$13,2,1)))</f>
        <v>1</v>
      </c>
      <c r="L2798" s="49" t="n">
        <f aca="false">1+(E2798&gt;=Calc!$C$16)+(E2798&gt;=Calc!$C$17)+(E2798&gt;=Calc!$C$18)</f>
        <v>1</v>
      </c>
      <c r="M2798" s="49" t="str">
        <f aca="false">IF(AND(K2798=4,L2798&gt;=3),"Champions",IF(AND(K2798=3,L2798&gt;=3),"Loyal",IF(K2798&gt;=3,"Recent / New",IF(L2798&gt;=3,"At Risk","Hibernating / Lost"))))</f>
        <v>Hibernating / Lost</v>
      </c>
      <c r="N2798" s="54" t="n">
        <f aca="false">IF(AND(Calc!$C$2&lt;=2009,Calc!$C$3&gt;=2009),F2798,0)+IF(AND(Calc!$C$2&lt;=2010,Calc!$C$3&gt;=2010),G2798,0)+IF(AND(Calc!$C$2&lt;=2011,Calc!$C$3&gt;=2011),H2798,0)</f>
        <v>834.44</v>
      </c>
      <c r="O2798" s="61" t="n">
        <f aca="false">IF(AND(N2798&gt;0,OR(Calc!$C$4="*",B2798=Calc!$C$4)),N2798+ROW()*0.000000001,0)</f>
        <v>834.440002798</v>
      </c>
    </row>
    <row r="2799" customFormat="false" ht="15" hidden="false" customHeight="false" outlineLevel="0" collapsed="false">
      <c r="A2799" s="49" t="n">
        <v>15191</v>
      </c>
      <c r="B2799" s="49" t="s">
        <v>189</v>
      </c>
      <c r="C2799" s="63" t="n">
        <v>40198</v>
      </c>
      <c r="D2799" s="63" t="n">
        <v>40423</v>
      </c>
      <c r="E2799" s="49" t="n">
        <v>3</v>
      </c>
      <c r="F2799" s="54" t="n">
        <v>0</v>
      </c>
      <c r="G2799" s="54" t="n">
        <v>588.05</v>
      </c>
      <c r="H2799" s="54" t="n">
        <v>0</v>
      </c>
      <c r="I2799" s="54" t="n">
        <f aca="false">SUM(F2799:H2799)</f>
        <v>588.05</v>
      </c>
      <c r="J2799" s="49" t="n">
        <f aca="false">Calc!$C$5-D2799</f>
        <v>464</v>
      </c>
      <c r="K2799" s="49" t="n">
        <f aca="false">IF(J2799&lt;=Calc!$C$11,4,IF(J2799&lt;=Calc!$C$12,3,IF(J2799&lt;=Calc!$C$13,2,1)))</f>
        <v>1</v>
      </c>
      <c r="L2799" s="49" t="n">
        <f aca="false">1+(E2799&gt;=Calc!$C$16)+(E2799&gt;=Calc!$C$17)+(E2799&gt;=Calc!$C$18)</f>
        <v>2</v>
      </c>
      <c r="M2799" s="49" t="str">
        <f aca="false">IF(AND(K2799=4,L2799&gt;=3),"Champions",IF(AND(K2799=3,L2799&gt;=3),"Loyal",IF(K2799&gt;=3,"Recent / New",IF(L2799&gt;=3,"At Risk","Hibernating / Lost"))))</f>
        <v>Hibernating / Lost</v>
      </c>
      <c r="N2799" s="54" t="n">
        <f aca="false">IF(AND(Calc!$C$2&lt;=2009,Calc!$C$3&gt;=2009),F2799,0)+IF(AND(Calc!$C$2&lt;=2010,Calc!$C$3&gt;=2010),G2799,0)+IF(AND(Calc!$C$2&lt;=2011,Calc!$C$3&gt;=2011),H2799,0)</f>
        <v>588.05</v>
      </c>
      <c r="O2799" s="61" t="n">
        <f aca="false">IF(AND(N2799&gt;0,OR(Calc!$C$4="*",B2799=Calc!$C$4)),N2799+ROW()*0.000000001,0)</f>
        <v>588.050002799</v>
      </c>
    </row>
    <row r="2800" customFormat="false" ht="15" hidden="false" customHeight="false" outlineLevel="0" collapsed="false">
      <c r="A2800" s="49" t="n">
        <v>15192</v>
      </c>
      <c r="B2800" s="49" t="s">
        <v>189</v>
      </c>
      <c r="C2800" s="63" t="n">
        <v>40207</v>
      </c>
      <c r="D2800" s="63" t="n">
        <v>40767</v>
      </c>
      <c r="E2800" s="49" t="n">
        <v>5</v>
      </c>
      <c r="F2800" s="54" t="n">
        <v>0</v>
      </c>
      <c r="G2800" s="54" t="n">
        <v>937.07</v>
      </c>
      <c r="H2800" s="54" t="n">
        <v>729.32</v>
      </c>
      <c r="I2800" s="54" t="n">
        <f aca="false">SUM(F2800:H2800)</f>
        <v>1666.39</v>
      </c>
      <c r="J2800" s="49" t="n">
        <f aca="false">Calc!$C$5-D2800</f>
        <v>120</v>
      </c>
      <c r="K2800" s="49" t="n">
        <f aca="false">IF(J2800&lt;=Calc!$C$11,4,IF(J2800&lt;=Calc!$C$12,3,IF(J2800&lt;=Calc!$C$13,2,1)))</f>
        <v>2</v>
      </c>
      <c r="L2800" s="49" t="n">
        <f aca="false">1+(E2800&gt;=Calc!$C$16)+(E2800&gt;=Calc!$C$17)+(E2800&gt;=Calc!$C$18)</f>
        <v>3</v>
      </c>
      <c r="M2800" s="49" t="str">
        <f aca="false">IF(AND(K2800=4,L2800&gt;=3),"Champions",IF(AND(K2800=3,L2800&gt;=3),"Loyal",IF(K2800&gt;=3,"Recent / New",IF(L2800&gt;=3,"At Risk","Hibernating / Lost"))))</f>
        <v>At Risk</v>
      </c>
      <c r="N2800" s="54" t="n">
        <f aca="false">IF(AND(Calc!$C$2&lt;=2009,Calc!$C$3&gt;=2009),F2800,0)+IF(AND(Calc!$C$2&lt;=2010,Calc!$C$3&gt;=2010),G2800,0)+IF(AND(Calc!$C$2&lt;=2011,Calc!$C$3&gt;=2011),H2800,0)</f>
        <v>1666.39</v>
      </c>
      <c r="O2800" s="61" t="n">
        <f aca="false">IF(AND(N2800&gt;0,OR(Calc!$C$4="*",B2800=Calc!$C$4)),N2800+ROW()*0.000000001,0)</f>
        <v>1666.3900028</v>
      </c>
    </row>
    <row r="2801" customFormat="false" ht="15" hidden="false" customHeight="false" outlineLevel="0" collapsed="false">
      <c r="A2801" s="49" t="n">
        <v>15193</v>
      </c>
      <c r="B2801" s="49" t="s">
        <v>189</v>
      </c>
      <c r="C2801" s="63" t="n">
        <v>40826</v>
      </c>
      <c r="D2801" s="63" t="n">
        <v>40826</v>
      </c>
      <c r="E2801" s="49" t="n">
        <v>1</v>
      </c>
      <c r="F2801" s="54" t="n">
        <v>0</v>
      </c>
      <c r="G2801" s="54" t="n">
        <v>0</v>
      </c>
      <c r="H2801" s="54" t="n">
        <v>499.32</v>
      </c>
      <c r="I2801" s="54" t="n">
        <f aca="false">SUM(F2801:H2801)</f>
        <v>499.32</v>
      </c>
      <c r="J2801" s="49" t="n">
        <f aca="false">Calc!$C$5-D2801</f>
        <v>61</v>
      </c>
      <c r="K2801" s="49" t="n">
        <f aca="false">IF(J2801&lt;=Calc!$C$11,4,IF(J2801&lt;=Calc!$C$12,3,IF(J2801&lt;=Calc!$C$13,2,1)))</f>
        <v>3</v>
      </c>
      <c r="L2801" s="49" t="n">
        <f aca="false">1+(E2801&gt;=Calc!$C$16)+(E2801&gt;=Calc!$C$17)+(E2801&gt;=Calc!$C$18)</f>
        <v>1</v>
      </c>
      <c r="M2801" s="49" t="str">
        <f aca="false">IF(AND(K2801=4,L2801&gt;=3),"Champions",IF(AND(K2801=3,L2801&gt;=3),"Loyal",IF(K2801&gt;=3,"Recent / New",IF(L2801&gt;=3,"At Risk","Hibernating / Lost"))))</f>
        <v>Recent / New</v>
      </c>
      <c r="N2801" s="54" t="n">
        <f aca="false">IF(AND(Calc!$C$2&lt;=2009,Calc!$C$3&gt;=2009),F2801,0)+IF(AND(Calc!$C$2&lt;=2010,Calc!$C$3&gt;=2010),G2801,0)+IF(AND(Calc!$C$2&lt;=2011,Calc!$C$3&gt;=2011),H2801,0)</f>
        <v>499.32</v>
      </c>
      <c r="O2801" s="61" t="n">
        <f aca="false">IF(AND(N2801&gt;0,OR(Calc!$C$4="*",B2801=Calc!$C$4)),N2801+ROW()*0.000000001,0)</f>
        <v>499.320002801</v>
      </c>
    </row>
    <row r="2802" customFormat="false" ht="15" hidden="false" customHeight="false" outlineLevel="0" collapsed="false">
      <c r="A2802" s="49" t="n">
        <v>15194</v>
      </c>
      <c r="B2802" s="49" t="s">
        <v>189</v>
      </c>
      <c r="C2802" s="63" t="n">
        <v>40150</v>
      </c>
      <c r="D2802" s="63" t="n">
        <v>40883</v>
      </c>
      <c r="E2802" s="49" t="n">
        <v>28</v>
      </c>
      <c r="F2802" s="54" t="n">
        <v>1460.69</v>
      </c>
      <c r="G2802" s="54" t="n">
        <v>4312.25</v>
      </c>
      <c r="H2802" s="54" t="n">
        <v>6008.58</v>
      </c>
      <c r="I2802" s="54" t="n">
        <f aca="false">SUM(F2802:H2802)</f>
        <v>11781.52</v>
      </c>
      <c r="J2802" s="49" t="n">
        <f aca="false">Calc!$C$5-D2802</f>
        <v>4</v>
      </c>
      <c r="K2802" s="49" t="n">
        <f aca="false">IF(J2802&lt;=Calc!$C$11,4,IF(J2802&lt;=Calc!$C$12,3,IF(J2802&lt;=Calc!$C$13,2,1)))</f>
        <v>4</v>
      </c>
      <c r="L2802" s="49" t="n">
        <f aca="false">1+(E2802&gt;=Calc!$C$16)+(E2802&gt;=Calc!$C$17)+(E2802&gt;=Calc!$C$18)</f>
        <v>4</v>
      </c>
      <c r="M2802" s="49" t="str">
        <f aca="false">IF(AND(K2802=4,L2802&gt;=3),"Champions",IF(AND(K2802=3,L2802&gt;=3),"Loyal",IF(K2802&gt;=3,"Recent / New",IF(L2802&gt;=3,"At Risk","Hibernating / Lost"))))</f>
        <v>Champions</v>
      </c>
      <c r="N2802" s="54" t="n">
        <f aca="false">IF(AND(Calc!$C$2&lt;=2009,Calc!$C$3&gt;=2009),F2802,0)+IF(AND(Calc!$C$2&lt;=2010,Calc!$C$3&gt;=2010),G2802,0)+IF(AND(Calc!$C$2&lt;=2011,Calc!$C$3&gt;=2011),H2802,0)</f>
        <v>11781.52</v>
      </c>
      <c r="O2802" s="61" t="n">
        <f aca="false">IF(AND(N2802&gt;0,OR(Calc!$C$4="*",B2802=Calc!$C$4)),N2802+ROW()*0.000000001,0)</f>
        <v>11781.520002802</v>
      </c>
    </row>
    <row r="2803" customFormat="false" ht="15" hidden="false" customHeight="false" outlineLevel="0" collapsed="false">
      <c r="A2803" s="49" t="n">
        <v>15195</v>
      </c>
      <c r="B2803" s="49" t="s">
        <v>189</v>
      </c>
      <c r="C2803" s="63" t="n">
        <v>40884</v>
      </c>
      <c r="D2803" s="63" t="n">
        <v>40884</v>
      </c>
      <c r="E2803" s="49" t="n">
        <v>1</v>
      </c>
      <c r="F2803" s="54" t="n">
        <v>0</v>
      </c>
      <c r="G2803" s="54" t="n">
        <v>0</v>
      </c>
      <c r="H2803" s="54" t="n">
        <v>3861</v>
      </c>
      <c r="I2803" s="54" t="n">
        <f aca="false">SUM(F2803:H2803)</f>
        <v>3861</v>
      </c>
      <c r="J2803" s="49" t="n">
        <f aca="false">Calc!$C$5-D2803</f>
        <v>3</v>
      </c>
      <c r="K2803" s="49" t="n">
        <f aca="false">IF(J2803&lt;=Calc!$C$11,4,IF(J2803&lt;=Calc!$C$12,3,IF(J2803&lt;=Calc!$C$13,2,1)))</f>
        <v>4</v>
      </c>
      <c r="L2803" s="49" t="n">
        <f aca="false">1+(E2803&gt;=Calc!$C$16)+(E2803&gt;=Calc!$C$17)+(E2803&gt;=Calc!$C$18)</f>
        <v>1</v>
      </c>
      <c r="M2803" s="49" t="str">
        <f aca="false">IF(AND(K2803=4,L2803&gt;=3),"Champions",IF(AND(K2803=3,L2803&gt;=3),"Loyal",IF(K2803&gt;=3,"Recent / New",IF(L2803&gt;=3,"At Risk","Hibernating / Lost"))))</f>
        <v>Recent / New</v>
      </c>
      <c r="N2803" s="54" t="n">
        <f aca="false">IF(AND(Calc!$C$2&lt;=2009,Calc!$C$3&gt;=2009),F2803,0)+IF(AND(Calc!$C$2&lt;=2010,Calc!$C$3&gt;=2010),G2803,0)+IF(AND(Calc!$C$2&lt;=2011,Calc!$C$3&gt;=2011),H2803,0)</f>
        <v>3861</v>
      </c>
      <c r="O2803" s="61" t="n">
        <f aca="false">IF(AND(N2803&gt;0,OR(Calc!$C$4="*",B2803=Calc!$C$4)),N2803+ROW()*0.000000001,0)</f>
        <v>3861.000002803</v>
      </c>
    </row>
    <row r="2804" customFormat="false" ht="15" hidden="false" customHeight="false" outlineLevel="0" collapsed="false">
      <c r="A2804" s="49" t="n">
        <v>15196</v>
      </c>
      <c r="B2804" s="49" t="s">
        <v>189</v>
      </c>
      <c r="C2804" s="63" t="n">
        <v>40160</v>
      </c>
      <c r="D2804" s="63" t="n">
        <v>40454</v>
      </c>
      <c r="E2804" s="49" t="n">
        <v>2</v>
      </c>
      <c r="F2804" s="54" t="n">
        <v>149.7</v>
      </c>
      <c r="G2804" s="54" t="n">
        <v>164</v>
      </c>
      <c r="H2804" s="54" t="n">
        <v>0</v>
      </c>
      <c r="I2804" s="54" t="n">
        <f aca="false">SUM(F2804:H2804)</f>
        <v>313.7</v>
      </c>
      <c r="J2804" s="49" t="n">
        <f aca="false">Calc!$C$5-D2804</f>
        <v>433</v>
      </c>
      <c r="K2804" s="49" t="n">
        <f aca="false">IF(J2804&lt;=Calc!$C$11,4,IF(J2804&lt;=Calc!$C$12,3,IF(J2804&lt;=Calc!$C$13,2,1)))</f>
        <v>1</v>
      </c>
      <c r="L2804" s="49" t="n">
        <f aca="false">1+(E2804&gt;=Calc!$C$16)+(E2804&gt;=Calc!$C$17)+(E2804&gt;=Calc!$C$18)</f>
        <v>2</v>
      </c>
      <c r="M2804" s="49" t="str">
        <f aca="false">IF(AND(K2804=4,L2804&gt;=3),"Champions",IF(AND(K2804=3,L2804&gt;=3),"Loyal",IF(K2804&gt;=3,"Recent / New",IF(L2804&gt;=3,"At Risk","Hibernating / Lost"))))</f>
        <v>Hibernating / Lost</v>
      </c>
      <c r="N2804" s="54" t="n">
        <f aca="false">IF(AND(Calc!$C$2&lt;=2009,Calc!$C$3&gt;=2009),F2804,0)+IF(AND(Calc!$C$2&lt;=2010,Calc!$C$3&gt;=2010),G2804,0)+IF(AND(Calc!$C$2&lt;=2011,Calc!$C$3&gt;=2011),H2804,0)</f>
        <v>313.7</v>
      </c>
      <c r="O2804" s="61" t="n">
        <f aca="false">IF(AND(N2804&gt;0,OR(Calc!$C$4="*",B2804=Calc!$C$4)),N2804+ROW()*0.000000001,0)</f>
        <v>313.700002804</v>
      </c>
    </row>
    <row r="2805" customFormat="false" ht="15" hidden="false" customHeight="false" outlineLevel="0" collapsed="false">
      <c r="A2805" s="49" t="n">
        <v>15197</v>
      </c>
      <c r="B2805" s="49" t="s">
        <v>189</v>
      </c>
      <c r="C2805" s="63" t="n">
        <v>40158</v>
      </c>
      <c r="D2805" s="63" t="n">
        <v>40876</v>
      </c>
      <c r="E2805" s="49" t="n">
        <v>6</v>
      </c>
      <c r="F2805" s="54" t="n">
        <v>117.96</v>
      </c>
      <c r="G2805" s="54" t="n">
        <v>1219.94</v>
      </c>
      <c r="H2805" s="54" t="n">
        <v>99.94</v>
      </c>
      <c r="I2805" s="54" t="n">
        <f aca="false">SUM(F2805:H2805)</f>
        <v>1437.84</v>
      </c>
      <c r="J2805" s="49" t="n">
        <f aca="false">Calc!$C$5-D2805</f>
        <v>11</v>
      </c>
      <c r="K2805" s="49" t="n">
        <f aca="false">IF(J2805&lt;=Calc!$C$11,4,IF(J2805&lt;=Calc!$C$12,3,IF(J2805&lt;=Calc!$C$13,2,1)))</f>
        <v>4</v>
      </c>
      <c r="L2805" s="49" t="n">
        <f aca="false">1+(E2805&gt;=Calc!$C$16)+(E2805&gt;=Calc!$C$17)+(E2805&gt;=Calc!$C$18)</f>
        <v>3</v>
      </c>
      <c r="M2805" s="49" t="str">
        <f aca="false">IF(AND(K2805=4,L2805&gt;=3),"Champions",IF(AND(K2805=3,L2805&gt;=3),"Loyal",IF(K2805&gt;=3,"Recent / New",IF(L2805&gt;=3,"At Risk","Hibernating / Lost"))))</f>
        <v>Champions</v>
      </c>
      <c r="N2805" s="54" t="n">
        <f aca="false">IF(AND(Calc!$C$2&lt;=2009,Calc!$C$3&gt;=2009),F2805,0)+IF(AND(Calc!$C$2&lt;=2010,Calc!$C$3&gt;=2010),G2805,0)+IF(AND(Calc!$C$2&lt;=2011,Calc!$C$3&gt;=2011),H2805,0)</f>
        <v>1437.84</v>
      </c>
      <c r="O2805" s="61" t="n">
        <f aca="false">IF(AND(N2805&gt;0,OR(Calc!$C$4="*",B2805=Calc!$C$4)),N2805+ROW()*0.000000001,0)</f>
        <v>1437.840002805</v>
      </c>
    </row>
    <row r="2806" customFormat="false" ht="15" hidden="false" customHeight="false" outlineLevel="0" collapsed="false">
      <c r="A2806" s="49" t="n">
        <v>15198</v>
      </c>
      <c r="B2806" s="49" t="s">
        <v>189</v>
      </c>
      <c r="C2806" s="63" t="n">
        <v>40197</v>
      </c>
      <c r="D2806" s="63" t="n">
        <v>40794</v>
      </c>
      <c r="E2806" s="49" t="n">
        <v>5</v>
      </c>
      <c r="F2806" s="54" t="n">
        <v>0</v>
      </c>
      <c r="G2806" s="54" t="n">
        <v>365.81</v>
      </c>
      <c r="H2806" s="54" t="n">
        <v>193.64</v>
      </c>
      <c r="I2806" s="54" t="n">
        <f aca="false">SUM(F2806:H2806)</f>
        <v>559.45</v>
      </c>
      <c r="J2806" s="49" t="n">
        <f aca="false">Calc!$C$5-D2806</f>
        <v>93</v>
      </c>
      <c r="K2806" s="49" t="n">
        <f aca="false">IF(J2806&lt;=Calc!$C$11,4,IF(J2806&lt;=Calc!$C$12,3,IF(J2806&lt;=Calc!$C$13,2,1)))</f>
        <v>3</v>
      </c>
      <c r="L2806" s="49" t="n">
        <f aca="false">1+(E2806&gt;=Calc!$C$16)+(E2806&gt;=Calc!$C$17)+(E2806&gt;=Calc!$C$18)</f>
        <v>3</v>
      </c>
      <c r="M2806" s="49" t="str">
        <f aca="false">IF(AND(K2806=4,L2806&gt;=3),"Champions",IF(AND(K2806=3,L2806&gt;=3),"Loyal",IF(K2806&gt;=3,"Recent / New",IF(L2806&gt;=3,"At Risk","Hibernating / Lost"))))</f>
        <v>Loyal</v>
      </c>
      <c r="N2806" s="54" t="n">
        <f aca="false">IF(AND(Calc!$C$2&lt;=2009,Calc!$C$3&gt;=2009),F2806,0)+IF(AND(Calc!$C$2&lt;=2010,Calc!$C$3&gt;=2010),G2806,0)+IF(AND(Calc!$C$2&lt;=2011,Calc!$C$3&gt;=2011),H2806,0)</f>
        <v>559.45</v>
      </c>
      <c r="O2806" s="61" t="n">
        <f aca="false">IF(AND(N2806&gt;0,OR(Calc!$C$4="*",B2806=Calc!$C$4)),N2806+ROW()*0.000000001,0)</f>
        <v>559.450002806</v>
      </c>
    </row>
    <row r="2807" customFormat="false" ht="15" hidden="false" customHeight="false" outlineLevel="0" collapsed="false">
      <c r="A2807" s="49" t="n">
        <v>15199</v>
      </c>
      <c r="B2807" s="49" t="s">
        <v>189</v>
      </c>
      <c r="C2807" s="63" t="n">
        <v>40311</v>
      </c>
      <c r="D2807" s="63" t="n">
        <v>40827</v>
      </c>
      <c r="E2807" s="49" t="n">
        <v>10</v>
      </c>
      <c r="F2807" s="54" t="n">
        <v>0</v>
      </c>
      <c r="G2807" s="54" t="n">
        <v>1853.7</v>
      </c>
      <c r="H2807" s="54" t="n">
        <v>1268.7</v>
      </c>
      <c r="I2807" s="54" t="n">
        <f aca="false">SUM(F2807:H2807)</f>
        <v>3122.4</v>
      </c>
      <c r="J2807" s="49" t="n">
        <f aca="false">Calc!$C$5-D2807</f>
        <v>60</v>
      </c>
      <c r="K2807" s="49" t="n">
        <f aca="false">IF(J2807&lt;=Calc!$C$11,4,IF(J2807&lt;=Calc!$C$12,3,IF(J2807&lt;=Calc!$C$13,2,1)))</f>
        <v>3</v>
      </c>
      <c r="L2807" s="49" t="n">
        <f aca="false">1+(E2807&gt;=Calc!$C$16)+(E2807&gt;=Calc!$C$17)+(E2807&gt;=Calc!$C$18)</f>
        <v>4</v>
      </c>
      <c r="M2807" s="49" t="str">
        <f aca="false">IF(AND(K2807=4,L2807&gt;=3),"Champions",IF(AND(K2807=3,L2807&gt;=3),"Loyal",IF(K2807&gt;=3,"Recent / New",IF(L2807&gt;=3,"At Risk","Hibernating / Lost"))))</f>
        <v>Loyal</v>
      </c>
      <c r="N2807" s="54" t="n">
        <f aca="false">IF(AND(Calc!$C$2&lt;=2009,Calc!$C$3&gt;=2009),F2807,0)+IF(AND(Calc!$C$2&lt;=2010,Calc!$C$3&gt;=2010),G2807,0)+IF(AND(Calc!$C$2&lt;=2011,Calc!$C$3&gt;=2011),H2807,0)</f>
        <v>3122.4</v>
      </c>
      <c r="O2807" s="61" t="n">
        <f aca="false">IF(AND(N2807&gt;0,OR(Calc!$C$4="*",B2807=Calc!$C$4)),N2807+ROW()*0.000000001,0)</f>
        <v>3122.400002807</v>
      </c>
    </row>
    <row r="2808" customFormat="false" ht="15" hidden="false" customHeight="false" outlineLevel="0" collapsed="false">
      <c r="A2808" s="49" t="n">
        <v>15200</v>
      </c>
      <c r="B2808" s="49" t="s">
        <v>189</v>
      </c>
      <c r="C2808" s="63" t="n">
        <v>40392</v>
      </c>
      <c r="D2808" s="63" t="n">
        <v>40392</v>
      </c>
      <c r="E2808" s="49" t="n">
        <v>1</v>
      </c>
      <c r="F2808" s="54" t="n">
        <v>0</v>
      </c>
      <c r="G2808" s="54" t="n">
        <v>549.05</v>
      </c>
      <c r="H2808" s="54" t="n">
        <v>0</v>
      </c>
      <c r="I2808" s="54" t="n">
        <f aca="false">SUM(F2808:H2808)</f>
        <v>549.05</v>
      </c>
      <c r="J2808" s="49" t="n">
        <f aca="false">Calc!$C$5-D2808</f>
        <v>495</v>
      </c>
      <c r="K2808" s="49" t="n">
        <f aca="false">IF(J2808&lt;=Calc!$C$11,4,IF(J2808&lt;=Calc!$C$12,3,IF(J2808&lt;=Calc!$C$13,2,1)))</f>
        <v>1</v>
      </c>
      <c r="L2808" s="49" t="n">
        <f aca="false">1+(E2808&gt;=Calc!$C$16)+(E2808&gt;=Calc!$C$17)+(E2808&gt;=Calc!$C$18)</f>
        <v>1</v>
      </c>
      <c r="M2808" s="49" t="str">
        <f aca="false">IF(AND(K2808=4,L2808&gt;=3),"Champions",IF(AND(K2808=3,L2808&gt;=3),"Loyal",IF(K2808&gt;=3,"Recent / New",IF(L2808&gt;=3,"At Risk","Hibernating / Lost"))))</f>
        <v>Hibernating / Lost</v>
      </c>
      <c r="N2808" s="54" t="n">
        <f aca="false">IF(AND(Calc!$C$2&lt;=2009,Calc!$C$3&gt;=2009),F2808,0)+IF(AND(Calc!$C$2&lt;=2010,Calc!$C$3&gt;=2010),G2808,0)+IF(AND(Calc!$C$2&lt;=2011,Calc!$C$3&gt;=2011),H2808,0)</f>
        <v>549.05</v>
      </c>
      <c r="O2808" s="61" t="n">
        <f aca="false">IF(AND(N2808&gt;0,OR(Calc!$C$4="*",B2808=Calc!$C$4)),N2808+ROW()*0.000000001,0)</f>
        <v>549.050002808</v>
      </c>
    </row>
    <row r="2809" customFormat="false" ht="15" hidden="false" customHeight="false" outlineLevel="0" collapsed="false">
      <c r="A2809" s="49" t="n">
        <v>15201</v>
      </c>
      <c r="B2809" s="49" t="s">
        <v>189</v>
      </c>
      <c r="C2809" s="63" t="n">
        <v>40275</v>
      </c>
      <c r="D2809" s="63" t="n">
        <v>40799</v>
      </c>
      <c r="E2809" s="49" t="n">
        <v>7</v>
      </c>
      <c r="F2809" s="54" t="n">
        <v>0</v>
      </c>
      <c r="G2809" s="54" t="n">
        <v>598.06</v>
      </c>
      <c r="H2809" s="54" t="n">
        <v>927.84</v>
      </c>
      <c r="I2809" s="54" t="n">
        <f aca="false">SUM(F2809:H2809)</f>
        <v>1525.9</v>
      </c>
      <c r="J2809" s="49" t="n">
        <f aca="false">Calc!$C$5-D2809</f>
        <v>88</v>
      </c>
      <c r="K2809" s="49" t="n">
        <f aca="false">IF(J2809&lt;=Calc!$C$11,4,IF(J2809&lt;=Calc!$C$12,3,IF(J2809&lt;=Calc!$C$13,2,1)))</f>
        <v>3</v>
      </c>
      <c r="L2809" s="49" t="n">
        <f aca="false">1+(E2809&gt;=Calc!$C$16)+(E2809&gt;=Calc!$C$17)+(E2809&gt;=Calc!$C$18)</f>
        <v>3</v>
      </c>
      <c r="M2809" s="49" t="str">
        <f aca="false">IF(AND(K2809=4,L2809&gt;=3),"Champions",IF(AND(K2809=3,L2809&gt;=3),"Loyal",IF(K2809&gt;=3,"Recent / New",IF(L2809&gt;=3,"At Risk","Hibernating / Lost"))))</f>
        <v>Loyal</v>
      </c>
      <c r="N2809" s="54" t="n">
        <f aca="false">IF(AND(Calc!$C$2&lt;=2009,Calc!$C$3&gt;=2009),F2809,0)+IF(AND(Calc!$C$2&lt;=2010,Calc!$C$3&gt;=2010),G2809,0)+IF(AND(Calc!$C$2&lt;=2011,Calc!$C$3&gt;=2011),H2809,0)</f>
        <v>1525.9</v>
      </c>
      <c r="O2809" s="61" t="n">
        <f aca="false">IF(AND(N2809&gt;0,OR(Calc!$C$4="*",B2809=Calc!$C$4)),N2809+ROW()*0.000000001,0)</f>
        <v>1525.900002809</v>
      </c>
    </row>
    <row r="2810" customFormat="false" ht="15" hidden="false" customHeight="false" outlineLevel="0" collapsed="false">
      <c r="A2810" s="49" t="n">
        <v>15203</v>
      </c>
      <c r="B2810" s="49" t="s">
        <v>189</v>
      </c>
      <c r="C2810" s="63" t="n">
        <v>40155</v>
      </c>
      <c r="D2810" s="63" t="n">
        <v>40861</v>
      </c>
      <c r="E2810" s="49" t="n">
        <v>15</v>
      </c>
      <c r="F2810" s="54" t="n">
        <v>255.68</v>
      </c>
      <c r="G2810" s="54" t="n">
        <v>2316.7</v>
      </c>
      <c r="H2810" s="54" t="n">
        <v>1827.8</v>
      </c>
      <c r="I2810" s="54" t="n">
        <f aca="false">SUM(F2810:H2810)</f>
        <v>4400.18</v>
      </c>
      <c r="J2810" s="49" t="n">
        <f aca="false">Calc!$C$5-D2810</f>
        <v>26</v>
      </c>
      <c r="K2810" s="49" t="n">
        <f aca="false">IF(J2810&lt;=Calc!$C$11,4,IF(J2810&lt;=Calc!$C$12,3,IF(J2810&lt;=Calc!$C$13,2,1)))</f>
        <v>4</v>
      </c>
      <c r="L2810" s="49" t="n">
        <f aca="false">1+(E2810&gt;=Calc!$C$16)+(E2810&gt;=Calc!$C$17)+(E2810&gt;=Calc!$C$18)</f>
        <v>4</v>
      </c>
      <c r="M2810" s="49" t="str">
        <f aca="false">IF(AND(K2810=4,L2810&gt;=3),"Champions",IF(AND(K2810=3,L2810&gt;=3),"Loyal",IF(K2810&gt;=3,"Recent / New",IF(L2810&gt;=3,"At Risk","Hibernating / Lost"))))</f>
        <v>Champions</v>
      </c>
      <c r="N2810" s="54" t="n">
        <f aca="false">IF(AND(Calc!$C$2&lt;=2009,Calc!$C$3&gt;=2009),F2810,0)+IF(AND(Calc!$C$2&lt;=2010,Calc!$C$3&gt;=2010),G2810,0)+IF(AND(Calc!$C$2&lt;=2011,Calc!$C$3&gt;=2011),H2810,0)</f>
        <v>4400.18</v>
      </c>
      <c r="O2810" s="61" t="n">
        <f aca="false">IF(AND(N2810&gt;0,OR(Calc!$C$4="*",B2810=Calc!$C$4)),N2810+ROW()*0.000000001,0)</f>
        <v>4400.18000281</v>
      </c>
    </row>
    <row r="2811" customFormat="false" ht="15" hidden="false" customHeight="false" outlineLevel="0" collapsed="false">
      <c r="A2811" s="49" t="n">
        <v>15204</v>
      </c>
      <c r="B2811" s="49" t="s">
        <v>189</v>
      </c>
      <c r="C2811" s="63" t="n">
        <v>40529</v>
      </c>
      <c r="D2811" s="63" t="n">
        <v>40529</v>
      </c>
      <c r="E2811" s="49" t="n">
        <v>1</v>
      </c>
      <c r="F2811" s="54" t="n">
        <v>0</v>
      </c>
      <c r="G2811" s="54" t="n">
        <v>316.58</v>
      </c>
      <c r="H2811" s="54" t="n">
        <v>0</v>
      </c>
      <c r="I2811" s="54" t="n">
        <f aca="false">SUM(F2811:H2811)</f>
        <v>316.58</v>
      </c>
      <c r="J2811" s="49" t="n">
        <f aca="false">Calc!$C$5-D2811</f>
        <v>358</v>
      </c>
      <c r="K2811" s="49" t="n">
        <f aca="false">IF(J2811&lt;=Calc!$C$11,4,IF(J2811&lt;=Calc!$C$12,3,IF(J2811&lt;=Calc!$C$13,2,1)))</f>
        <v>2</v>
      </c>
      <c r="L2811" s="49" t="n">
        <f aca="false">1+(E2811&gt;=Calc!$C$16)+(E2811&gt;=Calc!$C$17)+(E2811&gt;=Calc!$C$18)</f>
        <v>1</v>
      </c>
      <c r="M2811" s="49" t="str">
        <f aca="false">IF(AND(K2811=4,L2811&gt;=3),"Champions",IF(AND(K2811=3,L2811&gt;=3),"Loyal",IF(K2811&gt;=3,"Recent / New",IF(L2811&gt;=3,"At Risk","Hibernating / Lost"))))</f>
        <v>Hibernating / Lost</v>
      </c>
      <c r="N2811" s="54" t="n">
        <f aca="false">IF(AND(Calc!$C$2&lt;=2009,Calc!$C$3&gt;=2009),F2811,0)+IF(AND(Calc!$C$2&lt;=2010,Calc!$C$3&gt;=2010),G2811,0)+IF(AND(Calc!$C$2&lt;=2011,Calc!$C$3&gt;=2011),H2811,0)</f>
        <v>316.58</v>
      </c>
      <c r="O2811" s="61" t="n">
        <f aca="false">IF(AND(N2811&gt;0,OR(Calc!$C$4="*",B2811=Calc!$C$4)),N2811+ROW()*0.000000001,0)</f>
        <v>316.580002811</v>
      </c>
    </row>
    <row r="2812" customFormat="false" ht="15" hidden="false" customHeight="false" outlineLevel="0" collapsed="false">
      <c r="A2812" s="49" t="n">
        <v>15205</v>
      </c>
      <c r="B2812" s="49" t="s">
        <v>189</v>
      </c>
      <c r="C2812" s="63" t="n">
        <v>40759</v>
      </c>
      <c r="D2812" s="63" t="n">
        <v>40801</v>
      </c>
      <c r="E2812" s="49" t="n">
        <v>2</v>
      </c>
      <c r="F2812" s="54" t="n">
        <v>0</v>
      </c>
      <c r="G2812" s="54" t="n">
        <v>0</v>
      </c>
      <c r="H2812" s="54" t="n">
        <v>653.24</v>
      </c>
      <c r="I2812" s="54" t="n">
        <f aca="false">SUM(F2812:H2812)</f>
        <v>653.24</v>
      </c>
      <c r="J2812" s="49" t="n">
        <f aca="false">Calc!$C$5-D2812</f>
        <v>86</v>
      </c>
      <c r="K2812" s="49" t="n">
        <f aca="false">IF(J2812&lt;=Calc!$C$11,4,IF(J2812&lt;=Calc!$C$12,3,IF(J2812&lt;=Calc!$C$13,2,1)))</f>
        <v>3</v>
      </c>
      <c r="L2812" s="49" t="n">
        <f aca="false">1+(E2812&gt;=Calc!$C$16)+(E2812&gt;=Calc!$C$17)+(E2812&gt;=Calc!$C$18)</f>
        <v>2</v>
      </c>
      <c r="M2812" s="49" t="str">
        <f aca="false">IF(AND(K2812=4,L2812&gt;=3),"Champions",IF(AND(K2812=3,L2812&gt;=3),"Loyal",IF(K2812&gt;=3,"Recent / New",IF(L2812&gt;=3,"At Risk","Hibernating / Lost"))))</f>
        <v>Recent / New</v>
      </c>
      <c r="N2812" s="54" t="n">
        <f aca="false">IF(AND(Calc!$C$2&lt;=2009,Calc!$C$3&gt;=2009),F2812,0)+IF(AND(Calc!$C$2&lt;=2010,Calc!$C$3&gt;=2010),G2812,0)+IF(AND(Calc!$C$2&lt;=2011,Calc!$C$3&gt;=2011),H2812,0)</f>
        <v>653.24</v>
      </c>
      <c r="O2812" s="61" t="n">
        <f aca="false">IF(AND(N2812&gt;0,OR(Calc!$C$4="*",B2812=Calc!$C$4)),N2812+ROW()*0.000000001,0)</f>
        <v>653.240002812</v>
      </c>
    </row>
    <row r="2813" customFormat="false" ht="15" hidden="false" customHeight="false" outlineLevel="0" collapsed="false">
      <c r="A2813" s="49" t="n">
        <v>15206</v>
      </c>
      <c r="B2813" s="49" t="s">
        <v>189</v>
      </c>
      <c r="C2813" s="63" t="n">
        <v>40611</v>
      </c>
      <c r="D2813" s="63" t="n">
        <v>40876</v>
      </c>
      <c r="E2813" s="49" t="n">
        <v>4</v>
      </c>
      <c r="F2813" s="54" t="n">
        <v>0</v>
      </c>
      <c r="G2813" s="54" t="n">
        <v>0</v>
      </c>
      <c r="H2813" s="54" t="n">
        <v>420.3</v>
      </c>
      <c r="I2813" s="54" t="n">
        <f aca="false">SUM(F2813:H2813)</f>
        <v>420.3</v>
      </c>
      <c r="J2813" s="49" t="n">
        <f aca="false">Calc!$C$5-D2813</f>
        <v>11</v>
      </c>
      <c r="K2813" s="49" t="n">
        <f aca="false">IF(J2813&lt;=Calc!$C$11,4,IF(J2813&lt;=Calc!$C$12,3,IF(J2813&lt;=Calc!$C$13,2,1)))</f>
        <v>4</v>
      </c>
      <c r="L2813" s="49" t="n">
        <f aca="false">1+(E2813&gt;=Calc!$C$16)+(E2813&gt;=Calc!$C$17)+(E2813&gt;=Calc!$C$18)</f>
        <v>3</v>
      </c>
      <c r="M2813" s="49" t="str">
        <f aca="false">IF(AND(K2813=4,L2813&gt;=3),"Champions",IF(AND(K2813=3,L2813&gt;=3),"Loyal",IF(K2813&gt;=3,"Recent / New",IF(L2813&gt;=3,"At Risk","Hibernating / Lost"))))</f>
        <v>Champions</v>
      </c>
      <c r="N2813" s="54" t="n">
        <f aca="false">IF(AND(Calc!$C$2&lt;=2009,Calc!$C$3&gt;=2009),F2813,0)+IF(AND(Calc!$C$2&lt;=2010,Calc!$C$3&gt;=2010),G2813,0)+IF(AND(Calc!$C$2&lt;=2011,Calc!$C$3&gt;=2011),H2813,0)</f>
        <v>420.3</v>
      </c>
      <c r="O2813" s="61" t="n">
        <f aca="false">IF(AND(N2813&gt;0,OR(Calc!$C$4="*",B2813=Calc!$C$4)),N2813+ROW()*0.000000001,0)</f>
        <v>420.300002813</v>
      </c>
    </row>
    <row r="2814" customFormat="false" ht="15" hidden="false" customHeight="false" outlineLevel="0" collapsed="false">
      <c r="A2814" s="49" t="n">
        <v>15207</v>
      </c>
      <c r="B2814" s="49" t="s">
        <v>189</v>
      </c>
      <c r="C2814" s="63" t="n">
        <v>40339</v>
      </c>
      <c r="D2814" s="63" t="n">
        <v>40470</v>
      </c>
      <c r="E2814" s="49" t="n">
        <v>3</v>
      </c>
      <c r="F2814" s="54" t="n">
        <v>0</v>
      </c>
      <c r="G2814" s="54" t="n">
        <v>657.27</v>
      </c>
      <c r="H2814" s="54" t="n">
        <v>0</v>
      </c>
      <c r="I2814" s="54" t="n">
        <f aca="false">SUM(F2814:H2814)</f>
        <v>657.27</v>
      </c>
      <c r="J2814" s="49" t="n">
        <f aca="false">Calc!$C$5-D2814</f>
        <v>417</v>
      </c>
      <c r="K2814" s="49" t="n">
        <f aca="false">IF(J2814&lt;=Calc!$C$11,4,IF(J2814&lt;=Calc!$C$12,3,IF(J2814&lt;=Calc!$C$13,2,1)))</f>
        <v>1</v>
      </c>
      <c r="L2814" s="49" t="n">
        <f aca="false">1+(E2814&gt;=Calc!$C$16)+(E2814&gt;=Calc!$C$17)+(E2814&gt;=Calc!$C$18)</f>
        <v>2</v>
      </c>
      <c r="M2814" s="49" t="str">
        <f aca="false">IF(AND(K2814=4,L2814&gt;=3),"Champions",IF(AND(K2814=3,L2814&gt;=3),"Loyal",IF(K2814&gt;=3,"Recent / New",IF(L2814&gt;=3,"At Risk","Hibernating / Lost"))))</f>
        <v>Hibernating / Lost</v>
      </c>
      <c r="N2814" s="54" t="n">
        <f aca="false">IF(AND(Calc!$C$2&lt;=2009,Calc!$C$3&gt;=2009),F2814,0)+IF(AND(Calc!$C$2&lt;=2010,Calc!$C$3&gt;=2010),G2814,0)+IF(AND(Calc!$C$2&lt;=2011,Calc!$C$3&gt;=2011),H2814,0)</f>
        <v>657.27</v>
      </c>
      <c r="O2814" s="61" t="n">
        <f aca="false">IF(AND(N2814&gt;0,OR(Calc!$C$4="*",B2814=Calc!$C$4)),N2814+ROW()*0.000000001,0)</f>
        <v>657.270002814</v>
      </c>
    </row>
    <row r="2815" customFormat="false" ht="15" hidden="false" customHeight="false" outlineLevel="0" collapsed="false">
      <c r="A2815" s="49" t="n">
        <v>15208</v>
      </c>
      <c r="B2815" s="49" t="s">
        <v>189</v>
      </c>
      <c r="C2815" s="63" t="n">
        <v>40463</v>
      </c>
      <c r="D2815" s="63" t="n">
        <v>40885</v>
      </c>
      <c r="E2815" s="49" t="n">
        <v>6</v>
      </c>
      <c r="F2815" s="54" t="n">
        <v>0</v>
      </c>
      <c r="G2815" s="54" t="n">
        <v>165.8</v>
      </c>
      <c r="H2815" s="54" t="n">
        <v>802.22</v>
      </c>
      <c r="I2815" s="54" t="n">
        <f aca="false">SUM(F2815:H2815)</f>
        <v>968.02</v>
      </c>
      <c r="J2815" s="49" t="n">
        <f aca="false">Calc!$C$5-D2815</f>
        <v>2</v>
      </c>
      <c r="K2815" s="49" t="n">
        <f aca="false">IF(J2815&lt;=Calc!$C$11,4,IF(J2815&lt;=Calc!$C$12,3,IF(J2815&lt;=Calc!$C$13,2,1)))</f>
        <v>4</v>
      </c>
      <c r="L2815" s="49" t="n">
        <f aca="false">1+(E2815&gt;=Calc!$C$16)+(E2815&gt;=Calc!$C$17)+(E2815&gt;=Calc!$C$18)</f>
        <v>3</v>
      </c>
      <c r="M2815" s="49" t="str">
        <f aca="false">IF(AND(K2815=4,L2815&gt;=3),"Champions",IF(AND(K2815=3,L2815&gt;=3),"Loyal",IF(K2815&gt;=3,"Recent / New",IF(L2815&gt;=3,"At Risk","Hibernating / Lost"))))</f>
        <v>Champions</v>
      </c>
      <c r="N2815" s="54" t="n">
        <f aca="false">IF(AND(Calc!$C$2&lt;=2009,Calc!$C$3&gt;=2009),F2815,0)+IF(AND(Calc!$C$2&lt;=2010,Calc!$C$3&gt;=2010),G2815,0)+IF(AND(Calc!$C$2&lt;=2011,Calc!$C$3&gt;=2011),H2815,0)</f>
        <v>968.02</v>
      </c>
      <c r="O2815" s="61" t="n">
        <f aca="false">IF(AND(N2815&gt;0,OR(Calc!$C$4="*",B2815=Calc!$C$4)),N2815+ROW()*0.000000001,0)</f>
        <v>968.020002815</v>
      </c>
    </row>
    <row r="2816" customFormat="false" ht="15" hidden="false" customHeight="false" outlineLevel="0" collapsed="false">
      <c r="A2816" s="49" t="n">
        <v>15209</v>
      </c>
      <c r="B2816" s="49" t="s">
        <v>189</v>
      </c>
      <c r="C2816" s="63" t="n">
        <v>40156</v>
      </c>
      <c r="D2816" s="63" t="n">
        <v>40156</v>
      </c>
      <c r="E2816" s="49" t="n">
        <v>1</v>
      </c>
      <c r="F2816" s="54" t="n">
        <v>178.98</v>
      </c>
      <c r="G2816" s="54" t="n">
        <v>0</v>
      </c>
      <c r="H2816" s="54" t="n">
        <v>0</v>
      </c>
      <c r="I2816" s="54" t="n">
        <f aca="false">SUM(F2816:H2816)</f>
        <v>178.98</v>
      </c>
      <c r="J2816" s="49" t="n">
        <f aca="false">Calc!$C$5-D2816</f>
        <v>731</v>
      </c>
      <c r="K2816" s="49" t="n">
        <f aca="false">IF(J2816&lt;=Calc!$C$11,4,IF(J2816&lt;=Calc!$C$12,3,IF(J2816&lt;=Calc!$C$13,2,1)))</f>
        <v>1</v>
      </c>
      <c r="L2816" s="49" t="n">
        <f aca="false">1+(E2816&gt;=Calc!$C$16)+(E2816&gt;=Calc!$C$17)+(E2816&gt;=Calc!$C$18)</f>
        <v>1</v>
      </c>
      <c r="M2816" s="49" t="str">
        <f aca="false">IF(AND(K2816=4,L2816&gt;=3),"Champions",IF(AND(K2816=3,L2816&gt;=3),"Loyal",IF(K2816&gt;=3,"Recent / New",IF(L2816&gt;=3,"At Risk","Hibernating / Lost"))))</f>
        <v>Hibernating / Lost</v>
      </c>
      <c r="N2816" s="54" t="n">
        <f aca="false">IF(AND(Calc!$C$2&lt;=2009,Calc!$C$3&gt;=2009),F2816,0)+IF(AND(Calc!$C$2&lt;=2010,Calc!$C$3&gt;=2010),G2816,0)+IF(AND(Calc!$C$2&lt;=2011,Calc!$C$3&gt;=2011),H2816,0)</f>
        <v>178.98</v>
      </c>
      <c r="O2816" s="61" t="n">
        <f aca="false">IF(AND(N2816&gt;0,OR(Calc!$C$4="*",B2816=Calc!$C$4)),N2816+ROW()*0.000000001,0)</f>
        <v>178.980002816</v>
      </c>
    </row>
    <row r="2817" customFormat="false" ht="15" hidden="false" customHeight="false" outlineLevel="0" collapsed="false">
      <c r="A2817" s="49" t="n">
        <v>15210</v>
      </c>
      <c r="B2817" s="49" t="s">
        <v>189</v>
      </c>
      <c r="C2817" s="63" t="n">
        <v>40311</v>
      </c>
      <c r="D2817" s="63" t="n">
        <v>40661</v>
      </c>
      <c r="E2817" s="49" t="n">
        <v>3</v>
      </c>
      <c r="F2817" s="54" t="n">
        <v>0</v>
      </c>
      <c r="G2817" s="54" t="n">
        <v>845.01</v>
      </c>
      <c r="H2817" s="54" t="n">
        <v>331.18</v>
      </c>
      <c r="I2817" s="54" t="n">
        <f aca="false">SUM(F2817:H2817)</f>
        <v>1176.19</v>
      </c>
      <c r="J2817" s="49" t="n">
        <f aca="false">Calc!$C$5-D2817</f>
        <v>226</v>
      </c>
      <c r="K2817" s="49" t="n">
        <f aca="false">IF(J2817&lt;=Calc!$C$11,4,IF(J2817&lt;=Calc!$C$12,3,IF(J2817&lt;=Calc!$C$13,2,1)))</f>
        <v>2</v>
      </c>
      <c r="L2817" s="49" t="n">
        <f aca="false">1+(E2817&gt;=Calc!$C$16)+(E2817&gt;=Calc!$C$17)+(E2817&gt;=Calc!$C$18)</f>
        <v>2</v>
      </c>
      <c r="M2817" s="49" t="str">
        <f aca="false">IF(AND(K2817=4,L2817&gt;=3),"Champions",IF(AND(K2817=3,L2817&gt;=3),"Loyal",IF(K2817&gt;=3,"Recent / New",IF(L2817&gt;=3,"At Risk","Hibernating / Lost"))))</f>
        <v>Hibernating / Lost</v>
      </c>
      <c r="N2817" s="54" t="n">
        <f aca="false">IF(AND(Calc!$C$2&lt;=2009,Calc!$C$3&gt;=2009),F2817,0)+IF(AND(Calc!$C$2&lt;=2010,Calc!$C$3&gt;=2010),G2817,0)+IF(AND(Calc!$C$2&lt;=2011,Calc!$C$3&gt;=2011),H2817,0)</f>
        <v>1176.19</v>
      </c>
      <c r="O2817" s="61" t="n">
        <f aca="false">IF(AND(N2817&gt;0,OR(Calc!$C$4="*",B2817=Calc!$C$4)),N2817+ROW()*0.000000001,0)</f>
        <v>1176.190002817</v>
      </c>
    </row>
    <row r="2818" customFormat="false" ht="15" hidden="false" customHeight="false" outlineLevel="0" collapsed="false">
      <c r="A2818" s="49" t="n">
        <v>15211</v>
      </c>
      <c r="B2818" s="49" t="s">
        <v>189</v>
      </c>
      <c r="C2818" s="63" t="n">
        <v>40521</v>
      </c>
      <c r="D2818" s="63" t="n">
        <v>40826</v>
      </c>
      <c r="E2818" s="49" t="n">
        <v>2</v>
      </c>
      <c r="F2818" s="54" t="n">
        <v>0</v>
      </c>
      <c r="G2818" s="54" t="n">
        <v>383.07</v>
      </c>
      <c r="H2818" s="54" t="n">
        <v>511.34</v>
      </c>
      <c r="I2818" s="54" t="n">
        <f aca="false">SUM(F2818:H2818)</f>
        <v>894.41</v>
      </c>
      <c r="J2818" s="49" t="n">
        <f aca="false">Calc!$C$5-D2818</f>
        <v>61</v>
      </c>
      <c r="K2818" s="49" t="n">
        <f aca="false">IF(J2818&lt;=Calc!$C$11,4,IF(J2818&lt;=Calc!$C$12,3,IF(J2818&lt;=Calc!$C$13,2,1)))</f>
        <v>3</v>
      </c>
      <c r="L2818" s="49" t="n">
        <f aca="false">1+(E2818&gt;=Calc!$C$16)+(E2818&gt;=Calc!$C$17)+(E2818&gt;=Calc!$C$18)</f>
        <v>2</v>
      </c>
      <c r="M2818" s="49" t="str">
        <f aca="false">IF(AND(K2818=4,L2818&gt;=3),"Champions",IF(AND(K2818=3,L2818&gt;=3),"Loyal",IF(K2818&gt;=3,"Recent / New",IF(L2818&gt;=3,"At Risk","Hibernating / Lost"))))</f>
        <v>Recent / New</v>
      </c>
      <c r="N2818" s="54" t="n">
        <f aca="false">IF(AND(Calc!$C$2&lt;=2009,Calc!$C$3&gt;=2009),F2818,0)+IF(AND(Calc!$C$2&lt;=2010,Calc!$C$3&gt;=2010),G2818,0)+IF(AND(Calc!$C$2&lt;=2011,Calc!$C$3&gt;=2011),H2818,0)</f>
        <v>894.41</v>
      </c>
      <c r="O2818" s="61" t="n">
        <f aca="false">IF(AND(N2818&gt;0,OR(Calc!$C$4="*",B2818=Calc!$C$4)),N2818+ROW()*0.000000001,0)</f>
        <v>894.410002818</v>
      </c>
    </row>
    <row r="2819" customFormat="false" ht="15" hidden="false" customHeight="false" outlineLevel="0" collapsed="false">
      <c r="A2819" s="49" t="n">
        <v>15212</v>
      </c>
      <c r="B2819" s="49" t="s">
        <v>189</v>
      </c>
      <c r="C2819" s="63" t="n">
        <v>40510</v>
      </c>
      <c r="D2819" s="63" t="n">
        <v>40645</v>
      </c>
      <c r="E2819" s="49" t="n">
        <v>2</v>
      </c>
      <c r="F2819" s="54" t="n">
        <v>0</v>
      </c>
      <c r="G2819" s="54" t="n">
        <v>106.48</v>
      </c>
      <c r="H2819" s="54" t="n">
        <v>88.95</v>
      </c>
      <c r="I2819" s="54" t="n">
        <f aca="false">SUM(F2819:H2819)</f>
        <v>195.43</v>
      </c>
      <c r="J2819" s="49" t="n">
        <f aca="false">Calc!$C$5-D2819</f>
        <v>242</v>
      </c>
      <c r="K2819" s="49" t="n">
        <f aca="false">IF(J2819&lt;=Calc!$C$11,4,IF(J2819&lt;=Calc!$C$12,3,IF(J2819&lt;=Calc!$C$13,2,1)))</f>
        <v>2</v>
      </c>
      <c r="L2819" s="49" t="n">
        <f aca="false">1+(E2819&gt;=Calc!$C$16)+(E2819&gt;=Calc!$C$17)+(E2819&gt;=Calc!$C$18)</f>
        <v>2</v>
      </c>
      <c r="M2819" s="49" t="str">
        <f aca="false">IF(AND(K2819=4,L2819&gt;=3),"Champions",IF(AND(K2819=3,L2819&gt;=3),"Loyal",IF(K2819&gt;=3,"Recent / New",IF(L2819&gt;=3,"At Risk","Hibernating / Lost"))))</f>
        <v>Hibernating / Lost</v>
      </c>
      <c r="N2819" s="54" t="n">
        <f aca="false">IF(AND(Calc!$C$2&lt;=2009,Calc!$C$3&gt;=2009),F2819,0)+IF(AND(Calc!$C$2&lt;=2010,Calc!$C$3&gt;=2010),G2819,0)+IF(AND(Calc!$C$2&lt;=2011,Calc!$C$3&gt;=2011),H2819,0)</f>
        <v>195.43</v>
      </c>
      <c r="O2819" s="61" t="n">
        <f aca="false">IF(AND(N2819&gt;0,OR(Calc!$C$4="*",B2819=Calc!$C$4)),N2819+ROW()*0.000000001,0)</f>
        <v>195.430002819</v>
      </c>
    </row>
    <row r="2820" customFormat="false" ht="15" hidden="false" customHeight="false" outlineLevel="0" collapsed="false">
      <c r="A2820" s="49" t="n">
        <v>15213</v>
      </c>
      <c r="B2820" s="49" t="s">
        <v>189</v>
      </c>
      <c r="C2820" s="63" t="n">
        <v>40557</v>
      </c>
      <c r="D2820" s="63" t="n">
        <v>40568</v>
      </c>
      <c r="E2820" s="49" t="n">
        <v>2</v>
      </c>
      <c r="F2820" s="54" t="n">
        <v>0</v>
      </c>
      <c r="G2820" s="54" t="n">
        <v>0</v>
      </c>
      <c r="H2820" s="54" t="n">
        <v>325.05</v>
      </c>
      <c r="I2820" s="54" t="n">
        <f aca="false">SUM(F2820:H2820)</f>
        <v>325.05</v>
      </c>
      <c r="J2820" s="49" t="n">
        <f aca="false">Calc!$C$5-D2820</f>
        <v>319</v>
      </c>
      <c r="K2820" s="49" t="n">
        <f aca="false">IF(J2820&lt;=Calc!$C$11,4,IF(J2820&lt;=Calc!$C$12,3,IF(J2820&lt;=Calc!$C$13,2,1)))</f>
        <v>2</v>
      </c>
      <c r="L2820" s="49" t="n">
        <f aca="false">1+(E2820&gt;=Calc!$C$16)+(E2820&gt;=Calc!$C$17)+(E2820&gt;=Calc!$C$18)</f>
        <v>2</v>
      </c>
      <c r="M2820" s="49" t="str">
        <f aca="false">IF(AND(K2820=4,L2820&gt;=3),"Champions",IF(AND(K2820=3,L2820&gt;=3),"Loyal",IF(K2820&gt;=3,"Recent / New",IF(L2820&gt;=3,"At Risk","Hibernating / Lost"))))</f>
        <v>Hibernating / Lost</v>
      </c>
      <c r="N2820" s="54" t="n">
        <f aca="false">IF(AND(Calc!$C$2&lt;=2009,Calc!$C$3&gt;=2009),F2820,0)+IF(AND(Calc!$C$2&lt;=2010,Calc!$C$3&gt;=2010),G2820,0)+IF(AND(Calc!$C$2&lt;=2011,Calc!$C$3&gt;=2011),H2820,0)</f>
        <v>325.05</v>
      </c>
      <c r="O2820" s="61" t="n">
        <f aca="false">IF(AND(N2820&gt;0,OR(Calc!$C$4="*",B2820=Calc!$C$4)),N2820+ROW()*0.000000001,0)</f>
        <v>325.05000282</v>
      </c>
    </row>
    <row r="2821" customFormat="false" ht="15" hidden="false" customHeight="false" outlineLevel="0" collapsed="false">
      <c r="A2821" s="49" t="n">
        <v>15214</v>
      </c>
      <c r="B2821" s="49" t="s">
        <v>189</v>
      </c>
      <c r="C2821" s="63" t="n">
        <v>40644</v>
      </c>
      <c r="D2821" s="63" t="n">
        <v>40885</v>
      </c>
      <c r="E2821" s="49" t="n">
        <v>8</v>
      </c>
      <c r="F2821" s="54" t="n">
        <v>0</v>
      </c>
      <c r="G2821" s="54" t="n">
        <v>0</v>
      </c>
      <c r="H2821" s="54" t="n">
        <v>1661.44</v>
      </c>
      <c r="I2821" s="54" t="n">
        <f aca="false">SUM(F2821:H2821)</f>
        <v>1661.44</v>
      </c>
      <c r="J2821" s="49" t="n">
        <f aca="false">Calc!$C$5-D2821</f>
        <v>2</v>
      </c>
      <c r="K2821" s="49" t="n">
        <f aca="false">IF(J2821&lt;=Calc!$C$11,4,IF(J2821&lt;=Calc!$C$12,3,IF(J2821&lt;=Calc!$C$13,2,1)))</f>
        <v>4</v>
      </c>
      <c r="L2821" s="49" t="n">
        <f aca="false">1+(E2821&gt;=Calc!$C$16)+(E2821&gt;=Calc!$C$17)+(E2821&gt;=Calc!$C$18)</f>
        <v>4</v>
      </c>
      <c r="M2821" s="49" t="str">
        <f aca="false">IF(AND(K2821=4,L2821&gt;=3),"Champions",IF(AND(K2821=3,L2821&gt;=3),"Loyal",IF(K2821&gt;=3,"Recent / New",IF(L2821&gt;=3,"At Risk","Hibernating / Lost"))))</f>
        <v>Champions</v>
      </c>
      <c r="N2821" s="54" t="n">
        <f aca="false">IF(AND(Calc!$C$2&lt;=2009,Calc!$C$3&gt;=2009),F2821,0)+IF(AND(Calc!$C$2&lt;=2010,Calc!$C$3&gt;=2010),G2821,0)+IF(AND(Calc!$C$2&lt;=2011,Calc!$C$3&gt;=2011),H2821,0)</f>
        <v>1661.44</v>
      </c>
      <c r="O2821" s="61" t="n">
        <f aca="false">IF(AND(N2821&gt;0,OR(Calc!$C$4="*",B2821=Calc!$C$4)),N2821+ROW()*0.000000001,0)</f>
        <v>1661.440002821</v>
      </c>
    </row>
    <row r="2822" customFormat="false" ht="15" hidden="false" customHeight="false" outlineLevel="0" collapsed="false">
      <c r="A2822" s="49" t="n">
        <v>15215</v>
      </c>
      <c r="B2822" s="49" t="s">
        <v>189</v>
      </c>
      <c r="C2822" s="63" t="n">
        <v>40274</v>
      </c>
      <c r="D2822" s="63" t="n">
        <v>40840</v>
      </c>
      <c r="E2822" s="49" t="n">
        <v>7</v>
      </c>
      <c r="F2822" s="54" t="n">
        <v>0</v>
      </c>
      <c r="G2822" s="54" t="n">
        <v>880.47</v>
      </c>
      <c r="H2822" s="54" t="n">
        <v>615.99</v>
      </c>
      <c r="I2822" s="54" t="n">
        <f aca="false">SUM(F2822:H2822)</f>
        <v>1496.46</v>
      </c>
      <c r="J2822" s="49" t="n">
        <f aca="false">Calc!$C$5-D2822</f>
        <v>47</v>
      </c>
      <c r="K2822" s="49" t="n">
        <f aca="false">IF(J2822&lt;=Calc!$C$11,4,IF(J2822&lt;=Calc!$C$12,3,IF(J2822&lt;=Calc!$C$13,2,1)))</f>
        <v>3</v>
      </c>
      <c r="L2822" s="49" t="n">
        <f aca="false">1+(E2822&gt;=Calc!$C$16)+(E2822&gt;=Calc!$C$17)+(E2822&gt;=Calc!$C$18)</f>
        <v>3</v>
      </c>
      <c r="M2822" s="49" t="str">
        <f aca="false">IF(AND(K2822=4,L2822&gt;=3),"Champions",IF(AND(K2822=3,L2822&gt;=3),"Loyal",IF(K2822&gt;=3,"Recent / New",IF(L2822&gt;=3,"At Risk","Hibernating / Lost"))))</f>
        <v>Loyal</v>
      </c>
      <c r="N2822" s="54" t="n">
        <f aca="false">IF(AND(Calc!$C$2&lt;=2009,Calc!$C$3&gt;=2009),F2822,0)+IF(AND(Calc!$C$2&lt;=2010,Calc!$C$3&gt;=2010),G2822,0)+IF(AND(Calc!$C$2&lt;=2011,Calc!$C$3&gt;=2011),H2822,0)</f>
        <v>1496.46</v>
      </c>
      <c r="O2822" s="61" t="n">
        <f aca="false">IF(AND(N2822&gt;0,OR(Calc!$C$4="*",B2822=Calc!$C$4)),N2822+ROW()*0.000000001,0)</f>
        <v>1496.460002822</v>
      </c>
    </row>
    <row r="2823" customFormat="false" ht="15" hidden="false" customHeight="false" outlineLevel="0" collapsed="false">
      <c r="A2823" s="49" t="n">
        <v>15216</v>
      </c>
      <c r="B2823" s="49" t="s">
        <v>189</v>
      </c>
      <c r="C2823" s="63" t="n">
        <v>40268</v>
      </c>
      <c r="D2823" s="63" t="n">
        <v>40799</v>
      </c>
      <c r="E2823" s="49" t="n">
        <v>2</v>
      </c>
      <c r="F2823" s="54" t="n">
        <v>0</v>
      </c>
      <c r="G2823" s="54" t="n">
        <v>389.49</v>
      </c>
      <c r="H2823" s="54" t="n">
        <v>96.6</v>
      </c>
      <c r="I2823" s="54" t="n">
        <f aca="false">SUM(F2823:H2823)</f>
        <v>486.09</v>
      </c>
      <c r="J2823" s="49" t="n">
        <f aca="false">Calc!$C$5-D2823</f>
        <v>88</v>
      </c>
      <c r="K2823" s="49" t="n">
        <f aca="false">IF(J2823&lt;=Calc!$C$11,4,IF(J2823&lt;=Calc!$C$12,3,IF(J2823&lt;=Calc!$C$13,2,1)))</f>
        <v>3</v>
      </c>
      <c r="L2823" s="49" t="n">
        <f aca="false">1+(E2823&gt;=Calc!$C$16)+(E2823&gt;=Calc!$C$17)+(E2823&gt;=Calc!$C$18)</f>
        <v>2</v>
      </c>
      <c r="M2823" s="49" t="str">
        <f aca="false">IF(AND(K2823=4,L2823&gt;=3),"Champions",IF(AND(K2823=3,L2823&gt;=3),"Loyal",IF(K2823&gt;=3,"Recent / New",IF(L2823&gt;=3,"At Risk","Hibernating / Lost"))))</f>
        <v>Recent / New</v>
      </c>
      <c r="N2823" s="54" t="n">
        <f aca="false">IF(AND(Calc!$C$2&lt;=2009,Calc!$C$3&gt;=2009),F2823,0)+IF(AND(Calc!$C$2&lt;=2010,Calc!$C$3&gt;=2010),G2823,0)+IF(AND(Calc!$C$2&lt;=2011,Calc!$C$3&gt;=2011),H2823,0)</f>
        <v>486.09</v>
      </c>
      <c r="O2823" s="61" t="n">
        <f aca="false">IF(AND(N2823&gt;0,OR(Calc!$C$4="*",B2823=Calc!$C$4)),N2823+ROW()*0.000000001,0)</f>
        <v>486.090002823</v>
      </c>
    </row>
    <row r="2824" customFormat="false" ht="15" hidden="false" customHeight="false" outlineLevel="0" collapsed="false">
      <c r="A2824" s="49" t="n">
        <v>15217</v>
      </c>
      <c r="B2824" s="49" t="s">
        <v>189</v>
      </c>
      <c r="C2824" s="63" t="n">
        <v>40323</v>
      </c>
      <c r="D2824" s="63" t="n">
        <v>40323</v>
      </c>
      <c r="E2824" s="49" t="n">
        <v>1</v>
      </c>
      <c r="F2824" s="54" t="n">
        <v>0</v>
      </c>
      <c r="G2824" s="54" t="n">
        <v>426.24</v>
      </c>
      <c r="H2824" s="54" t="n">
        <v>0</v>
      </c>
      <c r="I2824" s="54" t="n">
        <f aca="false">SUM(F2824:H2824)</f>
        <v>426.24</v>
      </c>
      <c r="J2824" s="49" t="n">
        <f aca="false">Calc!$C$5-D2824</f>
        <v>564</v>
      </c>
      <c r="K2824" s="49" t="n">
        <f aca="false">IF(J2824&lt;=Calc!$C$11,4,IF(J2824&lt;=Calc!$C$12,3,IF(J2824&lt;=Calc!$C$13,2,1)))</f>
        <v>1</v>
      </c>
      <c r="L2824" s="49" t="n">
        <f aca="false">1+(E2824&gt;=Calc!$C$16)+(E2824&gt;=Calc!$C$17)+(E2824&gt;=Calc!$C$18)</f>
        <v>1</v>
      </c>
      <c r="M2824" s="49" t="str">
        <f aca="false">IF(AND(K2824=4,L2824&gt;=3),"Champions",IF(AND(K2824=3,L2824&gt;=3),"Loyal",IF(K2824&gt;=3,"Recent / New",IF(L2824&gt;=3,"At Risk","Hibernating / Lost"))))</f>
        <v>Hibernating / Lost</v>
      </c>
      <c r="N2824" s="54" t="n">
        <f aca="false">IF(AND(Calc!$C$2&lt;=2009,Calc!$C$3&gt;=2009),F2824,0)+IF(AND(Calc!$C$2&lt;=2010,Calc!$C$3&gt;=2010),G2824,0)+IF(AND(Calc!$C$2&lt;=2011,Calc!$C$3&gt;=2011),H2824,0)</f>
        <v>426.24</v>
      </c>
      <c r="O2824" s="61" t="n">
        <f aca="false">IF(AND(N2824&gt;0,OR(Calc!$C$4="*",B2824=Calc!$C$4)),N2824+ROW()*0.000000001,0)</f>
        <v>426.240002824</v>
      </c>
    </row>
    <row r="2825" customFormat="false" ht="15" hidden="false" customHeight="false" outlineLevel="0" collapsed="false">
      <c r="A2825" s="49" t="n">
        <v>15218</v>
      </c>
      <c r="B2825" s="49" t="s">
        <v>189</v>
      </c>
      <c r="C2825" s="63" t="n">
        <v>40204</v>
      </c>
      <c r="D2825" s="63" t="n">
        <v>40876</v>
      </c>
      <c r="E2825" s="49" t="n">
        <v>22</v>
      </c>
      <c r="F2825" s="54" t="n">
        <v>0</v>
      </c>
      <c r="G2825" s="54" t="n">
        <v>5636.37</v>
      </c>
      <c r="H2825" s="54" t="n">
        <v>5756.89</v>
      </c>
      <c r="I2825" s="54" t="n">
        <f aca="false">SUM(F2825:H2825)</f>
        <v>11393.26</v>
      </c>
      <c r="J2825" s="49" t="n">
        <f aca="false">Calc!$C$5-D2825</f>
        <v>11</v>
      </c>
      <c r="K2825" s="49" t="n">
        <f aca="false">IF(J2825&lt;=Calc!$C$11,4,IF(J2825&lt;=Calc!$C$12,3,IF(J2825&lt;=Calc!$C$13,2,1)))</f>
        <v>4</v>
      </c>
      <c r="L2825" s="49" t="n">
        <f aca="false">1+(E2825&gt;=Calc!$C$16)+(E2825&gt;=Calc!$C$17)+(E2825&gt;=Calc!$C$18)</f>
        <v>4</v>
      </c>
      <c r="M2825" s="49" t="str">
        <f aca="false">IF(AND(K2825=4,L2825&gt;=3),"Champions",IF(AND(K2825=3,L2825&gt;=3),"Loyal",IF(K2825&gt;=3,"Recent / New",IF(L2825&gt;=3,"At Risk","Hibernating / Lost"))))</f>
        <v>Champions</v>
      </c>
      <c r="N2825" s="54" t="n">
        <f aca="false">IF(AND(Calc!$C$2&lt;=2009,Calc!$C$3&gt;=2009),F2825,0)+IF(AND(Calc!$C$2&lt;=2010,Calc!$C$3&gt;=2010),G2825,0)+IF(AND(Calc!$C$2&lt;=2011,Calc!$C$3&gt;=2011),H2825,0)</f>
        <v>11393.26</v>
      </c>
      <c r="O2825" s="61" t="n">
        <f aca="false">IF(AND(N2825&gt;0,OR(Calc!$C$4="*",B2825=Calc!$C$4)),N2825+ROW()*0.000000001,0)</f>
        <v>11393.260002825</v>
      </c>
    </row>
    <row r="2826" customFormat="false" ht="15" hidden="false" customHeight="false" outlineLevel="0" collapsed="false">
      <c r="A2826" s="49" t="n">
        <v>15219</v>
      </c>
      <c r="B2826" s="49" t="s">
        <v>189</v>
      </c>
      <c r="C2826" s="63" t="n">
        <v>40238</v>
      </c>
      <c r="D2826" s="63" t="n">
        <v>40710</v>
      </c>
      <c r="E2826" s="49" t="n">
        <v>2</v>
      </c>
      <c r="F2826" s="54" t="n">
        <v>0</v>
      </c>
      <c r="G2826" s="54" t="n">
        <v>379.7</v>
      </c>
      <c r="H2826" s="54" t="n">
        <v>305.75</v>
      </c>
      <c r="I2826" s="54" t="n">
        <f aca="false">SUM(F2826:H2826)</f>
        <v>685.45</v>
      </c>
      <c r="J2826" s="49" t="n">
        <f aca="false">Calc!$C$5-D2826</f>
        <v>177</v>
      </c>
      <c r="K2826" s="49" t="n">
        <f aca="false">IF(J2826&lt;=Calc!$C$11,4,IF(J2826&lt;=Calc!$C$12,3,IF(J2826&lt;=Calc!$C$13,2,1)))</f>
        <v>2</v>
      </c>
      <c r="L2826" s="49" t="n">
        <f aca="false">1+(E2826&gt;=Calc!$C$16)+(E2826&gt;=Calc!$C$17)+(E2826&gt;=Calc!$C$18)</f>
        <v>2</v>
      </c>
      <c r="M2826" s="49" t="str">
        <f aca="false">IF(AND(K2826=4,L2826&gt;=3),"Champions",IF(AND(K2826=3,L2826&gt;=3),"Loyal",IF(K2826&gt;=3,"Recent / New",IF(L2826&gt;=3,"At Risk","Hibernating / Lost"))))</f>
        <v>Hibernating / Lost</v>
      </c>
      <c r="N2826" s="54" t="n">
        <f aca="false">IF(AND(Calc!$C$2&lt;=2009,Calc!$C$3&gt;=2009),F2826,0)+IF(AND(Calc!$C$2&lt;=2010,Calc!$C$3&gt;=2010),G2826,0)+IF(AND(Calc!$C$2&lt;=2011,Calc!$C$3&gt;=2011),H2826,0)</f>
        <v>685.45</v>
      </c>
      <c r="O2826" s="61" t="n">
        <f aca="false">IF(AND(N2826&gt;0,OR(Calc!$C$4="*",B2826=Calc!$C$4)),N2826+ROW()*0.000000001,0)</f>
        <v>685.450002826</v>
      </c>
    </row>
    <row r="2827" customFormat="false" ht="15" hidden="false" customHeight="false" outlineLevel="0" collapsed="false">
      <c r="A2827" s="49" t="n">
        <v>15220</v>
      </c>
      <c r="B2827" s="49" t="s">
        <v>189</v>
      </c>
      <c r="C2827" s="63" t="n">
        <v>40606</v>
      </c>
      <c r="D2827" s="63" t="n">
        <v>40835</v>
      </c>
      <c r="E2827" s="49" t="n">
        <v>6</v>
      </c>
      <c r="F2827" s="54" t="n">
        <v>0</v>
      </c>
      <c r="G2827" s="54" t="n">
        <v>0</v>
      </c>
      <c r="H2827" s="54" t="n">
        <v>1758.92</v>
      </c>
      <c r="I2827" s="54" t="n">
        <f aca="false">SUM(F2827:H2827)</f>
        <v>1758.92</v>
      </c>
      <c r="J2827" s="49" t="n">
        <f aca="false">Calc!$C$5-D2827</f>
        <v>52</v>
      </c>
      <c r="K2827" s="49" t="n">
        <f aca="false">IF(J2827&lt;=Calc!$C$11,4,IF(J2827&lt;=Calc!$C$12,3,IF(J2827&lt;=Calc!$C$13,2,1)))</f>
        <v>3</v>
      </c>
      <c r="L2827" s="49" t="n">
        <f aca="false">1+(E2827&gt;=Calc!$C$16)+(E2827&gt;=Calc!$C$17)+(E2827&gt;=Calc!$C$18)</f>
        <v>3</v>
      </c>
      <c r="M2827" s="49" t="str">
        <f aca="false">IF(AND(K2827=4,L2827&gt;=3),"Champions",IF(AND(K2827=3,L2827&gt;=3),"Loyal",IF(K2827&gt;=3,"Recent / New",IF(L2827&gt;=3,"At Risk","Hibernating / Lost"))))</f>
        <v>Loyal</v>
      </c>
      <c r="N2827" s="54" t="n">
        <f aca="false">IF(AND(Calc!$C$2&lt;=2009,Calc!$C$3&gt;=2009),F2827,0)+IF(AND(Calc!$C$2&lt;=2010,Calc!$C$3&gt;=2010),G2827,0)+IF(AND(Calc!$C$2&lt;=2011,Calc!$C$3&gt;=2011),H2827,0)</f>
        <v>1758.92</v>
      </c>
      <c r="O2827" s="61" t="n">
        <f aca="false">IF(AND(N2827&gt;0,OR(Calc!$C$4="*",B2827=Calc!$C$4)),N2827+ROW()*0.000000001,0)</f>
        <v>1758.920002827</v>
      </c>
    </row>
    <row r="2828" customFormat="false" ht="15" hidden="false" customHeight="false" outlineLevel="0" collapsed="false">
      <c r="A2828" s="49" t="n">
        <v>15221</v>
      </c>
      <c r="B2828" s="49" t="s">
        <v>189</v>
      </c>
      <c r="C2828" s="63" t="n">
        <v>40249</v>
      </c>
      <c r="D2828" s="63" t="n">
        <v>40520</v>
      </c>
      <c r="E2828" s="49" t="n">
        <v>4</v>
      </c>
      <c r="F2828" s="54" t="n">
        <v>0</v>
      </c>
      <c r="G2828" s="54" t="n">
        <v>1702</v>
      </c>
      <c r="H2828" s="54" t="n">
        <v>0</v>
      </c>
      <c r="I2828" s="54" t="n">
        <f aca="false">SUM(F2828:H2828)</f>
        <v>1702</v>
      </c>
      <c r="J2828" s="49" t="n">
        <f aca="false">Calc!$C$5-D2828</f>
        <v>367</v>
      </c>
      <c r="K2828" s="49" t="n">
        <f aca="false">IF(J2828&lt;=Calc!$C$11,4,IF(J2828&lt;=Calc!$C$12,3,IF(J2828&lt;=Calc!$C$13,2,1)))</f>
        <v>2</v>
      </c>
      <c r="L2828" s="49" t="n">
        <f aca="false">1+(E2828&gt;=Calc!$C$16)+(E2828&gt;=Calc!$C$17)+(E2828&gt;=Calc!$C$18)</f>
        <v>3</v>
      </c>
      <c r="M2828" s="49" t="str">
        <f aca="false">IF(AND(K2828=4,L2828&gt;=3),"Champions",IF(AND(K2828=3,L2828&gt;=3),"Loyal",IF(K2828&gt;=3,"Recent / New",IF(L2828&gt;=3,"At Risk","Hibernating / Lost"))))</f>
        <v>At Risk</v>
      </c>
      <c r="N2828" s="54" t="n">
        <f aca="false">IF(AND(Calc!$C$2&lt;=2009,Calc!$C$3&gt;=2009),F2828,0)+IF(AND(Calc!$C$2&lt;=2010,Calc!$C$3&gt;=2010),G2828,0)+IF(AND(Calc!$C$2&lt;=2011,Calc!$C$3&gt;=2011),H2828,0)</f>
        <v>1702</v>
      </c>
      <c r="O2828" s="61" t="n">
        <f aca="false">IF(AND(N2828&gt;0,OR(Calc!$C$4="*",B2828=Calc!$C$4)),N2828+ROW()*0.000000001,0)</f>
        <v>1702.000002828</v>
      </c>
    </row>
    <row r="2829" customFormat="false" ht="15" hidden="false" customHeight="false" outlineLevel="0" collapsed="false">
      <c r="A2829" s="49" t="n">
        <v>15222</v>
      </c>
      <c r="B2829" s="49" t="s">
        <v>189</v>
      </c>
      <c r="C2829" s="63" t="n">
        <v>40163</v>
      </c>
      <c r="D2829" s="63" t="n">
        <v>40568</v>
      </c>
      <c r="E2829" s="49" t="n">
        <v>11</v>
      </c>
      <c r="F2829" s="54" t="n">
        <v>436.56</v>
      </c>
      <c r="G2829" s="54" t="n">
        <v>2394.1</v>
      </c>
      <c r="H2829" s="54" t="n">
        <v>585</v>
      </c>
      <c r="I2829" s="54" t="n">
        <f aca="false">SUM(F2829:H2829)</f>
        <v>3415.66</v>
      </c>
      <c r="J2829" s="49" t="n">
        <f aca="false">Calc!$C$5-D2829</f>
        <v>319</v>
      </c>
      <c r="K2829" s="49" t="n">
        <f aca="false">IF(J2829&lt;=Calc!$C$11,4,IF(J2829&lt;=Calc!$C$12,3,IF(J2829&lt;=Calc!$C$13,2,1)))</f>
        <v>2</v>
      </c>
      <c r="L2829" s="49" t="n">
        <f aca="false">1+(E2829&gt;=Calc!$C$16)+(E2829&gt;=Calc!$C$17)+(E2829&gt;=Calc!$C$18)</f>
        <v>4</v>
      </c>
      <c r="M2829" s="49" t="str">
        <f aca="false">IF(AND(K2829=4,L2829&gt;=3),"Champions",IF(AND(K2829=3,L2829&gt;=3),"Loyal",IF(K2829&gt;=3,"Recent / New",IF(L2829&gt;=3,"At Risk","Hibernating / Lost"))))</f>
        <v>At Risk</v>
      </c>
      <c r="N2829" s="54" t="n">
        <f aca="false">IF(AND(Calc!$C$2&lt;=2009,Calc!$C$3&gt;=2009),F2829,0)+IF(AND(Calc!$C$2&lt;=2010,Calc!$C$3&gt;=2010),G2829,0)+IF(AND(Calc!$C$2&lt;=2011,Calc!$C$3&gt;=2011),H2829,0)</f>
        <v>3415.66</v>
      </c>
      <c r="O2829" s="61" t="n">
        <f aca="false">IF(AND(N2829&gt;0,OR(Calc!$C$4="*",B2829=Calc!$C$4)),N2829+ROW()*0.000000001,0)</f>
        <v>3415.660002829</v>
      </c>
    </row>
    <row r="2830" customFormat="false" ht="15" hidden="false" customHeight="false" outlineLevel="0" collapsed="false">
      <c r="A2830" s="49" t="n">
        <v>15223</v>
      </c>
      <c r="B2830" s="49" t="s">
        <v>189</v>
      </c>
      <c r="C2830" s="63" t="n">
        <v>40152</v>
      </c>
      <c r="D2830" s="63" t="n">
        <v>40661</v>
      </c>
      <c r="E2830" s="49" t="n">
        <v>5</v>
      </c>
      <c r="F2830" s="54" t="n">
        <v>230.2</v>
      </c>
      <c r="G2830" s="54" t="n">
        <v>432</v>
      </c>
      <c r="H2830" s="54" t="n">
        <v>454.9</v>
      </c>
      <c r="I2830" s="54" t="n">
        <f aca="false">SUM(F2830:H2830)</f>
        <v>1117.1</v>
      </c>
      <c r="J2830" s="49" t="n">
        <f aca="false">Calc!$C$5-D2830</f>
        <v>226</v>
      </c>
      <c r="K2830" s="49" t="n">
        <f aca="false">IF(J2830&lt;=Calc!$C$11,4,IF(J2830&lt;=Calc!$C$12,3,IF(J2830&lt;=Calc!$C$13,2,1)))</f>
        <v>2</v>
      </c>
      <c r="L2830" s="49" t="n">
        <f aca="false">1+(E2830&gt;=Calc!$C$16)+(E2830&gt;=Calc!$C$17)+(E2830&gt;=Calc!$C$18)</f>
        <v>3</v>
      </c>
      <c r="M2830" s="49" t="str">
        <f aca="false">IF(AND(K2830=4,L2830&gt;=3),"Champions",IF(AND(K2830=3,L2830&gt;=3),"Loyal",IF(K2830&gt;=3,"Recent / New",IF(L2830&gt;=3,"At Risk","Hibernating / Lost"))))</f>
        <v>At Risk</v>
      </c>
      <c r="N2830" s="54" t="n">
        <f aca="false">IF(AND(Calc!$C$2&lt;=2009,Calc!$C$3&gt;=2009),F2830,0)+IF(AND(Calc!$C$2&lt;=2010,Calc!$C$3&gt;=2010),G2830,0)+IF(AND(Calc!$C$2&lt;=2011,Calc!$C$3&gt;=2011),H2830,0)</f>
        <v>1117.1</v>
      </c>
      <c r="O2830" s="61" t="n">
        <f aca="false">IF(AND(N2830&gt;0,OR(Calc!$C$4="*",B2830=Calc!$C$4)),N2830+ROW()*0.000000001,0)</f>
        <v>1117.10000283</v>
      </c>
    </row>
    <row r="2831" customFormat="false" ht="15" hidden="false" customHeight="false" outlineLevel="0" collapsed="false">
      <c r="A2831" s="49" t="n">
        <v>15224</v>
      </c>
      <c r="B2831" s="49" t="s">
        <v>189</v>
      </c>
      <c r="C2831" s="63" t="n">
        <v>40193</v>
      </c>
      <c r="D2831" s="63" t="n">
        <v>40528</v>
      </c>
      <c r="E2831" s="49" t="n">
        <v>5</v>
      </c>
      <c r="F2831" s="54" t="n">
        <v>0</v>
      </c>
      <c r="G2831" s="54" t="n">
        <v>837.26</v>
      </c>
      <c r="H2831" s="54" t="n">
        <v>0</v>
      </c>
      <c r="I2831" s="54" t="n">
        <f aca="false">SUM(F2831:H2831)</f>
        <v>837.26</v>
      </c>
      <c r="J2831" s="49" t="n">
        <f aca="false">Calc!$C$5-D2831</f>
        <v>359</v>
      </c>
      <c r="K2831" s="49" t="n">
        <f aca="false">IF(J2831&lt;=Calc!$C$11,4,IF(J2831&lt;=Calc!$C$12,3,IF(J2831&lt;=Calc!$C$13,2,1)))</f>
        <v>2</v>
      </c>
      <c r="L2831" s="49" t="n">
        <f aca="false">1+(E2831&gt;=Calc!$C$16)+(E2831&gt;=Calc!$C$17)+(E2831&gt;=Calc!$C$18)</f>
        <v>3</v>
      </c>
      <c r="M2831" s="49" t="str">
        <f aca="false">IF(AND(K2831=4,L2831&gt;=3),"Champions",IF(AND(K2831=3,L2831&gt;=3),"Loyal",IF(K2831&gt;=3,"Recent / New",IF(L2831&gt;=3,"At Risk","Hibernating / Lost"))))</f>
        <v>At Risk</v>
      </c>
      <c r="N2831" s="54" t="n">
        <f aca="false">IF(AND(Calc!$C$2&lt;=2009,Calc!$C$3&gt;=2009),F2831,0)+IF(AND(Calc!$C$2&lt;=2010,Calc!$C$3&gt;=2010),G2831,0)+IF(AND(Calc!$C$2&lt;=2011,Calc!$C$3&gt;=2011),H2831,0)</f>
        <v>837.26</v>
      </c>
      <c r="O2831" s="61" t="n">
        <f aca="false">IF(AND(N2831&gt;0,OR(Calc!$C$4="*",B2831=Calc!$C$4)),N2831+ROW()*0.000000001,0)</f>
        <v>837.260002831</v>
      </c>
    </row>
    <row r="2832" customFormat="false" ht="15" hidden="false" customHeight="false" outlineLevel="0" collapsed="false">
      <c r="A2832" s="49" t="n">
        <v>15225</v>
      </c>
      <c r="B2832" s="49" t="s">
        <v>189</v>
      </c>
      <c r="C2832" s="63" t="n">
        <v>40652</v>
      </c>
      <c r="D2832" s="63" t="n">
        <v>40652</v>
      </c>
      <c r="E2832" s="49" t="n">
        <v>1</v>
      </c>
      <c r="F2832" s="54" t="n">
        <v>0</v>
      </c>
      <c r="G2832" s="54" t="n">
        <v>0</v>
      </c>
      <c r="H2832" s="54" t="n">
        <v>409.4</v>
      </c>
      <c r="I2832" s="54" t="n">
        <f aca="false">SUM(F2832:H2832)</f>
        <v>409.4</v>
      </c>
      <c r="J2832" s="49" t="n">
        <f aca="false">Calc!$C$5-D2832</f>
        <v>235</v>
      </c>
      <c r="K2832" s="49" t="n">
        <f aca="false">IF(J2832&lt;=Calc!$C$11,4,IF(J2832&lt;=Calc!$C$12,3,IF(J2832&lt;=Calc!$C$13,2,1)))</f>
        <v>2</v>
      </c>
      <c r="L2832" s="49" t="n">
        <f aca="false">1+(E2832&gt;=Calc!$C$16)+(E2832&gt;=Calc!$C$17)+(E2832&gt;=Calc!$C$18)</f>
        <v>1</v>
      </c>
      <c r="M2832" s="49" t="str">
        <f aca="false">IF(AND(K2832=4,L2832&gt;=3),"Champions",IF(AND(K2832=3,L2832&gt;=3),"Loyal",IF(K2832&gt;=3,"Recent / New",IF(L2832&gt;=3,"At Risk","Hibernating / Lost"))))</f>
        <v>Hibernating / Lost</v>
      </c>
      <c r="N2832" s="54" t="n">
        <f aca="false">IF(AND(Calc!$C$2&lt;=2009,Calc!$C$3&gt;=2009),F2832,0)+IF(AND(Calc!$C$2&lt;=2010,Calc!$C$3&gt;=2010),G2832,0)+IF(AND(Calc!$C$2&lt;=2011,Calc!$C$3&gt;=2011),H2832,0)</f>
        <v>409.4</v>
      </c>
      <c r="O2832" s="61" t="n">
        <f aca="false">IF(AND(N2832&gt;0,OR(Calc!$C$4="*",B2832=Calc!$C$4)),N2832+ROW()*0.000000001,0)</f>
        <v>409.400002832</v>
      </c>
    </row>
    <row r="2833" customFormat="false" ht="15" hidden="false" customHeight="false" outlineLevel="0" collapsed="false">
      <c r="A2833" s="49" t="n">
        <v>15226</v>
      </c>
      <c r="B2833" s="49" t="s">
        <v>189</v>
      </c>
      <c r="C2833" s="63" t="n">
        <v>40576</v>
      </c>
      <c r="D2833" s="63" t="n">
        <v>40576</v>
      </c>
      <c r="E2833" s="49" t="n">
        <v>1</v>
      </c>
      <c r="F2833" s="54" t="n">
        <v>0</v>
      </c>
      <c r="G2833" s="54" t="n">
        <v>0</v>
      </c>
      <c r="H2833" s="54" t="n">
        <v>154.41</v>
      </c>
      <c r="I2833" s="54" t="n">
        <f aca="false">SUM(F2833:H2833)</f>
        <v>154.41</v>
      </c>
      <c r="J2833" s="49" t="n">
        <f aca="false">Calc!$C$5-D2833</f>
        <v>311</v>
      </c>
      <c r="K2833" s="49" t="n">
        <f aca="false">IF(J2833&lt;=Calc!$C$11,4,IF(J2833&lt;=Calc!$C$12,3,IF(J2833&lt;=Calc!$C$13,2,1)))</f>
        <v>2</v>
      </c>
      <c r="L2833" s="49" t="n">
        <f aca="false">1+(E2833&gt;=Calc!$C$16)+(E2833&gt;=Calc!$C$17)+(E2833&gt;=Calc!$C$18)</f>
        <v>1</v>
      </c>
      <c r="M2833" s="49" t="str">
        <f aca="false">IF(AND(K2833=4,L2833&gt;=3),"Champions",IF(AND(K2833=3,L2833&gt;=3),"Loyal",IF(K2833&gt;=3,"Recent / New",IF(L2833&gt;=3,"At Risk","Hibernating / Lost"))))</f>
        <v>Hibernating / Lost</v>
      </c>
      <c r="N2833" s="54" t="n">
        <f aca="false">IF(AND(Calc!$C$2&lt;=2009,Calc!$C$3&gt;=2009),F2833,0)+IF(AND(Calc!$C$2&lt;=2010,Calc!$C$3&gt;=2010),G2833,0)+IF(AND(Calc!$C$2&lt;=2011,Calc!$C$3&gt;=2011),H2833,0)</f>
        <v>154.41</v>
      </c>
      <c r="O2833" s="61" t="n">
        <f aca="false">IF(AND(N2833&gt;0,OR(Calc!$C$4="*",B2833=Calc!$C$4)),N2833+ROW()*0.000000001,0)</f>
        <v>154.410002833</v>
      </c>
    </row>
    <row r="2834" customFormat="false" ht="15" hidden="false" customHeight="false" outlineLevel="0" collapsed="false">
      <c r="A2834" s="49" t="n">
        <v>15227</v>
      </c>
      <c r="B2834" s="49" t="s">
        <v>189</v>
      </c>
      <c r="C2834" s="63" t="n">
        <v>40253</v>
      </c>
      <c r="D2834" s="63" t="n">
        <v>40850</v>
      </c>
      <c r="E2834" s="49" t="n">
        <v>9</v>
      </c>
      <c r="F2834" s="54" t="n">
        <v>0</v>
      </c>
      <c r="G2834" s="54" t="n">
        <v>1269.09</v>
      </c>
      <c r="H2834" s="54" t="n">
        <v>1219.4</v>
      </c>
      <c r="I2834" s="54" t="n">
        <f aca="false">SUM(F2834:H2834)</f>
        <v>2488.49</v>
      </c>
      <c r="J2834" s="49" t="n">
        <f aca="false">Calc!$C$5-D2834</f>
        <v>37</v>
      </c>
      <c r="K2834" s="49" t="n">
        <f aca="false">IF(J2834&lt;=Calc!$C$11,4,IF(J2834&lt;=Calc!$C$12,3,IF(J2834&lt;=Calc!$C$13,2,1)))</f>
        <v>3</v>
      </c>
      <c r="L2834" s="49" t="n">
        <f aca="false">1+(E2834&gt;=Calc!$C$16)+(E2834&gt;=Calc!$C$17)+(E2834&gt;=Calc!$C$18)</f>
        <v>4</v>
      </c>
      <c r="M2834" s="49" t="str">
        <f aca="false">IF(AND(K2834=4,L2834&gt;=3),"Champions",IF(AND(K2834=3,L2834&gt;=3),"Loyal",IF(K2834&gt;=3,"Recent / New",IF(L2834&gt;=3,"At Risk","Hibernating / Lost"))))</f>
        <v>Loyal</v>
      </c>
      <c r="N2834" s="54" t="n">
        <f aca="false">IF(AND(Calc!$C$2&lt;=2009,Calc!$C$3&gt;=2009),F2834,0)+IF(AND(Calc!$C$2&lt;=2010,Calc!$C$3&gt;=2010),G2834,0)+IF(AND(Calc!$C$2&lt;=2011,Calc!$C$3&gt;=2011),H2834,0)</f>
        <v>2488.49</v>
      </c>
      <c r="O2834" s="61" t="n">
        <f aca="false">IF(AND(N2834&gt;0,OR(Calc!$C$4="*",B2834=Calc!$C$4)),N2834+ROW()*0.000000001,0)</f>
        <v>2488.490002834</v>
      </c>
    </row>
    <row r="2835" customFormat="false" ht="15" hidden="false" customHeight="false" outlineLevel="0" collapsed="false">
      <c r="A2835" s="49" t="n">
        <v>15228</v>
      </c>
      <c r="B2835" s="49" t="s">
        <v>189</v>
      </c>
      <c r="C2835" s="63" t="n">
        <v>40387</v>
      </c>
      <c r="D2835" s="63" t="n">
        <v>40820</v>
      </c>
      <c r="E2835" s="49" t="n">
        <v>6</v>
      </c>
      <c r="F2835" s="54" t="n">
        <v>0</v>
      </c>
      <c r="G2835" s="54" t="n">
        <v>2193.56</v>
      </c>
      <c r="H2835" s="54" t="n">
        <v>3376.96</v>
      </c>
      <c r="I2835" s="54" t="n">
        <f aca="false">SUM(F2835:H2835)</f>
        <v>5570.52</v>
      </c>
      <c r="J2835" s="49" t="n">
        <f aca="false">Calc!$C$5-D2835</f>
        <v>67</v>
      </c>
      <c r="K2835" s="49" t="n">
        <f aca="false">IF(J2835&lt;=Calc!$C$11,4,IF(J2835&lt;=Calc!$C$12,3,IF(J2835&lt;=Calc!$C$13,2,1)))</f>
        <v>3</v>
      </c>
      <c r="L2835" s="49" t="n">
        <f aca="false">1+(E2835&gt;=Calc!$C$16)+(E2835&gt;=Calc!$C$17)+(E2835&gt;=Calc!$C$18)</f>
        <v>3</v>
      </c>
      <c r="M2835" s="49" t="str">
        <f aca="false">IF(AND(K2835=4,L2835&gt;=3),"Champions",IF(AND(K2835=3,L2835&gt;=3),"Loyal",IF(K2835&gt;=3,"Recent / New",IF(L2835&gt;=3,"At Risk","Hibernating / Lost"))))</f>
        <v>Loyal</v>
      </c>
      <c r="N2835" s="54" t="n">
        <f aca="false">IF(AND(Calc!$C$2&lt;=2009,Calc!$C$3&gt;=2009),F2835,0)+IF(AND(Calc!$C$2&lt;=2010,Calc!$C$3&gt;=2010),G2835,0)+IF(AND(Calc!$C$2&lt;=2011,Calc!$C$3&gt;=2011),H2835,0)</f>
        <v>5570.52</v>
      </c>
      <c r="O2835" s="61" t="n">
        <f aca="false">IF(AND(N2835&gt;0,OR(Calc!$C$4="*",B2835=Calc!$C$4)),N2835+ROW()*0.000000001,0)</f>
        <v>5570.520002835</v>
      </c>
    </row>
    <row r="2836" customFormat="false" ht="15" hidden="false" customHeight="false" outlineLevel="0" collapsed="false">
      <c r="A2836" s="49" t="n">
        <v>15229</v>
      </c>
      <c r="B2836" s="49" t="s">
        <v>189</v>
      </c>
      <c r="C2836" s="63" t="n">
        <v>40300</v>
      </c>
      <c r="D2836" s="63" t="n">
        <v>40300</v>
      </c>
      <c r="E2836" s="49" t="n">
        <v>1</v>
      </c>
      <c r="F2836" s="54" t="n">
        <v>0</v>
      </c>
      <c r="G2836" s="54" t="n">
        <v>160.5</v>
      </c>
      <c r="H2836" s="54" t="n">
        <v>0</v>
      </c>
      <c r="I2836" s="54" t="n">
        <f aca="false">SUM(F2836:H2836)</f>
        <v>160.5</v>
      </c>
      <c r="J2836" s="49" t="n">
        <f aca="false">Calc!$C$5-D2836</f>
        <v>587</v>
      </c>
      <c r="K2836" s="49" t="n">
        <f aca="false">IF(J2836&lt;=Calc!$C$11,4,IF(J2836&lt;=Calc!$C$12,3,IF(J2836&lt;=Calc!$C$13,2,1)))</f>
        <v>1</v>
      </c>
      <c r="L2836" s="49" t="n">
        <f aca="false">1+(E2836&gt;=Calc!$C$16)+(E2836&gt;=Calc!$C$17)+(E2836&gt;=Calc!$C$18)</f>
        <v>1</v>
      </c>
      <c r="M2836" s="49" t="str">
        <f aca="false">IF(AND(K2836=4,L2836&gt;=3),"Champions",IF(AND(K2836=3,L2836&gt;=3),"Loyal",IF(K2836&gt;=3,"Recent / New",IF(L2836&gt;=3,"At Risk","Hibernating / Lost"))))</f>
        <v>Hibernating / Lost</v>
      </c>
      <c r="N2836" s="54" t="n">
        <f aca="false">IF(AND(Calc!$C$2&lt;=2009,Calc!$C$3&gt;=2009),F2836,0)+IF(AND(Calc!$C$2&lt;=2010,Calc!$C$3&gt;=2010),G2836,0)+IF(AND(Calc!$C$2&lt;=2011,Calc!$C$3&gt;=2011),H2836,0)</f>
        <v>160.5</v>
      </c>
      <c r="O2836" s="61" t="n">
        <f aca="false">IF(AND(N2836&gt;0,OR(Calc!$C$4="*",B2836=Calc!$C$4)),N2836+ROW()*0.000000001,0)</f>
        <v>160.500002836</v>
      </c>
    </row>
    <row r="2837" customFormat="false" ht="15" hidden="false" customHeight="false" outlineLevel="0" collapsed="false">
      <c r="A2837" s="49" t="n">
        <v>15230</v>
      </c>
      <c r="B2837" s="49" t="s">
        <v>189</v>
      </c>
      <c r="C2837" s="63" t="n">
        <v>40646</v>
      </c>
      <c r="D2837" s="63" t="n">
        <v>40647</v>
      </c>
      <c r="E2837" s="49" t="n">
        <v>2</v>
      </c>
      <c r="F2837" s="54" t="n">
        <v>0</v>
      </c>
      <c r="G2837" s="54" t="n">
        <v>0</v>
      </c>
      <c r="H2837" s="54" t="n">
        <v>429.6</v>
      </c>
      <c r="I2837" s="54" t="n">
        <f aca="false">SUM(F2837:H2837)</f>
        <v>429.6</v>
      </c>
      <c r="J2837" s="49" t="n">
        <f aca="false">Calc!$C$5-D2837</f>
        <v>240</v>
      </c>
      <c r="K2837" s="49" t="n">
        <f aca="false">IF(J2837&lt;=Calc!$C$11,4,IF(J2837&lt;=Calc!$C$12,3,IF(J2837&lt;=Calc!$C$13,2,1)))</f>
        <v>2</v>
      </c>
      <c r="L2837" s="49" t="n">
        <f aca="false">1+(E2837&gt;=Calc!$C$16)+(E2837&gt;=Calc!$C$17)+(E2837&gt;=Calc!$C$18)</f>
        <v>2</v>
      </c>
      <c r="M2837" s="49" t="str">
        <f aca="false">IF(AND(K2837=4,L2837&gt;=3),"Champions",IF(AND(K2837=3,L2837&gt;=3),"Loyal",IF(K2837&gt;=3,"Recent / New",IF(L2837&gt;=3,"At Risk","Hibernating / Lost"))))</f>
        <v>Hibernating / Lost</v>
      </c>
      <c r="N2837" s="54" t="n">
        <f aca="false">IF(AND(Calc!$C$2&lt;=2009,Calc!$C$3&gt;=2009),F2837,0)+IF(AND(Calc!$C$2&lt;=2010,Calc!$C$3&gt;=2010),G2837,0)+IF(AND(Calc!$C$2&lt;=2011,Calc!$C$3&gt;=2011),H2837,0)</f>
        <v>429.6</v>
      </c>
      <c r="O2837" s="61" t="n">
        <f aca="false">IF(AND(N2837&gt;0,OR(Calc!$C$4="*",B2837=Calc!$C$4)),N2837+ROW()*0.000000001,0)</f>
        <v>429.600002837</v>
      </c>
    </row>
    <row r="2838" customFormat="false" ht="15" hidden="false" customHeight="false" outlineLevel="0" collapsed="false">
      <c r="A2838" s="49" t="n">
        <v>15231</v>
      </c>
      <c r="B2838" s="49" t="s">
        <v>189</v>
      </c>
      <c r="C2838" s="63" t="n">
        <v>40265</v>
      </c>
      <c r="D2838" s="63" t="n">
        <v>40265</v>
      </c>
      <c r="E2838" s="49" t="n">
        <v>1</v>
      </c>
      <c r="F2838" s="54" t="n">
        <v>0</v>
      </c>
      <c r="G2838" s="54" t="n">
        <v>228.36</v>
      </c>
      <c r="H2838" s="54" t="n">
        <v>0</v>
      </c>
      <c r="I2838" s="54" t="n">
        <f aca="false">SUM(F2838:H2838)</f>
        <v>228.36</v>
      </c>
      <c r="J2838" s="49" t="n">
        <f aca="false">Calc!$C$5-D2838</f>
        <v>622</v>
      </c>
      <c r="K2838" s="49" t="n">
        <f aca="false">IF(J2838&lt;=Calc!$C$11,4,IF(J2838&lt;=Calc!$C$12,3,IF(J2838&lt;=Calc!$C$13,2,1)))</f>
        <v>1</v>
      </c>
      <c r="L2838" s="49" t="n">
        <f aca="false">1+(E2838&gt;=Calc!$C$16)+(E2838&gt;=Calc!$C$17)+(E2838&gt;=Calc!$C$18)</f>
        <v>1</v>
      </c>
      <c r="M2838" s="49" t="str">
        <f aca="false">IF(AND(K2838=4,L2838&gt;=3),"Champions",IF(AND(K2838=3,L2838&gt;=3),"Loyal",IF(K2838&gt;=3,"Recent / New",IF(L2838&gt;=3,"At Risk","Hibernating / Lost"))))</f>
        <v>Hibernating / Lost</v>
      </c>
      <c r="N2838" s="54" t="n">
        <f aca="false">IF(AND(Calc!$C$2&lt;=2009,Calc!$C$3&gt;=2009),F2838,0)+IF(AND(Calc!$C$2&lt;=2010,Calc!$C$3&gt;=2010),G2838,0)+IF(AND(Calc!$C$2&lt;=2011,Calc!$C$3&gt;=2011),H2838,0)</f>
        <v>228.36</v>
      </c>
      <c r="O2838" s="61" t="n">
        <f aca="false">IF(AND(N2838&gt;0,OR(Calc!$C$4="*",B2838=Calc!$C$4)),N2838+ROW()*0.000000001,0)</f>
        <v>228.360002838</v>
      </c>
    </row>
    <row r="2839" customFormat="false" ht="15" hidden="false" customHeight="false" outlineLevel="0" collapsed="false">
      <c r="A2839" s="49" t="n">
        <v>15232</v>
      </c>
      <c r="B2839" s="49" t="s">
        <v>189</v>
      </c>
      <c r="C2839" s="63" t="n">
        <v>40746</v>
      </c>
      <c r="D2839" s="63" t="n">
        <v>40773</v>
      </c>
      <c r="E2839" s="49" t="n">
        <v>2</v>
      </c>
      <c r="F2839" s="54" t="n">
        <v>0</v>
      </c>
      <c r="G2839" s="54" t="n">
        <v>0</v>
      </c>
      <c r="H2839" s="54" t="n">
        <v>612.06</v>
      </c>
      <c r="I2839" s="54" t="n">
        <f aca="false">SUM(F2839:H2839)</f>
        <v>612.06</v>
      </c>
      <c r="J2839" s="49" t="n">
        <f aca="false">Calc!$C$5-D2839</f>
        <v>114</v>
      </c>
      <c r="K2839" s="49" t="n">
        <f aca="false">IF(J2839&lt;=Calc!$C$11,4,IF(J2839&lt;=Calc!$C$12,3,IF(J2839&lt;=Calc!$C$13,2,1)))</f>
        <v>2</v>
      </c>
      <c r="L2839" s="49" t="n">
        <f aca="false">1+(E2839&gt;=Calc!$C$16)+(E2839&gt;=Calc!$C$17)+(E2839&gt;=Calc!$C$18)</f>
        <v>2</v>
      </c>
      <c r="M2839" s="49" t="str">
        <f aca="false">IF(AND(K2839=4,L2839&gt;=3),"Champions",IF(AND(K2839=3,L2839&gt;=3),"Loyal",IF(K2839&gt;=3,"Recent / New",IF(L2839&gt;=3,"At Risk","Hibernating / Lost"))))</f>
        <v>Hibernating / Lost</v>
      </c>
      <c r="N2839" s="54" t="n">
        <f aca="false">IF(AND(Calc!$C$2&lt;=2009,Calc!$C$3&gt;=2009),F2839,0)+IF(AND(Calc!$C$2&lt;=2010,Calc!$C$3&gt;=2010),G2839,0)+IF(AND(Calc!$C$2&lt;=2011,Calc!$C$3&gt;=2011),H2839,0)</f>
        <v>612.06</v>
      </c>
      <c r="O2839" s="61" t="n">
        <f aca="false">IF(AND(N2839&gt;0,OR(Calc!$C$4="*",B2839=Calc!$C$4)),N2839+ROW()*0.000000001,0)</f>
        <v>612.060002839</v>
      </c>
    </row>
    <row r="2840" customFormat="false" ht="15" hidden="false" customHeight="false" outlineLevel="0" collapsed="false">
      <c r="A2840" s="49" t="n">
        <v>15233</v>
      </c>
      <c r="B2840" s="49" t="s">
        <v>189</v>
      </c>
      <c r="C2840" s="63" t="n">
        <v>40485</v>
      </c>
      <c r="D2840" s="63" t="n">
        <v>40485</v>
      </c>
      <c r="E2840" s="49" t="n">
        <v>1</v>
      </c>
      <c r="F2840" s="54" t="n">
        <v>0</v>
      </c>
      <c r="G2840" s="54" t="n">
        <v>59.4</v>
      </c>
      <c r="H2840" s="54" t="n">
        <v>0</v>
      </c>
      <c r="I2840" s="54" t="n">
        <f aca="false">SUM(F2840:H2840)</f>
        <v>59.4</v>
      </c>
      <c r="J2840" s="49" t="n">
        <f aca="false">Calc!$C$5-D2840</f>
        <v>402</v>
      </c>
      <c r="K2840" s="49" t="n">
        <f aca="false">IF(J2840&lt;=Calc!$C$11,4,IF(J2840&lt;=Calc!$C$12,3,IF(J2840&lt;=Calc!$C$13,2,1)))</f>
        <v>1</v>
      </c>
      <c r="L2840" s="49" t="n">
        <f aca="false">1+(E2840&gt;=Calc!$C$16)+(E2840&gt;=Calc!$C$17)+(E2840&gt;=Calc!$C$18)</f>
        <v>1</v>
      </c>
      <c r="M2840" s="49" t="str">
        <f aca="false">IF(AND(K2840=4,L2840&gt;=3),"Champions",IF(AND(K2840=3,L2840&gt;=3),"Loyal",IF(K2840&gt;=3,"Recent / New",IF(L2840&gt;=3,"At Risk","Hibernating / Lost"))))</f>
        <v>Hibernating / Lost</v>
      </c>
      <c r="N2840" s="54" t="n">
        <f aca="false">IF(AND(Calc!$C$2&lt;=2009,Calc!$C$3&gt;=2009),F2840,0)+IF(AND(Calc!$C$2&lt;=2010,Calc!$C$3&gt;=2010),G2840,0)+IF(AND(Calc!$C$2&lt;=2011,Calc!$C$3&gt;=2011),H2840,0)</f>
        <v>59.4</v>
      </c>
      <c r="O2840" s="61" t="n">
        <f aca="false">IF(AND(N2840&gt;0,OR(Calc!$C$4="*",B2840=Calc!$C$4)),N2840+ROW()*0.000000001,0)</f>
        <v>59.40000284</v>
      </c>
    </row>
    <row r="2841" customFormat="false" ht="15" hidden="false" customHeight="false" outlineLevel="0" collapsed="false">
      <c r="A2841" s="49" t="n">
        <v>15234</v>
      </c>
      <c r="B2841" s="49" t="s">
        <v>189</v>
      </c>
      <c r="C2841" s="63" t="n">
        <v>40610</v>
      </c>
      <c r="D2841" s="63" t="n">
        <v>40610</v>
      </c>
      <c r="E2841" s="49" t="n">
        <v>1</v>
      </c>
      <c r="F2841" s="54" t="n">
        <v>0</v>
      </c>
      <c r="G2841" s="54" t="n">
        <v>0</v>
      </c>
      <c r="H2841" s="54" t="n">
        <v>197</v>
      </c>
      <c r="I2841" s="54" t="n">
        <f aca="false">SUM(F2841:H2841)</f>
        <v>197</v>
      </c>
      <c r="J2841" s="49" t="n">
        <f aca="false">Calc!$C$5-D2841</f>
        <v>277</v>
      </c>
      <c r="K2841" s="49" t="n">
        <f aca="false">IF(J2841&lt;=Calc!$C$11,4,IF(J2841&lt;=Calc!$C$12,3,IF(J2841&lt;=Calc!$C$13,2,1)))</f>
        <v>2</v>
      </c>
      <c r="L2841" s="49" t="n">
        <f aca="false">1+(E2841&gt;=Calc!$C$16)+(E2841&gt;=Calc!$C$17)+(E2841&gt;=Calc!$C$18)</f>
        <v>1</v>
      </c>
      <c r="M2841" s="49" t="str">
        <f aca="false">IF(AND(K2841=4,L2841&gt;=3),"Champions",IF(AND(K2841=3,L2841&gt;=3),"Loyal",IF(K2841&gt;=3,"Recent / New",IF(L2841&gt;=3,"At Risk","Hibernating / Lost"))))</f>
        <v>Hibernating / Lost</v>
      </c>
      <c r="N2841" s="54" t="n">
        <f aca="false">IF(AND(Calc!$C$2&lt;=2009,Calc!$C$3&gt;=2009),F2841,0)+IF(AND(Calc!$C$2&lt;=2010,Calc!$C$3&gt;=2010),G2841,0)+IF(AND(Calc!$C$2&lt;=2011,Calc!$C$3&gt;=2011),H2841,0)</f>
        <v>197</v>
      </c>
      <c r="O2841" s="61" t="n">
        <f aca="false">IF(AND(N2841&gt;0,OR(Calc!$C$4="*",B2841=Calc!$C$4)),N2841+ROW()*0.000000001,0)</f>
        <v>197.000002841</v>
      </c>
    </row>
    <row r="2842" customFormat="false" ht="15" hidden="false" customHeight="false" outlineLevel="0" collapsed="false">
      <c r="A2842" s="49" t="n">
        <v>15235</v>
      </c>
      <c r="B2842" s="49" t="s">
        <v>189</v>
      </c>
      <c r="C2842" s="63" t="n">
        <v>40498</v>
      </c>
      <c r="D2842" s="63" t="n">
        <v>40669</v>
      </c>
      <c r="E2842" s="49" t="n">
        <v>16</v>
      </c>
      <c r="F2842" s="54" t="n">
        <v>0</v>
      </c>
      <c r="G2842" s="54" t="n">
        <v>1219.89</v>
      </c>
      <c r="H2842" s="54" t="n">
        <v>1552.87</v>
      </c>
      <c r="I2842" s="54" t="n">
        <f aca="false">SUM(F2842:H2842)</f>
        <v>2772.76</v>
      </c>
      <c r="J2842" s="49" t="n">
        <f aca="false">Calc!$C$5-D2842</f>
        <v>218</v>
      </c>
      <c r="K2842" s="49" t="n">
        <f aca="false">IF(J2842&lt;=Calc!$C$11,4,IF(J2842&lt;=Calc!$C$12,3,IF(J2842&lt;=Calc!$C$13,2,1)))</f>
        <v>2</v>
      </c>
      <c r="L2842" s="49" t="n">
        <f aca="false">1+(E2842&gt;=Calc!$C$16)+(E2842&gt;=Calc!$C$17)+(E2842&gt;=Calc!$C$18)</f>
        <v>4</v>
      </c>
      <c r="M2842" s="49" t="str">
        <f aca="false">IF(AND(K2842=4,L2842&gt;=3),"Champions",IF(AND(K2842=3,L2842&gt;=3),"Loyal",IF(K2842&gt;=3,"Recent / New",IF(L2842&gt;=3,"At Risk","Hibernating / Lost"))))</f>
        <v>At Risk</v>
      </c>
      <c r="N2842" s="54" t="n">
        <f aca="false">IF(AND(Calc!$C$2&lt;=2009,Calc!$C$3&gt;=2009),F2842,0)+IF(AND(Calc!$C$2&lt;=2010,Calc!$C$3&gt;=2010),G2842,0)+IF(AND(Calc!$C$2&lt;=2011,Calc!$C$3&gt;=2011),H2842,0)</f>
        <v>2772.76</v>
      </c>
      <c r="O2842" s="61" t="n">
        <f aca="false">IF(AND(N2842&gt;0,OR(Calc!$C$4="*",B2842=Calc!$C$4)),N2842+ROW()*0.000000001,0)</f>
        <v>2772.760002842</v>
      </c>
    </row>
    <row r="2843" customFormat="false" ht="15" hidden="false" customHeight="false" outlineLevel="0" collapsed="false">
      <c r="A2843" s="49" t="n">
        <v>15236</v>
      </c>
      <c r="B2843" s="49" t="s">
        <v>189</v>
      </c>
      <c r="C2843" s="63" t="n">
        <v>40588</v>
      </c>
      <c r="D2843" s="63" t="n">
        <v>40588</v>
      </c>
      <c r="E2843" s="49" t="n">
        <v>1</v>
      </c>
      <c r="F2843" s="54" t="n">
        <v>0</v>
      </c>
      <c r="G2843" s="54" t="n">
        <v>0</v>
      </c>
      <c r="H2843" s="54" t="n">
        <v>321.05</v>
      </c>
      <c r="I2843" s="54" t="n">
        <f aca="false">SUM(F2843:H2843)</f>
        <v>321.05</v>
      </c>
      <c r="J2843" s="49" t="n">
        <f aca="false">Calc!$C$5-D2843</f>
        <v>299</v>
      </c>
      <c r="K2843" s="49" t="n">
        <f aca="false">IF(J2843&lt;=Calc!$C$11,4,IF(J2843&lt;=Calc!$C$12,3,IF(J2843&lt;=Calc!$C$13,2,1)))</f>
        <v>2</v>
      </c>
      <c r="L2843" s="49" t="n">
        <f aca="false">1+(E2843&gt;=Calc!$C$16)+(E2843&gt;=Calc!$C$17)+(E2843&gt;=Calc!$C$18)</f>
        <v>1</v>
      </c>
      <c r="M2843" s="49" t="str">
        <f aca="false">IF(AND(K2843=4,L2843&gt;=3),"Champions",IF(AND(K2843=3,L2843&gt;=3),"Loyal",IF(K2843&gt;=3,"Recent / New",IF(L2843&gt;=3,"At Risk","Hibernating / Lost"))))</f>
        <v>Hibernating / Lost</v>
      </c>
      <c r="N2843" s="54" t="n">
        <f aca="false">IF(AND(Calc!$C$2&lt;=2009,Calc!$C$3&gt;=2009),F2843,0)+IF(AND(Calc!$C$2&lt;=2010,Calc!$C$3&gt;=2010),G2843,0)+IF(AND(Calc!$C$2&lt;=2011,Calc!$C$3&gt;=2011),H2843,0)</f>
        <v>321.05</v>
      </c>
      <c r="O2843" s="61" t="n">
        <f aca="false">IF(AND(N2843&gt;0,OR(Calc!$C$4="*",B2843=Calc!$C$4)),N2843+ROW()*0.000000001,0)</f>
        <v>321.050002843</v>
      </c>
    </row>
    <row r="2844" customFormat="false" ht="15" hidden="false" customHeight="false" outlineLevel="0" collapsed="false">
      <c r="A2844" s="49" t="n">
        <v>15237</v>
      </c>
      <c r="B2844" s="49" t="s">
        <v>189</v>
      </c>
      <c r="C2844" s="63" t="n">
        <v>40659</v>
      </c>
      <c r="D2844" s="63" t="n">
        <v>40885</v>
      </c>
      <c r="E2844" s="49" t="n">
        <v>4</v>
      </c>
      <c r="F2844" s="54" t="n">
        <v>0</v>
      </c>
      <c r="G2844" s="54" t="n">
        <v>0</v>
      </c>
      <c r="H2844" s="54" t="n">
        <v>1412.32</v>
      </c>
      <c r="I2844" s="54" t="n">
        <f aca="false">SUM(F2844:H2844)</f>
        <v>1412.32</v>
      </c>
      <c r="J2844" s="49" t="n">
        <f aca="false">Calc!$C$5-D2844</f>
        <v>2</v>
      </c>
      <c r="K2844" s="49" t="n">
        <f aca="false">IF(J2844&lt;=Calc!$C$11,4,IF(J2844&lt;=Calc!$C$12,3,IF(J2844&lt;=Calc!$C$13,2,1)))</f>
        <v>4</v>
      </c>
      <c r="L2844" s="49" t="n">
        <f aca="false">1+(E2844&gt;=Calc!$C$16)+(E2844&gt;=Calc!$C$17)+(E2844&gt;=Calc!$C$18)</f>
        <v>3</v>
      </c>
      <c r="M2844" s="49" t="str">
        <f aca="false">IF(AND(K2844=4,L2844&gt;=3),"Champions",IF(AND(K2844=3,L2844&gt;=3),"Loyal",IF(K2844&gt;=3,"Recent / New",IF(L2844&gt;=3,"At Risk","Hibernating / Lost"))))</f>
        <v>Champions</v>
      </c>
      <c r="N2844" s="54" t="n">
        <f aca="false">IF(AND(Calc!$C$2&lt;=2009,Calc!$C$3&gt;=2009),F2844,0)+IF(AND(Calc!$C$2&lt;=2010,Calc!$C$3&gt;=2010),G2844,0)+IF(AND(Calc!$C$2&lt;=2011,Calc!$C$3&gt;=2011),H2844,0)</f>
        <v>1412.32</v>
      </c>
      <c r="O2844" s="61" t="n">
        <f aca="false">IF(AND(N2844&gt;0,OR(Calc!$C$4="*",B2844=Calc!$C$4)),N2844+ROW()*0.000000001,0)</f>
        <v>1412.320002844</v>
      </c>
    </row>
    <row r="2845" customFormat="false" ht="15" hidden="false" customHeight="false" outlineLevel="0" collapsed="false">
      <c r="A2845" s="49" t="n">
        <v>15238</v>
      </c>
      <c r="B2845" s="49" t="s">
        <v>189</v>
      </c>
      <c r="C2845" s="63" t="n">
        <v>40702</v>
      </c>
      <c r="D2845" s="63" t="n">
        <v>40857</v>
      </c>
      <c r="E2845" s="49" t="n">
        <v>3</v>
      </c>
      <c r="F2845" s="54" t="n">
        <v>0</v>
      </c>
      <c r="G2845" s="54" t="n">
        <v>0</v>
      </c>
      <c r="H2845" s="54" t="n">
        <v>1056.54</v>
      </c>
      <c r="I2845" s="54" t="n">
        <f aca="false">SUM(F2845:H2845)</f>
        <v>1056.54</v>
      </c>
      <c r="J2845" s="49" t="n">
        <f aca="false">Calc!$C$5-D2845</f>
        <v>30</v>
      </c>
      <c r="K2845" s="49" t="n">
        <f aca="false">IF(J2845&lt;=Calc!$C$11,4,IF(J2845&lt;=Calc!$C$12,3,IF(J2845&lt;=Calc!$C$13,2,1)))</f>
        <v>3</v>
      </c>
      <c r="L2845" s="49" t="n">
        <f aca="false">1+(E2845&gt;=Calc!$C$16)+(E2845&gt;=Calc!$C$17)+(E2845&gt;=Calc!$C$18)</f>
        <v>2</v>
      </c>
      <c r="M2845" s="49" t="str">
        <f aca="false">IF(AND(K2845=4,L2845&gt;=3),"Champions",IF(AND(K2845=3,L2845&gt;=3),"Loyal",IF(K2845&gt;=3,"Recent / New",IF(L2845&gt;=3,"At Risk","Hibernating / Lost"))))</f>
        <v>Recent / New</v>
      </c>
      <c r="N2845" s="54" t="n">
        <f aca="false">IF(AND(Calc!$C$2&lt;=2009,Calc!$C$3&gt;=2009),F2845,0)+IF(AND(Calc!$C$2&lt;=2010,Calc!$C$3&gt;=2010),G2845,0)+IF(AND(Calc!$C$2&lt;=2011,Calc!$C$3&gt;=2011),H2845,0)</f>
        <v>1056.54</v>
      </c>
      <c r="O2845" s="61" t="n">
        <f aca="false">IF(AND(N2845&gt;0,OR(Calc!$C$4="*",B2845=Calc!$C$4)),N2845+ROW()*0.000000001,0)</f>
        <v>1056.540002845</v>
      </c>
    </row>
    <row r="2846" customFormat="false" ht="15" hidden="false" customHeight="false" outlineLevel="0" collapsed="false">
      <c r="A2846" s="49" t="n">
        <v>15239</v>
      </c>
      <c r="B2846" s="49" t="s">
        <v>189</v>
      </c>
      <c r="C2846" s="63" t="n">
        <v>40808</v>
      </c>
      <c r="D2846" s="63" t="n">
        <v>40876</v>
      </c>
      <c r="E2846" s="49" t="n">
        <v>2</v>
      </c>
      <c r="F2846" s="54" t="n">
        <v>0</v>
      </c>
      <c r="G2846" s="54" t="n">
        <v>0</v>
      </c>
      <c r="H2846" s="54" t="n">
        <v>764.34</v>
      </c>
      <c r="I2846" s="54" t="n">
        <f aca="false">SUM(F2846:H2846)</f>
        <v>764.34</v>
      </c>
      <c r="J2846" s="49" t="n">
        <f aca="false">Calc!$C$5-D2846</f>
        <v>11</v>
      </c>
      <c r="K2846" s="49" t="n">
        <f aca="false">IF(J2846&lt;=Calc!$C$11,4,IF(J2846&lt;=Calc!$C$12,3,IF(J2846&lt;=Calc!$C$13,2,1)))</f>
        <v>4</v>
      </c>
      <c r="L2846" s="49" t="n">
        <f aca="false">1+(E2846&gt;=Calc!$C$16)+(E2846&gt;=Calc!$C$17)+(E2846&gt;=Calc!$C$18)</f>
        <v>2</v>
      </c>
      <c r="M2846" s="49" t="str">
        <f aca="false">IF(AND(K2846=4,L2846&gt;=3),"Champions",IF(AND(K2846=3,L2846&gt;=3),"Loyal",IF(K2846&gt;=3,"Recent / New",IF(L2846&gt;=3,"At Risk","Hibernating / Lost"))))</f>
        <v>Recent / New</v>
      </c>
      <c r="N2846" s="54" t="n">
        <f aca="false">IF(AND(Calc!$C$2&lt;=2009,Calc!$C$3&gt;=2009),F2846,0)+IF(AND(Calc!$C$2&lt;=2010,Calc!$C$3&gt;=2010),G2846,0)+IF(AND(Calc!$C$2&lt;=2011,Calc!$C$3&gt;=2011),H2846,0)</f>
        <v>764.34</v>
      </c>
      <c r="O2846" s="61" t="n">
        <f aca="false">IF(AND(N2846&gt;0,OR(Calc!$C$4="*",B2846=Calc!$C$4)),N2846+ROW()*0.000000001,0)</f>
        <v>764.340002846</v>
      </c>
    </row>
    <row r="2847" customFormat="false" ht="15" hidden="false" customHeight="false" outlineLevel="0" collapsed="false">
      <c r="A2847" s="49" t="n">
        <v>15240</v>
      </c>
      <c r="B2847" s="49" t="s">
        <v>189</v>
      </c>
      <c r="C2847" s="63" t="n">
        <v>40152</v>
      </c>
      <c r="D2847" s="63" t="n">
        <v>40842</v>
      </c>
      <c r="E2847" s="49" t="n">
        <v>12</v>
      </c>
      <c r="F2847" s="54" t="n">
        <v>549.77</v>
      </c>
      <c r="G2847" s="54" t="n">
        <v>2086.72</v>
      </c>
      <c r="H2847" s="54" t="n">
        <v>1691.02</v>
      </c>
      <c r="I2847" s="54" t="n">
        <f aca="false">SUM(F2847:H2847)</f>
        <v>4327.51</v>
      </c>
      <c r="J2847" s="49" t="n">
        <f aca="false">Calc!$C$5-D2847</f>
        <v>45</v>
      </c>
      <c r="K2847" s="49" t="n">
        <f aca="false">IF(J2847&lt;=Calc!$C$11,4,IF(J2847&lt;=Calc!$C$12,3,IF(J2847&lt;=Calc!$C$13,2,1)))</f>
        <v>3</v>
      </c>
      <c r="L2847" s="49" t="n">
        <f aca="false">1+(E2847&gt;=Calc!$C$16)+(E2847&gt;=Calc!$C$17)+(E2847&gt;=Calc!$C$18)</f>
        <v>4</v>
      </c>
      <c r="M2847" s="49" t="str">
        <f aca="false">IF(AND(K2847=4,L2847&gt;=3),"Champions",IF(AND(K2847=3,L2847&gt;=3),"Loyal",IF(K2847&gt;=3,"Recent / New",IF(L2847&gt;=3,"At Risk","Hibernating / Lost"))))</f>
        <v>Loyal</v>
      </c>
      <c r="N2847" s="54" t="n">
        <f aca="false">IF(AND(Calc!$C$2&lt;=2009,Calc!$C$3&gt;=2009),F2847,0)+IF(AND(Calc!$C$2&lt;=2010,Calc!$C$3&gt;=2010),G2847,0)+IF(AND(Calc!$C$2&lt;=2011,Calc!$C$3&gt;=2011),H2847,0)</f>
        <v>4327.51</v>
      </c>
      <c r="O2847" s="61" t="n">
        <f aca="false">IF(AND(N2847&gt;0,OR(Calc!$C$4="*",B2847=Calc!$C$4)),N2847+ROW()*0.000000001,0)</f>
        <v>4327.510002847</v>
      </c>
    </row>
    <row r="2848" customFormat="false" ht="15" hidden="false" customHeight="false" outlineLevel="0" collapsed="false">
      <c r="A2848" s="49" t="n">
        <v>15241</v>
      </c>
      <c r="B2848" s="49" t="s">
        <v>189</v>
      </c>
      <c r="C2848" s="63" t="n">
        <v>40232</v>
      </c>
      <c r="D2848" s="63" t="n">
        <v>40820</v>
      </c>
      <c r="E2848" s="49" t="n">
        <v>11</v>
      </c>
      <c r="F2848" s="54" t="n">
        <v>0</v>
      </c>
      <c r="G2848" s="54" t="n">
        <v>1293.72</v>
      </c>
      <c r="H2848" s="54" t="n">
        <v>1738.59</v>
      </c>
      <c r="I2848" s="54" t="n">
        <f aca="false">SUM(F2848:H2848)</f>
        <v>3032.31</v>
      </c>
      <c r="J2848" s="49" t="n">
        <f aca="false">Calc!$C$5-D2848</f>
        <v>67</v>
      </c>
      <c r="K2848" s="49" t="n">
        <f aca="false">IF(J2848&lt;=Calc!$C$11,4,IF(J2848&lt;=Calc!$C$12,3,IF(J2848&lt;=Calc!$C$13,2,1)))</f>
        <v>3</v>
      </c>
      <c r="L2848" s="49" t="n">
        <f aca="false">1+(E2848&gt;=Calc!$C$16)+(E2848&gt;=Calc!$C$17)+(E2848&gt;=Calc!$C$18)</f>
        <v>4</v>
      </c>
      <c r="M2848" s="49" t="str">
        <f aca="false">IF(AND(K2848=4,L2848&gt;=3),"Champions",IF(AND(K2848=3,L2848&gt;=3),"Loyal",IF(K2848&gt;=3,"Recent / New",IF(L2848&gt;=3,"At Risk","Hibernating / Lost"))))</f>
        <v>Loyal</v>
      </c>
      <c r="N2848" s="54" t="n">
        <f aca="false">IF(AND(Calc!$C$2&lt;=2009,Calc!$C$3&gt;=2009),F2848,0)+IF(AND(Calc!$C$2&lt;=2010,Calc!$C$3&gt;=2010),G2848,0)+IF(AND(Calc!$C$2&lt;=2011,Calc!$C$3&gt;=2011),H2848,0)</f>
        <v>3032.31</v>
      </c>
      <c r="O2848" s="61" t="n">
        <f aca="false">IF(AND(N2848&gt;0,OR(Calc!$C$4="*",B2848=Calc!$C$4)),N2848+ROW()*0.000000001,0)</f>
        <v>3032.310002848</v>
      </c>
    </row>
    <row r="2849" customFormat="false" ht="15" hidden="false" customHeight="false" outlineLevel="0" collapsed="false">
      <c r="A2849" s="49" t="n">
        <v>15242</v>
      </c>
      <c r="B2849" s="49" t="s">
        <v>189</v>
      </c>
      <c r="C2849" s="63" t="n">
        <v>40464</v>
      </c>
      <c r="D2849" s="63" t="n">
        <v>40464</v>
      </c>
      <c r="E2849" s="49" t="n">
        <v>1</v>
      </c>
      <c r="F2849" s="54" t="n">
        <v>0</v>
      </c>
      <c r="G2849" s="54" t="n">
        <v>302.04</v>
      </c>
      <c r="H2849" s="54" t="n">
        <v>0</v>
      </c>
      <c r="I2849" s="54" t="n">
        <f aca="false">SUM(F2849:H2849)</f>
        <v>302.04</v>
      </c>
      <c r="J2849" s="49" t="n">
        <f aca="false">Calc!$C$5-D2849</f>
        <v>423</v>
      </c>
      <c r="K2849" s="49" t="n">
        <f aca="false">IF(J2849&lt;=Calc!$C$11,4,IF(J2849&lt;=Calc!$C$12,3,IF(J2849&lt;=Calc!$C$13,2,1)))</f>
        <v>1</v>
      </c>
      <c r="L2849" s="49" t="n">
        <f aca="false">1+(E2849&gt;=Calc!$C$16)+(E2849&gt;=Calc!$C$17)+(E2849&gt;=Calc!$C$18)</f>
        <v>1</v>
      </c>
      <c r="M2849" s="49" t="str">
        <f aca="false">IF(AND(K2849=4,L2849&gt;=3),"Champions",IF(AND(K2849=3,L2849&gt;=3),"Loyal",IF(K2849&gt;=3,"Recent / New",IF(L2849&gt;=3,"At Risk","Hibernating / Lost"))))</f>
        <v>Hibernating / Lost</v>
      </c>
      <c r="N2849" s="54" t="n">
        <f aca="false">IF(AND(Calc!$C$2&lt;=2009,Calc!$C$3&gt;=2009),F2849,0)+IF(AND(Calc!$C$2&lt;=2010,Calc!$C$3&gt;=2010),G2849,0)+IF(AND(Calc!$C$2&lt;=2011,Calc!$C$3&gt;=2011),H2849,0)</f>
        <v>302.04</v>
      </c>
      <c r="O2849" s="61" t="n">
        <f aca="false">IF(AND(N2849&gt;0,OR(Calc!$C$4="*",B2849=Calc!$C$4)),N2849+ROW()*0.000000001,0)</f>
        <v>302.040002849</v>
      </c>
    </row>
    <row r="2850" customFormat="false" ht="15" hidden="false" customHeight="false" outlineLevel="0" collapsed="false">
      <c r="A2850" s="49" t="n">
        <v>15243</v>
      </c>
      <c r="B2850" s="49" t="s">
        <v>189</v>
      </c>
      <c r="C2850" s="63" t="n">
        <v>40451</v>
      </c>
      <c r="D2850" s="63" t="n">
        <v>40812</v>
      </c>
      <c r="E2850" s="49" t="n">
        <v>2</v>
      </c>
      <c r="F2850" s="54" t="n">
        <v>0</v>
      </c>
      <c r="G2850" s="54" t="n">
        <v>610.6</v>
      </c>
      <c r="H2850" s="54" t="n">
        <v>316.68</v>
      </c>
      <c r="I2850" s="54" t="n">
        <f aca="false">SUM(F2850:H2850)</f>
        <v>927.28</v>
      </c>
      <c r="J2850" s="49" t="n">
        <f aca="false">Calc!$C$5-D2850</f>
        <v>75</v>
      </c>
      <c r="K2850" s="49" t="n">
        <f aca="false">IF(J2850&lt;=Calc!$C$11,4,IF(J2850&lt;=Calc!$C$12,3,IF(J2850&lt;=Calc!$C$13,2,1)))</f>
        <v>3</v>
      </c>
      <c r="L2850" s="49" t="n">
        <f aca="false">1+(E2850&gt;=Calc!$C$16)+(E2850&gt;=Calc!$C$17)+(E2850&gt;=Calc!$C$18)</f>
        <v>2</v>
      </c>
      <c r="M2850" s="49" t="str">
        <f aca="false">IF(AND(K2850=4,L2850&gt;=3),"Champions",IF(AND(K2850=3,L2850&gt;=3),"Loyal",IF(K2850&gt;=3,"Recent / New",IF(L2850&gt;=3,"At Risk","Hibernating / Lost"))))</f>
        <v>Recent / New</v>
      </c>
      <c r="N2850" s="54" t="n">
        <f aca="false">IF(AND(Calc!$C$2&lt;=2009,Calc!$C$3&gt;=2009),F2850,0)+IF(AND(Calc!$C$2&lt;=2010,Calc!$C$3&gt;=2010),G2850,0)+IF(AND(Calc!$C$2&lt;=2011,Calc!$C$3&gt;=2011),H2850,0)</f>
        <v>927.28</v>
      </c>
      <c r="O2850" s="61" t="n">
        <f aca="false">IF(AND(N2850&gt;0,OR(Calc!$C$4="*",B2850=Calc!$C$4)),N2850+ROW()*0.000000001,0)</f>
        <v>927.28000285</v>
      </c>
    </row>
    <row r="2851" customFormat="false" ht="15" hidden="false" customHeight="false" outlineLevel="0" collapsed="false">
      <c r="A2851" s="49" t="n">
        <v>15244</v>
      </c>
      <c r="B2851" s="49" t="s">
        <v>189</v>
      </c>
      <c r="C2851" s="63" t="n">
        <v>40220</v>
      </c>
      <c r="D2851" s="63" t="n">
        <v>40821</v>
      </c>
      <c r="E2851" s="49" t="n">
        <v>3</v>
      </c>
      <c r="F2851" s="54" t="n">
        <v>0</v>
      </c>
      <c r="G2851" s="54" t="n">
        <v>218.61</v>
      </c>
      <c r="H2851" s="54" t="n">
        <v>631.57</v>
      </c>
      <c r="I2851" s="54" t="n">
        <f aca="false">SUM(F2851:H2851)</f>
        <v>850.18</v>
      </c>
      <c r="J2851" s="49" t="n">
        <f aca="false">Calc!$C$5-D2851</f>
        <v>66</v>
      </c>
      <c r="K2851" s="49" t="n">
        <f aca="false">IF(J2851&lt;=Calc!$C$11,4,IF(J2851&lt;=Calc!$C$12,3,IF(J2851&lt;=Calc!$C$13,2,1)))</f>
        <v>3</v>
      </c>
      <c r="L2851" s="49" t="n">
        <f aca="false">1+(E2851&gt;=Calc!$C$16)+(E2851&gt;=Calc!$C$17)+(E2851&gt;=Calc!$C$18)</f>
        <v>2</v>
      </c>
      <c r="M2851" s="49" t="str">
        <f aca="false">IF(AND(K2851=4,L2851&gt;=3),"Champions",IF(AND(K2851=3,L2851&gt;=3),"Loyal",IF(K2851&gt;=3,"Recent / New",IF(L2851&gt;=3,"At Risk","Hibernating / Lost"))))</f>
        <v>Recent / New</v>
      </c>
      <c r="N2851" s="54" t="n">
        <f aca="false">IF(AND(Calc!$C$2&lt;=2009,Calc!$C$3&gt;=2009),F2851,0)+IF(AND(Calc!$C$2&lt;=2010,Calc!$C$3&gt;=2010),G2851,0)+IF(AND(Calc!$C$2&lt;=2011,Calc!$C$3&gt;=2011),H2851,0)</f>
        <v>850.18</v>
      </c>
      <c r="O2851" s="61" t="n">
        <f aca="false">IF(AND(N2851&gt;0,OR(Calc!$C$4="*",B2851=Calc!$C$4)),N2851+ROW()*0.000000001,0)</f>
        <v>850.180002851</v>
      </c>
    </row>
    <row r="2852" customFormat="false" ht="15" hidden="false" customHeight="false" outlineLevel="0" collapsed="false">
      <c r="A2852" s="49" t="n">
        <v>15245</v>
      </c>
      <c r="B2852" s="49" t="s">
        <v>189</v>
      </c>
      <c r="C2852" s="63" t="n">
        <v>40291</v>
      </c>
      <c r="D2852" s="63" t="n">
        <v>40752</v>
      </c>
      <c r="E2852" s="49" t="n">
        <v>8</v>
      </c>
      <c r="F2852" s="54" t="n">
        <v>0</v>
      </c>
      <c r="G2852" s="54" t="n">
        <v>2095</v>
      </c>
      <c r="H2852" s="54" t="n">
        <v>2515.84</v>
      </c>
      <c r="I2852" s="54" t="n">
        <f aca="false">SUM(F2852:H2852)</f>
        <v>4610.84</v>
      </c>
      <c r="J2852" s="49" t="n">
        <f aca="false">Calc!$C$5-D2852</f>
        <v>135</v>
      </c>
      <c r="K2852" s="49" t="n">
        <f aca="false">IF(J2852&lt;=Calc!$C$11,4,IF(J2852&lt;=Calc!$C$12,3,IF(J2852&lt;=Calc!$C$13,2,1)))</f>
        <v>2</v>
      </c>
      <c r="L2852" s="49" t="n">
        <f aca="false">1+(E2852&gt;=Calc!$C$16)+(E2852&gt;=Calc!$C$17)+(E2852&gt;=Calc!$C$18)</f>
        <v>4</v>
      </c>
      <c r="M2852" s="49" t="str">
        <f aca="false">IF(AND(K2852=4,L2852&gt;=3),"Champions",IF(AND(K2852=3,L2852&gt;=3),"Loyal",IF(K2852&gt;=3,"Recent / New",IF(L2852&gt;=3,"At Risk","Hibernating / Lost"))))</f>
        <v>At Risk</v>
      </c>
      <c r="N2852" s="54" t="n">
        <f aca="false">IF(AND(Calc!$C$2&lt;=2009,Calc!$C$3&gt;=2009),F2852,0)+IF(AND(Calc!$C$2&lt;=2010,Calc!$C$3&gt;=2010),G2852,0)+IF(AND(Calc!$C$2&lt;=2011,Calc!$C$3&gt;=2011),H2852,0)</f>
        <v>4610.84</v>
      </c>
      <c r="O2852" s="61" t="n">
        <f aca="false">IF(AND(N2852&gt;0,OR(Calc!$C$4="*",B2852=Calc!$C$4)),N2852+ROW()*0.000000001,0)</f>
        <v>4610.840002852</v>
      </c>
    </row>
    <row r="2853" customFormat="false" ht="15" hidden="false" customHeight="false" outlineLevel="0" collapsed="false">
      <c r="A2853" s="49" t="n">
        <v>15246</v>
      </c>
      <c r="B2853" s="49" t="s">
        <v>189</v>
      </c>
      <c r="C2853" s="63" t="n">
        <v>40331</v>
      </c>
      <c r="D2853" s="63" t="n">
        <v>40648</v>
      </c>
      <c r="E2853" s="49" t="n">
        <v>3</v>
      </c>
      <c r="F2853" s="54" t="n">
        <v>0</v>
      </c>
      <c r="G2853" s="54" t="n">
        <v>452.25</v>
      </c>
      <c r="H2853" s="54" t="n">
        <v>328.15</v>
      </c>
      <c r="I2853" s="54" t="n">
        <f aca="false">SUM(F2853:H2853)</f>
        <v>780.4</v>
      </c>
      <c r="J2853" s="49" t="n">
        <f aca="false">Calc!$C$5-D2853</f>
        <v>239</v>
      </c>
      <c r="K2853" s="49" t="n">
        <f aca="false">IF(J2853&lt;=Calc!$C$11,4,IF(J2853&lt;=Calc!$C$12,3,IF(J2853&lt;=Calc!$C$13,2,1)))</f>
        <v>2</v>
      </c>
      <c r="L2853" s="49" t="n">
        <f aca="false">1+(E2853&gt;=Calc!$C$16)+(E2853&gt;=Calc!$C$17)+(E2853&gt;=Calc!$C$18)</f>
        <v>2</v>
      </c>
      <c r="M2853" s="49" t="str">
        <f aca="false">IF(AND(K2853=4,L2853&gt;=3),"Champions",IF(AND(K2853=3,L2853&gt;=3),"Loyal",IF(K2853&gt;=3,"Recent / New",IF(L2853&gt;=3,"At Risk","Hibernating / Lost"))))</f>
        <v>Hibernating / Lost</v>
      </c>
      <c r="N2853" s="54" t="n">
        <f aca="false">IF(AND(Calc!$C$2&lt;=2009,Calc!$C$3&gt;=2009),F2853,0)+IF(AND(Calc!$C$2&lt;=2010,Calc!$C$3&gt;=2010),G2853,0)+IF(AND(Calc!$C$2&lt;=2011,Calc!$C$3&gt;=2011),H2853,0)</f>
        <v>780.4</v>
      </c>
      <c r="O2853" s="61" t="n">
        <f aca="false">IF(AND(N2853&gt;0,OR(Calc!$C$4="*",B2853=Calc!$C$4)),N2853+ROW()*0.000000001,0)</f>
        <v>780.400002853</v>
      </c>
    </row>
    <row r="2854" customFormat="false" ht="15" hidden="false" customHeight="false" outlineLevel="0" collapsed="false">
      <c r="A2854" s="49" t="n">
        <v>15247</v>
      </c>
      <c r="B2854" s="49" t="s">
        <v>189</v>
      </c>
      <c r="C2854" s="63" t="n">
        <v>40349</v>
      </c>
      <c r="D2854" s="63" t="n">
        <v>40764</v>
      </c>
      <c r="E2854" s="49" t="n">
        <v>3</v>
      </c>
      <c r="F2854" s="54" t="n">
        <v>0</v>
      </c>
      <c r="G2854" s="54" t="n">
        <v>611.11</v>
      </c>
      <c r="H2854" s="54" t="n">
        <v>356</v>
      </c>
      <c r="I2854" s="54" t="n">
        <f aca="false">SUM(F2854:H2854)</f>
        <v>967.11</v>
      </c>
      <c r="J2854" s="49" t="n">
        <f aca="false">Calc!$C$5-D2854</f>
        <v>123</v>
      </c>
      <c r="K2854" s="49" t="n">
        <f aca="false">IF(J2854&lt;=Calc!$C$11,4,IF(J2854&lt;=Calc!$C$12,3,IF(J2854&lt;=Calc!$C$13,2,1)))</f>
        <v>2</v>
      </c>
      <c r="L2854" s="49" t="n">
        <f aca="false">1+(E2854&gt;=Calc!$C$16)+(E2854&gt;=Calc!$C$17)+(E2854&gt;=Calc!$C$18)</f>
        <v>2</v>
      </c>
      <c r="M2854" s="49" t="str">
        <f aca="false">IF(AND(K2854=4,L2854&gt;=3),"Champions",IF(AND(K2854=3,L2854&gt;=3),"Loyal",IF(K2854&gt;=3,"Recent / New",IF(L2854&gt;=3,"At Risk","Hibernating / Lost"))))</f>
        <v>Hibernating / Lost</v>
      </c>
      <c r="N2854" s="54" t="n">
        <f aca="false">IF(AND(Calc!$C$2&lt;=2009,Calc!$C$3&gt;=2009),F2854,0)+IF(AND(Calc!$C$2&lt;=2010,Calc!$C$3&gt;=2010),G2854,0)+IF(AND(Calc!$C$2&lt;=2011,Calc!$C$3&gt;=2011),H2854,0)</f>
        <v>967.11</v>
      </c>
      <c r="O2854" s="61" t="n">
        <f aca="false">IF(AND(N2854&gt;0,OR(Calc!$C$4="*",B2854=Calc!$C$4)),N2854+ROW()*0.000000001,0)</f>
        <v>967.110002854</v>
      </c>
    </row>
    <row r="2855" customFormat="false" ht="15" hidden="false" customHeight="false" outlineLevel="0" collapsed="false">
      <c r="A2855" s="49" t="n">
        <v>15248</v>
      </c>
      <c r="B2855" s="49" t="s">
        <v>189</v>
      </c>
      <c r="C2855" s="63" t="n">
        <v>40352</v>
      </c>
      <c r="D2855" s="63" t="n">
        <v>40475</v>
      </c>
      <c r="E2855" s="49" t="n">
        <v>3</v>
      </c>
      <c r="F2855" s="54" t="n">
        <v>0</v>
      </c>
      <c r="G2855" s="54" t="n">
        <v>1865.03</v>
      </c>
      <c r="H2855" s="54" t="n">
        <v>0</v>
      </c>
      <c r="I2855" s="54" t="n">
        <f aca="false">SUM(F2855:H2855)</f>
        <v>1865.03</v>
      </c>
      <c r="J2855" s="49" t="n">
        <f aca="false">Calc!$C$5-D2855</f>
        <v>412</v>
      </c>
      <c r="K2855" s="49" t="n">
        <f aca="false">IF(J2855&lt;=Calc!$C$11,4,IF(J2855&lt;=Calc!$C$12,3,IF(J2855&lt;=Calc!$C$13,2,1)))</f>
        <v>1</v>
      </c>
      <c r="L2855" s="49" t="n">
        <f aca="false">1+(E2855&gt;=Calc!$C$16)+(E2855&gt;=Calc!$C$17)+(E2855&gt;=Calc!$C$18)</f>
        <v>2</v>
      </c>
      <c r="M2855" s="49" t="str">
        <f aca="false">IF(AND(K2855=4,L2855&gt;=3),"Champions",IF(AND(K2855=3,L2855&gt;=3),"Loyal",IF(K2855&gt;=3,"Recent / New",IF(L2855&gt;=3,"At Risk","Hibernating / Lost"))))</f>
        <v>Hibernating / Lost</v>
      </c>
      <c r="N2855" s="54" t="n">
        <f aca="false">IF(AND(Calc!$C$2&lt;=2009,Calc!$C$3&gt;=2009),F2855,0)+IF(AND(Calc!$C$2&lt;=2010,Calc!$C$3&gt;=2010),G2855,0)+IF(AND(Calc!$C$2&lt;=2011,Calc!$C$3&gt;=2011),H2855,0)</f>
        <v>1865.03</v>
      </c>
      <c r="O2855" s="61" t="n">
        <f aca="false">IF(AND(N2855&gt;0,OR(Calc!$C$4="*",B2855=Calc!$C$4)),N2855+ROW()*0.000000001,0)</f>
        <v>1865.030002855</v>
      </c>
    </row>
    <row r="2856" customFormat="false" ht="15" hidden="false" customHeight="false" outlineLevel="0" collapsed="false">
      <c r="A2856" s="49" t="n">
        <v>15249</v>
      </c>
      <c r="B2856" s="49" t="s">
        <v>189</v>
      </c>
      <c r="C2856" s="63" t="n">
        <v>40263</v>
      </c>
      <c r="D2856" s="63" t="n">
        <v>40855</v>
      </c>
      <c r="E2856" s="49" t="n">
        <v>18</v>
      </c>
      <c r="F2856" s="54" t="n">
        <v>0</v>
      </c>
      <c r="G2856" s="54" t="n">
        <v>2489.79</v>
      </c>
      <c r="H2856" s="54" t="n">
        <v>6657.36</v>
      </c>
      <c r="I2856" s="54" t="n">
        <f aca="false">SUM(F2856:H2856)</f>
        <v>9147.15</v>
      </c>
      <c r="J2856" s="49" t="n">
        <f aca="false">Calc!$C$5-D2856</f>
        <v>32</v>
      </c>
      <c r="K2856" s="49" t="n">
        <f aca="false">IF(J2856&lt;=Calc!$C$11,4,IF(J2856&lt;=Calc!$C$12,3,IF(J2856&lt;=Calc!$C$13,2,1)))</f>
        <v>3</v>
      </c>
      <c r="L2856" s="49" t="n">
        <f aca="false">1+(E2856&gt;=Calc!$C$16)+(E2856&gt;=Calc!$C$17)+(E2856&gt;=Calc!$C$18)</f>
        <v>4</v>
      </c>
      <c r="M2856" s="49" t="str">
        <f aca="false">IF(AND(K2856=4,L2856&gt;=3),"Champions",IF(AND(K2856=3,L2856&gt;=3),"Loyal",IF(K2856&gt;=3,"Recent / New",IF(L2856&gt;=3,"At Risk","Hibernating / Lost"))))</f>
        <v>Loyal</v>
      </c>
      <c r="N2856" s="54" t="n">
        <f aca="false">IF(AND(Calc!$C$2&lt;=2009,Calc!$C$3&gt;=2009),F2856,0)+IF(AND(Calc!$C$2&lt;=2010,Calc!$C$3&gt;=2010),G2856,0)+IF(AND(Calc!$C$2&lt;=2011,Calc!$C$3&gt;=2011),H2856,0)</f>
        <v>9147.15</v>
      </c>
      <c r="O2856" s="61" t="n">
        <f aca="false">IF(AND(N2856&gt;0,OR(Calc!$C$4="*",B2856=Calc!$C$4)),N2856+ROW()*0.000000001,0)</f>
        <v>9147.150002856</v>
      </c>
    </row>
    <row r="2857" customFormat="false" ht="15" hidden="false" customHeight="false" outlineLevel="0" collapsed="false">
      <c r="A2857" s="49" t="n">
        <v>15250</v>
      </c>
      <c r="B2857" s="49" t="s">
        <v>189</v>
      </c>
      <c r="C2857" s="63" t="n">
        <v>40246</v>
      </c>
      <c r="D2857" s="63" t="n">
        <v>40246</v>
      </c>
      <c r="E2857" s="49" t="n">
        <v>1</v>
      </c>
      <c r="F2857" s="54" t="n">
        <v>0</v>
      </c>
      <c r="G2857" s="54" t="n">
        <v>60</v>
      </c>
      <c r="H2857" s="54" t="n">
        <v>0</v>
      </c>
      <c r="I2857" s="54" t="n">
        <f aca="false">SUM(F2857:H2857)</f>
        <v>60</v>
      </c>
      <c r="J2857" s="49" t="n">
        <f aca="false">Calc!$C$5-D2857</f>
        <v>641</v>
      </c>
      <c r="K2857" s="49" t="n">
        <f aca="false">IF(J2857&lt;=Calc!$C$11,4,IF(J2857&lt;=Calc!$C$12,3,IF(J2857&lt;=Calc!$C$13,2,1)))</f>
        <v>1</v>
      </c>
      <c r="L2857" s="49" t="n">
        <f aca="false">1+(E2857&gt;=Calc!$C$16)+(E2857&gt;=Calc!$C$17)+(E2857&gt;=Calc!$C$18)</f>
        <v>1</v>
      </c>
      <c r="M2857" s="49" t="str">
        <f aca="false">IF(AND(K2857=4,L2857&gt;=3),"Champions",IF(AND(K2857=3,L2857&gt;=3),"Loyal",IF(K2857&gt;=3,"Recent / New",IF(L2857&gt;=3,"At Risk","Hibernating / Lost"))))</f>
        <v>Hibernating / Lost</v>
      </c>
      <c r="N2857" s="54" t="n">
        <f aca="false">IF(AND(Calc!$C$2&lt;=2009,Calc!$C$3&gt;=2009),F2857,0)+IF(AND(Calc!$C$2&lt;=2010,Calc!$C$3&gt;=2010),G2857,0)+IF(AND(Calc!$C$2&lt;=2011,Calc!$C$3&gt;=2011),H2857,0)</f>
        <v>60</v>
      </c>
      <c r="O2857" s="61" t="n">
        <f aca="false">IF(AND(N2857&gt;0,OR(Calc!$C$4="*",B2857=Calc!$C$4)),N2857+ROW()*0.000000001,0)</f>
        <v>60.000002857</v>
      </c>
    </row>
    <row r="2858" customFormat="false" ht="15" hidden="false" customHeight="false" outlineLevel="0" collapsed="false">
      <c r="A2858" s="49" t="n">
        <v>15251</v>
      </c>
      <c r="B2858" s="49" t="s">
        <v>189</v>
      </c>
      <c r="C2858" s="63" t="n">
        <v>40207</v>
      </c>
      <c r="D2858" s="63" t="n">
        <v>40877</v>
      </c>
      <c r="E2858" s="49" t="n">
        <v>21</v>
      </c>
      <c r="F2858" s="54" t="n">
        <v>0</v>
      </c>
      <c r="G2858" s="54" t="n">
        <v>9791.81</v>
      </c>
      <c r="H2858" s="54" t="n">
        <v>10327.11</v>
      </c>
      <c r="I2858" s="54" t="n">
        <f aca="false">SUM(F2858:H2858)</f>
        <v>20118.92</v>
      </c>
      <c r="J2858" s="49" t="n">
        <f aca="false">Calc!$C$5-D2858</f>
        <v>10</v>
      </c>
      <c r="K2858" s="49" t="n">
        <f aca="false">IF(J2858&lt;=Calc!$C$11,4,IF(J2858&lt;=Calc!$C$12,3,IF(J2858&lt;=Calc!$C$13,2,1)))</f>
        <v>4</v>
      </c>
      <c r="L2858" s="49" t="n">
        <f aca="false">1+(E2858&gt;=Calc!$C$16)+(E2858&gt;=Calc!$C$17)+(E2858&gt;=Calc!$C$18)</f>
        <v>4</v>
      </c>
      <c r="M2858" s="49" t="str">
        <f aca="false">IF(AND(K2858=4,L2858&gt;=3),"Champions",IF(AND(K2858=3,L2858&gt;=3),"Loyal",IF(K2858&gt;=3,"Recent / New",IF(L2858&gt;=3,"At Risk","Hibernating / Lost"))))</f>
        <v>Champions</v>
      </c>
      <c r="N2858" s="54" t="n">
        <f aca="false">IF(AND(Calc!$C$2&lt;=2009,Calc!$C$3&gt;=2009),F2858,0)+IF(AND(Calc!$C$2&lt;=2010,Calc!$C$3&gt;=2010),G2858,0)+IF(AND(Calc!$C$2&lt;=2011,Calc!$C$3&gt;=2011),H2858,0)</f>
        <v>20118.92</v>
      </c>
      <c r="O2858" s="61" t="n">
        <f aca="false">IF(AND(N2858&gt;0,OR(Calc!$C$4="*",B2858=Calc!$C$4)),N2858+ROW()*0.000000001,0)</f>
        <v>20118.920002858</v>
      </c>
    </row>
    <row r="2859" customFormat="false" ht="15" hidden="false" customHeight="false" outlineLevel="0" collapsed="false">
      <c r="A2859" s="49" t="n">
        <v>15252</v>
      </c>
      <c r="B2859" s="49" t="s">
        <v>189</v>
      </c>
      <c r="C2859" s="63" t="n">
        <v>40275</v>
      </c>
      <c r="D2859" s="63" t="n">
        <v>40850</v>
      </c>
      <c r="E2859" s="49" t="n">
        <v>5</v>
      </c>
      <c r="F2859" s="54" t="n">
        <v>0</v>
      </c>
      <c r="G2859" s="54" t="n">
        <v>1312.28</v>
      </c>
      <c r="H2859" s="54" t="n">
        <v>740.78</v>
      </c>
      <c r="I2859" s="54" t="n">
        <f aca="false">SUM(F2859:H2859)</f>
        <v>2053.06</v>
      </c>
      <c r="J2859" s="49" t="n">
        <f aca="false">Calc!$C$5-D2859</f>
        <v>37</v>
      </c>
      <c r="K2859" s="49" t="n">
        <f aca="false">IF(J2859&lt;=Calc!$C$11,4,IF(J2859&lt;=Calc!$C$12,3,IF(J2859&lt;=Calc!$C$13,2,1)))</f>
        <v>3</v>
      </c>
      <c r="L2859" s="49" t="n">
        <f aca="false">1+(E2859&gt;=Calc!$C$16)+(E2859&gt;=Calc!$C$17)+(E2859&gt;=Calc!$C$18)</f>
        <v>3</v>
      </c>
      <c r="M2859" s="49" t="str">
        <f aca="false">IF(AND(K2859=4,L2859&gt;=3),"Champions",IF(AND(K2859=3,L2859&gt;=3),"Loyal",IF(K2859&gt;=3,"Recent / New",IF(L2859&gt;=3,"At Risk","Hibernating / Lost"))))</f>
        <v>Loyal</v>
      </c>
      <c r="N2859" s="54" t="n">
        <f aca="false">IF(AND(Calc!$C$2&lt;=2009,Calc!$C$3&gt;=2009),F2859,0)+IF(AND(Calc!$C$2&lt;=2010,Calc!$C$3&gt;=2010),G2859,0)+IF(AND(Calc!$C$2&lt;=2011,Calc!$C$3&gt;=2011),H2859,0)</f>
        <v>2053.06</v>
      </c>
      <c r="O2859" s="61" t="n">
        <f aca="false">IF(AND(N2859&gt;0,OR(Calc!$C$4="*",B2859=Calc!$C$4)),N2859+ROW()*0.000000001,0)</f>
        <v>2053.060002859</v>
      </c>
    </row>
    <row r="2860" customFormat="false" ht="15" hidden="false" customHeight="false" outlineLevel="0" collapsed="false">
      <c r="A2860" s="49" t="n">
        <v>15253</v>
      </c>
      <c r="B2860" s="49" t="s">
        <v>189</v>
      </c>
      <c r="C2860" s="63" t="n">
        <v>40300</v>
      </c>
      <c r="D2860" s="63" t="n">
        <v>40870</v>
      </c>
      <c r="E2860" s="49" t="n">
        <v>8</v>
      </c>
      <c r="F2860" s="54" t="n">
        <v>0</v>
      </c>
      <c r="G2860" s="54" t="n">
        <v>1117.99</v>
      </c>
      <c r="H2860" s="54" t="n">
        <v>915.3</v>
      </c>
      <c r="I2860" s="54" t="n">
        <f aca="false">SUM(F2860:H2860)</f>
        <v>2033.29</v>
      </c>
      <c r="J2860" s="49" t="n">
        <f aca="false">Calc!$C$5-D2860</f>
        <v>17</v>
      </c>
      <c r="K2860" s="49" t="n">
        <f aca="false">IF(J2860&lt;=Calc!$C$11,4,IF(J2860&lt;=Calc!$C$12,3,IF(J2860&lt;=Calc!$C$13,2,1)))</f>
        <v>4</v>
      </c>
      <c r="L2860" s="49" t="n">
        <f aca="false">1+(E2860&gt;=Calc!$C$16)+(E2860&gt;=Calc!$C$17)+(E2860&gt;=Calc!$C$18)</f>
        <v>4</v>
      </c>
      <c r="M2860" s="49" t="str">
        <f aca="false">IF(AND(K2860=4,L2860&gt;=3),"Champions",IF(AND(K2860=3,L2860&gt;=3),"Loyal",IF(K2860&gt;=3,"Recent / New",IF(L2860&gt;=3,"At Risk","Hibernating / Lost"))))</f>
        <v>Champions</v>
      </c>
      <c r="N2860" s="54" t="n">
        <f aca="false">IF(AND(Calc!$C$2&lt;=2009,Calc!$C$3&gt;=2009),F2860,0)+IF(AND(Calc!$C$2&lt;=2010,Calc!$C$3&gt;=2010),G2860,0)+IF(AND(Calc!$C$2&lt;=2011,Calc!$C$3&gt;=2011),H2860,0)</f>
        <v>2033.29</v>
      </c>
      <c r="O2860" s="61" t="n">
        <f aca="false">IF(AND(N2860&gt;0,OR(Calc!$C$4="*",B2860=Calc!$C$4)),N2860+ROW()*0.000000001,0)</f>
        <v>2033.29000286</v>
      </c>
    </row>
    <row r="2861" customFormat="false" ht="15" hidden="false" customHeight="false" outlineLevel="0" collapsed="false">
      <c r="A2861" s="49" t="n">
        <v>15254</v>
      </c>
      <c r="B2861" s="49" t="s">
        <v>189</v>
      </c>
      <c r="C2861" s="63" t="n">
        <v>40326</v>
      </c>
      <c r="D2861" s="63" t="n">
        <v>40759</v>
      </c>
      <c r="E2861" s="49" t="n">
        <v>3</v>
      </c>
      <c r="F2861" s="54" t="n">
        <v>-14.95</v>
      </c>
      <c r="G2861" s="54" t="n">
        <v>787.99</v>
      </c>
      <c r="H2861" s="54" t="n">
        <v>300.36</v>
      </c>
      <c r="I2861" s="54" t="n">
        <f aca="false">SUM(F2861:H2861)</f>
        <v>1073.4</v>
      </c>
      <c r="J2861" s="49" t="n">
        <f aca="false">Calc!$C$5-D2861</f>
        <v>128</v>
      </c>
      <c r="K2861" s="49" t="n">
        <f aca="false">IF(J2861&lt;=Calc!$C$11,4,IF(J2861&lt;=Calc!$C$12,3,IF(J2861&lt;=Calc!$C$13,2,1)))</f>
        <v>2</v>
      </c>
      <c r="L2861" s="49" t="n">
        <f aca="false">1+(E2861&gt;=Calc!$C$16)+(E2861&gt;=Calc!$C$17)+(E2861&gt;=Calc!$C$18)</f>
        <v>2</v>
      </c>
      <c r="M2861" s="49" t="str">
        <f aca="false">IF(AND(K2861=4,L2861&gt;=3),"Champions",IF(AND(K2861=3,L2861&gt;=3),"Loyal",IF(K2861&gt;=3,"Recent / New",IF(L2861&gt;=3,"At Risk","Hibernating / Lost"))))</f>
        <v>Hibernating / Lost</v>
      </c>
      <c r="N2861" s="54" t="n">
        <f aca="false">IF(AND(Calc!$C$2&lt;=2009,Calc!$C$3&gt;=2009),F2861,0)+IF(AND(Calc!$C$2&lt;=2010,Calc!$C$3&gt;=2010),G2861,0)+IF(AND(Calc!$C$2&lt;=2011,Calc!$C$3&gt;=2011),H2861,0)</f>
        <v>1073.4</v>
      </c>
      <c r="O2861" s="61" t="n">
        <f aca="false">IF(AND(N2861&gt;0,OR(Calc!$C$4="*",B2861=Calc!$C$4)),N2861+ROW()*0.000000001,0)</f>
        <v>1073.400002861</v>
      </c>
    </row>
    <row r="2862" customFormat="false" ht="15" hidden="false" customHeight="false" outlineLevel="0" collapsed="false">
      <c r="A2862" s="49" t="n">
        <v>15255</v>
      </c>
      <c r="B2862" s="49" t="s">
        <v>189</v>
      </c>
      <c r="C2862" s="63" t="n">
        <v>40150</v>
      </c>
      <c r="D2862" s="63" t="n">
        <v>40820</v>
      </c>
      <c r="E2862" s="49" t="n">
        <v>9</v>
      </c>
      <c r="F2862" s="54" t="n">
        <v>260.44</v>
      </c>
      <c r="G2862" s="54" t="n">
        <v>2496.08</v>
      </c>
      <c r="H2862" s="54" t="n">
        <v>890.85</v>
      </c>
      <c r="I2862" s="54" t="n">
        <f aca="false">SUM(F2862:H2862)</f>
        <v>3647.37</v>
      </c>
      <c r="J2862" s="49" t="n">
        <f aca="false">Calc!$C$5-D2862</f>
        <v>67</v>
      </c>
      <c r="K2862" s="49" t="n">
        <f aca="false">IF(J2862&lt;=Calc!$C$11,4,IF(J2862&lt;=Calc!$C$12,3,IF(J2862&lt;=Calc!$C$13,2,1)))</f>
        <v>3</v>
      </c>
      <c r="L2862" s="49" t="n">
        <f aca="false">1+(E2862&gt;=Calc!$C$16)+(E2862&gt;=Calc!$C$17)+(E2862&gt;=Calc!$C$18)</f>
        <v>4</v>
      </c>
      <c r="M2862" s="49" t="str">
        <f aca="false">IF(AND(K2862=4,L2862&gt;=3),"Champions",IF(AND(K2862=3,L2862&gt;=3),"Loyal",IF(K2862&gt;=3,"Recent / New",IF(L2862&gt;=3,"At Risk","Hibernating / Lost"))))</f>
        <v>Loyal</v>
      </c>
      <c r="N2862" s="54" t="n">
        <f aca="false">IF(AND(Calc!$C$2&lt;=2009,Calc!$C$3&gt;=2009),F2862,0)+IF(AND(Calc!$C$2&lt;=2010,Calc!$C$3&gt;=2010),G2862,0)+IF(AND(Calc!$C$2&lt;=2011,Calc!$C$3&gt;=2011),H2862,0)</f>
        <v>3647.37</v>
      </c>
      <c r="O2862" s="61" t="n">
        <f aca="false">IF(AND(N2862&gt;0,OR(Calc!$C$4="*",B2862=Calc!$C$4)),N2862+ROW()*0.000000001,0)</f>
        <v>3647.370002862</v>
      </c>
    </row>
    <row r="2863" customFormat="false" ht="15" hidden="false" customHeight="false" outlineLevel="0" collapsed="false">
      <c r="A2863" s="49" t="n">
        <v>15256</v>
      </c>
      <c r="B2863" s="49" t="s">
        <v>189</v>
      </c>
      <c r="C2863" s="63" t="n">
        <v>40325</v>
      </c>
      <c r="D2863" s="63" t="n">
        <v>40738</v>
      </c>
      <c r="E2863" s="49" t="n">
        <v>2</v>
      </c>
      <c r="F2863" s="54" t="n">
        <v>0</v>
      </c>
      <c r="G2863" s="54" t="n">
        <v>71.95</v>
      </c>
      <c r="H2863" s="54" t="n">
        <v>98.45</v>
      </c>
      <c r="I2863" s="54" t="n">
        <f aca="false">SUM(F2863:H2863)</f>
        <v>170.4</v>
      </c>
      <c r="J2863" s="49" t="n">
        <f aca="false">Calc!$C$5-D2863</f>
        <v>149</v>
      </c>
      <c r="K2863" s="49" t="n">
        <f aca="false">IF(J2863&lt;=Calc!$C$11,4,IF(J2863&lt;=Calc!$C$12,3,IF(J2863&lt;=Calc!$C$13,2,1)))</f>
        <v>2</v>
      </c>
      <c r="L2863" s="49" t="n">
        <f aca="false">1+(E2863&gt;=Calc!$C$16)+(E2863&gt;=Calc!$C$17)+(E2863&gt;=Calc!$C$18)</f>
        <v>2</v>
      </c>
      <c r="M2863" s="49" t="str">
        <f aca="false">IF(AND(K2863=4,L2863&gt;=3),"Champions",IF(AND(K2863=3,L2863&gt;=3),"Loyal",IF(K2863&gt;=3,"Recent / New",IF(L2863&gt;=3,"At Risk","Hibernating / Lost"))))</f>
        <v>Hibernating / Lost</v>
      </c>
      <c r="N2863" s="54" t="n">
        <f aca="false">IF(AND(Calc!$C$2&lt;=2009,Calc!$C$3&gt;=2009),F2863,0)+IF(AND(Calc!$C$2&lt;=2010,Calc!$C$3&gt;=2010),G2863,0)+IF(AND(Calc!$C$2&lt;=2011,Calc!$C$3&gt;=2011),H2863,0)</f>
        <v>170.4</v>
      </c>
      <c r="O2863" s="61" t="n">
        <f aca="false">IF(AND(N2863&gt;0,OR(Calc!$C$4="*",B2863=Calc!$C$4)),N2863+ROW()*0.000000001,0)</f>
        <v>170.400002863</v>
      </c>
    </row>
    <row r="2864" customFormat="false" ht="15" hidden="false" customHeight="false" outlineLevel="0" collapsed="false">
      <c r="A2864" s="49" t="n">
        <v>15257</v>
      </c>
      <c r="B2864" s="49" t="s">
        <v>189</v>
      </c>
      <c r="C2864" s="63" t="n">
        <v>40472</v>
      </c>
      <c r="D2864" s="63" t="n">
        <v>40603</v>
      </c>
      <c r="E2864" s="49" t="n">
        <v>2</v>
      </c>
      <c r="F2864" s="54" t="n">
        <v>0</v>
      </c>
      <c r="G2864" s="54" t="n">
        <v>368.75</v>
      </c>
      <c r="H2864" s="54" t="n">
        <v>232.15</v>
      </c>
      <c r="I2864" s="54" t="n">
        <f aca="false">SUM(F2864:H2864)</f>
        <v>600.9</v>
      </c>
      <c r="J2864" s="49" t="n">
        <f aca="false">Calc!$C$5-D2864</f>
        <v>284</v>
      </c>
      <c r="K2864" s="49" t="n">
        <f aca="false">IF(J2864&lt;=Calc!$C$11,4,IF(J2864&lt;=Calc!$C$12,3,IF(J2864&lt;=Calc!$C$13,2,1)))</f>
        <v>2</v>
      </c>
      <c r="L2864" s="49" t="n">
        <f aca="false">1+(E2864&gt;=Calc!$C$16)+(E2864&gt;=Calc!$C$17)+(E2864&gt;=Calc!$C$18)</f>
        <v>2</v>
      </c>
      <c r="M2864" s="49" t="str">
        <f aca="false">IF(AND(K2864=4,L2864&gt;=3),"Champions",IF(AND(K2864=3,L2864&gt;=3),"Loyal",IF(K2864&gt;=3,"Recent / New",IF(L2864&gt;=3,"At Risk","Hibernating / Lost"))))</f>
        <v>Hibernating / Lost</v>
      </c>
      <c r="N2864" s="54" t="n">
        <f aca="false">IF(AND(Calc!$C$2&lt;=2009,Calc!$C$3&gt;=2009),F2864,0)+IF(AND(Calc!$C$2&lt;=2010,Calc!$C$3&gt;=2010),G2864,0)+IF(AND(Calc!$C$2&lt;=2011,Calc!$C$3&gt;=2011),H2864,0)</f>
        <v>600.9</v>
      </c>
      <c r="O2864" s="61" t="n">
        <f aca="false">IF(AND(N2864&gt;0,OR(Calc!$C$4="*",B2864=Calc!$C$4)),N2864+ROW()*0.000000001,0)</f>
        <v>600.900002864</v>
      </c>
    </row>
    <row r="2865" customFormat="false" ht="15" hidden="false" customHeight="false" outlineLevel="0" collapsed="false">
      <c r="A2865" s="49" t="n">
        <v>15258</v>
      </c>
      <c r="B2865" s="49" t="s">
        <v>189</v>
      </c>
      <c r="C2865" s="63" t="n">
        <v>40669</v>
      </c>
      <c r="D2865" s="63" t="n">
        <v>40718</v>
      </c>
      <c r="E2865" s="49" t="n">
        <v>2</v>
      </c>
      <c r="F2865" s="54" t="n">
        <v>0</v>
      </c>
      <c r="G2865" s="54" t="n">
        <v>0</v>
      </c>
      <c r="H2865" s="54" t="n">
        <v>623.16</v>
      </c>
      <c r="I2865" s="54" t="n">
        <f aca="false">SUM(F2865:H2865)</f>
        <v>623.16</v>
      </c>
      <c r="J2865" s="49" t="n">
        <f aca="false">Calc!$C$5-D2865</f>
        <v>169</v>
      </c>
      <c r="K2865" s="49" t="n">
        <f aca="false">IF(J2865&lt;=Calc!$C$11,4,IF(J2865&lt;=Calc!$C$12,3,IF(J2865&lt;=Calc!$C$13,2,1)))</f>
        <v>2</v>
      </c>
      <c r="L2865" s="49" t="n">
        <f aca="false">1+(E2865&gt;=Calc!$C$16)+(E2865&gt;=Calc!$C$17)+(E2865&gt;=Calc!$C$18)</f>
        <v>2</v>
      </c>
      <c r="M2865" s="49" t="str">
        <f aca="false">IF(AND(K2865=4,L2865&gt;=3),"Champions",IF(AND(K2865=3,L2865&gt;=3),"Loyal",IF(K2865&gt;=3,"Recent / New",IF(L2865&gt;=3,"At Risk","Hibernating / Lost"))))</f>
        <v>Hibernating / Lost</v>
      </c>
      <c r="N2865" s="54" t="n">
        <f aca="false">IF(AND(Calc!$C$2&lt;=2009,Calc!$C$3&gt;=2009),F2865,0)+IF(AND(Calc!$C$2&lt;=2010,Calc!$C$3&gt;=2010),G2865,0)+IF(AND(Calc!$C$2&lt;=2011,Calc!$C$3&gt;=2011),H2865,0)</f>
        <v>623.16</v>
      </c>
      <c r="O2865" s="61" t="n">
        <f aca="false">IF(AND(N2865&gt;0,OR(Calc!$C$4="*",B2865=Calc!$C$4)),N2865+ROW()*0.000000001,0)</f>
        <v>623.160002865</v>
      </c>
    </row>
    <row r="2866" customFormat="false" ht="15" hidden="false" customHeight="false" outlineLevel="0" collapsed="false">
      <c r="A2866" s="49" t="n">
        <v>15259</v>
      </c>
      <c r="B2866" s="49" t="s">
        <v>189</v>
      </c>
      <c r="C2866" s="63" t="n">
        <v>40204</v>
      </c>
      <c r="D2866" s="63" t="n">
        <v>40374</v>
      </c>
      <c r="E2866" s="49" t="n">
        <v>4</v>
      </c>
      <c r="F2866" s="54" t="n">
        <v>0</v>
      </c>
      <c r="G2866" s="54" t="n">
        <v>1182.38</v>
      </c>
      <c r="H2866" s="54" t="n">
        <v>0</v>
      </c>
      <c r="I2866" s="54" t="n">
        <f aca="false">SUM(F2866:H2866)</f>
        <v>1182.38</v>
      </c>
      <c r="J2866" s="49" t="n">
        <f aca="false">Calc!$C$5-D2866</f>
        <v>513</v>
      </c>
      <c r="K2866" s="49" t="n">
        <f aca="false">IF(J2866&lt;=Calc!$C$11,4,IF(J2866&lt;=Calc!$C$12,3,IF(J2866&lt;=Calc!$C$13,2,1)))</f>
        <v>1</v>
      </c>
      <c r="L2866" s="49" t="n">
        <f aca="false">1+(E2866&gt;=Calc!$C$16)+(E2866&gt;=Calc!$C$17)+(E2866&gt;=Calc!$C$18)</f>
        <v>3</v>
      </c>
      <c r="M2866" s="49" t="str">
        <f aca="false">IF(AND(K2866=4,L2866&gt;=3),"Champions",IF(AND(K2866=3,L2866&gt;=3),"Loyal",IF(K2866&gt;=3,"Recent / New",IF(L2866&gt;=3,"At Risk","Hibernating / Lost"))))</f>
        <v>At Risk</v>
      </c>
      <c r="N2866" s="54" t="n">
        <f aca="false">IF(AND(Calc!$C$2&lt;=2009,Calc!$C$3&gt;=2009),F2866,0)+IF(AND(Calc!$C$2&lt;=2010,Calc!$C$3&gt;=2010),G2866,0)+IF(AND(Calc!$C$2&lt;=2011,Calc!$C$3&gt;=2011),H2866,0)</f>
        <v>1182.38</v>
      </c>
      <c r="O2866" s="61" t="n">
        <f aca="false">IF(AND(N2866&gt;0,OR(Calc!$C$4="*",B2866=Calc!$C$4)),N2866+ROW()*0.000000001,0)</f>
        <v>1182.380002866</v>
      </c>
    </row>
    <row r="2867" customFormat="false" ht="15" hidden="false" customHeight="false" outlineLevel="0" collapsed="false">
      <c r="A2867" s="49" t="n">
        <v>15260</v>
      </c>
      <c r="B2867" s="49" t="s">
        <v>189</v>
      </c>
      <c r="C2867" s="63" t="n">
        <v>40153</v>
      </c>
      <c r="D2867" s="63" t="n">
        <v>40786</v>
      </c>
      <c r="E2867" s="49" t="n">
        <v>25</v>
      </c>
      <c r="F2867" s="54" t="n">
        <v>294.85</v>
      </c>
      <c r="G2867" s="54" t="n">
        <v>7022.76</v>
      </c>
      <c r="H2867" s="54" t="n">
        <v>1360.27</v>
      </c>
      <c r="I2867" s="54" t="n">
        <f aca="false">SUM(F2867:H2867)</f>
        <v>8677.88</v>
      </c>
      <c r="J2867" s="49" t="n">
        <f aca="false">Calc!$C$5-D2867</f>
        <v>101</v>
      </c>
      <c r="K2867" s="49" t="n">
        <f aca="false">IF(J2867&lt;=Calc!$C$11,4,IF(J2867&lt;=Calc!$C$12,3,IF(J2867&lt;=Calc!$C$13,2,1)))</f>
        <v>2</v>
      </c>
      <c r="L2867" s="49" t="n">
        <f aca="false">1+(E2867&gt;=Calc!$C$16)+(E2867&gt;=Calc!$C$17)+(E2867&gt;=Calc!$C$18)</f>
        <v>4</v>
      </c>
      <c r="M2867" s="49" t="str">
        <f aca="false">IF(AND(K2867=4,L2867&gt;=3),"Champions",IF(AND(K2867=3,L2867&gt;=3),"Loyal",IF(K2867&gt;=3,"Recent / New",IF(L2867&gt;=3,"At Risk","Hibernating / Lost"))))</f>
        <v>At Risk</v>
      </c>
      <c r="N2867" s="54" t="n">
        <f aca="false">IF(AND(Calc!$C$2&lt;=2009,Calc!$C$3&gt;=2009),F2867,0)+IF(AND(Calc!$C$2&lt;=2010,Calc!$C$3&gt;=2010),G2867,0)+IF(AND(Calc!$C$2&lt;=2011,Calc!$C$3&gt;=2011),H2867,0)</f>
        <v>8677.88</v>
      </c>
      <c r="O2867" s="61" t="n">
        <f aca="false">IF(AND(N2867&gt;0,OR(Calc!$C$4="*",B2867=Calc!$C$4)),N2867+ROW()*0.000000001,0)</f>
        <v>8677.880002867</v>
      </c>
    </row>
    <row r="2868" customFormat="false" ht="15" hidden="false" customHeight="false" outlineLevel="0" collapsed="false">
      <c r="A2868" s="49" t="n">
        <v>15261</v>
      </c>
      <c r="B2868" s="49" t="s">
        <v>189</v>
      </c>
      <c r="C2868" s="63" t="n">
        <v>40452</v>
      </c>
      <c r="D2868" s="63" t="n">
        <v>40751</v>
      </c>
      <c r="E2868" s="49" t="n">
        <v>4</v>
      </c>
      <c r="F2868" s="54" t="n">
        <v>0</v>
      </c>
      <c r="G2868" s="54" t="n">
        <v>1253.18</v>
      </c>
      <c r="H2868" s="54" t="n">
        <v>254.82</v>
      </c>
      <c r="I2868" s="54" t="n">
        <f aca="false">SUM(F2868:H2868)</f>
        <v>1508</v>
      </c>
      <c r="J2868" s="49" t="n">
        <f aca="false">Calc!$C$5-D2868</f>
        <v>136</v>
      </c>
      <c r="K2868" s="49" t="n">
        <f aca="false">IF(J2868&lt;=Calc!$C$11,4,IF(J2868&lt;=Calc!$C$12,3,IF(J2868&lt;=Calc!$C$13,2,1)))</f>
        <v>2</v>
      </c>
      <c r="L2868" s="49" t="n">
        <f aca="false">1+(E2868&gt;=Calc!$C$16)+(E2868&gt;=Calc!$C$17)+(E2868&gt;=Calc!$C$18)</f>
        <v>3</v>
      </c>
      <c r="M2868" s="49" t="str">
        <f aca="false">IF(AND(K2868=4,L2868&gt;=3),"Champions",IF(AND(K2868=3,L2868&gt;=3),"Loyal",IF(K2868&gt;=3,"Recent / New",IF(L2868&gt;=3,"At Risk","Hibernating / Lost"))))</f>
        <v>At Risk</v>
      </c>
      <c r="N2868" s="54" t="n">
        <f aca="false">IF(AND(Calc!$C$2&lt;=2009,Calc!$C$3&gt;=2009),F2868,0)+IF(AND(Calc!$C$2&lt;=2010,Calc!$C$3&gt;=2010),G2868,0)+IF(AND(Calc!$C$2&lt;=2011,Calc!$C$3&gt;=2011),H2868,0)</f>
        <v>1508</v>
      </c>
      <c r="O2868" s="61" t="n">
        <f aca="false">IF(AND(N2868&gt;0,OR(Calc!$C$4="*",B2868=Calc!$C$4)),N2868+ROW()*0.000000001,0)</f>
        <v>1508.000002868</v>
      </c>
    </row>
    <row r="2869" customFormat="false" ht="15" hidden="false" customHeight="false" outlineLevel="0" collapsed="false">
      <c r="A2869" s="49" t="n">
        <v>15262</v>
      </c>
      <c r="B2869" s="49" t="s">
        <v>189</v>
      </c>
      <c r="C2869" s="63" t="n">
        <v>40398</v>
      </c>
      <c r="D2869" s="63" t="n">
        <v>40563</v>
      </c>
      <c r="E2869" s="49" t="n">
        <v>3</v>
      </c>
      <c r="F2869" s="54" t="n">
        <v>0</v>
      </c>
      <c r="G2869" s="54" t="n">
        <v>239.87</v>
      </c>
      <c r="H2869" s="54" t="n">
        <v>178.95</v>
      </c>
      <c r="I2869" s="54" t="n">
        <f aca="false">SUM(F2869:H2869)</f>
        <v>418.82</v>
      </c>
      <c r="J2869" s="49" t="n">
        <f aca="false">Calc!$C$5-D2869</f>
        <v>324</v>
      </c>
      <c r="K2869" s="49" t="n">
        <f aca="false">IF(J2869&lt;=Calc!$C$11,4,IF(J2869&lt;=Calc!$C$12,3,IF(J2869&lt;=Calc!$C$13,2,1)))</f>
        <v>2</v>
      </c>
      <c r="L2869" s="49" t="n">
        <f aca="false">1+(E2869&gt;=Calc!$C$16)+(E2869&gt;=Calc!$C$17)+(E2869&gt;=Calc!$C$18)</f>
        <v>2</v>
      </c>
      <c r="M2869" s="49" t="str">
        <f aca="false">IF(AND(K2869=4,L2869&gt;=3),"Champions",IF(AND(K2869=3,L2869&gt;=3),"Loyal",IF(K2869&gt;=3,"Recent / New",IF(L2869&gt;=3,"At Risk","Hibernating / Lost"))))</f>
        <v>Hibernating / Lost</v>
      </c>
      <c r="N2869" s="54" t="n">
        <f aca="false">IF(AND(Calc!$C$2&lt;=2009,Calc!$C$3&gt;=2009),F2869,0)+IF(AND(Calc!$C$2&lt;=2010,Calc!$C$3&gt;=2010),G2869,0)+IF(AND(Calc!$C$2&lt;=2011,Calc!$C$3&gt;=2011),H2869,0)</f>
        <v>418.82</v>
      </c>
      <c r="O2869" s="61" t="n">
        <f aca="false">IF(AND(N2869&gt;0,OR(Calc!$C$4="*",B2869=Calc!$C$4)),N2869+ROW()*0.000000001,0)</f>
        <v>418.820002869</v>
      </c>
    </row>
    <row r="2870" customFormat="false" ht="15" hidden="false" customHeight="false" outlineLevel="0" collapsed="false">
      <c r="A2870" s="49" t="n">
        <v>15263</v>
      </c>
      <c r="B2870" s="49" t="s">
        <v>189</v>
      </c>
      <c r="C2870" s="63" t="n">
        <v>40780</v>
      </c>
      <c r="D2870" s="63" t="n">
        <v>40780</v>
      </c>
      <c r="E2870" s="49" t="n">
        <v>1</v>
      </c>
      <c r="F2870" s="54" t="n">
        <v>0</v>
      </c>
      <c r="G2870" s="54" t="n">
        <v>0</v>
      </c>
      <c r="H2870" s="54" t="n">
        <v>156.51</v>
      </c>
      <c r="I2870" s="54" t="n">
        <f aca="false">SUM(F2870:H2870)</f>
        <v>156.51</v>
      </c>
      <c r="J2870" s="49" t="n">
        <f aca="false">Calc!$C$5-D2870</f>
        <v>107</v>
      </c>
      <c r="K2870" s="49" t="n">
        <f aca="false">IF(J2870&lt;=Calc!$C$11,4,IF(J2870&lt;=Calc!$C$12,3,IF(J2870&lt;=Calc!$C$13,2,1)))</f>
        <v>2</v>
      </c>
      <c r="L2870" s="49" t="n">
        <f aca="false">1+(E2870&gt;=Calc!$C$16)+(E2870&gt;=Calc!$C$17)+(E2870&gt;=Calc!$C$18)</f>
        <v>1</v>
      </c>
      <c r="M2870" s="49" t="str">
        <f aca="false">IF(AND(K2870=4,L2870&gt;=3),"Champions",IF(AND(K2870=3,L2870&gt;=3),"Loyal",IF(K2870&gt;=3,"Recent / New",IF(L2870&gt;=3,"At Risk","Hibernating / Lost"))))</f>
        <v>Hibernating / Lost</v>
      </c>
      <c r="N2870" s="54" t="n">
        <f aca="false">IF(AND(Calc!$C$2&lt;=2009,Calc!$C$3&gt;=2009),F2870,0)+IF(AND(Calc!$C$2&lt;=2010,Calc!$C$3&gt;=2010),G2870,0)+IF(AND(Calc!$C$2&lt;=2011,Calc!$C$3&gt;=2011),H2870,0)</f>
        <v>156.51</v>
      </c>
      <c r="O2870" s="61" t="n">
        <f aca="false">IF(AND(N2870&gt;0,OR(Calc!$C$4="*",B2870=Calc!$C$4)),N2870+ROW()*0.000000001,0)</f>
        <v>156.51000287</v>
      </c>
    </row>
    <row r="2871" customFormat="false" ht="15" hidden="false" customHeight="false" outlineLevel="0" collapsed="false">
      <c r="A2871" s="49" t="n">
        <v>15264</v>
      </c>
      <c r="B2871" s="49" t="s">
        <v>189</v>
      </c>
      <c r="C2871" s="63" t="n">
        <v>40356</v>
      </c>
      <c r="D2871" s="63" t="n">
        <v>40822</v>
      </c>
      <c r="E2871" s="49" t="n">
        <v>2</v>
      </c>
      <c r="F2871" s="54" t="n">
        <v>0</v>
      </c>
      <c r="G2871" s="54" t="n">
        <v>450.46</v>
      </c>
      <c r="H2871" s="54" t="n">
        <v>393.74</v>
      </c>
      <c r="I2871" s="54" t="n">
        <f aca="false">SUM(F2871:H2871)</f>
        <v>844.2</v>
      </c>
      <c r="J2871" s="49" t="n">
        <f aca="false">Calc!$C$5-D2871</f>
        <v>65</v>
      </c>
      <c r="K2871" s="49" t="n">
        <f aca="false">IF(J2871&lt;=Calc!$C$11,4,IF(J2871&lt;=Calc!$C$12,3,IF(J2871&lt;=Calc!$C$13,2,1)))</f>
        <v>3</v>
      </c>
      <c r="L2871" s="49" t="n">
        <f aca="false">1+(E2871&gt;=Calc!$C$16)+(E2871&gt;=Calc!$C$17)+(E2871&gt;=Calc!$C$18)</f>
        <v>2</v>
      </c>
      <c r="M2871" s="49" t="str">
        <f aca="false">IF(AND(K2871=4,L2871&gt;=3),"Champions",IF(AND(K2871=3,L2871&gt;=3),"Loyal",IF(K2871&gt;=3,"Recent / New",IF(L2871&gt;=3,"At Risk","Hibernating / Lost"))))</f>
        <v>Recent / New</v>
      </c>
      <c r="N2871" s="54" t="n">
        <f aca="false">IF(AND(Calc!$C$2&lt;=2009,Calc!$C$3&gt;=2009),F2871,0)+IF(AND(Calc!$C$2&lt;=2010,Calc!$C$3&gt;=2010),G2871,0)+IF(AND(Calc!$C$2&lt;=2011,Calc!$C$3&gt;=2011),H2871,0)</f>
        <v>844.2</v>
      </c>
      <c r="O2871" s="61" t="n">
        <f aca="false">IF(AND(N2871&gt;0,OR(Calc!$C$4="*",B2871=Calc!$C$4)),N2871+ROW()*0.000000001,0)</f>
        <v>844.200002871</v>
      </c>
    </row>
    <row r="2872" customFormat="false" ht="15" hidden="false" customHeight="false" outlineLevel="0" collapsed="false">
      <c r="A2872" s="49" t="n">
        <v>15265</v>
      </c>
      <c r="B2872" s="49" t="s">
        <v>189</v>
      </c>
      <c r="C2872" s="63" t="n">
        <v>40148</v>
      </c>
      <c r="D2872" s="63" t="n">
        <v>40735</v>
      </c>
      <c r="E2872" s="49" t="n">
        <v>4</v>
      </c>
      <c r="F2872" s="54" t="n">
        <v>294.14</v>
      </c>
      <c r="G2872" s="54" t="n">
        <v>1545.38</v>
      </c>
      <c r="H2872" s="54" t="n">
        <v>1506.12</v>
      </c>
      <c r="I2872" s="54" t="n">
        <f aca="false">SUM(F2872:H2872)</f>
        <v>3345.64</v>
      </c>
      <c r="J2872" s="49" t="n">
        <f aca="false">Calc!$C$5-D2872</f>
        <v>152</v>
      </c>
      <c r="K2872" s="49" t="n">
        <f aca="false">IF(J2872&lt;=Calc!$C$11,4,IF(J2872&lt;=Calc!$C$12,3,IF(J2872&lt;=Calc!$C$13,2,1)))</f>
        <v>2</v>
      </c>
      <c r="L2872" s="49" t="n">
        <f aca="false">1+(E2872&gt;=Calc!$C$16)+(E2872&gt;=Calc!$C$17)+(E2872&gt;=Calc!$C$18)</f>
        <v>3</v>
      </c>
      <c r="M2872" s="49" t="str">
        <f aca="false">IF(AND(K2872=4,L2872&gt;=3),"Champions",IF(AND(K2872=3,L2872&gt;=3),"Loyal",IF(K2872&gt;=3,"Recent / New",IF(L2872&gt;=3,"At Risk","Hibernating / Lost"))))</f>
        <v>At Risk</v>
      </c>
      <c r="N2872" s="54" t="n">
        <f aca="false">IF(AND(Calc!$C$2&lt;=2009,Calc!$C$3&gt;=2009),F2872,0)+IF(AND(Calc!$C$2&lt;=2010,Calc!$C$3&gt;=2010),G2872,0)+IF(AND(Calc!$C$2&lt;=2011,Calc!$C$3&gt;=2011),H2872,0)</f>
        <v>3345.64</v>
      </c>
      <c r="O2872" s="61" t="n">
        <f aca="false">IF(AND(N2872&gt;0,OR(Calc!$C$4="*",B2872=Calc!$C$4)),N2872+ROW()*0.000000001,0)</f>
        <v>3345.640002872</v>
      </c>
    </row>
    <row r="2873" customFormat="false" ht="15" hidden="false" customHeight="false" outlineLevel="0" collapsed="false">
      <c r="A2873" s="49" t="n">
        <v>15266</v>
      </c>
      <c r="B2873" s="49" t="s">
        <v>189</v>
      </c>
      <c r="C2873" s="63" t="n">
        <v>40185</v>
      </c>
      <c r="D2873" s="63" t="n">
        <v>40548</v>
      </c>
      <c r="E2873" s="49" t="n">
        <v>5</v>
      </c>
      <c r="F2873" s="54" t="n">
        <v>0</v>
      </c>
      <c r="G2873" s="54" t="n">
        <v>732.91</v>
      </c>
      <c r="H2873" s="54" t="n">
        <v>119.3</v>
      </c>
      <c r="I2873" s="54" t="n">
        <f aca="false">SUM(F2873:H2873)</f>
        <v>852.21</v>
      </c>
      <c r="J2873" s="49" t="n">
        <f aca="false">Calc!$C$5-D2873</f>
        <v>339</v>
      </c>
      <c r="K2873" s="49" t="n">
        <f aca="false">IF(J2873&lt;=Calc!$C$11,4,IF(J2873&lt;=Calc!$C$12,3,IF(J2873&lt;=Calc!$C$13,2,1)))</f>
        <v>2</v>
      </c>
      <c r="L2873" s="49" t="n">
        <f aca="false">1+(E2873&gt;=Calc!$C$16)+(E2873&gt;=Calc!$C$17)+(E2873&gt;=Calc!$C$18)</f>
        <v>3</v>
      </c>
      <c r="M2873" s="49" t="str">
        <f aca="false">IF(AND(K2873=4,L2873&gt;=3),"Champions",IF(AND(K2873=3,L2873&gt;=3),"Loyal",IF(K2873&gt;=3,"Recent / New",IF(L2873&gt;=3,"At Risk","Hibernating / Lost"))))</f>
        <v>At Risk</v>
      </c>
      <c r="N2873" s="54" t="n">
        <f aca="false">IF(AND(Calc!$C$2&lt;=2009,Calc!$C$3&gt;=2009),F2873,0)+IF(AND(Calc!$C$2&lt;=2010,Calc!$C$3&gt;=2010),G2873,0)+IF(AND(Calc!$C$2&lt;=2011,Calc!$C$3&gt;=2011),H2873,0)</f>
        <v>852.21</v>
      </c>
      <c r="O2873" s="61" t="n">
        <f aca="false">IF(AND(N2873&gt;0,OR(Calc!$C$4="*",B2873=Calc!$C$4)),N2873+ROW()*0.000000001,0)</f>
        <v>852.210002873</v>
      </c>
    </row>
    <row r="2874" customFormat="false" ht="15" hidden="false" customHeight="false" outlineLevel="0" collapsed="false">
      <c r="A2874" s="49" t="n">
        <v>15267</v>
      </c>
      <c r="B2874" s="49" t="s">
        <v>189</v>
      </c>
      <c r="C2874" s="63" t="n">
        <v>40704</v>
      </c>
      <c r="D2874" s="63" t="n">
        <v>40864</v>
      </c>
      <c r="E2874" s="49" t="n">
        <v>5</v>
      </c>
      <c r="F2874" s="54" t="n">
        <v>0</v>
      </c>
      <c r="G2874" s="54" t="n">
        <v>0</v>
      </c>
      <c r="H2874" s="54" t="n">
        <v>1717.36</v>
      </c>
      <c r="I2874" s="54" t="n">
        <f aca="false">SUM(F2874:H2874)</f>
        <v>1717.36</v>
      </c>
      <c r="J2874" s="49" t="n">
        <f aca="false">Calc!$C$5-D2874</f>
        <v>23</v>
      </c>
      <c r="K2874" s="49" t="n">
        <f aca="false">IF(J2874&lt;=Calc!$C$11,4,IF(J2874&lt;=Calc!$C$12,3,IF(J2874&lt;=Calc!$C$13,2,1)))</f>
        <v>4</v>
      </c>
      <c r="L2874" s="49" t="n">
        <f aca="false">1+(E2874&gt;=Calc!$C$16)+(E2874&gt;=Calc!$C$17)+(E2874&gt;=Calc!$C$18)</f>
        <v>3</v>
      </c>
      <c r="M2874" s="49" t="str">
        <f aca="false">IF(AND(K2874=4,L2874&gt;=3),"Champions",IF(AND(K2874=3,L2874&gt;=3),"Loyal",IF(K2874&gt;=3,"Recent / New",IF(L2874&gt;=3,"At Risk","Hibernating / Lost"))))</f>
        <v>Champions</v>
      </c>
      <c r="N2874" s="54" t="n">
        <f aca="false">IF(AND(Calc!$C$2&lt;=2009,Calc!$C$3&gt;=2009),F2874,0)+IF(AND(Calc!$C$2&lt;=2010,Calc!$C$3&gt;=2010),G2874,0)+IF(AND(Calc!$C$2&lt;=2011,Calc!$C$3&gt;=2011),H2874,0)</f>
        <v>1717.36</v>
      </c>
      <c r="O2874" s="61" t="n">
        <f aca="false">IF(AND(N2874&gt;0,OR(Calc!$C$4="*",B2874=Calc!$C$4)),N2874+ROW()*0.000000001,0)</f>
        <v>1717.360002874</v>
      </c>
    </row>
    <row r="2875" customFormat="false" ht="15" hidden="false" customHeight="false" outlineLevel="0" collapsed="false">
      <c r="A2875" s="49" t="n">
        <v>15268</v>
      </c>
      <c r="B2875" s="49" t="s">
        <v>189</v>
      </c>
      <c r="C2875" s="63" t="n">
        <v>40281</v>
      </c>
      <c r="D2875" s="63" t="n">
        <v>40408</v>
      </c>
      <c r="E2875" s="49" t="n">
        <v>3</v>
      </c>
      <c r="F2875" s="54" t="n">
        <v>0</v>
      </c>
      <c r="G2875" s="54" t="n">
        <v>941.25</v>
      </c>
      <c r="H2875" s="54" t="n">
        <v>0</v>
      </c>
      <c r="I2875" s="54" t="n">
        <f aca="false">SUM(F2875:H2875)</f>
        <v>941.25</v>
      </c>
      <c r="J2875" s="49" t="n">
        <f aca="false">Calc!$C$5-D2875</f>
        <v>479</v>
      </c>
      <c r="K2875" s="49" t="n">
        <f aca="false">IF(J2875&lt;=Calc!$C$11,4,IF(J2875&lt;=Calc!$C$12,3,IF(J2875&lt;=Calc!$C$13,2,1)))</f>
        <v>1</v>
      </c>
      <c r="L2875" s="49" t="n">
        <f aca="false">1+(E2875&gt;=Calc!$C$16)+(E2875&gt;=Calc!$C$17)+(E2875&gt;=Calc!$C$18)</f>
        <v>2</v>
      </c>
      <c r="M2875" s="49" t="str">
        <f aca="false">IF(AND(K2875=4,L2875&gt;=3),"Champions",IF(AND(K2875=3,L2875&gt;=3),"Loyal",IF(K2875&gt;=3,"Recent / New",IF(L2875&gt;=3,"At Risk","Hibernating / Lost"))))</f>
        <v>Hibernating / Lost</v>
      </c>
      <c r="N2875" s="54" t="n">
        <f aca="false">IF(AND(Calc!$C$2&lt;=2009,Calc!$C$3&gt;=2009),F2875,0)+IF(AND(Calc!$C$2&lt;=2010,Calc!$C$3&gt;=2010),G2875,0)+IF(AND(Calc!$C$2&lt;=2011,Calc!$C$3&gt;=2011),H2875,0)</f>
        <v>941.25</v>
      </c>
      <c r="O2875" s="61" t="n">
        <f aca="false">IF(AND(N2875&gt;0,OR(Calc!$C$4="*",B2875=Calc!$C$4)),N2875+ROW()*0.000000001,0)</f>
        <v>941.250002875</v>
      </c>
    </row>
    <row r="2876" customFormat="false" ht="15" hidden="false" customHeight="false" outlineLevel="0" collapsed="false">
      <c r="A2876" s="49" t="n">
        <v>15269</v>
      </c>
      <c r="B2876" s="49" t="s">
        <v>189</v>
      </c>
      <c r="C2876" s="63" t="n">
        <v>40496</v>
      </c>
      <c r="D2876" s="63" t="n">
        <v>40863</v>
      </c>
      <c r="E2876" s="49" t="n">
        <v>3</v>
      </c>
      <c r="F2876" s="54" t="n">
        <v>0</v>
      </c>
      <c r="G2876" s="54" t="n">
        <v>816.56</v>
      </c>
      <c r="H2876" s="54" t="n">
        <v>408.8</v>
      </c>
      <c r="I2876" s="54" t="n">
        <f aca="false">SUM(F2876:H2876)</f>
        <v>1225.36</v>
      </c>
      <c r="J2876" s="49" t="n">
        <f aca="false">Calc!$C$5-D2876</f>
        <v>24</v>
      </c>
      <c r="K2876" s="49" t="n">
        <f aca="false">IF(J2876&lt;=Calc!$C$11,4,IF(J2876&lt;=Calc!$C$12,3,IF(J2876&lt;=Calc!$C$13,2,1)))</f>
        <v>4</v>
      </c>
      <c r="L2876" s="49" t="n">
        <f aca="false">1+(E2876&gt;=Calc!$C$16)+(E2876&gt;=Calc!$C$17)+(E2876&gt;=Calc!$C$18)</f>
        <v>2</v>
      </c>
      <c r="M2876" s="49" t="str">
        <f aca="false">IF(AND(K2876=4,L2876&gt;=3),"Champions",IF(AND(K2876=3,L2876&gt;=3),"Loyal",IF(K2876&gt;=3,"Recent / New",IF(L2876&gt;=3,"At Risk","Hibernating / Lost"))))</f>
        <v>Recent / New</v>
      </c>
      <c r="N2876" s="54" t="n">
        <f aca="false">IF(AND(Calc!$C$2&lt;=2009,Calc!$C$3&gt;=2009),F2876,0)+IF(AND(Calc!$C$2&lt;=2010,Calc!$C$3&gt;=2010),G2876,0)+IF(AND(Calc!$C$2&lt;=2011,Calc!$C$3&gt;=2011),H2876,0)</f>
        <v>1225.36</v>
      </c>
      <c r="O2876" s="61" t="n">
        <f aca="false">IF(AND(N2876&gt;0,OR(Calc!$C$4="*",B2876=Calc!$C$4)),N2876+ROW()*0.000000001,0)</f>
        <v>1225.360002876</v>
      </c>
    </row>
    <row r="2877" customFormat="false" ht="15" hidden="false" customHeight="false" outlineLevel="0" collapsed="false">
      <c r="A2877" s="49" t="n">
        <v>15270</v>
      </c>
      <c r="B2877" s="49" t="s">
        <v>189</v>
      </c>
      <c r="C2877" s="63" t="n">
        <v>40164</v>
      </c>
      <c r="D2877" s="63" t="n">
        <v>40871</v>
      </c>
      <c r="E2877" s="49" t="n">
        <v>21</v>
      </c>
      <c r="F2877" s="54" t="n">
        <v>515.2</v>
      </c>
      <c r="G2877" s="54" t="n">
        <v>4427.79</v>
      </c>
      <c r="H2877" s="54" t="n">
        <v>2298.2</v>
      </c>
      <c r="I2877" s="54" t="n">
        <f aca="false">SUM(F2877:H2877)</f>
        <v>7241.19</v>
      </c>
      <c r="J2877" s="49" t="n">
        <f aca="false">Calc!$C$5-D2877</f>
        <v>16</v>
      </c>
      <c r="K2877" s="49" t="n">
        <f aca="false">IF(J2877&lt;=Calc!$C$11,4,IF(J2877&lt;=Calc!$C$12,3,IF(J2877&lt;=Calc!$C$13,2,1)))</f>
        <v>4</v>
      </c>
      <c r="L2877" s="49" t="n">
        <f aca="false">1+(E2877&gt;=Calc!$C$16)+(E2877&gt;=Calc!$C$17)+(E2877&gt;=Calc!$C$18)</f>
        <v>4</v>
      </c>
      <c r="M2877" s="49" t="str">
        <f aca="false">IF(AND(K2877=4,L2877&gt;=3),"Champions",IF(AND(K2877=3,L2877&gt;=3),"Loyal",IF(K2877&gt;=3,"Recent / New",IF(L2877&gt;=3,"At Risk","Hibernating / Lost"))))</f>
        <v>Champions</v>
      </c>
      <c r="N2877" s="54" t="n">
        <f aca="false">IF(AND(Calc!$C$2&lt;=2009,Calc!$C$3&gt;=2009),F2877,0)+IF(AND(Calc!$C$2&lt;=2010,Calc!$C$3&gt;=2010),G2877,0)+IF(AND(Calc!$C$2&lt;=2011,Calc!$C$3&gt;=2011),H2877,0)</f>
        <v>7241.19</v>
      </c>
      <c r="O2877" s="61" t="n">
        <f aca="false">IF(AND(N2877&gt;0,OR(Calc!$C$4="*",B2877=Calc!$C$4)),N2877+ROW()*0.000000001,0)</f>
        <v>7241.190002877</v>
      </c>
    </row>
    <row r="2878" customFormat="false" ht="15" hidden="false" customHeight="false" outlineLevel="0" collapsed="false">
      <c r="A2878" s="49" t="n">
        <v>15271</v>
      </c>
      <c r="B2878" s="49" t="s">
        <v>189</v>
      </c>
      <c r="C2878" s="63" t="n">
        <v>40395</v>
      </c>
      <c r="D2878" s="63" t="n">
        <v>40879</v>
      </c>
      <c r="E2878" s="49" t="n">
        <v>24</v>
      </c>
      <c r="F2878" s="54" t="n">
        <v>0</v>
      </c>
      <c r="G2878" s="54" t="n">
        <v>2097.95</v>
      </c>
      <c r="H2878" s="54" t="n">
        <v>2360.34</v>
      </c>
      <c r="I2878" s="54" t="n">
        <f aca="false">SUM(F2878:H2878)</f>
        <v>4458.29</v>
      </c>
      <c r="J2878" s="49" t="n">
        <f aca="false">Calc!$C$5-D2878</f>
        <v>8</v>
      </c>
      <c r="K2878" s="49" t="n">
        <f aca="false">IF(J2878&lt;=Calc!$C$11,4,IF(J2878&lt;=Calc!$C$12,3,IF(J2878&lt;=Calc!$C$13,2,1)))</f>
        <v>4</v>
      </c>
      <c r="L2878" s="49" t="n">
        <f aca="false">1+(E2878&gt;=Calc!$C$16)+(E2878&gt;=Calc!$C$17)+(E2878&gt;=Calc!$C$18)</f>
        <v>4</v>
      </c>
      <c r="M2878" s="49" t="str">
        <f aca="false">IF(AND(K2878=4,L2878&gt;=3),"Champions",IF(AND(K2878=3,L2878&gt;=3),"Loyal",IF(K2878&gt;=3,"Recent / New",IF(L2878&gt;=3,"At Risk","Hibernating / Lost"))))</f>
        <v>Champions</v>
      </c>
      <c r="N2878" s="54" t="n">
        <f aca="false">IF(AND(Calc!$C$2&lt;=2009,Calc!$C$3&gt;=2009),F2878,0)+IF(AND(Calc!$C$2&lt;=2010,Calc!$C$3&gt;=2010),G2878,0)+IF(AND(Calc!$C$2&lt;=2011,Calc!$C$3&gt;=2011),H2878,0)</f>
        <v>4458.29</v>
      </c>
      <c r="O2878" s="61" t="n">
        <f aca="false">IF(AND(N2878&gt;0,OR(Calc!$C$4="*",B2878=Calc!$C$4)),N2878+ROW()*0.000000001,0)</f>
        <v>4458.290002878</v>
      </c>
    </row>
    <row r="2879" customFormat="false" ht="15" hidden="false" customHeight="false" outlineLevel="0" collapsed="false">
      <c r="A2879" s="49" t="n">
        <v>15272</v>
      </c>
      <c r="B2879" s="49" t="s">
        <v>189</v>
      </c>
      <c r="C2879" s="63" t="n">
        <v>40223</v>
      </c>
      <c r="D2879" s="63" t="n">
        <v>40829</v>
      </c>
      <c r="E2879" s="49" t="n">
        <v>6</v>
      </c>
      <c r="F2879" s="54" t="n">
        <v>0</v>
      </c>
      <c r="G2879" s="54" t="n">
        <v>1309.01</v>
      </c>
      <c r="H2879" s="54" t="n">
        <v>721.94</v>
      </c>
      <c r="I2879" s="54" t="n">
        <f aca="false">SUM(F2879:H2879)</f>
        <v>2030.95</v>
      </c>
      <c r="J2879" s="49" t="n">
        <f aca="false">Calc!$C$5-D2879</f>
        <v>58</v>
      </c>
      <c r="K2879" s="49" t="n">
        <f aca="false">IF(J2879&lt;=Calc!$C$11,4,IF(J2879&lt;=Calc!$C$12,3,IF(J2879&lt;=Calc!$C$13,2,1)))</f>
        <v>3</v>
      </c>
      <c r="L2879" s="49" t="n">
        <f aca="false">1+(E2879&gt;=Calc!$C$16)+(E2879&gt;=Calc!$C$17)+(E2879&gt;=Calc!$C$18)</f>
        <v>3</v>
      </c>
      <c r="M2879" s="49" t="str">
        <f aca="false">IF(AND(K2879=4,L2879&gt;=3),"Champions",IF(AND(K2879=3,L2879&gt;=3),"Loyal",IF(K2879&gt;=3,"Recent / New",IF(L2879&gt;=3,"At Risk","Hibernating / Lost"))))</f>
        <v>Loyal</v>
      </c>
      <c r="N2879" s="54" t="n">
        <f aca="false">IF(AND(Calc!$C$2&lt;=2009,Calc!$C$3&gt;=2009),F2879,0)+IF(AND(Calc!$C$2&lt;=2010,Calc!$C$3&gt;=2010),G2879,0)+IF(AND(Calc!$C$2&lt;=2011,Calc!$C$3&gt;=2011),H2879,0)</f>
        <v>2030.95</v>
      </c>
      <c r="O2879" s="61" t="n">
        <f aca="false">IF(AND(N2879&gt;0,OR(Calc!$C$4="*",B2879=Calc!$C$4)),N2879+ROW()*0.000000001,0)</f>
        <v>2030.950002879</v>
      </c>
    </row>
    <row r="2880" customFormat="false" ht="15" hidden="false" customHeight="false" outlineLevel="0" collapsed="false">
      <c r="A2880" s="49" t="n">
        <v>15273</v>
      </c>
      <c r="B2880" s="49" t="s">
        <v>189</v>
      </c>
      <c r="C2880" s="63" t="n">
        <v>40287</v>
      </c>
      <c r="D2880" s="63" t="n">
        <v>40287</v>
      </c>
      <c r="E2880" s="49" t="n">
        <v>1</v>
      </c>
      <c r="F2880" s="54" t="n">
        <v>0</v>
      </c>
      <c r="G2880" s="54" t="n">
        <v>228.96</v>
      </c>
      <c r="H2880" s="54" t="n">
        <v>0</v>
      </c>
      <c r="I2880" s="54" t="n">
        <f aca="false">SUM(F2880:H2880)</f>
        <v>228.96</v>
      </c>
      <c r="J2880" s="49" t="n">
        <f aca="false">Calc!$C$5-D2880</f>
        <v>600</v>
      </c>
      <c r="K2880" s="49" t="n">
        <f aca="false">IF(J2880&lt;=Calc!$C$11,4,IF(J2880&lt;=Calc!$C$12,3,IF(J2880&lt;=Calc!$C$13,2,1)))</f>
        <v>1</v>
      </c>
      <c r="L2880" s="49" t="n">
        <f aca="false">1+(E2880&gt;=Calc!$C$16)+(E2880&gt;=Calc!$C$17)+(E2880&gt;=Calc!$C$18)</f>
        <v>1</v>
      </c>
      <c r="M2880" s="49" t="str">
        <f aca="false">IF(AND(K2880=4,L2880&gt;=3),"Champions",IF(AND(K2880=3,L2880&gt;=3),"Loyal",IF(K2880&gt;=3,"Recent / New",IF(L2880&gt;=3,"At Risk","Hibernating / Lost"))))</f>
        <v>Hibernating / Lost</v>
      </c>
      <c r="N2880" s="54" t="n">
        <f aca="false">IF(AND(Calc!$C$2&lt;=2009,Calc!$C$3&gt;=2009),F2880,0)+IF(AND(Calc!$C$2&lt;=2010,Calc!$C$3&gt;=2010),G2880,0)+IF(AND(Calc!$C$2&lt;=2011,Calc!$C$3&gt;=2011),H2880,0)</f>
        <v>228.96</v>
      </c>
      <c r="O2880" s="61" t="n">
        <f aca="false">IF(AND(N2880&gt;0,OR(Calc!$C$4="*",B2880=Calc!$C$4)),N2880+ROW()*0.000000001,0)</f>
        <v>228.96000288</v>
      </c>
    </row>
    <row r="2881" customFormat="false" ht="15" hidden="false" customHeight="false" outlineLevel="0" collapsed="false">
      <c r="A2881" s="49" t="n">
        <v>15274</v>
      </c>
      <c r="B2881" s="49" t="s">
        <v>189</v>
      </c>
      <c r="C2881" s="63" t="n">
        <v>40868</v>
      </c>
      <c r="D2881" s="63" t="n">
        <v>40882</v>
      </c>
      <c r="E2881" s="49" t="n">
        <v>2</v>
      </c>
      <c r="F2881" s="54" t="n">
        <v>0</v>
      </c>
      <c r="G2881" s="54" t="n">
        <v>0</v>
      </c>
      <c r="H2881" s="54" t="n">
        <v>716.57</v>
      </c>
      <c r="I2881" s="54" t="n">
        <f aca="false">SUM(F2881:H2881)</f>
        <v>716.57</v>
      </c>
      <c r="J2881" s="49" t="n">
        <f aca="false">Calc!$C$5-D2881</f>
        <v>5</v>
      </c>
      <c r="K2881" s="49" t="n">
        <f aca="false">IF(J2881&lt;=Calc!$C$11,4,IF(J2881&lt;=Calc!$C$12,3,IF(J2881&lt;=Calc!$C$13,2,1)))</f>
        <v>4</v>
      </c>
      <c r="L2881" s="49" t="n">
        <f aca="false">1+(E2881&gt;=Calc!$C$16)+(E2881&gt;=Calc!$C$17)+(E2881&gt;=Calc!$C$18)</f>
        <v>2</v>
      </c>
      <c r="M2881" s="49" t="str">
        <f aca="false">IF(AND(K2881=4,L2881&gt;=3),"Champions",IF(AND(K2881=3,L2881&gt;=3),"Loyal",IF(K2881&gt;=3,"Recent / New",IF(L2881&gt;=3,"At Risk","Hibernating / Lost"))))</f>
        <v>Recent / New</v>
      </c>
      <c r="N2881" s="54" t="n">
        <f aca="false">IF(AND(Calc!$C$2&lt;=2009,Calc!$C$3&gt;=2009),F2881,0)+IF(AND(Calc!$C$2&lt;=2010,Calc!$C$3&gt;=2010),G2881,0)+IF(AND(Calc!$C$2&lt;=2011,Calc!$C$3&gt;=2011),H2881,0)</f>
        <v>716.57</v>
      </c>
      <c r="O2881" s="61" t="n">
        <f aca="false">IF(AND(N2881&gt;0,OR(Calc!$C$4="*",B2881=Calc!$C$4)),N2881+ROW()*0.000000001,0)</f>
        <v>716.570002881</v>
      </c>
    </row>
    <row r="2882" customFormat="false" ht="15" hidden="false" customHeight="false" outlineLevel="0" collapsed="false">
      <c r="A2882" s="49" t="n">
        <v>15275</v>
      </c>
      <c r="B2882" s="49" t="s">
        <v>189</v>
      </c>
      <c r="C2882" s="63" t="n">
        <v>40849</v>
      </c>
      <c r="D2882" s="63" t="n">
        <v>40849</v>
      </c>
      <c r="E2882" s="49" t="n">
        <v>1</v>
      </c>
      <c r="F2882" s="54" t="n">
        <v>0</v>
      </c>
      <c r="G2882" s="54" t="n">
        <v>0</v>
      </c>
      <c r="H2882" s="54" t="n">
        <v>609.19</v>
      </c>
      <c r="I2882" s="54" t="n">
        <f aca="false">SUM(F2882:H2882)</f>
        <v>609.19</v>
      </c>
      <c r="J2882" s="49" t="n">
        <f aca="false">Calc!$C$5-D2882</f>
        <v>38</v>
      </c>
      <c r="K2882" s="49" t="n">
        <f aca="false">IF(J2882&lt;=Calc!$C$11,4,IF(J2882&lt;=Calc!$C$12,3,IF(J2882&lt;=Calc!$C$13,2,1)))</f>
        <v>3</v>
      </c>
      <c r="L2882" s="49" t="n">
        <f aca="false">1+(E2882&gt;=Calc!$C$16)+(E2882&gt;=Calc!$C$17)+(E2882&gt;=Calc!$C$18)</f>
        <v>1</v>
      </c>
      <c r="M2882" s="49" t="str">
        <f aca="false">IF(AND(K2882=4,L2882&gt;=3),"Champions",IF(AND(K2882=3,L2882&gt;=3),"Loyal",IF(K2882&gt;=3,"Recent / New",IF(L2882&gt;=3,"At Risk","Hibernating / Lost"))))</f>
        <v>Recent / New</v>
      </c>
      <c r="N2882" s="54" t="n">
        <f aca="false">IF(AND(Calc!$C$2&lt;=2009,Calc!$C$3&gt;=2009),F2882,0)+IF(AND(Calc!$C$2&lt;=2010,Calc!$C$3&gt;=2010),G2882,0)+IF(AND(Calc!$C$2&lt;=2011,Calc!$C$3&gt;=2011),H2882,0)</f>
        <v>609.19</v>
      </c>
      <c r="O2882" s="61" t="n">
        <f aca="false">IF(AND(N2882&gt;0,OR(Calc!$C$4="*",B2882=Calc!$C$4)),N2882+ROW()*0.000000001,0)</f>
        <v>609.190002882</v>
      </c>
    </row>
    <row r="2883" customFormat="false" ht="15" hidden="false" customHeight="false" outlineLevel="0" collapsed="false">
      <c r="A2883" s="49" t="n">
        <v>15276</v>
      </c>
      <c r="B2883" s="49" t="s">
        <v>189</v>
      </c>
      <c r="C2883" s="63" t="n">
        <v>40452</v>
      </c>
      <c r="D2883" s="63" t="n">
        <v>40820</v>
      </c>
      <c r="E2883" s="49" t="n">
        <v>4</v>
      </c>
      <c r="F2883" s="54" t="n">
        <v>0</v>
      </c>
      <c r="G2883" s="54" t="n">
        <v>472.67</v>
      </c>
      <c r="H2883" s="54" t="n">
        <v>128.63</v>
      </c>
      <c r="I2883" s="54" t="n">
        <f aca="false">SUM(F2883:H2883)</f>
        <v>601.3</v>
      </c>
      <c r="J2883" s="49" t="n">
        <f aca="false">Calc!$C$5-D2883</f>
        <v>67</v>
      </c>
      <c r="K2883" s="49" t="n">
        <f aca="false">IF(J2883&lt;=Calc!$C$11,4,IF(J2883&lt;=Calc!$C$12,3,IF(J2883&lt;=Calc!$C$13,2,1)))</f>
        <v>3</v>
      </c>
      <c r="L2883" s="49" t="n">
        <f aca="false">1+(E2883&gt;=Calc!$C$16)+(E2883&gt;=Calc!$C$17)+(E2883&gt;=Calc!$C$18)</f>
        <v>3</v>
      </c>
      <c r="M2883" s="49" t="str">
        <f aca="false">IF(AND(K2883=4,L2883&gt;=3),"Champions",IF(AND(K2883=3,L2883&gt;=3),"Loyal",IF(K2883&gt;=3,"Recent / New",IF(L2883&gt;=3,"At Risk","Hibernating / Lost"))))</f>
        <v>Loyal</v>
      </c>
      <c r="N2883" s="54" t="n">
        <f aca="false">IF(AND(Calc!$C$2&lt;=2009,Calc!$C$3&gt;=2009),F2883,0)+IF(AND(Calc!$C$2&lt;=2010,Calc!$C$3&gt;=2010),G2883,0)+IF(AND(Calc!$C$2&lt;=2011,Calc!$C$3&gt;=2011),H2883,0)</f>
        <v>601.3</v>
      </c>
      <c r="O2883" s="61" t="n">
        <f aca="false">IF(AND(N2883&gt;0,OR(Calc!$C$4="*",B2883=Calc!$C$4)),N2883+ROW()*0.000000001,0)</f>
        <v>601.300002883</v>
      </c>
    </row>
    <row r="2884" customFormat="false" ht="15" hidden="false" customHeight="false" outlineLevel="0" collapsed="false">
      <c r="A2884" s="49" t="n">
        <v>15277</v>
      </c>
      <c r="B2884" s="49" t="s">
        <v>189</v>
      </c>
      <c r="C2884" s="63" t="n">
        <v>40461</v>
      </c>
      <c r="D2884" s="63" t="n">
        <v>40840</v>
      </c>
      <c r="E2884" s="49" t="n">
        <v>2</v>
      </c>
      <c r="F2884" s="54" t="n">
        <v>0</v>
      </c>
      <c r="G2884" s="54" t="n">
        <v>220.44</v>
      </c>
      <c r="H2884" s="54" t="n">
        <v>255.9</v>
      </c>
      <c r="I2884" s="54" t="n">
        <f aca="false">SUM(F2884:H2884)</f>
        <v>476.34</v>
      </c>
      <c r="J2884" s="49" t="n">
        <f aca="false">Calc!$C$5-D2884</f>
        <v>47</v>
      </c>
      <c r="K2884" s="49" t="n">
        <f aca="false">IF(J2884&lt;=Calc!$C$11,4,IF(J2884&lt;=Calc!$C$12,3,IF(J2884&lt;=Calc!$C$13,2,1)))</f>
        <v>3</v>
      </c>
      <c r="L2884" s="49" t="n">
        <f aca="false">1+(E2884&gt;=Calc!$C$16)+(E2884&gt;=Calc!$C$17)+(E2884&gt;=Calc!$C$18)</f>
        <v>2</v>
      </c>
      <c r="M2884" s="49" t="str">
        <f aca="false">IF(AND(K2884=4,L2884&gt;=3),"Champions",IF(AND(K2884=3,L2884&gt;=3),"Loyal",IF(K2884&gt;=3,"Recent / New",IF(L2884&gt;=3,"At Risk","Hibernating / Lost"))))</f>
        <v>Recent / New</v>
      </c>
      <c r="N2884" s="54" t="n">
        <f aca="false">IF(AND(Calc!$C$2&lt;=2009,Calc!$C$3&gt;=2009),F2884,0)+IF(AND(Calc!$C$2&lt;=2010,Calc!$C$3&gt;=2010),G2884,0)+IF(AND(Calc!$C$2&lt;=2011,Calc!$C$3&gt;=2011),H2884,0)</f>
        <v>476.34</v>
      </c>
      <c r="O2884" s="61" t="n">
        <f aca="false">IF(AND(N2884&gt;0,OR(Calc!$C$4="*",B2884=Calc!$C$4)),N2884+ROW()*0.000000001,0)</f>
        <v>476.340002884</v>
      </c>
    </row>
    <row r="2885" customFormat="false" ht="15" hidden="false" customHeight="false" outlineLevel="0" collapsed="false">
      <c r="A2885" s="49" t="n">
        <v>15278</v>
      </c>
      <c r="B2885" s="49" t="s">
        <v>189</v>
      </c>
      <c r="C2885" s="63" t="n">
        <v>40221</v>
      </c>
      <c r="D2885" s="63" t="n">
        <v>40325</v>
      </c>
      <c r="E2885" s="49" t="n">
        <v>4</v>
      </c>
      <c r="F2885" s="54" t="n">
        <v>0</v>
      </c>
      <c r="G2885" s="54" t="n">
        <v>496.16</v>
      </c>
      <c r="H2885" s="54" t="n">
        <v>0</v>
      </c>
      <c r="I2885" s="54" t="n">
        <f aca="false">SUM(F2885:H2885)</f>
        <v>496.16</v>
      </c>
      <c r="J2885" s="49" t="n">
        <f aca="false">Calc!$C$5-D2885</f>
        <v>562</v>
      </c>
      <c r="K2885" s="49" t="n">
        <f aca="false">IF(J2885&lt;=Calc!$C$11,4,IF(J2885&lt;=Calc!$C$12,3,IF(J2885&lt;=Calc!$C$13,2,1)))</f>
        <v>1</v>
      </c>
      <c r="L2885" s="49" t="n">
        <f aca="false">1+(E2885&gt;=Calc!$C$16)+(E2885&gt;=Calc!$C$17)+(E2885&gt;=Calc!$C$18)</f>
        <v>3</v>
      </c>
      <c r="M2885" s="49" t="str">
        <f aca="false">IF(AND(K2885=4,L2885&gt;=3),"Champions",IF(AND(K2885=3,L2885&gt;=3),"Loyal",IF(K2885&gt;=3,"Recent / New",IF(L2885&gt;=3,"At Risk","Hibernating / Lost"))))</f>
        <v>At Risk</v>
      </c>
      <c r="N2885" s="54" t="n">
        <f aca="false">IF(AND(Calc!$C$2&lt;=2009,Calc!$C$3&gt;=2009),F2885,0)+IF(AND(Calc!$C$2&lt;=2010,Calc!$C$3&gt;=2010),G2885,0)+IF(AND(Calc!$C$2&lt;=2011,Calc!$C$3&gt;=2011),H2885,0)</f>
        <v>496.16</v>
      </c>
      <c r="O2885" s="61" t="n">
        <f aca="false">IF(AND(N2885&gt;0,OR(Calc!$C$4="*",B2885=Calc!$C$4)),N2885+ROW()*0.000000001,0)</f>
        <v>496.160002885</v>
      </c>
    </row>
    <row r="2886" customFormat="false" ht="15" hidden="false" customHeight="false" outlineLevel="0" collapsed="false">
      <c r="A2886" s="49" t="n">
        <v>15279</v>
      </c>
      <c r="B2886" s="49" t="s">
        <v>189</v>
      </c>
      <c r="C2886" s="63" t="n">
        <v>40211</v>
      </c>
      <c r="D2886" s="63" t="n">
        <v>40532</v>
      </c>
      <c r="E2886" s="49" t="n">
        <v>5</v>
      </c>
      <c r="F2886" s="54" t="n">
        <v>0</v>
      </c>
      <c r="G2886" s="54" t="n">
        <v>1554.84</v>
      </c>
      <c r="H2886" s="54" t="n">
        <v>0</v>
      </c>
      <c r="I2886" s="54" t="n">
        <f aca="false">SUM(F2886:H2886)</f>
        <v>1554.84</v>
      </c>
      <c r="J2886" s="49" t="n">
        <f aca="false">Calc!$C$5-D2886</f>
        <v>355</v>
      </c>
      <c r="K2886" s="49" t="n">
        <f aca="false">IF(J2886&lt;=Calc!$C$11,4,IF(J2886&lt;=Calc!$C$12,3,IF(J2886&lt;=Calc!$C$13,2,1)))</f>
        <v>2</v>
      </c>
      <c r="L2886" s="49" t="n">
        <f aca="false">1+(E2886&gt;=Calc!$C$16)+(E2886&gt;=Calc!$C$17)+(E2886&gt;=Calc!$C$18)</f>
        <v>3</v>
      </c>
      <c r="M2886" s="49" t="str">
        <f aca="false">IF(AND(K2886=4,L2886&gt;=3),"Champions",IF(AND(K2886=3,L2886&gt;=3),"Loyal",IF(K2886&gt;=3,"Recent / New",IF(L2886&gt;=3,"At Risk","Hibernating / Lost"))))</f>
        <v>At Risk</v>
      </c>
      <c r="N2886" s="54" t="n">
        <f aca="false">IF(AND(Calc!$C$2&lt;=2009,Calc!$C$3&gt;=2009),F2886,0)+IF(AND(Calc!$C$2&lt;=2010,Calc!$C$3&gt;=2010),G2886,0)+IF(AND(Calc!$C$2&lt;=2011,Calc!$C$3&gt;=2011),H2886,0)</f>
        <v>1554.84</v>
      </c>
      <c r="O2886" s="61" t="n">
        <f aca="false">IF(AND(N2886&gt;0,OR(Calc!$C$4="*",B2886=Calc!$C$4)),N2886+ROW()*0.000000001,0)</f>
        <v>1554.840002886</v>
      </c>
    </row>
    <row r="2887" customFormat="false" ht="15" hidden="false" customHeight="false" outlineLevel="0" collapsed="false">
      <c r="A2887" s="49" t="n">
        <v>15280</v>
      </c>
      <c r="B2887" s="49" t="s">
        <v>189</v>
      </c>
      <c r="C2887" s="63" t="n">
        <v>40315</v>
      </c>
      <c r="D2887" s="63" t="n">
        <v>40714</v>
      </c>
      <c r="E2887" s="49" t="n">
        <v>3</v>
      </c>
      <c r="F2887" s="54" t="n">
        <v>0</v>
      </c>
      <c r="G2887" s="54" t="n">
        <v>284.4</v>
      </c>
      <c r="H2887" s="54" t="n">
        <v>113.12</v>
      </c>
      <c r="I2887" s="54" t="n">
        <f aca="false">SUM(F2887:H2887)</f>
        <v>397.52</v>
      </c>
      <c r="J2887" s="49" t="n">
        <f aca="false">Calc!$C$5-D2887</f>
        <v>173</v>
      </c>
      <c r="K2887" s="49" t="n">
        <f aca="false">IF(J2887&lt;=Calc!$C$11,4,IF(J2887&lt;=Calc!$C$12,3,IF(J2887&lt;=Calc!$C$13,2,1)))</f>
        <v>2</v>
      </c>
      <c r="L2887" s="49" t="n">
        <f aca="false">1+(E2887&gt;=Calc!$C$16)+(E2887&gt;=Calc!$C$17)+(E2887&gt;=Calc!$C$18)</f>
        <v>2</v>
      </c>
      <c r="M2887" s="49" t="str">
        <f aca="false">IF(AND(K2887=4,L2887&gt;=3),"Champions",IF(AND(K2887=3,L2887&gt;=3),"Loyal",IF(K2887&gt;=3,"Recent / New",IF(L2887&gt;=3,"At Risk","Hibernating / Lost"))))</f>
        <v>Hibernating / Lost</v>
      </c>
      <c r="N2887" s="54" t="n">
        <f aca="false">IF(AND(Calc!$C$2&lt;=2009,Calc!$C$3&gt;=2009),F2887,0)+IF(AND(Calc!$C$2&lt;=2010,Calc!$C$3&gt;=2010),G2887,0)+IF(AND(Calc!$C$2&lt;=2011,Calc!$C$3&gt;=2011),H2887,0)</f>
        <v>397.52</v>
      </c>
      <c r="O2887" s="61" t="n">
        <f aca="false">IF(AND(N2887&gt;0,OR(Calc!$C$4="*",B2887=Calc!$C$4)),N2887+ROW()*0.000000001,0)</f>
        <v>397.520002887</v>
      </c>
    </row>
    <row r="2888" customFormat="false" ht="15" hidden="false" customHeight="false" outlineLevel="0" collapsed="false">
      <c r="A2888" s="49" t="n">
        <v>15281</v>
      </c>
      <c r="B2888" s="49" t="s">
        <v>189</v>
      </c>
      <c r="C2888" s="63" t="n">
        <v>40459</v>
      </c>
      <c r="D2888" s="63" t="n">
        <v>40828</v>
      </c>
      <c r="E2888" s="49" t="n">
        <v>16</v>
      </c>
      <c r="F2888" s="54" t="n">
        <v>0</v>
      </c>
      <c r="G2888" s="54" t="n">
        <v>6077.67</v>
      </c>
      <c r="H2888" s="54" t="n">
        <v>2239.95</v>
      </c>
      <c r="I2888" s="54" t="n">
        <f aca="false">SUM(F2888:H2888)</f>
        <v>8317.62</v>
      </c>
      <c r="J2888" s="49" t="n">
        <f aca="false">Calc!$C$5-D2888</f>
        <v>59</v>
      </c>
      <c r="K2888" s="49" t="n">
        <f aca="false">IF(J2888&lt;=Calc!$C$11,4,IF(J2888&lt;=Calc!$C$12,3,IF(J2888&lt;=Calc!$C$13,2,1)))</f>
        <v>3</v>
      </c>
      <c r="L2888" s="49" t="n">
        <f aca="false">1+(E2888&gt;=Calc!$C$16)+(E2888&gt;=Calc!$C$17)+(E2888&gt;=Calc!$C$18)</f>
        <v>4</v>
      </c>
      <c r="M2888" s="49" t="str">
        <f aca="false">IF(AND(K2888=4,L2888&gt;=3),"Champions",IF(AND(K2888=3,L2888&gt;=3),"Loyal",IF(K2888&gt;=3,"Recent / New",IF(L2888&gt;=3,"At Risk","Hibernating / Lost"))))</f>
        <v>Loyal</v>
      </c>
      <c r="N2888" s="54" t="n">
        <f aca="false">IF(AND(Calc!$C$2&lt;=2009,Calc!$C$3&gt;=2009),F2888,0)+IF(AND(Calc!$C$2&lt;=2010,Calc!$C$3&gt;=2010),G2888,0)+IF(AND(Calc!$C$2&lt;=2011,Calc!$C$3&gt;=2011),H2888,0)</f>
        <v>8317.62</v>
      </c>
      <c r="O2888" s="61" t="n">
        <f aca="false">IF(AND(N2888&gt;0,OR(Calc!$C$4="*",B2888=Calc!$C$4)),N2888+ROW()*0.000000001,0)</f>
        <v>8317.620002888</v>
      </c>
    </row>
    <row r="2889" customFormat="false" ht="15" hidden="false" customHeight="false" outlineLevel="0" collapsed="false">
      <c r="A2889" s="49" t="n">
        <v>15282</v>
      </c>
      <c r="B2889" s="49" t="s">
        <v>189</v>
      </c>
      <c r="C2889" s="63" t="n">
        <v>40316</v>
      </c>
      <c r="D2889" s="63" t="n">
        <v>40316</v>
      </c>
      <c r="E2889" s="49" t="n">
        <v>1</v>
      </c>
      <c r="F2889" s="54" t="n">
        <v>0</v>
      </c>
      <c r="G2889" s="54" t="n">
        <v>348.59</v>
      </c>
      <c r="H2889" s="54" t="n">
        <v>0</v>
      </c>
      <c r="I2889" s="54" t="n">
        <f aca="false">SUM(F2889:H2889)</f>
        <v>348.59</v>
      </c>
      <c r="J2889" s="49" t="n">
        <f aca="false">Calc!$C$5-D2889</f>
        <v>571</v>
      </c>
      <c r="K2889" s="49" t="n">
        <f aca="false">IF(J2889&lt;=Calc!$C$11,4,IF(J2889&lt;=Calc!$C$12,3,IF(J2889&lt;=Calc!$C$13,2,1)))</f>
        <v>1</v>
      </c>
      <c r="L2889" s="49" t="n">
        <f aca="false">1+(E2889&gt;=Calc!$C$16)+(E2889&gt;=Calc!$C$17)+(E2889&gt;=Calc!$C$18)</f>
        <v>1</v>
      </c>
      <c r="M2889" s="49" t="str">
        <f aca="false">IF(AND(K2889=4,L2889&gt;=3),"Champions",IF(AND(K2889=3,L2889&gt;=3),"Loyal",IF(K2889&gt;=3,"Recent / New",IF(L2889&gt;=3,"At Risk","Hibernating / Lost"))))</f>
        <v>Hibernating / Lost</v>
      </c>
      <c r="N2889" s="54" t="n">
        <f aca="false">IF(AND(Calc!$C$2&lt;=2009,Calc!$C$3&gt;=2009),F2889,0)+IF(AND(Calc!$C$2&lt;=2010,Calc!$C$3&gt;=2010),G2889,0)+IF(AND(Calc!$C$2&lt;=2011,Calc!$C$3&gt;=2011),H2889,0)</f>
        <v>348.59</v>
      </c>
      <c r="O2889" s="61" t="n">
        <f aca="false">IF(AND(N2889&gt;0,OR(Calc!$C$4="*",B2889=Calc!$C$4)),N2889+ROW()*0.000000001,0)</f>
        <v>348.590002889</v>
      </c>
    </row>
    <row r="2890" customFormat="false" ht="15" hidden="false" customHeight="false" outlineLevel="0" collapsed="false">
      <c r="A2890" s="49" t="n">
        <v>15283</v>
      </c>
      <c r="B2890" s="49" t="s">
        <v>189</v>
      </c>
      <c r="C2890" s="63" t="n">
        <v>40368</v>
      </c>
      <c r="D2890" s="63" t="n">
        <v>40496</v>
      </c>
      <c r="E2890" s="49" t="n">
        <v>3</v>
      </c>
      <c r="F2890" s="54" t="n">
        <v>0</v>
      </c>
      <c r="G2890" s="54" t="n">
        <v>135.43</v>
      </c>
      <c r="H2890" s="54" t="n">
        <v>0</v>
      </c>
      <c r="I2890" s="54" t="n">
        <f aca="false">SUM(F2890:H2890)</f>
        <v>135.43</v>
      </c>
      <c r="J2890" s="49" t="n">
        <f aca="false">Calc!$C$5-D2890</f>
        <v>391</v>
      </c>
      <c r="K2890" s="49" t="n">
        <f aca="false">IF(J2890&lt;=Calc!$C$11,4,IF(J2890&lt;=Calc!$C$12,3,IF(J2890&lt;=Calc!$C$13,2,1)))</f>
        <v>1</v>
      </c>
      <c r="L2890" s="49" t="n">
        <f aca="false">1+(E2890&gt;=Calc!$C$16)+(E2890&gt;=Calc!$C$17)+(E2890&gt;=Calc!$C$18)</f>
        <v>2</v>
      </c>
      <c r="M2890" s="49" t="str">
        <f aca="false">IF(AND(K2890=4,L2890&gt;=3),"Champions",IF(AND(K2890=3,L2890&gt;=3),"Loyal",IF(K2890&gt;=3,"Recent / New",IF(L2890&gt;=3,"At Risk","Hibernating / Lost"))))</f>
        <v>Hibernating / Lost</v>
      </c>
      <c r="N2890" s="54" t="n">
        <f aca="false">IF(AND(Calc!$C$2&lt;=2009,Calc!$C$3&gt;=2009),F2890,0)+IF(AND(Calc!$C$2&lt;=2010,Calc!$C$3&gt;=2010),G2890,0)+IF(AND(Calc!$C$2&lt;=2011,Calc!$C$3&gt;=2011),H2890,0)</f>
        <v>135.43</v>
      </c>
      <c r="O2890" s="61" t="n">
        <f aca="false">IF(AND(N2890&gt;0,OR(Calc!$C$4="*",B2890=Calc!$C$4)),N2890+ROW()*0.000000001,0)</f>
        <v>135.43000289</v>
      </c>
    </row>
    <row r="2891" customFormat="false" ht="15" hidden="false" customHeight="false" outlineLevel="0" collapsed="false">
      <c r="A2891" s="49" t="n">
        <v>15284</v>
      </c>
      <c r="B2891" s="49" t="s">
        <v>189</v>
      </c>
      <c r="C2891" s="63" t="n">
        <v>40386</v>
      </c>
      <c r="D2891" s="63" t="n">
        <v>40386</v>
      </c>
      <c r="E2891" s="49" t="n">
        <v>1</v>
      </c>
      <c r="F2891" s="54" t="n">
        <v>0</v>
      </c>
      <c r="G2891" s="54" t="n">
        <v>24.75</v>
      </c>
      <c r="H2891" s="54" t="n">
        <v>0</v>
      </c>
      <c r="I2891" s="54" t="n">
        <f aca="false">SUM(F2891:H2891)</f>
        <v>24.75</v>
      </c>
      <c r="J2891" s="49" t="n">
        <f aca="false">Calc!$C$5-D2891</f>
        <v>501</v>
      </c>
      <c r="K2891" s="49" t="n">
        <f aca="false">IF(J2891&lt;=Calc!$C$11,4,IF(J2891&lt;=Calc!$C$12,3,IF(J2891&lt;=Calc!$C$13,2,1)))</f>
        <v>1</v>
      </c>
      <c r="L2891" s="49" t="n">
        <f aca="false">1+(E2891&gt;=Calc!$C$16)+(E2891&gt;=Calc!$C$17)+(E2891&gt;=Calc!$C$18)</f>
        <v>1</v>
      </c>
      <c r="M2891" s="49" t="str">
        <f aca="false">IF(AND(K2891=4,L2891&gt;=3),"Champions",IF(AND(K2891=3,L2891&gt;=3),"Loyal",IF(K2891&gt;=3,"Recent / New",IF(L2891&gt;=3,"At Risk","Hibernating / Lost"))))</f>
        <v>Hibernating / Lost</v>
      </c>
      <c r="N2891" s="54" t="n">
        <f aca="false">IF(AND(Calc!$C$2&lt;=2009,Calc!$C$3&gt;=2009),F2891,0)+IF(AND(Calc!$C$2&lt;=2010,Calc!$C$3&gt;=2010),G2891,0)+IF(AND(Calc!$C$2&lt;=2011,Calc!$C$3&gt;=2011),H2891,0)</f>
        <v>24.75</v>
      </c>
      <c r="O2891" s="61" t="n">
        <f aca="false">IF(AND(N2891&gt;0,OR(Calc!$C$4="*",B2891=Calc!$C$4)),N2891+ROW()*0.000000001,0)</f>
        <v>24.750002891</v>
      </c>
    </row>
    <row r="2892" customFormat="false" ht="15" hidden="false" customHeight="false" outlineLevel="0" collapsed="false">
      <c r="A2892" s="49" t="n">
        <v>15285</v>
      </c>
      <c r="B2892" s="49" t="s">
        <v>189</v>
      </c>
      <c r="C2892" s="63" t="n">
        <v>40479</v>
      </c>
      <c r="D2892" s="63" t="n">
        <v>40479</v>
      </c>
      <c r="E2892" s="49" t="n">
        <v>1</v>
      </c>
      <c r="F2892" s="54" t="n">
        <v>0</v>
      </c>
      <c r="G2892" s="54" t="n">
        <v>94.92</v>
      </c>
      <c r="H2892" s="54" t="n">
        <v>0</v>
      </c>
      <c r="I2892" s="54" t="n">
        <f aca="false">SUM(F2892:H2892)</f>
        <v>94.92</v>
      </c>
      <c r="J2892" s="49" t="n">
        <f aca="false">Calc!$C$5-D2892</f>
        <v>408</v>
      </c>
      <c r="K2892" s="49" t="n">
        <f aca="false">IF(J2892&lt;=Calc!$C$11,4,IF(J2892&lt;=Calc!$C$12,3,IF(J2892&lt;=Calc!$C$13,2,1)))</f>
        <v>1</v>
      </c>
      <c r="L2892" s="49" t="n">
        <f aca="false">1+(E2892&gt;=Calc!$C$16)+(E2892&gt;=Calc!$C$17)+(E2892&gt;=Calc!$C$18)</f>
        <v>1</v>
      </c>
      <c r="M2892" s="49" t="str">
        <f aca="false">IF(AND(K2892=4,L2892&gt;=3),"Champions",IF(AND(K2892=3,L2892&gt;=3),"Loyal",IF(K2892&gt;=3,"Recent / New",IF(L2892&gt;=3,"At Risk","Hibernating / Lost"))))</f>
        <v>Hibernating / Lost</v>
      </c>
      <c r="N2892" s="54" t="n">
        <f aca="false">IF(AND(Calc!$C$2&lt;=2009,Calc!$C$3&gt;=2009),F2892,0)+IF(AND(Calc!$C$2&lt;=2010,Calc!$C$3&gt;=2010),G2892,0)+IF(AND(Calc!$C$2&lt;=2011,Calc!$C$3&gt;=2011),H2892,0)</f>
        <v>94.92</v>
      </c>
      <c r="O2892" s="61" t="n">
        <f aca="false">IF(AND(N2892&gt;0,OR(Calc!$C$4="*",B2892=Calc!$C$4)),N2892+ROW()*0.000000001,0)</f>
        <v>94.920002892</v>
      </c>
    </row>
    <row r="2893" customFormat="false" ht="15" hidden="false" customHeight="false" outlineLevel="0" collapsed="false">
      <c r="A2893" s="49" t="n">
        <v>15286</v>
      </c>
      <c r="B2893" s="49" t="s">
        <v>189</v>
      </c>
      <c r="C2893" s="63" t="n">
        <v>40837</v>
      </c>
      <c r="D2893" s="63" t="n">
        <v>40837</v>
      </c>
      <c r="E2893" s="49" t="n">
        <v>1</v>
      </c>
      <c r="F2893" s="54" t="n">
        <v>0</v>
      </c>
      <c r="G2893" s="54" t="n">
        <v>0</v>
      </c>
      <c r="H2893" s="54" t="n">
        <v>240.55</v>
      </c>
      <c r="I2893" s="54" t="n">
        <f aca="false">SUM(F2893:H2893)</f>
        <v>240.55</v>
      </c>
      <c r="J2893" s="49" t="n">
        <f aca="false">Calc!$C$5-D2893</f>
        <v>50</v>
      </c>
      <c r="K2893" s="49" t="n">
        <f aca="false">IF(J2893&lt;=Calc!$C$11,4,IF(J2893&lt;=Calc!$C$12,3,IF(J2893&lt;=Calc!$C$13,2,1)))</f>
        <v>3</v>
      </c>
      <c r="L2893" s="49" t="n">
        <f aca="false">1+(E2893&gt;=Calc!$C$16)+(E2893&gt;=Calc!$C$17)+(E2893&gt;=Calc!$C$18)</f>
        <v>1</v>
      </c>
      <c r="M2893" s="49" t="str">
        <f aca="false">IF(AND(K2893=4,L2893&gt;=3),"Champions",IF(AND(K2893=3,L2893&gt;=3),"Loyal",IF(K2893&gt;=3,"Recent / New",IF(L2893&gt;=3,"At Risk","Hibernating / Lost"))))</f>
        <v>Recent / New</v>
      </c>
      <c r="N2893" s="54" t="n">
        <f aca="false">IF(AND(Calc!$C$2&lt;=2009,Calc!$C$3&gt;=2009),F2893,0)+IF(AND(Calc!$C$2&lt;=2010,Calc!$C$3&gt;=2010),G2893,0)+IF(AND(Calc!$C$2&lt;=2011,Calc!$C$3&gt;=2011),H2893,0)</f>
        <v>240.55</v>
      </c>
      <c r="O2893" s="61" t="n">
        <f aca="false">IF(AND(N2893&gt;0,OR(Calc!$C$4="*",B2893=Calc!$C$4)),N2893+ROW()*0.000000001,0)</f>
        <v>240.550002893</v>
      </c>
    </row>
    <row r="2894" customFormat="false" ht="15" hidden="false" customHeight="false" outlineLevel="0" collapsed="false">
      <c r="A2894" s="49" t="n">
        <v>15287</v>
      </c>
      <c r="B2894" s="49" t="s">
        <v>189</v>
      </c>
      <c r="C2894" s="63" t="n">
        <v>40149</v>
      </c>
      <c r="D2894" s="63" t="n">
        <v>40864</v>
      </c>
      <c r="E2894" s="49" t="n">
        <v>5</v>
      </c>
      <c r="F2894" s="54" t="n">
        <v>58.2</v>
      </c>
      <c r="G2894" s="54" t="n">
        <v>311.14</v>
      </c>
      <c r="H2894" s="54" t="n">
        <v>485.24</v>
      </c>
      <c r="I2894" s="54" t="n">
        <f aca="false">SUM(F2894:H2894)</f>
        <v>854.58</v>
      </c>
      <c r="J2894" s="49" t="n">
        <f aca="false">Calc!$C$5-D2894</f>
        <v>23</v>
      </c>
      <c r="K2894" s="49" t="n">
        <f aca="false">IF(J2894&lt;=Calc!$C$11,4,IF(J2894&lt;=Calc!$C$12,3,IF(J2894&lt;=Calc!$C$13,2,1)))</f>
        <v>4</v>
      </c>
      <c r="L2894" s="49" t="n">
        <f aca="false">1+(E2894&gt;=Calc!$C$16)+(E2894&gt;=Calc!$C$17)+(E2894&gt;=Calc!$C$18)</f>
        <v>3</v>
      </c>
      <c r="M2894" s="49" t="str">
        <f aca="false">IF(AND(K2894=4,L2894&gt;=3),"Champions",IF(AND(K2894=3,L2894&gt;=3),"Loyal",IF(K2894&gt;=3,"Recent / New",IF(L2894&gt;=3,"At Risk","Hibernating / Lost"))))</f>
        <v>Champions</v>
      </c>
      <c r="N2894" s="54" t="n">
        <f aca="false">IF(AND(Calc!$C$2&lt;=2009,Calc!$C$3&gt;=2009),F2894,0)+IF(AND(Calc!$C$2&lt;=2010,Calc!$C$3&gt;=2010),G2894,0)+IF(AND(Calc!$C$2&lt;=2011,Calc!$C$3&gt;=2011),H2894,0)</f>
        <v>854.58</v>
      </c>
      <c r="O2894" s="61" t="n">
        <f aca="false">IF(AND(N2894&gt;0,OR(Calc!$C$4="*",B2894=Calc!$C$4)),N2894+ROW()*0.000000001,0)</f>
        <v>854.580002894</v>
      </c>
    </row>
    <row r="2895" customFormat="false" ht="15" hidden="false" customHeight="false" outlineLevel="0" collapsed="false">
      <c r="A2895" s="49" t="n">
        <v>15288</v>
      </c>
      <c r="B2895" s="49" t="s">
        <v>189</v>
      </c>
      <c r="C2895" s="63" t="n">
        <v>40221</v>
      </c>
      <c r="D2895" s="63" t="n">
        <v>40843</v>
      </c>
      <c r="E2895" s="49" t="n">
        <v>10</v>
      </c>
      <c r="F2895" s="54" t="n">
        <v>0</v>
      </c>
      <c r="G2895" s="54" t="n">
        <v>1565.66</v>
      </c>
      <c r="H2895" s="54" t="n">
        <v>2140.87</v>
      </c>
      <c r="I2895" s="54" t="n">
        <f aca="false">SUM(F2895:H2895)</f>
        <v>3706.53</v>
      </c>
      <c r="J2895" s="49" t="n">
        <f aca="false">Calc!$C$5-D2895</f>
        <v>44</v>
      </c>
      <c r="K2895" s="49" t="n">
        <f aca="false">IF(J2895&lt;=Calc!$C$11,4,IF(J2895&lt;=Calc!$C$12,3,IF(J2895&lt;=Calc!$C$13,2,1)))</f>
        <v>3</v>
      </c>
      <c r="L2895" s="49" t="n">
        <f aca="false">1+(E2895&gt;=Calc!$C$16)+(E2895&gt;=Calc!$C$17)+(E2895&gt;=Calc!$C$18)</f>
        <v>4</v>
      </c>
      <c r="M2895" s="49" t="str">
        <f aca="false">IF(AND(K2895=4,L2895&gt;=3),"Champions",IF(AND(K2895=3,L2895&gt;=3),"Loyal",IF(K2895&gt;=3,"Recent / New",IF(L2895&gt;=3,"At Risk","Hibernating / Lost"))))</f>
        <v>Loyal</v>
      </c>
      <c r="N2895" s="54" t="n">
        <f aca="false">IF(AND(Calc!$C$2&lt;=2009,Calc!$C$3&gt;=2009),F2895,0)+IF(AND(Calc!$C$2&lt;=2010,Calc!$C$3&gt;=2010),G2895,0)+IF(AND(Calc!$C$2&lt;=2011,Calc!$C$3&gt;=2011),H2895,0)</f>
        <v>3706.53</v>
      </c>
      <c r="O2895" s="61" t="n">
        <f aca="false">IF(AND(N2895&gt;0,OR(Calc!$C$4="*",B2895=Calc!$C$4)),N2895+ROW()*0.000000001,0)</f>
        <v>3706.530002895</v>
      </c>
    </row>
    <row r="2896" customFormat="false" ht="15" hidden="false" customHeight="false" outlineLevel="0" collapsed="false">
      <c r="A2896" s="49" t="n">
        <v>15289</v>
      </c>
      <c r="B2896" s="49" t="s">
        <v>189</v>
      </c>
      <c r="C2896" s="63" t="n">
        <v>40265</v>
      </c>
      <c r="D2896" s="63" t="n">
        <v>40857</v>
      </c>
      <c r="E2896" s="49" t="n">
        <v>5</v>
      </c>
      <c r="F2896" s="54" t="n">
        <v>0</v>
      </c>
      <c r="G2896" s="54" t="n">
        <v>635.61</v>
      </c>
      <c r="H2896" s="54" t="n">
        <v>935.1</v>
      </c>
      <c r="I2896" s="54" t="n">
        <f aca="false">SUM(F2896:H2896)</f>
        <v>1570.71</v>
      </c>
      <c r="J2896" s="49" t="n">
        <f aca="false">Calc!$C$5-D2896</f>
        <v>30</v>
      </c>
      <c r="K2896" s="49" t="n">
        <f aca="false">IF(J2896&lt;=Calc!$C$11,4,IF(J2896&lt;=Calc!$C$12,3,IF(J2896&lt;=Calc!$C$13,2,1)))</f>
        <v>3</v>
      </c>
      <c r="L2896" s="49" t="n">
        <f aca="false">1+(E2896&gt;=Calc!$C$16)+(E2896&gt;=Calc!$C$17)+(E2896&gt;=Calc!$C$18)</f>
        <v>3</v>
      </c>
      <c r="M2896" s="49" t="str">
        <f aca="false">IF(AND(K2896=4,L2896&gt;=3),"Champions",IF(AND(K2896=3,L2896&gt;=3),"Loyal",IF(K2896&gt;=3,"Recent / New",IF(L2896&gt;=3,"At Risk","Hibernating / Lost"))))</f>
        <v>Loyal</v>
      </c>
      <c r="N2896" s="54" t="n">
        <f aca="false">IF(AND(Calc!$C$2&lt;=2009,Calc!$C$3&gt;=2009),F2896,0)+IF(AND(Calc!$C$2&lt;=2010,Calc!$C$3&gt;=2010),G2896,0)+IF(AND(Calc!$C$2&lt;=2011,Calc!$C$3&gt;=2011),H2896,0)</f>
        <v>1570.71</v>
      </c>
      <c r="O2896" s="61" t="n">
        <f aca="false">IF(AND(N2896&gt;0,OR(Calc!$C$4="*",B2896=Calc!$C$4)),N2896+ROW()*0.000000001,0)</f>
        <v>1570.710002896</v>
      </c>
    </row>
    <row r="2897" customFormat="false" ht="15" hidden="false" customHeight="false" outlineLevel="0" collapsed="false">
      <c r="A2897" s="49" t="n">
        <v>15290</v>
      </c>
      <c r="B2897" s="49" t="s">
        <v>189</v>
      </c>
      <c r="C2897" s="63" t="n">
        <v>40233</v>
      </c>
      <c r="D2897" s="63" t="n">
        <v>40882</v>
      </c>
      <c r="E2897" s="49" t="n">
        <v>26</v>
      </c>
      <c r="F2897" s="54" t="n">
        <v>0</v>
      </c>
      <c r="G2897" s="54" t="n">
        <v>2771.41</v>
      </c>
      <c r="H2897" s="54" t="n">
        <v>7584.17</v>
      </c>
      <c r="I2897" s="54" t="n">
        <f aca="false">SUM(F2897:H2897)</f>
        <v>10355.58</v>
      </c>
      <c r="J2897" s="49" t="n">
        <f aca="false">Calc!$C$5-D2897</f>
        <v>5</v>
      </c>
      <c r="K2897" s="49" t="n">
        <f aca="false">IF(J2897&lt;=Calc!$C$11,4,IF(J2897&lt;=Calc!$C$12,3,IF(J2897&lt;=Calc!$C$13,2,1)))</f>
        <v>4</v>
      </c>
      <c r="L2897" s="49" t="n">
        <f aca="false">1+(E2897&gt;=Calc!$C$16)+(E2897&gt;=Calc!$C$17)+(E2897&gt;=Calc!$C$18)</f>
        <v>4</v>
      </c>
      <c r="M2897" s="49" t="str">
        <f aca="false">IF(AND(K2897=4,L2897&gt;=3),"Champions",IF(AND(K2897=3,L2897&gt;=3),"Loyal",IF(K2897&gt;=3,"Recent / New",IF(L2897&gt;=3,"At Risk","Hibernating / Lost"))))</f>
        <v>Champions</v>
      </c>
      <c r="N2897" s="54" t="n">
        <f aca="false">IF(AND(Calc!$C$2&lt;=2009,Calc!$C$3&gt;=2009),F2897,0)+IF(AND(Calc!$C$2&lt;=2010,Calc!$C$3&gt;=2010),G2897,0)+IF(AND(Calc!$C$2&lt;=2011,Calc!$C$3&gt;=2011),H2897,0)</f>
        <v>10355.58</v>
      </c>
      <c r="O2897" s="61" t="n">
        <f aca="false">IF(AND(N2897&gt;0,OR(Calc!$C$4="*",B2897=Calc!$C$4)),N2897+ROW()*0.000000001,0)</f>
        <v>10355.580002897</v>
      </c>
    </row>
    <row r="2898" customFormat="false" ht="15" hidden="false" customHeight="false" outlineLevel="0" collapsed="false">
      <c r="A2898" s="49" t="n">
        <v>15291</v>
      </c>
      <c r="B2898" s="49" t="s">
        <v>189</v>
      </c>
      <c r="C2898" s="63" t="n">
        <v>40150</v>
      </c>
      <c r="D2898" s="63" t="n">
        <v>40861</v>
      </c>
      <c r="E2898" s="49" t="n">
        <v>39</v>
      </c>
      <c r="F2898" s="54" t="n">
        <v>1037.9</v>
      </c>
      <c r="G2898" s="54" t="n">
        <v>8136.93</v>
      </c>
      <c r="H2898" s="54" t="n">
        <v>3902.61</v>
      </c>
      <c r="I2898" s="54" t="n">
        <f aca="false">SUM(F2898:H2898)</f>
        <v>13077.44</v>
      </c>
      <c r="J2898" s="49" t="n">
        <f aca="false">Calc!$C$5-D2898</f>
        <v>26</v>
      </c>
      <c r="K2898" s="49" t="n">
        <f aca="false">IF(J2898&lt;=Calc!$C$11,4,IF(J2898&lt;=Calc!$C$12,3,IF(J2898&lt;=Calc!$C$13,2,1)))</f>
        <v>4</v>
      </c>
      <c r="L2898" s="49" t="n">
        <f aca="false">1+(E2898&gt;=Calc!$C$16)+(E2898&gt;=Calc!$C$17)+(E2898&gt;=Calc!$C$18)</f>
        <v>4</v>
      </c>
      <c r="M2898" s="49" t="str">
        <f aca="false">IF(AND(K2898=4,L2898&gt;=3),"Champions",IF(AND(K2898=3,L2898&gt;=3),"Loyal",IF(K2898&gt;=3,"Recent / New",IF(L2898&gt;=3,"At Risk","Hibernating / Lost"))))</f>
        <v>Champions</v>
      </c>
      <c r="N2898" s="54" t="n">
        <f aca="false">IF(AND(Calc!$C$2&lt;=2009,Calc!$C$3&gt;=2009),F2898,0)+IF(AND(Calc!$C$2&lt;=2010,Calc!$C$3&gt;=2010),G2898,0)+IF(AND(Calc!$C$2&lt;=2011,Calc!$C$3&gt;=2011),H2898,0)</f>
        <v>13077.44</v>
      </c>
      <c r="O2898" s="61" t="n">
        <f aca="false">IF(AND(N2898&gt;0,OR(Calc!$C$4="*",B2898=Calc!$C$4)),N2898+ROW()*0.000000001,0)</f>
        <v>13077.440002898</v>
      </c>
    </row>
    <row r="2899" customFormat="false" ht="15" hidden="false" customHeight="false" outlineLevel="0" collapsed="false">
      <c r="A2899" s="49" t="n">
        <v>15292</v>
      </c>
      <c r="B2899" s="49" t="s">
        <v>189</v>
      </c>
      <c r="C2899" s="63" t="n">
        <v>40685</v>
      </c>
      <c r="D2899" s="63" t="n">
        <v>40685</v>
      </c>
      <c r="E2899" s="49" t="n">
        <v>1</v>
      </c>
      <c r="F2899" s="54" t="n">
        <v>0</v>
      </c>
      <c r="G2899" s="54" t="n">
        <v>0</v>
      </c>
      <c r="H2899" s="54" t="n">
        <v>178.39</v>
      </c>
      <c r="I2899" s="54" t="n">
        <f aca="false">SUM(F2899:H2899)</f>
        <v>178.39</v>
      </c>
      <c r="J2899" s="49" t="n">
        <f aca="false">Calc!$C$5-D2899</f>
        <v>202</v>
      </c>
      <c r="K2899" s="49" t="n">
        <f aca="false">IF(J2899&lt;=Calc!$C$11,4,IF(J2899&lt;=Calc!$C$12,3,IF(J2899&lt;=Calc!$C$13,2,1)))</f>
        <v>2</v>
      </c>
      <c r="L2899" s="49" t="n">
        <f aca="false">1+(E2899&gt;=Calc!$C$16)+(E2899&gt;=Calc!$C$17)+(E2899&gt;=Calc!$C$18)</f>
        <v>1</v>
      </c>
      <c r="M2899" s="49" t="str">
        <f aca="false">IF(AND(K2899=4,L2899&gt;=3),"Champions",IF(AND(K2899=3,L2899&gt;=3),"Loyal",IF(K2899&gt;=3,"Recent / New",IF(L2899&gt;=3,"At Risk","Hibernating / Lost"))))</f>
        <v>Hibernating / Lost</v>
      </c>
      <c r="N2899" s="54" t="n">
        <f aca="false">IF(AND(Calc!$C$2&lt;=2009,Calc!$C$3&gt;=2009),F2899,0)+IF(AND(Calc!$C$2&lt;=2010,Calc!$C$3&gt;=2010),G2899,0)+IF(AND(Calc!$C$2&lt;=2011,Calc!$C$3&gt;=2011),H2899,0)</f>
        <v>178.39</v>
      </c>
      <c r="O2899" s="61" t="n">
        <f aca="false">IF(AND(N2899&gt;0,OR(Calc!$C$4="*",B2899=Calc!$C$4)),N2899+ROW()*0.000000001,0)</f>
        <v>178.390002899</v>
      </c>
    </row>
    <row r="2900" customFormat="false" ht="15" hidden="false" customHeight="false" outlineLevel="0" collapsed="false">
      <c r="A2900" s="49" t="n">
        <v>15293</v>
      </c>
      <c r="B2900" s="49" t="s">
        <v>189</v>
      </c>
      <c r="C2900" s="63" t="n">
        <v>40221</v>
      </c>
      <c r="D2900" s="63" t="n">
        <v>40221</v>
      </c>
      <c r="E2900" s="49" t="n">
        <v>1</v>
      </c>
      <c r="F2900" s="54" t="n">
        <v>0</v>
      </c>
      <c r="G2900" s="54" t="n">
        <v>247.5</v>
      </c>
      <c r="H2900" s="54" t="n">
        <v>0</v>
      </c>
      <c r="I2900" s="54" t="n">
        <f aca="false">SUM(F2900:H2900)</f>
        <v>247.5</v>
      </c>
      <c r="J2900" s="49" t="n">
        <f aca="false">Calc!$C$5-D2900</f>
        <v>666</v>
      </c>
      <c r="K2900" s="49" t="n">
        <f aca="false">IF(J2900&lt;=Calc!$C$11,4,IF(J2900&lt;=Calc!$C$12,3,IF(J2900&lt;=Calc!$C$13,2,1)))</f>
        <v>1</v>
      </c>
      <c r="L2900" s="49" t="n">
        <f aca="false">1+(E2900&gt;=Calc!$C$16)+(E2900&gt;=Calc!$C$17)+(E2900&gt;=Calc!$C$18)</f>
        <v>1</v>
      </c>
      <c r="M2900" s="49" t="str">
        <f aca="false">IF(AND(K2900=4,L2900&gt;=3),"Champions",IF(AND(K2900=3,L2900&gt;=3),"Loyal",IF(K2900&gt;=3,"Recent / New",IF(L2900&gt;=3,"At Risk","Hibernating / Lost"))))</f>
        <v>Hibernating / Lost</v>
      </c>
      <c r="N2900" s="54" t="n">
        <f aca="false">IF(AND(Calc!$C$2&lt;=2009,Calc!$C$3&gt;=2009),F2900,0)+IF(AND(Calc!$C$2&lt;=2010,Calc!$C$3&gt;=2010),G2900,0)+IF(AND(Calc!$C$2&lt;=2011,Calc!$C$3&gt;=2011),H2900,0)</f>
        <v>247.5</v>
      </c>
      <c r="O2900" s="61" t="n">
        <f aca="false">IF(AND(N2900&gt;0,OR(Calc!$C$4="*",B2900=Calc!$C$4)),N2900+ROW()*0.000000001,0)</f>
        <v>247.5000029</v>
      </c>
    </row>
    <row r="2901" customFormat="false" ht="15" hidden="false" customHeight="false" outlineLevel="0" collapsed="false">
      <c r="A2901" s="49" t="n">
        <v>15294</v>
      </c>
      <c r="B2901" s="49" t="s">
        <v>189</v>
      </c>
      <c r="C2901" s="63" t="n">
        <v>40476</v>
      </c>
      <c r="D2901" s="63" t="n">
        <v>40476</v>
      </c>
      <c r="E2901" s="49" t="n">
        <v>1</v>
      </c>
      <c r="F2901" s="54" t="n">
        <v>0</v>
      </c>
      <c r="G2901" s="54" t="n">
        <v>222.3</v>
      </c>
      <c r="H2901" s="54" t="n">
        <v>0</v>
      </c>
      <c r="I2901" s="54" t="n">
        <f aca="false">SUM(F2901:H2901)</f>
        <v>222.3</v>
      </c>
      <c r="J2901" s="49" t="n">
        <f aca="false">Calc!$C$5-D2901</f>
        <v>411</v>
      </c>
      <c r="K2901" s="49" t="n">
        <f aca="false">IF(J2901&lt;=Calc!$C$11,4,IF(J2901&lt;=Calc!$C$12,3,IF(J2901&lt;=Calc!$C$13,2,1)))</f>
        <v>1</v>
      </c>
      <c r="L2901" s="49" t="n">
        <f aca="false">1+(E2901&gt;=Calc!$C$16)+(E2901&gt;=Calc!$C$17)+(E2901&gt;=Calc!$C$18)</f>
        <v>1</v>
      </c>
      <c r="M2901" s="49" t="str">
        <f aca="false">IF(AND(K2901=4,L2901&gt;=3),"Champions",IF(AND(K2901=3,L2901&gt;=3),"Loyal",IF(K2901&gt;=3,"Recent / New",IF(L2901&gt;=3,"At Risk","Hibernating / Lost"))))</f>
        <v>Hibernating / Lost</v>
      </c>
      <c r="N2901" s="54" t="n">
        <f aca="false">IF(AND(Calc!$C$2&lt;=2009,Calc!$C$3&gt;=2009),F2901,0)+IF(AND(Calc!$C$2&lt;=2010,Calc!$C$3&gt;=2010),G2901,0)+IF(AND(Calc!$C$2&lt;=2011,Calc!$C$3&gt;=2011),H2901,0)</f>
        <v>222.3</v>
      </c>
      <c r="O2901" s="61" t="n">
        <f aca="false">IF(AND(N2901&gt;0,OR(Calc!$C$4="*",B2901=Calc!$C$4)),N2901+ROW()*0.000000001,0)</f>
        <v>222.300002901</v>
      </c>
    </row>
    <row r="2902" customFormat="false" ht="15" hidden="false" customHeight="false" outlineLevel="0" collapsed="false">
      <c r="A2902" s="49" t="n">
        <v>15295</v>
      </c>
      <c r="B2902" s="49" t="s">
        <v>189</v>
      </c>
      <c r="C2902" s="63" t="n">
        <v>40232</v>
      </c>
      <c r="D2902" s="63" t="n">
        <v>40232</v>
      </c>
      <c r="E2902" s="49" t="n">
        <v>1</v>
      </c>
      <c r="F2902" s="54" t="n">
        <v>0</v>
      </c>
      <c r="G2902" s="54" t="n">
        <v>207.04</v>
      </c>
      <c r="H2902" s="54" t="n">
        <v>0</v>
      </c>
      <c r="I2902" s="54" t="n">
        <f aca="false">SUM(F2902:H2902)</f>
        <v>207.04</v>
      </c>
      <c r="J2902" s="49" t="n">
        <f aca="false">Calc!$C$5-D2902</f>
        <v>655</v>
      </c>
      <c r="K2902" s="49" t="n">
        <f aca="false">IF(J2902&lt;=Calc!$C$11,4,IF(J2902&lt;=Calc!$C$12,3,IF(J2902&lt;=Calc!$C$13,2,1)))</f>
        <v>1</v>
      </c>
      <c r="L2902" s="49" t="n">
        <f aca="false">1+(E2902&gt;=Calc!$C$16)+(E2902&gt;=Calc!$C$17)+(E2902&gt;=Calc!$C$18)</f>
        <v>1</v>
      </c>
      <c r="M2902" s="49" t="str">
        <f aca="false">IF(AND(K2902=4,L2902&gt;=3),"Champions",IF(AND(K2902=3,L2902&gt;=3),"Loyal",IF(K2902&gt;=3,"Recent / New",IF(L2902&gt;=3,"At Risk","Hibernating / Lost"))))</f>
        <v>Hibernating / Lost</v>
      </c>
      <c r="N2902" s="54" t="n">
        <f aca="false">IF(AND(Calc!$C$2&lt;=2009,Calc!$C$3&gt;=2009),F2902,0)+IF(AND(Calc!$C$2&lt;=2010,Calc!$C$3&gt;=2010),G2902,0)+IF(AND(Calc!$C$2&lt;=2011,Calc!$C$3&gt;=2011),H2902,0)</f>
        <v>207.04</v>
      </c>
      <c r="O2902" s="61" t="n">
        <f aca="false">IF(AND(N2902&gt;0,OR(Calc!$C$4="*",B2902=Calc!$C$4)),N2902+ROW()*0.000000001,0)</f>
        <v>207.040002902</v>
      </c>
    </row>
    <row r="2903" customFormat="false" ht="15" hidden="false" customHeight="false" outlineLevel="0" collapsed="false">
      <c r="A2903" s="49" t="n">
        <v>15296</v>
      </c>
      <c r="B2903" s="49" t="s">
        <v>189</v>
      </c>
      <c r="C2903" s="63" t="n">
        <v>40199</v>
      </c>
      <c r="D2903" s="63" t="n">
        <v>40836</v>
      </c>
      <c r="E2903" s="49" t="n">
        <v>12</v>
      </c>
      <c r="F2903" s="54" t="n">
        <v>0</v>
      </c>
      <c r="G2903" s="54" t="n">
        <v>6593.82</v>
      </c>
      <c r="H2903" s="54" t="n">
        <v>3610.31</v>
      </c>
      <c r="I2903" s="54" t="n">
        <f aca="false">SUM(F2903:H2903)</f>
        <v>10204.13</v>
      </c>
      <c r="J2903" s="49" t="n">
        <f aca="false">Calc!$C$5-D2903</f>
        <v>51</v>
      </c>
      <c r="K2903" s="49" t="n">
        <f aca="false">IF(J2903&lt;=Calc!$C$11,4,IF(J2903&lt;=Calc!$C$12,3,IF(J2903&lt;=Calc!$C$13,2,1)))</f>
        <v>3</v>
      </c>
      <c r="L2903" s="49" t="n">
        <f aca="false">1+(E2903&gt;=Calc!$C$16)+(E2903&gt;=Calc!$C$17)+(E2903&gt;=Calc!$C$18)</f>
        <v>4</v>
      </c>
      <c r="M2903" s="49" t="str">
        <f aca="false">IF(AND(K2903=4,L2903&gt;=3),"Champions",IF(AND(K2903=3,L2903&gt;=3),"Loyal",IF(K2903&gt;=3,"Recent / New",IF(L2903&gt;=3,"At Risk","Hibernating / Lost"))))</f>
        <v>Loyal</v>
      </c>
      <c r="N2903" s="54" t="n">
        <f aca="false">IF(AND(Calc!$C$2&lt;=2009,Calc!$C$3&gt;=2009),F2903,0)+IF(AND(Calc!$C$2&lt;=2010,Calc!$C$3&gt;=2010),G2903,0)+IF(AND(Calc!$C$2&lt;=2011,Calc!$C$3&gt;=2011),H2903,0)</f>
        <v>10204.13</v>
      </c>
      <c r="O2903" s="61" t="n">
        <f aca="false">IF(AND(N2903&gt;0,OR(Calc!$C$4="*",B2903=Calc!$C$4)),N2903+ROW()*0.000000001,0)</f>
        <v>10204.130002903</v>
      </c>
    </row>
    <row r="2904" customFormat="false" ht="15" hidden="false" customHeight="false" outlineLevel="0" collapsed="false">
      <c r="A2904" s="49" t="n">
        <v>15297</v>
      </c>
      <c r="B2904" s="49" t="s">
        <v>189</v>
      </c>
      <c r="C2904" s="63" t="n">
        <v>40823</v>
      </c>
      <c r="D2904" s="63" t="n">
        <v>40876</v>
      </c>
      <c r="E2904" s="49" t="n">
        <v>3</v>
      </c>
      <c r="F2904" s="54" t="n">
        <v>0</v>
      </c>
      <c r="G2904" s="54" t="n">
        <v>0</v>
      </c>
      <c r="H2904" s="54" t="n">
        <v>635.04</v>
      </c>
      <c r="I2904" s="54" t="n">
        <f aca="false">SUM(F2904:H2904)</f>
        <v>635.04</v>
      </c>
      <c r="J2904" s="49" t="n">
        <f aca="false">Calc!$C$5-D2904</f>
        <v>11</v>
      </c>
      <c r="K2904" s="49" t="n">
        <f aca="false">IF(J2904&lt;=Calc!$C$11,4,IF(J2904&lt;=Calc!$C$12,3,IF(J2904&lt;=Calc!$C$13,2,1)))</f>
        <v>4</v>
      </c>
      <c r="L2904" s="49" t="n">
        <f aca="false">1+(E2904&gt;=Calc!$C$16)+(E2904&gt;=Calc!$C$17)+(E2904&gt;=Calc!$C$18)</f>
        <v>2</v>
      </c>
      <c r="M2904" s="49" t="str">
        <f aca="false">IF(AND(K2904=4,L2904&gt;=3),"Champions",IF(AND(K2904=3,L2904&gt;=3),"Loyal",IF(K2904&gt;=3,"Recent / New",IF(L2904&gt;=3,"At Risk","Hibernating / Lost"))))</f>
        <v>Recent / New</v>
      </c>
      <c r="N2904" s="54" t="n">
        <f aca="false">IF(AND(Calc!$C$2&lt;=2009,Calc!$C$3&gt;=2009),F2904,0)+IF(AND(Calc!$C$2&lt;=2010,Calc!$C$3&gt;=2010),G2904,0)+IF(AND(Calc!$C$2&lt;=2011,Calc!$C$3&gt;=2011),H2904,0)</f>
        <v>635.04</v>
      </c>
      <c r="O2904" s="61" t="n">
        <f aca="false">IF(AND(N2904&gt;0,OR(Calc!$C$4="*",B2904=Calc!$C$4)),N2904+ROW()*0.000000001,0)</f>
        <v>635.040002904</v>
      </c>
    </row>
    <row r="2905" customFormat="false" ht="15" hidden="false" customHeight="false" outlineLevel="0" collapsed="false">
      <c r="A2905" s="49" t="n">
        <v>15298</v>
      </c>
      <c r="B2905" s="49" t="s">
        <v>189</v>
      </c>
      <c r="C2905" s="63" t="n">
        <v>40155</v>
      </c>
      <c r="D2905" s="63" t="n">
        <v>40884</v>
      </c>
      <c r="E2905" s="49" t="n">
        <v>23</v>
      </c>
      <c r="F2905" s="54" t="n">
        <v>303.45</v>
      </c>
      <c r="G2905" s="54" t="n">
        <v>4278.48</v>
      </c>
      <c r="H2905" s="54" t="n">
        <v>3376.5</v>
      </c>
      <c r="I2905" s="54" t="n">
        <f aca="false">SUM(F2905:H2905)</f>
        <v>7958.43</v>
      </c>
      <c r="J2905" s="49" t="n">
        <f aca="false">Calc!$C$5-D2905</f>
        <v>3</v>
      </c>
      <c r="K2905" s="49" t="n">
        <f aca="false">IF(J2905&lt;=Calc!$C$11,4,IF(J2905&lt;=Calc!$C$12,3,IF(J2905&lt;=Calc!$C$13,2,1)))</f>
        <v>4</v>
      </c>
      <c r="L2905" s="49" t="n">
        <f aca="false">1+(E2905&gt;=Calc!$C$16)+(E2905&gt;=Calc!$C$17)+(E2905&gt;=Calc!$C$18)</f>
        <v>4</v>
      </c>
      <c r="M2905" s="49" t="str">
        <f aca="false">IF(AND(K2905=4,L2905&gt;=3),"Champions",IF(AND(K2905=3,L2905&gt;=3),"Loyal",IF(K2905&gt;=3,"Recent / New",IF(L2905&gt;=3,"At Risk","Hibernating / Lost"))))</f>
        <v>Champions</v>
      </c>
      <c r="N2905" s="54" t="n">
        <f aca="false">IF(AND(Calc!$C$2&lt;=2009,Calc!$C$3&gt;=2009),F2905,0)+IF(AND(Calc!$C$2&lt;=2010,Calc!$C$3&gt;=2010),G2905,0)+IF(AND(Calc!$C$2&lt;=2011,Calc!$C$3&gt;=2011),H2905,0)</f>
        <v>7958.43</v>
      </c>
      <c r="O2905" s="61" t="n">
        <f aca="false">IF(AND(N2905&gt;0,OR(Calc!$C$4="*",B2905=Calc!$C$4)),N2905+ROW()*0.000000001,0)</f>
        <v>7958.430002905</v>
      </c>
    </row>
    <row r="2906" customFormat="false" ht="15" hidden="false" customHeight="false" outlineLevel="0" collapsed="false">
      <c r="A2906" s="49" t="n">
        <v>15299</v>
      </c>
      <c r="B2906" s="49" t="s">
        <v>189</v>
      </c>
      <c r="C2906" s="63" t="n">
        <v>40190</v>
      </c>
      <c r="D2906" s="63" t="n">
        <v>40819</v>
      </c>
      <c r="E2906" s="49" t="n">
        <v>9</v>
      </c>
      <c r="F2906" s="54" t="n">
        <v>0</v>
      </c>
      <c r="G2906" s="54" t="n">
        <v>3484.53</v>
      </c>
      <c r="H2906" s="54" t="n">
        <v>2065.99</v>
      </c>
      <c r="I2906" s="54" t="n">
        <f aca="false">SUM(F2906:H2906)</f>
        <v>5550.52</v>
      </c>
      <c r="J2906" s="49" t="n">
        <f aca="false">Calc!$C$5-D2906</f>
        <v>68</v>
      </c>
      <c r="K2906" s="49" t="n">
        <f aca="false">IF(J2906&lt;=Calc!$C$11,4,IF(J2906&lt;=Calc!$C$12,3,IF(J2906&lt;=Calc!$C$13,2,1)))</f>
        <v>3</v>
      </c>
      <c r="L2906" s="49" t="n">
        <f aca="false">1+(E2906&gt;=Calc!$C$16)+(E2906&gt;=Calc!$C$17)+(E2906&gt;=Calc!$C$18)</f>
        <v>4</v>
      </c>
      <c r="M2906" s="49" t="str">
        <f aca="false">IF(AND(K2906=4,L2906&gt;=3),"Champions",IF(AND(K2906=3,L2906&gt;=3),"Loyal",IF(K2906&gt;=3,"Recent / New",IF(L2906&gt;=3,"At Risk","Hibernating / Lost"))))</f>
        <v>Loyal</v>
      </c>
      <c r="N2906" s="54" t="n">
        <f aca="false">IF(AND(Calc!$C$2&lt;=2009,Calc!$C$3&gt;=2009),F2906,0)+IF(AND(Calc!$C$2&lt;=2010,Calc!$C$3&gt;=2010),G2906,0)+IF(AND(Calc!$C$2&lt;=2011,Calc!$C$3&gt;=2011),H2906,0)</f>
        <v>5550.52</v>
      </c>
      <c r="O2906" s="61" t="n">
        <f aca="false">IF(AND(N2906&gt;0,OR(Calc!$C$4="*",B2906=Calc!$C$4)),N2906+ROW()*0.000000001,0)</f>
        <v>5550.520002906</v>
      </c>
    </row>
    <row r="2907" customFormat="false" ht="15" hidden="false" customHeight="false" outlineLevel="0" collapsed="false">
      <c r="A2907" s="49" t="n">
        <v>15300</v>
      </c>
      <c r="B2907" s="49" t="s">
        <v>189</v>
      </c>
      <c r="C2907" s="63" t="n">
        <v>40822</v>
      </c>
      <c r="D2907" s="63" t="n">
        <v>40822</v>
      </c>
      <c r="E2907" s="49" t="n">
        <v>1</v>
      </c>
      <c r="F2907" s="54" t="n">
        <v>0</v>
      </c>
      <c r="G2907" s="54" t="n">
        <v>0</v>
      </c>
      <c r="H2907" s="54" t="n">
        <v>496.44</v>
      </c>
      <c r="I2907" s="54" t="n">
        <f aca="false">SUM(F2907:H2907)</f>
        <v>496.44</v>
      </c>
      <c r="J2907" s="49" t="n">
        <f aca="false">Calc!$C$5-D2907</f>
        <v>65</v>
      </c>
      <c r="K2907" s="49" t="n">
        <f aca="false">IF(J2907&lt;=Calc!$C$11,4,IF(J2907&lt;=Calc!$C$12,3,IF(J2907&lt;=Calc!$C$13,2,1)))</f>
        <v>3</v>
      </c>
      <c r="L2907" s="49" t="n">
        <f aca="false">1+(E2907&gt;=Calc!$C$16)+(E2907&gt;=Calc!$C$17)+(E2907&gt;=Calc!$C$18)</f>
        <v>1</v>
      </c>
      <c r="M2907" s="49" t="str">
        <f aca="false">IF(AND(K2907=4,L2907&gt;=3),"Champions",IF(AND(K2907=3,L2907&gt;=3),"Loyal",IF(K2907&gt;=3,"Recent / New",IF(L2907&gt;=3,"At Risk","Hibernating / Lost"))))</f>
        <v>Recent / New</v>
      </c>
      <c r="N2907" s="54" t="n">
        <f aca="false">IF(AND(Calc!$C$2&lt;=2009,Calc!$C$3&gt;=2009),F2907,0)+IF(AND(Calc!$C$2&lt;=2010,Calc!$C$3&gt;=2010),G2907,0)+IF(AND(Calc!$C$2&lt;=2011,Calc!$C$3&gt;=2011),H2907,0)</f>
        <v>496.44</v>
      </c>
      <c r="O2907" s="61" t="n">
        <f aca="false">IF(AND(N2907&gt;0,OR(Calc!$C$4="*",B2907=Calc!$C$4)),N2907+ROW()*0.000000001,0)</f>
        <v>496.440002907</v>
      </c>
    </row>
    <row r="2908" customFormat="false" ht="15" hidden="false" customHeight="false" outlineLevel="0" collapsed="false">
      <c r="A2908" s="49" t="n">
        <v>15301</v>
      </c>
      <c r="B2908" s="49" t="s">
        <v>189</v>
      </c>
      <c r="C2908" s="63" t="n">
        <v>40436</v>
      </c>
      <c r="D2908" s="63" t="n">
        <v>40836</v>
      </c>
      <c r="E2908" s="49" t="n">
        <v>17</v>
      </c>
      <c r="F2908" s="54" t="n">
        <v>0</v>
      </c>
      <c r="G2908" s="54" t="n">
        <v>2533.09</v>
      </c>
      <c r="H2908" s="54" t="n">
        <v>4334.35</v>
      </c>
      <c r="I2908" s="54" t="n">
        <f aca="false">SUM(F2908:H2908)</f>
        <v>6867.44</v>
      </c>
      <c r="J2908" s="49" t="n">
        <f aca="false">Calc!$C$5-D2908</f>
        <v>51</v>
      </c>
      <c r="K2908" s="49" t="n">
        <f aca="false">IF(J2908&lt;=Calc!$C$11,4,IF(J2908&lt;=Calc!$C$12,3,IF(J2908&lt;=Calc!$C$13,2,1)))</f>
        <v>3</v>
      </c>
      <c r="L2908" s="49" t="n">
        <f aca="false">1+(E2908&gt;=Calc!$C$16)+(E2908&gt;=Calc!$C$17)+(E2908&gt;=Calc!$C$18)</f>
        <v>4</v>
      </c>
      <c r="M2908" s="49" t="str">
        <f aca="false">IF(AND(K2908=4,L2908&gt;=3),"Champions",IF(AND(K2908=3,L2908&gt;=3),"Loyal",IF(K2908&gt;=3,"Recent / New",IF(L2908&gt;=3,"At Risk","Hibernating / Lost"))))</f>
        <v>Loyal</v>
      </c>
      <c r="N2908" s="54" t="n">
        <f aca="false">IF(AND(Calc!$C$2&lt;=2009,Calc!$C$3&gt;=2009),F2908,0)+IF(AND(Calc!$C$2&lt;=2010,Calc!$C$3&gt;=2010),G2908,0)+IF(AND(Calc!$C$2&lt;=2011,Calc!$C$3&gt;=2011),H2908,0)</f>
        <v>6867.44</v>
      </c>
      <c r="O2908" s="61" t="n">
        <f aca="false">IF(AND(N2908&gt;0,OR(Calc!$C$4="*",B2908=Calc!$C$4)),N2908+ROW()*0.000000001,0)</f>
        <v>6867.440002908</v>
      </c>
    </row>
    <row r="2909" customFormat="false" ht="15" hidden="false" customHeight="false" outlineLevel="0" collapsed="false">
      <c r="A2909" s="49" t="n">
        <v>15302</v>
      </c>
      <c r="B2909" s="49" t="s">
        <v>189</v>
      </c>
      <c r="C2909" s="63" t="n">
        <v>40156</v>
      </c>
      <c r="D2909" s="63" t="n">
        <v>40156</v>
      </c>
      <c r="E2909" s="49" t="n">
        <v>1</v>
      </c>
      <c r="F2909" s="54" t="n">
        <v>291.05</v>
      </c>
      <c r="G2909" s="54" t="n">
        <v>0</v>
      </c>
      <c r="H2909" s="54" t="n">
        <v>0</v>
      </c>
      <c r="I2909" s="54" t="n">
        <f aca="false">SUM(F2909:H2909)</f>
        <v>291.05</v>
      </c>
      <c r="J2909" s="49" t="n">
        <f aca="false">Calc!$C$5-D2909</f>
        <v>731</v>
      </c>
      <c r="K2909" s="49" t="n">
        <f aca="false">IF(J2909&lt;=Calc!$C$11,4,IF(J2909&lt;=Calc!$C$12,3,IF(J2909&lt;=Calc!$C$13,2,1)))</f>
        <v>1</v>
      </c>
      <c r="L2909" s="49" t="n">
        <f aca="false">1+(E2909&gt;=Calc!$C$16)+(E2909&gt;=Calc!$C$17)+(E2909&gt;=Calc!$C$18)</f>
        <v>1</v>
      </c>
      <c r="M2909" s="49" t="str">
        <f aca="false">IF(AND(K2909=4,L2909&gt;=3),"Champions",IF(AND(K2909=3,L2909&gt;=3),"Loyal",IF(K2909&gt;=3,"Recent / New",IF(L2909&gt;=3,"At Risk","Hibernating / Lost"))))</f>
        <v>Hibernating / Lost</v>
      </c>
      <c r="N2909" s="54" t="n">
        <f aca="false">IF(AND(Calc!$C$2&lt;=2009,Calc!$C$3&gt;=2009),F2909,0)+IF(AND(Calc!$C$2&lt;=2010,Calc!$C$3&gt;=2010),G2909,0)+IF(AND(Calc!$C$2&lt;=2011,Calc!$C$3&gt;=2011),H2909,0)</f>
        <v>291.05</v>
      </c>
      <c r="O2909" s="61" t="n">
        <f aca="false">IF(AND(N2909&gt;0,OR(Calc!$C$4="*",B2909=Calc!$C$4)),N2909+ROW()*0.000000001,0)</f>
        <v>291.050002909</v>
      </c>
    </row>
    <row r="2910" customFormat="false" ht="15" hidden="false" customHeight="false" outlineLevel="0" collapsed="false">
      <c r="A2910" s="49" t="n">
        <v>15303</v>
      </c>
      <c r="B2910" s="49" t="s">
        <v>189</v>
      </c>
      <c r="C2910" s="63" t="n">
        <v>40203</v>
      </c>
      <c r="D2910" s="63" t="n">
        <v>40596</v>
      </c>
      <c r="E2910" s="49" t="n">
        <v>3</v>
      </c>
      <c r="F2910" s="54" t="n">
        <v>0</v>
      </c>
      <c r="G2910" s="54" t="n">
        <v>604.76</v>
      </c>
      <c r="H2910" s="54" t="n">
        <v>574.02</v>
      </c>
      <c r="I2910" s="54" t="n">
        <f aca="false">SUM(F2910:H2910)</f>
        <v>1178.78</v>
      </c>
      <c r="J2910" s="49" t="n">
        <f aca="false">Calc!$C$5-D2910</f>
        <v>291</v>
      </c>
      <c r="K2910" s="49" t="n">
        <f aca="false">IF(J2910&lt;=Calc!$C$11,4,IF(J2910&lt;=Calc!$C$12,3,IF(J2910&lt;=Calc!$C$13,2,1)))</f>
        <v>2</v>
      </c>
      <c r="L2910" s="49" t="n">
        <f aca="false">1+(E2910&gt;=Calc!$C$16)+(E2910&gt;=Calc!$C$17)+(E2910&gt;=Calc!$C$18)</f>
        <v>2</v>
      </c>
      <c r="M2910" s="49" t="str">
        <f aca="false">IF(AND(K2910=4,L2910&gt;=3),"Champions",IF(AND(K2910=3,L2910&gt;=3),"Loyal",IF(K2910&gt;=3,"Recent / New",IF(L2910&gt;=3,"At Risk","Hibernating / Lost"))))</f>
        <v>Hibernating / Lost</v>
      </c>
      <c r="N2910" s="54" t="n">
        <f aca="false">IF(AND(Calc!$C$2&lt;=2009,Calc!$C$3&gt;=2009),F2910,0)+IF(AND(Calc!$C$2&lt;=2010,Calc!$C$3&gt;=2010),G2910,0)+IF(AND(Calc!$C$2&lt;=2011,Calc!$C$3&gt;=2011),H2910,0)</f>
        <v>1178.78</v>
      </c>
      <c r="O2910" s="61" t="n">
        <f aca="false">IF(AND(N2910&gt;0,OR(Calc!$C$4="*",B2910=Calc!$C$4)),N2910+ROW()*0.000000001,0)</f>
        <v>1178.78000291</v>
      </c>
    </row>
    <row r="2911" customFormat="false" ht="15" hidden="false" customHeight="false" outlineLevel="0" collapsed="false">
      <c r="A2911" s="49" t="n">
        <v>15304</v>
      </c>
      <c r="B2911" s="49" t="s">
        <v>189</v>
      </c>
      <c r="C2911" s="63" t="n">
        <v>40465</v>
      </c>
      <c r="D2911" s="63" t="n">
        <v>40826</v>
      </c>
      <c r="E2911" s="49" t="n">
        <v>9</v>
      </c>
      <c r="F2911" s="54" t="n">
        <v>0</v>
      </c>
      <c r="G2911" s="54" t="n">
        <v>225.15</v>
      </c>
      <c r="H2911" s="54" t="n">
        <v>557.15</v>
      </c>
      <c r="I2911" s="54" t="n">
        <f aca="false">SUM(F2911:H2911)</f>
        <v>782.3</v>
      </c>
      <c r="J2911" s="49" t="n">
        <f aca="false">Calc!$C$5-D2911</f>
        <v>61</v>
      </c>
      <c r="K2911" s="49" t="n">
        <f aca="false">IF(J2911&lt;=Calc!$C$11,4,IF(J2911&lt;=Calc!$C$12,3,IF(J2911&lt;=Calc!$C$13,2,1)))</f>
        <v>3</v>
      </c>
      <c r="L2911" s="49" t="n">
        <f aca="false">1+(E2911&gt;=Calc!$C$16)+(E2911&gt;=Calc!$C$17)+(E2911&gt;=Calc!$C$18)</f>
        <v>4</v>
      </c>
      <c r="M2911" s="49" t="str">
        <f aca="false">IF(AND(K2911=4,L2911&gt;=3),"Champions",IF(AND(K2911=3,L2911&gt;=3),"Loyal",IF(K2911&gt;=3,"Recent / New",IF(L2911&gt;=3,"At Risk","Hibernating / Lost"))))</f>
        <v>Loyal</v>
      </c>
      <c r="N2911" s="54" t="n">
        <f aca="false">IF(AND(Calc!$C$2&lt;=2009,Calc!$C$3&gt;=2009),F2911,0)+IF(AND(Calc!$C$2&lt;=2010,Calc!$C$3&gt;=2010),G2911,0)+IF(AND(Calc!$C$2&lt;=2011,Calc!$C$3&gt;=2011),H2911,0)</f>
        <v>782.3</v>
      </c>
      <c r="O2911" s="61" t="n">
        <f aca="false">IF(AND(N2911&gt;0,OR(Calc!$C$4="*",B2911=Calc!$C$4)),N2911+ROW()*0.000000001,0)</f>
        <v>782.300002911</v>
      </c>
    </row>
    <row r="2912" customFormat="false" ht="15" hidden="false" customHeight="false" outlineLevel="0" collapsed="false">
      <c r="A2912" s="49" t="n">
        <v>15305</v>
      </c>
      <c r="B2912" s="49" t="s">
        <v>189</v>
      </c>
      <c r="C2912" s="63" t="n">
        <v>40331</v>
      </c>
      <c r="D2912" s="63" t="n">
        <v>40331</v>
      </c>
      <c r="E2912" s="49" t="n">
        <v>1</v>
      </c>
      <c r="F2912" s="54" t="n">
        <v>0</v>
      </c>
      <c r="G2912" s="54" t="n">
        <v>93.6</v>
      </c>
      <c r="H2912" s="54" t="n">
        <v>0</v>
      </c>
      <c r="I2912" s="54" t="n">
        <f aca="false">SUM(F2912:H2912)</f>
        <v>93.6</v>
      </c>
      <c r="J2912" s="49" t="n">
        <f aca="false">Calc!$C$5-D2912</f>
        <v>556</v>
      </c>
      <c r="K2912" s="49" t="n">
        <f aca="false">IF(J2912&lt;=Calc!$C$11,4,IF(J2912&lt;=Calc!$C$12,3,IF(J2912&lt;=Calc!$C$13,2,1)))</f>
        <v>1</v>
      </c>
      <c r="L2912" s="49" t="n">
        <f aca="false">1+(E2912&gt;=Calc!$C$16)+(E2912&gt;=Calc!$C$17)+(E2912&gt;=Calc!$C$18)</f>
        <v>1</v>
      </c>
      <c r="M2912" s="49" t="str">
        <f aca="false">IF(AND(K2912=4,L2912&gt;=3),"Champions",IF(AND(K2912=3,L2912&gt;=3),"Loyal",IF(K2912&gt;=3,"Recent / New",IF(L2912&gt;=3,"At Risk","Hibernating / Lost"))))</f>
        <v>Hibernating / Lost</v>
      </c>
      <c r="N2912" s="54" t="n">
        <f aca="false">IF(AND(Calc!$C$2&lt;=2009,Calc!$C$3&gt;=2009),F2912,0)+IF(AND(Calc!$C$2&lt;=2010,Calc!$C$3&gt;=2010),G2912,0)+IF(AND(Calc!$C$2&lt;=2011,Calc!$C$3&gt;=2011),H2912,0)</f>
        <v>93.6</v>
      </c>
      <c r="O2912" s="61" t="n">
        <f aca="false">IF(AND(N2912&gt;0,OR(Calc!$C$4="*",B2912=Calc!$C$4)),N2912+ROW()*0.000000001,0)</f>
        <v>93.600002912</v>
      </c>
    </row>
    <row r="2913" customFormat="false" ht="15" hidden="false" customHeight="false" outlineLevel="0" collapsed="false">
      <c r="A2913" s="49" t="n">
        <v>15306</v>
      </c>
      <c r="B2913" s="49" t="s">
        <v>189</v>
      </c>
      <c r="C2913" s="63" t="n">
        <v>40227</v>
      </c>
      <c r="D2913" s="63" t="n">
        <v>40822</v>
      </c>
      <c r="E2913" s="49" t="n">
        <v>9</v>
      </c>
      <c r="F2913" s="54" t="n">
        <v>0</v>
      </c>
      <c r="G2913" s="54" t="n">
        <v>2306.63</v>
      </c>
      <c r="H2913" s="54" t="n">
        <v>1174.35</v>
      </c>
      <c r="I2913" s="54" t="n">
        <f aca="false">SUM(F2913:H2913)</f>
        <v>3480.98</v>
      </c>
      <c r="J2913" s="49" t="n">
        <f aca="false">Calc!$C$5-D2913</f>
        <v>65</v>
      </c>
      <c r="K2913" s="49" t="n">
        <f aca="false">IF(J2913&lt;=Calc!$C$11,4,IF(J2913&lt;=Calc!$C$12,3,IF(J2913&lt;=Calc!$C$13,2,1)))</f>
        <v>3</v>
      </c>
      <c r="L2913" s="49" t="n">
        <f aca="false">1+(E2913&gt;=Calc!$C$16)+(E2913&gt;=Calc!$C$17)+(E2913&gt;=Calc!$C$18)</f>
        <v>4</v>
      </c>
      <c r="M2913" s="49" t="str">
        <f aca="false">IF(AND(K2913=4,L2913&gt;=3),"Champions",IF(AND(K2913=3,L2913&gt;=3),"Loyal",IF(K2913&gt;=3,"Recent / New",IF(L2913&gt;=3,"At Risk","Hibernating / Lost"))))</f>
        <v>Loyal</v>
      </c>
      <c r="N2913" s="54" t="n">
        <f aca="false">IF(AND(Calc!$C$2&lt;=2009,Calc!$C$3&gt;=2009),F2913,0)+IF(AND(Calc!$C$2&lt;=2010,Calc!$C$3&gt;=2010),G2913,0)+IF(AND(Calc!$C$2&lt;=2011,Calc!$C$3&gt;=2011),H2913,0)</f>
        <v>3480.98</v>
      </c>
      <c r="O2913" s="61" t="n">
        <f aca="false">IF(AND(N2913&gt;0,OR(Calc!$C$4="*",B2913=Calc!$C$4)),N2913+ROW()*0.000000001,0)</f>
        <v>3480.980002913</v>
      </c>
    </row>
    <row r="2914" customFormat="false" ht="15" hidden="false" customHeight="false" outlineLevel="0" collapsed="false">
      <c r="A2914" s="49" t="n">
        <v>15307</v>
      </c>
      <c r="B2914" s="49" t="s">
        <v>189</v>
      </c>
      <c r="C2914" s="63" t="n">
        <v>40791</v>
      </c>
      <c r="D2914" s="63" t="n">
        <v>40791</v>
      </c>
      <c r="E2914" s="49" t="n">
        <v>1</v>
      </c>
      <c r="F2914" s="54" t="n">
        <v>0</v>
      </c>
      <c r="G2914" s="54" t="n">
        <v>0</v>
      </c>
      <c r="H2914" s="54" t="n">
        <v>205.3</v>
      </c>
      <c r="I2914" s="54" t="n">
        <f aca="false">SUM(F2914:H2914)</f>
        <v>205.3</v>
      </c>
      <c r="J2914" s="49" t="n">
        <f aca="false">Calc!$C$5-D2914</f>
        <v>96</v>
      </c>
      <c r="K2914" s="49" t="n">
        <f aca="false">IF(J2914&lt;=Calc!$C$11,4,IF(J2914&lt;=Calc!$C$12,3,IF(J2914&lt;=Calc!$C$13,2,1)))</f>
        <v>3</v>
      </c>
      <c r="L2914" s="49" t="n">
        <f aca="false">1+(E2914&gt;=Calc!$C$16)+(E2914&gt;=Calc!$C$17)+(E2914&gt;=Calc!$C$18)</f>
        <v>1</v>
      </c>
      <c r="M2914" s="49" t="str">
        <f aca="false">IF(AND(K2914=4,L2914&gt;=3),"Champions",IF(AND(K2914=3,L2914&gt;=3),"Loyal",IF(K2914&gt;=3,"Recent / New",IF(L2914&gt;=3,"At Risk","Hibernating / Lost"))))</f>
        <v>Recent / New</v>
      </c>
      <c r="N2914" s="54" t="n">
        <f aca="false">IF(AND(Calc!$C$2&lt;=2009,Calc!$C$3&gt;=2009),F2914,0)+IF(AND(Calc!$C$2&lt;=2010,Calc!$C$3&gt;=2010),G2914,0)+IF(AND(Calc!$C$2&lt;=2011,Calc!$C$3&gt;=2011),H2914,0)</f>
        <v>205.3</v>
      </c>
      <c r="O2914" s="61" t="n">
        <f aca="false">IF(AND(N2914&gt;0,OR(Calc!$C$4="*",B2914=Calc!$C$4)),N2914+ROW()*0.000000001,0)</f>
        <v>205.300002914</v>
      </c>
    </row>
    <row r="2915" customFormat="false" ht="15" hidden="false" customHeight="false" outlineLevel="0" collapsed="false">
      <c r="A2915" s="49" t="n">
        <v>15308</v>
      </c>
      <c r="B2915" s="49" t="s">
        <v>189</v>
      </c>
      <c r="C2915" s="63" t="n">
        <v>40612</v>
      </c>
      <c r="D2915" s="63" t="n">
        <v>40612</v>
      </c>
      <c r="E2915" s="49" t="n">
        <v>1</v>
      </c>
      <c r="F2915" s="54" t="n">
        <v>0</v>
      </c>
      <c r="G2915" s="54" t="n">
        <v>0</v>
      </c>
      <c r="H2915" s="54" t="n">
        <v>302.27</v>
      </c>
      <c r="I2915" s="54" t="n">
        <f aca="false">SUM(F2915:H2915)</f>
        <v>302.27</v>
      </c>
      <c r="J2915" s="49" t="n">
        <f aca="false">Calc!$C$5-D2915</f>
        <v>275</v>
      </c>
      <c r="K2915" s="49" t="n">
        <f aca="false">IF(J2915&lt;=Calc!$C$11,4,IF(J2915&lt;=Calc!$C$12,3,IF(J2915&lt;=Calc!$C$13,2,1)))</f>
        <v>2</v>
      </c>
      <c r="L2915" s="49" t="n">
        <f aca="false">1+(E2915&gt;=Calc!$C$16)+(E2915&gt;=Calc!$C$17)+(E2915&gt;=Calc!$C$18)</f>
        <v>1</v>
      </c>
      <c r="M2915" s="49" t="str">
        <f aca="false">IF(AND(K2915=4,L2915&gt;=3),"Champions",IF(AND(K2915=3,L2915&gt;=3),"Loyal",IF(K2915&gt;=3,"Recent / New",IF(L2915&gt;=3,"At Risk","Hibernating / Lost"))))</f>
        <v>Hibernating / Lost</v>
      </c>
      <c r="N2915" s="54" t="n">
        <f aca="false">IF(AND(Calc!$C$2&lt;=2009,Calc!$C$3&gt;=2009),F2915,0)+IF(AND(Calc!$C$2&lt;=2010,Calc!$C$3&gt;=2010),G2915,0)+IF(AND(Calc!$C$2&lt;=2011,Calc!$C$3&gt;=2011),H2915,0)</f>
        <v>302.27</v>
      </c>
      <c r="O2915" s="61" t="n">
        <f aca="false">IF(AND(N2915&gt;0,OR(Calc!$C$4="*",B2915=Calc!$C$4)),N2915+ROW()*0.000000001,0)</f>
        <v>302.270002915</v>
      </c>
    </row>
    <row r="2916" customFormat="false" ht="15" hidden="false" customHeight="false" outlineLevel="0" collapsed="false">
      <c r="A2916" s="49" t="n">
        <v>15309</v>
      </c>
      <c r="B2916" s="49" t="s">
        <v>189</v>
      </c>
      <c r="C2916" s="63" t="n">
        <v>40151</v>
      </c>
      <c r="D2916" s="63" t="n">
        <v>40276</v>
      </c>
      <c r="E2916" s="49" t="n">
        <v>4</v>
      </c>
      <c r="F2916" s="54" t="n">
        <v>255.9</v>
      </c>
      <c r="G2916" s="54" t="n">
        <v>459.63</v>
      </c>
      <c r="H2916" s="54" t="n">
        <v>0</v>
      </c>
      <c r="I2916" s="54" t="n">
        <f aca="false">SUM(F2916:H2916)</f>
        <v>715.53</v>
      </c>
      <c r="J2916" s="49" t="n">
        <f aca="false">Calc!$C$5-D2916</f>
        <v>611</v>
      </c>
      <c r="K2916" s="49" t="n">
        <f aca="false">IF(J2916&lt;=Calc!$C$11,4,IF(J2916&lt;=Calc!$C$12,3,IF(J2916&lt;=Calc!$C$13,2,1)))</f>
        <v>1</v>
      </c>
      <c r="L2916" s="49" t="n">
        <f aca="false">1+(E2916&gt;=Calc!$C$16)+(E2916&gt;=Calc!$C$17)+(E2916&gt;=Calc!$C$18)</f>
        <v>3</v>
      </c>
      <c r="M2916" s="49" t="str">
        <f aca="false">IF(AND(K2916=4,L2916&gt;=3),"Champions",IF(AND(K2916=3,L2916&gt;=3),"Loyal",IF(K2916&gt;=3,"Recent / New",IF(L2916&gt;=3,"At Risk","Hibernating / Lost"))))</f>
        <v>At Risk</v>
      </c>
      <c r="N2916" s="54" t="n">
        <f aca="false">IF(AND(Calc!$C$2&lt;=2009,Calc!$C$3&gt;=2009),F2916,0)+IF(AND(Calc!$C$2&lt;=2010,Calc!$C$3&gt;=2010),G2916,0)+IF(AND(Calc!$C$2&lt;=2011,Calc!$C$3&gt;=2011),H2916,0)</f>
        <v>715.53</v>
      </c>
      <c r="O2916" s="61" t="n">
        <f aca="false">IF(AND(N2916&gt;0,OR(Calc!$C$4="*",B2916=Calc!$C$4)),N2916+ROW()*0.000000001,0)</f>
        <v>715.530002916</v>
      </c>
    </row>
    <row r="2917" customFormat="false" ht="15" hidden="false" customHeight="false" outlineLevel="0" collapsed="false">
      <c r="A2917" s="49" t="n">
        <v>15310</v>
      </c>
      <c r="B2917" s="49" t="s">
        <v>189</v>
      </c>
      <c r="C2917" s="63" t="n">
        <v>40408</v>
      </c>
      <c r="D2917" s="63" t="n">
        <v>40408</v>
      </c>
      <c r="E2917" s="49" t="n">
        <v>1</v>
      </c>
      <c r="F2917" s="54" t="n">
        <v>0</v>
      </c>
      <c r="G2917" s="54" t="n">
        <v>1634.64</v>
      </c>
      <c r="H2917" s="54" t="n">
        <v>0</v>
      </c>
      <c r="I2917" s="54" t="n">
        <f aca="false">SUM(F2917:H2917)</f>
        <v>1634.64</v>
      </c>
      <c r="J2917" s="49" t="n">
        <f aca="false">Calc!$C$5-D2917</f>
        <v>479</v>
      </c>
      <c r="K2917" s="49" t="n">
        <f aca="false">IF(J2917&lt;=Calc!$C$11,4,IF(J2917&lt;=Calc!$C$12,3,IF(J2917&lt;=Calc!$C$13,2,1)))</f>
        <v>1</v>
      </c>
      <c r="L2917" s="49" t="n">
        <f aca="false">1+(E2917&gt;=Calc!$C$16)+(E2917&gt;=Calc!$C$17)+(E2917&gt;=Calc!$C$18)</f>
        <v>1</v>
      </c>
      <c r="M2917" s="49" t="str">
        <f aca="false">IF(AND(K2917=4,L2917&gt;=3),"Champions",IF(AND(K2917=3,L2917&gt;=3),"Loyal",IF(K2917&gt;=3,"Recent / New",IF(L2917&gt;=3,"At Risk","Hibernating / Lost"))))</f>
        <v>Hibernating / Lost</v>
      </c>
      <c r="N2917" s="54" t="n">
        <f aca="false">IF(AND(Calc!$C$2&lt;=2009,Calc!$C$3&gt;=2009),F2917,0)+IF(AND(Calc!$C$2&lt;=2010,Calc!$C$3&gt;=2010),G2917,0)+IF(AND(Calc!$C$2&lt;=2011,Calc!$C$3&gt;=2011),H2917,0)</f>
        <v>1634.64</v>
      </c>
      <c r="O2917" s="61" t="n">
        <f aca="false">IF(AND(N2917&gt;0,OR(Calc!$C$4="*",B2917=Calc!$C$4)),N2917+ROW()*0.000000001,0)</f>
        <v>1634.640002917</v>
      </c>
    </row>
    <row r="2918" customFormat="false" ht="15" hidden="false" customHeight="false" outlineLevel="0" collapsed="false">
      <c r="A2918" s="49" t="n">
        <v>15311</v>
      </c>
      <c r="B2918" s="49" t="s">
        <v>189</v>
      </c>
      <c r="C2918" s="63" t="n">
        <v>40148</v>
      </c>
      <c r="D2918" s="63" t="n">
        <v>40886</v>
      </c>
      <c r="E2918" s="49" t="n">
        <v>207</v>
      </c>
      <c r="F2918" s="54" t="n">
        <v>9287.44</v>
      </c>
      <c r="G2918" s="54" t="n">
        <v>45465.29</v>
      </c>
      <c r="H2918" s="54" t="n">
        <v>56691.63</v>
      </c>
      <c r="I2918" s="54" t="n">
        <f aca="false">SUM(F2918:H2918)</f>
        <v>111444.36</v>
      </c>
      <c r="J2918" s="49" t="n">
        <f aca="false">Calc!$C$5-D2918</f>
        <v>1</v>
      </c>
      <c r="K2918" s="49" t="n">
        <f aca="false">IF(J2918&lt;=Calc!$C$11,4,IF(J2918&lt;=Calc!$C$12,3,IF(J2918&lt;=Calc!$C$13,2,1)))</f>
        <v>4</v>
      </c>
      <c r="L2918" s="49" t="n">
        <f aca="false">1+(E2918&gt;=Calc!$C$16)+(E2918&gt;=Calc!$C$17)+(E2918&gt;=Calc!$C$18)</f>
        <v>4</v>
      </c>
      <c r="M2918" s="49" t="str">
        <f aca="false">IF(AND(K2918=4,L2918&gt;=3),"Champions",IF(AND(K2918=3,L2918&gt;=3),"Loyal",IF(K2918&gt;=3,"Recent / New",IF(L2918&gt;=3,"At Risk","Hibernating / Lost"))))</f>
        <v>Champions</v>
      </c>
      <c r="N2918" s="54" t="n">
        <f aca="false">IF(AND(Calc!$C$2&lt;=2009,Calc!$C$3&gt;=2009),F2918,0)+IF(AND(Calc!$C$2&lt;=2010,Calc!$C$3&gt;=2010),G2918,0)+IF(AND(Calc!$C$2&lt;=2011,Calc!$C$3&gt;=2011),H2918,0)</f>
        <v>111444.36</v>
      </c>
      <c r="O2918" s="61" t="n">
        <f aca="false">IF(AND(N2918&gt;0,OR(Calc!$C$4="*",B2918=Calc!$C$4)),N2918+ROW()*0.000000001,0)</f>
        <v>111444.360002918</v>
      </c>
    </row>
    <row r="2919" customFormat="false" ht="15" hidden="false" customHeight="false" outlineLevel="0" collapsed="false">
      <c r="A2919" s="49" t="n">
        <v>15312</v>
      </c>
      <c r="B2919" s="49" t="s">
        <v>189</v>
      </c>
      <c r="C2919" s="63" t="n">
        <v>40163</v>
      </c>
      <c r="D2919" s="63" t="n">
        <v>40811</v>
      </c>
      <c r="E2919" s="49" t="n">
        <v>12</v>
      </c>
      <c r="F2919" s="54" t="n">
        <v>321.65</v>
      </c>
      <c r="G2919" s="54" t="n">
        <v>1959.73</v>
      </c>
      <c r="H2919" s="54" t="n">
        <v>635.11</v>
      </c>
      <c r="I2919" s="54" t="n">
        <f aca="false">SUM(F2919:H2919)</f>
        <v>2916.49</v>
      </c>
      <c r="J2919" s="49" t="n">
        <f aca="false">Calc!$C$5-D2919</f>
        <v>76</v>
      </c>
      <c r="K2919" s="49" t="n">
        <f aca="false">IF(J2919&lt;=Calc!$C$11,4,IF(J2919&lt;=Calc!$C$12,3,IF(J2919&lt;=Calc!$C$13,2,1)))</f>
        <v>3</v>
      </c>
      <c r="L2919" s="49" t="n">
        <f aca="false">1+(E2919&gt;=Calc!$C$16)+(E2919&gt;=Calc!$C$17)+(E2919&gt;=Calc!$C$18)</f>
        <v>4</v>
      </c>
      <c r="M2919" s="49" t="str">
        <f aca="false">IF(AND(K2919=4,L2919&gt;=3),"Champions",IF(AND(K2919=3,L2919&gt;=3),"Loyal",IF(K2919&gt;=3,"Recent / New",IF(L2919&gt;=3,"At Risk","Hibernating / Lost"))))</f>
        <v>Loyal</v>
      </c>
      <c r="N2919" s="54" t="n">
        <f aca="false">IF(AND(Calc!$C$2&lt;=2009,Calc!$C$3&gt;=2009),F2919,0)+IF(AND(Calc!$C$2&lt;=2010,Calc!$C$3&gt;=2010),G2919,0)+IF(AND(Calc!$C$2&lt;=2011,Calc!$C$3&gt;=2011),H2919,0)</f>
        <v>2916.49</v>
      </c>
      <c r="O2919" s="61" t="n">
        <f aca="false">IF(AND(N2919&gt;0,OR(Calc!$C$4="*",B2919=Calc!$C$4)),N2919+ROW()*0.000000001,0)</f>
        <v>2916.490002919</v>
      </c>
    </row>
    <row r="2920" customFormat="false" ht="15" hidden="false" customHeight="false" outlineLevel="0" collapsed="false">
      <c r="A2920" s="49" t="n">
        <v>15313</v>
      </c>
      <c r="B2920" s="49" t="s">
        <v>189</v>
      </c>
      <c r="C2920" s="63" t="n">
        <v>40776</v>
      </c>
      <c r="D2920" s="63" t="n">
        <v>40776</v>
      </c>
      <c r="E2920" s="49" t="n">
        <v>1</v>
      </c>
      <c r="F2920" s="54" t="n">
        <v>0</v>
      </c>
      <c r="G2920" s="54" t="n">
        <v>0</v>
      </c>
      <c r="H2920" s="54" t="n">
        <v>52</v>
      </c>
      <c r="I2920" s="54" t="n">
        <f aca="false">SUM(F2920:H2920)</f>
        <v>52</v>
      </c>
      <c r="J2920" s="49" t="n">
        <f aca="false">Calc!$C$5-D2920</f>
        <v>111</v>
      </c>
      <c r="K2920" s="49" t="n">
        <f aca="false">IF(J2920&lt;=Calc!$C$11,4,IF(J2920&lt;=Calc!$C$12,3,IF(J2920&lt;=Calc!$C$13,2,1)))</f>
        <v>2</v>
      </c>
      <c r="L2920" s="49" t="n">
        <f aca="false">1+(E2920&gt;=Calc!$C$16)+(E2920&gt;=Calc!$C$17)+(E2920&gt;=Calc!$C$18)</f>
        <v>1</v>
      </c>
      <c r="M2920" s="49" t="str">
        <f aca="false">IF(AND(K2920=4,L2920&gt;=3),"Champions",IF(AND(K2920=3,L2920&gt;=3),"Loyal",IF(K2920&gt;=3,"Recent / New",IF(L2920&gt;=3,"At Risk","Hibernating / Lost"))))</f>
        <v>Hibernating / Lost</v>
      </c>
      <c r="N2920" s="54" t="n">
        <f aca="false">IF(AND(Calc!$C$2&lt;=2009,Calc!$C$3&gt;=2009),F2920,0)+IF(AND(Calc!$C$2&lt;=2010,Calc!$C$3&gt;=2010),G2920,0)+IF(AND(Calc!$C$2&lt;=2011,Calc!$C$3&gt;=2011),H2920,0)</f>
        <v>52</v>
      </c>
      <c r="O2920" s="61" t="n">
        <f aca="false">IF(AND(N2920&gt;0,OR(Calc!$C$4="*",B2920=Calc!$C$4)),N2920+ROW()*0.000000001,0)</f>
        <v>52.00000292</v>
      </c>
    </row>
    <row r="2921" customFormat="false" ht="15" hidden="false" customHeight="false" outlineLevel="0" collapsed="false">
      <c r="A2921" s="49" t="n">
        <v>15314</v>
      </c>
      <c r="B2921" s="49" t="s">
        <v>189</v>
      </c>
      <c r="C2921" s="63" t="n">
        <v>40458</v>
      </c>
      <c r="D2921" s="63" t="n">
        <v>40687</v>
      </c>
      <c r="E2921" s="49" t="n">
        <v>3</v>
      </c>
      <c r="F2921" s="54" t="n">
        <v>0</v>
      </c>
      <c r="G2921" s="54" t="n">
        <v>472.68</v>
      </c>
      <c r="H2921" s="54" t="n">
        <v>327.97</v>
      </c>
      <c r="I2921" s="54" t="n">
        <f aca="false">SUM(F2921:H2921)</f>
        <v>800.65</v>
      </c>
      <c r="J2921" s="49" t="n">
        <f aca="false">Calc!$C$5-D2921</f>
        <v>200</v>
      </c>
      <c r="K2921" s="49" t="n">
        <f aca="false">IF(J2921&lt;=Calc!$C$11,4,IF(J2921&lt;=Calc!$C$12,3,IF(J2921&lt;=Calc!$C$13,2,1)))</f>
        <v>2</v>
      </c>
      <c r="L2921" s="49" t="n">
        <f aca="false">1+(E2921&gt;=Calc!$C$16)+(E2921&gt;=Calc!$C$17)+(E2921&gt;=Calc!$C$18)</f>
        <v>2</v>
      </c>
      <c r="M2921" s="49" t="str">
        <f aca="false">IF(AND(K2921=4,L2921&gt;=3),"Champions",IF(AND(K2921=3,L2921&gt;=3),"Loyal",IF(K2921&gt;=3,"Recent / New",IF(L2921&gt;=3,"At Risk","Hibernating / Lost"))))</f>
        <v>Hibernating / Lost</v>
      </c>
      <c r="N2921" s="54" t="n">
        <f aca="false">IF(AND(Calc!$C$2&lt;=2009,Calc!$C$3&gt;=2009),F2921,0)+IF(AND(Calc!$C$2&lt;=2010,Calc!$C$3&gt;=2010),G2921,0)+IF(AND(Calc!$C$2&lt;=2011,Calc!$C$3&gt;=2011),H2921,0)</f>
        <v>800.65</v>
      </c>
      <c r="O2921" s="61" t="n">
        <f aca="false">IF(AND(N2921&gt;0,OR(Calc!$C$4="*",B2921=Calc!$C$4)),N2921+ROW()*0.000000001,0)</f>
        <v>800.650002921</v>
      </c>
    </row>
    <row r="2922" customFormat="false" ht="15" hidden="false" customHeight="false" outlineLevel="0" collapsed="false">
      <c r="A2922" s="49" t="n">
        <v>15315</v>
      </c>
      <c r="B2922" s="49" t="s">
        <v>189</v>
      </c>
      <c r="C2922" s="63" t="n">
        <v>40770</v>
      </c>
      <c r="D2922" s="63" t="n">
        <v>40822</v>
      </c>
      <c r="E2922" s="49" t="n">
        <v>2</v>
      </c>
      <c r="F2922" s="54" t="n">
        <v>0</v>
      </c>
      <c r="G2922" s="54" t="n">
        <v>0</v>
      </c>
      <c r="H2922" s="54" t="n">
        <v>551.54</v>
      </c>
      <c r="I2922" s="54" t="n">
        <f aca="false">SUM(F2922:H2922)</f>
        <v>551.54</v>
      </c>
      <c r="J2922" s="49" t="n">
        <f aca="false">Calc!$C$5-D2922</f>
        <v>65</v>
      </c>
      <c r="K2922" s="49" t="n">
        <f aca="false">IF(J2922&lt;=Calc!$C$11,4,IF(J2922&lt;=Calc!$C$12,3,IF(J2922&lt;=Calc!$C$13,2,1)))</f>
        <v>3</v>
      </c>
      <c r="L2922" s="49" t="n">
        <f aca="false">1+(E2922&gt;=Calc!$C$16)+(E2922&gt;=Calc!$C$17)+(E2922&gt;=Calc!$C$18)</f>
        <v>2</v>
      </c>
      <c r="M2922" s="49" t="str">
        <f aca="false">IF(AND(K2922=4,L2922&gt;=3),"Champions",IF(AND(K2922=3,L2922&gt;=3),"Loyal",IF(K2922&gt;=3,"Recent / New",IF(L2922&gt;=3,"At Risk","Hibernating / Lost"))))</f>
        <v>Recent / New</v>
      </c>
      <c r="N2922" s="54" t="n">
        <f aca="false">IF(AND(Calc!$C$2&lt;=2009,Calc!$C$3&gt;=2009),F2922,0)+IF(AND(Calc!$C$2&lt;=2010,Calc!$C$3&gt;=2010),G2922,0)+IF(AND(Calc!$C$2&lt;=2011,Calc!$C$3&gt;=2011),H2922,0)</f>
        <v>551.54</v>
      </c>
      <c r="O2922" s="61" t="n">
        <f aca="false">IF(AND(N2922&gt;0,OR(Calc!$C$4="*",B2922=Calc!$C$4)),N2922+ROW()*0.000000001,0)</f>
        <v>551.540002922</v>
      </c>
    </row>
    <row r="2923" customFormat="false" ht="15" hidden="false" customHeight="false" outlineLevel="0" collapsed="false">
      <c r="A2923" s="49" t="n">
        <v>15316</v>
      </c>
      <c r="B2923" s="49" t="s">
        <v>189</v>
      </c>
      <c r="C2923" s="63" t="n">
        <v>40560</v>
      </c>
      <c r="D2923" s="63" t="n">
        <v>40560</v>
      </c>
      <c r="E2923" s="49" t="n">
        <v>1</v>
      </c>
      <c r="F2923" s="54" t="n">
        <v>0</v>
      </c>
      <c r="G2923" s="54" t="n">
        <v>0</v>
      </c>
      <c r="H2923" s="54" t="n">
        <v>165</v>
      </c>
      <c r="I2923" s="54" t="n">
        <f aca="false">SUM(F2923:H2923)</f>
        <v>165</v>
      </c>
      <c r="J2923" s="49" t="n">
        <f aca="false">Calc!$C$5-D2923</f>
        <v>327</v>
      </c>
      <c r="K2923" s="49" t="n">
        <f aca="false">IF(J2923&lt;=Calc!$C$11,4,IF(J2923&lt;=Calc!$C$12,3,IF(J2923&lt;=Calc!$C$13,2,1)))</f>
        <v>2</v>
      </c>
      <c r="L2923" s="49" t="n">
        <f aca="false">1+(E2923&gt;=Calc!$C$16)+(E2923&gt;=Calc!$C$17)+(E2923&gt;=Calc!$C$18)</f>
        <v>1</v>
      </c>
      <c r="M2923" s="49" t="str">
        <f aca="false">IF(AND(K2923=4,L2923&gt;=3),"Champions",IF(AND(K2923=3,L2923&gt;=3),"Loyal",IF(K2923&gt;=3,"Recent / New",IF(L2923&gt;=3,"At Risk","Hibernating / Lost"))))</f>
        <v>Hibernating / Lost</v>
      </c>
      <c r="N2923" s="54" t="n">
        <f aca="false">IF(AND(Calc!$C$2&lt;=2009,Calc!$C$3&gt;=2009),F2923,0)+IF(AND(Calc!$C$2&lt;=2010,Calc!$C$3&gt;=2010),G2923,0)+IF(AND(Calc!$C$2&lt;=2011,Calc!$C$3&gt;=2011),H2923,0)</f>
        <v>165</v>
      </c>
      <c r="O2923" s="61" t="n">
        <f aca="false">IF(AND(N2923&gt;0,OR(Calc!$C$4="*",B2923=Calc!$C$4)),N2923+ROW()*0.000000001,0)</f>
        <v>165.000002923</v>
      </c>
    </row>
    <row r="2924" customFormat="false" ht="15" hidden="false" customHeight="false" outlineLevel="0" collapsed="false">
      <c r="A2924" s="49" t="n">
        <v>15317</v>
      </c>
      <c r="B2924" s="49" t="s">
        <v>189</v>
      </c>
      <c r="C2924" s="63" t="n">
        <v>40209</v>
      </c>
      <c r="D2924" s="63" t="n">
        <v>40209</v>
      </c>
      <c r="E2924" s="49" t="n">
        <v>1</v>
      </c>
      <c r="F2924" s="54" t="n">
        <v>-17.7</v>
      </c>
      <c r="G2924" s="54" t="n">
        <v>129.75</v>
      </c>
      <c r="H2924" s="54" t="n">
        <v>0</v>
      </c>
      <c r="I2924" s="54" t="n">
        <f aca="false">SUM(F2924:H2924)</f>
        <v>112.05</v>
      </c>
      <c r="J2924" s="49" t="n">
        <f aca="false">Calc!$C$5-D2924</f>
        <v>678</v>
      </c>
      <c r="K2924" s="49" t="n">
        <f aca="false">IF(J2924&lt;=Calc!$C$11,4,IF(J2924&lt;=Calc!$C$12,3,IF(J2924&lt;=Calc!$C$13,2,1)))</f>
        <v>1</v>
      </c>
      <c r="L2924" s="49" t="n">
        <f aca="false">1+(E2924&gt;=Calc!$C$16)+(E2924&gt;=Calc!$C$17)+(E2924&gt;=Calc!$C$18)</f>
        <v>1</v>
      </c>
      <c r="M2924" s="49" t="str">
        <f aca="false">IF(AND(K2924=4,L2924&gt;=3),"Champions",IF(AND(K2924=3,L2924&gt;=3),"Loyal",IF(K2924&gt;=3,"Recent / New",IF(L2924&gt;=3,"At Risk","Hibernating / Lost"))))</f>
        <v>Hibernating / Lost</v>
      </c>
      <c r="N2924" s="54" t="n">
        <f aca="false">IF(AND(Calc!$C$2&lt;=2009,Calc!$C$3&gt;=2009),F2924,0)+IF(AND(Calc!$C$2&lt;=2010,Calc!$C$3&gt;=2010),G2924,0)+IF(AND(Calc!$C$2&lt;=2011,Calc!$C$3&gt;=2011),H2924,0)</f>
        <v>112.05</v>
      </c>
      <c r="O2924" s="61" t="n">
        <f aca="false">IF(AND(N2924&gt;0,OR(Calc!$C$4="*",B2924=Calc!$C$4)),N2924+ROW()*0.000000001,0)</f>
        <v>112.050002924</v>
      </c>
    </row>
    <row r="2925" customFormat="false" ht="15" hidden="false" customHeight="false" outlineLevel="0" collapsed="false">
      <c r="A2925" s="49" t="n">
        <v>15318</v>
      </c>
      <c r="B2925" s="49" t="s">
        <v>189</v>
      </c>
      <c r="C2925" s="63" t="n">
        <v>40883</v>
      </c>
      <c r="D2925" s="63" t="n">
        <v>40883</v>
      </c>
      <c r="E2925" s="49" t="n">
        <v>1</v>
      </c>
      <c r="F2925" s="54" t="n">
        <v>0</v>
      </c>
      <c r="G2925" s="54" t="n">
        <v>0</v>
      </c>
      <c r="H2925" s="54" t="n">
        <v>312.62</v>
      </c>
      <c r="I2925" s="54" t="n">
        <f aca="false">SUM(F2925:H2925)</f>
        <v>312.62</v>
      </c>
      <c r="J2925" s="49" t="n">
        <f aca="false">Calc!$C$5-D2925</f>
        <v>4</v>
      </c>
      <c r="K2925" s="49" t="n">
        <f aca="false">IF(J2925&lt;=Calc!$C$11,4,IF(J2925&lt;=Calc!$C$12,3,IF(J2925&lt;=Calc!$C$13,2,1)))</f>
        <v>4</v>
      </c>
      <c r="L2925" s="49" t="n">
        <f aca="false">1+(E2925&gt;=Calc!$C$16)+(E2925&gt;=Calc!$C$17)+(E2925&gt;=Calc!$C$18)</f>
        <v>1</v>
      </c>
      <c r="M2925" s="49" t="str">
        <f aca="false">IF(AND(K2925=4,L2925&gt;=3),"Champions",IF(AND(K2925=3,L2925&gt;=3),"Loyal",IF(K2925&gt;=3,"Recent / New",IF(L2925&gt;=3,"At Risk","Hibernating / Lost"))))</f>
        <v>Recent / New</v>
      </c>
      <c r="N2925" s="54" t="n">
        <f aca="false">IF(AND(Calc!$C$2&lt;=2009,Calc!$C$3&gt;=2009),F2925,0)+IF(AND(Calc!$C$2&lt;=2010,Calc!$C$3&gt;=2010),G2925,0)+IF(AND(Calc!$C$2&lt;=2011,Calc!$C$3&gt;=2011),H2925,0)</f>
        <v>312.62</v>
      </c>
      <c r="O2925" s="61" t="n">
        <f aca="false">IF(AND(N2925&gt;0,OR(Calc!$C$4="*",B2925=Calc!$C$4)),N2925+ROW()*0.000000001,0)</f>
        <v>312.620002925</v>
      </c>
    </row>
    <row r="2926" customFormat="false" ht="15" hidden="false" customHeight="false" outlineLevel="0" collapsed="false">
      <c r="A2926" s="49" t="n">
        <v>15319</v>
      </c>
      <c r="B2926" s="49" t="s">
        <v>189</v>
      </c>
      <c r="C2926" s="63" t="n">
        <v>40603</v>
      </c>
      <c r="D2926" s="63" t="n">
        <v>40603</v>
      </c>
      <c r="E2926" s="49" t="n">
        <v>1</v>
      </c>
      <c r="F2926" s="54" t="n">
        <v>0</v>
      </c>
      <c r="G2926" s="54" t="n">
        <v>0</v>
      </c>
      <c r="H2926" s="54" t="n">
        <v>204.5</v>
      </c>
      <c r="I2926" s="54" t="n">
        <f aca="false">SUM(F2926:H2926)</f>
        <v>204.5</v>
      </c>
      <c r="J2926" s="49" t="n">
        <f aca="false">Calc!$C$5-D2926</f>
        <v>284</v>
      </c>
      <c r="K2926" s="49" t="n">
        <f aca="false">IF(J2926&lt;=Calc!$C$11,4,IF(J2926&lt;=Calc!$C$12,3,IF(J2926&lt;=Calc!$C$13,2,1)))</f>
        <v>2</v>
      </c>
      <c r="L2926" s="49" t="n">
        <f aca="false">1+(E2926&gt;=Calc!$C$16)+(E2926&gt;=Calc!$C$17)+(E2926&gt;=Calc!$C$18)</f>
        <v>1</v>
      </c>
      <c r="M2926" s="49" t="str">
        <f aca="false">IF(AND(K2926=4,L2926&gt;=3),"Champions",IF(AND(K2926=3,L2926&gt;=3),"Loyal",IF(K2926&gt;=3,"Recent / New",IF(L2926&gt;=3,"At Risk","Hibernating / Lost"))))</f>
        <v>Hibernating / Lost</v>
      </c>
      <c r="N2926" s="54" t="n">
        <f aca="false">IF(AND(Calc!$C$2&lt;=2009,Calc!$C$3&gt;=2009),F2926,0)+IF(AND(Calc!$C$2&lt;=2010,Calc!$C$3&gt;=2010),G2926,0)+IF(AND(Calc!$C$2&lt;=2011,Calc!$C$3&gt;=2011),H2926,0)</f>
        <v>204.5</v>
      </c>
      <c r="O2926" s="61" t="n">
        <f aca="false">IF(AND(N2926&gt;0,OR(Calc!$C$4="*",B2926=Calc!$C$4)),N2926+ROW()*0.000000001,0)</f>
        <v>204.500002926</v>
      </c>
    </row>
    <row r="2927" customFormat="false" ht="15" hidden="false" customHeight="false" outlineLevel="0" collapsed="false">
      <c r="A2927" s="49" t="n">
        <v>15320</v>
      </c>
      <c r="B2927" s="49" t="s">
        <v>189</v>
      </c>
      <c r="C2927" s="63" t="n">
        <v>40842</v>
      </c>
      <c r="D2927" s="63" t="n">
        <v>40842</v>
      </c>
      <c r="E2927" s="49" t="n">
        <v>1</v>
      </c>
      <c r="F2927" s="54" t="n">
        <v>0</v>
      </c>
      <c r="G2927" s="54" t="n">
        <v>0</v>
      </c>
      <c r="H2927" s="54" t="n">
        <v>267.13</v>
      </c>
      <c r="I2927" s="54" t="n">
        <f aca="false">SUM(F2927:H2927)</f>
        <v>267.13</v>
      </c>
      <c r="J2927" s="49" t="n">
        <f aca="false">Calc!$C$5-D2927</f>
        <v>45</v>
      </c>
      <c r="K2927" s="49" t="n">
        <f aca="false">IF(J2927&lt;=Calc!$C$11,4,IF(J2927&lt;=Calc!$C$12,3,IF(J2927&lt;=Calc!$C$13,2,1)))</f>
        <v>3</v>
      </c>
      <c r="L2927" s="49" t="n">
        <f aca="false">1+(E2927&gt;=Calc!$C$16)+(E2927&gt;=Calc!$C$17)+(E2927&gt;=Calc!$C$18)</f>
        <v>1</v>
      </c>
      <c r="M2927" s="49" t="str">
        <f aca="false">IF(AND(K2927=4,L2927&gt;=3),"Champions",IF(AND(K2927=3,L2927&gt;=3),"Loyal",IF(K2927&gt;=3,"Recent / New",IF(L2927&gt;=3,"At Risk","Hibernating / Lost"))))</f>
        <v>Recent / New</v>
      </c>
      <c r="N2927" s="54" t="n">
        <f aca="false">IF(AND(Calc!$C$2&lt;=2009,Calc!$C$3&gt;=2009),F2927,0)+IF(AND(Calc!$C$2&lt;=2010,Calc!$C$3&gt;=2010),G2927,0)+IF(AND(Calc!$C$2&lt;=2011,Calc!$C$3&gt;=2011),H2927,0)</f>
        <v>267.13</v>
      </c>
      <c r="O2927" s="61" t="n">
        <f aca="false">IF(AND(N2927&gt;0,OR(Calc!$C$4="*",B2927=Calc!$C$4)),N2927+ROW()*0.000000001,0)</f>
        <v>267.130002927</v>
      </c>
    </row>
    <row r="2928" customFormat="false" ht="15" hidden="false" customHeight="false" outlineLevel="0" collapsed="false">
      <c r="A2928" s="49" t="n">
        <v>15321</v>
      </c>
      <c r="B2928" s="49" t="s">
        <v>189</v>
      </c>
      <c r="C2928" s="63" t="n">
        <v>40212</v>
      </c>
      <c r="D2928" s="63" t="n">
        <v>40816</v>
      </c>
      <c r="E2928" s="49" t="n">
        <v>12</v>
      </c>
      <c r="F2928" s="54" t="n">
        <v>-14.85</v>
      </c>
      <c r="G2928" s="54" t="n">
        <v>3924.77</v>
      </c>
      <c r="H2928" s="54" t="n">
        <v>2663.48</v>
      </c>
      <c r="I2928" s="54" t="n">
        <f aca="false">SUM(F2928:H2928)</f>
        <v>6573.4</v>
      </c>
      <c r="J2928" s="49" t="n">
        <f aca="false">Calc!$C$5-D2928</f>
        <v>71</v>
      </c>
      <c r="K2928" s="49" t="n">
        <f aca="false">IF(J2928&lt;=Calc!$C$11,4,IF(J2928&lt;=Calc!$C$12,3,IF(J2928&lt;=Calc!$C$13,2,1)))</f>
        <v>3</v>
      </c>
      <c r="L2928" s="49" t="n">
        <f aca="false">1+(E2928&gt;=Calc!$C$16)+(E2928&gt;=Calc!$C$17)+(E2928&gt;=Calc!$C$18)</f>
        <v>4</v>
      </c>
      <c r="M2928" s="49" t="str">
        <f aca="false">IF(AND(K2928=4,L2928&gt;=3),"Champions",IF(AND(K2928=3,L2928&gt;=3),"Loyal",IF(K2928&gt;=3,"Recent / New",IF(L2928&gt;=3,"At Risk","Hibernating / Lost"))))</f>
        <v>Loyal</v>
      </c>
      <c r="N2928" s="54" t="n">
        <f aca="false">IF(AND(Calc!$C$2&lt;=2009,Calc!$C$3&gt;=2009),F2928,0)+IF(AND(Calc!$C$2&lt;=2010,Calc!$C$3&gt;=2010),G2928,0)+IF(AND(Calc!$C$2&lt;=2011,Calc!$C$3&gt;=2011),H2928,0)</f>
        <v>6573.4</v>
      </c>
      <c r="O2928" s="61" t="n">
        <f aca="false">IF(AND(N2928&gt;0,OR(Calc!$C$4="*",B2928=Calc!$C$4)),N2928+ROW()*0.000000001,0)</f>
        <v>6573.400002928</v>
      </c>
    </row>
    <row r="2929" customFormat="false" ht="15" hidden="false" customHeight="false" outlineLevel="0" collapsed="false">
      <c r="A2929" s="49" t="n">
        <v>15322</v>
      </c>
      <c r="B2929" s="49" t="s">
        <v>189</v>
      </c>
      <c r="C2929" s="63" t="n">
        <v>40410</v>
      </c>
      <c r="D2929" s="63" t="n">
        <v>40801</v>
      </c>
      <c r="E2929" s="49" t="n">
        <v>2</v>
      </c>
      <c r="F2929" s="54" t="n">
        <v>0</v>
      </c>
      <c r="G2929" s="54" t="n">
        <v>711.18</v>
      </c>
      <c r="H2929" s="54" t="n">
        <v>602.97</v>
      </c>
      <c r="I2929" s="54" t="n">
        <f aca="false">SUM(F2929:H2929)</f>
        <v>1314.15</v>
      </c>
      <c r="J2929" s="49" t="n">
        <f aca="false">Calc!$C$5-D2929</f>
        <v>86</v>
      </c>
      <c r="K2929" s="49" t="n">
        <f aca="false">IF(J2929&lt;=Calc!$C$11,4,IF(J2929&lt;=Calc!$C$12,3,IF(J2929&lt;=Calc!$C$13,2,1)))</f>
        <v>3</v>
      </c>
      <c r="L2929" s="49" t="n">
        <f aca="false">1+(E2929&gt;=Calc!$C$16)+(E2929&gt;=Calc!$C$17)+(E2929&gt;=Calc!$C$18)</f>
        <v>2</v>
      </c>
      <c r="M2929" s="49" t="str">
        <f aca="false">IF(AND(K2929=4,L2929&gt;=3),"Champions",IF(AND(K2929=3,L2929&gt;=3),"Loyal",IF(K2929&gt;=3,"Recent / New",IF(L2929&gt;=3,"At Risk","Hibernating / Lost"))))</f>
        <v>Recent / New</v>
      </c>
      <c r="N2929" s="54" t="n">
        <f aca="false">IF(AND(Calc!$C$2&lt;=2009,Calc!$C$3&gt;=2009),F2929,0)+IF(AND(Calc!$C$2&lt;=2010,Calc!$C$3&gt;=2010),G2929,0)+IF(AND(Calc!$C$2&lt;=2011,Calc!$C$3&gt;=2011),H2929,0)</f>
        <v>1314.15</v>
      </c>
      <c r="O2929" s="61" t="n">
        <f aca="false">IF(AND(N2929&gt;0,OR(Calc!$C$4="*",B2929=Calc!$C$4)),N2929+ROW()*0.000000001,0)</f>
        <v>1314.150002929</v>
      </c>
    </row>
    <row r="2930" customFormat="false" ht="15" hidden="false" customHeight="false" outlineLevel="0" collapsed="false">
      <c r="A2930" s="49" t="n">
        <v>15323</v>
      </c>
      <c r="B2930" s="49" t="s">
        <v>189</v>
      </c>
      <c r="C2930" s="63" t="n">
        <v>40225</v>
      </c>
      <c r="D2930" s="63" t="n">
        <v>40324</v>
      </c>
      <c r="E2930" s="49" t="n">
        <v>3</v>
      </c>
      <c r="F2930" s="54" t="n">
        <v>0</v>
      </c>
      <c r="G2930" s="54" t="n">
        <v>320.9</v>
      </c>
      <c r="H2930" s="54" t="n">
        <v>0</v>
      </c>
      <c r="I2930" s="54" t="n">
        <f aca="false">SUM(F2930:H2930)</f>
        <v>320.9</v>
      </c>
      <c r="J2930" s="49" t="n">
        <f aca="false">Calc!$C$5-D2930</f>
        <v>563</v>
      </c>
      <c r="K2930" s="49" t="n">
        <f aca="false">IF(J2930&lt;=Calc!$C$11,4,IF(J2930&lt;=Calc!$C$12,3,IF(J2930&lt;=Calc!$C$13,2,1)))</f>
        <v>1</v>
      </c>
      <c r="L2930" s="49" t="n">
        <f aca="false">1+(E2930&gt;=Calc!$C$16)+(E2930&gt;=Calc!$C$17)+(E2930&gt;=Calc!$C$18)</f>
        <v>2</v>
      </c>
      <c r="M2930" s="49" t="str">
        <f aca="false">IF(AND(K2930=4,L2930&gt;=3),"Champions",IF(AND(K2930=3,L2930&gt;=3),"Loyal",IF(K2930&gt;=3,"Recent / New",IF(L2930&gt;=3,"At Risk","Hibernating / Lost"))))</f>
        <v>Hibernating / Lost</v>
      </c>
      <c r="N2930" s="54" t="n">
        <f aca="false">IF(AND(Calc!$C$2&lt;=2009,Calc!$C$3&gt;=2009),F2930,0)+IF(AND(Calc!$C$2&lt;=2010,Calc!$C$3&gt;=2010),G2930,0)+IF(AND(Calc!$C$2&lt;=2011,Calc!$C$3&gt;=2011),H2930,0)</f>
        <v>320.9</v>
      </c>
      <c r="O2930" s="61" t="n">
        <f aca="false">IF(AND(N2930&gt;0,OR(Calc!$C$4="*",B2930=Calc!$C$4)),N2930+ROW()*0.000000001,0)</f>
        <v>320.90000293</v>
      </c>
    </row>
    <row r="2931" customFormat="false" ht="15" hidden="false" customHeight="false" outlineLevel="0" collapsed="false">
      <c r="A2931" s="49" t="n">
        <v>15324</v>
      </c>
      <c r="B2931" s="49" t="s">
        <v>189</v>
      </c>
      <c r="C2931" s="63" t="n">
        <v>40185</v>
      </c>
      <c r="D2931" s="63" t="n">
        <v>40185</v>
      </c>
      <c r="E2931" s="49" t="n">
        <v>1</v>
      </c>
      <c r="F2931" s="54" t="n">
        <v>0</v>
      </c>
      <c r="G2931" s="54" t="n">
        <v>140.22</v>
      </c>
      <c r="H2931" s="54" t="n">
        <v>0</v>
      </c>
      <c r="I2931" s="54" t="n">
        <f aca="false">SUM(F2931:H2931)</f>
        <v>140.22</v>
      </c>
      <c r="J2931" s="49" t="n">
        <f aca="false">Calc!$C$5-D2931</f>
        <v>702</v>
      </c>
      <c r="K2931" s="49" t="n">
        <f aca="false">IF(J2931&lt;=Calc!$C$11,4,IF(J2931&lt;=Calc!$C$12,3,IF(J2931&lt;=Calc!$C$13,2,1)))</f>
        <v>1</v>
      </c>
      <c r="L2931" s="49" t="n">
        <f aca="false">1+(E2931&gt;=Calc!$C$16)+(E2931&gt;=Calc!$C$17)+(E2931&gt;=Calc!$C$18)</f>
        <v>1</v>
      </c>
      <c r="M2931" s="49" t="str">
        <f aca="false">IF(AND(K2931=4,L2931&gt;=3),"Champions",IF(AND(K2931=3,L2931&gt;=3),"Loyal",IF(K2931&gt;=3,"Recent / New",IF(L2931&gt;=3,"At Risk","Hibernating / Lost"))))</f>
        <v>Hibernating / Lost</v>
      </c>
      <c r="N2931" s="54" t="n">
        <f aca="false">IF(AND(Calc!$C$2&lt;=2009,Calc!$C$3&gt;=2009),F2931,0)+IF(AND(Calc!$C$2&lt;=2010,Calc!$C$3&gt;=2010),G2931,0)+IF(AND(Calc!$C$2&lt;=2011,Calc!$C$3&gt;=2011),H2931,0)</f>
        <v>140.22</v>
      </c>
      <c r="O2931" s="61" t="n">
        <f aca="false">IF(AND(N2931&gt;0,OR(Calc!$C$4="*",B2931=Calc!$C$4)),N2931+ROW()*0.000000001,0)</f>
        <v>140.220002931</v>
      </c>
    </row>
    <row r="2932" customFormat="false" ht="15" hidden="false" customHeight="false" outlineLevel="0" collapsed="false">
      <c r="A2932" s="49" t="n">
        <v>15325</v>
      </c>
      <c r="B2932" s="49" t="s">
        <v>189</v>
      </c>
      <c r="C2932" s="63" t="n">
        <v>40225</v>
      </c>
      <c r="D2932" s="63" t="n">
        <v>40783</v>
      </c>
      <c r="E2932" s="49" t="n">
        <v>8</v>
      </c>
      <c r="F2932" s="54" t="n">
        <v>0</v>
      </c>
      <c r="G2932" s="54" t="n">
        <v>1434.52</v>
      </c>
      <c r="H2932" s="54" t="n">
        <v>161.74</v>
      </c>
      <c r="I2932" s="54" t="n">
        <f aca="false">SUM(F2932:H2932)</f>
        <v>1596.26</v>
      </c>
      <c r="J2932" s="49" t="n">
        <f aca="false">Calc!$C$5-D2932</f>
        <v>104</v>
      </c>
      <c r="K2932" s="49" t="n">
        <f aca="false">IF(J2932&lt;=Calc!$C$11,4,IF(J2932&lt;=Calc!$C$12,3,IF(J2932&lt;=Calc!$C$13,2,1)))</f>
        <v>2</v>
      </c>
      <c r="L2932" s="49" t="n">
        <f aca="false">1+(E2932&gt;=Calc!$C$16)+(E2932&gt;=Calc!$C$17)+(E2932&gt;=Calc!$C$18)</f>
        <v>4</v>
      </c>
      <c r="M2932" s="49" t="str">
        <f aca="false">IF(AND(K2932=4,L2932&gt;=3),"Champions",IF(AND(K2932=3,L2932&gt;=3),"Loyal",IF(K2932&gt;=3,"Recent / New",IF(L2932&gt;=3,"At Risk","Hibernating / Lost"))))</f>
        <v>At Risk</v>
      </c>
      <c r="N2932" s="54" t="n">
        <f aca="false">IF(AND(Calc!$C$2&lt;=2009,Calc!$C$3&gt;=2009),F2932,0)+IF(AND(Calc!$C$2&lt;=2010,Calc!$C$3&gt;=2010),G2932,0)+IF(AND(Calc!$C$2&lt;=2011,Calc!$C$3&gt;=2011),H2932,0)</f>
        <v>1596.26</v>
      </c>
      <c r="O2932" s="61" t="n">
        <f aca="false">IF(AND(N2932&gt;0,OR(Calc!$C$4="*",B2932=Calc!$C$4)),N2932+ROW()*0.000000001,0)</f>
        <v>1596.260002932</v>
      </c>
    </row>
    <row r="2933" customFormat="false" ht="15" hidden="false" customHeight="false" outlineLevel="0" collapsed="false">
      <c r="A2933" s="49" t="n">
        <v>15326</v>
      </c>
      <c r="B2933" s="49" t="s">
        <v>189</v>
      </c>
      <c r="C2933" s="63" t="n">
        <v>40148</v>
      </c>
      <c r="D2933" s="63" t="n">
        <v>40553</v>
      </c>
      <c r="E2933" s="49" t="n">
        <v>5</v>
      </c>
      <c r="F2933" s="54" t="n">
        <v>629.97</v>
      </c>
      <c r="G2933" s="54" t="n">
        <v>588.14</v>
      </c>
      <c r="H2933" s="54" t="n">
        <v>311.71</v>
      </c>
      <c r="I2933" s="54" t="n">
        <f aca="false">SUM(F2933:H2933)</f>
        <v>1529.82</v>
      </c>
      <c r="J2933" s="49" t="n">
        <f aca="false">Calc!$C$5-D2933</f>
        <v>334</v>
      </c>
      <c r="K2933" s="49" t="n">
        <f aca="false">IF(J2933&lt;=Calc!$C$11,4,IF(J2933&lt;=Calc!$C$12,3,IF(J2933&lt;=Calc!$C$13,2,1)))</f>
        <v>2</v>
      </c>
      <c r="L2933" s="49" t="n">
        <f aca="false">1+(E2933&gt;=Calc!$C$16)+(E2933&gt;=Calc!$C$17)+(E2933&gt;=Calc!$C$18)</f>
        <v>3</v>
      </c>
      <c r="M2933" s="49" t="str">
        <f aca="false">IF(AND(K2933=4,L2933&gt;=3),"Champions",IF(AND(K2933=3,L2933&gt;=3),"Loyal",IF(K2933&gt;=3,"Recent / New",IF(L2933&gt;=3,"At Risk","Hibernating / Lost"))))</f>
        <v>At Risk</v>
      </c>
      <c r="N2933" s="54" t="n">
        <f aca="false">IF(AND(Calc!$C$2&lt;=2009,Calc!$C$3&gt;=2009),F2933,0)+IF(AND(Calc!$C$2&lt;=2010,Calc!$C$3&gt;=2010),G2933,0)+IF(AND(Calc!$C$2&lt;=2011,Calc!$C$3&gt;=2011),H2933,0)</f>
        <v>1529.82</v>
      </c>
      <c r="O2933" s="61" t="n">
        <f aca="false">IF(AND(N2933&gt;0,OR(Calc!$C$4="*",B2933=Calc!$C$4)),N2933+ROW()*0.000000001,0)</f>
        <v>1529.820002933</v>
      </c>
    </row>
    <row r="2934" customFormat="false" ht="15" hidden="false" customHeight="false" outlineLevel="0" collapsed="false">
      <c r="A2934" s="49" t="n">
        <v>15327</v>
      </c>
      <c r="B2934" s="49" t="s">
        <v>189</v>
      </c>
      <c r="C2934" s="63" t="n">
        <v>40834</v>
      </c>
      <c r="D2934" s="63" t="n">
        <v>40834</v>
      </c>
      <c r="E2934" s="49" t="n">
        <v>1</v>
      </c>
      <c r="F2934" s="54" t="n">
        <v>0</v>
      </c>
      <c r="G2934" s="54" t="n">
        <v>0</v>
      </c>
      <c r="H2934" s="54" t="n">
        <v>208.75</v>
      </c>
      <c r="I2934" s="54" t="n">
        <f aca="false">SUM(F2934:H2934)</f>
        <v>208.75</v>
      </c>
      <c r="J2934" s="49" t="n">
        <f aca="false">Calc!$C$5-D2934</f>
        <v>53</v>
      </c>
      <c r="K2934" s="49" t="n">
        <f aca="false">IF(J2934&lt;=Calc!$C$11,4,IF(J2934&lt;=Calc!$C$12,3,IF(J2934&lt;=Calc!$C$13,2,1)))</f>
        <v>3</v>
      </c>
      <c r="L2934" s="49" t="n">
        <f aca="false">1+(E2934&gt;=Calc!$C$16)+(E2934&gt;=Calc!$C$17)+(E2934&gt;=Calc!$C$18)</f>
        <v>1</v>
      </c>
      <c r="M2934" s="49" t="str">
        <f aca="false">IF(AND(K2934=4,L2934&gt;=3),"Champions",IF(AND(K2934=3,L2934&gt;=3),"Loyal",IF(K2934&gt;=3,"Recent / New",IF(L2934&gt;=3,"At Risk","Hibernating / Lost"))))</f>
        <v>Recent / New</v>
      </c>
      <c r="N2934" s="54" t="n">
        <f aca="false">IF(AND(Calc!$C$2&lt;=2009,Calc!$C$3&gt;=2009),F2934,0)+IF(AND(Calc!$C$2&lt;=2010,Calc!$C$3&gt;=2010),G2934,0)+IF(AND(Calc!$C$2&lt;=2011,Calc!$C$3&gt;=2011),H2934,0)</f>
        <v>208.75</v>
      </c>
      <c r="O2934" s="61" t="n">
        <f aca="false">IF(AND(N2934&gt;0,OR(Calc!$C$4="*",B2934=Calc!$C$4)),N2934+ROW()*0.000000001,0)</f>
        <v>208.750002934</v>
      </c>
    </row>
    <row r="2935" customFormat="false" ht="15" hidden="false" customHeight="false" outlineLevel="0" collapsed="false">
      <c r="A2935" s="49" t="n">
        <v>15328</v>
      </c>
      <c r="B2935" s="49" t="s">
        <v>189</v>
      </c>
      <c r="C2935" s="63" t="n">
        <v>40479</v>
      </c>
      <c r="D2935" s="63" t="n">
        <v>40479</v>
      </c>
      <c r="E2935" s="49" t="n">
        <v>1</v>
      </c>
      <c r="F2935" s="54" t="n">
        <v>0</v>
      </c>
      <c r="G2935" s="54" t="n">
        <v>107.24</v>
      </c>
      <c r="H2935" s="54" t="n">
        <v>0</v>
      </c>
      <c r="I2935" s="54" t="n">
        <f aca="false">SUM(F2935:H2935)</f>
        <v>107.24</v>
      </c>
      <c r="J2935" s="49" t="n">
        <f aca="false">Calc!$C$5-D2935</f>
        <v>408</v>
      </c>
      <c r="K2935" s="49" t="n">
        <f aca="false">IF(J2935&lt;=Calc!$C$11,4,IF(J2935&lt;=Calc!$C$12,3,IF(J2935&lt;=Calc!$C$13,2,1)))</f>
        <v>1</v>
      </c>
      <c r="L2935" s="49" t="n">
        <f aca="false">1+(E2935&gt;=Calc!$C$16)+(E2935&gt;=Calc!$C$17)+(E2935&gt;=Calc!$C$18)</f>
        <v>1</v>
      </c>
      <c r="M2935" s="49" t="str">
        <f aca="false">IF(AND(K2935=4,L2935&gt;=3),"Champions",IF(AND(K2935=3,L2935&gt;=3),"Loyal",IF(K2935&gt;=3,"Recent / New",IF(L2935&gt;=3,"At Risk","Hibernating / Lost"))))</f>
        <v>Hibernating / Lost</v>
      </c>
      <c r="N2935" s="54" t="n">
        <f aca="false">IF(AND(Calc!$C$2&lt;=2009,Calc!$C$3&gt;=2009),F2935,0)+IF(AND(Calc!$C$2&lt;=2010,Calc!$C$3&gt;=2010),G2935,0)+IF(AND(Calc!$C$2&lt;=2011,Calc!$C$3&gt;=2011),H2935,0)</f>
        <v>107.24</v>
      </c>
      <c r="O2935" s="61" t="n">
        <f aca="false">IF(AND(N2935&gt;0,OR(Calc!$C$4="*",B2935=Calc!$C$4)),N2935+ROW()*0.000000001,0)</f>
        <v>107.240002935</v>
      </c>
    </row>
    <row r="2936" customFormat="false" ht="15" hidden="false" customHeight="false" outlineLevel="0" collapsed="false">
      <c r="A2936" s="49" t="n">
        <v>15329</v>
      </c>
      <c r="B2936" s="49" t="s">
        <v>189</v>
      </c>
      <c r="C2936" s="63" t="n">
        <v>40161</v>
      </c>
      <c r="D2936" s="63" t="n">
        <v>40847</v>
      </c>
      <c r="E2936" s="49" t="n">
        <v>11</v>
      </c>
      <c r="F2936" s="54" t="n">
        <v>315.01</v>
      </c>
      <c r="G2936" s="54" t="n">
        <v>1398.97</v>
      </c>
      <c r="H2936" s="54" t="n">
        <v>1023.2</v>
      </c>
      <c r="I2936" s="54" t="n">
        <f aca="false">SUM(F2936:H2936)</f>
        <v>2737.18</v>
      </c>
      <c r="J2936" s="49" t="n">
        <f aca="false">Calc!$C$5-D2936</f>
        <v>40</v>
      </c>
      <c r="K2936" s="49" t="n">
        <f aca="false">IF(J2936&lt;=Calc!$C$11,4,IF(J2936&lt;=Calc!$C$12,3,IF(J2936&lt;=Calc!$C$13,2,1)))</f>
        <v>3</v>
      </c>
      <c r="L2936" s="49" t="n">
        <f aca="false">1+(E2936&gt;=Calc!$C$16)+(E2936&gt;=Calc!$C$17)+(E2936&gt;=Calc!$C$18)</f>
        <v>4</v>
      </c>
      <c r="M2936" s="49" t="str">
        <f aca="false">IF(AND(K2936=4,L2936&gt;=3),"Champions",IF(AND(K2936=3,L2936&gt;=3),"Loyal",IF(K2936&gt;=3,"Recent / New",IF(L2936&gt;=3,"At Risk","Hibernating / Lost"))))</f>
        <v>Loyal</v>
      </c>
      <c r="N2936" s="54" t="n">
        <f aca="false">IF(AND(Calc!$C$2&lt;=2009,Calc!$C$3&gt;=2009),F2936,0)+IF(AND(Calc!$C$2&lt;=2010,Calc!$C$3&gt;=2010),G2936,0)+IF(AND(Calc!$C$2&lt;=2011,Calc!$C$3&gt;=2011),H2936,0)</f>
        <v>2737.18</v>
      </c>
      <c r="O2936" s="61" t="n">
        <f aca="false">IF(AND(N2936&gt;0,OR(Calc!$C$4="*",B2936=Calc!$C$4)),N2936+ROW()*0.000000001,0)</f>
        <v>2737.180002936</v>
      </c>
    </row>
    <row r="2937" customFormat="false" ht="15" hidden="false" customHeight="false" outlineLevel="0" collapsed="false">
      <c r="A2937" s="49" t="n">
        <v>15330</v>
      </c>
      <c r="B2937" s="49" t="s">
        <v>189</v>
      </c>
      <c r="C2937" s="63" t="n">
        <v>40826</v>
      </c>
      <c r="D2937" s="63" t="n">
        <v>40854</v>
      </c>
      <c r="E2937" s="49" t="n">
        <v>2</v>
      </c>
      <c r="F2937" s="54" t="n">
        <v>0</v>
      </c>
      <c r="G2937" s="54" t="n">
        <v>0</v>
      </c>
      <c r="H2937" s="54" t="n">
        <v>714.96</v>
      </c>
      <c r="I2937" s="54" t="n">
        <f aca="false">SUM(F2937:H2937)</f>
        <v>714.96</v>
      </c>
      <c r="J2937" s="49" t="n">
        <f aca="false">Calc!$C$5-D2937</f>
        <v>33</v>
      </c>
      <c r="K2937" s="49" t="n">
        <f aca="false">IF(J2937&lt;=Calc!$C$11,4,IF(J2937&lt;=Calc!$C$12,3,IF(J2937&lt;=Calc!$C$13,2,1)))</f>
        <v>3</v>
      </c>
      <c r="L2937" s="49" t="n">
        <f aca="false">1+(E2937&gt;=Calc!$C$16)+(E2937&gt;=Calc!$C$17)+(E2937&gt;=Calc!$C$18)</f>
        <v>2</v>
      </c>
      <c r="M2937" s="49" t="str">
        <f aca="false">IF(AND(K2937=4,L2937&gt;=3),"Champions",IF(AND(K2937=3,L2937&gt;=3),"Loyal",IF(K2937&gt;=3,"Recent / New",IF(L2937&gt;=3,"At Risk","Hibernating / Lost"))))</f>
        <v>Recent / New</v>
      </c>
      <c r="N2937" s="54" t="n">
        <f aca="false">IF(AND(Calc!$C$2&lt;=2009,Calc!$C$3&gt;=2009),F2937,0)+IF(AND(Calc!$C$2&lt;=2010,Calc!$C$3&gt;=2010),G2937,0)+IF(AND(Calc!$C$2&lt;=2011,Calc!$C$3&gt;=2011),H2937,0)</f>
        <v>714.96</v>
      </c>
      <c r="O2937" s="61" t="n">
        <f aca="false">IF(AND(N2937&gt;0,OR(Calc!$C$4="*",B2937=Calc!$C$4)),N2937+ROW()*0.000000001,0)</f>
        <v>714.960002937</v>
      </c>
    </row>
    <row r="2938" customFormat="false" ht="15" hidden="false" customHeight="false" outlineLevel="0" collapsed="false">
      <c r="A2938" s="49" t="n">
        <v>15331</v>
      </c>
      <c r="B2938" s="49" t="s">
        <v>189</v>
      </c>
      <c r="C2938" s="63" t="n">
        <v>40277</v>
      </c>
      <c r="D2938" s="63" t="n">
        <v>40387</v>
      </c>
      <c r="E2938" s="49" t="n">
        <v>3</v>
      </c>
      <c r="F2938" s="54" t="n">
        <v>0</v>
      </c>
      <c r="G2938" s="54" t="n">
        <v>755.41</v>
      </c>
      <c r="H2938" s="54" t="n">
        <v>0</v>
      </c>
      <c r="I2938" s="54" t="n">
        <f aca="false">SUM(F2938:H2938)</f>
        <v>755.41</v>
      </c>
      <c r="J2938" s="49" t="n">
        <f aca="false">Calc!$C$5-D2938</f>
        <v>500</v>
      </c>
      <c r="K2938" s="49" t="n">
        <f aca="false">IF(J2938&lt;=Calc!$C$11,4,IF(J2938&lt;=Calc!$C$12,3,IF(J2938&lt;=Calc!$C$13,2,1)))</f>
        <v>1</v>
      </c>
      <c r="L2938" s="49" t="n">
        <f aca="false">1+(E2938&gt;=Calc!$C$16)+(E2938&gt;=Calc!$C$17)+(E2938&gt;=Calc!$C$18)</f>
        <v>2</v>
      </c>
      <c r="M2938" s="49" t="str">
        <f aca="false">IF(AND(K2938=4,L2938&gt;=3),"Champions",IF(AND(K2938=3,L2938&gt;=3),"Loyal",IF(K2938&gt;=3,"Recent / New",IF(L2938&gt;=3,"At Risk","Hibernating / Lost"))))</f>
        <v>Hibernating / Lost</v>
      </c>
      <c r="N2938" s="54" t="n">
        <f aca="false">IF(AND(Calc!$C$2&lt;=2009,Calc!$C$3&gt;=2009),F2938,0)+IF(AND(Calc!$C$2&lt;=2010,Calc!$C$3&gt;=2010),G2938,0)+IF(AND(Calc!$C$2&lt;=2011,Calc!$C$3&gt;=2011),H2938,0)</f>
        <v>755.41</v>
      </c>
      <c r="O2938" s="61" t="n">
        <f aca="false">IF(AND(N2938&gt;0,OR(Calc!$C$4="*",B2938=Calc!$C$4)),N2938+ROW()*0.000000001,0)</f>
        <v>755.410002938</v>
      </c>
    </row>
    <row r="2939" customFormat="false" ht="15" hidden="false" customHeight="false" outlineLevel="0" collapsed="false">
      <c r="A2939" s="49" t="n">
        <v>15332</v>
      </c>
      <c r="B2939" s="49" t="s">
        <v>225</v>
      </c>
      <c r="C2939" s="63" t="n">
        <v>40373</v>
      </c>
      <c r="D2939" s="63" t="n">
        <v>40520</v>
      </c>
      <c r="E2939" s="49" t="n">
        <v>6</v>
      </c>
      <c r="F2939" s="54" t="n">
        <v>0</v>
      </c>
      <c r="G2939" s="54" t="n">
        <v>4892.68</v>
      </c>
      <c r="H2939" s="54" t="n">
        <v>0</v>
      </c>
      <c r="I2939" s="54" t="n">
        <f aca="false">SUM(F2939:H2939)</f>
        <v>4892.68</v>
      </c>
      <c r="J2939" s="49" t="n">
        <f aca="false">Calc!$C$5-D2939</f>
        <v>367</v>
      </c>
      <c r="K2939" s="49" t="n">
        <f aca="false">IF(J2939&lt;=Calc!$C$11,4,IF(J2939&lt;=Calc!$C$12,3,IF(J2939&lt;=Calc!$C$13,2,1)))</f>
        <v>2</v>
      </c>
      <c r="L2939" s="49" t="n">
        <f aca="false">1+(E2939&gt;=Calc!$C$16)+(E2939&gt;=Calc!$C$17)+(E2939&gt;=Calc!$C$18)</f>
        <v>3</v>
      </c>
      <c r="M2939" s="49" t="str">
        <f aca="false">IF(AND(K2939=4,L2939&gt;=3),"Champions",IF(AND(K2939=3,L2939&gt;=3),"Loyal",IF(K2939&gt;=3,"Recent / New",IF(L2939&gt;=3,"At Risk","Hibernating / Lost"))))</f>
        <v>At Risk</v>
      </c>
      <c r="N2939" s="54" t="n">
        <f aca="false">IF(AND(Calc!$C$2&lt;=2009,Calc!$C$3&gt;=2009),F2939,0)+IF(AND(Calc!$C$2&lt;=2010,Calc!$C$3&gt;=2010),G2939,0)+IF(AND(Calc!$C$2&lt;=2011,Calc!$C$3&gt;=2011),H2939,0)</f>
        <v>4892.68</v>
      </c>
      <c r="O2939" s="61" t="n">
        <f aca="false">IF(AND(N2939&gt;0,OR(Calc!$C$4="*",B2939=Calc!$C$4)),N2939+ROW()*0.000000001,0)</f>
        <v>4892.680002939</v>
      </c>
    </row>
    <row r="2940" customFormat="false" ht="15" hidden="false" customHeight="false" outlineLevel="0" collapsed="false">
      <c r="A2940" s="49" t="n">
        <v>15333</v>
      </c>
      <c r="B2940" s="49" t="s">
        <v>189</v>
      </c>
      <c r="C2940" s="63" t="n">
        <v>40678</v>
      </c>
      <c r="D2940" s="63" t="n">
        <v>40678</v>
      </c>
      <c r="E2940" s="49" t="n">
        <v>1</v>
      </c>
      <c r="F2940" s="54" t="n">
        <v>0</v>
      </c>
      <c r="G2940" s="54" t="n">
        <v>0</v>
      </c>
      <c r="H2940" s="54" t="n">
        <v>1028.56</v>
      </c>
      <c r="I2940" s="54" t="n">
        <f aca="false">SUM(F2940:H2940)</f>
        <v>1028.56</v>
      </c>
      <c r="J2940" s="49" t="n">
        <f aca="false">Calc!$C$5-D2940</f>
        <v>209</v>
      </c>
      <c r="K2940" s="49" t="n">
        <f aca="false">IF(J2940&lt;=Calc!$C$11,4,IF(J2940&lt;=Calc!$C$12,3,IF(J2940&lt;=Calc!$C$13,2,1)))</f>
        <v>2</v>
      </c>
      <c r="L2940" s="49" t="n">
        <f aca="false">1+(E2940&gt;=Calc!$C$16)+(E2940&gt;=Calc!$C$17)+(E2940&gt;=Calc!$C$18)</f>
        <v>1</v>
      </c>
      <c r="M2940" s="49" t="str">
        <f aca="false">IF(AND(K2940=4,L2940&gt;=3),"Champions",IF(AND(K2940=3,L2940&gt;=3),"Loyal",IF(K2940&gt;=3,"Recent / New",IF(L2940&gt;=3,"At Risk","Hibernating / Lost"))))</f>
        <v>Hibernating / Lost</v>
      </c>
      <c r="N2940" s="54" t="n">
        <f aca="false">IF(AND(Calc!$C$2&lt;=2009,Calc!$C$3&gt;=2009),F2940,0)+IF(AND(Calc!$C$2&lt;=2010,Calc!$C$3&gt;=2010),G2940,0)+IF(AND(Calc!$C$2&lt;=2011,Calc!$C$3&gt;=2011),H2940,0)</f>
        <v>1028.56</v>
      </c>
      <c r="O2940" s="61" t="n">
        <f aca="false">IF(AND(N2940&gt;0,OR(Calc!$C$4="*",B2940=Calc!$C$4)),N2940+ROW()*0.000000001,0)</f>
        <v>1028.56000294</v>
      </c>
    </row>
    <row r="2941" customFormat="false" ht="15" hidden="false" customHeight="false" outlineLevel="0" collapsed="false">
      <c r="A2941" s="49" t="n">
        <v>15334</v>
      </c>
      <c r="B2941" s="49" t="s">
        <v>189</v>
      </c>
      <c r="C2941" s="63" t="n">
        <v>40713</v>
      </c>
      <c r="D2941" s="63" t="n">
        <v>40730</v>
      </c>
      <c r="E2941" s="49" t="n">
        <v>3</v>
      </c>
      <c r="F2941" s="54" t="n">
        <v>0</v>
      </c>
      <c r="G2941" s="54" t="n">
        <v>0</v>
      </c>
      <c r="H2941" s="54" t="n">
        <v>347.87</v>
      </c>
      <c r="I2941" s="54" t="n">
        <f aca="false">SUM(F2941:H2941)</f>
        <v>347.87</v>
      </c>
      <c r="J2941" s="49" t="n">
        <f aca="false">Calc!$C$5-D2941</f>
        <v>157</v>
      </c>
      <c r="K2941" s="49" t="n">
        <f aca="false">IF(J2941&lt;=Calc!$C$11,4,IF(J2941&lt;=Calc!$C$12,3,IF(J2941&lt;=Calc!$C$13,2,1)))</f>
        <v>2</v>
      </c>
      <c r="L2941" s="49" t="n">
        <f aca="false">1+(E2941&gt;=Calc!$C$16)+(E2941&gt;=Calc!$C$17)+(E2941&gt;=Calc!$C$18)</f>
        <v>2</v>
      </c>
      <c r="M2941" s="49" t="str">
        <f aca="false">IF(AND(K2941=4,L2941&gt;=3),"Champions",IF(AND(K2941=3,L2941&gt;=3),"Loyal",IF(K2941&gt;=3,"Recent / New",IF(L2941&gt;=3,"At Risk","Hibernating / Lost"))))</f>
        <v>Hibernating / Lost</v>
      </c>
      <c r="N2941" s="54" t="n">
        <f aca="false">IF(AND(Calc!$C$2&lt;=2009,Calc!$C$3&gt;=2009),F2941,0)+IF(AND(Calc!$C$2&lt;=2010,Calc!$C$3&gt;=2010),G2941,0)+IF(AND(Calc!$C$2&lt;=2011,Calc!$C$3&gt;=2011),H2941,0)</f>
        <v>347.87</v>
      </c>
      <c r="O2941" s="61" t="n">
        <f aca="false">IF(AND(N2941&gt;0,OR(Calc!$C$4="*",B2941=Calc!$C$4)),N2941+ROW()*0.000000001,0)</f>
        <v>347.870002941</v>
      </c>
    </row>
    <row r="2942" customFormat="false" ht="15" hidden="false" customHeight="false" outlineLevel="0" collapsed="false">
      <c r="A2942" s="49" t="n">
        <v>15335</v>
      </c>
      <c r="B2942" s="49" t="s">
        <v>189</v>
      </c>
      <c r="C2942" s="63" t="n">
        <v>40833</v>
      </c>
      <c r="D2942" s="63" t="n">
        <v>40833</v>
      </c>
      <c r="E2942" s="49" t="n">
        <v>1</v>
      </c>
      <c r="F2942" s="54" t="n">
        <v>0</v>
      </c>
      <c r="G2942" s="54" t="n">
        <v>0</v>
      </c>
      <c r="H2942" s="54" t="n">
        <v>170.22</v>
      </c>
      <c r="I2942" s="54" t="n">
        <f aca="false">SUM(F2942:H2942)</f>
        <v>170.22</v>
      </c>
      <c r="J2942" s="49" t="n">
        <f aca="false">Calc!$C$5-D2942</f>
        <v>54</v>
      </c>
      <c r="K2942" s="49" t="n">
        <f aca="false">IF(J2942&lt;=Calc!$C$11,4,IF(J2942&lt;=Calc!$C$12,3,IF(J2942&lt;=Calc!$C$13,2,1)))</f>
        <v>3</v>
      </c>
      <c r="L2942" s="49" t="n">
        <f aca="false">1+(E2942&gt;=Calc!$C$16)+(E2942&gt;=Calc!$C$17)+(E2942&gt;=Calc!$C$18)</f>
        <v>1</v>
      </c>
      <c r="M2942" s="49" t="str">
        <f aca="false">IF(AND(K2942=4,L2942&gt;=3),"Champions",IF(AND(K2942=3,L2942&gt;=3),"Loyal",IF(K2942&gt;=3,"Recent / New",IF(L2942&gt;=3,"At Risk","Hibernating / Lost"))))</f>
        <v>Recent / New</v>
      </c>
      <c r="N2942" s="54" t="n">
        <f aca="false">IF(AND(Calc!$C$2&lt;=2009,Calc!$C$3&gt;=2009),F2942,0)+IF(AND(Calc!$C$2&lt;=2010,Calc!$C$3&gt;=2010),G2942,0)+IF(AND(Calc!$C$2&lt;=2011,Calc!$C$3&gt;=2011),H2942,0)</f>
        <v>170.22</v>
      </c>
      <c r="O2942" s="61" t="n">
        <f aca="false">IF(AND(N2942&gt;0,OR(Calc!$C$4="*",B2942=Calc!$C$4)),N2942+ROW()*0.000000001,0)</f>
        <v>170.220002942</v>
      </c>
    </row>
    <row r="2943" customFormat="false" ht="15" hidden="false" customHeight="false" outlineLevel="0" collapsed="false">
      <c r="A2943" s="49" t="n">
        <v>15336</v>
      </c>
      <c r="B2943" s="49" t="s">
        <v>189</v>
      </c>
      <c r="C2943" s="63" t="n">
        <v>40485</v>
      </c>
      <c r="D2943" s="63" t="n">
        <v>40485</v>
      </c>
      <c r="E2943" s="49" t="n">
        <v>1</v>
      </c>
      <c r="F2943" s="54" t="n">
        <v>0</v>
      </c>
      <c r="G2943" s="54" t="n">
        <v>240.5</v>
      </c>
      <c r="H2943" s="54" t="n">
        <v>0</v>
      </c>
      <c r="I2943" s="54" t="n">
        <f aca="false">SUM(F2943:H2943)</f>
        <v>240.5</v>
      </c>
      <c r="J2943" s="49" t="n">
        <f aca="false">Calc!$C$5-D2943</f>
        <v>402</v>
      </c>
      <c r="K2943" s="49" t="n">
        <f aca="false">IF(J2943&lt;=Calc!$C$11,4,IF(J2943&lt;=Calc!$C$12,3,IF(J2943&lt;=Calc!$C$13,2,1)))</f>
        <v>1</v>
      </c>
      <c r="L2943" s="49" t="n">
        <f aca="false">1+(E2943&gt;=Calc!$C$16)+(E2943&gt;=Calc!$C$17)+(E2943&gt;=Calc!$C$18)</f>
        <v>1</v>
      </c>
      <c r="M2943" s="49" t="str">
        <f aca="false">IF(AND(K2943=4,L2943&gt;=3),"Champions",IF(AND(K2943=3,L2943&gt;=3),"Loyal",IF(K2943&gt;=3,"Recent / New",IF(L2943&gt;=3,"At Risk","Hibernating / Lost"))))</f>
        <v>Hibernating / Lost</v>
      </c>
      <c r="N2943" s="54" t="n">
        <f aca="false">IF(AND(Calc!$C$2&lt;=2009,Calc!$C$3&gt;=2009),F2943,0)+IF(AND(Calc!$C$2&lt;=2010,Calc!$C$3&gt;=2010),G2943,0)+IF(AND(Calc!$C$2&lt;=2011,Calc!$C$3&gt;=2011),H2943,0)</f>
        <v>240.5</v>
      </c>
      <c r="O2943" s="61" t="n">
        <f aca="false">IF(AND(N2943&gt;0,OR(Calc!$C$4="*",B2943=Calc!$C$4)),N2943+ROW()*0.000000001,0)</f>
        <v>240.500002943</v>
      </c>
    </row>
    <row r="2944" customFormat="false" ht="15" hidden="false" customHeight="false" outlineLevel="0" collapsed="false">
      <c r="A2944" s="49" t="n">
        <v>15337</v>
      </c>
      <c r="B2944" s="49" t="s">
        <v>189</v>
      </c>
      <c r="C2944" s="63" t="n">
        <v>40475</v>
      </c>
      <c r="D2944" s="63" t="n">
        <v>40475</v>
      </c>
      <c r="E2944" s="49" t="n">
        <v>1</v>
      </c>
      <c r="F2944" s="54" t="n">
        <v>0</v>
      </c>
      <c r="G2944" s="54" t="n">
        <v>344.72</v>
      </c>
      <c r="H2944" s="54" t="n">
        <v>0</v>
      </c>
      <c r="I2944" s="54" t="n">
        <f aca="false">SUM(F2944:H2944)</f>
        <v>344.72</v>
      </c>
      <c r="J2944" s="49" t="n">
        <f aca="false">Calc!$C$5-D2944</f>
        <v>412</v>
      </c>
      <c r="K2944" s="49" t="n">
        <f aca="false">IF(J2944&lt;=Calc!$C$11,4,IF(J2944&lt;=Calc!$C$12,3,IF(J2944&lt;=Calc!$C$13,2,1)))</f>
        <v>1</v>
      </c>
      <c r="L2944" s="49" t="n">
        <f aca="false">1+(E2944&gt;=Calc!$C$16)+(E2944&gt;=Calc!$C$17)+(E2944&gt;=Calc!$C$18)</f>
        <v>1</v>
      </c>
      <c r="M2944" s="49" t="str">
        <f aca="false">IF(AND(K2944=4,L2944&gt;=3),"Champions",IF(AND(K2944=3,L2944&gt;=3),"Loyal",IF(K2944&gt;=3,"Recent / New",IF(L2944&gt;=3,"At Risk","Hibernating / Lost"))))</f>
        <v>Hibernating / Lost</v>
      </c>
      <c r="N2944" s="54" t="n">
        <f aca="false">IF(AND(Calc!$C$2&lt;=2009,Calc!$C$3&gt;=2009),F2944,0)+IF(AND(Calc!$C$2&lt;=2010,Calc!$C$3&gt;=2010),G2944,0)+IF(AND(Calc!$C$2&lt;=2011,Calc!$C$3&gt;=2011),H2944,0)</f>
        <v>344.72</v>
      </c>
      <c r="O2944" s="61" t="n">
        <f aca="false">IF(AND(N2944&gt;0,OR(Calc!$C$4="*",B2944=Calc!$C$4)),N2944+ROW()*0.000000001,0)</f>
        <v>344.720002944</v>
      </c>
    </row>
    <row r="2945" customFormat="false" ht="15" hidden="false" customHeight="false" outlineLevel="0" collapsed="false">
      <c r="A2945" s="49" t="n">
        <v>15338</v>
      </c>
      <c r="B2945" s="49" t="s">
        <v>189</v>
      </c>
      <c r="C2945" s="63" t="n">
        <v>40209</v>
      </c>
      <c r="D2945" s="63" t="n">
        <v>40209</v>
      </c>
      <c r="E2945" s="49" t="n">
        <v>1</v>
      </c>
      <c r="F2945" s="54" t="n">
        <v>0</v>
      </c>
      <c r="G2945" s="54" t="n">
        <v>277.93</v>
      </c>
      <c r="H2945" s="54" t="n">
        <v>0</v>
      </c>
      <c r="I2945" s="54" t="n">
        <f aca="false">SUM(F2945:H2945)</f>
        <v>277.93</v>
      </c>
      <c r="J2945" s="49" t="n">
        <f aca="false">Calc!$C$5-D2945</f>
        <v>678</v>
      </c>
      <c r="K2945" s="49" t="n">
        <f aca="false">IF(J2945&lt;=Calc!$C$11,4,IF(J2945&lt;=Calc!$C$12,3,IF(J2945&lt;=Calc!$C$13,2,1)))</f>
        <v>1</v>
      </c>
      <c r="L2945" s="49" t="n">
        <f aca="false">1+(E2945&gt;=Calc!$C$16)+(E2945&gt;=Calc!$C$17)+(E2945&gt;=Calc!$C$18)</f>
        <v>1</v>
      </c>
      <c r="M2945" s="49" t="str">
        <f aca="false">IF(AND(K2945=4,L2945&gt;=3),"Champions",IF(AND(K2945=3,L2945&gt;=3),"Loyal",IF(K2945&gt;=3,"Recent / New",IF(L2945&gt;=3,"At Risk","Hibernating / Lost"))))</f>
        <v>Hibernating / Lost</v>
      </c>
      <c r="N2945" s="54" t="n">
        <f aca="false">IF(AND(Calc!$C$2&lt;=2009,Calc!$C$3&gt;=2009),F2945,0)+IF(AND(Calc!$C$2&lt;=2010,Calc!$C$3&gt;=2010),G2945,0)+IF(AND(Calc!$C$2&lt;=2011,Calc!$C$3&gt;=2011),H2945,0)</f>
        <v>277.93</v>
      </c>
      <c r="O2945" s="61" t="n">
        <f aca="false">IF(AND(N2945&gt;0,OR(Calc!$C$4="*",B2945=Calc!$C$4)),N2945+ROW()*0.000000001,0)</f>
        <v>277.930002945</v>
      </c>
    </row>
    <row r="2946" customFormat="false" ht="15" hidden="false" customHeight="false" outlineLevel="0" collapsed="false">
      <c r="A2946" s="49" t="n">
        <v>15339</v>
      </c>
      <c r="B2946" s="49" t="s">
        <v>189</v>
      </c>
      <c r="C2946" s="63" t="n">
        <v>40217</v>
      </c>
      <c r="D2946" s="63" t="n">
        <v>40820</v>
      </c>
      <c r="E2946" s="49" t="n">
        <v>7</v>
      </c>
      <c r="F2946" s="54" t="n">
        <v>0</v>
      </c>
      <c r="G2946" s="54" t="n">
        <v>1069.7</v>
      </c>
      <c r="H2946" s="54" t="n">
        <v>557.57</v>
      </c>
      <c r="I2946" s="54" t="n">
        <f aca="false">SUM(F2946:H2946)</f>
        <v>1627.27</v>
      </c>
      <c r="J2946" s="49" t="n">
        <f aca="false">Calc!$C$5-D2946</f>
        <v>67</v>
      </c>
      <c r="K2946" s="49" t="n">
        <f aca="false">IF(J2946&lt;=Calc!$C$11,4,IF(J2946&lt;=Calc!$C$12,3,IF(J2946&lt;=Calc!$C$13,2,1)))</f>
        <v>3</v>
      </c>
      <c r="L2946" s="49" t="n">
        <f aca="false">1+(E2946&gt;=Calc!$C$16)+(E2946&gt;=Calc!$C$17)+(E2946&gt;=Calc!$C$18)</f>
        <v>3</v>
      </c>
      <c r="M2946" s="49" t="str">
        <f aca="false">IF(AND(K2946=4,L2946&gt;=3),"Champions",IF(AND(K2946=3,L2946&gt;=3),"Loyal",IF(K2946&gt;=3,"Recent / New",IF(L2946&gt;=3,"At Risk","Hibernating / Lost"))))</f>
        <v>Loyal</v>
      </c>
      <c r="N2946" s="54" t="n">
        <f aca="false">IF(AND(Calc!$C$2&lt;=2009,Calc!$C$3&gt;=2009),F2946,0)+IF(AND(Calc!$C$2&lt;=2010,Calc!$C$3&gt;=2010),G2946,0)+IF(AND(Calc!$C$2&lt;=2011,Calc!$C$3&gt;=2011),H2946,0)</f>
        <v>1627.27</v>
      </c>
      <c r="O2946" s="61" t="n">
        <f aca="false">IF(AND(N2946&gt;0,OR(Calc!$C$4="*",B2946=Calc!$C$4)),N2946+ROW()*0.000000001,0)</f>
        <v>1627.270002946</v>
      </c>
    </row>
    <row r="2947" customFormat="false" ht="15" hidden="false" customHeight="false" outlineLevel="0" collapsed="false">
      <c r="A2947" s="49" t="n">
        <v>15340</v>
      </c>
      <c r="B2947" s="49" t="s">
        <v>189</v>
      </c>
      <c r="C2947" s="63" t="n">
        <v>40325</v>
      </c>
      <c r="D2947" s="63" t="n">
        <v>40325</v>
      </c>
      <c r="E2947" s="49" t="n">
        <v>1</v>
      </c>
      <c r="F2947" s="54" t="n">
        <v>0</v>
      </c>
      <c r="G2947" s="54" t="n">
        <v>105.5</v>
      </c>
      <c r="H2947" s="54" t="n">
        <v>0</v>
      </c>
      <c r="I2947" s="54" t="n">
        <f aca="false">SUM(F2947:H2947)</f>
        <v>105.5</v>
      </c>
      <c r="J2947" s="49" t="n">
        <f aca="false">Calc!$C$5-D2947</f>
        <v>562</v>
      </c>
      <c r="K2947" s="49" t="n">
        <f aca="false">IF(J2947&lt;=Calc!$C$11,4,IF(J2947&lt;=Calc!$C$12,3,IF(J2947&lt;=Calc!$C$13,2,1)))</f>
        <v>1</v>
      </c>
      <c r="L2947" s="49" t="n">
        <f aca="false">1+(E2947&gt;=Calc!$C$16)+(E2947&gt;=Calc!$C$17)+(E2947&gt;=Calc!$C$18)</f>
        <v>1</v>
      </c>
      <c r="M2947" s="49" t="str">
        <f aca="false">IF(AND(K2947=4,L2947&gt;=3),"Champions",IF(AND(K2947=3,L2947&gt;=3),"Loyal",IF(K2947&gt;=3,"Recent / New",IF(L2947&gt;=3,"At Risk","Hibernating / Lost"))))</f>
        <v>Hibernating / Lost</v>
      </c>
      <c r="N2947" s="54" t="n">
        <f aca="false">IF(AND(Calc!$C$2&lt;=2009,Calc!$C$3&gt;=2009),F2947,0)+IF(AND(Calc!$C$2&lt;=2010,Calc!$C$3&gt;=2010),G2947,0)+IF(AND(Calc!$C$2&lt;=2011,Calc!$C$3&gt;=2011),H2947,0)</f>
        <v>105.5</v>
      </c>
      <c r="O2947" s="61" t="n">
        <f aca="false">IF(AND(N2947&gt;0,OR(Calc!$C$4="*",B2947=Calc!$C$4)),N2947+ROW()*0.000000001,0)</f>
        <v>105.500002947</v>
      </c>
    </row>
    <row r="2948" customFormat="false" ht="15" hidden="false" customHeight="false" outlineLevel="0" collapsed="false">
      <c r="A2948" s="49" t="n">
        <v>15341</v>
      </c>
      <c r="B2948" s="49" t="s">
        <v>189</v>
      </c>
      <c r="C2948" s="63" t="n">
        <v>40437</v>
      </c>
      <c r="D2948" s="63" t="n">
        <v>40806</v>
      </c>
      <c r="E2948" s="49" t="n">
        <v>2</v>
      </c>
      <c r="F2948" s="54" t="n">
        <v>0</v>
      </c>
      <c r="G2948" s="54" t="n">
        <v>380.5</v>
      </c>
      <c r="H2948" s="54" t="n">
        <v>2020.52</v>
      </c>
      <c r="I2948" s="54" t="n">
        <f aca="false">SUM(F2948:H2948)</f>
        <v>2401.02</v>
      </c>
      <c r="J2948" s="49" t="n">
        <f aca="false">Calc!$C$5-D2948</f>
        <v>81</v>
      </c>
      <c r="K2948" s="49" t="n">
        <f aca="false">IF(J2948&lt;=Calc!$C$11,4,IF(J2948&lt;=Calc!$C$12,3,IF(J2948&lt;=Calc!$C$13,2,1)))</f>
        <v>3</v>
      </c>
      <c r="L2948" s="49" t="n">
        <f aca="false">1+(E2948&gt;=Calc!$C$16)+(E2948&gt;=Calc!$C$17)+(E2948&gt;=Calc!$C$18)</f>
        <v>2</v>
      </c>
      <c r="M2948" s="49" t="str">
        <f aca="false">IF(AND(K2948=4,L2948&gt;=3),"Champions",IF(AND(K2948=3,L2948&gt;=3),"Loyal",IF(K2948&gt;=3,"Recent / New",IF(L2948&gt;=3,"At Risk","Hibernating / Lost"))))</f>
        <v>Recent / New</v>
      </c>
      <c r="N2948" s="54" t="n">
        <f aca="false">IF(AND(Calc!$C$2&lt;=2009,Calc!$C$3&gt;=2009),F2948,0)+IF(AND(Calc!$C$2&lt;=2010,Calc!$C$3&gt;=2010),G2948,0)+IF(AND(Calc!$C$2&lt;=2011,Calc!$C$3&gt;=2011),H2948,0)</f>
        <v>2401.02</v>
      </c>
      <c r="O2948" s="61" t="n">
        <f aca="false">IF(AND(N2948&gt;0,OR(Calc!$C$4="*",B2948=Calc!$C$4)),N2948+ROW()*0.000000001,0)</f>
        <v>2401.020002948</v>
      </c>
    </row>
    <row r="2949" customFormat="false" ht="15" hidden="false" customHeight="false" outlineLevel="0" collapsed="false">
      <c r="A2949" s="49" t="n">
        <v>15342</v>
      </c>
      <c r="B2949" s="49" t="s">
        <v>189</v>
      </c>
      <c r="C2949" s="63" t="n">
        <v>40757</v>
      </c>
      <c r="D2949" s="63" t="n">
        <v>40757</v>
      </c>
      <c r="E2949" s="49" t="n">
        <v>1</v>
      </c>
      <c r="F2949" s="54" t="n">
        <v>0</v>
      </c>
      <c r="G2949" s="54" t="n">
        <v>0</v>
      </c>
      <c r="H2949" s="54" t="n">
        <v>391.76</v>
      </c>
      <c r="I2949" s="54" t="n">
        <f aca="false">SUM(F2949:H2949)</f>
        <v>391.76</v>
      </c>
      <c r="J2949" s="49" t="n">
        <f aca="false">Calc!$C$5-D2949</f>
        <v>130</v>
      </c>
      <c r="K2949" s="49" t="n">
        <f aca="false">IF(J2949&lt;=Calc!$C$11,4,IF(J2949&lt;=Calc!$C$12,3,IF(J2949&lt;=Calc!$C$13,2,1)))</f>
        <v>2</v>
      </c>
      <c r="L2949" s="49" t="n">
        <f aca="false">1+(E2949&gt;=Calc!$C$16)+(E2949&gt;=Calc!$C$17)+(E2949&gt;=Calc!$C$18)</f>
        <v>1</v>
      </c>
      <c r="M2949" s="49" t="str">
        <f aca="false">IF(AND(K2949=4,L2949&gt;=3),"Champions",IF(AND(K2949=3,L2949&gt;=3),"Loyal",IF(K2949&gt;=3,"Recent / New",IF(L2949&gt;=3,"At Risk","Hibernating / Lost"))))</f>
        <v>Hibernating / Lost</v>
      </c>
      <c r="N2949" s="54" t="n">
        <f aca="false">IF(AND(Calc!$C$2&lt;=2009,Calc!$C$3&gt;=2009),F2949,0)+IF(AND(Calc!$C$2&lt;=2010,Calc!$C$3&gt;=2010),G2949,0)+IF(AND(Calc!$C$2&lt;=2011,Calc!$C$3&gt;=2011),H2949,0)</f>
        <v>391.76</v>
      </c>
      <c r="O2949" s="61" t="n">
        <f aca="false">IF(AND(N2949&gt;0,OR(Calc!$C$4="*",B2949=Calc!$C$4)),N2949+ROW()*0.000000001,0)</f>
        <v>391.760002949</v>
      </c>
    </row>
    <row r="2950" customFormat="false" ht="15" hidden="false" customHeight="false" outlineLevel="0" collapsed="false">
      <c r="A2950" s="49" t="n">
        <v>15343</v>
      </c>
      <c r="B2950" s="49" t="s">
        <v>189</v>
      </c>
      <c r="C2950" s="63" t="n">
        <v>40799</v>
      </c>
      <c r="D2950" s="63" t="n">
        <v>40799</v>
      </c>
      <c r="E2950" s="49" t="n">
        <v>1</v>
      </c>
      <c r="F2950" s="54" t="n">
        <v>0</v>
      </c>
      <c r="G2950" s="54" t="n">
        <v>0</v>
      </c>
      <c r="H2950" s="54" t="n">
        <v>364.5</v>
      </c>
      <c r="I2950" s="54" t="n">
        <f aca="false">SUM(F2950:H2950)</f>
        <v>364.5</v>
      </c>
      <c r="J2950" s="49" t="n">
        <f aca="false">Calc!$C$5-D2950</f>
        <v>88</v>
      </c>
      <c r="K2950" s="49" t="n">
        <f aca="false">IF(J2950&lt;=Calc!$C$11,4,IF(J2950&lt;=Calc!$C$12,3,IF(J2950&lt;=Calc!$C$13,2,1)))</f>
        <v>3</v>
      </c>
      <c r="L2950" s="49" t="n">
        <f aca="false">1+(E2950&gt;=Calc!$C$16)+(E2950&gt;=Calc!$C$17)+(E2950&gt;=Calc!$C$18)</f>
        <v>1</v>
      </c>
      <c r="M2950" s="49" t="str">
        <f aca="false">IF(AND(K2950=4,L2950&gt;=3),"Champions",IF(AND(K2950=3,L2950&gt;=3),"Loyal",IF(K2950&gt;=3,"Recent / New",IF(L2950&gt;=3,"At Risk","Hibernating / Lost"))))</f>
        <v>Recent / New</v>
      </c>
      <c r="N2950" s="54" t="n">
        <f aca="false">IF(AND(Calc!$C$2&lt;=2009,Calc!$C$3&gt;=2009),F2950,0)+IF(AND(Calc!$C$2&lt;=2010,Calc!$C$3&gt;=2010),G2950,0)+IF(AND(Calc!$C$2&lt;=2011,Calc!$C$3&gt;=2011),H2950,0)</f>
        <v>364.5</v>
      </c>
      <c r="O2950" s="61" t="n">
        <f aca="false">IF(AND(N2950&gt;0,OR(Calc!$C$4="*",B2950=Calc!$C$4)),N2950+ROW()*0.000000001,0)</f>
        <v>364.50000295</v>
      </c>
    </row>
    <row r="2951" customFormat="false" ht="15" hidden="false" customHeight="false" outlineLevel="0" collapsed="false">
      <c r="A2951" s="49" t="n">
        <v>15344</v>
      </c>
      <c r="B2951" s="49" t="s">
        <v>189</v>
      </c>
      <c r="C2951" s="63" t="n">
        <v>40812</v>
      </c>
      <c r="D2951" s="63" t="n">
        <v>40886</v>
      </c>
      <c r="E2951" s="49" t="n">
        <v>3</v>
      </c>
      <c r="F2951" s="54" t="n">
        <v>0</v>
      </c>
      <c r="G2951" s="54" t="n">
        <v>0</v>
      </c>
      <c r="H2951" s="54" t="n">
        <v>476.58</v>
      </c>
      <c r="I2951" s="54" t="n">
        <f aca="false">SUM(F2951:H2951)</f>
        <v>476.58</v>
      </c>
      <c r="J2951" s="49" t="n">
        <f aca="false">Calc!$C$5-D2951</f>
        <v>1</v>
      </c>
      <c r="K2951" s="49" t="n">
        <f aca="false">IF(J2951&lt;=Calc!$C$11,4,IF(J2951&lt;=Calc!$C$12,3,IF(J2951&lt;=Calc!$C$13,2,1)))</f>
        <v>4</v>
      </c>
      <c r="L2951" s="49" t="n">
        <f aca="false">1+(E2951&gt;=Calc!$C$16)+(E2951&gt;=Calc!$C$17)+(E2951&gt;=Calc!$C$18)</f>
        <v>2</v>
      </c>
      <c r="M2951" s="49" t="str">
        <f aca="false">IF(AND(K2951=4,L2951&gt;=3),"Champions",IF(AND(K2951=3,L2951&gt;=3),"Loyal",IF(K2951&gt;=3,"Recent / New",IF(L2951&gt;=3,"At Risk","Hibernating / Lost"))))</f>
        <v>Recent / New</v>
      </c>
      <c r="N2951" s="54" t="n">
        <f aca="false">IF(AND(Calc!$C$2&lt;=2009,Calc!$C$3&gt;=2009),F2951,0)+IF(AND(Calc!$C$2&lt;=2010,Calc!$C$3&gt;=2010),G2951,0)+IF(AND(Calc!$C$2&lt;=2011,Calc!$C$3&gt;=2011),H2951,0)</f>
        <v>476.58</v>
      </c>
      <c r="O2951" s="61" t="n">
        <f aca="false">IF(AND(N2951&gt;0,OR(Calc!$C$4="*",B2951=Calc!$C$4)),N2951+ROW()*0.000000001,0)</f>
        <v>476.580002951</v>
      </c>
    </row>
    <row r="2952" customFormat="false" ht="15" hidden="false" customHeight="false" outlineLevel="0" collapsed="false">
      <c r="A2952" s="49" t="n">
        <v>15345</v>
      </c>
      <c r="B2952" s="49" t="s">
        <v>189</v>
      </c>
      <c r="C2952" s="63" t="n">
        <v>40841</v>
      </c>
      <c r="D2952" s="63" t="n">
        <v>40841</v>
      </c>
      <c r="E2952" s="49" t="n">
        <v>1</v>
      </c>
      <c r="F2952" s="54" t="n">
        <v>0</v>
      </c>
      <c r="G2952" s="54" t="n">
        <v>0</v>
      </c>
      <c r="H2952" s="54" t="n">
        <v>367.69</v>
      </c>
      <c r="I2952" s="54" t="n">
        <f aca="false">SUM(F2952:H2952)</f>
        <v>367.69</v>
      </c>
      <c r="J2952" s="49" t="n">
        <f aca="false">Calc!$C$5-D2952</f>
        <v>46</v>
      </c>
      <c r="K2952" s="49" t="n">
        <f aca="false">IF(J2952&lt;=Calc!$C$11,4,IF(J2952&lt;=Calc!$C$12,3,IF(J2952&lt;=Calc!$C$13,2,1)))</f>
        <v>3</v>
      </c>
      <c r="L2952" s="49" t="n">
        <f aca="false">1+(E2952&gt;=Calc!$C$16)+(E2952&gt;=Calc!$C$17)+(E2952&gt;=Calc!$C$18)</f>
        <v>1</v>
      </c>
      <c r="M2952" s="49" t="str">
        <f aca="false">IF(AND(K2952=4,L2952&gt;=3),"Champions",IF(AND(K2952=3,L2952&gt;=3),"Loyal",IF(K2952&gt;=3,"Recent / New",IF(L2952&gt;=3,"At Risk","Hibernating / Lost"))))</f>
        <v>Recent / New</v>
      </c>
      <c r="N2952" s="54" t="n">
        <f aca="false">IF(AND(Calc!$C$2&lt;=2009,Calc!$C$3&gt;=2009),F2952,0)+IF(AND(Calc!$C$2&lt;=2010,Calc!$C$3&gt;=2010),G2952,0)+IF(AND(Calc!$C$2&lt;=2011,Calc!$C$3&gt;=2011),H2952,0)</f>
        <v>367.69</v>
      </c>
      <c r="O2952" s="61" t="n">
        <f aca="false">IF(AND(N2952&gt;0,OR(Calc!$C$4="*",B2952=Calc!$C$4)),N2952+ROW()*0.000000001,0)</f>
        <v>367.690002952</v>
      </c>
    </row>
    <row r="2953" customFormat="false" ht="15" hidden="false" customHeight="false" outlineLevel="0" collapsed="false">
      <c r="A2953" s="49" t="n">
        <v>15346</v>
      </c>
      <c r="B2953" s="49" t="s">
        <v>189</v>
      </c>
      <c r="C2953" s="63" t="n">
        <v>40455</v>
      </c>
      <c r="D2953" s="63" t="n">
        <v>40554</v>
      </c>
      <c r="E2953" s="49" t="n">
        <v>3</v>
      </c>
      <c r="F2953" s="54" t="n">
        <v>0</v>
      </c>
      <c r="G2953" s="54" t="n">
        <v>339.23</v>
      </c>
      <c r="H2953" s="54" t="n">
        <v>252.42</v>
      </c>
      <c r="I2953" s="54" t="n">
        <f aca="false">SUM(F2953:H2953)</f>
        <v>591.65</v>
      </c>
      <c r="J2953" s="49" t="n">
        <f aca="false">Calc!$C$5-D2953</f>
        <v>333</v>
      </c>
      <c r="K2953" s="49" t="n">
        <f aca="false">IF(J2953&lt;=Calc!$C$11,4,IF(J2953&lt;=Calc!$C$12,3,IF(J2953&lt;=Calc!$C$13,2,1)))</f>
        <v>2</v>
      </c>
      <c r="L2953" s="49" t="n">
        <f aca="false">1+(E2953&gt;=Calc!$C$16)+(E2953&gt;=Calc!$C$17)+(E2953&gt;=Calc!$C$18)</f>
        <v>2</v>
      </c>
      <c r="M2953" s="49" t="str">
        <f aca="false">IF(AND(K2953=4,L2953&gt;=3),"Champions",IF(AND(K2953=3,L2953&gt;=3),"Loyal",IF(K2953&gt;=3,"Recent / New",IF(L2953&gt;=3,"At Risk","Hibernating / Lost"))))</f>
        <v>Hibernating / Lost</v>
      </c>
      <c r="N2953" s="54" t="n">
        <f aca="false">IF(AND(Calc!$C$2&lt;=2009,Calc!$C$3&gt;=2009),F2953,0)+IF(AND(Calc!$C$2&lt;=2010,Calc!$C$3&gt;=2010),G2953,0)+IF(AND(Calc!$C$2&lt;=2011,Calc!$C$3&gt;=2011),H2953,0)</f>
        <v>591.65</v>
      </c>
      <c r="O2953" s="61" t="n">
        <f aca="false">IF(AND(N2953&gt;0,OR(Calc!$C$4="*",B2953=Calc!$C$4)),N2953+ROW()*0.000000001,0)</f>
        <v>591.650002953</v>
      </c>
    </row>
    <row r="2954" customFormat="false" ht="15" hidden="false" customHeight="false" outlineLevel="0" collapsed="false">
      <c r="A2954" s="49" t="n">
        <v>15347</v>
      </c>
      <c r="B2954" s="49" t="s">
        <v>189</v>
      </c>
      <c r="C2954" s="63" t="n">
        <v>40449</v>
      </c>
      <c r="D2954" s="63" t="n">
        <v>40520</v>
      </c>
      <c r="E2954" s="49" t="n">
        <v>4</v>
      </c>
      <c r="F2954" s="54" t="n">
        <v>0</v>
      </c>
      <c r="G2954" s="54" t="n">
        <v>1132.3</v>
      </c>
      <c r="H2954" s="54" t="n">
        <v>0</v>
      </c>
      <c r="I2954" s="54" t="n">
        <f aca="false">SUM(F2954:H2954)</f>
        <v>1132.3</v>
      </c>
      <c r="J2954" s="49" t="n">
        <f aca="false">Calc!$C$5-D2954</f>
        <v>367</v>
      </c>
      <c r="K2954" s="49" t="n">
        <f aca="false">IF(J2954&lt;=Calc!$C$11,4,IF(J2954&lt;=Calc!$C$12,3,IF(J2954&lt;=Calc!$C$13,2,1)))</f>
        <v>2</v>
      </c>
      <c r="L2954" s="49" t="n">
        <f aca="false">1+(E2954&gt;=Calc!$C$16)+(E2954&gt;=Calc!$C$17)+(E2954&gt;=Calc!$C$18)</f>
        <v>3</v>
      </c>
      <c r="M2954" s="49" t="str">
        <f aca="false">IF(AND(K2954=4,L2954&gt;=3),"Champions",IF(AND(K2954=3,L2954&gt;=3),"Loyal",IF(K2954&gt;=3,"Recent / New",IF(L2954&gt;=3,"At Risk","Hibernating / Lost"))))</f>
        <v>At Risk</v>
      </c>
      <c r="N2954" s="54" t="n">
        <f aca="false">IF(AND(Calc!$C$2&lt;=2009,Calc!$C$3&gt;=2009),F2954,0)+IF(AND(Calc!$C$2&lt;=2010,Calc!$C$3&gt;=2010),G2954,0)+IF(AND(Calc!$C$2&lt;=2011,Calc!$C$3&gt;=2011),H2954,0)</f>
        <v>1132.3</v>
      </c>
      <c r="O2954" s="61" t="n">
        <f aca="false">IF(AND(N2954&gt;0,OR(Calc!$C$4="*",B2954=Calc!$C$4)),N2954+ROW()*0.000000001,0)</f>
        <v>1132.300002954</v>
      </c>
    </row>
    <row r="2955" customFormat="false" ht="15" hidden="false" customHeight="false" outlineLevel="0" collapsed="false">
      <c r="A2955" s="49" t="n">
        <v>15348</v>
      </c>
      <c r="B2955" s="49" t="s">
        <v>189</v>
      </c>
      <c r="C2955" s="63" t="n">
        <v>40814</v>
      </c>
      <c r="D2955" s="63" t="n">
        <v>40814</v>
      </c>
      <c r="E2955" s="49" t="n">
        <v>1</v>
      </c>
      <c r="F2955" s="54" t="n">
        <v>0</v>
      </c>
      <c r="G2955" s="54" t="n">
        <v>0</v>
      </c>
      <c r="H2955" s="54" t="n">
        <v>158.04</v>
      </c>
      <c r="I2955" s="54" t="n">
        <f aca="false">SUM(F2955:H2955)</f>
        <v>158.04</v>
      </c>
      <c r="J2955" s="49" t="n">
        <f aca="false">Calc!$C$5-D2955</f>
        <v>73</v>
      </c>
      <c r="K2955" s="49" t="n">
        <f aca="false">IF(J2955&lt;=Calc!$C$11,4,IF(J2955&lt;=Calc!$C$12,3,IF(J2955&lt;=Calc!$C$13,2,1)))</f>
        <v>3</v>
      </c>
      <c r="L2955" s="49" t="n">
        <f aca="false">1+(E2955&gt;=Calc!$C$16)+(E2955&gt;=Calc!$C$17)+(E2955&gt;=Calc!$C$18)</f>
        <v>1</v>
      </c>
      <c r="M2955" s="49" t="str">
        <f aca="false">IF(AND(K2955=4,L2955&gt;=3),"Champions",IF(AND(K2955=3,L2955&gt;=3),"Loyal",IF(K2955&gt;=3,"Recent / New",IF(L2955&gt;=3,"At Risk","Hibernating / Lost"))))</f>
        <v>Recent / New</v>
      </c>
      <c r="N2955" s="54" t="n">
        <f aca="false">IF(AND(Calc!$C$2&lt;=2009,Calc!$C$3&gt;=2009),F2955,0)+IF(AND(Calc!$C$2&lt;=2010,Calc!$C$3&gt;=2010),G2955,0)+IF(AND(Calc!$C$2&lt;=2011,Calc!$C$3&gt;=2011),H2955,0)</f>
        <v>158.04</v>
      </c>
      <c r="O2955" s="61" t="n">
        <f aca="false">IF(AND(N2955&gt;0,OR(Calc!$C$4="*",B2955=Calc!$C$4)),N2955+ROW()*0.000000001,0)</f>
        <v>158.040002955</v>
      </c>
    </row>
    <row r="2956" customFormat="false" ht="15" hidden="false" customHeight="false" outlineLevel="0" collapsed="false">
      <c r="A2956" s="49" t="n">
        <v>15349</v>
      </c>
      <c r="B2956" s="49" t="s">
        <v>189</v>
      </c>
      <c r="C2956" s="63" t="n">
        <v>40699</v>
      </c>
      <c r="D2956" s="63" t="n">
        <v>40728</v>
      </c>
      <c r="E2956" s="49" t="n">
        <v>2</v>
      </c>
      <c r="F2956" s="54" t="n">
        <v>0</v>
      </c>
      <c r="G2956" s="54" t="n">
        <v>0</v>
      </c>
      <c r="H2956" s="54" t="n">
        <v>463.91</v>
      </c>
      <c r="I2956" s="54" t="n">
        <f aca="false">SUM(F2956:H2956)</f>
        <v>463.91</v>
      </c>
      <c r="J2956" s="49" t="n">
        <f aca="false">Calc!$C$5-D2956</f>
        <v>159</v>
      </c>
      <c r="K2956" s="49" t="n">
        <f aca="false">IF(J2956&lt;=Calc!$C$11,4,IF(J2956&lt;=Calc!$C$12,3,IF(J2956&lt;=Calc!$C$13,2,1)))</f>
        <v>2</v>
      </c>
      <c r="L2956" s="49" t="n">
        <f aca="false">1+(E2956&gt;=Calc!$C$16)+(E2956&gt;=Calc!$C$17)+(E2956&gt;=Calc!$C$18)</f>
        <v>2</v>
      </c>
      <c r="M2956" s="49" t="str">
        <f aca="false">IF(AND(K2956=4,L2956&gt;=3),"Champions",IF(AND(K2956=3,L2956&gt;=3),"Loyal",IF(K2956&gt;=3,"Recent / New",IF(L2956&gt;=3,"At Risk","Hibernating / Lost"))))</f>
        <v>Hibernating / Lost</v>
      </c>
      <c r="N2956" s="54" t="n">
        <f aca="false">IF(AND(Calc!$C$2&lt;=2009,Calc!$C$3&gt;=2009),F2956,0)+IF(AND(Calc!$C$2&lt;=2010,Calc!$C$3&gt;=2010),G2956,0)+IF(AND(Calc!$C$2&lt;=2011,Calc!$C$3&gt;=2011),H2956,0)</f>
        <v>463.91</v>
      </c>
      <c r="O2956" s="61" t="n">
        <f aca="false">IF(AND(N2956&gt;0,OR(Calc!$C$4="*",B2956=Calc!$C$4)),N2956+ROW()*0.000000001,0)</f>
        <v>463.910002956</v>
      </c>
    </row>
    <row r="2957" customFormat="false" ht="15" hidden="false" customHeight="false" outlineLevel="0" collapsed="false">
      <c r="A2957" s="49" t="n">
        <v>15350</v>
      </c>
      <c r="B2957" s="49" t="s">
        <v>189</v>
      </c>
      <c r="C2957" s="63" t="n">
        <v>40503</v>
      </c>
      <c r="D2957" s="63" t="n">
        <v>40513</v>
      </c>
      <c r="E2957" s="49" t="n">
        <v>2</v>
      </c>
      <c r="F2957" s="54" t="n">
        <v>0</v>
      </c>
      <c r="G2957" s="54" t="n">
        <v>547.6</v>
      </c>
      <c r="H2957" s="54" t="n">
        <v>0</v>
      </c>
      <c r="I2957" s="54" t="n">
        <f aca="false">SUM(F2957:H2957)</f>
        <v>547.6</v>
      </c>
      <c r="J2957" s="49" t="n">
        <f aca="false">Calc!$C$5-D2957</f>
        <v>374</v>
      </c>
      <c r="K2957" s="49" t="n">
        <f aca="false">IF(J2957&lt;=Calc!$C$11,4,IF(J2957&lt;=Calc!$C$12,3,IF(J2957&lt;=Calc!$C$13,2,1)))</f>
        <v>2</v>
      </c>
      <c r="L2957" s="49" t="n">
        <f aca="false">1+(E2957&gt;=Calc!$C$16)+(E2957&gt;=Calc!$C$17)+(E2957&gt;=Calc!$C$18)</f>
        <v>2</v>
      </c>
      <c r="M2957" s="49" t="str">
        <f aca="false">IF(AND(K2957=4,L2957&gt;=3),"Champions",IF(AND(K2957=3,L2957&gt;=3),"Loyal",IF(K2957&gt;=3,"Recent / New",IF(L2957&gt;=3,"At Risk","Hibernating / Lost"))))</f>
        <v>Hibernating / Lost</v>
      </c>
      <c r="N2957" s="54" t="n">
        <f aca="false">IF(AND(Calc!$C$2&lt;=2009,Calc!$C$3&gt;=2009),F2957,0)+IF(AND(Calc!$C$2&lt;=2010,Calc!$C$3&gt;=2010),G2957,0)+IF(AND(Calc!$C$2&lt;=2011,Calc!$C$3&gt;=2011),H2957,0)</f>
        <v>547.6</v>
      </c>
      <c r="O2957" s="61" t="n">
        <f aca="false">IF(AND(N2957&gt;0,OR(Calc!$C$4="*",B2957=Calc!$C$4)),N2957+ROW()*0.000000001,0)</f>
        <v>547.600002957</v>
      </c>
    </row>
    <row r="2958" customFormat="false" ht="15" hidden="false" customHeight="false" outlineLevel="0" collapsed="false">
      <c r="A2958" s="49" t="n">
        <v>15351</v>
      </c>
      <c r="B2958" s="49" t="s">
        <v>189</v>
      </c>
      <c r="C2958" s="63" t="n">
        <v>40454</v>
      </c>
      <c r="D2958" s="63" t="n">
        <v>40874</v>
      </c>
      <c r="E2958" s="49" t="n">
        <v>10</v>
      </c>
      <c r="F2958" s="54" t="n">
        <v>0</v>
      </c>
      <c r="G2958" s="54" t="n">
        <v>1745.09</v>
      </c>
      <c r="H2958" s="54" t="n">
        <v>1575.41</v>
      </c>
      <c r="I2958" s="54" t="n">
        <f aca="false">SUM(F2958:H2958)</f>
        <v>3320.5</v>
      </c>
      <c r="J2958" s="49" t="n">
        <f aca="false">Calc!$C$5-D2958</f>
        <v>13</v>
      </c>
      <c r="K2958" s="49" t="n">
        <f aca="false">IF(J2958&lt;=Calc!$C$11,4,IF(J2958&lt;=Calc!$C$12,3,IF(J2958&lt;=Calc!$C$13,2,1)))</f>
        <v>4</v>
      </c>
      <c r="L2958" s="49" t="n">
        <f aca="false">1+(E2958&gt;=Calc!$C$16)+(E2958&gt;=Calc!$C$17)+(E2958&gt;=Calc!$C$18)</f>
        <v>4</v>
      </c>
      <c r="M2958" s="49" t="str">
        <f aca="false">IF(AND(K2958=4,L2958&gt;=3),"Champions",IF(AND(K2958=3,L2958&gt;=3),"Loyal",IF(K2958&gt;=3,"Recent / New",IF(L2958&gt;=3,"At Risk","Hibernating / Lost"))))</f>
        <v>Champions</v>
      </c>
      <c r="N2958" s="54" t="n">
        <f aca="false">IF(AND(Calc!$C$2&lt;=2009,Calc!$C$3&gt;=2009),F2958,0)+IF(AND(Calc!$C$2&lt;=2010,Calc!$C$3&gt;=2010),G2958,0)+IF(AND(Calc!$C$2&lt;=2011,Calc!$C$3&gt;=2011),H2958,0)</f>
        <v>3320.5</v>
      </c>
      <c r="O2958" s="61" t="n">
        <f aca="false">IF(AND(N2958&gt;0,OR(Calc!$C$4="*",B2958=Calc!$C$4)),N2958+ROW()*0.000000001,0)</f>
        <v>3320.500002958</v>
      </c>
    </row>
    <row r="2959" customFormat="false" ht="15" hidden="false" customHeight="false" outlineLevel="0" collapsed="false">
      <c r="A2959" s="49" t="n">
        <v>15352</v>
      </c>
      <c r="B2959" s="49" t="s">
        <v>189</v>
      </c>
      <c r="C2959" s="63" t="n">
        <v>40338</v>
      </c>
      <c r="D2959" s="63" t="n">
        <v>40338</v>
      </c>
      <c r="E2959" s="49" t="n">
        <v>1</v>
      </c>
      <c r="F2959" s="54" t="n">
        <v>0</v>
      </c>
      <c r="G2959" s="54" t="n">
        <v>111.15</v>
      </c>
      <c r="H2959" s="54" t="n">
        <v>0</v>
      </c>
      <c r="I2959" s="54" t="n">
        <f aca="false">SUM(F2959:H2959)</f>
        <v>111.15</v>
      </c>
      <c r="J2959" s="49" t="n">
        <f aca="false">Calc!$C$5-D2959</f>
        <v>549</v>
      </c>
      <c r="K2959" s="49" t="n">
        <f aca="false">IF(J2959&lt;=Calc!$C$11,4,IF(J2959&lt;=Calc!$C$12,3,IF(J2959&lt;=Calc!$C$13,2,1)))</f>
        <v>1</v>
      </c>
      <c r="L2959" s="49" t="n">
        <f aca="false">1+(E2959&gt;=Calc!$C$16)+(E2959&gt;=Calc!$C$17)+(E2959&gt;=Calc!$C$18)</f>
        <v>1</v>
      </c>
      <c r="M2959" s="49" t="str">
        <f aca="false">IF(AND(K2959=4,L2959&gt;=3),"Champions",IF(AND(K2959=3,L2959&gt;=3),"Loyal",IF(K2959&gt;=3,"Recent / New",IF(L2959&gt;=3,"At Risk","Hibernating / Lost"))))</f>
        <v>Hibernating / Lost</v>
      </c>
      <c r="N2959" s="54" t="n">
        <f aca="false">IF(AND(Calc!$C$2&lt;=2009,Calc!$C$3&gt;=2009),F2959,0)+IF(AND(Calc!$C$2&lt;=2010,Calc!$C$3&gt;=2010),G2959,0)+IF(AND(Calc!$C$2&lt;=2011,Calc!$C$3&gt;=2011),H2959,0)</f>
        <v>111.15</v>
      </c>
      <c r="O2959" s="61" t="n">
        <f aca="false">IF(AND(N2959&gt;0,OR(Calc!$C$4="*",B2959=Calc!$C$4)),N2959+ROW()*0.000000001,0)</f>
        <v>111.150002959</v>
      </c>
    </row>
    <row r="2960" customFormat="false" ht="15" hidden="false" customHeight="false" outlineLevel="0" collapsed="false">
      <c r="A2960" s="49" t="n">
        <v>15353</v>
      </c>
      <c r="B2960" s="49" t="s">
        <v>189</v>
      </c>
      <c r="C2960" s="63" t="n">
        <v>40149</v>
      </c>
      <c r="D2960" s="63" t="n">
        <v>40632</v>
      </c>
      <c r="E2960" s="49" t="n">
        <v>7</v>
      </c>
      <c r="F2960" s="54" t="n">
        <v>249.84</v>
      </c>
      <c r="G2960" s="54" t="n">
        <v>2064.26</v>
      </c>
      <c r="H2960" s="54" t="n">
        <v>458.47</v>
      </c>
      <c r="I2960" s="54" t="n">
        <f aca="false">SUM(F2960:H2960)</f>
        <v>2772.57</v>
      </c>
      <c r="J2960" s="49" t="n">
        <f aca="false">Calc!$C$5-D2960</f>
        <v>255</v>
      </c>
      <c r="K2960" s="49" t="n">
        <f aca="false">IF(J2960&lt;=Calc!$C$11,4,IF(J2960&lt;=Calc!$C$12,3,IF(J2960&lt;=Calc!$C$13,2,1)))</f>
        <v>2</v>
      </c>
      <c r="L2960" s="49" t="n">
        <f aca="false">1+(E2960&gt;=Calc!$C$16)+(E2960&gt;=Calc!$C$17)+(E2960&gt;=Calc!$C$18)</f>
        <v>3</v>
      </c>
      <c r="M2960" s="49" t="str">
        <f aca="false">IF(AND(K2960=4,L2960&gt;=3),"Champions",IF(AND(K2960=3,L2960&gt;=3),"Loyal",IF(K2960&gt;=3,"Recent / New",IF(L2960&gt;=3,"At Risk","Hibernating / Lost"))))</f>
        <v>At Risk</v>
      </c>
      <c r="N2960" s="54" t="n">
        <f aca="false">IF(AND(Calc!$C$2&lt;=2009,Calc!$C$3&gt;=2009),F2960,0)+IF(AND(Calc!$C$2&lt;=2010,Calc!$C$3&gt;=2010),G2960,0)+IF(AND(Calc!$C$2&lt;=2011,Calc!$C$3&gt;=2011),H2960,0)</f>
        <v>2772.57</v>
      </c>
      <c r="O2960" s="61" t="n">
        <f aca="false">IF(AND(N2960&gt;0,OR(Calc!$C$4="*",B2960=Calc!$C$4)),N2960+ROW()*0.000000001,0)</f>
        <v>2772.57000296</v>
      </c>
    </row>
    <row r="2961" customFormat="false" ht="15" hidden="false" customHeight="false" outlineLevel="0" collapsed="false">
      <c r="A2961" s="49" t="n">
        <v>15355</v>
      </c>
      <c r="B2961" s="49" t="s">
        <v>189</v>
      </c>
      <c r="C2961" s="63" t="n">
        <v>40833</v>
      </c>
      <c r="D2961" s="63" t="n">
        <v>40857</v>
      </c>
      <c r="E2961" s="49" t="n">
        <v>2</v>
      </c>
      <c r="F2961" s="54" t="n">
        <v>0</v>
      </c>
      <c r="G2961" s="54" t="n">
        <v>0</v>
      </c>
      <c r="H2961" s="54" t="n">
        <v>277.05</v>
      </c>
      <c r="I2961" s="54" t="n">
        <f aca="false">SUM(F2961:H2961)</f>
        <v>277.05</v>
      </c>
      <c r="J2961" s="49" t="n">
        <f aca="false">Calc!$C$5-D2961</f>
        <v>30</v>
      </c>
      <c r="K2961" s="49" t="n">
        <f aca="false">IF(J2961&lt;=Calc!$C$11,4,IF(J2961&lt;=Calc!$C$12,3,IF(J2961&lt;=Calc!$C$13,2,1)))</f>
        <v>3</v>
      </c>
      <c r="L2961" s="49" t="n">
        <f aca="false">1+(E2961&gt;=Calc!$C$16)+(E2961&gt;=Calc!$C$17)+(E2961&gt;=Calc!$C$18)</f>
        <v>2</v>
      </c>
      <c r="M2961" s="49" t="str">
        <f aca="false">IF(AND(K2961=4,L2961&gt;=3),"Champions",IF(AND(K2961=3,L2961&gt;=3),"Loyal",IF(K2961&gt;=3,"Recent / New",IF(L2961&gt;=3,"At Risk","Hibernating / Lost"))))</f>
        <v>Recent / New</v>
      </c>
      <c r="N2961" s="54" t="n">
        <f aca="false">IF(AND(Calc!$C$2&lt;=2009,Calc!$C$3&gt;=2009),F2961,0)+IF(AND(Calc!$C$2&lt;=2010,Calc!$C$3&gt;=2010),G2961,0)+IF(AND(Calc!$C$2&lt;=2011,Calc!$C$3&gt;=2011),H2961,0)</f>
        <v>277.05</v>
      </c>
      <c r="O2961" s="61" t="n">
        <f aca="false">IF(AND(N2961&gt;0,OR(Calc!$C$4="*",B2961=Calc!$C$4)),N2961+ROW()*0.000000001,0)</f>
        <v>277.050002961</v>
      </c>
    </row>
    <row r="2962" customFormat="false" ht="15" hidden="false" customHeight="false" outlineLevel="0" collapsed="false">
      <c r="A2962" s="49" t="n">
        <v>15356</v>
      </c>
      <c r="B2962" s="49" t="s">
        <v>189</v>
      </c>
      <c r="C2962" s="63" t="n">
        <v>40464</v>
      </c>
      <c r="D2962" s="63" t="n">
        <v>40855</v>
      </c>
      <c r="E2962" s="49" t="n">
        <v>13</v>
      </c>
      <c r="F2962" s="54" t="n">
        <v>0</v>
      </c>
      <c r="G2962" s="54" t="n">
        <v>860.46</v>
      </c>
      <c r="H2962" s="54" t="n">
        <v>2379.11</v>
      </c>
      <c r="I2962" s="54" t="n">
        <f aca="false">SUM(F2962:H2962)</f>
        <v>3239.57</v>
      </c>
      <c r="J2962" s="49" t="n">
        <f aca="false">Calc!$C$5-D2962</f>
        <v>32</v>
      </c>
      <c r="K2962" s="49" t="n">
        <f aca="false">IF(J2962&lt;=Calc!$C$11,4,IF(J2962&lt;=Calc!$C$12,3,IF(J2962&lt;=Calc!$C$13,2,1)))</f>
        <v>3</v>
      </c>
      <c r="L2962" s="49" t="n">
        <f aca="false">1+(E2962&gt;=Calc!$C$16)+(E2962&gt;=Calc!$C$17)+(E2962&gt;=Calc!$C$18)</f>
        <v>4</v>
      </c>
      <c r="M2962" s="49" t="str">
        <f aca="false">IF(AND(K2962=4,L2962&gt;=3),"Champions",IF(AND(K2962=3,L2962&gt;=3),"Loyal",IF(K2962&gt;=3,"Recent / New",IF(L2962&gt;=3,"At Risk","Hibernating / Lost"))))</f>
        <v>Loyal</v>
      </c>
      <c r="N2962" s="54" t="n">
        <f aca="false">IF(AND(Calc!$C$2&lt;=2009,Calc!$C$3&gt;=2009),F2962,0)+IF(AND(Calc!$C$2&lt;=2010,Calc!$C$3&gt;=2010),G2962,0)+IF(AND(Calc!$C$2&lt;=2011,Calc!$C$3&gt;=2011),H2962,0)</f>
        <v>3239.57</v>
      </c>
      <c r="O2962" s="61" t="n">
        <f aca="false">IF(AND(N2962&gt;0,OR(Calc!$C$4="*",B2962=Calc!$C$4)),N2962+ROW()*0.000000001,0)</f>
        <v>3239.570002962</v>
      </c>
    </row>
    <row r="2963" customFormat="false" ht="15" hidden="false" customHeight="false" outlineLevel="0" collapsed="false">
      <c r="A2963" s="49" t="n">
        <v>15358</v>
      </c>
      <c r="B2963" s="49" t="s">
        <v>189</v>
      </c>
      <c r="C2963" s="63" t="n">
        <v>40154</v>
      </c>
      <c r="D2963" s="63" t="n">
        <v>40882</v>
      </c>
      <c r="E2963" s="49" t="n">
        <v>42</v>
      </c>
      <c r="F2963" s="54" t="n">
        <v>826.12</v>
      </c>
      <c r="G2963" s="54" t="n">
        <v>7771.78</v>
      </c>
      <c r="H2963" s="54" t="n">
        <v>7615.75</v>
      </c>
      <c r="I2963" s="54" t="n">
        <f aca="false">SUM(F2963:H2963)</f>
        <v>16213.65</v>
      </c>
      <c r="J2963" s="49" t="n">
        <f aca="false">Calc!$C$5-D2963</f>
        <v>5</v>
      </c>
      <c r="K2963" s="49" t="n">
        <f aca="false">IF(J2963&lt;=Calc!$C$11,4,IF(J2963&lt;=Calc!$C$12,3,IF(J2963&lt;=Calc!$C$13,2,1)))</f>
        <v>4</v>
      </c>
      <c r="L2963" s="49" t="n">
        <f aca="false">1+(E2963&gt;=Calc!$C$16)+(E2963&gt;=Calc!$C$17)+(E2963&gt;=Calc!$C$18)</f>
        <v>4</v>
      </c>
      <c r="M2963" s="49" t="str">
        <f aca="false">IF(AND(K2963=4,L2963&gt;=3),"Champions",IF(AND(K2963=3,L2963&gt;=3),"Loyal",IF(K2963&gt;=3,"Recent / New",IF(L2963&gt;=3,"At Risk","Hibernating / Lost"))))</f>
        <v>Champions</v>
      </c>
      <c r="N2963" s="54" t="n">
        <f aca="false">IF(AND(Calc!$C$2&lt;=2009,Calc!$C$3&gt;=2009),F2963,0)+IF(AND(Calc!$C$2&lt;=2010,Calc!$C$3&gt;=2010),G2963,0)+IF(AND(Calc!$C$2&lt;=2011,Calc!$C$3&gt;=2011),H2963,0)</f>
        <v>16213.65</v>
      </c>
      <c r="O2963" s="61" t="n">
        <f aca="false">IF(AND(N2963&gt;0,OR(Calc!$C$4="*",B2963=Calc!$C$4)),N2963+ROW()*0.000000001,0)</f>
        <v>16213.650002963</v>
      </c>
    </row>
    <row r="2964" customFormat="false" ht="15" hidden="false" customHeight="false" outlineLevel="0" collapsed="false">
      <c r="A2964" s="49" t="n">
        <v>15359</v>
      </c>
      <c r="B2964" s="49" t="s">
        <v>189</v>
      </c>
      <c r="C2964" s="63" t="n">
        <v>40193</v>
      </c>
      <c r="D2964" s="63" t="n">
        <v>40224</v>
      </c>
      <c r="E2964" s="49" t="n">
        <v>8</v>
      </c>
      <c r="F2964" s="54" t="n">
        <v>0</v>
      </c>
      <c r="G2964" s="54" t="n">
        <v>162.6</v>
      </c>
      <c r="H2964" s="54" t="n">
        <v>0</v>
      </c>
      <c r="I2964" s="54" t="n">
        <f aca="false">SUM(F2964:H2964)</f>
        <v>162.6</v>
      </c>
      <c r="J2964" s="49" t="n">
        <f aca="false">Calc!$C$5-D2964</f>
        <v>663</v>
      </c>
      <c r="K2964" s="49" t="n">
        <f aca="false">IF(J2964&lt;=Calc!$C$11,4,IF(J2964&lt;=Calc!$C$12,3,IF(J2964&lt;=Calc!$C$13,2,1)))</f>
        <v>1</v>
      </c>
      <c r="L2964" s="49" t="n">
        <f aca="false">1+(E2964&gt;=Calc!$C$16)+(E2964&gt;=Calc!$C$17)+(E2964&gt;=Calc!$C$18)</f>
        <v>4</v>
      </c>
      <c r="M2964" s="49" t="str">
        <f aca="false">IF(AND(K2964=4,L2964&gt;=3),"Champions",IF(AND(K2964=3,L2964&gt;=3),"Loyal",IF(K2964&gt;=3,"Recent / New",IF(L2964&gt;=3,"At Risk","Hibernating / Lost"))))</f>
        <v>At Risk</v>
      </c>
      <c r="N2964" s="54" t="n">
        <f aca="false">IF(AND(Calc!$C$2&lt;=2009,Calc!$C$3&gt;=2009),F2964,0)+IF(AND(Calc!$C$2&lt;=2010,Calc!$C$3&gt;=2010),G2964,0)+IF(AND(Calc!$C$2&lt;=2011,Calc!$C$3&gt;=2011),H2964,0)</f>
        <v>162.6</v>
      </c>
      <c r="O2964" s="61" t="n">
        <f aca="false">IF(AND(N2964&gt;0,OR(Calc!$C$4="*",B2964=Calc!$C$4)),N2964+ROW()*0.000000001,0)</f>
        <v>162.600002964</v>
      </c>
    </row>
    <row r="2965" customFormat="false" ht="15" hidden="false" customHeight="false" outlineLevel="0" collapsed="false">
      <c r="A2965" s="49" t="n">
        <v>15360</v>
      </c>
      <c r="B2965" s="49" t="s">
        <v>189</v>
      </c>
      <c r="C2965" s="63" t="n">
        <v>40847</v>
      </c>
      <c r="D2965" s="63" t="n">
        <v>40847</v>
      </c>
      <c r="E2965" s="49" t="n">
        <v>1</v>
      </c>
      <c r="F2965" s="54" t="n">
        <v>0</v>
      </c>
      <c r="G2965" s="54" t="n">
        <v>0</v>
      </c>
      <c r="H2965" s="54" t="n">
        <v>427.93</v>
      </c>
      <c r="I2965" s="54" t="n">
        <f aca="false">SUM(F2965:H2965)</f>
        <v>427.93</v>
      </c>
      <c r="J2965" s="49" t="n">
        <f aca="false">Calc!$C$5-D2965</f>
        <v>40</v>
      </c>
      <c r="K2965" s="49" t="n">
        <f aca="false">IF(J2965&lt;=Calc!$C$11,4,IF(J2965&lt;=Calc!$C$12,3,IF(J2965&lt;=Calc!$C$13,2,1)))</f>
        <v>3</v>
      </c>
      <c r="L2965" s="49" t="n">
        <f aca="false">1+(E2965&gt;=Calc!$C$16)+(E2965&gt;=Calc!$C$17)+(E2965&gt;=Calc!$C$18)</f>
        <v>1</v>
      </c>
      <c r="M2965" s="49" t="str">
        <f aca="false">IF(AND(K2965=4,L2965&gt;=3),"Champions",IF(AND(K2965=3,L2965&gt;=3),"Loyal",IF(K2965&gt;=3,"Recent / New",IF(L2965&gt;=3,"At Risk","Hibernating / Lost"))))</f>
        <v>Recent / New</v>
      </c>
      <c r="N2965" s="54" t="n">
        <f aca="false">IF(AND(Calc!$C$2&lt;=2009,Calc!$C$3&gt;=2009),F2965,0)+IF(AND(Calc!$C$2&lt;=2010,Calc!$C$3&gt;=2010),G2965,0)+IF(AND(Calc!$C$2&lt;=2011,Calc!$C$3&gt;=2011),H2965,0)</f>
        <v>427.93</v>
      </c>
      <c r="O2965" s="61" t="n">
        <f aca="false">IF(AND(N2965&gt;0,OR(Calc!$C$4="*",B2965=Calc!$C$4)),N2965+ROW()*0.000000001,0)</f>
        <v>427.930002965</v>
      </c>
    </row>
    <row r="2966" customFormat="false" ht="15" hidden="false" customHeight="false" outlineLevel="0" collapsed="false">
      <c r="A2966" s="49" t="n">
        <v>15361</v>
      </c>
      <c r="B2966" s="49" t="s">
        <v>189</v>
      </c>
      <c r="C2966" s="63" t="n">
        <v>40343</v>
      </c>
      <c r="D2966" s="63" t="n">
        <v>40525</v>
      </c>
      <c r="E2966" s="49" t="n">
        <v>4</v>
      </c>
      <c r="F2966" s="54" t="n">
        <v>0</v>
      </c>
      <c r="G2966" s="54" t="n">
        <v>689.07</v>
      </c>
      <c r="H2966" s="54" t="n">
        <v>0</v>
      </c>
      <c r="I2966" s="54" t="n">
        <f aca="false">SUM(F2966:H2966)</f>
        <v>689.07</v>
      </c>
      <c r="J2966" s="49" t="n">
        <f aca="false">Calc!$C$5-D2966</f>
        <v>362</v>
      </c>
      <c r="K2966" s="49" t="n">
        <f aca="false">IF(J2966&lt;=Calc!$C$11,4,IF(J2966&lt;=Calc!$C$12,3,IF(J2966&lt;=Calc!$C$13,2,1)))</f>
        <v>2</v>
      </c>
      <c r="L2966" s="49" t="n">
        <f aca="false">1+(E2966&gt;=Calc!$C$16)+(E2966&gt;=Calc!$C$17)+(E2966&gt;=Calc!$C$18)</f>
        <v>3</v>
      </c>
      <c r="M2966" s="49" t="str">
        <f aca="false">IF(AND(K2966=4,L2966&gt;=3),"Champions",IF(AND(K2966=3,L2966&gt;=3),"Loyal",IF(K2966&gt;=3,"Recent / New",IF(L2966&gt;=3,"At Risk","Hibernating / Lost"))))</f>
        <v>At Risk</v>
      </c>
      <c r="N2966" s="54" t="n">
        <f aca="false">IF(AND(Calc!$C$2&lt;=2009,Calc!$C$3&gt;=2009),F2966,0)+IF(AND(Calc!$C$2&lt;=2010,Calc!$C$3&gt;=2010),G2966,0)+IF(AND(Calc!$C$2&lt;=2011,Calc!$C$3&gt;=2011),H2966,0)</f>
        <v>689.07</v>
      </c>
      <c r="O2966" s="61" t="n">
        <f aca="false">IF(AND(N2966&gt;0,OR(Calc!$C$4="*",B2966=Calc!$C$4)),N2966+ROW()*0.000000001,0)</f>
        <v>689.070002966</v>
      </c>
    </row>
    <row r="2967" customFormat="false" ht="15" hidden="false" customHeight="false" outlineLevel="0" collapsed="false">
      <c r="A2967" s="49" t="n">
        <v>15362</v>
      </c>
      <c r="B2967" s="49" t="s">
        <v>189</v>
      </c>
      <c r="C2967" s="63" t="n">
        <v>40148</v>
      </c>
      <c r="D2967" s="63" t="n">
        <v>40438</v>
      </c>
      <c r="E2967" s="49" t="n">
        <v>2</v>
      </c>
      <c r="F2967" s="54" t="n">
        <v>310.75</v>
      </c>
      <c r="G2967" s="54" t="n">
        <v>302.33</v>
      </c>
      <c r="H2967" s="54" t="n">
        <v>0</v>
      </c>
      <c r="I2967" s="54" t="n">
        <f aca="false">SUM(F2967:H2967)</f>
        <v>613.08</v>
      </c>
      <c r="J2967" s="49" t="n">
        <f aca="false">Calc!$C$5-D2967</f>
        <v>449</v>
      </c>
      <c r="K2967" s="49" t="n">
        <f aca="false">IF(J2967&lt;=Calc!$C$11,4,IF(J2967&lt;=Calc!$C$12,3,IF(J2967&lt;=Calc!$C$13,2,1)))</f>
        <v>1</v>
      </c>
      <c r="L2967" s="49" t="n">
        <f aca="false">1+(E2967&gt;=Calc!$C$16)+(E2967&gt;=Calc!$C$17)+(E2967&gt;=Calc!$C$18)</f>
        <v>2</v>
      </c>
      <c r="M2967" s="49" t="str">
        <f aca="false">IF(AND(K2967=4,L2967&gt;=3),"Champions",IF(AND(K2967=3,L2967&gt;=3),"Loyal",IF(K2967&gt;=3,"Recent / New",IF(L2967&gt;=3,"At Risk","Hibernating / Lost"))))</f>
        <v>Hibernating / Lost</v>
      </c>
      <c r="N2967" s="54" t="n">
        <f aca="false">IF(AND(Calc!$C$2&lt;=2009,Calc!$C$3&gt;=2009),F2967,0)+IF(AND(Calc!$C$2&lt;=2010,Calc!$C$3&gt;=2010),G2967,0)+IF(AND(Calc!$C$2&lt;=2011,Calc!$C$3&gt;=2011),H2967,0)</f>
        <v>613.08</v>
      </c>
      <c r="O2967" s="61" t="n">
        <f aca="false">IF(AND(N2967&gt;0,OR(Calc!$C$4="*",B2967=Calc!$C$4)),N2967+ROW()*0.000000001,0)</f>
        <v>613.080002967</v>
      </c>
    </row>
    <row r="2968" customFormat="false" ht="15" hidden="false" customHeight="false" outlineLevel="0" collapsed="false">
      <c r="A2968" s="49" t="n">
        <v>15363</v>
      </c>
      <c r="B2968" s="49" t="s">
        <v>189</v>
      </c>
      <c r="C2968" s="63" t="n">
        <v>40394</v>
      </c>
      <c r="D2968" s="63" t="n">
        <v>40514</v>
      </c>
      <c r="E2968" s="49" t="n">
        <v>2</v>
      </c>
      <c r="F2968" s="54" t="n">
        <v>0</v>
      </c>
      <c r="G2968" s="54" t="n">
        <v>678.11</v>
      </c>
      <c r="H2968" s="54" t="n">
        <v>-7.95</v>
      </c>
      <c r="I2968" s="54" t="n">
        <f aca="false">SUM(F2968:H2968)</f>
        <v>670.16</v>
      </c>
      <c r="J2968" s="49" t="n">
        <f aca="false">Calc!$C$5-D2968</f>
        <v>373</v>
      </c>
      <c r="K2968" s="49" t="n">
        <f aca="false">IF(J2968&lt;=Calc!$C$11,4,IF(J2968&lt;=Calc!$C$12,3,IF(J2968&lt;=Calc!$C$13,2,1)))</f>
        <v>2</v>
      </c>
      <c r="L2968" s="49" t="n">
        <f aca="false">1+(E2968&gt;=Calc!$C$16)+(E2968&gt;=Calc!$C$17)+(E2968&gt;=Calc!$C$18)</f>
        <v>2</v>
      </c>
      <c r="M2968" s="49" t="str">
        <f aca="false">IF(AND(K2968=4,L2968&gt;=3),"Champions",IF(AND(K2968=3,L2968&gt;=3),"Loyal",IF(K2968&gt;=3,"Recent / New",IF(L2968&gt;=3,"At Risk","Hibernating / Lost"))))</f>
        <v>Hibernating / Lost</v>
      </c>
      <c r="N2968" s="54" t="n">
        <f aca="false">IF(AND(Calc!$C$2&lt;=2009,Calc!$C$3&gt;=2009),F2968,0)+IF(AND(Calc!$C$2&lt;=2010,Calc!$C$3&gt;=2010),G2968,0)+IF(AND(Calc!$C$2&lt;=2011,Calc!$C$3&gt;=2011),H2968,0)</f>
        <v>670.16</v>
      </c>
      <c r="O2968" s="61" t="n">
        <f aca="false">IF(AND(N2968&gt;0,OR(Calc!$C$4="*",B2968=Calc!$C$4)),N2968+ROW()*0.000000001,0)</f>
        <v>670.160002968</v>
      </c>
    </row>
    <row r="2969" customFormat="false" ht="15" hidden="false" customHeight="false" outlineLevel="0" collapsed="false">
      <c r="A2969" s="49" t="n">
        <v>15364</v>
      </c>
      <c r="B2969" s="49" t="s">
        <v>189</v>
      </c>
      <c r="C2969" s="63" t="n">
        <v>40632</v>
      </c>
      <c r="D2969" s="63" t="n">
        <v>40791</v>
      </c>
      <c r="E2969" s="49" t="n">
        <v>2</v>
      </c>
      <c r="F2969" s="54" t="n">
        <v>0</v>
      </c>
      <c r="G2969" s="54" t="n">
        <v>0</v>
      </c>
      <c r="H2969" s="54" t="n">
        <v>913.19</v>
      </c>
      <c r="I2969" s="54" t="n">
        <f aca="false">SUM(F2969:H2969)</f>
        <v>913.19</v>
      </c>
      <c r="J2969" s="49" t="n">
        <f aca="false">Calc!$C$5-D2969</f>
        <v>96</v>
      </c>
      <c r="K2969" s="49" t="n">
        <f aca="false">IF(J2969&lt;=Calc!$C$11,4,IF(J2969&lt;=Calc!$C$12,3,IF(J2969&lt;=Calc!$C$13,2,1)))</f>
        <v>3</v>
      </c>
      <c r="L2969" s="49" t="n">
        <f aca="false">1+(E2969&gt;=Calc!$C$16)+(E2969&gt;=Calc!$C$17)+(E2969&gt;=Calc!$C$18)</f>
        <v>2</v>
      </c>
      <c r="M2969" s="49" t="str">
        <f aca="false">IF(AND(K2969=4,L2969&gt;=3),"Champions",IF(AND(K2969=3,L2969&gt;=3),"Loyal",IF(K2969&gt;=3,"Recent / New",IF(L2969&gt;=3,"At Risk","Hibernating / Lost"))))</f>
        <v>Recent / New</v>
      </c>
      <c r="N2969" s="54" t="n">
        <f aca="false">IF(AND(Calc!$C$2&lt;=2009,Calc!$C$3&gt;=2009),F2969,0)+IF(AND(Calc!$C$2&lt;=2010,Calc!$C$3&gt;=2010),G2969,0)+IF(AND(Calc!$C$2&lt;=2011,Calc!$C$3&gt;=2011),H2969,0)</f>
        <v>913.19</v>
      </c>
      <c r="O2969" s="61" t="n">
        <f aca="false">IF(AND(N2969&gt;0,OR(Calc!$C$4="*",B2969=Calc!$C$4)),N2969+ROW()*0.000000001,0)</f>
        <v>913.190002969</v>
      </c>
    </row>
    <row r="2970" customFormat="false" ht="15" hidden="false" customHeight="false" outlineLevel="0" collapsed="false">
      <c r="A2970" s="49" t="n">
        <v>15365</v>
      </c>
      <c r="B2970" s="49" t="s">
        <v>189</v>
      </c>
      <c r="C2970" s="63" t="n">
        <v>40213</v>
      </c>
      <c r="D2970" s="63" t="n">
        <v>40861</v>
      </c>
      <c r="E2970" s="49" t="n">
        <v>13</v>
      </c>
      <c r="F2970" s="54" t="n">
        <v>0</v>
      </c>
      <c r="G2970" s="54" t="n">
        <v>2242.81</v>
      </c>
      <c r="H2970" s="54" t="n">
        <v>1549.17</v>
      </c>
      <c r="I2970" s="54" t="n">
        <f aca="false">SUM(F2970:H2970)</f>
        <v>3791.98</v>
      </c>
      <c r="J2970" s="49" t="n">
        <f aca="false">Calc!$C$5-D2970</f>
        <v>26</v>
      </c>
      <c r="K2970" s="49" t="n">
        <f aca="false">IF(J2970&lt;=Calc!$C$11,4,IF(J2970&lt;=Calc!$C$12,3,IF(J2970&lt;=Calc!$C$13,2,1)))</f>
        <v>4</v>
      </c>
      <c r="L2970" s="49" t="n">
        <f aca="false">1+(E2970&gt;=Calc!$C$16)+(E2970&gt;=Calc!$C$17)+(E2970&gt;=Calc!$C$18)</f>
        <v>4</v>
      </c>
      <c r="M2970" s="49" t="str">
        <f aca="false">IF(AND(K2970=4,L2970&gt;=3),"Champions",IF(AND(K2970=3,L2970&gt;=3),"Loyal",IF(K2970&gt;=3,"Recent / New",IF(L2970&gt;=3,"At Risk","Hibernating / Lost"))))</f>
        <v>Champions</v>
      </c>
      <c r="N2970" s="54" t="n">
        <f aca="false">IF(AND(Calc!$C$2&lt;=2009,Calc!$C$3&gt;=2009),F2970,0)+IF(AND(Calc!$C$2&lt;=2010,Calc!$C$3&gt;=2010),G2970,0)+IF(AND(Calc!$C$2&lt;=2011,Calc!$C$3&gt;=2011),H2970,0)</f>
        <v>3791.98</v>
      </c>
      <c r="O2970" s="61" t="n">
        <f aca="false">IF(AND(N2970&gt;0,OR(Calc!$C$4="*",B2970=Calc!$C$4)),N2970+ROW()*0.000000001,0)</f>
        <v>3791.98000297</v>
      </c>
    </row>
    <row r="2971" customFormat="false" ht="15" hidden="false" customHeight="false" outlineLevel="0" collapsed="false">
      <c r="A2971" s="49" t="n">
        <v>15366</v>
      </c>
      <c r="B2971" s="49" t="s">
        <v>189</v>
      </c>
      <c r="C2971" s="63" t="n">
        <v>40235</v>
      </c>
      <c r="D2971" s="63" t="n">
        <v>40811</v>
      </c>
      <c r="E2971" s="49" t="n">
        <v>7</v>
      </c>
      <c r="F2971" s="54" t="n">
        <v>0</v>
      </c>
      <c r="G2971" s="54" t="n">
        <v>1892.11</v>
      </c>
      <c r="H2971" s="54" t="n">
        <v>496.97</v>
      </c>
      <c r="I2971" s="54" t="n">
        <f aca="false">SUM(F2971:H2971)</f>
        <v>2389.08</v>
      </c>
      <c r="J2971" s="49" t="n">
        <f aca="false">Calc!$C$5-D2971</f>
        <v>76</v>
      </c>
      <c r="K2971" s="49" t="n">
        <f aca="false">IF(J2971&lt;=Calc!$C$11,4,IF(J2971&lt;=Calc!$C$12,3,IF(J2971&lt;=Calc!$C$13,2,1)))</f>
        <v>3</v>
      </c>
      <c r="L2971" s="49" t="n">
        <f aca="false">1+(E2971&gt;=Calc!$C$16)+(E2971&gt;=Calc!$C$17)+(E2971&gt;=Calc!$C$18)</f>
        <v>3</v>
      </c>
      <c r="M2971" s="49" t="str">
        <f aca="false">IF(AND(K2971=4,L2971&gt;=3),"Champions",IF(AND(K2971=3,L2971&gt;=3),"Loyal",IF(K2971&gt;=3,"Recent / New",IF(L2971&gt;=3,"At Risk","Hibernating / Lost"))))</f>
        <v>Loyal</v>
      </c>
      <c r="N2971" s="54" t="n">
        <f aca="false">IF(AND(Calc!$C$2&lt;=2009,Calc!$C$3&gt;=2009),F2971,0)+IF(AND(Calc!$C$2&lt;=2010,Calc!$C$3&gt;=2010),G2971,0)+IF(AND(Calc!$C$2&lt;=2011,Calc!$C$3&gt;=2011),H2971,0)</f>
        <v>2389.08</v>
      </c>
      <c r="O2971" s="61" t="n">
        <f aca="false">IF(AND(N2971&gt;0,OR(Calc!$C$4="*",B2971=Calc!$C$4)),N2971+ROW()*0.000000001,0)</f>
        <v>2389.080002971</v>
      </c>
    </row>
    <row r="2972" customFormat="false" ht="15" hidden="false" customHeight="false" outlineLevel="0" collapsed="false">
      <c r="A2972" s="49" t="n">
        <v>15367</v>
      </c>
      <c r="B2972" s="49" t="s">
        <v>189</v>
      </c>
      <c r="C2972" s="63" t="n">
        <v>40157</v>
      </c>
      <c r="D2972" s="63" t="n">
        <v>40829</v>
      </c>
      <c r="E2972" s="49" t="n">
        <v>11</v>
      </c>
      <c r="F2972" s="54" t="n">
        <v>785.62</v>
      </c>
      <c r="G2972" s="54" t="n">
        <v>2352.42</v>
      </c>
      <c r="H2972" s="54" t="n">
        <v>1867.69</v>
      </c>
      <c r="I2972" s="54" t="n">
        <f aca="false">SUM(F2972:H2972)</f>
        <v>5005.73</v>
      </c>
      <c r="J2972" s="49" t="n">
        <f aca="false">Calc!$C$5-D2972</f>
        <v>58</v>
      </c>
      <c r="K2972" s="49" t="n">
        <f aca="false">IF(J2972&lt;=Calc!$C$11,4,IF(J2972&lt;=Calc!$C$12,3,IF(J2972&lt;=Calc!$C$13,2,1)))</f>
        <v>3</v>
      </c>
      <c r="L2972" s="49" t="n">
        <f aca="false">1+(E2972&gt;=Calc!$C$16)+(E2972&gt;=Calc!$C$17)+(E2972&gt;=Calc!$C$18)</f>
        <v>4</v>
      </c>
      <c r="M2972" s="49" t="str">
        <f aca="false">IF(AND(K2972=4,L2972&gt;=3),"Champions",IF(AND(K2972=3,L2972&gt;=3),"Loyal",IF(K2972&gt;=3,"Recent / New",IF(L2972&gt;=3,"At Risk","Hibernating / Lost"))))</f>
        <v>Loyal</v>
      </c>
      <c r="N2972" s="54" t="n">
        <f aca="false">IF(AND(Calc!$C$2&lt;=2009,Calc!$C$3&gt;=2009),F2972,0)+IF(AND(Calc!$C$2&lt;=2010,Calc!$C$3&gt;=2010),G2972,0)+IF(AND(Calc!$C$2&lt;=2011,Calc!$C$3&gt;=2011),H2972,0)</f>
        <v>5005.73</v>
      </c>
      <c r="O2972" s="61" t="n">
        <f aca="false">IF(AND(N2972&gt;0,OR(Calc!$C$4="*",B2972=Calc!$C$4)),N2972+ROW()*0.000000001,0)</f>
        <v>5005.730002972</v>
      </c>
    </row>
    <row r="2973" customFormat="false" ht="15" hidden="false" customHeight="false" outlineLevel="0" collapsed="false">
      <c r="A2973" s="49" t="n">
        <v>15368</v>
      </c>
      <c r="B2973" s="49" t="s">
        <v>189</v>
      </c>
      <c r="C2973" s="63" t="n">
        <v>40492</v>
      </c>
      <c r="D2973" s="63" t="n">
        <v>40865</v>
      </c>
      <c r="E2973" s="49" t="n">
        <v>2</v>
      </c>
      <c r="F2973" s="54" t="n">
        <v>0</v>
      </c>
      <c r="G2973" s="54" t="n">
        <v>275.8</v>
      </c>
      <c r="H2973" s="54" t="n">
        <v>446.94</v>
      </c>
      <c r="I2973" s="54" t="n">
        <f aca="false">SUM(F2973:H2973)</f>
        <v>722.74</v>
      </c>
      <c r="J2973" s="49" t="n">
        <f aca="false">Calc!$C$5-D2973</f>
        <v>22</v>
      </c>
      <c r="K2973" s="49" t="n">
        <f aca="false">IF(J2973&lt;=Calc!$C$11,4,IF(J2973&lt;=Calc!$C$12,3,IF(J2973&lt;=Calc!$C$13,2,1)))</f>
        <v>4</v>
      </c>
      <c r="L2973" s="49" t="n">
        <f aca="false">1+(E2973&gt;=Calc!$C$16)+(E2973&gt;=Calc!$C$17)+(E2973&gt;=Calc!$C$18)</f>
        <v>2</v>
      </c>
      <c r="M2973" s="49" t="str">
        <f aca="false">IF(AND(K2973=4,L2973&gt;=3),"Champions",IF(AND(K2973=3,L2973&gt;=3),"Loyal",IF(K2973&gt;=3,"Recent / New",IF(L2973&gt;=3,"At Risk","Hibernating / Lost"))))</f>
        <v>Recent / New</v>
      </c>
      <c r="N2973" s="54" t="n">
        <f aca="false">IF(AND(Calc!$C$2&lt;=2009,Calc!$C$3&gt;=2009),F2973,0)+IF(AND(Calc!$C$2&lt;=2010,Calc!$C$3&gt;=2010),G2973,0)+IF(AND(Calc!$C$2&lt;=2011,Calc!$C$3&gt;=2011),H2973,0)</f>
        <v>722.74</v>
      </c>
      <c r="O2973" s="61" t="n">
        <f aca="false">IF(AND(N2973&gt;0,OR(Calc!$C$4="*",B2973=Calc!$C$4)),N2973+ROW()*0.000000001,0)</f>
        <v>722.740002973</v>
      </c>
    </row>
    <row r="2974" customFormat="false" ht="15" hidden="false" customHeight="false" outlineLevel="0" collapsed="false">
      <c r="A2974" s="49" t="n">
        <v>15369</v>
      </c>
      <c r="B2974" s="49" t="s">
        <v>189</v>
      </c>
      <c r="C2974" s="63" t="n">
        <v>40155</v>
      </c>
      <c r="D2974" s="63" t="n">
        <v>40394</v>
      </c>
      <c r="E2974" s="49" t="n">
        <v>11</v>
      </c>
      <c r="F2974" s="54" t="n">
        <v>312.96</v>
      </c>
      <c r="G2974" s="54" t="n">
        <v>3033.47</v>
      </c>
      <c r="H2974" s="54" t="n">
        <v>0</v>
      </c>
      <c r="I2974" s="54" t="n">
        <f aca="false">SUM(F2974:H2974)</f>
        <v>3346.43</v>
      </c>
      <c r="J2974" s="49" t="n">
        <f aca="false">Calc!$C$5-D2974</f>
        <v>493</v>
      </c>
      <c r="K2974" s="49" t="n">
        <f aca="false">IF(J2974&lt;=Calc!$C$11,4,IF(J2974&lt;=Calc!$C$12,3,IF(J2974&lt;=Calc!$C$13,2,1)))</f>
        <v>1</v>
      </c>
      <c r="L2974" s="49" t="n">
        <f aca="false">1+(E2974&gt;=Calc!$C$16)+(E2974&gt;=Calc!$C$17)+(E2974&gt;=Calc!$C$18)</f>
        <v>4</v>
      </c>
      <c r="M2974" s="49" t="str">
        <f aca="false">IF(AND(K2974=4,L2974&gt;=3),"Champions",IF(AND(K2974=3,L2974&gt;=3),"Loyal",IF(K2974&gt;=3,"Recent / New",IF(L2974&gt;=3,"At Risk","Hibernating / Lost"))))</f>
        <v>At Risk</v>
      </c>
      <c r="N2974" s="54" t="n">
        <f aca="false">IF(AND(Calc!$C$2&lt;=2009,Calc!$C$3&gt;=2009),F2974,0)+IF(AND(Calc!$C$2&lt;=2010,Calc!$C$3&gt;=2010),G2974,0)+IF(AND(Calc!$C$2&lt;=2011,Calc!$C$3&gt;=2011),H2974,0)</f>
        <v>3346.43</v>
      </c>
      <c r="O2974" s="61" t="n">
        <f aca="false">IF(AND(N2974&gt;0,OR(Calc!$C$4="*",B2974=Calc!$C$4)),N2974+ROW()*0.000000001,0)</f>
        <v>3346.430002974</v>
      </c>
    </row>
    <row r="2975" customFormat="false" ht="15" hidden="false" customHeight="false" outlineLevel="0" collapsed="false">
      <c r="A2975" s="49" t="n">
        <v>15370</v>
      </c>
      <c r="B2975" s="49" t="s">
        <v>189</v>
      </c>
      <c r="C2975" s="63" t="n">
        <v>40476</v>
      </c>
      <c r="D2975" s="63" t="n">
        <v>40846</v>
      </c>
      <c r="E2975" s="49" t="n">
        <v>8</v>
      </c>
      <c r="F2975" s="54" t="n">
        <v>0</v>
      </c>
      <c r="G2975" s="54" t="n">
        <v>1352.96</v>
      </c>
      <c r="H2975" s="54" t="n">
        <v>2360.55</v>
      </c>
      <c r="I2975" s="54" t="n">
        <f aca="false">SUM(F2975:H2975)</f>
        <v>3713.51</v>
      </c>
      <c r="J2975" s="49" t="n">
        <f aca="false">Calc!$C$5-D2975</f>
        <v>41</v>
      </c>
      <c r="K2975" s="49" t="n">
        <f aca="false">IF(J2975&lt;=Calc!$C$11,4,IF(J2975&lt;=Calc!$C$12,3,IF(J2975&lt;=Calc!$C$13,2,1)))</f>
        <v>3</v>
      </c>
      <c r="L2975" s="49" t="n">
        <f aca="false">1+(E2975&gt;=Calc!$C$16)+(E2975&gt;=Calc!$C$17)+(E2975&gt;=Calc!$C$18)</f>
        <v>4</v>
      </c>
      <c r="M2975" s="49" t="str">
        <f aca="false">IF(AND(K2975=4,L2975&gt;=3),"Champions",IF(AND(K2975=3,L2975&gt;=3),"Loyal",IF(K2975&gt;=3,"Recent / New",IF(L2975&gt;=3,"At Risk","Hibernating / Lost"))))</f>
        <v>Loyal</v>
      </c>
      <c r="N2975" s="54" t="n">
        <f aca="false">IF(AND(Calc!$C$2&lt;=2009,Calc!$C$3&gt;=2009),F2975,0)+IF(AND(Calc!$C$2&lt;=2010,Calc!$C$3&gt;=2010),G2975,0)+IF(AND(Calc!$C$2&lt;=2011,Calc!$C$3&gt;=2011),H2975,0)</f>
        <v>3713.51</v>
      </c>
      <c r="O2975" s="61" t="n">
        <f aca="false">IF(AND(N2975&gt;0,OR(Calc!$C$4="*",B2975=Calc!$C$4)),N2975+ROW()*0.000000001,0)</f>
        <v>3713.510002975</v>
      </c>
    </row>
    <row r="2976" customFormat="false" ht="15" hidden="false" customHeight="false" outlineLevel="0" collapsed="false">
      <c r="A2976" s="49" t="n">
        <v>15371</v>
      </c>
      <c r="B2976" s="49" t="s">
        <v>189</v>
      </c>
      <c r="C2976" s="63" t="n">
        <v>40224</v>
      </c>
      <c r="D2976" s="63" t="n">
        <v>40224</v>
      </c>
      <c r="E2976" s="49" t="n">
        <v>1</v>
      </c>
      <c r="F2976" s="54" t="n">
        <v>0</v>
      </c>
      <c r="G2976" s="54" t="n">
        <v>59.4</v>
      </c>
      <c r="H2976" s="54" t="n">
        <v>0</v>
      </c>
      <c r="I2976" s="54" t="n">
        <f aca="false">SUM(F2976:H2976)</f>
        <v>59.4</v>
      </c>
      <c r="J2976" s="49" t="n">
        <f aca="false">Calc!$C$5-D2976</f>
        <v>663</v>
      </c>
      <c r="K2976" s="49" t="n">
        <f aca="false">IF(J2976&lt;=Calc!$C$11,4,IF(J2976&lt;=Calc!$C$12,3,IF(J2976&lt;=Calc!$C$13,2,1)))</f>
        <v>1</v>
      </c>
      <c r="L2976" s="49" t="n">
        <f aca="false">1+(E2976&gt;=Calc!$C$16)+(E2976&gt;=Calc!$C$17)+(E2976&gt;=Calc!$C$18)</f>
        <v>1</v>
      </c>
      <c r="M2976" s="49" t="str">
        <f aca="false">IF(AND(K2976=4,L2976&gt;=3),"Champions",IF(AND(K2976=3,L2976&gt;=3),"Loyal",IF(K2976&gt;=3,"Recent / New",IF(L2976&gt;=3,"At Risk","Hibernating / Lost"))))</f>
        <v>Hibernating / Lost</v>
      </c>
      <c r="N2976" s="54" t="n">
        <f aca="false">IF(AND(Calc!$C$2&lt;=2009,Calc!$C$3&gt;=2009),F2976,0)+IF(AND(Calc!$C$2&lt;=2010,Calc!$C$3&gt;=2010),G2976,0)+IF(AND(Calc!$C$2&lt;=2011,Calc!$C$3&gt;=2011),H2976,0)</f>
        <v>59.4</v>
      </c>
      <c r="O2976" s="61" t="n">
        <f aca="false">IF(AND(N2976&gt;0,OR(Calc!$C$4="*",B2976=Calc!$C$4)),N2976+ROW()*0.000000001,0)</f>
        <v>59.400002976</v>
      </c>
    </row>
    <row r="2977" customFormat="false" ht="15" hidden="false" customHeight="false" outlineLevel="0" collapsed="false">
      <c r="A2977" s="49" t="n">
        <v>15372</v>
      </c>
      <c r="B2977" s="49" t="s">
        <v>189</v>
      </c>
      <c r="C2977" s="63" t="n">
        <v>40223</v>
      </c>
      <c r="D2977" s="63" t="n">
        <v>40749</v>
      </c>
      <c r="E2977" s="49" t="n">
        <v>8</v>
      </c>
      <c r="F2977" s="54" t="n">
        <v>0</v>
      </c>
      <c r="G2977" s="54" t="n">
        <v>3947.02</v>
      </c>
      <c r="H2977" s="54" t="n">
        <v>2007.4</v>
      </c>
      <c r="I2977" s="54" t="n">
        <f aca="false">SUM(F2977:H2977)</f>
        <v>5954.42</v>
      </c>
      <c r="J2977" s="49" t="n">
        <f aca="false">Calc!$C$5-D2977</f>
        <v>138</v>
      </c>
      <c r="K2977" s="49" t="n">
        <f aca="false">IF(J2977&lt;=Calc!$C$11,4,IF(J2977&lt;=Calc!$C$12,3,IF(J2977&lt;=Calc!$C$13,2,1)))</f>
        <v>2</v>
      </c>
      <c r="L2977" s="49" t="n">
        <f aca="false">1+(E2977&gt;=Calc!$C$16)+(E2977&gt;=Calc!$C$17)+(E2977&gt;=Calc!$C$18)</f>
        <v>4</v>
      </c>
      <c r="M2977" s="49" t="str">
        <f aca="false">IF(AND(K2977=4,L2977&gt;=3),"Champions",IF(AND(K2977=3,L2977&gt;=3),"Loyal",IF(K2977&gt;=3,"Recent / New",IF(L2977&gt;=3,"At Risk","Hibernating / Lost"))))</f>
        <v>At Risk</v>
      </c>
      <c r="N2977" s="54" t="n">
        <f aca="false">IF(AND(Calc!$C$2&lt;=2009,Calc!$C$3&gt;=2009),F2977,0)+IF(AND(Calc!$C$2&lt;=2010,Calc!$C$3&gt;=2010),G2977,0)+IF(AND(Calc!$C$2&lt;=2011,Calc!$C$3&gt;=2011),H2977,0)</f>
        <v>5954.42</v>
      </c>
      <c r="O2977" s="61" t="n">
        <f aca="false">IF(AND(N2977&gt;0,OR(Calc!$C$4="*",B2977=Calc!$C$4)),N2977+ROW()*0.000000001,0)</f>
        <v>5954.420002977</v>
      </c>
    </row>
    <row r="2978" customFormat="false" ht="15" hidden="false" customHeight="false" outlineLevel="0" collapsed="false">
      <c r="A2978" s="49" t="n">
        <v>15373</v>
      </c>
      <c r="B2978" s="49" t="s">
        <v>189</v>
      </c>
      <c r="C2978" s="63" t="n">
        <v>40300</v>
      </c>
      <c r="D2978" s="63" t="n">
        <v>40878</v>
      </c>
      <c r="E2978" s="49" t="n">
        <v>17</v>
      </c>
      <c r="F2978" s="54" t="n">
        <v>0</v>
      </c>
      <c r="G2978" s="54" t="n">
        <v>1205.73</v>
      </c>
      <c r="H2978" s="54" t="n">
        <v>1676.01</v>
      </c>
      <c r="I2978" s="54" t="n">
        <f aca="false">SUM(F2978:H2978)</f>
        <v>2881.74</v>
      </c>
      <c r="J2978" s="49" t="n">
        <f aca="false">Calc!$C$5-D2978</f>
        <v>9</v>
      </c>
      <c r="K2978" s="49" t="n">
        <f aca="false">IF(J2978&lt;=Calc!$C$11,4,IF(J2978&lt;=Calc!$C$12,3,IF(J2978&lt;=Calc!$C$13,2,1)))</f>
        <v>4</v>
      </c>
      <c r="L2978" s="49" t="n">
        <f aca="false">1+(E2978&gt;=Calc!$C$16)+(E2978&gt;=Calc!$C$17)+(E2978&gt;=Calc!$C$18)</f>
        <v>4</v>
      </c>
      <c r="M2978" s="49" t="str">
        <f aca="false">IF(AND(K2978=4,L2978&gt;=3),"Champions",IF(AND(K2978=3,L2978&gt;=3),"Loyal",IF(K2978&gt;=3,"Recent / New",IF(L2978&gt;=3,"At Risk","Hibernating / Lost"))))</f>
        <v>Champions</v>
      </c>
      <c r="N2978" s="54" t="n">
        <f aca="false">IF(AND(Calc!$C$2&lt;=2009,Calc!$C$3&gt;=2009),F2978,0)+IF(AND(Calc!$C$2&lt;=2010,Calc!$C$3&gt;=2010),G2978,0)+IF(AND(Calc!$C$2&lt;=2011,Calc!$C$3&gt;=2011),H2978,0)</f>
        <v>2881.74</v>
      </c>
      <c r="O2978" s="61" t="n">
        <f aca="false">IF(AND(N2978&gt;0,OR(Calc!$C$4="*",B2978=Calc!$C$4)),N2978+ROW()*0.000000001,0)</f>
        <v>2881.740002978</v>
      </c>
    </row>
    <row r="2979" customFormat="false" ht="15" hidden="false" customHeight="false" outlineLevel="0" collapsed="false">
      <c r="A2979" s="49" t="n">
        <v>15374</v>
      </c>
      <c r="B2979" s="49" t="s">
        <v>189</v>
      </c>
      <c r="C2979" s="63" t="n">
        <v>40262</v>
      </c>
      <c r="D2979" s="63" t="n">
        <v>40758</v>
      </c>
      <c r="E2979" s="49" t="n">
        <v>2</v>
      </c>
      <c r="F2979" s="54" t="n">
        <v>0</v>
      </c>
      <c r="G2979" s="54" t="n">
        <v>139.32</v>
      </c>
      <c r="H2979" s="54" t="n">
        <v>168</v>
      </c>
      <c r="I2979" s="54" t="n">
        <f aca="false">SUM(F2979:H2979)</f>
        <v>307.32</v>
      </c>
      <c r="J2979" s="49" t="n">
        <f aca="false">Calc!$C$5-D2979</f>
        <v>129</v>
      </c>
      <c r="K2979" s="49" t="n">
        <f aca="false">IF(J2979&lt;=Calc!$C$11,4,IF(J2979&lt;=Calc!$C$12,3,IF(J2979&lt;=Calc!$C$13,2,1)))</f>
        <v>2</v>
      </c>
      <c r="L2979" s="49" t="n">
        <f aca="false">1+(E2979&gt;=Calc!$C$16)+(E2979&gt;=Calc!$C$17)+(E2979&gt;=Calc!$C$18)</f>
        <v>2</v>
      </c>
      <c r="M2979" s="49" t="str">
        <f aca="false">IF(AND(K2979=4,L2979&gt;=3),"Champions",IF(AND(K2979=3,L2979&gt;=3),"Loyal",IF(K2979&gt;=3,"Recent / New",IF(L2979&gt;=3,"At Risk","Hibernating / Lost"))))</f>
        <v>Hibernating / Lost</v>
      </c>
      <c r="N2979" s="54" t="n">
        <f aca="false">IF(AND(Calc!$C$2&lt;=2009,Calc!$C$3&gt;=2009),F2979,0)+IF(AND(Calc!$C$2&lt;=2010,Calc!$C$3&gt;=2010),G2979,0)+IF(AND(Calc!$C$2&lt;=2011,Calc!$C$3&gt;=2011),H2979,0)</f>
        <v>307.32</v>
      </c>
      <c r="O2979" s="61" t="n">
        <f aca="false">IF(AND(N2979&gt;0,OR(Calc!$C$4="*",B2979=Calc!$C$4)),N2979+ROW()*0.000000001,0)</f>
        <v>307.320002979</v>
      </c>
    </row>
    <row r="2980" customFormat="false" ht="15" hidden="false" customHeight="false" outlineLevel="0" collapsed="false">
      <c r="A2980" s="49" t="n">
        <v>15375</v>
      </c>
      <c r="B2980" s="49" t="s">
        <v>189</v>
      </c>
      <c r="C2980" s="63" t="n">
        <v>40196</v>
      </c>
      <c r="D2980" s="63" t="n">
        <v>40196</v>
      </c>
      <c r="E2980" s="49" t="n">
        <v>1</v>
      </c>
      <c r="F2980" s="54" t="n">
        <v>0</v>
      </c>
      <c r="G2980" s="54" t="n">
        <v>60.96</v>
      </c>
      <c r="H2980" s="54" t="n">
        <v>0</v>
      </c>
      <c r="I2980" s="54" t="n">
        <f aca="false">SUM(F2980:H2980)</f>
        <v>60.96</v>
      </c>
      <c r="J2980" s="49" t="n">
        <f aca="false">Calc!$C$5-D2980</f>
        <v>691</v>
      </c>
      <c r="K2980" s="49" t="n">
        <f aca="false">IF(J2980&lt;=Calc!$C$11,4,IF(J2980&lt;=Calc!$C$12,3,IF(J2980&lt;=Calc!$C$13,2,1)))</f>
        <v>1</v>
      </c>
      <c r="L2980" s="49" t="n">
        <f aca="false">1+(E2980&gt;=Calc!$C$16)+(E2980&gt;=Calc!$C$17)+(E2980&gt;=Calc!$C$18)</f>
        <v>1</v>
      </c>
      <c r="M2980" s="49" t="str">
        <f aca="false">IF(AND(K2980=4,L2980&gt;=3),"Champions",IF(AND(K2980=3,L2980&gt;=3),"Loyal",IF(K2980&gt;=3,"Recent / New",IF(L2980&gt;=3,"At Risk","Hibernating / Lost"))))</f>
        <v>Hibernating / Lost</v>
      </c>
      <c r="N2980" s="54" t="n">
        <f aca="false">IF(AND(Calc!$C$2&lt;=2009,Calc!$C$3&gt;=2009),F2980,0)+IF(AND(Calc!$C$2&lt;=2010,Calc!$C$3&gt;=2010),G2980,0)+IF(AND(Calc!$C$2&lt;=2011,Calc!$C$3&gt;=2011),H2980,0)</f>
        <v>60.96</v>
      </c>
      <c r="O2980" s="61" t="n">
        <f aca="false">IF(AND(N2980&gt;0,OR(Calc!$C$4="*",B2980=Calc!$C$4)),N2980+ROW()*0.000000001,0)</f>
        <v>60.96000298</v>
      </c>
    </row>
    <row r="2981" customFormat="false" ht="15" hidden="false" customHeight="false" outlineLevel="0" collapsed="false">
      <c r="A2981" s="49" t="n">
        <v>15376</v>
      </c>
      <c r="B2981" s="49" t="s">
        <v>189</v>
      </c>
      <c r="C2981" s="63" t="n">
        <v>40664</v>
      </c>
      <c r="D2981" s="63" t="n">
        <v>40846</v>
      </c>
      <c r="E2981" s="49" t="n">
        <v>3</v>
      </c>
      <c r="F2981" s="54" t="n">
        <v>0</v>
      </c>
      <c r="G2981" s="54" t="n">
        <v>0</v>
      </c>
      <c r="H2981" s="54" t="n">
        <v>1221.56</v>
      </c>
      <c r="I2981" s="54" t="n">
        <f aca="false">SUM(F2981:H2981)</f>
        <v>1221.56</v>
      </c>
      <c r="J2981" s="49" t="n">
        <f aca="false">Calc!$C$5-D2981</f>
        <v>41</v>
      </c>
      <c r="K2981" s="49" t="n">
        <f aca="false">IF(J2981&lt;=Calc!$C$11,4,IF(J2981&lt;=Calc!$C$12,3,IF(J2981&lt;=Calc!$C$13,2,1)))</f>
        <v>3</v>
      </c>
      <c r="L2981" s="49" t="n">
        <f aca="false">1+(E2981&gt;=Calc!$C$16)+(E2981&gt;=Calc!$C$17)+(E2981&gt;=Calc!$C$18)</f>
        <v>2</v>
      </c>
      <c r="M2981" s="49" t="str">
        <f aca="false">IF(AND(K2981=4,L2981&gt;=3),"Champions",IF(AND(K2981=3,L2981&gt;=3),"Loyal",IF(K2981&gt;=3,"Recent / New",IF(L2981&gt;=3,"At Risk","Hibernating / Lost"))))</f>
        <v>Recent / New</v>
      </c>
      <c r="N2981" s="54" t="n">
        <f aca="false">IF(AND(Calc!$C$2&lt;=2009,Calc!$C$3&gt;=2009),F2981,0)+IF(AND(Calc!$C$2&lt;=2010,Calc!$C$3&gt;=2010),G2981,0)+IF(AND(Calc!$C$2&lt;=2011,Calc!$C$3&gt;=2011),H2981,0)</f>
        <v>1221.56</v>
      </c>
      <c r="O2981" s="61" t="n">
        <f aca="false">IF(AND(N2981&gt;0,OR(Calc!$C$4="*",B2981=Calc!$C$4)),N2981+ROW()*0.000000001,0)</f>
        <v>1221.560002981</v>
      </c>
    </row>
    <row r="2982" customFormat="false" ht="15" hidden="false" customHeight="false" outlineLevel="0" collapsed="false">
      <c r="A2982" s="49" t="n">
        <v>15377</v>
      </c>
      <c r="B2982" s="49" t="s">
        <v>189</v>
      </c>
      <c r="C2982" s="63" t="n">
        <v>40471</v>
      </c>
      <c r="D2982" s="63" t="n">
        <v>40504</v>
      </c>
      <c r="E2982" s="49" t="n">
        <v>4</v>
      </c>
      <c r="F2982" s="54" t="n">
        <v>0</v>
      </c>
      <c r="G2982" s="54" t="n">
        <v>1179.95</v>
      </c>
      <c r="H2982" s="54" t="n">
        <v>0</v>
      </c>
      <c r="I2982" s="54" t="n">
        <f aca="false">SUM(F2982:H2982)</f>
        <v>1179.95</v>
      </c>
      <c r="J2982" s="49" t="n">
        <f aca="false">Calc!$C$5-D2982</f>
        <v>383</v>
      </c>
      <c r="K2982" s="49" t="n">
        <f aca="false">IF(J2982&lt;=Calc!$C$11,4,IF(J2982&lt;=Calc!$C$12,3,IF(J2982&lt;=Calc!$C$13,2,1)))</f>
        <v>1</v>
      </c>
      <c r="L2982" s="49" t="n">
        <f aca="false">1+(E2982&gt;=Calc!$C$16)+(E2982&gt;=Calc!$C$17)+(E2982&gt;=Calc!$C$18)</f>
        <v>3</v>
      </c>
      <c r="M2982" s="49" t="str">
        <f aca="false">IF(AND(K2982=4,L2982&gt;=3),"Champions",IF(AND(K2982=3,L2982&gt;=3),"Loyal",IF(K2982&gt;=3,"Recent / New",IF(L2982&gt;=3,"At Risk","Hibernating / Lost"))))</f>
        <v>At Risk</v>
      </c>
      <c r="N2982" s="54" t="n">
        <f aca="false">IF(AND(Calc!$C$2&lt;=2009,Calc!$C$3&gt;=2009),F2982,0)+IF(AND(Calc!$C$2&lt;=2010,Calc!$C$3&gt;=2010),G2982,0)+IF(AND(Calc!$C$2&lt;=2011,Calc!$C$3&gt;=2011),H2982,0)</f>
        <v>1179.95</v>
      </c>
      <c r="O2982" s="61" t="n">
        <f aca="false">IF(AND(N2982&gt;0,OR(Calc!$C$4="*",B2982=Calc!$C$4)),N2982+ROW()*0.000000001,0)</f>
        <v>1179.950002982</v>
      </c>
    </row>
    <row r="2983" customFormat="false" ht="15" hidden="false" customHeight="false" outlineLevel="0" collapsed="false">
      <c r="A2983" s="49" t="n">
        <v>15378</v>
      </c>
      <c r="B2983" s="49" t="s">
        <v>189</v>
      </c>
      <c r="C2983" s="63" t="n">
        <v>40385</v>
      </c>
      <c r="D2983" s="63" t="n">
        <v>40424</v>
      </c>
      <c r="E2983" s="49" t="n">
        <v>2</v>
      </c>
      <c r="F2983" s="54" t="n">
        <v>0</v>
      </c>
      <c r="G2983" s="54" t="n">
        <v>246.5</v>
      </c>
      <c r="H2983" s="54" t="n">
        <v>0</v>
      </c>
      <c r="I2983" s="54" t="n">
        <f aca="false">SUM(F2983:H2983)</f>
        <v>246.5</v>
      </c>
      <c r="J2983" s="49" t="n">
        <f aca="false">Calc!$C$5-D2983</f>
        <v>463</v>
      </c>
      <c r="K2983" s="49" t="n">
        <f aca="false">IF(J2983&lt;=Calc!$C$11,4,IF(J2983&lt;=Calc!$C$12,3,IF(J2983&lt;=Calc!$C$13,2,1)))</f>
        <v>1</v>
      </c>
      <c r="L2983" s="49" t="n">
        <f aca="false">1+(E2983&gt;=Calc!$C$16)+(E2983&gt;=Calc!$C$17)+(E2983&gt;=Calc!$C$18)</f>
        <v>2</v>
      </c>
      <c r="M2983" s="49" t="str">
        <f aca="false">IF(AND(K2983=4,L2983&gt;=3),"Champions",IF(AND(K2983=3,L2983&gt;=3),"Loyal",IF(K2983&gt;=3,"Recent / New",IF(L2983&gt;=3,"At Risk","Hibernating / Lost"))))</f>
        <v>Hibernating / Lost</v>
      </c>
      <c r="N2983" s="54" t="n">
        <f aca="false">IF(AND(Calc!$C$2&lt;=2009,Calc!$C$3&gt;=2009),F2983,0)+IF(AND(Calc!$C$2&lt;=2010,Calc!$C$3&gt;=2010),G2983,0)+IF(AND(Calc!$C$2&lt;=2011,Calc!$C$3&gt;=2011),H2983,0)</f>
        <v>246.5</v>
      </c>
      <c r="O2983" s="61" t="n">
        <f aca="false">IF(AND(N2983&gt;0,OR(Calc!$C$4="*",B2983=Calc!$C$4)),N2983+ROW()*0.000000001,0)</f>
        <v>246.500002983</v>
      </c>
    </row>
    <row r="2984" customFormat="false" ht="15" hidden="false" customHeight="false" outlineLevel="0" collapsed="false">
      <c r="A2984" s="49" t="n">
        <v>15379</v>
      </c>
      <c r="B2984" s="49" t="s">
        <v>189</v>
      </c>
      <c r="C2984" s="63" t="n">
        <v>40486</v>
      </c>
      <c r="D2984" s="63" t="n">
        <v>40717</v>
      </c>
      <c r="E2984" s="49" t="n">
        <v>8</v>
      </c>
      <c r="F2984" s="54" t="n">
        <v>0</v>
      </c>
      <c r="G2984" s="54" t="n">
        <v>2666.01</v>
      </c>
      <c r="H2984" s="54" t="n">
        <v>2140.43</v>
      </c>
      <c r="I2984" s="54" t="n">
        <f aca="false">SUM(F2984:H2984)</f>
        <v>4806.44</v>
      </c>
      <c r="J2984" s="49" t="n">
        <f aca="false">Calc!$C$5-D2984</f>
        <v>170</v>
      </c>
      <c r="K2984" s="49" t="n">
        <f aca="false">IF(J2984&lt;=Calc!$C$11,4,IF(J2984&lt;=Calc!$C$12,3,IF(J2984&lt;=Calc!$C$13,2,1)))</f>
        <v>2</v>
      </c>
      <c r="L2984" s="49" t="n">
        <f aca="false">1+(E2984&gt;=Calc!$C$16)+(E2984&gt;=Calc!$C$17)+(E2984&gt;=Calc!$C$18)</f>
        <v>4</v>
      </c>
      <c r="M2984" s="49" t="str">
        <f aca="false">IF(AND(K2984=4,L2984&gt;=3),"Champions",IF(AND(K2984=3,L2984&gt;=3),"Loyal",IF(K2984&gt;=3,"Recent / New",IF(L2984&gt;=3,"At Risk","Hibernating / Lost"))))</f>
        <v>At Risk</v>
      </c>
      <c r="N2984" s="54" t="n">
        <f aca="false">IF(AND(Calc!$C$2&lt;=2009,Calc!$C$3&gt;=2009),F2984,0)+IF(AND(Calc!$C$2&lt;=2010,Calc!$C$3&gt;=2010),G2984,0)+IF(AND(Calc!$C$2&lt;=2011,Calc!$C$3&gt;=2011),H2984,0)</f>
        <v>4806.44</v>
      </c>
      <c r="O2984" s="61" t="n">
        <f aca="false">IF(AND(N2984&gt;0,OR(Calc!$C$4="*",B2984=Calc!$C$4)),N2984+ROW()*0.000000001,0)</f>
        <v>4806.440002984</v>
      </c>
    </row>
    <row r="2985" customFormat="false" ht="15" hidden="false" customHeight="false" outlineLevel="0" collapsed="false">
      <c r="A2985" s="49" t="n">
        <v>15380</v>
      </c>
      <c r="B2985" s="49" t="s">
        <v>189</v>
      </c>
      <c r="C2985" s="63" t="n">
        <v>40148</v>
      </c>
      <c r="D2985" s="63" t="n">
        <v>40878</v>
      </c>
      <c r="E2985" s="49" t="n">
        <v>11</v>
      </c>
      <c r="F2985" s="54" t="n">
        <v>441.62</v>
      </c>
      <c r="G2985" s="54" t="n">
        <v>1298.22</v>
      </c>
      <c r="H2985" s="54" t="n">
        <v>1452.26</v>
      </c>
      <c r="I2985" s="54" t="n">
        <f aca="false">SUM(F2985:H2985)</f>
        <v>3192.1</v>
      </c>
      <c r="J2985" s="49" t="n">
        <f aca="false">Calc!$C$5-D2985</f>
        <v>9</v>
      </c>
      <c r="K2985" s="49" t="n">
        <f aca="false">IF(J2985&lt;=Calc!$C$11,4,IF(J2985&lt;=Calc!$C$12,3,IF(J2985&lt;=Calc!$C$13,2,1)))</f>
        <v>4</v>
      </c>
      <c r="L2985" s="49" t="n">
        <f aca="false">1+(E2985&gt;=Calc!$C$16)+(E2985&gt;=Calc!$C$17)+(E2985&gt;=Calc!$C$18)</f>
        <v>4</v>
      </c>
      <c r="M2985" s="49" t="str">
        <f aca="false">IF(AND(K2985=4,L2985&gt;=3),"Champions",IF(AND(K2985=3,L2985&gt;=3),"Loyal",IF(K2985&gt;=3,"Recent / New",IF(L2985&gt;=3,"At Risk","Hibernating / Lost"))))</f>
        <v>Champions</v>
      </c>
      <c r="N2985" s="54" t="n">
        <f aca="false">IF(AND(Calc!$C$2&lt;=2009,Calc!$C$3&gt;=2009),F2985,0)+IF(AND(Calc!$C$2&lt;=2010,Calc!$C$3&gt;=2010),G2985,0)+IF(AND(Calc!$C$2&lt;=2011,Calc!$C$3&gt;=2011),H2985,0)</f>
        <v>3192.1</v>
      </c>
      <c r="O2985" s="61" t="n">
        <f aca="false">IF(AND(N2985&gt;0,OR(Calc!$C$4="*",B2985=Calc!$C$4)),N2985+ROW()*0.000000001,0)</f>
        <v>3192.100002985</v>
      </c>
    </row>
    <row r="2986" customFormat="false" ht="15" hidden="false" customHeight="false" outlineLevel="0" collapsed="false">
      <c r="A2986" s="49" t="n">
        <v>15381</v>
      </c>
      <c r="B2986" s="49" t="s">
        <v>189</v>
      </c>
      <c r="C2986" s="63" t="n">
        <v>40303</v>
      </c>
      <c r="D2986" s="63" t="n">
        <v>40673</v>
      </c>
      <c r="E2986" s="49" t="n">
        <v>5</v>
      </c>
      <c r="F2986" s="54" t="n">
        <v>0</v>
      </c>
      <c r="G2986" s="54" t="n">
        <v>1290.77</v>
      </c>
      <c r="H2986" s="54" t="n">
        <v>596.85</v>
      </c>
      <c r="I2986" s="54" t="n">
        <f aca="false">SUM(F2986:H2986)</f>
        <v>1887.62</v>
      </c>
      <c r="J2986" s="49" t="n">
        <f aca="false">Calc!$C$5-D2986</f>
        <v>214</v>
      </c>
      <c r="K2986" s="49" t="n">
        <f aca="false">IF(J2986&lt;=Calc!$C$11,4,IF(J2986&lt;=Calc!$C$12,3,IF(J2986&lt;=Calc!$C$13,2,1)))</f>
        <v>2</v>
      </c>
      <c r="L2986" s="49" t="n">
        <f aca="false">1+(E2986&gt;=Calc!$C$16)+(E2986&gt;=Calc!$C$17)+(E2986&gt;=Calc!$C$18)</f>
        <v>3</v>
      </c>
      <c r="M2986" s="49" t="str">
        <f aca="false">IF(AND(K2986=4,L2986&gt;=3),"Champions",IF(AND(K2986=3,L2986&gt;=3),"Loyal",IF(K2986&gt;=3,"Recent / New",IF(L2986&gt;=3,"At Risk","Hibernating / Lost"))))</f>
        <v>At Risk</v>
      </c>
      <c r="N2986" s="54" t="n">
        <f aca="false">IF(AND(Calc!$C$2&lt;=2009,Calc!$C$3&gt;=2009),F2986,0)+IF(AND(Calc!$C$2&lt;=2010,Calc!$C$3&gt;=2010),G2986,0)+IF(AND(Calc!$C$2&lt;=2011,Calc!$C$3&gt;=2011),H2986,0)</f>
        <v>1887.62</v>
      </c>
      <c r="O2986" s="61" t="n">
        <f aca="false">IF(AND(N2986&gt;0,OR(Calc!$C$4="*",B2986=Calc!$C$4)),N2986+ROW()*0.000000001,0)</f>
        <v>1887.620002986</v>
      </c>
    </row>
    <row r="2987" customFormat="false" ht="15" hidden="false" customHeight="false" outlineLevel="0" collapsed="false">
      <c r="A2987" s="49" t="n">
        <v>15382</v>
      </c>
      <c r="B2987" s="49" t="s">
        <v>189</v>
      </c>
      <c r="C2987" s="63" t="n">
        <v>40151</v>
      </c>
      <c r="D2987" s="63" t="n">
        <v>40872</v>
      </c>
      <c r="E2987" s="49" t="n">
        <v>12</v>
      </c>
      <c r="F2987" s="54" t="n">
        <v>1523.2</v>
      </c>
      <c r="G2987" s="54" t="n">
        <v>6195.44</v>
      </c>
      <c r="H2987" s="54" t="n">
        <v>5927.86</v>
      </c>
      <c r="I2987" s="54" t="n">
        <f aca="false">SUM(F2987:H2987)</f>
        <v>13646.5</v>
      </c>
      <c r="J2987" s="49" t="n">
        <f aca="false">Calc!$C$5-D2987</f>
        <v>15</v>
      </c>
      <c r="K2987" s="49" t="n">
        <f aca="false">IF(J2987&lt;=Calc!$C$11,4,IF(J2987&lt;=Calc!$C$12,3,IF(J2987&lt;=Calc!$C$13,2,1)))</f>
        <v>4</v>
      </c>
      <c r="L2987" s="49" t="n">
        <f aca="false">1+(E2987&gt;=Calc!$C$16)+(E2987&gt;=Calc!$C$17)+(E2987&gt;=Calc!$C$18)</f>
        <v>4</v>
      </c>
      <c r="M2987" s="49" t="str">
        <f aca="false">IF(AND(K2987=4,L2987&gt;=3),"Champions",IF(AND(K2987=3,L2987&gt;=3),"Loyal",IF(K2987&gt;=3,"Recent / New",IF(L2987&gt;=3,"At Risk","Hibernating / Lost"))))</f>
        <v>Champions</v>
      </c>
      <c r="N2987" s="54" t="n">
        <f aca="false">IF(AND(Calc!$C$2&lt;=2009,Calc!$C$3&gt;=2009),F2987,0)+IF(AND(Calc!$C$2&lt;=2010,Calc!$C$3&gt;=2010),G2987,0)+IF(AND(Calc!$C$2&lt;=2011,Calc!$C$3&gt;=2011),H2987,0)</f>
        <v>13646.5</v>
      </c>
      <c r="O2987" s="61" t="n">
        <f aca="false">IF(AND(N2987&gt;0,OR(Calc!$C$4="*",B2987=Calc!$C$4)),N2987+ROW()*0.000000001,0)</f>
        <v>13646.500002987</v>
      </c>
    </row>
    <row r="2988" customFormat="false" ht="15" hidden="false" customHeight="false" outlineLevel="0" collapsed="false">
      <c r="A2988" s="49" t="n">
        <v>15384</v>
      </c>
      <c r="B2988" s="49" t="s">
        <v>189</v>
      </c>
      <c r="C2988" s="63" t="n">
        <v>40294</v>
      </c>
      <c r="D2988" s="63" t="n">
        <v>40717</v>
      </c>
      <c r="E2988" s="49" t="n">
        <v>4</v>
      </c>
      <c r="F2988" s="54" t="n">
        <v>0</v>
      </c>
      <c r="G2988" s="54" t="n">
        <v>1682.3</v>
      </c>
      <c r="H2988" s="54" t="n">
        <v>338.84</v>
      </c>
      <c r="I2988" s="54" t="n">
        <f aca="false">SUM(F2988:H2988)</f>
        <v>2021.14</v>
      </c>
      <c r="J2988" s="49" t="n">
        <f aca="false">Calc!$C$5-D2988</f>
        <v>170</v>
      </c>
      <c r="K2988" s="49" t="n">
        <f aca="false">IF(J2988&lt;=Calc!$C$11,4,IF(J2988&lt;=Calc!$C$12,3,IF(J2988&lt;=Calc!$C$13,2,1)))</f>
        <v>2</v>
      </c>
      <c r="L2988" s="49" t="n">
        <f aca="false">1+(E2988&gt;=Calc!$C$16)+(E2988&gt;=Calc!$C$17)+(E2988&gt;=Calc!$C$18)</f>
        <v>3</v>
      </c>
      <c r="M2988" s="49" t="str">
        <f aca="false">IF(AND(K2988=4,L2988&gt;=3),"Champions",IF(AND(K2988=3,L2988&gt;=3),"Loyal",IF(K2988&gt;=3,"Recent / New",IF(L2988&gt;=3,"At Risk","Hibernating / Lost"))))</f>
        <v>At Risk</v>
      </c>
      <c r="N2988" s="54" t="n">
        <f aca="false">IF(AND(Calc!$C$2&lt;=2009,Calc!$C$3&gt;=2009),F2988,0)+IF(AND(Calc!$C$2&lt;=2010,Calc!$C$3&gt;=2010),G2988,0)+IF(AND(Calc!$C$2&lt;=2011,Calc!$C$3&gt;=2011),H2988,0)</f>
        <v>2021.14</v>
      </c>
      <c r="O2988" s="61" t="n">
        <f aca="false">IF(AND(N2988&gt;0,OR(Calc!$C$4="*",B2988=Calc!$C$4)),N2988+ROW()*0.000000001,0)</f>
        <v>2021.140002988</v>
      </c>
    </row>
    <row r="2989" customFormat="false" ht="15" hidden="false" customHeight="false" outlineLevel="0" collapsed="false">
      <c r="A2989" s="49" t="n">
        <v>15385</v>
      </c>
      <c r="B2989" s="49" t="s">
        <v>189</v>
      </c>
      <c r="C2989" s="63" t="n">
        <v>40209</v>
      </c>
      <c r="D2989" s="63" t="n">
        <v>40846</v>
      </c>
      <c r="E2989" s="49" t="n">
        <v>3</v>
      </c>
      <c r="F2989" s="54" t="n">
        <v>0</v>
      </c>
      <c r="G2989" s="54" t="n">
        <v>625.2</v>
      </c>
      <c r="H2989" s="54" t="n">
        <v>316.88</v>
      </c>
      <c r="I2989" s="54" t="n">
        <f aca="false">SUM(F2989:H2989)</f>
        <v>942.08</v>
      </c>
      <c r="J2989" s="49" t="n">
        <f aca="false">Calc!$C$5-D2989</f>
        <v>41</v>
      </c>
      <c r="K2989" s="49" t="n">
        <f aca="false">IF(J2989&lt;=Calc!$C$11,4,IF(J2989&lt;=Calc!$C$12,3,IF(J2989&lt;=Calc!$C$13,2,1)))</f>
        <v>3</v>
      </c>
      <c r="L2989" s="49" t="n">
        <f aca="false">1+(E2989&gt;=Calc!$C$16)+(E2989&gt;=Calc!$C$17)+(E2989&gt;=Calc!$C$18)</f>
        <v>2</v>
      </c>
      <c r="M2989" s="49" t="str">
        <f aca="false">IF(AND(K2989=4,L2989&gt;=3),"Champions",IF(AND(K2989=3,L2989&gt;=3),"Loyal",IF(K2989&gt;=3,"Recent / New",IF(L2989&gt;=3,"At Risk","Hibernating / Lost"))))</f>
        <v>Recent / New</v>
      </c>
      <c r="N2989" s="54" t="n">
        <f aca="false">IF(AND(Calc!$C$2&lt;=2009,Calc!$C$3&gt;=2009),F2989,0)+IF(AND(Calc!$C$2&lt;=2010,Calc!$C$3&gt;=2010),G2989,0)+IF(AND(Calc!$C$2&lt;=2011,Calc!$C$3&gt;=2011),H2989,0)</f>
        <v>942.08</v>
      </c>
      <c r="O2989" s="61" t="n">
        <f aca="false">IF(AND(N2989&gt;0,OR(Calc!$C$4="*",B2989=Calc!$C$4)),N2989+ROW()*0.000000001,0)</f>
        <v>942.080002989</v>
      </c>
    </row>
    <row r="2990" customFormat="false" ht="15" hidden="false" customHeight="false" outlineLevel="0" collapsed="false">
      <c r="A2990" s="49" t="n">
        <v>15386</v>
      </c>
      <c r="B2990" s="49" t="s">
        <v>189</v>
      </c>
      <c r="C2990" s="63" t="n">
        <v>40700</v>
      </c>
      <c r="D2990" s="63" t="n">
        <v>40700</v>
      </c>
      <c r="E2990" s="49" t="n">
        <v>1</v>
      </c>
      <c r="F2990" s="54" t="n">
        <v>0</v>
      </c>
      <c r="G2990" s="54" t="n">
        <v>0</v>
      </c>
      <c r="H2990" s="54" t="n">
        <v>394.14</v>
      </c>
      <c r="I2990" s="54" t="n">
        <f aca="false">SUM(F2990:H2990)</f>
        <v>394.14</v>
      </c>
      <c r="J2990" s="49" t="n">
        <f aca="false">Calc!$C$5-D2990</f>
        <v>187</v>
      </c>
      <c r="K2990" s="49" t="n">
        <f aca="false">IF(J2990&lt;=Calc!$C$11,4,IF(J2990&lt;=Calc!$C$12,3,IF(J2990&lt;=Calc!$C$13,2,1)))</f>
        <v>2</v>
      </c>
      <c r="L2990" s="49" t="n">
        <f aca="false">1+(E2990&gt;=Calc!$C$16)+(E2990&gt;=Calc!$C$17)+(E2990&gt;=Calc!$C$18)</f>
        <v>1</v>
      </c>
      <c r="M2990" s="49" t="str">
        <f aca="false">IF(AND(K2990=4,L2990&gt;=3),"Champions",IF(AND(K2990=3,L2990&gt;=3),"Loyal",IF(K2990&gt;=3,"Recent / New",IF(L2990&gt;=3,"At Risk","Hibernating / Lost"))))</f>
        <v>Hibernating / Lost</v>
      </c>
      <c r="N2990" s="54" t="n">
        <f aca="false">IF(AND(Calc!$C$2&lt;=2009,Calc!$C$3&gt;=2009),F2990,0)+IF(AND(Calc!$C$2&lt;=2010,Calc!$C$3&gt;=2010),G2990,0)+IF(AND(Calc!$C$2&lt;=2011,Calc!$C$3&gt;=2011),H2990,0)</f>
        <v>394.14</v>
      </c>
      <c r="O2990" s="61" t="n">
        <f aca="false">IF(AND(N2990&gt;0,OR(Calc!$C$4="*",B2990=Calc!$C$4)),N2990+ROW()*0.000000001,0)</f>
        <v>394.14000299</v>
      </c>
    </row>
    <row r="2991" customFormat="false" ht="15" hidden="false" customHeight="false" outlineLevel="0" collapsed="false">
      <c r="A2991" s="49" t="n">
        <v>15387</v>
      </c>
      <c r="B2991" s="49" t="s">
        <v>189</v>
      </c>
      <c r="C2991" s="63" t="n">
        <v>40394</v>
      </c>
      <c r="D2991" s="63" t="n">
        <v>40394</v>
      </c>
      <c r="E2991" s="49" t="n">
        <v>1</v>
      </c>
      <c r="F2991" s="54" t="n">
        <v>0</v>
      </c>
      <c r="G2991" s="54" t="n">
        <v>468.65</v>
      </c>
      <c r="H2991" s="54" t="n">
        <v>0</v>
      </c>
      <c r="I2991" s="54" t="n">
        <f aca="false">SUM(F2991:H2991)</f>
        <v>468.65</v>
      </c>
      <c r="J2991" s="49" t="n">
        <f aca="false">Calc!$C$5-D2991</f>
        <v>493</v>
      </c>
      <c r="K2991" s="49" t="n">
        <f aca="false">IF(J2991&lt;=Calc!$C$11,4,IF(J2991&lt;=Calc!$C$12,3,IF(J2991&lt;=Calc!$C$13,2,1)))</f>
        <v>1</v>
      </c>
      <c r="L2991" s="49" t="n">
        <f aca="false">1+(E2991&gt;=Calc!$C$16)+(E2991&gt;=Calc!$C$17)+(E2991&gt;=Calc!$C$18)</f>
        <v>1</v>
      </c>
      <c r="M2991" s="49" t="str">
        <f aca="false">IF(AND(K2991=4,L2991&gt;=3),"Champions",IF(AND(K2991=3,L2991&gt;=3),"Loyal",IF(K2991&gt;=3,"Recent / New",IF(L2991&gt;=3,"At Risk","Hibernating / Lost"))))</f>
        <v>Hibernating / Lost</v>
      </c>
      <c r="N2991" s="54" t="n">
        <f aca="false">IF(AND(Calc!$C$2&lt;=2009,Calc!$C$3&gt;=2009),F2991,0)+IF(AND(Calc!$C$2&lt;=2010,Calc!$C$3&gt;=2010),G2991,0)+IF(AND(Calc!$C$2&lt;=2011,Calc!$C$3&gt;=2011),H2991,0)</f>
        <v>468.65</v>
      </c>
      <c r="O2991" s="61" t="n">
        <f aca="false">IF(AND(N2991&gt;0,OR(Calc!$C$4="*",B2991=Calc!$C$4)),N2991+ROW()*0.000000001,0)</f>
        <v>468.650002991</v>
      </c>
    </row>
    <row r="2992" customFormat="false" ht="15" hidden="false" customHeight="false" outlineLevel="0" collapsed="false">
      <c r="A2992" s="49" t="n">
        <v>15388</v>
      </c>
      <c r="B2992" s="49" t="s">
        <v>226</v>
      </c>
      <c r="C2992" s="63" t="n">
        <v>40616</v>
      </c>
      <c r="D2992" s="63" t="n">
        <v>40616</v>
      </c>
      <c r="E2992" s="49" t="n">
        <v>1</v>
      </c>
      <c r="F2992" s="54" t="n">
        <v>0</v>
      </c>
      <c r="G2992" s="54" t="n">
        <v>0</v>
      </c>
      <c r="H2992" s="54" t="n">
        <v>140.54</v>
      </c>
      <c r="I2992" s="54" t="n">
        <f aca="false">SUM(F2992:H2992)</f>
        <v>140.54</v>
      </c>
      <c r="J2992" s="49" t="n">
        <f aca="false">Calc!$C$5-D2992</f>
        <v>271</v>
      </c>
      <c r="K2992" s="49" t="n">
        <f aca="false">IF(J2992&lt;=Calc!$C$11,4,IF(J2992&lt;=Calc!$C$12,3,IF(J2992&lt;=Calc!$C$13,2,1)))</f>
        <v>2</v>
      </c>
      <c r="L2992" s="49" t="n">
        <f aca="false">1+(E2992&gt;=Calc!$C$16)+(E2992&gt;=Calc!$C$17)+(E2992&gt;=Calc!$C$18)</f>
        <v>1</v>
      </c>
      <c r="M2992" s="49" t="str">
        <f aca="false">IF(AND(K2992=4,L2992&gt;=3),"Champions",IF(AND(K2992=3,L2992&gt;=3),"Loyal",IF(K2992&gt;=3,"Recent / New",IF(L2992&gt;=3,"At Risk","Hibernating / Lost"))))</f>
        <v>Hibernating / Lost</v>
      </c>
      <c r="N2992" s="54" t="n">
        <f aca="false">IF(AND(Calc!$C$2&lt;=2009,Calc!$C$3&gt;=2009),F2992,0)+IF(AND(Calc!$C$2&lt;=2010,Calc!$C$3&gt;=2010),G2992,0)+IF(AND(Calc!$C$2&lt;=2011,Calc!$C$3&gt;=2011),H2992,0)</f>
        <v>140.54</v>
      </c>
      <c r="O2992" s="61" t="n">
        <f aca="false">IF(AND(N2992&gt;0,OR(Calc!$C$4="*",B2992=Calc!$C$4)),N2992+ROW()*0.000000001,0)</f>
        <v>140.540002992</v>
      </c>
    </row>
    <row r="2993" customFormat="false" ht="15" hidden="false" customHeight="false" outlineLevel="0" collapsed="false">
      <c r="A2993" s="49" t="n">
        <v>15389</v>
      </c>
      <c r="B2993" s="49" t="s">
        <v>189</v>
      </c>
      <c r="C2993" s="63" t="n">
        <v>40205</v>
      </c>
      <c r="D2993" s="63" t="n">
        <v>40714</v>
      </c>
      <c r="E2993" s="49" t="n">
        <v>5</v>
      </c>
      <c r="F2993" s="54" t="n">
        <v>0</v>
      </c>
      <c r="G2993" s="54" t="n">
        <v>2233.8</v>
      </c>
      <c r="H2993" s="54" t="n">
        <v>500</v>
      </c>
      <c r="I2993" s="54" t="n">
        <f aca="false">SUM(F2993:H2993)</f>
        <v>2733.8</v>
      </c>
      <c r="J2993" s="49" t="n">
        <f aca="false">Calc!$C$5-D2993</f>
        <v>173</v>
      </c>
      <c r="K2993" s="49" t="n">
        <f aca="false">IF(J2993&lt;=Calc!$C$11,4,IF(J2993&lt;=Calc!$C$12,3,IF(J2993&lt;=Calc!$C$13,2,1)))</f>
        <v>2</v>
      </c>
      <c r="L2993" s="49" t="n">
        <f aca="false">1+(E2993&gt;=Calc!$C$16)+(E2993&gt;=Calc!$C$17)+(E2993&gt;=Calc!$C$18)</f>
        <v>3</v>
      </c>
      <c r="M2993" s="49" t="str">
        <f aca="false">IF(AND(K2993=4,L2993&gt;=3),"Champions",IF(AND(K2993=3,L2993&gt;=3),"Loyal",IF(K2993&gt;=3,"Recent / New",IF(L2993&gt;=3,"At Risk","Hibernating / Lost"))))</f>
        <v>At Risk</v>
      </c>
      <c r="N2993" s="54" t="n">
        <f aca="false">IF(AND(Calc!$C$2&lt;=2009,Calc!$C$3&gt;=2009),F2993,0)+IF(AND(Calc!$C$2&lt;=2010,Calc!$C$3&gt;=2010),G2993,0)+IF(AND(Calc!$C$2&lt;=2011,Calc!$C$3&gt;=2011),H2993,0)</f>
        <v>2733.8</v>
      </c>
      <c r="O2993" s="61" t="n">
        <f aca="false">IF(AND(N2993&gt;0,OR(Calc!$C$4="*",B2993=Calc!$C$4)),N2993+ROW()*0.000000001,0)</f>
        <v>2733.800002993</v>
      </c>
    </row>
    <row r="2994" customFormat="false" ht="15" hidden="false" customHeight="false" outlineLevel="0" collapsed="false">
      <c r="A2994" s="49" t="n">
        <v>15390</v>
      </c>
      <c r="B2994" s="49" t="s">
        <v>226</v>
      </c>
      <c r="C2994" s="63" t="n">
        <v>40477</v>
      </c>
      <c r="D2994" s="63" t="n">
        <v>40490</v>
      </c>
      <c r="E2994" s="49" t="n">
        <v>2</v>
      </c>
      <c r="F2994" s="54" t="n">
        <v>0</v>
      </c>
      <c r="G2994" s="54" t="n">
        <v>1216.66</v>
      </c>
      <c r="H2994" s="54" t="n">
        <v>0</v>
      </c>
      <c r="I2994" s="54" t="n">
        <f aca="false">SUM(F2994:H2994)</f>
        <v>1216.66</v>
      </c>
      <c r="J2994" s="49" t="n">
        <f aca="false">Calc!$C$5-D2994</f>
        <v>397</v>
      </c>
      <c r="K2994" s="49" t="n">
        <f aca="false">IF(J2994&lt;=Calc!$C$11,4,IF(J2994&lt;=Calc!$C$12,3,IF(J2994&lt;=Calc!$C$13,2,1)))</f>
        <v>1</v>
      </c>
      <c r="L2994" s="49" t="n">
        <f aca="false">1+(E2994&gt;=Calc!$C$16)+(E2994&gt;=Calc!$C$17)+(E2994&gt;=Calc!$C$18)</f>
        <v>2</v>
      </c>
      <c r="M2994" s="49" t="str">
        <f aca="false">IF(AND(K2994=4,L2994&gt;=3),"Champions",IF(AND(K2994=3,L2994&gt;=3),"Loyal",IF(K2994&gt;=3,"Recent / New",IF(L2994&gt;=3,"At Risk","Hibernating / Lost"))))</f>
        <v>Hibernating / Lost</v>
      </c>
      <c r="N2994" s="54" t="n">
        <f aca="false">IF(AND(Calc!$C$2&lt;=2009,Calc!$C$3&gt;=2009),F2994,0)+IF(AND(Calc!$C$2&lt;=2010,Calc!$C$3&gt;=2010),G2994,0)+IF(AND(Calc!$C$2&lt;=2011,Calc!$C$3&gt;=2011),H2994,0)</f>
        <v>1216.66</v>
      </c>
      <c r="O2994" s="61" t="n">
        <f aca="false">IF(AND(N2994&gt;0,OR(Calc!$C$4="*",B2994=Calc!$C$4)),N2994+ROW()*0.000000001,0)</f>
        <v>1216.660002994</v>
      </c>
    </row>
    <row r="2995" customFormat="false" ht="15" hidden="false" customHeight="false" outlineLevel="0" collapsed="false">
      <c r="A2995" s="49" t="n">
        <v>15391</v>
      </c>
      <c r="B2995" s="49" t="s">
        <v>189</v>
      </c>
      <c r="C2995" s="63" t="n">
        <v>40302</v>
      </c>
      <c r="D2995" s="63" t="n">
        <v>40302</v>
      </c>
      <c r="E2995" s="49" t="n">
        <v>1</v>
      </c>
      <c r="F2995" s="54" t="n">
        <v>0</v>
      </c>
      <c r="G2995" s="54" t="n">
        <v>282.92</v>
      </c>
      <c r="H2995" s="54" t="n">
        <v>0</v>
      </c>
      <c r="I2995" s="54" t="n">
        <f aca="false">SUM(F2995:H2995)</f>
        <v>282.92</v>
      </c>
      <c r="J2995" s="49" t="n">
        <f aca="false">Calc!$C$5-D2995</f>
        <v>585</v>
      </c>
      <c r="K2995" s="49" t="n">
        <f aca="false">IF(J2995&lt;=Calc!$C$11,4,IF(J2995&lt;=Calc!$C$12,3,IF(J2995&lt;=Calc!$C$13,2,1)))</f>
        <v>1</v>
      </c>
      <c r="L2995" s="49" t="n">
        <f aca="false">1+(E2995&gt;=Calc!$C$16)+(E2995&gt;=Calc!$C$17)+(E2995&gt;=Calc!$C$18)</f>
        <v>1</v>
      </c>
      <c r="M2995" s="49" t="str">
        <f aca="false">IF(AND(K2995=4,L2995&gt;=3),"Champions",IF(AND(K2995=3,L2995&gt;=3),"Loyal",IF(K2995&gt;=3,"Recent / New",IF(L2995&gt;=3,"At Risk","Hibernating / Lost"))))</f>
        <v>Hibernating / Lost</v>
      </c>
      <c r="N2995" s="54" t="n">
        <f aca="false">IF(AND(Calc!$C$2&lt;=2009,Calc!$C$3&gt;=2009),F2995,0)+IF(AND(Calc!$C$2&lt;=2010,Calc!$C$3&gt;=2010),G2995,0)+IF(AND(Calc!$C$2&lt;=2011,Calc!$C$3&gt;=2011),H2995,0)</f>
        <v>282.92</v>
      </c>
      <c r="O2995" s="61" t="n">
        <f aca="false">IF(AND(N2995&gt;0,OR(Calc!$C$4="*",B2995=Calc!$C$4)),N2995+ROW()*0.000000001,0)</f>
        <v>282.920002995</v>
      </c>
    </row>
    <row r="2996" customFormat="false" ht="15" hidden="false" customHeight="false" outlineLevel="0" collapsed="false">
      <c r="A2996" s="49" t="n">
        <v>15392</v>
      </c>
      <c r="B2996" s="49" t="s">
        <v>189</v>
      </c>
      <c r="C2996" s="63" t="n">
        <v>40455</v>
      </c>
      <c r="D2996" s="63" t="n">
        <v>40882</v>
      </c>
      <c r="E2996" s="49" t="n">
        <v>7</v>
      </c>
      <c r="F2996" s="54" t="n">
        <v>0</v>
      </c>
      <c r="G2996" s="54" t="n">
        <v>1695.27</v>
      </c>
      <c r="H2996" s="54" t="n">
        <v>1196.55</v>
      </c>
      <c r="I2996" s="54" t="n">
        <f aca="false">SUM(F2996:H2996)</f>
        <v>2891.82</v>
      </c>
      <c r="J2996" s="49" t="n">
        <f aca="false">Calc!$C$5-D2996</f>
        <v>5</v>
      </c>
      <c r="K2996" s="49" t="n">
        <f aca="false">IF(J2996&lt;=Calc!$C$11,4,IF(J2996&lt;=Calc!$C$12,3,IF(J2996&lt;=Calc!$C$13,2,1)))</f>
        <v>4</v>
      </c>
      <c r="L2996" s="49" t="n">
        <f aca="false">1+(E2996&gt;=Calc!$C$16)+(E2996&gt;=Calc!$C$17)+(E2996&gt;=Calc!$C$18)</f>
        <v>3</v>
      </c>
      <c r="M2996" s="49" t="str">
        <f aca="false">IF(AND(K2996=4,L2996&gt;=3),"Champions",IF(AND(K2996=3,L2996&gt;=3),"Loyal",IF(K2996&gt;=3,"Recent / New",IF(L2996&gt;=3,"At Risk","Hibernating / Lost"))))</f>
        <v>Champions</v>
      </c>
      <c r="N2996" s="54" t="n">
        <f aca="false">IF(AND(Calc!$C$2&lt;=2009,Calc!$C$3&gt;=2009),F2996,0)+IF(AND(Calc!$C$2&lt;=2010,Calc!$C$3&gt;=2010),G2996,0)+IF(AND(Calc!$C$2&lt;=2011,Calc!$C$3&gt;=2011),H2996,0)</f>
        <v>2891.82</v>
      </c>
      <c r="O2996" s="61" t="n">
        <f aca="false">IF(AND(N2996&gt;0,OR(Calc!$C$4="*",B2996=Calc!$C$4)),N2996+ROW()*0.000000001,0)</f>
        <v>2891.820002996</v>
      </c>
    </row>
    <row r="2997" customFormat="false" ht="15" hidden="false" customHeight="false" outlineLevel="0" collapsed="false">
      <c r="A2997" s="49" t="n">
        <v>15393</v>
      </c>
      <c r="B2997" s="49" t="s">
        <v>189</v>
      </c>
      <c r="C2997" s="63" t="n">
        <v>40162</v>
      </c>
      <c r="D2997" s="63" t="n">
        <v>40870</v>
      </c>
      <c r="E2997" s="49" t="n">
        <v>5</v>
      </c>
      <c r="F2997" s="54" t="n">
        <v>187.84</v>
      </c>
      <c r="G2997" s="54" t="n">
        <v>471.64</v>
      </c>
      <c r="H2997" s="54" t="n">
        <v>231.86</v>
      </c>
      <c r="I2997" s="54" t="n">
        <f aca="false">SUM(F2997:H2997)</f>
        <v>891.34</v>
      </c>
      <c r="J2997" s="49" t="n">
        <f aca="false">Calc!$C$5-D2997</f>
        <v>17</v>
      </c>
      <c r="K2997" s="49" t="n">
        <f aca="false">IF(J2997&lt;=Calc!$C$11,4,IF(J2997&lt;=Calc!$C$12,3,IF(J2997&lt;=Calc!$C$13,2,1)))</f>
        <v>4</v>
      </c>
      <c r="L2997" s="49" t="n">
        <f aca="false">1+(E2997&gt;=Calc!$C$16)+(E2997&gt;=Calc!$C$17)+(E2997&gt;=Calc!$C$18)</f>
        <v>3</v>
      </c>
      <c r="M2997" s="49" t="str">
        <f aca="false">IF(AND(K2997=4,L2997&gt;=3),"Champions",IF(AND(K2997=3,L2997&gt;=3),"Loyal",IF(K2997&gt;=3,"Recent / New",IF(L2997&gt;=3,"At Risk","Hibernating / Lost"))))</f>
        <v>Champions</v>
      </c>
      <c r="N2997" s="54" t="n">
        <f aca="false">IF(AND(Calc!$C$2&lt;=2009,Calc!$C$3&gt;=2009),F2997,0)+IF(AND(Calc!$C$2&lt;=2010,Calc!$C$3&gt;=2010),G2997,0)+IF(AND(Calc!$C$2&lt;=2011,Calc!$C$3&gt;=2011),H2997,0)</f>
        <v>891.34</v>
      </c>
      <c r="O2997" s="61" t="n">
        <f aca="false">IF(AND(N2997&gt;0,OR(Calc!$C$4="*",B2997=Calc!$C$4)),N2997+ROW()*0.000000001,0)</f>
        <v>891.340002997</v>
      </c>
    </row>
    <row r="2998" customFormat="false" ht="15" hidden="false" customHeight="false" outlineLevel="0" collapsed="false">
      <c r="A2998" s="49" t="n">
        <v>15394</v>
      </c>
      <c r="B2998" s="49" t="s">
        <v>189</v>
      </c>
      <c r="C2998" s="63" t="n">
        <v>40162</v>
      </c>
      <c r="D2998" s="63" t="n">
        <v>40877</v>
      </c>
      <c r="E2998" s="49" t="n">
        <v>11</v>
      </c>
      <c r="F2998" s="54" t="n">
        <v>297.4</v>
      </c>
      <c r="G2998" s="54" t="n">
        <v>3358.12</v>
      </c>
      <c r="H2998" s="54" t="n">
        <v>1595.88</v>
      </c>
      <c r="I2998" s="54" t="n">
        <f aca="false">SUM(F2998:H2998)</f>
        <v>5251.4</v>
      </c>
      <c r="J2998" s="49" t="n">
        <f aca="false">Calc!$C$5-D2998</f>
        <v>10</v>
      </c>
      <c r="K2998" s="49" t="n">
        <f aca="false">IF(J2998&lt;=Calc!$C$11,4,IF(J2998&lt;=Calc!$C$12,3,IF(J2998&lt;=Calc!$C$13,2,1)))</f>
        <v>4</v>
      </c>
      <c r="L2998" s="49" t="n">
        <f aca="false">1+(E2998&gt;=Calc!$C$16)+(E2998&gt;=Calc!$C$17)+(E2998&gt;=Calc!$C$18)</f>
        <v>4</v>
      </c>
      <c r="M2998" s="49" t="str">
        <f aca="false">IF(AND(K2998=4,L2998&gt;=3),"Champions",IF(AND(K2998=3,L2998&gt;=3),"Loyal",IF(K2998&gt;=3,"Recent / New",IF(L2998&gt;=3,"At Risk","Hibernating / Lost"))))</f>
        <v>Champions</v>
      </c>
      <c r="N2998" s="54" t="n">
        <f aca="false">IF(AND(Calc!$C$2&lt;=2009,Calc!$C$3&gt;=2009),F2998,0)+IF(AND(Calc!$C$2&lt;=2010,Calc!$C$3&gt;=2010),G2998,0)+IF(AND(Calc!$C$2&lt;=2011,Calc!$C$3&gt;=2011),H2998,0)</f>
        <v>5251.4</v>
      </c>
      <c r="O2998" s="61" t="n">
        <f aca="false">IF(AND(N2998&gt;0,OR(Calc!$C$4="*",B2998=Calc!$C$4)),N2998+ROW()*0.000000001,0)</f>
        <v>5251.400002998</v>
      </c>
    </row>
    <row r="2999" customFormat="false" ht="15" hidden="false" customHeight="false" outlineLevel="0" collapsed="false">
      <c r="A2999" s="49" t="n">
        <v>15395</v>
      </c>
      <c r="B2999" s="49" t="s">
        <v>189</v>
      </c>
      <c r="C2999" s="63" t="n">
        <v>40561</v>
      </c>
      <c r="D2999" s="63" t="n">
        <v>40561</v>
      </c>
      <c r="E2999" s="49" t="n">
        <v>1</v>
      </c>
      <c r="F2999" s="54" t="n">
        <v>0</v>
      </c>
      <c r="G2999" s="54" t="n">
        <v>0</v>
      </c>
      <c r="H2999" s="54" t="n">
        <v>107.45</v>
      </c>
      <c r="I2999" s="54" t="n">
        <f aca="false">SUM(F2999:H2999)</f>
        <v>107.45</v>
      </c>
      <c r="J2999" s="49" t="n">
        <f aca="false">Calc!$C$5-D2999</f>
        <v>326</v>
      </c>
      <c r="K2999" s="49" t="n">
        <f aca="false">IF(J2999&lt;=Calc!$C$11,4,IF(J2999&lt;=Calc!$C$12,3,IF(J2999&lt;=Calc!$C$13,2,1)))</f>
        <v>2</v>
      </c>
      <c r="L2999" s="49" t="n">
        <f aca="false">1+(E2999&gt;=Calc!$C$16)+(E2999&gt;=Calc!$C$17)+(E2999&gt;=Calc!$C$18)</f>
        <v>1</v>
      </c>
      <c r="M2999" s="49" t="str">
        <f aca="false">IF(AND(K2999=4,L2999&gt;=3),"Champions",IF(AND(K2999=3,L2999&gt;=3),"Loyal",IF(K2999&gt;=3,"Recent / New",IF(L2999&gt;=3,"At Risk","Hibernating / Lost"))))</f>
        <v>Hibernating / Lost</v>
      </c>
      <c r="N2999" s="54" t="n">
        <f aca="false">IF(AND(Calc!$C$2&lt;=2009,Calc!$C$3&gt;=2009),F2999,0)+IF(AND(Calc!$C$2&lt;=2010,Calc!$C$3&gt;=2010),G2999,0)+IF(AND(Calc!$C$2&lt;=2011,Calc!$C$3&gt;=2011),H2999,0)</f>
        <v>107.45</v>
      </c>
      <c r="O2999" s="61" t="n">
        <f aca="false">IF(AND(N2999&gt;0,OR(Calc!$C$4="*",B2999=Calc!$C$4)),N2999+ROW()*0.000000001,0)</f>
        <v>107.450002999</v>
      </c>
    </row>
    <row r="3000" customFormat="false" ht="15" hidden="false" customHeight="false" outlineLevel="0" collapsed="false">
      <c r="A3000" s="49" t="n">
        <v>15396</v>
      </c>
      <c r="B3000" s="49" t="s">
        <v>189</v>
      </c>
      <c r="C3000" s="63" t="n">
        <v>40303</v>
      </c>
      <c r="D3000" s="63" t="n">
        <v>40774</v>
      </c>
      <c r="E3000" s="49" t="n">
        <v>2</v>
      </c>
      <c r="F3000" s="54" t="n">
        <v>0</v>
      </c>
      <c r="G3000" s="54" t="n">
        <v>508.2</v>
      </c>
      <c r="H3000" s="54" t="n">
        <v>288.18</v>
      </c>
      <c r="I3000" s="54" t="n">
        <f aca="false">SUM(F3000:H3000)</f>
        <v>796.38</v>
      </c>
      <c r="J3000" s="49" t="n">
        <f aca="false">Calc!$C$5-D3000</f>
        <v>113</v>
      </c>
      <c r="K3000" s="49" t="n">
        <f aca="false">IF(J3000&lt;=Calc!$C$11,4,IF(J3000&lt;=Calc!$C$12,3,IF(J3000&lt;=Calc!$C$13,2,1)))</f>
        <v>2</v>
      </c>
      <c r="L3000" s="49" t="n">
        <f aca="false">1+(E3000&gt;=Calc!$C$16)+(E3000&gt;=Calc!$C$17)+(E3000&gt;=Calc!$C$18)</f>
        <v>2</v>
      </c>
      <c r="M3000" s="49" t="str">
        <f aca="false">IF(AND(K3000=4,L3000&gt;=3),"Champions",IF(AND(K3000=3,L3000&gt;=3),"Loyal",IF(K3000&gt;=3,"Recent / New",IF(L3000&gt;=3,"At Risk","Hibernating / Lost"))))</f>
        <v>Hibernating / Lost</v>
      </c>
      <c r="N3000" s="54" t="n">
        <f aca="false">IF(AND(Calc!$C$2&lt;=2009,Calc!$C$3&gt;=2009),F3000,0)+IF(AND(Calc!$C$2&lt;=2010,Calc!$C$3&gt;=2010),G3000,0)+IF(AND(Calc!$C$2&lt;=2011,Calc!$C$3&gt;=2011),H3000,0)</f>
        <v>796.38</v>
      </c>
      <c r="O3000" s="61" t="n">
        <f aca="false">IF(AND(N3000&gt;0,OR(Calc!$C$4="*",B3000=Calc!$C$4)),N3000+ROW()*0.000000001,0)</f>
        <v>796.380003</v>
      </c>
    </row>
    <row r="3001" customFormat="false" ht="15" hidden="false" customHeight="false" outlineLevel="0" collapsed="false">
      <c r="A3001" s="49" t="n">
        <v>15397</v>
      </c>
      <c r="B3001" s="49" t="s">
        <v>189</v>
      </c>
      <c r="C3001" s="63" t="n">
        <v>40597</v>
      </c>
      <c r="D3001" s="63" t="n">
        <v>40597</v>
      </c>
      <c r="E3001" s="49" t="n">
        <v>1</v>
      </c>
      <c r="F3001" s="54" t="n">
        <v>0</v>
      </c>
      <c r="G3001" s="54" t="n">
        <v>0</v>
      </c>
      <c r="H3001" s="54" t="n">
        <v>94</v>
      </c>
      <c r="I3001" s="54" t="n">
        <f aca="false">SUM(F3001:H3001)</f>
        <v>94</v>
      </c>
      <c r="J3001" s="49" t="n">
        <f aca="false">Calc!$C$5-D3001</f>
        <v>290</v>
      </c>
      <c r="K3001" s="49" t="n">
        <f aca="false">IF(J3001&lt;=Calc!$C$11,4,IF(J3001&lt;=Calc!$C$12,3,IF(J3001&lt;=Calc!$C$13,2,1)))</f>
        <v>2</v>
      </c>
      <c r="L3001" s="49" t="n">
        <f aca="false">1+(E3001&gt;=Calc!$C$16)+(E3001&gt;=Calc!$C$17)+(E3001&gt;=Calc!$C$18)</f>
        <v>1</v>
      </c>
      <c r="M3001" s="49" t="str">
        <f aca="false">IF(AND(K3001=4,L3001&gt;=3),"Champions",IF(AND(K3001=3,L3001&gt;=3),"Loyal",IF(K3001&gt;=3,"Recent / New",IF(L3001&gt;=3,"At Risk","Hibernating / Lost"))))</f>
        <v>Hibernating / Lost</v>
      </c>
      <c r="N3001" s="54" t="n">
        <f aca="false">IF(AND(Calc!$C$2&lt;=2009,Calc!$C$3&gt;=2009),F3001,0)+IF(AND(Calc!$C$2&lt;=2010,Calc!$C$3&gt;=2010),G3001,0)+IF(AND(Calc!$C$2&lt;=2011,Calc!$C$3&gt;=2011),H3001,0)</f>
        <v>94</v>
      </c>
      <c r="O3001" s="61" t="n">
        <f aca="false">IF(AND(N3001&gt;0,OR(Calc!$C$4="*",B3001=Calc!$C$4)),N3001+ROW()*0.000000001,0)</f>
        <v>94.000003001</v>
      </c>
    </row>
    <row r="3002" customFormat="false" ht="15" hidden="false" customHeight="false" outlineLevel="0" collapsed="false">
      <c r="A3002" s="49" t="n">
        <v>15398</v>
      </c>
      <c r="B3002" s="49" t="s">
        <v>189</v>
      </c>
      <c r="C3002" s="63" t="n">
        <v>40808</v>
      </c>
      <c r="D3002" s="63" t="n">
        <v>40870</v>
      </c>
      <c r="E3002" s="49" t="n">
        <v>2</v>
      </c>
      <c r="F3002" s="54" t="n">
        <v>0</v>
      </c>
      <c r="G3002" s="54" t="n">
        <v>0</v>
      </c>
      <c r="H3002" s="54" t="n">
        <v>1339.63</v>
      </c>
      <c r="I3002" s="54" t="n">
        <f aca="false">SUM(F3002:H3002)</f>
        <v>1339.63</v>
      </c>
      <c r="J3002" s="49" t="n">
        <f aca="false">Calc!$C$5-D3002</f>
        <v>17</v>
      </c>
      <c r="K3002" s="49" t="n">
        <f aca="false">IF(J3002&lt;=Calc!$C$11,4,IF(J3002&lt;=Calc!$C$12,3,IF(J3002&lt;=Calc!$C$13,2,1)))</f>
        <v>4</v>
      </c>
      <c r="L3002" s="49" t="n">
        <f aca="false">1+(E3002&gt;=Calc!$C$16)+(E3002&gt;=Calc!$C$17)+(E3002&gt;=Calc!$C$18)</f>
        <v>2</v>
      </c>
      <c r="M3002" s="49" t="str">
        <f aca="false">IF(AND(K3002=4,L3002&gt;=3),"Champions",IF(AND(K3002=3,L3002&gt;=3),"Loyal",IF(K3002&gt;=3,"Recent / New",IF(L3002&gt;=3,"At Risk","Hibernating / Lost"))))</f>
        <v>Recent / New</v>
      </c>
      <c r="N3002" s="54" t="n">
        <f aca="false">IF(AND(Calc!$C$2&lt;=2009,Calc!$C$3&gt;=2009),F3002,0)+IF(AND(Calc!$C$2&lt;=2010,Calc!$C$3&gt;=2010),G3002,0)+IF(AND(Calc!$C$2&lt;=2011,Calc!$C$3&gt;=2011),H3002,0)</f>
        <v>1339.63</v>
      </c>
      <c r="O3002" s="61" t="n">
        <f aca="false">IF(AND(N3002&gt;0,OR(Calc!$C$4="*",B3002=Calc!$C$4)),N3002+ROW()*0.000000001,0)</f>
        <v>1339.630003002</v>
      </c>
    </row>
    <row r="3003" customFormat="false" ht="15" hidden="false" customHeight="false" outlineLevel="0" collapsed="false">
      <c r="A3003" s="49" t="n">
        <v>15399</v>
      </c>
      <c r="B3003" s="49" t="s">
        <v>189</v>
      </c>
      <c r="C3003" s="63" t="n">
        <v>40807</v>
      </c>
      <c r="D3003" s="63" t="n">
        <v>40885</v>
      </c>
      <c r="E3003" s="49" t="n">
        <v>3</v>
      </c>
      <c r="F3003" s="54" t="n">
        <v>0</v>
      </c>
      <c r="G3003" s="54" t="n">
        <v>0</v>
      </c>
      <c r="H3003" s="54" t="n">
        <v>815.77</v>
      </c>
      <c r="I3003" s="54" t="n">
        <f aca="false">SUM(F3003:H3003)</f>
        <v>815.77</v>
      </c>
      <c r="J3003" s="49" t="n">
        <f aca="false">Calc!$C$5-D3003</f>
        <v>2</v>
      </c>
      <c r="K3003" s="49" t="n">
        <f aca="false">IF(J3003&lt;=Calc!$C$11,4,IF(J3003&lt;=Calc!$C$12,3,IF(J3003&lt;=Calc!$C$13,2,1)))</f>
        <v>4</v>
      </c>
      <c r="L3003" s="49" t="n">
        <f aca="false">1+(E3003&gt;=Calc!$C$16)+(E3003&gt;=Calc!$C$17)+(E3003&gt;=Calc!$C$18)</f>
        <v>2</v>
      </c>
      <c r="M3003" s="49" t="str">
        <f aca="false">IF(AND(K3003=4,L3003&gt;=3),"Champions",IF(AND(K3003=3,L3003&gt;=3),"Loyal",IF(K3003&gt;=3,"Recent / New",IF(L3003&gt;=3,"At Risk","Hibernating / Lost"))))</f>
        <v>Recent / New</v>
      </c>
      <c r="N3003" s="54" t="n">
        <f aca="false">IF(AND(Calc!$C$2&lt;=2009,Calc!$C$3&gt;=2009),F3003,0)+IF(AND(Calc!$C$2&lt;=2010,Calc!$C$3&gt;=2010),G3003,0)+IF(AND(Calc!$C$2&lt;=2011,Calc!$C$3&gt;=2011),H3003,0)</f>
        <v>815.77</v>
      </c>
      <c r="O3003" s="61" t="n">
        <f aca="false">IF(AND(N3003&gt;0,OR(Calc!$C$4="*",B3003=Calc!$C$4)),N3003+ROW()*0.000000001,0)</f>
        <v>815.770003003</v>
      </c>
    </row>
    <row r="3004" customFormat="false" ht="15" hidden="false" customHeight="false" outlineLevel="0" collapsed="false">
      <c r="A3004" s="49" t="n">
        <v>15400</v>
      </c>
      <c r="B3004" s="49" t="s">
        <v>189</v>
      </c>
      <c r="C3004" s="63" t="n">
        <v>40326</v>
      </c>
      <c r="D3004" s="63" t="n">
        <v>40794</v>
      </c>
      <c r="E3004" s="49" t="n">
        <v>8</v>
      </c>
      <c r="F3004" s="54" t="n">
        <v>0</v>
      </c>
      <c r="G3004" s="54" t="n">
        <v>586.1</v>
      </c>
      <c r="H3004" s="54" t="n">
        <v>666.7</v>
      </c>
      <c r="I3004" s="54" t="n">
        <f aca="false">SUM(F3004:H3004)</f>
        <v>1252.8</v>
      </c>
      <c r="J3004" s="49" t="n">
        <f aca="false">Calc!$C$5-D3004</f>
        <v>93</v>
      </c>
      <c r="K3004" s="49" t="n">
        <f aca="false">IF(J3004&lt;=Calc!$C$11,4,IF(J3004&lt;=Calc!$C$12,3,IF(J3004&lt;=Calc!$C$13,2,1)))</f>
        <v>3</v>
      </c>
      <c r="L3004" s="49" t="n">
        <f aca="false">1+(E3004&gt;=Calc!$C$16)+(E3004&gt;=Calc!$C$17)+(E3004&gt;=Calc!$C$18)</f>
        <v>4</v>
      </c>
      <c r="M3004" s="49" t="str">
        <f aca="false">IF(AND(K3004=4,L3004&gt;=3),"Champions",IF(AND(K3004=3,L3004&gt;=3),"Loyal",IF(K3004&gt;=3,"Recent / New",IF(L3004&gt;=3,"At Risk","Hibernating / Lost"))))</f>
        <v>Loyal</v>
      </c>
      <c r="N3004" s="54" t="n">
        <f aca="false">IF(AND(Calc!$C$2&lt;=2009,Calc!$C$3&gt;=2009),F3004,0)+IF(AND(Calc!$C$2&lt;=2010,Calc!$C$3&gt;=2010),G3004,0)+IF(AND(Calc!$C$2&lt;=2011,Calc!$C$3&gt;=2011),H3004,0)</f>
        <v>1252.8</v>
      </c>
      <c r="O3004" s="61" t="n">
        <f aca="false">IF(AND(N3004&gt;0,OR(Calc!$C$4="*",B3004=Calc!$C$4)),N3004+ROW()*0.000000001,0)</f>
        <v>1252.800003004</v>
      </c>
    </row>
    <row r="3005" customFormat="false" ht="15" hidden="false" customHeight="false" outlineLevel="0" collapsed="false">
      <c r="A3005" s="49" t="n">
        <v>15401</v>
      </c>
      <c r="B3005" s="49" t="s">
        <v>189</v>
      </c>
      <c r="C3005" s="63" t="n">
        <v>40318</v>
      </c>
      <c r="D3005" s="63" t="n">
        <v>40434</v>
      </c>
      <c r="E3005" s="49" t="n">
        <v>2</v>
      </c>
      <c r="F3005" s="54" t="n">
        <v>0</v>
      </c>
      <c r="G3005" s="54" t="n">
        <v>216.95</v>
      </c>
      <c r="H3005" s="54" t="n">
        <v>0</v>
      </c>
      <c r="I3005" s="54" t="n">
        <f aca="false">SUM(F3005:H3005)</f>
        <v>216.95</v>
      </c>
      <c r="J3005" s="49" t="n">
        <f aca="false">Calc!$C$5-D3005</f>
        <v>453</v>
      </c>
      <c r="K3005" s="49" t="n">
        <f aca="false">IF(J3005&lt;=Calc!$C$11,4,IF(J3005&lt;=Calc!$C$12,3,IF(J3005&lt;=Calc!$C$13,2,1)))</f>
        <v>1</v>
      </c>
      <c r="L3005" s="49" t="n">
        <f aca="false">1+(E3005&gt;=Calc!$C$16)+(E3005&gt;=Calc!$C$17)+(E3005&gt;=Calc!$C$18)</f>
        <v>2</v>
      </c>
      <c r="M3005" s="49" t="str">
        <f aca="false">IF(AND(K3005=4,L3005&gt;=3),"Champions",IF(AND(K3005=3,L3005&gt;=3),"Loyal",IF(K3005&gt;=3,"Recent / New",IF(L3005&gt;=3,"At Risk","Hibernating / Lost"))))</f>
        <v>Hibernating / Lost</v>
      </c>
      <c r="N3005" s="54" t="n">
        <f aca="false">IF(AND(Calc!$C$2&lt;=2009,Calc!$C$3&gt;=2009),F3005,0)+IF(AND(Calc!$C$2&lt;=2010,Calc!$C$3&gt;=2010),G3005,0)+IF(AND(Calc!$C$2&lt;=2011,Calc!$C$3&gt;=2011),H3005,0)</f>
        <v>216.95</v>
      </c>
      <c r="O3005" s="61" t="n">
        <f aca="false">IF(AND(N3005&gt;0,OR(Calc!$C$4="*",B3005=Calc!$C$4)),N3005+ROW()*0.000000001,0)</f>
        <v>216.950003005</v>
      </c>
    </row>
    <row r="3006" customFormat="false" ht="15" hidden="false" customHeight="false" outlineLevel="0" collapsed="false">
      <c r="A3006" s="49" t="n">
        <v>15402</v>
      </c>
      <c r="B3006" s="49" t="s">
        <v>189</v>
      </c>
      <c r="C3006" s="63" t="n">
        <v>40295</v>
      </c>
      <c r="D3006" s="63" t="n">
        <v>40738</v>
      </c>
      <c r="E3006" s="49" t="n">
        <v>6</v>
      </c>
      <c r="F3006" s="54" t="n">
        <v>0</v>
      </c>
      <c r="G3006" s="54" t="n">
        <v>1189.87</v>
      </c>
      <c r="H3006" s="54" t="n">
        <v>626.35</v>
      </c>
      <c r="I3006" s="54" t="n">
        <f aca="false">SUM(F3006:H3006)</f>
        <v>1816.22</v>
      </c>
      <c r="J3006" s="49" t="n">
        <f aca="false">Calc!$C$5-D3006</f>
        <v>149</v>
      </c>
      <c r="K3006" s="49" t="n">
        <f aca="false">IF(J3006&lt;=Calc!$C$11,4,IF(J3006&lt;=Calc!$C$12,3,IF(J3006&lt;=Calc!$C$13,2,1)))</f>
        <v>2</v>
      </c>
      <c r="L3006" s="49" t="n">
        <f aca="false">1+(E3006&gt;=Calc!$C$16)+(E3006&gt;=Calc!$C$17)+(E3006&gt;=Calc!$C$18)</f>
        <v>3</v>
      </c>
      <c r="M3006" s="49" t="str">
        <f aca="false">IF(AND(K3006=4,L3006&gt;=3),"Champions",IF(AND(K3006=3,L3006&gt;=3),"Loyal",IF(K3006&gt;=3,"Recent / New",IF(L3006&gt;=3,"At Risk","Hibernating / Lost"))))</f>
        <v>At Risk</v>
      </c>
      <c r="N3006" s="54" t="n">
        <f aca="false">IF(AND(Calc!$C$2&lt;=2009,Calc!$C$3&gt;=2009),F3006,0)+IF(AND(Calc!$C$2&lt;=2010,Calc!$C$3&gt;=2010),G3006,0)+IF(AND(Calc!$C$2&lt;=2011,Calc!$C$3&gt;=2011),H3006,0)</f>
        <v>1816.22</v>
      </c>
      <c r="O3006" s="61" t="n">
        <f aca="false">IF(AND(N3006&gt;0,OR(Calc!$C$4="*",B3006=Calc!$C$4)),N3006+ROW()*0.000000001,0)</f>
        <v>1816.220003006</v>
      </c>
    </row>
    <row r="3007" customFormat="false" ht="15" hidden="false" customHeight="false" outlineLevel="0" collapsed="false">
      <c r="A3007" s="49" t="n">
        <v>15403</v>
      </c>
      <c r="B3007" s="49" t="s">
        <v>189</v>
      </c>
      <c r="C3007" s="63" t="n">
        <v>40156</v>
      </c>
      <c r="D3007" s="63" t="n">
        <v>40395</v>
      </c>
      <c r="E3007" s="49" t="n">
        <v>2</v>
      </c>
      <c r="F3007" s="54" t="n">
        <v>95.76</v>
      </c>
      <c r="G3007" s="54" t="n">
        <v>75.12</v>
      </c>
      <c r="H3007" s="54" t="n">
        <v>0</v>
      </c>
      <c r="I3007" s="54" t="n">
        <f aca="false">SUM(F3007:H3007)</f>
        <v>170.88</v>
      </c>
      <c r="J3007" s="49" t="n">
        <f aca="false">Calc!$C$5-D3007</f>
        <v>492</v>
      </c>
      <c r="K3007" s="49" t="n">
        <f aca="false">IF(J3007&lt;=Calc!$C$11,4,IF(J3007&lt;=Calc!$C$12,3,IF(J3007&lt;=Calc!$C$13,2,1)))</f>
        <v>1</v>
      </c>
      <c r="L3007" s="49" t="n">
        <f aca="false">1+(E3007&gt;=Calc!$C$16)+(E3007&gt;=Calc!$C$17)+(E3007&gt;=Calc!$C$18)</f>
        <v>2</v>
      </c>
      <c r="M3007" s="49" t="str">
        <f aca="false">IF(AND(K3007=4,L3007&gt;=3),"Champions",IF(AND(K3007=3,L3007&gt;=3),"Loyal",IF(K3007&gt;=3,"Recent / New",IF(L3007&gt;=3,"At Risk","Hibernating / Lost"))))</f>
        <v>Hibernating / Lost</v>
      </c>
      <c r="N3007" s="54" t="n">
        <f aca="false">IF(AND(Calc!$C$2&lt;=2009,Calc!$C$3&gt;=2009),F3007,0)+IF(AND(Calc!$C$2&lt;=2010,Calc!$C$3&gt;=2010),G3007,0)+IF(AND(Calc!$C$2&lt;=2011,Calc!$C$3&gt;=2011),H3007,0)</f>
        <v>170.88</v>
      </c>
      <c r="O3007" s="61" t="n">
        <f aca="false">IF(AND(N3007&gt;0,OR(Calc!$C$4="*",B3007=Calc!$C$4)),N3007+ROW()*0.000000001,0)</f>
        <v>170.880003007</v>
      </c>
    </row>
    <row r="3008" customFormat="false" ht="15" hidden="false" customHeight="false" outlineLevel="0" collapsed="false">
      <c r="A3008" s="49" t="n">
        <v>15404</v>
      </c>
      <c r="B3008" s="49" t="s">
        <v>189</v>
      </c>
      <c r="C3008" s="63" t="n">
        <v>40511</v>
      </c>
      <c r="D3008" s="63" t="n">
        <v>40511</v>
      </c>
      <c r="E3008" s="49" t="n">
        <v>1</v>
      </c>
      <c r="F3008" s="54" t="n">
        <v>0</v>
      </c>
      <c r="G3008" s="54" t="n">
        <v>257.06</v>
      </c>
      <c r="H3008" s="54" t="n">
        <v>0</v>
      </c>
      <c r="I3008" s="54" t="n">
        <f aca="false">SUM(F3008:H3008)</f>
        <v>257.06</v>
      </c>
      <c r="J3008" s="49" t="n">
        <f aca="false">Calc!$C$5-D3008</f>
        <v>376</v>
      </c>
      <c r="K3008" s="49" t="n">
        <f aca="false">IF(J3008&lt;=Calc!$C$11,4,IF(J3008&lt;=Calc!$C$12,3,IF(J3008&lt;=Calc!$C$13,2,1)))</f>
        <v>2</v>
      </c>
      <c r="L3008" s="49" t="n">
        <f aca="false">1+(E3008&gt;=Calc!$C$16)+(E3008&gt;=Calc!$C$17)+(E3008&gt;=Calc!$C$18)</f>
        <v>1</v>
      </c>
      <c r="M3008" s="49" t="str">
        <f aca="false">IF(AND(K3008=4,L3008&gt;=3),"Champions",IF(AND(K3008=3,L3008&gt;=3),"Loyal",IF(K3008&gt;=3,"Recent / New",IF(L3008&gt;=3,"At Risk","Hibernating / Lost"))))</f>
        <v>Hibernating / Lost</v>
      </c>
      <c r="N3008" s="54" t="n">
        <f aca="false">IF(AND(Calc!$C$2&lt;=2009,Calc!$C$3&gt;=2009),F3008,0)+IF(AND(Calc!$C$2&lt;=2010,Calc!$C$3&gt;=2010),G3008,0)+IF(AND(Calc!$C$2&lt;=2011,Calc!$C$3&gt;=2011),H3008,0)</f>
        <v>257.06</v>
      </c>
      <c r="O3008" s="61" t="n">
        <f aca="false">IF(AND(N3008&gt;0,OR(Calc!$C$4="*",B3008=Calc!$C$4)),N3008+ROW()*0.000000001,0)</f>
        <v>257.060003008</v>
      </c>
    </row>
    <row r="3009" customFormat="false" ht="15" hidden="false" customHeight="false" outlineLevel="0" collapsed="false">
      <c r="A3009" s="49" t="n">
        <v>15405</v>
      </c>
      <c r="B3009" s="49" t="s">
        <v>189</v>
      </c>
      <c r="C3009" s="63" t="n">
        <v>40310</v>
      </c>
      <c r="D3009" s="63" t="n">
        <v>40697</v>
      </c>
      <c r="E3009" s="49" t="n">
        <v>2</v>
      </c>
      <c r="F3009" s="54" t="n">
        <v>0</v>
      </c>
      <c r="G3009" s="54" t="n">
        <v>310.74</v>
      </c>
      <c r="H3009" s="54" t="n">
        <v>349.1</v>
      </c>
      <c r="I3009" s="54" t="n">
        <f aca="false">SUM(F3009:H3009)</f>
        <v>659.84</v>
      </c>
      <c r="J3009" s="49" t="n">
        <f aca="false">Calc!$C$5-D3009</f>
        <v>190</v>
      </c>
      <c r="K3009" s="49" t="n">
        <f aca="false">IF(J3009&lt;=Calc!$C$11,4,IF(J3009&lt;=Calc!$C$12,3,IF(J3009&lt;=Calc!$C$13,2,1)))</f>
        <v>2</v>
      </c>
      <c r="L3009" s="49" t="n">
        <f aca="false">1+(E3009&gt;=Calc!$C$16)+(E3009&gt;=Calc!$C$17)+(E3009&gt;=Calc!$C$18)</f>
        <v>2</v>
      </c>
      <c r="M3009" s="49" t="str">
        <f aca="false">IF(AND(K3009=4,L3009&gt;=3),"Champions",IF(AND(K3009=3,L3009&gt;=3),"Loyal",IF(K3009&gt;=3,"Recent / New",IF(L3009&gt;=3,"At Risk","Hibernating / Lost"))))</f>
        <v>Hibernating / Lost</v>
      </c>
      <c r="N3009" s="54" t="n">
        <f aca="false">IF(AND(Calc!$C$2&lt;=2009,Calc!$C$3&gt;=2009),F3009,0)+IF(AND(Calc!$C$2&lt;=2010,Calc!$C$3&gt;=2010),G3009,0)+IF(AND(Calc!$C$2&lt;=2011,Calc!$C$3&gt;=2011),H3009,0)</f>
        <v>659.84</v>
      </c>
      <c r="O3009" s="61" t="n">
        <f aca="false">IF(AND(N3009&gt;0,OR(Calc!$C$4="*",B3009=Calc!$C$4)),N3009+ROW()*0.000000001,0)</f>
        <v>659.840003009</v>
      </c>
    </row>
    <row r="3010" customFormat="false" ht="15" hidden="false" customHeight="false" outlineLevel="0" collapsed="false">
      <c r="A3010" s="49" t="n">
        <v>15406</v>
      </c>
      <c r="B3010" s="49" t="s">
        <v>189</v>
      </c>
      <c r="C3010" s="63" t="n">
        <v>40433</v>
      </c>
      <c r="D3010" s="63" t="n">
        <v>40855</v>
      </c>
      <c r="E3010" s="49" t="n">
        <v>4</v>
      </c>
      <c r="F3010" s="54" t="n">
        <v>0</v>
      </c>
      <c r="G3010" s="54" t="n">
        <v>465.16</v>
      </c>
      <c r="H3010" s="54" t="n">
        <v>426.61</v>
      </c>
      <c r="I3010" s="54" t="n">
        <f aca="false">SUM(F3010:H3010)</f>
        <v>891.77</v>
      </c>
      <c r="J3010" s="49" t="n">
        <f aca="false">Calc!$C$5-D3010</f>
        <v>32</v>
      </c>
      <c r="K3010" s="49" t="n">
        <f aca="false">IF(J3010&lt;=Calc!$C$11,4,IF(J3010&lt;=Calc!$C$12,3,IF(J3010&lt;=Calc!$C$13,2,1)))</f>
        <v>3</v>
      </c>
      <c r="L3010" s="49" t="n">
        <f aca="false">1+(E3010&gt;=Calc!$C$16)+(E3010&gt;=Calc!$C$17)+(E3010&gt;=Calc!$C$18)</f>
        <v>3</v>
      </c>
      <c r="M3010" s="49" t="str">
        <f aca="false">IF(AND(K3010=4,L3010&gt;=3),"Champions",IF(AND(K3010=3,L3010&gt;=3),"Loyal",IF(K3010&gt;=3,"Recent / New",IF(L3010&gt;=3,"At Risk","Hibernating / Lost"))))</f>
        <v>Loyal</v>
      </c>
      <c r="N3010" s="54" t="n">
        <f aca="false">IF(AND(Calc!$C$2&lt;=2009,Calc!$C$3&gt;=2009),F3010,0)+IF(AND(Calc!$C$2&lt;=2010,Calc!$C$3&gt;=2010),G3010,0)+IF(AND(Calc!$C$2&lt;=2011,Calc!$C$3&gt;=2011),H3010,0)</f>
        <v>891.77</v>
      </c>
      <c r="O3010" s="61" t="n">
        <f aca="false">IF(AND(N3010&gt;0,OR(Calc!$C$4="*",B3010=Calc!$C$4)),N3010+ROW()*0.000000001,0)</f>
        <v>891.77000301</v>
      </c>
    </row>
    <row r="3011" customFormat="false" ht="15" hidden="false" customHeight="false" outlineLevel="0" collapsed="false">
      <c r="A3011" s="49" t="n">
        <v>15407</v>
      </c>
      <c r="B3011" s="49" t="s">
        <v>189</v>
      </c>
      <c r="C3011" s="63" t="n">
        <v>40581</v>
      </c>
      <c r="D3011" s="63" t="n">
        <v>40853</v>
      </c>
      <c r="E3011" s="49" t="n">
        <v>4</v>
      </c>
      <c r="F3011" s="54" t="n">
        <v>0</v>
      </c>
      <c r="G3011" s="54" t="n">
        <v>0</v>
      </c>
      <c r="H3011" s="54" t="n">
        <v>1046.74</v>
      </c>
      <c r="I3011" s="54" t="n">
        <f aca="false">SUM(F3011:H3011)</f>
        <v>1046.74</v>
      </c>
      <c r="J3011" s="49" t="n">
        <f aca="false">Calc!$C$5-D3011</f>
        <v>34</v>
      </c>
      <c r="K3011" s="49" t="n">
        <f aca="false">IF(J3011&lt;=Calc!$C$11,4,IF(J3011&lt;=Calc!$C$12,3,IF(J3011&lt;=Calc!$C$13,2,1)))</f>
        <v>3</v>
      </c>
      <c r="L3011" s="49" t="n">
        <f aca="false">1+(E3011&gt;=Calc!$C$16)+(E3011&gt;=Calc!$C$17)+(E3011&gt;=Calc!$C$18)</f>
        <v>3</v>
      </c>
      <c r="M3011" s="49" t="str">
        <f aca="false">IF(AND(K3011=4,L3011&gt;=3),"Champions",IF(AND(K3011=3,L3011&gt;=3),"Loyal",IF(K3011&gt;=3,"Recent / New",IF(L3011&gt;=3,"At Risk","Hibernating / Lost"))))</f>
        <v>Loyal</v>
      </c>
      <c r="N3011" s="54" t="n">
        <f aca="false">IF(AND(Calc!$C$2&lt;=2009,Calc!$C$3&gt;=2009),F3011,0)+IF(AND(Calc!$C$2&lt;=2010,Calc!$C$3&gt;=2010),G3011,0)+IF(AND(Calc!$C$2&lt;=2011,Calc!$C$3&gt;=2011),H3011,0)</f>
        <v>1046.74</v>
      </c>
      <c r="O3011" s="61" t="n">
        <f aca="false">IF(AND(N3011&gt;0,OR(Calc!$C$4="*",B3011=Calc!$C$4)),N3011+ROW()*0.000000001,0)</f>
        <v>1046.740003011</v>
      </c>
    </row>
    <row r="3012" customFormat="false" ht="15" hidden="false" customHeight="false" outlineLevel="0" collapsed="false">
      <c r="A3012" s="49" t="n">
        <v>15408</v>
      </c>
      <c r="B3012" s="49" t="s">
        <v>189</v>
      </c>
      <c r="C3012" s="63" t="n">
        <v>40622</v>
      </c>
      <c r="D3012" s="63" t="n">
        <v>40622</v>
      </c>
      <c r="E3012" s="49" t="n">
        <v>1</v>
      </c>
      <c r="F3012" s="54" t="n">
        <v>0</v>
      </c>
      <c r="G3012" s="54" t="n">
        <v>0</v>
      </c>
      <c r="H3012" s="54" t="n">
        <v>267.18</v>
      </c>
      <c r="I3012" s="54" t="n">
        <f aca="false">SUM(F3012:H3012)</f>
        <v>267.18</v>
      </c>
      <c r="J3012" s="49" t="n">
        <f aca="false">Calc!$C$5-D3012</f>
        <v>265</v>
      </c>
      <c r="K3012" s="49" t="n">
        <f aca="false">IF(J3012&lt;=Calc!$C$11,4,IF(J3012&lt;=Calc!$C$12,3,IF(J3012&lt;=Calc!$C$13,2,1)))</f>
        <v>2</v>
      </c>
      <c r="L3012" s="49" t="n">
        <f aca="false">1+(E3012&gt;=Calc!$C$16)+(E3012&gt;=Calc!$C$17)+(E3012&gt;=Calc!$C$18)</f>
        <v>1</v>
      </c>
      <c r="M3012" s="49" t="str">
        <f aca="false">IF(AND(K3012=4,L3012&gt;=3),"Champions",IF(AND(K3012=3,L3012&gt;=3),"Loyal",IF(K3012&gt;=3,"Recent / New",IF(L3012&gt;=3,"At Risk","Hibernating / Lost"))))</f>
        <v>Hibernating / Lost</v>
      </c>
      <c r="N3012" s="54" t="n">
        <f aca="false">IF(AND(Calc!$C$2&lt;=2009,Calc!$C$3&gt;=2009),F3012,0)+IF(AND(Calc!$C$2&lt;=2010,Calc!$C$3&gt;=2010),G3012,0)+IF(AND(Calc!$C$2&lt;=2011,Calc!$C$3&gt;=2011),H3012,0)</f>
        <v>267.18</v>
      </c>
      <c r="O3012" s="61" t="n">
        <f aca="false">IF(AND(N3012&gt;0,OR(Calc!$C$4="*",B3012=Calc!$C$4)),N3012+ROW()*0.000000001,0)</f>
        <v>267.180003012</v>
      </c>
    </row>
    <row r="3013" customFormat="false" ht="15" hidden="false" customHeight="false" outlineLevel="0" collapsed="false">
      <c r="A3013" s="49" t="n">
        <v>15409</v>
      </c>
      <c r="B3013" s="49" t="s">
        <v>189</v>
      </c>
      <c r="C3013" s="63" t="n">
        <v>40165</v>
      </c>
      <c r="D3013" s="63" t="n">
        <v>40165</v>
      </c>
      <c r="E3013" s="49" t="n">
        <v>1</v>
      </c>
      <c r="F3013" s="54" t="n">
        <v>131.25</v>
      </c>
      <c r="G3013" s="54" t="n">
        <v>-14.05</v>
      </c>
      <c r="H3013" s="54" t="n">
        <v>0</v>
      </c>
      <c r="I3013" s="54" t="n">
        <f aca="false">SUM(F3013:H3013)</f>
        <v>117.2</v>
      </c>
      <c r="J3013" s="49" t="n">
        <f aca="false">Calc!$C$5-D3013</f>
        <v>722</v>
      </c>
      <c r="K3013" s="49" t="n">
        <f aca="false">IF(J3013&lt;=Calc!$C$11,4,IF(J3013&lt;=Calc!$C$12,3,IF(J3013&lt;=Calc!$C$13,2,1)))</f>
        <v>1</v>
      </c>
      <c r="L3013" s="49" t="n">
        <f aca="false">1+(E3013&gt;=Calc!$C$16)+(E3013&gt;=Calc!$C$17)+(E3013&gt;=Calc!$C$18)</f>
        <v>1</v>
      </c>
      <c r="M3013" s="49" t="str">
        <f aca="false">IF(AND(K3013=4,L3013&gt;=3),"Champions",IF(AND(K3013=3,L3013&gt;=3),"Loyal",IF(K3013&gt;=3,"Recent / New",IF(L3013&gt;=3,"At Risk","Hibernating / Lost"))))</f>
        <v>Hibernating / Lost</v>
      </c>
      <c r="N3013" s="54" t="n">
        <f aca="false">IF(AND(Calc!$C$2&lt;=2009,Calc!$C$3&gt;=2009),F3013,0)+IF(AND(Calc!$C$2&lt;=2010,Calc!$C$3&gt;=2010),G3013,0)+IF(AND(Calc!$C$2&lt;=2011,Calc!$C$3&gt;=2011),H3013,0)</f>
        <v>117.2</v>
      </c>
      <c r="O3013" s="61" t="n">
        <f aca="false">IF(AND(N3013&gt;0,OR(Calc!$C$4="*",B3013=Calc!$C$4)),N3013+ROW()*0.000000001,0)</f>
        <v>117.200003013</v>
      </c>
    </row>
    <row r="3014" customFormat="false" ht="15" hidden="false" customHeight="false" outlineLevel="0" collapsed="false">
      <c r="A3014" s="49" t="n">
        <v>15410</v>
      </c>
      <c r="B3014" s="49" t="s">
        <v>189</v>
      </c>
      <c r="C3014" s="63" t="n">
        <v>40287</v>
      </c>
      <c r="D3014" s="63" t="n">
        <v>40802</v>
      </c>
      <c r="E3014" s="49" t="n">
        <v>10</v>
      </c>
      <c r="F3014" s="54" t="n">
        <v>0</v>
      </c>
      <c r="G3014" s="54" t="n">
        <v>1234.88</v>
      </c>
      <c r="H3014" s="54" t="n">
        <v>3450.84</v>
      </c>
      <c r="I3014" s="54" t="n">
        <f aca="false">SUM(F3014:H3014)</f>
        <v>4685.72</v>
      </c>
      <c r="J3014" s="49" t="n">
        <f aca="false">Calc!$C$5-D3014</f>
        <v>85</v>
      </c>
      <c r="K3014" s="49" t="n">
        <f aca="false">IF(J3014&lt;=Calc!$C$11,4,IF(J3014&lt;=Calc!$C$12,3,IF(J3014&lt;=Calc!$C$13,2,1)))</f>
        <v>3</v>
      </c>
      <c r="L3014" s="49" t="n">
        <f aca="false">1+(E3014&gt;=Calc!$C$16)+(E3014&gt;=Calc!$C$17)+(E3014&gt;=Calc!$C$18)</f>
        <v>4</v>
      </c>
      <c r="M3014" s="49" t="str">
        <f aca="false">IF(AND(K3014=4,L3014&gt;=3),"Champions",IF(AND(K3014=3,L3014&gt;=3),"Loyal",IF(K3014&gt;=3,"Recent / New",IF(L3014&gt;=3,"At Risk","Hibernating / Lost"))))</f>
        <v>Loyal</v>
      </c>
      <c r="N3014" s="54" t="n">
        <f aca="false">IF(AND(Calc!$C$2&lt;=2009,Calc!$C$3&gt;=2009),F3014,0)+IF(AND(Calc!$C$2&lt;=2010,Calc!$C$3&gt;=2010),G3014,0)+IF(AND(Calc!$C$2&lt;=2011,Calc!$C$3&gt;=2011),H3014,0)</f>
        <v>4685.72</v>
      </c>
      <c r="O3014" s="61" t="n">
        <f aca="false">IF(AND(N3014&gt;0,OR(Calc!$C$4="*",B3014=Calc!$C$4)),N3014+ROW()*0.000000001,0)</f>
        <v>4685.720003014</v>
      </c>
    </row>
    <row r="3015" customFormat="false" ht="15" hidden="false" customHeight="false" outlineLevel="0" collapsed="false">
      <c r="A3015" s="49" t="n">
        <v>15411</v>
      </c>
      <c r="B3015" s="49" t="s">
        <v>189</v>
      </c>
      <c r="C3015" s="63" t="n">
        <v>40704</v>
      </c>
      <c r="D3015" s="63" t="n">
        <v>40860</v>
      </c>
      <c r="E3015" s="49" t="n">
        <v>4</v>
      </c>
      <c r="F3015" s="54" t="n">
        <v>0</v>
      </c>
      <c r="G3015" s="54" t="n">
        <v>0</v>
      </c>
      <c r="H3015" s="54" t="n">
        <v>1336.43</v>
      </c>
      <c r="I3015" s="54" t="n">
        <f aca="false">SUM(F3015:H3015)</f>
        <v>1336.43</v>
      </c>
      <c r="J3015" s="49" t="n">
        <f aca="false">Calc!$C$5-D3015</f>
        <v>27</v>
      </c>
      <c r="K3015" s="49" t="n">
        <f aca="false">IF(J3015&lt;=Calc!$C$11,4,IF(J3015&lt;=Calc!$C$12,3,IF(J3015&lt;=Calc!$C$13,2,1)))</f>
        <v>3</v>
      </c>
      <c r="L3015" s="49" t="n">
        <f aca="false">1+(E3015&gt;=Calc!$C$16)+(E3015&gt;=Calc!$C$17)+(E3015&gt;=Calc!$C$18)</f>
        <v>3</v>
      </c>
      <c r="M3015" s="49" t="str">
        <f aca="false">IF(AND(K3015=4,L3015&gt;=3),"Champions",IF(AND(K3015=3,L3015&gt;=3),"Loyal",IF(K3015&gt;=3,"Recent / New",IF(L3015&gt;=3,"At Risk","Hibernating / Lost"))))</f>
        <v>Loyal</v>
      </c>
      <c r="N3015" s="54" t="n">
        <f aca="false">IF(AND(Calc!$C$2&lt;=2009,Calc!$C$3&gt;=2009),F3015,0)+IF(AND(Calc!$C$2&lt;=2010,Calc!$C$3&gt;=2010),G3015,0)+IF(AND(Calc!$C$2&lt;=2011,Calc!$C$3&gt;=2011),H3015,0)</f>
        <v>1336.43</v>
      </c>
      <c r="O3015" s="61" t="n">
        <f aca="false">IF(AND(N3015&gt;0,OR(Calc!$C$4="*",B3015=Calc!$C$4)),N3015+ROW()*0.000000001,0)</f>
        <v>1336.430003015</v>
      </c>
    </row>
    <row r="3016" customFormat="false" ht="15" hidden="false" customHeight="false" outlineLevel="0" collapsed="false">
      <c r="A3016" s="49" t="n">
        <v>15412</v>
      </c>
      <c r="B3016" s="49" t="s">
        <v>189</v>
      </c>
      <c r="C3016" s="63" t="n">
        <v>40715</v>
      </c>
      <c r="D3016" s="63" t="n">
        <v>40715</v>
      </c>
      <c r="E3016" s="49" t="n">
        <v>1</v>
      </c>
      <c r="F3016" s="54" t="n">
        <v>0</v>
      </c>
      <c r="G3016" s="54" t="n">
        <v>0</v>
      </c>
      <c r="H3016" s="54" t="n">
        <v>190.53</v>
      </c>
      <c r="I3016" s="54" t="n">
        <f aca="false">SUM(F3016:H3016)</f>
        <v>190.53</v>
      </c>
      <c r="J3016" s="49" t="n">
        <f aca="false">Calc!$C$5-D3016</f>
        <v>172</v>
      </c>
      <c r="K3016" s="49" t="n">
        <f aca="false">IF(J3016&lt;=Calc!$C$11,4,IF(J3016&lt;=Calc!$C$12,3,IF(J3016&lt;=Calc!$C$13,2,1)))</f>
        <v>2</v>
      </c>
      <c r="L3016" s="49" t="n">
        <f aca="false">1+(E3016&gt;=Calc!$C$16)+(E3016&gt;=Calc!$C$17)+(E3016&gt;=Calc!$C$18)</f>
        <v>1</v>
      </c>
      <c r="M3016" s="49" t="str">
        <f aca="false">IF(AND(K3016=4,L3016&gt;=3),"Champions",IF(AND(K3016=3,L3016&gt;=3),"Loyal",IF(K3016&gt;=3,"Recent / New",IF(L3016&gt;=3,"At Risk","Hibernating / Lost"))))</f>
        <v>Hibernating / Lost</v>
      </c>
      <c r="N3016" s="54" t="n">
        <f aca="false">IF(AND(Calc!$C$2&lt;=2009,Calc!$C$3&gt;=2009),F3016,0)+IF(AND(Calc!$C$2&lt;=2010,Calc!$C$3&gt;=2010),G3016,0)+IF(AND(Calc!$C$2&lt;=2011,Calc!$C$3&gt;=2011),H3016,0)</f>
        <v>190.53</v>
      </c>
      <c r="O3016" s="61" t="n">
        <f aca="false">IF(AND(N3016&gt;0,OR(Calc!$C$4="*",B3016=Calc!$C$4)),N3016+ROW()*0.000000001,0)</f>
        <v>190.530003016</v>
      </c>
    </row>
    <row r="3017" customFormat="false" ht="15" hidden="false" customHeight="false" outlineLevel="0" collapsed="false">
      <c r="A3017" s="49" t="n">
        <v>15413</v>
      </c>
      <c r="B3017" s="49" t="s">
        <v>189</v>
      </c>
      <c r="C3017" s="63" t="n">
        <v>40148</v>
      </c>
      <c r="D3017" s="63" t="n">
        <v>40195</v>
      </c>
      <c r="E3017" s="49" t="n">
        <v>5</v>
      </c>
      <c r="F3017" s="54" t="n">
        <v>4513.42</v>
      </c>
      <c r="G3017" s="54" t="n">
        <v>2285.3</v>
      </c>
      <c r="H3017" s="54" t="n">
        <v>0</v>
      </c>
      <c r="I3017" s="54" t="n">
        <f aca="false">SUM(F3017:H3017)</f>
        <v>6798.72</v>
      </c>
      <c r="J3017" s="49" t="n">
        <f aca="false">Calc!$C$5-D3017</f>
        <v>692</v>
      </c>
      <c r="K3017" s="49" t="n">
        <f aca="false">IF(J3017&lt;=Calc!$C$11,4,IF(J3017&lt;=Calc!$C$12,3,IF(J3017&lt;=Calc!$C$13,2,1)))</f>
        <v>1</v>
      </c>
      <c r="L3017" s="49" t="n">
        <f aca="false">1+(E3017&gt;=Calc!$C$16)+(E3017&gt;=Calc!$C$17)+(E3017&gt;=Calc!$C$18)</f>
        <v>3</v>
      </c>
      <c r="M3017" s="49" t="str">
        <f aca="false">IF(AND(K3017=4,L3017&gt;=3),"Champions",IF(AND(K3017=3,L3017&gt;=3),"Loyal",IF(K3017&gt;=3,"Recent / New",IF(L3017&gt;=3,"At Risk","Hibernating / Lost"))))</f>
        <v>At Risk</v>
      </c>
      <c r="N3017" s="54" t="n">
        <f aca="false">IF(AND(Calc!$C$2&lt;=2009,Calc!$C$3&gt;=2009),F3017,0)+IF(AND(Calc!$C$2&lt;=2010,Calc!$C$3&gt;=2010),G3017,0)+IF(AND(Calc!$C$2&lt;=2011,Calc!$C$3&gt;=2011),H3017,0)</f>
        <v>6798.72</v>
      </c>
      <c r="O3017" s="61" t="n">
        <f aca="false">IF(AND(N3017&gt;0,OR(Calc!$C$4="*",B3017=Calc!$C$4)),N3017+ROW()*0.000000001,0)</f>
        <v>6798.720003017</v>
      </c>
    </row>
    <row r="3018" customFormat="false" ht="15" hidden="false" customHeight="false" outlineLevel="0" collapsed="false">
      <c r="A3018" s="49" t="n">
        <v>15414</v>
      </c>
      <c r="B3018" s="49" t="s">
        <v>189</v>
      </c>
      <c r="C3018" s="63" t="n">
        <v>40644</v>
      </c>
      <c r="D3018" s="63" t="n">
        <v>40877</v>
      </c>
      <c r="E3018" s="49" t="n">
        <v>3</v>
      </c>
      <c r="F3018" s="54" t="n">
        <v>0</v>
      </c>
      <c r="G3018" s="54" t="n">
        <v>0</v>
      </c>
      <c r="H3018" s="54" t="n">
        <v>774.9</v>
      </c>
      <c r="I3018" s="54" t="n">
        <f aca="false">SUM(F3018:H3018)</f>
        <v>774.9</v>
      </c>
      <c r="J3018" s="49" t="n">
        <f aca="false">Calc!$C$5-D3018</f>
        <v>10</v>
      </c>
      <c r="K3018" s="49" t="n">
        <f aca="false">IF(J3018&lt;=Calc!$C$11,4,IF(J3018&lt;=Calc!$C$12,3,IF(J3018&lt;=Calc!$C$13,2,1)))</f>
        <v>4</v>
      </c>
      <c r="L3018" s="49" t="n">
        <f aca="false">1+(E3018&gt;=Calc!$C$16)+(E3018&gt;=Calc!$C$17)+(E3018&gt;=Calc!$C$18)</f>
        <v>2</v>
      </c>
      <c r="M3018" s="49" t="str">
        <f aca="false">IF(AND(K3018=4,L3018&gt;=3),"Champions",IF(AND(K3018=3,L3018&gt;=3),"Loyal",IF(K3018&gt;=3,"Recent / New",IF(L3018&gt;=3,"At Risk","Hibernating / Lost"))))</f>
        <v>Recent / New</v>
      </c>
      <c r="N3018" s="54" t="n">
        <f aca="false">IF(AND(Calc!$C$2&lt;=2009,Calc!$C$3&gt;=2009),F3018,0)+IF(AND(Calc!$C$2&lt;=2010,Calc!$C$3&gt;=2010),G3018,0)+IF(AND(Calc!$C$2&lt;=2011,Calc!$C$3&gt;=2011),H3018,0)</f>
        <v>774.9</v>
      </c>
      <c r="O3018" s="61" t="n">
        <f aca="false">IF(AND(N3018&gt;0,OR(Calc!$C$4="*",B3018=Calc!$C$4)),N3018+ROW()*0.000000001,0)</f>
        <v>774.900003018</v>
      </c>
    </row>
    <row r="3019" customFormat="false" ht="15" hidden="false" customHeight="false" outlineLevel="0" collapsed="false">
      <c r="A3019" s="49" t="n">
        <v>15415</v>
      </c>
      <c r="B3019" s="49" t="s">
        <v>189</v>
      </c>
      <c r="C3019" s="63" t="n">
        <v>40573</v>
      </c>
      <c r="D3019" s="63" t="n">
        <v>40573</v>
      </c>
      <c r="E3019" s="49" t="n">
        <v>1</v>
      </c>
      <c r="F3019" s="54" t="n">
        <v>0</v>
      </c>
      <c r="G3019" s="54" t="n">
        <v>0</v>
      </c>
      <c r="H3019" s="54" t="n">
        <v>559.61</v>
      </c>
      <c r="I3019" s="54" t="n">
        <f aca="false">SUM(F3019:H3019)</f>
        <v>559.61</v>
      </c>
      <c r="J3019" s="49" t="n">
        <f aca="false">Calc!$C$5-D3019</f>
        <v>314</v>
      </c>
      <c r="K3019" s="49" t="n">
        <f aca="false">IF(J3019&lt;=Calc!$C$11,4,IF(J3019&lt;=Calc!$C$12,3,IF(J3019&lt;=Calc!$C$13,2,1)))</f>
        <v>2</v>
      </c>
      <c r="L3019" s="49" t="n">
        <f aca="false">1+(E3019&gt;=Calc!$C$16)+(E3019&gt;=Calc!$C$17)+(E3019&gt;=Calc!$C$18)</f>
        <v>1</v>
      </c>
      <c r="M3019" s="49" t="str">
        <f aca="false">IF(AND(K3019=4,L3019&gt;=3),"Champions",IF(AND(K3019=3,L3019&gt;=3),"Loyal",IF(K3019&gt;=3,"Recent / New",IF(L3019&gt;=3,"At Risk","Hibernating / Lost"))))</f>
        <v>Hibernating / Lost</v>
      </c>
      <c r="N3019" s="54" t="n">
        <f aca="false">IF(AND(Calc!$C$2&lt;=2009,Calc!$C$3&gt;=2009),F3019,0)+IF(AND(Calc!$C$2&lt;=2010,Calc!$C$3&gt;=2010),G3019,0)+IF(AND(Calc!$C$2&lt;=2011,Calc!$C$3&gt;=2011),H3019,0)</f>
        <v>559.61</v>
      </c>
      <c r="O3019" s="61" t="n">
        <f aca="false">IF(AND(N3019&gt;0,OR(Calc!$C$4="*",B3019=Calc!$C$4)),N3019+ROW()*0.000000001,0)</f>
        <v>559.610003019</v>
      </c>
    </row>
    <row r="3020" customFormat="false" ht="15" hidden="false" customHeight="false" outlineLevel="0" collapsed="false">
      <c r="A3020" s="49" t="n">
        <v>15416</v>
      </c>
      <c r="B3020" s="49" t="s">
        <v>189</v>
      </c>
      <c r="C3020" s="63" t="n">
        <v>40210</v>
      </c>
      <c r="D3020" s="63" t="n">
        <v>40822</v>
      </c>
      <c r="E3020" s="49" t="n">
        <v>7</v>
      </c>
      <c r="F3020" s="54" t="n">
        <v>0</v>
      </c>
      <c r="G3020" s="54" t="n">
        <v>588.5</v>
      </c>
      <c r="H3020" s="54" t="n">
        <v>3974.37</v>
      </c>
      <c r="I3020" s="54" t="n">
        <f aca="false">SUM(F3020:H3020)</f>
        <v>4562.87</v>
      </c>
      <c r="J3020" s="49" t="n">
        <f aca="false">Calc!$C$5-D3020</f>
        <v>65</v>
      </c>
      <c r="K3020" s="49" t="n">
        <f aca="false">IF(J3020&lt;=Calc!$C$11,4,IF(J3020&lt;=Calc!$C$12,3,IF(J3020&lt;=Calc!$C$13,2,1)))</f>
        <v>3</v>
      </c>
      <c r="L3020" s="49" t="n">
        <f aca="false">1+(E3020&gt;=Calc!$C$16)+(E3020&gt;=Calc!$C$17)+(E3020&gt;=Calc!$C$18)</f>
        <v>3</v>
      </c>
      <c r="M3020" s="49" t="str">
        <f aca="false">IF(AND(K3020=4,L3020&gt;=3),"Champions",IF(AND(K3020=3,L3020&gt;=3),"Loyal",IF(K3020&gt;=3,"Recent / New",IF(L3020&gt;=3,"At Risk","Hibernating / Lost"))))</f>
        <v>Loyal</v>
      </c>
      <c r="N3020" s="54" t="n">
        <f aca="false">IF(AND(Calc!$C$2&lt;=2009,Calc!$C$3&gt;=2009),F3020,0)+IF(AND(Calc!$C$2&lt;=2010,Calc!$C$3&gt;=2010),G3020,0)+IF(AND(Calc!$C$2&lt;=2011,Calc!$C$3&gt;=2011),H3020,0)</f>
        <v>4562.87</v>
      </c>
      <c r="O3020" s="61" t="n">
        <f aca="false">IF(AND(N3020&gt;0,OR(Calc!$C$4="*",B3020=Calc!$C$4)),N3020+ROW()*0.000000001,0)</f>
        <v>4562.87000302</v>
      </c>
    </row>
    <row r="3021" customFormat="false" ht="15" hidden="false" customHeight="false" outlineLevel="0" collapsed="false">
      <c r="A3021" s="49" t="n">
        <v>15417</v>
      </c>
      <c r="B3021" s="49" t="s">
        <v>189</v>
      </c>
      <c r="C3021" s="63" t="n">
        <v>40801</v>
      </c>
      <c r="D3021" s="63" t="n">
        <v>40801</v>
      </c>
      <c r="E3021" s="49" t="n">
        <v>1</v>
      </c>
      <c r="F3021" s="54" t="n">
        <v>0</v>
      </c>
      <c r="G3021" s="54" t="n">
        <v>0</v>
      </c>
      <c r="H3021" s="54" t="n">
        <v>508.8</v>
      </c>
      <c r="I3021" s="54" t="n">
        <f aca="false">SUM(F3021:H3021)</f>
        <v>508.8</v>
      </c>
      <c r="J3021" s="49" t="n">
        <f aca="false">Calc!$C$5-D3021</f>
        <v>86</v>
      </c>
      <c r="K3021" s="49" t="n">
        <f aca="false">IF(J3021&lt;=Calc!$C$11,4,IF(J3021&lt;=Calc!$C$12,3,IF(J3021&lt;=Calc!$C$13,2,1)))</f>
        <v>3</v>
      </c>
      <c r="L3021" s="49" t="n">
        <f aca="false">1+(E3021&gt;=Calc!$C$16)+(E3021&gt;=Calc!$C$17)+(E3021&gt;=Calc!$C$18)</f>
        <v>1</v>
      </c>
      <c r="M3021" s="49" t="str">
        <f aca="false">IF(AND(K3021=4,L3021&gt;=3),"Champions",IF(AND(K3021=3,L3021&gt;=3),"Loyal",IF(K3021&gt;=3,"Recent / New",IF(L3021&gt;=3,"At Risk","Hibernating / Lost"))))</f>
        <v>Recent / New</v>
      </c>
      <c r="N3021" s="54" t="n">
        <f aca="false">IF(AND(Calc!$C$2&lt;=2009,Calc!$C$3&gt;=2009),F3021,0)+IF(AND(Calc!$C$2&lt;=2010,Calc!$C$3&gt;=2010),G3021,0)+IF(AND(Calc!$C$2&lt;=2011,Calc!$C$3&gt;=2011),H3021,0)</f>
        <v>508.8</v>
      </c>
      <c r="O3021" s="61" t="n">
        <f aca="false">IF(AND(N3021&gt;0,OR(Calc!$C$4="*",B3021=Calc!$C$4)),N3021+ROW()*0.000000001,0)</f>
        <v>508.800003021</v>
      </c>
    </row>
    <row r="3022" customFormat="false" ht="15" hidden="false" customHeight="false" outlineLevel="0" collapsed="false">
      <c r="A3022" s="49" t="n">
        <v>15418</v>
      </c>
      <c r="B3022" s="49" t="s">
        <v>189</v>
      </c>
      <c r="C3022" s="63" t="n">
        <v>40300</v>
      </c>
      <c r="D3022" s="63" t="n">
        <v>40461</v>
      </c>
      <c r="E3022" s="49" t="n">
        <v>2</v>
      </c>
      <c r="F3022" s="54" t="n">
        <v>0</v>
      </c>
      <c r="G3022" s="54" t="n">
        <v>449.42</v>
      </c>
      <c r="H3022" s="54" t="n">
        <v>0</v>
      </c>
      <c r="I3022" s="54" t="n">
        <f aca="false">SUM(F3022:H3022)</f>
        <v>449.42</v>
      </c>
      <c r="J3022" s="49" t="n">
        <f aca="false">Calc!$C$5-D3022</f>
        <v>426</v>
      </c>
      <c r="K3022" s="49" t="n">
        <f aca="false">IF(J3022&lt;=Calc!$C$11,4,IF(J3022&lt;=Calc!$C$12,3,IF(J3022&lt;=Calc!$C$13,2,1)))</f>
        <v>1</v>
      </c>
      <c r="L3022" s="49" t="n">
        <f aca="false">1+(E3022&gt;=Calc!$C$16)+(E3022&gt;=Calc!$C$17)+(E3022&gt;=Calc!$C$18)</f>
        <v>2</v>
      </c>
      <c r="M3022" s="49" t="str">
        <f aca="false">IF(AND(K3022=4,L3022&gt;=3),"Champions",IF(AND(K3022=3,L3022&gt;=3),"Loyal",IF(K3022&gt;=3,"Recent / New",IF(L3022&gt;=3,"At Risk","Hibernating / Lost"))))</f>
        <v>Hibernating / Lost</v>
      </c>
      <c r="N3022" s="54" t="n">
        <f aca="false">IF(AND(Calc!$C$2&lt;=2009,Calc!$C$3&gt;=2009),F3022,0)+IF(AND(Calc!$C$2&lt;=2010,Calc!$C$3&gt;=2010),G3022,0)+IF(AND(Calc!$C$2&lt;=2011,Calc!$C$3&gt;=2011),H3022,0)</f>
        <v>449.42</v>
      </c>
      <c r="O3022" s="61" t="n">
        <f aca="false">IF(AND(N3022&gt;0,OR(Calc!$C$4="*",B3022=Calc!$C$4)),N3022+ROW()*0.000000001,0)</f>
        <v>449.420003022</v>
      </c>
    </row>
    <row r="3023" customFormat="false" ht="15" hidden="false" customHeight="false" outlineLevel="0" collapsed="false">
      <c r="A3023" s="49" t="n">
        <v>15419</v>
      </c>
      <c r="B3023" s="49" t="s">
        <v>189</v>
      </c>
      <c r="C3023" s="63" t="n">
        <v>40862</v>
      </c>
      <c r="D3023" s="63" t="n">
        <v>40862</v>
      </c>
      <c r="E3023" s="49" t="n">
        <v>1</v>
      </c>
      <c r="F3023" s="54" t="n">
        <v>0</v>
      </c>
      <c r="G3023" s="54" t="n">
        <v>0</v>
      </c>
      <c r="H3023" s="54" t="n">
        <v>135.86</v>
      </c>
      <c r="I3023" s="54" t="n">
        <f aca="false">SUM(F3023:H3023)</f>
        <v>135.86</v>
      </c>
      <c r="J3023" s="49" t="n">
        <f aca="false">Calc!$C$5-D3023</f>
        <v>25</v>
      </c>
      <c r="K3023" s="49" t="n">
        <f aca="false">IF(J3023&lt;=Calc!$C$11,4,IF(J3023&lt;=Calc!$C$12,3,IF(J3023&lt;=Calc!$C$13,2,1)))</f>
        <v>4</v>
      </c>
      <c r="L3023" s="49" t="n">
        <f aca="false">1+(E3023&gt;=Calc!$C$16)+(E3023&gt;=Calc!$C$17)+(E3023&gt;=Calc!$C$18)</f>
        <v>1</v>
      </c>
      <c r="M3023" s="49" t="str">
        <f aca="false">IF(AND(K3023=4,L3023&gt;=3),"Champions",IF(AND(K3023=3,L3023&gt;=3),"Loyal",IF(K3023&gt;=3,"Recent / New",IF(L3023&gt;=3,"At Risk","Hibernating / Lost"))))</f>
        <v>Recent / New</v>
      </c>
      <c r="N3023" s="54" t="n">
        <f aca="false">IF(AND(Calc!$C$2&lt;=2009,Calc!$C$3&gt;=2009),F3023,0)+IF(AND(Calc!$C$2&lt;=2010,Calc!$C$3&gt;=2010),G3023,0)+IF(AND(Calc!$C$2&lt;=2011,Calc!$C$3&gt;=2011),H3023,0)</f>
        <v>135.86</v>
      </c>
      <c r="O3023" s="61" t="n">
        <f aca="false">IF(AND(N3023&gt;0,OR(Calc!$C$4="*",B3023=Calc!$C$4)),N3023+ROW()*0.000000001,0)</f>
        <v>135.860003023</v>
      </c>
    </row>
    <row r="3024" customFormat="false" ht="15" hidden="false" customHeight="false" outlineLevel="0" collapsed="false">
      <c r="A3024" s="49" t="n">
        <v>15420</v>
      </c>
      <c r="B3024" s="49" t="s">
        <v>189</v>
      </c>
      <c r="C3024" s="63" t="n">
        <v>40152</v>
      </c>
      <c r="D3024" s="63" t="n">
        <v>40452</v>
      </c>
      <c r="E3024" s="49" t="n">
        <v>6</v>
      </c>
      <c r="F3024" s="54" t="n">
        <v>229.62</v>
      </c>
      <c r="G3024" s="54" t="n">
        <v>513.38</v>
      </c>
      <c r="H3024" s="54" t="n">
        <v>0</v>
      </c>
      <c r="I3024" s="54" t="n">
        <f aca="false">SUM(F3024:H3024)</f>
        <v>743</v>
      </c>
      <c r="J3024" s="49" t="n">
        <f aca="false">Calc!$C$5-D3024</f>
        <v>435</v>
      </c>
      <c r="K3024" s="49" t="n">
        <f aca="false">IF(J3024&lt;=Calc!$C$11,4,IF(J3024&lt;=Calc!$C$12,3,IF(J3024&lt;=Calc!$C$13,2,1)))</f>
        <v>1</v>
      </c>
      <c r="L3024" s="49" t="n">
        <f aca="false">1+(E3024&gt;=Calc!$C$16)+(E3024&gt;=Calc!$C$17)+(E3024&gt;=Calc!$C$18)</f>
        <v>3</v>
      </c>
      <c r="M3024" s="49" t="str">
        <f aca="false">IF(AND(K3024=4,L3024&gt;=3),"Champions",IF(AND(K3024=3,L3024&gt;=3),"Loyal",IF(K3024&gt;=3,"Recent / New",IF(L3024&gt;=3,"At Risk","Hibernating / Lost"))))</f>
        <v>At Risk</v>
      </c>
      <c r="N3024" s="54" t="n">
        <f aca="false">IF(AND(Calc!$C$2&lt;=2009,Calc!$C$3&gt;=2009),F3024,0)+IF(AND(Calc!$C$2&lt;=2010,Calc!$C$3&gt;=2010),G3024,0)+IF(AND(Calc!$C$2&lt;=2011,Calc!$C$3&gt;=2011),H3024,0)</f>
        <v>743</v>
      </c>
      <c r="O3024" s="61" t="n">
        <f aca="false">IF(AND(N3024&gt;0,OR(Calc!$C$4="*",B3024=Calc!$C$4)),N3024+ROW()*0.000000001,0)</f>
        <v>743.000003024</v>
      </c>
    </row>
    <row r="3025" customFormat="false" ht="15" hidden="false" customHeight="false" outlineLevel="0" collapsed="false">
      <c r="A3025" s="49" t="n">
        <v>15421</v>
      </c>
      <c r="B3025" s="49" t="s">
        <v>189</v>
      </c>
      <c r="C3025" s="63" t="n">
        <v>40154</v>
      </c>
      <c r="D3025" s="63" t="n">
        <v>40828</v>
      </c>
      <c r="E3025" s="49" t="n">
        <v>10</v>
      </c>
      <c r="F3025" s="54" t="n">
        <v>241.05</v>
      </c>
      <c r="G3025" s="54" t="n">
        <v>2613.93</v>
      </c>
      <c r="H3025" s="54" t="n">
        <v>950.36</v>
      </c>
      <c r="I3025" s="54" t="n">
        <f aca="false">SUM(F3025:H3025)</f>
        <v>3805.34</v>
      </c>
      <c r="J3025" s="49" t="n">
        <f aca="false">Calc!$C$5-D3025</f>
        <v>59</v>
      </c>
      <c r="K3025" s="49" t="n">
        <f aca="false">IF(J3025&lt;=Calc!$C$11,4,IF(J3025&lt;=Calc!$C$12,3,IF(J3025&lt;=Calc!$C$13,2,1)))</f>
        <v>3</v>
      </c>
      <c r="L3025" s="49" t="n">
        <f aca="false">1+(E3025&gt;=Calc!$C$16)+(E3025&gt;=Calc!$C$17)+(E3025&gt;=Calc!$C$18)</f>
        <v>4</v>
      </c>
      <c r="M3025" s="49" t="str">
        <f aca="false">IF(AND(K3025=4,L3025&gt;=3),"Champions",IF(AND(K3025=3,L3025&gt;=3),"Loyal",IF(K3025&gt;=3,"Recent / New",IF(L3025&gt;=3,"At Risk","Hibernating / Lost"))))</f>
        <v>Loyal</v>
      </c>
      <c r="N3025" s="54" t="n">
        <f aca="false">IF(AND(Calc!$C$2&lt;=2009,Calc!$C$3&gt;=2009),F3025,0)+IF(AND(Calc!$C$2&lt;=2010,Calc!$C$3&gt;=2010),G3025,0)+IF(AND(Calc!$C$2&lt;=2011,Calc!$C$3&gt;=2011),H3025,0)</f>
        <v>3805.34</v>
      </c>
      <c r="O3025" s="61" t="n">
        <f aca="false">IF(AND(N3025&gt;0,OR(Calc!$C$4="*",B3025=Calc!$C$4)),N3025+ROW()*0.000000001,0)</f>
        <v>3805.340003025</v>
      </c>
    </row>
    <row r="3026" customFormat="false" ht="15" hidden="false" customHeight="false" outlineLevel="0" collapsed="false">
      <c r="A3026" s="49" t="n">
        <v>15422</v>
      </c>
      <c r="B3026" s="49" t="s">
        <v>189</v>
      </c>
      <c r="C3026" s="63" t="n">
        <v>40216</v>
      </c>
      <c r="D3026" s="63" t="n">
        <v>40563</v>
      </c>
      <c r="E3026" s="49" t="n">
        <v>7</v>
      </c>
      <c r="F3026" s="54" t="n">
        <v>0</v>
      </c>
      <c r="G3026" s="54" t="n">
        <v>1517.32</v>
      </c>
      <c r="H3026" s="54" t="n">
        <v>97.7</v>
      </c>
      <c r="I3026" s="54" t="n">
        <f aca="false">SUM(F3026:H3026)</f>
        <v>1615.02</v>
      </c>
      <c r="J3026" s="49" t="n">
        <f aca="false">Calc!$C$5-D3026</f>
        <v>324</v>
      </c>
      <c r="K3026" s="49" t="n">
        <f aca="false">IF(J3026&lt;=Calc!$C$11,4,IF(J3026&lt;=Calc!$C$12,3,IF(J3026&lt;=Calc!$C$13,2,1)))</f>
        <v>2</v>
      </c>
      <c r="L3026" s="49" t="n">
        <f aca="false">1+(E3026&gt;=Calc!$C$16)+(E3026&gt;=Calc!$C$17)+(E3026&gt;=Calc!$C$18)</f>
        <v>3</v>
      </c>
      <c r="M3026" s="49" t="str">
        <f aca="false">IF(AND(K3026=4,L3026&gt;=3),"Champions",IF(AND(K3026=3,L3026&gt;=3),"Loyal",IF(K3026&gt;=3,"Recent / New",IF(L3026&gt;=3,"At Risk","Hibernating / Lost"))))</f>
        <v>At Risk</v>
      </c>
      <c r="N3026" s="54" t="n">
        <f aca="false">IF(AND(Calc!$C$2&lt;=2009,Calc!$C$3&gt;=2009),F3026,0)+IF(AND(Calc!$C$2&lt;=2010,Calc!$C$3&gt;=2010),G3026,0)+IF(AND(Calc!$C$2&lt;=2011,Calc!$C$3&gt;=2011),H3026,0)</f>
        <v>1615.02</v>
      </c>
      <c r="O3026" s="61" t="n">
        <f aca="false">IF(AND(N3026&gt;0,OR(Calc!$C$4="*",B3026=Calc!$C$4)),N3026+ROW()*0.000000001,0)</f>
        <v>1615.020003026</v>
      </c>
    </row>
    <row r="3027" customFormat="false" ht="15" hidden="false" customHeight="false" outlineLevel="0" collapsed="false">
      <c r="A3027" s="49" t="n">
        <v>15423</v>
      </c>
      <c r="B3027" s="49" t="s">
        <v>189</v>
      </c>
      <c r="C3027" s="63" t="n">
        <v>40265</v>
      </c>
      <c r="D3027" s="63" t="n">
        <v>40848</v>
      </c>
      <c r="E3027" s="49" t="n">
        <v>3</v>
      </c>
      <c r="F3027" s="54" t="n">
        <v>0</v>
      </c>
      <c r="G3027" s="54" t="n">
        <v>175.64</v>
      </c>
      <c r="H3027" s="54" t="n">
        <v>43.5</v>
      </c>
      <c r="I3027" s="54" t="n">
        <f aca="false">SUM(F3027:H3027)</f>
        <v>219.14</v>
      </c>
      <c r="J3027" s="49" t="n">
        <f aca="false">Calc!$C$5-D3027</f>
        <v>39</v>
      </c>
      <c r="K3027" s="49" t="n">
        <f aca="false">IF(J3027&lt;=Calc!$C$11,4,IF(J3027&lt;=Calc!$C$12,3,IF(J3027&lt;=Calc!$C$13,2,1)))</f>
        <v>3</v>
      </c>
      <c r="L3027" s="49" t="n">
        <f aca="false">1+(E3027&gt;=Calc!$C$16)+(E3027&gt;=Calc!$C$17)+(E3027&gt;=Calc!$C$18)</f>
        <v>2</v>
      </c>
      <c r="M3027" s="49" t="str">
        <f aca="false">IF(AND(K3027=4,L3027&gt;=3),"Champions",IF(AND(K3027=3,L3027&gt;=3),"Loyal",IF(K3027&gt;=3,"Recent / New",IF(L3027&gt;=3,"At Risk","Hibernating / Lost"))))</f>
        <v>Recent / New</v>
      </c>
      <c r="N3027" s="54" t="n">
        <f aca="false">IF(AND(Calc!$C$2&lt;=2009,Calc!$C$3&gt;=2009),F3027,0)+IF(AND(Calc!$C$2&lt;=2010,Calc!$C$3&gt;=2010),G3027,0)+IF(AND(Calc!$C$2&lt;=2011,Calc!$C$3&gt;=2011),H3027,0)</f>
        <v>219.14</v>
      </c>
      <c r="O3027" s="61" t="n">
        <f aca="false">IF(AND(N3027&gt;0,OR(Calc!$C$4="*",B3027=Calc!$C$4)),N3027+ROW()*0.000000001,0)</f>
        <v>219.140003027</v>
      </c>
    </row>
    <row r="3028" customFormat="false" ht="15" hidden="false" customHeight="false" outlineLevel="0" collapsed="false">
      <c r="A3028" s="49" t="n">
        <v>15424</v>
      </c>
      <c r="B3028" s="49" t="s">
        <v>189</v>
      </c>
      <c r="C3028" s="63" t="n">
        <v>40423</v>
      </c>
      <c r="D3028" s="63" t="n">
        <v>40632</v>
      </c>
      <c r="E3028" s="49" t="n">
        <v>3</v>
      </c>
      <c r="F3028" s="54" t="n">
        <v>0</v>
      </c>
      <c r="G3028" s="54" t="n">
        <v>214.44</v>
      </c>
      <c r="H3028" s="54" t="n">
        <v>383.34</v>
      </c>
      <c r="I3028" s="54" t="n">
        <f aca="false">SUM(F3028:H3028)</f>
        <v>597.78</v>
      </c>
      <c r="J3028" s="49" t="n">
        <f aca="false">Calc!$C$5-D3028</f>
        <v>255</v>
      </c>
      <c r="K3028" s="49" t="n">
        <f aca="false">IF(J3028&lt;=Calc!$C$11,4,IF(J3028&lt;=Calc!$C$12,3,IF(J3028&lt;=Calc!$C$13,2,1)))</f>
        <v>2</v>
      </c>
      <c r="L3028" s="49" t="n">
        <f aca="false">1+(E3028&gt;=Calc!$C$16)+(E3028&gt;=Calc!$C$17)+(E3028&gt;=Calc!$C$18)</f>
        <v>2</v>
      </c>
      <c r="M3028" s="49" t="str">
        <f aca="false">IF(AND(K3028=4,L3028&gt;=3),"Champions",IF(AND(K3028=3,L3028&gt;=3),"Loyal",IF(K3028&gt;=3,"Recent / New",IF(L3028&gt;=3,"At Risk","Hibernating / Lost"))))</f>
        <v>Hibernating / Lost</v>
      </c>
      <c r="N3028" s="54" t="n">
        <f aca="false">IF(AND(Calc!$C$2&lt;=2009,Calc!$C$3&gt;=2009),F3028,0)+IF(AND(Calc!$C$2&lt;=2010,Calc!$C$3&gt;=2010),G3028,0)+IF(AND(Calc!$C$2&lt;=2011,Calc!$C$3&gt;=2011),H3028,0)</f>
        <v>597.78</v>
      </c>
      <c r="O3028" s="61" t="n">
        <f aca="false">IF(AND(N3028&gt;0,OR(Calc!$C$4="*",B3028=Calc!$C$4)),N3028+ROW()*0.000000001,0)</f>
        <v>597.780003028</v>
      </c>
    </row>
    <row r="3029" customFormat="false" ht="15" hidden="false" customHeight="false" outlineLevel="0" collapsed="false">
      <c r="A3029" s="49" t="n">
        <v>15425</v>
      </c>
      <c r="B3029" s="49" t="s">
        <v>189</v>
      </c>
      <c r="C3029" s="63" t="n">
        <v>40223</v>
      </c>
      <c r="D3029" s="63" t="n">
        <v>40486</v>
      </c>
      <c r="E3029" s="49" t="n">
        <v>4</v>
      </c>
      <c r="F3029" s="54" t="n">
        <v>0</v>
      </c>
      <c r="G3029" s="54" t="n">
        <v>1941.12</v>
      </c>
      <c r="H3029" s="54" t="n">
        <v>0</v>
      </c>
      <c r="I3029" s="54" t="n">
        <f aca="false">SUM(F3029:H3029)</f>
        <v>1941.12</v>
      </c>
      <c r="J3029" s="49" t="n">
        <f aca="false">Calc!$C$5-D3029</f>
        <v>401</v>
      </c>
      <c r="K3029" s="49" t="n">
        <f aca="false">IF(J3029&lt;=Calc!$C$11,4,IF(J3029&lt;=Calc!$C$12,3,IF(J3029&lt;=Calc!$C$13,2,1)))</f>
        <v>1</v>
      </c>
      <c r="L3029" s="49" t="n">
        <f aca="false">1+(E3029&gt;=Calc!$C$16)+(E3029&gt;=Calc!$C$17)+(E3029&gt;=Calc!$C$18)</f>
        <v>3</v>
      </c>
      <c r="M3029" s="49" t="str">
        <f aca="false">IF(AND(K3029=4,L3029&gt;=3),"Champions",IF(AND(K3029=3,L3029&gt;=3),"Loyal",IF(K3029&gt;=3,"Recent / New",IF(L3029&gt;=3,"At Risk","Hibernating / Lost"))))</f>
        <v>At Risk</v>
      </c>
      <c r="N3029" s="54" t="n">
        <f aca="false">IF(AND(Calc!$C$2&lt;=2009,Calc!$C$3&gt;=2009),F3029,0)+IF(AND(Calc!$C$2&lt;=2010,Calc!$C$3&gt;=2010),G3029,0)+IF(AND(Calc!$C$2&lt;=2011,Calc!$C$3&gt;=2011),H3029,0)</f>
        <v>1941.12</v>
      </c>
      <c r="O3029" s="61" t="n">
        <f aca="false">IF(AND(N3029&gt;0,OR(Calc!$C$4="*",B3029=Calc!$C$4)),N3029+ROW()*0.000000001,0)</f>
        <v>1941.120003029</v>
      </c>
    </row>
    <row r="3030" customFormat="false" ht="15" hidden="false" customHeight="false" outlineLevel="0" collapsed="false">
      <c r="A3030" s="49" t="n">
        <v>15426</v>
      </c>
      <c r="B3030" s="49" t="s">
        <v>189</v>
      </c>
      <c r="C3030" s="63" t="n">
        <v>40300</v>
      </c>
      <c r="D3030" s="63" t="n">
        <v>40867</v>
      </c>
      <c r="E3030" s="49" t="n">
        <v>9</v>
      </c>
      <c r="F3030" s="54" t="n">
        <v>0</v>
      </c>
      <c r="G3030" s="54" t="n">
        <v>1129.9</v>
      </c>
      <c r="H3030" s="54" t="n">
        <v>1008.96</v>
      </c>
      <c r="I3030" s="54" t="n">
        <f aca="false">SUM(F3030:H3030)</f>
        <v>2138.86</v>
      </c>
      <c r="J3030" s="49" t="n">
        <f aca="false">Calc!$C$5-D3030</f>
        <v>20</v>
      </c>
      <c r="K3030" s="49" t="n">
        <f aca="false">IF(J3030&lt;=Calc!$C$11,4,IF(J3030&lt;=Calc!$C$12,3,IF(J3030&lt;=Calc!$C$13,2,1)))</f>
        <v>4</v>
      </c>
      <c r="L3030" s="49" t="n">
        <f aca="false">1+(E3030&gt;=Calc!$C$16)+(E3030&gt;=Calc!$C$17)+(E3030&gt;=Calc!$C$18)</f>
        <v>4</v>
      </c>
      <c r="M3030" s="49" t="str">
        <f aca="false">IF(AND(K3030=4,L3030&gt;=3),"Champions",IF(AND(K3030=3,L3030&gt;=3),"Loyal",IF(K3030&gt;=3,"Recent / New",IF(L3030&gt;=3,"At Risk","Hibernating / Lost"))))</f>
        <v>Champions</v>
      </c>
      <c r="N3030" s="54" t="n">
        <f aca="false">IF(AND(Calc!$C$2&lt;=2009,Calc!$C$3&gt;=2009),F3030,0)+IF(AND(Calc!$C$2&lt;=2010,Calc!$C$3&gt;=2010),G3030,0)+IF(AND(Calc!$C$2&lt;=2011,Calc!$C$3&gt;=2011),H3030,0)</f>
        <v>2138.86</v>
      </c>
      <c r="O3030" s="61" t="n">
        <f aca="false">IF(AND(N3030&gt;0,OR(Calc!$C$4="*",B3030=Calc!$C$4)),N3030+ROW()*0.000000001,0)</f>
        <v>2138.86000303</v>
      </c>
    </row>
    <row r="3031" customFormat="false" ht="15" hidden="false" customHeight="false" outlineLevel="0" collapsed="false">
      <c r="A3031" s="49" t="n">
        <v>15427</v>
      </c>
      <c r="B3031" s="49" t="s">
        <v>189</v>
      </c>
      <c r="C3031" s="63" t="n">
        <v>40839</v>
      </c>
      <c r="D3031" s="63" t="n">
        <v>40853</v>
      </c>
      <c r="E3031" s="49" t="n">
        <v>3</v>
      </c>
      <c r="F3031" s="54" t="n">
        <v>0</v>
      </c>
      <c r="G3031" s="54" t="n">
        <v>0</v>
      </c>
      <c r="H3031" s="54" t="n">
        <v>1430.54</v>
      </c>
      <c r="I3031" s="54" t="n">
        <f aca="false">SUM(F3031:H3031)</f>
        <v>1430.54</v>
      </c>
      <c r="J3031" s="49" t="n">
        <f aca="false">Calc!$C$5-D3031</f>
        <v>34</v>
      </c>
      <c r="K3031" s="49" t="n">
        <f aca="false">IF(J3031&lt;=Calc!$C$11,4,IF(J3031&lt;=Calc!$C$12,3,IF(J3031&lt;=Calc!$C$13,2,1)))</f>
        <v>3</v>
      </c>
      <c r="L3031" s="49" t="n">
        <f aca="false">1+(E3031&gt;=Calc!$C$16)+(E3031&gt;=Calc!$C$17)+(E3031&gt;=Calc!$C$18)</f>
        <v>2</v>
      </c>
      <c r="M3031" s="49" t="str">
        <f aca="false">IF(AND(K3031=4,L3031&gt;=3),"Champions",IF(AND(K3031=3,L3031&gt;=3),"Loyal",IF(K3031&gt;=3,"Recent / New",IF(L3031&gt;=3,"At Risk","Hibernating / Lost"))))</f>
        <v>Recent / New</v>
      </c>
      <c r="N3031" s="54" t="n">
        <f aca="false">IF(AND(Calc!$C$2&lt;=2009,Calc!$C$3&gt;=2009),F3031,0)+IF(AND(Calc!$C$2&lt;=2010,Calc!$C$3&gt;=2010),G3031,0)+IF(AND(Calc!$C$2&lt;=2011,Calc!$C$3&gt;=2011),H3031,0)</f>
        <v>1430.54</v>
      </c>
      <c r="O3031" s="61" t="n">
        <f aca="false">IF(AND(N3031&gt;0,OR(Calc!$C$4="*",B3031=Calc!$C$4)),N3031+ROW()*0.000000001,0)</f>
        <v>1430.540003031</v>
      </c>
    </row>
    <row r="3032" customFormat="false" ht="15" hidden="false" customHeight="false" outlineLevel="0" collapsed="false">
      <c r="A3032" s="49" t="n">
        <v>15428</v>
      </c>
      <c r="B3032" s="49" t="s">
        <v>189</v>
      </c>
      <c r="C3032" s="63" t="n">
        <v>40164</v>
      </c>
      <c r="D3032" s="63" t="n">
        <v>40871</v>
      </c>
      <c r="E3032" s="49" t="n">
        <v>4</v>
      </c>
      <c r="F3032" s="54" t="n">
        <v>184.44</v>
      </c>
      <c r="G3032" s="54" t="n">
        <v>484.53</v>
      </c>
      <c r="H3032" s="54" t="n">
        <v>93.78</v>
      </c>
      <c r="I3032" s="54" t="n">
        <f aca="false">SUM(F3032:H3032)</f>
        <v>762.75</v>
      </c>
      <c r="J3032" s="49" t="n">
        <f aca="false">Calc!$C$5-D3032</f>
        <v>16</v>
      </c>
      <c r="K3032" s="49" t="n">
        <f aca="false">IF(J3032&lt;=Calc!$C$11,4,IF(J3032&lt;=Calc!$C$12,3,IF(J3032&lt;=Calc!$C$13,2,1)))</f>
        <v>4</v>
      </c>
      <c r="L3032" s="49" t="n">
        <f aca="false">1+(E3032&gt;=Calc!$C$16)+(E3032&gt;=Calc!$C$17)+(E3032&gt;=Calc!$C$18)</f>
        <v>3</v>
      </c>
      <c r="M3032" s="49" t="str">
        <f aca="false">IF(AND(K3032=4,L3032&gt;=3),"Champions",IF(AND(K3032=3,L3032&gt;=3),"Loyal",IF(K3032&gt;=3,"Recent / New",IF(L3032&gt;=3,"At Risk","Hibernating / Lost"))))</f>
        <v>Champions</v>
      </c>
      <c r="N3032" s="54" t="n">
        <f aca="false">IF(AND(Calc!$C$2&lt;=2009,Calc!$C$3&gt;=2009),F3032,0)+IF(AND(Calc!$C$2&lt;=2010,Calc!$C$3&gt;=2010),G3032,0)+IF(AND(Calc!$C$2&lt;=2011,Calc!$C$3&gt;=2011),H3032,0)</f>
        <v>762.75</v>
      </c>
      <c r="O3032" s="61" t="n">
        <f aca="false">IF(AND(N3032&gt;0,OR(Calc!$C$4="*",B3032=Calc!$C$4)),N3032+ROW()*0.000000001,0)</f>
        <v>762.750003032</v>
      </c>
    </row>
    <row r="3033" customFormat="false" ht="15" hidden="false" customHeight="false" outlineLevel="0" collapsed="false">
      <c r="A3033" s="49" t="n">
        <v>15429</v>
      </c>
      <c r="B3033" s="49" t="s">
        <v>189</v>
      </c>
      <c r="C3033" s="63" t="n">
        <v>40811</v>
      </c>
      <c r="D3033" s="63" t="n">
        <v>40860</v>
      </c>
      <c r="E3033" s="49" t="n">
        <v>2</v>
      </c>
      <c r="F3033" s="54" t="n">
        <v>0</v>
      </c>
      <c r="G3033" s="54" t="n">
        <v>0</v>
      </c>
      <c r="H3033" s="54" t="n">
        <v>364.9</v>
      </c>
      <c r="I3033" s="54" t="n">
        <f aca="false">SUM(F3033:H3033)</f>
        <v>364.9</v>
      </c>
      <c r="J3033" s="49" t="n">
        <f aca="false">Calc!$C$5-D3033</f>
        <v>27</v>
      </c>
      <c r="K3033" s="49" t="n">
        <f aca="false">IF(J3033&lt;=Calc!$C$11,4,IF(J3033&lt;=Calc!$C$12,3,IF(J3033&lt;=Calc!$C$13,2,1)))</f>
        <v>3</v>
      </c>
      <c r="L3033" s="49" t="n">
        <f aca="false">1+(E3033&gt;=Calc!$C$16)+(E3033&gt;=Calc!$C$17)+(E3033&gt;=Calc!$C$18)</f>
        <v>2</v>
      </c>
      <c r="M3033" s="49" t="str">
        <f aca="false">IF(AND(K3033=4,L3033&gt;=3),"Champions",IF(AND(K3033=3,L3033&gt;=3),"Loyal",IF(K3033&gt;=3,"Recent / New",IF(L3033&gt;=3,"At Risk","Hibernating / Lost"))))</f>
        <v>Recent / New</v>
      </c>
      <c r="N3033" s="54" t="n">
        <f aca="false">IF(AND(Calc!$C$2&lt;=2009,Calc!$C$3&gt;=2009),F3033,0)+IF(AND(Calc!$C$2&lt;=2010,Calc!$C$3&gt;=2010),G3033,0)+IF(AND(Calc!$C$2&lt;=2011,Calc!$C$3&gt;=2011),H3033,0)</f>
        <v>364.9</v>
      </c>
      <c r="O3033" s="61" t="n">
        <f aca="false">IF(AND(N3033&gt;0,OR(Calc!$C$4="*",B3033=Calc!$C$4)),N3033+ROW()*0.000000001,0)</f>
        <v>364.900003033</v>
      </c>
    </row>
    <row r="3034" customFormat="false" ht="15" hidden="false" customHeight="false" outlineLevel="0" collapsed="false">
      <c r="A3034" s="49" t="n">
        <v>15430</v>
      </c>
      <c r="B3034" s="49" t="s">
        <v>189</v>
      </c>
      <c r="C3034" s="63" t="n">
        <v>40358</v>
      </c>
      <c r="D3034" s="63" t="n">
        <v>40419</v>
      </c>
      <c r="E3034" s="49" t="n">
        <v>2</v>
      </c>
      <c r="F3034" s="54" t="n">
        <v>0</v>
      </c>
      <c r="G3034" s="54" t="n">
        <v>903.75</v>
      </c>
      <c r="H3034" s="54" t="n">
        <v>0</v>
      </c>
      <c r="I3034" s="54" t="n">
        <f aca="false">SUM(F3034:H3034)</f>
        <v>903.75</v>
      </c>
      <c r="J3034" s="49" t="n">
        <f aca="false">Calc!$C$5-D3034</f>
        <v>468</v>
      </c>
      <c r="K3034" s="49" t="n">
        <f aca="false">IF(J3034&lt;=Calc!$C$11,4,IF(J3034&lt;=Calc!$C$12,3,IF(J3034&lt;=Calc!$C$13,2,1)))</f>
        <v>1</v>
      </c>
      <c r="L3034" s="49" t="n">
        <f aca="false">1+(E3034&gt;=Calc!$C$16)+(E3034&gt;=Calc!$C$17)+(E3034&gt;=Calc!$C$18)</f>
        <v>2</v>
      </c>
      <c r="M3034" s="49" t="str">
        <f aca="false">IF(AND(K3034=4,L3034&gt;=3),"Champions",IF(AND(K3034=3,L3034&gt;=3),"Loyal",IF(K3034&gt;=3,"Recent / New",IF(L3034&gt;=3,"At Risk","Hibernating / Lost"))))</f>
        <v>Hibernating / Lost</v>
      </c>
      <c r="N3034" s="54" t="n">
        <f aca="false">IF(AND(Calc!$C$2&lt;=2009,Calc!$C$3&gt;=2009),F3034,0)+IF(AND(Calc!$C$2&lt;=2010,Calc!$C$3&gt;=2010),G3034,0)+IF(AND(Calc!$C$2&lt;=2011,Calc!$C$3&gt;=2011),H3034,0)</f>
        <v>903.75</v>
      </c>
      <c r="O3034" s="61" t="n">
        <f aca="false">IF(AND(N3034&gt;0,OR(Calc!$C$4="*",B3034=Calc!$C$4)),N3034+ROW()*0.000000001,0)</f>
        <v>903.750003034</v>
      </c>
    </row>
    <row r="3035" customFormat="false" ht="15" hidden="false" customHeight="false" outlineLevel="0" collapsed="false">
      <c r="A3035" s="49" t="n">
        <v>15431</v>
      </c>
      <c r="B3035" s="49" t="s">
        <v>189</v>
      </c>
      <c r="C3035" s="63" t="n">
        <v>40384</v>
      </c>
      <c r="D3035" s="63" t="n">
        <v>40384</v>
      </c>
      <c r="E3035" s="49" t="n">
        <v>1</v>
      </c>
      <c r="F3035" s="54" t="n">
        <v>0</v>
      </c>
      <c r="G3035" s="54" t="n">
        <v>153.24</v>
      </c>
      <c r="H3035" s="54" t="n">
        <v>0</v>
      </c>
      <c r="I3035" s="54" t="n">
        <f aca="false">SUM(F3035:H3035)</f>
        <v>153.24</v>
      </c>
      <c r="J3035" s="49" t="n">
        <f aca="false">Calc!$C$5-D3035</f>
        <v>503</v>
      </c>
      <c r="K3035" s="49" t="n">
        <f aca="false">IF(J3035&lt;=Calc!$C$11,4,IF(J3035&lt;=Calc!$C$12,3,IF(J3035&lt;=Calc!$C$13,2,1)))</f>
        <v>1</v>
      </c>
      <c r="L3035" s="49" t="n">
        <f aca="false">1+(E3035&gt;=Calc!$C$16)+(E3035&gt;=Calc!$C$17)+(E3035&gt;=Calc!$C$18)</f>
        <v>1</v>
      </c>
      <c r="M3035" s="49" t="str">
        <f aca="false">IF(AND(K3035=4,L3035&gt;=3),"Champions",IF(AND(K3035=3,L3035&gt;=3),"Loyal",IF(K3035&gt;=3,"Recent / New",IF(L3035&gt;=3,"At Risk","Hibernating / Lost"))))</f>
        <v>Hibernating / Lost</v>
      </c>
      <c r="N3035" s="54" t="n">
        <f aca="false">IF(AND(Calc!$C$2&lt;=2009,Calc!$C$3&gt;=2009),F3035,0)+IF(AND(Calc!$C$2&lt;=2010,Calc!$C$3&gt;=2010),G3035,0)+IF(AND(Calc!$C$2&lt;=2011,Calc!$C$3&gt;=2011),H3035,0)</f>
        <v>153.24</v>
      </c>
      <c r="O3035" s="61" t="n">
        <f aca="false">IF(AND(N3035&gt;0,OR(Calc!$C$4="*",B3035=Calc!$C$4)),N3035+ROW()*0.000000001,0)</f>
        <v>153.240003035</v>
      </c>
    </row>
    <row r="3036" customFormat="false" ht="15" hidden="false" customHeight="false" outlineLevel="0" collapsed="false">
      <c r="A3036" s="49" t="n">
        <v>15432</v>
      </c>
      <c r="B3036" s="49" t="s">
        <v>189</v>
      </c>
      <c r="C3036" s="63" t="n">
        <v>40345</v>
      </c>
      <c r="D3036" s="63" t="n">
        <v>40863</v>
      </c>
      <c r="E3036" s="49" t="n">
        <v>2</v>
      </c>
      <c r="F3036" s="54" t="n">
        <v>0</v>
      </c>
      <c r="G3036" s="54" t="n">
        <v>130.07</v>
      </c>
      <c r="H3036" s="54" t="n">
        <v>171.19</v>
      </c>
      <c r="I3036" s="54" t="n">
        <f aca="false">SUM(F3036:H3036)</f>
        <v>301.26</v>
      </c>
      <c r="J3036" s="49" t="n">
        <f aca="false">Calc!$C$5-D3036</f>
        <v>24</v>
      </c>
      <c r="K3036" s="49" t="n">
        <f aca="false">IF(J3036&lt;=Calc!$C$11,4,IF(J3036&lt;=Calc!$C$12,3,IF(J3036&lt;=Calc!$C$13,2,1)))</f>
        <v>4</v>
      </c>
      <c r="L3036" s="49" t="n">
        <f aca="false">1+(E3036&gt;=Calc!$C$16)+(E3036&gt;=Calc!$C$17)+(E3036&gt;=Calc!$C$18)</f>
        <v>2</v>
      </c>
      <c r="M3036" s="49" t="str">
        <f aca="false">IF(AND(K3036=4,L3036&gt;=3),"Champions",IF(AND(K3036=3,L3036&gt;=3),"Loyal",IF(K3036&gt;=3,"Recent / New",IF(L3036&gt;=3,"At Risk","Hibernating / Lost"))))</f>
        <v>Recent / New</v>
      </c>
      <c r="N3036" s="54" t="n">
        <f aca="false">IF(AND(Calc!$C$2&lt;=2009,Calc!$C$3&gt;=2009),F3036,0)+IF(AND(Calc!$C$2&lt;=2010,Calc!$C$3&gt;=2010),G3036,0)+IF(AND(Calc!$C$2&lt;=2011,Calc!$C$3&gt;=2011),H3036,0)</f>
        <v>301.26</v>
      </c>
      <c r="O3036" s="61" t="n">
        <f aca="false">IF(AND(N3036&gt;0,OR(Calc!$C$4="*",B3036=Calc!$C$4)),N3036+ROW()*0.000000001,0)</f>
        <v>301.260003036</v>
      </c>
    </row>
    <row r="3037" customFormat="false" ht="15" hidden="false" customHeight="false" outlineLevel="0" collapsed="false">
      <c r="A3037" s="49" t="n">
        <v>15433</v>
      </c>
      <c r="B3037" s="49" t="s">
        <v>189</v>
      </c>
      <c r="C3037" s="63" t="n">
        <v>40619</v>
      </c>
      <c r="D3037" s="63" t="n">
        <v>40673</v>
      </c>
      <c r="E3037" s="49" t="n">
        <v>2</v>
      </c>
      <c r="F3037" s="54" t="n">
        <v>0</v>
      </c>
      <c r="G3037" s="54" t="n">
        <v>0</v>
      </c>
      <c r="H3037" s="54" t="n">
        <v>417.87</v>
      </c>
      <c r="I3037" s="54" t="n">
        <f aca="false">SUM(F3037:H3037)</f>
        <v>417.87</v>
      </c>
      <c r="J3037" s="49" t="n">
        <f aca="false">Calc!$C$5-D3037</f>
        <v>214</v>
      </c>
      <c r="K3037" s="49" t="n">
        <f aca="false">IF(J3037&lt;=Calc!$C$11,4,IF(J3037&lt;=Calc!$C$12,3,IF(J3037&lt;=Calc!$C$13,2,1)))</f>
        <v>2</v>
      </c>
      <c r="L3037" s="49" t="n">
        <f aca="false">1+(E3037&gt;=Calc!$C$16)+(E3037&gt;=Calc!$C$17)+(E3037&gt;=Calc!$C$18)</f>
        <v>2</v>
      </c>
      <c r="M3037" s="49" t="str">
        <f aca="false">IF(AND(K3037=4,L3037&gt;=3),"Champions",IF(AND(K3037=3,L3037&gt;=3),"Loyal",IF(K3037&gt;=3,"Recent / New",IF(L3037&gt;=3,"At Risk","Hibernating / Lost"))))</f>
        <v>Hibernating / Lost</v>
      </c>
      <c r="N3037" s="54" t="n">
        <f aca="false">IF(AND(Calc!$C$2&lt;=2009,Calc!$C$3&gt;=2009),F3037,0)+IF(AND(Calc!$C$2&lt;=2010,Calc!$C$3&gt;=2010),G3037,0)+IF(AND(Calc!$C$2&lt;=2011,Calc!$C$3&gt;=2011),H3037,0)</f>
        <v>417.87</v>
      </c>
      <c r="O3037" s="61" t="n">
        <f aca="false">IF(AND(N3037&gt;0,OR(Calc!$C$4="*",B3037=Calc!$C$4)),N3037+ROW()*0.000000001,0)</f>
        <v>417.870003037</v>
      </c>
    </row>
    <row r="3038" customFormat="false" ht="15" hidden="false" customHeight="false" outlineLevel="0" collapsed="false">
      <c r="A3038" s="49" t="n">
        <v>15434</v>
      </c>
      <c r="B3038" s="49" t="s">
        <v>189</v>
      </c>
      <c r="C3038" s="63" t="n">
        <v>40202</v>
      </c>
      <c r="D3038" s="63" t="n">
        <v>40878</v>
      </c>
      <c r="E3038" s="49" t="n">
        <v>11</v>
      </c>
      <c r="F3038" s="54" t="n">
        <v>0</v>
      </c>
      <c r="G3038" s="54" t="n">
        <v>1519.63</v>
      </c>
      <c r="H3038" s="54" t="n">
        <v>997.48</v>
      </c>
      <c r="I3038" s="54" t="n">
        <f aca="false">SUM(F3038:H3038)</f>
        <v>2517.11</v>
      </c>
      <c r="J3038" s="49" t="n">
        <f aca="false">Calc!$C$5-D3038</f>
        <v>9</v>
      </c>
      <c r="K3038" s="49" t="n">
        <f aca="false">IF(J3038&lt;=Calc!$C$11,4,IF(J3038&lt;=Calc!$C$12,3,IF(J3038&lt;=Calc!$C$13,2,1)))</f>
        <v>4</v>
      </c>
      <c r="L3038" s="49" t="n">
        <f aca="false">1+(E3038&gt;=Calc!$C$16)+(E3038&gt;=Calc!$C$17)+(E3038&gt;=Calc!$C$18)</f>
        <v>4</v>
      </c>
      <c r="M3038" s="49" t="str">
        <f aca="false">IF(AND(K3038=4,L3038&gt;=3),"Champions",IF(AND(K3038=3,L3038&gt;=3),"Loyal",IF(K3038&gt;=3,"Recent / New",IF(L3038&gt;=3,"At Risk","Hibernating / Lost"))))</f>
        <v>Champions</v>
      </c>
      <c r="N3038" s="54" t="n">
        <f aca="false">IF(AND(Calc!$C$2&lt;=2009,Calc!$C$3&gt;=2009),F3038,0)+IF(AND(Calc!$C$2&lt;=2010,Calc!$C$3&gt;=2010),G3038,0)+IF(AND(Calc!$C$2&lt;=2011,Calc!$C$3&gt;=2011),H3038,0)</f>
        <v>2517.11</v>
      </c>
      <c r="O3038" s="61" t="n">
        <f aca="false">IF(AND(N3038&gt;0,OR(Calc!$C$4="*",B3038=Calc!$C$4)),N3038+ROW()*0.000000001,0)</f>
        <v>2517.110003038</v>
      </c>
    </row>
    <row r="3039" customFormat="false" ht="15" hidden="false" customHeight="false" outlineLevel="0" collapsed="false">
      <c r="A3039" s="49" t="n">
        <v>15435</v>
      </c>
      <c r="B3039" s="49" t="s">
        <v>189</v>
      </c>
      <c r="C3039" s="63" t="n">
        <v>40864</v>
      </c>
      <c r="D3039" s="63" t="n">
        <v>40864</v>
      </c>
      <c r="E3039" s="49" t="n">
        <v>1</v>
      </c>
      <c r="F3039" s="54" t="n">
        <v>0</v>
      </c>
      <c r="G3039" s="54" t="n">
        <v>0</v>
      </c>
      <c r="H3039" s="54" t="n">
        <v>149.29</v>
      </c>
      <c r="I3039" s="54" t="n">
        <f aca="false">SUM(F3039:H3039)</f>
        <v>149.29</v>
      </c>
      <c r="J3039" s="49" t="n">
        <f aca="false">Calc!$C$5-D3039</f>
        <v>23</v>
      </c>
      <c r="K3039" s="49" t="n">
        <f aca="false">IF(J3039&lt;=Calc!$C$11,4,IF(J3039&lt;=Calc!$C$12,3,IF(J3039&lt;=Calc!$C$13,2,1)))</f>
        <v>4</v>
      </c>
      <c r="L3039" s="49" t="n">
        <f aca="false">1+(E3039&gt;=Calc!$C$16)+(E3039&gt;=Calc!$C$17)+(E3039&gt;=Calc!$C$18)</f>
        <v>1</v>
      </c>
      <c r="M3039" s="49" t="str">
        <f aca="false">IF(AND(K3039=4,L3039&gt;=3),"Champions",IF(AND(K3039=3,L3039&gt;=3),"Loyal",IF(K3039&gt;=3,"Recent / New",IF(L3039&gt;=3,"At Risk","Hibernating / Lost"))))</f>
        <v>Recent / New</v>
      </c>
      <c r="N3039" s="54" t="n">
        <f aca="false">IF(AND(Calc!$C$2&lt;=2009,Calc!$C$3&gt;=2009),F3039,0)+IF(AND(Calc!$C$2&lt;=2010,Calc!$C$3&gt;=2010),G3039,0)+IF(AND(Calc!$C$2&lt;=2011,Calc!$C$3&gt;=2011),H3039,0)</f>
        <v>149.29</v>
      </c>
      <c r="O3039" s="61" t="n">
        <f aca="false">IF(AND(N3039&gt;0,OR(Calc!$C$4="*",B3039=Calc!$C$4)),N3039+ROW()*0.000000001,0)</f>
        <v>149.290003039</v>
      </c>
    </row>
    <row r="3040" customFormat="false" ht="15" hidden="false" customHeight="false" outlineLevel="0" collapsed="false">
      <c r="A3040" s="49" t="n">
        <v>15436</v>
      </c>
      <c r="B3040" s="49" t="s">
        <v>189</v>
      </c>
      <c r="C3040" s="63" t="n">
        <v>40652</v>
      </c>
      <c r="D3040" s="63" t="n">
        <v>40874</v>
      </c>
      <c r="E3040" s="49" t="n">
        <v>3</v>
      </c>
      <c r="F3040" s="54" t="n">
        <v>0</v>
      </c>
      <c r="G3040" s="54" t="n">
        <v>0</v>
      </c>
      <c r="H3040" s="54" t="n">
        <v>1067.75</v>
      </c>
      <c r="I3040" s="54" t="n">
        <f aca="false">SUM(F3040:H3040)</f>
        <v>1067.75</v>
      </c>
      <c r="J3040" s="49" t="n">
        <f aca="false">Calc!$C$5-D3040</f>
        <v>13</v>
      </c>
      <c r="K3040" s="49" t="n">
        <f aca="false">IF(J3040&lt;=Calc!$C$11,4,IF(J3040&lt;=Calc!$C$12,3,IF(J3040&lt;=Calc!$C$13,2,1)))</f>
        <v>4</v>
      </c>
      <c r="L3040" s="49" t="n">
        <f aca="false">1+(E3040&gt;=Calc!$C$16)+(E3040&gt;=Calc!$C$17)+(E3040&gt;=Calc!$C$18)</f>
        <v>2</v>
      </c>
      <c r="M3040" s="49" t="str">
        <f aca="false">IF(AND(K3040=4,L3040&gt;=3),"Champions",IF(AND(K3040=3,L3040&gt;=3),"Loyal",IF(K3040&gt;=3,"Recent / New",IF(L3040&gt;=3,"At Risk","Hibernating / Lost"))))</f>
        <v>Recent / New</v>
      </c>
      <c r="N3040" s="54" t="n">
        <f aca="false">IF(AND(Calc!$C$2&lt;=2009,Calc!$C$3&gt;=2009),F3040,0)+IF(AND(Calc!$C$2&lt;=2010,Calc!$C$3&gt;=2010),G3040,0)+IF(AND(Calc!$C$2&lt;=2011,Calc!$C$3&gt;=2011),H3040,0)</f>
        <v>1067.75</v>
      </c>
      <c r="O3040" s="61" t="n">
        <f aca="false">IF(AND(N3040&gt;0,OR(Calc!$C$4="*",B3040=Calc!$C$4)),N3040+ROW()*0.000000001,0)</f>
        <v>1067.75000304</v>
      </c>
    </row>
    <row r="3041" customFormat="false" ht="15" hidden="false" customHeight="false" outlineLevel="0" collapsed="false">
      <c r="A3041" s="49" t="n">
        <v>15437</v>
      </c>
      <c r="B3041" s="49" t="s">
        <v>189</v>
      </c>
      <c r="C3041" s="63" t="n">
        <v>40246</v>
      </c>
      <c r="D3041" s="63" t="n">
        <v>40624</v>
      </c>
      <c r="E3041" s="49" t="n">
        <v>2</v>
      </c>
      <c r="F3041" s="54" t="n">
        <v>0</v>
      </c>
      <c r="G3041" s="54" t="n">
        <v>193.29</v>
      </c>
      <c r="H3041" s="54" t="n">
        <v>200.16</v>
      </c>
      <c r="I3041" s="54" t="n">
        <f aca="false">SUM(F3041:H3041)</f>
        <v>393.45</v>
      </c>
      <c r="J3041" s="49" t="n">
        <f aca="false">Calc!$C$5-D3041</f>
        <v>263</v>
      </c>
      <c r="K3041" s="49" t="n">
        <f aca="false">IF(J3041&lt;=Calc!$C$11,4,IF(J3041&lt;=Calc!$C$12,3,IF(J3041&lt;=Calc!$C$13,2,1)))</f>
        <v>2</v>
      </c>
      <c r="L3041" s="49" t="n">
        <f aca="false">1+(E3041&gt;=Calc!$C$16)+(E3041&gt;=Calc!$C$17)+(E3041&gt;=Calc!$C$18)</f>
        <v>2</v>
      </c>
      <c r="M3041" s="49" t="str">
        <f aca="false">IF(AND(K3041=4,L3041&gt;=3),"Champions",IF(AND(K3041=3,L3041&gt;=3),"Loyal",IF(K3041&gt;=3,"Recent / New",IF(L3041&gt;=3,"At Risk","Hibernating / Lost"))))</f>
        <v>Hibernating / Lost</v>
      </c>
      <c r="N3041" s="54" t="n">
        <f aca="false">IF(AND(Calc!$C$2&lt;=2009,Calc!$C$3&gt;=2009),F3041,0)+IF(AND(Calc!$C$2&lt;=2010,Calc!$C$3&gt;=2010),G3041,0)+IF(AND(Calc!$C$2&lt;=2011,Calc!$C$3&gt;=2011),H3041,0)</f>
        <v>393.45</v>
      </c>
      <c r="O3041" s="61" t="n">
        <f aca="false">IF(AND(N3041&gt;0,OR(Calc!$C$4="*",B3041=Calc!$C$4)),N3041+ROW()*0.000000001,0)</f>
        <v>393.450003041</v>
      </c>
    </row>
    <row r="3042" customFormat="false" ht="15" hidden="false" customHeight="false" outlineLevel="0" collapsed="false">
      <c r="A3042" s="49" t="n">
        <v>15438</v>
      </c>
      <c r="B3042" s="49" t="s">
        <v>189</v>
      </c>
      <c r="C3042" s="63" t="n">
        <v>40755</v>
      </c>
      <c r="D3042" s="63" t="n">
        <v>40755</v>
      </c>
      <c r="E3042" s="49" t="n">
        <v>1</v>
      </c>
      <c r="F3042" s="54" t="n">
        <v>0</v>
      </c>
      <c r="G3042" s="54" t="n">
        <v>0</v>
      </c>
      <c r="H3042" s="54" t="n">
        <v>156.58</v>
      </c>
      <c r="I3042" s="54" t="n">
        <f aca="false">SUM(F3042:H3042)</f>
        <v>156.58</v>
      </c>
      <c r="J3042" s="49" t="n">
        <f aca="false">Calc!$C$5-D3042</f>
        <v>132</v>
      </c>
      <c r="K3042" s="49" t="n">
        <f aca="false">IF(J3042&lt;=Calc!$C$11,4,IF(J3042&lt;=Calc!$C$12,3,IF(J3042&lt;=Calc!$C$13,2,1)))</f>
        <v>2</v>
      </c>
      <c r="L3042" s="49" t="n">
        <f aca="false">1+(E3042&gt;=Calc!$C$16)+(E3042&gt;=Calc!$C$17)+(E3042&gt;=Calc!$C$18)</f>
        <v>1</v>
      </c>
      <c r="M3042" s="49" t="str">
        <f aca="false">IF(AND(K3042=4,L3042&gt;=3),"Champions",IF(AND(K3042=3,L3042&gt;=3),"Loyal",IF(K3042&gt;=3,"Recent / New",IF(L3042&gt;=3,"At Risk","Hibernating / Lost"))))</f>
        <v>Hibernating / Lost</v>
      </c>
      <c r="N3042" s="54" t="n">
        <f aca="false">IF(AND(Calc!$C$2&lt;=2009,Calc!$C$3&gt;=2009),F3042,0)+IF(AND(Calc!$C$2&lt;=2010,Calc!$C$3&gt;=2010),G3042,0)+IF(AND(Calc!$C$2&lt;=2011,Calc!$C$3&gt;=2011),H3042,0)</f>
        <v>156.58</v>
      </c>
      <c r="O3042" s="61" t="n">
        <f aca="false">IF(AND(N3042&gt;0,OR(Calc!$C$4="*",B3042=Calc!$C$4)),N3042+ROW()*0.000000001,0)</f>
        <v>156.580003042</v>
      </c>
    </row>
    <row r="3043" customFormat="false" ht="15" hidden="false" customHeight="false" outlineLevel="0" collapsed="false">
      <c r="A3043" s="49" t="n">
        <v>15439</v>
      </c>
      <c r="B3043" s="49" t="s">
        <v>189</v>
      </c>
      <c r="C3043" s="63" t="n">
        <v>40233</v>
      </c>
      <c r="D3043" s="63" t="n">
        <v>40482</v>
      </c>
      <c r="E3043" s="49" t="n">
        <v>4</v>
      </c>
      <c r="F3043" s="54" t="n">
        <v>0</v>
      </c>
      <c r="G3043" s="54" t="n">
        <v>1269.05</v>
      </c>
      <c r="H3043" s="54" t="n">
        <v>0</v>
      </c>
      <c r="I3043" s="54" t="n">
        <f aca="false">SUM(F3043:H3043)</f>
        <v>1269.05</v>
      </c>
      <c r="J3043" s="49" t="n">
        <f aca="false">Calc!$C$5-D3043</f>
        <v>405</v>
      </c>
      <c r="K3043" s="49" t="n">
        <f aca="false">IF(J3043&lt;=Calc!$C$11,4,IF(J3043&lt;=Calc!$C$12,3,IF(J3043&lt;=Calc!$C$13,2,1)))</f>
        <v>1</v>
      </c>
      <c r="L3043" s="49" t="n">
        <f aca="false">1+(E3043&gt;=Calc!$C$16)+(E3043&gt;=Calc!$C$17)+(E3043&gt;=Calc!$C$18)</f>
        <v>3</v>
      </c>
      <c r="M3043" s="49" t="str">
        <f aca="false">IF(AND(K3043=4,L3043&gt;=3),"Champions",IF(AND(K3043=3,L3043&gt;=3),"Loyal",IF(K3043&gt;=3,"Recent / New",IF(L3043&gt;=3,"At Risk","Hibernating / Lost"))))</f>
        <v>At Risk</v>
      </c>
      <c r="N3043" s="54" t="n">
        <f aca="false">IF(AND(Calc!$C$2&lt;=2009,Calc!$C$3&gt;=2009),F3043,0)+IF(AND(Calc!$C$2&lt;=2010,Calc!$C$3&gt;=2010),G3043,0)+IF(AND(Calc!$C$2&lt;=2011,Calc!$C$3&gt;=2011),H3043,0)</f>
        <v>1269.05</v>
      </c>
      <c r="O3043" s="61" t="n">
        <f aca="false">IF(AND(N3043&gt;0,OR(Calc!$C$4="*",B3043=Calc!$C$4)),N3043+ROW()*0.000000001,0)</f>
        <v>1269.050003043</v>
      </c>
    </row>
    <row r="3044" customFormat="false" ht="15" hidden="false" customHeight="false" outlineLevel="0" collapsed="false">
      <c r="A3044" s="49" t="n">
        <v>15440</v>
      </c>
      <c r="B3044" s="49" t="s">
        <v>189</v>
      </c>
      <c r="C3044" s="63" t="n">
        <v>40678</v>
      </c>
      <c r="D3044" s="63" t="n">
        <v>40832</v>
      </c>
      <c r="E3044" s="49" t="n">
        <v>3</v>
      </c>
      <c r="F3044" s="54" t="n">
        <v>0</v>
      </c>
      <c r="G3044" s="54" t="n">
        <v>0</v>
      </c>
      <c r="H3044" s="54" t="n">
        <v>383.68</v>
      </c>
      <c r="I3044" s="54" t="n">
        <f aca="false">SUM(F3044:H3044)</f>
        <v>383.68</v>
      </c>
      <c r="J3044" s="49" t="n">
        <f aca="false">Calc!$C$5-D3044</f>
        <v>55</v>
      </c>
      <c r="K3044" s="49" t="n">
        <f aca="false">IF(J3044&lt;=Calc!$C$11,4,IF(J3044&lt;=Calc!$C$12,3,IF(J3044&lt;=Calc!$C$13,2,1)))</f>
        <v>3</v>
      </c>
      <c r="L3044" s="49" t="n">
        <f aca="false">1+(E3044&gt;=Calc!$C$16)+(E3044&gt;=Calc!$C$17)+(E3044&gt;=Calc!$C$18)</f>
        <v>2</v>
      </c>
      <c r="M3044" s="49" t="str">
        <f aca="false">IF(AND(K3044=4,L3044&gt;=3),"Champions",IF(AND(K3044=3,L3044&gt;=3),"Loyal",IF(K3044&gt;=3,"Recent / New",IF(L3044&gt;=3,"At Risk","Hibernating / Lost"))))</f>
        <v>Recent / New</v>
      </c>
      <c r="N3044" s="54" t="n">
        <f aca="false">IF(AND(Calc!$C$2&lt;=2009,Calc!$C$3&gt;=2009),F3044,0)+IF(AND(Calc!$C$2&lt;=2010,Calc!$C$3&gt;=2010),G3044,0)+IF(AND(Calc!$C$2&lt;=2011,Calc!$C$3&gt;=2011),H3044,0)</f>
        <v>383.68</v>
      </c>
      <c r="O3044" s="61" t="n">
        <f aca="false">IF(AND(N3044&gt;0,OR(Calc!$C$4="*",B3044=Calc!$C$4)),N3044+ROW()*0.000000001,0)</f>
        <v>383.680003044</v>
      </c>
    </row>
    <row r="3045" customFormat="false" ht="15" hidden="false" customHeight="false" outlineLevel="0" collapsed="false">
      <c r="A3045" s="49" t="n">
        <v>15441</v>
      </c>
      <c r="B3045" s="49" t="s">
        <v>189</v>
      </c>
      <c r="C3045" s="63" t="n">
        <v>40156</v>
      </c>
      <c r="D3045" s="63" t="n">
        <v>40490</v>
      </c>
      <c r="E3045" s="49" t="n">
        <v>3</v>
      </c>
      <c r="F3045" s="54" t="n">
        <v>301.57</v>
      </c>
      <c r="G3045" s="54" t="n">
        <v>952.64</v>
      </c>
      <c r="H3045" s="54" t="n">
        <v>0</v>
      </c>
      <c r="I3045" s="54" t="n">
        <f aca="false">SUM(F3045:H3045)</f>
        <v>1254.21</v>
      </c>
      <c r="J3045" s="49" t="n">
        <f aca="false">Calc!$C$5-D3045</f>
        <v>397</v>
      </c>
      <c r="K3045" s="49" t="n">
        <f aca="false">IF(J3045&lt;=Calc!$C$11,4,IF(J3045&lt;=Calc!$C$12,3,IF(J3045&lt;=Calc!$C$13,2,1)))</f>
        <v>1</v>
      </c>
      <c r="L3045" s="49" t="n">
        <f aca="false">1+(E3045&gt;=Calc!$C$16)+(E3045&gt;=Calc!$C$17)+(E3045&gt;=Calc!$C$18)</f>
        <v>2</v>
      </c>
      <c r="M3045" s="49" t="str">
        <f aca="false">IF(AND(K3045=4,L3045&gt;=3),"Champions",IF(AND(K3045=3,L3045&gt;=3),"Loyal",IF(K3045&gt;=3,"Recent / New",IF(L3045&gt;=3,"At Risk","Hibernating / Lost"))))</f>
        <v>Hibernating / Lost</v>
      </c>
      <c r="N3045" s="54" t="n">
        <f aca="false">IF(AND(Calc!$C$2&lt;=2009,Calc!$C$3&gt;=2009),F3045,0)+IF(AND(Calc!$C$2&lt;=2010,Calc!$C$3&gt;=2010),G3045,0)+IF(AND(Calc!$C$2&lt;=2011,Calc!$C$3&gt;=2011),H3045,0)</f>
        <v>1254.21</v>
      </c>
      <c r="O3045" s="61" t="n">
        <f aca="false">IF(AND(N3045&gt;0,OR(Calc!$C$4="*",B3045=Calc!$C$4)),N3045+ROW()*0.000000001,0)</f>
        <v>1254.210003045</v>
      </c>
    </row>
    <row r="3046" customFormat="false" ht="15" hidden="false" customHeight="false" outlineLevel="0" collapsed="false">
      <c r="A3046" s="49" t="n">
        <v>15442</v>
      </c>
      <c r="B3046" s="49" t="s">
        <v>189</v>
      </c>
      <c r="C3046" s="63" t="n">
        <v>40638</v>
      </c>
      <c r="D3046" s="63" t="n">
        <v>40638</v>
      </c>
      <c r="E3046" s="49" t="n">
        <v>1</v>
      </c>
      <c r="F3046" s="54" t="n">
        <v>0</v>
      </c>
      <c r="G3046" s="54" t="n">
        <v>0</v>
      </c>
      <c r="H3046" s="54" t="n">
        <v>594</v>
      </c>
      <c r="I3046" s="54" t="n">
        <f aca="false">SUM(F3046:H3046)</f>
        <v>594</v>
      </c>
      <c r="J3046" s="49" t="n">
        <f aca="false">Calc!$C$5-D3046</f>
        <v>249</v>
      </c>
      <c r="K3046" s="49" t="n">
        <f aca="false">IF(J3046&lt;=Calc!$C$11,4,IF(J3046&lt;=Calc!$C$12,3,IF(J3046&lt;=Calc!$C$13,2,1)))</f>
        <v>2</v>
      </c>
      <c r="L3046" s="49" t="n">
        <f aca="false">1+(E3046&gt;=Calc!$C$16)+(E3046&gt;=Calc!$C$17)+(E3046&gt;=Calc!$C$18)</f>
        <v>1</v>
      </c>
      <c r="M3046" s="49" t="str">
        <f aca="false">IF(AND(K3046=4,L3046&gt;=3),"Champions",IF(AND(K3046=3,L3046&gt;=3),"Loyal",IF(K3046&gt;=3,"Recent / New",IF(L3046&gt;=3,"At Risk","Hibernating / Lost"))))</f>
        <v>Hibernating / Lost</v>
      </c>
      <c r="N3046" s="54" t="n">
        <f aca="false">IF(AND(Calc!$C$2&lt;=2009,Calc!$C$3&gt;=2009),F3046,0)+IF(AND(Calc!$C$2&lt;=2010,Calc!$C$3&gt;=2010),G3046,0)+IF(AND(Calc!$C$2&lt;=2011,Calc!$C$3&gt;=2011),H3046,0)</f>
        <v>594</v>
      </c>
      <c r="O3046" s="61" t="n">
        <f aca="false">IF(AND(N3046&gt;0,OR(Calc!$C$4="*",B3046=Calc!$C$4)),N3046+ROW()*0.000000001,0)</f>
        <v>594.000003046</v>
      </c>
    </row>
    <row r="3047" customFormat="false" ht="15" hidden="false" customHeight="false" outlineLevel="0" collapsed="false">
      <c r="A3047" s="49" t="n">
        <v>15443</v>
      </c>
      <c r="B3047" s="49" t="s">
        <v>189</v>
      </c>
      <c r="C3047" s="63" t="n">
        <v>40244</v>
      </c>
      <c r="D3047" s="63" t="n">
        <v>40885</v>
      </c>
      <c r="E3047" s="49" t="n">
        <v>14</v>
      </c>
      <c r="F3047" s="54" t="n">
        <v>0</v>
      </c>
      <c r="G3047" s="54" t="n">
        <v>1865.6</v>
      </c>
      <c r="H3047" s="54" t="n">
        <v>3188.84</v>
      </c>
      <c r="I3047" s="54" t="n">
        <f aca="false">SUM(F3047:H3047)</f>
        <v>5054.44</v>
      </c>
      <c r="J3047" s="49" t="n">
        <f aca="false">Calc!$C$5-D3047</f>
        <v>2</v>
      </c>
      <c r="K3047" s="49" t="n">
        <f aca="false">IF(J3047&lt;=Calc!$C$11,4,IF(J3047&lt;=Calc!$C$12,3,IF(J3047&lt;=Calc!$C$13,2,1)))</f>
        <v>4</v>
      </c>
      <c r="L3047" s="49" t="n">
        <f aca="false">1+(E3047&gt;=Calc!$C$16)+(E3047&gt;=Calc!$C$17)+(E3047&gt;=Calc!$C$18)</f>
        <v>4</v>
      </c>
      <c r="M3047" s="49" t="str">
        <f aca="false">IF(AND(K3047=4,L3047&gt;=3),"Champions",IF(AND(K3047=3,L3047&gt;=3),"Loyal",IF(K3047&gt;=3,"Recent / New",IF(L3047&gt;=3,"At Risk","Hibernating / Lost"))))</f>
        <v>Champions</v>
      </c>
      <c r="N3047" s="54" t="n">
        <f aca="false">IF(AND(Calc!$C$2&lt;=2009,Calc!$C$3&gt;=2009),F3047,0)+IF(AND(Calc!$C$2&lt;=2010,Calc!$C$3&gt;=2010),G3047,0)+IF(AND(Calc!$C$2&lt;=2011,Calc!$C$3&gt;=2011),H3047,0)</f>
        <v>5054.44</v>
      </c>
      <c r="O3047" s="61" t="n">
        <f aca="false">IF(AND(N3047&gt;0,OR(Calc!$C$4="*",B3047=Calc!$C$4)),N3047+ROW()*0.000000001,0)</f>
        <v>5054.440003047</v>
      </c>
    </row>
    <row r="3048" customFormat="false" ht="15" hidden="false" customHeight="false" outlineLevel="0" collapsed="false">
      <c r="A3048" s="49" t="n">
        <v>15444</v>
      </c>
      <c r="B3048" s="49" t="s">
        <v>189</v>
      </c>
      <c r="C3048" s="63" t="n">
        <v>40846</v>
      </c>
      <c r="D3048" s="63" t="n">
        <v>40877</v>
      </c>
      <c r="E3048" s="49" t="n">
        <v>2</v>
      </c>
      <c r="F3048" s="54" t="n">
        <v>0</v>
      </c>
      <c r="G3048" s="54" t="n">
        <v>0</v>
      </c>
      <c r="H3048" s="54" t="n">
        <v>1411.21</v>
      </c>
      <c r="I3048" s="54" t="n">
        <f aca="false">SUM(F3048:H3048)</f>
        <v>1411.21</v>
      </c>
      <c r="J3048" s="49" t="n">
        <f aca="false">Calc!$C$5-D3048</f>
        <v>10</v>
      </c>
      <c r="K3048" s="49" t="n">
        <f aca="false">IF(J3048&lt;=Calc!$C$11,4,IF(J3048&lt;=Calc!$C$12,3,IF(J3048&lt;=Calc!$C$13,2,1)))</f>
        <v>4</v>
      </c>
      <c r="L3048" s="49" t="n">
        <f aca="false">1+(E3048&gt;=Calc!$C$16)+(E3048&gt;=Calc!$C$17)+(E3048&gt;=Calc!$C$18)</f>
        <v>2</v>
      </c>
      <c r="M3048" s="49" t="str">
        <f aca="false">IF(AND(K3048=4,L3048&gt;=3),"Champions",IF(AND(K3048=3,L3048&gt;=3),"Loyal",IF(K3048&gt;=3,"Recent / New",IF(L3048&gt;=3,"At Risk","Hibernating / Lost"))))</f>
        <v>Recent / New</v>
      </c>
      <c r="N3048" s="54" t="n">
        <f aca="false">IF(AND(Calc!$C$2&lt;=2009,Calc!$C$3&gt;=2009),F3048,0)+IF(AND(Calc!$C$2&lt;=2010,Calc!$C$3&gt;=2010),G3048,0)+IF(AND(Calc!$C$2&lt;=2011,Calc!$C$3&gt;=2011),H3048,0)</f>
        <v>1411.21</v>
      </c>
      <c r="O3048" s="61" t="n">
        <f aca="false">IF(AND(N3048&gt;0,OR(Calc!$C$4="*",B3048=Calc!$C$4)),N3048+ROW()*0.000000001,0)</f>
        <v>1411.210003048</v>
      </c>
    </row>
    <row r="3049" customFormat="false" ht="15" hidden="false" customHeight="false" outlineLevel="0" collapsed="false">
      <c r="A3049" s="49" t="n">
        <v>15445</v>
      </c>
      <c r="B3049" s="49" t="s">
        <v>189</v>
      </c>
      <c r="C3049" s="63" t="n">
        <v>40296</v>
      </c>
      <c r="D3049" s="63" t="n">
        <v>40622</v>
      </c>
      <c r="E3049" s="49" t="n">
        <v>2</v>
      </c>
      <c r="F3049" s="54" t="n">
        <v>0</v>
      </c>
      <c r="G3049" s="54" t="n">
        <v>171</v>
      </c>
      <c r="H3049" s="54" t="n">
        <v>113.5</v>
      </c>
      <c r="I3049" s="54" t="n">
        <f aca="false">SUM(F3049:H3049)</f>
        <v>284.5</v>
      </c>
      <c r="J3049" s="49" t="n">
        <f aca="false">Calc!$C$5-D3049</f>
        <v>265</v>
      </c>
      <c r="K3049" s="49" t="n">
        <f aca="false">IF(J3049&lt;=Calc!$C$11,4,IF(J3049&lt;=Calc!$C$12,3,IF(J3049&lt;=Calc!$C$13,2,1)))</f>
        <v>2</v>
      </c>
      <c r="L3049" s="49" t="n">
        <f aca="false">1+(E3049&gt;=Calc!$C$16)+(E3049&gt;=Calc!$C$17)+(E3049&gt;=Calc!$C$18)</f>
        <v>2</v>
      </c>
      <c r="M3049" s="49" t="str">
        <f aca="false">IF(AND(K3049=4,L3049&gt;=3),"Champions",IF(AND(K3049=3,L3049&gt;=3),"Loyal",IF(K3049&gt;=3,"Recent / New",IF(L3049&gt;=3,"At Risk","Hibernating / Lost"))))</f>
        <v>Hibernating / Lost</v>
      </c>
      <c r="N3049" s="54" t="n">
        <f aca="false">IF(AND(Calc!$C$2&lt;=2009,Calc!$C$3&gt;=2009),F3049,0)+IF(AND(Calc!$C$2&lt;=2010,Calc!$C$3&gt;=2010),G3049,0)+IF(AND(Calc!$C$2&lt;=2011,Calc!$C$3&gt;=2011),H3049,0)</f>
        <v>284.5</v>
      </c>
      <c r="O3049" s="61" t="n">
        <f aca="false">IF(AND(N3049&gt;0,OR(Calc!$C$4="*",B3049=Calc!$C$4)),N3049+ROW()*0.000000001,0)</f>
        <v>284.500003049</v>
      </c>
    </row>
    <row r="3050" customFormat="false" ht="15" hidden="false" customHeight="false" outlineLevel="0" collapsed="false">
      <c r="A3050" s="49" t="n">
        <v>15446</v>
      </c>
      <c r="B3050" s="49" t="s">
        <v>189</v>
      </c>
      <c r="C3050" s="63" t="n">
        <v>40160</v>
      </c>
      <c r="D3050" s="63" t="n">
        <v>40510</v>
      </c>
      <c r="E3050" s="49" t="n">
        <v>3</v>
      </c>
      <c r="F3050" s="54" t="n">
        <v>123.43</v>
      </c>
      <c r="G3050" s="54" t="n">
        <v>266.57</v>
      </c>
      <c r="H3050" s="54" t="n">
        <v>0</v>
      </c>
      <c r="I3050" s="54" t="n">
        <f aca="false">SUM(F3050:H3050)</f>
        <v>390</v>
      </c>
      <c r="J3050" s="49" t="n">
        <f aca="false">Calc!$C$5-D3050</f>
        <v>377</v>
      </c>
      <c r="K3050" s="49" t="n">
        <f aca="false">IF(J3050&lt;=Calc!$C$11,4,IF(J3050&lt;=Calc!$C$12,3,IF(J3050&lt;=Calc!$C$13,2,1)))</f>
        <v>2</v>
      </c>
      <c r="L3050" s="49" t="n">
        <f aca="false">1+(E3050&gt;=Calc!$C$16)+(E3050&gt;=Calc!$C$17)+(E3050&gt;=Calc!$C$18)</f>
        <v>2</v>
      </c>
      <c r="M3050" s="49" t="str">
        <f aca="false">IF(AND(K3050=4,L3050&gt;=3),"Champions",IF(AND(K3050=3,L3050&gt;=3),"Loyal",IF(K3050&gt;=3,"Recent / New",IF(L3050&gt;=3,"At Risk","Hibernating / Lost"))))</f>
        <v>Hibernating / Lost</v>
      </c>
      <c r="N3050" s="54" t="n">
        <f aca="false">IF(AND(Calc!$C$2&lt;=2009,Calc!$C$3&gt;=2009),F3050,0)+IF(AND(Calc!$C$2&lt;=2010,Calc!$C$3&gt;=2010),G3050,0)+IF(AND(Calc!$C$2&lt;=2011,Calc!$C$3&gt;=2011),H3050,0)</f>
        <v>390</v>
      </c>
      <c r="O3050" s="61" t="n">
        <f aca="false">IF(AND(N3050&gt;0,OR(Calc!$C$4="*",B3050=Calc!$C$4)),N3050+ROW()*0.000000001,0)</f>
        <v>390.00000305</v>
      </c>
    </row>
    <row r="3051" customFormat="false" ht="15" hidden="false" customHeight="false" outlineLevel="0" collapsed="false">
      <c r="A3051" s="49" t="n">
        <v>15447</v>
      </c>
      <c r="B3051" s="49" t="s">
        <v>189</v>
      </c>
      <c r="C3051" s="63" t="n">
        <v>40261</v>
      </c>
      <c r="D3051" s="63" t="n">
        <v>40556</v>
      </c>
      <c r="E3051" s="49" t="n">
        <v>5</v>
      </c>
      <c r="F3051" s="54" t="n">
        <v>0</v>
      </c>
      <c r="G3051" s="54" t="n">
        <v>329.76</v>
      </c>
      <c r="H3051" s="54" t="n">
        <v>155.17</v>
      </c>
      <c r="I3051" s="54" t="n">
        <f aca="false">SUM(F3051:H3051)</f>
        <v>484.93</v>
      </c>
      <c r="J3051" s="49" t="n">
        <f aca="false">Calc!$C$5-D3051</f>
        <v>331</v>
      </c>
      <c r="K3051" s="49" t="n">
        <f aca="false">IF(J3051&lt;=Calc!$C$11,4,IF(J3051&lt;=Calc!$C$12,3,IF(J3051&lt;=Calc!$C$13,2,1)))</f>
        <v>2</v>
      </c>
      <c r="L3051" s="49" t="n">
        <f aca="false">1+(E3051&gt;=Calc!$C$16)+(E3051&gt;=Calc!$C$17)+(E3051&gt;=Calc!$C$18)</f>
        <v>3</v>
      </c>
      <c r="M3051" s="49" t="str">
        <f aca="false">IF(AND(K3051=4,L3051&gt;=3),"Champions",IF(AND(K3051=3,L3051&gt;=3),"Loyal",IF(K3051&gt;=3,"Recent / New",IF(L3051&gt;=3,"At Risk","Hibernating / Lost"))))</f>
        <v>At Risk</v>
      </c>
      <c r="N3051" s="54" t="n">
        <f aca="false">IF(AND(Calc!$C$2&lt;=2009,Calc!$C$3&gt;=2009),F3051,0)+IF(AND(Calc!$C$2&lt;=2010,Calc!$C$3&gt;=2010),G3051,0)+IF(AND(Calc!$C$2&lt;=2011,Calc!$C$3&gt;=2011),H3051,0)</f>
        <v>484.93</v>
      </c>
      <c r="O3051" s="61" t="n">
        <f aca="false">IF(AND(N3051&gt;0,OR(Calc!$C$4="*",B3051=Calc!$C$4)),N3051+ROW()*0.000000001,0)</f>
        <v>484.930003051</v>
      </c>
    </row>
    <row r="3052" customFormat="false" ht="15" hidden="false" customHeight="false" outlineLevel="0" collapsed="false">
      <c r="A3052" s="49" t="n">
        <v>15448</v>
      </c>
      <c r="B3052" s="49" t="s">
        <v>189</v>
      </c>
      <c r="C3052" s="63" t="n">
        <v>40212</v>
      </c>
      <c r="D3052" s="63" t="n">
        <v>40574</v>
      </c>
      <c r="E3052" s="49" t="n">
        <v>2</v>
      </c>
      <c r="F3052" s="54" t="n">
        <v>0</v>
      </c>
      <c r="G3052" s="54" t="n">
        <v>294.17</v>
      </c>
      <c r="H3052" s="54" t="n">
        <v>494.64</v>
      </c>
      <c r="I3052" s="54" t="n">
        <f aca="false">SUM(F3052:H3052)</f>
        <v>788.81</v>
      </c>
      <c r="J3052" s="49" t="n">
        <f aca="false">Calc!$C$5-D3052</f>
        <v>313</v>
      </c>
      <c r="K3052" s="49" t="n">
        <f aca="false">IF(J3052&lt;=Calc!$C$11,4,IF(J3052&lt;=Calc!$C$12,3,IF(J3052&lt;=Calc!$C$13,2,1)))</f>
        <v>2</v>
      </c>
      <c r="L3052" s="49" t="n">
        <f aca="false">1+(E3052&gt;=Calc!$C$16)+(E3052&gt;=Calc!$C$17)+(E3052&gt;=Calc!$C$18)</f>
        <v>2</v>
      </c>
      <c r="M3052" s="49" t="str">
        <f aca="false">IF(AND(K3052=4,L3052&gt;=3),"Champions",IF(AND(K3052=3,L3052&gt;=3),"Loyal",IF(K3052&gt;=3,"Recent / New",IF(L3052&gt;=3,"At Risk","Hibernating / Lost"))))</f>
        <v>Hibernating / Lost</v>
      </c>
      <c r="N3052" s="54" t="n">
        <f aca="false">IF(AND(Calc!$C$2&lt;=2009,Calc!$C$3&gt;=2009),F3052,0)+IF(AND(Calc!$C$2&lt;=2010,Calc!$C$3&gt;=2010),G3052,0)+IF(AND(Calc!$C$2&lt;=2011,Calc!$C$3&gt;=2011),H3052,0)</f>
        <v>788.81</v>
      </c>
      <c r="O3052" s="61" t="n">
        <f aca="false">IF(AND(N3052&gt;0,OR(Calc!$C$4="*",B3052=Calc!$C$4)),N3052+ROW()*0.000000001,0)</f>
        <v>788.810003052</v>
      </c>
    </row>
    <row r="3053" customFormat="false" ht="15" hidden="false" customHeight="false" outlineLevel="0" collapsed="false">
      <c r="A3053" s="49" t="n">
        <v>15449</v>
      </c>
      <c r="B3053" s="49" t="s">
        <v>189</v>
      </c>
      <c r="C3053" s="63" t="n">
        <v>40625</v>
      </c>
      <c r="D3053" s="63" t="n">
        <v>40860</v>
      </c>
      <c r="E3053" s="49" t="n">
        <v>3</v>
      </c>
      <c r="F3053" s="54" t="n">
        <v>0</v>
      </c>
      <c r="G3053" s="54" t="n">
        <v>0</v>
      </c>
      <c r="H3053" s="54" t="n">
        <v>971.22</v>
      </c>
      <c r="I3053" s="54" t="n">
        <f aca="false">SUM(F3053:H3053)</f>
        <v>971.22</v>
      </c>
      <c r="J3053" s="49" t="n">
        <f aca="false">Calc!$C$5-D3053</f>
        <v>27</v>
      </c>
      <c r="K3053" s="49" t="n">
        <f aca="false">IF(J3053&lt;=Calc!$C$11,4,IF(J3053&lt;=Calc!$C$12,3,IF(J3053&lt;=Calc!$C$13,2,1)))</f>
        <v>3</v>
      </c>
      <c r="L3053" s="49" t="n">
        <f aca="false">1+(E3053&gt;=Calc!$C$16)+(E3053&gt;=Calc!$C$17)+(E3053&gt;=Calc!$C$18)</f>
        <v>2</v>
      </c>
      <c r="M3053" s="49" t="str">
        <f aca="false">IF(AND(K3053=4,L3053&gt;=3),"Champions",IF(AND(K3053=3,L3053&gt;=3),"Loyal",IF(K3053&gt;=3,"Recent / New",IF(L3053&gt;=3,"At Risk","Hibernating / Lost"))))</f>
        <v>Recent / New</v>
      </c>
      <c r="N3053" s="54" t="n">
        <f aca="false">IF(AND(Calc!$C$2&lt;=2009,Calc!$C$3&gt;=2009),F3053,0)+IF(AND(Calc!$C$2&lt;=2010,Calc!$C$3&gt;=2010),G3053,0)+IF(AND(Calc!$C$2&lt;=2011,Calc!$C$3&gt;=2011),H3053,0)</f>
        <v>971.22</v>
      </c>
      <c r="O3053" s="61" t="n">
        <f aca="false">IF(AND(N3053&gt;0,OR(Calc!$C$4="*",B3053=Calc!$C$4)),N3053+ROW()*0.000000001,0)</f>
        <v>971.220003053</v>
      </c>
    </row>
    <row r="3054" customFormat="false" ht="15" hidden="false" customHeight="false" outlineLevel="0" collapsed="false">
      <c r="A3054" s="49" t="n">
        <v>15450</v>
      </c>
      <c r="B3054" s="49" t="s">
        <v>189</v>
      </c>
      <c r="C3054" s="63" t="n">
        <v>40856</v>
      </c>
      <c r="D3054" s="63" t="n">
        <v>40856</v>
      </c>
      <c r="E3054" s="49" t="n">
        <v>1</v>
      </c>
      <c r="F3054" s="54" t="n">
        <v>0</v>
      </c>
      <c r="G3054" s="54" t="n">
        <v>0</v>
      </c>
      <c r="H3054" s="54" t="n">
        <v>429.84</v>
      </c>
      <c r="I3054" s="54" t="n">
        <f aca="false">SUM(F3054:H3054)</f>
        <v>429.84</v>
      </c>
      <c r="J3054" s="49" t="n">
        <f aca="false">Calc!$C$5-D3054</f>
        <v>31</v>
      </c>
      <c r="K3054" s="49" t="n">
        <f aca="false">IF(J3054&lt;=Calc!$C$11,4,IF(J3054&lt;=Calc!$C$12,3,IF(J3054&lt;=Calc!$C$13,2,1)))</f>
        <v>3</v>
      </c>
      <c r="L3054" s="49" t="n">
        <f aca="false">1+(E3054&gt;=Calc!$C$16)+(E3054&gt;=Calc!$C$17)+(E3054&gt;=Calc!$C$18)</f>
        <v>1</v>
      </c>
      <c r="M3054" s="49" t="str">
        <f aca="false">IF(AND(K3054=4,L3054&gt;=3),"Champions",IF(AND(K3054=3,L3054&gt;=3),"Loyal",IF(K3054&gt;=3,"Recent / New",IF(L3054&gt;=3,"At Risk","Hibernating / Lost"))))</f>
        <v>Recent / New</v>
      </c>
      <c r="N3054" s="54" t="n">
        <f aca="false">IF(AND(Calc!$C$2&lt;=2009,Calc!$C$3&gt;=2009),F3054,0)+IF(AND(Calc!$C$2&lt;=2010,Calc!$C$3&gt;=2010),G3054,0)+IF(AND(Calc!$C$2&lt;=2011,Calc!$C$3&gt;=2011),H3054,0)</f>
        <v>429.84</v>
      </c>
      <c r="O3054" s="61" t="n">
        <f aca="false">IF(AND(N3054&gt;0,OR(Calc!$C$4="*",B3054=Calc!$C$4)),N3054+ROW()*0.000000001,0)</f>
        <v>429.840003054</v>
      </c>
    </row>
    <row r="3055" customFormat="false" ht="15" hidden="false" customHeight="false" outlineLevel="0" collapsed="false">
      <c r="A3055" s="49" t="n">
        <v>15451</v>
      </c>
      <c r="B3055" s="49" t="s">
        <v>189</v>
      </c>
      <c r="C3055" s="63" t="n">
        <v>40287</v>
      </c>
      <c r="D3055" s="63" t="n">
        <v>40452</v>
      </c>
      <c r="E3055" s="49" t="n">
        <v>2</v>
      </c>
      <c r="F3055" s="54" t="n">
        <v>0</v>
      </c>
      <c r="G3055" s="54" t="n">
        <v>226.86</v>
      </c>
      <c r="H3055" s="54" t="n">
        <v>0</v>
      </c>
      <c r="I3055" s="54" t="n">
        <f aca="false">SUM(F3055:H3055)</f>
        <v>226.86</v>
      </c>
      <c r="J3055" s="49" t="n">
        <f aca="false">Calc!$C$5-D3055</f>
        <v>435</v>
      </c>
      <c r="K3055" s="49" t="n">
        <f aca="false">IF(J3055&lt;=Calc!$C$11,4,IF(J3055&lt;=Calc!$C$12,3,IF(J3055&lt;=Calc!$C$13,2,1)))</f>
        <v>1</v>
      </c>
      <c r="L3055" s="49" t="n">
        <f aca="false">1+(E3055&gt;=Calc!$C$16)+(E3055&gt;=Calc!$C$17)+(E3055&gt;=Calc!$C$18)</f>
        <v>2</v>
      </c>
      <c r="M3055" s="49" t="str">
        <f aca="false">IF(AND(K3055=4,L3055&gt;=3),"Champions",IF(AND(K3055=3,L3055&gt;=3),"Loyal",IF(K3055&gt;=3,"Recent / New",IF(L3055&gt;=3,"At Risk","Hibernating / Lost"))))</f>
        <v>Hibernating / Lost</v>
      </c>
      <c r="N3055" s="54" t="n">
        <f aca="false">IF(AND(Calc!$C$2&lt;=2009,Calc!$C$3&gt;=2009),F3055,0)+IF(AND(Calc!$C$2&lt;=2010,Calc!$C$3&gt;=2010),G3055,0)+IF(AND(Calc!$C$2&lt;=2011,Calc!$C$3&gt;=2011),H3055,0)</f>
        <v>226.86</v>
      </c>
      <c r="O3055" s="61" t="n">
        <f aca="false">IF(AND(N3055&gt;0,OR(Calc!$C$4="*",B3055=Calc!$C$4)),N3055+ROW()*0.000000001,0)</f>
        <v>226.860003055</v>
      </c>
    </row>
    <row r="3056" customFormat="false" ht="15" hidden="false" customHeight="false" outlineLevel="0" collapsed="false">
      <c r="A3056" s="49" t="n">
        <v>15452</v>
      </c>
      <c r="B3056" s="49" t="s">
        <v>189</v>
      </c>
      <c r="C3056" s="63" t="n">
        <v>40375</v>
      </c>
      <c r="D3056" s="63" t="n">
        <v>40857</v>
      </c>
      <c r="E3056" s="49" t="n">
        <v>6</v>
      </c>
      <c r="F3056" s="54" t="n">
        <v>0</v>
      </c>
      <c r="G3056" s="54" t="n">
        <v>1256.63</v>
      </c>
      <c r="H3056" s="54" t="n">
        <v>528.48</v>
      </c>
      <c r="I3056" s="54" t="n">
        <f aca="false">SUM(F3056:H3056)</f>
        <v>1785.11</v>
      </c>
      <c r="J3056" s="49" t="n">
        <f aca="false">Calc!$C$5-D3056</f>
        <v>30</v>
      </c>
      <c r="K3056" s="49" t="n">
        <f aca="false">IF(J3056&lt;=Calc!$C$11,4,IF(J3056&lt;=Calc!$C$12,3,IF(J3056&lt;=Calc!$C$13,2,1)))</f>
        <v>3</v>
      </c>
      <c r="L3056" s="49" t="n">
        <f aca="false">1+(E3056&gt;=Calc!$C$16)+(E3056&gt;=Calc!$C$17)+(E3056&gt;=Calc!$C$18)</f>
        <v>3</v>
      </c>
      <c r="M3056" s="49" t="str">
        <f aca="false">IF(AND(K3056=4,L3056&gt;=3),"Champions",IF(AND(K3056=3,L3056&gt;=3),"Loyal",IF(K3056&gt;=3,"Recent / New",IF(L3056&gt;=3,"At Risk","Hibernating / Lost"))))</f>
        <v>Loyal</v>
      </c>
      <c r="N3056" s="54" t="n">
        <f aca="false">IF(AND(Calc!$C$2&lt;=2009,Calc!$C$3&gt;=2009),F3056,0)+IF(AND(Calc!$C$2&lt;=2010,Calc!$C$3&gt;=2010),G3056,0)+IF(AND(Calc!$C$2&lt;=2011,Calc!$C$3&gt;=2011),H3056,0)</f>
        <v>1785.11</v>
      </c>
      <c r="O3056" s="61" t="n">
        <f aca="false">IF(AND(N3056&gt;0,OR(Calc!$C$4="*",B3056=Calc!$C$4)),N3056+ROW()*0.000000001,0)</f>
        <v>1785.110003056</v>
      </c>
    </row>
    <row r="3057" customFormat="false" ht="15" hidden="false" customHeight="false" outlineLevel="0" collapsed="false">
      <c r="A3057" s="49" t="n">
        <v>15453</v>
      </c>
      <c r="B3057" s="49" t="s">
        <v>189</v>
      </c>
      <c r="C3057" s="63" t="n">
        <v>40699</v>
      </c>
      <c r="D3057" s="63" t="n">
        <v>40885</v>
      </c>
      <c r="E3057" s="49" t="n">
        <v>7</v>
      </c>
      <c r="F3057" s="54" t="n">
        <v>0</v>
      </c>
      <c r="G3057" s="54" t="n">
        <v>0</v>
      </c>
      <c r="H3057" s="54" t="n">
        <v>1371.77</v>
      </c>
      <c r="I3057" s="54" t="n">
        <f aca="false">SUM(F3057:H3057)</f>
        <v>1371.77</v>
      </c>
      <c r="J3057" s="49" t="n">
        <f aca="false">Calc!$C$5-D3057</f>
        <v>2</v>
      </c>
      <c r="K3057" s="49" t="n">
        <f aca="false">IF(J3057&lt;=Calc!$C$11,4,IF(J3057&lt;=Calc!$C$12,3,IF(J3057&lt;=Calc!$C$13,2,1)))</f>
        <v>4</v>
      </c>
      <c r="L3057" s="49" t="n">
        <f aca="false">1+(E3057&gt;=Calc!$C$16)+(E3057&gt;=Calc!$C$17)+(E3057&gt;=Calc!$C$18)</f>
        <v>3</v>
      </c>
      <c r="M3057" s="49" t="str">
        <f aca="false">IF(AND(K3057=4,L3057&gt;=3),"Champions",IF(AND(K3057=3,L3057&gt;=3),"Loyal",IF(K3057&gt;=3,"Recent / New",IF(L3057&gt;=3,"At Risk","Hibernating / Lost"))))</f>
        <v>Champions</v>
      </c>
      <c r="N3057" s="54" t="n">
        <f aca="false">IF(AND(Calc!$C$2&lt;=2009,Calc!$C$3&gt;=2009),F3057,0)+IF(AND(Calc!$C$2&lt;=2010,Calc!$C$3&gt;=2010),G3057,0)+IF(AND(Calc!$C$2&lt;=2011,Calc!$C$3&gt;=2011),H3057,0)</f>
        <v>1371.77</v>
      </c>
      <c r="O3057" s="61" t="n">
        <f aca="false">IF(AND(N3057&gt;0,OR(Calc!$C$4="*",B3057=Calc!$C$4)),N3057+ROW()*0.000000001,0)</f>
        <v>1371.770003057</v>
      </c>
    </row>
    <row r="3058" customFormat="false" ht="15" hidden="false" customHeight="false" outlineLevel="0" collapsed="false">
      <c r="A3058" s="49" t="n">
        <v>15454</v>
      </c>
      <c r="B3058" s="49" t="s">
        <v>189</v>
      </c>
      <c r="C3058" s="63" t="n">
        <v>40268</v>
      </c>
      <c r="D3058" s="63" t="n">
        <v>40524</v>
      </c>
      <c r="E3058" s="49" t="n">
        <v>2</v>
      </c>
      <c r="F3058" s="54" t="n">
        <v>0</v>
      </c>
      <c r="G3058" s="54" t="n">
        <v>303.89</v>
      </c>
      <c r="H3058" s="54" t="n">
        <v>0</v>
      </c>
      <c r="I3058" s="54" t="n">
        <f aca="false">SUM(F3058:H3058)</f>
        <v>303.89</v>
      </c>
      <c r="J3058" s="49" t="n">
        <f aca="false">Calc!$C$5-D3058</f>
        <v>363</v>
      </c>
      <c r="K3058" s="49" t="n">
        <f aca="false">IF(J3058&lt;=Calc!$C$11,4,IF(J3058&lt;=Calc!$C$12,3,IF(J3058&lt;=Calc!$C$13,2,1)))</f>
        <v>2</v>
      </c>
      <c r="L3058" s="49" t="n">
        <f aca="false">1+(E3058&gt;=Calc!$C$16)+(E3058&gt;=Calc!$C$17)+(E3058&gt;=Calc!$C$18)</f>
        <v>2</v>
      </c>
      <c r="M3058" s="49" t="str">
        <f aca="false">IF(AND(K3058=4,L3058&gt;=3),"Champions",IF(AND(K3058=3,L3058&gt;=3),"Loyal",IF(K3058&gt;=3,"Recent / New",IF(L3058&gt;=3,"At Risk","Hibernating / Lost"))))</f>
        <v>Hibernating / Lost</v>
      </c>
      <c r="N3058" s="54" t="n">
        <f aca="false">IF(AND(Calc!$C$2&lt;=2009,Calc!$C$3&gt;=2009),F3058,0)+IF(AND(Calc!$C$2&lt;=2010,Calc!$C$3&gt;=2010),G3058,0)+IF(AND(Calc!$C$2&lt;=2011,Calc!$C$3&gt;=2011),H3058,0)</f>
        <v>303.89</v>
      </c>
      <c r="O3058" s="61" t="n">
        <f aca="false">IF(AND(N3058&gt;0,OR(Calc!$C$4="*",B3058=Calc!$C$4)),N3058+ROW()*0.000000001,0)</f>
        <v>303.890003058</v>
      </c>
    </row>
    <row r="3059" customFormat="false" ht="15" hidden="false" customHeight="false" outlineLevel="0" collapsed="false">
      <c r="A3059" s="49" t="n">
        <v>15455</v>
      </c>
      <c r="B3059" s="49" t="s">
        <v>189</v>
      </c>
      <c r="C3059" s="63" t="n">
        <v>40289</v>
      </c>
      <c r="D3059" s="63" t="n">
        <v>40289</v>
      </c>
      <c r="E3059" s="49" t="n">
        <v>1</v>
      </c>
      <c r="F3059" s="54" t="n">
        <v>0</v>
      </c>
      <c r="G3059" s="54" t="n">
        <v>38.25</v>
      </c>
      <c r="H3059" s="54" t="n">
        <v>0</v>
      </c>
      <c r="I3059" s="54" t="n">
        <f aca="false">SUM(F3059:H3059)</f>
        <v>38.25</v>
      </c>
      <c r="J3059" s="49" t="n">
        <f aca="false">Calc!$C$5-D3059</f>
        <v>598</v>
      </c>
      <c r="K3059" s="49" t="n">
        <f aca="false">IF(J3059&lt;=Calc!$C$11,4,IF(J3059&lt;=Calc!$C$12,3,IF(J3059&lt;=Calc!$C$13,2,1)))</f>
        <v>1</v>
      </c>
      <c r="L3059" s="49" t="n">
        <f aca="false">1+(E3059&gt;=Calc!$C$16)+(E3059&gt;=Calc!$C$17)+(E3059&gt;=Calc!$C$18)</f>
        <v>1</v>
      </c>
      <c r="M3059" s="49" t="str">
        <f aca="false">IF(AND(K3059=4,L3059&gt;=3),"Champions",IF(AND(K3059=3,L3059&gt;=3),"Loyal",IF(K3059&gt;=3,"Recent / New",IF(L3059&gt;=3,"At Risk","Hibernating / Lost"))))</f>
        <v>Hibernating / Lost</v>
      </c>
      <c r="N3059" s="54" t="n">
        <f aca="false">IF(AND(Calc!$C$2&lt;=2009,Calc!$C$3&gt;=2009),F3059,0)+IF(AND(Calc!$C$2&lt;=2010,Calc!$C$3&gt;=2010),G3059,0)+IF(AND(Calc!$C$2&lt;=2011,Calc!$C$3&gt;=2011),H3059,0)</f>
        <v>38.25</v>
      </c>
      <c r="O3059" s="61" t="n">
        <f aca="false">IF(AND(N3059&gt;0,OR(Calc!$C$4="*",B3059=Calc!$C$4)),N3059+ROW()*0.000000001,0)</f>
        <v>38.250003059</v>
      </c>
    </row>
    <row r="3060" customFormat="false" ht="15" hidden="false" customHeight="false" outlineLevel="0" collapsed="false">
      <c r="A3060" s="49" t="n">
        <v>15456</v>
      </c>
      <c r="B3060" s="49" t="s">
        <v>189</v>
      </c>
      <c r="C3060" s="63" t="n">
        <v>40155</v>
      </c>
      <c r="D3060" s="63" t="n">
        <v>40603</v>
      </c>
      <c r="E3060" s="49" t="n">
        <v>10</v>
      </c>
      <c r="F3060" s="54" t="n">
        <v>476.05</v>
      </c>
      <c r="G3060" s="54" t="n">
        <v>1412.1</v>
      </c>
      <c r="H3060" s="54" t="n">
        <v>203.37</v>
      </c>
      <c r="I3060" s="54" t="n">
        <f aca="false">SUM(F3060:H3060)</f>
        <v>2091.52</v>
      </c>
      <c r="J3060" s="49" t="n">
        <f aca="false">Calc!$C$5-D3060</f>
        <v>284</v>
      </c>
      <c r="K3060" s="49" t="n">
        <f aca="false">IF(J3060&lt;=Calc!$C$11,4,IF(J3060&lt;=Calc!$C$12,3,IF(J3060&lt;=Calc!$C$13,2,1)))</f>
        <v>2</v>
      </c>
      <c r="L3060" s="49" t="n">
        <f aca="false">1+(E3060&gt;=Calc!$C$16)+(E3060&gt;=Calc!$C$17)+(E3060&gt;=Calc!$C$18)</f>
        <v>4</v>
      </c>
      <c r="M3060" s="49" t="str">
        <f aca="false">IF(AND(K3060=4,L3060&gt;=3),"Champions",IF(AND(K3060=3,L3060&gt;=3),"Loyal",IF(K3060&gt;=3,"Recent / New",IF(L3060&gt;=3,"At Risk","Hibernating / Lost"))))</f>
        <v>At Risk</v>
      </c>
      <c r="N3060" s="54" t="n">
        <f aca="false">IF(AND(Calc!$C$2&lt;=2009,Calc!$C$3&gt;=2009),F3060,0)+IF(AND(Calc!$C$2&lt;=2010,Calc!$C$3&gt;=2010),G3060,0)+IF(AND(Calc!$C$2&lt;=2011,Calc!$C$3&gt;=2011),H3060,0)</f>
        <v>2091.52</v>
      </c>
      <c r="O3060" s="61" t="n">
        <f aca="false">IF(AND(N3060&gt;0,OR(Calc!$C$4="*",B3060=Calc!$C$4)),N3060+ROW()*0.000000001,0)</f>
        <v>2091.52000306</v>
      </c>
    </row>
    <row r="3061" customFormat="false" ht="15" hidden="false" customHeight="false" outlineLevel="0" collapsed="false">
      <c r="A3061" s="49" t="n">
        <v>15457</v>
      </c>
      <c r="B3061" s="49" t="s">
        <v>189</v>
      </c>
      <c r="C3061" s="63" t="n">
        <v>40624</v>
      </c>
      <c r="D3061" s="63" t="n">
        <v>40624</v>
      </c>
      <c r="E3061" s="49" t="n">
        <v>1</v>
      </c>
      <c r="F3061" s="54" t="n">
        <v>0</v>
      </c>
      <c r="G3061" s="54" t="n">
        <v>0</v>
      </c>
      <c r="H3061" s="54" t="n">
        <v>237.07</v>
      </c>
      <c r="I3061" s="54" t="n">
        <f aca="false">SUM(F3061:H3061)</f>
        <v>237.07</v>
      </c>
      <c r="J3061" s="49" t="n">
        <f aca="false">Calc!$C$5-D3061</f>
        <v>263</v>
      </c>
      <c r="K3061" s="49" t="n">
        <f aca="false">IF(J3061&lt;=Calc!$C$11,4,IF(J3061&lt;=Calc!$C$12,3,IF(J3061&lt;=Calc!$C$13,2,1)))</f>
        <v>2</v>
      </c>
      <c r="L3061" s="49" t="n">
        <f aca="false">1+(E3061&gt;=Calc!$C$16)+(E3061&gt;=Calc!$C$17)+(E3061&gt;=Calc!$C$18)</f>
        <v>1</v>
      </c>
      <c r="M3061" s="49" t="str">
        <f aca="false">IF(AND(K3061=4,L3061&gt;=3),"Champions",IF(AND(K3061=3,L3061&gt;=3),"Loyal",IF(K3061&gt;=3,"Recent / New",IF(L3061&gt;=3,"At Risk","Hibernating / Lost"))))</f>
        <v>Hibernating / Lost</v>
      </c>
      <c r="N3061" s="54" t="n">
        <f aca="false">IF(AND(Calc!$C$2&lt;=2009,Calc!$C$3&gt;=2009),F3061,0)+IF(AND(Calc!$C$2&lt;=2010,Calc!$C$3&gt;=2010),G3061,0)+IF(AND(Calc!$C$2&lt;=2011,Calc!$C$3&gt;=2011),H3061,0)</f>
        <v>237.07</v>
      </c>
      <c r="O3061" s="61" t="n">
        <f aca="false">IF(AND(N3061&gt;0,OR(Calc!$C$4="*",B3061=Calc!$C$4)),N3061+ROW()*0.000000001,0)</f>
        <v>237.070003061</v>
      </c>
    </row>
    <row r="3062" customFormat="false" ht="15" hidden="false" customHeight="false" outlineLevel="0" collapsed="false">
      <c r="A3062" s="49" t="n">
        <v>15458</v>
      </c>
      <c r="B3062" s="49" t="s">
        <v>189</v>
      </c>
      <c r="C3062" s="63" t="n">
        <v>40484</v>
      </c>
      <c r="D3062" s="63" t="n">
        <v>40861</v>
      </c>
      <c r="E3062" s="49" t="n">
        <v>2</v>
      </c>
      <c r="F3062" s="54" t="n">
        <v>0</v>
      </c>
      <c r="G3062" s="54" t="n">
        <v>208.8</v>
      </c>
      <c r="H3062" s="54" t="n">
        <v>161.64</v>
      </c>
      <c r="I3062" s="54" t="n">
        <f aca="false">SUM(F3062:H3062)</f>
        <v>370.44</v>
      </c>
      <c r="J3062" s="49" t="n">
        <f aca="false">Calc!$C$5-D3062</f>
        <v>26</v>
      </c>
      <c r="K3062" s="49" t="n">
        <f aca="false">IF(J3062&lt;=Calc!$C$11,4,IF(J3062&lt;=Calc!$C$12,3,IF(J3062&lt;=Calc!$C$13,2,1)))</f>
        <v>4</v>
      </c>
      <c r="L3062" s="49" t="n">
        <f aca="false">1+(E3062&gt;=Calc!$C$16)+(E3062&gt;=Calc!$C$17)+(E3062&gt;=Calc!$C$18)</f>
        <v>2</v>
      </c>
      <c r="M3062" s="49" t="str">
        <f aca="false">IF(AND(K3062=4,L3062&gt;=3),"Champions",IF(AND(K3062=3,L3062&gt;=3),"Loyal",IF(K3062&gt;=3,"Recent / New",IF(L3062&gt;=3,"At Risk","Hibernating / Lost"))))</f>
        <v>Recent / New</v>
      </c>
      <c r="N3062" s="54" t="n">
        <f aca="false">IF(AND(Calc!$C$2&lt;=2009,Calc!$C$3&gt;=2009),F3062,0)+IF(AND(Calc!$C$2&lt;=2010,Calc!$C$3&gt;=2010),G3062,0)+IF(AND(Calc!$C$2&lt;=2011,Calc!$C$3&gt;=2011),H3062,0)</f>
        <v>370.44</v>
      </c>
      <c r="O3062" s="61" t="n">
        <f aca="false">IF(AND(N3062&gt;0,OR(Calc!$C$4="*",B3062=Calc!$C$4)),N3062+ROW()*0.000000001,0)</f>
        <v>370.440003062</v>
      </c>
    </row>
    <row r="3063" customFormat="false" ht="15" hidden="false" customHeight="false" outlineLevel="0" collapsed="false">
      <c r="A3063" s="49" t="n">
        <v>15459</v>
      </c>
      <c r="B3063" s="49" t="s">
        <v>189</v>
      </c>
      <c r="C3063" s="63" t="n">
        <v>40389</v>
      </c>
      <c r="D3063" s="63" t="n">
        <v>40469</v>
      </c>
      <c r="E3063" s="49" t="n">
        <v>2</v>
      </c>
      <c r="F3063" s="54" t="n">
        <v>0</v>
      </c>
      <c r="G3063" s="54" t="n">
        <v>202.83</v>
      </c>
      <c r="H3063" s="54" t="n">
        <v>0</v>
      </c>
      <c r="I3063" s="54" t="n">
        <f aca="false">SUM(F3063:H3063)</f>
        <v>202.83</v>
      </c>
      <c r="J3063" s="49" t="n">
        <f aca="false">Calc!$C$5-D3063</f>
        <v>418</v>
      </c>
      <c r="K3063" s="49" t="n">
        <f aca="false">IF(J3063&lt;=Calc!$C$11,4,IF(J3063&lt;=Calc!$C$12,3,IF(J3063&lt;=Calc!$C$13,2,1)))</f>
        <v>1</v>
      </c>
      <c r="L3063" s="49" t="n">
        <f aca="false">1+(E3063&gt;=Calc!$C$16)+(E3063&gt;=Calc!$C$17)+(E3063&gt;=Calc!$C$18)</f>
        <v>2</v>
      </c>
      <c r="M3063" s="49" t="str">
        <f aca="false">IF(AND(K3063=4,L3063&gt;=3),"Champions",IF(AND(K3063=3,L3063&gt;=3),"Loyal",IF(K3063&gt;=3,"Recent / New",IF(L3063&gt;=3,"At Risk","Hibernating / Lost"))))</f>
        <v>Hibernating / Lost</v>
      </c>
      <c r="N3063" s="54" t="n">
        <f aca="false">IF(AND(Calc!$C$2&lt;=2009,Calc!$C$3&gt;=2009),F3063,0)+IF(AND(Calc!$C$2&lt;=2010,Calc!$C$3&gt;=2010),G3063,0)+IF(AND(Calc!$C$2&lt;=2011,Calc!$C$3&gt;=2011),H3063,0)</f>
        <v>202.83</v>
      </c>
      <c r="O3063" s="61" t="n">
        <f aca="false">IF(AND(N3063&gt;0,OR(Calc!$C$4="*",B3063=Calc!$C$4)),N3063+ROW()*0.000000001,0)</f>
        <v>202.830003063</v>
      </c>
    </row>
    <row r="3064" customFormat="false" ht="15" hidden="false" customHeight="false" outlineLevel="0" collapsed="false">
      <c r="A3064" s="49" t="n">
        <v>15460</v>
      </c>
      <c r="B3064" s="49" t="s">
        <v>189</v>
      </c>
      <c r="C3064" s="63" t="n">
        <v>40532</v>
      </c>
      <c r="D3064" s="63" t="n">
        <v>40532</v>
      </c>
      <c r="E3064" s="49" t="n">
        <v>1</v>
      </c>
      <c r="F3064" s="54" t="n">
        <v>0</v>
      </c>
      <c r="G3064" s="54" t="n">
        <v>214.26</v>
      </c>
      <c r="H3064" s="54" t="n">
        <v>0</v>
      </c>
      <c r="I3064" s="54" t="n">
        <f aca="false">SUM(F3064:H3064)</f>
        <v>214.26</v>
      </c>
      <c r="J3064" s="49" t="n">
        <f aca="false">Calc!$C$5-D3064</f>
        <v>355</v>
      </c>
      <c r="K3064" s="49" t="n">
        <f aca="false">IF(J3064&lt;=Calc!$C$11,4,IF(J3064&lt;=Calc!$C$12,3,IF(J3064&lt;=Calc!$C$13,2,1)))</f>
        <v>2</v>
      </c>
      <c r="L3064" s="49" t="n">
        <f aca="false">1+(E3064&gt;=Calc!$C$16)+(E3064&gt;=Calc!$C$17)+(E3064&gt;=Calc!$C$18)</f>
        <v>1</v>
      </c>
      <c r="M3064" s="49" t="str">
        <f aca="false">IF(AND(K3064=4,L3064&gt;=3),"Champions",IF(AND(K3064=3,L3064&gt;=3),"Loyal",IF(K3064&gt;=3,"Recent / New",IF(L3064&gt;=3,"At Risk","Hibernating / Lost"))))</f>
        <v>Hibernating / Lost</v>
      </c>
      <c r="N3064" s="54" t="n">
        <f aca="false">IF(AND(Calc!$C$2&lt;=2009,Calc!$C$3&gt;=2009),F3064,0)+IF(AND(Calc!$C$2&lt;=2010,Calc!$C$3&gt;=2010),G3064,0)+IF(AND(Calc!$C$2&lt;=2011,Calc!$C$3&gt;=2011),H3064,0)</f>
        <v>214.26</v>
      </c>
      <c r="O3064" s="61" t="n">
        <f aca="false">IF(AND(N3064&gt;0,OR(Calc!$C$4="*",B3064=Calc!$C$4)),N3064+ROW()*0.000000001,0)</f>
        <v>214.260003064</v>
      </c>
    </row>
    <row r="3065" customFormat="false" ht="15" hidden="false" customHeight="false" outlineLevel="0" collapsed="false">
      <c r="A3065" s="49" t="n">
        <v>15461</v>
      </c>
      <c r="B3065" s="49" t="s">
        <v>189</v>
      </c>
      <c r="C3065" s="63" t="n">
        <v>40255</v>
      </c>
      <c r="D3065" s="63" t="n">
        <v>40426</v>
      </c>
      <c r="E3065" s="49" t="n">
        <v>2</v>
      </c>
      <c r="F3065" s="54" t="n">
        <v>-38.4</v>
      </c>
      <c r="G3065" s="54" t="n">
        <v>429.7</v>
      </c>
      <c r="H3065" s="54" t="n">
        <v>0</v>
      </c>
      <c r="I3065" s="54" t="n">
        <f aca="false">SUM(F3065:H3065)</f>
        <v>391.3</v>
      </c>
      <c r="J3065" s="49" t="n">
        <f aca="false">Calc!$C$5-D3065</f>
        <v>461</v>
      </c>
      <c r="K3065" s="49" t="n">
        <f aca="false">IF(J3065&lt;=Calc!$C$11,4,IF(J3065&lt;=Calc!$C$12,3,IF(J3065&lt;=Calc!$C$13,2,1)))</f>
        <v>1</v>
      </c>
      <c r="L3065" s="49" t="n">
        <f aca="false">1+(E3065&gt;=Calc!$C$16)+(E3065&gt;=Calc!$C$17)+(E3065&gt;=Calc!$C$18)</f>
        <v>2</v>
      </c>
      <c r="M3065" s="49" t="str">
        <f aca="false">IF(AND(K3065=4,L3065&gt;=3),"Champions",IF(AND(K3065=3,L3065&gt;=3),"Loyal",IF(K3065&gt;=3,"Recent / New",IF(L3065&gt;=3,"At Risk","Hibernating / Lost"))))</f>
        <v>Hibernating / Lost</v>
      </c>
      <c r="N3065" s="54" t="n">
        <f aca="false">IF(AND(Calc!$C$2&lt;=2009,Calc!$C$3&gt;=2009),F3065,0)+IF(AND(Calc!$C$2&lt;=2010,Calc!$C$3&gt;=2010),G3065,0)+IF(AND(Calc!$C$2&lt;=2011,Calc!$C$3&gt;=2011),H3065,0)</f>
        <v>391.3</v>
      </c>
      <c r="O3065" s="61" t="n">
        <f aca="false">IF(AND(N3065&gt;0,OR(Calc!$C$4="*",B3065=Calc!$C$4)),N3065+ROW()*0.000000001,0)</f>
        <v>391.300003065</v>
      </c>
    </row>
    <row r="3066" customFormat="false" ht="15" hidden="false" customHeight="false" outlineLevel="0" collapsed="false">
      <c r="A3066" s="49" t="n">
        <v>15462</v>
      </c>
      <c r="B3066" s="49" t="s">
        <v>189</v>
      </c>
      <c r="C3066" s="63" t="n">
        <v>40441</v>
      </c>
      <c r="D3066" s="63" t="n">
        <v>40792</v>
      </c>
      <c r="E3066" s="49" t="n">
        <v>4</v>
      </c>
      <c r="F3066" s="54" t="n">
        <v>0</v>
      </c>
      <c r="G3066" s="54" t="n">
        <v>502.45</v>
      </c>
      <c r="H3066" s="54" t="n">
        <v>234.6</v>
      </c>
      <c r="I3066" s="54" t="n">
        <f aca="false">SUM(F3066:H3066)</f>
        <v>737.05</v>
      </c>
      <c r="J3066" s="49" t="n">
        <f aca="false">Calc!$C$5-D3066</f>
        <v>95</v>
      </c>
      <c r="K3066" s="49" t="n">
        <f aca="false">IF(J3066&lt;=Calc!$C$11,4,IF(J3066&lt;=Calc!$C$12,3,IF(J3066&lt;=Calc!$C$13,2,1)))</f>
        <v>3</v>
      </c>
      <c r="L3066" s="49" t="n">
        <f aca="false">1+(E3066&gt;=Calc!$C$16)+(E3066&gt;=Calc!$C$17)+(E3066&gt;=Calc!$C$18)</f>
        <v>3</v>
      </c>
      <c r="M3066" s="49" t="str">
        <f aca="false">IF(AND(K3066=4,L3066&gt;=3),"Champions",IF(AND(K3066=3,L3066&gt;=3),"Loyal",IF(K3066&gt;=3,"Recent / New",IF(L3066&gt;=3,"At Risk","Hibernating / Lost"))))</f>
        <v>Loyal</v>
      </c>
      <c r="N3066" s="54" t="n">
        <f aca="false">IF(AND(Calc!$C$2&lt;=2009,Calc!$C$3&gt;=2009),F3066,0)+IF(AND(Calc!$C$2&lt;=2010,Calc!$C$3&gt;=2010),G3066,0)+IF(AND(Calc!$C$2&lt;=2011,Calc!$C$3&gt;=2011),H3066,0)</f>
        <v>737.05</v>
      </c>
      <c r="O3066" s="61" t="n">
        <f aca="false">IF(AND(N3066&gt;0,OR(Calc!$C$4="*",B3066=Calc!$C$4)),N3066+ROW()*0.000000001,0)</f>
        <v>737.050003066</v>
      </c>
    </row>
    <row r="3067" customFormat="false" ht="15" hidden="false" customHeight="false" outlineLevel="0" collapsed="false">
      <c r="A3067" s="49" t="n">
        <v>15463</v>
      </c>
      <c r="B3067" s="49" t="s">
        <v>189</v>
      </c>
      <c r="C3067" s="63" t="n">
        <v>40857</v>
      </c>
      <c r="D3067" s="63" t="n">
        <v>40857</v>
      </c>
      <c r="E3067" s="49" t="n">
        <v>1</v>
      </c>
      <c r="F3067" s="54" t="n">
        <v>0</v>
      </c>
      <c r="G3067" s="54" t="n">
        <v>0</v>
      </c>
      <c r="H3067" s="54" t="n">
        <v>126.14</v>
      </c>
      <c r="I3067" s="54" t="n">
        <f aca="false">SUM(F3067:H3067)</f>
        <v>126.14</v>
      </c>
      <c r="J3067" s="49" t="n">
        <f aca="false">Calc!$C$5-D3067</f>
        <v>30</v>
      </c>
      <c r="K3067" s="49" t="n">
        <f aca="false">IF(J3067&lt;=Calc!$C$11,4,IF(J3067&lt;=Calc!$C$12,3,IF(J3067&lt;=Calc!$C$13,2,1)))</f>
        <v>3</v>
      </c>
      <c r="L3067" s="49" t="n">
        <f aca="false">1+(E3067&gt;=Calc!$C$16)+(E3067&gt;=Calc!$C$17)+(E3067&gt;=Calc!$C$18)</f>
        <v>1</v>
      </c>
      <c r="M3067" s="49" t="str">
        <f aca="false">IF(AND(K3067=4,L3067&gt;=3),"Champions",IF(AND(K3067=3,L3067&gt;=3),"Loyal",IF(K3067&gt;=3,"Recent / New",IF(L3067&gt;=3,"At Risk","Hibernating / Lost"))))</f>
        <v>Recent / New</v>
      </c>
      <c r="N3067" s="54" t="n">
        <f aca="false">IF(AND(Calc!$C$2&lt;=2009,Calc!$C$3&gt;=2009),F3067,0)+IF(AND(Calc!$C$2&lt;=2010,Calc!$C$3&gt;=2010),G3067,0)+IF(AND(Calc!$C$2&lt;=2011,Calc!$C$3&gt;=2011),H3067,0)</f>
        <v>126.14</v>
      </c>
      <c r="O3067" s="61" t="n">
        <f aca="false">IF(AND(N3067&gt;0,OR(Calc!$C$4="*",B3067=Calc!$C$4)),N3067+ROW()*0.000000001,0)</f>
        <v>126.140003067</v>
      </c>
    </row>
    <row r="3068" customFormat="false" ht="15" hidden="false" customHeight="false" outlineLevel="0" collapsed="false">
      <c r="A3068" s="49" t="n">
        <v>15464</v>
      </c>
      <c r="B3068" s="49" t="s">
        <v>189</v>
      </c>
      <c r="C3068" s="63" t="n">
        <v>40548</v>
      </c>
      <c r="D3068" s="63" t="n">
        <v>40548</v>
      </c>
      <c r="E3068" s="49" t="n">
        <v>1</v>
      </c>
      <c r="F3068" s="54" t="n">
        <v>0</v>
      </c>
      <c r="G3068" s="54" t="n">
        <v>0</v>
      </c>
      <c r="H3068" s="54" t="n">
        <v>1044.65</v>
      </c>
      <c r="I3068" s="54" t="n">
        <f aca="false">SUM(F3068:H3068)</f>
        <v>1044.65</v>
      </c>
      <c r="J3068" s="49" t="n">
        <f aca="false">Calc!$C$5-D3068</f>
        <v>339</v>
      </c>
      <c r="K3068" s="49" t="n">
        <f aca="false">IF(J3068&lt;=Calc!$C$11,4,IF(J3068&lt;=Calc!$C$12,3,IF(J3068&lt;=Calc!$C$13,2,1)))</f>
        <v>2</v>
      </c>
      <c r="L3068" s="49" t="n">
        <f aca="false">1+(E3068&gt;=Calc!$C$16)+(E3068&gt;=Calc!$C$17)+(E3068&gt;=Calc!$C$18)</f>
        <v>1</v>
      </c>
      <c r="M3068" s="49" t="str">
        <f aca="false">IF(AND(K3068=4,L3068&gt;=3),"Champions",IF(AND(K3068=3,L3068&gt;=3),"Loyal",IF(K3068&gt;=3,"Recent / New",IF(L3068&gt;=3,"At Risk","Hibernating / Lost"))))</f>
        <v>Hibernating / Lost</v>
      </c>
      <c r="N3068" s="54" t="n">
        <f aca="false">IF(AND(Calc!$C$2&lt;=2009,Calc!$C$3&gt;=2009),F3068,0)+IF(AND(Calc!$C$2&lt;=2010,Calc!$C$3&gt;=2010),G3068,0)+IF(AND(Calc!$C$2&lt;=2011,Calc!$C$3&gt;=2011),H3068,0)</f>
        <v>1044.65</v>
      </c>
      <c r="O3068" s="61" t="n">
        <f aca="false">IF(AND(N3068&gt;0,OR(Calc!$C$4="*",B3068=Calc!$C$4)),N3068+ROW()*0.000000001,0)</f>
        <v>1044.650003068</v>
      </c>
    </row>
    <row r="3069" customFormat="false" ht="15" hidden="false" customHeight="false" outlineLevel="0" collapsed="false">
      <c r="A3069" s="49" t="n">
        <v>15465</v>
      </c>
      <c r="B3069" s="49" t="s">
        <v>189</v>
      </c>
      <c r="C3069" s="63" t="n">
        <v>40157</v>
      </c>
      <c r="D3069" s="63" t="n">
        <v>40867</v>
      </c>
      <c r="E3069" s="49" t="n">
        <v>32</v>
      </c>
      <c r="F3069" s="54" t="n">
        <v>436.8</v>
      </c>
      <c r="G3069" s="54" t="n">
        <v>5156.93</v>
      </c>
      <c r="H3069" s="54" t="n">
        <v>6077.17</v>
      </c>
      <c r="I3069" s="54" t="n">
        <f aca="false">SUM(F3069:H3069)</f>
        <v>11670.9</v>
      </c>
      <c r="J3069" s="49" t="n">
        <f aca="false">Calc!$C$5-D3069</f>
        <v>20</v>
      </c>
      <c r="K3069" s="49" t="n">
        <f aca="false">IF(J3069&lt;=Calc!$C$11,4,IF(J3069&lt;=Calc!$C$12,3,IF(J3069&lt;=Calc!$C$13,2,1)))</f>
        <v>4</v>
      </c>
      <c r="L3069" s="49" t="n">
        <f aca="false">1+(E3069&gt;=Calc!$C$16)+(E3069&gt;=Calc!$C$17)+(E3069&gt;=Calc!$C$18)</f>
        <v>4</v>
      </c>
      <c r="M3069" s="49" t="str">
        <f aca="false">IF(AND(K3069=4,L3069&gt;=3),"Champions",IF(AND(K3069=3,L3069&gt;=3),"Loyal",IF(K3069&gt;=3,"Recent / New",IF(L3069&gt;=3,"At Risk","Hibernating / Lost"))))</f>
        <v>Champions</v>
      </c>
      <c r="N3069" s="54" t="n">
        <f aca="false">IF(AND(Calc!$C$2&lt;=2009,Calc!$C$3&gt;=2009),F3069,0)+IF(AND(Calc!$C$2&lt;=2010,Calc!$C$3&gt;=2010),G3069,0)+IF(AND(Calc!$C$2&lt;=2011,Calc!$C$3&gt;=2011),H3069,0)</f>
        <v>11670.9</v>
      </c>
      <c r="O3069" s="61" t="n">
        <f aca="false">IF(AND(N3069&gt;0,OR(Calc!$C$4="*",B3069=Calc!$C$4)),N3069+ROW()*0.000000001,0)</f>
        <v>11670.900003069</v>
      </c>
    </row>
    <row r="3070" customFormat="false" ht="15" hidden="false" customHeight="false" outlineLevel="0" collapsed="false">
      <c r="A3070" s="49" t="n">
        <v>15466</v>
      </c>
      <c r="B3070" s="49" t="s">
        <v>189</v>
      </c>
      <c r="C3070" s="63" t="n">
        <v>40150</v>
      </c>
      <c r="D3070" s="63" t="n">
        <v>40801</v>
      </c>
      <c r="E3070" s="49" t="n">
        <v>4</v>
      </c>
      <c r="F3070" s="54" t="n">
        <v>740.46</v>
      </c>
      <c r="G3070" s="54" t="n">
        <v>485.47</v>
      </c>
      <c r="H3070" s="54" t="n">
        <v>334.53</v>
      </c>
      <c r="I3070" s="54" t="n">
        <f aca="false">SUM(F3070:H3070)</f>
        <v>1560.46</v>
      </c>
      <c r="J3070" s="49" t="n">
        <f aca="false">Calc!$C$5-D3070</f>
        <v>86</v>
      </c>
      <c r="K3070" s="49" t="n">
        <f aca="false">IF(J3070&lt;=Calc!$C$11,4,IF(J3070&lt;=Calc!$C$12,3,IF(J3070&lt;=Calc!$C$13,2,1)))</f>
        <v>3</v>
      </c>
      <c r="L3070" s="49" t="n">
        <f aca="false">1+(E3070&gt;=Calc!$C$16)+(E3070&gt;=Calc!$C$17)+(E3070&gt;=Calc!$C$18)</f>
        <v>3</v>
      </c>
      <c r="M3070" s="49" t="str">
        <f aca="false">IF(AND(K3070=4,L3070&gt;=3),"Champions",IF(AND(K3070=3,L3070&gt;=3),"Loyal",IF(K3070&gt;=3,"Recent / New",IF(L3070&gt;=3,"At Risk","Hibernating / Lost"))))</f>
        <v>Loyal</v>
      </c>
      <c r="N3070" s="54" t="n">
        <f aca="false">IF(AND(Calc!$C$2&lt;=2009,Calc!$C$3&gt;=2009),F3070,0)+IF(AND(Calc!$C$2&lt;=2010,Calc!$C$3&gt;=2010),G3070,0)+IF(AND(Calc!$C$2&lt;=2011,Calc!$C$3&gt;=2011),H3070,0)</f>
        <v>1560.46</v>
      </c>
      <c r="O3070" s="61" t="n">
        <f aca="false">IF(AND(N3070&gt;0,OR(Calc!$C$4="*",B3070=Calc!$C$4)),N3070+ROW()*0.000000001,0)</f>
        <v>1560.46000307</v>
      </c>
    </row>
    <row r="3071" customFormat="false" ht="15" hidden="false" customHeight="false" outlineLevel="0" collapsed="false">
      <c r="A3071" s="49" t="n">
        <v>15467</v>
      </c>
      <c r="B3071" s="49" t="s">
        <v>189</v>
      </c>
      <c r="C3071" s="63" t="n">
        <v>40734</v>
      </c>
      <c r="D3071" s="63" t="n">
        <v>40877</v>
      </c>
      <c r="E3071" s="49" t="n">
        <v>3</v>
      </c>
      <c r="F3071" s="54" t="n">
        <v>0</v>
      </c>
      <c r="G3071" s="54" t="n">
        <v>0</v>
      </c>
      <c r="H3071" s="54" t="n">
        <v>511.88</v>
      </c>
      <c r="I3071" s="54" t="n">
        <f aca="false">SUM(F3071:H3071)</f>
        <v>511.88</v>
      </c>
      <c r="J3071" s="49" t="n">
        <f aca="false">Calc!$C$5-D3071</f>
        <v>10</v>
      </c>
      <c r="K3071" s="49" t="n">
        <f aca="false">IF(J3071&lt;=Calc!$C$11,4,IF(J3071&lt;=Calc!$C$12,3,IF(J3071&lt;=Calc!$C$13,2,1)))</f>
        <v>4</v>
      </c>
      <c r="L3071" s="49" t="n">
        <f aca="false">1+(E3071&gt;=Calc!$C$16)+(E3071&gt;=Calc!$C$17)+(E3071&gt;=Calc!$C$18)</f>
        <v>2</v>
      </c>
      <c r="M3071" s="49" t="str">
        <f aca="false">IF(AND(K3071=4,L3071&gt;=3),"Champions",IF(AND(K3071=3,L3071&gt;=3),"Loyal",IF(K3071&gt;=3,"Recent / New",IF(L3071&gt;=3,"At Risk","Hibernating / Lost"))))</f>
        <v>Recent / New</v>
      </c>
      <c r="N3071" s="54" t="n">
        <f aca="false">IF(AND(Calc!$C$2&lt;=2009,Calc!$C$3&gt;=2009),F3071,0)+IF(AND(Calc!$C$2&lt;=2010,Calc!$C$3&gt;=2010),G3071,0)+IF(AND(Calc!$C$2&lt;=2011,Calc!$C$3&gt;=2011),H3071,0)</f>
        <v>511.88</v>
      </c>
      <c r="O3071" s="61" t="n">
        <f aca="false">IF(AND(N3071&gt;0,OR(Calc!$C$4="*",B3071=Calc!$C$4)),N3071+ROW()*0.000000001,0)</f>
        <v>511.880003071</v>
      </c>
    </row>
    <row r="3072" customFormat="false" ht="15" hidden="false" customHeight="false" outlineLevel="0" collapsed="false">
      <c r="A3072" s="49" t="n">
        <v>15468</v>
      </c>
      <c r="B3072" s="49" t="s">
        <v>189</v>
      </c>
      <c r="C3072" s="63" t="n">
        <v>40494</v>
      </c>
      <c r="D3072" s="63" t="n">
        <v>40835</v>
      </c>
      <c r="E3072" s="49" t="n">
        <v>3</v>
      </c>
      <c r="F3072" s="54" t="n">
        <v>0</v>
      </c>
      <c r="G3072" s="54" t="n">
        <v>947.77</v>
      </c>
      <c r="H3072" s="54" t="n">
        <v>439.71</v>
      </c>
      <c r="I3072" s="54" t="n">
        <f aca="false">SUM(F3072:H3072)</f>
        <v>1387.48</v>
      </c>
      <c r="J3072" s="49" t="n">
        <f aca="false">Calc!$C$5-D3072</f>
        <v>52</v>
      </c>
      <c r="K3072" s="49" t="n">
        <f aca="false">IF(J3072&lt;=Calc!$C$11,4,IF(J3072&lt;=Calc!$C$12,3,IF(J3072&lt;=Calc!$C$13,2,1)))</f>
        <v>3</v>
      </c>
      <c r="L3072" s="49" t="n">
        <f aca="false">1+(E3072&gt;=Calc!$C$16)+(E3072&gt;=Calc!$C$17)+(E3072&gt;=Calc!$C$18)</f>
        <v>2</v>
      </c>
      <c r="M3072" s="49" t="str">
        <f aca="false">IF(AND(K3072=4,L3072&gt;=3),"Champions",IF(AND(K3072=3,L3072&gt;=3),"Loyal",IF(K3072&gt;=3,"Recent / New",IF(L3072&gt;=3,"At Risk","Hibernating / Lost"))))</f>
        <v>Recent / New</v>
      </c>
      <c r="N3072" s="54" t="n">
        <f aca="false">IF(AND(Calc!$C$2&lt;=2009,Calc!$C$3&gt;=2009),F3072,0)+IF(AND(Calc!$C$2&lt;=2010,Calc!$C$3&gt;=2010),G3072,0)+IF(AND(Calc!$C$2&lt;=2011,Calc!$C$3&gt;=2011),H3072,0)</f>
        <v>1387.48</v>
      </c>
      <c r="O3072" s="61" t="n">
        <f aca="false">IF(AND(N3072&gt;0,OR(Calc!$C$4="*",B3072=Calc!$C$4)),N3072+ROW()*0.000000001,0)</f>
        <v>1387.480003072</v>
      </c>
    </row>
    <row r="3073" customFormat="false" ht="15" hidden="false" customHeight="false" outlineLevel="0" collapsed="false">
      <c r="A3073" s="49" t="n">
        <v>15469</v>
      </c>
      <c r="B3073" s="49" t="s">
        <v>189</v>
      </c>
      <c r="C3073" s="63" t="n">
        <v>40448</v>
      </c>
      <c r="D3073" s="63" t="n">
        <v>40836</v>
      </c>
      <c r="E3073" s="49" t="n">
        <v>3</v>
      </c>
      <c r="F3073" s="54" t="n">
        <v>0</v>
      </c>
      <c r="G3073" s="54" t="n">
        <v>329.9</v>
      </c>
      <c r="H3073" s="54" t="n">
        <v>504.5</v>
      </c>
      <c r="I3073" s="54" t="n">
        <f aca="false">SUM(F3073:H3073)</f>
        <v>834.4</v>
      </c>
      <c r="J3073" s="49" t="n">
        <f aca="false">Calc!$C$5-D3073</f>
        <v>51</v>
      </c>
      <c r="K3073" s="49" t="n">
        <f aca="false">IF(J3073&lt;=Calc!$C$11,4,IF(J3073&lt;=Calc!$C$12,3,IF(J3073&lt;=Calc!$C$13,2,1)))</f>
        <v>3</v>
      </c>
      <c r="L3073" s="49" t="n">
        <f aca="false">1+(E3073&gt;=Calc!$C$16)+(E3073&gt;=Calc!$C$17)+(E3073&gt;=Calc!$C$18)</f>
        <v>2</v>
      </c>
      <c r="M3073" s="49" t="str">
        <f aca="false">IF(AND(K3073=4,L3073&gt;=3),"Champions",IF(AND(K3073=3,L3073&gt;=3),"Loyal",IF(K3073&gt;=3,"Recent / New",IF(L3073&gt;=3,"At Risk","Hibernating / Lost"))))</f>
        <v>Recent / New</v>
      </c>
      <c r="N3073" s="54" t="n">
        <f aca="false">IF(AND(Calc!$C$2&lt;=2009,Calc!$C$3&gt;=2009),F3073,0)+IF(AND(Calc!$C$2&lt;=2010,Calc!$C$3&gt;=2010),G3073,0)+IF(AND(Calc!$C$2&lt;=2011,Calc!$C$3&gt;=2011),H3073,0)</f>
        <v>834.4</v>
      </c>
      <c r="O3073" s="61" t="n">
        <f aca="false">IF(AND(N3073&gt;0,OR(Calc!$C$4="*",B3073=Calc!$C$4)),N3073+ROW()*0.000000001,0)</f>
        <v>834.400003073</v>
      </c>
    </row>
    <row r="3074" customFormat="false" ht="15" hidden="false" customHeight="false" outlineLevel="0" collapsed="false">
      <c r="A3074" s="49" t="n">
        <v>15470</v>
      </c>
      <c r="B3074" s="49" t="s">
        <v>189</v>
      </c>
      <c r="C3074" s="63" t="n">
        <v>40311</v>
      </c>
      <c r="D3074" s="63" t="n">
        <v>40311</v>
      </c>
      <c r="E3074" s="49" t="n">
        <v>1</v>
      </c>
      <c r="F3074" s="54" t="n">
        <v>0</v>
      </c>
      <c r="G3074" s="54" t="n">
        <v>63.42</v>
      </c>
      <c r="H3074" s="54" t="n">
        <v>0</v>
      </c>
      <c r="I3074" s="54" t="n">
        <f aca="false">SUM(F3074:H3074)</f>
        <v>63.42</v>
      </c>
      <c r="J3074" s="49" t="n">
        <f aca="false">Calc!$C$5-D3074</f>
        <v>576</v>
      </c>
      <c r="K3074" s="49" t="n">
        <f aca="false">IF(J3074&lt;=Calc!$C$11,4,IF(J3074&lt;=Calc!$C$12,3,IF(J3074&lt;=Calc!$C$13,2,1)))</f>
        <v>1</v>
      </c>
      <c r="L3074" s="49" t="n">
        <f aca="false">1+(E3074&gt;=Calc!$C$16)+(E3074&gt;=Calc!$C$17)+(E3074&gt;=Calc!$C$18)</f>
        <v>1</v>
      </c>
      <c r="M3074" s="49" t="str">
        <f aca="false">IF(AND(K3074=4,L3074&gt;=3),"Champions",IF(AND(K3074=3,L3074&gt;=3),"Loyal",IF(K3074&gt;=3,"Recent / New",IF(L3074&gt;=3,"At Risk","Hibernating / Lost"))))</f>
        <v>Hibernating / Lost</v>
      </c>
      <c r="N3074" s="54" t="n">
        <f aca="false">IF(AND(Calc!$C$2&lt;=2009,Calc!$C$3&gt;=2009),F3074,0)+IF(AND(Calc!$C$2&lt;=2010,Calc!$C$3&gt;=2010),G3074,0)+IF(AND(Calc!$C$2&lt;=2011,Calc!$C$3&gt;=2011),H3074,0)</f>
        <v>63.42</v>
      </c>
      <c r="O3074" s="61" t="n">
        <f aca="false">IF(AND(N3074&gt;0,OR(Calc!$C$4="*",B3074=Calc!$C$4)),N3074+ROW()*0.000000001,0)</f>
        <v>63.420003074</v>
      </c>
    </row>
    <row r="3075" customFormat="false" ht="15" hidden="false" customHeight="false" outlineLevel="0" collapsed="false">
      <c r="A3075" s="49" t="n">
        <v>15471</v>
      </c>
      <c r="B3075" s="49" t="s">
        <v>189</v>
      </c>
      <c r="C3075" s="63" t="n">
        <v>40336</v>
      </c>
      <c r="D3075" s="63" t="n">
        <v>40884</v>
      </c>
      <c r="E3075" s="49" t="n">
        <v>3</v>
      </c>
      <c r="F3075" s="54" t="n">
        <v>0</v>
      </c>
      <c r="G3075" s="54" t="n">
        <v>837.53</v>
      </c>
      <c r="H3075" s="54" t="n">
        <v>454.48</v>
      </c>
      <c r="I3075" s="54" t="n">
        <f aca="false">SUM(F3075:H3075)</f>
        <v>1292.01</v>
      </c>
      <c r="J3075" s="49" t="n">
        <f aca="false">Calc!$C$5-D3075</f>
        <v>3</v>
      </c>
      <c r="K3075" s="49" t="n">
        <f aca="false">IF(J3075&lt;=Calc!$C$11,4,IF(J3075&lt;=Calc!$C$12,3,IF(J3075&lt;=Calc!$C$13,2,1)))</f>
        <v>4</v>
      </c>
      <c r="L3075" s="49" t="n">
        <f aca="false">1+(E3075&gt;=Calc!$C$16)+(E3075&gt;=Calc!$C$17)+(E3075&gt;=Calc!$C$18)</f>
        <v>2</v>
      </c>
      <c r="M3075" s="49" t="str">
        <f aca="false">IF(AND(K3075=4,L3075&gt;=3),"Champions",IF(AND(K3075=3,L3075&gt;=3),"Loyal",IF(K3075&gt;=3,"Recent / New",IF(L3075&gt;=3,"At Risk","Hibernating / Lost"))))</f>
        <v>Recent / New</v>
      </c>
      <c r="N3075" s="54" t="n">
        <f aca="false">IF(AND(Calc!$C$2&lt;=2009,Calc!$C$3&gt;=2009),F3075,0)+IF(AND(Calc!$C$2&lt;=2010,Calc!$C$3&gt;=2010),G3075,0)+IF(AND(Calc!$C$2&lt;=2011,Calc!$C$3&gt;=2011),H3075,0)</f>
        <v>1292.01</v>
      </c>
      <c r="O3075" s="61" t="n">
        <f aca="false">IF(AND(N3075&gt;0,OR(Calc!$C$4="*",B3075=Calc!$C$4)),N3075+ROW()*0.000000001,0)</f>
        <v>1292.010003075</v>
      </c>
    </row>
    <row r="3076" customFormat="false" ht="15" hidden="false" customHeight="false" outlineLevel="0" collapsed="false">
      <c r="A3076" s="49" t="n">
        <v>15472</v>
      </c>
      <c r="B3076" s="49" t="s">
        <v>189</v>
      </c>
      <c r="C3076" s="63" t="n">
        <v>40773</v>
      </c>
      <c r="D3076" s="63" t="n">
        <v>40773</v>
      </c>
      <c r="E3076" s="49" t="n">
        <v>1</v>
      </c>
      <c r="F3076" s="54" t="n">
        <v>0</v>
      </c>
      <c r="G3076" s="54" t="n">
        <v>0</v>
      </c>
      <c r="H3076" s="54" t="n">
        <v>371.56</v>
      </c>
      <c r="I3076" s="54" t="n">
        <f aca="false">SUM(F3076:H3076)</f>
        <v>371.56</v>
      </c>
      <c r="J3076" s="49" t="n">
        <f aca="false">Calc!$C$5-D3076</f>
        <v>114</v>
      </c>
      <c r="K3076" s="49" t="n">
        <f aca="false">IF(J3076&lt;=Calc!$C$11,4,IF(J3076&lt;=Calc!$C$12,3,IF(J3076&lt;=Calc!$C$13,2,1)))</f>
        <v>2</v>
      </c>
      <c r="L3076" s="49" t="n">
        <f aca="false">1+(E3076&gt;=Calc!$C$16)+(E3076&gt;=Calc!$C$17)+(E3076&gt;=Calc!$C$18)</f>
        <v>1</v>
      </c>
      <c r="M3076" s="49" t="str">
        <f aca="false">IF(AND(K3076=4,L3076&gt;=3),"Champions",IF(AND(K3076=3,L3076&gt;=3),"Loyal",IF(K3076&gt;=3,"Recent / New",IF(L3076&gt;=3,"At Risk","Hibernating / Lost"))))</f>
        <v>Hibernating / Lost</v>
      </c>
      <c r="N3076" s="54" t="n">
        <f aca="false">IF(AND(Calc!$C$2&lt;=2009,Calc!$C$3&gt;=2009),F3076,0)+IF(AND(Calc!$C$2&lt;=2010,Calc!$C$3&gt;=2010),G3076,0)+IF(AND(Calc!$C$2&lt;=2011,Calc!$C$3&gt;=2011),H3076,0)</f>
        <v>371.56</v>
      </c>
      <c r="O3076" s="61" t="n">
        <f aca="false">IF(AND(N3076&gt;0,OR(Calc!$C$4="*",B3076=Calc!$C$4)),N3076+ROW()*0.000000001,0)</f>
        <v>371.560003076</v>
      </c>
    </row>
    <row r="3077" customFormat="false" ht="15" hidden="false" customHeight="false" outlineLevel="0" collapsed="false">
      <c r="A3077" s="49" t="n">
        <v>15473</v>
      </c>
      <c r="B3077" s="49" t="s">
        <v>189</v>
      </c>
      <c r="C3077" s="63" t="n">
        <v>40442</v>
      </c>
      <c r="D3077" s="63" t="n">
        <v>40872</v>
      </c>
      <c r="E3077" s="49" t="n">
        <v>8</v>
      </c>
      <c r="F3077" s="54" t="n">
        <v>0</v>
      </c>
      <c r="G3077" s="54" t="n">
        <v>274.8</v>
      </c>
      <c r="H3077" s="54" t="n">
        <v>1465.2</v>
      </c>
      <c r="I3077" s="54" t="n">
        <f aca="false">SUM(F3077:H3077)</f>
        <v>1740</v>
      </c>
      <c r="J3077" s="49" t="n">
        <f aca="false">Calc!$C$5-D3077</f>
        <v>15</v>
      </c>
      <c r="K3077" s="49" t="n">
        <f aca="false">IF(J3077&lt;=Calc!$C$11,4,IF(J3077&lt;=Calc!$C$12,3,IF(J3077&lt;=Calc!$C$13,2,1)))</f>
        <v>4</v>
      </c>
      <c r="L3077" s="49" t="n">
        <f aca="false">1+(E3077&gt;=Calc!$C$16)+(E3077&gt;=Calc!$C$17)+(E3077&gt;=Calc!$C$18)</f>
        <v>4</v>
      </c>
      <c r="M3077" s="49" t="str">
        <f aca="false">IF(AND(K3077=4,L3077&gt;=3),"Champions",IF(AND(K3077=3,L3077&gt;=3),"Loyal",IF(K3077&gt;=3,"Recent / New",IF(L3077&gt;=3,"At Risk","Hibernating / Lost"))))</f>
        <v>Champions</v>
      </c>
      <c r="N3077" s="54" t="n">
        <f aca="false">IF(AND(Calc!$C$2&lt;=2009,Calc!$C$3&gt;=2009),F3077,0)+IF(AND(Calc!$C$2&lt;=2010,Calc!$C$3&gt;=2010),G3077,0)+IF(AND(Calc!$C$2&lt;=2011,Calc!$C$3&gt;=2011),H3077,0)</f>
        <v>1740</v>
      </c>
      <c r="O3077" s="61" t="n">
        <f aca="false">IF(AND(N3077&gt;0,OR(Calc!$C$4="*",B3077=Calc!$C$4)),N3077+ROW()*0.000000001,0)</f>
        <v>1740.000003077</v>
      </c>
    </row>
    <row r="3078" customFormat="false" ht="15" hidden="false" customHeight="false" outlineLevel="0" collapsed="false">
      <c r="A3078" s="49" t="n">
        <v>15474</v>
      </c>
      <c r="B3078" s="49" t="s">
        <v>189</v>
      </c>
      <c r="C3078" s="63" t="n">
        <v>40291</v>
      </c>
      <c r="D3078" s="63" t="n">
        <v>40291</v>
      </c>
      <c r="E3078" s="49" t="n">
        <v>1</v>
      </c>
      <c r="F3078" s="54" t="n">
        <v>0</v>
      </c>
      <c r="G3078" s="54" t="n">
        <v>150.35</v>
      </c>
      <c r="H3078" s="54" t="n">
        <v>0</v>
      </c>
      <c r="I3078" s="54" t="n">
        <f aca="false">SUM(F3078:H3078)</f>
        <v>150.35</v>
      </c>
      <c r="J3078" s="49" t="n">
        <f aca="false">Calc!$C$5-D3078</f>
        <v>596</v>
      </c>
      <c r="K3078" s="49" t="n">
        <f aca="false">IF(J3078&lt;=Calc!$C$11,4,IF(J3078&lt;=Calc!$C$12,3,IF(J3078&lt;=Calc!$C$13,2,1)))</f>
        <v>1</v>
      </c>
      <c r="L3078" s="49" t="n">
        <f aca="false">1+(E3078&gt;=Calc!$C$16)+(E3078&gt;=Calc!$C$17)+(E3078&gt;=Calc!$C$18)</f>
        <v>1</v>
      </c>
      <c r="M3078" s="49" t="str">
        <f aca="false">IF(AND(K3078=4,L3078&gt;=3),"Champions",IF(AND(K3078=3,L3078&gt;=3),"Loyal",IF(K3078&gt;=3,"Recent / New",IF(L3078&gt;=3,"At Risk","Hibernating / Lost"))))</f>
        <v>Hibernating / Lost</v>
      </c>
      <c r="N3078" s="54" t="n">
        <f aca="false">IF(AND(Calc!$C$2&lt;=2009,Calc!$C$3&gt;=2009),F3078,0)+IF(AND(Calc!$C$2&lt;=2010,Calc!$C$3&gt;=2010),G3078,0)+IF(AND(Calc!$C$2&lt;=2011,Calc!$C$3&gt;=2011),H3078,0)</f>
        <v>150.35</v>
      </c>
      <c r="O3078" s="61" t="n">
        <f aca="false">IF(AND(N3078&gt;0,OR(Calc!$C$4="*",B3078=Calc!$C$4)),N3078+ROW()*0.000000001,0)</f>
        <v>150.350003078</v>
      </c>
    </row>
    <row r="3079" customFormat="false" ht="15" hidden="false" customHeight="false" outlineLevel="0" collapsed="false">
      <c r="A3079" s="49" t="n">
        <v>15475</v>
      </c>
      <c r="B3079" s="49" t="s">
        <v>189</v>
      </c>
      <c r="C3079" s="63" t="n">
        <v>40809</v>
      </c>
      <c r="D3079" s="63" t="n">
        <v>40809</v>
      </c>
      <c r="E3079" s="49" t="n">
        <v>1</v>
      </c>
      <c r="F3079" s="54" t="n">
        <v>0</v>
      </c>
      <c r="G3079" s="54" t="n">
        <v>0</v>
      </c>
      <c r="H3079" s="54" t="n">
        <v>454.11</v>
      </c>
      <c r="I3079" s="54" t="n">
        <f aca="false">SUM(F3079:H3079)</f>
        <v>454.11</v>
      </c>
      <c r="J3079" s="49" t="n">
        <f aca="false">Calc!$C$5-D3079</f>
        <v>78</v>
      </c>
      <c r="K3079" s="49" t="n">
        <f aca="false">IF(J3079&lt;=Calc!$C$11,4,IF(J3079&lt;=Calc!$C$12,3,IF(J3079&lt;=Calc!$C$13,2,1)))</f>
        <v>3</v>
      </c>
      <c r="L3079" s="49" t="n">
        <f aca="false">1+(E3079&gt;=Calc!$C$16)+(E3079&gt;=Calc!$C$17)+(E3079&gt;=Calc!$C$18)</f>
        <v>1</v>
      </c>
      <c r="M3079" s="49" t="str">
        <f aca="false">IF(AND(K3079=4,L3079&gt;=3),"Champions",IF(AND(K3079=3,L3079&gt;=3),"Loyal",IF(K3079&gt;=3,"Recent / New",IF(L3079&gt;=3,"At Risk","Hibernating / Lost"))))</f>
        <v>Recent / New</v>
      </c>
      <c r="N3079" s="54" t="n">
        <f aca="false">IF(AND(Calc!$C$2&lt;=2009,Calc!$C$3&gt;=2009),F3079,0)+IF(AND(Calc!$C$2&lt;=2010,Calc!$C$3&gt;=2010),G3079,0)+IF(AND(Calc!$C$2&lt;=2011,Calc!$C$3&gt;=2011),H3079,0)</f>
        <v>454.11</v>
      </c>
      <c r="O3079" s="61" t="n">
        <f aca="false">IF(AND(N3079&gt;0,OR(Calc!$C$4="*",B3079=Calc!$C$4)),N3079+ROW()*0.000000001,0)</f>
        <v>454.110003079</v>
      </c>
    </row>
    <row r="3080" customFormat="false" ht="15" hidden="false" customHeight="false" outlineLevel="0" collapsed="false">
      <c r="A3080" s="49" t="n">
        <v>15476</v>
      </c>
      <c r="B3080" s="49" t="s">
        <v>189</v>
      </c>
      <c r="C3080" s="63" t="n">
        <v>40444</v>
      </c>
      <c r="D3080" s="63" t="n">
        <v>40506</v>
      </c>
      <c r="E3080" s="49" t="n">
        <v>4</v>
      </c>
      <c r="F3080" s="54" t="n">
        <v>0</v>
      </c>
      <c r="G3080" s="54" t="n">
        <v>2180.28</v>
      </c>
      <c r="H3080" s="54" t="n">
        <v>0</v>
      </c>
      <c r="I3080" s="54" t="n">
        <f aca="false">SUM(F3080:H3080)</f>
        <v>2180.28</v>
      </c>
      <c r="J3080" s="49" t="n">
        <f aca="false">Calc!$C$5-D3080</f>
        <v>381</v>
      </c>
      <c r="K3080" s="49" t="n">
        <f aca="false">IF(J3080&lt;=Calc!$C$11,4,IF(J3080&lt;=Calc!$C$12,3,IF(J3080&lt;=Calc!$C$13,2,1)))</f>
        <v>1</v>
      </c>
      <c r="L3080" s="49" t="n">
        <f aca="false">1+(E3080&gt;=Calc!$C$16)+(E3080&gt;=Calc!$C$17)+(E3080&gt;=Calc!$C$18)</f>
        <v>3</v>
      </c>
      <c r="M3080" s="49" t="str">
        <f aca="false">IF(AND(K3080=4,L3080&gt;=3),"Champions",IF(AND(K3080=3,L3080&gt;=3),"Loyal",IF(K3080&gt;=3,"Recent / New",IF(L3080&gt;=3,"At Risk","Hibernating / Lost"))))</f>
        <v>At Risk</v>
      </c>
      <c r="N3080" s="54" t="n">
        <f aca="false">IF(AND(Calc!$C$2&lt;=2009,Calc!$C$3&gt;=2009),F3080,0)+IF(AND(Calc!$C$2&lt;=2010,Calc!$C$3&gt;=2010),G3080,0)+IF(AND(Calc!$C$2&lt;=2011,Calc!$C$3&gt;=2011),H3080,0)</f>
        <v>2180.28</v>
      </c>
      <c r="O3080" s="61" t="n">
        <f aca="false">IF(AND(N3080&gt;0,OR(Calc!$C$4="*",B3080=Calc!$C$4)),N3080+ROW()*0.000000001,0)</f>
        <v>2180.28000308</v>
      </c>
    </row>
    <row r="3081" customFormat="false" ht="15" hidden="false" customHeight="false" outlineLevel="0" collapsed="false">
      <c r="A3081" s="49" t="n">
        <v>15477</v>
      </c>
      <c r="B3081" s="49" t="s">
        <v>189</v>
      </c>
      <c r="C3081" s="63" t="n">
        <v>40237</v>
      </c>
      <c r="D3081" s="63" t="n">
        <v>40237</v>
      </c>
      <c r="E3081" s="49" t="n">
        <v>1</v>
      </c>
      <c r="F3081" s="54" t="n">
        <v>0</v>
      </c>
      <c r="G3081" s="54" t="n">
        <v>368.4</v>
      </c>
      <c r="H3081" s="54" t="n">
        <v>0</v>
      </c>
      <c r="I3081" s="54" t="n">
        <f aca="false">SUM(F3081:H3081)</f>
        <v>368.4</v>
      </c>
      <c r="J3081" s="49" t="n">
        <f aca="false">Calc!$C$5-D3081</f>
        <v>650</v>
      </c>
      <c r="K3081" s="49" t="n">
        <f aca="false">IF(J3081&lt;=Calc!$C$11,4,IF(J3081&lt;=Calc!$C$12,3,IF(J3081&lt;=Calc!$C$13,2,1)))</f>
        <v>1</v>
      </c>
      <c r="L3081" s="49" t="n">
        <f aca="false">1+(E3081&gt;=Calc!$C$16)+(E3081&gt;=Calc!$C$17)+(E3081&gt;=Calc!$C$18)</f>
        <v>1</v>
      </c>
      <c r="M3081" s="49" t="str">
        <f aca="false">IF(AND(K3081=4,L3081&gt;=3),"Champions",IF(AND(K3081=3,L3081&gt;=3),"Loyal",IF(K3081&gt;=3,"Recent / New",IF(L3081&gt;=3,"At Risk","Hibernating / Lost"))))</f>
        <v>Hibernating / Lost</v>
      </c>
      <c r="N3081" s="54" t="n">
        <f aca="false">IF(AND(Calc!$C$2&lt;=2009,Calc!$C$3&gt;=2009),F3081,0)+IF(AND(Calc!$C$2&lt;=2010,Calc!$C$3&gt;=2010),G3081,0)+IF(AND(Calc!$C$2&lt;=2011,Calc!$C$3&gt;=2011),H3081,0)</f>
        <v>368.4</v>
      </c>
      <c r="O3081" s="61" t="n">
        <f aca="false">IF(AND(N3081&gt;0,OR(Calc!$C$4="*",B3081=Calc!$C$4)),N3081+ROW()*0.000000001,0)</f>
        <v>368.400003081</v>
      </c>
    </row>
    <row r="3082" customFormat="false" ht="15" hidden="false" customHeight="false" outlineLevel="0" collapsed="false">
      <c r="A3082" s="49" t="n">
        <v>15478</v>
      </c>
      <c r="B3082" s="49" t="s">
        <v>189</v>
      </c>
      <c r="C3082" s="63" t="n">
        <v>40311</v>
      </c>
      <c r="D3082" s="63" t="n">
        <v>40846</v>
      </c>
      <c r="E3082" s="49" t="n">
        <v>3</v>
      </c>
      <c r="F3082" s="54" t="n">
        <v>0</v>
      </c>
      <c r="G3082" s="54" t="n">
        <v>541.06</v>
      </c>
      <c r="H3082" s="54" t="n">
        <v>1399.92</v>
      </c>
      <c r="I3082" s="54" t="n">
        <f aca="false">SUM(F3082:H3082)</f>
        <v>1940.98</v>
      </c>
      <c r="J3082" s="49" t="n">
        <f aca="false">Calc!$C$5-D3082</f>
        <v>41</v>
      </c>
      <c r="K3082" s="49" t="n">
        <f aca="false">IF(J3082&lt;=Calc!$C$11,4,IF(J3082&lt;=Calc!$C$12,3,IF(J3082&lt;=Calc!$C$13,2,1)))</f>
        <v>3</v>
      </c>
      <c r="L3082" s="49" t="n">
        <f aca="false">1+(E3082&gt;=Calc!$C$16)+(E3082&gt;=Calc!$C$17)+(E3082&gt;=Calc!$C$18)</f>
        <v>2</v>
      </c>
      <c r="M3082" s="49" t="str">
        <f aca="false">IF(AND(K3082=4,L3082&gt;=3),"Champions",IF(AND(K3082=3,L3082&gt;=3),"Loyal",IF(K3082&gt;=3,"Recent / New",IF(L3082&gt;=3,"At Risk","Hibernating / Lost"))))</f>
        <v>Recent / New</v>
      </c>
      <c r="N3082" s="54" t="n">
        <f aca="false">IF(AND(Calc!$C$2&lt;=2009,Calc!$C$3&gt;=2009),F3082,0)+IF(AND(Calc!$C$2&lt;=2010,Calc!$C$3&gt;=2010),G3082,0)+IF(AND(Calc!$C$2&lt;=2011,Calc!$C$3&gt;=2011),H3082,0)</f>
        <v>1940.98</v>
      </c>
      <c r="O3082" s="61" t="n">
        <f aca="false">IF(AND(N3082&gt;0,OR(Calc!$C$4="*",B3082=Calc!$C$4)),N3082+ROW()*0.000000001,0)</f>
        <v>1940.980003082</v>
      </c>
    </row>
    <row r="3083" customFormat="false" ht="15" hidden="false" customHeight="false" outlineLevel="0" collapsed="false">
      <c r="A3083" s="49" t="n">
        <v>15479</v>
      </c>
      <c r="B3083" s="49" t="s">
        <v>189</v>
      </c>
      <c r="C3083" s="63" t="n">
        <v>40153</v>
      </c>
      <c r="D3083" s="63" t="n">
        <v>40153</v>
      </c>
      <c r="E3083" s="49" t="n">
        <v>1</v>
      </c>
      <c r="F3083" s="54" t="n">
        <v>147.4</v>
      </c>
      <c r="G3083" s="54" t="n">
        <v>0</v>
      </c>
      <c r="H3083" s="54" t="n">
        <v>0</v>
      </c>
      <c r="I3083" s="54" t="n">
        <f aca="false">SUM(F3083:H3083)</f>
        <v>147.4</v>
      </c>
      <c r="J3083" s="49" t="n">
        <f aca="false">Calc!$C$5-D3083</f>
        <v>734</v>
      </c>
      <c r="K3083" s="49" t="n">
        <f aca="false">IF(J3083&lt;=Calc!$C$11,4,IF(J3083&lt;=Calc!$C$12,3,IF(J3083&lt;=Calc!$C$13,2,1)))</f>
        <v>1</v>
      </c>
      <c r="L3083" s="49" t="n">
        <f aca="false">1+(E3083&gt;=Calc!$C$16)+(E3083&gt;=Calc!$C$17)+(E3083&gt;=Calc!$C$18)</f>
        <v>1</v>
      </c>
      <c r="M3083" s="49" t="str">
        <f aca="false">IF(AND(K3083=4,L3083&gt;=3),"Champions",IF(AND(K3083=3,L3083&gt;=3),"Loyal",IF(K3083&gt;=3,"Recent / New",IF(L3083&gt;=3,"At Risk","Hibernating / Lost"))))</f>
        <v>Hibernating / Lost</v>
      </c>
      <c r="N3083" s="54" t="n">
        <f aca="false">IF(AND(Calc!$C$2&lt;=2009,Calc!$C$3&gt;=2009),F3083,0)+IF(AND(Calc!$C$2&lt;=2010,Calc!$C$3&gt;=2010),G3083,0)+IF(AND(Calc!$C$2&lt;=2011,Calc!$C$3&gt;=2011),H3083,0)</f>
        <v>147.4</v>
      </c>
      <c r="O3083" s="61" t="n">
        <f aca="false">IF(AND(N3083&gt;0,OR(Calc!$C$4="*",B3083=Calc!$C$4)),N3083+ROW()*0.000000001,0)</f>
        <v>147.400003083</v>
      </c>
    </row>
    <row r="3084" customFormat="false" ht="15" hidden="false" customHeight="false" outlineLevel="0" collapsed="false">
      <c r="A3084" s="49" t="n">
        <v>15480</v>
      </c>
      <c r="B3084" s="49" t="s">
        <v>227</v>
      </c>
      <c r="C3084" s="63" t="n">
        <v>40210</v>
      </c>
      <c r="D3084" s="63" t="n">
        <v>40770</v>
      </c>
      <c r="E3084" s="49" t="n">
        <v>3</v>
      </c>
      <c r="F3084" s="54" t="n">
        <v>0</v>
      </c>
      <c r="G3084" s="54" t="n">
        <v>2686.75</v>
      </c>
      <c r="H3084" s="54" t="n">
        <v>905.5</v>
      </c>
      <c r="I3084" s="54" t="n">
        <f aca="false">SUM(F3084:H3084)</f>
        <v>3592.25</v>
      </c>
      <c r="J3084" s="49" t="n">
        <f aca="false">Calc!$C$5-D3084</f>
        <v>117</v>
      </c>
      <c r="K3084" s="49" t="n">
        <f aca="false">IF(J3084&lt;=Calc!$C$11,4,IF(J3084&lt;=Calc!$C$12,3,IF(J3084&lt;=Calc!$C$13,2,1)))</f>
        <v>2</v>
      </c>
      <c r="L3084" s="49" t="n">
        <f aca="false">1+(E3084&gt;=Calc!$C$16)+(E3084&gt;=Calc!$C$17)+(E3084&gt;=Calc!$C$18)</f>
        <v>2</v>
      </c>
      <c r="M3084" s="49" t="str">
        <f aca="false">IF(AND(K3084=4,L3084&gt;=3),"Champions",IF(AND(K3084=3,L3084&gt;=3),"Loyal",IF(K3084&gt;=3,"Recent / New",IF(L3084&gt;=3,"At Risk","Hibernating / Lost"))))</f>
        <v>Hibernating / Lost</v>
      </c>
      <c r="N3084" s="54" t="n">
        <f aca="false">IF(AND(Calc!$C$2&lt;=2009,Calc!$C$3&gt;=2009),F3084,0)+IF(AND(Calc!$C$2&lt;=2010,Calc!$C$3&gt;=2010),G3084,0)+IF(AND(Calc!$C$2&lt;=2011,Calc!$C$3&gt;=2011),H3084,0)</f>
        <v>3592.25</v>
      </c>
      <c r="O3084" s="61" t="n">
        <f aca="false">IF(AND(N3084&gt;0,OR(Calc!$C$4="*",B3084=Calc!$C$4)),N3084+ROW()*0.000000001,0)</f>
        <v>3592.250003084</v>
      </c>
    </row>
    <row r="3085" customFormat="false" ht="15" hidden="false" customHeight="false" outlineLevel="0" collapsed="false">
      <c r="A3085" s="49" t="n">
        <v>15481</v>
      </c>
      <c r="B3085" s="49" t="s">
        <v>193</v>
      </c>
      <c r="C3085" s="63" t="n">
        <v>40485</v>
      </c>
      <c r="D3085" s="63" t="n">
        <v>40485</v>
      </c>
      <c r="E3085" s="49" t="n">
        <v>1</v>
      </c>
      <c r="F3085" s="54" t="n">
        <v>0</v>
      </c>
      <c r="G3085" s="54" t="n">
        <v>1993.34</v>
      </c>
      <c r="H3085" s="54" t="n">
        <v>0</v>
      </c>
      <c r="I3085" s="54" t="n">
        <f aca="false">SUM(F3085:H3085)</f>
        <v>1993.34</v>
      </c>
      <c r="J3085" s="49" t="n">
        <f aca="false">Calc!$C$5-D3085</f>
        <v>402</v>
      </c>
      <c r="K3085" s="49" t="n">
        <f aca="false">IF(J3085&lt;=Calc!$C$11,4,IF(J3085&lt;=Calc!$C$12,3,IF(J3085&lt;=Calc!$C$13,2,1)))</f>
        <v>1</v>
      </c>
      <c r="L3085" s="49" t="n">
        <f aca="false">1+(E3085&gt;=Calc!$C$16)+(E3085&gt;=Calc!$C$17)+(E3085&gt;=Calc!$C$18)</f>
        <v>1</v>
      </c>
      <c r="M3085" s="49" t="str">
        <f aca="false">IF(AND(K3085=4,L3085&gt;=3),"Champions",IF(AND(K3085=3,L3085&gt;=3),"Loyal",IF(K3085&gt;=3,"Recent / New",IF(L3085&gt;=3,"At Risk","Hibernating / Lost"))))</f>
        <v>Hibernating / Lost</v>
      </c>
      <c r="N3085" s="54" t="n">
        <f aca="false">IF(AND(Calc!$C$2&lt;=2009,Calc!$C$3&gt;=2009),F3085,0)+IF(AND(Calc!$C$2&lt;=2010,Calc!$C$3&gt;=2010),G3085,0)+IF(AND(Calc!$C$2&lt;=2011,Calc!$C$3&gt;=2011),H3085,0)</f>
        <v>1993.34</v>
      </c>
      <c r="O3085" s="61" t="n">
        <f aca="false">IF(AND(N3085&gt;0,OR(Calc!$C$4="*",B3085=Calc!$C$4)),N3085+ROW()*0.000000001,0)</f>
        <v>1993.340003085</v>
      </c>
    </row>
    <row r="3086" customFormat="false" ht="15" hidden="false" customHeight="false" outlineLevel="0" collapsed="false">
      <c r="A3086" s="49" t="n">
        <v>15482</v>
      </c>
      <c r="B3086" s="49" t="s">
        <v>189</v>
      </c>
      <c r="C3086" s="63" t="n">
        <v>40149</v>
      </c>
      <c r="D3086" s="63" t="n">
        <v>40871</v>
      </c>
      <c r="E3086" s="49" t="n">
        <v>18</v>
      </c>
      <c r="F3086" s="54" t="n">
        <v>325.08</v>
      </c>
      <c r="G3086" s="54" t="n">
        <v>3760.96</v>
      </c>
      <c r="H3086" s="54" t="n">
        <v>5805.08</v>
      </c>
      <c r="I3086" s="54" t="n">
        <f aca="false">SUM(F3086:H3086)</f>
        <v>9891.12</v>
      </c>
      <c r="J3086" s="49" t="n">
        <f aca="false">Calc!$C$5-D3086</f>
        <v>16</v>
      </c>
      <c r="K3086" s="49" t="n">
        <f aca="false">IF(J3086&lt;=Calc!$C$11,4,IF(J3086&lt;=Calc!$C$12,3,IF(J3086&lt;=Calc!$C$13,2,1)))</f>
        <v>4</v>
      </c>
      <c r="L3086" s="49" t="n">
        <f aca="false">1+(E3086&gt;=Calc!$C$16)+(E3086&gt;=Calc!$C$17)+(E3086&gt;=Calc!$C$18)</f>
        <v>4</v>
      </c>
      <c r="M3086" s="49" t="str">
        <f aca="false">IF(AND(K3086=4,L3086&gt;=3),"Champions",IF(AND(K3086=3,L3086&gt;=3),"Loyal",IF(K3086&gt;=3,"Recent / New",IF(L3086&gt;=3,"At Risk","Hibernating / Lost"))))</f>
        <v>Champions</v>
      </c>
      <c r="N3086" s="54" t="n">
        <f aca="false">IF(AND(Calc!$C$2&lt;=2009,Calc!$C$3&gt;=2009),F3086,0)+IF(AND(Calc!$C$2&lt;=2010,Calc!$C$3&gt;=2010),G3086,0)+IF(AND(Calc!$C$2&lt;=2011,Calc!$C$3&gt;=2011),H3086,0)</f>
        <v>9891.12</v>
      </c>
      <c r="O3086" s="61" t="n">
        <f aca="false">IF(AND(N3086&gt;0,OR(Calc!$C$4="*",B3086=Calc!$C$4)),N3086+ROW()*0.000000001,0)</f>
        <v>9891.120003086</v>
      </c>
    </row>
    <row r="3087" customFormat="false" ht="15" hidden="false" customHeight="false" outlineLevel="0" collapsed="false">
      <c r="A3087" s="49" t="n">
        <v>15483</v>
      </c>
      <c r="B3087" s="49" t="s">
        <v>189</v>
      </c>
      <c r="C3087" s="63" t="n">
        <v>40202</v>
      </c>
      <c r="D3087" s="63" t="n">
        <v>40725</v>
      </c>
      <c r="E3087" s="49" t="n">
        <v>10</v>
      </c>
      <c r="F3087" s="54" t="n">
        <v>0</v>
      </c>
      <c r="G3087" s="54" t="n">
        <v>585.42</v>
      </c>
      <c r="H3087" s="54" t="n">
        <v>225.26</v>
      </c>
      <c r="I3087" s="54" t="n">
        <f aca="false">SUM(F3087:H3087)</f>
        <v>810.68</v>
      </c>
      <c r="J3087" s="49" t="n">
        <f aca="false">Calc!$C$5-D3087</f>
        <v>162</v>
      </c>
      <c r="K3087" s="49" t="n">
        <f aca="false">IF(J3087&lt;=Calc!$C$11,4,IF(J3087&lt;=Calc!$C$12,3,IF(J3087&lt;=Calc!$C$13,2,1)))</f>
        <v>2</v>
      </c>
      <c r="L3087" s="49" t="n">
        <f aca="false">1+(E3087&gt;=Calc!$C$16)+(E3087&gt;=Calc!$C$17)+(E3087&gt;=Calc!$C$18)</f>
        <v>4</v>
      </c>
      <c r="M3087" s="49" t="str">
        <f aca="false">IF(AND(K3087=4,L3087&gt;=3),"Champions",IF(AND(K3087=3,L3087&gt;=3),"Loyal",IF(K3087&gt;=3,"Recent / New",IF(L3087&gt;=3,"At Risk","Hibernating / Lost"))))</f>
        <v>At Risk</v>
      </c>
      <c r="N3087" s="54" t="n">
        <f aca="false">IF(AND(Calc!$C$2&lt;=2009,Calc!$C$3&gt;=2009),F3087,0)+IF(AND(Calc!$C$2&lt;=2010,Calc!$C$3&gt;=2010),G3087,0)+IF(AND(Calc!$C$2&lt;=2011,Calc!$C$3&gt;=2011),H3087,0)</f>
        <v>810.68</v>
      </c>
      <c r="O3087" s="61" t="n">
        <f aca="false">IF(AND(N3087&gt;0,OR(Calc!$C$4="*",B3087=Calc!$C$4)),N3087+ROW()*0.000000001,0)</f>
        <v>810.680003087</v>
      </c>
    </row>
    <row r="3088" customFormat="false" ht="15" hidden="false" customHeight="false" outlineLevel="0" collapsed="false">
      <c r="A3088" s="49" t="n">
        <v>15484</v>
      </c>
      <c r="B3088" s="49" t="s">
        <v>189</v>
      </c>
      <c r="C3088" s="63" t="n">
        <v>40152</v>
      </c>
      <c r="D3088" s="63" t="n">
        <v>40885</v>
      </c>
      <c r="E3088" s="49" t="n">
        <v>6</v>
      </c>
      <c r="F3088" s="54" t="n">
        <v>689.5</v>
      </c>
      <c r="G3088" s="54" t="n">
        <v>372.19</v>
      </c>
      <c r="H3088" s="54" t="n">
        <v>3559.21</v>
      </c>
      <c r="I3088" s="54" t="n">
        <f aca="false">SUM(F3088:H3088)</f>
        <v>4620.9</v>
      </c>
      <c r="J3088" s="49" t="n">
        <f aca="false">Calc!$C$5-D3088</f>
        <v>2</v>
      </c>
      <c r="K3088" s="49" t="n">
        <f aca="false">IF(J3088&lt;=Calc!$C$11,4,IF(J3088&lt;=Calc!$C$12,3,IF(J3088&lt;=Calc!$C$13,2,1)))</f>
        <v>4</v>
      </c>
      <c r="L3088" s="49" t="n">
        <f aca="false">1+(E3088&gt;=Calc!$C$16)+(E3088&gt;=Calc!$C$17)+(E3088&gt;=Calc!$C$18)</f>
        <v>3</v>
      </c>
      <c r="M3088" s="49" t="str">
        <f aca="false">IF(AND(K3088=4,L3088&gt;=3),"Champions",IF(AND(K3088=3,L3088&gt;=3),"Loyal",IF(K3088&gt;=3,"Recent / New",IF(L3088&gt;=3,"At Risk","Hibernating / Lost"))))</f>
        <v>Champions</v>
      </c>
      <c r="N3088" s="54" t="n">
        <f aca="false">IF(AND(Calc!$C$2&lt;=2009,Calc!$C$3&gt;=2009),F3088,0)+IF(AND(Calc!$C$2&lt;=2010,Calc!$C$3&gt;=2010),G3088,0)+IF(AND(Calc!$C$2&lt;=2011,Calc!$C$3&gt;=2011),H3088,0)</f>
        <v>4620.9</v>
      </c>
      <c r="O3088" s="61" t="n">
        <f aca="false">IF(AND(N3088&gt;0,OR(Calc!$C$4="*",B3088=Calc!$C$4)),N3088+ROW()*0.000000001,0)</f>
        <v>4620.900003088</v>
      </c>
    </row>
    <row r="3089" customFormat="false" ht="15" hidden="false" customHeight="false" outlineLevel="0" collapsed="false">
      <c r="A3089" s="49" t="n">
        <v>15485</v>
      </c>
      <c r="B3089" s="49" t="s">
        <v>189</v>
      </c>
      <c r="C3089" s="63" t="n">
        <v>40148</v>
      </c>
      <c r="D3089" s="63" t="n">
        <v>40856</v>
      </c>
      <c r="E3089" s="49" t="n">
        <v>7</v>
      </c>
      <c r="F3089" s="54" t="n">
        <v>901.84</v>
      </c>
      <c r="G3089" s="54" t="n">
        <v>2137.17</v>
      </c>
      <c r="H3089" s="54" t="n">
        <v>1624.91</v>
      </c>
      <c r="I3089" s="54" t="n">
        <f aca="false">SUM(F3089:H3089)</f>
        <v>4663.92</v>
      </c>
      <c r="J3089" s="49" t="n">
        <f aca="false">Calc!$C$5-D3089</f>
        <v>31</v>
      </c>
      <c r="K3089" s="49" t="n">
        <f aca="false">IF(J3089&lt;=Calc!$C$11,4,IF(J3089&lt;=Calc!$C$12,3,IF(J3089&lt;=Calc!$C$13,2,1)))</f>
        <v>3</v>
      </c>
      <c r="L3089" s="49" t="n">
        <f aca="false">1+(E3089&gt;=Calc!$C$16)+(E3089&gt;=Calc!$C$17)+(E3089&gt;=Calc!$C$18)</f>
        <v>3</v>
      </c>
      <c r="M3089" s="49" t="str">
        <f aca="false">IF(AND(K3089=4,L3089&gt;=3),"Champions",IF(AND(K3089=3,L3089&gt;=3),"Loyal",IF(K3089&gt;=3,"Recent / New",IF(L3089&gt;=3,"At Risk","Hibernating / Lost"))))</f>
        <v>Loyal</v>
      </c>
      <c r="N3089" s="54" t="n">
        <f aca="false">IF(AND(Calc!$C$2&lt;=2009,Calc!$C$3&gt;=2009),F3089,0)+IF(AND(Calc!$C$2&lt;=2010,Calc!$C$3&gt;=2010),G3089,0)+IF(AND(Calc!$C$2&lt;=2011,Calc!$C$3&gt;=2011),H3089,0)</f>
        <v>4663.92</v>
      </c>
      <c r="O3089" s="61" t="n">
        <f aca="false">IF(AND(N3089&gt;0,OR(Calc!$C$4="*",B3089=Calc!$C$4)),N3089+ROW()*0.000000001,0)</f>
        <v>4663.920003089</v>
      </c>
    </row>
    <row r="3090" customFormat="false" ht="15" hidden="false" customHeight="false" outlineLevel="0" collapsed="false">
      <c r="A3090" s="49" t="n">
        <v>15486</v>
      </c>
      <c r="B3090" s="49" t="s">
        <v>189</v>
      </c>
      <c r="C3090" s="63" t="n">
        <v>40359</v>
      </c>
      <c r="D3090" s="63" t="n">
        <v>40359</v>
      </c>
      <c r="E3090" s="49" t="n">
        <v>1</v>
      </c>
      <c r="F3090" s="54" t="n">
        <v>0</v>
      </c>
      <c r="G3090" s="54" t="n">
        <v>102</v>
      </c>
      <c r="H3090" s="54" t="n">
        <v>0</v>
      </c>
      <c r="I3090" s="54" t="n">
        <f aca="false">SUM(F3090:H3090)</f>
        <v>102</v>
      </c>
      <c r="J3090" s="49" t="n">
        <f aca="false">Calc!$C$5-D3090</f>
        <v>528</v>
      </c>
      <c r="K3090" s="49" t="n">
        <f aca="false">IF(J3090&lt;=Calc!$C$11,4,IF(J3090&lt;=Calc!$C$12,3,IF(J3090&lt;=Calc!$C$13,2,1)))</f>
        <v>1</v>
      </c>
      <c r="L3090" s="49" t="n">
        <f aca="false">1+(E3090&gt;=Calc!$C$16)+(E3090&gt;=Calc!$C$17)+(E3090&gt;=Calc!$C$18)</f>
        <v>1</v>
      </c>
      <c r="M3090" s="49" t="str">
        <f aca="false">IF(AND(K3090=4,L3090&gt;=3),"Champions",IF(AND(K3090=3,L3090&gt;=3),"Loyal",IF(K3090&gt;=3,"Recent / New",IF(L3090&gt;=3,"At Risk","Hibernating / Lost"))))</f>
        <v>Hibernating / Lost</v>
      </c>
      <c r="N3090" s="54" t="n">
        <f aca="false">IF(AND(Calc!$C$2&lt;=2009,Calc!$C$3&gt;=2009),F3090,0)+IF(AND(Calc!$C$2&lt;=2010,Calc!$C$3&gt;=2010),G3090,0)+IF(AND(Calc!$C$2&lt;=2011,Calc!$C$3&gt;=2011),H3090,0)</f>
        <v>102</v>
      </c>
      <c r="O3090" s="61" t="n">
        <f aca="false">IF(AND(N3090&gt;0,OR(Calc!$C$4="*",B3090=Calc!$C$4)),N3090+ROW()*0.000000001,0)</f>
        <v>102.00000309</v>
      </c>
    </row>
    <row r="3091" customFormat="false" ht="15" hidden="false" customHeight="false" outlineLevel="0" collapsed="false">
      <c r="A3091" s="49" t="n">
        <v>15487</v>
      </c>
      <c r="B3091" s="49" t="s">
        <v>189</v>
      </c>
      <c r="C3091" s="63" t="n">
        <v>40207</v>
      </c>
      <c r="D3091" s="63" t="n">
        <v>40207</v>
      </c>
      <c r="E3091" s="49" t="n">
        <v>1</v>
      </c>
      <c r="F3091" s="54" t="n">
        <v>0</v>
      </c>
      <c r="G3091" s="54" t="n">
        <v>231.32</v>
      </c>
      <c r="H3091" s="54" t="n">
        <v>0</v>
      </c>
      <c r="I3091" s="54" t="n">
        <f aca="false">SUM(F3091:H3091)</f>
        <v>231.32</v>
      </c>
      <c r="J3091" s="49" t="n">
        <f aca="false">Calc!$C$5-D3091</f>
        <v>680</v>
      </c>
      <c r="K3091" s="49" t="n">
        <f aca="false">IF(J3091&lt;=Calc!$C$11,4,IF(J3091&lt;=Calc!$C$12,3,IF(J3091&lt;=Calc!$C$13,2,1)))</f>
        <v>1</v>
      </c>
      <c r="L3091" s="49" t="n">
        <f aca="false">1+(E3091&gt;=Calc!$C$16)+(E3091&gt;=Calc!$C$17)+(E3091&gt;=Calc!$C$18)</f>
        <v>1</v>
      </c>
      <c r="M3091" s="49" t="str">
        <f aca="false">IF(AND(K3091=4,L3091&gt;=3),"Champions",IF(AND(K3091=3,L3091&gt;=3),"Loyal",IF(K3091&gt;=3,"Recent / New",IF(L3091&gt;=3,"At Risk","Hibernating / Lost"))))</f>
        <v>Hibernating / Lost</v>
      </c>
      <c r="N3091" s="54" t="n">
        <f aca="false">IF(AND(Calc!$C$2&lt;=2009,Calc!$C$3&gt;=2009),F3091,0)+IF(AND(Calc!$C$2&lt;=2010,Calc!$C$3&gt;=2010),G3091,0)+IF(AND(Calc!$C$2&lt;=2011,Calc!$C$3&gt;=2011),H3091,0)</f>
        <v>231.32</v>
      </c>
      <c r="O3091" s="61" t="n">
        <f aca="false">IF(AND(N3091&gt;0,OR(Calc!$C$4="*",B3091=Calc!$C$4)),N3091+ROW()*0.000000001,0)</f>
        <v>231.320003091</v>
      </c>
    </row>
    <row r="3092" customFormat="false" ht="15" hidden="false" customHeight="false" outlineLevel="0" collapsed="false">
      <c r="A3092" s="49" t="n">
        <v>15488</v>
      </c>
      <c r="B3092" s="49" t="s">
        <v>189</v>
      </c>
      <c r="C3092" s="63" t="n">
        <v>40303</v>
      </c>
      <c r="D3092" s="63" t="n">
        <v>40794</v>
      </c>
      <c r="E3092" s="49" t="n">
        <v>5</v>
      </c>
      <c r="F3092" s="54" t="n">
        <v>0</v>
      </c>
      <c r="G3092" s="54" t="n">
        <v>340.6</v>
      </c>
      <c r="H3092" s="54" t="n">
        <v>91.32</v>
      </c>
      <c r="I3092" s="54" t="n">
        <f aca="false">SUM(F3092:H3092)</f>
        <v>431.92</v>
      </c>
      <c r="J3092" s="49" t="n">
        <f aca="false">Calc!$C$5-D3092</f>
        <v>93</v>
      </c>
      <c r="K3092" s="49" t="n">
        <f aca="false">IF(J3092&lt;=Calc!$C$11,4,IF(J3092&lt;=Calc!$C$12,3,IF(J3092&lt;=Calc!$C$13,2,1)))</f>
        <v>3</v>
      </c>
      <c r="L3092" s="49" t="n">
        <f aca="false">1+(E3092&gt;=Calc!$C$16)+(E3092&gt;=Calc!$C$17)+(E3092&gt;=Calc!$C$18)</f>
        <v>3</v>
      </c>
      <c r="M3092" s="49" t="str">
        <f aca="false">IF(AND(K3092=4,L3092&gt;=3),"Champions",IF(AND(K3092=3,L3092&gt;=3),"Loyal",IF(K3092&gt;=3,"Recent / New",IF(L3092&gt;=3,"At Risk","Hibernating / Lost"))))</f>
        <v>Loyal</v>
      </c>
      <c r="N3092" s="54" t="n">
        <f aca="false">IF(AND(Calc!$C$2&lt;=2009,Calc!$C$3&gt;=2009),F3092,0)+IF(AND(Calc!$C$2&lt;=2010,Calc!$C$3&gt;=2010),G3092,0)+IF(AND(Calc!$C$2&lt;=2011,Calc!$C$3&gt;=2011),H3092,0)</f>
        <v>431.92</v>
      </c>
      <c r="O3092" s="61" t="n">
        <f aca="false">IF(AND(N3092&gt;0,OR(Calc!$C$4="*",B3092=Calc!$C$4)),N3092+ROW()*0.000000001,0)</f>
        <v>431.920003092</v>
      </c>
    </row>
    <row r="3093" customFormat="false" ht="15" hidden="false" customHeight="false" outlineLevel="0" collapsed="false">
      <c r="A3093" s="49" t="n">
        <v>15489</v>
      </c>
      <c r="B3093" s="49" t="s">
        <v>189</v>
      </c>
      <c r="C3093" s="63" t="n">
        <v>40193</v>
      </c>
      <c r="D3093" s="63" t="n">
        <v>40864</v>
      </c>
      <c r="E3093" s="49" t="n">
        <v>8</v>
      </c>
      <c r="F3093" s="54" t="n">
        <v>0</v>
      </c>
      <c r="G3093" s="54" t="n">
        <v>1237.33</v>
      </c>
      <c r="H3093" s="54" t="n">
        <v>1090.03</v>
      </c>
      <c r="I3093" s="54" t="n">
        <f aca="false">SUM(F3093:H3093)</f>
        <v>2327.36</v>
      </c>
      <c r="J3093" s="49" t="n">
        <f aca="false">Calc!$C$5-D3093</f>
        <v>23</v>
      </c>
      <c r="K3093" s="49" t="n">
        <f aca="false">IF(J3093&lt;=Calc!$C$11,4,IF(J3093&lt;=Calc!$C$12,3,IF(J3093&lt;=Calc!$C$13,2,1)))</f>
        <v>4</v>
      </c>
      <c r="L3093" s="49" t="n">
        <f aca="false">1+(E3093&gt;=Calc!$C$16)+(E3093&gt;=Calc!$C$17)+(E3093&gt;=Calc!$C$18)</f>
        <v>4</v>
      </c>
      <c r="M3093" s="49" t="str">
        <f aca="false">IF(AND(K3093=4,L3093&gt;=3),"Champions",IF(AND(K3093=3,L3093&gt;=3),"Loyal",IF(K3093&gt;=3,"Recent / New",IF(L3093&gt;=3,"At Risk","Hibernating / Lost"))))</f>
        <v>Champions</v>
      </c>
      <c r="N3093" s="54" t="n">
        <f aca="false">IF(AND(Calc!$C$2&lt;=2009,Calc!$C$3&gt;=2009),F3093,0)+IF(AND(Calc!$C$2&lt;=2010,Calc!$C$3&gt;=2010),G3093,0)+IF(AND(Calc!$C$2&lt;=2011,Calc!$C$3&gt;=2011),H3093,0)</f>
        <v>2327.36</v>
      </c>
      <c r="O3093" s="61" t="n">
        <f aca="false">IF(AND(N3093&gt;0,OR(Calc!$C$4="*",B3093=Calc!$C$4)),N3093+ROW()*0.000000001,0)</f>
        <v>2327.360003093</v>
      </c>
    </row>
    <row r="3094" customFormat="false" ht="15" hidden="false" customHeight="false" outlineLevel="0" collapsed="false">
      <c r="A3094" s="49" t="n">
        <v>15490</v>
      </c>
      <c r="B3094" s="49" t="s">
        <v>189</v>
      </c>
      <c r="C3094" s="63" t="n">
        <v>40456</v>
      </c>
      <c r="D3094" s="63" t="n">
        <v>40456</v>
      </c>
      <c r="E3094" s="49" t="n">
        <v>1</v>
      </c>
      <c r="F3094" s="54" t="n">
        <v>0</v>
      </c>
      <c r="G3094" s="54" t="n">
        <v>181.35</v>
      </c>
      <c r="H3094" s="54" t="n">
        <v>0</v>
      </c>
      <c r="I3094" s="54" t="n">
        <f aca="false">SUM(F3094:H3094)</f>
        <v>181.35</v>
      </c>
      <c r="J3094" s="49" t="n">
        <f aca="false">Calc!$C$5-D3094</f>
        <v>431</v>
      </c>
      <c r="K3094" s="49" t="n">
        <f aca="false">IF(J3094&lt;=Calc!$C$11,4,IF(J3094&lt;=Calc!$C$12,3,IF(J3094&lt;=Calc!$C$13,2,1)))</f>
        <v>1</v>
      </c>
      <c r="L3094" s="49" t="n">
        <f aca="false">1+(E3094&gt;=Calc!$C$16)+(E3094&gt;=Calc!$C$17)+(E3094&gt;=Calc!$C$18)</f>
        <v>1</v>
      </c>
      <c r="M3094" s="49" t="str">
        <f aca="false">IF(AND(K3094=4,L3094&gt;=3),"Champions",IF(AND(K3094=3,L3094&gt;=3),"Loyal",IF(K3094&gt;=3,"Recent / New",IF(L3094&gt;=3,"At Risk","Hibernating / Lost"))))</f>
        <v>Hibernating / Lost</v>
      </c>
      <c r="N3094" s="54" t="n">
        <f aca="false">IF(AND(Calc!$C$2&lt;=2009,Calc!$C$3&gt;=2009),F3094,0)+IF(AND(Calc!$C$2&lt;=2010,Calc!$C$3&gt;=2010),G3094,0)+IF(AND(Calc!$C$2&lt;=2011,Calc!$C$3&gt;=2011),H3094,0)</f>
        <v>181.35</v>
      </c>
      <c r="O3094" s="61" t="n">
        <f aca="false">IF(AND(N3094&gt;0,OR(Calc!$C$4="*",B3094=Calc!$C$4)),N3094+ROW()*0.000000001,0)</f>
        <v>181.350003094</v>
      </c>
    </row>
    <row r="3095" customFormat="false" ht="15" hidden="false" customHeight="false" outlineLevel="0" collapsed="false">
      <c r="A3095" s="49" t="n">
        <v>15491</v>
      </c>
      <c r="B3095" s="49" t="s">
        <v>189</v>
      </c>
      <c r="C3095" s="63" t="n">
        <v>40651</v>
      </c>
      <c r="D3095" s="63" t="n">
        <v>40791</v>
      </c>
      <c r="E3095" s="49" t="n">
        <v>6</v>
      </c>
      <c r="F3095" s="54" t="n">
        <v>0</v>
      </c>
      <c r="G3095" s="54" t="n">
        <v>0</v>
      </c>
      <c r="H3095" s="54" t="n">
        <v>3090.85</v>
      </c>
      <c r="I3095" s="54" t="n">
        <f aca="false">SUM(F3095:H3095)</f>
        <v>3090.85</v>
      </c>
      <c r="J3095" s="49" t="n">
        <f aca="false">Calc!$C$5-D3095</f>
        <v>96</v>
      </c>
      <c r="K3095" s="49" t="n">
        <f aca="false">IF(J3095&lt;=Calc!$C$11,4,IF(J3095&lt;=Calc!$C$12,3,IF(J3095&lt;=Calc!$C$13,2,1)))</f>
        <v>3</v>
      </c>
      <c r="L3095" s="49" t="n">
        <f aca="false">1+(E3095&gt;=Calc!$C$16)+(E3095&gt;=Calc!$C$17)+(E3095&gt;=Calc!$C$18)</f>
        <v>3</v>
      </c>
      <c r="M3095" s="49" t="str">
        <f aca="false">IF(AND(K3095=4,L3095&gt;=3),"Champions",IF(AND(K3095=3,L3095&gt;=3),"Loyal",IF(K3095&gt;=3,"Recent / New",IF(L3095&gt;=3,"At Risk","Hibernating / Lost"))))</f>
        <v>Loyal</v>
      </c>
      <c r="N3095" s="54" t="n">
        <f aca="false">IF(AND(Calc!$C$2&lt;=2009,Calc!$C$3&gt;=2009),F3095,0)+IF(AND(Calc!$C$2&lt;=2010,Calc!$C$3&gt;=2010),G3095,0)+IF(AND(Calc!$C$2&lt;=2011,Calc!$C$3&gt;=2011),H3095,0)</f>
        <v>3090.85</v>
      </c>
      <c r="O3095" s="61" t="n">
        <f aca="false">IF(AND(N3095&gt;0,OR(Calc!$C$4="*",B3095=Calc!$C$4)),N3095+ROW()*0.000000001,0)</f>
        <v>3090.850003095</v>
      </c>
    </row>
    <row r="3096" customFormat="false" ht="15" hidden="false" customHeight="false" outlineLevel="0" collapsed="false">
      <c r="A3096" s="49" t="n">
        <v>15492</v>
      </c>
      <c r="B3096" s="49" t="s">
        <v>189</v>
      </c>
      <c r="C3096" s="63" t="n">
        <v>40812</v>
      </c>
      <c r="D3096" s="63" t="n">
        <v>40858</v>
      </c>
      <c r="E3096" s="49" t="n">
        <v>2</v>
      </c>
      <c r="F3096" s="54" t="n">
        <v>0</v>
      </c>
      <c r="G3096" s="54" t="n">
        <v>0</v>
      </c>
      <c r="H3096" s="54" t="n">
        <v>659.46</v>
      </c>
      <c r="I3096" s="54" t="n">
        <f aca="false">SUM(F3096:H3096)</f>
        <v>659.46</v>
      </c>
      <c r="J3096" s="49" t="n">
        <f aca="false">Calc!$C$5-D3096</f>
        <v>29</v>
      </c>
      <c r="K3096" s="49" t="n">
        <f aca="false">IF(J3096&lt;=Calc!$C$11,4,IF(J3096&lt;=Calc!$C$12,3,IF(J3096&lt;=Calc!$C$13,2,1)))</f>
        <v>3</v>
      </c>
      <c r="L3096" s="49" t="n">
        <f aca="false">1+(E3096&gt;=Calc!$C$16)+(E3096&gt;=Calc!$C$17)+(E3096&gt;=Calc!$C$18)</f>
        <v>2</v>
      </c>
      <c r="M3096" s="49" t="str">
        <f aca="false">IF(AND(K3096=4,L3096&gt;=3),"Champions",IF(AND(K3096=3,L3096&gt;=3),"Loyal",IF(K3096&gt;=3,"Recent / New",IF(L3096&gt;=3,"At Risk","Hibernating / Lost"))))</f>
        <v>Recent / New</v>
      </c>
      <c r="N3096" s="54" t="n">
        <f aca="false">IF(AND(Calc!$C$2&lt;=2009,Calc!$C$3&gt;=2009),F3096,0)+IF(AND(Calc!$C$2&lt;=2010,Calc!$C$3&gt;=2010),G3096,0)+IF(AND(Calc!$C$2&lt;=2011,Calc!$C$3&gt;=2011),H3096,0)</f>
        <v>659.46</v>
      </c>
      <c r="O3096" s="61" t="n">
        <f aca="false">IF(AND(N3096&gt;0,OR(Calc!$C$4="*",B3096=Calc!$C$4)),N3096+ROW()*0.000000001,0)</f>
        <v>659.460003096</v>
      </c>
    </row>
    <row r="3097" customFormat="false" ht="15" hidden="false" customHeight="false" outlineLevel="0" collapsed="false">
      <c r="A3097" s="49" t="n">
        <v>15493</v>
      </c>
      <c r="B3097" s="49" t="s">
        <v>189</v>
      </c>
      <c r="C3097" s="63" t="n">
        <v>40232</v>
      </c>
      <c r="D3097" s="63" t="n">
        <v>40854</v>
      </c>
      <c r="E3097" s="49" t="n">
        <v>9</v>
      </c>
      <c r="F3097" s="54" t="n">
        <v>0</v>
      </c>
      <c r="G3097" s="54" t="n">
        <v>2159.78</v>
      </c>
      <c r="H3097" s="54" t="n">
        <v>1918.86</v>
      </c>
      <c r="I3097" s="54" t="n">
        <f aca="false">SUM(F3097:H3097)</f>
        <v>4078.64</v>
      </c>
      <c r="J3097" s="49" t="n">
        <f aca="false">Calc!$C$5-D3097</f>
        <v>33</v>
      </c>
      <c r="K3097" s="49" t="n">
        <f aca="false">IF(J3097&lt;=Calc!$C$11,4,IF(J3097&lt;=Calc!$C$12,3,IF(J3097&lt;=Calc!$C$13,2,1)))</f>
        <v>3</v>
      </c>
      <c r="L3097" s="49" t="n">
        <f aca="false">1+(E3097&gt;=Calc!$C$16)+(E3097&gt;=Calc!$C$17)+(E3097&gt;=Calc!$C$18)</f>
        <v>4</v>
      </c>
      <c r="M3097" s="49" t="str">
        <f aca="false">IF(AND(K3097=4,L3097&gt;=3),"Champions",IF(AND(K3097=3,L3097&gt;=3),"Loyal",IF(K3097&gt;=3,"Recent / New",IF(L3097&gt;=3,"At Risk","Hibernating / Lost"))))</f>
        <v>Loyal</v>
      </c>
      <c r="N3097" s="54" t="n">
        <f aca="false">IF(AND(Calc!$C$2&lt;=2009,Calc!$C$3&gt;=2009),F3097,0)+IF(AND(Calc!$C$2&lt;=2010,Calc!$C$3&gt;=2010),G3097,0)+IF(AND(Calc!$C$2&lt;=2011,Calc!$C$3&gt;=2011),H3097,0)</f>
        <v>4078.64</v>
      </c>
      <c r="O3097" s="61" t="n">
        <f aca="false">IF(AND(N3097&gt;0,OR(Calc!$C$4="*",B3097=Calc!$C$4)),N3097+ROW()*0.000000001,0)</f>
        <v>4078.640003097</v>
      </c>
    </row>
    <row r="3098" customFormat="false" ht="15" hidden="false" customHeight="false" outlineLevel="0" collapsed="false">
      <c r="A3098" s="49" t="n">
        <v>15494</v>
      </c>
      <c r="B3098" s="49" t="s">
        <v>189</v>
      </c>
      <c r="C3098" s="63" t="n">
        <v>40157</v>
      </c>
      <c r="D3098" s="63" t="n">
        <v>40865</v>
      </c>
      <c r="E3098" s="49" t="n">
        <v>5</v>
      </c>
      <c r="F3098" s="54" t="n">
        <v>893.61</v>
      </c>
      <c r="G3098" s="54" t="n">
        <v>1528.41</v>
      </c>
      <c r="H3098" s="54" t="n">
        <v>1280.58</v>
      </c>
      <c r="I3098" s="54" t="n">
        <f aca="false">SUM(F3098:H3098)</f>
        <v>3702.6</v>
      </c>
      <c r="J3098" s="49" t="n">
        <f aca="false">Calc!$C$5-D3098</f>
        <v>22</v>
      </c>
      <c r="K3098" s="49" t="n">
        <f aca="false">IF(J3098&lt;=Calc!$C$11,4,IF(J3098&lt;=Calc!$C$12,3,IF(J3098&lt;=Calc!$C$13,2,1)))</f>
        <v>4</v>
      </c>
      <c r="L3098" s="49" t="n">
        <f aca="false">1+(E3098&gt;=Calc!$C$16)+(E3098&gt;=Calc!$C$17)+(E3098&gt;=Calc!$C$18)</f>
        <v>3</v>
      </c>
      <c r="M3098" s="49" t="str">
        <f aca="false">IF(AND(K3098=4,L3098&gt;=3),"Champions",IF(AND(K3098=3,L3098&gt;=3),"Loyal",IF(K3098&gt;=3,"Recent / New",IF(L3098&gt;=3,"At Risk","Hibernating / Lost"))))</f>
        <v>Champions</v>
      </c>
      <c r="N3098" s="54" t="n">
        <f aca="false">IF(AND(Calc!$C$2&lt;=2009,Calc!$C$3&gt;=2009),F3098,0)+IF(AND(Calc!$C$2&lt;=2010,Calc!$C$3&gt;=2010),G3098,0)+IF(AND(Calc!$C$2&lt;=2011,Calc!$C$3&gt;=2011),H3098,0)</f>
        <v>3702.6</v>
      </c>
      <c r="O3098" s="61" t="n">
        <f aca="false">IF(AND(N3098&gt;0,OR(Calc!$C$4="*",B3098=Calc!$C$4)),N3098+ROW()*0.000000001,0)</f>
        <v>3702.600003098</v>
      </c>
    </row>
    <row r="3099" customFormat="false" ht="15" hidden="false" customHeight="false" outlineLevel="0" collapsed="false">
      <c r="A3099" s="49" t="n">
        <v>15495</v>
      </c>
      <c r="B3099" s="49" t="s">
        <v>189</v>
      </c>
      <c r="C3099" s="63" t="n">
        <v>40507</v>
      </c>
      <c r="D3099" s="63" t="n">
        <v>40507</v>
      </c>
      <c r="E3099" s="49" t="n">
        <v>1</v>
      </c>
      <c r="F3099" s="54" t="n">
        <v>0</v>
      </c>
      <c r="G3099" s="54" t="n">
        <v>246.5</v>
      </c>
      <c r="H3099" s="54" t="n">
        <v>0</v>
      </c>
      <c r="I3099" s="54" t="n">
        <f aca="false">SUM(F3099:H3099)</f>
        <v>246.5</v>
      </c>
      <c r="J3099" s="49" t="n">
        <f aca="false">Calc!$C$5-D3099</f>
        <v>380</v>
      </c>
      <c r="K3099" s="49" t="n">
        <f aca="false">IF(J3099&lt;=Calc!$C$11,4,IF(J3099&lt;=Calc!$C$12,3,IF(J3099&lt;=Calc!$C$13,2,1)))</f>
        <v>2</v>
      </c>
      <c r="L3099" s="49" t="n">
        <f aca="false">1+(E3099&gt;=Calc!$C$16)+(E3099&gt;=Calc!$C$17)+(E3099&gt;=Calc!$C$18)</f>
        <v>1</v>
      </c>
      <c r="M3099" s="49" t="str">
        <f aca="false">IF(AND(K3099=4,L3099&gt;=3),"Champions",IF(AND(K3099=3,L3099&gt;=3),"Loyal",IF(K3099&gt;=3,"Recent / New",IF(L3099&gt;=3,"At Risk","Hibernating / Lost"))))</f>
        <v>Hibernating / Lost</v>
      </c>
      <c r="N3099" s="54" t="n">
        <f aca="false">IF(AND(Calc!$C$2&lt;=2009,Calc!$C$3&gt;=2009),F3099,0)+IF(AND(Calc!$C$2&lt;=2010,Calc!$C$3&gt;=2010),G3099,0)+IF(AND(Calc!$C$2&lt;=2011,Calc!$C$3&gt;=2011),H3099,0)</f>
        <v>246.5</v>
      </c>
      <c r="O3099" s="61" t="n">
        <f aca="false">IF(AND(N3099&gt;0,OR(Calc!$C$4="*",B3099=Calc!$C$4)),N3099+ROW()*0.000000001,0)</f>
        <v>246.500003099</v>
      </c>
    </row>
    <row r="3100" customFormat="false" ht="15" hidden="false" customHeight="false" outlineLevel="0" collapsed="false">
      <c r="A3100" s="49" t="n">
        <v>15496</v>
      </c>
      <c r="B3100" s="49" t="s">
        <v>189</v>
      </c>
      <c r="C3100" s="63" t="n">
        <v>40255</v>
      </c>
      <c r="D3100" s="63" t="n">
        <v>40255</v>
      </c>
      <c r="E3100" s="49" t="n">
        <v>1</v>
      </c>
      <c r="F3100" s="54" t="n">
        <v>0</v>
      </c>
      <c r="G3100" s="54" t="n">
        <v>146.14</v>
      </c>
      <c r="H3100" s="54" t="n">
        <v>0</v>
      </c>
      <c r="I3100" s="54" t="n">
        <f aca="false">SUM(F3100:H3100)</f>
        <v>146.14</v>
      </c>
      <c r="J3100" s="49" t="n">
        <f aca="false">Calc!$C$5-D3100</f>
        <v>632</v>
      </c>
      <c r="K3100" s="49" t="n">
        <f aca="false">IF(J3100&lt;=Calc!$C$11,4,IF(J3100&lt;=Calc!$C$12,3,IF(J3100&lt;=Calc!$C$13,2,1)))</f>
        <v>1</v>
      </c>
      <c r="L3100" s="49" t="n">
        <f aca="false">1+(E3100&gt;=Calc!$C$16)+(E3100&gt;=Calc!$C$17)+(E3100&gt;=Calc!$C$18)</f>
        <v>1</v>
      </c>
      <c r="M3100" s="49" t="str">
        <f aca="false">IF(AND(K3100=4,L3100&gt;=3),"Champions",IF(AND(K3100=3,L3100&gt;=3),"Loyal",IF(K3100&gt;=3,"Recent / New",IF(L3100&gt;=3,"At Risk","Hibernating / Lost"))))</f>
        <v>Hibernating / Lost</v>
      </c>
      <c r="N3100" s="54" t="n">
        <f aca="false">IF(AND(Calc!$C$2&lt;=2009,Calc!$C$3&gt;=2009),F3100,0)+IF(AND(Calc!$C$2&lt;=2010,Calc!$C$3&gt;=2010),G3100,0)+IF(AND(Calc!$C$2&lt;=2011,Calc!$C$3&gt;=2011),H3100,0)</f>
        <v>146.14</v>
      </c>
      <c r="O3100" s="61" t="n">
        <f aca="false">IF(AND(N3100&gt;0,OR(Calc!$C$4="*",B3100=Calc!$C$4)),N3100+ROW()*0.000000001,0)</f>
        <v>146.1400031</v>
      </c>
    </row>
    <row r="3101" customFormat="false" ht="15" hidden="false" customHeight="false" outlineLevel="0" collapsed="false">
      <c r="A3101" s="49" t="n">
        <v>15497</v>
      </c>
      <c r="B3101" s="49" t="s">
        <v>189</v>
      </c>
      <c r="C3101" s="63" t="n">
        <v>40165</v>
      </c>
      <c r="D3101" s="63" t="n">
        <v>40869</v>
      </c>
      <c r="E3101" s="49" t="n">
        <v>9</v>
      </c>
      <c r="F3101" s="54" t="n">
        <v>272</v>
      </c>
      <c r="G3101" s="54" t="n">
        <v>7111.76</v>
      </c>
      <c r="H3101" s="54" t="n">
        <v>1259.7</v>
      </c>
      <c r="I3101" s="54" t="n">
        <f aca="false">SUM(F3101:H3101)</f>
        <v>8643.46</v>
      </c>
      <c r="J3101" s="49" t="n">
        <f aca="false">Calc!$C$5-D3101</f>
        <v>18</v>
      </c>
      <c r="K3101" s="49" t="n">
        <f aca="false">IF(J3101&lt;=Calc!$C$11,4,IF(J3101&lt;=Calc!$C$12,3,IF(J3101&lt;=Calc!$C$13,2,1)))</f>
        <v>4</v>
      </c>
      <c r="L3101" s="49" t="n">
        <f aca="false">1+(E3101&gt;=Calc!$C$16)+(E3101&gt;=Calc!$C$17)+(E3101&gt;=Calc!$C$18)</f>
        <v>4</v>
      </c>
      <c r="M3101" s="49" t="str">
        <f aca="false">IF(AND(K3101=4,L3101&gt;=3),"Champions",IF(AND(K3101=3,L3101&gt;=3),"Loyal",IF(K3101&gt;=3,"Recent / New",IF(L3101&gt;=3,"At Risk","Hibernating / Lost"))))</f>
        <v>Champions</v>
      </c>
      <c r="N3101" s="54" t="n">
        <f aca="false">IF(AND(Calc!$C$2&lt;=2009,Calc!$C$3&gt;=2009),F3101,0)+IF(AND(Calc!$C$2&lt;=2010,Calc!$C$3&gt;=2010),G3101,0)+IF(AND(Calc!$C$2&lt;=2011,Calc!$C$3&gt;=2011),H3101,0)</f>
        <v>8643.46</v>
      </c>
      <c r="O3101" s="61" t="n">
        <f aca="false">IF(AND(N3101&gt;0,OR(Calc!$C$4="*",B3101=Calc!$C$4)),N3101+ROW()*0.000000001,0)</f>
        <v>8643.460003101</v>
      </c>
    </row>
    <row r="3102" customFormat="false" ht="15" hidden="false" customHeight="false" outlineLevel="0" collapsed="false">
      <c r="A3102" s="49" t="n">
        <v>15498</v>
      </c>
      <c r="B3102" s="49" t="s">
        <v>189</v>
      </c>
      <c r="C3102" s="63" t="n">
        <v>40163</v>
      </c>
      <c r="D3102" s="63" t="n">
        <v>40884</v>
      </c>
      <c r="E3102" s="49" t="n">
        <v>44</v>
      </c>
      <c r="F3102" s="54" t="n">
        <v>3156.77</v>
      </c>
      <c r="G3102" s="54" t="n">
        <v>9306.46</v>
      </c>
      <c r="H3102" s="54" t="n">
        <v>12275.83</v>
      </c>
      <c r="I3102" s="54" t="n">
        <f aca="false">SUM(F3102:H3102)</f>
        <v>24739.06</v>
      </c>
      <c r="J3102" s="49" t="n">
        <f aca="false">Calc!$C$5-D3102</f>
        <v>3</v>
      </c>
      <c r="K3102" s="49" t="n">
        <f aca="false">IF(J3102&lt;=Calc!$C$11,4,IF(J3102&lt;=Calc!$C$12,3,IF(J3102&lt;=Calc!$C$13,2,1)))</f>
        <v>4</v>
      </c>
      <c r="L3102" s="49" t="n">
        <f aca="false">1+(E3102&gt;=Calc!$C$16)+(E3102&gt;=Calc!$C$17)+(E3102&gt;=Calc!$C$18)</f>
        <v>4</v>
      </c>
      <c r="M3102" s="49" t="str">
        <f aca="false">IF(AND(K3102=4,L3102&gt;=3),"Champions",IF(AND(K3102=3,L3102&gt;=3),"Loyal",IF(K3102&gt;=3,"Recent / New",IF(L3102&gt;=3,"At Risk","Hibernating / Lost"))))</f>
        <v>Champions</v>
      </c>
      <c r="N3102" s="54" t="n">
        <f aca="false">IF(AND(Calc!$C$2&lt;=2009,Calc!$C$3&gt;=2009),F3102,0)+IF(AND(Calc!$C$2&lt;=2010,Calc!$C$3&gt;=2010),G3102,0)+IF(AND(Calc!$C$2&lt;=2011,Calc!$C$3&gt;=2011),H3102,0)</f>
        <v>24739.06</v>
      </c>
      <c r="O3102" s="61" t="n">
        <f aca="false">IF(AND(N3102&gt;0,OR(Calc!$C$4="*",B3102=Calc!$C$4)),N3102+ROW()*0.000000001,0)</f>
        <v>24739.060003102</v>
      </c>
    </row>
    <row r="3103" customFormat="false" ht="15" hidden="false" customHeight="false" outlineLevel="0" collapsed="false">
      <c r="A3103" s="49" t="n">
        <v>15499</v>
      </c>
      <c r="B3103" s="49" t="s">
        <v>189</v>
      </c>
      <c r="C3103" s="63" t="n">
        <v>40163</v>
      </c>
      <c r="D3103" s="63" t="n">
        <v>40163</v>
      </c>
      <c r="E3103" s="49" t="n">
        <v>1</v>
      </c>
      <c r="F3103" s="54" t="n">
        <v>158.65</v>
      </c>
      <c r="G3103" s="54" t="n">
        <v>0</v>
      </c>
      <c r="H3103" s="54" t="n">
        <v>0</v>
      </c>
      <c r="I3103" s="54" t="n">
        <f aca="false">SUM(F3103:H3103)</f>
        <v>158.65</v>
      </c>
      <c r="J3103" s="49" t="n">
        <f aca="false">Calc!$C$5-D3103</f>
        <v>724</v>
      </c>
      <c r="K3103" s="49" t="n">
        <f aca="false">IF(J3103&lt;=Calc!$C$11,4,IF(J3103&lt;=Calc!$C$12,3,IF(J3103&lt;=Calc!$C$13,2,1)))</f>
        <v>1</v>
      </c>
      <c r="L3103" s="49" t="n">
        <f aca="false">1+(E3103&gt;=Calc!$C$16)+(E3103&gt;=Calc!$C$17)+(E3103&gt;=Calc!$C$18)</f>
        <v>1</v>
      </c>
      <c r="M3103" s="49" t="str">
        <f aca="false">IF(AND(K3103=4,L3103&gt;=3),"Champions",IF(AND(K3103=3,L3103&gt;=3),"Loyal",IF(K3103&gt;=3,"Recent / New",IF(L3103&gt;=3,"At Risk","Hibernating / Lost"))))</f>
        <v>Hibernating / Lost</v>
      </c>
      <c r="N3103" s="54" t="n">
        <f aca="false">IF(AND(Calc!$C$2&lt;=2009,Calc!$C$3&gt;=2009),F3103,0)+IF(AND(Calc!$C$2&lt;=2010,Calc!$C$3&gt;=2010),G3103,0)+IF(AND(Calc!$C$2&lt;=2011,Calc!$C$3&gt;=2011),H3103,0)</f>
        <v>158.65</v>
      </c>
      <c r="O3103" s="61" t="n">
        <f aca="false">IF(AND(N3103&gt;0,OR(Calc!$C$4="*",B3103=Calc!$C$4)),N3103+ROW()*0.000000001,0)</f>
        <v>158.650003103</v>
      </c>
    </row>
    <row r="3104" customFormat="false" ht="15" hidden="false" customHeight="false" outlineLevel="0" collapsed="false">
      <c r="A3104" s="49" t="n">
        <v>15500</v>
      </c>
      <c r="B3104" s="49" t="s">
        <v>189</v>
      </c>
      <c r="C3104" s="63" t="n">
        <v>40805</v>
      </c>
      <c r="D3104" s="63" t="n">
        <v>40878</v>
      </c>
      <c r="E3104" s="49" t="n">
        <v>4</v>
      </c>
      <c r="F3104" s="54" t="n">
        <v>0</v>
      </c>
      <c r="G3104" s="54" t="n">
        <v>0</v>
      </c>
      <c r="H3104" s="54" t="n">
        <v>1131.56</v>
      </c>
      <c r="I3104" s="54" t="n">
        <f aca="false">SUM(F3104:H3104)</f>
        <v>1131.56</v>
      </c>
      <c r="J3104" s="49" t="n">
        <f aca="false">Calc!$C$5-D3104</f>
        <v>9</v>
      </c>
      <c r="K3104" s="49" t="n">
        <f aca="false">IF(J3104&lt;=Calc!$C$11,4,IF(J3104&lt;=Calc!$C$12,3,IF(J3104&lt;=Calc!$C$13,2,1)))</f>
        <v>4</v>
      </c>
      <c r="L3104" s="49" t="n">
        <f aca="false">1+(E3104&gt;=Calc!$C$16)+(E3104&gt;=Calc!$C$17)+(E3104&gt;=Calc!$C$18)</f>
        <v>3</v>
      </c>
      <c r="M3104" s="49" t="str">
        <f aca="false">IF(AND(K3104=4,L3104&gt;=3),"Champions",IF(AND(K3104=3,L3104&gt;=3),"Loyal",IF(K3104&gt;=3,"Recent / New",IF(L3104&gt;=3,"At Risk","Hibernating / Lost"))))</f>
        <v>Champions</v>
      </c>
      <c r="N3104" s="54" t="n">
        <f aca="false">IF(AND(Calc!$C$2&lt;=2009,Calc!$C$3&gt;=2009),F3104,0)+IF(AND(Calc!$C$2&lt;=2010,Calc!$C$3&gt;=2010),G3104,0)+IF(AND(Calc!$C$2&lt;=2011,Calc!$C$3&gt;=2011),H3104,0)</f>
        <v>1131.56</v>
      </c>
      <c r="O3104" s="61" t="n">
        <f aca="false">IF(AND(N3104&gt;0,OR(Calc!$C$4="*",B3104=Calc!$C$4)),N3104+ROW()*0.000000001,0)</f>
        <v>1131.560003104</v>
      </c>
    </row>
    <row r="3105" customFormat="false" ht="15" hidden="false" customHeight="false" outlineLevel="0" collapsed="false">
      <c r="A3105" s="49" t="n">
        <v>15501</v>
      </c>
      <c r="B3105" s="49" t="s">
        <v>189</v>
      </c>
      <c r="C3105" s="63" t="n">
        <v>40471</v>
      </c>
      <c r="D3105" s="63" t="n">
        <v>40482</v>
      </c>
      <c r="E3105" s="49" t="n">
        <v>2</v>
      </c>
      <c r="F3105" s="54" t="n">
        <v>0</v>
      </c>
      <c r="G3105" s="54" t="n">
        <v>399.95</v>
      </c>
      <c r="H3105" s="54" t="n">
        <v>0</v>
      </c>
      <c r="I3105" s="54" t="n">
        <f aca="false">SUM(F3105:H3105)</f>
        <v>399.95</v>
      </c>
      <c r="J3105" s="49" t="n">
        <f aca="false">Calc!$C$5-D3105</f>
        <v>405</v>
      </c>
      <c r="K3105" s="49" t="n">
        <f aca="false">IF(J3105&lt;=Calc!$C$11,4,IF(J3105&lt;=Calc!$C$12,3,IF(J3105&lt;=Calc!$C$13,2,1)))</f>
        <v>1</v>
      </c>
      <c r="L3105" s="49" t="n">
        <f aca="false">1+(E3105&gt;=Calc!$C$16)+(E3105&gt;=Calc!$C$17)+(E3105&gt;=Calc!$C$18)</f>
        <v>2</v>
      </c>
      <c r="M3105" s="49" t="str">
        <f aca="false">IF(AND(K3105=4,L3105&gt;=3),"Champions",IF(AND(K3105=3,L3105&gt;=3),"Loyal",IF(K3105&gt;=3,"Recent / New",IF(L3105&gt;=3,"At Risk","Hibernating / Lost"))))</f>
        <v>Hibernating / Lost</v>
      </c>
      <c r="N3105" s="54" t="n">
        <f aca="false">IF(AND(Calc!$C$2&lt;=2009,Calc!$C$3&gt;=2009),F3105,0)+IF(AND(Calc!$C$2&lt;=2010,Calc!$C$3&gt;=2010),G3105,0)+IF(AND(Calc!$C$2&lt;=2011,Calc!$C$3&gt;=2011),H3105,0)</f>
        <v>399.95</v>
      </c>
      <c r="O3105" s="61" t="n">
        <f aca="false">IF(AND(N3105&gt;0,OR(Calc!$C$4="*",B3105=Calc!$C$4)),N3105+ROW()*0.000000001,0)</f>
        <v>399.950003105</v>
      </c>
    </row>
    <row r="3106" customFormat="false" ht="15" hidden="false" customHeight="false" outlineLevel="0" collapsed="false">
      <c r="A3106" s="49" t="n">
        <v>15502</v>
      </c>
      <c r="B3106" s="49" t="s">
        <v>189</v>
      </c>
      <c r="C3106" s="63" t="n">
        <v>40332</v>
      </c>
      <c r="D3106" s="63" t="n">
        <v>40871</v>
      </c>
      <c r="E3106" s="49" t="n">
        <v>12</v>
      </c>
      <c r="F3106" s="54" t="n">
        <v>0</v>
      </c>
      <c r="G3106" s="54" t="n">
        <v>3071.87</v>
      </c>
      <c r="H3106" s="54" t="n">
        <v>5004.58</v>
      </c>
      <c r="I3106" s="54" t="n">
        <f aca="false">SUM(F3106:H3106)</f>
        <v>8076.45</v>
      </c>
      <c r="J3106" s="49" t="n">
        <f aca="false">Calc!$C$5-D3106</f>
        <v>16</v>
      </c>
      <c r="K3106" s="49" t="n">
        <f aca="false">IF(J3106&lt;=Calc!$C$11,4,IF(J3106&lt;=Calc!$C$12,3,IF(J3106&lt;=Calc!$C$13,2,1)))</f>
        <v>4</v>
      </c>
      <c r="L3106" s="49" t="n">
        <f aca="false">1+(E3106&gt;=Calc!$C$16)+(E3106&gt;=Calc!$C$17)+(E3106&gt;=Calc!$C$18)</f>
        <v>4</v>
      </c>
      <c r="M3106" s="49" t="str">
        <f aca="false">IF(AND(K3106=4,L3106&gt;=3),"Champions",IF(AND(K3106=3,L3106&gt;=3),"Loyal",IF(K3106&gt;=3,"Recent / New",IF(L3106&gt;=3,"At Risk","Hibernating / Lost"))))</f>
        <v>Champions</v>
      </c>
      <c r="N3106" s="54" t="n">
        <f aca="false">IF(AND(Calc!$C$2&lt;=2009,Calc!$C$3&gt;=2009),F3106,0)+IF(AND(Calc!$C$2&lt;=2010,Calc!$C$3&gt;=2010),G3106,0)+IF(AND(Calc!$C$2&lt;=2011,Calc!$C$3&gt;=2011),H3106,0)</f>
        <v>8076.45</v>
      </c>
      <c r="O3106" s="61" t="n">
        <f aca="false">IF(AND(N3106&gt;0,OR(Calc!$C$4="*",B3106=Calc!$C$4)),N3106+ROW()*0.000000001,0)</f>
        <v>8076.450003106</v>
      </c>
    </row>
    <row r="3107" customFormat="false" ht="15" hidden="false" customHeight="false" outlineLevel="0" collapsed="false">
      <c r="A3107" s="49" t="n">
        <v>15503</v>
      </c>
      <c r="B3107" s="49" t="s">
        <v>189</v>
      </c>
      <c r="C3107" s="63" t="n">
        <v>40160</v>
      </c>
      <c r="D3107" s="63" t="n">
        <v>40524</v>
      </c>
      <c r="E3107" s="49" t="n">
        <v>2</v>
      </c>
      <c r="F3107" s="54" t="n">
        <v>116.26</v>
      </c>
      <c r="G3107" s="54" t="n">
        <v>141.04</v>
      </c>
      <c r="H3107" s="54" t="n">
        <v>0</v>
      </c>
      <c r="I3107" s="54" t="n">
        <f aca="false">SUM(F3107:H3107)</f>
        <v>257.3</v>
      </c>
      <c r="J3107" s="49" t="n">
        <f aca="false">Calc!$C$5-D3107</f>
        <v>363</v>
      </c>
      <c r="K3107" s="49" t="n">
        <f aca="false">IF(J3107&lt;=Calc!$C$11,4,IF(J3107&lt;=Calc!$C$12,3,IF(J3107&lt;=Calc!$C$13,2,1)))</f>
        <v>2</v>
      </c>
      <c r="L3107" s="49" t="n">
        <f aca="false">1+(E3107&gt;=Calc!$C$16)+(E3107&gt;=Calc!$C$17)+(E3107&gt;=Calc!$C$18)</f>
        <v>2</v>
      </c>
      <c r="M3107" s="49" t="str">
        <f aca="false">IF(AND(K3107=4,L3107&gt;=3),"Champions",IF(AND(K3107=3,L3107&gt;=3),"Loyal",IF(K3107&gt;=3,"Recent / New",IF(L3107&gt;=3,"At Risk","Hibernating / Lost"))))</f>
        <v>Hibernating / Lost</v>
      </c>
      <c r="N3107" s="54" t="n">
        <f aca="false">IF(AND(Calc!$C$2&lt;=2009,Calc!$C$3&gt;=2009),F3107,0)+IF(AND(Calc!$C$2&lt;=2010,Calc!$C$3&gt;=2010),G3107,0)+IF(AND(Calc!$C$2&lt;=2011,Calc!$C$3&gt;=2011),H3107,0)</f>
        <v>257.3</v>
      </c>
      <c r="O3107" s="61" t="n">
        <f aca="false">IF(AND(N3107&gt;0,OR(Calc!$C$4="*",B3107=Calc!$C$4)),N3107+ROW()*0.000000001,0)</f>
        <v>257.300003107</v>
      </c>
    </row>
    <row r="3108" customFormat="false" ht="15" hidden="false" customHeight="false" outlineLevel="0" collapsed="false">
      <c r="A3108" s="49" t="n">
        <v>15504</v>
      </c>
      <c r="B3108" s="49" t="s">
        <v>189</v>
      </c>
      <c r="C3108" s="63" t="n">
        <v>40221</v>
      </c>
      <c r="D3108" s="63" t="n">
        <v>40805</v>
      </c>
      <c r="E3108" s="49" t="n">
        <v>4</v>
      </c>
      <c r="F3108" s="54" t="n">
        <v>0</v>
      </c>
      <c r="G3108" s="54" t="n">
        <v>328.67</v>
      </c>
      <c r="H3108" s="54" t="n">
        <v>52.83</v>
      </c>
      <c r="I3108" s="54" t="n">
        <f aca="false">SUM(F3108:H3108)</f>
        <v>381.5</v>
      </c>
      <c r="J3108" s="49" t="n">
        <f aca="false">Calc!$C$5-D3108</f>
        <v>82</v>
      </c>
      <c r="K3108" s="49" t="n">
        <f aca="false">IF(J3108&lt;=Calc!$C$11,4,IF(J3108&lt;=Calc!$C$12,3,IF(J3108&lt;=Calc!$C$13,2,1)))</f>
        <v>3</v>
      </c>
      <c r="L3108" s="49" t="n">
        <f aca="false">1+(E3108&gt;=Calc!$C$16)+(E3108&gt;=Calc!$C$17)+(E3108&gt;=Calc!$C$18)</f>
        <v>3</v>
      </c>
      <c r="M3108" s="49" t="str">
        <f aca="false">IF(AND(K3108=4,L3108&gt;=3),"Champions",IF(AND(K3108=3,L3108&gt;=3),"Loyal",IF(K3108&gt;=3,"Recent / New",IF(L3108&gt;=3,"At Risk","Hibernating / Lost"))))</f>
        <v>Loyal</v>
      </c>
      <c r="N3108" s="54" t="n">
        <f aca="false">IF(AND(Calc!$C$2&lt;=2009,Calc!$C$3&gt;=2009),F3108,0)+IF(AND(Calc!$C$2&lt;=2010,Calc!$C$3&gt;=2010),G3108,0)+IF(AND(Calc!$C$2&lt;=2011,Calc!$C$3&gt;=2011),H3108,0)</f>
        <v>381.5</v>
      </c>
      <c r="O3108" s="61" t="n">
        <f aca="false">IF(AND(N3108&gt;0,OR(Calc!$C$4="*",B3108=Calc!$C$4)),N3108+ROW()*0.000000001,0)</f>
        <v>381.500003108</v>
      </c>
    </row>
    <row r="3109" customFormat="false" ht="15" hidden="false" customHeight="false" outlineLevel="0" collapsed="false">
      <c r="A3109" s="49" t="n">
        <v>15505</v>
      </c>
      <c r="B3109" s="49" t="s">
        <v>189</v>
      </c>
      <c r="C3109" s="63" t="n">
        <v>40731</v>
      </c>
      <c r="D3109" s="63" t="n">
        <v>40834</v>
      </c>
      <c r="E3109" s="49" t="n">
        <v>5</v>
      </c>
      <c r="F3109" s="54" t="n">
        <v>0</v>
      </c>
      <c r="G3109" s="54" t="n">
        <v>0</v>
      </c>
      <c r="H3109" s="54" t="n">
        <v>3497.14</v>
      </c>
      <c r="I3109" s="54" t="n">
        <f aca="false">SUM(F3109:H3109)</f>
        <v>3497.14</v>
      </c>
      <c r="J3109" s="49" t="n">
        <f aca="false">Calc!$C$5-D3109</f>
        <v>53</v>
      </c>
      <c r="K3109" s="49" t="n">
        <f aca="false">IF(J3109&lt;=Calc!$C$11,4,IF(J3109&lt;=Calc!$C$12,3,IF(J3109&lt;=Calc!$C$13,2,1)))</f>
        <v>3</v>
      </c>
      <c r="L3109" s="49" t="n">
        <f aca="false">1+(E3109&gt;=Calc!$C$16)+(E3109&gt;=Calc!$C$17)+(E3109&gt;=Calc!$C$18)</f>
        <v>3</v>
      </c>
      <c r="M3109" s="49" t="str">
        <f aca="false">IF(AND(K3109=4,L3109&gt;=3),"Champions",IF(AND(K3109=3,L3109&gt;=3),"Loyal",IF(K3109&gt;=3,"Recent / New",IF(L3109&gt;=3,"At Risk","Hibernating / Lost"))))</f>
        <v>Loyal</v>
      </c>
      <c r="N3109" s="54" t="n">
        <f aca="false">IF(AND(Calc!$C$2&lt;=2009,Calc!$C$3&gt;=2009),F3109,0)+IF(AND(Calc!$C$2&lt;=2010,Calc!$C$3&gt;=2010),G3109,0)+IF(AND(Calc!$C$2&lt;=2011,Calc!$C$3&gt;=2011),H3109,0)</f>
        <v>3497.14</v>
      </c>
      <c r="O3109" s="61" t="n">
        <f aca="false">IF(AND(N3109&gt;0,OR(Calc!$C$4="*",B3109=Calc!$C$4)),N3109+ROW()*0.000000001,0)</f>
        <v>3497.140003109</v>
      </c>
    </row>
    <row r="3110" customFormat="false" ht="15" hidden="false" customHeight="false" outlineLevel="0" collapsed="false">
      <c r="A3110" s="49" t="n">
        <v>15506</v>
      </c>
      <c r="B3110" s="49" t="s">
        <v>189</v>
      </c>
      <c r="C3110" s="63" t="n">
        <v>40409</v>
      </c>
      <c r="D3110" s="63" t="n">
        <v>40864</v>
      </c>
      <c r="E3110" s="49" t="n">
        <v>6</v>
      </c>
      <c r="F3110" s="54" t="n">
        <v>0</v>
      </c>
      <c r="G3110" s="54" t="n">
        <v>1058.25</v>
      </c>
      <c r="H3110" s="54" t="n">
        <v>972.08</v>
      </c>
      <c r="I3110" s="54" t="n">
        <f aca="false">SUM(F3110:H3110)</f>
        <v>2030.33</v>
      </c>
      <c r="J3110" s="49" t="n">
        <f aca="false">Calc!$C$5-D3110</f>
        <v>23</v>
      </c>
      <c r="K3110" s="49" t="n">
        <f aca="false">IF(J3110&lt;=Calc!$C$11,4,IF(J3110&lt;=Calc!$C$12,3,IF(J3110&lt;=Calc!$C$13,2,1)))</f>
        <v>4</v>
      </c>
      <c r="L3110" s="49" t="n">
        <f aca="false">1+(E3110&gt;=Calc!$C$16)+(E3110&gt;=Calc!$C$17)+(E3110&gt;=Calc!$C$18)</f>
        <v>3</v>
      </c>
      <c r="M3110" s="49" t="str">
        <f aca="false">IF(AND(K3110=4,L3110&gt;=3),"Champions",IF(AND(K3110=3,L3110&gt;=3),"Loyal",IF(K3110&gt;=3,"Recent / New",IF(L3110&gt;=3,"At Risk","Hibernating / Lost"))))</f>
        <v>Champions</v>
      </c>
      <c r="N3110" s="54" t="n">
        <f aca="false">IF(AND(Calc!$C$2&lt;=2009,Calc!$C$3&gt;=2009),F3110,0)+IF(AND(Calc!$C$2&lt;=2010,Calc!$C$3&gt;=2010),G3110,0)+IF(AND(Calc!$C$2&lt;=2011,Calc!$C$3&gt;=2011),H3110,0)</f>
        <v>2030.33</v>
      </c>
      <c r="O3110" s="61" t="n">
        <f aca="false">IF(AND(N3110&gt;0,OR(Calc!$C$4="*",B3110=Calc!$C$4)),N3110+ROW()*0.000000001,0)</f>
        <v>2030.33000311</v>
      </c>
    </row>
    <row r="3111" customFormat="false" ht="15" hidden="false" customHeight="false" outlineLevel="0" collapsed="false">
      <c r="A3111" s="49" t="n">
        <v>15507</v>
      </c>
      <c r="B3111" s="49" t="s">
        <v>189</v>
      </c>
      <c r="C3111" s="63" t="n">
        <v>40715</v>
      </c>
      <c r="D3111" s="63" t="n">
        <v>40715</v>
      </c>
      <c r="E3111" s="49" t="n">
        <v>1</v>
      </c>
      <c r="F3111" s="54" t="n">
        <v>0</v>
      </c>
      <c r="G3111" s="54" t="n">
        <v>0</v>
      </c>
      <c r="H3111" s="54" t="n">
        <v>475.86</v>
      </c>
      <c r="I3111" s="54" t="n">
        <f aca="false">SUM(F3111:H3111)</f>
        <v>475.86</v>
      </c>
      <c r="J3111" s="49" t="n">
        <f aca="false">Calc!$C$5-D3111</f>
        <v>172</v>
      </c>
      <c r="K3111" s="49" t="n">
        <f aca="false">IF(J3111&lt;=Calc!$C$11,4,IF(J3111&lt;=Calc!$C$12,3,IF(J3111&lt;=Calc!$C$13,2,1)))</f>
        <v>2</v>
      </c>
      <c r="L3111" s="49" t="n">
        <f aca="false">1+(E3111&gt;=Calc!$C$16)+(E3111&gt;=Calc!$C$17)+(E3111&gt;=Calc!$C$18)</f>
        <v>1</v>
      </c>
      <c r="M3111" s="49" t="str">
        <f aca="false">IF(AND(K3111=4,L3111&gt;=3),"Champions",IF(AND(K3111=3,L3111&gt;=3),"Loyal",IF(K3111&gt;=3,"Recent / New",IF(L3111&gt;=3,"At Risk","Hibernating / Lost"))))</f>
        <v>Hibernating / Lost</v>
      </c>
      <c r="N3111" s="54" t="n">
        <f aca="false">IF(AND(Calc!$C$2&lt;=2009,Calc!$C$3&gt;=2009),F3111,0)+IF(AND(Calc!$C$2&lt;=2010,Calc!$C$3&gt;=2010),G3111,0)+IF(AND(Calc!$C$2&lt;=2011,Calc!$C$3&gt;=2011),H3111,0)</f>
        <v>475.86</v>
      </c>
      <c r="O3111" s="61" t="n">
        <f aca="false">IF(AND(N3111&gt;0,OR(Calc!$C$4="*",B3111=Calc!$C$4)),N3111+ROW()*0.000000001,0)</f>
        <v>475.860003111</v>
      </c>
    </row>
    <row r="3112" customFormat="false" ht="15" hidden="false" customHeight="false" outlineLevel="0" collapsed="false">
      <c r="A3112" s="49" t="n">
        <v>15508</v>
      </c>
      <c r="B3112" s="49" t="s">
        <v>189</v>
      </c>
      <c r="C3112" s="63" t="n">
        <v>40651</v>
      </c>
      <c r="D3112" s="63" t="n">
        <v>40697</v>
      </c>
      <c r="E3112" s="49" t="n">
        <v>6</v>
      </c>
      <c r="F3112" s="54" t="n">
        <v>0</v>
      </c>
      <c r="G3112" s="54" t="n">
        <v>0</v>
      </c>
      <c r="H3112" s="54" t="n">
        <v>1000.27</v>
      </c>
      <c r="I3112" s="54" t="n">
        <f aca="false">SUM(F3112:H3112)</f>
        <v>1000.27</v>
      </c>
      <c r="J3112" s="49" t="n">
        <f aca="false">Calc!$C$5-D3112</f>
        <v>190</v>
      </c>
      <c r="K3112" s="49" t="n">
        <f aca="false">IF(J3112&lt;=Calc!$C$11,4,IF(J3112&lt;=Calc!$C$12,3,IF(J3112&lt;=Calc!$C$13,2,1)))</f>
        <v>2</v>
      </c>
      <c r="L3112" s="49" t="n">
        <f aca="false">1+(E3112&gt;=Calc!$C$16)+(E3112&gt;=Calc!$C$17)+(E3112&gt;=Calc!$C$18)</f>
        <v>3</v>
      </c>
      <c r="M3112" s="49" t="str">
        <f aca="false">IF(AND(K3112=4,L3112&gt;=3),"Champions",IF(AND(K3112=3,L3112&gt;=3),"Loyal",IF(K3112&gt;=3,"Recent / New",IF(L3112&gt;=3,"At Risk","Hibernating / Lost"))))</f>
        <v>At Risk</v>
      </c>
      <c r="N3112" s="54" t="n">
        <f aca="false">IF(AND(Calc!$C$2&lt;=2009,Calc!$C$3&gt;=2009),F3112,0)+IF(AND(Calc!$C$2&lt;=2010,Calc!$C$3&gt;=2010),G3112,0)+IF(AND(Calc!$C$2&lt;=2011,Calc!$C$3&gt;=2011),H3112,0)</f>
        <v>1000.27</v>
      </c>
      <c r="O3112" s="61" t="n">
        <f aca="false">IF(AND(N3112&gt;0,OR(Calc!$C$4="*",B3112=Calc!$C$4)),N3112+ROW()*0.000000001,0)</f>
        <v>1000.270003112</v>
      </c>
    </row>
    <row r="3113" customFormat="false" ht="15" hidden="false" customHeight="false" outlineLevel="0" collapsed="false">
      <c r="A3113" s="49" t="n">
        <v>15509</v>
      </c>
      <c r="B3113" s="49" t="s">
        <v>189</v>
      </c>
      <c r="C3113" s="63" t="n">
        <v>40506</v>
      </c>
      <c r="D3113" s="63" t="n">
        <v>40506</v>
      </c>
      <c r="E3113" s="49" t="n">
        <v>1</v>
      </c>
      <c r="F3113" s="54" t="n">
        <v>0</v>
      </c>
      <c r="G3113" s="54" t="n">
        <v>152.41</v>
      </c>
      <c r="H3113" s="54" t="n">
        <v>0</v>
      </c>
      <c r="I3113" s="54" t="n">
        <f aca="false">SUM(F3113:H3113)</f>
        <v>152.41</v>
      </c>
      <c r="J3113" s="49" t="n">
        <f aca="false">Calc!$C$5-D3113</f>
        <v>381</v>
      </c>
      <c r="K3113" s="49" t="n">
        <f aca="false">IF(J3113&lt;=Calc!$C$11,4,IF(J3113&lt;=Calc!$C$12,3,IF(J3113&lt;=Calc!$C$13,2,1)))</f>
        <v>1</v>
      </c>
      <c r="L3113" s="49" t="n">
        <f aca="false">1+(E3113&gt;=Calc!$C$16)+(E3113&gt;=Calc!$C$17)+(E3113&gt;=Calc!$C$18)</f>
        <v>1</v>
      </c>
      <c r="M3113" s="49" t="str">
        <f aca="false">IF(AND(K3113=4,L3113&gt;=3),"Champions",IF(AND(K3113=3,L3113&gt;=3),"Loyal",IF(K3113&gt;=3,"Recent / New",IF(L3113&gt;=3,"At Risk","Hibernating / Lost"))))</f>
        <v>Hibernating / Lost</v>
      </c>
      <c r="N3113" s="54" t="n">
        <f aca="false">IF(AND(Calc!$C$2&lt;=2009,Calc!$C$3&gt;=2009),F3113,0)+IF(AND(Calc!$C$2&lt;=2010,Calc!$C$3&gt;=2010),G3113,0)+IF(AND(Calc!$C$2&lt;=2011,Calc!$C$3&gt;=2011),H3113,0)</f>
        <v>152.41</v>
      </c>
      <c r="O3113" s="61" t="n">
        <f aca="false">IF(AND(N3113&gt;0,OR(Calc!$C$4="*",B3113=Calc!$C$4)),N3113+ROW()*0.000000001,0)</f>
        <v>152.410003113</v>
      </c>
    </row>
    <row r="3114" customFormat="false" ht="15" hidden="false" customHeight="false" outlineLevel="0" collapsed="false">
      <c r="A3114" s="49" t="n">
        <v>15510</v>
      </c>
      <c r="B3114" s="49" t="s">
        <v>189</v>
      </c>
      <c r="C3114" s="63" t="n">
        <v>40556</v>
      </c>
      <c r="D3114" s="63" t="n">
        <v>40556</v>
      </c>
      <c r="E3114" s="49" t="n">
        <v>1</v>
      </c>
      <c r="F3114" s="54" t="n">
        <v>0</v>
      </c>
      <c r="G3114" s="54" t="n">
        <v>0</v>
      </c>
      <c r="H3114" s="54" t="n">
        <v>250</v>
      </c>
      <c r="I3114" s="54" t="n">
        <f aca="false">SUM(F3114:H3114)</f>
        <v>250</v>
      </c>
      <c r="J3114" s="49" t="n">
        <f aca="false">Calc!$C$5-D3114</f>
        <v>331</v>
      </c>
      <c r="K3114" s="49" t="n">
        <f aca="false">IF(J3114&lt;=Calc!$C$11,4,IF(J3114&lt;=Calc!$C$12,3,IF(J3114&lt;=Calc!$C$13,2,1)))</f>
        <v>2</v>
      </c>
      <c r="L3114" s="49" t="n">
        <f aca="false">1+(E3114&gt;=Calc!$C$16)+(E3114&gt;=Calc!$C$17)+(E3114&gt;=Calc!$C$18)</f>
        <v>1</v>
      </c>
      <c r="M3114" s="49" t="str">
        <f aca="false">IF(AND(K3114=4,L3114&gt;=3),"Champions",IF(AND(K3114=3,L3114&gt;=3),"Loyal",IF(K3114&gt;=3,"Recent / New",IF(L3114&gt;=3,"At Risk","Hibernating / Lost"))))</f>
        <v>Hibernating / Lost</v>
      </c>
      <c r="N3114" s="54" t="n">
        <f aca="false">IF(AND(Calc!$C$2&lt;=2009,Calc!$C$3&gt;=2009),F3114,0)+IF(AND(Calc!$C$2&lt;=2010,Calc!$C$3&gt;=2010),G3114,0)+IF(AND(Calc!$C$2&lt;=2011,Calc!$C$3&gt;=2011),H3114,0)</f>
        <v>250</v>
      </c>
      <c r="O3114" s="61" t="n">
        <f aca="false">IF(AND(N3114&gt;0,OR(Calc!$C$4="*",B3114=Calc!$C$4)),N3114+ROW()*0.000000001,0)</f>
        <v>250.000003114</v>
      </c>
    </row>
    <row r="3115" customFormat="false" ht="15" hidden="false" customHeight="false" outlineLevel="0" collapsed="false">
      <c r="A3115" s="49" t="n">
        <v>15511</v>
      </c>
      <c r="B3115" s="49" t="s">
        <v>189</v>
      </c>
      <c r="C3115" s="63" t="n">
        <v>40801</v>
      </c>
      <c r="D3115" s="63" t="n">
        <v>40875</v>
      </c>
      <c r="E3115" s="49" t="n">
        <v>5</v>
      </c>
      <c r="F3115" s="54" t="n">
        <v>0</v>
      </c>
      <c r="G3115" s="54" t="n">
        <v>0</v>
      </c>
      <c r="H3115" s="54" t="n">
        <v>900.53</v>
      </c>
      <c r="I3115" s="54" t="n">
        <f aca="false">SUM(F3115:H3115)</f>
        <v>900.53</v>
      </c>
      <c r="J3115" s="49" t="n">
        <f aca="false">Calc!$C$5-D3115</f>
        <v>12</v>
      </c>
      <c r="K3115" s="49" t="n">
        <f aca="false">IF(J3115&lt;=Calc!$C$11,4,IF(J3115&lt;=Calc!$C$12,3,IF(J3115&lt;=Calc!$C$13,2,1)))</f>
        <v>4</v>
      </c>
      <c r="L3115" s="49" t="n">
        <f aca="false">1+(E3115&gt;=Calc!$C$16)+(E3115&gt;=Calc!$C$17)+(E3115&gt;=Calc!$C$18)</f>
        <v>3</v>
      </c>
      <c r="M3115" s="49" t="str">
        <f aca="false">IF(AND(K3115=4,L3115&gt;=3),"Champions",IF(AND(K3115=3,L3115&gt;=3),"Loyal",IF(K3115&gt;=3,"Recent / New",IF(L3115&gt;=3,"At Risk","Hibernating / Lost"))))</f>
        <v>Champions</v>
      </c>
      <c r="N3115" s="54" t="n">
        <f aca="false">IF(AND(Calc!$C$2&lt;=2009,Calc!$C$3&gt;=2009),F3115,0)+IF(AND(Calc!$C$2&lt;=2010,Calc!$C$3&gt;=2010),G3115,0)+IF(AND(Calc!$C$2&lt;=2011,Calc!$C$3&gt;=2011),H3115,0)</f>
        <v>900.53</v>
      </c>
      <c r="O3115" s="61" t="n">
        <f aca="false">IF(AND(N3115&gt;0,OR(Calc!$C$4="*",B3115=Calc!$C$4)),N3115+ROW()*0.000000001,0)</f>
        <v>900.530003115</v>
      </c>
    </row>
    <row r="3116" customFormat="false" ht="15" hidden="false" customHeight="false" outlineLevel="0" collapsed="false">
      <c r="A3116" s="49" t="n">
        <v>15512</v>
      </c>
      <c r="B3116" s="49" t="s">
        <v>189</v>
      </c>
      <c r="C3116" s="63" t="n">
        <v>40210</v>
      </c>
      <c r="D3116" s="63" t="n">
        <v>40731</v>
      </c>
      <c r="E3116" s="49" t="n">
        <v>4</v>
      </c>
      <c r="F3116" s="54" t="n">
        <v>0</v>
      </c>
      <c r="G3116" s="54" t="n">
        <v>311.78</v>
      </c>
      <c r="H3116" s="54" t="n">
        <v>19.8</v>
      </c>
      <c r="I3116" s="54" t="n">
        <f aca="false">SUM(F3116:H3116)</f>
        <v>331.58</v>
      </c>
      <c r="J3116" s="49" t="n">
        <f aca="false">Calc!$C$5-D3116</f>
        <v>156</v>
      </c>
      <c r="K3116" s="49" t="n">
        <f aca="false">IF(J3116&lt;=Calc!$C$11,4,IF(J3116&lt;=Calc!$C$12,3,IF(J3116&lt;=Calc!$C$13,2,1)))</f>
        <v>2</v>
      </c>
      <c r="L3116" s="49" t="n">
        <f aca="false">1+(E3116&gt;=Calc!$C$16)+(E3116&gt;=Calc!$C$17)+(E3116&gt;=Calc!$C$18)</f>
        <v>3</v>
      </c>
      <c r="M3116" s="49" t="str">
        <f aca="false">IF(AND(K3116=4,L3116&gt;=3),"Champions",IF(AND(K3116=3,L3116&gt;=3),"Loyal",IF(K3116&gt;=3,"Recent / New",IF(L3116&gt;=3,"At Risk","Hibernating / Lost"))))</f>
        <v>At Risk</v>
      </c>
      <c r="N3116" s="54" t="n">
        <f aca="false">IF(AND(Calc!$C$2&lt;=2009,Calc!$C$3&gt;=2009),F3116,0)+IF(AND(Calc!$C$2&lt;=2010,Calc!$C$3&gt;=2010),G3116,0)+IF(AND(Calc!$C$2&lt;=2011,Calc!$C$3&gt;=2011),H3116,0)</f>
        <v>331.58</v>
      </c>
      <c r="O3116" s="61" t="n">
        <f aca="false">IF(AND(N3116&gt;0,OR(Calc!$C$4="*",B3116=Calc!$C$4)),N3116+ROW()*0.000000001,0)</f>
        <v>331.580003116</v>
      </c>
    </row>
    <row r="3117" customFormat="false" ht="15" hidden="false" customHeight="false" outlineLevel="0" collapsed="false">
      <c r="A3117" s="49" t="n">
        <v>15513</v>
      </c>
      <c r="B3117" s="49" t="s">
        <v>189</v>
      </c>
      <c r="C3117" s="63" t="n">
        <v>40191</v>
      </c>
      <c r="D3117" s="63" t="n">
        <v>40853</v>
      </c>
      <c r="E3117" s="49" t="n">
        <v>35</v>
      </c>
      <c r="F3117" s="54" t="n">
        <v>0</v>
      </c>
      <c r="G3117" s="54" t="n">
        <v>12752.58</v>
      </c>
      <c r="H3117" s="54" t="n">
        <v>13206.58</v>
      </c>
      <c r="I3117" s="54" t="n">
        <f aca="false">SUM(F3117:H3117)</f>
        <v>25959.16</v>
      </c>
      <c r="J3117" s="49" t="n">
        <f aca="false">Calc!$C$5-D3117</f>
        <v>34</v>
      </c>
      <c r="K3117" s="49" t="n">
        <f aca="false">IF(J3117&lt;=Calc!$C$11,4,IF(J3117&lt;=Calc!$C$12,3,IF(J3117&lt;=Calc!$C$13,2,1)))</f>
        <v>3</v>
      </c>
      <c r="L3117" s="49" t="n">
        <f aca="false">1+(E3117&gt;=Calc!$C$16)+(E3117&gt;=Calc!$C$17)+(E3117&gt;=Calc!$C$18)</f>
        <v>4</v>
      </c>
      <c r="M3117" s="49" t="str">
        <f aca="false">IF(AND(K3117=4,L3117&gt;=3),"Champions",IF(AND(K3117=3,L3117&gt;=3),"Loyal",IF(K3117&gt;=3,"Recent / New",IF(L3117&gt;=3,"At Risk","Hibernating / Lost"))))</f>
        <v>Loyal</v>
      </c>
      <c r="N3117" s="54" t="n">
        <f aca="false">IF(AND(Calc!$C$2&lt;=2009,Calc!$C$3&gt;=2009),F3117,0)+IF(AND(Calc!$C$2&lt;=2010,Calc!$C$3&gt;=2010),G3117,0)+IF(AND(Calc!$C$2&lt;=2011,Calc!$C$3&gt;=2011),H3117,0)</f>
        <v>25959.16</v>
      </c>
      <c r="O3117" s="61" t="n">
        <f aca="false">IF(AND(N3117&gt;0,OR(Calc!$C$4="*",B3117=Calc!$C$4)),N3117+ROW()*0.000000001,0)</f>
        <v>25959.160003117</v>
      </c>
    </row>
    <row r="3118" customFormat="false" ht="15" hidden="false" customHeight="false" outlineLevel="0" collapsed="false">
      <c r="A3118" s="49" t="n">
        <v>15514</v>
      </c>
      <c r="B3118" s="49" t="s">
        <v>189</v>
      </c>
      <c r="C3118" s="63" t="n">
        <v>40151</v>
      </c>
      <c r="D3118" s="63" t="n">
        <v>40874</v>
      </c>
      <c r="E3118" s="49" t="n">
        <v>18</v>
      </c>
      <c r="F3118" s="54" t="n">
        <v>1386.44</v>
      </c>
      <c r="G3118" s="54" t="n">
        <v>1686.56</v>
      </c>
      <c r="H3118" s="54" t="n">
        <v>2199.01</v>
      </c>
      <c r="I3118" s="54" t="n">
        <f aca="false">SUM(F3118:H3118)</f>
        <v>5272.01</v>
      </c>
      <c r="J3118" s="49" t="n">
        <f aca="false">Calc!$C$5-D3118</f>
        <v>13</v>
      </c>
      <c r="K3118" s="49" t="n">
        <f aca="false">IF(J3118&lt;=Calc!$C$11,4,IF(J3118&lt;=Calc!$C$12,3,IF(J3118&lt;=Calc!$C$13,2,1)))</f>
        <v>4</v>
      </c>
      <c r="L3118" s="49" t="n">
        <f aca="false">1+(E3118&gt;=Calc!$C$16)+(E3118&gt;=Calc!$C$17)+(E3118&gt;=Calc!$C$18)</f>
        <v>4</v>
      </c>
      <c r="M3118" s="49" t="str">
        <f aca="false">IF(AND(K3118=4,L3118&gt;=3),"Champions",IF(AND(K3118=3,L3118&gt;=3),"Loyal",IF(K3118&gt;=3,"Recent / New",IF(L3118&gt;=3,"At Risk","Hibernating / Lost"))))</f>
        <v>Champions</v>
      </c>
      <c r="N3118" s="54" t="n">
        <f aca="false">IF(AND(Calc!$C$2&lt;=2009,Calc!$C$3&gt;=2009),F3118,0)+IF(AND(Calc!$C$2&lt;=2010,Calc!$C$3&gt;=2010),G3118,0)+IF(AND(Calc!$C$2&lt;=2011,Calc!$C$3&gt;=2011),H3118,0)</f>
        <v>5272.01</v>
      </c>
      <c r="O3118" s="61" t="n">
        <f aca="false">IF(AND(N3118&gt;0,OR(Calc!$C$4="*",B3118=Calc!$C$4)),N3118+ROW()*0.000000001,0)</f>
        <v>5272.010003118</v>
      </c>
    </row>
    <row r="3119" customFormat="false" ht="15" hidden="false" customHeight="false" outlineLevel="0" collapsed="false">
      <c r="A3119" s="49" t="n">
        <v>15515</v>
      </c>
      <c r="B3119" s="49" t="s">
        <v>189</v>
      </c>
      <c r="C3119" s="63" t="n">
        <v>40499</v>
      </c>
      <c r="D3119" s="63" t="n">
        <v>40499</v>
      </c>
      <c r="E3119" s="49" t="n">
        <v>1</v>
      </c>
      <c r="F3119" s="54" t="n">
        <v>0</v>
      </c>
      <c r="G3119" s="54" t="n">
        <v>171.81</v>
      </c>
      <c r="H3119" s="54" t="n">
        <v>0</v>
      </c>
      <c r="I3119" s="54" t="n">
        <f aca="false">SUM(F3119:H3119)</f>
        <v>171.81</v>
      </c>
      <c r="J3119" s="49" t="n">
        <f aca="false">Calc!$C$5-D3119</f>
        <v>388</v>
      </c>
      <c r="K3119" s="49" t="n">
        <f aca="false">IF(J3119&lt;=Calc!$C$11,4,IF(J3119&lt;=Calc!$C$12,3,IF(J3119&lt;=Calc!$C$13,2,1)))</f>
        <v>1</v>
      </c>
      <c r="L3119" s="49" t="n">
        <f aca="false">1+(E3119&gt;=Calc!$C$16)+(E3119&gt;=Calc!$C$17)+(E3119&gt;=Calc!$C$18)</f>
        <v>1</v>
      </c>
      <c r="M3119" s="49" t="str">
        <f aca="false">IF(AND(K3119=4,L3119&gt;=3),"Champions",IF(AND(K3119=3,L3119&gt;=3),"Loyal",IF(K3119&gt;=3,"Recent / New",IF(L3119&gt;=3,"At Risk","Hibernating / Lost"))))</f>
        <v>Hibernating / Lost</v>
      </c>
      <c r="N3119" s="54" t="n">
        <f aca="false">IF(AND(Calc!$C$2&lt;=2009,Calc!$C$3&gt;=2009),F3119,0)+IF(AND(Calc!$C$2&lt;=2010,Calc!$C$3&gt;=2010),G3119,0)+IF(AND(Calc!$C$2&lt;=2011,Calc!$C$3&gt;=2011),H3119,0)</f>
        <v>171.81</v>
      </c>
      <c r="O3119" s="61" t="n">
        <f aca="false">IF(AND(N3119&gt;0,OR(Calc!$C$4="*",B3119=Calc!$C$4)),N3119+ROW()*0.000000001,0)</f>
        <v>171.810003119</v>
      </c>
    </row>
    <row r="3120" customFormat="false" ht="15" hidden="false" customHeight="false" outlineLevel="0" collapsed="false">
      <c r="A3120" s="49" t="n">
        <v>15516</v>
      </c>
      <c r="B3120" s="49" t="s">
        <v>189</v>
      </c>
      <c r="C3120" s="63" t="n">
        <v>40840</v>
      </c>
      <c r="D3120" s="63" t="n">
        <v>40842</v>
      </c>
      <c r="E3120" s="49" t="n">
        <v>3</v>
      </c>
      <c r="F3120" s="54" t="n">
        <v>0</v>
      </c>
      <c r="G3120" s="54" t="n">
        <v>0</v>
      </c>
      <c r="H3120" s="54" t="n">
        <v>62.43</v>
      </c>
      <c r="I3120" s="54" t="n">
        <f aca="false">SUM(F3120:H3120)</f>
        <v>62.43</v>
      </c>
      <c r="J3120" s="49" t="n">
        <f aca="false">Calc!$C$5-D3120</f>
        <v>45</v>
      </c>
      <c r="K3120" s="49" t="n">
        <f aca="false">IF(J3120&lt;=Calc!$C$11,4,IF(J3120&lt;=Calc!$C$12,3,IF(J3120&lt;=Calc!$C$13,2,1)))</f>
        <v>3</v>
      </c>
      <c r="L3120" s="49" t="n">
        <f aca="false">1+(E3120&gt;=Calc!$C$16)+(E3120&gt;=Calc!$C$17)+(E3120&gt;=Calc!$C$18)</f>
        <v>2</v>
      </c>
      <c r="M3120" s="49" t="str">
        <f aca="false">IF(AND(K3120=4,L3120&gt;=3),"Champions",IF(AND(K3120=3,L3120&gt;=3),"Loyal",IF(K3120&gt;=3,"Recent / New",IF(L3120&gt;=3,"At Risk","Hibernating / Lost"))))</f>
        <v>Recent / New</v>
      </c>
      <c r="N3120" s="54" t="n">
        <f aca="false">IF(AND(Calc!$C$2&lt;=2009,Calc!$C$3&gt;=2009),F3120,0)+IF(AND(Calc!$C$2&lt;=2010,Calc!$C$3&gt;=2010),G3120,0)+IF(AND(Calc!$C$2&lt;=2011,Calc!$C$3&gt;=2011),H3120,0)</f>
        <v>62.43</v>
      </c>
      <c r="O3120" s="61" t="n">
        <f aca="false">IF(AND(N3120&gt;0,OR(Calc!$C$4="*",B3120=Calc!$C$4)),N3120+ROW()*0.000000001,0)</f>
        <v>62.43000312</v>
      </c>
    </row>
    <row r="3121" customFormat="false" ht="15" hidden="false" customHeight="false" outlineLevel="0" collapsed="false">
      <c r="A3121" s="49" t="n">
        <v>15517</v>
      </c>
      <c r="B3121" s="49" t="s">
        <v>189</v>
      </c>
      <c r="C3121" s="63" t="n">
        <v>40653</v>
      </c>
      <c r="D3121" s="63" t="n">
        <v>40653</v>
      </c>
      <c r="E3121" s="49" t="n">
        <v>1</v>
      </c>
      <c r="F3121" s="54" t="n">
        <v>0</v>
      </c>
      <c r="G3121" s="54" t="n">
        <v>0</v>
      </c>
      <c r="H3121" s="54" t="n">
        <v>267.03</v>
      </c>
      <c r="I3121" s="54" t="n">
        <f aca="false">SUM(F3121:H3121)</f>
        <v>267.03</v>
      </c>
      <c r="J3121" s="49" t="n">
        <f aca="false">Calc!$C$5-D3121</f>
        <v>234</v>
      </c>
      <c r="K3121" s="49" t="n">
        <f aca="false">IF(J3121&lt;=Calc!$C$11,4,IF(J3121&lt;=Calc!$C$12,3,IF(J3121&lt;=Calc!$C$13,2,1)))</f>
        <v>2</v>
      </c>
      <c r="L3121" s="49" t="n">
        <f aca="false">1+(E3121&gt;=Calc!$C$16)+(E3121&gt;=Calc!$C$17)+(E3121&gt;=Calc!$C$18)</f>
        <v>1</v>
      </c>
      <c r="M3121" s="49" t="str">
        <f aca="false">IF(AND(K3121=4,L3121&gt;=3),"Champions",IF(AND(K3121=3,L3121&gt;=3),"Loyal",IF(K3121&gt;=3,"Recent / New",IF(L3121&gt;=3,"At Risk","Hibernating / Lost"))))</f>
        <v>Hibernating / Lost</v>
      </c>
      <c r="N3121" s="54" t="n">
        <f aca="false">IF(AND(Calc!$C$2&lt;=2009,Calc!$C$3&gt;=2009),F3121,0)+IF(AND(Calc!$C$2&lt;=2010,Calc!$C$3&gt;=2010),G3121,0)+IF(AND(Calc!$C$2&lt;=2011,Calc!$C$3&gt;=2011),H3121,0)</f>
        <v>267.03</v>
      </c>
      <c r="O3121" s="61" t="n">
        <f aca="false">IF(AND(N3121&gt;0,OR(Calc!$C$4="*",B3121=Calc!$C$4)),N3121+ROW()*0.000000001,0)</f>
        <v>267.030003121</v>
      </c>
    </row>
    <row r="3122" customFormat="false" ht="15" hidden="false" customHeight="false" outlineLevel="0" collapsed="false">
      <c r="A3122" s="49" t="n">
        <v>15518</v>
      </c>
      <c r="B3122" s="49" t="s">
        <v>189</v>
      </c>
      <c r="C3122" s="63" t="n">
        <v>40167</v>
      </c>
      <c r="D3122" s="63" t="n">
        <v>40822</v>
      </c>
      <c r="E3122" s="49" t="n">
        <v>15</v>
      </c>
      <c r="F3122" s="54" t="n">
        <v>241.1</v>
      </c>
      <c r="G3122" s="54" t="n">
        <v>1942.74</v>
      </c>
      <c r="H3122" s="54" t="n">
        <v>1897.75</v>
      </c>
      <c r="I3122" s="54" t="n">
        <f aca="false">SUM(F3122:H3122)</f>
        <v>4081.59</v>
      </c>
      <c r="J3122" s="49" t="n">
        <f aca="false">Calc!$C$5-D3122</f>
        <v>65</v>
      </c>
      <c r="K3122" s="49" t="n">
        <f aca="false">IF(J3122&lt;=Calc!$C$11,4,IF(J3122&lt;=Calc!$C$12,3,IF(J3122&lt;=Calc!$C$13,2,1)))</f>
        <v>3</v>
      </c>
      <c r="L3122" s="49" t="n">
        <f aca="false">1+(E3122&gt;=Calc!$C$16)+(E3122&gt;=Calc!$C$17)+(E3122&gt;=Calc!$C$18)</f>
        <v>4</v>
      </c>
      <c r="M3122" s="49" t="str">
        <f aca="false">IF(AND(K3122=4,L3122&gt;=3),"Champions",IF(AND(K3122=3,L3122&gt;=3),"Loyal",IF(K3122&gt;=3,"Recent / New",IF(L3122&gt;=3,"At Risk","Hibernating / Lost"))))</f>
        <v>Loyal</v>
      </c>
      <c r="N3122" s="54" t="n">
        <f aca="false">IF(AND(Calc!$C$2&lt;=2009,Calc!$C$3&gt;=2009),F3122,0)+IF(AND(Calc!$C$2&lt;=2010,Calc!$C$3&gt;=2010),G3122,0)+IF(AND(Calc!$C$2&lt;=2011,Calc!$C$3&gt;=2011),H3122,0)</f>
        <v>4081.59</v>
      </c>
      <c r="O3122" s="61" t="n">
        <f aca="false">IF(AND(N3122&gt;0,OR(Calc!$C$4="*",B3122=Calc!$C$4)),N3122+ROW()*0.000000001,0)</f>
        <v>4081.590003122</v>
      </c>
    </row>
    <row r="3123" customFormat="false" ht="15" hidden="false" customHeight="false" outlineLevel="0" collapsed="false">
      <c r="A3123" s="49" t="n">
        <v>15519</v>
      </c>
      <c r="B3123" s="49" t="s">
        <v>189</v>
      </c>
      <c r="C3123" s="63" t="n">
        <v>40440</v>
      </c>
      <c r="D3123" s="63" t="n">
        <v>40503</v>
      </c>
      <c r="E3123" s="49" t="n">
        <v>2</v>
      </c>
      <c r="F3123" s="54" t="n">
        <v>0</v>
      </c>
      <c r="G3123" s="54" t="n">
        <v>344.61</v>
      </c>
      <c r="H3123" s="54" t="n">
        <v>0</v>
      </c>
      <c r="I3123" s="54" t="n">
        <f aca="false">SUM(F3123:H3123)</f>
        <v>344.61</v>
      </c>
      <c r="J3123" s="49" t="n">
        <f aca="false">Calc!$C$5-D3123</f>
        <v>384</v>
      </c>
      <c r="K3123" s="49" t="n">
        <f aca="false">IF(J3123&lt;=Calc!$C$11,4,IF(J3123&lt;=Calc!$C$12,3,IF(J3123&lt;=Calc!$C$13,2,1)))</f>
        <v>1</v>
      </c>
      <c r="L3123" s="49" t="n">
        <f aca="false">1+(E3123&gt;=Calc!$C$16)+(E3123&gt;=Calc!$C$17)+(E3123&gt;=Calc!$C$18)</f>
        <v>2</v>
      </c>
      <c r="M3123" s="49" t="str">
        <f aca="false">IF(AND(K3123=4,L3123&gt;=3),"Champions",IF(AND(K3123=3,L3123&gt;=3),"Loyal",IF(K3123&gt;=3,"Recent / New",IF(L3123&gt;=3,"At Risk","Hibernating / Lost"))))</f>
        <v>Hibernating / Lost</v>
      </c>
      <c r="N3123" s="54" t="n">
        <f aca="false">IF(AND(Calc!$C$2&lt;=2009,Calc!$C$3&gt;=2009),F3123,0)+IF(AND(Calc!$C$2&lt;=2010,Calc!$C$3&gt;=2010),G3123,0)+IF(AND(Calc!$C$2&lt;=2011,Calc!$C$3&gt;=2011),H3123,0)</f>
        <v>344.61</v>
      </c>
      <c r="O3123" s="61" t="n">
        <f aca="false">IF(AND(N3123&gt;0,OR(Calc!$C$4="*",B3123=Calc!$C$4)),N3123+ROW()*0.000000001,0)</f>
        <v>344.610003123</v>
      </c>
    </row>
    <row r="3124" customFormat="false" ht="15" hidden="false" customHeight="false" outlineLevel="0" collapsed="false">
      <c r="A3124" s="49" t="n">
        <v>15520</v>
      </c>
      <c r="B3124" s="49" t="s">
        <v>189</v>
      </c>
      <c r="C3124" s="63" t="n">
        <v>40885</v>
      </c>
      <c r="D3124" s="63" t="n">
        <v>40885</v>
      </c>
      <c r="E3124" s="49" t="n">
        <v>1</v>
      </c>
      <c r="F3124" s="54" t="n">
        <v>0</v>
      </c>
      <c r="G3124" s="54" t="n">
        <v>0</v>
      </c>
      <c r="H3124" s="54" t="n">
        <v>343.5</v>
      </c>
      <c r="I3124" s="54" t="n">
        <f aca="false">SUM(F3124:H3124)</f>
        <v>343.5</v>
      </c>
      <c r="J3124" s="49" t="n">
        <f aca="false">Calc!$C$5-D3124</f>
        <v>2</v>
      </c>
      <c r="K3124" s="49" t="n">
        <f aca="false">IF(J3124&lt;=Calc!$C$11,4,IF(J3124&lt;=Calc!$C$12,3,IF(J3124&lt;=Calc!$C$13,2,1)))</f>
        <v>4</v>
      </c>
      <c r="L3124" s="49" t="n">
        <f aca="false">1+(E3124&gt;=Calc!$C$16)+(E3124&gt;=Calc!$C$17)+(E3124&gt;=Calc!$C$18)</f>
        <v>1</v>
      </c>
      <c r="M3124" s="49" t="str">
        <f aca="false">IF(AND(K3124=4,L3124&gt;=3),"Champions",IF(AND(K3124=3,L3124&gt;=3),"Loyal",IF(K3124&gt;=3,"Recent / New",IF(L3124&gt;=3,"At Risk","Hibernating / Lost"))))</f>
        <v>Recent / New</v>
      </c>
      <c r="N3124" s="54" t="n">
        <f aca="false">IF(AND(Calc!$C$2&lt;=2009,Calc!$C$3&gt;=2009),F3124,0)+IF(AND(Calc!$C$2&lt;=2010,Calc!$C$3&gt;=2010),G3124,0)+IF(AND(Calc!$C$2&lt;=2011,Calc!$C$3&gt;=2011),H3124,0)</f>
        <v>343.5</v>
      </c>
      <c r="O3124" s="61" t="n">
        <f aca="false">IF(AND(N3124&gt;0,OR(Calc!$C$4="*",B3124=Calc!$C$4)),N3124+ROW()*0.000000001,0)</f>
        <v>343.500003124</v>
      </c>
    </row>
    <row r="3125" customFormat="false" ht="15" hidden="false" customHeight="false" outlineLevel="0" collapsed="false">
      <c r="A3125" s="49" t="n">
        <v>15521</v>
      </c>
      <c r="B3125" s="49" t="s">
        <v>189</v>
      </c>
      <c r="C3125" s="63" t="n">
        <v>40183</v>
      </c>
      <c r="D3125" s="63" t="n">
        <v>40846</v>
      </c>
      <c r="E3125" s="49" t="n">
        <v>16</v>
      </c>
      <c r="F3125" s="54" t="n">
        <v>0</v>
      </c>
      <c r="G3125" s="54" t="n">
        <v>4080.74</v>
      </c>
      <c r="H3125" s="54" t="n">
        <v>2699.65</v>
      </c>
      <c r="I3125" s="54" t="n">
        <f aca="false">SUM(F3125:H3125)</f>
        <v>6780.39</v>
      </c>
      <c r="J3125" s="49" t="n">
        <f aca="false">Calc!$C$5-D3125</f>
        <v>41</v>
      </c>
      <c r="K3125" s="49" t="n">
        <f aca="false">IF(J3125&lt;=Calc!$C$11,4,IF(J3125&lt;=Calc!$C$12,3,IF(J3125&lt;=Calc!$C$13,2,1)))</f>
        <v>3</v>
      </c>
      <c r="L3125" s="49" t="n">
        <f aca="false">1+(E3125&gt;=Calc!$C$16)+(E3125&gt;=Calc!$C$17)+(E3125&gt;=Calc!$C$18)</f>
        <v>4</v>
      </c>
      <c r="M3125" s="49" t="str">
        <f aca="false">IF(AND(K3125=4,L3125&gt;=3),"Champions",IF(AND(K3125=3,L3125&gt;=3),"Loyal",IF(K3125&gt;=3,"Recent / New",IF(L3125&gt;=3,"At Risk","Hibernating / Lost"))))</f>
        <v>Loyal</v>
      </c>
      <c r="N3125" s="54" t="n">
        <f aca="false">IF(AND(Calc!$C$2&lt;=2009,Calc!$C$3&gt;=2009),F3125,0)+IF(AND(Calc!$C$2&lt;=2010,Calc!$C$3&gt;=2010),G3125,0)+IF(AND(Calc!$C$2&lt;=2011,Calc!$C$3&gt;=2011),H3125,0)</f>
        <v>6780.39</v>
      </c>
      <c r="O3125" s="61" t="n">
        <f aca="false">IF(AND(N3125&gt;0,OR(Calc!$C$4="*",B3125=Calc!$C$4)),N3125+ROW()*0.000000001,0)</f>
        <v>6780.390003125</v>
      </c>
    </row>
    <row r="3126" customFormat="false" ht="15" hidden="false" customHeight="false" outlineLevel="0" collapsed="false">
      <c r="A3126" s="49" t="n">
        <v>15522</v>
      </c>
      <c r="B3126" s="49" t="s">
        <v>189</v>
      </c>
      <c r="C3126" s="63" t="n">
        <v>40799</v>
      </c>
      <c r="D3126" s="63" t="n">
        <v>40854</v>
      </c>
      <c r="E3126" s="49" t="n">
        <v>2</v>
      </c>
      <c r="F3126" s="54" t="n">
        <v>0</v>
      </c>
      <c r="G3126" s="54" t="n">
        <v>0</v>
      </c>
      <c r="H3126" s="54" t="n">
        <v>397.99</v>
      </c>
      <c r="I3126" s="54" t="n">
        <f aca="false">SUM(F3126:H3126)</f>
        <v>397.99</v>
      </c>
      <c r="J3126" s="49" t="n">
        <f aca="false">Calc!$C$5-D3126</f>
        <v>33</v>
      </c>
      <c r="K3126" s="49" t="n">
        <f aca="false">IF(J3126&lt;=Calc!$C$11,4,IF(J3126&lt;=Calc!$C$12,3,IF(J3126&lt;=Calc!$C$13,2,1)))</f>
        <v>3</v>
      </c>
      <c r="L3126" s="49" t="n">
        <f aca="false">1+(E3126&gt;=Calc!$C$16)+(E3126&gt;=Calc!$C$17)+(E3126&gt;=Calc!$C$18)</f>
        <v>2</v>
      </c>
      <c r="M3126" s="49" t="str">
        <f aca="false">IF(AND(K3126=4,L3126&gt;=3),"Champions",IF(AND(K3126=3,L3126&gt;=3),"Loyal",IF(K3126&gt;=3,"Recent / New",IF(L3126&gt;=3,"At Risk","Hibernating / Lost"))))</f>
        <v>Recent / New</v>
      </c>
      <c r="N3126" s="54" t="n">
        <f aca="false">IF(AND(Calc!$C$2&lt;=2009,Calc!$C$3&gt;=2009),F3126,0)+IF(AND(Calc!$C$2&lt;=2010,Calc!$C$3&gt;=2010),G3126,0)+IF(AND(Calc!$C$2&lt;=2011,Calc!$C$3&gt;=2011),H3126,0)</f>
        <v>397.99</v>
      </c>
      <c r="O3126" s="61" t="n">
        <f aca="false">IF(AND(N3126&gt;0,OR(Calc!$C$4="*",B3126=Calc!$C$4)),N3126+ROW()*0.000000001,0)</f>
        <v>397.990003126</v>
      </c>
    </row>
    <row r="3127" customFormat="false" ht="15" hidden="false" customHeight="false" outlineLevel="0" collapsed="false">
      <c r="A3127" s="49" t="n">
        <v>15523</v>
      </c>
      <c r="B3127" s="49" t="s">
        <v>189</v>
      </c>
      <c r="C3127" s="63" t="n">
        <v>40149</v>
      </c>
      <c r="D3127" s="63" t="n">
        <v>40802</v>
      </c>
      <c r="E3127" s="49" t="n">
        <v>16</v>
      </c>
      <c r="F3127" s="54" t="n">
        <v>1111.13</v>
      </c>
      <c r="G3127" s="54" t="n">
        <v>15596.1</v>
      </c>
      <c r="H3127" s="54" t="n">
        <v>412.01</v>
      </c>
      <c r="I3127" s="54" t="n">
        <f aca="false">SUM(F3127:H3127)</f>
        <v>17119.24</v>
      </c>
      <c r="J3127" s="49" t="n">
        <f aca="false">Calc!$C$5-D3127</f>
        <v>85</v>
      </c>
      <c r="K3127" s="49" t="n">
        <f aca="false">IF(J3127&lt;=Calc!$C$11,4,IF(J3127&lt;=Calc!$C$12,3,IF(J3127&lt;=Calc!$C$13,2,1)))</f>
        <v>3</v>
      </c>
      <c r="L3127" s="49" t="n">
        <f aca="false">1+(E3127&gt;=Calc!$C$16)+(E3127&gt;=Calc!$C$17)+(E3127&gt;=Calc!$C$18)</f>
        <v>4</v>
      </c>
      <c r="M3127" s="49" t="str">
        <f aca="false">IF(AND(K3127=4,L3127&gt;=3),"Champions",IF(AND(K3127=3,L3127&gt;=3),"Loyal",IF(K3127&gt;=3,"Recent / New",IF(L3127&gt;=3,"At Risk","Hibernating / Lost"))))</f>
        <v>Loyal</v>
      </c>
      <c r="N3127" s="54" t="n">
        <f aca="false">IF(AND(Calc!$C$2&lt;=2009,Calc!$C$3&gt;=2009),F3127,0)+IF(AND(Calc!$C$2&lt;=2010,Calc!$C$3&gt;=2010),G3127,0)+IF(AND(Calc!$C$2&lt;=2011,Calc!$C$3&gt;=2011),H3127,0)</f>
        <v>17119.24</v>
      </c>
      <c r="O3127" s="61" t="n">
        <f aca="false">IF(AND(N3127&gt;0,OR(Calc!$C$4="*",B3127=Calc!$C$4)),N3127+ROW()*0.000000001,0)</f>
        <v>17119.240003127</v>
      </c>
    </row>
    <row r="3128" customFormat="false" ht="15" hidden="false" customHeight="false" outlineLevel="0" collapsed="false">
      <c r="A3128" s="49" t="n">
        <v>15524</v>
      </c>
      <c r="B3128" s="49" t="s">
        <v>189</v>
      </c>
      <c r="C3128" s="63" t="n">
        <v>40280</v>
      </c>
      <c r="D3128" s="63" t="n">
        <v>40862</v>
      </c>
      <c r="E3128" s="49" t="n">
        <v>2</v>
      </c>
      <c r="F3128" s="54" t="n">
        <v>0</v>
      </c>
      <c r="G3128" s="54" t="n">
        <v>151.4</v>
      </c>
      <c r="H3128" s="54" t="n">
        <v>440</v>
      </c>
      <c r="I3128" s="54" t="n">
        <f aca="false">SUM(F3128:H3128)</f>
        <v>591.4</v>
      </c>
      <c r="J3128" s="49" t="n">
        <f aca="false">Calc!$C$5-D3128</f>
        <v>25</v>
      </c>
      <c r="K3128" s="49" t="n">
        <f aca="false">IF(J3128&lt;=Calc!$C$11,4,IF(J3128&lt;=Calc!$C$12,3,IF(J3128&lt;=Calc!$C$13,2,1)))</f>
        <v>4</v>
      </c>
      <c r="L3128" s="49" t="n">
        <f aca="false">1+(E3128&gt;=Calc!$C$16)+(E3128&gt;=Calc!$C$17)+(E3128&gt;=Calc!$C$18)</f>
        <v>2</v>
      </c>
      <c r="M3128" s="49" t="str">
        <f aca="false">IF(AND(K3128=4,L3128&gt;=3),"Champions",IF(AND(K3128=3,L3128&gt;=3),"Loyal",IF(K3128&gt;=3,"Recent / New",IF(L3128&gt;=3,"At Risk","Hibernating / Lost"))))</f>
        <v>Recent / New</v>
      </c>
      <c r="N3128" s="54" t="n">
        <f aca="false">IF(AND(Calc!$C$2&lt;=2009,Calc!$C$3&gt;=2009),F3128,0)+IF(AND(Calc!$C$2&lt;=2010,Calc!$C$3&gt;=2010),G3128,0)+IF(AND(Calc!$C$2&lt;=2011,Calc!$C$3&gt;=2011),H3128,0)</f>
        <v>591.4</v>
      </c>
      <c r="O3128" s="61" t="n">
        <f aca="false">IF(AND(N3128&gt;0,OR(Calc!$C$4="*",B3128=Calc!$C$4)),N3128+ROW()*0.000000001,0)</f>
        <v>591.400003128</v>
      </c>
    </row>
    <row r="3129" customFormat="false" ht="15" hidden="false" customHeight="false" outlineLevel="0" collapsed="false">
      <c r="A3129" s="49" t="n">
        <v>15525</v>
      </c>
      <c r="B3129" s="49" t="s">
        <v>189</v>
      </c>
      <c r="C3129" s="63" t="n">
        <v>40504</v>
      </c>
      <c r="D3129" s="63" t="n">
        <v>40884</v>
      </c>
      <c r="E3129" s="49" t="n">
        <v>4</v>
      </c>
      <c r="F3129" s="54" t="n">
        <v>0</v>
      </c>
      <c r="G3129" s="54" t="n">
        <v>430.78</v>
      </c>
      <c r="H3129" s="54" t="n">
        <v>442.04</v>
      </c>
      <c r="I3129" s="54" t="n">
        <f aca="false">SUM(F3129:H3129)</f>
        <v>872.82</v>
      </c>
      <c r="J3129" s="49" t="n">
        <f aca="false">Calc!$C$5-D3129</f>
        <v>3</v>
      </c>
      <c r="K3129" s="49" t="n">
        <f aca="false">IF(J3129&lt;=Calc!$C$11,4,IF(J3129&lt;=Calc!$C$12,3,IF(J3129&lt;=Calc!$C$13,2,1)))</f>
        <v>4</v>
      </c>
      <c r="L3129" s="49" t="n">
        <f aca="false">1+(E3129&gt;=Calc!$C$16)+(E3129&gt;=Calc!$C$17)+(E3129&gt;=Calc!$C$18)</f>
        <v>3</v>
      </c>
      <c r="M3129" s="49" t="str">
        <f aca="false">IF(AND(K3129=4,L3129&gt;=3),"Champions",IF(AND(K3129=3,L3129&gt;=3),"Loyal",IF(K3129&gt;=3,"Recent / New",IF(L3129&gt;=3,"At Risk","Hibernating / Lost"))))</f>
        <v>Champions</v>
      </c>
      <c r="N3129" s="54" t="n">
        <f aca="false">IF(AND(Calc!$C$2&lt;=2009,Calc!$C$3&gt;=2009),F3129,0)+IF(AND(Calc!$C$2&lt;=2010,Calc!$C$3&gt;=2010),G3129,0)+IF(AND(Calc!$C$2&lt;=2011,Calc!$C$3&gt;=2011),H3129,0)</f>
        <v>872.82</v>
      </c>
      <c r="O3129" s="61" t="n">
        <f aca="false">IF(AND(N3129&gt;0,OR(Calc!$C$4="*",B3129=Calc!$C$4)),N3129+ROW()*0.000000001,0)</f>
        <v>872.820003129</v>
      </c>
    </row>
    <row r="3130" customFormat="false" ht="15" hidden="false" customHeight="false" outlineLevel="0" collapsed="false">
      <c r="A3130" s="49" t="n">
        <v>15526</v>
      </c>
      <c r="B3130" s="49" t="s">
        <v>189</v>
      </c>
      <c r="C3130" s="63" t="n">
        <v>40853</v>
      </c>
      <c r="D3130" s="63" t="n">
        <v>40853</v>
      </c>
      <c r="E3130" s="49" t="n">
        <v>2</v>
      </c>
      <c r="F3130" s="54" t="n">
        <v>0</v>
      </c>
      <c r="G3130" s="54" t="n">
        <v>0</v>
      </c>
      <c r="H3130" s="54" t="n">
        <v>148.44</v>
      </c>
      <c r="I3130" s="54" t="n">
        <f aca="false">SUM(F3130:H3130)</f>
        <v>148.44</v>
      </c>
      <c r="J3130" s="49" t="n">
        <f aca="false">Calc!$C$5-D3130</f>
        <v>34</v>
      </c>
      <c r="K3130" s="49" t="n">
        <f aca="false">IF(J3130&lt;=Calc!$C$11,4,IF(J3130&lt;=Calc!$C$12,3,IF(J3130&lt;=Calc!$C$13,2,1)))</f>
        <v>3</v>
      </c>
      <c r="L3130" s="49" t="n">
        <f aca="false">1+(E3130&gt;=Calc!$C$16)+(E3130&gt;=Calc!$C$17)+(E3130&gt;=Calc!$C$18)</f>
        <v>2</v>
      </c>
      <c r="M3130" s="49" t="str">
        <f aca="false">IF(AND(K3130=4,L3130&gt;=3),"Champions",IF(AND(K3130=3,L3130&gt;=3),"Loyal",IF(K3130&gt;=3,"Recent / New",IF(L3130&gt;=3,"At Risk","Hibernating / Lost"))))</f>
        <v>Recent / New</v>
      </c>
      <c r="N3130" s="54" t="n">
        <f aca="false">IF(AND(Calc!$C$2&lt;=2009,Calc!$C$3&gt;=2009),F3130,0)+IF(AND(Calc!$C$2&lt;=2010,Calc!$C$3&gt;=2010),G3130,0)+IF(AND(Calc!$C$2&lt;=2011,Calc!$C$3&gt;=2011),H3130,0)</f>
        <v>148.44</v>
      </c>
      <c r="O3130" s="61" t="n">
        <f aca="false">IF(AND(N3130&gt;0,OR(Calc!$C$4="*",B3130=Calc!$C$4)),N3130+ROW()*0.000000001,0)</f>
        <v>148.44000313</v>
      </c>
    </row>
    <row r="3131" customFormat="false" ht="15" hidden="false" customHeight="false" outlineLevel="0" collapsed="false">
      <c r="A3131" s="49" t="n">
        <v>15527</v>
      </c>
      <c r="B3131" s="49" t="s">
        <v>189</v>
      </c>
      <c r="C3131" s="63" t="n">
        <v>40162</v>
      </c>
      <c r="D3131" s="63" t="n">
        <v>40868</v>
      </c>
      <c r="E3131" s="49" t="n">
        <v>23</v>
      </c>
      <c r="F3131" s="54" t="n">
        <v>297.86</v>
      </c>
      <c r="G3131" s="54" t="n">
        <v>2677.9</v>
      </c>
      <c r="H3131" s="54" t="n">
        <v>2190.28</v>
      </c>
      <c r="I3131" s="54" t="n">
        <f aca="false">SUM(F3131:H3131)</f>
        <v>5166.04</v>
      </c>
      <c r="J3131" s="49" t="n">
        <f aca="false">Calc!$C$5-D3131</f>
        <v>19</v>
      </c>
      <c r="K3131" s="49" t="n">
        <f aca="false">IF(J3131&lt;=Calc!$C$11,4,IF(J3131&lt;=Calc!$C$12,3,IF(J3131&lt;=Calc!$C$13,2,1)))</f>
        <v>4</v>
      </c>
      <c r="L3131" s="49" t="n">
        <f aca="false">1+(E3131&gt;=Calc!$C$16)+(E3131&gt;=Calc!$C$17)+(E3131&gt;=Calc!$C$18)</f>
        <v>4</v>
      </c>
      <c r="M3131" s="49" t="str">
        <f aca="false">IF(AND(K3131=4,L3131&gt;=3),"Champions",IF(AND(K3131=3,L3131&gt;=3),"Loyal",IF(K3131&gt;=3,"Recent / New",IF(L3131&gt;=3,"At Risk","Hibernating / Lost"))))</f>
        <v>Champions</v>
      </c>
      <c r="N3131" s="54" t="n">
        <f aca="false">IF(AND(Calc!$C$2&lt;=2009,Calc!$C$3&gt;=2009),F3131,0)+IF(AND(Calc!$C$2&lt;=2010,Calc!$C$3&gt;=2010),G3131,0)+IF(AND(Calc!$C$2&lt;=2011,Calc!$C$3&gt;=2011),H3131,0)</f>
        <v>5166.04</v>
      </c>
      <c r="O3131" s="61" t="n">
        <f aca="false">IF(AND(N3131&gt;0,OR(Calc!$C$4="*",B3131=Calc!$C$4)),N3131+ROW()*0.000000001,0)</f>
        <v>5166.040003131</v>
      </c>
    </row>
    <row r="3132" customFormat="false" ht="15" hidden="false" customHeight="false" outlineLevel="0" collapsed="false">
      <c r="A3132" s="49" t="n">
        <v>15528</v>
      </c>
      <c r="B3132" s="49" t="s">
        <v>189</v>
      </c>
      <c r="C3132" s="63" t="n">
        <v>40632</v>
      </c>
      <c r="D3132" s="63" t="n">
        <v>40632</v>
      </c>
      <c r="E3132" s="49" t="n">
        <v>1</v>
      </c>
      <c r="F3132" s="54" t="n">
        <v>0</v>
      </c>
      <c r="G3132" s="54" t="n">
        <v>0</v>
      </c>
      <c r="H3132" s="54" t="n">
        <v>229.33</v>
      </c>
      <c r="I3132" s="54" t="n">
        <f aca="false">SUM(F3132:H3132)</f>
        <v>229.33</v>
      </c>
      <c r="J3132" s="49" t="n">
        <f aca="false">Calc!$C$5-D3132</f>
        <v>255</v>
      </c>
      <c r="K3132" s="49" t="n">
        <f aca="false">IF(J3132&lt;=Calc!$C$11,4,IF(J3132&lt;=Calc!$C$12,3,IF(J3132&lt;=Calc!$C$13,2,1)))</f>
        <v>2</v>
      </c>
      <c r="L3132" s="49" t="n">
        <f aca="false">1+(E3132&gt;=Calc!$C$16)+(E3132&gt;=Calc!$C$17)+(E3132&gt;=Calc!$C$18)</f>
        <v>1</v>
      </c>
      <c r="M3132" s="49" t="str">
        <f aca="false">IF(AND(K3132=4,L3132&gt;=3),"Champions",IF(AND(K3132=3,L3132&gt;=3),"Loyal",IF(K3132&gt;=3,"Recent / New",IF(L3132&gt;=3,"At Risk","Hibernating / Lost"))))</f>
        <v>Hibernating / Lost</v>
      </c>
      <c r="N3132" s="54" t="n">
        <f aca="false">IF(AND(Calc!$C$2&lt;=2009,Calc!$C$3&gt;=2009),F3132,0)+IF(AND(Calc!$C$2&lt;=2010,Calc!$C$3&gt;=2010),G3132,0)+IF(AND(Calc!$C$2&lt;=2011,Calc!$C$3&gt;=2011),H3132,0)</f>
        <v>229.33</v>
      </c>
      <c r="O3132" s="61" t="n">
        <f aca="false">IF(AND(N3132&gt;0,OR(Calc!$C$4="*",B3132=Calc!$C$4)),N3132+ROW()*0.000000001,0)</f>
        <v>229.330003132</v>
      </c>
    </row>
    <row r="3133" customFormat="false" ht="15" hidden="false" customHeight="false" outlineLevel="0" collapsed="false">
      <c r="A3133" s="49" t="n">
        <v>15529</v>
      </c>
      <c r="B3133" s="49" t="s">
        <v>189</v>
      </c>
      <c r="C3133" s="63" t="n">
        <v>40492</v>
      </c>
      <c r="D3133" s="63" t="n">
        <v>40864</v>
      </c>
      <c r="E3133" s="49" t="n">
        <v>12</v>
      </c>
      <c r="F3133" s="54" t="n">
        <v>0</v>
      </c>
      <c r="G3133" s="54" t="n">
        <v>1142.52</v>
      </c>
      <c r="H3133" s="54" t="n">
        <v>3611.14</v>
      </c>
      <c r="I3133" s="54" t="n">
        <f aca="false">SUM(F3133:H3133)</f>
        <v>4753.66</v>
      </c>
      <c r="J3133" s="49" t="n">
        <f aca="false">Calc!$C$5-D3133</f>
        <v>23</v>
      </c>
      <c r="K3133" s="49" t="n">
        <f aca="false">IF(J3133&lt;=Calc!$C$11,4,IF(J3133&lt;=Calc!$C$12,3,IF(J3133&lt;=Calc!$C$13,2,1)))</f>
        <v>4</v>
      </c>
      <c r="L3133" s="49" t="n">
        <f aca="false">1+(E3133&gt;=Calc!$C$16)+(E3133&gt;=Calc!$C$17)+(E3133&gt;=Calc!$C$18)</f>
        <v>4</v>
      </c>
      <c r="M3133" s="49" t="str">
        <f aca="false">IF(AND(K3133=4,L3133&gt;=3),"Champions",IF(AND(K3133=3,L3133&gt;=3),"Loyal",IF(K3133&gt;=3,"Recent / New",IF(L3133&gt;=3,"At Risk","Hibernating / Lost"))))</f>
        <v>Champions</v>
      </c>
      <c r="N3133" s="54" t="n">
        <f aca="false">IF(AND(Calc!$C$2&lt;=2009,Calc!$C$3&gt;=2009),F3133,0)+IF(AND(Calc!$C$2&lt;=2010,Calc!$C$3&gt;=2010),G3133,0)+IF(AND(Calc!$C$2&lt;=2011,Calc!$C$3&gt;=2011),H3133,0)</f>
        <v>4753.66</v>
      </c>
      <c r="O3133" s="61" t="n">
        <f aca="false">IF(AND(N3133&gt;0,OR(Calc!$C$4="*",B3133=Calc!$C$4)),N3133+ROW()*0.000000001,0)</f>
        <v>4753.660003133</v>
      </c>
    </row>
    <row r="3134" customFormat="false" ht="15" hidden="false" customHeight="false" outlineLevel="0" collapsed="false">
      <c r="A3134" s="49" t="n">
        <v>15530</v>
      </c>
      <c r="B3134" s="49" t="s">
        <v>189</v>
      </c>
      <c r="C3134" s="63" t="n">
        <v>40374</v>
      </c>
      <c r="D3134" s="63" t="n">
        <v>40865</v>
      </c>
      <c r="E3134" s="49" t="n">
        <v>5</v>
      </c>
      <c r="F3134" s="54" t="n">
        <v>0</v>
      </c>
      <c r="G3134" s="54" t="n">
        <v>311.37</v>
      </c>
      <c r="H3134" s="54" t="n">
        <v>1497.31</v>
      </c>
      <c r="I3134" s="54" t="n">
        <f aca="false">SUM(F3134:H3134)</f>
        <v>1808.68</v>
      </c>
      <c r="J3134" s="49" t="n">
        <f aca="false">Calc!$C$5-D3134</f>
        <v>22</v>
      </c>
      <c r="K3134" s="49" t="n">
        <f aca="false">IF(J3134&lt;=Calc!$C$11,4,IF(J3134&lt;=Calc!$C$12,3,IF(J3134&lt;=Calc!$C$13,2,1)))</f>
        <v>4</v>
      </c>
      <c r="L3134" s="49" t="n">
        <f aca="false">1+(E3134&gt;=Calc!$C$16)+(E3134&gt;=Calc!$C$17)+(E3134&gt;=Calc!$C$18)</f>
        <v>3</v>
      </c>
      <c r="M3134" s="49" t="str">
        <f aca="false">IF(AND(K3134=4,L3134&gt;=3),"Champions",IF(AND(K3134=3,L3134&gt;=3),"Loyal",IF(K3134&gt;=3,"Recent / New",IF(L3134&gt;=3,"At Risk","Hibernating / Lost"))))</f>
        <v>Champions</v>
      </c>
      <c r="N3134" s="54" t="n">
        <f aca="false">IF(AND(Calc!$C$2&lt;=2009,Calc!$C$3&gt;=2009),F3134,0)+IF(AND(Calc!$C$2&lt;=2010,Calc!$C$3&gt;=2010),G3134,0)+IF(AND(Calc!$C$2&lt;=2011,Calc!$C$3&gt;=2011),H3134,0)</f>
        <v>1808.68</v>
      </c>
      <c r="O3134" s="61" t="n">
        <f aca="false">IF(AND(N3134&gt;0,OR(Calc!$C$4="*",B3134=Calc!$C$4)),N3134+ROW()*0.000000001,0)</f>
        <v>1808.680003134</v>
      </c>
    </row>
    <row r="3135" customFormat="false" ht="15" hidden="false" customHeight="false" outlineLevel="0" collapsed="false">
      <c r="A3135" s="49" t="n">
        <v>15531</v>
      </c>
      <c r="B3135" s="49" t="s">
        <v>189</v>
      </c>
      <c r="C3135" s="63" t="n">
        <v>40856</v>
      </c>
      <c r="D3135" s="63" t="n">
        <v>40878</v>
      </c>
      <c r="E3135" s="49" t="n">
        <v>2</v>
      </c>
      <c r="F3135" s="54" t="n">
        <v>0</v>
      </c>
      <c r="G3135" s="54" t="n">
        <v>0</v>
      </c>
      <c r="H3135" s="54" t="n">
        <v>1972.39</v>
      </c>
      <c r="I3135" s="54" t="n">
        <f aca="false">SUM(F3135:H3135)</f>
        <v>1972.39</v>
      </c>
      <c r="J3135" s="49" t="n">
        <f aca="false">Calc!$C$5-D3135</f>
        <v>9</v>
      </c>
      <c r="K3135" s="49" t="n">
        <f aca="false">IF(J3135&lt;=Calc!$C$11,4,IF(J3135&lt;=Calc!$C$12,3,IF(J3135&lt;=Calc!$C$13,2,1)))</f>
        <v>4</v>
      </c>
      <c r="L3135" s="49" t="n">
        <f aca="false">1+(E3135&gt;=Calc!$C$16)+(E3135&gt;=Calc!$C$17)+(E3135&gt;=Calc!$C$18)</f>
        <v>2</v>
      </c>
      <c r="M3135" s="49" t="str">
        <f aca="false">IF(AND(K3135=4,L3135&gt;=3),"Champions",IF(AND(K3135=3,L3135&gt;=3),"Loyal",IF(K3135&gt;=3,"Recent / New",IF(L3135&gt;=3,"At Risk","Hibernating / Lost"))))</f>
        <v>Recent / New</v>
      </c>
      <c r="N3135" s="54" t="n">
        <f aca="false">IF(AND(Calc!$C$2&lt;=2009,Calc!$C$3&gt;=2009),F3135,0)+IF(AND(Calc!$C$2&lt;=2010,Calc!$C$3&gt;=2010),G3135,0)+IF(AND(Calc!$C$2&lt;=2011,Calc!$C$3&gt;=2011),H3135,0)</f>
        <v>1972.39</v>
      </c>
      <c r="O3135" s="61" t="n">
        <f aca="false">IF(AND(N3135&gt;0,OR(Calc!$C$4="*",B3135=Calc!$C$4)),N3135+ROW()*0.000000001,0)</f>
        <v>1972.390003135</v>
      </c>
    </row>
    <row r="3136" customFormat="false" ht="15" hidden="false" customHeight="false" outlineLevel="0" collapsed="false">
      <c r="A3136" s="49" t="n">
        <v>15532</v>
      </c>
      <c r="B3136" s="49" t="s">
        <v>189</v>
      </c>
      <c r="C3136" s="63" t="n">
        <v>40337</v>
      </c>
      <c r="D3136" s="63" t="n">
        <v>40861</v>
      </c>
      <c r="E3136" s="49" t="n">
        <v>10</v>
      </c>
      <c r="F3136" s="54" t="n">
        <v>0</v>
      </c>
      <c r="G3136" s="54" t="n">
        <v>2516.17</v>
      </c>
      <c r="H3136" s="54" t="n">
        <v>1137.18</v>
      </c>
      <c r="I3136" s="54" t="n">
        <f aca="false">SUM(F3136:H3136)</f>
        <v>3653.35</v>
      </c>
      <c r="J3136" s="49" t="n">
        <f aca="false">Calc!$C$5-D3136</f>
        <v>26</v>
      </c>
      <c r="K3136" s="49" t="n">
        <f aca="false">IF(J3136&lt;=Calc!$C$11,4,IF(J3136&lt;=Calc!$C$12,3,IF(J3136&lt;=Calc!$C$13,2,1)))</f>
        <v>4</v>
      </c>
      <c r="L3136" s="49" t="n">
        <f aca="false">1+(E3136&gt;=Calc!$C$16)+(E3136&gt;=Calc!$C$17)+(E3136&gt;=Calc!$C$18)</f>
        <v>4</v>
      </c>
      <c r="M3136" s="49" t="str">
        <f aca="false">IF(AND(K3136=4,L3136&gt;=3),"Champions",IF(AND(K3136=3,L3136&gt;=3),"Loyal",IF(K3136&gt;=3,"Recent / New",IF(L3136&gt;=3,"At Risk","Hibernating / Lost"))))</f>
        <v>Champions</v>
      </c>
      <c r="N3136" s="54" t="n">
        <f aca="false">IF(AND(Calc!$C$2&lt;=2009,Calc!$C$3&gt;=2009),F3136,0)+IF(AND(Calc!$C$2&lt;=2010,Calc!$C$3&gt;=2010),G3136,0)+IF(AND(Calc!$C$2&lt;=2011,Calc!$C$3&gt;=2011),H3136,0)</f>
        <v>3653.35</v>
      </c>
      <c r="O3136" s="61" t="n">
        <f aca="false">IF(AND(N3136&gt;0,OR(Calc!$C$4="*",B3136=Calc!$C$4)),N3136+ROW()*0.000000001,0)</f>
        <v>3653.350003136</v>
      </c>
    </row>
    <row r="3137" customFormat="false" ht="15" hidden="false" customHeight="false" outlineLevel="0" collapsed="false">
      <c r="A3137" s="49" t="n">
        <v>15533</v>
      </c>
      <c r="B3137" s="49" t="s">
        <v>189</v>
      </c>
      <c r="C3137" s="63" t="n">
        <v>40797</v>
      </c>
      <c r="D3137" s="63" t="n">
        <v>40867</v>
      </c>
      <c r="E3137" s="49" t="n">
        <v>3</v>
      </c>
      <c r="F3137" s="54" t="n">
        <v>0</v>
      </c>
      <c r="G3137" s="54" t="n">
        <v>0</v>
      </c>
      <c r="H3137" s="54" t="n">
        <v>746.92</v>
      </c>
      <c r="I3137" s="54" t="n">
        <f aca="false">SUM(F3137:H3137)</f>
        <v>746.92</v>
      </c>
      <c r="J3137" s="49" t="n">
        <f aca="false">Calc!$C$5-D3137</f>
        <v>20</v>
      </c>
      <c r="K3137" s="49" t="n">
        <f aca="false">IF(J3137&lt;=Calc!$C$11,4,IF(J3137&lt;=Calc!$C$12,3,IF(J3137&lt;=Calc!$C$13,2,1)))</f>
        <v>4</v>
      </c>
      <c r="L3137" s="49" t="n">
        <f aca="false">1+(E3137&gt;=Calc!$C$16)+(E3137&gt;=Calc!$C$17)+(E3137&gt;=Calc!$C$18)</f>
        <v>2</v>
      </c>
      <c r="M3137" s="49" t="str">
        <f aca="false">IF(AND(K3137=4,L3137&gt;=3),"Champions",IF(AND(K3137=3,L3137&gt;=3),"Loyal",IF(K3137&gt;=3,"Recent / New",IF(L3137&gt;=3,"At Risk","Hibernating / Lost"))))</f>
        <v>Recent / New</v>
      </c>
      <c r="N3137" s="54" t="n">
        <f aca="false">IF(AND(Calc!$C$2&lt;=2009,Calc!$C$3&gt;=2009),F3137,0)+IF(AND(Calc!$C$2&lt;=2010,Calc!$C$3&gt;=2010),G3137,0)+IF(AND(Calc!$C$2&lt;=2011,Calc!$C$3&gt;=2011),H3137,0)</f>
        <v>746.92</v>
      </c>
      <c r="O3137" s="61" t="n">
        <f aca="false">IF(AND(N3137&gt;0,OR(Calc!$C$4="*",B3137=Calc!$C$4)),N3137+ROW()*0.000000001,0)</f>
        <v>746.920003137</v>
      </c>
    </row>
    <row r="3138" customFormat="false" ht="15" hidden="false" customHeight="false" outlineLevel="0" collapsed="false">
      <c r="A3138" s="49" t="n">
        <v>15534</v>
      </c>
      <c r="B3138" s="49" t="s">
        <v>189</v>
      </c>
      <c r="C3138" s="63" t="n">
        <v>40161</v>
      </c>
      <c r="D3138" s="63" t="n">
        <v>40161</v>
      </c>
      <c r="E3138" s="49" t="n">
        <v>1</v>
      </c>
      <c r="F3138" s="54" t="n">
        <v>162.25</v>
      </c>
      <c r="G3138" s="54" t="n">
        <v>0</v>
      </c>
      <c r="H3138" s="54" t="n">
        <v>0</v>
      </c>
      <c r="I3138" s="54" t="n">
        <f aca="false">SUM(F3138:H3138)</f>
        <v>162.25</v>
      </c>
      <c r="J3138" s="49" t="n">
        <f aca="false">Calc!$C$5-D3138</f>
        <v>726</v>
      </c>
      <c r="K3138" s="49" t="n">
        <f aca="false">IF(J3138&lt;=Calc!$C$11,4,IF(J3138&lt;=Calc!$C$12,3,IF(J3138&lt;=Calc!$C$13,2,1)))</f>
        <v>1</v>
      </c>
      <c r="L3138" s="49" t="n">
        <f aca="false">1+(E3138&gt;=Calc!$C$16)+(E3138&gt;=Calc!$C$17)+(E3138&gt;=Calc!$C$18)</f>
        <v>1</v>
      </c>
      <c r="M3138" s="49" t="str">
        <f aca="false">IF(AND(K3138=4,L3138&gt;=3),"Champions",IF(AND(K3138=3,L3138&gt;=3),"Loyal",IF(K3138&gt;=3,"Recent / New",IF(L3138&gt;=3,"At Risk","Hibernating / Lost"))))</f>
        <v>Hibernating / Lost</v>
      </c>
      <c r="N3138" s="54" t="n">
        <f aca="false">IF(AND(Calc!$C$2&lt;=2009,Calc!$C$3&gt;=2009),F3138,0)+IF(AND(Calc!$C$2&lt;=2010,Calc!$C$3&gt;=2010),G3138,0)+IF(AND(Calc!$C$2&lt;=2011,Calc!$C$3&gt;=2011),H3138,0)</f>
        <v>162.25</v>
      </c>
      <c r="O3138" s="61" t="n">
        <f aca="false">IF(AND(N3138&gt;0,OR(Calc!$C$4="*",B3138=Calc!$C$4)),N3138+ROW()*0.000000001,0)</f>
        <v>162.250003138</v>
      </c>
    </row>
    <row r="3139" customFormat="false" ht="15" hidden="false" customHeight="false" outlineLevel="0" collapsed="false">
      <c r="A3139" s="49" t="n">
        <v>15535</v>
      </c>
      <c r="B3139" s="49" t="s">
        <v>189</v>
      </c>
      <c r="C3139" s="63" t="n">
        <v>40437</v>
      </c>
      <c r="D3139" s="63" t="n">
        <v>40713</v>
      </c>
      <c r="E3139" s="49" t="n">
        <v>6</v>
      </c>
      <c r="F3139" s="54" t="n">
        <v>0</v>
      </c>
      <c r="G3139" s="54" t="n">
        <v>503.22</v>
      </c>
      <c r="H3139" s="54" t="n">
        <v>451.9</v>
      </c>
      <c r="I3139" s="54" t="n">
        <f aca="false">SUM(F3139:H3139)</f>
        <v>955.12</v>
      </c>
      <c r="J3139" s="49" t="n">
        <f aca="false">Calc!$C$5-D3139</f>
        <v>174</v>
      </c>
      <c r="K3139" s="49" t="n">
        <f aca="false">IF(J3139&lt;=Calc!$C$11,4,IF(J3139&lt;=Calc!$C$12,3,IF(J3139&lt;=Calc!$C$13,2,1)))</f>
        <v>2</v>
      </c>
      <c r="L3139" s="49" t="n">
        <f aca="false">1+(E3139&gt;=Calc!$C$16)+(E3139&gt;=Calc!$C$17)+(E3139&gt;=Calc!$C$18)</f>
        <v>3</v>
      </c>
      <c r="M3139" s="49" t="str">
        <f aca="false">IF(AND(K3139=4,L3139&gt;=3),"Champions",IF(AND(K3139=3,L3139&gt;=3),"Loyal",IF(K3139&gt;=3,"Recent / New",IF(L3139&gt;=3,"At Risk","Hibernating / Lost"))))</f>
        <v>At Risk</v>
      </c>
      <c r="N3139" s="54" t="n">
        <f aca="false">IF(AND(Calc!$C$2&lt;=2009,Calc!$C$3&gt;=2009),F3139,0)+IF(AND(Calc!$C$2&lt;=2010,Calc!$C$3&gt;=2010),G3139,0)+IF(AND(Calc!$C$2&lt;=2011,Calc!$C$3&gt;=2011),H3139,0)</f>
        <v>955.12</v>
      </c>
      <c r="O3139" s="61" t="n">
        <f aca="false">IF(AND(N3139&gt;0,OR(Calc!$C$4="*",B3139=Calc!$C$4)),N3139+ROW()*0.000000001,0)</f>
        <v>955.120003139</v>
      </c>
    </row>
    <row r="3140" customFormat="false" ht="15" hidden="false" customHeight="false" outlineLevel="0" collapsed="false">
      <c r="A3140" s="49" t="n">
        <v>15536</v>
      </c>
      <c r="B3140" s="49" t="s">
        <v>189</v>
      </c>
      <c r="C3140" s="63" t="n">
        <v>40477</v>
      </c>
      <c r="D3140" s="63" t="n">
        <v>40477</v>
      </c>
      <c r="E3140" s="49" t="n">
        <v>1</v>
      </c>
      <c r="F3140" s="54" t="n">
        <v>0</v>
      </c>
      <c r="G3140" s="54" t="n">
        <v>259.09</v>
      </c>
      <c r="H3140" s="54" t="n">
        <v>0</v>
      </c>
      <c r="I3140" s="54" t="n">
        <f aca="false">SUM(F3140:H3140)</f>
        <v>259.09</v>
      </c>
      <c r="J3140" s="49" t="n">
        <f aca="false">Calc!$C$5-D3140</f>
        <v>410</v>
      </c>
      <c r="K3140" s="49" t="n">
        <f aca="false">IF(J3140&lt;=Calc!$C$11,4,IF(J3140&lt;=Calc!$C$12,3,IF(J3140&lt;=Calc!$C$13,2,1)))</f>
        <v>1</v>
      </c>
      <c r="L3140" s="49" t="n">
        <f aca="false">1+(E3140&gt;=Calc!$C$16)+(E3140&gt;=Calc!$C$17)+(E3140&gt;=Calc!$C$18)</f>
        <v>1</v>
      </c>
      <c r="M3140" s="49" t="str">
        <f aca="false">IF(AND(K3140=4,L3140&gt;=3),"Champions",IF(AND(K3140=3,L3140&gt;=3),"Loyal",IF(K3140&gt;=3,"Recent / New",IF(L3140&gt;=3,"At Risk","Hibernating / Lost"))))</f>
        <v>Hibernating / Lost</v>
      </c>
      <c r="N3140" s="54" t="n">
        <f aca="false">IF(AND(Calc!$C$2&lt;=2009,Calc!$C$3&gt;=2009),F3140,0)+IF(AND(Calc!$C$2&lt;=2010,Calc!$C$3&gt;=2010),G3140,0)+IF(AND(Calc!$C$2&lt;=2011,Calc!$C$3&gt;=2011),H3140,0)</f>
        <v>259.09</v>
      </c>
      <c r="O3140" s="61" t="n">
        <f aca="false">IF(AND(N3140&gt;0,OR(Calc!$C$4="*",B3140=Calc!$C$4)),N3140+ROW()*0.000000001,0)</f>
        <v>259.09000314</v>
      </c>
    </row>
    <row r="3141" customFormat="false" ht="15" hidden="false" customHeight="false" outlineLevel="0" collapsed="false">
      <c r="A3141" s="49" t="n">
        <v>15537</v>
      </c>
      <c r="B3141" s="49" t="s">
        <v>189</v>
      </c>
      <c r="C3141" s="63" t="n">
        <v>40723</v>
      </c>
      <c r="D3141" s="63" t="n">
        <v>40723</v>
      </c>
      <c r="E3141" s="49" t="n">
        <v>1</v>
      </c>
      <c r="F3141" s="54" t="n">
        <v>0</v>
      </c>
      <c r="G3141" s="54" t="n">
        <v>0</v>
      </c>
      <c r="H3141" s="54" t="n">
        <v>110.92</v>
      </c>
      <c r="I3141" s="54" t="n">
        <f aca="false">SUM(F3141:H3141)</f>
        <v>110.92</v>
      </c>
      <c r="J3141" s="49" t="n">
        <f aca="false">Calc!$C$5-D3141</f>
        <v>164</v>
      </c>
      <c r="K3141" s="49" t="n">
        <f aca="false">IF(J3141&lt;=Calc!$C$11,4,IF(J3141&lt;=Calc!$C$12,3,IF(J3141&lt;=Calc!$C$13,2,1)))</f>
        <v>2</v>
      </c>
      <c r="L3141" s="49" t="n">
        <f aca="false">1+(E3141&gt;=Calc!$C$16)+(E3141&gt;=Calc!$C$17)+(E3141&gt;=Calc!$C$18)</f>
        <v>1</v>
      </c>
      <c r="M3141" s="49" t="str">
        <f aca="false">IF(AND(K3141=4,L3141&gt;=3),"Champions",IF(AND(K3141=3,L3141&gt;=3),"Loyal",IF(K3141&gt;=3,"Recent / New",IF(L3141&gt;=3,"At Risk","Hibernating / Lost"))))</f>
        <v>Hibernating / Lost</v>
      </c>
      <c r="N3141" s="54" t="n">
        <f aca="false">IF(AND(Calc!$C$2&lt;=2009,Calc!$C$3&gt;=2009),F3141,0)+IF(AND(Calc!$C$2&lt;=2010,Calc!$C$3&gt;=2010),G3141,0)+IF(AND(Calc!$C$2&lt;=2011,Calc!$C$3&gt;=2011),H3141,0)</f>
        <v>110.92</v>
      </c>
      <c r="O3141" s="61" t="n">
        <f aca="false">IF(AND(N3141&gt;0,OR(Calc!$C$4="*",B3141=Calc!$C$4)),N3141+ROW()*0.000000001,0)</f>
        <v>110.920003141</v>
      </c>
    </row>
    <row r="3142" customFormat="false" ht="15" hidden="false" customHeight="false" outlineLevel="0" collapsed="false">
      <c r="A3142" s="49" t="n">
        <v>15538</v>
      </c>
      <c r="B3142" s="49" t="s">
        <v>189</v>
      </c>
      <c r="C3142" s="63" t="n">
        <v>40223</v>
      </c>
      <c r="D3142" s="63" t="n">
        <v>40349</v>
      </c>
      <c r="E3142" s="49" t="n">
        <v>6</v>
      </c>
      <c r="F3142" s="54" t="n">
        <v>0</v>
      </c>
      <c r="G3142" s="54" t="n">
        <v>3036.1</v>
      </c>
      <c r="H3142" s="54" t="n">
        <v>0</v>
      </c>
      <c r="I3142" s="54" t="n">
        <f aca="false">SUM(F3142:H3142)</f>
        <v>3036.1</v>
      </c>
      <c r="J3142" s="49" t="n">
        <f aca="false">Calc!$C$5-D3142</f>
        <v>538</v>
      </c>
      <c r="K3142" s="49" t="n">
        <f aca="false">IF(J3142&lt;=Calc!$C$11,4,IF(J3142&lt;=Calc!$C$12,3,IF(J3142&lt;=Calc!$C$13,2,1)))</f>
        <v>1</v>
      </c>
      <c r="L3142" s="49" t="n">
        <f aca="false">1+(E3142&gt;=Calc!$C$16)+(E3142&gt;=Calc!$C$17)+(E3142&gt;=Calc!$C$18)</f>
        <v>3</v>
      </c>
      <c r="M3142" s="49" t="str">
        <f aca="false">IF(AND(K3142=4,L3142&gt;=3),"Champions",IF(AND(K3142=3,L3142&gt;=3),"Loyal",IF(K3142&gt;=3,"Recent / New",IF(L3142&gt;=3,"At Risk","Hibernating / Lost"))))</f>
        <v>At Risk</v>
      </c>
      <c r="N3142" s="54" t="n">
        <f aca="false">IF(AND(Calc!$C$2&lt;=2009,Calc!$C$3&gt;=2009),F3142,0)+IF(AND(Calc!$C$2&lt;=2010,Calc!$C$3&gt;=2010),G3142,0)+IF(AND(Calc!$C$2&lt;=2011,Calc!$C$3&gt;=2011),H3142,0)</f>
        <v>3036.1</v>
      </c>
      <c r="O3142" s="61" t="n">
        <f aca="false">IF(AND(N3142&gt;0,OR(Calc!$C$4="*",B3142=Calc!$C$4)),N3142+ROW()*0.000000001,0)</f>
        <v>3036.100003142</v>
      </c>
    </row>
    <row r="3143" customFormat="false" ht="15" hidden="false" customHeight="false" outlineLevel="0" collapsed="false">
      <c r="A3143" s="49" t="n">
        <v>15539</v>
      </c>
      <c r="B3143" s="49" t="s">
        <v>189</v>
      </c>
      <c r="C3143" s="63" t="n">
        <v>40879</v>
      </c>
      <c r="D3143" s="63" t="n">
        <v>40879</v>
      </c>
      <c r="E3143" s="49" t="n">
        <v>1</v>
      </c>
      <c r="F3143" s="54" t="n">
        <v>0</v>
      </c>
      <c r="G3143" s="54" t="n">
        <v>0</v>
      </c>
      <c r="H3143" s="54" t="n">
        <v>538.46</v>
      </c>
      <c r="I3143" s="54" t="n">
        <f aca="false">SUM(F3143:H3143)</f>
        <v>538.46</v>
      </c>
      <c r="J3143" s="49" t="n">
        <f aca="false">Calc!$C$5-D3143</f>
        <v>8</v>
      </c>
      <c r="K3143" s="49" t="n">
        <f aca="false">IF(J3143&lt;=Calc!$C$11,4,IF(J3143&lt;=Calc!$C$12,3,IF(J3143&lt;=Calc!$C$13,2,1)))</f>
        <v>4</v>
      </c>
      <c r="L3143" s="49" t="n">
        <f aca="false">1+(E3143&gt;=Calc!$C$16)+(E3143&gt;=Calc!$C$17)+(E3143&gt;=Calc!$C$18)</f>
        <v>1</v>
      </c>
      <c r="M3143" s="49" t="str">
        <f aca="false">IF(AND(K3143=4,L3143&gt;=3),"Champions",IF(AND(K3143=3,L3143&gt;=3),"Loyal",IF(K3143&gt;=3,"Recent / New",IF(L3143&gt;=3,"At Risk","Hibernating / Lost"))))</f>
        <v>Recent / New</v>
      </c>
      <c r="N3143" s="54" t="n">
        <f aca="false">IF(AND(Calc!$C$2&lt;=2009,Calc!$C$3&gt;=2009),F3143,0)+IF(AND(Calc!$C$2&lt;=2010,Calc!$C$3&gt;=2010),G3143,0)+IF(AND(Calc!$C$2&lt;=2011,Calc!$C$3&gt;=2011),H3143,0)</f>
        <v>538.46</v>
      </c>
      <c r="O3143" s="61" t="n">
        <f aca="false">IF(AND(N3143&gt;0,OR(Calc!$C$4="*",B3143=Calc!$C$4)),N3143+ROW()*0.000000001,0)</f>
        <v>538.460003143</v>
      </c>
    </row>
    <row r="3144" customFormat="false" ht="15" hidden="false" customHeight="false" outlineLevel="0" collapsed="false">
      <c r="A3144" s="49" t="n">
        <v>15540</v>
      </c>
      <c r="B3144" s="49" t="s">
        <v>189</v>
      </c>
      <c r="C3144" s="63" t="n">
        <v>40511</v>
      </c>
      <c r="D3144" s="63" t="n">
        <v>40875</v>
      </c>
      <c r="E3144" s="49" t="n">
        <v>2</v>
      </c>
      <c r="F3144" s="54" t="n">
        <v>0</v>
      </c>
      <c r="G3144" s="54" t="n">
        <v>247.38</v>
      </c>
      <c r="H3144" s="54" t="n">
        <v>213.3</v>
      </c>
      <c r="I3144" s="54" t="n">
        <f aca="false">SUM(F3144:H3144)</f>
        <v>460.68</v>
      </c>
      <c r="J3144" s="49" t="n">
        <f aca="false">Calc!$C$5-D3144</f>
        <v>12</v>
      </c>
      <c r="K3144" s="49" t="n">
        <f aca="false">IF(J3144&lt;=Calc!$C$11,4,IF(J3144&lt;=Calc!$C$12,3,IF(J3144&lt;=Calc!$C$13,2,1)))</f>
        <v>4</v>
      </c>
      <c r="L3144" s="49" t="n">
        <f aca="false">1+(E3144&gt;=Calc!$C$16)+(E3144&gt;=Calc!$C$17)+(E3144&gt;=Calc!$C$18)</f>
        <v>2</v>
      </c>
      <c r="M3144" s="49" t="str">
        <f aca="false">IF(AND(K3144=4,L3144&gt;=3),"Champions",IF(AND(K3144=3,L3144&gt;=3),"Loyal",IF(K3144&gt;=3,"Recent / New",IF(L3144&gt;=3,"At Risk","Hibernating / Lost"))))</f>
        <v>Recent / New</v>
      </c>
      <c r="N3144" s="54" t="n">
        <f aca="false">IF(AND(Calc!$C$2&lt;=2009,Calc!$C$3&gt;=2009),F3144,0)+IF(AND(Calc!$C$2&lt;=2010,Calc!$C$3&gt;=2010),G3144,0)+IF(AND(Calc!$C$2&lt;=2011,Calc!$C$3&gt;=2011),H3144,0)</f>
        <v>460.68</v>
      </c>
      <c r="O3144" s="61" t="n">
        <f aca="false">IF(AND(N3144&gt;0,OR(Calc!$C$4="*",B3144=Calc!$C$4)),N3144+ROW()*0.000000001,0)</f>
        <v>460.680003144</v>
      </c>
    </row>
    <row r="3145" customFormat="false" ht="15" hidden="false" customHeight="false" outlineLevel="0" collapsed="false">
      <c r="A3145" s="49" t="n">
        <v>15541</v>
      </c>
      <c r="B3145" s="49" t="s">
        <v>189</v>
      </c>
      <c r="C3145" s="63" t="n">
        <v>40772</v>
      </c>
      <c r="D3145" s="63" t="n">
        <v>40772</v>
      </c>
      <c r="E3145" s="49" t="n">
        <v>1</v>
      </c>
      <c r="F3145" s="54" t="n">
        <v>0</v>
      </c>
      <c r="G3145" s="54" t="n">
        <v>0</v>
      </c>
      <c r="H3145" s="54" t="n">
        <v>85.13</v>
      </c>
      <c r="I3145" s="54" t="n">
        <f aca="false">SUM(F3145:H3145)</f>
        <v>85.13</v>
      </c>
      <c r="J3145" s="49" t="n">
        <f aca="false">Calc!$C$5-D3145</f>
        <v>115</v>
      </c>
      <c r="K3145" s="49" t="n">
        <f aca="false">IF(J3145&lt;=Calc!$C$11,4,IF(J3145&lt;=Calc!$C$12,3,IF(J3145&lt;=Calc!$C$13,2,1)))</f>
        <v>2</v>
      </c>
      <c r="L3145" s="49" t="n">
        <f aca="false">1+(E3145&gt;=Calc!$C$16)+(E3145&gt;=Calc!$C$17)+(E3145&gt;=Calc!$C$18)</f>
        <v>1</v>
      </c>
      <c r="M3145" s="49" t="str">
        <f aca="false">IF(AND(K3145=4,L3145&gt;=3),"Champions",IF(AND(K3145=3,L3145&gt;=3),"Loyal",IF(K3145&gt;=3,"Recent / New",IF(L3145&gt;=3,"At Risk","Hibernating / Lost"))))</f>
        <v>Hibernating / Lost</v>
      </c>
      <c r="N3145" s="54" t="n">
        <f aca="false">IF(AND(Calc!$C$2&lt;=2009,Calc!$C$3&gt;=2009),F3145,0)+IF(AND(Calc!$C$2&lt;=2010,Calc!$C$3&gt;=2010),G3145,0)+IF(AND(Calc!$C$2&lt;=2011,Calc!$C$3&gt;=2011),H3145,0)</f>
        <v>85.13</v>
      </c>
      <c r="O3145" s="61" t="n">
        <f aca="false">IF(AND(N3145&gt;0,OR(Calc!$C$4="*",B3145=Calc!$C$4)),N3145+ROW()*0.000000001,0)</f>
        <v>85.130003145</v>
      </c>
    </row>
    <row r="3146" customFormat="false" ht="15" hidden="false" customHeight="false" outlineLevel="0" collapsed="false">
      <c r="A3146" s="49" t="n">
        <v>15542</v>
      </c>
      <c r="B3146" s="49" t="s">
        <v>189</v>
      </c>
      <c r="C3146" s="63" t="n">
        <v>40149</v>
      </c>
      <c r="D3146" s="63" t="n">
        <v>40374</v>
      </c>
      <c r="E3146" s="49" t="n">
        <v>3</v>
      </c>
      <c r="F3146" s="54" t="n">
        <v>509.78</v>
      </c>
      <c r="G3146" s="54" t="n">
        <v>323.38</v>
      </c>
      <c r="H3146" s="54" t="n">
        <v>0</v>
      </c>
      <c r="I3146" s="54" t="n">
        <f aca="false">SUM(F3146:H3146)</f>
        <v>833.16</v>
      </c>
      <c r="J3146" s="49" t="n">
        <f aca="false">Calc!$C$5-D3146</f>
        <v>513</v>
      </c>
      <c r="K3146" s="49" t="n">
        <f aca="false">IF(J3146&lt;=Calc!$C$11,4,IF(J3146&lt;=Calc!$C$12,3,IF(J3146&lt;=Calc!$C$13,2,1)))</f>
        <v>1</v>
      </c>
      <c r="L3146" s="49" t="n">
        <f aca="false">1+(E3146&gt;=Calc!$C$16)+(E3146&gt;=Calc!$C$17)+(E3146&gt;=Calc!$C$18)</f>
        <v>2</v>
      </c>
      <c r="M3146" s="49" t="str">
        <f aca="false">IF(AND(K3146=4,L3146&gt;=3),"Champions",IF(AND(K3146=3,L3146&gt;=3),"Loyal",IF(K3146&gt;=3,"Recent / New",IF(L3146&gt;=3,"At Risk","Hibernating / Lost"))))</f>
        <v>Hibernating / Lost</v>
      </c>
      <c r="N3146" s="54" t="n">
        <f aca="false">IF(AND(Calc!$C$2&lt;=2009,Calc!$C$3&gt;=2009),F3146,0)+IF(AND(Calc!$C$2&lt;=2010,Calc!$C$3&gt;=2010),G3146,0)+IF(AND(Calc!$C$2&lt;=2011,Calc!$C$3&gt;=2011),H3146,0)</f>
        <v>833.16</v>
      </c>
      <c r="O3146" s="61" t="n">
        <f aca="false">IF(AND(N3146&gt;0,OR(Calc!$C$4="*",B3146=Calc!$C$4)),N3146+ROW()*0.000000001,0)</f>
        <v>833.160003146</v>
      </c>
    </row>
    <row r="3147" customFormat="false" ht="15" hidden="false" customHeight="false" outlineLevel="0" collapsed="false">
      <c r="A3147" s="49" t="n">
        <v>15543</v>
      </c>
      <c r="B3147" s="49" t="s">
        <v>189</v>
      </c>
      <c r="C3147" s="63" t="n">
        <v>40427</v>
      </c>
      <c r="D3147" s="63" t="n">
        <v>40598</v>
      </c>
      <c r="E3147" s="49" t="n">
        <v>2</v>
      </c>
      <c r="F3147" s="54" t="n">
        <v>0</v>
      </c>
      <c r="G3147" s="54" t="n">
        <v>114.4</v>
      </c>
      <c r="H3147" s="54" t="n">
        <v>127.86</v>
      </c>
      <c r="I3147" s="54" t="n">
        <f aca="false">SUM(F3147:H3147)</f>
        <v>242.26</v>
      </c>
      <c r="J3147" s="49" t="n">
        <f aca="false">Calc!$C$5-D3147</f>
        <v>289</v>
      </c>
      <c r="K3147" s="49" t="n">
        <f aca="false">IF(J3147&lt;=Calc!$C$11,4,IF(J3147&lt;=Calc!$C$12,3,IF(J3147&lt;=Calc!$C$13,2,1)))</f>
        <v>2</v>
      </c>
      <c r="L3147" s="49" t="n">
        <f aca="false">1+(E3147&gt;=Calc!$C$16)+(E3147&gt;=Calc!$C$17)+(E3147&gt;=Calc!$C$18)</f>
        <v>2</v>
      </c>
      <c r="M3147" s="49" t="str">
        <f aca="false">IF(AND(K3147=4,L3147&gt;=3),"Champions",IF(AND(K3147=3,L3147&gt;=3),"Loyal",IF(K3147&gt;=3,"Recent / New",IF(L3147&gt;=3,"At Risk","Hibernating / Lost"))))</f>
        <v>Hibernating / Lost</v>
      </c>
      <c r="N3147" s="54" t="n">
        <f aca="false">IF(AND(Calc!$C$2&lt;=2009,Calc!$C$3&gt;=2009),F3147,0)+IF(AND(Calc!$C$2&lt;=2010,Calc!$C$3&gt;=2010),G3147,0)+IF(AND(Calc!$C$2&lt;=2011,Calc!$C$3&gt;=2011),H3147,0)</f>
        <v>242.26</v>
      </c>
      <c r="O3147" s="61" t="n">
        <f aca="false">IF(AND(N3147&gt;0,OR(Calc!$C$4="*",B3147=Calc!$C$4)),N3147+ROW()*0.000000001,0)</f>
        <v>242.260003147</v>
      </c>
    </row>
    <row r="3148" customFormat="false" ht="15" hidden="false" customHeight="false" outlineLevel="0" collapsed="false">
      <c r="A3148" s="49" t="n">
        <v>15544</v>
      </c>
      <c r="B3148" s="49" t="s">
        <v>189</v>
      </c>
      <c r="C3148" s="63" t="n">
        <v>40206</v>
      </c>
      <c r="D3148" s="63" t="n">
        <v>40877</v>
      </c>
      <c r="E3148" s="49" t="n">
        <v>20</v>
      </c>
      <c r="F3148" s="54" t="n">
        <v>0</v>
      </c>
      <c r="G3148" s="54" t="n">
        <v>4591.61</v>
      </c>
      <c r="H3148" s="54" t="n">
        <v>3187.97</v>
      </c>
      <c r="I3148" s="54" t="n">
        <f aca="false">SUM(F3148:H3148)</f>
        <v>7779.58</v>
      </c>
      <c r="J3148" s="49" t="n">
        <f aca="false">Calc!$C$5-D3148</f>
        <v>10</v>
      </c>
      <c r="K3148" s="49" t="n">
        <f aca="false">IF(J3148&lt;=Calc!$C$11,4,IF(J3148&lt;=Calc!$C$12,3,IF(J3148&lt;=Calc!$C$13,2,1)))</f>
        <v>4</v>
      </c>
      <c r="L3148" s="49" t="n">
        <f aca="false">1+(E3148&gt;=Calc!$C$16)+(E3148&gt;=Calc!$C$17)+(E3148&gt;=Calc!$C$18)</f>
        <v>4</v>
      </c>
      <c r="M3148" s="49" t="str">
        <f aca="false">IF(AND(K3148=4,L3148&gt;=3),"Champions",IF(AND(K3148=3,L3148&gt;=3),"Loyal",IF(K3148&gt;=3,"Recent / New",IF(L3148&gt;=3,"At Risk","Hibernating / Lost"))))</f>
        <v>Champions</v>
      </c>
      <c r="N3148" s="54" t="n">
        <f aca="false">IF(AND(Calc!$C$2&lt;=2009,Calc!$C$3&gt;=2009),F3148,0)+IF(AND(Calc!$C$2&lt;=2010,Calc!$C$3&gt;=2010),G3148,0)+IF(AND(Calc!$C$2&lt;=2011,Calc!$C$3&gt;=2011),H3148,0)</f>
        <v>7779.58</v>
      </c>
      <c r="O3148" s="61" t="n">
        <f aca="false">IF(AND(N3148&gt;0,OR(Calc!$C$4="*",B3148=Calc!$C$4)),N3148+ROW()*0.000000001,0)</f>
        <v>7779.580003148</v>
      </c>
    </row>
    <row r="3149" customFormat="false" ht="15" hidden="false" customHeight="false" outlineLevel="0" collapsed="false">
      <c r="A3149" s="49" t="n">
        <v>15545</v>
      </c>
      <c r="B3149" s="49" t="s">
        <v>189</v>
      </c>
      <c r="C3149" s="63" t="n">
        <v>40515</v>
      </c>
      <c r="D3149" s="63" t="n">
        <v>40832</v>
      </c>
      <c r="E3149" s="49" t="n">
        <v>2</v>
      </c>
      <c r="F3149" s="54" t="n">
        <v>0</v>
      </c>
      <c r="G3149" s="54" t="n">
        <v>135.33</v>
      </c>
      <c r="H3149" s="54" t="n">
        <v>153.64</v>
      </c>
      <c r="I3149" s="54" t="n">
        <f aca="false">SUM(F3149:H3149)</f>
        <v>288.97</v>
      </c>
      <c r="J3149" s="49" t="n">
        <f aca="false">Calc!$C$5-D3149</f>
        <v>55</v>
      </c>
      <c r="K3149" s="49" t="n">
        <f aca="false">IF(J3149&lt;=Calc!$C$11,4,IF(J3149&lt;=Calc!$C$12,3,IF(J3149&lt;=Calc!$C$13,2,1)))</f>
        <v>3</v>
      </c>
      <c r="L3149" s="49" t="n">
        <f aca="false">1+(E3149&gt;=Calc!$C$16)+(E3149&gt;=Calc!$C$17)+(E3149&gt;=Calc!$C$18)</f>
        <v>2</v>
      </c>
      <c r="M3149" s="49" t="str">
        <f aca="false">IF(AND(K3149=4,L3149&gt;=3),"Champions",IF(AND(K3149=3,L3149&gt;=3),"Loyal",IF(K3149&gt;=3,"Recent / New",IF(L3149&gt;=3,"At Risk","Hibernating / Lost"))))</f>
        <v>Recent / New</v>
      </c>
      <c r="N3149" s="54" t="n">
        <f aca="false">IF(AND(Calc!$C$2&lt;=2009,Calc!$C$3&gt;=2009),F3149,0)+IF(AND(Calc!$C$2&lt;=2010,Calc!$C$3&gt;=2010),G3149,0)+IF(AND(Calc!$C$2&lt;=2011,Calc!$C$3&gt;=2011),H3149,0)</f>
        <v>288.97</v>
      </c>
      <c r="O3149" s="61" t="n">
        <f aca="false">IF(AND(N3149&gt;0,OR(Calc!$C$4="*",B3149=Calc!$C$4)),N3149+ROW()*0.000000001,0)</f>
        <v>288.970003149</v>
      </c>
    </row>
    <row r="3150" customFormat="false" ht="15" hidden="false" customHeight="false" outlineLevel="0" collapsed="false">
      <c r="A3150" s="49" t="n">
        <v>15546</v>
      </c>
      <c r="B3150" s="49" t="s">
        <v>189</v>
      </c>
      <c r="C3150" s="63" t="n">
        <v>40280</v>
      </c>
      <c r="D3150" s="63" t="n">
        <v>40280</v>
      </c>
      <c r="E3150" s="49" t="n">
        <v>2</v>
      </c>
      <c r="F3150" s="54" t="n">
        <v>0</v>
      </c>
      <c r="G3150" s="54" t="n">
        <v>539.55</v>
      </c>
      <c r="H3150" s="54" t="n">
        <v>0</v>
      </c>
      <c r="I3150" s="54" t="n">
        <f aca="false">SUM(F3150:H3150)</f>
        <v>539.55</v>
      </c>
      <c r="J3150" s="49" t="n">
        <f aca="false">Calc!$C$5-D3150</f>
        <v>607</v>
      </c>
      <c r="K3150" s="49" t="n">
        <f aca="false">IF(J3150&lt;=Calc!$C$11,4,IF(J3150&lt;=Calc!$C$12,3,IF(J3150&lt;=Calc!$C$13,2,1)))</f>
        <v>1</v>
      </c>
      <c r="L3150" s="49" t="n">
        <f aca="false">1+(E3150&gt;=Calc!$C$16)+(E3150&gt;=Calc!$C$17)+(E3150&gt;=Calc!$C$18)</f>
        <v>2</v>
      </c>
      <c r="M3150" s="49" t="str">
        <f aca="false">IF(AND(K3150=4,L3150&gt;=3),"Champions",IF(AND(K3150=3,L3150&gt;=3),"Loyal",IF(K3150&gt;=3,"Recent / New",IF(L3150&gt;=3,"At Risk","Hibernating / Lost"))))</f>
        <v>Hibernating / Lost</v>
      </c>
      <c r="N3150" s="54" t="n">
        <f aca="false">IF(AND(Calc!$C$2&lt;=2009,Calc!$C$3&gt;=2009),F3150,0)+IF(AND(Calc!$C$2&lt;=2010,Calc!$C$3&gt;=2010),G3150,0)+IF(AND(Calc!$C$2&lt;=2011,Calc!$C$3&gt;=2011),H3150,0)</f>
        <v>539.55</v>
      </c>
      <c r="O3150" s="61" t="n">
        <f aca="false">IF(AND(N3150&gt;0,OR(Calc!$C$4="*",B3150=Calc!$C$4)),N3150+ROW()*0.000000001,0)</f>
        <v>539.55000315</v>
      </c>
    </row>
    <row r="3151" customFormat="false" ht="15" hidden="false" customHeight="false" outlineLevel="0" collapsed="false">
      <c r="A3151" s="49" t="n">
        <v>15547</v>
      </c>
      <c r="B3151" s="49" t="s">
        <v>189</v>
      </c>
      <c r="C3151" s="63" t="n">
        <v>40153</v>
      </c>
      <c r="D3151" s="63" t="n">
        <v>40879</v>
      </c>
      <c r="E3151" s="49" t="n">
        <v>26</v>
      </c>
      <c r="F3151" s="54" t="n">
        <v>664.06</v>
      </c>
      <c r="G3151" s="54" t="n">
        <v>5181.86</v>
      </c>
      <c r="H3151" s="54" t="n">
        <v>4143.23</v>
      </c>
      <c r="I3151" s="54" t="n">
        <f aca="false">SUM(F3151:H3151)</f>
        <v>9989.15</v>
      </c>
      <c r="J3151" s="49" t="n">
        <f aca="false">Calc!$C$5-D3151</f>
        <v>8</v>
      </c>
      <c r="K3151" s="49" t="n">
        <f aca="false">IF(J3151&lt;=Calc!$C$11,4,IF(J3151&lt;=Calc!$C$12,3,IF(J3151&lt;=Calc!$C$13,2,1)))</f>
        <v>4</v>
      </c>
      <c r="L3151" s="49" t="n">
        <f aca="false">1+(E3151&gt;=Calc!$C$16)+(E3151&gt;=Calc!$C$17)+(E3151&gt;=Calc!$C$18)</f>
        <v>4</v>
      </c>
      <c r="M3151" s="49" t="str">
        <f aca="false">IF(AND(K3151=4,L3151&gt;=3),"Champions",IF(AND(K3151=3,L3151&gt;=3),"Loyal",IF(K3151&gt;=3,"Recent / New",IF(L3151&gt;=3,"At Risk","Hibernating / Lost"))))</f>
        <v>Champions</v>
      </c>
      <c r="N3151" s="54" t="n">
        <f aca="false">IF(AND(Calc!$C$2&lt;=2009,Calc!$C$3&gt;=2009),F3151,0)+IF(AND(Calc!$C$2&lt;=2010,Calc!$C$3&gt;=2010),G3151,0)+IF(AND(Calc!$C$2&lt;=2011,Calc!$C$3&gt;=2011),H3151,0)</f>
        <v>9989.15</v>
      </c>
      <c r="O3151" s="61" t="n">
        <f aca="false">IF(AND(N3151&gt;0,OR(Calc!$C$4="*",B3151=Calc!$C$4)),N3151+ROW()*0.000000001,0)</f>
        <v>9989.150003151</v>
      </c>
    </row>
    <row r="3152" customFormat="false" ht="15" hidden="false" customHeight="false" outlineLevel="0" collapsed="false">
      <c r="A3152" s="49" t="n">
        <v>15548</v>
      </c>
      <c r="B3152" s="49" t="s">
        <v>189</v>
      </c>
      <c r="C3152" s="63" t="n">
        <v>40291</v>
      </c>
      <c r="D3152" s="63" t="n">
        <v>40291</v>
      </c>
      <c r="E3152" s="49" t="n">
        <v>1</v>
      </c>
      <c r="F3152" s="54" t="n">
        <v>0</v>
      </c>
      <c r="G3152" s="54" t="n">
        <v>158.09</v>
      </c>
      <c r="H3152" s="54" t="n">
        <v>0</v>
      </c>
      <c r="I3152" s="54" t="n">
        <f aca="false">SUM(F3152:H3152)</f>
        <v>158.09</v>
      </c>
      <c r="J3152" s="49" t="n">
        <f aca="false">Calc!$C$5-D3152</f>
        <v>596</v>
      </c>
      <c r="K3152" s="49" t="n">
        <f aca="false">IF(J3152&lt;=Calc!$C$11,4,IF(J3152&lt;=Calc!$C$12,3,IF(J3152&lt;=Calc!$C$13,2,1)))</f>
        <v>1</v>
      </c>
      <c r="L3152" s="49" t="n">
        <f aca="false">1+(E3152&gt;=Calc!$C$16)+(E3152&gt;=Calc!$C$17)+(E3152&gt;=Calc!$C$18)</f>
        <v>1</v>
      </c>
      <c r="M3152" s="49" t="str">
        <f aca="false">IF(AND(K3152=4,L3152&gt;=3),"Champions",IF(AND(K3152=3,L3152&gt;=3),"Loyal",IF(K3152&gt;=3,"Recent / New",IF(L3152&gt;=3,"At Risk","Hibernating / Lost"))))</f>
        <v>Hibernating / Lost</v>
      </c>
      <c r="N3152" s="54" t="n">
        <f aca="false">IF(AND(Calc!$C$2&lt;=2009,Calc!$C$3&gt;=2009),F3152,0)+IF(AND(Calc!$C$2&lt;=2010,Calc!$C$3&gt;=2010),G3152,0)+IF(AND(Calc!$C$2&lt;=2011,Calc!$C$3&gt;=2011),H3152,0)</f>
        <v>158.09</v>
      </c>
      <c r="O3152" s="61" t="n">
        <f aca="false">IF(AND(N3152&gt;0,OR(Calc!$C$4="*",B3152=Calc!$C$4)),N3152+ROW()*0.000000001,0)</f>
        <v>158.090003152</v>
      </c>
    </row>
    <row r="3153" customFormat="false" ht="15" hidden="false" customHeight="false" outlineLevel="0" collapsed="false">
      <c r="A3153" s="49" t="n">
        <v>15549</v>
      </c>
      <c r="B3153" s="49" t="s">
        <v>189</v>
      </c>
      <c r="C3153" s="63" t="n">
        <v>40189</v>
      </c>
      <c r="D3153" s="63" t="n">
        <v>40809</v>
      </c>
      <c r="E3153" s="49" t="n">
        <v>8</v>
      </c>
      <c r="F3153" s="54" t="n">
        <v>0</v>
      </c>
      <c r="G3153" s="54" t="n">
        <v>652.7</v>
      </c>
      <c r="H3153" s="54" t="n">
        <v>1640.21</v>
      </c>
      <c r="I3153" s="54" t="n">
        <f aca="false">SUM(F3153:H3153)</f>
        <v>2292.91</v>
      </c>
      <c r="J3153" s="49" t="n">
        <f aca="false">Calc!$C$5-D3153</f>
        <v>78</v>
      </c>
      <c r="K3153" s="49" t="n">
        <f aca="false">IF(J3153&lt;=Calc!$C$11,4,IF(J3153&lt;=Calc!$C$12,3,IF(J3153&lt;=Calc!$C$13,2,1)))</f>
        <v>3</v>
      </c>
      <c r="L3153" s="49" t="n">
        <f aca="false">1+(E3153&gt;=Calc!$C$16)+(E3153&gt;=Calc!$C$17)+(E3153&gt;=Calc!$C$18)</f>
        <v>4</v>
      </c>
      <c r="M3153" s="49" t="str">
        <f aca="false">IF(AND(K3153=4,L3153&gt;=3),"Champions",IF(AND(K3153=3,L3153&gt;=3),"Loyal",IF(K3153&gt;=3,"Recent / New",IF(L3153&gt;=3,"At Risk","Hibernating / Lost"))))</f>
        <v>Loyal</v>
      </c>
      <c r="N3153" s="54" t="n">
        <f aca="false">IF(AND(Calc!$C$2&lt;=2009,Calc!$C$3&gt;=2009),F3153,0)+IF(AND(Calc!$C$2&lt;=2010,Calc!$C$3&gt;=2010),G3153,0)+IF(AND(Calc!$C$2&lt;=2011,Calc!$C$3&gt;=2011),H3153,0)</f>
        <v>2292.91</v>
      </c>
      <c r="O3153" s="61" t="n">
        <f aca="false">IF(AND(N3153&gt;0,OR(Calc!$C$4="*",B3153=Calc!$C$4)),N3153+ROW()*0.000000001,0)</f>
        <v>2292.910003153</v>
      </c>
    </row>
    <row r="3154" customFormat="false" ht="15" hidden="false" customHeight="false" outlineLevel="0" collapsed="false">
      <c r="A3154" s="49" t="n">
        <v>15550</v>
      </c>
      <c r="B3154" s="49" t="s">
        <v>189</v>
      </c>
      <c r="C3154" s="63" t="n">
        <v>40150</v>
      </c>
      <c r="D3154" s="63" t="n">
        <v>40882</v>
      </c>
      <c r="E3154" s="49" t="n">
        <v>12</v>
      </c>
      <c r="F3154" s="54" t="n">
        <v>386.15</v>
      </c>
      <c r="G3154" s="54" t="n">
        <v>1026.07</v>
      </c>
      <c r="H3154" s="54" t="n">
        <v>575.63</v>
      </c>
      <c r="I3154" s="54" t="n">
        <f aca="false">SUM(F3154:H3154)</f>
        <v>1987.85</v>
      </c>
      <c r="J3154" s="49" t="n">
        <f aca="false">Calc!$C$5-D3154</f>
        <v>5</v>
      </c>
      <c r="K3154" s="49" t="n">
        <f aca="false">IF(J3154&lt;=Calc!$C$11,4,IF(J3154&lt;=Calc!$C$12,3,IF(J3154&lt;=Calc!$C$13,2,1)))</f>
        <v>4</v>
      </c>
      <c r="L3154" s="49" t="n">
        <f aca="false">1+(E3154&gt;=Calc!$C$16)+(E3154&gt;=Calc!$C$17)+(E3154&gt;=Calc!$C$18)</f>
        <v>4</v>
      </c>
      <c r="M3154" s="49" t="str">
        <f aca="false">IF(AND(K3154=4,L3154&gt;=3),"Champions",IF(AND(K3154=3,L3154&gt;=3),"Loyal",IF(K3154&gt;=3,"Recent / New",IF(L3154&gt;=3,"At Risk","Hibernating / Lost"))))</f>
        <v>Champions</v>
      </c>
      <c r="N3154" s="54" t="n">
        <f aca="false">IF(AND(Calc!$C$2&lt;=2009,Calc!$C$3&gt;=2009),F3154,0)+IF(AND(Calc!$C$2&lt;=2010,Calc!$C$3&gt;=2010),G3154,0)+IF(AND(Calc!$C$2&lt;=2011,Calc!$C$3&gt;=2011),H3154,0)</f>
        <v>1987.85</v>
      </c>
      <c r="O3154" s="61" t="n">
        <f aca="false">IF(AND(N3154&gt;0,OR(Calc!$C$4="*",B3154=Calc!$C$4)),N3154+ROW()*0.000000001,0)</f>
        <v>1987.850003154</v>
      </c>
    </row>
    <row r="3155" customFormat="false" ht="15" hidden="false" customHeight="false" outlineLevel="0" collapsed="false">
      <c r="A3155" s="49" t="n">
        <v>15551</v>
      </c>
      <c r="B3155" s="49" t="s">
        <v>189</v>
      </c>
      <c r="C3155" s="63" t="n">
        <v>40336</v>
      </c>
      <c r="D3155" s="63" t="n">
        <v>40850</v>
      </c>
      <c r="E3155" s="49" t="n">
        <v>7</v>
      </c>
      <c r="F3155" s="54" t="n">
        <v>0</v>
      </c>
      <c r="G3155" s="54" t="n">
        <v>1192.95</v>
      </c>
      <c r="H3155" s="54" t="n">
        <v>436.06</v>
      </c>
      <c r="I3155" s="54" t="n">
        <f aca="false">SUM(F3155:H3155)</f>
        <v>1629.01</v>
      </c>
      <c r="J3155" s="49" t="n">
        <f aca="false">Calc!$C$5-D3155</f>
        <v>37</v>
      </c>
      <c r="K3155" s="49" t="n">
        <f aca="false">IF(J3155&lt;=Calc!$C$11,4,IF(J3155&lt;=Calc!$C$12,3,IF(J3155&lt;=Calc!$C$13,2,1)))</f>
        <v>3</v>
      </c>
      <c r="L3155" s="49" t="n">
        <f aca="false">1+(E3155&gt;=Calc!$C$16)+(E3155&gt;=Calc!$C$17)+(E3155&gt;=Calc!$C$18)</f>
        <v>3</v>
      </c>
      <c r="M3155" s="49" t="str">
        <f aca="false">IF(AND(K3155=4,L3155&gt;=3),"Champions",IF(AND(K3155=3,L3155&gt;=3),"Loyal",IF(K3155&gt;=3,"Recent / New",IF(L3155&gt;=3,"At Risk","Hibernating / Lost"))))</f>
        <v>Loyal</v>
      </c>
      <c r="N3155" s="54" t="n">
        <f aca="false">IF(AND(Calc!$C$2&lt;=2009,Calc!$C$3&gt;=2009),F3155,0)+IF(AND(Calc!$C$2&lt;=2010,Calc!$C$3&gt;=2010),G3155,0)+IF(AND(Calc!$C$2&lt;=2011,Calc!$C$3&gt;=2011),H3155,0)</f>
        <v>1629.01</v>
      </c>
      <c r="O3155" s="61" t="n">
        <f aca="false">IF(AND(N3155&gt;0,OR(Calc!$C$4="*",B3155=Calc!$C$4)),N3155+ROW()*0.000000001,0)</f>
        <v>1629.010003155</v>
      </c>
    </row>
    <row r="3156" customFormat="false" ht="15" hidden="false" customHeight="false" outlineLevel="0" collapsed="false">
      <c r="A3156" s="49" t="n">
        <v>15552</v>
      </c>
      <c r="B3156" s="49" t="s">
        <v>189</v>
      </c>
      <c r="C3156" s="63" t="n">
        <v>40263</v>
      </c>
      <c r="D3156" s="63" t="n">
        <v>40669</v>
      </c>
      <c r="E3156" s="49" t="n">
        <v>2</v>
      </c>
      <c r="F3156" s="54" t="n">
        <v>0</v>
      </c>
      <c r="G3156" s="54" t="n">
        <v>162.4</v>
      </c>
      <c r="H3156" s="54" t="n">
        <v>90.12</v>
      </c>
      <c r="I3156" s="54" t="n">
        <f aca="false">SUM(F3156:H3156)</f>
        <v>252.52</v>
      </c>
      <c r="J3156" s="49" t="n">
        <f aca="false">Calc!$C$5-D3156</f>
        <v>218</v>
      </c>
      <c r="K3156" s="49" t="n">
        <f aca="false">IF(J3156&lt;=Calc!$C$11,4,IF(J3156&lt;=Calc!$C$12,3,IF(J3156&lt;=Calc!$C$13,2,1)))</f>
        <v>2</v>
      </c>
      <c r="L3156" s="49" t="n">
        <f aca="false">1+(E3156&gt;=Calc!$C$16)+(E3156&gt;=Calc!$C$17)+(E3156&gt;=Calc!$C$18)</f>
        <v>2</v>
      </c>
      <c r="M3156" s="49" t="str">
        <f aca="false">IF(AND(K3156=4,L3156&gt;=3),"Champions",IF(AND(K3156=3,L3156&gt;=3),"Loyal",IF(K3156&gt;=3,"Recent / New",IF(L3156&gt;=3,"At Risk","Hibernating / Lost"))))</f>
        <v>Hibernating / Lost</v>
      </c>
      <c r="N3156" s="54" t="n">
        <f aca="false">IF(AND(Calc!$C$2&lt;=2009,Calc!$C$3&gt;=2009),F3156,0)+IF(AND(Calc!$C$2&lt;=2010,Calc!$C$3&gt;=2010),G3156,0)+IF(AND(Calc!$C$2&lt;=2011,Calc!$C$3&gt;=2011),H3156,0)</f>
        <v>252.52</v>
      </c>
      <c r="O3156" s="61" t="n">
        <f aca="false">IF(AND(N3156&gt;0,OR(Calc!$C$4="*",B3156=Calc!$C$4)),N3156+ROW()*0.000000001,0)</f>
        <v>252.520003156</v>
      </c>
    </row>
    <row r="3157" customFormat="false" ht="15" hidden="false" customHeight="false" outlineLevel="0" collapsed="false">
      <c r="A3157" s="49" t="n">
        <v>15553</v>
      </c>
      <c r="B3157" s="49" t="s">
        <v>189</v>
      </c>
      <c r="C3157" s="63" t="n">
        <v>40826</v>
      </c>
      <c r="D3157" s="63" t="n">
        <v>40826</v>
      </c>
      <c r="E3157" s="49" t="n">
        <v>1</v>
      </c>
      <c r="F3157" s="54" t="n">
        <v>0</v>
      </c>
      <c r="G3157" s="54" t="n">
        <v>0</v>
      </c>
      <c r="H3157" s="54" t="n">
        <v>428.93</v>
      </c>
      <c r="I3157" s="54" t="n">
        <f aca="false">SUM(F3157:H3157)</f>
        <v>428.93</v>
      </c>
      <c r="J3157" s="49" t="n">
        <f aca="false">Calc!$C$5-D3157</f>
        <v>61</v>
      </c>
      <c r="K3157" s="49" t="n">
        <f aca="false">IF(J3157&lt;=Calc!$C$11,4,IF(J3157&lt;=Calc!$C$12,3,IF(J3157&lt;=Calc!$C$13,2,1)))</f>
        <v>3</v>
      </c>
      <c r="L3157" s="49" t="n">
        <f aca="false">1+(E3157&gt;=Calc!$C$16)+(E3157&gt;=Calc!$C$17)+(E3157&gt;=Calc!$C$18)</f>
        <v>1</v>
      </c>
      <c r="M3157" s="49" t="str">
        <f aca="false">IF(AND(K3157=4,L3157&gt;=3),"Champions",IF(AND(K3157=3,L3157&gt;=3),"Loyal",IF(K3157&gt;=3,"Recent / New",IF(L3157&gt;=3,"At Risk","Hibernating / Lost"))))</f>
        <v>Recent / New</v>
      </c>
      <c r="N3157" s="54" t="n">
        <f aca="false">IF(AND(Calc!$C$2&lt;=2009,Calc!$C$3&gt;=2009),F3157,0)+IF(AND(Calc!$C$2&lt;=2010,Calc!$C$3&gt;=2010),G3157,0)+IF(AND(Calc!$C$2&lt;=2011,Calc!$C$3&gt;=2011),H3157,0)</f>
        <v>428.93</v>
      </c>
      <c r="O3157" s="61" t="n">
        <f aca="false">IF(AND(N3157&gt;0,OR(Calc!$C$4="*",B3157=Calc!$C$4)),N3157+ROW()*0.000000001,0)</f>
        <v>428.930003157</v>
      </c>
    </row>
    <row r="3158" customFormat="false" ht="15" hidden="false" customHeight="false" outlineLevel="0" collapsed="false">
      <c r="A3158" s="49" t="n">
        <v>15554</v>
      </c>
      <c r="B3158" s="49" t="s">
        <v>189</v>
      </c>
      <c r="C3158" s="63" t="n">
        <v>40609</v>
      </c>
      <c r="D3158" s="63" t="n">
        <v>40609</v>
      </c>
      <c r="E3158" s="49" t="n">
        <v>1</v>
      </c>
      <c r="F3158" s="54" t="n">
        <v>0</v>
      </c>
      <c r="G3158" s="54" t="n">
        <v>0</v>
      </c>
      <c r="H3158" s="54" t="n">
        <v>217.2</v>
      </c>
      <c r="I3158" s="54" t="n">
        <f aca="false">SUM(F3158:H3158)</f>
        <v>217.2</v>
      </c>
      <c r="J3158" s="49" t="n">
        <f aca="false">Calc!$C$5-D3158</f>
        <v>278</v>
      </c>
      <c r="K3158" s="49" t="n">
        <f aca="false">IF(J3158&lt;=Calc!$C$11,4,IF(J3158&lt;=Calc!$C$12,3,IF(J3158&lt;=Calc!$C$13,2,1)))</f>
        <v>2</v>
      </c>
      <c r="L3158" s="49" t="n">
        <f aca="false">1+(E3158&gt;=Calc!$C$16)+(E3158&gt;=Calc!$C$17)+(E3158&gt;=Calc!$C$18)</f>
        <v>1</v>
      </c>
      <c r="M3158" s="49" t="str">
        <f aca="false">IF(AND(K3158=4,L3158&gt;=3),"Champions",IF(AND(K3158=3,L3158&gt;=3),"Loyal",IF(K3158&gt;=3,"Recent / New",IF(L3158&gt;=3,"At Risk","Hibernating / Lost"))))</f>
        <v>Hibernating / Lost</v>
      </c>
      <c r="N3158" s="54" t="n">
        <f aca="false">IF(AND(Calc!$C$2&lt;=2009,Calc!$C$3&gt;=2009),F3158,0)+IF(AND(Calc!$C$2&lt;=2010,Calc!$C$3&gt;=2010),G3158,0)+IF(AND(Calc!$C$2&lt;=2011,Calc!$C$3&gt;=2011),H3158,0)</f>
        <v>217.2</v>
      </c>
      <c r="O3158" s="61" t="n">
        <f aca="false">IF(AND(N3158&gt;0,OR(Calc!$C$4="*",B3158=Calc!$C$4)),N3158+ROW()*0.000000001,0)</f>
        <v>217.200003158</v>
      </c>
    </row>
    <row r="3159" customFormat="false" ht="15" hidden="false" customHeight="false" outlineLevel="0" collapsed="false">
      <c r="A3159" s="49" t="n">
        <v>15555</v>
      </c>
      <c r="B3159" s="49" t="s">
        <v>189</v>
      </c>
      <c r="C3159" s="63" t="n">
        <v>40153</v>
      </c>
      <c r="D3159" s="63" t="n">
        <v>40874</v>
      </c>
      <c r="E3159" s="49" t="n">
        <v>36</v>
      </c>
      <c r="F3159" s="54" t="n">
        <v>947.39</v>
      </c>
      <c r="G3159" s="54" t="n">
        <v>6156.69</v>
      </c>
      <c r="H3159" s="54" t="n">
        <v>3762.28</v>
      </c>
      <c r="I3159" s="54" t="n">
        <f aca="false">SUM(F3159:H3159)</f>
        <v>10866.36</v>
      </c>
      <c r="J3159" s="49" t="n">
        <f aca="false">Calc!$C$5-D3159</f>
        <v>13</v>
      </c>
      <c r="K3159" s="49" t="n">
        <f aca="false">IF(J3159&lt;=Calc!$C$11,4,IF(J3159&lt;=Calc!$C$12,3,IF(J3159&lt;=Calc!$C$13,2,1)))</f>
        <v>4</v>
      </c>
      <c r="L3159" s="49" t="n">
        <f aca="false">1+(E3159&gt;=Calc!$C$16)+(E3159&gt;=Calc!$C$17)+(E3159&gt;=Calc!$C$18)</f>
        <v>4</v>
      </c>
      <c r="M3159" s="49" t="str">
        <f aca="false">IF(AND(K3159=4,L3159&gt;=3),"Champions",IF(AND(K3159=3,L3159&gt;=3),"Loyal",IF(K3159&gt;=3,"Recent / New",IF(L3159&gt;=3,"At Risk","Hibernating / Lost"))))</f>
        <v>Champions</v>
      </c>
      <c r="N3159" s="54" t="n">
        <f aca="false">IF(AND(Calc!$C$2&lt;=2009,Calc!$C$3&gt;=2009),F3159,0)+IF(AND(Calc!$C$2&lt;=2010,Calc!$C$3&gt;=2010),G3159,0)+IF(AND(Calc!$C$2&lt;=2011,Calc!$C$3&gt;=2011),H3159,0)</f>
        <v>10866.36</v>
      </c>
      <c r="O3159" s="61" t="n">
        <f aca="false">IF(AND(N3159&gt;0,OR(Calc!$C$4="*",B3159=Calc!$C$4)),N3159+ROW()*0.000000001,0)</f>
        <v>10866.360003159</v>
      </c>
    </row>
    <row r="3160" customFormat="false" ht="15" hidden="false" customHeight="false" outlineLevel="0" collapsed="false">
      <c r="A3160" s="49" t="n">
        <v>15556</v>
      </c>
      <c r="B3160" s="49" t="s">
        <v>189</v>
      </c>
      <c r="C3160" s="63" t="n">
        <v>40862</v>
      </c>
      <c r="D3160" s="63" t="n">
        <v>40862</v>
      </c>
      <c r="E3160" s="49" t="n">
        <v>1</v>
      </c>
      <c r="F3160" s="54" t="n">
        <v>0</v>
      </c>
      <c r="G3160" s="54" t="n">
        <v>0</v>
      </c>
      <c r="H3160" s="54" t="n">
        <v>279.77</v>
      </c>
      <c r="I3160" s="54" t="n">
        <f aca="false">SUM(F3160:H3160)</f>
        <v>279.77</v>
      </c>
      <c r="J3160" s="49" t="n">
        <f aca="false">Calc!$C$5-D3160</f>
        <v>25</v>
      </c>
      <c r="K3160" s="49" t="n">
        <f aca="false">IF(J3160&lt;=Calc!$C$11,4,IF(J3160&lt;=Calc!$C$12,3,IF(J3160&lt;=Calc!$C$13,2,1)))</f>
        <v>4</v>
      </c>
      <c r="L3160" s="49" t="n">
        <f aca="false">1+(E3160&gt;=Calc!$C$16)+(E3160&gt;=Calc!$C$17)+(E3160&gt;=Calc!$C$18)</f>
        <v>1</v>
      </c>
      <c r="M3160" s="49" t="str">
        <f aca="false">IF(AND(K3160=4,L3160&gt;=3),"Champions",IF(AND(K3160=3,L3160&gt;=3),"Loyal",IF(K3160&gt;=3,"Recent / New",IF(L3160&gt;=3,"At Risk","Hibernating / Lost"))))</f>
        <v>Recent / New</v>
      </c>
      <c r="N3160" s="54" t="n">
        <f aca="false">IF(AND(Calc!$C$2&lt;=2009,Calc!$C$3&gt;=2009),F3160,0)+IF(AND(Calc!$C$2&lt;=2010,Calc!$C$3&gt;=2010),G3160,0)+IF(AND(Calc!$C$2&lt;=2011,Calc!$C$3&gt;=2011),H3160,0)</f>
        <v>279.77</v>
      </c>
      <c r="O3160" s="61" t="n">
        <f aca="false">IF(AND(N3160&gt;0,OR(Calc!$C$4="*",B3160=Calc!$C$4)),N3160+ROW()*0.000000001,0)</f>
        <v>279.77000316</v>
      </c>
    </row>
    <row r="3161" customFormat="false" ht="15" hidden="false" customHeight="false" outlineLevel="0" collapsed="false">
      <c r="A3161" s="49" t="n">
        <v>15557</v>
      </c>
      <c r="B3161" s="49" t="s">
        <v>189</v>
      </c>
      <c r="C3161" s="63" t="n">
        <v>40858</v>
      </c>
      <c r="D3161" s="63" t="n">
        <v>40858</v>
      </c>
      <c r="E3161" s="49" t="n">
        <v>1</v>
      </c>
      <c r="F3161" s="54" t="n">
        <v>0</v>
      </c>
      <c r="G3161" s="54" t="n">
        <v>0</v>
      </c>
      <c r="H3161" s="54" t="n">
        <v>468.91</v>
      </c>
      <c r="I3161" s="54" t="n">
        <f aca="false">SUM(F3161:H3161)</f>
        <v>468.91</v>
      </c>
      <c r="J3161" s="49" t="n">
        <f aca="false">Calc!$C$5-D3161</f>
        <v>29</v>
      </c>
      <c r="K3161" s="49" t="n">
        <f aca="false">IF(J3161&lt;=Calc!$C$11,4,IF(J3161&lt;=Calc!$C$12,3,IF(J3161&lt;=Calc!$C$13,2,1)))</f>
        <v>3</v>
      </c>
      <c r="L3161" s="49" t="n">
        <f aca="false">1+(E3161&gt;=Calc!$C$16)+(E3161&gt;=Calc!$C$17)+(E3161&gt;=Calc!$C$18)</f>
        <v>1</v>
      </c>
      <c r="M3161" s="49" t="str">
        <f aca="false">IF(AND(K3161=4,L3161&gt;=3),"Champions",IF(AND(K3161=3,L3161&gt;=3),"Loyal",IF(K3161&gt;=3,"Recent / New",IF(L3161&gt;=3,"At Risk","Hibernating / Lost"))))</f>
        <v>Recent / New</v>
      </c>
      <c r="N3161" s="54" t="n">
        <f aca="false">IF(AND(Calc!$C$2&lt;=2009,Calc!$C$3&gt;=2009),F3161,0)+IF(AND(Calc!$C$2&lt;=2010,Calc!$C$3&gt;=2010),G3161,0)+IF(AND(Calc!$C$2&lt;=2011,Calc!$C$3&gt;=2011),H3161,0)</f>
        <v>468.91</v>
      </c>
      <c r="O3161" s="61" t="n">
        <f aca="false">IF(AND(N3161&gt;0,OR(Calc!$C$4="*",B3161=Calc!$C$4)),N3161+ROW()*0.000000001,0)</f>
        <v>468.910003161</v>
      </c>
    </row>
    <row r="3162" customFormat="false" ht="15" hidden="false" customHeight="false" outlineLevel="0" collapsed="false">
      <c r="A3162" s="49" t="n">
        <v>15558</v>
      </c>
      <c r="B3162" s="49" t="s">
        <v>189</v>
      </c>
      <c r="C3162" s="63" t="n">
        <v>40247</v>
      </c>
      <c r="D3162" s="63" t="n">
        <v>40247</v>
      </c>
      <c r="E3162" s="49" t="n">
        <v>1</v>
      </c>
      <c r="F3162" s="54" t="n">
        <v>0</v>
      </c>
      <c r="G3162" s="54" t="n">
        <v>131.88</v>
      </c>
      <c r="H3162" s="54" t="n">
        <v>0</v>
      </c>
      <c r="I3162" s="54" t="n">
        <f aca="false">SUM(F3162:H3162)</f>
        <v>131.88</v>
      </c>
      <c r="J3162" s="49" t="n">
        <f aca="false">Calc!$C$5-D3162</f>
        <v>640</v>
      </c>
      <c r="K3162" s="49" t="n">
        <f aca="false">IF(J3162&lt;=Calc!$C$11,4,IF(J3162&lt;=Calc!$C$12,3,IF(J3162&lt;=Calc!$C$13,2,1)))</f>
        <v>1</v>
      </c>
      <c r="L3162" s="49" t="n">
        <f aca="false">1+(E3162&gt;=Calc!$C$16)+(E3162&gt;=Calc!$C$17)+(E3162&gt;=Calc!$C$18)</f>
        <v>1</v>
      </c>
      <c r="M3162" s="49" t="str">
        <f aca="false">IF(AND(K3162=4,L3162&gt;=3),"Champions",IF(AND(K3162=3,L3162&gt;=3),"Loyal",IF(K3162&gt;=3,"Recent / New",IF(L3162&gt;=3,"At Risk","Hibernating / Lost"))))</f>
        <v>Hibernating / Lost</v>
      </c>
      <c r="N3162" s="54" t="n">
        <f aca="false">IF(AND(Calc!$C$2&lt;=2009,Calc!$C$3&gt;=2009),F3162,0)+IF(AND(Calc!$C$2&lt;=2010,Calc!$C$3&gt;=2010),G3162,0)+IF(AND(Calc!$C$2&lt;=2011,Calc!$C$3&gt;=2011),H3162,0)</f>
        <v>131.88</v>
      </c>
      <c r="O3162" s="61" t="n">
        <f aca="false">IF(AND(N3162&gt;0,OR(Calc!$C$4="*",B3162=Calc!$C$4)),N3162+ROW()*0.000000001,0)</f>
        <v>131.880003162</v>
      </c>
    </row>
    <row r="3163" customFormat="false" ht="15" hidden="false" customHeight="false" outlineLevel="0" collapsed="false">
      <c r="A3163" s="49" t="n">
        <v>15559</v>
      </c>
      <c r="B3163" s="49" t="s">
        <v>189</v>
      </c>
      <c r="C3163" s="63" t="n">
        <v>40318</v>
      </c>
      <c r="D3163" s="63" t="n">
        <v>40318</v>
      </c>
      <c r="E3163" s="49" t="n">
        <v>1</v>
      </c>
      <c r="F3163" s="54" t="n">
        <v>0</v>
      </c>
      <c r="G3163" s="54" t="n">
        <v>1109.4</v>
      </c>
      <c r="H3163" s="54" t="n">
        <v>0</v>
      </c>
      <c r="I3163" s="54" t="n">
        <f aca="false">SUM(F3163:H3163)</f>
        <v>1109.4</v>
      </c>
      <c r="J3163" s="49" t="n">
        <f aca="false">Calc!$C$5-D3163</f>
        <v>569</v>
      </c>
      <c r="K3163" s="49" t="n">
        <f aca="false">IF(J3163&lt;=Calc!$C$11,4,IF(J3163&lt;=Calc!$C$12,3,IF(J3163&lt;=Calc!$C$13,2,1)))</f>
        <v>1</v>
      </c>
      <c r="L3163" s="49" t="n">
        <f aca="false">1+(E3163&gt;=Calc!$C$16)+(E3163&gt;=Calc!$C$17)+(E3163&gt;=Calc!$C$18)</f>
        <v>1</v>
      </c>
      <c r="M3163" s="49" t="str">
        <f aca="false">IF(AND(K3163=4,L3163&gt;=3),"Champions",IF(AND(K3163=3,L3163&gt;=3),"Loyal",IF(K3163&gt;=3,"Recent / New",IF(L3163&gt;=3,"At Risk","Hibernating / Lost"))))</f>
        <v>Hibernating / Lost</v>
      </c>
      <c r="N3163" s="54" t="n">
        <f aca="false">IF(AND(Calc!$C$2&lt;=2009,Calc!$C$3&gt;=2009),F3163,0)+IF(AND(Calc!$C$2&lt;=2010,Calc!$C$3&gt;=2010),G3163,0)+IF(AND(Calc!$C$2&lt;=2011,Calc!$C$3&gt;=2011),H3163,0)</f>
        <v>1109.4</v>
      </c>
      <c r="O3163" s="61" t="n">
        <f aca="false">IF(AND(N3163&gt;0,OR(Calc!$C$4="*",B3163=Calc!$C$4)),N3163+ROW()*0.000000001,0)</f>
        <v>1109.400003163</v>
      </c>
    </row>
    <row r="3164" customFormat="false" ht="15" hidden="false" customHeight="false" outlineLevel="0" collapsed="false">
      <c r="A3164" s="49" t="n">
        <v>15560</v>
      </c>
      <c r="B3164" s="49" t="s">
        <v>189</v>
      </c>
      <c r="C3164" s="63" t="n">
        <v>40489</v>
      </c>
      <c r="D3164" s="63" t="n">
        <v>40489</v>
      </c>
      <c r="E3164" s="49" t="n">
        <v>2</v>
      </c>
      <c r="F3164" s="54" t="n">
        <v>0</v>
      </c>
      <c r="G3164" s="54" t="n">
        <v>153.52</v>
      </c>
      <c r="H3164" s="54" t="n">
        <v>0</v>
      </c>
      <c r="I3164" s="54" t="n">
        <f aca="false">SUM(F3164:H3164)</f>
        <v>153.52</v>
      </c>
      <c r="J3164" s="49" t="n">
        <f aca="false">Calc!$C$5-D3164</f>
        <v>398</v>
      </c>
      <c r="K3164" s="49" t="n">
        <f aca="false">IF(J3164&lt;=Calc!$C$11,4,IF(J3164&lt;=Calc!$C$12,3,IF(J3164&lt;=Calc!$C$13,2,1)))</f>
        <v>1</v>
      </c>
      <c r="L3164" s="49" t="n">
        <f aca="false">1+(E3164&gt;=Calc!$C$16)+(E3164&gt;=Calc!$C$17)+(E3164&gt;=Calc!$C$18)</f>
        <v>2</v>
      </c>
      <c r="M3164" s="49" t="str">
        <f aca="false">IF(AND(K3164=4,L3164&gt;=3),"Champions",IF(AND(K3164=3,L3164&gt;=3),"Loyal",IF(K3164&gt;=3,"Recent / New",IF(L3164&gt;=3,"At Risk","Hibernating / Lost"))))</f>
        <v>Hibernating / Lost</v>
      </c>
      <c r="N3164" s="54" t="n">
        <f aca="false">IF(AND(Calc!$C$2&lt;=2009,Calc!$C$3&gt;=2009),F3164,0)+IF(AND(Calc!$C$2&lt;=2010,Calc!$C$3&gt;=2010),G3164,0)+IF(AND(Calc!$C$2&lt;=2011,Calc!$C$3&gt;=2011),H3164,0)</f>
        <v>153.52</v>
      </c>
      <c r="O3164" s="61" t="n">
        <f aca="false">IF(AND(N3164&gt;0,OR(Calc!$C$4="*",B3164=Calc!$C$4)),N3164+ROW()*0.000000001,0)</f>
        <v>153.520003164</v>
      </c>
    </row>
    <row r="3165" customFormat="false" ht="15" hidden="false" customHeight="false" outlineLevel="0" collapsed="false">
      <c r="A3165" s="49" t="n">
        <v>15561</v>
      </c>
      <c r="B3165" s="49" t="s">
        <v>189</v>
      </c>
      <c r="C3165" s="63" t="n">
        <v>40223</v>
      </c>
      <c r="D3165" s="63" t="n">
        <v>40875</v>
      </c>
      <c r="E3165" s="49" t="n">
        <v>8</v>
      </c>
      <c r="F3165" s="54" t="n">
        <v>0</v>
      </c>
      <c r="G3165" s="54" t="n">
        <v>1133.8</v>
      </c>
      <c r="H3165" s="54" t="n">
        <v>722.74</v>
      </c>
      <c r="I3165" s="54" t="n">
        <f aca="false">SUM(F3165:H3165)</f>
        <v>1856.54</v>
      </c>
      <c r="J3165" s="49" t="n">
        <f aca="false">Calc!$C$5-D3165</f>
        <v>12</v>
      </c>
      <c r="K3165" s="49" t="n">
        <f aca="false">IF(J3165&lt;=Calc!$C$11,4,IF(J3165&lt;=Calc!$C$12,3,IF(J3165&lt;=Calc!$C$13,2,1)))</f>
        <v>4</v>
      </c>
      <c r="L3165" s="49" t="n">
        <f aca="false">1+(E3165&gt;=Calc!$C$16)+(E3165&gt;=Calc!$C$17)+(E3165&gt;=Calc!$C$18)</f>
        <v>4</v>
      </c>
      <c r="M3165" s="49" t="str">
        <f aca="false">IF(AND(K3165=4,L3165&gt;=3),"Champions",IF(AND(K3165=3,L3165&gt;=3),"Loyal",IF(K3165&gt;=3,"Recent / New",IF(L3165&gt;=3,"At Risk","Hibernating / Lost"))))</f>
        <v>Champions</v>
      </c>
      <c r="N3165" s="54" t="n">
        <f aca="false">IF(AND(Calc!$C$2&lt;=2009,Calc!$C$3&gt;=2009),F3165,0)+IF(AND(Calc!$C$2&lt;=2010,Calc!$C$3&gt;=2010),G3165,0)+IF(AND(Calc!$C$2&lt;=2011,Calc!$C$3&gt;=2011),H3165,0)</f>
        <v>1856.54</v>
      </c>
      <c r="O3165" s="61" t="n">
        <f aca="false">IF(AND(N3165&gt;0,OR(Calc!$C$4="*",B3165=Calc!$C$4)),N3165+ROW()*0.000000001,0)</f>
        <v>1856.540003165</v>
      </c>
    </row>
    <row r="3166" customFormat="false" ht="15" hidden="false" customHeight="false" outlineLevel="0" collapsed="false">
      <c r="A3166" s="49" t="n">
        <v>15562</v>
      </c>
      <c r="B3166" s="49" t="s">
        <v>189</v>
      </c>
      <c r="C3166" s="63" t="n">
        <v>40160</v>
      </c>
      <c r="D3166" s="63" t="n">
        <v>40535</v>
      </c>
      <c r="E3166" s="49" t="n">
        <v>3</v>
      </c>
      <c r="F3166" s="54" t="n">
        <v>358.56</v>
      </c>
      <c r="G3166" s="54" t="n">
        <v>312.87</v>
      </c>
      <c r="H3166" s="54" t="n">
        <v>0</v>
      </c>
      <c r="I3166" s="54" t="n">
        <f aca="false">SUM(F3166:H3166)</f>
        <v>671.43</v>
      </c>
      <c r="J3166" s="49" t="n">
        <f aca="false">Calc!$C$5-D3166</f>
        <v>352</v>
      </c>
      <c r="K3166" s="49" t="n">
        <f aca="false">IF(J3166&lt;=Calc!$C$11,4,IF(J3166&lt;=Calc!$C$12,3,IF(J3166&lt;=Calc!$C$13,2,1)))</f>
        <v>2</v>
      </c>
      <c r="L3166" s="49" t="n">
        <f aca="false">1+(E3166&gt;=Calc!$C$16)+(E3166&gt;=Calc!$C$17)+(E3166&gt;=Calc!$C$18)</f>
        <v>2</v>
      </c>
      <c r="M3166" s="49" t="str">
        <f aca="false">IF(AND(K3166=4,L3166&gt;=3),"Champions",IF(AND(K3166=3,L3166&gt;=3),"Loyal",IF(K3166&gt;=3,"Recent / New",IF(L3166&gt;=3,"At Risk","Hibernating / Lost"))))</f>
        <v>Hibernating / Lost</v>
      </c>
      <c r="N3166" s="54" t="n">
        <f aca="false">IF(AND(Calc!$C$2&lt;=2009,Calc!$C$3&gt;=2009),F3166,0)+IF(AND(Calc!$C$2&lt;=2010,Calc!$C$3&gt;=2010),G3166,0)+IF(AND(Calc!$C$2&lt;=2011,Calc!$C$3&gt;=2011),H3166,0)</f>
        <v>671.43</v>
      </c>
      <c r="O3166" s="61" t="n">
        <f aca="false">IF(AND(N3166&gt;0,OR(Calc!$C$4="*",B3166=Calc!$C$4)),N3166+ROW()*0.000000001,0)</f>
        <v>671.430003166</v>
      </c>
    </row>
    <row r="3167" customFormat="false" ht="15" hidden="false" customHeight="false" outlineLevel="0" collapsed="false">
      <c r="A3167" s="49" t="n">
        <v>15563</v>
      </c>
      <c r="B3167" s="49" t="s">
        <v>189</v>
      </c>
      <c r="C3167" s="63" t="n">
        <v>40206</v>
      </c>
      <c r="D3167" s="63" t="n">
        <v>40864</v>
      </c>
      <c r="E3167" s="49" t="n">
        <v>6</v>
      </c>
      <c r="F3167" s="54" t="n">
        <v>0</v>
      </c>
      <c r="G3167" s="54" t="n">
        <v>1724.17</v>
      </c>
      <c r="H3167" s="54" t="n">
        <v>1040.5</v>
      </c>
      <c r="I3167" s="54" t="n">
        <f aca="false">SUM(F3167:H3167)</f>
        <v>2764.67</v>
      </c>
      <c r="J3167" s="49" t="n">
        <f aca="false">Calc!$C$5-D3167</f>
        <v>23</v>
      </c>
      <c r="K3167" s="49" t="n">
        <f aca="false">IF(J3167&lt;=Calc!$C$11,4,IF(J3167&lt;=Calc!$C$12,3,IF(J3167&lt;=Calc!$C$13,2,1)))</f>
        <v>4</v>
      </c>
      <c r="L3167" s="49" t="n">
        <f aca="false">1+(E3167&gt;=Calc!$C$16)+(E3167&gt;=Calc!$C$17)+(E3167&gt;=Calc!$C$18)</f>
        <v>3</v>
      </c>
      <c r="M3167" s="49" t="str">
        <f aca="false">IF(AND(K3167=4,L3167&gt;=3),"Champions",IF(AND(K3167=3,L3167&gt;=3),"Loyal",IF(K3167&gt;=3,"Recent / New",IF(L3167&gt;=3,"At Risk","Hibernating / Lost"))))</f>
        <v>Champions</v>
      </c>
      <c r="N3167" s="54" t="n">
        <f aca="false">IF(AND(Calc!$C$2&lt;=2009,Calc!$C$3&gt;=2009),F3167,0)+IF(AND(Calc!$C$2&lt;=2010,Calc!$C$3&gt;=2010),G3167,0)+IF(AND(Calc!$C$2&lt;=2011,Calc!$C$3&gt;=2011),H3167,0)</f>
        <v>2764.67</v>
      </c>
      <c r="O3167" s="61" t="n">
        <f aca="false">IF(AND(N3167&gt;0,OR(Calc!$C$4="*",B3167=Calc!$C$4)),N3167+ROW()*0.000000001,0)</f>
        <v>2764.670003167</v>
      </c>
    </row>
    <row r="3168" customFormat="false" ht="15" hidden="false" customHeight="false" outlineLevel="0" collapsed="false">
      <c r="A3168" s="49" t="n">
        <v>15564</v>
      </c>
      <c r="B3168" s="49" t="s">
        <v>189</v>
      </c>
      <c r="C3168" s="63" t="n">
        <v>40210</v>
      </c>
      <c r="D3168" s="63" t="n">
        <v>40423</v>
      </c>
      <c r="E3168" s="49" t="n">
        <v>2</v>
      </c>
      <c r="F3168" s="54" t="n">
        <v>0</v>
      </c>
      <c r="G3168" s="54" t="n">
        <v>70.74</v>
      </c>
      <c r="H3168" s="54" t="n">
        <v>0</v>
      </c>
      <c r="I3168" s="54" t="n">
        <f aca="false">SUM(F3168:H3168)</f>
        <v>70.74</v>
      </c>
      <c r="J3168" s="49" t="n">
        <f aca="false">Calc!$C$5-D3168</f>
        <v>464</v>
      </c>
      <c r="K3168" s="49" t="n">
        <f aca="false">IF(J3168&lt;=Calc!$C$11,4,IF(J3168&lt;=Calc!$C$12,3,IF(J3168&lt;=Calc!$C$13,2,1)))</f>
        <v>1</v>
      </c>
      <c r="L3168" s="49" t="n">
        <f aca="false">1+(E3168&gt;=Calc!$C$16)+(E3168&gt;=Calc!$C$17)+(E3168&gt;=Calc!$C$18)</f>
        <v>2</v>
      </c>
      <c r="M3168" s="49" t="str">
        <f aca="false">IF(AND(K3168=4,L3168&gt;=3),"Champions",IF(AND(K3168=3,L3168&gt;=3),"Loyal",IF(K3168&gt;=3,"Recent / New",IF(L3168&gt;=3,"At Risk","Hibernating / Lost"))))</f>
        <v>Hibernating / Lost</v>
      </c>
      <c r="N3168" s="54" t="n">
        <f aca="false">IF(AND(Calc!$C$2&lt;=2009,Calc!$C$3&gt;=2009),F3168,0)+IF(AND(Calc!$C$2&lt;=2010,Calc!$C$3&gt;=2010),G3168,0)+IF(AND(Calc!$C$2&lt;=2011,Calc!$C$3&gt;=2011),H3168,0)</f>
        <v>70.74</v>
      </c>
      <c r="O3168" s="61" t="n">
        <f aca="false">IF(AND(N3168&gt;0,OR(Calc!$C$4="*",B3168=Calc!$C$4)),N3168+ROW()*0.000000001,0)</f>
        <v>70.740003168</v>
      </c>
    </row>
    <row r="3169" customFormat="false" ht="15" hidden="false" customHeight="false" outlineLevel="0" collapsed="false">
      <c r="A3169" s="49" t="n">
        <v>15565</v>
      </c>
      <c r="B3169" s="49" t="s">
        <v>189</v>
      </c>
      <c r="C3169" s="63" t="n">
        <v>40816</v>
      </c>
      <c r="D3169" s="63" t="n">
        <v>40836</v>
      </c>
      <c r="E3169" s="49" t="n">
        <v>2</v>
      </c>
      <c r="F3169" s="54" t="n">
        <v>0</v>
      </c>
      <c r="G3169" s="54" t="n">
        <v>0</v>
      </c>
      <c r="H3169" s="54" t="n">
        <v>173.16</v>
      </c>
      <c r="I3169" s="54" t="n">
        <f aca="false">SUM(F3169:H3169)</f>
        <v>173.16</v>
      </c>
      <c r="J3169" s="49" t="n">
        <f aca="false">Calc!$C$5-D3169</f>
        <v>51</v>
      </c>
      <c r="K3169" s="49" t="n">
        <f aca="false">IF(J3169&lt;=Calc!$C$11,4,IF(J3169&lt;=Calc!$C$12,3,IF(J3169&lt;=Calc!$C$13,2,1)))</f>
        <v>3</v>
      </c>
      <c r="L3169" s="49" t="n">
        <f aca="false">1+(E3169&gt;=Calc!$C$16)+(E3169&gt;=Calc!$C$17)+(E3169&gt;=Calc!$C$18)</f>
        <v>2</v>
      </c>
      <c r="M3169" s="49" t="str">
        <f aca="false">IF(AND(K3169=4,L3169&gt;=3),"Champions",IF(AND(K3169=3,L3169&gt;=3),"Loyal",IF(K3169&gt;=3,"Recent / New",IF(L3169&gt;=3,"At Risk","Hibernating / Lost"))))</f>
        <v>Recent / New</v>
      </c>
      <c r="N3169" s="54" t="n">
        <f aca="false">IF(AND(Calc!$C$2&lt;=2009,Calc!$C$3&gt;=2009),F3169,0)+IF(AND(Calc!$C$2&lt;=2010,Calc!$C$3&gt;=2010),G3169,0)+IF(AND(Calc!$C$2&lt;=2011,Calc!$C$3&gt;=2011),H3169,0)</f>
        <v>173.16</v>
      </c>
      <c r="O3169" s="61" t="n">
        <f aca="false">IF(AND(N3169&gt;0,OR(Calc!$C$4="*",B3169=Calc!$C$4)),N3169+ROW()*0.000000001,0)</f>
        <v>173.160003169</v>
      </c>
    </row>
    <row r="3170" customFormat="false" ht="15" hidden="false" customHeight="false" outlineLevel="0" collapsed="false">
      <c r="A3170" s="49" t="n">
        <v>15566</v>
      </c>
      <c r="B3170" s="49" t="s">
        <v>189</v>
      </c>
      <c r="C3170" s="63" t="n">
        <v>40162</v>
      </c>
      <c r="D3170" s="63" t="n">
        <v>40494</v>
      </c>
      <c r="E3170" s="49" t="n">
        <v>2</v>
      </c>
      <c r="F3170" s="54" t="n">
        <v>138.22</v>
      </c>
      <c r="G3170" s="54" t="n">
        <v>89.65</v>
      </c>
      <c r="H3170" s="54" t="n">
        <v>0</v>
      </c>
      <c r="I3170" s="54" t="n">
        <f aca="false">SUM(F3170:H3170)</f>
        <v>227.87</v>
      </c>
      <c r="J3170" s="49" t="n">
        <f aca="false">Calc!$C$5-D3170</f>
        <v>393</v>
      </c>
      <c r="K3170" s="49" t="n">
        <f aca="false">IF(J3170&lt;=Calc!$C$11,4,IF(J3170&lt;=Calc!$C$12,3,IF(J3170&lt;=Calc!$C$13,2,1)))</f>
        <v>1</v>
      </c>
      <c r="L3170" s="49" t="n">
        <f aca="false">1+(E3170&gt;=Calc!$C$16)+(E3170&gt;=Calc!$C$17)+(E3170&gt;=Calc!$C$18)</f>
        <v>2</v>
      </c>
      <c r="M3170" s="49" t="str">
        <f aca="false">IF(AND(K3170=4,L3170&gt;=3),"Champions",IF(AND(K3170=3,L3170&gt;=3),"Loyal",IF(K3170&gt;=3,"Recent / New",IF(L3170&gt;=3,"At Risk","Hibernating / Lost"))))</f>
        <v>Hibernating / Lost</v>
      </c>
      <c r="N3170" s="54" t="n">
        <f aca="false">IF(AND(Calc!$C$2&lt;=2009,Calc!$C$3&gt;=2009),F3170,0)+IF(AND(Calc!$C$2&lt;=2010,Calc!$C$3&gt;=2010),G3170,0)+IF(AND(Calc!$C$2&lt;=2011,Calc!$C$3&gt;=2011),H3170,0)</f>
        <v>227.87</v>
      </c>
      <c r="O3170" s="61" t="n">
        <f aca="false">IF(AND(N3170&gt;0,OR(Calc!$C$4="*",B3170=Calc!$C$4)),N3170+ROW()*0.000000001,0)</f>
        <v>227.87000317</v>
      </c>
    </row>
    <row r="3171" customFormat="false" ht="15" hidden="false" customHeight="false" outlineLevel="0" collapsed="false">
      <c r="A3171" s="49" t="n">
        <v>15567</v>
      </c>
      <c r="B3171" s="49" t="s">
        <v>189</v>
      </c>
      <c r="C3171" s="63" t="n">
        <v>40868</v>
      </c>
      <c r="D3171" s="63" t="n">
        <v>40868</v>
      </c>
      <c r="E3171" s="49" t="n">
        <v>1</v>
      </c>
      <c r="F3171" s="54" t="n">
        <v>0</v>
      </c>
      <c r="G3171" s="54" t="n">
        <v>0</v>
      </c>
      <c r="H3171" s="54" t="n">
        <v>186.01</v>
      </c>
      <c r="I3171" s="54" t="n">
        <f aca="false">SUM(F3171:H3171)</f>
        <v>186.01</v>
      </c>
      <c r="J3171" s="49" t="n">
        <f aca="false">Calc!$C$5-D3171</f>
        <v>19</v>
      </c>
      <c r="K3171" s="49" t="n">
        <f aca="false">IF(J3171&lt;=Calc!$C$11,4,IF(J3171&lt;=Calc!$C$12,3,IF(J3171&lt;=Calc!$C$13,2,1)))</f>
        <v>4</v>
      </c>
      <c r="L3171" s="49" t="n">
        <f aca="false">1+(E3171&gt;=Calc!$C$16)+(E3171&gt;=Calc!$C$17)+(E3171&gt;=Calc!$C$18)</f>
        <v>1</v>
      </c>
      <c r="M3171" s="49" t="str">
        <f aca="false">IF(AND(K3171=4,L3171&gt;=3),"Champions",IF(AND(K3171=3,L3171&gt;=3),"Loyal",IF(K3171&gt;=3,"Recent / New",IF(L3171&gt;=3,"At Risk","Hibernating / Lost"))))</f>
        <v>Recent / New</v>
      </c>
      <c r="N3171" s="54" t="n">
        <f aca="false">IF(AND(Calc!$C$2&lt;=2009,Calc!$C$3&gt;=2009),F3171,0)+IF(AND(Calc!$C$2&lt;=2010,Calc!$C$3&gt;=2010),G3171,0)+IF(AND(Calc!$C$2&lt;=2011,Calc!$C$3&gt;=2011),H3171,0)</f>
        <v>186.01</v>
      </c>
      <c r="O3171" s="61" t="n">
        <f aca="false">IF(AND(N3171&gt;0,OR(Calc!$C$4="*",B3171=Calc!$C$4)),N3171+ROW()*0.000000001,0)</f>
        <v>186.010003171</v>
      </c>
    </row>
    <row r="3172" customFormat="false" ht="15" hidden="false" customHeight="false" outlineLevel="0" collapsed="false">
      <c r="A3172" s="49" t="n">
        <v>15568</v>
      </c>
      <c r="B3172" s="49" t="s">
        <v>189</v>
      </c>
      <c r="C3172" s="63" t="n">
        <v>40813</v>
      </c>
      <c r="D3172" s="63" t="n">
        <v>40884</v>
      </c>
      <c r="E3172" s="49" t="n">
        <v>3</v>
      </c>
      <c r="F3172" s="54" t="n">
        <v>0</v>
      </c>
      <c r="G3172" s="54" t="n">
        <v>0</v>
      </c>
      <c r="H3172" s="54" t="n">
        <v>758.29</v>
      </c>
      <c r="I3172" s="54" t="n">
        <f aca="false">SUM(F3172:H3172)</f>
        <v>758.29</v>
      </c>
      <c r="J3172" s="49" t="n">
        <f aca="false">Calc!$C$5-D3172</f>
        <v>3</v>
      </c>
      <c r="K3172" s="49" t="n">
        <f aca="false">IF(J3172&lt;=Calc!$C$11,4,IF(J3172&lt;=Calc!$C$12,3,IF(J3172&lt;=Calc!$C$13,2,1)))</f>
        <v>4</v>
      </c>
      <c r="L3172" s="49" t="n">
        <f aca="false">1+(E3172&gt;=Calc!$C$16)+(E3172&gt;=Calc!$C$17)+(E3172&gt;=Calc!$C$18)</f>
        <v>2</v>
      </c>
      <c r="M3172" s="49" t="str">
        <f aca="false">IF(AND(K3172=4,L3172&gt;=3),"Champions",IF(AND(K3172=3,L3172&gt;=3),"Loyal",IF(K3172&gt;=3,"Recent / New",IF(L3172&gt;=3,"At Risk","Hibernating / Lost"))))</f>
        <v>Recent / New</v>
      </c>
      <c r="N3172" s="54" t="n">
        <f aca="false">IF(AND(Calc!$C$2&lt;=2009,Calc!$C$3&gt;=2009),F3172,0)+IF(AND(Calc!$C$2&lt;=2010,Calc!$C$3&gt;=2010),G3172,0)+IF(AND(Calc!$C$2&lt;=2011,Calc!$C$3&gt;=2011),H3172,0)</f>
        <v>758.29</v>
      </c>
      <c r="O3172" s="61" t="n">
        <f aca="false">IF(AND(N3172&gt;0,OR(Calc!$C$4="*",B3172=Calc!$C$4)),N3172+ROW()*0.000000001,0)</f>
        <v>758.290003172</v>
      </c>
    </row>
    <row r="3173" customFormat="false" ht="15" hidden="false" customHeight="false" outlineLevel="0" collapsed="false">
      <c r="A3173" s="49" t="n">
        <v>15569</v>
      </c>
      <c r="B3173" s="49" t="s">
        <v>189</v>
      </c>
      <c r="C3173" s="63" t="n">
        <v>40237</v>
      </c>
      <c r="D3173" s="63" t="n">
        <v>40783</v>
      </c>
      <c r="E3173" s="49" t="n">
        <v>10</v>
      </c>
      <c r="F3173" s="54" t="n">
        <v>0</v>
      </c>
      <c r="G3173" s="54" t="n">
        <v>2207.74</v>
      </c>
      <c r="H3173" s="54" t="n">
        <v>1375.71</v>
      </c>
      <c r="I3173" s="54" t="n">
        <f aca="false">SUM(F3173:H3173)</f>
        <v>3583.45</v>
      </c>
      <c r="J3173" s="49" t="n">
        <f aca="false">Calc!$C$5-D3173</f>
        <v>104</v>
      </c>
      <c r="K3173" s="49" t="n">
        <f aca="false">IF(J3173&lt;=Calc!$C$11,4,IF(J3173&lt;=Calc!$C$12,3,IF(J3173&lt;=Calc!$C$13,2,1)))</f>
        <v>2</v>
      </c>
      <c r="L3173" s="49" t="n">
        <f aca="false">1+(E3173&gt;=Calc!$C$16)+(E3173&gt;=Calc!$C$17)+(E3173&gt;=Calc!$C$18)</f>
        <v>4</v>
      </c>
      <c r="M3173" s="49" t="str">
        <f aca="false">IF(AND(K3173=4,L3173&gt;=3),"Champions",IF(AND(K3173=3,L3173&gt;=3),"Loyal",IF(K3173&gt;=3,"Recent / New",IF(L3173&gt;=3,"At Risk","Hibernating / Lost"))))</f>
        <v>At Risk</v>
      </c>
      <c r="N3173" s="54" t="n">
        <f aca="false">IF(AND(Calc!$C$2&lt;=2009,Calc!$C$3&gt;=2009),F3173,0)+IF(AND(Calc!$C$2&lt;=2010,Calc!$C$3&gt;=2010),G3173,0)+IF(AND(Calc!$C$2&lt;=2011,Calc!$C$3&gt;=2011),H3173,0)</f>
        <v>3583.45</v>
      </c>
      <c r="O3173" s="61" t="n">
        <f aca="false">IF(AND(N3173&gt;0,OR(Calc!$C$4="*",B3173=Calc!$C$4)),N3173+ROW()*0.000000001,0)</f>
        <v>3583.450003173</v>
      </c>
    </row>
    <row r="3174" customFormat="false" ht="15" hidden="false" customHeight="false" outlineLevel="0" collapsed="false">
      <c r="A3174" s="49" t="n">
        <v>15570</v>
      </c>
      <c r="B3174" s="49" t="s">
        <v>189</v>
      </c>
      <c r="C3174" s="63" t="n">
        <v>40265</v>
      </c>
      <c r="D3174" s="63" t="n">
        <v>40879</v>
      </c>
      <c r="E3174" s="49" t="n">
        <v>25</v>
      </c>
      <c r="F3174" s="54" t="n">
        <v>0</v>
      </c>
      <c r="G3174" s="54" t="n">
        <v>5627.11</v>
      </c>
      <c r="H3174" s="54" t="n">
        <v>3045.33</v>
      </c>
      <c r="I3174" s="54" t="n">
        <f aca="false">SUM(F3174:H3174)</f>
        <v>8672.44</v>
      </c>
      <c r="J3174" s="49" t="n">
        <f aca="false">Calc!$C$5-D3174</f>
        <v>8</v>
      </c>
      <c r="K3174" s="49" t="n">
        <f aca="false">IF(J3174&lt;=Calc!$C$11,4,IF(J3174&lt;=Calc!$C$12,3,IF(J3174&lt;=Calc!$C$13,2,1)))</f>
        <v>4</v>
      </c>
      <c r="L3174" s="49" t="n">
        <f aca="false">1+(E3174&gt;=Calc!$C$16)+(E3174&gt;=Calc!$C$17)+(E3174&gt;=Calc!$C$18)</f>
        <v>4</v>
      </c>
      <c r="M3174" s="49" t="str">
        <f aca="false">IF(AND(K3174=4,L3174&gt;=3),"Champions",IF(AND(K3174=3,L3174&gt;=3),"Loyal",IF(K3174&gt;=3,"Recent / New",IF(L3174&gt;=3,"At Risk","Hibernating / Lost"))))</f>
        <v>Champions</v>
      </c>
      <c r="N3174" s="54" t="n">
        <f aca="false">IF(AND(Calc!$C$2&lt;=2009,Calc!$C$3&gt;=2009),F3174,0)+IF(AND(Calc!$C$2&lt;=2010,Calc!$C$3&gt;=2010),G3174,0)+IF(AND(Calc!$C$2&lt;=2011,Calc!$C$3&gt;=2011),H3174,0)</f>
        <v>8672.44</v>
      </c>
      <c r="O3174" s="61" t="n">
        <f aca="false">IF(AND(N3174&gt;0,OR(Calc!$C$4="*",B3174=Calc!$C$4)),N3174+ROW()*0.000000001,0)</f>
        <v>8672.440003174</v>
      </c>
    </row>
    <row r="3175" customFormat="false" ht="15" hidden="false" customHeight="false" outlineLevel="0" collapsed="false">
      <c r="A3175" s="49" t="n">
        <v>15571</v>
      </c>
      <c r="B3175" s="49" t="s">
        <v>189</v>
      </c>
      <c r="C3175" s="63" t="n">
        <v>40153</v>
      </c>
      <c r="D3175" s="63" t="n">
        <v>40875</v>
      </c>
      <c r="E3175" s="49" t="n">
        <v>14</v>
      </c>
      <c r="F3175" s="54" t="n">
        <v>118.26</v>
      </c>
      <c r="G3175" s="54" t="n">
        <v>3123.66</v>
      </c>
      <c r="H3175" s="54" t="n">
        <v>650.43</v>
      </c>
      <c r="I3175" s="54" t="n">
        <f aca="false">SUM(F3175:H3175)</f>
        <v>3892.35</v>
      </c>
      <c r="J3175" s="49" t="n">
        <f aca="false">Calc!$C$5-D3175</f>
        <v>12</v>
      </c>
      <c r="K3175" s="49" t="n">
        <f aca="false">IF(J3175&lt;=Calc!$C$11,4,IF(J3175&lt;=Calc!$C$12,3,IF(J3175&lt;=Calc!$C$13,2,1)))</f>
        <v>4</v>
      </c>
      <c r="L3175" s="49" t="n">
        <f aca="false">1+(E3175&gt;=Calc!$C$16)+(E3175&gt;=Calc!$C$17)+(E3175&gt;=Calc!$C$18)</f>
        <v>4</v>
      </c>
      <c r="M3175" s="49" t="str">
        <f aca="false">IF(AND(K3175=4,L3175&gt;=3),"Champions",IF(AND(K3175=3,L3175&gt;=3),"Loyal",IF(K3175&gt;=3,"Recent / New",IF(L3175&gt;=3,"At Risk","Hibernating / Lost"))))</f>
        <v>Champions</v>
      </c>
      <c r="N3175" s="54" t="n">
        <f aca="false">IF(AND(Calc!$C$2&lt;=2009,Calc!$C$3&gt;=2009),F3175,0)+IF(AND(Calc!$C$2&lt;=2010,Calc!$C$3&gt;=2010),G3175,0)+IF(AND(Calc!$C$2&lt;=2011,Calc!$C$3&gt;=2011),H3175,0)</f>
        <v>3892.35</v>
      </c>
      <c r="O3175" s="61" t="n">
        <f aca="false">IF(AND(N3175&gt;0,OR(Calc!$C$4="*",B3175=Calc!$C$4)),N3175+ROW()*0.000000001,0)</f>
        <v>3892.350003175</v>
      </c>
    </row>
    <row r="3176" customFormat="false" ht="15" hidden="false" customHeight="false" outlineLevel="0" collapsed="false">
      <c r="A3176" s="49" t="n">
        <v>15572</v>
      </c>
      <c r="B3176" s="49" t="s">
        <v>189</v>
      </c>
      <c r="C3176" s="63" t="n">
        <v>40282</v>
      </c>
      <c r="D3176" s="63" t="n">
        <v>40882</v>
      </c>
      <c r="E3176" s="49" t="n">
        <v>10</v>
      </c>
      <c r="F3176" s="54" t="n">
        <v>0</v>
      </c>
      <c r="G3176" s="54" t="n">
        <v>1431.78</v>
      </c>
      <c r="H3176" s="54" t="n">
        <v>2533.42</v>
      </c>
      <c r="I3176" s="54" t="n">
        <f aca="false">SUM(F3176:H3176)</f>
        <v>3965.2</v>
      </c>
      <c r="J3176" s="49" t="n">
        <f aca="false">Calc!$C$5-D3176</f>
        <v>5</v>
      </c>
      <c r="K3176" s="49" t="n">
        <f aca="false">IF(J3176&lt;=Calc!$C$11,4,IF(J3176&lt;=Calc!$C$12,3,IF(J3176&lt;=Calc!$C$13,2,1)))</f>
        <v>4</v>
      </c>
      <c r="L3176" s="49" t="n">
        <f aca="false">1+(E3176&gt;=Calc!$C$16)+(E3176&gt;=Calc!$C$17)+(E3176&gt;=Calc!$C$18)</f>
        <v>4</v>
      </c>
      <c r="M3176" s="49" t="str">
        <f aca="false">IF(AND(K3176=4,L3176&gt;=3),"Champions",IF(AND(K3176=3,L3176&gt;=3),"Loyal",IF(K3176&gt;=3,"Recent / New",IF(L3176&gt;=3,"At Risk","Hibernating / Lost"))))</f>
        <v>Champions</v>
      </c>
      <c r="N3176" s="54" t="n">
        <f aca="false">IF(AND(Calc!$C$2&lt;=2009,Calc!$C$3&gt;=2009),F3176,0)+IF(AND(Calc!$C$2&lt;=2010,Calc!$C$3&gt;=2010),G3176,0)+IF(AND(Calc!$C$2&lt;=2011,Calc!$C$3&gt;=2011),H3176,0)</f>
        <v>3965.2</v>
      </c>
      <c r="O3176" s="61" t="n">
        <f aca="false">IF(AND(N3176&gt;0,OR(Calc!$C$4="*",B3176=Calc!$C$4)),N3176+ROW()*0.000000001,0)</f>
        <v>3965.200003176</v>
      </c>
    </row>
    <row r="3177" customFormat="false" ht="15" hidden="false" customHeight="false" outlineLevel="0" collapsed="false">
      <c r="A3177" s="49" t="n">
        <v>15573</v>
      </c>
      <c r="B3177" s="49" t="s">
        <v>189</v>
      </c>
      <c r="C3177" s="63" t="n">
        <v>40157</v>
      </c>
      <c r="D3177" s="63" t="n">
        <v>40855</v>
      </c>
      <c r="E3177" s="49" t="n">
        <v>5</v>
      </c>
      <c r="F3177" s="54" t="n">
        <v>278.08</v>
      </c>
      <c r="G3177" s="54" t="n">
        <v>319.15</v>
      </c>
      <c r="H3177" s="54" t="n">
        <v>583.24</v>
      </c>
      <c r="I3177" s="54" t="n">
        <f aca="false">SUM(F3177:H3177)</f>
        <v>1180.47</v>
      </c>
      <c r="J3177" s="49" t="n">
        <f aca="false">Calc!$C$5-D3177</f>
        <v>32</v>
      </c>
      <c r="K3177" s="49" t="n">
        <f aca="false">IF(J3177&lt;=Calc!$C$11,4,IF(J3177&lt;=Calc!$C$12,3,IF(J3177&lt;=Calc!$C$13,2,1)))</f>
        <v>3</v>
      </c>
      <c r="L3177" s="49" t="n">
        <f aca="false">1+(E3177&gt;=Calc!$C$16)+(E3177&gt;=Calc!$C$17)+(E3177&gt;=Calc!$C$18)</f>
        <v>3</v>
      </c>
      <c r="M3177" s="49" t="str">
        <f aca="false">IF(AND(K3177=4,L3177&gt;=3),"Champions",IF(AND(K3177=3,L3177&gt;=3),"Loyal",IF(K3177&gt;=3,"Recent / New",IF(L3177&gt;=3,"At Risk","Hibernating / Lost"))))</f>
        <v>Loyal</v>
      </c>
      <c r="N3177" s="54" t="n">
        <f aca="false">IF(AND(Calc!$C$2&lt;=2009,Calc!$C$3&gt;=2009),F3177,0)+IF(AND(Calc!$C$2&lt;=2010,Calc!$C$3&gt;=2010),G3177,0)+IF(AND(Calc!$C$2&lt;=2011,Calc!$C$3&gt;=2011),H3177,0)</f>
        <v>1180.47</v>
      </c>
      <c r="O3177" s="61" t="n">
        <f aca="false">IF(AND(N3177&gt;0,OR(Calc!$C$4="*",B3177=Calc!$C$4)),N3177+ROW()*0.000000001,0)</f>
        <v>1180.470003177</v>
      </c>
    </row>
    <row r="3178" customFormat="false" ht="15" hidden="false" customHeight="false" outlineLevel="0" collapsed="false">
      <c r="A3178" s="49" t="n">
        <v>15574</v>
      </c>
      <c r="B3178" s="49" t="s">
        <v>189</v>
      </c>
      <c r="C3178" s="63" t="n">
        <v>40422</v>
      </c>
      <c r="D3178" s="63" t="n">
        <v>40709</v>
      </c>
      <c r="E3178" s="49" t="n">
        <v>6</v>
      </c>
      <c r="F3178" s="54" t="n">
        <v>0</v>
      </c>
      <c r="G3178" s="54" t="n">
        <v>947.34</v>
      </c>
      <c r="H3178" s="54" t="n">
        <v>112.1</v>
      </c>
      <c r="I3178" s="54" t="n">
        <f aca="false">SUM(F3178:H3178)</f>
        <v>1059.44</v>
      </c>
      <c r="J3178" s="49" t="n">
        <f aca="false">Calc!$C$5-D3178</f>
        <v>178</v>
      </c>
      <c r="K3178" s="49" t="n">
        <f aca="false">IF(J3178&lt;=Calc!$C$11,4,IF(J3178&lt;=Calc!$C$12,3,IF(J3178&lt;=Calc!$C$13,2,1)))</f>
        <v>2</v>
      </c>
      <c r="L3178" s="49" t="n">
        <f aca="false">1+(E3178&gt;=Calc!$C$16)+(E3178&gt;=Calc!$C$17)+(E3178&gt;=Calc!$C$18)</f>
        <v>3</v>
      </c>
      <c r="M3178" s="49" t="str">
        <f aca="false">IF(AND(K3178=4,L3178&gt;=3),"Champions",IF(AND(K3178=3,L3178&gt;=3),"Loyal",IF(K3178&gt;=3,"Recent / New",IF(L3178&gt;=3,"At Risk","Hibernating / Lost"))))</f>
        <v>At Risk</v>
      </c>
      <c r="N3178" s="54" t="n">
        <f aca="false">IF(AND(Calc!$C$2&lt;=2009,Calc!$C$3&gt;=2009),F3178,0)+IF(AND(Calc!$C$2&lt;=2010,Calc!$C$3&gt;=2010),G3178,0)+IF(AND(Calc!$C$2&lt;=2011,Calc!$C$3&gt;=2011),H3178,0)</f>
        <v>1059.44</v>
      </c>
      <c r="O3178" s="61" t="n">
        <f aca="false">IF(AND(N3178&gt;0,OR(Calc!$C$4="*",B3178=Calc!$C$4)),N3178+ROW()*0.000000001,0)</f>
        <v>1059.440003178</v>
      </c>
    </row>
    <row r="3179" customFormat="false" ht="15" hidden="false" customHeight="false" outlineLevel="0" collapsed="false">
      <c r="A3179" s="49" t="n">
        <v>15575</v>
      </c>
      <c r="B3179" s="49" t="s">
        <v>189</v>
      </c>
      <c r="C3179" s="63" t="n">
        <v>40267</v>
      </c>
      <c r="D3179" s="63" t="n">
        <v>40267</v>
      </c>
      <c r="E3179" s="49" t="n">
        <v>1</v>
      </c>
      <c r="F3179" s="54" t="n">
        <v>0</v>
      </c>
      <c r="G3179" s="54" t="n">
        <v>30.1</v>
      </c>
      <c r="H3179" s="54" t="n">
        <v>0</v>
      </c>
      <c r="I3179" s="54" t="n">
        <f aca="false">SUM(F3179:H3179)</f>
        <v>30.1</v>
      </c>
      <c r="J3179" s="49" t="n">
        <f aca="false">Calc!$C$5-D3179</f>
        <v>620</v>
      </c>
      <c r="K3179" s="49" t="n">
        <f aca="false">IF(J3179&lt;=Calc!$C$11,4,IF(J3179&lt;=Calc!$C$12,3,IF(J3179&lt;=Calc!$C$13,2,1)))</f>
        <v>1</v>
      </c>
      <c r="L3179" s="49" t="n">
        <f aca="false">1+(E3179&gt;=Calc!$C$16)+(E3179&gt;=Calc!$C$17)+(E3179&gt;=Calc!$C$18)</f>
        <v>1</v>
      </c>
      <c r="M3179" s="49" t="str">
        <f aca="false">IF(AND(K3179=4,L3179&gt;=3),"Champions",IF(AND(K3179=3,L3179&gt;=3),"Loyal",IF(K3179&gt;=3,"Recent / New",IF(L3179&gt;=3,"At Risk","Hibernating / Lost"))))</f>
        <v>Hibernating / Lost</v>
      </c>
      <c r="N3179" s="54" t="n">
        <f aca="false">IF(AND(Calc!$C$2&lt;=2009,Calc!$C$3&gt;=2009),F3179,0)+IF(AND(Calc!$C$2&lt;=2010,Calc!$C$3&gt;=2010),G3179,0)+IF(AND(Calc!$C$2&lt;=2011,Calc!$C$3&gt;=2011),H3179,0)</f>
        <v>30.1</v>
      </c>
      <c r="O3179" s="61" t="n">
        <f aca="false">IF(AND(N3179&gt;0,OR(Calc!$C$4="*",B3179=Calc!$C$4)),N3179+ROW()*0.000000001,0)</f>
        <v>30.100003179</v>
      </c>
    </row>
    <row r="3180" customFormat="false" ht="15" hidden="false" customHeight="false" outlineLevel="0" collapsed="false">
      <c r="A3180" s="49" t="n">
        <v>15576</v>
      </c>
      <c r="B3180" s="49" t="s">
        <v>189</v>
      </c>
      <c r="C3180" s="63" t="n">
        <v>40849</v>
      </c>
      <c r="D3180" s="63" t="n">
        <v>40849</v>
      </c>
      <c r="E3180" s="49" t="n">
        <v>1</v>
      </c>
      <c r="F3180" s="54" t="n">
        <v>0</v>
      </c>
      <c r="G3180" s="54" t="n">
        <v>0</v>
      </c>
      <c r="H3180" s="54" t="n">
        <v>921.37</v>
      </c>
      <c r="I3180" s="54" t="n">
        <f aca="false">SUM(F3180:H3180)</f>
        <v>921.37</v>
      </c>
      <c r="J3180" s="49" t="n">
        <f aca="false">Calc!$C$5-D3180</f>
        <v>38</v>
      </c>
      <c r="K3180" s="49" t="n">
        <f aca="false">IF(J3180&lt;=Calc!$C$11,4,IF(J3180&lt;=Calc!$C$12,3,IF(J3180&lt;=Calc!$C$13,2,1)))</f>
        <v>3</v>
      </c>
      <c r="L3180" s="49" t="n">
        <f aca="false">1+(E3180&gt;=Calc!$C$16)+(E3180&gt;=Calc!$C$17)+(E3180&gt;=Calc!$C$18)</f>
        <v>1</v>
      </c>
      <c r="M3180" s="49" t="str">
        <f aca="false">IF(AND(K3180=4,L3180&gt;=3),"Champions",IF(AND(K3180=3,L3180&gt;=3),"Loyal",IF(K3180&gt;=3,"Recent / New",IF(L3180&gt;=3,"At Risk","Hibernating / Lost"))))</f>
        <v>Recent / New</v>
      </c>
      <c r="N3180" s="54" t="n">
        <f aca="false">IF(AND(Calc!$C$2&lt;=2009,Calc!$C$3&gt;=2009),F3180,0)+IF(AND(Calc!$C$2&lt;=2010,Calc!$C$3&gt;=2010),G3180,0)+IF(AND(Calc!$C$2&lt;=2011,Calc!$C$3&gt;=2011),H3180,0)</f>
        <v>921.37</v>
      </c>
      <c r="O3180" s="61" t="n">
        <f aca="false">IF(AND(N3180&gt;0,OR(Calc!$C$4="*",B3180=Calc!$C$4)),N3180+ROW()*0.000000001,0)</f>
        <v>921.37000318</v>
      </c>
    </row>
    <row r="3181" customFormat="false" ht="15" hidden="false" customHeight="false" outlineLevel="0" collapsed="false">
      <c r="A3181" s="49" t="n">
        <v>15577</v>
      </c>
      <c r="B3181" s="49" t="s">
        <v>189</v>
      </c>
      <c r="C3181" s="63" t="n">
        <v>40160</v>
      </c>
      <c r="D3181" s="63" t="n">
        <v>40735</v>
      </c>
      <c r="E3181" s="49" t="n">
        <v>5</v>
      </c>
      <c r="F3181" s="54" t="n">
        <v>137.15</v>
      </c>
      <c r="G3181" s="54" t="n">
        <v>0</v>
      </c>
      <c r="H3181" s="54" t="n">
        <v>258.88</v>
      </c>
      <c r="I3181" s="54" t="n">
        <f aca="false">SUM(F3181:H3181)</f>
        <v>396.03</v>
      </c>
      <c r="J3181" s="49" t="n">
        <f aca="false">Calc!$C$5-D3181</f>
        <v>152</v>
      </c>
      <c r="K3181" s="49" t="n">
        <f aca="false">IF(J3181&lt;=Calc!$C$11,4,IF(J3181&lt;=Calc!$C$12,3,IF(J3181&lt;=Calc!$C$13,2,1)))</f>
        <v>2</v>
      </c>
      <c r="L3181" s="49" t="n">
        <f aca="false">1+(E3181&gt;=Calc!$C$16)+(E3181&gt;=Calc!$C$17)+(E3181&gt;=Calc!$C$18)</f>
        <v>3</v>
      </c>
      <c r="M3181" s="49" t="str">
        <f aca="false">IF(AND(K3181=4,L3181&gt;=3),"Champions",IF(AND(K3181=3,L3181&gt;=3),"Loyal",IF(K3181&gt;=3,"Recent / New",IF(L3181&gt;=3,"At Risk","Hibernating / Lost"))))</f>
        <v>At Risk</v>
      </c>
      <c r="N3181" s="54" t="n">
        <f aca="false">IF(AND(Calc!$C$2&lt;=2009,Calc!$C$3&gt;=2009),F3181,0)+IF(AND(Calc!$C$2&lt;=2010,Calc!$C$3&gt;=2010),G3181,0)+IF(AND(Calc!$C$2&lt;=2011,Calc!$C$3&gt;=2011),H3181,0)</f>
        <v>396.03</v>
      </c>
      <c r="O3181" s="61" t="n">
        <f aca="false">IF(AND(N3181&gt;0,OR(Calc!$C$4="*",B3181=Calc!$C$4)),N3181+ROW()*0.000000001,0)</f>
        <v>396.030003181</v>
      </c>
    </row>
    <row r="3182" customFormat="false" ht="15" hidden="false" customHeight="false" outlineLevel="0" collapsed="false">
      <c r="A3182" s="49" t="n">
        <v>15578</v>
      </c>
      <c r="B3182" s="49" t="s">
        <v>189</v>
      </c>
      <c r="C3182" s="63" t="n">
        <v>40724</v>
      </c>
      <c r="D3182" s="63" t="n">
        <v>40724</v>
      </c>
      <c r="E3182" s="49" t="n">
        <v>1</v>
      </c>
      <c r="F3182" s="54" t="n">
        <v>0</v>
      </c>
      <c r="G3182" s="54" t="n">
        <v>0</v>
      </c>
      <c r="H3182" s="54" t="n">
        <v>127.1</v>
      </c>
      <c r="I3182" s="54" t="n">
        <f aca="false">SUM(F3182:H3182)</f>
        <v>127.1</v>
      </c>
      <c r="J3182" s="49" t="n">
        <f aca="false">Calc!$C$5-D3182</f>
        <v>163</v>
      </c>
      <c r="K3182" s="49" t="n">
        <f aca="false">IF(J3182&lt;=Calc!$C$11,4,IF(J3182&lt;=Calc!$C$12,3,IF(J3182&lt;=Calc!$C$13,2,1)))</f>
        <v>2</v>
      </c>
      <c r="L3182" s="49" t="n">
        <f aca="false">1+(E3182&gt;=Calc!$C$16)+(E3182&gt;=Calc!$C$17)+(E3182&gt;=Calc!$C$18)</f>
        <v>1</v>
      </c>
      <c r="M3182" s="49" t="str">
        <f aca="false">IF(AND(K3182=4,L3182&gt;=3),"Champions",IF(AND(K3182=3,L3182&gt;=3),"Loyal",IF(K3182&gt;=3,"Recent / New",IF(L3182&gt;=3,"At Risk","Hibernating / Lost"))))</f>
        <v>Hibernating / Lost</v>
      </c>
      <c r="N3182" s="54" t="n">
        <f aca="false">IF(AND(Calc!$C$2&lt;=2009,Calc!$C$3&gt;=2009),F3182,0)+IF(AND(Calc!$C$2&lt;=2010,Calc!$C$3&gt;=2010),G3182,0)+IF(AND(Calc!$C$2&lt;=2011,Calc!$C$3&gt;=2011),H3182,0)</f>
        <v>127.1</v>
      </c>
      <c r="O3182" s="61" t="n">
        <f aca="false">IF(AND(N3182&gt;0,OR(Calc!$C$4="*",B3182=Calc!$C$4)),N3182+ROW()*0.000000001,0)</f>
        <v>127.100003182</v>
      </c>
    </row>
    <row r="3183" customFormat="false" ht="15" hidden="false" customHeight="false" outlineLevel="0" collapsed="false">
      <c r="A3183" s="49" t="n">
        <v>15579</v>
      </c>
      <c r="B3183" s="49" t="s">
        <v>189</v>
      </c>
      <c r="C3183" s="63" t="n">
        <v>40454</v>
      </c>
      <c r="D3183" s="63" t="n">
        <v>40818</v>
      </c>
      <c r="E3183" s="49" t="n">
        <v>5</v>
      </c>
      <c r="F3183" s="54" t="n">
        <v>0</v>
      </c>
      <c r="G3183" s="54" t="n">
        <v>887.78</v>
      </c>
      <c r="H3183" s="54" t="n">
        <v>327.6</v>
      </c>
      <c r="I3183" s="54" t="n">
        <f aca="false">SUM(F3183:H3183)</f>
        <v>1215.38</v>
      </c>
      <c r="J3183" s="49" t="n">
        <f aca="false">Calc!$C$5-D3183</f>
        <v>69</v>
      </c>
      <c r="K3183" s="49" t="n">
        <f aca="false">IF(J3183&lt;=Calc!$C$11,4,IF(J3183&lt;=Calc!$C$12,3,IF(J3183&lt;=Calc!$C$13,2,1)))</f>
        <v>3</v>
      </c>
      <c r="L3183" s="49" t="n">
        <f aca="false">1+(E3183&gt;=Calc!$C$16)+(E3183&gt;=Calc!$C$17)+(E3183&gt;=Calc!$C$18)</f>
        <v>3</v>
      </c>
      <c r="M3183" s="49" t="str">
        <f aca="false">IF(AND(K3183=4,L3183&gt;=3),"Champions",IF(AND(K3183=3,L3183&gt;=3),"Loyal",IF(K3183&gt;=3,"Recent / New",IF(L3183&gt;=3,"At Risk","Hibernating / Lost"))))</f>
        <v>Loyal</v>
      </c>
      <c r="N3183" s="54" t="n">
        <f aca="false">IF(AND(Calc!$C$2&lt;=2009,Calc!$C$3&gt;=2009),F3183,0)+IF(AND(Calc!$C$2&lt;=2010,Calc!$C$3&gt;=2010),G3183,0)+IF(AND(Calc!$C$2&lt;=2011,Calc!$C$3&gt;=2011),H3183,0)</f>
        <v>1215.38</v>
      </c>
      <c r="O3183" s="61" t="n">
        <f aca="false">IF(AND(N3183&gt;0,OR(Calc!$C$4="*",B3183=Calc!$C$4)),N3183+ROW()*0.000000001,0)</f>
        <v>1215.380003183</v>
      </c>
    </row>
    <row r="3184" customFormat="false" ht="15" hidden="false" customHeight="false" outlineLevel="0" collapsed="false">
      <c r="A3184" s="49" t="n">
        <v>15580</v>
      </c>
      <c r="B3184" s="49" t="s">
        <v>189</v>
      </c>
      <c r="C3184" s="63" t="n">
        <v>40216</v>
      </c>
      <c r="D3184" s="63" t="n">
        <v>40510</v>
      </c>
      <c r="E3184" s="49" t="n">
        <v>8</v>
      </c>
      <c r="F3184" s="54" t="n">
        <v>0</v>
      </c>
      <c r="G3184" s="54" t="n">
        <v>1216.15</v>
      </c>
      <c r="H3184" s="54" t="n">
        <v>0</v>
      </c>
      <c r="I3184" s="54" t="n">
        <f aca="false">SUM(F3184:H3184)</f>
        <v>1216.15</v>
      </c>
      <c r="J3184" s="49" t="n">
        <f aca="false">Calc!$C$5-D3184</f>
        <v>377</v>
      </c>
      <c r="K3184" s="49" t="n">
        <f aca="false">IF(J3184&lt;=Calc!$C$11,4,IF(J3184&lt;=Calc!$C$12,3,IF(J3184&lt;=Calc!$C$13,2,1)))</f>
        <v>2</v>
      </c>
      <c r="L3184" s="49" t="n">
        <f aca="false">1+(E3184&gt;=Calc!$C$16)+(E3184&gt;=Calc!$C$17)+(E3184&gt;=Calc!$C$18)</f>
        <v>4</v>
      </c>
      <c r="M3184" s="49" t="str">
        <f aca="false">IF(AND(K3184=4,L3184&gt;=3),"Champions",IF(AND(K3184=3,L3184&gt;=3),"Loyal",IF(K3184&gt;=3,"Recent / New",IF(L3184&gt;=3,"At Risk","Hibernating / Lost"))))</f>
        <v>At Risk</v>
      </c>
      <c r="N3184" s="54" t="n">
        <f aca="false">IF(AND(Calc!$C$2&lt;=2009,Calc!$C$3&gt;=2009),F3184,0)+IF(AND(Calc!$C$2&lt;=2010,Calc!$C$3&gt;=2010),G3184,0)+IF(AND(Calc!$C$2&lt;=2011,Calc!$C$3&gt;=2011),H3184,0)</f>
        <v>1216.15</v>
      </c>
      <c r="O3184" s="61" t="n">
        <f aca="false">IF(AND(N3184&gt;0,OR(Calc!$C$4="*",B3184=Calc!$C$4)),N3184+ROW()*0.000000001,0)</f>
        <v>1216.150003184</v>
      </c>
    </row>
    <row r="3185" customFormat="false" ht="15" hidden="false" customHeight="false" outlineLevel="0" collapsed="false">
      <c r="A3185" s="49" t="n">
        <v>15581</v>
      </c>
      <c r="B3185" s="49" t="s">
        <v>189</v>
      </c>
      <c r="C3185" s="63" t="n">
        <v>40149</v>
      </c>
      <c r="D3185" s="63" t="n">
        <v>40730</v>
      </c>
      <c r="E3185" s="49" t="n">
        <v>34</v>
      </c>
      <c r="F3185" s="54" t="n">
        <v>672.54</v>
      </c>
      <c r="G3185" s="54" t="n">
        <v>3283.95</v>
      </c>
      <c r="H3185" s="54" t="n">
        <v>393.57</v>
      </c>
      <c r="I3185" s="54" t="n">
        <f aca="false">SUM(F3185:H3185)</f>
        <v>4350.06</v>
      </c>
      <c r="J3185" s="49" t="n">
        <f aca="false">Calc!$C$5-D3185</f>
        <v>157</v>
      </c>
      <c r="K3185" s="49" t="n">
        <f aca="false">IF(J3185&lt;=Calc!$C$11,4,IF(J3185&lt;=Calc!$C$12,3,IF(J3185&lt;=Calc!$C$13,2,1)))</f>
        <v>2</v>
      </c>
      <c r="L3185" s="49" t="n">
        <f aca="false">1+(E3185&gt;=Calc!$C$16)+(E3185&gt;=Calc!$C$17)+(E3185&gt;=Calc!$C$18)</f>
        <v>4</v>
      </c>
      <c r="M3185" s="49" t="str">
        <f aca="false">IF(AND(K3185=4,L3185&gt;=3),"Champions",IF(AND(K3185=3,L3185&gt;=3),"Loyal",IF(K3185&gt;=3,"Recent / New",IF(L3185&gt;=3,"At Risk","Hibernating / Lost"))))</f>
        <v>At Risk</v>
      </c>
      <c r="N3185" s="54" t="n">
        <f aca="false">IF(AND(Calc!$C$2&lt;=2009,Calc!$C$3&gt;=2009),F3185,0)+IF(AND(Calc!$C$2&lt;=2010,Calc!$C$3&gt;=2010),G3185,0)+IF(AND(Calc!$C$2&lt;=2011,Calc!$C$3&gt;=2011),H3185,0)</f>
        <v>4350.06</v>
      </c>
      <c r="O3185" s="61" t="n">
        <f aca="false">IF(AND(N3185&gt;0,OR(Calc!$C$4="*",B3185=Calc!$C$4)),N3185+ROW()*0.000000001,0)</f>
        <v>4350.060003185</v>
      </c>
    </row>
    <row r="3186" customFormat="false" ht="15" hidden="false" customHeight="false" outlineLevel="0" collapsed="false">
      <c r="A3186" s="49" t="n">
        <v>15582</v>
      </c>
      <c r="B3186" s="49" t="s">
        <v>189</v>
      </c>
      <c r="C3186" s="63" t="n">
        <v>40666</v>
      </c>
      <c r="D3186" s="63" t="n">
        <v>40862</v>
      </c>
      <c r="E3186" s="49" t="n">
        <v>3</v>
      </c>
      <c r="F3186" s="54" t="n">
        <v>0</v>
      </c>
      <c r="G3186" s="54" t="n">
        <v>0</v>
      </c>
      <c r="H3186" s="54" t="n">
        <v>682.91</v>
      </c>
      <c r="I3186" s="54" t="n">
        <f aca="false">SUM(F3186:H3186)</f>
        <v>682.91</v>
      </c>
      <c r="J3186" s="49" t="n">
        <f aca="false">Calc!$C$5-D3186</f>
        <v>25</v>
      </c>
      <c r="K3186" s="49" t="n">
        <f aca="false">IF(J3186&lt;=Calc!$C$11,4,IF(J3186&lt;=Calc!$C$12,3,IF(J3186&lt;=Calc!$C$13,2,1)))</f>
        <v>4</v>
      </c>
      <c r="L3186" s="49" t="n">
        <f aca="false">1+(E3186&gt;=Calc!$C$16)+(E3186&gt;=Calc!$C$17)+(E3186&gt;=Calc!$C$18)</f>
        <v>2</v>
      </c>
      <c r="M3186" s="49" t="str">
        <f aca="false">IF(AND(K3186=4,L3186&gt;=3),"Champions",IF(AND(K3186=3,L3186&gt;=3),"Loyal",IF(K3186&gt;=3,"Recent / New",IF(L3186&gt;=3,"At Risk","Hibernating / Lost"))))</f>
        <v>Recent / New</v>
      </c>
      <c r="N3186" s="54" t="n">
        <f aca="false">IF(AND(Calc!$C$2&lt;=2009,Calc!$C$3&gt;=2009),F3186,0)+IF(AND(Calc!$C$2&lt;=2010,Calc!$C$3&gt;=2010),G3186,0)+IF(AND(Calc!$C$2&lt;=2011,Calc!$C$3&gt;=2011),H3186,0)</f>
        <v>682.91</v>
      </c>
      <c r="O3186" s="61" t="n">
        <f aca="false">IF(AND(N3186&gt;0,OR(Calc!$C$4="*",B3186=Calc!$C$4)),N3186+ROW()*0.000000001,0)</f>
        <v>682.910003186</v>
      </c>
    </row>
    <row r="3187" customFormat="false" ht="15" hidden="false" customHeight="false" outlineLevel="0" collapsed="false">
      <c r="A3187" s="49" t="n">
        <v>15583</v>
      </c>
      <c r="B3187" s="49" t="s">
        <v>189</v>
      </c>
      <c r="C3187" s="63" t="n">
        <v>40510</v>
      </c>
      <c r="D3187" s="63" t="n">
        <v>40510</v>
      </c>
      <c r="E3187" s="49" t="n">
        <v>1</v>
      </c>
      <c r="F3187" s="54" t="n">
        <v>0</v>
      </c>
      <c r="G3187" s="54" t="n">
        <v>95.96</v>
      </c>
      <c r="H3187" s="54" t="n">
        <v>0</v>
      </c>
      <c r="I3187" s="54" t="n">
        <f aca="false">SUM(F3187:H3187)</f>
        <v>95.96</v>
      </c>
      <c r="J3187" s="49" t="n">
        <f aca="false">Calc!$C$5-D3187</f>
        <v>377</v>
      </c>
      <c r="K3187" s="49" t="n">
        <f aca="false">IF(J3187&lt;=Calc!$C$11,4,IF(J3187&lt;=Calc!$C$12,3,IF(J3187&lt;=Calc!$C$13,2,1)))</f>
        <v>2</v>
      </c>
      <c r="L3187" s="49" t="n">
        <f aca="false">1+(E3187&gt;=Calc!$C$16)+(E3187&gt;=Calc!$C$17)+(E3187&gt;=Calc!$C$18)</f>
        <v>1</v>
      </c>
      <c r="M3187" s="49" t="str">
        <f aca="false">IF(AND(K3187=4,L3187&gt;=3),"Champions",IF(AND(K3187=3,L3187&gt;=3),"Loyal",IF(K3187&gt;=3,"Recent / New",IF(L3187&gt;=3,"At Risk","Hibernating / Lost"))))</f>
        <v>Hibernating / Lost</v>
      </c>
      <c r="N3187" s="54" t="n">
        <f aca="false">IF(AND(Calc!$C$2&lt;=2009,Calc!$C$3&gt;=2009),F3187,0)+IF(AND(Calc!$C$2&lt;=2010,Calc!$C$3&gt;=2010),G3187,0)+IF(AND(Calc!$C$2&lt;=2011,Calc!$C$3&gt;=2011),H3187,0)</f>
        <v>95.96</v>
      </c>
      <c r="O3187" s="61" t="n">
        <f aca="false">IF(AND(N3187&gt;0,OR(Calc!$C$4="*",B3187=Calc!$C$4)),N3187+ROW()*0.000000001,0)</f>
        <v>95.960003187</v>
      </c>
    </row>
    <row r="3188" customFormat="false" ht="15" hidden="false" customHeight="false" outlineLevel="0" collapsed="false">
      <c r="A3188" s="49" t="n">
        <v>15584</v>
      </c>
      <c r="B3188" s="49" t="s">
        <v>189</v>
      </c>
      <c r="C3188" s="63" t="n">
        <v>40216</v>
      </c>
      <c r="D3188" s="63" t="n">
        <v>40863</v>
      </c>
      <c r="E3188" s="49" t="n">
        <v>6</v>
      </c>
      <c r="F3188" s="54" t="n">
        <v>0</v>
      </c>
      <c r="G3188" s="54" t="n">
        <v>547.34</v>
      </c>
      <c r="H3188" s="54" t="n">
        <v>718.36</v>
      </c>
      <c r="I3188" s="54" t="n">
        <f aca="false">SUM(F3188:H3188)</f>
        <v>1265.7</v>
      </c>
      <c r="J3188" s="49" t="n">
        <f aca="false">Calc!$C$5-D3188</f>
        <v>24</v>
      </c>
      <c r="K3188" s="49" t="n">
        <f aca="false">IF(J3188&lt;=Calc!$C$11,4,IF(J3188&lt;=Calc!$C$12,3,IF(J3188&lt;=Calc!$C$13,2,1)))</f>
        <v>4</v>
      </c>
      <c r="L3188" s="49" t="n">
        <f aca="false">1+(E3188&gt;=Calc!$C$16)+(E3188&gt;=Calc!$C$17)+(E3188&gt;=Calc!$C$18)</f>
        <v>3</v>
      </c>
      <c r="M3188" s="49" t="str">
        <f aca="false">IF(AND(K3188=4,L3188&gt;=3),"Champions",IF(AND(K3188=3,L3188&gt;=3),"Loyal",IF(K3188&gt;=3,"Recent / New",IF(L3188&gt;=3,"At Risk","Hibernating / Lost"))))</f>
        <v>Champions</v>
      </c>
      <c r="N3188" s="54" t="n">
        <f aca="false">IF(AND(Calc!$C$2&lt;=2009,Calc!$C$3&gt;=2009),F3188,0)+IF(AND(Calc!$C$2&lt;=2010,Calc!$C$3&gt;=2010),G3188,0)+IF(AND(Calc!$C$2&lt;=2011,Calc!$C$3&gt;=2011),H3188,0)</f>
        <v>1265.7</v>
      </c>
      <c r="O3188" s="61" t="n">
        <f aca="false">IF(AND(N3188&gt;0,OR(Calc!$C$4="*",B3188=Calc!$C$4)),N3188+ROW()*0.000000001,0)</f>
        <v>1265.700003188</v>
      </c>
    </row>
    <row r="3189" customFormat="false" ht="15" hidden="false" customHeight="false" outlineLevel="0" collapsed="false">
      <c r="A3189" s="49" t="n">
        <v>15585</v>
      </c>
      <c r="B3189" s="49" t="s">
        <v>189</v>
      </c>
      <c r="C3189" s="63" t="n">
        <v>40710</v>
      </c>
      <c r="D3189" s="63" t="n">
        <v>40710</v>
      </c>
      <c r="E3189" s="49" t="n">
        <v>1</v>
      </c>
      <c r="F3189" s="54" t="n">
        <v>0</v>
      </c>
      <c r="G3189" s="54" t="n">
        <v>0</v>
      </c>
      <c r="H3189" s="54" t="n">
        <v>455.3</v>
      </c>
      <c r="I3189" s="54" t="n">
        <f aca="false">SUM(F3189:H3189)</f>
        <v>455.3</v>
      </c>
      <c r="J3189" s="49" t="n">
        <f aca="false">Calc!$C$5-D3189</f>
        <v>177</v>
      </c>
      <c r="K3189" s="49" t="n">
        <f aca="false">IF(J3189&lt;=Calc!$C$11,4,IF(J3189&lt;=Calc!$C$12,3,IF(J3189&lt;=Calc!$C$13,2,1)))</f>
        <v>2</v>
      </c>
      <c r="L3189" s="49" t="n">
        <f aca="false">1+(E3189&gt;=Calc!$C$16)+(E3189&gt;=Calc!$C$17)+(E3189&gt;=Calc!$C$18)</f>
        <v>1</v>
      </c>
      <c r="M3189" s="49" t="str">
        <f aca="false">IF(AND(K3189=4,L3189&gt;=3),"Champions",IF(AND(K3189=3,L3189&gt;=3),"Loyal",IF(K3189&gt;=3,"Recent / New",IF(L3189&gt;=3,"At Risk","Hibernating / Lost"))))</f>
        <v>Hibernating / Lost</v>
      </c>
      <c r="N3189" s="54" t="n">
        <f aca="false">IF(AND(Calc!$C$2&lt;=2009,Calc!$C$3&gt;=2009),F3189,0)+IF(AND(Calc!$C$2&lt;=2010,Calc!$C$3&gt;=2010),G3189,0)+IF(AND(Calc!$C$2&lt;=2011,Calc!$C$3&gt;=2011),H3189,0)</f>
        <v>455.3</v>
      </c>
      <c r="O3189" s="61" t="n">
        <f aca="false">IF(AND(N3189&gt;0,OR(Calc!$C$4="*",B3189=Calc!$C$4)),N3189+ROW()*0.000000001,0)</f>
        <v>455.300003189</v>
      </c>
    </row>
    <row r="3190" customFormat="false" ht="15" hidden="false" customHeight="false" outlineLevel="0" collapsed="false">
      <c r="A3190" s="49" t="n">
        <v>15586</v>
      </c>
      <c r="B3190" s="49" t="s">
        <v>189</v>
      </c>
      <c r="C3190" s="63" t="n">
        <v>40186</v>
      </c>
      <c r="D3190" s="63" t="n">
        <v>40294</v>
      </c>
      <c r="E3190" s="49" t="n">
        <v>3</v>
      </c>
      <c r="F3190" s="54" t="n">
        <v>0</v>
      </c>
      <c r="G3190" s="54" t="n">
        <v>1128.66</v>
      </c>
      <c r="H3190" s="54" t="n">
        <v>0</v>
      </c>
      <c r="I3190" s="54" t="n">
        <f aca="false">SUM(F3190:H3190)</f>
        <v>1128.66</v>
      </c>
      <c r="J3190" s="49" t="n">
        <f aca="false">Calc!$C$5-D3190</f>
        <v>593</v>
      </c>
      <c r="K3190" s="49" t="n">
        <f aca="false">IF(J3190&lt;=Calc!$C$11,4,IF(J3190&lt;=Calc!$C$12,3,IF(J3190&lt;=Calc!$C$13,2,1)))</f>
        <v>1</v>
      </c>
      <c r="L3190" s="49" t="n">
        <f aca="false">1+(E3190&gt;=Calc!$C$16)+(E3190&gt;=Calc!$C$17)+(E3190&gt;=Calc!$C$18)</f>
        <v>2</v>
      </c>
      <c r="M3190" s="49" t="str">
        <f aca="false">IF(AND(K3190=4,L3190&gt;=3),"Champions",IF(AND(K3190=3,L3190&gt;=3),"Loyal",IF(K3190&gt;=3,"Recent / New",IF(L3190&gt;=3,"At Risk","Hibernating / Lost"))))</f>
        <v>Hibernating / Lost</v>
      </c>
      <c r="N3190" s="54" t="n">
        <f aca="false">IF(AND(Calc!$C$2&lt;=2009,Calc!$C$3&gt;=2009),F3190,0)+IF(AND(Calc!$C$2&lt;=2010,Calc!$C$3&gt;=2010),G3190,0)+IF(AND(Calc!$C$2&lt;=2011,Calc!$C$3&gt;=2011),H3190,0)</f>
        <v>1128.66</v>
      </c>
      <c r="O3190" s="61" t="n">
        <f aca="false">IF(AND(N3190&gt;0,OR(Calc!$C$4="*",B3190=Calc!$C$4)),N3190+ROW()*0.000000001,0)</f>
        <v>1128.66000319</v>
      </c>
    </row>
    <row r="3191" customFormat="false" ht="15" hidden="false" customHeight="false" outlineLevel="0" collapsed="false">
      <c r="A3191" s="49" t="n">
        <v>15587</v>
      </c>
      <c r="B3191" s="49" t="s">
        <v>189</v>
      </c>
      <c r="C3191" s="63" t="n">
        <v>40395</v>
      </c>
      <c r="D3191" s="63" t="n">
        <v>40836</v>
      </c>
      <c r="E3191" s="49" t="n">
        <v>7</v>
      </c>
      <c r="F3191" s="54" t="n">
        <v>0</v>
      </c>
      <c r="G3191" s="54" t="n">
        <v>953.28</v>
      </c>
      <c r="H3191" s="54" t="n">
        <v>568.8</v>
      </c>
      <c r="I3191" s="54" t="n">
        <f aca="false">SUM(F3191:H3191)</f>
        <v>1522.08</v>
      </c>
      <c r="J3191" s="49" t="n">
        <f aca="false">Calc!$C$5-D3191</f>
        <v>51</v>
      </c>
      <c r="K3191" s="49" t="n">
        <f aca="false">IF(J3191&lt;=Calc!$C$11,4,IF(J3191&lt;=Calc!$C$12,3,IF(J3191&lt;=Calc!$C$13,2,1)))</f>
        <v>3</v>
      </c>
      <c r="L3191" s="49" t="n">
        <f aca="false">1+(E3191&gt;=Calc!$C$16)+(E3191&gt;=Calc!$C$17)+(E3191&gt;=Calc!$C$18)</f>
        <v>3</v>
      </c>
      <c r="M3191" s="49" t="str">
        <f aca="false">IF(AND(K3191=4,L3191&gt;=3),"Champions",IF(AND(K3191=3,L3191&gt;=3),"Loyal",IF(K3191&gt;=3,"Recent / New",IF(L3191&gt;=3,"At Risk","Hibernating / Lost"))))</f>
        <v>Loyal</v>
      </c>
      <c r="N3191" s="54" t="n">
        <f aca="false">IF(AND(Calc!$C$2&lt;=2009,Calc!$C$3&gt;=2009),F3191,0)+IF(AND(Calc!$C$2&lt;=2010,Calc!$C$3&gt;=2010),G3191,0)+IF(AND(Calc!$C$2&lt;=2011,Calc!$C$3&gt;=2011),H3191,0)</f>
        <v>1522.08</v>
      </c>
      <c r="O3191" s="61" t="n">
        <f aca="false">IF(AND(N3191&gt;0,OR(Calc!$C$4="*",B3191=Calc!$C$4)),N3191+ROW()*0.000000001,0)</f>
        <v>1522.080003191</v>
      </c>
    </row>
    <row r="3192" customFormat="false" ht="15" hidden="false" customHeight="false" outlineLevel="0" collapsed="false">
      <c r="A3192" s="49" t="n">
        <v>15588</v>
      </c>
      <c r="B3192" s="49" t="s">
        <v>189</v>
      </c>
      <c r="C3192" s="63" t="n">
        <v>40209</v>
      </c>
      <c r="D3192" s="63" t="n">
        <v>40209</v>
      </c>
      <c r="E3192" s="49" t="n">
        <v>1</v>
      </c>
      <c r="F3192" s="54" t="n">
        <v>0</v>
      </c>
      <c r="G3192" s="54" t="n">
        <v>579.6</v>
      </c>
      <c r="H3192" s="54" t="n">
        <v>0</v>
      </c>
      <c r="I3192" s="54" t="n">
        <f aca="false">SUM(F3192:H3192)</f>
        <v>579.6</v>
      </c>
      <c r="J3192" s="49" t="n">
        <f aca="false">Calc!$C$5-D3192</f>
        <v>678</v>
      </c>
      <c r="K3192" s="49" t="n">
        <f aca="false">IF(J3192&lt;=Calc!$C$11,4,IF(J3192&lt;=Calc!$C$12,3,IF(J3192&lt;=Calc!$C$13,2,1)))</f>
        <v>1</v>
      </c>
      <c r="L3192" s="49" t="n">
        <f aca="false">1+(E3192&gt;=Calc!$C$16)+(E3192&gt;=Calc!$C$17)+(E3192&gt;=Calc!$C$18)</f>
        <v>1</v>
      </c>
      <c r="M3192" s="49" t="str">
        <f aca="false">IF(AND(K3192=4,L3192&gt;=3),"Champions",IF(AND(K3192=3,L3192&gt;=3),"Loyal",IF(K3192&gt;=3,"Recent / New",IF(L3192&gt;=3,"At Risk","Hibernating / Lost"))))</f>
        <v>Hibernating / Lost</v>
      </c>
      <c r="N3192" s="54" t="n">
        <f aca="false">IF(AND(Calc!$C$2&lt;=2009,Calc!$C$3&gt;=2009),F3192,0)+IF(AND(Calc!$C$2&lt;=2010,Calc!$C$3&gt;=2010),G3192,0)+IF(AND(Calc!$C$2&lt;=2011,Calc!$C$3&gt;=2011),H3192,0)</f>
        <v>579.6</v>
      </c>
      <c r="O3192" s="61" t="n">
        <f aca="false">IF(AND(N3192&gt;0,OR(Calc!$C$4="*",B3192=Calc!$C$4)),N3192+ROW()*0.000000001,0)</f>
        <v>579.600003192</v>
      </c>
    </row>
    <row r="3193" customFormat="false" ht="15" hidden="false" customHeight="false" outlineLevel="0" collapsed="false">
      <c r="A3193" s="49" t="n">
        <v>15589</v>
      </c>
      <c r="B3193" s="49" t="s">
        <v>189</v>
      </c>
      <c r="C3193" s="63" t="n">
        <v>40576</v>
      </c>
      <c r="D3193" s="63" t="n">
        <v>40631</v>
      </c>
      <c r="E3193" s="49" t="n">
        <v>3</v>
      </c>
      <c r="F3193" s="54" t="n">
        <v>0</v>
      </c>
      <c r="G3193" s="54" t="n">
        <v>0</v>
      </c>
      <c r="H3193" s="54" t="n">
        <v>456.58</v>
      </c>
      <c r="I3193" s="54" t="n">
        <f aca="false">SUM(F3193:H3193)</f>
        <v>456.58</v>
      </c>
      <c r="J3193" s="49" t="n">
        <f aca="false">Calc!$C$5-D3193</f>
        <v>256</v>
      </c>
      <c r="K3193" s="49" t="n">
        <f aca="false">IF(J3193&lt;=Calc!$C$11,4,IF(J3193&lt;=Calc!$C$12,3,IF(J3193&lt;=Calc!$C$13,2,1)))</f>
        <v>2</v>
      </c>
      <c r="L3193" s="49" t="n">
        <f aca="false">1+(E3193&gt;=Calc!$C$16)+(E3193&gt;=Calc!$C$17)+(E3193&gt;=Calc!$C$18)</f>
        <v>2</v>
      </c>
      <c r="M3193" s="49" t="str">
        <f aca="false">IF(AND(K3193=4,L3193&gt;=3),"Champions",IF(AND(K3193=3,L3193&gt;=3),"Loyal",IF(K3193&gt;=3,"Recent / New",IF(L3193&gt;=3,"At Risk","Hibernating / Lost"))))</f>
        <v>Hibernating / Lost</v>
      </c>
      <c r="N3193" s="54" t="n">
        <f aca="false">IF(AND(Calc!$C$2&lt;=2009,Calc!$C$3&gt;=2009),F3193,0)+IF(AND(Calc!$C$2&lt;=2010,Calc!$C$3&gt;=2010),G3193,0)+IF(AND(Calc!$C$2&lt;=2011,Calc!$C$3&gt;=2011),H3193,0)</f>
        <v>456.58</v>
      </c>
      <c r="O3193" s="61" t="n">
        <f aca="false">IF(AND(N3193&gt;0,OR(Calc!$C$4="*",B3193=Calc!$C$4)),N3193+ROW()*0.000000001,0)</f>
        <v>456.580003193</v>
      </c>
    </row>
    <row r="3194" customFormat="false" ht="15" hidden="false" customHeight="false" outlineLevel="0" collapsed="false">
      <c r="A3194" s="49" t="n">
        <v>15590</v>
      </c>
      <c r="B3194" s="49" t="s">
        <v>189</v>
      </c>
      <c r="C3194" s="63" t="n">
        <v>40280</v>
      </c>
      <c r="D3194" s="63" t="n">
        <v>40504</v>
      </c>
      <c r="E3194" s="49" t="n">
        <v>5</v>
      </c>
      <c r="F3194" s="54" t="n">
        <v>0</v>
      </c>
      <c r="G3194" s="54" t="n">
        <v>1496.6</v>
      </c>
      <c r="H3194" s="54" t="n">
        <v>0</v>
      </c>
      <c r="I3194" s="54" t="n">
        <f aca="false">SUM(F3194:H3194)</f>
        <v>1496.6</v>
      </c>
      <c r="J3194" s="49" t="n">
        <f aca="false">Calc!$C$5-D3194</f>
        <v>383</v>
      </c>
      <c r="K3194" s="49" t="n">
        <f aca="false">IF(J3194&lt;=Calc!$C$11,4,IF(J3194&lt;=Calc!$C$12,3,IF(J3194&lt;=Calc!$C$13,2,1)))</f>
        <v>1</v>
      </c>
      <c r="L3194" s="49" t="n">
        <f aca="false">1+(E3194&gt;=Calc!$C$16)+(E3194&gt;=Calc!$C$17)+(E3194&gt;=Calc!$C$18)</f>
        <v>3</v>
      </c>
      <c r="M3194" s="49" t="str">
        <f aca="false">IF(AND(K3194=4,L3194&gt;=3),"Champions",IF(AND(K3194=3,L3194&gt;=3),"Loyal",IF(K3194&gt;=3,"Recent / New",IF(L3194&gt;=3,"At Risk","Hibernating / Lost"))))</f>
        <v>At Risk</v>
      </c>
      <c r="N3194" s="54" t="n">
        <f aca="false">IF(AND(Calc!$C$2&lt;=2009,Calc!$C$3&gt;=2009),F3194,0)+IF(AND(Calc!$C$2&lt;=2010,Calc!$C$3&gt;=2010),G3194,0)+IF(AND(Calc!$C$2&lt;=2011,Calc!$C$3&gt;=2011),H3194,0)</f>
        <v>1496.6</v>
      </c>
      <c r="O3194" s="61" t="n">
        <f aca="false">IF(AND(N3194&gt;0,OR(Calc!$C$4="*",B3194=Calc!$C$4)),N3194+ROW()*0.000000001,0)</f>
        <v>1496.600003194</v>
      </c>
    </row>
    <row r="3195" customFormat="false" ht="15" hidden="false" customHeight="false" outlineLevel="0" collapsed="false">
      <c r="A3195" s="49" t="n">
        <v>15591</v>
      </c>
      <c r="B3195" s="49" t="s">
        <v>189</v>
      </c>
      <c r="C3195" s="63" t="n">
        <v>40213</v>
      </c>
      <c r="D3195" s="63" t="n">
        <v>40304</v>
      </c>
      <c r="E3195" s="49" t="n">
        <v>3</v>
      </c>
      <c r="F3195" s="54" t="n">
        <v>0</v>
      </c>
      <c r="G3195" s="54" t="n">
        <v>217.9</v>
      </c>
      <c r="H3195" s="54" t="n">
        <v>0</v>
      </c>
      <c r="I3195" s="54" t="n">
        <f aca="false">SUM(F3195:H3195)</f>
        <v>217.9</v>
      </c>
      <c r="J3195" s="49" t="n">
        <f aca="false">Calc!$C$5-D3195</f>
        <v>583</v>
      </c>
      <c r="K3195" s="49" t="n">
        <f aca="false">IF(J3195&lt;=Calc!$C$11,4,IF(J3195&lt;=Calc!$C$12,3,IF(J3195&lt;=Calc!$C$13,2,1)))</f>
        <v>1</v>
      </c>
      <c r="L3195" s="49" t="n">
        <f aca="false">1+(E3195&gt;=Calc!$C$16)+(E3195&gt;=Calc!$C$17)+(E3195&gt;=Calc!$C$18)</f>
        <v>2</v>
      </c>
      <c r="M3195" s="49" t="str">
        <f aca="false">IF(AND(K3195=4,L3195&gt;=3),"Champions",IF(AND(K3195=3,L3195&gt;=3),"Loyal",IF(K3195&gt;=3,"Recent / New",IF(L3195&gt;=3,"At Risk","Hibernating / Lost"))))</f>
        <v>Hibernating / Lost</v>
      </c>
      <c r="N3195" s="54" t="n">
        <f aca="false">IF(AND(Calc!$C$2&lt;=2009,Calc!$C$3&gt;=2009),F3195,0)+IF(AND(Calc!$C$2&lt;=2010,Calc!$C$3&gt;=2010),G3195,0)+IF(AND(Calc!$C$2&lt;=2011,Calc!$C$3&gt;=2011),H3195,0)</f>
        <v>217.9</v>
      </c>
      <c r="O3195" s="61" t="n">
        <f aca="false">IF(AND(N3195&gt;0,OR(Calc!$C$4="*",B3195=Calc!$C$4)),N3195+ROW()*0.000000001,0)</f>
        <v>217.900003195</v>
      </c>
    </row>
    <row r="3196" customFormat="false" ht="15" hidden="false" customHeight="false" outlineLevel="0" collapsed="false">
      <c r="A3196" s="49" t="n">
        <v>15592</v>
      </c>
      <c r="B3196" s="49" t="s">
        <v>189</v>
      </c>
      <c r="C3196" s="63" t="n">
        <v>40840</v>
      </c>
      <c r="D3196" s="63" t="n">
        <v>40840</v>
      </c>
      <c r="E3196" s="49" t="n">
        <v>1</v>
      </c>
      <c r="F3196" s="54" t="n">
        <v>0</v>
      </c>
      <c r="G3196" s="54" t="n">
        <v>0</v>
      </c>
      <c r="H3196" s="54" t="n">
        <v>388.58</v>
      </c>
      <c r="I3196" s="54" t="n">
        <f aca="false">SUM(F3196:H3196)</f>
        <v>388.58</v>
      </c>
      <c r="J3196" s="49" t="n">
        <f aca="false">Calc!$C$5-D3196</f>
        <v>47</v>
      </c>
      <c r="K3196" s="49" t="n">
        <f aca="false">IF(J3196&lt;=Calc!$C$11,4,IF(J3196&lt;=Calc!$C$12,3,IF(J3196&lt;=Calc!$C$13,2,1)))</f>
        <v>3</v>
      </c>
      <c r="L3196" s="49" t="n">
        <f aca="false">1+(E3196&gt;=Calc!$C$16)+(E3196&gt;=Calc!$C$17)+(E3196&gt;=Calc!$C$18)</f>
        <v>1</v>
      </c>
      <c r="M3196" s="49" t="str">
        <f aca="false">IF(AND(K3196=4,L3196&gt;=3),"Champions",IF(AND(K3196=3,L3196&gt;=3),"Loyal",IF(K3196&gt;=3,"Recent / New",IF(L3196&gt;=3,"At Risk","Hibernating / Lost"))))</f>
        <v>Recent / New</v>
      </c>
      <c r="N3196" s="54" t="n">
        <f aca="false">IF(AND(Calc!$C$2&lt;=2009,Calc!$C$3&gt;=2009),F3196,0)+IF(AND(Calc!$C$2&lt;=2010,Calc!$C$3&gt;=2010),G3196,0)+IF(AND(Calc!$C$2&lt;=2011,Calc!$C$3&gt;=2011),H3196,0)</f>
        <v>388.58</v>
      </c>
      <c r="O3196" s="61" t="n">
        <f aca="false">IF(AND(N3196&gt;0,OR(Calc!$C$4="*",B3196=Calc!$C$4)),N3196+ROW()*0.000000001,0)</f>
        <v>388.580003196</v>
      </c>
    </row>
    <row r="3197" customFormat="false" ht="15" hidden="false" customHeight="false" outlineLevel="0" collapsed="false">
      <c r="A3197" s="49" t="n">
        <v>15593</v>
      </c>
      <c r="B3197" s="49" t="s">
        <v>189</v>
      </c>
      <c r="C3197" s="63" t="n">
        <v>40816</v>
      </c>
      <c r="D3197" s="63" t="n">
        <v>40816</v>
      </c>
      <c r="E3197" s="49" t="n">
        <v>1</v>
      </c>
      <c r="F3197" s="54" t="n">
        <v>0</v>
      </c>
      <c r="G3197" s="54" t="n">
        <v>0</v>
      </c>
      <c r="H3197" s="54" t="n">
        <v>199.8</v>
      </c>
      <c r="I3197" s="54" t="n">
        <f aca="false">SUM(F3197:H3197)</f>
        <v>199.8</v>
      </c>
      <c r="J3197" s="49" t="n">
        <f aca="false">Calc!$C$5-D3197</f>
        <v>71</v>
      </c>
      <c r="K3197" s="49" t="n">
        <f aca="false">IF(J3197&lt;=Calc!$C$11,4,IF(J3197&lt;=Calc!$C$12,3,IF(J3197&lt;=Calc!$C$13,2,1)))</f>
        <v>3</v>
      </c>
      <c r="L3197" s="49" t="n">
        <f aca="false">1+(E3197&gt;=Calc!$C$16)+(E3197&gt;=Calc!$C$17)+(E3197&gt;=Calc!$C$18)</f>
        <v>1</v>
      </c>
      <c r="M3197" s="49" t="str">
        <f aca="false">IF(AND(K3197=4,L3197&gt;=3),"Champions",IF(AND(K3197=3,L3197&gt;=3),"Loyal",IF(K3197&gt;=3,"Recent / New",IF(L3197&gt;=3,"At Risk","Hibernating / Lost"))))</f>
        <v>Recent / New</v>
      </c>
      <c r="N3197" s="54" t="n">
        <f aca="false">IF(AND(Calc!$C$2&lt;=2009,Calc!$C$3&gt;=2009),F3197,0)+IF(AND(Calc!$C$2&lt;=2010,Calc!$C$3&gt;=2010),G3197,0)+IF(AND(Calc!$C$2&lt;=2011,Calc!$C$3&gt;=2011),H3197,0)</f>
        <v>199.8</v>
      </c>
      <c r="O3197" s="61" t="n">
        <f aca="false">IF(AND(N3197&gt;0,OR(Calc!$C$4="*",B3197=Calc!$C$4)),N3197+ROW()*0.000000001,0)</f>
        <v>199.800003197</v>
      </c>
    </row>
    <row r="3198" customFormat="false" ht="15" hidden="false" customHeight="false" outlineLevel="0" collapsed="false">
      <c r="A3198" s="49" t="n">
        <v>15594</v>
      </c>
      <c r="B3198" s="49" t="s">
        <v>189</v>
      </c>
      <c r="C3198" s="63" t="n">
        <v>40652</v>
      </c>
      <c r="D3198" s="63" t="n">
        <v>40871</v>
      </c>
      <c r="E3198" s="49" t="n">
        <v>5</v>
      </c>
      <c r="F3198" s="54" t="n">
        <v>0</v>
      </c>
      <c r="G3198" s="54" t="n">
        <v>0</v>
      </c>
      <c r="H3198" s="54" t="n">
        <v>1767.53</v>
      </c>
      <c r="I3198" s="54" t="n">
        <f aca="false">SUM(F3198:H3198)</f>
        <v>1767.53</v>
      </c>
      <c r="J3198" s="49" t="n">
        <f aca="false">Calc!$C$5-D3198</f>
        <v>16</v>
      </c>
      <c r="K3198" s="49" t="n">
        <f aca="false">IF(J3198&lt;=Calc!$C$11,4,IF(J3198&lt;=Calc!$C$12,3,IF(J3198&lt;=Calc!$C$13,2,1)))</f>
        <v>4</v>
      </c>
      <c r="L3198" s="49" t="n">
        <f aca="false">1+(E3198&gt;=Calc!$C$16)+(E3198&gt;=Calc!$C$17)+(E3198&gt;=Calc!$C$18)</f>
        <v>3</v>
      </c>
      <c r="M3198" s="49" t="str">
        <f aca="false">IF(AND(K3198=4,L3198&gt;=3),"Champions",IF(AND(K3198=3,L3198&gt;=3),"Loyal",IF(K3198&gt;=3,"Recent / New",IF(L3198&gt;=3,"At Risk","Hibernating / Lost"))))</f>
        <v>Champions</v>
      </c>
      <c r="N3198" s="54" t="n">
        <f aca="false">IF(AND(Calc!$C$2&lt;=2009,Calc!$C$3&gt;=2009),F3198,0)+IF(AND(Calc!$C$2&lt;=2010,Calc!$C$3&gt;=2010),G3198,0)+IF(AND(Calc!$C$2&lt;=2011,Calc!$C$3&gt;=2011),H3198,0)</f>
        <v>1767.53</v>
      </c>
      <c r="O3198" s="61" t="n">
        <f aca="false">IF(AND(N3198&gt;0,OR(Calc!$C$4="*",B3198=Calc!$C$4)),N3198+ROW()*0.000000001,0)</f>
        <v>1767.530003198</v>
      </c>
    </row>
    <row r="3199" customFormat="false" ht="15" hidden="false" customHeight="false" outlineLevel="0" collapsed="false">
      <c r="A3199" s="49" t="n">
        <v>15595</v>
      </c>
      <c r="B3199" s="49" t="s">
        <v>189</v>
      </c>
      <c r="C3199" s="63" t="n">
        <v>40399</v>
      </c>
      <c r="D3199" s="63" t="n">
        <v>40399</v>
      </c>
      <c r="E3199" s="49" t="n">
        <v>1</v>
      </c>
      <c r="F3199" s="54" t="n">
        <v>0</v>
      </c>
      <c r="G3199" s="54" t="n">
        <v>357.6</v>
      </c>
      <c r="H3199" s="54" t="n">
        <v>0</v>
      </c>
      <c r="I3199" s="54" t="n">
        <f aca="false">SUM(F3199:H3199)</f>
        <v>357.6</v>
      </c>
      <c r="J3199" s="49" t="n">
        <f aca="false">Calc!$C$5-D3199</f>
        <v>488</v>
      </c>
      <c r="K3199" s="49" t="n">
        <f aca="false">IF(J3199&lt;=Calc!$C$11,4,IF(J3199&lt;=Calc!$C$12,3,IF(J3199&lt;=Calc!$C$13,2,1)))</f>
        <v>1</v>
      </c>
      <c r="L3199" s="49" t="n">
        <f aca="false">1+(E3199&gt;=Calc!$C$16)+(E3199&gt;=Calc!$C$17)+(E3199&gt;=Calc!$C$18)</f>
        <v>1</v>
      </c>
      <c r="M3199" s="49" t="str">
        <f aca="false">IF(AND(K3199=4,L3199&gt;=3),"Champions",IF(AND(K3199=3,L3199&gt;=3),"Loyal",IF(K3199&gt;=3,"Recent / New",IF(L3199&gt;=3,"At Risk","Hibernating / Lost"))))</f>
        <v>Hibernating / Lost</v>
      </c>
      <c r="N3199" s="54" t="n">
        <f aca="false">IF(AND(Calc!$C$2&lt;=2009,Calc!$C$3&gt;=2009),F3199,0)+IF(AND(Calc!$C$2&lt;=2010,Calc!$C$3&gt;=2010),G3199,0)+IF(AND(Calc!$C$2&lt;=2011,Calc!$C$3&gt;=2011),H3199,0)</f>
        <v>357.6</v>
      </c>
      <c r="O3199" s="61" t="n">
        <f aca="false">IF(AND(N3199&gt;0,OR(Calc!$C$4="*",B3199=Calc!$C$4)),N3199+ROW()*0.000000001,0)</f>
        <v>357.600003199</v>
      </c>
    </row>
    <row r="3200" customFormat="false" ht="15" hidden="false" customHeight="false" outlineLevel="0" collapsed="false">
      <c r="A3200" s="49" t="n">
        <v>15596</v>
      </c>
      <c r="B3200" s="49" t="s">
        <v>189</v>
      </c>
      <c r="C3200" s="63" t="n">
        <v>40387</v>
      </c>
      <c r="D3200" s="63" t="n">
        <v>40786</v>
      </c>
      <c r="E3200" s="49" t="n">
        <v>9</v>
      </c>
      <c r="F3200" s="54" t="n">
        <v>0</v>
      </c>
      <c r="G3200" s="54" t="n">
        <v>1680.25</v>
      </c>
      <c r="H3200" s="54" t="n">
        <v>941.02</v>
      </c>
      <c r="I3200" s="54" t="n">
        <f aca="false">SUM(F3200:H3200)</f>
        <v>2621.27</v>
      </c>
      <c r="J3200" s="49" t="n">
        <f aca="false">Calc!$C$5-D3200</f>
        <v>101</v>
      </c>
      <c r="K3200" s="49" t="n">
        <f aca="false">IF(J3200&lt;=Calc!$C$11,4,IF(J3200&lt;=Calc!$C$12,3,IF(J3200&lt;=Calc!$C$13,2,1)))</f>
        <v>2</v>
      </c>
      <c r="L3200" s="49" t="n">
        <f aca="false">1+(E3200&gt;=Calc!$C$16)+(E3200&gt;=Calc!$C$17)+(E3200&gt;=Calc!$C$18)</f>
        <v>4</v>
      </c>
      <c r="M3200" s="49" t="str">
        <f aca="false">IF(AND(K3200=4,L3200&gt;=3),"Champions",IF(AND(K3200=3,L3200&gt;=3),"Loyal",IF(K3200&gt;=3,"Recent / New",IF(L3200&gt;=3,"At Risk","Hibernating / Lost"))))</f>
        <v>At Risk</v>
      </c>
      <c r="N3200" s="54" t="n">
        <f aca="false">IF(AND(Calc!$C$2&lt;=2009,Calc!$C$3&gt;=2009),F3200,0)+IF(AND(Calc!$C$2&lt;=2010,Calc!$C$3&gt;=2010),G3200,0)+IF(AND(Calc!$C$2&lt;=2011,Calc!$C$3&gt;=2011),H3200,0)</f>
        <v>2621.27</v>
      </c>
      <c r="O3200" s="61" t="n">
        <f aca="false">IF(AND(N3200&gt;0,OR(Calc!$C$4="*",B3200=Calc!$C$4)),N3200+ROW()*0.000000001,0)</f>
        <v>2621.2700032</v>
      </c>
    </row>
    <row r="3201" customFormat="false" ht="15" hidden="false" customHeight="false" outlineLevel="0" collapsed="false">
      <c r="A3201" s="49" t="n">
        <v>15597</v>
      </c>
      <c r="B3201" s="49" t="s">
        <v>189</v>
      </c>
      <c r="C3201" s="63" t="n">
        <v>40311</v>
      </c>
      <c r="D3201" s="63" t="n">
        <v>40851</v>
      </c>
      <c r="E3201" s="49" t="n">
        <v>2</v>
      </c>
      <c r="F3201" s="54" t="n">
        <v>0</v>
      </c>
      <c r="G3201" s="54" t="n">
        <v>238.8</v>
      </c>
      <c r="H3201" s="54" t="n">
        <v>315.72</v>
      </c>
      <c r="I3201" s="54" t="n">
        <f aca="false">SUM(F3201:H3201)</f>
        <v>554.52</v>
      </c>
      <c r="J3201" s="49" t="n">
        <f aca="false">Calc!$C$5-D3201</f>
        <v>36</v>
      </c>
      <c r="K3201" s="49" t="n">
        <f aca="false">IF(J3201&lt;=Calc!$C$11,4,IF(J3201&lt;=Calc!$C$12,3,IF(J3201&lt;=Calc!$C$13,2,1)))</f>
        <v>3</v>
      </c>
      <c r="L3201" s="49" t="n">
        <f aca="false">1+(E3201&gt;=Calc!$C$16)+(E3201&gt;=Calc!$C$17)+(E3201&gt;=Calc!$C$18)</f>
        <v>2</v>
      </c>
      <c r="M3201" s="49" t="str">
        <f aca="false">IF(AND(K3201=4,L3201&gt;=3),"Champions",IF(AND(K3201=3,L3201&gt;=3),"Loyal",IF(K3201&gt;=3,"Recent / New",IF(L3201&gt;=3,"At Risk","Hibernating / Lost"))))</f>
        <v>Recent / New</v>
      </c>
      <c r="N3201" s="54" t="n">
        <f aca="false">IF(AND(Calc!$C$2&lt;=2009,Calc!$C$3&gt;=2009),F3201,0)+IF(AND(Calc!$C$2&lt;=2010,Calc!$C$3&gt;=2010),G3201,0)+IF(AND(Calc!$C$2&lt;=2011,Calc!$C$3&gt;=2011),H3201,0)</f>
        <v>554.52</v>
      </c>
      <c r="O3201" s="61" t="n">
        <f aca="false">IF(AND(N3201&gt;0,OR(Calc!$C$4="*",B3201=Calc!$C$4)),N3201+ROW()*0.000000001,0)</f>
        <v>554.520003201</v>
      </c>
    </row>
    <row r="3202" customFormat="false" ht="15" hidden="false" customHeight="false" outlineLevel="0" collapsed="false">
      <c r="A3202" s="49" t="n">
        <v>15598</v>
      </c>
      <c r="B3202" s="49" t="s">
        <v>189</v>
      </c>
      <c r="C3202" s="63" t="n">
        <v>40459</v>
      </c>
      <c r="D3202" s="63" t="n">
        <v>40833</v>
      </c>
      <c r="E3202" s="49" t="n">
        <v>2</v>
      </c>
      <c r="F3202" s="54" t="n">
        <v>0</v>
      </c>
      <c r="G3202" s="54" t="n">
        <v>307.34</v>
      </c>
      <c r="H3202" s="54" t="n">
        <v>235.68</v>
      </c>
      <c r="I3202" s="54" t="n">
        <f aca="false">SUM(F3202:H3202)</f>
        <v>543.02</v>
      </c>
      <c r="J3202" s="49" t="n">
        <f aca="false">Calc!$C$5-D3202</f>
        <v>54</v>
      </c>
      <c r="K3202" s="49" t="n">
        <f aca="false">IF(J3202&lt;=Calc!$C$11,4,IF(J3202&lt;=Calc!$C$12,3,IF(J3202&lt;=Calc!$C$13,2,1)))</f>
        <v>3</v>
      </c>
      <c r="L3202" s="49" t="n">
        <f aca="false">1+(E3202&gt;=Calc!$C$16)+(E3202&gt;=Calc!$C$17)+(E3202&gt;=Calc!$C$18)</f>
        <v>2</v>
      </c>
      <c r="M3202" s="49" t="str">
        <f aca="false">IF(AND(K3202=4,L3202&gt;=3),"Champions",IF(AND(K3202=3,L3202&gt;=3),"Loyal",IF(K3202&gt;=3,"Recent / New",IF(L3202&gt;=3,"At Risk","Hibernating / Lost"))))</f>
        <v>Recent / New</v>
      </c>
      <c r="N3202" s="54" t="n">
        <f aca="false">IF(AND(Calc!$C$2&lt;=2009,Calc!$C$3&gt;=2009),F3202,0)+IF(AND(Calc!$C$2&lt;=2010,Calc!$C$3&gt;=2010),G3202,0)+IF(AND(Calc!$C$2&lt;=2011,Calc!$C$3&gt;=2011),H3202,0)</f>
        <v>543.02</v>
      </c>
      <c r="O3202" s="61" t="n">
        <f aca="false">IF(AND(N3202&gt;0,OR(Calc!$C$4="*",B3202=Calc!$C$4)),N3202+ROW()*0.000000001,0)</f>
        <v>543.020003202</v>
      </c>
    </row>
    <row r="3203" customFormat="false" ht="15" hidden="false" customHeight="false" outlineLevel="0" collapsed="false">
      <c r="A3203" s="49" t="n">
        <v>15599</v>
      </c>
      <c r="B3203" s="49" t="s">
        <v>189</v>
      </c>
      <c r="C3203" s="63" t="n">
        <v>40441</v>
      </c>
      <c r="D3203" s="63" t="n">
        <v>40860</v>
      </c>
      <c r="E3203" s="49" t="n">
        <v>3</v>
      </c>
      <c r="F3203" s="54" t="n">
        <v>0</v>
      </c>
      <c r="G3203" s="54" t="n">
        <v>488.32</v>
      </c>
      <c r="H3203" s="54" t="n">
        <v>761.74</v>
      </c>
      <c r="I3203" s="54" t="n">
        <f aca="false">SUM(F3203:H3203)</f>
        <v>1250.06</v>
      </c>
      <c r="J3203" s="49" t="n">
        <f aca="false">Calc!$C$5-D3203</f>
        <v>27</v>
      </c>
      <c r="K3203" s="49" t="n">
        <f aca="false">IF(J3203&lt;=Calc!$C$11,4,IF(J3203&lt;=Calc!$C$12,3,IF(J3203&lt;=Calc!$C$13,2,1)))</f>
        <v>3</v>
      </c>
      <c r="L3203" s="49" t="n">
        <f aca="false">1+(E3203&gt;=Calc!$C$16)+(E3203&gt;=Calc!$C$17)+(E3203&gt;=Calc!$C$18)</f>
        <v>2</v>
      </c>
      <c r="M3203" s="49" t="str">
        <f aca="false">IF(AND(K3203=4,L3203&gt;=3),"Champions",IF(AND(K3203=3,L3203&gt;=3),"Loyal",IF(K3203&gt;=3,"Recent / New",IF(L3203&gt;=3,"At Risk","Hibernating / Lost"))))</f>
        <v>Recent / New</v>
      </c>
      <c r="N3203" s="54" t="n">
        <f aca="false">IF(AND(Calc!$C$2&lt;=2009,Calc!$C$3&gt;=2009),F3203,0)+IF(AND(Calc!$C$2&lt;=2010,Calc!$C$3&gt;=2010),G3203,0)+IF(AND(Calc!$C$2&lt;=2011,Calc!$C$3&gt;=2011),H3203,0)</f>
        <v>1250.06</v>
      </c>
      <c r="O3203" s="61" t="n">
        <f aca="false">IF(AND(N3203&gt;0,OR(Calc!$C$4="*",B3203=Calc!$C$4)),N3203+ROW()*0.000000001,0)</f>
        <v>1250.060003203</v>
      </c>
    </row>
    <row r="3204" customFormat="false" ht="15" hidden="false" customHeight="false" outlineLevel="0" collapsed="false">
      <c r="A3204" s="49" t="n">
        <v>15600</v>
      </c>
      <c r="B3204" s="49" t="s">
        <v>189</v>
      </c>
      <c r="C3204" s="63" t="n">
        <v>40293</v>
      </c>
      <c r="D3204" s="63" t="n">
        <v>40458</v>
      </c>
      <c r="E3204" s="49" t="n">
        <v>4</v>
      </c>
      <c r="F3204" s="54" t="n">
        <v>0</v>
      </c>
      <c r="G3204" s="54" t="n">
        <v>1178.71</v>
      </c>
      <c r="H3204" s="54" t="n">
        <v>0</v>
      </c>
      <c r="I3204" s="54" t="n">
        <f aca="false">SUM(F3204:H3204)</f>
        <v>1178.71</v>
      </c>
      <c r="J3204" s="49" t="n">
        <f aca="false">Calc!$C$5-D3204</f>
        <v>429</v>
      </c>
      <c r="K3204" s="49" t="n">
        <f aca="false">IF(J3204&lt;=Calc!$C$11,4,IF(J3204&lt;=Calc!$C$12,3,IF(J3204&lt;=Calc!$C$13,2,1)))</f>
        <v>1</v>
      </c>
      <c r="L3204" s="49" t="n">
        <f aca="false">1+(E3204&gt;=Calc!$C$16)+(E3204&gt;=Calc!$C$17)+(E3204&gt;=Calc!$C$18)</f>
        <v>3</v>
      </c>
      <c r="M3204" s="49" t="str">
        <f aca="false">IF(AND(K3204=4,L3204&gt;=3),"Champions",IF(AND(K3204=3,L3204&gt;=3),"Loyal",IF(K3204&gt;=3,"Recent / New",IF(L3204&gt;=3,"At Risk","Hibernating / Lost"))))</f>
        <v>At Risk</v>
      </c>
      <c r="N3204" s="54" t="n">
        <f aca="false">IF(AND(Calc!$C$2&lt;=2009,Calc!$C$3&gt;=2009),F3204,0)+IF(AND(Calc!$C$2&lt;=2010,Calc!$C$3&gt;=2010),G3204,0)+IF(AND(Calc!$C$2&lt;=2011,Calc!$C$3&gt;=2011),H3204,0)</f>
        <v>1178.71</v>
      </c>
      <c r="O3204" s="61" t="n">
        <f aca="false">IF(AND(N3204&gt;0,OR(Calc!$C$4="*",B3204=Calc!$C$4)),N3204+ROW()*0.000000001,0)</f>
        <v>1178.710003204</v>
      </c>
    </row>
    <row r="3205" customFormat="false" ht="15" hidden="false" customHeight="false" outlineLevel="0" collapsed="false">
      <c r="A3205" s="49" t="n">
        <v>15601</v>
      </c>
      <c r="B3205" s="49" t="s">
        <v>189</v>
      </c>
      <c r="C3205" s="63" t="n">
        <v>40148</v>
      </c>
      <c r="D3205" s="63" t="n">
        <v>40875</v>
      </c>
      <c r="E3205" s="49" t="n">
        <v>30</v>
      </c>
      <c r="F3205" s="54" t="n">
        <v>1490.47</v>
      </c>
      <c r="G3205" s="54" t="n">
        <v>7151.46</v>
      </c>
      <c r="H3205" s="54" t="n">
        <v>5508.91</v>
      </c>
      <c r="I3205" s="54" t="n">
        <f aca="false">SUM(F3205:H3205)</f>
        <v>14150.84</v>
      </c>
      <c r="J3205" s="49" t="n">
        <f aca="false">Calc!$C$5-D3205</f>
        <v>12</v>
      </c>
      <c r="K3205" s="49" t="n">
        <f aca="false">IF(J3205&lt;=Calc!$C$11,4,IF(J3205&lt;=Calc!$C$12,3,IF(J3205&lt;=Calc!$C$13,2,1)))</f>
        <v>4</v>
      </c>
      <c r="L3205" s="49" t="n">
        <f aca="false">1+(E3205&gt;=Calc!$C$16)+(E3205&gt;=Calc!$C$17)+(E3205&gt;=Calc!$C$18)</f>
        <v>4</v>
      </c>
      <c r="M3205" s="49" t="str">
        <f aca="false">IF(AND(K3205=4,L3205&gt;=3),"Champions",IF(AND(K3205=3,L3205&gt;=3),"Loyal",IF(K3205&gt;=3,"Recent / New",IF(L3205&gt;=3,"At Risk","Hibernating / Lost"))))</f>
        <v>Champions</v>
      </c>
      <c r="N3205" s="54" t="n">
        <f aca="false">IF(AND(Calc!$C$2&lt;=2009,Calc!$C$3&gt;=2009),F3205,0)+IF(AND(Calc!$C$2&lt;=2010,Calc!$C$3&gt;=2010),G3205,0)+IF(AND(Calc!$C$2&lt;=2011,Calc!$C$3&gt;=2011),H3205,0)</f>
        <v>14150.84</v>
      </c>
      <c r="O3205" s="61" t="n">
        <f aca="false">IF(AND(N3205&gt;0,OR(Calc!$C$4="*",B3205=Calc!$C$4)),N3205+ROW()*0.000000001,0)</f>
        <v>14150.840003205</v>
      </c>
    </row>
    <row r="3206" customFormat="false" ht="15" hidden="false" customHeight="false" outlineLevel="0" collapsed="false">
      <c r="A3206" s="49" t="n">
        <v>15602</v>
      </c>
      <c r="B3206" s="49" t="s">
        <v>189</v>
      </c>
      <c r="C3206" s="63" t="n">
        <v>40149</v>
      </c>
      <c r="D3206" s="63" t="n">
        <v>40878</v>
      </c>
      <c r="E3206" s="49" t="n">
        <v>16</v>
      </c>
      <c r="F3206" s="54" t="n">
        <v>243.35</v>
      </c>
      <c r="G3206" s="54" t="n">
        <v>1648.99</v>
      </c>
      <c r="H3206" s="54" t="n">
        <v>1009.82</v>
      </c>
      <c r="I3206" s="54" t="n">
        <f aca="false">SUM(F3206:H3206)</f>
        <v>2902.16</v>
      </c>
      <c r="J3206" s="49" t="n">
        <f aca="false">Calc!$C$5-D3206</f>
        <v>9</v>
      </c>
      <c r="K3206" s="49" t="n">
        <f aca="false">IF(J3206&lt;=Calc!$C$11,4,IF(J3206&lt;=Calc!$C$12,3,IF(J3206&lt;=Calc!$C$13,2,1)))</f>
        <v>4</v>
      </c>
      <c r="L3206" s="49" t="n">
        <f aca="false">1+(E3206&gt;=Calc!$C$16)+(E3206&gt;=Calc!$C$17)+(E3206&gt;=Calc!$C$18)</f>
        <v>4</v>
      </c>
      <c r="M3206" s="49" t="str">
        <f aca="false">IF(AND(K3206=4,L3206&gt;=3),"Champions",IF(AND(K3206=3,L3206&gt;=3),"Loyal",IF(K3206&gt;=3,"Recent / New",IF(L3206&gt;=3,"At Risk","Hibernating / Lost"))))</f>
        <v>Champions</v>
      </c>
      <c r="N3206" s="54" t="n">
        <f aca="false">IF(AND(Calc!$C$2&lt;=2009,Calc!$C$3&gt;=2009),F3206,0)+IF(AND(Calc!$C$2&lt;=2010,Calc!$C$3&gt;=2010),G3206,0)+IF(AND(Calc!$C$2&lt;=2011,Calc!$C$3&gt;=2011),H3206,0)</f>
        <v>2902.16</v>
      </c>
      <c r="O3206" s="61" t="n">
        <f aca="false">IF(AND(N3206&gt;0,OR(Calc!$C$4="*",B3206=Calc!$C$4)),N3206+ROW()*0.000000001,0)</f>
        <v>2902.160003206</v>
      </c>
    </row>
    <row r="3207" customFormat="false" ht="15" hidden="false" customHeight="false" outlineLevel="0" collapsed="false">
      <c r="A3207" s="49" t="n">
        <v>15603</v>
      </c>
      <c r="B3207" s="49" t="s">
        <v>189</v>
      </c>
      <c r="C3207" s="63" t="n">
        <v>40238</v>
      </c>
      <c r="D3207" s="63" t="n">
        <v>40808</v>
      </c>
      <c r="E3207" s="49" t="n">
        <v>2</v>
      </c>
      <c r="F3207" s="54" t="n">
        <v>0</v>
      </c>
      <c r="G3207" s="54" t="n">
        <v>26.25</v>
      </c>
      <c r="H3207" s="54" t="n">
        <v>48.48</v>
      </c>
      <c r="I3207" s="54" t="n">
        <f aca="false">SUM(F3207:H3207)</f>
        <v>74.73</v>
      </c>
      <c r="J3207" s="49" t="n">
        <f aca="false">Calc!$C$5-D3207</f>
        <v>79</v>
      </c>
      <c r="K3207" s="49" t="n">
        <f aca="false">IF(J3207&lt;=Calc!$C$11,4,IF(J3207&lt;=Calc!$C$12,3,IF(J3207&lt;=Calc!$C$13,2,1)))</f>
        <v>3</v>
      </c>
      <c r="L3207" s="49" t="n">
        <f aca="false">1+(E3207&gt;=Calc!$C$16)+(E3207&gt;=Calc!$C$17)+(E3207&gt;=Calc!$C$18)</f>
        <v>2</v>
      </c>
      <c r="M3207" s="49" t="str">
        <f aca="false">IF(AND(K3207=4,L3207&gt;=3),"Champions",IF(AND(K3207=3,L3207&gt;=3),"Loyal",IF(K3207&gt;=3,"Recent / New",IF(L3207&gt;=3,"At Risk","Hibernating / Lost"))))</f>
        <v>Recent / New</v>
      </c>
      <c r="N3207" s="54" t="n">
        <f aca="false">IF(AND(Calc!$C$2&lt;=2009,Calc!$C$3&gt;=2009),F3207,0)+IF(AND(Calc!$C$2&lt;=2010,Calc!$C$3&gt;=2010),G3207,0)+IF(AND(Calc!$C$2&lt;=2011,Calc!$C$3&gt;=2011),H3207,0)</f>
        <v>74.73</v>
      </c>
      <c r="O3207" s="61" t="n">
        <f aca="false">IF(AND(N3207&gt;0,OR(Calc!$C$4="*",B3207=Calc!$C$4)),N3207+ROW()*0.000000001,0)</f>
        <v>74.730003207</v>
      </c>
    </row>
    <row r="3208" customFormat="false" ht="15" hidden="false" customHeight="false" outlineLevel="0" collapsed="false">
      <c r="A3208" s="49" t="n">
        <v>15604</v>
      </c>
      <c r="B3208" s="49" t="s">
        <v>189</v>
      </c>
      <c r="C3208" s="63" t="n">
        <v>40834</v>
      </c>
      <c r="D3208" s="63" t="n">
        <v>40834</v>
      </c>
      <c r="E3208" s="49" t="n">
        <v>1</v>
      </c>
      <c r="F3208" s="54" t="n">
        <v>0</v>
      </c>
      <c r="G3208" s="54" t="n">
        <v>0</v>
      </c>
      <c r="H3208" s="54" t="n">
        <v>216.39</v>
      </c>
      <c r="I3208" s="54" t="n">
        <f aca="false">SUM(F3208:H3208)</f>
        <v>216.39</v>
      </c>
      <c r="J3208" s="49" t="n">
        <f aca="false">Calc!$C$5-D3208</f>
        <v>53</v>
      </c>
      <c r="K3208" s="49" t="n">
        <f aca="false">IF(J3208&lt;=Calc!$C$11,4,IF(J3208&lt;=Calc!$C$12,3,IF(J3208&lt;=Calc!$C$13,2,1)))</f>
        <v>3</v>
      </c>
      <c r="L3208" s="49" t="n">
        <f aca="false">1+(E3208&gt;=Calc!$C$16)+(E3208&gt;=Calc!$C$17)+(E3208&gt;=Calc!$C$18)</f>
        <v>1</v>
      </c>
      <c r="M3208" s="49" t="str">
        <f aca="false">IF(AND(K3208=4,L3208&gt;=3),"Champions",IF(AND(K3208=3,L3208&gt;=3),"Loyal",IF(K3208&gt;=3,"Recent / New",IF(L3208&gt;=3,"At Risk","Hibernating / Lost"))))</f>
        <v>Recent / New</v>
      </c>
      <c r="N3208" s="54" t="n">
        <f aca="false">IF(AND(Calc!$C$2&lt;=2009,Calc!$C$3&gt;=2009),F3208,0)+IF(AND(Calc!$C$2&lt;=2010,Calc!$C$3&gt;=2010),G3208,0)+IF(AND(Calc!$C$2&lt;=2011,Calc!$C$3&gt;=2011),H3208,0)</f>
        <v>216.39</v>
      </c>
      <c r="O3208" s="61" t="n">
        <f aca="false">IF(AND(N3208&gt;0,OR(Calc!$C$4="*",B3208=Calc!$C$4)),N3208+ROW()*0.000000001,0)</f>
        <v>216.390003208</v>
      </c>
    </row>
    <row r="3209" customFormat="false" ht="15" hidden="false" customHeight="false" outlineLevel="0" collapsed="false">
      <c r="A3209" s="49" t="n">
        <v>15605</v>
      </c>
      <c r="B3209" s="49" t="s">
        <v>189</v>
      </c>
      <c r="C3209" s="63" t="n">
        <v>40192</v>
      </c>
      <c r="D3209" s="63" t="n">
        <v>40850</v>
      </c>
      <c r="E3209" s="49" t="n">
        <v>9</v>
      </c>
      <c r="F3209" s="54" t="n">
        <v>0</v>
      </c>
      <c r="G3209" s="54" t="n">
        <v>735.17</v>
      </c>
      <c r="H3209" s="54" t="n">
        <v>1003.38</v>
      </c>
      <c r="I3209" s="54" t="n">
        <f aca="false">SUM(F3209:H3209)</f>
        <v>1738.55</v>
      </c>
      <c r="J3209" s="49" t="n">
        <f aca="false">Calc!$C$5-D3209</f>
        <v>37</v>
      </c>
      <c r="K3209" s="49" t="n">
        <f aca="false">IF(J3209&lt;=Calc!$C$11,4,IF(J3209&lt;=Calc!$C$12,3,IF(J3209&lt;=Calc!$C$13,2,1)))</f>
        <v>3</v>
      </c>
      <c r="L3209" s="49" t="n">
        <f aca="false">1+(E3209&gt;=Calc!$C$16)+(E3209&gt;=Calc!$C$17)+(E3209&gt;=Calc!$C$18)</f>
        <v>4</v>
      </c>
      <c r="M3209" s="49" t="str">
        <f aca="false">IF(AND(K3209=4,L3209&gt;=3),"Champions",IF(AND(K3209=3,L3209&gt;=3),"Loyal",IF(K3209&gt;=3,"Recent / New",IF(L3209&gt;=3,"At Risk","Hibernating / Lost"))))</f>
        <v>Loyal</v>
      </c>
      <c r="N3209" s="54" t="n">
        <f aca="false">IF(AND(Calc!$C$2&lt;=2009,Calc!$C$3&gt;=2009),F3209,0)+IF(AND(Calc!$C$2&lt;=2010,Calc!$C$3&gt;=2010),G3209,0)+IF(AND(Calc!$C$2&lt;=2011,Calc!$C$3&gt;=2011),H3209,0)</f>
        <v>1738.55</v>
      </c>
      <c r="O3209" s="61" t="n">
        <f aca="false">IF(AND(N3209&gt;0,OR(Calc!$C$4="*",B3209=Calc!$C$4)),N3209+ROW()*0.000000001,0)</f>
        <v>1738.550003209</v>
      </c>
    </row>
    <row r="3210" customFormat="false" ht="15" hidden="false" customHeight="false" outlineLevel="0" collapsed="false">
      <c r="A3210" s="49" t="n">
        <v>15606</v>
      </c>
      <c r="B3210" s="49" t="s">
        <v>189</v>
      </c>
      <c r="C3210" s="63" t="n">
        <v>40239</v>
      </c>
      <c r="D3210" s="63" t="n">
        <v>40825</v>
      </c>
      <c r="E3210" s="49" t="n">
        <v>17</v>
      </c>
      <c r="F3210" s="54" t="n">
        <v>0</v>
      </c>
      <c r="G3210" s="54" t="n">
        <v>2310.83</v>
      </c>
      <c r="H3210" s="54" t="n">
        <v>2422.64</v>
      </c>
      <c r="I3210" s="54" t="n">
        <f aca="false">SUM(F3210:H3210)</f>
        <v>4733.47</v>
      </c>
      <c r="J3210" s="49" t="n">
        <f aca="false">Calc!$C$5-D3210</f>
        <v>62</v>
      </c>
      <c r="K3210" s="49" t="n">
        <f aca="false">IF(J3210&lt;=Calc!$C$11,4,IF(J3210&lt;=Calc!$C$12,3,IF(J3210&lt;=Calc!$C$13,2,1)))</f>
        <v>3</v>
      </c>
      <c r="L3210" s="49" t="n">
        <f aca="false">1+(E3210&gt;=Calc!$C$16)+(E3210&gt;=Calc!$C$17)+(E3210&gt;=Calc!$C$18)</f>
        <v>4</v>
      </c>
      <c r="M3210" s="49" t="str">
        <f aca="false">IF(AND(K3210=4,L3210&gt;=3),"Champions",IF(AND(K3210=3,L3210&gt;=3),"Loyal",IF(K3210&gt;=3,"Recent / New",IF(L3210&gt;=3,"At Risk","Hibernating / Lost"))))</f>
        <v>Loyal</v>
      </c>
      <c r="N3210" s="54" t="n">
        <f aca="false">IF(AND(Calc!$C$2&lt;=2009,Calc!$C$3&gt;=2009),F3210,0)+IF(AND(Calc!$C$2&lt;=2010,Calc!$C$3&gt;=2010),G3210,0)+IF(AND(Calc!$C$2&lt;=2011,Calc!$C$3&gt;=2011),H3210,0)</f>
        <v>4733.47</v>
      </c>
      <c r="O3210" s="61" t="n">
        <f aca="false">IF(AND(N3210&gt;0,OR(Calc!$C$4="*",B3210=Calc!$C$4)),N3210+ROW()*0.000000001,0)</f>
        <v>4733.47000321</v>
      </c>
    </row>
    <row r="3211" customFormat="false" ht="15" hidden="false" customHeight="false" outlineLevel="0" collapsed="false">
      <c r="A3211" s="49" t="n">
        <v>15607</v>
      </c>
      <c r="B3211" s="49" t="s">
        <v>189</v>
      </c>
      <c r="C3211" s="63" t="n">
        <v>40186</v>
      </c>
      <c r="D3211" s="63" t="n">
        <v>40550</v>
      </c>
      <c r="E3211" s="49" t="n">
        <v>9</v>
      </c>
      <c r="F3211" s="54" t="n">
        <v>0</v>
      </c>
      <c r="G3211" s="54" t="n">
        <v>1511.61</v>
      </c>
      <c r="H3211" s="54" t="n">
        <v>104.76</v>
      </c>
      <c r="I3211" s="54" t="n">
        <f aca="false">SUM(F3211:H3211)</f>
        <v>1616.37</v>
      </c>
      <c r="J3211" s="49" t="n">
        <f aca="false">Calc!$C$5-D3211</f>
        <v>337</v>
      </c>
      <c r="K3211" s="49" t="n">
        <f aca="false">IF(J3211&lt;=Calc!$C$11,4,IF(J3211&lt;=Calc!$C$12,3,IF(J3211&lt;=Calc!$C$13,2,1)))</f>
        <v>2</v>
      </c>
      <c r="L3211" s="49" t="n">
        <f aca="false">1+(E3211&gt;=Calc!$C$16)+(E3211&gt;=Calc!$C$17)+(E3211&gt;=Calc!$C$18)</f>
        <v>4</v>
      </c>
      <c r="M3211" s="49" t="str">
        <f aca="false">IF(AND(K3211=4,L3211&gt;=3),"Champions",IF(AND(K3211=3,L3211&gt;=3),"Loyal",IF(K3211&gt;=3,"Recent / New",IF(L3211&gt;=3,"At Risk","Hibernating / Lost"))))</f>
        <v>At Risk</v>
      </c>
      <c r="N3211" s="54" t="n">
        <f aca="false">IF(AND(Calc!$C$2&lt;=2009,Calc!$C$3&gt;=2009),F3211,0)+IF(AND(Calc!$C$2&lt;=2010,Calc!$C$3&gt;=2010),G3211,0)+IF(AND(Calc!$C$2&lt;=2011,Calc!$C$3&gt;=2011),H3211,0)</f>
        <v>1616.37</v>
      </c>
      <c r="O3211" s="61" t="n">
        <f aca="false">IF(AND(N3211&gt;0,OR(Calc!$C$4="*",B3211=Calc!$C$4)),N3211+ROW()*0.000000001,0)</f>
        <v>1616.370003211</v>
      </c>
    </row>
    <row r="3212" customFormat="false" ht="15" hidden="false" customHeight="false" outlineLevel="0" collapsed="false">
      <c r="A3212" s="49" t="n">
        <v>15608</v>
      </c>
      <c r="B3212" s="49" t="s">
        <v>189</v>
      </c>
      <c r="C3212" s="63" t="n">
        <v>40471</v>
      </c>
      <c r="D3212" s="63" t="n">
        <v>40858</v>
      </c>
      <c r="E3212" s="49" t="n">
        <v>5</v>
      </c>
      <c r="F3212" s="54" t="n">
        <v>0</v>
      </c>
      <c r="G3212" s="54" t="n">
        <v>692.3</v>
      </c>
      <c r="H3212" s="54" t="n">
        <v>1093.68</v>
      </c>
      <c r="I3212" s="54" t="n">
        <f aca="false">SUM(F3212:H3212)</f>
        <v>1785.98</v>
      </c>
      <c r="J3212" s="49" t="n">
        <f aca="false">Calc!$C$5-D3212</f>
        <v>29</v>
      </c>
      <c r="K3212" s="49" t="n">
        <f aca="false">IF(J3212&lt;=Calc!$C$11,4,IF(J3212&lt;=Calc!$C$12,3,IF(J3212&lt;=Calc!$C$13,2,1)))</f>
        <v>3</v>
      </c>
      <c r="L3212" s="49" t="n">
        <f aca="false">1+(E3212&gt;=Calc!$C$16)+(E3212&gt;=Calc!$C$17)+(E3212&gt;=Calc!$C$18)</f>
        <v>3</v>
      </c>
      <c r="M3212" s="49" t="str">
        <f aca="false">IF(AND(K3212=4,L3212&gt;=3),"Champions",IF(AND(K3212=3,L3212&gt;=3),"Loyal",IF(K3212&gt;=3,"Recent / New",IF(L3212&gt;=3,"At Risk","Hibernating / Lost"))))</f>
        <v>Loyal</v>
      </c>
      <c r="N3212" s="54" t="n">
        <f aca="false">IF(AND(Calc!$C$2&lt;=2009,Calc!$C$3&gt;=2009),F3212,0)+IF(AND(Calc!$C$2&lt;=2010,Calc!$C$3&gt;=2010),G3212,0)+IF(AND(Calc!$C$2&lt;=2011,Calc!$C$3&gt;=2011),H3212,0)</f>
        <v>1785.98</v>
      </c>
      <c r="O3212" s="61" t="n">
        <f aca="false">IF(AND(N3212&gt;0,OR(Calc!$C$4="*",B3212=Calc!$C$4)),N3212+ROW()*0.000000001,0)</f>
        <v>1785.980003212</v>
      </c>
    </row>
    <row r="3213" customFormat="false" ht="15" hidden="false" customHeight="false" outlineLevel="0" collapsed="false">
      <c r="A3213" s="49" t="n">
        <v>15609</v>
      </c>
      <c r="B3213" s="49" t="s">
        <v>189</v>
      </c>
      <c r="C3213" s="63" t="n">
        <v>40702</v>
      </c>
      <c r="D3213" s="63" t="n">
        <v>40702</v>
      </c>
      <c r="E3213" s="49" t="n">
        <v>1</v>
      </c>
      <c r="F3213" s="54" t="n">
        <v>0</v>
      </c>
      <c r="G3213" s="54" t="n">
        <v>0</v>
      </c>
      <c r="H3213" s="54" t="n">
        <v>270.03</v>
      </c>
      <c r="I3213" s="54" t="n">
        <f aca="false">SUM(F3213:H3213)</f>
        <v>270.03</v>
      </c>
      <c r="J3213" s="49" t="n">
        <f aca="false">Calc!$C$5-D3213</f>
        <v>185</v>
      </c>
      <c r="K3213" s="49" t="n">
        <f aca="false">IF(J3213&lt;=Calc!$C$11,4,IF(J3213&lt;=Calc!$C$12,3,IF(J3213&lt;=Calc!$C$13,2,1)))</f>
        <v>2</v>
      </c>
      <c r="L3213" s="49" t="n">
        <f aca="false">1+(E3213&gt;=Calc!$C$16)+(E3213&gt;=Calc!$C$17)+(E3213&gt;=Calc!$C$18)</f>
        <v>1</v>
      </c>
      <c r="M3213" s="49" t="str">
        <f aca="false">IF(AND(K3213=4,L3213&gt;=3),"Champions",IF(AND(K3213=3,L3213&gt;=3),"Loyal",IF(K3213&gt;=3,"Recent / New",IF(L3213&gt;=3,"At Risk","Hibernating / Lost"))))</f>
        <v>Hibernating / Lost</v>
      </c>
      <c r="N3213" s="54" t="n">
        <f aca="false">IF(AND(Calc!$C$2&lt;=2009,Calc!$C$3&gt;=2009),F3213,0)+IF(AND(Calc!$C$2&lt;=2010,Calc!$C$3&gt;=2010),G3213,0)+IF(AND(Calc!$C$2&lt;=2011,Calc!$C$3&gt;=2011),H3213,0)</f>
        <v>270.03</v>
      </c>
      <c r="O3213" s="61" t="n">
        <f aca="false">IF(AND(N3213&gt;0,OR(Calc!$C$4="*",B3213=Calc!$C$4)),N3213+ROW()*0.000000001,0)</f>
        <v>270.030003213</v>
      </c>
    </row>
    <row r="3214" customFormat="false" ht="15" hidden="false" customHeight="false" outlineLevel="0" collapsed="false">
      <c r="A3214" s="49" t="n">
        <v>15610</v>
      </c>
      <c r="B3214" s="49" t="s">
        <v>189</v>
      </c>
      <c r="C3214" s="63" t="n">
        <v>40835</v>
      </c>
      <c r="D3214" s="63" t="n">
        <v>40835</v>
      </c>
      <c r="E3214" s="49" t="n">
        <v>1</v>
      </c>
      <c r="F3214" s="54" t="n">
        <v>0</v>
      </c>
      <c r="G3214" s="54" t="n">
        <v>0</v>
      </c>
      <c r="H3214" s="54" t="n">
        <v>112.46</v>
      </c>
      <c r="I3214" s="54" t="n">
        <f aca="false">SUM(F3214:H3214)</f>
        <v>112.46</v>
      </c>
      <c r="J3214" s="49" t="n">
        <f aca="false">Calc!$C$5-D3214</f>
        <v>52</v>
      </c>
      <c r="K3214" s="49" t="n">
        <f aca="false">IF(J3214&lt;=Calc!$C$11,4,IF(J3214&lt;=Calc!$C$12,3,IF(J3214&lt;=Calc!$C$13,2,1)))</f>
        <v>3</v>
      </c>
      <c r="L3214" s="49" t="n">
        <f aca="false">1+(E3214&gt;=Calc!$C$16)+(E3214&gt;=Calc!$C$17)+(E3214&gt;=Calc!$C$18)</f>
        <v>1</v>
      </c>
      <c r="M3214" s="49" t="str">
        <f aca="false">IF(AND(K3214=4,L3214&gt;=3),"Champions",IF(AND(K3214=3,L3214&gt;=3),"Loyal",IF(K3214&gt;=3,"Recent / New",IF(L3214&gt;=3,"At Risk","Hibernating / Lost"))))</f>
        <v>Recent / New</v>
      </c>
      <c r="N3214" s="54" t="n">
        <f aca="false">IF(AND(Calc!$C$2&lt;=2009,Calc!$C$3&gt;=2009),F3214,0)+IF(AND(Calc!$C$2&lt;=2010,Calc!$C$3&gt;=2010),G3214,0)+IF(AND(Calc!$C$2&lt;=2011,Calc!$C$3&gt;=2011),H3214,0)</f>
        <v>112.46</v>
      </c>
      <c r="O3214" s="61" t="n">
        <f aca="false">IF(AND(N3214&gt;0,OR(Calc!$C$4="*",B3214=Calc!$C$4)),N3214+ROW()*0.000000001,0)</f>
        <v>112.460003214</v>
      </c>
    </row>
    <row r="3215" customFormat="false" ht="15" hidden="false" customHeight="false" outlineLevel="0" collapsed="false">
      <c r="A3215" s="49" t="n">
        <v>15611</v>
      </c>
      <c r="B3215" s="49" t="s">
        <v>189</v>
      </c>
      <c r="C3215" s="63" t="n">
        <v>40203</v>
      </c>
      <c r="D3215" s="63" t="n">
        <v>40877</v>
      </c>
      <c r="E3215" s="49" t="n">
        <v>24</v>
      </c>
      <c r="F3215" s="54" t="n">
        <v>0</v>
      </c>
      <c r="G3215" s="54" t="n">
        <v>1289.98</v>
      </c>
      <c r="H3215" s="54" t="n">
        <v>1547.39</v>
      </c>
      <c r="I3215" s="54" t="n">
        <f aca="false">SUM(F3215:H3215)</f>
        <v>2837.37</v>
      </c>
      <c r="J3215" s="49" t="n">
        <f aca="false">Calc!$C$5-D3215</f>
        <v>10</v>
      </c>
      <c r="K3215" s="49" t="n">
        <f aca="false">IF(J3215&lt;=Calc!$C$11,4,IF(J3215&lt;=Calc!$C$12,3,IF(J3215&lt;=Calc!$C$13,2,1)))</f>
        <v>4</v>
      </c>
      <c r="L3215" s="49" t="n">
        <f aca="false">1+(E3215&gt;=Calc!$C$16)+(E3215&gt;=Calc!$C$17)+(E3215&gt;=Calc!$C$18)</f>
        <v>4</v>
      </c>
      <c r="M3215" s="49" t="str">
        <f aca="false">IF(AND(K3215=4,L3215&gt;=3),"Champions",IF(AND(K3215=3,L3215&gt;=3),"Loyal",IF(K3215&gt;=3,"Recent / New",IF(L3215&gt;=3,"At Risk","Hibernating / Lost"))))</f>
        <v>Champions</v>
      </c>
      <c r="N3215" s="54" t="n">
        <f aca="false">IF(AND(Calc!$C$2&lt;=2009,Calc!$C$3&gt;=2009),F3215,0)+IF(AND(Calc!$C$2&lt;=2010,Calc!$C$3&gt;=2010),G3215,0)+IF(AND(Calc!$C$2&lt;=2011,Calc!$C$3&gt;=2011),H3215,0)</f>
        <v>2837.37</v>
      </c>
      <c r="O3215" s="61" t="n">
        <f aca="false">IF(AND(N3215&gt;0,OR(Calc!$C$4="*",B3215=Calc!$C$4)),N3215+ROW()*0.000000001,0)</f>
        <v>2837.370003215</v>
      </c>
    </row>
    <row r="3216" customFormat="false" ht="15" hidden="false" customHeight="false" outlineLevel="0" collapsed="false">
      <c r="A3216" s="49" t="n">
        <v>15612</v>
      </c>
      <c r="B3216" s="49" t="s">
        <v>189</v>
      </c>
      <c r="C3216" s="63" t="n">
        <v>40825</v>
      </c>
      <c r="D3216" s="63" t="n">
        <v>40850</v>
      </c>
      <c r="E3216" s="49" t="n">
        <v>2</v>
      </c>
      <c r="F3216" s="54" t="n">
        <v>0</v>
      </c>
      <c r="G3216" s="54" t="n">
        <v>0</v>
      </c>
      <c r="H3216" s="54" t="n">
        <v>195.15</v>
      </c>
      <c r="I3216" s="54" t="n">
        <f aca="false">SUM(F3216:H3216)</f>
        <v>195.15</v>
      </c>
      <c r="J3216" s="49" t="n">
        <f aca="false">Calc!$C$5-D3216</f>
        <v>37</v>
      </c>
      <c r="K3216" s="49" t="n">
        <f aca="false">IF(J3216&lt;=Calc!$C$11,4,IF(J3216&lt;=Calc!$C$12,3,IF(J3216&lt;=Calc!$C$13,2,1)))</f>
        <v>3</v>
      </c>
      <c r="L3216" s="49" t="n">
        <f aca="false">1+(E3216&gt;=Calc!$C$16)+(E3216&gt;=Calc!$C$17)+(E3216&gt;=Calc!$C$18)</f>
        <v>2</v>
      </c>
      <c r="M3216" s="49" t="str">
        <f aca="false">IF(AND(K3216=4,L3216&gt;=3),"Champions",IF(AND(K3216=3,L3216&gt;=3),"Loyal",IF(K3216&gt;=3,"Recent / New",IF(L3216&gt;=3,"At Risk","Hibernating / Lost"))))</f>
        <v>Recent / New</v>
      </c>
      <c r="N3216" s="54" t="n">
        <f aca="false">IF(AND(Calc!$C$2&lt;=2009,Calc!$C$3&gt;=2009),F3216,0)+IF(AND(Calc!$C$2&lt;=2010,Calc!$C$3&gt;=2010),G3216,0)+IF(AND(Calc!$C$2&lt;=2011,Calc!$C$3&gt;=2011),H3216,0)</f>
        <v>195.15</v>
      </c>
      <c r="O3216" s="61" t="n">
        <f aca="false">IF(AND(N3216&gt;0,OR(Calc!$C$4="*",B3216=Calc!$C$4)),N3216+ROW()*0.000000001,0)</f>
        <v>195.150003216</v>
      </c>
    </row>
    <row r="3217" customFormat="false" ht="15" hidden="false" customHeight="false" outlineLevel="0" collapsed="false">
      <c r="A3217" s="49" t="n">
        <v>15613</v>
      </c>
      <c r="B3217" s="49" t="s">
        <v>189</v>
      </c>
      <c r="C3217" s="63" t="n">
        <v>40276</v>
      </c>
      <c r="D3217" s="63" t="n">
        <v>40276</v>
      </c>
      <c r="E3217" s="49" t="n">
        <v>1</v>
      </c>
      <c r="F3217" s="54" t="n">
        <v>0</v>
      </c>
      <c r="G3217" s="54" t="n">
        <v>433.72</v>
      </c>
      <c r="H3217" s="54" t="n">
        <v>0</v>
      </c>
      <c r="I3217" s="54" t="n">
        <f aca="false">SUM(F3217:H3217)</f>
        <v>433.72</v>
      </c>
      <c r="J3217" s="49" t="n">
        <f aca="false">Calc!$C$5-D3217</f>
        <v>611</v>
      </c>
      <c r="K3217" s="49" t="n">
        <f aca="false">IF(J3217&lt;=Calc!$C$11,4,IF(J3217&lt;=Calc!$C$12,3,IF(J3217&lt;=Calc!$C$13,2,1)))</f>
        <v>1</v>
      </c>
      <c r="L3217" s="49" t="n">
        <f aca="false">1+(E3217&gt;=Calc!$C$16)+(E3217&gt;=Calc!$C$17)+(E3217&gt;=Calc!$C$18)</f>
        <v>1</v>
      </c>
      <c r="M3217" s="49" t="str">
        <f aca="false">IF(AND(K3217=4,L3217&gt;=3),"Champions",IF(AND(K3217=3,L3217&gt;=3),"Loyal",IF(K3217&gt;=3,"Recent / New",IF(L3217&gt;=3,"At Risk","Hibernating / Lost"))))</f>
        <v>Hibernating / Lost</v>
      </c>
      <c r="N3217" s="54" t="n">
        <f aca="false">IF(AND(Calc!$C$2&lt;=2009,Calc!$C$3&gt;=2009),F3217,0)+IF(AND(Calc!$C$2&lt;=2010,Calc!$C$3&gt;=2010),G3217,0)+IF(AND(Calc!$C$2&lt;=2011,Calc!$C$3&gt;=2011),H3217,0)</f>
        <v>433.72</v>
      </c>
      <c r="O3217" s="61" t="n">
        <f aca="false">IF(AND(N3217&gt;0,OR(Calc!$C$4="*",B3217=Calc!$C$4)),N3217+ROW()*0.000000001,0)</f>
        <v>433.720003217</v>
      </c>
    </row>
    <row r="3218" customFormat="false" ht="15" hidden="false" customHeight="false" outlineLevel="0" collapsed="false">
      <c r="A3218" s="49" t="n">
        <v>15614</v>
      </c>
      <c r="B3218" s="49" t="s">
        <v>189</v>
      </c>
      <c r="C3218" s="63" t="n">
        <v>40148</v>
      </c>
      <c r="D3218" s="63" t="n">
        <v>40449</v>
      </c>
      <c r="E3218" s="49" t="n">
        <v>5</v>
      </c>
      <c r="F3218" s="54" t="n">
        <v>1.4</v>
      </c>
      <c r="G3218" s="54" t="n">
        <v>3021.61</v>
      </c>
      <c r="H3218" s="54" t="n">
        <v>0</v>
      </c>
      <c r="I3218" s="54" t="n">
        <f aca="false">SUM(F3218:H3218)</f>
        <v>3023.01</v>
      </c>
      <c r="J3218" s="49" t="n">
        <f aca="false">Calc!$C$5-D3218</f>
        <v>438</v>
      </c>
      <c r="K3218" s="49" t="n">
        <f aca="false">IF(J3218&lt;=Calc!$C$11,4,IF(J3218&lt;=Calc!$C$12,3,IF(J3218&lt;=Calc!$C$13,2,1)))</f>
        <v>1</v>
      </c>
      <c r="L3218" s="49" t="n">
        <f aca="false">1+(E3218&gt;=Calc!$C$16)+(E3218&gt;=Calc!$C$17)+(E3218&gt;=Calc!$C$18)</f>
        <v>3</v>
      </c>
      <c r="M3218" s="49" t="str">
        <f aca="false">IF(AND(K3218=4,L3218&gt;=3),"Champions",IF(AND(K3218=3,L3218&gt;=3),"Loyal",IF(K3218&gt;=3,"Recent / New",IF(L3218&gt;=3,"At Risk","Hibernating / Lost"))))</f>
        <v>At Risk</v>
      </c>
      <c r="N3218" s="54" t="n">
        <f aca="false">IF(AND(Calc!$C$2&lt;=2009,Calc!$C$3&gt;=2009),F3218,0)+IF(AND(Calc!$C$2&lt;=2010,Calc!$C$3&gt;=2010),G3218,0)+IF(AND(Calc!$C$2&lt;=2011,Calc!$C$3&gt;=2011),H3218,0)</f>
        <v>3023.01</v>
      </c>
      <c r="O3218" s="61" t="n">
        <f aca="false">IF(AND(N3218&gt;0,OR(Calc!$C$4="*",B3218=Calc!$C$4)),N3218+ROW()*0.000000001,0)</f>
        <v>3023.010003218</v>
      </c>
    </row>
    <row r="3219" customFormat="false" ht="15" hidden="false" customHeight="false" outlineLevel="0" collapsed="false">
      <c r="A3219" s="49" t="n">
        <v>15615</v>
      </c>
      <c r="B3219" s="49" t="s">
        <v>189</v>
      </c>
      <c r="C3219" s="63" t="n">
        <v>40149</v>
      </c>
      <c r="D3219" s="63" t="n">
        <v>40876</v>
      </c>
      <c r="E3219" s="49" t="n">
        <v>47</v>
      </c>
      <c r="F3219" s="54" t="n">
        <v>1220.3</v>
      </c>
      <c r="G3219" s="54" t="n">
        <v>10782.92</v>
      </c>
      <c r="H3219" s="54" t="n">
        <v>9278.85</v>
      </c>
      <c r="I3219" s="54" t="n">
        <f aca="false">SUM(F3219:H3219)</f>
        <v>21282.07</v>
      </c>
      <c r="J3219" s="49" t="n">
        <f aca="false">Calc!$C$5-D3219</f>
        <v>11</v>
      </c>
      <c r="K3219" s="49" t="n">
        <f aca="false">IF(J3219&lt;=Calc!$C$11,4,IF(J3219&lt;=Calc!$C$12,3,IF(J3219&lt;=Calc!$C$13,2,1)))</f>
        <v>4</v>
      </c>
      <c r="L3219" s="49" t="n">
        <f aca="false">1+(E3219&gt;=Calc!$C$16)+(E3219&gt;=Calc!$C$17)+(E3219&gt;=Calc!$C$18)</f>
        <v>4</v>
      </c>
      <c r="M3219" s="49" t="str">
        <f aca="false">IF(AND(K3219=4,L3219&gt;=3),"Champions",IF(AND(K3219=3,L3219&gt;=3),"Loyal",IF(K3219&gt;=3,"Recent / New",IF(L3219&gt;=3,"At Risk","Hibernating / Lost"))))</f>
        <v>Champions</v>
      </c>
      <c r="N3219" s="54" t="n">
        <f aca="false">IF(AND(Calc!$C$2&lt;=2009,Calc!$C$3&gt;=2009),F3219,0)+IF(AND(Calc!$C$2&lt;=2010,Calc!$C$3&gt;=2010),G3219,0)+IF(AND(Calc!$C$2&lt;=2011,Calc!$C$3&gt;=2011),H3219,0)</f>
        <v>21282.07</v>
      </c>
      <c r="O3219" s="61" t="n">
        <f aca="false">IF(AND(N3219&gt;0,OR(Calc!$C$4="*",B3219=Calc!$C$4)),N3219+ROW()*0.000000001,0)</f>
        <v>21282.070003219</v>
      </c>
    </row>
    <row r="3220" customFormat="false" ht="15" hidden="false" customHeight="false" outlineLevel="0" collapsed="false">
      <c r="A3220" s="49" t="n">
        <v>15616</v>
      </c>
      <c r="B3220" s="49" t="s">
        <v>189</v>
      </c>
      <c r="C3220" s="63" t="n">
        <v>40448</v>
      </c>
      <c r="D3220" s="63" t="n">
        <v>40448</v>
      </c>
      <c r="E3220" s="49" t="n">
        <v>1</v>
      </c>
      <c r="F3220" s="54" t="n">
        <v>0</v>
      </c>
      <c r="G3220" s="54" t="n">
        <v>317.11</v>
      </c>
      <c r="H3220" s="54" t="n">
        <v>0</v>
      </c>
      <c r="I3220" s="54" t="n">
        <f aca="false">SUM(F3220:H3220)</f>
        <v>317.11</v>
      </c>
      <c r="J3220" s="49" t="n">
        <f aca="false">Calc!$C$5-D3220</f>
        <v>439</v>
      </c>
      <c r="K3220" s="49" t="n">
        <f aca="false">IF(J3220&lt;=Calc!$C$11,4,IF(J3220&lt;=Calc!$C$12,3,IF(J3220&lt;=Calc!$C$13,2,1)))</f>
        <v>1</v>
      </c>
      <c r="L3220" s="49" t="n">
        <f aca="false">1+(E3220&gt;=Calc!$C$16)+(E3220&gt;=Calc!$C$17)+(E3220&gt;=Calc!$C$18)</f>
        <v>1</v>
      </c>
      <c r="M3220" s="49" t="str">
        <f aca="false">IF(AND(K3220=4,L3220&gt;=3),"Champions",IF(AND(K3220=3,L3220&gt;=3),"Loyal",IF(K3220&gt;=3,"Recent / New",IF(L3220&gt;=3,"At Risk","Hibernating / Lost"))))</f>
        <v>Hibernating / Lost</v>
      </c>
      <c r="N3220" s="54" t="n">
        <f aca="false">IF(AND(Calc!$C$2&lt;=2009,Calc!$C$3&gt;=2009),F3220,0)+IF(AND(Calc!$C$2&lt;=2010,Calc!$C$3&gt;=2010),G3220,0)+IF(AND(Calc!$C$2&lt;=2011,Calc!$C$3&gt;=2011),H3220,0)</f>
        <v>317.11</v>
      </c>
      <c r="O3220" s="61" t="n">
        <f aca="false">IF(AND(N3220&gt;0,OR(Calc!$C$4="*",B3220=Calc!$C$4)),N3220+ROW()*0.000000001,0)</f>
        <v>317.11000322</v>
      </c>
    </row>
    <row r="3221" customFormat="false" ht="15" hidden="false" customHeight="false" outlineLevel="0" collapsed="false">
      <c r="A3221" s="49" t="n">
        <v>15617</v>
      </c>
      <c r="B3221" s="49" t="s">
        <v>189</v>
      </c>
      <c r="C3221" s="63" t="n">
        <v>40379</v>
      </c>
      <c r="D3221" s="63" t="n">
        <v>40490</v>
      </c>
      <c r="E3221" s="49" t="n">
        <v>3</v>
      </c>
      <c r="F3221" s="54" t="n">
        <v>0</v>
      </c>
      <c r="G3221" s="54" t="n">
        <v>828.55</v>
      </c>
      <c r="H3221" s="54" t="n">
        <v>0</v>
      </c>
      <c r="I3221" s="54" t="n">
        <f aca="false">SUM(F3221:H3221)</f>
        <v>828.55</v>
      </c>
      <c r="J3221" s="49" t="n">
        <f aca="false">Calc!$C$5-D3221</f>
        <v>397</v>
      </c>
      <c r="K3221" s="49" t="n">
        <f aca="false">IF(J3221&lt;=Calc!$C$11,4,IF(J3221&lt;=Calc!$C$12,3,IF(J3221&lt;=Calc!$C$13,2,1)))</f>
        <v>1</v>
      </c>
      <c r="L3221" s="49" t="n">
        <f aca="false">1+(E3221&gt;=Calc!$C$16)+(E3221&gt;=Calc!$C$17)+(E3221&gt;=Calc!$C$18)</f>
        <v>2</v>
      </c>
      <c r="M3221" s="49" t="str">
        <f aca="false">IF(AND(K3221=4,L3221&gt;=3),"Champions",IF(AND(K3221=3,L3221&gt;=3),"Loyal",IF(K3221&gt;=3,"Recent / New",IF(L3221&gt;=3,"At Risk","Hibernating / Lost"))))</f>
        <v>Hibernating / Lost</v>
      </c>
      <c r="N3221" s="54" t="n">
        <f aca="false">IF(AND(Calc!$C$2&lt;=2009,Calc!$C$3&gt;=2009),F3221,0)+IF(AND(Calc!$C$2&lt;=2010,Calc!$C$3&gt;=2010),G3221,0)+IF(AND(Calc!$C$2&lt;=2011,Calc!$C$3&gt;=2011),H3221,0)</f>
        <v>828.55</v>
      </c>
      <c r="O3221" s="61" t="n">
        <f aca="false">IF(AND(N3221&gt;0,OR(Calc!$C$4="*",B3221=Calc!$C$4)),N3221+ROW()*0.000000001,0)</f>
        <v>828.550003221</v>
      </c>
    </row>
    <row r="3222" customFormat="false" ht="15" hidden="false" customHeight="false" outlineLevel="0" collapsed="false">
      <c r="A3222" s="49" t="n">
        <v>15618</v>
      </c>
      <c r="B3222" s="49" t="s">
        <v>189</v>
      </c>
      <c r="C3222" s="63" t="n">
        <v>40750</v>
      </c>
      <c r="D3222" s="63" t="n">
        <v>40854</v>
      </c>
      <c r="E3222" s="49" t="n">
        <v>4</v>
      </c>
      <c r="F3222" s="54" t="n">
        <v>0</v>
      </c>
      <c r="G3222" s="54" t="n">
        <v>0</v>
      </c>
      <c r="H3222" s="54" t="n">
        <v>747.03</v>
      </c>
      <c r="I3222" s="54" t="n">
        <f aca="false">SUM(F3222:H3222)</f>
        <v>747.03</v>
      </c>
      <c r="J3222" s="49" t="n">
        <f aca="false">Calc!$C$5-D3222</f>
        <v>33</v>
      </c>
      <c r="K3222" s="49" t="n">
        <f aca="false">IF(J3222&lt;=Calc!$C$11,4,IF(J3222&lt;=Calc!$C$12,3,IF(J3222&lt;=Calc!$C$13,2,1)))</f>
        <v>3</v>
      </c>
      <c r="L3222" s="49" t="n">
        <f aca="false">1+(E3222&gt;=Calc!$C$16)+(E3222&gt;=Calc!$C$17)+(E3222&gt;=Calc!$C$18)</f>
        <v>3</v>
      </c>
      <c r="M3222" s="49" t="str">
        <f aca="false">IF(AND(K3222=4,L3222&gt;=3),"Champions",IF(AND(K3222=3,L3222&gt;=3),"Loyal",IF(K3222&gt;=3,"Recent / New",IF(L3222&gt;=3,"At Risk","Hibernating / Lost"))))</f>
        <v>Loyal</v>
      </c>
      <c r="N3222" s="54" t="n">
        <f aca="false">IF(AND(Calc!$C$2&lt;=2009,Calc!$C$3&gt;=2009),F3222,0)+IF(AND(Calc!$C$2&lt;=2010,Calc!$C$3&gt;=2010),G3222,0)+IF(AND(Calc!$C$2&lt;=2011,Calc!$C$3&gt;=2011),H3222,0)</f>
        <v>747.03</v>
      </c>
      <c r="O3222" s="61" t="n">
        <f aca="false">IF(AND(N3222&gt;0,OR(Calc!$C$4="*",B3222=Calc!$C$4)),N3222+ROW()*0.000000001,0)</f>
        <v>747.030003222</v>
      </c>
    </row>
    <row r="3223" customFormat="false" ht="15" hidden="false" customHeight="false" outlineLevel="0" collapsed="false">
      <c r="A3223" s="49" t="n">
        <v>15619</v>
      </c>
      <c r="B3223" s="49" t="s">
        <v>189</v>
      </c>
      <c r="C3223" s="63" t="n">
        <v>40876</v>
      </c>
      <c r="D3223" s="63" t="n">
        <v>40876</v>
      </c>
      <c r="E3223" s="49" t="n">
        <v>1</v>
      </c>
      <c r="F3223" s="54" t="n">
        <v>0</v>
      </c>
      <c r="G3223" s="54" t="n">
        <v>0</v>
      </c>
      <c r="H3223" s="54" t="n">
        <v>336.4</v>
      </c>
      <c r="I3223" s="54" t="n">
        <f aca="false">SUM(F3223:H3223)</f>
        <v>336.4</v>
      </c>
      <c r="J3223" s="49" t="n">
        <f aca="false">Calc!$C$5-D3223</f>
        <v>11</v>
      </c>
      <c r="K3223" s="49" t="n">
        <f aca="false">IF(J3223&lt;=Calc!$C$11,4,IF(J3223&lt;=Calc!$C$12,3,IF(J3223&lt;=Calc!$C$13,2,1)))</f>
        <v>4</v>
      </c>
      <c r="L3223" s="49" t="n">
        <f aca="false">1+(E3223&gt;=Calc!$C$16)+(E3223&gt;=Calc!$C$17)+(E3223&gt;=Calc!$C$18)</f>
        <v>1</v>
      </c>
      <c r="M3223" s="49" t="str">
        <f aca="false">IF(AND(K3223=4,L3223&gt;=3),"Champions",IF(AND(K3223=3,L3223&gt;=3),"Loyal",IF(K3223&gt;=3,"Recent / New",IF(L3223&gt;=3,"At Risk","Hibernating / Lost"))))</f>
        <v>Recent / New</v>
      </c>
      <c r="N3223" s="54" t="n">
        <f aca="false">IF(AND(Calc!$C$2&lt;=2009,Calc!$C$3&gt;=2009),F3223,0)+IF(AND(Calc!$C$2&lt;=2010,Calc!$C$3&gt;=2010),G3223,0)+IF(AND(Calc!$C$2&lt;=2011,Calc!$C$3&gt;=2011),H3223,0)</f>
        <v>336.4</v>
      </c>
      <c r="O3223" s="61" t="n">
        <f aca="false">IF(AND(N3223&gt;0,OR(Calc!$C$4="*",B3223=Calc!$C$4)),N3223+ROW()*0.000000001,0)</f>
        <v>336.400003223</v>
      </c>
    </row>
    <row r="3224" customFormat="false" ht="15" hidden="false" customHeight="false" outlineLevel="0" collapsed="false">
      <c r="A3224" s="49" t="n">
        <v>15620</v>
      </c>
      <c r="B3224" s="49" t="s">
        <v>189</v>
      </c>
      <c r="C3224" s="63" t="n">
        <v>40477</v>
      </c>
      <c r="D3224" s="63" t="n">
        <v>40830</v>
      </c>
      <c r="E3224" s="49" t="n">
        <v>4</v>
      </c>
      <c r="F3224" s="54" t="n">
        <v>0</v>
      </c>
      <c r="G3224" s="54" t="n">
        <v>810.02</v>
      </c>
      <c r="H3224" s="54" t="n">
        <v>1099.91</v>
      </c>
      <c r="I3224" s="54" t="n">
        <f aca="false">SUM(F3224:H3224)</f>
        <v>1909.93</v>
      </c>
      <c r="J3224" s="49" t="n">
        <f aca="false">Calc!$C$5-D3224</f>
        <v>57</v>
      </c>
      <c r="K3224" s="49" t="n">
        <f aca="false">IF(J3224&lt;=Calc!$C$11,4,IF(J3224&lt;=Calc!$C$12,3,IF(J3224&lt;=Calc!$C$13,2,1)))</f>
        <v>3</v>
      </c>
      <c r="L3224" s="49" t="n">
        <f aca="false">1+(E3224&gt;=Calc!$C$16)+(E3224&gt;=Calc!$C$17)+(E3224&gt;=Calc!$C$18)</f>
        <v>3</v>
      </c>
      <c r="M3224" s="49" t="str">
        <f aca="false">IF(AND(K3224=4,L3224&gt;=3),"Champions",IF(AND(K3224=3,L3224&gt;=3),"Loyal",IF(K3224&gt;=3,"Recent / New",IF(L3224&gt;=3,"At Risk","Hibernating / Lost"))))</f>
        <v>Loyal</v>
      </c>
      <c r="N3224" s="54" t="n">
        <f aca="false">IF(AND(Calc!$C$2&lt;=2009,Calc!$C$3&gt;=2009),F3224,0)+IF(AND(Calc!$C$2&lt;=2010,Calc!$C$3&gt;=2010),G3224,0)+IF(AND(Calc!$C$2&lt;=2011,Calc!$C$3&gt;=2011),H3224,0)</f>
        <v>1909.93</v>
      </c>
      <c r="O3224" s="61" t="n">
        <f aca="false">IF(AND(N3224&gt;0,OR(Calc!$C$4="*",B3224=Calc!$C$4)),N3224+ROW()*0.000000001,0)</f>
        <v>1909.930003224</v>
      </c>
    </row>
    <row r="3225" customFormat="false" ht="15" hidden="false" customHeight="false" outlineLevel="0" collapsed="false">
      <c r="A3225" s="49" t="n">
        <v>15621</v>
      </c>
      <c r="B3225" s="49" t="s">
        <v>189</v>
      </c>
      <c r="C3225" s="63" t="n">
        <v>40865</v>
      </c>
      <c r="D3225" s="63" t="n">
        <v>40882</v>
      </c>
      <c r="E3225" s="49" t="n">
        <v>4</v>
      </c>
      <c r="F3225" s="54" t="n">
        <v>0</v>
      </c>
      <c r="G3225" s="54" t="n">
        <v>0</v>
      </c>
      <c r="H3225" s="54" t="n">
        <v>1158.77</v>
      </c>
      <c r="I3225" s="54" t="n">
        <f aca="false">SUM(F3225:H3225)</f>
        <v>1158.77</v>
      </c>
      <c r="J3225" s="49" t="n">
        <f aca="false">Calc!$C$5-D3225</f>
        <v>5</v>
      </c>
      <c r="K3225" s="49" t="n">
        <f aca="false">IF(J3225&lt;=Calc!$C$11,4,IF(J3225&lt;=Calc!$C$12,3,IF(J3225&lt;=Calc!$C$13,2,1)))</f>
        <v>4</v>
      </c>
      <c r="L3225" s="49" t="n">
        <f aca="false">1+(E3225&gt;=Calc!$C$16)+(E3225&gt;=Calc!$C$17)+(E3225&gt;=Calc!$C$18)</f>
        <v>3</v>
      </c>
      <c r="M3225" s="49" t="str">
        <f aca="false">IF(AND(K3225=4,L3225&gt;=3),"Champions",IF(AND(K3225=3,L3225&gt;=3),"Loyal",IF(K3225&gt;=3,"Recent / New",IF(L3225&gt;=3,"At Risk","Hibernating / Lost"))))</f>
        <v>Champions</v>
      </c>
      <c r="N3225" s="54" t="n">
        <f aca="false">IF(AND(Calc!$C$2&lt;=2009,Calc!$C$3&gt;=2009),F3225,0)+IF(AND(Calc!$C$2&lt;=2010,Calc!$C$3&gt;=2010),G3225,0)+IF(AND(Calc!$C$2&lt;=2011,Calc!$C$3&gt;=2011),H3225,0)</f>
        <v>1158.77</v>
      </c>
      <c r="O3225" s="61" t="n">
        <f aca="false">IF(AND(N3225&gt;0,OR(Calc!$C$4="*",B3225=Calc!$C$4)),N3225+ROW()*0.000000001,0)</f>
        <v>1158.770003225</v>
      </c>
    </row>
    <row r="3226" customFormat="false" ht="15" hidden="false" customHeight="false" outlineLevel="0" collapsed="false">
      <c r="A3226" s="49" t="n">
        <v>15622</v>
      </c>
      <c r="B3226" s="49" t="s">
        <v>189</v>
      </c>
      <c r="C3226" s="63" t="n">
        <v>40241</v>
      </c>
      <c r="D3226" s="63" t="n">
        <v>40843</v>
      </c>
      <c r="E3226" s="49" t="n">
        <v>17</v>
      </c>
      <c r="F3226" s="54" t="n">
        <v>0</v>
      </c>
      <c r="G3226" s="54" t="n">
        <v>4093.55</v>
      </c>
      <c r="H3226" s="54" t="n">
        <v>3224.53</v>
      </c>
      <c r="I3226" s="54" t="n">
        <f aca="false">SUM(F3226:H3226)</f>
        <v>7318.08</v>
      </c>
      <c r="J3226" s="49" t="n">
        <f aca="false">Calc!$C$5-D3226</f>
        <v>44</v>
      </c>
      <c r="K3226" s="49" t="n">
        <f aca="false">IF(J3226&lt;=Calc!$C$11,4,IF(J3226&lt;=Calc!$C$12,3,IF(J3226&lt;=Calc!$C$13,2,1)))</f>
        <v>3</v>
      </c>
      <c r="L3226" s="49" t="n">
        <f aca="false">1+(E3226&gt;=Calc!$C$16)+(E3226&gt;=Calc!$C$17)+(E3226&gt;=Calc!$C$18)</f>
        <v>4</v>
      </c>
      <c r="M3226" s="49" t="str">
        <f aca="false">IF(AND(K3226=4,L3226&gt;=3),"Champions",IF(AND(K3226=3,L3226&gt;=3),"Loyal",IF(K3226&gt;=3,"Recent / New",IF(L3226&gt;=3,"At Risk","Hibernating / Lost"))))</f>
        <v>Loyal</v>
      </c>
      <c r="N3226" s="54" t="n">
        <f aca="false">IF(AND(Calc!$C$2&lt;=2009,Calc!$C$3&gt;=2009),F3226,0)+IF(AND(Calc!$C$2&lt;=2010,Calc!$C$3&gt;=2010),G3226,0)+IF(AND(Calc!$C$2&lt;=2011,Calc!$C$3&gt;=2011),H3226,0)</f>
        <v>7318.08</v>
      </c>
      <c r="O3226" s="61" t="n">
        <f aca="false">IF(AND(N3226&gt;0,OR(Calc!$C$4="*",B3226=Calc!$C$4)),N3226+ROW()*0.000000001,0)</f>
        <v>7318.080003226</v>
      </c>
    </row>
    <row r="3227" customFormat="false" ht="15" hidden="false" customHeight="false" outlineLevel="0" collapsed="false">
      <c r="A3227" s="49" t="n">
        <v>15623</v>
      </c>
      <c r="B3227" s="49" t="s">
        <v>189</v>
      </c>
      <c r="C3227" s="63" t="n">
        <v>40157</v>
      </c>
      <c r="D3227" s="63" t="n">
        <v>40745</v>
      </c>
      <c r="E3227" s="49" t="n">
        <v>8</v>
      </c>
      <c r="F3227" s="54" t="n">
        <v>307.2</v>
      </c>
      <c r="G3227" s="54" t="n">
        <v>1828.82</v>
      </c>
      <c r="H3227" s="54" t="n">
        <v>301.03</v>
      </c>
      <c r="I3227" s="54" t="n">
        <f aca="false">SUM(F3227:H3227)</f>
        <v>2437.05</v>
      </c>
      <c r="J3227" s="49" t="n">
        <f aca="false">Calc!$C$5-D3227</f>
        <v>142</v>
      </c>
      <c r="K3227" s="49" t="n">
        <f aca="false">IF(J3227&lt;=Calc!$C$11,4,IF(J3227&lt;=Calc!$C$12,3,IF(J3227&lt;=Calc!$C$13,2,1)))</f>
        <v>2</v>
      </c>
      <c r="L3227" s="49" t="n">
        <f aca="false">1+(E3227&gt;=Calc!$C$16)+(E3227&gt;=Calc!$C$17)+(E3227&gt;=Calc!$C$18)</f>
        <v>4</v>
      </c>
      <c r="M3227" s="49" t="str">
        <f aca="false">IF(AND(K3227=4,L3227&gt;=3),"Champions",IF(AND(K3227=3,L3227&gt;=3),"Loyal",IF(K3227&gt;=3,"Recent / New",IF(L3227&gt;=3,"At Risk","Hibernating / Lost"))))</f>
        <v>At Risk</v>
      </c>
      <c r="N3227" s="54" t="n">
        <f aca="false">IF(AND(Calc!$C$2&lt;=2009,Calc!$C$3&gt;=2009),F3227,0)+IF(AND(Calc!$C$2&lt;=2010,Calc!$C$3&gt;=2010),G3227,0)+IF(AND(Calc!$C$2&lt;=2011,Calc!$C$3&gt;=2011),H3227,0)</f>
        <v>2437.05</v>
      </c>
      <c r="O3227" s="61" t="n">
        <f aca="false">IF(AND(N3227&gt;0,OR(Calc!$C$4="*",B3227=Calc!$C$4)),N3227+ROW()*0.000000001,0)</f>
        <v>2437.050003227</v>
      </c>
    </row>
    <row r="3228" customFormat="false" ht="15" hidden="false" customHeight="false" outlineLevel="0" collapsed="false">
      <c r="A3228" s="49" t="n">
        <v>15624</v>
      </c>
      <c r="B3228" s="49" t="s">
        <v>189</v>
      </c>
      <c r="C3228" s="63" t="n">
        <v>40630</v>
      </c>
      <c r="D3228" s="63" t="n">
        <v>40770</v>
      </c>
      <c r="E3228" s="49" t="n">
        <v>4</v>
      </c>
      <c r="F3228" s="54" t="n">
        <v>0</v>
      </c>
      <c r="G3228" s="54" t="n">
        <v>0</v>
      </c>
      <c r="H3228" s="54" t="n">
        <v>588.13</v>
      </c>
      <c r="I3228" s="54" t="n">
        <f aca="false">SUM(F3228:H3228)</f>
        <v>588.13</v>
      </c>
      <c r="J3228" s="49" t="n">
        <f aca="false">Calc!$C$5-D3228</f>
        <v>117</v>
      </c>
      <c r="K3228" s="49" t="n">
        <f aca="false">IF(J3228&lt;=Calc!$C$11,4,IF(J3228&lt;=Calc!$C$12,3,IF(J3228&lt;=Calc!$C$13,2,1)))</f>
        <v>2</v>
      </c>
      <c r="L3228" s="49" t="n">
        <f aca="false">1+(E3228&gt;=Calc!$C$16)+(E3228&gt;=Calc!$C$17)+(E3228&gt;=Calc!$C$18)</f>
        <v>3</v>
      </c>
      <c r="M3228" s="49" t="str">
        <f aca="false">IF(AND(K3228=4,L3228&gt;=3),"Champions",IF(AND(K3228=3,L3228&gt;=3),"Loyal",IF(K3228&gt;=3,"Recent / New",IF(L3228&gt;=3,"At Risk","Hibernating / Lost"))))</f>
        <v>At Risk</v>
      </c>
      <c r="N3228" s="54" t="n">
        <f aca="false">IF(AND(Calc!$C$2&lt;=2009,Calc!$C$3&gt;=2009),F3228,0)+IF(AND(Calc!$C$2&lt;=2010,Calc!$C$3&gt;=2010),G3228,0)+IF(AND(Calc!$C$2&lt;=2011,Calc!$C$3&gt;=2011),H3228,0)</f>
        <v>588.13</v>
      </c>
      <c r="O3228" s="61" t="n">
        <f aca="false">IF(AND(N3228&gt;0,OR(Calc!$C$4="*",B3228=Calc!$C$4)),N3228+ROW()*0.000000001,0)</f>
        <v>588.130003228</v>
      </c>
    </row>
    <row r="3229" customFormat="false" ht="15" hidden="false" customHeight="false" outlineLevel="0" collapsed="false">
      <c r="A3229" s="49" t="n">
        <v>15625</v>
      </c>
      <c r="B3229" s="49" t="s">
        <v>189</v>
      </c>
      <c r="C3229" s="63" t="n">
        <v>40344</v>
      </c>
      <c r="D3229" s="63" t="n">
        <v>40783</v>
      </c>
      <c r="E3229" s="49" t="n">
        <v>9</v>
      </c>
      <c r="F3229" s="54" t="n">
        <v>0</v>
      </c>
      <c r="G3229" s="54" t="n">
        <v>1698.69</v>
      </c>
      <c r="H3229" s="54" t="n">
        <v>1504.56</v>
      </c>
      <c r="I3229" s="54" t="n">
        <f aca="false">SUM(F3229:H3229)</f>
        <v>3203.25</v>
      </c>
      <c r="J3229" s="49" t="n">
        <f aca="false">Calc!$C$5-D3229</f>
        <v>104</v>
      </c>
      <c r="K3229" s="49" t="n">
        <f aca="false">IF(J3229&lt;=Calc!$C$11,4,IF(J3229&lt;=Calc!$C$12,3,IF(J3229&lt;=Calc!$C$13,2,1)))</f>
        <v>2</v>
      </c>
      <c r="L3229" s="49" t="n">
        <f aca="false">1+(E3229&gt;=Calc!$C$16)+(E3229&gt;=Calc!$C$17)+(E3229&gt;=Calc!$C$18)</f>
        <v>4</v>
      </c>
      <c r="M3229" s="49" t="str">
        <f aca="false">IF(AND(K3229=4,L3229&gt;=3),"Champions",IF(AND(K3229=3,L3229&gt;=3),"Loyal",IF(K3229&gt;=3,"Recent / New",IF(L3229&gt;=3,"At Risk","Hibernating / Lost"))))</f>
        <v>At Risk</v>
      </c>
      <c r="N3229" s="54" t="n">
        <f aca="false">IF(AND(Calc!$C$2&lt;=2009,Calc!$C$3&gt;=2009),F3229,0)+IF(AND(Calc!$C$2&lt;=2010,Calc!$C$3&gt;=2010),G3229,0)+IF(AND(Calc!$C$2&lt;=2011,Calc!$C$3&gt;=2011),H3229,0)</f>
        <v>3203.25</v>
      </c>
      <c r="O3229" s="61" t="n">
        <f aca="false">IF(AND(N3229&gt;0,OR(Calc!$C$4="*",B3229=Calc!$C$4)),N3229+ROW()*0.000000001,0)</f>
        <v>3203.250003229</v>
      </c>
    </row>
    <row r="3230" customFormat="false" ht="15" hidden="false" customHeight="false" outlineLevel="0" collapsed="false">
      <c r="A3230" s="49" t="n">
        <v>15626</v>
      </c>
      <c r="B3230" s="49" t="s">
        <v>189</v>
      </c>
      <c r="C3230" s="63" t="n">
        <v>40465</v>
      </c>
      <c r="D3230" s="63" t="n">
        <v>40812</v>
      </c>
      <c r="E3230" s="49" t="n">
        <v>3</v>
      </c>
      <c r="F3230" s="54" t="n">
        <v>0</v>
      </c>
      <c r="G3230" s="54" t="n">
        <v>373.57</v>
      </c>
      <c r="H3230" s="54" t="n">
        <v>675.8</v>
      </c>
      <c r="I3230" s="54" t="n">
        <f aca="false">SUM(F3230:H3230)</f>
        <v>1049.37</v>
      </c>
      <c r="J3230" s="49" t="n">
        <f aca="false">Calc!$C$5-D3230</f>
        <v>75</v>
      </c>
      <c r="K3230" s="49" t="n">
        <f aca="false">IF(J3230&lt;=Calc!$C$11,4,IF(J3230&lt;=Calc!$C$12,3,IF(J3230&lt;=Calc!$C$13,2,1)))</f>
        <v>3</v>
      </c>
      <c r="L3230" s="49" t="n">
        <f aca="false">1+(E3230&gt;=Calc!$C$16)+(E3230&gt;=Calc!$C$17)+(E3230&gt;=Calc!$C$18)</f>
        <v>2</v>
      </c>
      <c r="M3230" s="49" t="str">
        <f aca="false">IF(AND(K3230=4,L3230&gt;=3),"Champions",IF(AND(K3230=3,L3230&gt;=3),"Loyal",IF(K3230&gt;=3,"Recent / New",IF(L3230&gt;=3,"At Risk","Hibernating / Lost"))))</f>
        <v>Recent / New</v>
      </c>
      <c r="N3230" s="54" t="n">
        <f aca="false">IF(AND(Calc!$C$2&lt;=2009,Calc!$C$3&gt;=2009),F3230,0)+IF(AND(Calc!$C$2&lt;=2010,Calc!$C$3&gt;=2010),G3230,0)+IF(AND(Calc!$C$2&lt;=2011,Calc!$C$3&gt;=2011),H3230,0)</f>
        <v>1049.37</v>
      </c>
      <c r="O3230" s="61" t="n">
        <f aca="false">IF(AND(N3230&gt;0,OR(Calc!$C$4="*",B3230=Calc!$C$4)),N3230+ROW()*0.000000001,0)</f>
        <v>1049.37000323</v>
      </c>
    </row>
    <row r="3231" customFormat="false" ht="15" hidden="false" customHeight="false" outlineLevel="0" collapsed="false">
      <c r="A3231" s="49" t="n">
        <v>15627</v>
      </c>
      <c r="B3231" s="49" t="s">
        <v>189</v>
      </c>
      <c r="C3231" s="63" t="n">
        <v>40364</v>
      </c>
      <c r="D3231" s="63" t="n">
        <v>40429</v>
      </c>
      <c r="E3231" s="49" t="n">
        <v>2</v>
      </c>
      <c r="F3231" s="54" t="n">
        <v>0</v>
      </c>
      <c r="G3231" s="54" t="n">
        <v>566.9</v>
      </c>
      <c r="H3231" s="54" t="n">
        <v>0</v>
      </c>
      <c r="I3231" s="54" t="n">
        <f aca="false">SUM(F3231:H3231)</f>
        <v>566.9</v>
      </c>
      <c r="J3231" s="49" t="n">
        <f aca="false">Calc!$C$5-D3231</f>
        <v>458</v>
      </c>
      <c r="K3231" s="49" t="n">
        <f aca="false">IF(J3231&lt;=Calc!$C$11,4,IF(J3231&lt;=Calc!$C$12,3,IF(J3231&lt;=Calc!$C$13,2,1)))</f>
        <v>1</v>
      </c>
      <c r="L3231" s="49" t="n">
        <f aca="false">1+(E3231&gt;=Calc!$C$16)+(E3231&gt;=Calc!$C$17)+(E3231&gt;=Calc!$C$18)</f>
        <v>2</v>
      </c>
      <c r="M3231" s="49" t="str">
        <f aca="false">IF(AND(K3231=4,L3231&gt;=3),"Champions",IF(AND(K3231=3,L3231&gt;=3),"Loyal",IF(K3231&gt;=3,"Recent / New",IF(L3231&gt;=3,"At Risk","Hibernating / Lost"))))</f>
        <v>Hibernating / Lost</v>
      </c>
      <c r="N3231" s="54" t="n">
        <f aca="false">IF(AND(Calc!$C$2&lt;=2009,Calc!$C$3&gt;=2009),F3231,0)+IF(AND(Calc!$C$2&lt;=2010,Calc!$C$3&gt;=2010),G3231,0)+IF(AND(Calc!$C$2&lt;=2011,Calc!$C$3&gt;=2011),H3231,0)</f>
        <v>566.9</v>
      </c>
      <c r="O3231" s="61" t="n">
        <f aca="false">IF(AND(N3231&gt;0,OR(Calc!$C$4="*",B3231=Calc!$C$4)),N3231+ROW()*0.000000001,0)</f>
        <v>566.900003231</v>
      </c>
    </row>
    <row r="3232" customFormat="false" ht="15" hidden="false" customHeight="false" outlineLevel="0" collapsed="false">
      <c r="A3232" s="49" t="n">
        <v>15628</v>
      </c>
      <c r="B3232" s="49" t="s">
        <v>189</v>
      </c>
      <c r="C3232" s="63" t="n">
        <v>40160</v>
      </c>
      <c r="D3232" s="63" t="n">
        <v>40882</v>
      </c>
      <c r="E3232" s="49" t="n">
        <v>17</v>
      </c>
      <c r="F3232" s="54" t="n">
        <v>286.28</v>
      </c>
      <c r="G3232" s="54" t="n">
        <v>2451.44</v>
      </c>
      <c r="H3232" s="54" t="n">
        <v>2546.46</v>
      </c>
      <c r="I3232" s="54" t="n">
        <f aca="false">SUM(F3232:H3232)</f>
        <v>5284.18</v>
      </c>
      <c r="J3232" s="49" t="n">
        <f aca="false">Calc!$C$5-D3232</f>
        <v>5</v>
      </c>
      <c r="K3232" s="49" t="n">
        <f aca="false">IF(J3232&lt;=Calc!$C$11,4,IF(J3232&lt;=Calc!$C$12,3,IF(J3232&lt;=Calc!$C$13,2,1)))</f>
        <v>4</v>
      </c>
      <c r="L3232" s="49" t="n">
        <f aca="false">1+(E3232&gt;=Calc!$C$16)+(E3232&gt;=Calc!$C$17)+(E3232&gt;=Calc!$C$18)</f>
        <v>4</v>
      </c>
      <c r="M3232" s="49" t="str">
        <f aca="false">IF(AND(K3232=4,L3232&gt;=3),"Champions",IF(AND(K3232=3,L3232&gt;=3),"Loyal",IF(K3232&gt;=3,"Recent / New",IF(L3232&gt;=3,"At Risk","Hibernating / Lost"))))</f>
        <v>Champions</v>
      </c>
      <c r="N3232" s="54" t="n">
        <f aca="false">IF(AND(Calc!$C$2&lt;=2009,Calc!$C$3&gt;=2009),F3232,0)+IF(AND(Calc!$C$2&lt;=2010,Calc!$C$3&gt;=2010),G3232,0)+IF(AND(Calc!$C$2&lt;=2011,Calc!$C$3&gt;=2011),H3232,0)</f>
        <v>5284.18</v>
      </c>
      <c r="O3232" s="61" t="n">
        <f aca="false">IF(AND(N3232&gt;0,OR(Calc!$C$4="*",B3232=Calc!$C$4)),N3232+ROW()*0.000000001,0)</f>
        <v>5284.180003232</v>
      </c>
    </row>
    <row r="3233" customFormat="false" ht="15" hidden="false" customHeight="false" outlineLevel="0" collapsed="false">
      <c r="A3233" s="49" t="n">
        <v>15629</v>
      </c>
      <c r="B3233" s="49" t="s">
        <v>189</v>
      </c>
      <c r="C3233" s="63" t="n">
        <v>40354</v>
      </c>
      <c r="D3233" s="63" t="n">
        <v>40436</v>
      </c>
      <c r="E3233" s="49" t="n">
        <v>4</v>
      </c>
      <c r="F3233" s="54" t="n">
        <v>0</v>
      </c>
      <c r="G3233" s="54" t="n">
        <v>2240.9</v>
      </c>
      <c r="H3233" s="54" t="n">
        <v>0</v>
      </c>
      <c r="I3233" s="54" t="n">
        <f aca="false">SUM(F3233:H3233)</f>
        <v>2240.9</v>
      </c>
      <c r="J3233" s="49" t="n">
        <f aca="false">Calc!$C$5-D3233</f>
        <v>451</v>
      </c>
      <c r="K3233" s="49" t="n">
        <f aca="false">IF(J3233&lt;=Calc!$C$11,4,IF(J3233&lt;=Calc!$C$12,3,IF(J3233&lt;=Calc!$C$13,2,1)))</f>
        <v>1</v>
      </c>
      <c r="L3233" s="49" t="n">
        <f aca="false">1+(E3233&gt;=Calc!$C$16)+(E3233&gt;=Calc!$C$17)+(E3233&gt;=Calc!$C$18)</f>
        <v>3</v>
      </c>
      <c r="M3233" s="49" t="str">
        <f aca="false">IF(AND(K3233=4,L3233&gt;=3),"Champions",IF(AND(K3233=3,L3233&gt;=3),"Loyal",IF(K3233&gt;=3,"Recent / New",IF(L3233&gt;=3,"At Risk","Hibernating / Lost"))))</f>
        <v>At Risk</v>
      </c>
      <c r="N3233" s="54" t="n">
        <f aca="false">IF(AND(Calc!$C$2&lt;=2009,Calc!$C$3&gt;=2009),F3233,0)+IF(AND(Calc!$C$2&lt;=2010,Calc!$C$3&gt;=2010),G3233,0)+IF(AND(Calc!$C$2&lt;=2011,Calc!$C$3&gt;=2011),H3233,0)</f>
        <v>2240.9</v>
      </c>
      <c r="O3233" s="61" t="n">
        <f aca="false">IF(AND(N3233&gt;0,OR(Calc!$C$4="*",B3233=Calc!$C$4)),N3233+ROW()*0.000000001,0)</f>
        <v>2240.900003233</v>
      </c>
    </row>
    <row r="3234" customFormat="false" ht="15" hidden="false" customHeight="false" outlineLevel="0" collapsed="false">
      <c r="A3234" s="49" t="n">
        <v>15630</v>
      </c>
      <c r="B3234" s="49" t="s">
        <v>189</v>
      </c>
      <c r="C3234" s="63" t="n">
        <v>40242</v>
      </c>
      <c r="D3234" s="63" t="n">
        <v>40841</v>
      </c>
      <c r="E3234" s="49" t="n">
        <v>3</v>
      </c>
      <c r="F3234" s="54" t="n">
        <v>0</v>
      </c>
      <c r="G3234" s="54" t="n">
        <v>295.05</v>
      </c>
      <c r="H3234" s="54" t="n">
        <v>1180.4</v>
      </c>
      <c r="I3234" s="54" t="n">
        <f aca="false">SUM(F3234:H3234)</f>
        <v>1475.45</v>
      </c>
      <c r="J3234" s="49" t="n">
        <f aca="false">Calc!$C$5-D3234</f>
        <v>46</v>
      </c>
      <c r="K3234" s="49" t="n">
        <f aca="false">IF(J3234&lt;=Calc!$C$11,4,IF(J3234&lt;=Calc!$C$12,3,IF(J3234&lt;=Calc!$C$13,2,1)))</f>
        <v>3</v>
      </c>
      <c r="L3234" s="49" t="n">
        <f aca="false">1+(E3234&gt;=Calc!$C$16)+(E3234&gt;=Calc!$C$17)+(E3234&gt;=Calc!$C$18)</f>
        <v>2</v>
      </c>
      <c r="M3234" s="49" t="str">
        <f aca="false">IF(AND(K3234=4,L3234&gt;=3),"Champions",IF(AND(K3234=3,L3234&gt;=3),"Loyal",IF(K3234&gt;=3,"Recent / New",IF(L3234&gt;=3,"At Risk","Hibernating / Lost"))))</f>
        <v>Recent / New</v>
      </c>
      <c r="N3234" s="54" t="n">
        <f aca="false">IF(AND(Calc!$C$2&lt;=2009,Calc!$C$3&gt;=2009),F3234,0)+IF(AND(Calc!$C$2&lt;=2010,Calc!$C$3&gt;=2010),G3234,0)+IF(AND(Calc!$C$2&lt;=2011,Calc!$C$3&gt;=2011),H3234,0)</f>
        <v>1475.45</v>
      </c>
      <c r="O3234" s="61" t="n">
        <f aca="false">IF(AND(N3234&gt;0,OR(Calc!$C$4="*",B3234=Calc!$C$4)),N3234+ROW()*0.000000001,0)</f>
        <v>1475.450003234</v>
      </c>
    </row>
    <row r="3235" customFormat="false" ht="15" hidden="false" customHeight="false" outlineLevel="0" collapsed="false">
      <c r="A3235" s="49" t="n">
        <v>15631</v>
      </c>
      <c r="B3235" s="49" t="s">
        <v>189</v>
      </c>
      <c r="C3235" s="63" t="n">
        <v>40244</v>
      </c>
      <c r="D3235" s="63" t="n">
        <v>40244</v>
      </c>
      <c r="E3235" s="49" t="n">
        <v>1</v>
      </c>
      <c r="F3235" s="54" t="n">
        <v>0</v>
      </c>
      <c r="G3235" s="54" t="n">
        <v>596.67</v>
      </c>
      <c r="H3235" s="54" t="n">
        <v>0</v>
      </c>
      <c r="I3235" s="54" t="n">
        <f aca="false">SUM(F3235:H3235)</f>
        <v>596.67</v>
      </c>
      <c r="J3235" s="49" t="n">
        <f aca="false">Calc!$C$5-D3235</f>
        <v>643</v>
      </c>
      <c r="K3235" s="49" t="n">
        <f aca="false">IF(J3235&lt;=Calc!$C$11,4,IF(J3235&lt;=Calc!$C$12,3,IF(J3235&lt;=Calc!$C$13,2,1)))</f>
        <v>1</v>
      </c>
      <c r="L3235" s="49" t="n">
        <f aca="false">1+(E3235&gt;=Calc!$C$16)+(E3235&gt;=Calc!$C$17)+(E3235&gt;=Calc!$C$18)</f>
        <v>1</v>
      </c>
      <c r="M3235" s="49" t="str">
        <f aca="false">IF(AND(K3235=4,L3235&gt;=3),"Champions",IF(AND(K3235=3,L3235&gt;=3),"Loyal",IF(K3235&gt;=3,"Recent / New",IF(L3235&gt;=3,"At Risk","Hibernating / Lost"))))</f>
        <v>Hibernating / Lost</v>
      </c>
      <c r="N3235" s="54" t="n">
        <f aca="false">IF(AND(Calc!$C$2&lt;=2009,Calc!$C$3&gt;=2009),F3235,0)+IF(AND(Calc!$C$2&lt;=2010,Calc!$C$3&gt;=2010),G3235,0)+IF(AND(Calc!$C$2&lt;=2011,Calc!$C$3&gt;=2011),H3235,0)</f>
        <v>596.67</v>
      </c>
      <c r="O3235" s="61" t="n">
        <f aca="false">IF(AND(N3235&gt;0,OR(Calc!$C$4="*",B3235=Calc!$C$4)),N3235+ROW()*0.000000001,0)</f>
        <v>596.670003235</v>
      </c>
    </row>
    <row r="3236" customFormat="false" ht="15" hidden="false" customHeight="false" outlineLevel="0" collapsed="false">
      <c r="A3236" s="49" t="n">
        <v>15632</v>
      </c>
      <c r="B3236" s="49" t="s">
        <v>189</v>
      </c>
      <c r="C3236" s="63" t="n">
        <v>40612</v>
      </c>
      <c r="D3236" s="63" t="n">
        <v>40871</v>
      </c>
      <c r="E3236" s="49" t="n">
        <v>8</v>
      </c>
      <c r="F3236" s="54" t="n">
        <v>0</v>
      </c>
      <c r="G3236" s="54" t="n">
        <v>0</v>
      </c>
      <c r="H3236" s="54" t="n">
        <v>3147.31</v>
      </c>
      <c r="I3236" s="54" t="n">
        <f aca="false">SUM(F3236:H3236)</f>
        <v>3147.31</v>
      </c>
      <c r="J3236" s="49" t="n">
        <f aca="false">Calc!$C$5-D3236</f>
        <v>16</v>
      </c>
      <c r="K3236" s="49" t="n">
        <f aca="false">IF(J3236&lt;=Calc!$C$11,4,IF(J3236&lt;=Calc!$C$12,3,IF(J3236&lt;=Calc!$C$13,2,1)))</f>
        <v>4</v>
      </c>
      <c r="L3236" s="49" t="n">
        <f aca="false">1+(E3236&gt;=Calc!$C$16)+(E3236&gt;=Calc!$C$17)+(E3236&gt;=Calc!$C$18)</f>
        <v>4</v>
      </c>
      <c r="M3236" s="49" t="str">
        <f aca="false">IF(AND(K3236=4,L3236&gt;=3),"Champions",IF(AND(K3236=3,L3236&gt;=3),"Loyal",IF(K3236&gt;=3,"Recent / New",IF(L3236&gt;=3,"At Risk","Hibernating / Lost"))))</f>
        <v>Champions</v>
      </c>
      <c r="N3236" s="54" t="n">
        <f aca="false">IF(AND(Calc!$C$2&lt;=2009,Calc!$C$3&gt;=2009),F3236,0)+IF(AND(Calc!$C$2&lt;=2010,Calc!$C$3&gt;=2010),G3236,0)+IF(AND(Calc!$C$2&lt;=2011,Calc!$C$3&gt;=2011),H3236,0)</f>
        <v>3147.31</v>
      </c>
      <c r="O3236" s="61" t="n">
        <f aca="false">IF(AND(N3236&gt;0,OR(Calc!$C$4="*",B3236=Calc!$C$4)),N3236+ROW()*0.000000001,0)</f>
        <v>3147.310003236</v>
      </c>
    </row>
    <row r="3237" customFormat="false" ht="15" hidden="false" customHeight="false" outlineLevel="0" collapsed="false">
      <c r="A3237" s="49" t="n">
        <v>15633</v>
      </c>
      <c r="B3237" s="49" t="s">
        <v>189</v>
      </c>
      <c r="C3237" s="63" t="n">
        <v>40155</v>
      </c>
      <c r="D3237" s="63" t="n">
        <v>40377</v>
      </c>
      <c r="E3237" s="49" t="n">
        <v>13</v>
      </c>
      <c r="F3237" s="54" t="n">
        <v>191.89</v>
      </c>
      <c r="G3237" s="54" t="n">
        <v>3965.02</v>
      </c>
      <c r="H3237" s="54" t="n">
        <v>0</v>
      </c>
      <c r="I3237" s="54" t="n">
        <f aca="false">SUM(F3237:H3237)</f>
        <v>4156.91</v>
      </c>
      <c r="J3237" s="49" t="n">
        <f aca="false">Calc!$C$5-D3237</f>
        <v>510</v>
      </c>
      <c r="K3237" s="49" t="n">
        <f aca="false">IF(J3237&lt;=Calc!$C$11,4,IF(J3237&lt;=Calc!$C$12,3,IF(J3237&lt;=Calc!$C$13,2,1)))</f>
        <v>1</v>
      </c>
      <c r="L3237" s="49" t="n">
        <f aca="false">1+(E3237&gt;=Calc!$C$16)+(E3237&gt;=Calc!$C$17)+(E3237&gt;=Calc!$C$18)</f>
        <v>4</v>
      </c>
      <c r="M3237" s="49" t="str">
        <f aca="false">IF(AND(K3237=4,L3237&gt;=3),"Champions",IF(AND(K3237=3,L3237&gt;=3),"Loyal",IF(K3237&gt;=3,"Recent / New",IF(L3237&gt;=3,"At Risk","Hibernating / Lost"))))</f>
        <v>At Risk</v>
      </c>
      <c r="N3237" s="54" t="n">
        <f aca="false">IF(AND(Calc!$C$2&lt;=2009,Calc!$C$3&gt;=2009),F3237,0)+IF(AND(Calc!$C$2&lt;=2010,Calc!$C$3&gt;=2010),G3237,0)+IF(AND(Calc!$C$2&lt;=2011,Calc!$C$3&gt;=2011),H3237,0)</f>
        <v>4156.91</v>
      </c>
      <c r="O3237" s="61" t="n">
        <f aca="false">IF(AND(N3237&gt;0,OR(Calc!$C$4="*",B3237=Calc!$C$4)),N3237+ROW()*0.000000001,0)</f>
        <v>4156.910003237</v>
      </c>
    </row>
    <row r="3238" customFormat="false" ht="15" hidden="false" customHeight="false" outlineLevel="0" collapsed="false">
      <c r="A3238" s="49" t="n">
        <v>15634</v>
      </c>
      <c r="B3238" s="49" t="s">
        <v>189</v>
      </c>
      <c r="C3238" s="63" t="n">
        <v>40503</v>
      </c>
      <c r="D3238" s="63" t="n">
        <v>40869</v>
      </c>
      <c r="E3238" s="49" t="n">
        <v>2</v>
      </c>
      <c r="F3238" s="54" t="n">
        <v>0</v>
      </c>
      <c r="G3238" s="54" t="n">
        <v>311.1</v>
      </c>
      <c r="H3238" s="54" t="n">
        <v>243.55</v>
      </c>
      <c r="I3238" s="54" t="n">
        <f aca="false">SUM(F3238:H3238)</f>
        <v>554.65</v>
      </c>
      <c r="J3238" s="49" t="n">
        <f aca="false">Calc!$C$5-D3238</f>
        <v>18</v>
      </c>
      <c r="K3238" s="49" t="n">
        <f aca="false">IF(J3238&lt;=Calc!$C$11,4,IF(J3238&lt;=Calc!$C$12,3,IF(J3238&lt;=Calc!$C$13,2,1)))</f>
        <v>4</v>
      </c>
      <c r="L3238" s="49" t="n">
        <f aca="false">1+(E3238&gt;=Calc!$C$16)+(E3238&gt;=Calc!$C$17)+(E3238&gt;=Calc!$C$18)</f>
        <v>2</v>
      </c>
      <c r="M3238" s="49" t="str">
        <f aca="false">IF(AND(K3238=4,L3238&gt;=3),"Champions",IF(AND(K3238=3,L3238&gt;=3),"Loyal",IF(K3238&gt;=3,"Recent / New",IF(L3238&gt;=3,"At Risk","Hibernating / Lost"))))</f>
        <v>Recent / New</v>
      </c>
      <c r="N3238" s="54" t="n">
        <f aca="false">IF(AND(Calc!$C$2&lt;=2009,Calc!$C$3&gt;=2009),F3238,0)+IF(AND(Calc!$C$2&lt;=2010,Calc!$C$3&gt;=2010),G3238,0)+IF(AND(Calc!$C$2&lt;=2011,Calc!$C$3&gt;=2011),H3238,0)</f>
        <v>554.65</v>
      </c>
      <c r="O3238" s="61" t="n">
        <f aca="false">IF(AND(N3238&gt;0,OR(Calc!$C$4="*",B3238=Calc!$C$4)),N3238+ROW()*0.000000001,0)</f>
        <v>554.650003238</v>
      </c>
    </row>
    <row r="3239" customFormat="false" ht="15" hidden="false" customHeight="false" outlineLevel="0" collapsed="false">
      <c r="A3239" s="49" t="n">
        <v>15635</v>
      </c>
      <c r="B3239" s="49" t="s">
        <v>189</v>
      </c>
      <c r="C3239" s="63" t="n">
        <v>40491</v>
      </c>
      <c r="D3239" s="63" t="n">
        <v>40491</v>
      </c>
      <c r="E3239" s="49" t="n">
        <v>1</v>
      </c>
      <c r="F3239" s="54" t="n">
        <v>0</v>
      </c>
      <c r="G3239" s="54" t="n">
        <v>100.35</v>
      </c>
      <c r="H3239" s="54" t="n">
        <v>0</v>
      </c>
      <c r="I3239" s="54" t="n">
        <f aca="false">SUM(F3239:H3239)</f>
        <v>100.35</v>
      </c>
      <c r="J3239" s="49" t="n">
        <f aca="false">Calc!$C$5-D3239</f>
        <v>396</v>
      </c>
      <c r="K3239" s="49" t="n">
        <f aca="false">IF(J3239&lt;=Calc!$C$11,4,IF(J3239&lt;=Calc!$C$12,3,IF(J3239&lt;=Calc!$C$13,2,1)))</f>
        <v>1</v>
      </c>
      <c r="L3239" s="49" t="n">
        <f aca="false">1+(E3239&gt;=Calc!$C$16)+(E3239&gt;=Calc!$C$17)+(E3239&gt;=Calc!$C$18)</f>
        <v>1</v>
      </c>
      <c r="M3239" s="49" t="str">
        <f aca="false">IF(AND(K3239=4,L3239&gt;=3),"Champions",IF(AND(K3239=3,L3239&gt;=3),"Loyal",IF(K3239&gt;=3,"Recent / New",IF(L3239&gt;=3,"At Risk","Hibernating / Lost"))))</f>
        <v>Hibernating / Lost</v>
      </c>
      <c r="N3239" s="54" t="n">
        <f aca="false">IF(AND(Calc!$C$2&lt;=2009,Calc!$C$3&gt;=2009),F3239,0)+IF(AND(Calc!$C$2&lt;=2010,Calc!$C$3&gt;=2010),G3239,0)+IF(AND(Calc!$C$2&lt;=2011,Calc!$C$3&gt;=2011),H3239,0)</f>
        <v>100.35</v>
      </c>
      <c r="O3239" s="61" t="n">
        <f aca="false">IF(AND(N3239&gt;0,OR(Calc!$C$4="*",B3239=Calc!$C$4)),N3239+ROW()*0.000000001,0)</f>
        <v>100.350003239</v>
      </c>
    </row>
    <row r="3240" customFormat="false" ht="15" hidden="false" customHeight="false" outlineLevel="0" collapsed="false">
      <c r="A3240" s="49" t="n">
        <v>15636</v>
      </c>
      <c r="B3240" s="49" t="s">
        <v>189</v>
      </c>
      <c r="C3240" s="63" t="n">
        <v>40317</v>
      </c>
      <c r="D3240" s="63" t="n">
        <v>40797</v>
      </c>
      <c r="E3240" s="49" t="n">
        <v>4</v>
      </c>
      <c r="F3240" s="54" t="n">
        <v>0</v>
      </c>
      <c r="G3240" s="54" t="n">
        <v>719.82</v>
      </c>
      <c r="H3240" s="54" t="n">
        <v>724.76</v>
      </c>
      <c r="I3240" s="54" t="n">
        <f aca="false">SUM(F3240:H3240)</f>
        <v>1444.58</v>
      </c>
      <c r="J3240" s="49" t="n">
        <f aca="false">Calc!$C$5-D3240</f>
        <v>90</v>
      </c>
      <c r="K3240" s="49" t="n">
        <f aca="false">IF(J3240&lt;=Calc!$C$11,4,IF(J3240&lt;=Calc!$C$12,3,IF(J3240&lt;=Calc!$C$13,2,1)))</f>
        <v>3</v>
      </c>
      <c r="L3240" s="49" t="n">
        <f aca="false">1+(E3240&gt;=Calc!$C$16)+(E3240&gt;=Calc!$C$17)+(E3240&gt;=Calc!$C$18)</f>
        <v>3</v>
      </c>
      <c r="M3240" s="49" t="str">
        <f aca="false">IF(AND(K3240=4,L3240&gt;=3),"Champions",IF(AND(K3240=3,L3240&gt;=3),"Loyal",IF(K3240&gt;=3,"Recent / New",IF(L3240&gt;=3,"At Risk","Hibernating / Lost"))))</f>
        <v>Loyal</v>
      </c>
      <c r="N3240" s="54" t="n">
        <f aca="false">IF(AND(Calc!$C$2&lt;=2009,Calc!$C$3&gt;=2009),F3240,0)+IF(AND(Calc!$C$2&lt;=2010,Calc!$C$3&gt;=2010),G3240,0)+IF(AND(Calc!$C$2&lt;=2011,Calc!$C$3&gt;=2011),H3240,0)</f>
        <v>1444.58</v>
      </c>
      <c r="O3240" s="61" t="n">
        <f aca="false">IF(AND(N3240&gt;0,OR(Calc!$C$4="*",B3240=Calc!$C$4)),N3240+ROW()*0.000000001,0)</f>
        <v>1444.58000324</v>
      </c>
    </row>
    <row r="3241" customFormat="false" ht="15" hidden="false" customHeight="false" outlineLevel="0" collapsed="false">
      <c r="A3241" s="49" t="n">
        <v>15637</v>
      </c>
      <c r="B3241" s="49" t="s">
        <v>189</v>
      </c>
      <c r="C3241" s="63" t="n">
        <v>40162</v>
      </c>
      <c r="D3241" s="63" t="n">
        <v>40834</v>
      </c>
      <c r="E3241" s="49" t="n">
        <v>5</v>
      </c>
      <c r="F3241" s="54" t="n">
        <v>288.88</v>
      </c>
      <c r="G3241" s="54" t="n">
        <v>285.35</v>
      </c>
      <c r="H3241" s="54" t="n">
        <v>223.36</v>
      </c>
      <c r="I3241" s="54" t="n">
        <f aca="false">SUM(F3241:H3241)</f>
        <v>797.59</v>
      </c>
      <c r="J3241" s="49" t="n">
        <f aca="false">Calc!$C$5-D3241</f>
        <v>53</v>
      </c>
      <c r="K3241" s="49" t="n">
        <f aca="false">IF(J3241&lt;=Calc!$C$11,4,IF(J3241&lt;=Calc!$C$12,3,IF(J3241&lt;=Calc!$C$13,2,1)))</f>
        <v>3</v>
      </c>
      <c r="L3241" s="49" t="n">
        <f aca="false">1+(E3241&gt;=Calc!$C$16)+(E3241&gt;=Calc!$C$17)+(E3241&gt;=Calc!$C$18)</f>
        <v>3</v>
      </c>
      <c r="M3241" s="49" t="str">
        <f aca="false">IF(AND(K3241=4,L3241&gt;=3),"Champions",IF(AND(K3241=3,L3241&gt;=3),"Loyal",IF(K3241&gt;=3,"Recent / New",IF(L3241&gt;=3,"At Risk","Hibernating / Lost"))))</f>
        <v>Loyal</v>
      </c>
      <c r="N3241" s="54" t="n">
        <f aca="false">IF(AND(Calc!$C$2&lt;=2009,Calc!$C$3&gt;=2009),F3241,0)+IF(AND(Calc!$C$2&lt;=2010,Calc!$C$3&gt;=2010),G3241,0)+IF(AND(Calc!$C$2&lt;=2011,Calc!$C$3&gt;=2011),H3241,0)</f>
        <v>797.59</v>
      </c>
      <c r="O3241" s="61" t="n">
        <f aca="false">IF(AND(N3241&gt;0,OR(Calc!$C$4="*",B3241=Calc!$C$4)),N3241+ROW()*0.000000001,0)</f>
        <v>797.590003241</v>
      </c>
    </row>
    <row r="3242" customFormat="false" ht="15" hidden="false" customHeight="false" outlineLevel="0" collapsed="false">
      <c r="A3242" s="49" t="n">
        <v>15638</v>
      </c>
      <c r="B3242" s="49" t="s">
        <v>189</v>
      </c>
      <c r="C3242" s="63" t="n">
        <v>40276</v>
      </c>
      <c r="D3242" s="63" t="n">
        <v>40508</v>
      </c>
      <c r="E3242" s="49" t="n">
        <v>6</v>
      </c>
      <c r="F3242" s="54" t="n">
        <v>0</v>
      </c>
      <c r="G3242" s="54" t="n">
        <v>2231.2</v>
      </c>
      <c r="H3242" s="54" t="n">
        <v>-94</v>
      </c>
      <c r="I3242" s="54" t="n">
        <f aca="false">SUM(F3242:H3242)</f>
        <v>2137.2</v>
      </c>
      <c r="J3242" s="49" t="n">
        <f aca="false">Calc!$C$5-D3242</f>
        <v>379</v>
      </c>
      <c r="K3242" s="49" t="n">
        <f aca="false">IF(J3242&lt;=Calc!$C$11,4,IF(J3242&lt;=Calc!$C$12,3,IF(J3242&lt;=Calc!$C$13,2,1)))</f>
        <v>2</v>
      </c>
      <c r="L3242" s="49" t="n">
        <f aca="false">1+(E3242&gt;=Calc!$C$16)+(E3242&gt;=Calc!$C$17)+(E3242&gt;=Calc!$C$18)</f>
        <v>3</v>
      </c>
      <c r="M3242" s="49" t="str">
        <f aca="false">IF(AND(K3242=4,L3242&gt;=3),"Champions",IF(AND(K3242=3,L3242&gt;=3),"Loyal",IF(K3242&gt;=3,"Recent / New",IF(L3242&gt;=3,"At Risk","Hibernating / Lost"))))</f>
        <v>At Risk</v>
      </c>
      <c r="N3242" s="54" t="n">
        <f aca="false">IF(AND(Calc!$C$2&lt;=2009,Calc!$C$3&gt;=2009),F3242,0)+IF(AND(Calc!$C$2&lt;=2010,Calc!$C$3&gt;=2010),G3242,0)+IF(AND(Calc!$C$2&lt;=2011,Calc!$C$3&gt;=2011),H3242,0)</f>
        <v>2137.2</v>
      </c>
      <c r="O3242" s="61" t="n">
        <f aca="false">IF(AND(N3242&gt;0,OR(Calc!$C$4="*",B3242=Calc!$C$4)),N3242+ROW()*0.000000001,0)</f>
        <v>2137.200003242</v>
      </c>
    </row>
    <row r="3243" customFormat="false" ht="15" hidden="false" customHeight="false" outlineLevel="0" collapsed="false">
      <c r="A3243" s="49" t="n">
        <v>15639</v>
      </c>
      <c r="B3243" s="49" t="s">
        <v>189</v>
      </c>
      <c r="C3243" s="63" t="n">
        <v>40281</v>
      </c>
      <c r="D3243" s="63" t="n">
        <v>40752</v>
      </c>
      <c r="E3243" s="49" t="n">
        <v>3</v>
      </c>
      <c r="F3243" s="54" t="n">
        <v>0</v>
      </c>
      <c r="G3243" s="54" t="n">
        <v>603.01</v>
      </c>
      <c r="H3243" s="54" t="n">
        <v>425.32</v>
      </c>
      <c r="I3243" s="54" t="n">
        <f aca="false">SUM(F3243:H3243)</f>
        <v>1028.33</v>
      </c>
      <c r="J3243" s="49" t="n">
        <f aca="false">Calc!$C$5-D3243</f>
        <v>135</v>
      </c>
      <c r="K3243" s="49" t="n">
        <f aca="false">IF(J3243&lt;=Calc!$C$11,4,IF(J3243&lt;=Calc!$C$12,3,IF(J3243&lt;=Calc!$C$13,2,1)))</f>
        <v>2</v>
      </c>
      <c r="L3243" s="49" t="n">
        <f aca="false">1+(E3243&gt;=Calc!$C$16)+(E3243&gt;=Calc!$C$17)+(E3243&gt;=Calc!$C$18)</f>
        <v>2</v>
      </c>
      <c r="M3243" s="49" t="str">
        <f aca="false">IF(AND(K3243=4,L3243&gt;=3),"Champions",IF(AND(K3243=3,L3243&gt;=3),"Loyal",IF(K3243&gt;=3,"Recent / New",IF(L3243&gt;=3,"At Risk","Hibernating / Lost"))))</f>
        <v>Hibernating / Lost</v>
      </c>
      <c r="N3243" s="54" t="n">
        <f aca="false">IF(AND(Calc!$C$2&lt;=2009,Calc!$C$3&gt;=2009),F3243,0)+IF(AND(Calc!$C$2&lt;=2010,Calc!$C$3&gt;=2010),G3243,0)+IF(AND(Calc!$C$2&lt;=2011,Calc!$C$3&gt;=2011),H3243,0)</f>
        <v>1028.33</v>
      </c>
      <c r="O3243" s="61" t="n">
        <f aca="false">IF(AND(N3243&gt;0,OR(Calc!$C$4="*",B3243=Calc!$C$4)),N3243+ROW()*0.000000001,0)</f>
        <v>1028.330003243</v>
      </c>
    </row>
    <row r="3244" customFormat="false" ht="15" hidden="false" customHeight="false" outlineLevel="0" collapsed="false">
      <c r="A3244" s="49" t="n">
        <v>15640</v>
      </c>
      <c r="B3244" s="49" t="s">
        <v>189</v>
      </c>
      <c r="C3244" s="63" t="n">
        <v>40161</v>
      </c>
      <c r="D3244" s="63" t="n">
        <v>40882</v>
      </c>
      <c r="E3244" s="49" t="n">
        <v>29</v>
      </c>
      <c r="F3244" s="54" t="n">
        <v>1456.2</v>
      </c>
      <c r="G3244" s="54" t="n">
        <v>12259.09</v>
      </c>
      <c r="H3244" s="54" t="n">
        <v>9625</v>
      </c>
      <c r="I3244" s="54" t="n">
        <f aca="false">SUM(F3244:H3244)</f>
        <v>23340.29</v>
      </c>
      <c r="J3244" s="49" t="n">
        <f aca="false">Calc!$C$5-D3244</f>
        <v>5</v>
      </c>
      <c r="K3244" s="49" t="n">
        <f aca="false">IF(J3244&lt;=Calc!$C$11,4,IF(J3244&lt;=Calc!$C$12,3,IF(J3244&lt;=Calc!$C$13,2,1)))</f>
        <v>4</v>
      </c>
      <c r="L3244" s="49" t="n">
        <f aca="false">1+(E3244&gt;=Calc!$C$16)+(E3244&gt;=Calc!$C$17)+(E3244&gt;=Calc!$C$18)</f>
        <v>4</v>
      </c>
      <c r="M3244" s="49" t="str">
        <f aca="false">IF(AND(K3244=4,L3244&gt;=3),"Champions",IF(AND(K3244=3,L3244&gt;=3),"Loyal",IF(K3244&gt;=3,"Recent / New",IF(L3244&gt;=3,"At Risk","Hibernating / Lost"))))</f>
        <v>Champions</v>
      </c>
      <c r="N3244" s="54" t="n">
        <f aca="false">IF(AND(Calc!$C$2&lt;=2009,Calc!$C$3&gt;=2009),F3244,0)+IF(AND(Calc!$C$2&lt;=2010,Calc!$C$3&gt;=2010),G3244,0)+IF(AND(Calc!$C$2&lt;=2011,Calc!$C$3&gt;=2011),H3244,0)</f>
        <v>23340.29</v>
      </c>
      <c r="O3244" s="61" t="n">
        <f aca="false">IF(AND(N3244&gt;0,OR(Calc!$C$4="*",B3244=Calc!$C$4)),N3244+ROW()*0.000000001,0)</f>
        <v>23340.290003244</v>
      </c>
    </row>
    <row r="3245" customFormat="false" ht="15" hidden="false" customHeight="false" outlineLevel="0" collapsed="false">
      <c r="A3245" s="49" t="n">
        <v>15641</v>
      </c>
      <c r="B3245" s="49" t="s">
        <v>189</v>
      </c>
      <c r="C3245" s="63" t="n">
        <v>40153</v>
      </c>
      <c r="D3245" s="63" t="n">
        <v>40781</v>
      </c>
      <c r="E3245" s="49" t="n">
        <v>12</v>
      </c>
      <c r="F3245" s="54" t="n">
        <v>1089.61</v>
      </c>
      <c r="G3245" s="54" t="n">
        <v>2677.11</v>
      </c>
      <c r="H3245" s="54" t="n">
        <v>1578.83</v>
      </c>
      <c r="I3245" s="54" t="n">
        <f aca="false">SUM(F3245:H3245)</f>
        <v>5345.55</v>
      </c>
      <c r="J3245" s="49" t="n">
        <f aca="false">Calc!$C$5-D3245</f>
        <v>106</v>
      </c>
      <c r="K3245" s="49" t="n">
        <f aca="false">IF(J3245&lt;=Calc!$C$11,4,IF(J3245&lt;=Calc!$C$12,3,IF(J3245&lt;=Calc!$C$13,2,1)))</f>
        <v>2</v>
      </c>
      <c r="L3245" s="49" t="n">
        <f aca="false">1+(E3245&gt;=Calc!$C$16)+(E3245&gt;=Calc!$C$17)+(E3245&gt;=Calc!$C$18)</f>
        <v>4</v>
      </c>
      <c r="M3245" s="49" t="str">
        <f aca="false">IF(AND(K3245=4,L3245&gt;=3),"Champions",IF(AND(K3245=3,L3245&gt;=3),"Loyal",IF(K3245&gt;=3,"Recent / New",IF(L3245&gt;=3,"At Risk","Hibernating / Lost"))))</f>
        <v>At Risk</v>
      </c>
      <c r="N3245" s="54" t="n">
        <f aca="false">IF(AND(Calc!$C$2&lt;=2009,Calc!$C$3&gt;=2009),F3245,0)+IF(AND(Calc!$C$2&lt;=2010,Calc!$C$3&gt;=2010),G3245,0)+IF(AND(Calc!$C$2&lt;=2011,Calc!$C$3&gt;=2011),H3245,0)</f>
        <v>5345.55</v>
      </c>
      <c r="O3245" s="61" t="n">
        <f aca="false">IF(AND(N3245&gt;0,OR(Calc!$C$4="*",B3245=Calc!$C$4)),N3245+ROW()*0.000000001,0)</f>
        <v>5345.550003245</v>
      </c>
    </row>
    <row r="3246" customFormat="false" ht="15" hidden="false" customHeight="false" outlineLevel="0" collapsed="false">
      <c r="A3246" s="49" t="n">
        <v>15642</v>
      </c>
      <c r="B3246" s="49" t="s">
        <v>189</v>
      </c>
      <c r="C3246" s="63" t="n">
        <v>40157</v>
      </c>
      <c r="D3246" s="63" t="n">
        <v>40157</v>
      </c>
      <c r="E3246" s="49" t="n">
        <v>1</v>
      </c>
      <c r="F3246" s="54" t="n">
        <v>105.78</v>
      </c>
      <c r="G3246" s="54" t="n">
        <v>0</v>
      </c>
      <c r="H3246" s="54" t="n">
        <v>0</v>
      </c>
      <c r="I3246" s="54" t="n">
        <f aca="false">SUM(F3246:H3246)</f>
        <v>105.78</v>
      </c>
      <c r="J3246" s="49" t="n">
        <f aca="false">Calc!$C$5-D3246</f>
        <v>730</v>
      </c>
      <c r="K3246" s="49" t="n">
        <f aca="false">IF(J3246&lt;=Calc!$C$11,4,IF(J3246&lt;=Calc!$C$12,3,IF(J3246&lt;=Calc!$C$13,2,1)))</f>
        <v>1</v>
      </c>
      <c r="L3246" s="49" t="n">
        <f aca="false">1+(E3246&gt;=Calc!$C$16)+(E3246&gt;=Calc!$C$17)+(E3246&gt;=Calc!$C$18)</f>
        <v>1</v>
      </c>
      <c r="M3246" s="49" t="str">
        <f aca="false">IF(AND(K3246=4,L3246&gt;=3),"Champions",IF(AND(K3246=3,L3246&gt;=3),"Loyal",IF(K3246&gt;=3,"Recent / New",IF(L3246&gt;=3,"At Risk","Hibernating / Lost"))))</f>
        <v>Hibernating / Lost</v>
      </c>
      <c r="N3246" s="54" t="n">
        <f aca="false">IF(AND(Calc!$C$2&lt;=2009,Calc!$C$3&gt;=2009),F3246,0)+IF(AND(Calc!$C$2&lt;=2010,Calc!$C$3&gt;=2010),G3246,0)+IF(AND(Calc!$C$2&lt;=2011,Calc!$C$3&gt;=2011),H3246,0)</f>
        <v>105.78</v>
      </c>
      <c r="O3246" s="61" t="n">
        <f aca="false">IF(AND(N3246&gt;0,OR(Calc!$C$4="*",B3246=Calc!$C$4)),N3246+ROW()*0.000000001,0)</f>
        <v>105.780003246</v>
      </c>
    </row>
    <row r="3247" customFormat="false" ht="15" hidden="false" customHeight="false" outlineLevel="0" collapsed="false">
      <c r="A3247" s="49" t="n">
        <v>15643</v>
      </c>
      <c r="B3247" s="49" t="s">
        <v>189</v>
      </c>
      <c r="C3247" s="63" t="n">
        <v>40604</v>
      </c>
      <c r="D3247" s="63" t="n">
        <v>40695</v>
      </c>
      <c r="E3247" s="49" t="n">
        <v>3</v>
      </c>
      <c r="F3247" s="54" t="n">
        <v>0</v>
      </c>
      <c r="G3247" s="54" t="n">
        <v>0</v>
      </c>
      <c r="H3247" s="54" t="n">
        <v>647.4</v>
      </c>
      <c r="I3247" s="54" t="n">
        <f aca="false">SUM(F3247:H3247)</f>
        <v>647.4</v>
      </c>
      <c r="J3247" s="49" t="n">
        <f aca="false">Calc!$C$5-D3247</f>
        <v>192</v>
      </c>
      <c r="K3247" s="49" t="n">
        <f aca="false">IF(J3247&lt;=Calc!$C$11,4,IF(J3247&lt;=Calc!$C$12,3,IF(J3247&lt;=Calc!$C$13,2,1)))</f>
        <v>2</v>
      </c>
      <c r="L3247" s="49" t="n">
        <f aca="false">1+(E3247&gt;=Calc!$C$16)+(E3247&gt;=Calc!$C$17)+(E3247&gt;=Calc!$C$18)</f>
        <v>2</v>
      </c>
      <c r="M3247" s="49" t="str">
        <f aca="false">IF(AND(K3247=4,L3247&gt;=3),"Champions",IF(AND(K3247=3,L3247&gt;=3),"Loyal",IF(K3247&gt;=3,"Recent / New",IF(L3247&gt;=3,"At Risk","Hibernating / Lost"))))</f>
        <v>Hibernating / Lost</v>
      </c>
      <c r="N3247" s="54" t="n">
        <f aca="false">IF(AND(Calc!$C$2&lt;=2009,Calc!$C$3&gt;=2009),F3247,0)+IF(AND(Calc!$C$2&lt;=2010,Calc!$C$3&gt;=2010),G3247,0)+IF(AND(Calc!$C$2&lt;=2011,Calc!$C$3&gt;=2011),H3247,0)</f>
        <v>647.4</v>
      </c>
      <c r="O3247" s="61" t="n">
        <f aca="false">IF(AND(N3247&gt;0,OR(Calc!$C$4="*",B3247=Calc!$C$4)),N3247+ROW()*0.000000001,0)</f>
        <v>647.400003247</v>
      </c>
    </row>
    <row r="3248" customFormat="false" ht="15" hidden="false" customHeight="false" outlineLevel="0" collapsed="false">
      <c r="A3248" s="49" t="n">
        <v>15644</v>
      </c>
      <c r="B3248" s="49" t="s">
        <v>189</v>
      </c>
      <c r="C3248" s="63" t="n">
        <v>40625</v>
      </c>
      <c r="D3248" s="63" t="n">
        <v>40720</v>
      </c>
      <c r="E3248" s="49" t="n">
        <v>4</v>
      </c>
      <c r="F3248" s="54" t="n">
        <v>0</v>
      </c>
      <c r="G3248" s="54" t="n">
        <v>0</v>
      </c>
      <c r="H3248" s="54" t="n">
        <v>803.54</v>
      </c>
      <c r="I3248" s="54" t="n">
        <f aca="false">SUM(F3248:H3248)</f>
        <v>803.54</v>
      </c>
      <c r="J3248" s="49" t="n">
        <f aca="false">Calc!$C$5-D3248</f>
        <v>167</v>
      </c>
      <c r="K3248" s="49" t="n">
        <f aca="false">IF(J3248&lt;=Calc!$C$11,4,IF(J3248&lt;=Calc!$C$12,3,IF(J3248&lt;=Calc!$C$13,2,1)))</f>
        <v>2</v>
      </c>
      <c r="L3248" s="49" t="n">
        <f aca="false">1+(E3248&gt;=Calc!$C$16)+(E3248&gt;=Calc!$C$17)+(E3248&gt;=Calc!$C$18)</f>
        <v>3</v>
      </c>
      <c r="M3248" s="49" t="str">
        <f aca="false">IF(AND(K3248=4,L3248&gt;=3),"Champions",IF(AND(K3248=3,L3248&gt;=3),"Loyal",IF(K3248&gt;=3,"Recent / New",IF(L3248&gt;=3,"At Risk","Hibernating / Lost"))))</f>
        <v>At Risk</v>
      </c>
      <c r="N3248" s="54" t="n">
        <f aca="false">IF(AND(Calc!$C$2&lt;=2009,Calc!$C$3&gt;=2009),F3248,0)+IF(AND(Calc!$C$2&lt;=2010,Calc!$C$3&gt;=2010),G3248,0)+IF(AND(Calc!$C$2&lt;=2011,Calc!$C$3&gt;=2011),H3248,0)</f>
        <v>803.54</v>
      </c>
      <c r="O3248" s="61" t="n">
        <f aca="false">IF(AND(N3248&gt;0,OR(Calc!$C$4="*",B3248=Calc!$C$4)),N3248+ROW()*0.000000001,0)</f>
        <v>803.540003248</v>
      </c>
    </row>
    <row r="3249" customFormat="false" ht="15" hidden="false" customHeight="false" outlineLevel="0" collapsed="false">
      <c r="A3249" s="49" t="n">
        <v>15645</v>
      </c>
      <c r="B3249" s="49" t="s">
        <v>189</v>
      </c>
      <c r="C3249" s="63" t="n">
        <v>40461</v>
      </c>
      <c r="D3249" s="63" t="n">
        <v>40868</v>
      </c>
      <c r="E3249" s="49" t="n">
        <v>3</v>
      </c>
      <c r="F3249" s="54" t="n">
        <v>0</v>
      </c>
      <c r="G3249" s="54" t="n">
        <v>430.56</v>
      </c>
      <c r="H3249" s="54" t="n">
        <v>611.59</v>
      </c>
      <c r="I3249" s="54" t="n">
        <f aca="false">SUM(F3249:H3249)</f>
        <v>1042.15</v>
      </c>
      <c r="J3249" s="49" t="n">
        <f aca="false">Calc!$C$5-D3249</f>
        <v>19</v>
      </c>
      <c r="K3249" s="49" t="n">
        <f aca="false">IF(J3249&lt;=Calc!$C$11,4,IF(J3249&lt;=Calc!$C$12,3,IF(J3249&lt;=Calc!$C$13,2,1)))</f>
        <v>4</v>
      </c>
      <c r="L3249" s="49" t="n">
        <f aca="false">1+(E3249&gt;=Calc!$C$16)+(E3249&gt;=Calc!$C$17)+(E3249&gt;=Calc!$C$18)</f>
        <v>2</v>
      </c>
      <c r="M3249" s="49" t="str">
        <f aca="false">IF(AND(K3249=4,L3249&gt;=3),"Champions",IF(AND(K3249=3,L3249&gt;=3),"Loyal",IF(K3249&gt;=3,"Recent / New",IF(L3249&gt;=3,"At Risk","Hibernating / Lost"))))</f>
        <v>Recent / New</v>
      </c>
      <c r="N3249" s="54" t="n">
        <f aca="false">IF(AND(Calc!$C$2&lt;=2009,Calc!$C$3&gt;=2009),F3249,0)+IF(AND(Calc!$C$2&lt;=2010,Calc!$C$3&gt;=2010),G3249,0)+IF(AND(Calc!$C$2&lt;=2011,Calc!$C$3&gt;=2011),H3249,0)</f>
        <v>1042.15</v>
      </c>
      <c r="O3249" s="61" t="n">
        <f aca="false">IF(AND(N3249&gt;0,OR(Calc!$C$4="*",B3249=Calc!$C$4)),N3249+ROW()*0.000000001,0)</f>
        <v>1042.150003249</v>
      </c>
    </row>
    <row r="3250" customFormat="false" ht="15" hidden="false" customHeight="false" outlineLevel="0" collapsed="false">
      <c r="A3250" s="49" t="n">
        <v>15646</v>
      </c>
      <c r="B3250" s="49" t="s">
        <v>189</v>
      </c>
      <c r="C3250" s="63" t="n">
        <v>40476</v>
      </c>
      <c r="D3250" s="63" t="n">
        <v>40729</v>
      </c>
      <c r="E3250" s="49" t="n">
        <v>5</v>
      </c>
      <c r="F3250" s="54" t="n">
        <v>0</v>
      </c>
      <c r="G3250" s="54" t="n">
        <v>526.97</v>
      </c>
      <c r="H3250" s="54" t="n">
        <v>235.34</v>
      </c>
      <c r="I3250" s="54" t="n">
        <f aca="false">SUM(F3250:H3250)</f>
        <v>762.31</v>
      </c>
      <c r="J3250" s="49" t="n">
        <f aca="false">Calc!$C$5-D3250</f>
        <v>158</v>
      </c>
      <c r="K3250" s="49" t="n">
        <f aca="false">IF(J3250&lt;=Calc!$C$11,4,IF(J3250&lt;=Calc!$C$12,3,IF(J3250&lt;=Calc!$C$13,2,1)))</f>
        <v>2</v>
      </c>
      <c r="L3250" s="49" t="n">
        <f aca="false">1+(E3250&gt;=Calc!$C$16)+(E3250&gt;=Calc!$C$17)+(E3250&gt;=Calc!$C$18)</f>
        <v>3</v>
      </c>
      <c r="M3250" s="49" t="str">
        <f aca="false">IF(AND(K3250=4,L3250&gt;=3),"Champions",IF(AND(K3250=3,L3250&gt;=3),"Loyal",IF(K3250&gt;=3,"Recent / New",IF(L3250&gt;=3,"At Risk","Hibernating / Lost"))))</f>
        <v>At Risk</v>
      </c>
      <c r="N3250" s="54" t="n">
        <f aca="false">IF(AND(Calc!$C$2&lt;=2009,Calc!$C$3&gt;=2009),F3250,0)+IF(AND(Calc!$C$2&lt;=2010,Calc!$C$3&gt;=2010),G3250,0)+IF(AND(Calc!$C$2&lt;=2011,Calc!$C$3&gt;=2011),H3250,0)</f>
        <v>762.31</v>
      </c>
      <c r="O3250" s="61" t="n">
        <f aca="false">IF(AND(N3250&gt;0,OR(Calc!$C$4="*",B3250=Calc!$C$4)),N3250+ROW()*0.000000001,0)</f>
        <v>762.31000325</v>
      </c>
    </row>
    <row r="3251" customFormat="false" ht="15" hidden="false" customHeight="false" outlineLevel="0" collapsed="false">
      <c r="A3251" s="49" t="n">
        <v>15647</v>
      </c>
      <c r="B3251" s="49" t="s">
        <v>189</v>
      </c>
      <c r="C3251" s="63" t="n">
        <v>40471</v>
      </c>
      <c r="D3251" s="63" t="n">
        <v>40471</v>
      </c>
      <c r="E3251" s="49" t="n">
        <v>1</v>
      </c>
      <c r="F3251" s="54" t="n">
        <v>0</v>
      </c>
      <c r="G3251" s="54" t="n">
        <v>169</v>
      </c>
      <c r="H3251" s="54" t="n">
        <v>0</v>
      </c>
      <c r="I3251" s="54" t="n">
        <f aca="false">SUM(F3251:H3251)</f>
        <v>169</v>
      </c>
      <c r="J3251" s="49" t="n">
        <f aca="false">Calc!$C$5-D3251</f>
        <v>416</v>
      </c>
      <c r="K3251" s="49" t="n">
        <f aca="false">IF(J3251&lt;=Calc!$C$11,4,IF(J3251&lt;=Calc!$C$12,3,IF(J3251&lt;=Calc!$C$13,2,1)))</f>
        <v>1</v>
      </c>
      <c r="L3251" s="49" t="n">
        <f aca="false">1+(E3251&gt;=Calc!$C$16)+(E3251&gt;=Calc!$C$17)+(E3251&gt;=Calc!$C$18)</f>
        <v>1</v>
      </c>
      <c r="M3251" s="49" t="str">
        <f aca="false">IF(AND(K3251=4,L3251&gt;=3),"Champions",IF(AND(K3251=3,L3251&gt;=3),"Loyal",IF(K3251&gt;=3,"Recent / New",IF(L3251&gt;=3,"At Risk","Hibernating / Lost"))))</f>
        <v>Hibernating / Lost</v>
      </c>
      <c r="N3251" s="54" t="n">
        <f aca="false">IF(AND(Calc!$C$2&lt;=2009,Calc!$C$3&gt;=2009),F3251,0)+IF(AND(Calc!$C$2&lt;=2010,Calc!$C$3&gt;=2010),G3251,0)+IF(AND(Calc!$C$2&lt;=2011,Calc!$C$3&gt;=2011),H3251,0)</f>
        <v>169</v>
      </c>
      <c r="O3251" s="61" t="n">
        <f aca="false">IF(AND(N3251&gt;0,OR(Calc!$C$4="*",B3251=Calc!$C$4)),N3251+ROW()*0.000000001,0)</f>
        <v>169.000003251</v>
      </c>
    </row>
    <row r="3252" customFormat="false" ht="15" hidden="false" customHeight="false" outlineLevel="0" collapsed="false">
      <c r="A3252" s="49" t="n">
        <v>15648</v>
      </c>
      <c r="B3252" s="49" t="s">
        <v>189</v>
      </c>
      <c r="C3252" s="63" t="n">
        <v>40619</v>
      </c>
      <c r="D3252" s="63" t="n">
        <v>40682</v>
      </c>
      <c r="E3252" s="49" t="n">
        <v>2</v>
      </c>
      <c r="F3252" s="54" t="n">
        <v>0</v>
      </c>
      <c r="G3252" s="54" t="n">
        <v>0</v>
      </c>
      <c r="H3252" s="54" t="n">
        <v>584.75</v>
      </c>
      <c r="I3252" s="54" t="n">
        <f aca="false">SUM(F3252:H3252)</f>
        <v>584.75</v>
      </c>
      <c r="J3252" s="49" t="n">
        <f aca="false">Calc!$C$5-D3252</f>
        <v>205</v>
      </c>
      <c r="K3252" s="49" t="n">
        <f aca="false">IF(J3252&lt;=Calc!$C$11,4,IF(J3252&lt;=Calc!$C$12,3,IF(J3252&lt;=Calc!$C$13,2,1)))</f>
        <v>2</v>
      </c>
      <c r="L3252" s="49" t="n">
        <f aca="false">1+(E3252&gt;=Calc!$C$16)+(E3252&gt;=Calc!$C$17)+(E3252&gt;=Calc!$C$18)</f>
        <v>2</v>
      </c>
      <c r="M3252" s="49" t="str">
        <f aca="false">IF(AND(K3252=4,L3252&gt;=3),"Champions",IF(AND(K3252=3,L3252&gt;=3),"Loyal",IF(K3252&gt;=3,"Recent / New",IF(L3252&gt;=3,"At Risk","Hibernating / Lost"))))</f>
        <v>Hibernating / Lost</v>
      </c>
      <c r="N3252" s="54" t="n">
        <f aca="false">IF(AND(Calc!$C$2&lt;=2009,Calc!$C$3&gt;=2009),F3252,0)+IF(AND(Calc!$C$2&lt;=2010,Calc!$C$3&gt;=2010),G3252,0)+IF(AND(Calc!$C$2&lt;=2011,Calc!$C$3&gt;=2011),H3252,0)</f>
        <v>584.75</v>
      </c>
      <c r="O3252" s="61" t="n">
        <f aca="false">IF(AND(N3252&gt;0,OR(Calc!$C$4="*",B3252=Calc!$C$4)),N3252+ROW()*0.000000001,0)</f>
        <v>584.750003252</v>
      </c>
    </row>
    <row r="3253" customFormat="false" ht="15" hidden="false" customHeight="false" outlineLevel="0" collapsed="false">
      <c r="A3253" s="49" t="n">
        <v>15649</v>
      </c>
      <c r="B3253" s="49" t="s">
        <v>189</v>
      </c>
      <c r="C3253" s="63" t="n">
        <v>40499</v>
      </c>
      <c r="D3253" s="63" t="n">
        <v>40550</v>
      </c>
      <c r="E3253" s="49" t="n">
        <v>4</v>
      </c>
      <c r="F3253" s="54" t="n">
        <v>0</v>
      </c>
      <c r="G3253" s="54" t="n">
        <v>1354.35</v>
      </c>
      <c r="H3253" s="54" t="n">
        <v>306</v>
      </c>
      <c r="I3253" s="54" t="n">
        <f aca="false">SUM(F3253:H3253)</f>
        <v>1660.35</v>
      </c>
      <c r="J3253" s="49" t="n">
        <f aca="false">Calc!$C$5-D3253</f>
        <v>337</v>
      </c>
      <c r="K3253" s="49" t="n">
        <f aca="false">IF(J3253&lt;=Calc!$C$11,4,IF(J3253&lt;=Calc!$C$12,3,IF(J3253&lt;=Calc!$C$13,2,1)))</f>
        <v>2</v>
      </c>
      <c r="L3253" s="49" t="n">
        <f aca="false">1+(E3253&gt;=Calc!$C$16)+(E3253&gt;=Calc!$C$17)+(E3253&gt;=Calc!$C$18)</f>
        <v>3</v>
      </c>
      <c r="M3253" s="49" t="str">
        <f aca="false">IF(AND(K3253=4,L3253&gt;=3),"Champions",IF(AND(K3253=3,L3253&gt;=3),"Loyal",IF(K3253&gt;=3,"Recent / New",IF(L3253&gt;=3,"At Risk","Hibernating / Lost"))))</f>
        <v>At Risk</v>
      </c>
      <c r="N3253" s="54" t="n">
        <f aca="false">IF(AND(Calc!$C$2&lt;=2009,Calc!$C$3&gt;=2009),F3253,0)+IF(AND(Calc!$C$2&lt;=2010,Calc!$C$3&gt;=2010),G3253,0)+IF(AND(Calc!$C$2&lt;=2011,Calc!$C$3&gt;=2011),H3253,0)</f>
        <v>1660.35</v>
      </c>
      <c r="O3253" s="61" t="n">
        <f aca="false">IF(AND(N3253&gt;0,OR(Calc!$C$4="*",B3253=Calc!$C$4)),N3253+ROW()*0.000000001,0)</f>
        <v>1660.350003253</v>
      </c>
    </row>
    <row r="3254" customFormat="false" ht="15" hidden="false" customHeight="false" outlineLevel="0" collapsed="false">
      <c r="A3254" s="49" t="n">
        <v>15650</v>
      </c>
      <c r="B3254" s="49" t="s">
        <v>189</v>
      </c>
      <c r="C3254" s="63" t="n">
        <v>40258</v>
      </c>
      <c r="D3254" s="63" t="n">
        <v>40365</v>
      </c>
      <c r="E3254" s="49" t="n">
        <v>2</v>
      </c>
      <c r="F3254" s="54" t="n">
        <v>0</v>
      </c>
      <c r="G3254" s="54" t="n">
        <v>539.03</v>
      </c>
      <c r="H3254" s="54" t="n">
        <v>0</v>
      </c>
      <c r="I3254" s="54" t="n">
        <f aca="false">SUM(F3254:H3254)</f>
        <v>539.03</v>
      </c>
      <c r="J3254" s="49" t="n">
        <f aca="false">Calc!$C$5-D3254</f>
        <v>522</v>
      </c>
      <c r="K3254" s="49" t="n">
        <f aca="false">IF(J3254&lt;=Calc!$C$11,4,IF(J3254&lt;=Calc!$C$12,3,IF(J3254&lt;=Calc!$C$13,2,1)))</f>
        <v>1</v>
      </c>
      <c r="L3254" s="49" t="n">
        <f aca="false">1+(E3254&gt;=Calc!$C$16)+(E3254&gt;=Calc!$C$17)+(E3254&gt;=Calc!$C$18)</f>
        <v>2</v>
      </c>
      <c r="M3254" s="49" t="str">
        <f aca="false">IF(AND(K3254=4,L3254&gt;=3),"Champions",IF(AND(K3254=3,L3254&gt;=3),"Loyal",IF(K3254&gt;=3,"Recent / New",IF(L3254&gt;=3,"At Risk","Hibernating / Lost"))))</f>
        <v>Hibernating / Lost</v>
      </c>
      <c r="N3254" s="54" t="n">
        <f aca="false">IF(AND(Calc!$C$2&lt;=2009,Calc!$C$3&gt;=2009),F3254,0)+IF(AND(Calc!$C$2&lt;=2010,Calc!$C$3&gt;=2010),G3254,0)+IF(AND(Calc!$C$2&lt;=2011,Calc!$C$3&gt;=2011),H3254,0)</f>
        <v>539.03</v>
      </c>
      <c r="O3254" s="61" t="n">
        <f aca="false">IF(AND(N3254&gt;0,OR(Calc!$C$4="*",B3254=Calc!$C$4)),N3254+ROW()*0.000000001,0)</f>
        <v>539.030003254</v>
      </c>
    </row>
    <row r="3255" customFormat="false" ht="15" hidden="false" customHeight="false" outlineLevel="0" collapsed="false">
      <c r="A3255" s="49" t="n">
        <v>15651</v>
      </c>
      <c r="B3255" s="49" t="s">
        <v>189</v>
      </c>
      <c r="C3255" s="63" t="n">
        <v>40290</v>
      </c>
      <c r="D3255" s="63" t="n">
        <v>40850</v>
      </c>
      <c r="E3255" s="49" t="n">
        <v>5</v>
      </c>
      <c r="F3255" s="54" t="n">
        <v>0</v>
      </c>
      <c r="G3255" s="54" t="n">
        <v>612.76</v>
      </c>
      <c r="H3255" s="54" t="n">
        <v>646.3</v>
      </c>
      <c r="I3255" s="54" t="n">
        <f aca="false">SUM(F3255:H3255)</f>
        <v>1259.06</v>
      </c>
      <c r="J3255" s="49" t="n">
        <f aca="false">Calc!$C$5-D3255</f>
        <v>37</v>
      </c>
      <c r="K3255" s="49" t="n">
        <f aca="false">IF(J3255&lt;=Calc!$C$11,4,IF(J3255&lt;=Calc!$C$12,3,IF(J3255&lt;=Calc!$C$13,2,1)))</f>
        <v>3</v>
      </c>
      <c r="L3255" s="49" t="n">
        <f aca="false">1+(E3255&gt;=Calc!$C$16)+(E3255&gt;=Calc!$C$17)+(E3255&gt;=Calc!$C$18)</f>
        <v>3</v>
      </c>
      <c r="M3255" s="49" t="str">
        <f aca="false">IF(AND(K3255=4,L3255&gt;=3),"Champions",IF(AND(K3255=3,L3255&gt;=3),"Loyal",IF(K3255&gt;=3,"Recent / New",IF(L3255&gt;=3,"At Risk","Hibernating / Lost"))))</f>
        <v>Loyal</v>
      </c>
      <c r="N3255" s="54" t="n">
        <f aca="false">IF(AND(Calc!$C$2&lt;=2009,Calc!$C$3&gt;=2009),F3255,0)+IF(AND(Calc!$C$2&lt;=2010,Calc!$C$3&gt;=2010),G3255,0)+IF(AND(Calc!$C$2&lt;=2011,Calc!$C$3&gt;=2011),H3255,0)</f>
        <v>1259.06</v>
      </c>
      <c r="O3255" s="61" t="n">
        <f aca="false">IF(AND(N3255&gt;0,OR(Calc!$C$4="*",B3255=Calc!$C$4)),N3255+ROW()*0.000000001,0)</f>
        <v>1259.060003255</v>
      </c>
    </row>
    <row r="3256" customFormat="false" ht="15" hidden="false" customHeight="false" outlineLevel="0" collapsed="false">
      <c r="A3256" s="49" t="n">
        <v>15652</v>
      </c>
      <c r="B3256" s="49" t="s">
        <v>189</v>
      </c>
      <c r="C3256" s="63" t="n">
        <v>40401</v>
      </c>
      <c r="D3256" s="63" t="n">
        <v>40795</v>
      </c>
      <c r="E3256" s="49" t="n">
        <v>5</v>
      </c>
      <c r="F3256" s="54" t="n">
        <v>0</v>
      </c>
      <c r="G3256" s="54" t="n">
        <v>1059.7</v>
      </c>
      <c r="H3256" s="54" t="n">
        <v>337.74</v>
      </c>
      <c r="I3256" s="54" t="n">
        <f aca="false">SUM(F3256:H3256)</f>
        <v>1397.44</v>
      </c>
      <c r="J3256" s="49" t="n">
        <f aca="false">Calc!$C$5-D3256</f>
        <v>92</v>
      </c>
      <c r="K3256" s="49" t="n">
        <f aca="false">IF(J3256&lt;=Calc!$C$11,4,IF(J3256&lt;=Calc!$C$12,3,IF(J3256&lt;=Calc!$C$13,2,1)))</f>
        <v>3</v>
      </c>
      <c r="L3256" s="49" t="n">
        <f aca="false">1+(E3256&gt;=Calc!$C$16)+(E3256&gt;=Calc!$C$17)+(E3256&gt;=Calc!$C$18)</f>
        <v>3</v>
      </c>
      <c r="M3256" s="49" t="str">
        <f aca="false">IF(AND(K3256=4,L3256&gt;=3),"Champions",IF(AND(K3256=3,L3256&gt;=3),"Loyal",IF(K3256&gt;=3,"Recent / New",IF(L3256&gt;=3,"At Risk","Hibernating / Lost"))))</f>
        <v>Loyal</v>
      </c>
      <c r="N3256" s="54" t="n">
        <f aca="false">IF(AND(Calc!$C$2&lt;=2009,Calc!$C$3&gt;=2009),F3256,0)+IF(AND(Calc!$C$2&lt;=2010,Calc!$C$3&gt;=2010),G3256,0)+IF(AND(Calc!$C$2&lt;=2011,Calc!$C$3&gt;=2011),H3256,0)</f>
        <v>1397.44</v>
      </c>
      <c r="O3256" s="61" t="n">
        <f aca="false">IF(AND(N3256&gt;0,OR(Calc!$C$4="*",B3256=Calc!$C$4)),N3256+ROW()*0.000000001,0)</f>
        <v>1397.440003256</v>
      </c>
    </row>
    <row r="3257" customFormat="false" ht="15" hidden="false" customHeight="false" outlineLevel="0" collapsed="false">
      <c r="A3257" s="49" t="n">
        <v>15653</v>
      </c>
      <c r="B3257" s="49" t="s">
        <v>189</v>
      </c>
      <c r="C3257" s="63" t="n">
        <v>40771</v>
      </c>
      <c r="D3257" s="63" t="n">
        <v>40794</v>
      </c>
      <c r="E3257" s="49" t="n">
        <v>2</v>
      </c>
      <c r="F3257" s="54" t="n">
        <v>0</v>
      </c>
      <c r="G3257" s="54" t="n">
        <v>0</v>
      </c>
      <c r="H3257" s="54" t="n">
        <v>877.44</v>
      </c>
      <c r="I3257" s="54" t="n">
        <f aca="false">SUM(F3257:H3257)</f>
        <v>877.44</v>
      </c>
      <c r="J3257" s="49" t="n">
        <f aca="false">Calc!$C$5-D3257</f>
        <v>93</v>
      </c>
      <c r="K3257" s="49" t="n">
        <f aca="false">IF(J3257&lt;=Calc!$C$11,4,IF(J3257&lt;=Calc!$C$12,3,IF(J3257&lt;=Calc!$C$13,2,1)))</f>
        <v>3</v>
      </c>
      <c r="L3257" s="49" t="n">
        <f aca="false">1+(E3257&gt;=Calc!$C$16)+(E3257&gt;=Calc!$C$17)+(E3257&gt;=Calc!$C$18)</f>
        <v>2</v>
      </c>
      <c r="M3257" s="49" t="str">
        <f aca="false">IF(AND(K3257=4,L3257&gt;=3),"Champions",IF(AND(K3257=3,L3257&gt;=3),"Loyal",IF(K3257&gt;=3,"Recent / New",IF(L3257&gt;=3,"At Risk","Hibernating / Lost"))))</f>
        <v>Recent / New</v>
      </c>
      <c r="N3257" s="54" t="n">
        <f aca="false">IF(AND(Calc!$C$2&lt;=2009,Calc!$C$3&gt;=2009),F3257,0)+IF(AND(Calc!$C$2&lt;=2010,Calc!$C$3&gt;=2010),G3257,0)+IF(AND(Calc!$C$2&lt;=2011,Calc!$C$3&gt;=2011),H3257,0)</f>
        <v>877.44</v>
      </c>
      <c r="O3257" s="61" t="n">
        <f aca="false">IF(AND(N3257&gt;0,OR(Calc!$C$4="*",B3257=Calc!$C$4)),N3257+ROW()*0.000000001,0)</f>
        <v>877.440003257</v>
      </c>
    </row>
    <row r="3258" customFormat="false" ht="15" hidden="false" customHeight="false" outlineLevel="0" collapsed="false">
      <c r="A3258" s="49" t="n">
        <v>15654</v>
      </c>
      <c r="B3258" s="49" t="s">
        <v>189</v>
      </c>
      <c r="C3258" s="63" t="n">
        <v>40860</v>
      </c>
      <c r="D3258" s="63" t="n">
        <v>40877</v>
      </c>
      <c r="E3258" s="49" t="n">
        <v>2</v>
      </c>
      <c r="F3258" s="54" t="n">
        <v>0</v>
      </c>
      <c r="G3258" s="54" t="n">
        <v>0</v>
      </c>
      <c r="H3258" s="54" t="n">
        <v>922.53</v>
      </c>
      <c r="I3258" s="54" t="n">
        <f aca="false">SUM(F3258:H3258)</f>
        <v>922.53</v>
      </c>
      <c r="J3258" s="49" t="n">
        <f aca="false">Calc!$C$5-D3258</f>
        <v>10</v>
      </c>
      <c r="K3258" s="49" t="n">
        <f aca="false">IF(J3258&lt;=Calc!$C$11,4,IF(J3258&lt;=Calc!$C$12,3,IF(J3258&lt;=Calc!$C$13,2,1)))</f>
        <v>4</v>
      </c>
      <c r="L3258" s="49" t="n">
        <f aca="false">1+(E3258&gt;=Calc!$C$16)+(E3258&gt;=Calc!$C$17)+(E3258&gt;=Calc!$C$18)</f>
        <v>2</v>
      </c>
      <c r="M3258" s="49" t="str">
        <f aca="false">IF(AND(K3258=4,L3258&gt;=3),"Champions",IF(AND(K3258=3,L3258&gt;=3),"Loyal",IF(K3258&gt;=3,"Recent / New",IF(L3258&gt;=3,"At Risk","Hibernating / Lost"))))</f>
        <v>Recent / New</v>
      </c>
      <c r="N3258" s="54" t="n">
        <f aca="false">IF(AND(Calc!$C$2&lt;=2009,Calc!$C$3&gt;=2009),F3258,0)+IF(AND(Calc!$C$2&lt;=2010,Calc!$C$3&gt;=2010),G3258,0)+IF(AND(Calc!$C$2&lt;=2011,Calc!$C$3&gt;=2011),H3258,0)</f>
        <v>922.53</v>
      </c>
      <c r="O3258" s="61" t="n">
        <f aca="false">IF(AND(N3258&gt;0,OR(Calc!$C$4="*",B3258=Calc!$C$4)),N3258+ROW()*0.000000001,0)</f>
        <v>922.530003258</v>
      </c>
    </row>
    <row r="3259" customFormat="false" ht="15" hidden="false" customHeight="false" outlineLevel="0" collapsed="false">
      <c r="A3259" s="49" t="n">
        <v>15655</v>
      </c>
      <c r="B3259" s="49" t="s">
        <v>189</v>
      </c>
      <c r="C3259" s="63" t="n">
        <v>40643</v>
      </c>
      <c r="D3259" s="63" t="n">
        <v>40643</v>
      </c>
      <c r="E3259" s="49" t="n">
        <v>1</v>
      </c>
      <c r="F3259" s="54" t="n">
        <v>0</v>
      </c>
      <c r="G3259" s="54" t="n">
        <v>0</v>
      </c>
      <c r="H3259" s="54" t="n">
        <v>511.32</v>
      </c>
      <c r="I3259" s="54" t="n">
        <f aca="false">SUM(F3259:H3259)</f>
        <v>511.32</v>
      </c>
      <c r="J3259" s="49" t="n">
        <f aca="false">Calc!$C$5-D3259</f>
        <v>244</v>
      </c>
      <c r="K3259" s="49" t="n">
        <f aca="false">IF(J3259&lt;=Calc!$C$11,4,IF(J3259&lt;=Calc!$C$12,3,IF(J3259&lt;=Calc!$C$13,2,1)))</f>
        <v>2</v>
      </c>
      <c r="L3259" s="49" t="n">
        <f aca="false">1+(E3259&gt;=Calc!$C$16)+(E3259&gt;=Calc!$C$17)+(E3259&gt;=Calc!$C$18)</f>
        <v>1</v>
      </c>
      <c r="M3259" s="49" t="str">
        <f aca="false">IF(AND(K3259=4,L3259&gt;=3),"Champions",IF(AND(K3259=3,L3259&gt;=3),"Loyal",IF(K3259&gt;=3,"Recent / New",IF(L3259&gt;=3,"At Risk","Hibernating / Lost"))))</f>
        <v>Hibernating / Lost</v>
      </c>
      <c r="N3259" s="54" t="n">
        <f aca="false">IF(AND(Calc!$C$2&lt;=2009,Calc!$C$3&gt;=2009),F3259,0)+IF(AND(Calc!$C$2&lt;=2010,Calc!$C$3&gt;=2010),G3259,0)+IF(AND(Calc!$C$2&lt;=2011,Calc!$C$3&gt;=2011),H3259,0)</f>
        <v>511.32</v>
      </c>
      <c r="O3259" s="61" t="n">
        <f aca="false">IF(AND(N3259&gt;0,OR(Calc!$C$4="*",B3259=Calc!$C$4)),N3259+ROW()*0.000000001,0)</f>
        <v>511.320003259</v>
      </c>
    </row>
    <row r="3260" customFormat="false" ht="15" hidden="false" customHeight="false" outlineLevel="0" collapsed="false">
      <c r="A3260" s="49" t="n">
        <v>15656</v>
      </c>
      <c r="B3260" s="49" t="s">
        <v>189</v>
      </c>
      <c r="C3260" s="63" t="n">
        <v>40602</v>
      </c>
      <c r="D3260" s="63" t="n">
        <v>40841</v>
      </c>
      <c r="E3260" s="49" t="n">
        <v>4</v>
      </c>
      <c r="F3260" s="54" t="n">
        <v>0</v>
      </c>
      <c r="G3260" s="54" t="n">
        <v>0</v>
      </c>
      <c r="H3260" s="54" t="n">
        <v>748.5</v>
      </c>
      <c r="I3260" s="54" t="n">
        <f aca="false">SUM(F3260:H3260)</f>
        <v>748.5</v>
      </c>
      <c r="J3260" s="49" t="n">
        <f aca="false">Calc!$C$5-D3260</f>
        <v>46</v>
      </c>
      <c r="K3260" s="49" t="n">
        <f aca="false">IF(J3260&lt;=Calc!$C$11,4,IF(J3260&lt;=Calc!$C$12,3,IF(J3260&lt;=Calc!$C$13,2,1)))</f>
        <v>3</v>
      </c>
      <c r="L3260" s="49" t="n">
        <f aca="false">1+(E3260&gt;=Calc!$C$16)+(E3260&gt;=Calc!$C$17)+(E3260&gt;=Calc!$C$18)</f>
        <v>3</v>
      </c>
      <c r="M3260" s="49" t="str">
        <f aca="false">IF(AND(K3260=4,L3260&gt;=3),"Champions",IF(AND(K3260=3,L3260&gt;=3),"Loyal",IF(K3260&gt;=3,"Recent / New",IF(L3260&gt;=3,"At Risk","Hibernating / Lost"))))</f>
        <v>Loyal</v>
      </c>
      <c r="N3260" s="54" t="n">
        <f aca="false">IF(AND(Calc!$C$2&lt;=2009,Calc!$C$3&gt;=2009),F3260,0)+IF(AND(Calc!$C$2&lt;=2010,Calc!$C$3&gt;=2010),G3260,0)+IF(AND(Calc!$C$2&lt;=2011,Calc!$C$3&gt;=2011),H3260,0)</f>
        <v>748.5</v>
      </c>
      <c r="O3260" s="61" t="n">
        <f aca="false">IF(AND(N3260&gt;0,OR(Calc!$C$4="*",B3260=Calc!$C$4)),N3260+ROW()*0.000000001,0)</f>
        <v>748.50000326</v>
      </c>
    </row>
    <row r="3261" customFormat="false" ht="15" hidden="false" customHeight="false" outlineLevel="0" collapsed="false">
      <c r="A3261" s="49" t="n">
        <v>15657</v>
      </c>
      <c r="B3261" s="49" t="s">
        <v>189</v>
      </c>
      <c r="C3261" s="63" t="n">
        <v>40864</v>
      </c>
      <c r="D3261" s="63" t="n">
        <v>40864</v>
      </c>
      <c r="E3261" s="49" t="n">
        <v>1</v>
      </c>
      <c r="F3261" s="54" t="n">
        <v>0</v>
      </c>
      <c r="G3261" s="54" t="n">
        <v>0</v>
      </c>
      <c r="H3261" s="54" t="n">
        <v>30</v>
      </c>
      <c r="I3261" s="54" t="n">
        <f aca="false">SUM(F3261:H3261)</f>
        <v>30</v>
      </c>
      <c r="J3261" s="49" t="n">
        <f aca="false">Calc!$C$5-D3261</f>
        <v>23</v>
      </c>
      <c r="K3261" s="49" t="n">
        <f aca="false">IF(J3261&lt;=Calc!$C$11,4,IF(J3261&lt;=Calc!$C$12,3,IF(J3261&lt;=Calc!$C$13,2,1)))</f>
        <v>4</v>
      </c>
      <c r="L3261" s="49" t="n">
        <f aca="false">1+(E3261&gt;=Calc!$C$16)+(E3261&gt;=Calc!$C$17)+(E3261&gt;=Calc!$C$18)</f>
        <v>1</v>
      </c>
      <c r="M3261" s="49" t="str">
        <f aca="false">IF(AND(K3261=4,L3261&gt;=3),"Champions",IF(AND(K3261=3,L3261&gt;=3),"Loyal",IF(K3261&gt;=3,"Recent / New",IF(L3261&gt;=3,"At Risk","Hibernating / Lost"))))</f>
        <v>Recent / New</v>
      </c>
      <c r="N3261" s="54" t="n">
        <f aca="false">IF(AND(Calc!$C$2&lt;=2009,Calc!$C$3&gt;=2009),F3261,0)+IF(AND(Calc!$C$2&lt;=2010,Calc!$C$3&gt;=2010),G3261,0)+IF(AND(Calc!$C$2&lt;=2011,Calc!$C$3&gt;=2011),H3261,0)</f>
        <v>30</v>
      </c>
      <c r="O3261" s="61" t="n">
        <f aca="false">IF(AND(N3261&gt;0,OR(Calc!$C$4="*",B3261=Calc!$C$4)),N3261+ROW()*0.000000001,0)</f>
        <v>30.000003261</v>
      </c>
    </row>
    <row r="3262" customFormat="false" ht="15" hidden="false" customHeight="false" outlineLevel="0" collapsed="false">
      <c r="A3262" s="49" t="n">
        <v>15658</v>
      </c>
      <c r="B3262" s="49" t="s">
        <v>189</v>
      </c>
      <c r="C3262" s="63" t="n">
        <v>40150</v>
      </c>
      <c r="D3262" s="63" t="n">
        <v>40696</v>
      </c>
      <c r="E3262" s="49" t="n">
        <v>8</v>
      </c>
      <c r="F3262" s="54" t="n">
        <v>321.65</v>
      </c>
      <c r="G3262" s="54" t="n">
        <v>989.79</v>
      </c>
      <c r="H3262" s="54" t="n">
        <v>652.7</v>
      </c>
      <c r="I3262" s="54" t="n">
        <f aca="false">SUM(F3262:H3262)</f>
        <v>1964.14</v>
      </c>
      <c r="J3262" s="49" t="n">
        <f aca="false">Calc!$C$5-D3262</f>
        <v>191</v>
      </c>
      <c r="K3262" s="49" t="n">
        <f aca="false">IF(J3262&lt;=Calc!$C$11,4,IF(J3262&lt;=Calc!$C$12,3,IF(J3262&lt;=Calc!$C$13,2,1)))</f>
        <v>2</v>
      </c>
      <c r="L3262" s="49" t="n">
        <f aca="false">1+(E3262&gt;=Calc!$C$16)+(E3262&gt;=Calc!$C$17)+(E3262&gt;=Calc!$C$18)</f>
        <v>4</v>
      </c>
      <c r="M3262" s="49" t="str">
        <f aca="false">IF(AND(K3262=4,L3262&gt;=3),"Champions",IF(AND(K3262=3,L3262&gt;=3),"Loyal",IF(K3262&gt;=3,"Recent / New",IF(L3262&gt;=3,"At Risk","Hibernating / Lost"))))</f>
        <v>At Risk</v>
      </c>
      <c r="N3262" s="54" t="n">
        <f aca="false">IF(AND(Calc!$C$2&lt;=2009,Calc!$C$3&gt;=2009),F3262,0)+IF(AND(Calc!$C$2&lt;=2010,Calc!$C$3&gt;=2010),G3262,0)+IF(AND(Calc!$C$2&lt;=2011,Calc!$C$3&gt;=2011),H3262,0)</f>
        <v>1964.14</v>
      </c>
      <c r="O3262" s="61" t="n">
        <f aca="false">IF(AND(N3262&gt;0,OR(Calc!$C$4="*",B3262=Calc!$C$4)),N3262+ROW()*0.000000001,0)</f>
        <v>1964.140003262</v>
      </c>
    </row>
    <row r="3263" customFormat="false" ht="15" hidden="false" customHeight="false" outlineLevel="0" collapsed="false">
      <c r="A3263" s="49" t="n">
        <v>15659</v>
      </c>
      <c r="B3263" s="49" t="s">
        <v>189</v>
      </c>
      <c r="C3263" s="63" t="n">
        <v>40233</v>
      </c>
      <c r="D3263" s="63" t="n">
        <v>40843</v>
      </c>
      <c r="E3263" s="49" t="n">
        <v>3</v>
      </c>
      <c r="F3263" s="54" t="n">
        <v>0</v>
      </c>
      <c r="G3263" s="54" t="n">
        <v>226.04</v>
      </c>
      <c r="H3263" s="54" t="n">
        <v>306.45</v>
      </c>
      <c r="I3263" s="54" t="n">
        <f aca="false">SUM(F3263:H3263)</f>
        <v>532.49</v>
      </c>
      <c r="J3263" s="49" t="n">
        <f aca="false">Calc!$C$5-D3263</f>
        <v>44</v>
      </c>
      <c r="K3263" s="49" t="n">
        <f aca="false">IF(J3263&lt;=Calc!$C$11,4,IF(J3263&lt;=Calc!$C$12,3,IF(J3263&lt;=Calc!$C$13,2,1)))</f>
        <v>3</v>
      </c>
      <c r="L3263" s="49" t="n">
        <f aca="false">1+(E3263&gt;=Calc!$C$16)+(E3263&gt;=Calc!$C$17)+(E3263&gt;=Calc!$C$18)</f>
        <v>2</v>
      </c>
      <c r="M3263" s="49" t="str">
        <f aca="false">IF(AND(K3263=4,L3263&gt;=3),"Champions",IF(AND(K3263=3,L3263&gt;=3),"Loyal",IF(K3263&gt;=3,"Recent / New",IF(L3263&gt;=3,"At Risk","Hibernating / Lost"))))</f>
        <v>Recent / New</v>
      </c>
      <c r="N3263" s="54" t="n">
        <f aca="false">IF(AND(Calc!$C$2&lt;=2009,Calc!$C$3&gt;=2009),F3263,0)+IF(AND(Calc!$C$2&lt;=2010,Calc!$C$3&gt;=2010),G3263,0)+IF(AND(Calc!$C$2&lt;=2011,Calc!$C$3&gt;=2011),H3263,0)</f>
        <v>532.49</v>
      </c>
      <c r="O3263" s="61" t="n">
        <f aca="false">IF(AND(N3263&gt;0,OR(Calc!$C$4="*",B3263=Calc!$C$4)),N3263+ROW()*0.000000001,0)</f>
        <v>532.490003263</v>
      </c>
    </row>
    <row r="3264" customFormat="false" ht="15" hidden="false" customHeight="false" outlineLevel="0" collapsed="false">
      <c r="A3264" s="49" t="n">
        <v>15660</v>
      </c>
      <c r="B3264" s="49" t="s">
        <v>189</v>
      </c>
      <c r="C3264" s="63" t="n">
        <v>40214</v>
      </c>
      <c r="D3264" s="63" t="n">
        <v>40861</v>
      </c>
      <c r="E3264" s="49" t="n">
        <v>15</v>
      </c>
      <c r="F3264" s="54" t="n">
        <v>0</v>
      </c>
      <c r="G3264" s="54" t="n">
        <v>1212.13</v>
      </c>
      <c r="H3264" s="54" t="n">
        <v>1342.71</v>
      </c>
      <c r="I3264" s="54" t="n">
        <f aca="false">SUM(F3264:H3264)</f>
        <v>2554.84</v>
      </c>
      <c r="J3264" s="49" t="n">
        <f aca="false">Calc!$C$5-D3264</f>
        <v>26</v>
      </c>
      <c r="K3264" s="49" t="n">
        <f aca="false">IF(J3264&lt;=Calc!$C$11,4,IF(J3264&lt;=Calc!$C$12,3,IF(J3264&lt;=Calc!$C$13,2,1)))</f>
        <v>4</v>
      </c>
      <c r="L3264" s="49" t="n">
        <f aca="false">1+(E3264&gt;=Calc!$C$16)+(E3264&gt;=Calc!$C$17)+(E3264&gt;=Calc!$C$18)</f>
        <v>4</v>
      </c>
      <c r="M3264" s="49" t="str">
        <f aca="false">IF(AND(K3264=4,L3264&gt;=3),"Champions",IF(AND(K3264=3,L3264&gt;=3),"Loyal",IF(K3264&gt;=3,"Recent / New",IF(L3264&gt;=3,"At Risk","Hibernating / Lost"))))</f>
        <v>Champions</v>
      </c>
      <c r="N3264" s="54" t="n">
        <f aca="false">IF(AND(Calc!$C$2&lt;=2009,Calc!$C$3&gt;=2009),F3264,0)+IF(AND(Calc!$C$2&lt;=2010,Calc!$C$3&gt;=2010),G3264,0)+IF(AND(Calc!$C$2&lt;=2011,Calc!$C$3&gt;=2011),H3264,0)</f>
        <v>2554.84</v>
      </c>
      <c r="O3264" s="61" t="n">
        <f aca="false">IF(AND(N3264&gt;0,OR(Calc!$C$4="*",B3264=Calc!$C$4)),N3264+ROW()*0.000000001,0)</f>
        <v>2554.840003264</v>
      </c>
    </row>
    <row r="3265" customFormat="false" ht="15" hidden="false" customHeight="false" outlineLevel="0" collapsed="false">
      <c r="A3265" s="49" t="n">
        <v>15661</v>
      </c>
      <c r="B3265" s="49" t="s">
        <v>189</v>
      </c>
      <c r="C3265" s="63" t="n">
        <v>40308</v>
      </c>
      <c r="D3265" s="63" t="n">
        <v>40569</v>
      </c>
      <c r="E3265" s="49" t="n">
        <v>8</v>
      </c>
      <c r="F3265" s="54" t="n">
        <v>0</v>
      </c>
      <c r="G3265" s="54" t="n">
        <v>906.15</v>
      </c>
      <c r="H3265" s="54" t="n">
        <v>309.8</v>
      </c>
      <c r="I3265" s="54" t="n">
        <f aca="false">SUM(F3265:H3265)</f>
        <v>1215.95</v>
      </c>
      <c r="J3265" s="49" t="n">
        <f aca="false">Calc!$C$5-D3265</f>
        <v>318</v>
      </c>
      <c r="K3265" s="49" t="n">
        <f aca="false">IF(J3265&lt;=Calc!$C$11,4,IF(J3265&lt;=Calc!$C$12,3,IF(J3265&lt;=Calc!$C$13,2,1)))</f>
        <v>2</v>
      </c>
      <c r="L3265" s="49" t="n">
        <f aca="false">1+(E3265&gt;=Calc!$C$16)+(E3265&gt;=Calc!$C$17)+(E3265&gt;=Calc!$C$18)</f>
        <v>4</v>
      </c>
      <c r="M3265" s="49" t="str">
        <f aca="false">IF(AND(K3265=4,L3265&gt;=3),"Champions",IF(AND(K3265=3,L3265&gt;=3),"Loyal",IF(K3265&gt;=3,"Recent / New",IF(L3265&gt;=3,"At Risk","Hibernating / Lost"))))</f>
        <v>At Risk</v>
      </c>
      <c r="N3265" s="54" t="n">
        <f aca="false">IF(AND(Calc!$C$2&lt;=2009,Calc!$C$3&gt;=2009),F3265,0)+IF(AND(Calc!$C$2&lt;=2010,Calc!$C$3&gt;=2010),G3265,0)+IF(AND(Calc!$C$2&lt;=2011,Calc!$C$3&gt;=2011),H3265,0)</f>
        <v>1215.95</v>
      </c>
      <c r="O3265" s="61" t="n">
        <f aca="false">IF(AND(N3265&gt;0,OR(Calc!$C$4="*",B3265=Calc!$C$4)),N3265+ROW()*0.000000001,0)</f>
        <v>1215.950003265</v>
      </c>
    </row>
    <row r="3266" customFormat="false" ht="15" hidden="false" customHeight="false" outlineLevel="0" collapsed="false">
      <c r="A3266" s="49" t="n">
        <v>15662</v>
      </c>
      <c r="B3266" s="49" t="s">
        <v>189</v>
      </c>
      <c r="C3266" s="63" t="n">
        <v>40148</v>
      </c>
      <c r="D3266" s="63" t="n">
        <v>40225</v>
      </c>
      <c r="E3266" s="49" t="n">
        <v>2</v>
      </c>
      <c r="F3266" s="54" t="n">
        <v>105.85</v>
      </c>
      <c r="G3266" s="54" t="n">
        <v>177.88</v>
      </c>
      <c r="H3266" s="54" t="n">
        <v>0</v>
      </c>
      <c r="I3266" s="54" t="n">
        <f aca="false">SUM(F3266:H3266)</f>
        <v>283.73</v>
      </c>
      <c r="J3266" s="49" t="n">
        <f aca="false">Calc!$C$5-D3266</f>
        <v>662</v>
      </c>
      <c r="K3266" s="49" t="n">
        <f aca="false">IF(J3266&lt;=Calc!$C$11,4,IF(J3266&lt;=Calc!$C$12,3,IF(J3266&lt;=Calc!$C$13,2,1)))</f>
        <v>1</v>
      </c>
      <c r="L3266" s="49" t="n">
        <f aca="false">1+(E3266&gt;=Calc!$C$16)+(E3266&gt;=Calc!$C$17)+(E3266&gt;=Calc!$C$18)</f>
        <v>2</v>
      </c>
      <c r="M3266" s="49" t="str">
        <f aca="false">IF(AND(K3266=4,L3266&gt;=3),"Champions",IF(AND(K3266=3,L3266&gt;=3),"Loyal",IF(K3266&gt;=3,"Recent / New",IF(L3266&gt;=3,"At Risk","Hibernating / Lost"))))</f>
        <v>Hibernating / Lost</v>
      </c>
      <c r="N3266" s="54" t="n">
        <f aca="false">IF(AND(Calc!$C$2&lt;=2009,Calc!$C$3&gt;=2009),F3266,0)+IF(AND(Calc!$C$2&lt;=2010,Calc!$C$3&gt;=2010),G3266,0)+IF(AND(Calc!$C$2&lt;=2011,Calc!$C$3&gt;=2011),H3266,0)</f>
        <v>283.73</v>
      </c>
      <c r="O3266" s="61" t="n">
        <f aca="false">IF(AND(N3266&gt;0,OR(Calc!$C$4="*",B3266=Calc!$C$4)),N3266+ROW()*0.000000001,0)</f>
        <v>283.730003266</v>
      </c>
    </row>
    <row r="3267" customFormat="false" ht="15" hidden="false" customHeight="false" outlineLevel="0" collapsed="false">
      <c r="A3267" s="49" t="n">
        <v>15663</v>
      </c>
      <c r="B3267" s="49" t="s">
        <v>189</v>
      </c>
      <c r="C3267" s="63" t="n">
        <v>40780</v>
      </c>
      <c r="D3267" s="63" t="n">
        <v>40780</v>
      </c>
      <c r="E3267" s="49" t="n">
        <v>1</v>
      </c>
      <c r="F3267" s="54" t="n">
        <v>0</v>
      </c>
      <c r="G3267" s="54" t="n">
        <v>0</v>
      </c>
      <c r="H3267" s="54" t="n">
        <v>138.14</v>
      </c>
      <c r="I3267" s="54" t="n">
        <f aca="false">SUM(F3267:H3267)</f>
        <v>138.14</v>
      </c>
      <c r="J3267" s="49" t="n">
        <f aca="false">Calc!$C$5-D3267</f>
        <v>107</v>
      </c>
      <c r="K3267" s="49" t="n">
        <f aca="false">IF(J3267&lt;=Calc!$C$11,4,IF(J3267&lt;=Calc!$C$12,3,IF(J3267&lt;=Calc!$C$13,2,1)))</f>
        <v>2</v>
      </c>
      <c r="L3267" s="49" t="n">
        <f aca="false">1+(E3267&gt;=Calc!$C$16)+(E3267&gt;=Calc!$C$17)+(E3267&gt;=Calc!$C$18)</f>
        <v>1</v>
      </c>
      <c r="M3267" s="49" t="str">
        <f aca="false">IF(AND(K3267=4,L3267&gt;=3),"Champions",IF(AND(K3267=3,L3267&gt;=3),"Loyal",IF(K3267&gt;=3,"Recent / New",IF(L3267&gt;=3,"At Risk","Hibernating / Lost"))))</f>
        <v>Hibernating / Lost</v>
      </c>
      <c r="N3267" s="54" t="n">
        <f aca="false">IF(AND(Calc!$C$2&lt;=2009,Calc!$C$3&gt;=2009),F3267,0)+IF(AND(Calc!$C$2&lt;=2010,Calc!$C$3&gt;=2010),G3267,0)+IF(AND(Calc!$C$2&lt;=2011,Calc!$C$3&gt;=2011),H3267,0)</f>
        <v>138.14</v>
      </c>
      <c r="O3267" s="61" t="n">
        <f aca="false">IF(AND(N3267&gt;0,OR(Calc!$C$4="*",B3267=Calc!$C$4)),N3267+ROW()*0.000000001,0)</f>
        <v>138.140003267</v>
      </c>
    </row>
    <row r="3268" customFormat="false" ht="15" hidden="false" customHeight="false" outlineLevel="0" collapsed="false">
      <c r="A3268" s="49" t="n">
        <v>15664</v>
      </c>
      <c r="B3268" s="49" t="s">
        <v>189</v>
      </c>
      <c r="C3268" s="63" t="n">
        <v>40237</v>
      </c>
      <c r="D3268" s="63" t="n">
        <v>40836</v>
      </c>
      <c r="E3268" s="49" t="n">
        <v>4</v>
      </c>
      <c r="F3268" s="54" t="n">
        <v>0</v>
      </c>
      <c r="G3268" s="54" t="n">
        <v>813.1</v>
      </c>
      <c r="H3268" s="54" t="n">
        <v>386.43</v>
      </c>
      <c r="I3268" s="54" t="n">
        <f aca="false">SUM(F3268:H3268)</f>
        <v>1199.53</v>
      </c>
      <c r="J3268" s="49" t="n">
        <f aca="false">Calc!$C$5-D3268</f>
        <v>51</v>
      </c>
      <c r="K3268" s="49" t="n">
        <f aca="false">IF(J3268&lt;=Calc!$C$11,4,IF(J3268&lt;=Calc!$C$12,3,IF(J3268&lt;=Calc!$C$13,2,1)))</f>
        <v>3</v>
      </c>
      <c r="L3268" s="49" t="n">
        <f aca="false">1+(E3268&gt;=Calc!$C$16)+(E3268&gt;=Calc!$C$17)+(E3268&gt;=Calc!$C$18)</f>
        <v>3</v>
      </c>
      <c r="M3268" s="49" t="str">
        <f aca="false">IF(AND(K3268=4,L3268&gt;=3),"Champions",IF(AND(K3268=3,L3268&gt;=3),"Loyal",IF(K3268&gt;=3,"Recent / New",IF(L3268&gt;=3,"At Risk","Hibernating / Lost"))))</f>
        <v>Loyal</v>
      </c>
      <c r="N3268" s="54" t="n">
        <f aca="false">IF(AND(Calc!$C$2&lt;=2009,Calc!$C$3&gt;=2009),F3268,0)+IF(AND(Calc!$C$2&lt;=2010,Calc!$C$3&gt;=2010),G3268,0)+IF(AND(Calc!$C$2&lt;=2011,Calc!$C$3&gt;=2011),H3268,0)</f>
        <v>1199.53</v>
      </c>
      <c r="O3268" s="61" t="n">
        <f aca="false">IF(AND(N3268&gt;0,OR(Calc!$C$4="*",B3268=Calc!$C$4)),N3268+ROW()*0.000000001,0)</f>
        <v>1199.530003268</v>
      </c>
    </row>
    <row r="3269" customFormat="false" ht="15" hidden="false" customHeight="false" outlineLevel="0" collapsed="false">
      <c r="A3269" s="49" t="n">
        <v>15665</v>
      </c>
      <c r="B3269" s="49" t="s">
        <v>189</v>
      </c>
      <c r="C3269" s="63" t="n">
        <v>40251</v>
      </c>
      <c r="D3269" s="63" t="n">
        <v>40718</v>
      </c>
      <c r="E3269" s="49" t="n">
        <v>5</v>
      </c>
      <c r="F3269" s="54" t="n">
        <v>0</v>
      </c>
      <c r="G3269" s="54" t="n">
        <v>1764.86</v>
      </c>
      <c r="H3269" s="54" t="n">
        <v>2222.21</v>
      </c>
      <c r="I3269" s="54" t="n">
        <f aca="false">SUM(F3269:H3269)</f>
        <v>3987.07</v>
      </c>
      <c r="J3269" s="49" t="n">
        <f aca="false">Calc!$C$5-D3269</f>
        <v>169</v>
      </c>
      <c r="K3269" s="49" t="n">
        <f aca="false">IF(J3269&lt;=Calc!$C$11,4,IF(J3269&lt;=Calc!$C$12,3,IF(J3269&lt;=Calc!$C$13,2,1)))</f>
        <v>2</v>
      </c>
      <c r="L3269" s="49" t="n">
        <f aca="false">1+(E3269&gt;=Calc!$C$16)+(E3269&gt;=Calc!$C$17)+(E3269&gt;=Calc!$C$18)</f>
        <v>3</v>
      </c>
      <c r="M3269" s="49" t="str">
        <f aca="false">IF(AND(K3269=4,L3269&gt;=3),"Champions",IF(AND(K3269=3,L3269&gt;=3),"Loyal",IF(K3269&gt;=3,"Recent / New",IF(L3269&gt;=3,"At Risk","Hibernating / Lost"))))</f>
        <v>At Risk</v>
      </c>
      <c r="N3269" s="54" t="n">
        <f aca="false">IF(AND(Calc!$C$2&lt;=2009,Calc!$C$3&gt;=2009),F3269,0)+IF(AND(Calc!$C$2&lt;=2010,Calc!$C$3&gt;=2010),G3269,0)+IF(AND(Calc!$C$2&lt;=2011,Calc!$C$3&gt;=2011),H3269,0)</f>
        <v>3987.07</v>
      </c>
      <c r="O3269" s="61" t="n">
        <f aca="false">IF(AND(N3269&gt;0,OR(Calc!$C$4="*",B3269=Calc!$C$4)),N3269+ROW()*0.000000001,0)</f>
        <v>3987.070003269</v>
      </c>
    </row>
    <row r="3270" customFormat="false" ht="15" hidden="false" customHeight="false" outlineLevel="0" collapsed="false">
      <c r="A3270" s="49" t="n">
        <v>15666</v>
      </c>
      <c r="B3270" s="49" t="s">
        <v>189</v>
      </c>
      <c r="C3270" s="63" t="n">
        <v>40391</v>
      </c>
      <c r="D3270" s="63" t="n">
        <v>40414</v>
      </c>
      <c r="E3270" s="49" t="n">
        <v>2</v>
      </c>
      <c r="F3270" s="54" t="n">
        <v>0</v>
      </c>
      <c r="G3270" s="54" t="n">
        <v>632.94</v>
      </c>
      <c r="H3270" s="54" t="n">
        <v>0</v>
      </c>
      <c r="I3270" s="54" t="n">
        <f aca="false">SUM(F3270:H3270)</f>
        <v>632.94</v>
      </c>
      <c r="J3270" s="49" t="n">
        <f aca="false">Calc!$C$5-D3270</f>
        <v>473</v>
      </c>
      <c r="K3270" s="49" t="n">
        <f aca="false">IF(J3270&lt;=Calc!$C$11,4,IF(J3270&lt;=Calc!$C$12,3,IF(J3270&lt;=Calc!$C$13,2,1)))</f>
        <v>1</v>
      </c>
      <c r="L3270" s="49" t="n">
        <f aca="false">1+(E3270&gt;=Calc!$C$16)+(E3270&gt;=Calc!$C$17)+(E3270&gt;=Calc!$C$18)</f>
        <v>2</v>
      </c>
      <c r="M3270" s="49" t="str">
        <f aca="false">IF(AND(K3270=4,L3270&gt;=3),"Champions",IF(AND(K3270=3,L3270&gt;=3),"Loyal",IF(K3270&gt;=3,"Recent / New",IF(L3270&gt;=3,"At Risk","Hibernating / Lost"))))</f>
        <v>Hibernating / Lost</v>
      </c>
      <c r="N3270" s="54" t="n">
        <f aca="false">IF(AND(Calc!$C$2&lt;=2009,Calc!$C$3&gt;=2009),F3270,0)+IF(AND(Calc!$C$2&lt;=2010,Calc!$C$3&gt;=2010),G3270,0)+IF(AND(Calc!$C$2&lt;=2011,Calc!$C$3&gt;=2011),H3270,0)</f>
        <v>632.94</v>
      </c>
      <c r="O3270" s="61" t="n">
        <f aca="false">IF(AND(N3270&gt;0,OR(Calc!$C$4="*",B3270=Calc!$C$4)),N3270+ROW()*0.000000001,0)</f>
        <v>632.94000327</v>
      </c>
    </row>
    <row r="3271" customFormat="false" ht="15" hidden="false" customHeight="false" outlineLevel="0" collapsed="false">
      <c r="A3271" s="49" t="n">
        <v>15667</v>
      </c>
      <c r="B3271" s="49" t="s">
        <v>189</v>
      </c>
      <c r="C3271" s="63" t="n">
        <v>40847</v>
      </c>
      <c r="D3271" s="63" t="n">
        <v>40847</v>
      </c>
      <c r="E3271" s="49" t="n">
        <v>1</v>
      </c>
      <c r="F3271" s="54" t="n">
        <v>0</v>
      </c>
      <c r="G3271" s="54" t="n">
        <v>0</v>
      </c>
      <c r="H3271" s="54" t="n">
        <v>301.32</v>
      </c>
      <c r="I3271" s="54" t="n">
        <f aca="false">SUM(F3271:H3271)</f>
        <v>301.32</v>
      </c>
      <c r="J3271" s="49" t="n">
        <f aca="false">Calc!$C$5-D3271</f>
        <v>40</v>
      </c>
      <c r="K3271" s="49" t="n">
        <f aca="false">IF(J3271&lt;=Calc!$C$11,4,IF(J3271&lt;=Calc!$C$12,3,IF(J3271&lt;=Calc!$C$13,2,1)))</f>
        <v>3</v>
      </c>
      <c r="L3271" s="49" t="n">
        <f aca="false">1+(E3271&gt;=Calc!$C$16)+(E3271&gt;=Calc!$C$17)+(E3271&gt;=Calc!$C$18)</f>
        <v>1</v>
      </c>
      <c r="M3271" s="49" t="str">
        <f aca="false">IF(AND(K3271=4,L3271&gt;=3),"Champions",IF(AND(K3271=3,L3271&gt;=3),"Loyal",IF(K3271&gt;=3,"Recent / New",IF(L3271&gt;=3,"At Risk","Hibernating / Lost"))))</f>
        <v>Recent / New</v>
      </c>
      <c r="N3271" s="54" t="n">
        <f aca="false">IF(AND(Calc!$C$2&lt;=2009,Calc!$C$3&gt;=2009),F3271,0)+IF(AND(Calc!$C$2&lt;=2010,Calc!$C$3&gt;=2010),G3271,0)+IF(AND(Calc!$C$2&lt;=2011,Calc!$C$3&gt;=2011),H3271,0)</f>
        <v>301.32</v>
      </c>
      <c r="O3271" s="61" t="n">
        <f aca="false">IF(AND(N3271&gt;0,OR(Calc!$C$4="*",B3271=Calc!$C$4)),N3271+ROW()*0.000000001,0)</f>
        <v>301.320003271</v>
      </c>
    </row>
    <row r="3272" customFormat="false" ht="15" hidden="false" customHeight="false" outlineLevel="0" collapsed="false">
      <c r="A3272" s="49" t="n">
        <v>15668</v>
      </c>
      <c r="B3272" s="49" t="s">
        <v>189</v>
      </c>
      <c r="C3272" s="63" t="n">
        <v>40669</v>
      </c>
      <c r="D3272" s="63" t="n">
        <v>40669</v>
      </c>
      <c r="E3272" s="49" t="n">
        <v>1</v>
      </c>
      <c r="F3272" s="54" t="n">
        <v>0</v>
      </c>
      <c r="G3272" s="54" t="n">
        <v>0</v>
      </c>
      <c r="H3272" s="54" t="n">
        <v>76.32</v>
      </c>
      <c r="I3272" s="54" t="n">
        <f aca="false">SUM(F3272:H3272)</f>
        <v>76.32</v>
      </c>
      <c r="J3272" s="49" t="n">
        <f aca="false">Calc!$C$5-D3272</f>
        <v>218</v>
      </c>
      <c r="K3272" s="49" t="n">
        <f aca="false">IF(J3272&lt;=Calc!$C$11,4,IF(J3272&lt;=Calc!$C$12,3,IF(J3272&lt;=Calc!$C$13,2,1)))</f>
        <v>2</v>
      </c>
      <c r="L3272" s="49" t="n">
        <f aca="false">1+(E3272&gt;=Calc!$C$16)+(E3272&gt;=Calc!$C$17)+(E3272&gt;=Calc!$C$18)</f>
        <v>1</v>
      </c>
      <c r="M3272" s="49" t="str">
        <f aca="false">IF(AND(K3272=4,L3272&gt;=3),"Champions",IF(AND(K3272=3,L3272&gt;=3),"Loyal",IF(K3272&gt;=3,"Recent / New",IF(L3272&gt;=3,"At Risk","Hibernating / Lost"))))</f>
        <v>Hibernating / Lost</v>
      </c>
      <c r="N3272" s="54" t="n">
        <f aca="false">IF(AND(Calc!$C$2&lt;=2009,Calc!$C$3&gt;=2009),F3272,0)+IF(AND(Calc!$C$2&lt;=2010,Calc!$C$3&gt;=2010),G3272,0)+IF(AND(Calc!$C$2&lt;=2011,Calc!$C$3&gt;=2011),H3272,0)</f>
        <v>76.32</v>
      </c>
      <c r="O3272" s="61" t="n">
        <f aca="false">IF(AND(N3272&gt;0,OR(Calc!$C$4="*",B3272=Calc!$C$4)),N3272+ROW()*0.000000001,0)</f>
        <v>76.320003272</v>
      </c>
    </row>
    <row r="3273" customFormat="false" ht="15" hidden="false" customHeight="false" outlineLevel="0" collapsed="false">
      <c r="A3273" s="49" t="n">
        <v>15669</v>
      </c>
      <c r="B3273" s="49" t="s">
        <v>189</v>
      </c>
      <c r="C3273" s="63" t="n">
        <v>40623</v>
      </c>
      <c r="D3273" s="63" t="n">
        <v>40846</v>
      </c>
      <c r="E3273" s="49" t="n">
        <v>4</v>
      </c>
      <c r="F3273" s="54" t="n">
        <v>0</v>
      </c>
      <c r="G3273" s="54" t="n">
        <v>0</v>
      </c>
      <c r="H3273" s="54" t="n">
        <v>677.69</v>
      </c>
      <c r="I3273" s="54" t="n">
        <f aca="false">SUM(F3273:H3273)</f>
        <v>677.69</v>
      </c>
      <c r="J3273" s="49" t="n">
        <f aca="false">Calc!$C$5-D3273</f>
        <v>41</v>
      </c>
      <c r="K3273" s="49" t="n">
        <f aca="false">IF(J3273&lt;=Calc!$C$11,4,IF(J3273&lt;=Calc!$C$12,3,IF(J3273&lt;=Calc!$C$13,2,1)))</f>
        <v>3</v>
      </c>
      <c r="L3273" s="49" t="n">
        <f aca="false">1+(E3273&gt;=Calc!$C$16)+(E3273&gt;=Calc!$C$17)+(E3273&gt;=Calc!$C$18)</f>
        <v>3</v>
      </c>
      <c r="M3273" s="49" t="str">
        <f aca="false">IF(AND(K3273=4,L3273&gt;=3),"Champions",IF(AND(K3273=3,L3273&gt;=3),"Loyal",IF(K3273&gt;=3,"Recent / New",IF(L3273&gt;=3,"At Risk","Hibernating / Lost"))))</f>
        <v>Loyal</v>
      </c>
      <c r="N3273" s="54" t="n">
        <f aca="false">IF(AND(Calc!$C$2&lt;=2009,Calc!$C$3&gt;=2009),F3273,0)+IF(AND(Calc!$C$2&lt;=2010,Calc!$C$3&gt;=2010),G3273,0)+IF(AND(Calc!$C$2&lt;=2011,Calc!$C$3&gt;=2011),H3273,0)</f>
        <v>677.69</v>
      </c>
      <c r="O3273" s="61" t="n">
        <f aca="false">IF(AND(N3273&gt;0,OR(Calc!$C$4="*",B3273=Calc!$C$4)),N3273+ROW()*0.000000001,0)</f>
        <v>677.690003273</v>
      </c>
    </row>
    <row r="3274" customFormat="false" ht="15" hidden="false" customHeight="false" outlineLevel="0" collapsed="false">
      <c r="A3274" s="49" t="n">
        <v>15670</v>
      </c>
      <c r="B3274" s="49" t="s">
        <v>189</v>
      </c>
      <c r="C3274" s="63" t="n">
        <v>40330</v>
      </c>
      <c r="D3274" s="63" t="n">
        <v>40590</v>
      </c>
      <c r="E3274" s="49" t="n">
        <v>2</v>
      </c>
      <c r="F3274" s="54" t="n">
        <v>0</v>
      </c>
      <c r="G3274" s="54" t="n">
        <v>142.15</v>
      </c>
      <c r="H3274" s="54" t="n">
        <v>173.05</v>
      </c>
      <c r="I3274" s="54" t="n">
        <f aca="false">SUM(F3274:H3274)</f>
        <v>315.2</v>
      </c>
      <c r="J3274" s="49" t="n">
        <f aca="false">Calc!$C$5-D3274</f>
        <v>297</v>
      </c>
      <c r="K3274" s="49" t="n">
        <f aca="false">IF(J3274&lt;=Calc!$C$11,4,IF(J3274&lt;=Calc!$C$12,3,IF(J3274&lt;=Calc!$C$13,2,1)))</f>
        <v>2</v>
      </c>
      <c r="L3274" s="49" t="n">
        <f aca="false">1+(E3274&gt;=Calc!$C$16)+(E3274&gt;=Calc!$C$17)+(E3274&gt;=Calc!$C$18)</f>
        <v>2</v>
      </c>
      <c r="M3274" s="49" t="str">
        <f aca="false">IF(AND(K3274=4,L3274&gt;=3),"Champions",IF(AND(K3274=3,L3274&gt;=3),"Loyal",IF(K3274&gt;=3,"Recent / New",IF(L3274&gt;=3,"At Risk","Hibernating / Lost"))))</f>
        <v>Hibernating / Lost</v>
      </c>
      <c r="N3274" s="54" t="n">
        <f aca="false">IF(AND(Calc!$C$2&lt;=2009,Calc!$C$3&gt;=2009),F3274,0)+IF(AND(Calc!$C$2&lt;=2010,Calc!$C$3&gt;=2010),G3274,0)+IF(AND(Calc!$C$2&lt;=2011,Calc!$C$3&gt;=2011),H3274,0)</f>
        <v>315.2</v>
      </c>
      <c r="O3274" s="61" t="n">
        <f aca="false">IF(AND(N3274&gt;0,OR(Calc!$C$4="*",B3274=Calc!$C$4)),N3274+ROW()*0.000000001,0)</f>
        <v>315.200003274</v>
      </c>
    </row>
    <row r="3275" customFormat="false" ht="15" hidden="false" customHeight="false" outlineLevel="0" collapsed="false">
      <c r="A3275" s="49" t="n">
        <v>15671</v>
      </c>
      <c r="B3275" s="49" t="s">
        <v>189</v>
      </c>
      <c r="C3275" s="63" t="n">
        <v>40616</v>
      </c>
      <c r="D3275" s="63" t="n">
        <v>40868</v>
      </c>
      <c r="E3275" s="49" t="n">
        <v>7</v>
      </c>
      <c r="F3275" s="54" t="n">
        <v>0</v>
      </c>
      <c r="G3275" s="54" t="n">
        <v>0</v>
      </c>
      <c r="H3275" s="54" t="n">
        <v>2635.49</v>
      </c>
      <c r="I3275" s="54" t="n">
        <f aca="false">SUM(F3275:H3275)</f>
        <v>2635.49</v>
      </c>
      <c r="J3275" s="49" t="n">
        <f aca="false">Calc!$C$5-D3275</f>
        <v>19</v>
      </c>
      <c r="K3275" s="49" t="n">
        <f aca="false">IF(J3275&lt;=Calc!$C$11,4,IF(J3275&lt;=Calc!$C$12,3,IF(J3275&lt;=Calc!$C$13,2,1)))</f>
        <v>4</v>
      </c>
      <c r="L3275" s="49" t="n">
        <f aca="false">1+(E3275&gt;=Calc!$C$16)+(E3275&gt;=Calc!$C$17)+(E3275&gt;=Calc!$C$18)</f>
        <v>3</v>
      </c>
      <c r="M3275" s="49" t="str">
        <f aca="false">IF(AND(K3275=4,L3275&gt;=3),"Champions",IF(AND(K3275=3,L3275&gt;=3),"Loyal",IF(K3275&gt;=3,"Recent / New",IF(L3275&gt;=3,"At Risk","Hibernating / Lost"))))</f>
        <v>Champions</v>
      </c>
      <c r="N3275" s="54" t="n">
        <f aca="false">IF(AND(Calc!$C$2&lt;=2009,Calc!$C$3&gt;=2009),F3275,0)+IF(AND(Calc!$C$2&lt;=2010,Calc!$C$3&gt;=2010),G3275,0)+IF(AND(Calc!$C$2&lt;=2011,Calc!$C$3&gt;=2011),H3275,0)</f>
        <v>2635.49</v>
      </c>
      <c r="O3275" s="61" t="n">
        <f aca="false">IF(AND(N3275&gt;0,OR(Calc!$C$4="*",B3275=Calc!$C$4)),N3275+ROW()*0.000000001,0)</f>
        <v>2635.490003275</v>
      </c>
    </row>
    <row r="3276" customFormat="false" ht="15" hidden="false" customHeight="false" outlineLevel="0" collapsed="false">
      <c r="A3276" s="49" t="n">
        <v>15672</v>
      </c>
      <c r="B3276" s="49" t="s">
        <v>189</v>
      </c>
      <c r="C3276" s="63" t="n">
        <v>40161</v>
      </c>
      <c r="D3276" s="63" t="n">
        <v>40161</v>
      </c>
      <c r="E3276" s="49" t="n">
        <v>1</v>
      </c>
      <c r="F3276" s="54" t="n">
        <v>45.3</v>
      </c>
      <c r="G3276" s="54" t="n">
        <v>0</v>
      </c>
      <c r="H3276" s="54" t="n">
        <v>0</v>
      </c>
      <c r="I3276" s="54" t="n">
        <f aca="false">SUM(F3276:H3276)</f>
        <v>45.3</v>
      </c>
      <c r="J3276" s="49" t="n">
        <f aca="false">Calc!$C$5-D3276</f>
        <v>726</v>
      </c>
      <c r="K3276" s="49" t="n">
        <f aca="false">IF(J3276&lt;=Calc!$C$11,4,IF(J3276&lt;=Calc!$C$12,3,IF(J3276&lt;=Calc!$C$13,2,1)))</f>
        <v>1</v>
      </c>
      <c r="L3276" s="49" t="n">
        <f aca="false">1+(E3276&gt;=Calc!$C$16)+(E3276&gt;=Calc!$C$17)+(E3276&gt;=Calc!$C$18)</f>
        <v>1</v>
      </c>
      <c r="M3276" s="49" t="str">
        <f aca="false">IF(AND(K3276=4,L3276&gt;=3),"Champions",IF(AND(K3276=3,L3276&gt;=3),"Loyal",IF(K3276&gt;=3,"Recent / New",IF(L3276&gt;=3,"At Risk","Hibernating / Lost"))))</f>
        <v>Hibernating / Lost</v>
      </c>
      <c r="N3276" s="54" t="n">
        <f aca="false">IF(AND(Calc!$C$2&lt;=2009,Calc!$C$3&gt;=2009),F3276,0)+IF(AND(Calc!$C$2&lt;=2010,Calc!$C$3&gt;=2010),G3276,0)+IF(AND(Calc!$C$2&lt;=2011,Calc!$C$3&gt;=2011),H3276,0)</f>
        <v>45.3</v>
      </c>
      <c r="O3276" s="61" t="n">
        <f aca="false">IF(AND(N3276&gt;0,OR(Calc!$C$4="*",B3276=Calc!$C$4)),N3276+ROW()*0.000000001,0)</f>
        <v>45.300003276</v>
      </c>
    </row>
    <row r="3277" customFormat="false" ht="15" hidden="false" customHeight="false" outlineLevel="0" collapsed="false">
      <c r="A3277" s="49" t="n">
        <v>15673</v>
      </c>
      <c r="B3277" s="49" t="s">
        <v>189</v>
      </c>
      <c r="C3277" s="63" t="n">
        <v>40231</v>
      </c>
      <c r="D3277" s="63" t="n">
        <v>40798</v>
      </c>
      <c r="E3277" s="49" t="n">
        <v>9</v>
      </c>
      <c r="F3277" s="54" t="n">
        <v>0</v>
      </c>
      <c r="G3277" s="54" t="n">
        <v>3473.14</v>
      </c>
      <c r="H3277" s="54" t="n">
        <v>2726.23</v>
      </c>
      <c r="I3277" s="54" t="n">
        <f aca="false">SUM(F3277:H3277)</f>
        <v>6199.37</v>
      </c>
      <c r="J3277" s="49" t="n">
        <f aca="false">Calc!$C$5-D3277</f>
        <v>89</v>
      </c>
      <c r="K3277" s="49" t="n">
        <f aca="false">IF(J3277&lt;=Calc!$C$11,4,IF(J3277&lt;=Calc!$C$12,3,IF(J3277&lt;=Calc!$C$13,2,1)))</f>
        <v>3</v>
      </c>
      <c r="L3277" s="49" t="n">
        <f aca="false">1+(E3277&gt;=Calc!$C$16)+(E3277&gt;=Calc!$C$17)+(E3277&gt;=Calc!$C$18)</f>
        <v>4</v>
      </c>
      <c r="M3277" s="49" t="str">
        <f aca="false">IF(AND(K3277=4,L3277&gt;=3),"Champions",IF(AND(K3277=3,L3277&gt;=3),"Loyal",IF(K3277&gt;=3,"Recent / New",IF(L3277&gt;=3,"At Risk","Hibernating / Lost"))))</f>
        <v>Loyal</v>
      </c>
      <c r="N3277" s="54" t="n">
        <f aca="false">IF(AND(Calc!$C$2&lt;=2009,Calc!$C$3&gt;=2009),F3277,0)+IF(AND(Calc!$C$2&lt;=2010,Calc!$C$3&gt;=2010),G3277,0)+IF(AND(Calc!$C$2&lt;=2011,Calc!$C$3&gt;=2011),H3277,0)</f>
        <v>6199.37</v>
      </c>
      <c r="O3277" s="61" t="n">
        <f aca="false">IF(AND(N3277&gt;0,OR(Calc!$C$4="*",B3277=Calc!$C$4)),N3277+ROW()*0.000000001,0)</f>
        <v>6199.370003277</v>
      </c>
    </row>
    <row r="3278" customFormat="false" ht="15" hidden="false" customHeight="false" outlineLevel="0" collapsed="false">
      <c r="A3278" s="49" t="n">
        <v>15674</v>
      </c>
      <c r="B3278" s="49" t="s">
        <v>189</v>
      </c>
      <c r="C3278" s="63" t="n">
        <v>40155</v>
      </c>
      <c r="D3278" s="63" t="n">
        <v>40813</v>
      </c>
      <c r="E3278" s="49" t="n">
        <v>12</v>
      </c>
      <c r="F3278" s="54" t="n">
        <v>462.46</v>
      </c>
      <c r="G3278" s="54" t="n">
        <v>4011.37</v>
      </c>
      <c r="H3278" s="54" t="n">
        <v>1744.02</v>
      </c>
      <c r="I3278" s="54" t="n">
        <f aca="false">SUM(F3278:H3278)</f>
        <v>6217.85</v>
      </c>
      <c r="J3278" s="49" t="n">
        <f aca="false">Calc!$C$5-D3278</f>
        <v>74</v>
      </c>
      <c r="K3278" s="49" t="n">
        <f aca="false">IF(J3278&lt;=Calc!$C$11,4,IF(J3278&lt;=Calc!$C$12,3,IF(J3278&lt;=Calc!$C$13,2,1)))</f>
        <v>3</v>
      </c>
      <c r="L3278" s="49" t="n">
        <f aca="false">1+(E3278&gt;=Calc!$C$16)+(E3278&gt;=Calc!$C$17)+(E3278&gt;=Calc!$C$18)</f>
        <v>4</v>
      </c>
      <c r="M3278" s="49" t="str">
        <f aca="false">IF(AND(K3278=4,L3278&gt;=3),"Champions",IF(AND(K3278=3,L3278&gt;=3),"Loyal",IF(K3278&gt;=3,"Recent / New",IF(L3278&gt;=3,"At Risk","Hibernating / Lost"))))</f>
        <v>Loyal</v>
      </c>
      <c r="N3278" s="54" t="n">
        <f aca="false">IF(AND(Calc!$C$2&lt;=2009,Calc!$C$3&gt;=2009),F3278,0)+IF(AND(Calc!$C$2&lt;=2010,Calc!$C$3&gt;=2010),G3278,0)+IF(AND(Calc!$C$2&lt;=2011,Calc!$C$3&gt;=2011),H3278,0)</f>
        <v>6217.85</v>
      </c>
      <c r="O3278" s="61" t="n">
        <f aca="false">IF(AND(N3278&gt;0,OR(Calc!$C$4="*",B3278=Calc!$C$4)),N3278+ROW()*0.000000001,0)</f>
        <v>6217.850003278</v>
      </c>
    </row>
    <row r="3279" customFormat="false" ht="15" hidden="false" customHeight="false" outlineLevel="0" collapsed="false">
      <c r="A3279" s="49" t="n">
        <v>15675</v>
      </c>
      <c r="B3279" s="49" t="s">
        <v>189</v>
      </c>
      <c r="C3279" s="63" t="n">
        <v>40482</v>
      </c>
      <c r="D3279" s="63" t="n">
        <v>40805</v>
      </c>
      <c r="E3279" s="49" t="n">
        <v>4</v>
      </c>
      <c r="F3279" s="54" t="n">
        <v>0</v>
      </c>
      <c r="G3279" s="54" t="n">
        <v>218.35</v>
      </c>
      <c r="H3279" s="54" t="n">
        <v>323.69</v>
      </c>
      <c r="I3279" s="54" t="n">
        <f aca="false">SUM(F3279:H3279)</f>
        <v>542.04</v>
      </c>
      <c r="J3279" s="49" t="n">
        <f aca="false">Calc!$C$5-D3279</f>
        <v>82</v>
      </c>
      <c r="K3279" s="49" t="n">
        <f aca="false">IF(J3279&lt;=Calc!$C$11,4,IF(J3279&lt;=Calc!$C$12,3,IF(J3279&lt;=Calc!$C$13,2,1)))</f>
        <v>3</v>
      </c>
      <c r="L3279" s="49" t="n">
        <f aca="false">1+(E3279&gt;=Calc!$C$16)+(E3279&gt;=Calc!$C$17)+(E3279&gt;=Calc!$C$18)</f>
        <v>3</v>
      </c>
      <c r="M3279" s="49" t="str">
        <f aca="false">IF(AND(K3279=4,L3279&gt;=3),"Champions",IF(AND(K3279=3,L3279&gt;=3),"Loyal",IF(K3279&gt;=3,"Recent / New",IF(L3279&gt;=3,"At Risk","Hibernating / Lost"))))</f>
        <v>Loyal</v>
      </c>
      <c r="N3279" s="54" t="n">
        <f aca="false">IF(AND(Calc!$C$2&lt;=2009,Calc!$C$3&gt;=2009),F3279,0)+IF(AND(Calc!$C$2&lt;=2010,Calc!$C$3&gt;=2010),G3279,0)+IF(AND(Calc!$C$2&lt;=2011,Calc!$C$3&gt;=2011),H3279,0)</f>
        <v>542.04</v>
      </c>
      <c r="O3279" s="61" t="n">
        <f aca="false">IF(AND(N3279&gt;0,OR(Calc!$C$4="*",B3279=Calc!$C$4)),N3279+ROW()*0.000000001,0)</f>
        <v>542.040003279</v>
      </c>
    </row>
    <row r="3280" customFormat="false" ht="15" hidden="false" customHeight="false" outlineLevel="0" collapsed="false">
      <c r="A3280" s="49" t="n">
        <v>15676</v>
      </c>
      <c r="B3280" s="49" t="s">
        <v>189</v>
      </c>
      <c r="C3280" s="63" t="n">
        <v>40603</v>
      </c>
      <c r="D3280" s="63" t="n">
        <v>40868</v>
      </c>
      <c r="E3280" s="49" t="n">
        <v>3</v>
      </c>
      <c r="F3280" s="54" t="n">
        <v>0</v>
      </c>
      <c r="G3280" s="54" t="n">
        <v>0</v>
      </c>
      <c r="H3280" s="54" t="n">
        <v>3324.09</v>
      </c>
      <c r="I3280" s="54" t="n">
        <f aca="false">SUM(F3280:H3280)</f>
        <v>3324.09</v>
      </c>
      <c r="J3280" s="49" t="n">
        <f aca="false">Calc!$C$5-D3280</f>
        <v>19</v>
      </c>
      <c r="K3280" s="49" t="n">
        <f aca="false">IF(J3280&lt;=Calc!$C$11,4,IF(J3280&lt;=Calc!$C$12,3,IF(J3280&lt;=Calc!$C$13,2,1)))</f>
        <v>4</v>
      </c>
      <c r="L3280" s="49" t="n">
        <f aca="false">1+(E3280&gt;=Calc!$C$16)+(E3280&gt;=Calc!$C$17)+(E3280&gt;=Calc!$C$18)</f>
        <v>2</v>
      </c>
      <c r="M3280" s="49" t="str">
        <f aca="false">IF(AND(K3280=4,L3280&gt;=3),"Champions",IF(AND(K3280=3,L3280&gt;=3),"Loyal",IF(K3280&gt;=3,"Recent / New",IF(L3280&gt;=3,"At Risk","Hibernating / Lost"))))</f>
        <v>Recent / New</v>
      </c>
      <c r="N3280" s="54" t="n">
        <f aca="false">IF(AND(Calc!$C$2&lt;=2009,Calc!$C$3&gt;=2009),F3280,0)+IF(AND(Calc!$C$2&lt;=2010,Calc!$C$3&gt;=2010),G3280,0)+IF(AND(Calc!$C$2&lt;=2011,Calc!$C$3&gt;=2011),H3280,0)</f>
        <v>3324.09</v>
      </c>
      <c r="O3280" s="61" t="n">
        <f aca="false">IF(AND(N3280&gt;0,OR(Calc!$C$4="*",B3280=Calc!$C$4)),N3280+ROW()*0.000000001,0)</f>
        <v>3324.09000328</v>
      </c>
    </row>
    <row r="3281" customFormat="false" ht="15" hidden="false" customHeight="false" outlineLevel="0" collapsed="false">
      <c r="A3281" s="49" t="n">
        <v>15677</v>
      </c>
      <c r="B3281" s="49" t="s">
        <v>189</v>
      </c>
      <c r="C3281" s="63" t="n">
        <v>40423</v>
      </c>
      <c r="D3281" s="63" t="n">
        <v>40837</v>
      </c>
      <c r="E3281" s="49" t="n">
        <v>3</v>
      </c>
      <c r="F3281" s="54" t="n">
        <v>0</v>
      </c>
      <c r="G3281" s="54" t="n">
        <v>648.4</v>
      </c>
      <c r="H3281" s="54" t="n">
        <v>657.23</v>
      </c>
      <c r="I3281" s="54" t="n">
        <f aca="false">SUM(F3281:H3281)</f>
        <v>1305.63</v>
      </c>
      <c r="J3281" s="49" t="n">
        <f aca="false">Calc!$C$5-D3281</f>
        <v>50</v>
      </c>
      <c r="K3281" s="49" t="n">
        <f aca="false">IF(J3281&lt;=Calc!$C$11,4,IF(J3281&lt;=Calc!$C$12,3,IF(J3281&lt;=Calc!$C$13,2,1)))</f>
        <v>3</v>
      </c>
      <c r="L3281" s="49" t="n">
        <f aca="false">1+(E3281&gt;=Calc!$C$16)+(E3281&gt;=Calc!$C$17)+(E3281&gt;=Calc!$C$18)</f>
        <v>2</v>
      </c>
      <c r="M3281" s="49" t="str">
        <f aca="false">IF(AND(K3281=4,L3281&gt;=3),"Champions",IF(AND(K3281=3,L3281&gt;=3),"Loyal",IF(K3281&gt;=3,"Recent / New",IF(L3281&gt;=3,"At Risk","Hibernating / Lost"))))</f>
        <v>Recent / New</v>
      </c>
      <c r="N3281" s="54" t="n">
        <f aca="false">IF(AND(Calc!$C$2&lt;=2009,Calc!$C$3&gt;=2009),F3281,0)+IF(AND(Calc!$C$2&lt;=2010,Calc!$C$3&gt;=2010),G3281,0)+IF(AND(Calc!$C$2&lt;=2011,Calc!$C$3&gt;=2011),H3281,0)</f>
        <v>1305.63</v>
      </c>
      <c r="O3281" s="61" t="n">
        <f aca="false">IF(AND(N3281&gt;0,OR(Calc!$C$4="*",B3281=Calc!$C$4)),N3281+ROW()*0.000000001,0)</f>
        <v>1305.630003281</v>
      </c>
    </row>
    <row r="3282" customFormat="false" ht="15" hidden="false" customHeight="false" outlineLevel="0" collapsed="false">
      <c r="A3282" s="49" t="n">
        <v>15678</v>
      </c>
      <c r="B3282" s="49" t="s">
        <v>189</v>
      </c>
      <c r="C3282" s="63" t="n">
        <v>40364</v>
      </c>
      <c r="D3282" s="63" t="n">
        <v>40834</v>
      </c>
      <c r="E3282" s="49" t="n">
        <v>3</v>
      </c>
      <c r="F3282" s="54" t="n">
        <v>0</v>
      </c>
      <c r="G3282" s="54" t="n">
        <v>1473.24</v>
      </c>
      <c r="H3282" s="54" t="n">
        <v>352.7</v>
      </c>
      <c r="I3282" s="54" t="n">
        <f aca="false">SUM(F3282:H3282)</f>
        <v>1825.94</v>
      </c>
      <c r="J3282" s="49" t="n">
        <f aca="false">Calc!$C$5-D3282</f>
        <v>53</v>
      </c>
      <c r="K3282" s="49" t="n">
        <f aca="false">IF(J3282&lt;=Calc!$C$11,4,IF(J3282&lt;=Calc!$C$12,3,IF(J3282&lt;=Calc!$C$13,2,1)))</f>
        <v>3</v>
      </c>
      <c r="L3282" s="49" t="n">
        <f aca="false">1+(E3282&gt;=Calc!$C$16)+(E3282&gt;=Calc!$C$17)+(E3282&gt;=Calc!$C$18)</f>
        <v>2</v>
      </c>
      <c r="M3282" s="49" t="str">
        <f aca="false">IF(AND(K3282=4,L3282&gt;=3),"Champions",IF(AND(K3282=3,L3282&gt;=3),"Loyal",IF(K3282&gt;=3,"Recent / New",IF(L3282&gt;=3,"At Risk","Hibernating / Lost"))))</f>
        <v>Recent / New</v>
      </c>
      <c r="N3282" s="54" t="n">
        <f aca="false">IF(AND(Calc!$C$2&lt;=2009,Calc!$C$3&gt;=2009),F3282,0)+IF(AND(Calc!$C$2&lt;=2010,Calc!$C$3&gt;=2010),G3282,0)+IF(AND(Calc!$C$2&lt;=2011,Calc!$C$3&gt;=2011),H3282,0)</f>
        <v>1825.94</v>
      </c>
      <c r="O3282" s="61" t="n">
        <f aca="false">IF(AND(N3282&gt;0,OR(Calc!$C$4="*",B3282=Calc!$C$4)),N3282+ROW()*0.000000001,0)</f>
        <v>1825.940003282</v>
      </c>
    </row>
    <row r="3283" customFormat="false" ht="15" hidden="false" customHeight="false" outlineLevel="0" collapsed="false">
      <c r="A3283" s="49" t="n">
        <v>15679</v>
      </c>
      <c r="B3283" s="49" t="s">
        <v>189</v>
      </c>
      <c r="C3283" s="63" t="n">
        <v>40704</v>
      </c>
      <c r="D3283" s="63" t="n">
        <v>40862</v>
      </c>
      <c r="E3283" s="49" t="n">
        <v>4</v>
      </c>
      <c r="F3283" s="54" t="n">
        <v>0</v>
      </c>
      <c r="G3283" s="54" t="n">
        <v>0</v>
      </c>
      <c r="H3283" s="54" t="n">
        <v>781.28</v>
      </c>
      <c r="I3283" s="54" t="n">
        <f aca="false">SUM(F3283:H3283)</f>
        <v>781.28</v>
      </c>
      <c r="J3283" s="49" t="n">
        <f aca="false">Calc!$C$5-D3283</f>
        <v>25</v>
      </c>
      <c r="K3283" s="49" t="n">
        <f aca="false">IF(J3283&lt;=Calc!$C$11,4,IF(J3283&lt;=Calc!$C$12,3,IF(J3283&lt;=Calc!$C$13,2,1)))</f>
        <v>4</v>
      </c>
      <c r="L3283" s="49" t="n">
        <f aca="false">1+(E3283&gt;=Calc!$C$16)+(E3283&gt;=Calc!$C$17)+(E3283&gt;=Calc!$C$18)</f>
        <v>3</v>
      </c>
      <c r="M3283" s="49" t="str">
        <f aca="false">IF(AND(K3283=4,L3283&gt;=3),"Champions",IF(AND(K3283=3,L3283&gt;=3),"Loyal",IF(K3283&gt;=3,"Recent / New",IF(L3283&gt;=3,"At Risk","Hibernating / Lost"))))</f>
        <v>Champions</v>
      </c>
      <c r="N3283" s="54" t="n">
        <f aca="false">IF(AND(Calc!$C$2&lt;=2009,Calc!$C$3&gt;=2009),F3283,0)+IF(AND(Calc!$C$2&lt;=2010,Calc!$C$3&gt;=2010),G3283,0)+IF(AND(Calc!$C$2&lt;=2011,Calc!$C$3&gt;=2011),H3283,0)</f>
        <v>781.28</v>
      </c>
      <c r="O3283" s="61" t="n">
        <f aca="false">IF(AND(N3283&gt;0,OR(Calc!$C$4="*",B3283=Calc!$C$4)),N3283+ROW()*0.000000001,0)</f>
        <v>781.280003283</v>
      </c>
    </row>
    <row r="3284" customFormat="false" ht="15" hidden="false" customHeight="false" outlineLevel="0" collapsed="false">
      <c r="A3284" s="49" t="n">
        <v>15680</v>
      </c>
      <c r="B3284" s="49" t="s">
        <v>189</v>
      </c>
      <c r="C3284" s="63" t="n">
        <v>40149</v>
      </c>
      <c r="D3284" s="63" t="n">
        <v>40877</v>
      </c>
      <c r="E3284" s="49" t="n">
        <v>10</v>
      </c>
      <c r="F3284" s="54" t="n">
        <v>268.4</v>
      </c>
      <c r="G3284" s="54" t="n">
        <v>2862.4</v>
      </c>
      <c r="H3284" s="54" t="n">
        <v>854.79</v>
      </c>
      <c r="I3284" s="54" t="n">
        <f aca="false">SUM(F3284:H3284)</f>
        <v>3985.59</v>
      </c>
      <c r="J3284" s="49" t="n">
        <f aca="false">Calc!$C$5-D3284</f>
        <v>10</v>
      </c>
      <c r="K3284" s="49" t="n">
        <f aca="false">IF(J3284&lt;=Calc!$C$11,4,IF(J3284&lt;=Calc!$C$12,3,IF(J3284&lt;=Calc!$C$13,2,1)))</f>
        <v>4</v>
      </c>
      <c r="L3284" s="49" t="n">
        <f aca="false">1+(E3284&gt;=Calc!$C$16)+(E3284&gt;=Calc!$C$17)+(E3284&gt;=Calc!$C$18)</f>
        <v>4</v>
      </c>
      <c r="M3284" s="49" t="str">
        <f aca="false">IF(AND(K3284=4,L3284&gt;=3),"Champions",IF(AND(K3284=3,L3284&gt;=3),"Loyal",IF(K3284&gt;=3,"Recent / New",IF(L3284&gt;=3,"At Risk","Hibernating / Lost"))))</f>
        <v>Champions</v>
      </c>
      <c r="N3284" s="54" t="n">
        <f aca="false">IF(AND(Calc!$C$2&lt;=2009,Calc!$C$3&gt;=2009),F3284,0)+IF(AND(Calc!$C$2&lt;=2010,Calc!$C$3&gt;=2010),G3284,0)+IF(AND(Calc!$C$2&lt;=2011,Calc!$C$3&gt;=2011),H3284,0)</f>
        <v>3985.59</v>
      </c>
      <c r="O3284" s="61" t="n">
        <f aca="false">IF(AND(N3284&gt;0,OR(Calc!$C$4="*",B3284=Calc!$C$4)),N3284+ROW()*0.000000001,0)</f>
        <v>3985.590003284</v>
      </c>
    </row>
    <row r="3285" customFormat="false" ht="15" hidden="false" customHeight="false" outlineLevel="0" collapsed="false">
      <c r="A3285" s="49" t="n">
        <v>15681</v>
      </c>
      <c r="B3285" s="49" t="s">
        <v>189</v>
      </c>
      <c r="C3285" s="63" t="n">
        <v>40322</v>
      </c>
      <c r="D3285" s="63" t="n">
        <v>40861</v>
      </c>
      <c r="E3285" s="49" t="n">
        <v>14</v>
      </c>
      <c r="F3285" s="54" t="n">
        <v>0</v>
      </c>
      <c r="G3285" s="54" t="n">
        <v>1533.84</v>
      </c>
      <c r="H3285" s="54" t="n">
        <v>946.36</v>
      </c>
      <c r="I3285" s="54" t="n">
        <f aca="false">SUM(F3285:H3285)</f>
        <v>2480.2</v>
      </c>
      <c r="J3285" s="49" t="n">
        <f aca="false">Calc!$C$5-D3285</f>
        <v>26</v>
      </c>
      <c r="K3285" s="49" t="n">
        <f aca="false">IF(J3285&lt;=Calc!$C$11,4,IF(J3285&lt;=Calc!$C$12,3,IF(J3285&lt;=Calc!$C$13,2,1)))</f>
        <v>4</v>
      </c>
      <c r="L3285" s="49" t="n">
        <f aca="false">1+(E3285&gt;=Calc!$C$16)+(E3285&gt;=Calc!$C$17)+(E3285&gt;=Calc!$C$18)</f>
        <v>4</v>
      </c>
      <c r="M3285" s="49" t="str">
        <f aca="false">IF(AND(K3285=4,L3285&gt;=3),"Champions",IF(AND(K3285=3,L3285&gt;=3),"Loyal",IF(K3285&gt;=3,"Recent / New",IF(L3285&gt;=3,"At Risk","Hibernating / Lost"))))</f>
        <v>Champions</v>
      </c>
      <c r="N3285" s="54" t="n">
        <f aca="false">IF(AND(Calc!$C$2&lt;=2009,Calc!$C$3&gt;=2009),F3285,0)+IF(AND(Calc!$C$2&lt;=2010,Calc!$C$3&gt;=2010),G3285,0)+IF(AND(Calc!$C$2&lt;=2011,Calc!$C$3&gt;=2011),H3285,0)</f>
        <v>2480.2</v>
      </c>
      <c r="O3285" s="61" t="n">
        <f aca="false">IF(AND(N3285&gt;0,OR(Calc!$C$4="*",B3285=Calc!$C$4)),N3285+ROW()*0.000000001,0)</f>
        <v>2480.200003285</v>
      </c>
    </row>
    <row r="3286" customFormat="false" ht="15" hidden="false" customHeight="false" outlineLevel="0" collapsed="false">
      <c r="A3286" s="49" t="n">
        <v>15682</v>
      </c>
      <c r="B3286" s="49" t="s">
        <v>189</v>
      </c>
      <c r="C3286" s="63" t="n">
        <v>40199</v>
      </c>
      <c r="D3286" s="63" t="n">
        <v>40287</v>
      </c>
      <c r="E3286" s="49" t="n">
        <v>2</v>
      </c>
      <c r="F3286" s="54" t="n">
        <v>0</v>
      </c>
      <c r="G3286" s="54" t="n">
        <v>316.99</v>
      </c>
      <c r="H3286" s="54" t="n">
        <v>0</v>
      </c>
      <c r="I3286" s="54" t="n">
        <f aca="false">SUM(F3286:H3286)</f>
        <v>316.99</v>
      </c>
      <c r="J3286" s="49" t="n">
        <f aca="false">Calc!$C$5-D3286</f>
        <v>600</v>
      </c>
      <c r="K3286" s="49" t="n">
        <f aca="false">IF(J3286&lt;=Calc!$C$11,4,IF(J3286&lt;=Calc!$C$12,3,IF(J3286&lt;=Calc!$C$13,2,1)))</f>
        <v>1</v>
      </c>
      <c r="L3286" s="49" t="n">
        <f aca="false">1+(E3286&gt;=Calc!$C$16)+(E3286&gt;=Calc!$C$17)+(E3286&gt;=Calc!$C$18)</f>
        <v>2</v>
      </c>
      <c r="M3286" s="49" t="str">
        <f aca="false">IF(AND(K3286=4,L3286&gt;=3),"Champions",IF(AND(K3286=3,L3286&gt;=3),"Loyal",IF(K3286&gt;=3,"Recent / New",IF(L3286&gt;=3,"At Risk","Hibernating / Lost"))))</f>
        <v>Hibernating / Lost</v>
      </c>
      <c r="N3286" s="54" t="n">
        <f aca="false">IF(AND(Calc!$C$2&lt;=2009,Calc!$C$3&gt;=2009),F3286,0)+IF(AND(Calc!$C$2&lt;=2010,Calc!$C$3&gt;=2010),G3286,0)+IF(AND(Calc!$C$2&lt;=2011,Calc!$C$3&gt;=2011),H3286,0)</f>
        <v>316.99</v>
      </c>
      <c r="O3286" s="61" t="n">
        <f aca="false">IF(AND(N3286&gt;0,OR(Calc!$C$4="*",B3286=Calc!$C$4)),N3286+ROW()*0.000000001,0)</f>
        <v>316.990003286</v>
      </c>
    </row>
    <row r="3287" customFormat="false" ht="15" hidden="false" customHeight="false" outlineLevel="0" collapsed="false">
      <c r="A3287" s="49" t="n">
        <v>15683</v>
      </c>
      <c r="B3287" s="49" t="s">
        <v>189</v>
      </c>
      <c r="C3287" s="63" t="n">
        <v>40413</v>
      </c>
      <c r="D3287" s="63" t="n">
        <v>40769</v>
      </c>
      <c r="E3287" s="49" t="n">
        <v>2</v>
      </c>
      <c r="F3287" s="54" t="n">
        <v>0</v>
      </c>
      <c r="G3287" s="54" t="n">
        <v>330.79</v>
      </c>
      <c r="H3287" s="54" t="n">
        <v>193.75</v>
      </c>
      <c r="I3287" s="54" t="n">
        <f aca="false">SUM(F3287:H3287)</f>
        <v>524.54</v>
      </c>
      <c r="J3287" s="49" t="n">
        <f aca="false">Calc!$C$5-D3287</f>
        <v>118</v>
      </c>
      <c r="K3287" s="49" t="n">
        <f aca="false">IF(J3287&lt;=Calc!$C$11,4,IF(J3287&lt;=Calc!$C$12,3,IF(J3287&lt;=Calc!$C$13,2,1)))</f>
        <v>2</v>
      </c>
      <c r="L3287" s="49" t="n">
        <f aca="false">1+(E3287&gt;=Calc!$C$16)+(E3287&gt;=Calc!$C$17)+(E3287&gt;=Calc!$C$18)</f>
        <v>2</v>
      </c>
      <c r="M3287" s="49" t="str">
        <f aca="false">IF(AND(K3287=4,L3287&gt;=3),"Champions",IF(AND(K3287=3,L3287&gt;=3),"Loyal",IF(K3287&gt;=3,"Recent / New",IF(L3287&gt;=3,"At Risk","Hibernating / Lost"))))</f>
        <v>Hibernating / Lost</v>
      </c>
      <c r="N3287" s="54" t="n">
        <f aca="false">IF(AND(Calc!$C$2&lt;=2009,Calc!$C$3&gt;=2009),F3287,0)+IF(AND(Calc!$C$2&lt;=2010,Calc!$C$3&gt;=2010),G3287,0)+IF(AND(Calc!$C$2&lt;=2011,Calc!$C$3&gt;=2011),H3287,0)</f>
        <v>524.54</v>
      </c>
      <c r="O3287" s="61" t="n">
        <f aca="false">IF(AND(N3287&gt;0,OR(Calc!$C$4="*",B3287=Calc!$C$4)),N3287+ROW()*0.000000001,0)</f>
        <v>524.540003287</v>
      </c>
    </row>
    <row r="3288" customFormat="false" ht="15" hidden="false" customHeight="false" outlineLevel="0" collapsed="false">
      <c r="A3288" s="49" t="n">
        <v>15684</v>
      </c>
      <c r="B3288" s="49" t="s">
        <v>189</v>
      </c>
      <c r="C3288" s="63" t="n">
        <v>40151</v>
      </c>
      <c r="D3288" s="63" t="n">
        <v>40339</v>
      </c>
      <c r="E3288" s="49" t="n">
        <v>3</v>
      </c>
      <c r="F3288" s="54" t="n">
        <v>89.6</v>
      </c>
      <c r="G3288" s="54" t="n">
        <v>58.2</v>
      </c>
      <c r="H3288" s="54" t="n">
        <v>0</v>
      </c>
      <c r="I3288" s="54" t="n">
        <f aca="false">SUM(F3288:H3288)</f>
        <v>147.8</v>
      </c>
      <c r="J3288" s="49" t="n">
        <f aca="false">Calc!$C$5-D3288</f>
        <v>548</v>
      </c>
      <c r="K3288" s="49" t="n">
        <f aca="false">IF(J3288&lt;=Calc!$C$11,4,IF(J3288&lt;=Calc!$C$12,3,IF(J3288&lt;=Calc!$C$13,2,1)))</f>
        <v>1</v>
      </c>
      <c r="L3288" s="49" t="n">
        <f aca="false">1+(E3288&gt;=Calc!$C$16)+(E3288&gt;=Calc!$C$17)+(E3288&gt;=Calc!$C$18)</f>
        <v>2</v>
      </c>
      <c r="M3288" s="49" t="str">
        <f aca="false">IF(AND(K3288=4,L3288&gt;=3),"Champions",IF(AND(K3288=3,L3288&gt;=3),"Loyal",IF(K3288&gt;=3,"Recent / New",IF(L3288&gt;=3,"At Risk","Hibernating / Lost"))))</f>
        <v>Hibernating / Lost</v>
      </c>
      <c r="N3288" s="54" t="n">
        <f aca="false">IF(AND(Calc!$C$2&lt;=2009,Calc!$C$3&gt;=2009),F3288,0)+IF(AND(Calc!$C$2&lt;=2010,Calc!$C$3&gt;=2010),G3288,0)+IF(AND(Calc!$C$2&lt;=2011,Calc!$C$3&gt;=2011),H3288,0)</f>
        <v>147.8</v>
      </c>
      <c r="O3288" s="61" t="n">
        <f aca="false">IF(AND(N3288&gt;0,OR(Calc!$C$4="*",B3288=Calc!$C$4)),N3288+ROW()*0.000000001,0)</f>
        <v>147.800003288</v>
      </c>
    </row>
    <row r="3289" customFormat="false" ht="15" hidden="false" customHeight="false" outlineLevel="0" collapsed="false">
      <c r="A3289" s="49" t="n">
        <v>15685</v>
      </c>
      <c r="B3289" s="49" t="s">
        <v>189</v>
      </c>
      <c r="C3289" s="63" t="n">
        <v>40436</v>
      </c>
      <c r="D3289" s="63" t="n">
        <v>40436</v>
      </c>
      <c r="E3289" s="49" t="n">
        <v>1</v>
      </c>
      <c r="F3289" s="54" t="n">
        <v>0</v>
      </c>
      <c r="G3289" s="54" t="n">
        <v>55.98</v>
      </c>
      <c r="H3289" s="54" t="n">
        <v>0</v>
      </c>
      <c r="I3289" s="54" t="n">
        <f aca="false">SUM(F3289:H3289)</f>
        <v>55.98</v>
      </c>
      <c r="J3289" s="49" t="n">
        <f aca="false">Calc!$C$5-D3289</f>
        <v>451</v>
      </c>
      <c r="K3289" s="49" t="n">
        <f aca="false">IF(J3289&lt;=Calc!$C$11,4,IF(J3289&lt;=Calc!$C$12,3,IF(J3289&lt;=Calc!$C$13,2,1)))</f>
        <v>1</v>
      </c>
      <c r="L3289" s="49" t="n">
        <f aca="false">1+(E3289&gt;=Calc!$C$16)+(E3289&gt;=Calc!$C$17)+(E3289&gt;=Calc!$C$18)</f>
        <v>1</v>
      </c>
      <c r="M3289" s="49" t="str">
        <f aca="false">IF(AND(K3289=4,L3289&gt;=3),"Champions",IF(AND(K3289=3,L3289&gt;=3),"Loyal",IF(K3289&gt;=3,"Recent / New",IF(L3289&gt;=3,"At Risk","Hibernating / Lost"))))</f>
        <v>Hibernating / Lost</v>
      </c>
      <c r="N3289" s="54" t="n">
        <f aca="false">IF(AND(Calc!$C$2&lt;=2009,Calc!$C$3&gt;=2009),F3289,0)+IF(AND(Calc!$C$2&lt;=2010,Calc!$C$3&gt;=2010),G3289,0)+IF(AND(Calc!$C$2&lt;=2011,Calc!$C$3&gt;=2011),H3289,0)</f>
        <v>55.98</v>
      </c>
      <c r="O3289" s="61" t="n">
        <f aca="false">IF(AND(N3289&gt;0,OR(Calc!$C$4="*",B3289=Calc!$C$4)),N3289+ROW()*0.000000001,0)</f>
        <v>55.980003289</v>
      </c>
    </row>
    <row r="3290" customFormat="false" ht="15" hidden="false" customHeight="false" outlineLevel="0" collapsed="false">
      <c r="A3290" s="49" t="n">
        <v>15686</v>
      </c>
      <c r="B3290" s="49" t="s">
        <v>189</v>
      </c>
      <c r="C3290" s="63" t="n">
        <v>40466</v>
      </c>
      <c r="D3290" s="63" t="n">
        <v>40466</v>
      </c>
      <c r="E3290" s="49" t="n">
        <v>1</v>
      </c>
      <c r="F3290" s="54" t="n">
        <v>0</v>
      </c>
      <c r="G3290" s="54" t="n">
        <v>90</v>
      </c>
      <c r="H3290" s="54" t="n">
        <v>0</v>
      </c>
      <c r="I3290" s="54" t="n">
        <f aca="false">SUM(F3290:H3290)</f>
        <v>90</v>
      </c>
      <c r="J3290" s="49" t="n">
        <f aca="false">Calc!$C$5-D3290</f>
        <v>421</v>
      </c>
      <c r="K3290" s="49" t="n">
        <f aca="false">IF(J3290&lt;=Calc!$C$11,4,IF(J3290&lt;=Calc!$C$12,3,IF(J3290&lt;=Calc!$C$13,2,1)))</f>
        <v>1</v>
      </c>
      <c r="L3290" s="49" t="n">
        <f aca="false">1+(E3290&gt;=Calc!$C$16)+(E3290&gt;=Calc!$C$17)+(E3290&gt;=Calc!$C$18)</f>
        <v>1</v>
      </c>
      <c r="M3290" s="49" t="str">
        <f aca="false">IF(AND(K3290=4,L3290&gt;=3),"Champions",IF(AND(K3290=3,L3290&gt;=3),"Loyal",IF(K3290&gt;=3,"Recent / New",IF(L3290&gt;=3,"At Risk","Hibernating / Lost"))))</f>
        <v>Hibernating / Lost</v>
      </c>
      <c r="N3290" s="54" t="n">
        <f aca="false">IF(AND(Calc!$C$2&lt;=2009,Calc!$C$3&gt;=2009),F3290,0)+IF(AND(Calc!$C$2&lt;=2010,Calc!$C$3&gt;=2010),G3290,0)+IF(AND(Calc!$C$2&lt;=2011,Calc!$C$3&gt;=2011),H3290,0)</f>
        <v>90</v>
      </c>
      <c r="O3290" s="61" t="n">
        <f aca="false">IF(AND(N3290&gt;0,OR(Calc!$C$4="*",B3290=Calc!$C$4)),N3290+ROW()*0.000000001,0)</f>
        <v>90.00000329</v>
      </c>
    </row>
    <row r="3291" customFormat="false" ht="15" hidden="false" customHeight="false" outlineLevel="0" collapsed="false">
      <c r="A3291" s="49" t="n">
        <v>15687</v>
      </c>
      <c r="B3291" s="49" t="s">
        <v>189</v>
      </c>
      <c r="C3291" s="63" t="n">
        <v>40556</v>
      </c>
      <c r="D3291" s="63" t="n">
        <v>40878</v>
      </c>
      <c r="E3291" s="49" t="n">
        <v>9</v>
      </c>
      <c r="F3291" s="54" t="n">
        <v>0</v>
      </c>
      <c r="G3291" s="54" t="n">
        <v>0</v>
      </c>
      <c r="H3291" s="54" t="n">
        <v>2981.5</v>
      </c>
      <c r="I3291" s="54" t="n">
        <f aca="false">SUM(F3291:H3291)</f>
        <v>2981.5</v>
      </c>
      <c r="J3291" s="49" t="n">
        <f aca="false">Calc!$C$5-D3291</f>
        <v>9</v>
      </c>
      <c r="K3291" s="49" t="n">
        <f aca="false">IF(J3291&lt;=Calc!$C$11,4,IF(J3291&lt;=Calc!$C$12,3,IF(J3291&lt;=Calc!$C$13,2,1)))</f>
        <v>4</v>
      </c>
      <c r="L3291" s="49" t="n">
        <f aca="false">1+(E3291&gt;=Calc!$C$16)+(E3291&gt;=Calc!$C$17)+(E3291&gt;=Calc!$C$18)</f>
        <v>4</v>
      </c>
      <c r="M3291" s="49" t="str">
        <f aca="false">IF(AND(K3291=4,L3291&gt;=3),"Champions",IF(AND(K3291=3,L3291&gt;=3),"Loyal",IF(K3291&gt;=3,"Recent / New",IF(L3291&gt;=3,"At Risk","Hibernating / Lost"))))</f>
        <v>Champions</v>
      </c>
      <c r="N3291" s="54" t="n">
        <f aca="false">IF(AND(Calc!$C$2&lt;=2009,Calc!$C$3&gt;=2009),F3291,0)+IF(AND(Calc!$C$2&lt;=2010,Calc!$C$3&gt;=2010),G3291,0)+IF(AND(Calc!$C$2&lt;=2011,Calc!$C$3&gt;=2011),H3291,0)</f>
        <v>2981.5</v>
      </c>
      <c r="O3291" s="61" t="n">
        <f aca="false">IF(AND(N3291&gt;0,OR(Calc!$C$4="*",B3291=Calc!$C$4)),N3291+ROW()*0.000000001,0)</f>
        <v>2981.500003291</v>
      </c>
    </row>
    <row r="3292" customFormat="false" ht="15" hidden="false" customHeight="false" outlineLevel="0" collapsed="false">
      <c r="A3292" s="49" t="n">
        <v>15688</v>
      </c>
      <c r="B3292" s="49" t="s">
        <v>189</v>
      </c>
      <c r="C3292" s="63" t="n">
        <v>40468</v>
      </c>
      <c r="D3292" s="63" t="n">
        <v>40468</v>
      </c>
      <c r="E3292" s="49" t="n">
        <v>1</v>
      </c>
      <c r="F3292" s="54" t="n">
        <v>0</v>
      </c>
      <c r="G3292" s="54" t="n">
        <v>190.57</v>
      </c>
      <c r="H3292" s="54" t="n">
        <v>0</v>
      </c>
      <c r="I3292" s="54" t="n">
        <f aca="false">SUM(F3292:H3292)</f>
        <v>190.57</v>
      </c>
      <c r="J3292" s="49" t="n">
        <f aca="false">Calc!$C$5-D3292</f>
        <v>419</v>
      </c>
      <c r="K3292" s="49" t="n">
        <f aca="false">IF(J3292&lt;=Calc!$C$11,4,IF(J3292&lt;=Calc!$C$12,3,IF(J3292&lt;=Calc!$C$13,2,1)))</f>
        <v>1</v>
      </c>
      <c r="L3292" s="49" t="n">
        <f aca="false">1+(E3292&gt;=Calc!$C$16)+(E3292&gt;=Calc!$C$17)+(E3292&gt;=Calc!$C$18)</f>
        <v>1</v>
      </c>
      <c r="M3292" s="49" t="str">
        <f aca="false">IF(AND(K3292=4,L3292&gt;=3),"Champions",IF(AND(K3292=3,L3292&gt;=3),"Loyal",IF(K3292&gt;=3,"Recent / New",IF(L3292&gt;=3,"At Risk","Hibernating / Lost"))))</f>
        <v>Hibernating / Lost</v>
      </c>
      <c r="N3292" s="54" t="n">
        <f aca="false">IF(AND(Calc!$C$2&lt;=2009,Calc!$C$3&gt;=2009),F3292,0)+IF(AND(Calc!$C$2&lt;=2010,Calc!$C$3&gt;=2010),G3292,0)+IF(AND(Calc!$C$2&lt;=2011,Calc!$C$3&gt;=2011),H3292,0)</f>
        <v>190.57</v>
      </c>
      <c r="O3292" s="61" t="n">
        <f aca="false">IF(AND(N3292&gt;0,OR(Calc!$C$4="*",B3292=Calc!$C$4)),N3292+ROW()*0.000000001,0)</f>
        <v>190.570003292</v>
      </c>
    </row>
    <row r="3293" customFormat="false" ht="15" hidden="false" customHeight="false" outlineLevel="0" collapsed="false">
      <c r="A3293" s="49" t="n">
        <v>15689</v>
      </c>
      <c r="B3293" s="49" t="s">
        <v>189</v>
      </c>
      <c r="C3293" s="63" t="n">
        <v>40269</v>
      </c>
      <c r="D3293" s="63" t="n">
        <v>40767</v>
      </c>
      <c r="E3293" s="49" t="n">
        <v>3</v>
      </c>
      <c r="F3293" s="54" t="n">
        <v>0</v>
      </c>
      <c r="G3293" s="54" t="n">
        <v>370.43</v>
      </c>
      <c r="H3293" s="54" t="n">
        <v>150.6</v>
      </c>
      <c r="I3293" s="54" t="n">
        <f aca="false">SUM(F3293:H3293)</f>
        <v>521.03</v>
      </c>
      <c r="J3293" s="49" t="n">
        <f aca="false">Calc!$C$5-D3293</f>
        <v>120</v>
      </c>
      <c r="K3293" s="49" t="n">
        <f aca="false">IF(J3293&lt;=Calc!$C$11,4,IF(J3293&lt;=Calc!$C$12,3,IF(J3293&lt;=Calc!$C$13,2,1)))</f>
        <v>2</v>
      </c>
      <c r="L3293" s="49" t="n">
        <f aca="false">1+(E3293&gt;=Calc!$C$16)+(E3293&gt;=Calc!$C$17)+(E3293&gt;=Calc!$C$18)</f>
        <v>2</v>
      </c>
      <c r="M3293" s="49" t="str">
        <f aca="false">IF(AND(K3293=4,L3293&gt;=3),"Champions",IF(AND(K3293=3,L3293&gt;=3),"Loyal",IF(K3293&gt;=3,"Recent / New",IF(L3293&gt;=3,"At Risk","Hibernating / Lost"))))</f>
        <v>Hibernating / Lost</v>
      </c>
      <c r="N3293" s="54" t="n">
        <f aca="false">IF(AND(Calc!$C$2&lt;=2009,Calc!$C$3&gt;=2009),F3293,0)+IF(AND(Calc!$C$2&lt;=2010,Calc!$C$3&gt;=2010),G3293,0)+IF(AND(Calc!$C$2&lt;=2011,Calc!$C$3&gt;=2011),H3293,0)</f>
        <v>521.03</v>
      </c>
      <c r="O3293" s="61" t="n">
        <f aca="false">IF(AND(N3293&gt;0,OR(Calc!$C$4="*",B3293=Calc!$C$4)),N3293+ROW()*0.000000001,0)</f>
        <v>521.030003293</v>
      </c>
    </row>
    <row r="3294" customFormat="false" ht="15" hidden="false" customHeight="false" outlineLevel="0" collapsed="false">
      <c r="A3294" s="49" t="n">
        <v>15690</v>
      </c>
      <c r="B3294" s="49" t="s">
        <v>189</v>
      </c>
      <c r="C3294" s="63" t="n">
        <v>40786</v>
      </c>
      <c r="D3294" s="63" t="n">
        <v>40882</v>
      </c>
      <c r="E3294" s="49" t="n">
        <v>2</v>
      </c>
      <c r="F3294" s="54" t="n">
        <v>0</v>
      </c>
      <c r="G3294" s="54" t="n">
        <v>0</v>
      </c>
      <c r="H3294" s="54" t="n">
        <v>239.76</v>
      </c>
      <c r="I3294" s="54" t="n">
        <f aca="false">SUM(F3294:H3294)</f>
        <v>239.76</v>
      </c>
      <c r="J3294" s="49" t="n">
        <f aca="false">Calc!$C$5-D3294</f>
        <v>5</v>
      </c>
      <c r="K3294" s="49" t="n">
        <f aca="false">IF(J3294&lt;=Calc!$C$11,4,IF(J3294&lt;=Calc!$C$12,3,IF(J3294&lt;=Calc!$C$13,2,1)))</f>
        <v>4</v>
      </c>
      <c r="L3294" s="49" t="n">
        <f aca="false">1+(E3294&gt;=Calc!$C$16)+(E3294&gt;=Calc!$C$17)+(E3294&gt;=Calc!$C$18)</f>
        <v>2</v>
      </c>
      <c r="M3294" s="49" t="str">
        <f aca="false">IF(AND(K3294=4,L3294&gt;=3),"Champions",IF(AND(K3294=3,L3294&gt;=3),"Loyal",IF(K3294&gt;=3,"Recent / New",IF(L3294&gt;=3,"At Risk","Hibernating / Lost"))))</f>
        <v>Recent / New</v>
      </c>
      <c r="N3294" s="54" t="n">
        <f aca="false">IF(AND(Calc!$C$2&lt;=2009,Calc!$C$3&gt;=2009),F3294,0)+IF(AND(Calc!$C$2&lt;=2010,Calc!$C$3&gt;=2010),G3294,0)+IF(AND(Calc!$C$2&lt;=2011,Calc!$C$3&gt;=2011),H3294,0)</f>
        <v>239.76</v>
      </c>
      <c r="O3294" s="61" t="n">
        <f aca="false">IF(AND(N3294&gt;0,OR(Calc!$C$4="*",B3294=Calc!$C$4)),N3294+ROW()*0.000000001,0)</f>
        <v>239.760003294</v>
      </c>
    </row>
    <row r="3295" customFormat="false" ht="15" hidden="false" customHeight="false" outlineLevel="0" collapsed="false">
      <c r="A3295" s="49" t="n">
        <v>15691</v>
      </c>
      <c r="B3295" s="49" t="s">
        <v>189</v>
      </c>
      <c r="C3295" s="63" t="n">
        <v>40153</v>
      </c>
      <c r="D3295" s="63" t="n">
        <v>40634</v>
      </c>
      <c r="E3295" s="49" t="n">
        <v>4</v>
      </c>
      <c r="F3295" s="54" t="n">
        <v>102.3</v>
      </c>
      <c r="G3295" s="54" t="n">
        <v>272.7</v>
      </c>
      <c r="H3295" s="54" t="n">
        <v>136.8</v>
      </c>
      <c r="I3295" s="54" t="n">
        <f aca="false">SUM(F3295:H3295)</f>
        <v>511.8</v>
      </c>
      <c r="J3295" s="49" t="n">
        <f aca="false">Calc!$C$5-D3295</f>
        <v>253</v>
      </c>
      <c r="K3295" s="49" t="n">
        <f aca="false">IF(J3295&lt;=Calc!$C$11,4,IF(J3295&lt;=Calc!$C$12,3,IF(J3295&lt;=Calc!$C$13,2,1)))</f>
        <v>2</v>
      </c>
      <c r="L3295" s="49" t="n">
        <f aca="false">1+(E3295&gt;=Calc!$C$16)+(E3295&gt;=Calc!$C$17)+(E3295&gt;=Calc!$C$18)</f>
        <v>3</v>
      </c>
      <c r="M3295" s="49" t="str">
        <f aca="false">IF(AND(K3295=4,L3295&gt;=3),"Champions",IF(AND(K3295=3,L3295&gt;=3),"Loyal",IF(K3295&gt;=3,"Recent / New",IF(L3295&gt;=3,"At Risk","Hibernating / Lost"))))</f>
        <v>At Risk</v>
      </c>
      <c r="N3295" s="54" t="n">
        <f aca="false">IF(AND(Calc!$C$2&lt;=2009,Calc!$C$3&gt;=2009),F3295,0)+IF(AND(Calc!$C$2&lt;=2010,Calc!$C$3&gt;=2010),G3295,0)+IF(AND(Calc!$C$2&lt;=2011,Calc!$C$3&gt;=2011),H3295,0)</f>
        <v>511.8</v>
      </c>
      <c r="O3295" s="61" t="n">
        <f aca="false">IF(AND(N3295&gt;0,OR(Calc!$C$4="*",B3295=Calc!$C$4)),N3295+ROW()*0.000000001,0)</f>
        <v>511.800003295</v>
      </c>
    </row>
    <row r="3296" customFormat="false" ht="15" hidden="false" customHeight="false" outlineLevel="0" collapsed="false">
      <c r="A3296" s="49" t="n">
        <v>15692</v>
      </c>
      <c r="B3296" s="49" t="s">
        <v>189</v>
      </c>
      <c r="C3296" s="63" t="n">
        <v>40858</v>
      </c>
      <c r="D3296" s="63" t="n">
        <v>40858</v>
      </c>
      <c r="E3296" s="49" t="n">
        <v>1</v>
      </c>
      <c r="F3296" s="54" t="n">
        <v>0</v>
      </c>
      <c r="G3296" s="54" t="n">
        <v>0</v>
      </c>
      <c r="H3296" s="54" t="n">
        <v>191.04</v>
      </c>
      <c r="I3296" s="54" t="n">
        <f aca="false">SUM(F3296:H3296)</f>
        <v>191.04</v>
      </c>
      <c r="J3296" s="49" t="n">
        <f aca="false">Calc!$C$5-D3296</f>
        <v>29</v>
      </c>
      <c r="K3296" s="49" t="n">
        <f aca="false">IF(J3296&lt;=Calc!$C$11,4,IF(J3296&lt;=Calc!$C$12,3,IF(J3296&lt;=Calc!$C$13,2,1)))</f>
        <v>3</v>
      </c>
      <c r="L3296" s="49" t="n">
        <f aca="false">1+(E3296&gt;=Calc!$C$16)+(E3296&gt;=Calc!$C$17)+(E3296&gt;=Calc!$C$18)</f>
        <v>1</v>
      </c>
      <c r="M3296" s="49" t="str">
        <f aca="false">IF(AND(K3296=4,L3296&gt;=3),"Champions",IF(AND(K3296=3,L3296&gt;=3),"Loyal",IF(K3296&gt;=3,"Recent / New",IF(L3296&gt;=3,"At Risk","Hibernating / Lost"))))</f>
        <v>Recent / New</v>
      </c>
      <c r="N3296" s="54" t="n">
        <f aca="false">IF(AND(Calc!$C$2&lt;=2009,Calc!$C$3&gt;=2009),F3296,0)+IF(AND(Calc!$C$2&lt;=2010,Calc!$C$3&gt;=2010),G3296,0)+IF(AND(Calc!$C$2&lt;=2011,Calc!$C$3&gt;=2011),H3296,0)</f>
        <v>191.04</v>
      </c>
      <c r="O3296" s="61" t="n">
        <f aca="false">IF(AND(N3296&gt;0,OR(Calc!$C$4="*",B3296=Calc!$C$4)),N3296+ROW()*0.000000001,0)</f>
        <v>191.040003296</v>
      </c>
    </row>
    <row r="3297" customFormat="false" ht="15" hidden="false" customHeight="false" outlineLevel="0" collapsed="false">
      <c r="A3297" s="49" t="n">
        <v>15693</v>
      </c>
      <c r="B3297" s="49" t="s">
        <v>189</v>
      </c>
      <c r="C3297" s="63" t="n">
        <v>40227</v>
      </c>
      <c r="D3297" s="63" t="n">
        <v>40227</v>
      </c>
      <c r="E3297" s="49" t="n">
        <v>1</v>
      </c>
      <c r="F3297" s="54" t="n">
        <v>0</v>
      </c>
      <c r="G3297" s="54" t="n">
        <v>37.5</v>
      </c>
      <c r="H3297" s="54" t="n">
        <v>0</v>
      </c>
      <c r="I3297" s="54" t="n">
        <f aca="false">SUM(F3297:H3297)</f>
        <v>37.5</v>
      </c>
      <c r="J3297" s="49" t="n">
        <f aca="false">Calc!$C$5-D3297</f>
        <v>660</v>
      </c>
      <c r="K3297" s="49" t="n">
        <f aca="false">IF(J3297&lt;=Calc!$C$11,4,IF(J3297&lt;=Calc!$C$12,3,IF(J3297&lt;=Calc!$C$13,2,1)))</f>
        <v>1</v>
      </c>
      <c r="L3297" s="49" t="n">
        <f aca="false">1+(E3297&gt;=Calc!$C$16)+(E3297&gt;=Calc!$C$17)+(E3297&gt;=Calc!$C$18)</f>
        <v>1</v>
      </c>
      <c r="M3297" s="49" t="str">
        <f aca="false">IF(AND(K3297=4,L3297&gt;=3),"Champions",IF(AND(K3297=3,L3297&gt;=3),"Loyal",IF(K3297&gt;=3,"Recent / New",IF(L3297&gt;=3,"At Risk","Hibernating / Lost"))))</f>
        <v>Hibernating / Lost</v>
      </c>
      <c r="N3297" s="54" t="n">
        <f aca="false">IF(AND(Calc!$C$2&lt;=2009,Calc!$C$3&gt;=2009),F3297,0)+IF(AND(Calc!$C$2&lt;=2010,Calc!$C$3&gt;=2010),G3297,0)+IF(AND(Calc!$C$2&lt;=2011,Calc!$C$3&gt;=2011),H3297,0)</f>
        <v>37.5</v>
      </c>
      <c r="O3297" s="61" t="n">
        <f aca="false">IF(AND(N3297&gt;0,OR(Calc!$C$4="*",B3297=Calc!$C$4)),N3297+ROW()*0.000000001,0)</f>
        <v>37.500003297</v>
      </c>
    </row>
    <row r="3298" customFormat="false" ht="15" hidden="false" customHeight="false" outlineLevel="0" collapsed="false">
      <c r="A3298" s="49" t="n">
        <v>15694</v>
      </c>
      <c r="B3298" s="49" t="s">
        <v>189</v>
      </c>
      <c r="C3298" s="63" t="n">
        <v>40154</v>
      </c>
      <c r="D3298" s="63" t="n">
        <v>40886</v>
      </c>
      <c r="E3298" s="49" t="n">
        <v>23</v>
      </c>
      <c r="F3298" s="54" t="n">
        <v>357.87</v>
      </c>
      <c r="G3298" s="54" t="n">
        <v>3784.99</v>
      </c>
      <c r="H3298" s="54" t="n">
        <v>5576.27</v>
      </c>
      <c r="I3298" s="54" t="n">
        <f aca="false">SUM(F3298:H3298)</f>
        <v>9719.13</v>
      </c>
      <c r="J3298" s="49" t="n">
        <f aca="false">Calc!$C$5-D3298</f>
        <v>1</v>
      </c>
      <c r="K3298" s="49" t="n">
        <f aca="false">IF(J3298&lt;=Calc!$C$11,4,IF(J3298&lt;=Calc!$C$12,3,IF(J3298&lt;=Calc!$C$13,2,1)))</f>
        <v>4</v>
      </c>
      <c r="L3298" s="49" t="n">
        <f aca="false">1+(E3298&gt;=Calc!$C$16)+(E3298&gt;=Calc!$C$17)+(E3298&gt;=Calc!$C$18)</f>
        <v>4</v>
      </c>
      <c r="M3298" s="49" t="str">
        <f aca="false">IF(AND(K3298=4,L3298&gt;=3),"Champions",IF(AND(K3298=3,L3298&gt;=3),"Loyal",IF(K3298&gt;=3,"Recent / New",IF(L3298&gt;=3,"At Risk","Hibernating / Lost"))))</f>
        <v>Champions</v>
      </c>
      <c r="N3298" s="54" t="n">
        <f aca="false">IF(AND(Calc!$C$2&lt;=2009,Calc!$C$3&gt;=2009),F3298,0)+IF(AND(Calc!$C$2&lt;=2010,Calc!$C$3&gt;=2010),G3298,0)+IF(AND(Calc!$C$2&lt;=2011,Calc!$C$3&gt;=2011),H3298,0)</f>
        <v>9719.13</v>
      </c>
      <c r="O3298" s="61" t="n">
        <f aca="false">IF(AND(N3298&gt;0,OR(Calc!$C$4="*",B3298=Calc!$C$4)),N3298+ROW()*0.000000001,0)</f>
        <v>9719.130003298</v>
      </c>
    </row>
    <row r="3299" customFormat="false" ht="15" hidden="false" customHeight="false" outlineLevel="0" collapsed="false">
      <c r="A3299" s="49" t="n">
        <v>15695</v>
      </c>
      <c r="B3299" s="49" t="s">
        <v>189</v>
      </c>
      <c r="C3299" s="63" t="n">
        <v>40205</v>
      </c>
      <c r="D3299" s="63" t="n">
        <v>40620</v>
      </c>
      <c r="E3299" s="49" t="n">
        <v>4</v>
      </c>
      <c r="F3299" s="54" t="n">
        <v>0</v>
      </c>
      <c r="G3299" s="54" t="n">
        <v>721.06</v>
      </c>
      <c r="H3299" s="54" t="n">
        <v>409.98</v>
      </c>
      <c r="I3299" s="54" t="n">
        <f aca="false">SUM(F3299:H3299)</f>
        <v>1131.04</v>
      </c>
      <c r="J3299" s="49" t="n">
        <f aca="false">Calc!$C$5-D3299</f>
        <v>267</v>
      </c>
      <c r="K3299" s="49" t="n">
        <f aca="false">IF(J3299&lt;=Calc!$C$11,4,IF(J3299&lt;=Calc!$C$12,3,IF(J3299&lt;=Calc!$C$13,2,1)))</f>
        <v>2</v>
      </c>
      <c r="L3299" s="49" t="n">
        <f aca="false">1+(E3299&gt;=Calc!$C$16)+(E3299&gt;=Calc!$C$17)+(E3299&gt;=Calc!$C$18)</f>
        <v>3</v>
      </c>
      <c r="M3299" s="49" t="str">
        <f aca="false">IF(AND(K3299=4,L3299&gt;=3),"Champions",IF(AND(K3299=3,L3299&gt;=3),"Loyal",IF(K3299&gt;=3,"Recent / New",IF(L3299&gt;=3,"At Risk","Hibernating / Lost"))))</f>
        <v>At Risk</v>
      </c>
      <c r="N3299" s="54" t="n">
        <f aca="false">IF(AND(Calc!$C$2&lt;=2009,Calc!$C$3&gt;=2009),F3299,0)+IF(AND(Calc!$C$2&lt;=2010,Calc!$C$3&gt;=2010),G3299,0)+IF(AND(Calc!$C$2&lt;=2011,Calc!$C$3&gt;=2011),H3299,0)</f>
        <v>1131.04</v>
      </c>
      <c r="O3299" s="61" t="n">
        <f aca="false">IF(AND(N3299&gt;0,OR(Calc!$C$4="*",B3299=Calc!$C$4)),N3299+ROW()*0.000000001,0)</f>
        <v>1131.040003299</v>
      </c>
    </row>
    <row r="3300" customFormat="false" ht="15" hidden="false" customHeight="false" outlineLevel="0" collapsed="false">
      <c r="A3300" s="49" t="n">
        <v>15696</v>
      </c>
      <c r="B3300" s="49" t="s">
        <v>189</v>
      </c>
      <c r="C3300" s="63" t="n">
        <v>40202</v>
      </c>
      <c r="D3300" s="63" t="n">
        <v>40853</v>
      </c>
      <c r="E3300" s="49" t="n">
        <v>13</v>
      </c>
      <c r="F3300" s="54" t="n">
        <v>0</v>
      </c>
      <c r="G3300" s="54" t="n">
        <v>1113.01</v>
      </c>
      <c r="H3300" s="54" t="n">
        <v>2619.11</v>
      </c>
      <c r="I3300" s="54" t="n">
        <f aca="false">SUM(F3300:H3300)</f>
        <v>3732.12</v>
      </c>
      <c r="J3300" s="49" t="n">
        <f aca="false">Calc!$C$5-D3300</f>
        <v>34</v>
      </c>
      <c r="K3300" s="49" t="n">
        <f aca="false">IF(J3300&lt;=Calc!$C$11,4,IF(J3300&lt;=Calc!$C$12,3,IF(J3300&lt;=Calc!$C$13,2,1)))</f>
        <v>3</v>
      </c>
      <c r="L3300" s="49" t="n">
        <f aca="false">1+(E3300&gt;=Calc!$C$16)+(E3300&gt;=Calc!$C$17)+(E3300&gt;=Calc!$C$18)</f>
        <v>4</v>
      </c>
      <c r="M3300" s="49" t="str">
        <f aca="false">IF(AND(K3300=4,L3300&gt;=3),"Champions",IF(AND(K3300=3,L3300&gt;=3),"Loyal",IF(K3300&gt;=3,"Recent / New",IF(L3300&gt;=3,"At Risk","Hibernating / Lost"))))</f>
        <v>Loyal</v>
      </c>
      <c r="N3300" s="54" t="n">
        <f aca="false">IF(AND(Calc!$C$2&lt;=2009,Calc!$C$3&gt;=2009),F3300,0)+IF(AND(Calc!$C$2&lt;=2010,Calc!$C$3&gt;=2010),G3300,0)+IF(AND(Calc!$C$2&lt;=2011,Calc!$C$3&gt;=2011),H3300,0)</f>
        <v>3732.12</v>
      </c>
      <c r="O3300" s="61" t="n">
        <f aca="false">IF(AND(N3300&gt;0,OR(Calc!$C$4="*",B3300=Calc!$C$4)),N3300+ROW()*0.000000001,0)</f>
        <v>3732.1200033</v>
      </c>
    </row>
    <row r="3301" customFormat="false" ht="15" hidden="false" customHeight="false" outlineLevel="0" collapsed="false">
      <c r="A3301" s="49" t="n">
        <v>15697</v>
      </c>
      <c r="B3301" s="49" t="s">
        <v>189</v>
      </c>
      <c r="C3301" s="63" t="n">
        <v>40197</v>
      </c>
      <c r="D3301" s="63" t="n">
        <v>40197</v>
      </c>
      <c r="E3301" s="49" t="n">
        <v>1</v>
      </c>
      <c r="F3301" s="54" t="n">
        <v>0</v>
      </c>
      <c r="G3301" s="54" t="n">
        <v>246.75</v>
      </c>
      <c r="H3301" s="54" t="n">
        <v>0</v>
      </c>
      <c r="I3301" s="54" t="n">
        <f aca="false">SUM(F3301:H3301)</f>
        <v>246.75</v>
      </c>
      <c r="J3301" s="49" t="n">
        <f aca="false">Calc!$C$5-D3301</f>
        <v>690</v>
      </c>
      <c r="K3301" s="49" t="n">
        <f aca="false">IF(J3301&lt;=Calc!$C$11,4,IF(J3301&lt;=Calc!$C$12,3,IF(J3301&lt;=Calc!$C$13,2,1)))</f>
        <v>1</v>
      </c>
      <c r="L3301" s="49" t="n">
        <f aca="false">1+(E3301&gt;=Calc!$C$16)+(E3301&gt;=Calc!$C$17)+(E3301&gt;=Calc!$C$18)</f>
        <v>1</v>
      </c>
      <c r="M3301" s="49" t="str">
        <f aca="false">IF(AND(K3301=4,L3301&gt;=3),"Champions",IF(AND(K3301=3,L3301&gt;=3),"Loyal",IF(K3301&gt;=3,"Recent / New",IF(L3301&gt;=3,"At Risk","Hibernating / Lost"))))</f>
        <v>Hibernating / Lost</v>
      </c>
      <c r="N3301" s="54" t="n">
        <f aca="false">IF(AND(Calc!$C$2&lt;=2009,Calc!$C$3&gt;=2009),F3301,0)+IF(AND(Calc!$C$2&lt;=2010,Calc!$C$3&gt;=2010),G3301,0)+IF(AND(Calc!$C$2&lt;=2011,Calc!$C$3&gt;=2011),H3301,0)</f>
        <v>246.75</v>
      </c>
      <c r="O3301" s="61" t="n">
        <f aca="false">IF(AND(N3301&gt;0,OR(Calc!$C$4="*",B3301=Calc!$C$4)),N3301+ROW()*0.000000001,0)</f>
        <v>246.750003301</v>
      </c>
    </row>
    <row r="3302" customFormat="false" ht="15" hidden="false" customHeight="false" outlineLevel="0" collapsed="false">
      <c r="A3302" s="49" t="n">
        <v>15698</v>
      </c>
      <c r="B3302" s="49" t="s">
        <v>189</v>
      </c>
      <c r="C3302" s="63" t="n">
        <v>40262</v>
      </c>
      <c r="D3302" s="63" t="n">
        <v>40262</v>
      </c>
      <c r="E3302" s="49" t="n">
        <v>1</v>
      </c>
      <c r="F3302" s="54" t="n">
        <v>0</v>
      </c>
      <c r="G3302" s="54" t="n">
        <v>46.2</v>
      </c>
      <c r="H3302" s="54" t="n">
        <v>0</v>
      </c>
      <c r="I3302" s="54" t="n">
        <f aca="false">SUM(F3302:H3302)</f>
        <v>46.2</v>
      </c>
      <c r="J3302" s="49" t="n">
        <f aca="false">Calc!$C$5-D3302</f>
        <v>625</v>
      </c>
      <c r="K3302" s="49" t="n">
        <f aca="false">IF(J3302&lt;=Calc!$C$11,4,IF(J3302&lt;=Calc!$C$12,3,IF(J3302&lt;=Calc!$C$13,2,1)))</f>
        <v>1</v>
      </c>
      <c r="L3302" s="49" t="n">
        <f aca="false">1+(E3302&gt;=Calc!$C$16)+(E3302&gt;=Calc!$C$17)+(E3302&gt;=Calc!$C$18)</f>
        <v>1</v>
      </c>
      <c r="M3302" s="49" t="str">
        <f aca="false">IF(AND(K3302=4,L3302&gt;=3),"Champions",IF(AND(K3302=3,L3302&gt;=3),"Loyal",IF(K3302&gt;=3,"Recent / New",IF(L3302&gt;=3,"At Risk","Hibernating / Lost"))))</f>
        <v>Hibernating / Lost</v>
      </c>
      <c r="N3302" s="54" t="n">
        <f aca="false">IF(AND(Calc!$C$2&lt;=2009,Calc!$C$3&gt;=2009),F3302,0)+IF(AND(Calc!$C$2&lt;=2010,Calc!$C$3&gt;=2010),G3302,0)+IF(AND(Calc!$C$2&lt;=2011,Calc!$C$3&gt;=2011),H3302,0)</f>
        <v>46.2</v>
      </c>
      <c r="O3302" s="61" t="n">
        <f aca="false">IF(AND(N3302&gt;0,OR(Calc!$C$4="*",B3302=Calc!$C$4)),N3302+ROW()*0.000000001,0)</f>
        <v>46.200003302</v>
      </c>
    </row>
    <row r="3303" customFormat="false" ht="15" hidden="false" customHeight="false" outlineLevel="0" collapsed="false">
      <c r="A3303" s="49" t="n">
        <v>15699</v>
      </c>
      <c r="B3303" s="49" t="s">
        <v>189</v>
      </c>
      <c r="C3303" s="63" t="n">
        <v>40869</v>
      </c>
      <c r="D3303" s="63" t="n">
        <v>40869</v>
      </c>
      <c r="E3303" s="49" t="n">
        <v>1</v>
      </c>
      <c r="F3303" s="54" t="n">
        <v>0</v>
      </c>
      <c r="G3303" s="54" t="n">
        <v>0</v>
      </c>
      <c r="H3303" s="54" t="n">
        <v>309.65</v>
      </c>
      <c r="I3303" s="54" t="n">
        <f aca="false">SUM(F3303:H3303)</f>
        <v>309.65</v>
      </c>
      <c r="J3303" s="49" t="n">
        <f aca="false">Calc!$C$5-D3303</f>
        <v>18</v>
      </c>
      <c r="K3303" s="49" t="n">
        <f aca="false">IF(J3303&lt;=Calc!$C$11,4,IF(J3303&lt;=Calc!$C$12,3,IF(J3303&lt;=Calc!$C$13,2,1)))</f>
        <v>4</v>
      </c>
      <c r="L3303" s="49" t="n">
        <f aca="false">1+(E3303&gt;=Calc!$C$16)+(E3303&gt;=Calc!$C$17)+(E3303&gt;=Calc!$C$18)</f>
        <v>1</v>
      </c>
      <c r="M3303" s="49" t="str">
        <f aca="false">IF(AND(K3303=4,L3303&gt;=3),"Champions",IF(AND(K3303=3,L3303&gt;=3),"Loyal",IF(K3303&gt;=3,"Recent / New",IF(L3303&gt;=3,"At Risk","Hibernating / Lost"))))</f>
        <v>Recent / New</v>
      </c>
      <c r="N3303" s="54" t="n">
        <f aca="false">IF(AND(Calc!$C$2&lt;=2009,Calc!$C$3&gt;=2009),F3303,0)+IF(AND(Calc!$C$2&lt;=2010,Calc!$C$3&gt;=2010),G3303,0)+IF(AND(Calc!$C$2&lt;=2011,Calc!$C$3&gt;=2011),H3303,0)</f>
        <v>309.65</v>
      </c>
      <c r="O3303" s="61" t="n">
        <f aca="false">IF(AND(N3303&gt;0,OR(Calc!$C$4="*",B3303=Calc!$C$4)),N3303+ROW()*0.000000001,0)</f>
        <v>309.650003303</v>
      </c>
    </row>
    <row r="3304" customFormat="false" ht="15" hidden="false" customHeight="false" outlineLevel="0" collapsed="false">
      <c r="A3304" s="49" t="n">
        <v>15700</v>
      </c>
      <c r="B3304" s="49" t="s">
        <v>189</v>
      </c>
      <c r="C3304" s="63" t="n">
        <v>40713</v>
      </c>
      <c r="D3304" s="63" t="n">
        <v>40714</v>
      </c>
      <c r="E3304" s="49" t="n">
        <v>2</v>
      </c>
      <c r="F3304" s="54" t="n">
        <v>0</v>
      </c>
      <c r="G3304" s="54" t="n">
        <v>0</v>
      </c>
      <c r="H3304" s="54" t="n">
        <v>664.03</v>
      </c>
      <c r="I3304" s="54" t="n">
        <f aca="false">SUM(F3304:H3304)</f>
        <v>664.03</v>
      </c>
      <c r="J3304" s="49" t="n">
        <f aca="false">Calc!$C$5-D3304</f>
        <v>173</v>
      </c>
      <c r="K3304" s="49" t="n">
        <f aca="false">IF(J3304&lt;=Calc!$C$11,4,IF(J3304&lt;=Calc!$C$12,3,IF(J3304&lt;=Calc!$C$13,2,1)))</f>
        <v>2</v>
      </c>
      <c r="L3304" s="49" t="n">
        <f aca="false">1+(E3304&gt;=Calc!$C$16)+(E3304&gt;=Calc!$C$17)+(E3304&gt;=Calc!$C$18)</f>
        <v>2</v>
      </c>
      <c r="M3304" s="49" t="str">
        <f aca="false">IF(AND(K3304=4,L3304&gt;=3),"Champions",IF(AND(K3304=3,L3304&gt;=3),"Loyal",IF(K3304&gt;=3,"Recent / New",IF(L3304&gt;=3,"At Risk","Hibernating / Lost"))))</f>
        <v>Hibernating / Lost</v>
      </c>
      <c r="N3304" s="54" t="n">
        <f aca="false">IF(AND(Calc!$C$2&lt;=2009,Calc!$C$3&gt;=2009),F3304,0)+IF(AND(Calc!$C$2&lt;=2010,Calc!$C$3&gt;=2010),G3304,0)+IF(AND(Calc!$C$2&lt;=2011,Calc!$C$3&gt;=2011),H3304,0)</f>
        <v>664.03</v>
      </c>
      <c r="O3304" s="61" t="n">
        <f aca="false">IF(AND(N3304&gt;0,OR(Calc!$C$4="*",B3304=Calc!$C$4)),N3304+ROW()*0.000000001,0)</f>
        <v>664.030003304</v>
      </c>
    </row>
    <row r="3305" customFormat="false" ht="15" hidden="false" customHeight="false" outlineLevel="0" collapsed="false">
      <c r="A3305" s="49" t="n">
        <v>15701</v>
      </c>
      <c r="B3305" s="49" t="s">
        <v>189</v>
      </c>
      <c r="C3305" s="63" t="n">
        <v>40776</v>
      </c>
      <c r="D3305" s="63" t="n">
        <v>40884</v>
      </c>
      <c r="E3305" s="49" t="n">
        <v>4</v>
      </c>
      <c r="F3305" s="54" t="n">
        <v>0</v>
      </c>
      <c r="G3305" s="54" t="n">
        <v>0</v>
      </c>
      <c r="H3305" s="54" t="n">
        <v>1529</v>
      </c>
      <c r="I3305" s="54" t="n">
        <f aca="false">SUM(F3305:H3305)</f>
        <v>1529</v>
      </c>
      <c r="J3305" s="49" t="n">
        <f aca="false">Calc!$C$5-D3305</f>
        <v>3</v>
      </c>
      <c r="K3305" s="49" t="n">
        <f aca="false">IF(J3305&lt;=Calc!$C$11,4,IF(J3305&lt;=Calc!$C$12,3,IF(J3305&lt;=Calc!$C$13,2,1)))</f>
        <v>4</v>
      </c>
      <c r="L3305" s="49" t="n">
        <f aca="false">1+(E3305&gt;=Calc!$C$16)+(E3305&gt;=Calc!$C$17)+(E3305&gt;=Calc!$C$18)</f>
        <v>3</v>
      </c>
      <c r="M3305" s="49" t="str">
        <f aca="false">IF(AND(K3305=4,L3305&gt;=3),"Champions",IF(AND(K3305=3,L3305&gt;=3),"Loyal",IF(K3305&gt;=3,"Recent / New",IF(L3305&gt;=3,"At Risk","Hibernating / Lost"))))</f>
        <v>Champions</v>
      </c>
      <c r="N3305" s="54" t="n">
        <f aca="false">IF(AND(Calc!$C$2&lt;=2009,Calc!$C$3&gt;=2009),F3305,0)+IF(AND(Calc!$C$2&lt;=2010,Calc!$C$3&gt;=2010),G3305,0)+IF(AND(Calc!$C$2&lt;=2011,Calc!$C$3&gt;=2011),H3305,0)</f>
        <v>1529</v>
      </c>
      <c r="O3305" s="61" t="n">
        <f aca="false">IF(AND(N3305&gt;0,OR(Calc!$C$4="*",B3305=Calc!$C$4)),N3305+ROW()*0.000000001,0)</f>
        <v>1529.000003305</v>
      </c>
    </row>
    <row r="3306" customFormat="false" ht="15" hidden="false" customHeight="false" outlineLevel="0" collapsed="false">
      <c r="A3306" s="49" t="n">
        <v>15702</v>
      </c>
      <c r="B3306" s="49" t="s">
        <v>228</v>
      </c>
      <c r="C3306" s="63" t="n">
        <v>40410</v>
      </c>
      <c r="D3306" s="63" t="n">
        <v>40410</v>
      </c>
      <c r="E3306" s="49" t="n">
        <v>1</v>
      </c>
      <c r="F3306" s="54" t="n">
        <v>0</v>
      </c>
      <c r="G3306" s="54" t="n">
        <v>112.57</v>
      </c>
      <c r="H3306" s="54" t="n">
        <v>0</v>
      </c>
      <c r="I3306" s="54" t="n">
        <f aca="false">SUM(F3306:H3306)</f>
        <v>112.57</v>
      </c>
      <c r="J3306" s="49" t="n">
        <f aca="false">Calc!$C$5-D3306</f>
        <v>477</v>
      </c>
      <c r="K3306" s="49" t="n">
        <f aca="false">IF(J3306&lt;=Calc!$C$11,4,IF(J3306&lt;=Calc!$C$12,3,IF(J3306&lt;=Calc!$C$13,2,1)))</f>
        <v>1</v>
      </c>
      <c r="L3306" s="49" t="n">
        <f aca="false">1+(E3306&gt;=Calc!$C$16)+(E3306&gt;=Calc!$C$17)+(E3306&gt;=Calc!$C$18)</f>
        <v>1</v>
      </c>
      <c r="M3306" s="49" t="str">
        <f aca="false">IF(AND(K3306=4,L3306&gt;=3),"Champions",IF(AND(K3306=3,L3306&gt;=3),"Loyal",IF(K3306&gt;=3,"Recent / New",IF(L3306&gt;=3,"At Risk","Hibernating / Lost"))))</f>
        <v>Hibernating / Lost</v>
      </c>
      <c r="N3306" s="54" t="n">
        <f aca="false">IF(AND(Calc!$C$2&lt;=2009,Calc!$C$3&gt;=2009),F3306,0)+IF(AND(Calc!$C$2&lt;=2010,Calc!$C$3&gt;=2010),G3306,0)+IF(AND(Calc!$C$2&lt;=2011,Calc!$C$3&gt;=2011),H3306,0)</f>
        <v>112.57</v>
      </c>
      <c r="O3306" s="61" t="n">
        <f aca="false">IF(AND(N3306&gt;0,OR(Calc!$C$4="*",B3306=Calc!$C$4)),N3306+ROW()*0.000000001,0)</f>
        <v>112.570003306</v>
      </c>
    </row>
    <row r="3307" customFormat="false" ht="15" hidden="false" customHeight="false" outlineLevel="0" collapsed="false">
      <c r="A3307" s="49" t="n">
        <v>15703</v>
      </c>
      <c r="B3307" s="49" t="s">
        <v>189</v>
      </c>
      <c r="C3307" s="63" t="n">
        <v>40622</v>
      </c>
      <c r="D3307" s="63" t="n">
        <v>40622</v>
      </c>
      <c r="E3307" s="49" t="n">
        <v>1</v>
      </c>
      <c r="F3307" s="54" t="n">
        <v>0</v>
      </c>
      <c r="G3307" s="54" t="n">
        <v>0</v>
      </c>
      <c r="H3307" s="54" t="n">
        <v>211.5</v>
      </c>
      <c r="I3307" s="54" t="n">
        <f aca="false">SUM(F3307:H3307)</f>
        <v>211.5</v>
      </c>
      <c r="J3307" s="49" t="n">
        <f aca="false">Calc!$C$5-D3307</f>
        <v>265</v>
      </c>
      <c r="K3307" s="49" t="n">
        <f aca="false">IF(J3307&lt;=Calc!$C$11,4,IF(J3307&lt;=Calc!$C$12,3,IF(J3307&lt;=Calc!$C$13,2,1)))</f>
        <v>2</v>
      </c>
      <c r="L3307" s="49" t="n">
        <f aca="false">1+(E3307&gt;=Calc!$C$16)+(E3307&gt;=Calc!$C$17)+(E3307&gt;=Calc!$C$18)</f>
        <v>1</v>
      </c>
      <c r="M3307" s="49" t="str">
        <f aca="false">IF(AND(K3307=4,L3307&gt;=3),"Champions",IF(AND(K3307=3,L3307&gt;=3),"Loyal",IF(K3307&gt;=3,"Recent / New",IF(L3307&gt;=3,"At Risk","Hibernating / Lost"))))</f>
        <v>Hibernating / Lost</v>
      </c>
      <c r="N3307" s="54" t="n">
        <f aca="false">IF(AND(Calc!$C$2&lt;=2009,Calc!$C$3&gt;=2009),F3307,0)+IF(AND(Calc!$C$2&lt;=2010,Calc!$C$3&gt;=2010),G3307,0)+IF(AND(Calc!$C$2&lt;=2011,Calc!$C$3&gt;=2011),H3307,0)</f>
        <v>211.5</v>
      </c>
      <c r="O3307" s="61" t="n">
        <f aca="false">IF(AND(N3307&gt;0,OR(Calc!$C$4="*",B3307=Calc!$C$4)),N3307+ROW()*0.000000001,0)</f>
        <v>211.500003307</v>
      </c>
    </row>
    <row r="3308" customFormat="false" ht="15" hidden="false" customHeight="false" outlineLevel="0" collapsed="false">
      <c r="A3308" s="49" t="n">
        <v>15704</v>
      </c>
      <c r="B3308" s="49" t="s">
        <v>189</v>
      </c>
      <c r="C3308" s="63" t="n">
        <v>40303</v>
      </c>
      <c r="D3308" s="63" t="n">
        <v>40746</v>
      </c>
      <c r="E3308" s="49" t="n">
        <v>6</v>
      </c>
      <c r="F3308" s="54" t="n">
        <v>0</v>
      </c>
      <c r="G3308" s="54" t="n">
        <v>1370.24</v>
      </c>
      <c r="H3308" s="54" t="n">
        <v>2293.62</v>
      </c>
      <c r="I3308" s="54" t="n">
        <f aca="false">SUM(F3308:H3308)</f>
        <v>3663.86</v>
      </c>
      <c r="J3308" s="49" t="n">
        <f aca="false">Calc!$C$5-D3308</f>
        <v>141</v>
      </c>
      <c r="K3308" s="49" t="n">
        <f aca="false">IF(J3308&lt;=Calc!$C$11,4,IF(J3308&lt;=Calc!$C$12,3,IF(J3308&lt;=Calc!$C$13,2,1)))</f>
        <v>2</v>
      </c>
      <c r="L3308" s="49" t="n">
        <f aca="false">1+(E3308&gt;=Calc!$C$16)+(E3308&gt;=Calc!$C$17)+(E3308&gt;=Calc!$C$18)</f>
        <v>3</v>
      </c>
      <c r="M3308" s="49" t="str">
        <f aca="false">IF(AND(K3308=4,L3308&gt;=3),"Champions",IF(AND(K3308=3,L3308&gt;=3),"Loyal",IF(K3308&gt;=3,"Recent / New",IF(L3308&gt;=3,"At Risk","Hibernating / Lost"))))</f>
        <v>At Risk</v>
      </c>
      <c r="N3308" s="54" t="n">
        <f aca="false">IF(AND(Calc!$C$2&lt;=2009,Calc!$C$3&gt;=2009),F3308,0)+IF(AND(Calc!$C$2&lt;=2010,Calc!$C$3&gt;=2010),G3308,0)+IF(AND(Calc!$C$2&lt;=2011,Calc!$C$3&gt;=2011),H3308,0)</f>
        <v>3663.86</v>
      </c>
      <c r="O3308" s="61" t="n">
        <f aca="false">IF(AND(N3308&gt;0,OR(Calc!$C$4="*",B3308=Calc!$C$4)),N3308+ROW()*0.000000001,0)</f>
        <v>3663.860003308</v>
      </c>
    </row>
    <row r="3309" customFormat="false" ht="15" hidden="false" customHeight="false" outlineLevel="0" collapsed="false">
      <c r="A3309" s="49" t="n">
        <v>15705</v>
      </c>
      <c r="B3309" s="49" t="s">
        <v>189</v>
      </c>
      <c r="C3309" s="63" t="n">
        <v>40685</v>
      </c>
      <c r="D3309" s="63" t="n">
        <v>40685</v>
      </c>
      <c r="E3309" s="49" t="n">
        <v>1</v>
      </c>
      <c r="F3309" s="54" t="n">
        <v>0</v>
      </c>
      <c r="G3309" s="54" t="n">
        <v>0</v>
      </c>
      <c r="H3309" s="54" t="n">
        <v>143.1</v>
      </c>
      <c r="I3309" s="54" t="n">
        <f aca="false">SUM(F3309:H3309)</f>
        <v>143.1</v>
      </c>
      <c r="J3309" s="49" t="n">
        <f aca="false">Calc!$C$5-D3309</f>
        <v>202</v>
      </c>
      <c r="K3309" s="49" t="n">
        <f aca="false">IF(J3309&lt;=Calc!$C$11,4,IF(J3309&lt;=Calc!$C$12,3,IF(J3309&lt;=Calc!$C$13,2,1)))</f>
        <v>2</v>
      </c>
      <c r="L3309" s="49" t="n">
        <f aca="false">1+(E3309&gt;=Calc!$C$16)+(E3309&gt;=Calc!$C$17)+(E3309&gt;=Calc!$C$18)</f>
        <v>1</v>
      </c>
      <c r="M3309" s="49" t="str">
        <f aca="false">IF(AND(K3309=4,L3309&gt;=3),"Champions",IF(AND(K3309=3,L3309&gt;=3),"Loyal",IF(K3309&gt;=3,"Recent / New",IF(L3309&gt;=3,"At Risk","Hibernating / Lost"))))</f>
        <v>Hibernating / Lost</v>
      </c>
      <c r="N3309" s="54" t="n">
        <f aca="false">IF(AND(Calc!$C$2&lt;=2009,Calc!$C$3&gt;=2009),F3309,0)+IF(AND(Calc!$C$2&lt;=2010,Calc!$C$3&gt;=2010),G3309,0)+IF(AND(Calc!$C$2&lt;=2011,Calc!$C$3&gt;=2011),H3309,0)</f>
        <v>143.1</v>
      </c>
      <c r="O3309" s="61" t="n">
        <f aca="false">IF(AND(N3309&gt;0,OR(Calc!$C$4="*",B3309=Calc!$C$4)),N3309+ROW()*0.000000001,0)</f>
        <v>143.100003309</v>
      </c>
    </row>
    <row r="3310" customFormat="false" ht="15" hidden="false" customHeight="false" outlineLevel="0" collapsed="false">
      <c r="A3310" s="49" t="n">
        <v>15706</v>
      </c>
      <c r="B3310" s="49" t="s">
        <v>189</v>
      </c>
      <c r="C3310" s="63" t="n">
        <v>40770</v>
      </c>
      <c r="D3310" s="63" t="n">
        <v>40823</v>
      </c>
      <c r="E3310" s="49" t="n">
        <v>4</v>
      </c>
      <c r="F3310" s="54" t="n">
        <v>0</v>
      </c>
      <c r="G3310" s="54" t="n">
        <v>0</v>
      </c>
      <c r="H3310" s="54" t="n">
        <v>1001.81</v>
      </c>
      <c r="I3310" s="54" t="n">
        <f aca="false">SUM(F3310:H3310)</f>
        <v>1001.81</v>
      </c>
      <c r="J3310" s="49" t="n">
        <f aca="false">Calc!$C$5-D3310</f>
        <v>64</v>
      </c>
      <c r="K3310" s="49" t="n">
        <f aca="false">IF(J3310&lt;=Calc!$C$11,4,IF(J3310&lt;=Calc!$C$12,3,IF(J3310&lt;=Calc!$C$13,2,1)))</f>
        <v>3</v>
      </c>
      <c r="L3310" s="49" t="n">
        <f aca="false">1+(E3310&gt;=Calc!$C$16)+(E3310&gt;=Calc!$C$17)+(E3310&gt;=Calc!$C$18)</f>
        <v>3</v>
      </c>
      <c r="M3310" s="49" t="str">
        <f aca="false">IF(AND(K3310=4,L3310&gt;=3),"Champions",IF(AND(K3310=3,L3310&gt;=3),"Loyal",IF(K3310&gt;=3,"Recent / New",IF(L3310&gt;=3,"At Risk","Hibernating / Lost"))))</f>
        <v>Loyal</v>
      </c>
      <c r="N3310" s="54" t="n">
        <f aca="false">IF(AND(Calc!$C$2&lt;=2009,Calc!$C$3&gt;=2009),F3310,0)+IF(AND(Calc!$C$2&lt;=2010,Calc!$C$3&gt;=2010),G3310,0)+IF(AND(Calc!$C$2&lt;=2011,Calc!$C$3&gt;=2011),H3310,0)</f>
        <v>1001.81</v>
      </c>
      <c r="O3310" s="61" t="n">
        <f aca="false">IF(AND(N3310&gt;0,OR(Calc!$C$4="*",B3310=Calc!$C$4)),N3310+ROW()*0.000000001,0)</f>
        <v>1001.81000331</v>
      </c>
    </row>
    <row r="3311" customFormat="false" ht="15" hidden="false" customHeight="false" outlineLevel="0" collapsed="false">
      <c r="A3311" s="49" t="n">
        <v>15707</v>
      </c>
      <c r="B3311" s="49" t="s">
        <v>189</v>
      </c>
      <c r="C3311" s="63" t="n">
        <v>40800</v>
      </c>
      <c r="D3311" s="63" t="n">
        <v>40851</v>
      </c>
      <c r="E3311" s="49" t="n">
        <v>4</v>
      </c>
      <c r="F3311" s="54" t="n">
        <v>0</v>
      </c>
      <c r="G3311" s="54" t="n">
        <v>0</v>
      </c>
      <c r="H3311" s="54" t="n">
        <v>916.98</v>
      </c>
      <c r="I3311" s="54" t="n">
        <f aca="false">SUM(F3311:H3311)</f>
        <v>916.98</v>
      </c>
      <c r="J3311" s="49" t="n">
        <f aca="false">Calc!$C$5-D3311</f>
        <v>36</v>
      </c>
      <c r="K3311" s="49" t="n">
        <f aca="false">IF(J3311&lt;=Calc!$C$11,4,IF(J3311&lt;=Calc!$C$12,3,IF(J3311&lt;=Calc!$C$13,2,1)))</f>
        <v>3</v>
      </c>
      <c r="L3311" s="49" t="n">
        <f aca="false">1+(E3311&gt;=Calc!$C$16)+(E3311&gt;=Calc!$C$17)+(E3311&gt;=Calc!$C$18)</f>
        <v>3</v>
      </c>
      <c r="M3311" s="49" t="str">
        <f aca="false">IF(AND(K3311=4,L3311&gt;=3),"Champions",IF(AND(K3311=3,L3311&gt;=3),"Loyal",IF(K3311&gt;=3,"Recent / New",IF(L3311&gt;=3,"At Risk","Hibernating / Lost"))))</f>
        <v>Loyal</v>
      </c>
      <c r="N3311" s="54" t="n">
        <f aca="false">IF(AND(Calc!$C$2&lt;=2009,Calc!$C$3&gt;=2009),F3311,0)+IF(AND(Calc!$C$2&lt;=2010,Calc!$C$3&gt;=2010),G3311,0)+IF(AND(Calc!$C$2&lt;=2011,Calc!$C$3&gt;=2011),H3311,0)</f>
        <v>916.98</v>
      </c>
      <c r="O3311" s="61" t="n">
        <f aca="false">IF(AND(N3311&gt;0,OR(Calc!$C$4="*",B3311=Calc!$C$4)),N3311+ROW()*0.000000001,0)</f>
        <v>916.980003311</v>
      </c>
    </row>
    <row r="3312" customFormat="false" ht="15" hidden="false" customHeight="false" outlineLevel="0" collapsed="false">
      <c r="A3312" s="49" t="n">
        <v>15708</v>
      </c>
      <c r="B3312" s="49" t="s">
        <v>189</v>
      </c>
      <c r="C3312" s="63" t="n">
        <v>40461</v>
      </c>
      <c r="D3312" s="63" t="n">
        <v>40846</v>
      </c>
      <c r="E3312" s="49" t="n">
        <v>9</v>
      </c>
      <c r="F3312" s="54" t="n">
        <v>0</v>
      </c>
      <c r="G3312" s="54" t="n">
        <v>948.97</v>
      </c>
      <c r="H3312" s="54" t="n">
        <v>2891.76</v>
      </c>
      <c r="I3312" s="54" t="n">
        <f aca="false">SUM(F3312:H3312)</f>
        <v>3840.73</v>
      </c>
      <c r="J3312" s="49" t="n">
        <f aca="false">Calc!$C$5-D3312</f>
        <v>41</v>
      </c>
      <c r="K3312" s="49" t="n">
        <f aca="false">IF(J3312&lt;=Calc!$C$11,4,IF(J3312&lt;=Calc!$C$12,3,IF(J3312&lt;=Calc!$C$13,2,1)))</f>
        <v>3</v>
      </c>
      <c r="L3312" s="49" t="n">
        <f aca="false">1+(E3312&gt;=Calc!$C$16)+(E3312&gt;=Calc!$C$17)+(E3312&gt;=Calc!$C$18)</f>
        <v>4</v>
      </c>
      <c r="M3312" s="49" t="str">
        <f aca="false">IF(AND(K3312=4,L3312&gt;=3),"Champions",IF(AND(K3312=3,L3312&gt;=3),"Loyal",IF(K3312&gt;=3,"Recent / New",IF(L3312&gt;=3,"At Risk","Hibernating / Lost"))))</f>
        <v>Loyal</v>
      </c>
      <c r="N3312" s="54" t="n">
        <f aca="false">IF(AND(Calc!$C$2&lt;=2009,Calc!$C$3&gt;=2009),F3312,0)+IF(AND(Calc!$C$2&lt;=2010,Calc!$C$3&gt;=2010),G3312,0)+IF(AND(Calc!$C$2&lt;=2011,Calc!$C$3&gt;=2011),H3312,0)</f>
        <v>3840.73</v>
      </c>
      <c r="O3312" s="61" t="n">
        <f aca="false">IF(AND(N3312&gt;0,OR(Calc!$C$4="*",B3312=Calc!$C$4)),N3312+ROW()*0.000000001,0)</f>
        <v>3840.730003312</v>
      </c>
    </row>
    <row r="3313" customFormat="false" ht="15" hidden="false" customHeight="false" outlineLevel="0" collapsed="false">
      <c r="A3313" s="49" t="n">
        <v>15709</v>
      </c>
      <c r="B3313" s="49" t="s">
        <v>189</v>
      </c>
      <c r="C3313" s="63" t="n">
        <v>40297</v>
      </c>
      <c r="D3313" s="63" t="n">
        <v>40603</v>
      </c>
      <c r="E3313" s="49" t="n">
        <v>2</v>
      </c>
      <c r="F3313" s="54" t="n">
        <v>0</v>
      </c>
      <c r="G3313" s="54" t="n">
        <v>194.6</v>
      </c>
      <c r="H3313" s="54" t="n">
        <v>133.25</v>
      </c>
      <c r="I3313" s="54" t="n">
        <f aca="false">SUM(F3313:H3313)</f>
        <v>327.85</v>
      </c>
      <c r="J3313" s="49" t="n">
        <f aca="false">Calc!$C$5-D3313</f>
        <v>284</v>
      </c>
      <c r="K3313" s="49" t="n">
        <f aca="false">IF(J3313&lt;=Calc!$C$11,4,IF(J3313&lt;=Calc!$C$12,3,IF(J3313&lt;=Calc!$C$13,2,1)))</f>
        <v>2</v>
      </c>
      <c r="L3313" s="49" t="n">
        <f aca="false">1+(E3313&gt;=Calc!$C$16)+(E3313&gt;=Calc!$C$17)+(E3313&gt;=Calc!$C$18)</f>
        <v>2</v>
      </c>
      <c r="M3313" s="49" t="str">
        <f aca="false">IF(AND(K3313=4,L3313&gt;=3),"Champions",IF(AND(K3313=3,L3313&gt;=3),"Loyal",IF(K3313&gt;=3,"Recent / New",IF(L3313&gt;=3,"At Risk","Hibernating / Lost"))))</f>
        <v>Hibernating / Lost</v>
      </c>
      <c r="N3313" s="54" t="n">
        <f aca="false">IF(AND(Calc!$C$2&lt;=2009,Calc!$C$3&gt;=2009),F3313,0)+IF(AND(Calc!$C$2&lt;=2010,Calc!$C$3&gt;=2010),G3313,0)+IF(AND(Calc!$C$2&lt;=2011,Calc!$C$3&gt;=2011),H3313,0)</f>
        <v>327.85</v>
      </c>
      <c r="O3313" s="61" t="n">
        <f aca="false">IF(AND(N3313&gt;0,OR(Calc!$C$4="*",B3313=Calc!$C$4)),N3313+ROW()*0.000000001,0)</f>
        <v>327.850003313</v>
      </c>
    </row>
    <row r="3314" customFormat="false" ht="15" hidden="false" customHeight="false" outlineLevel="0" collapsed="false">
      <c r="A3314" s="49" t="n">
        <v>15710</v>
      </c>
      <c r="B3314" s="49" t="s">
        <v>189</v>
      </c>
      <c r="C3314" s="63" t="n">
        <v>40469</v>
      </c>
      <c r="D3314" s="63" t="n">
        <v>40469</v>
      </c>
      <c r="E3314" s="49" t="n">
        <v>1</v>
      </c>
      <c r="F3314" s="54" t="n">
        <v>0</v>
      </c>
      <c r="G3314" s="54" t="n">
        <v>898.87</v>
      </c>
      <c r="H3314" s="54" t="n">
        <v>0</v>
      </c>
      <c r="I3314" s="54" t="n">
        <f aca="false">SUM(F3314:H3314)</f>
        <v>898.87</v>
      </c>
      <c r="J3314" s="49" t="n">
        <f aca="false">Calc!$C$5-D3314</f>
        <v>418</v>
      </c>
      <c r="K3314" s="49" t="n">
        <f aca="false">IF(J3314&lt;=Calc!$C$11,4,IF(J3314&lt;=Calc!$C$12,3,IF(J3314&lt;=Calc!$C$13,2,1)))</f>
        <v>1</v>
      </c>
      <c r="L3314" s="49" t="n">
        <f aca="false">1+(E3314&gt;=Calc!$C$16)+(E3314&gt;=Calc!$C$17)+(E3314&gt;=Calc!$C$18)</f>
        <v>1</v>
      </c>
      <c r="M3314" s="49" t="str">
        <f aca="false">IF(AND(K3314=4,L3314&gt;=3),"Champions",IF(AND(K3314=3,L3314&gt;=3),"Loyal",IF(K3314&gt;=3,"Recent / New",IF(L3314&gt;=3,"At Risk","Hibernating / Lost"))))</f>
        <v>Hibernating / Lost</v>
      </c>
      <c r="N3314" s="54" t="n">
        <f aca="false">IF(AND(Calc!$C$2&lt;=2009,Calc!$C$3&gt;=2009),F3314,0)+IF(AND(Calc!$C$2&lt;=2010,Calc!$C$3&gt;=2010),G3314,0)+IF(AND(Calc!$C$2&lt;=2011,Calc!$C$3&gt;=2011),H3314,0)</f>
        <v>898.87</v>
      </c>
      <c r="O3314" s="61" t="n">
        <f aca="false">IF(AND(N3314&gt;0,OR(Calc!$C$4="*",B3314=Calc!$C$4)),N3314+ROW()*0.000000001,0)</f>
        <v>898.870003314</v>
      </c>
    </row>
    <row r="3315" customFormat="false" ht="15" hidden="false" customHeight="false" outlineLevel="0" collapsed="false">
      <c r="A3315" s="49" t="n">
        <v>15711</v>
      </c>
      <c r="B3315" s="49" t="s">
        <v>189</v>
      </c>
      <c r="C3315" s="63" t="n">
        <v>40202</v>
      </c>
      <c r="D3315" s="63" t="n">
        <v>40330</v>
      </c>
      <c r="E3315" s="49" t="n">
        <v>2</v>
      </c>
      <c r="F3315" s="54" t="n">
        <v>0</v>
      </c>
      <c r="G3315" s="54" t="n">
        <v>420.25</v>
      </c>
      <c r="H3315" s="54" t="n">
        <v>0</v>
      </c>
      <c r="I3315" s="54" t="n">
        <f aca="false">SUM(F3315:H3315)</f>
        <v>420.25</v>
      </c>
      <c r="J3315" s="49" t="n">
        <f aca="false">Calc!$C$5-D3315</f>
        <v>557</v>
      </c>
      <c r="K3315" s="49" t="n">
        <f aca="false">IF(J3315&lt;=Calc!$C$11,4,IF(J3315&lt;=Calc!$C$12,3,IF(J3315&lt;=Calc!$C$13,2,1)))</f>
        <v>1</v>
      </c>
      <c r="L3315" s="49" t="n">
        <f aca="false">1+(E3315&gt;=Calc!$C$16)+(E3315&gt;=Calc!$C$17)+(E3315&gt;=Calc!$C$18)</f>
        <v>2</v>
      </c>
      <c r="M3315" s="49" t="str">
        <f aca="false">IF(AND(K3315=4,L3315&gt;=3),"Champions",IF(AND(K3315=3,L3315&gt;=3),"Loyal",IF(K3315&gt;=3,"Recent / New",IF(L3315&gt;=3,"At Risk","Hibernating / Lost"))))</f>
        <v>Hibernating / Lost</v>
      </c>
      <c r="N3315" s="54" t="n">
        <f aca="false">IF(AND(Calc!$C$2&lt;=2009,Calc!$C$3&gt;=2009),F3315,0)+IF(AND(Calc!$C$2&lt;=2010,Calc!$C$3&gt;=2010),G3315,0)+IF(AND(Calc!$C$2&lt;=2011,Calc!$C$3&gt;=2011),H3315,0)</f>
        <v>420.25</v>
      </c>
      <c r="O3315" s="61" t="n">
        <f aca="false">IF(AND(N3315&gt;0,OR(Calc!$C$4="*",B3315=Calc!$C$4)),N3315+ROW()*0.000000001,0)</f>
        <v>420.250003315</v>
      </c>
    </row>
    <row r="3316" customFormat="false" ht="15" hidden="false" customHeight="false" outlineLevel="0" collapsed="false">
      <c r="A3316" s="49" t="n">
        <v>15712</v>
      </c>
      <c r="B3316" s="49" t="s">
        <v>189</v>
      </c>
      <c r="C3316" s="63" t="n">
        <v>40148</v>
      </c>
      <c r="D3316" s="63" t="n">
        <v>40877</v>
      </c>
      <c r="E3316" s="49" t="n">
        <v>12</v>
      </c>
      <c r="F3316" s="54" t="n">
        <v>255.5</v>
      </c>
      <c r="G3316" s="54" t="n">
        <v>2139.6</v>
      </c>
      <c r="H3316" s="54" t="n">
        <v>1072.36</v>
      </c>
      <c r="I3316" s="54" t="n">
        <f aca="false">SUM(F3316:H3316)</f>
        <v>3467.46</v>
      </c>
      <c r="J3316" s="49" t="n">
        <f aca="false">Calc!$C$5-D3316</f>
        <v>10</v>
      </c>
      <c r="K3316" s="49" t="n">
        <f aca="false">IF(J3316&lt;=Calc!$C$11,4,IF(J3316&lt;=Calc!$C$12,3,IF(J3316&lt;=Calc!$C$13,2,1)))</f>
        <v>4</v>
      </c>
      <c r="L3316" s="49" t="n">
        <f aca="false">1+(E3316&gt;=Calc!$C$16)+(E3316&gt;=Calc!$C$17)+(E3316&gt;=Calc!$C$18)</f>
        <v>4</v>
      </c>
      <c r="M3316" s="49" t="str">
        <f aca="false">IF(AND(K3316=4,L3316&gt;=3),"Champions",IF(AND(K3316=3,L3316&gt;=3),"Loyal",IF(K3316&gt;=3,"Recent / New",IF(L3316&gt;=3,"At Risk","Hibernating / Lost"))))</f>
        <v>Champions</v>
      </c>
      <c r="N3316" s="54" t="n">
        <f aca="false">IF(AND(Calc!$C$2&lt;=2009,Calc!$C$3&gt;=2009),F3316,0)+IF(AND(Calc!$C$2&lt;=2010,Calc!$C$3&gt;=2010),G3316,0)+IF(AND(Calc!$C$2&lt;=2011,Calc!$C$3&gt;=2011),H3316,0)</f>
        <v>3467.46</v>
      </c>
      <c r="O3316" s="61" t="n">
        <f aca="false">IF(AND(N3316&gt;0,OR(Calc!$C$4="*",B3316=Calc!$C$4)),N3316+ROW()*0.000000001,0)</f>
        <v>3467.460003316</v>
      </c>
    </row>
    <row r="3317" customFormat="false" ht="15" hidden="false" customHeight="false" outlineLevel="0" collapsed="false">
      <c r="A3317" s="49" t="n">
        <v>15713</v>
      </c>
      <c r="B3317" s="49" t="s">
        <v>189</v>
      </c>
      <c r="C3317" s="63" t="n">
        <v>40163</v>
      </c>
      <c r="D3317" s="63" t="n">
        <v>40743</v>
      </c>
      <c r="E3317" s="49" t="n">
        <v>4</v>
      </c>
      <c r="F3317" s="54" t="n">
        <v>243.86</v>
      </c>
      <c r="G3317" s="54" t="n">
        <v>385.43</v>
      </c>
      <c r="H3317" s="54" t="n">
        <v>185.55</v>
      </c>
      <c r="I3317" s="54" t="n">
        <f aca="false">SUM(F3317:H3317)</f>
        <v>814.84</v>
      </c>
      <c r="J3317" s="49" t="n">
        <f aca="false">Calc!$C$5-D3317</f>
        <v>144</v>
      </c>
      <c r="K3317" s="49" t="n">
        <f aca="false">IF(J3317&lt;=Calc!$C$11,4,IF(J3317&lt;=Calc!$C$12,3,IF(J3317&lt;=Calc!$C$13,2,1)))</f>
        <v>2</v>
      </c>
      <c r="L3317" s="49" t="n">
        <f aca="false">1+(E3317&gt;=Calc!$C$16)+(E3317&gt;=Calc!$C$17)+(E3317&gt;=Calc!$C$18)</f>
        <v>3</v>
      </c>
      <c r="M3317" s="49" t="str">
        <f aca="false">IF(AND(K3317=4,L3317&gt;=3),"Champions",IF(AND(K3317=3,L3317&gt;=3),"Loyal",IF(K3317&gt;=3,"Recent / New",IF(L3317&gt;=3,"At Risk","Hibernating / Lost"))))</f>
        <v>At Risk</v>
      </c>
      <c r="N3317" s="54" t="n">
        <f aca="false">IF(AND(Calc!$C$2&lt;=2009,Calc!$C$3&gt;=2009),F3317,0)+IF(AND(Calc!$C$2&lt;=2010,Calc!$C$3&gt;=2010),G3317,0)+IF(AND(Calc!$C$2&lt;=2011,Calc!$C$3&gt;=2011),H3317,0)</f>
        <v>814.84</v>
      </c>
      <c r="O3317" s="61" t="n">
        <f aca="false">IF(AND(N3317&gt;0,OR(Calc!$C$4="*",B3317=Calc!$C$4)),N3317+ROW()*0.000000001,0)</f>
        <v>814.840003317</v>
      </c>
    </row>
    <row r="3318" customFormat="false" ht="15" hidden="false" customHeight="false" outlineLevel="0" collapsed="false">
      <c r="A3318" s="49" t="n">
        <v>15714</v>
      </c>
      <c r="B3318" s="49" t="s">
        <v>189</v>
      </c>
      <c r="C3318" s="63" t="n">
        <v>40331</v>
      </c>
      <c r="D3318" s="63" t="n">
        <v>40875</v>
      </c>
      <c r="E3318" s="49" t="n">
        <v>5</v>
      </c>
      <c r="F3318" s="54" t="n">
        <v>0</v>
      </c>
      <c r="G3318" s="54" t="n">
        <v>453.93</v>
      </c>
      <c r="H3318" s="54" t="n">
        <v>330.03</v>
      </c>
      <c r="I3318" s="54" t="n">
        <f aca="false">SUM(F3318:H3318)</f>
        <v>783.96</v>
      </c>
      <c r="J3318" s="49" t="n">
        <f aca="false">Calc!$C$5-D3318</f>
        <v>12</v>
      </c>
      <c r="K3318" s="49" t="n">
        <f aca="false">IF(J3318&lt;=Calc!$C$11,4,IF(J3318&lt;=Calc!$C$12,3,IF(J3318&lt;=Calc!$C$13,2,1)))</f>
        <v>4</v>
      </c>
      <c r="L3318" s="49" t="n">
        <f aca="false">1+(E3318&gt;=Calc!$C$16)+(E3318&gt;=Calc!$C$17)+(E3318&gt;=Calc!$C$18)</f>
        <v>3</v>
      </c>
      <c r="M3318" s="49" t="str">
        <f aca="false">IF(AND(K3318=4,L3318&gt;=3),"Champions",IF(AND(K3318=3,L3318&gt;=3),"Loyal",IF(K3318&gt;=3,"Recent / New",IF(L3318&gt;=3,"At Risk","Hibernating / Lost"))))</f>
        <v>Champions</v>
      </c>
      <c r="N3318" s="54" t="n">
        <f aca="false">IF(AND(Calc!$C$2&lt;=2009,Calc!$C$3&gt;=2009),F3318,0)+IF(AND(Calc!$C$2&lt;=2010,Calc!$C$3&gt;=2010),G3318,0)+IF(AND(Calc!$C$2&lt;=2011,Calc!$C$3&gt;=2011),H3318,0)</f>
        <v>783.96</v>
      </c>
      <c r="O3318" s="61" t="n">
        <f aca="false">IF(AND(N3318&gt;0,OR(Calc!$C$4="*",B3318=Calc!$C$4)),N3318+ROW()*0.000000001,0)</f>
        <v>783.960003318</v>
      </c>
    </row>
    <row r="3319" customFormat="false" ht="15" hidden="false" customHeight="false" outlineLevel="0" collapsed="false">
      <c r="A3319" s="49" t="n">
        <v>15715</v>
      </c>
      <c r="B3319" s="49" t="s">
        <v>189</v>
      </c>
      <c r="C3319" s="63" t="n">
        <v>40267</v>
      </c>
      <c r="D3319" s="63" t="n">
        <v>40331</v>
      </c>
      <c r="E3319" s="49" t="n">
        <v>5</v>
      </c>
      <c r="F3319" s="54" t="n">
        <v>0</v>
      </c>
      <c r="G3319" s="54" t="n">
        <v>658.02</v>
      </c>
      <c r="H3319" s="54" t="n">
        <v>0</v>
      </c>
      <c r="I3319" s="54" t="n">
        <f aca="false">SUM(F3319:H3319)</f>
        <v>658.02</v>
      </c>
      <c r="J3319" s="49" t="n">
        <f aca="false">Calc!$C$5-D3319</f>
        <v>556</v>
      </c>
      <c r="K3319" s="49" t="n">
        <f aca="false">IF(J3319&lt;=Calc!$C$11,4,IF(J3319&lt;=Calc!$C$12,3,IF(J3319&lt;=Calc!$C$13,2,1)))</f>
        <v>1</v>
      </c>
      <c r="L3319" s="49" t="n">
        <f aca="false">1+(E3319&gt;=Calc!$C$16)+(E3319&gt;=Calc!$C$17)+(E3319&gt;=Calc!$C$18)</f>
        <v>3</v>
      </c>
      <c r="M3319" s="49" t="str">
        <f aca="false">IF(AND(K3319=4,L3319&gt;=3),"Champions",IF(AND(K3319=3,L3319&gt;=3),"Loyal",IF(K3319&gt;=3,"Recent / New",IF(L3319&gt;=3,"At Risk","Hibernating / Lost"))))</f>
        <v>At Risk</v>
      </c>
      <c r="N3319" s="54" t="n">
        <f aca="false">IF(AND(Calc!$C$2&lt;=2009,Calc!$C$3&gt;=2009),F3319,0)+IF(AND(Calc!$C$2&lt;=2010,Calc!$C$3&gt;=2010),G3319,0)+IF(AND(Calc!$C$2&lt;=2011,Calc!$C$3&gt;=2011),H3319,0)</f>
        <v>658.02</v>
      </c>
      <c r="O3319" s="61" t="n">
        <f aca="false">IF(AND(N3319&gt;0,OR(Calc!$C$4="*",B3319=Calc!$C$4)),N3319+ROW()*0.000000001,0)</f>
        <v>658.020003319</v>
      </c>
    </row>
    <row r="3320" customFormat="false" ht="15" hidden="false" customHeight="false" outlineLevel="0" collapsed="false">
      <c r="A3320" s="49" t="n">
        <v>15716</v>
      </c>
      <c r="B3320" s="49" t="s">
        <v>189</v>
      </c>
      <c r="C3320" s="63" t="n">
        <v>40154</v>
      </c>
      <c r="D3320" s="63" t="n">
        <v>40741</v>
      </c>
      <c r="E3320" s="49" t="n">
        <v>11</v>
      </c>
      <c r="F3320" s="54" t="n">
        <v>214.17</v>
      </c>
      <c r="G3320" s="54" t="n">
        <v>1696.86</v>
      </c>
      <c r="H3320" s="54" t="n">
        <v>571.71</v>
      </c>
      <c r="I3320" s="54" t="n">
        <f aca="false">SUM(F3320:H3320)</f>
        <v>2482.74</v>
      </c>
      <c r="J3320" s="49" t="n">
        <f aca="false">Calc!$C$5-D3320</f>
        <v>146</v>
      </c>
      <c r="K3320" s="49" t="n">
        <f aca="false">IF(J3320&lt;=Calc!$C$11,4,IF(J3320&lt;=Calc!$C$12,3,IF(J3320&lt;=Calc!$C$13,2,1)))</f>
        <v>2</v>
      </c>
      <c r="L3320" s="49" t="n">
        <f aca="false">1+(E3320&gt;=Calc!$C$16)+(E3320&gt;=Calc!$C$17)+(E3320&gt;=Calc!$C$18)</f>
        <v>4</v>
      </c>
      <c r="M3320" s="49" t="str">
        <f aca="false">IF(AND(K3320=4,L3320&gt;=3),"Champions",IF(AND(K3320=3,L3320&gt;=3),"Loyal",IF(K3320&gt;=3,"Recent / New",IF(L3320&gt;=3,"At Risk","Hibernating / Lost"))))</f>
        <v>At Risk</v>
      </c>
      <c r="N3320" s="54" t="n">
        <f aca="false">IF(AND(Calc!$C$2&lt;=2009,Calc!$C$3&gt;=2009),F3320,0)+IF(AND(Calc!$C$2&lt;=2010,Calc!$C$3&gt;=2010),G3320,0)+IF(AND(Calc!$C$2&lt;=2011,Calc!$C$3&gt;=2011),H3320,0)</f>
        <v>2482.74</v>
      </c>
      <c r="O3320" s="61" t="n">
        <f aca="false">IF(AND(N3320&gt;0,OR(Calc!$C$4="*",B3320=Calc!$C$4)),N3320+ROW()*0.000000001,0)</f>
        <v>2482.74000332</v>
      </c>
    </row>
    <row r="3321" customFormat="false" ht="15" hidden="false" customHeight="false" outlineLevel="0" collapsed="false">
      <c r="A3321" s="49" t="n">
        <v>15717</v>
      </c>
      <c r="B3321" s="49" t="s">
        <v>189</v>
      </c>
      <c r="C3321" s="63" t="n">
        <v>40294</v>
      </c>
      <c r="D3321" s="63" t="n">
        <v>40652</v>
      </c>
      <c r="E3321" s="49" t="n">
        <v>5</v>
      </c>
      <c r="F3321" s="54" t="n">
        <v>0</v>
      </c>
      <c r="G3321" s="54" t="n">
        <v>456.7</v>
      </c>
      <c r="H3321" s="54" t="n">
        <v>150.3</v>
      </c>
      <c r="I3321" s="54" t="n">
        <f aca="false">SUM(F3321:H3321)</f>
        <v>607</v>
      </c>
      <c r="J3321" s="49" t="n">
        <f aca="false">Calc!$C$5-D3321</f>
        <v>235</v>
      </c>
      <c r="K3321" s="49" t="n">
        <f aca="false">IF(J3321&lt;=Calc!$C$11,4,IF(J3321&lt;=Calc!$C$12,3,IF(J3321&lt;=Calc!$C$13,2,1)))</f>
        <v>2</v>
      </c>
      <c r="L3321" s="49" t="n">
        <f aca="false">1+(E3321&gt;=Calc!$C$16)+(E3321&gt;=Calc!$C$17)+(E3321&gt;=Calc!$C$18)</f>
        <v>3</v>
      </c>
      <c r="M3321" s="49" t="str">
        <f aca="false">IF(AND(K3321=4,L3321&gt;=3),"Champions",IF(AND(K3321=3,L3321&gt;=3),"Loyal",IF(K3321&gt;=3,"Recent / New",IF(L3321&gt;=3,"At Risk","Hibernating / Lost"))))</f>
        <v>At Risk</v>
      </c>
      <c r="N3321" s="54" t="n">
        <f aca="false">IF(AND(Calc!$C$2&lt;=2009,Calc!$C$3&gt;=2009),F3321,0)+IF(AND(Calc!$C$2&lt;=2010,Calc!$C$3&gt;=2010),G3321,0)+IF(AND(Calc!$C$2&lt;=2011,Calc!$C$3&gt;=2011),H3321,0)</f>
        <v>607</v>
      </c>
      <c r="O3321" s="61" t="n">
        <f aca="false">IF(AND(N3321&gt;0,OR(Calc!$C$4="*",B3321=Calc!$C$4)),N3321+ROW()*0.000000001,0)</f>
        <v>607.000003321</v>
      </c>
    </row>
    <row r="3322" customFormat="false" ht="15" hidden="false" customHeight="false" outlineLevel="0" collapsed="false">
      <c r="A3322" s="49" t="n">
        <v>15718</v>
      </c>
      <c r="B3322" s="49" t="s">
        <v>189</v>
      </c>
      <c r="C3322" s="63" t="n">
        <v>40346</v>
      </c>
      <c r="D3322" s="63" t="n">
        <v>40346</v>
      </c>
      <c r="E3322" s="49" t="n">
        <v>1</v>
      </c>
      <c r="F3322" s="54" t="n">
        <v>0</v>
      </c>
      <c r="G3322" s="54" t="n">
        <v>293.79</v>
      </c>
      <c r="H3322" s="54" t="n">
        <v>0</v>
      </c>
      <c r="I3322" s="54" t="n">
        <f aca="false">SUM(F3322:H3322)</f>
        <v>293.79</v>
      </c>
      <c r="J3322" s="49" t="n">
        <f aca="false">Calc!$C$5-D3322</f>
        <v>541</v>
      </c>
      <c r="K3322" s="49" t="n">
        <f aca="false">IF(J3322&lt;=Calc!$C$11,4,IF(J3322&lt;=Calc!$C$12,3,IF(J3322&lt;=Calc!$C$13,2,1)))</f>
        <v>1</v>
      </c>
      <c r="L3322" s="49" t="n">
        <f aca="false">1+(E3322&gt;=Calc!$C$16)+(E3322&gt;=Calc!$C$17)+(E3322&gt;=Calc!$C$18)</f>
        <v>1</v>
      </c>
      <c r="M3322" s="49" t="str">
        <f aca="false">IF(AND(K3322=4,L3322&gt;=3),"Champions",IF(AND(K3322=3,L3322&gt;=3),"Loyal",IF(K3322&gt;=3,"Recent / New",IF(L3322&gt;=3,"At Risk","Hibernating / Lost"))))</f>
        <v>Hibernating / Lost</v>
      </c>
      <c r="N3322" s="54" t="n">
        <f aca="false">IF(AND(Calc!$C$2&lt;=2009,Calc!$C$3&gt;=2009),F3322,0)+IF(AND(Calc!$C$2&lt;=2010,Calc!$C$3&gt;=2010),G3322,0)+IF(AND(Calc!$C$2&lt;=2011,Calc!$C$3&gt;=2011),H3322,0)</f>
        <v>293.79</v>
      </c>
      <c r="O3322" s="61" t="n">
        <f aca="false">IF(AND(N3322&gt;0,OR(Calc!$C$4="*",B3322=Calc!$C$4)),N3322+ROW()*0.000000001,0)</f>
        <v>293.790003322</v>
      </c>
    </row>
    <row r="3323" customFormat="false" ht="15" hidden="false" customHeight="false" outlineLevel="0" collapsed="false">
      <c r="A3323" s="49" t="n">
        <v>15719</v>
      </c>
      <c r="B3323" s="49" t="s">
        <v>189</v>
      </c>
      <c r="C3323" s="63" t="n">
        <v>40148</v>
      </c>
      <c r="D3323" s="63" t="n">
        <v>40854</v>
      </c>
      <c r="E3323" s="49" t="n">
        <v>31</v>
      </c>
      <c r="F3323" s="54" t="n">
        <v>671.67</v>
      </c>
      <c r="G3323" s="54" t="n">
        <v>4418.78</v>
      </c>
      <c r="H3323" s="54" t="n">
        <v>5026.77</v>
      </c>
      <c r="I3323" s="54" t="n">
        <f aca="false">SUM(F3323:H3323)</f>
        <v>10117.22</v>
      </c>
      <c r="J3323" s="49" t="n">
        <f aca="false">Calc!$C$5-D3323</f>
        <v>33</v>
      </c>
      <c r="K3323" s="49" t="n">
        <f aca="false">IF(J3323&lt;=Calc!$C$11,4,IF(J3323&lt;=Calc!$C$12,3,IF(J3323&lt;=Calc!$C$13,2,1)))</f>
        <v>3</v>
      </c>
      <c r="L3323" s="49" t="n">
        <f aca="false">1+(E3323&gt;=Calc!$C$16)+(E3323&gt;=Calc!$C$17)+(E3323&gt;=Calc!$C$18)</f>
        <v>4</v>
      </c>
      <c r="M3323" s="49" t="str">
        <f aca="false">IF(AND(K3323=4,L3323&gt;=3),"Champions",IF(AND(K3323=3,L3323&gt;=3),"Loyal",IF(K3323&gt;=3,"Recent / New",IF(L3323&gt;=3,"At Risk","Hibernating / Lost"))))</f>
        <v>Loyal</v>
      </c>
      <c r="N3323" s="54" t="n">
        <f aca="false">IF(AND(Calc!$C$2&lt;=2009,Calc!$C$3&gt;=2009),F3323,0)+IF(AND(Calc!$C$2&lt;=2010,Calc!$C$3&gt;=2010),G3323,0)+IF(AND(Calc!$C$2&lt;=2011,Calc!$C$3&gt;=2011),H3323,0)</f>
        <v>10117.22</v>
      </c>
      <c r="O3323" s="61" t="n">
        <f aca="false">IF(AND(N3323&gt;0,OR(Calc!$C$4="*",B3323=Calc!$C$4)),N3323+ROW()*0.000000001,0)</f>
        <v>10117.220003323</v>
      </c>
    </row>
    <row r="3324" customFormat="false" ht="15" hidden="false" customHeight="false" outlineLevel="0" collapsed="false">
      <c r="A3324" s="49" t="n">
        <v>15720</v>
      </c>
      <c r="B3324" s="49" t="s">
        <v>189</v>
      </c>
      <c r="C3324" s="63" t="n">
        <v>40336</v>
      </c>
      <c r="D3324" s="63" t="n">
        <v>40862</v>
      </c>
      <c r="E3324" s="49" t="n">
        <v>2</v>
      </c>
      <c r="F3324" s="54" t="n">
        <v>0</v>
      </c>
      <c r="G3324" s="54" t="n">
        <v>140.49</v>
      </c>
      <c r="H3324" s="54" t="n">
        <v>598.73</v>
      </c>
      <c r="I3324" s="54" t="n">
        <f aca="false">SUM(F3324:H3324)</f>
        <v>739.22</v>
      </c>
      <c r="J3324" s="49" t="n">
        <f aca="false">Calc!$C$5-D3324</f>
        <v>25</v>
      </c>
      <c r="K3324" s="49" t="n">
        <f aca="false">IF(J3324&lt;=Calc!$C$11,4,IF(J3324&lt;=Calc!$C$12,3,IF(J3324&lt;=Calc!$C$13,2,1)))</f>
        <v>4</v>
      </c>
      <c r="L3324" s="49" t="n">
        <f aca="false">1+(E3324&gt;=Calc!$C$16)+(E3324&gt;=Calc!$C$17)+(E3324&gt;=Calc!$C$18)</f>
        <v>2</v>
      </c>
      <c r="M3324" s="49" t="str">
        <f aca="false">IF(AND(K3324=4,L3324&gt;=3),"Champions",IF(AND(K3324=3,L3324&gt;=3),"Loyal",IF(K3324&gt;=3,"Recent / New",IF(L3324&gt;=3,"At Risk","Hibernating / Lost"))))</f>
        <v>Recent / New</v>
      </c>
      <c r="N3324" s="54" t="n">
        <f aca="false">IF(AND(Calc!$C$2&lt;=2009,Calc!$C$3&gt;=2009),F3324,0)+IF(AND(Calc!$C$2&lt;=2010,Calc!$C$3&gt;=2010),G3324,0)+IF(AND(Calc!$C$2&lt;=2011,Calc!$C$3&gt;=2011),H3324,0)</f>
        <v>739.22</v>
      </c>
      <c r="O3324" s="61" t="n">
        <f aca="false">IF(AND(N3324&gt;0,OR(Calc!$C$4="*",B3324=Calc!$C$4)),N3324+ROW()*0.000000001,0)</f>
        <v>739.220003324</v>
      </c>
    </row>
    <row r="3325" customFormat="false" ht="15" hidden="false" customHeight="false" outlineLevel="0" collapsed="false">
      <c r="A3325" s="49" t="n">
        <v>15721</v>
      </c>
      <c r="B3325" s="49" t="s">
        <v>189</v>
      </c>
      <c r="C3325" s="63" t="n">
        <v>40875</v>
      </c>
      <c r="D3325" s="63" t="n">
        <v>40875</v>
      </c>
      <c r="E3325" s="49" t="n">
        <v>1</v>
      </c>
      <c r="F3325" s="54" t="n">
        <v>0</v>
      </c>
      <c r="G3325" s="54" t="n">
        <v>0</v>
      </c>
      <c r="H3325" s="54" t="n">
        <v>471.4</v>
      </c>
      <c r="I3325" s="54" t="n">
        <f aca="false">SUM(F3325:H3325)</f>
        <v>471.4</v>
      </c>
      <c r="J3325" s="49" t="n">
        <f aca="false">Calc!$C$5-D3325</f>
        <v>12</v>
      </c>
      <c r="K3325" s="49" t="n">
        <f aca="false">IF(J3325&lt;=Calc!$C$11,4,IF(J3325&lt;=Calc!$C$12,3,IF(J3325&lt;=Calc!$C$13,2,1)))</f>
        <v>4</v>
      </c>
      <c r="L3325" s="49" t="n">
        <f aca="false">1+(E3325&gt;=Calc!$C$16)+(E3325&gt;=Calc!$C$17)+(E3325&gt;=Calc!$C$18)</f>
        <v>1</v>
      </c>
      <c r="M3325" s="49" t="str">
        <f aca="false">IF(AND(K3325=4,L3325&gt;=3),"Champions",IF(AND(K3325=3,L3325&gt;=3),"Loyal",IF(K3325&gt;=3,"Recent / New",IF(L3325&gt;=3,"At Risk","Hibernating / Lost"))))</f>
        <v>Recent / New</v>
      </c>
      <c r="N3325" s="54" t="n">
        <f aca="false">IF(AND(Calc!$C$2&lt;=2009,Calc!$C$3&gt;=2009),F3325,0)+IF(AND(Calc!$C$2&lt;=2010,Calc!$C$3&gt;=2010),G3325,0)+IF(AND(Calc!$C$2&lt;=2011,Calc!$C$3&gt;=2011),H3325,0)</f>
        <v>471.4</v>
      </c>
      <c r="O3325" s="61" t="n">
        <f aca="false">IF(AND(N3325&gt;0,OR(Calc!$C$4="*",B3325=Calc!$C$4)),N3325+ROW()*0.000000001,0)</f>
        <v>471.400003325</v>
      </c>
    </row>
    <row r="3326" customFormat="false" ht="15" hidden="false" customHeight="false" outlineLevel="0" collapsed="false">
      <c r="A3326" s="49" t="n">
        <v>15722</v>
      </c>
      <c r="B3326" s="49" t="s">
        <v>189</v>
      </c>
      <c r="C3326" s="63" t="n">
        <v>40246</v>
      </c>
      <c r="D3326" s="63" t="n">
        <v>40851</v>
      </c>
      <c r="E3326" s="49" t="n">
        <v>11</v>
      </c>
      <c r="F3326" s="54" t="n">
        <v>0</v>
      </c>
      <c r="G3326" s="54" t="n">
        <v>2937.99</v>
      </c>
      <c r="H3326" s="54" t="n">
        <v>2169.86</v>
      </c>
      <c r="I3326" s="54" t="n">
        <f aca="false">SUM(F3326:H3326)</f>
        <v>5107.85</v>
      </c>
      <c r="J3326" s="49" t="n">
        <f aca="false">Calc!$C$5-D3326</f>
        <v>36</v>
      </c>
      <c r="K3326" s="49" t="n">
        <f aca="false">IF(J3326&lt;=Calc!$C$11,4,IF(J3326&lt;=Calc!$C$12,3,IF(J3326&lt;=Calc!$C$13,2,1)))</f>
        <v>3</v>
      </c>
      <c r="L3326" s="49" t="n">
        <f aca="false">1+(E3326&gt;=Calc!$C$16)+(E3326&gt;=Calc!$C$17)+(E3326&gt;=Calc!$C$18)</f>
        <v>4</v>
      </c>
      <c r="M3326" s="49" t="str">
        <f aca="false">IF(AND(K3326=4,L3326&gt;=3),"Champions",IF(AND(K3326=3,L3326&gt;=3),"Loyal",IF(K3326&gt;=3,"Recent / New",IF(L3326&gt;=3,"At Risk","Hibernating / Lost"))))</f>
        <v>Loyal</v>
      </c>
      <c r="N3326" s="54" t="n">
        <f aca="false">IF(AND(Calc!$C$2&lt;=2009,Calc!$C$3&gt;=2009),F3326,0)+IF(AND(Calc!$C$2&lt;=2010,Calc!$C$3&gt;=2010),G3326,0)+IF(AND(Calc!$C$2&lt;=2011,Calc!$C$3&gt;=2011),H3326,0)</f>
        <v>5107.85</v>
      </c>
      <c r="O3326" s="61" t="n">
        <f aca="false">IF(AND(N3326&gt;0,OR(Calc!$C$4="*",B3326=Calc!$C$4)),N3326+ROW()*0.000000001,0)</f>
        <v>5107.850003326</v>
      </c>
    </row>
    <row r="3327" customFormat="false" ht="15" hidden="false" customHeight="false" outlineLevel="0" collapsed="false">
      <c r="A3327" s="49" t="n">
        <v>15723</v>
      </c>
      <c r="B3327" s="49" t="s">
        <v>189</v>
      </c>
      <c r="C3327" s="63" t="n">
        <v>40312</v>
      </c>
      <c r="D3327" s="63" t="n">
        <v>40522</v>
      </c>
      <c r="E3327" s="49" t="n">
        <v>4</v>
      </c>
      <c r="F3327" s="54" t="n">
        <v>0</v>
      </c>
      <c r="G3327" s="54" t="n">
        <v>930.7</v>
      </c>
      <c r="H3327" s="54" t="n">
        <v>0</v>
      </c>
      <c r="I3327" s="54" t="n">
        <f aca="false">SUM(F3327:H3327)</f>
        <v>930.7</v>
      </c>
      <c r="J3327" s="49" t="n">
        <f aca="false">Calc!$C$5-D3327</f>
        <v>365</v>
      </c>
      <c r="K3327" s="49" t="n">
        <f aca="false">IF(J3327&lt;=Calc!$C$11,4,IF(J3327&lt;=Calc!$C$12,3,IF(J3327&lt;=Calc!$C$13,2,1)))</f>
        <v>2</v>
      </c>
      <c r="L3327" s="49" t="n">
        <f aca="false">1+(E3327&gt;=Calc!$C$16)+(E3327&gt;=Calc!$C$17)+(E3327&gt;=Calc!$C$18)</f>
        <v>3</v>
      </c>
      <c r="M3327" s="49" t="str">
        <f aca="false">IF(AND(K3327=4,L3327&gt;=3),"Champions",IF(AND(K3327=3,L3327&gt;=3),"Loyal",IF(K3327&gt;=3,"Recent / New",IF(L3327&gt;=3,"At Risk","Hibernating / Lost"))))</f>
        <v>At Risk</v>
      </c>
      <c r="N3327" s="54" t="n">
        <f aca="false">IF(AND(Calc!$C$2&lt;=2009,Calc!$C$3&gt;=2009),F3327,0)+IF(AND(Calc!$C$2&lt;=2010,Calc!$C$3&gt;=2010),G3327,0)+IF(AND(Calc!$C$2&lt;=2011,Calc!$C$3&gt;=2011),H3327,0)</f>
        <v>930.7</v>
      </c>
      <c r="O3327" s="61" t="n">
        <f aca="false">IF(AND(N3327&gt;0,OR(Calc!$C$4="*",B3327=Calc!$C$4)),N3327+ROW()*0.000000001,0)</f>
        <v>930.700003327</v>
      </c>
    </row>
    <row r="3328" customFormat="false" ht="15" hidden="false" customHeight="false" outlineLevel="0" collapsed="false">
      <c r="A3328" s="49" t="n">
        <v>15724</v>
      </c>
      <c r="B3328" s="49" t="s">
        <v>189</v>
      </c>
      <c r="C3328" s="63" t="n">
        <v>40486</v>
      </c>
      <c r="D3328" s="63" t="n">
        <v>40685</v>
      </c>
      <c r="E3328" s="49" t="n">
        <v>3</v>
      </c>
      <c r="F3328" s="54" t="n">
        <v>0</v>
      </c>
      <c r="G3328" s="54" t="n">
        <v>87.5</v>
      </c>
      <c r="H3328" s="54" t="n">
        <v>212.3</v>
      </c>
      <c r="I3328" s="54" t="n">
        <f aca="false">SUM(F3328:H3328)</f>
        <v>299.8</v>
      </c>
      <c r="J3328" s="49" t="n">
        <f aca="false">Calc!$C$5-D3328</f>
        <v>202</v>
      </c>
      <c r="K3328" s="49" t="n">
        <f aca="false">IF(J3328&lt;=Calc!$C$11,4,IF(J3328&lt;=Calc!$C$12,3,IF(J3328&lt;=Calc!$C$13,2,1)))</f>
        <v>2</v>
      </c>
      <c r="L3328" s="49" t="n">
        <f aca="false">1+(E3328&gt;=Calc!$C$16)+(E3328&gt;=Calc!$C$17)+(E3328&gt;=Calc!$C$18)</f>
        <v>2</v>
      </c>
      <c r="M3328" s="49" t="str">
        <f aca="false">IF(AND(K3328=4,L3328&gt;=3),"Champions",IF(AND(K3328=3,L3328&gt;=3),"Loyal",IF(K3328&gt;=3,"Recent / New",IF(L3328&gt;=3,"At Risk","Hibernating / Lost"))))</f>
        <v>Hibernating / Lost</v>
      </c>
      <c r="N3328" s="54" t="n">
        <f aca="false">IF(AND(Calc!$C$2&lt;=2009,Calc!$C$3&gt;=2009),F3328,0)+IF(AND(Calc!$C$2&lt;=2010,Calc!$C$3&gt;=2010),G3328,0)+IF(AND(Calc!$C$2&lt;=2011,Calc!$C$3&gt;=2011),H3328,0)</f>
        <v>299.8</v>
      </c>
      <c r="O3328" s="61" t="n">
        <f aca="false">IF(AND(N3328&gt;0,OR(Calc!$C$4="*",B3328=Calc!$C$4)),N3328+ROW()*0.000000001,0)</f>
        <v>299.800003328</v>
      </c>
    </row>
    <row r="3329" customFormat="false" ht="15" hidden="false" customHeight="false" outlineLevel="0" collapsed="false">
      <c r="A3329" s="49" t="n">
        <v>15725</v>
      </c>
      <c r="B3329" s="49" t="s">
        <v>189</v>
      </c>
      <c r="C3329" s="63" t="n">
        <v>40871</v>
      </c>
      <c r="D3329" s="63" t="n">
        <v>40871</v>
      </c>
      <c r="E3329" s="49" t="n">
        <v>1</v>
      </c>
      <c r="F3329" s="54" t="n">
        <v>0</v>
      </c>
      <c r="G3329" s="54" t="n">
        <v>0</v>
      </c>
      <c r="H3329" s="54" t="n">
        <v>415.25</v>
      </c>
      <c r="I3329" s="54" t="n">
        <f aca="false">SUM(F3329:H3329)</f>
        <v>415.25</v>
      </c>
      <c r="J3329" s="49" t="n">
        <f aca="false">Calc!$C$5-D3329</f>
        <v>16</v>
      </c>
      <c r="K3329" s="49" t="n">
        <f aca="false">IF(J3329&lt;=Calc!$C$11,4,IF(J3329&lt;=Calc!$C$12,3,IF(J3329&lt;=Calc!$C$13,2,1)))</f>
        <v>4</v>
      </c>
      <c r="L3329" s="49" t="n">
        <f aca="false">1+(E3329&gt;=Calc!$C$16)+(E3329&gt;=Calc!$C$17)+(E3329&gt;=Calc!$C$18)</f>
        <v>1</v>
      </c>
      <c r="M3329" s="49" t="str">
        <f aca="false">IF(AND(K3329=4,L3329&gt;=3),"Champions",IF(AND(K3329=3,L3329&gt;=3),"Loyal",IF(K3329&gt;=3,"Recent / New",IF(L3329&gt;=3,"At Risk","Hibernating / Lost"))))</f>
        <v>Recent / New</v>
      </c>
      <c r="N3329" s="54" t="n">
        <f aca="false">IF(AND(Calc!$C$2&lt;=2009,Calc!$C$3&gt;=2009),F3329,0)+IF(AND(Calc!$C$2&lt;=2010,Calc!$C$3&gt;=2010),G3329,0)+IF(AND(Calc!$C$2&lt;=2011,Calc!$C$3&gt;=2011),H3329,0)</f>
        <v>415.25</v>
      </c>
      <c r="O3329" s="61" t="n">
        <f aca="false">IF(AND(N3329&gt;0,OR(Calc!$C$4="*",B3329=Calc!$C$4)),N3329+ROW()*0.000000001,0)</f>
        <v>415.250003329</v>
      </c>
    </row>
    <row r="3330" customFormat="false" ht="15" hidden="false" customHeight="false" outlineLevel="0" collapsed="false">
      <c r="A3330" s="49" t="n">
        <v>15726</v>
      </c>
      <c r="B3330" s="49" t="s">
        <v>189</v>
      </c>
      <c r="C3330" s="63" t="n">
        <v>40496</v>
      </c>
      <c r="D3330" s="63" t="n">
        <v>40496</v>
      </c>
      <c r="E3330" s="49" t="n">
        <v>1</v>
      </c>
      <c r="F3330" s="54" t="n">
        <v>0</v>
      </c>
      <c r="G3330" s="54" t="n">
        <v>321.91</v>
      </c>
      <c r="H3330" s="54" t="n">
        <v>0</v>
      </c>
      <c r="I3330" s="54" t="n">
        <f aca="false">SUM(F3330:H3330)</f>
        <v>321.91</v>
      </c>
      <c r="J3330" s="49" t="n">
        <f aca="false">Calc!$C$5-D3330</f>
        <v>391</v>
      </c>
      <c r="K3330" s="49" t="n">
        <f aca="false">IF(J3330&lt;=Calc!$C$11,4,IF(J3330&lt;=Calc!$C$12,3,IF(J3330&lt;=Calc!$C$13,2,1)))</f>
        <v>1</v>
      </c>
      <c r="L3330" s="49" t="n">
        <f aca="false">1+(E3330&gt;=Calc!$C$16)+(E3330&gt;=Calc!$C$17)+(E3330&gt;=Calc!$C$18)</f>
        <v>1</v>
      </c>
      <c r="M3330" s="49" t="str">
        <f aca="false">IF(AND(K3330=4,L3330&gt;=3),"Champions",IF(AND(K3330=3,L3330&gt;=3),"Loyal",IF(K3330&gt;=3,"Recent / New",IF(L3330&gt;=3,"At Risk","Hibernating / Lost"))))</f>
        <v>Hibernating / Lost</v>
      </c>
      <c r="N3330" s="54" t="n">
        <f aca="false">IF(AND(Calc!$C$2&lt;=2009,Calc!$C$3&gt;=2009),F3330,0)+IF(AND(Calc!$C$2&lt;=2010,Calc!$C$3&gt;=2010),G3330,0)+IF(AND(Calc!$C$2&lt;=2011,Calc!$C$3&gt;=2011),H3330,0)</f>
        <v>321.91</v>
      </c>
      <c r="O3330" s="61" t="n">
        <f aca="false">IF(AND(N3330&gt;0,OR(Calc!$C$4="*",B3330=Calc!$C$4)),N3330+ROW()*0.000000001,0)</f>
        <v>321.91000333</v>
      </c>
    </row>
    <row r="3331" customFormat="false" ht="15" hidden="false" customHeight="false" outlineLevel="0" collapsed="false">
      <c r="A3331" s="49" t="n">
        <v>15727</v>
      </c>
      <c r="B3331" s="49" t="s">
        <v>189</v>
      </c>
      <c r="C3331" s="63" t="n">
        <v>40202</v>
      </c>
      <c r="D3331" s="63" t="n">
        <v>40870</v>
      </c>
      <c r="E3331" s="49" t="n">
        <v>15</v>
      </c>
      <c r="F3331" s="54" t="n">
        <v>0</v>
      </c>
      <c r="G3331" s="54" t="n">
        <v>5729.6</v>
      </c>
      <c r="H3331" s="54" t="n">
        <v>3642.11</v>
      </c>
      <c r="I3331" s="54" t="n">
        <f aca="false">SUM(F3331:H3331)</f>
        <v>9371.71</v>
      </c>
      <c r="J3331" s="49" t="n">
        <f aca="false">Calc!$C$5-D3331</f>
        <v>17</v>
      </c>
      <c r="K3331" s="49" t="n">
        <f aca="false">IF(J3331&lt;=Calc!$C$11,4,IF(J3331&lt;=Calc!$C$12,3,IF(J3331&lt;=Calc!$C$13,2,1)))</f>
        <v>4</v>
      </c>
      <c r="L3331" s="49" t="n">
        <f aca="false">1+(E3331&gt;=Calc!$C$16)+(E3331&gt;=Calc!$C$17)+(E3331&gt;=Calc!$C$18)</f>
        <v>4</v>
      </c>
      <c r="M3331" s="49" t="str">
        <f aca="false">IF(AND(K3331=4,L3331&gt;=3),"Champions",IF(AND(K3331=3,L3331&gt;=3),"Loyal",IF(K3331&gt;=3,"Recent / New",IF(L3331&gt;=3,"At Risk","Hibernating / Lost"))))</f>
        <v>Champions</v>
      </c>
      <c r="N3331" s="54" t="n">
        <f aca="false">IF(AND(Calc!$C$2&lt;=2009,Calc!$C$3&gt;=2009),F3331,0)+IF(AND(Calc!$C$2&lt;=2010,Calc!$C$3&gt;=2010),G3331,0)+IF(AND(Calc!$C$2&lt;=2011,Calc!$C$3&gt;=2011),H3331,0)</f>
        <v>9371.71</v>
      </c>
      <c r="O3331" s="61" t="n">
        <f aca="false">IF(AND(N3331&gt;0,OR(Calc!$C$4="*",B3331=Calc!$C$4)),N3331+ROW()*0.000000001,0)</f>
        <v>9371.710003331</v>
      </c>
    </row>
    <row r="3332" customFormat="false" ht="15" hidden="false" customHeight="false" outlineLevel="0" collapsed="false">
      <c r="A3332" s="49" t="n">
        <v>15728</v>
      </c>
      <c r="B3332" s="49" t="s">
        <v>189</v>
      </c>
      <c r="C3332" s="63" t="n">
        <v>40442</v>
      </c>
      <c r="D3332" s="63" t="n">
        <v>40507</v>
      </c>
      <c r="E3332" s="49" t="n">
        <v>2</v>
      </c>
      <c r="F3332" s="54" t="n">
        <v>0</v>
      </c>
      <c r="G3332" s="54" t="n">
        <v>544.6</v>
      </c>
      <c r="H3332" s="54" t="n">
        <v>-134.8</v>
      </c>
      <c r="I3332" s="54" t="n">
        <f aca="false">SUM(F3332:H3332)</f>
        <v>409.8</v>
      </c>
      <c r="J3332" s="49" t="n">
        <f aca="false">Calc!$C$5-D3332</f>
        <v>380</v>
      </c>
      <c r="K3332" s="49" t="n">
        <f aca="false">IF(J3332&lt;=Calc!$C$11,4,IF(J3332&lt;=Calc!$C$12,3,IF(J3332&lt;=Calc!$C$13,2,1)))</f>
        <v>2</v>
      </c>
      <c r="L3332" s="49" t="n">
        <f aca="false">1+(E3332&gt;=Calc!$C$16)+(E3332&gt;=Calc!$C$17)+(E3332&gt;=Calc!$C$18)</f>
        <v>2</v>
      </c>
      <c r="M3332" s="49" t="str">
        <f aca="false">IF(AND(K3332=4,L3332&gt;=3),"Champions",IF(AND(K3332=3,L3332&gt;=3),"Loyal",IF(K3332&gt;=3,"Recent / New",IF(L3332&gt;=3,"At Risk","Hibernating / Lost"))))</f>
        <v>Hibernating / Lost</v>
      </c>
      <c r="N3332" s="54" t="n">
        <f aca="false">IF(AND(Calc!$C$2&lt;=2009,Calc!$C$3&gt;=2009),F3332,0)+IF(AND(Calc!$C$2&lt;=2010,Calc!$C$3&gt;=2010),G3332,0)+IF(AND(Calc!$C$2&lt;=2011,Calc!$C$3&gt;=2011),H3332,0)</f>
        <v>409.8</v>
      </c>
      <c r="O3332" s="61" t="n">
        <f aca="false">IF(AND(N3332&gt;0,OR(Calc!$C$4="*",B3332=Calc!$C$4)),N3332+ROW()*0.000000001,0)</f>
        <v>409.800003332</v>
      </c>
    </row>
    <row r="3333" customFormat="false" ht="15" hidden="false" customHeight="false" outlineLevel="0" collapsed="false">
      <c r="A3333" s="49" t="n">
        <v>15729</v>
      </c>
      <c r="B3333" s="49" t="s">
        <v>189</v>
      </c>
      <c r="C3333" s="63" t="n">
        <v>40483</v>
      </c>
      <c r="D3333" s="63" t="n">
        <v>40674</v>
      </c>
      <c r="E3333" s="49" t="n">
        <v>3</v>
      </c>
      <c r="F3333" s="54" t="n">
        <v>0</v>
      </c>
      <c r="G3333" s="54" t="n">
        <v>92.7</v>
      </c>
      <c r="H3333" s="54" t="n">
        <v>62</v>
      </c>
      <c r="I3333" s="54" t="n">
        <f aca="false">SUM(F3333:H3333)</f>
        <v>154.7</v>
      </c>
      <c r="J3333" s="49" t="n">
        <f aca="false">Calc!$C$5-D3333</f>
        <v>213</v>
      </c>
      <c r="K3333" s="49" t="n">
        <f aca="false">IF(J3333&lt;=Calc!$C$11,4,IF(J3333&lt;=Calc!$C$12,3,IF(J3333&lt;=Calc!$C$13,2,1)))</f>
        <v>2</v>
      </c>
      <c r="L3333" s="49" t="n">
        <f aca="false">1+(E3333&gt;=Calc!$C$16)+(E3333&gt;=Calc!$C$17)+(E3333&gt;=Calc!$C$18)</f>
        <v>2</v>
      </c>
      <c r="M3333" s="49" t="str">
        <f aca="false">IF(AND(K3333=4,L3333&gt;=3),"Champions",IF(AND(K3333=3,L3333&gt;=3),"Loyal",IF(K3333&gt;=3,"Recent / New",IF(L3333&gt;=3,"At Risk","Hibernating / Lost"))))</f>
        <v>Hibernating / Lost</v>
      </c>
      <c r="N3333" s="54" t="n">
        <f aca="false">IF(AND(Calc!$C$2&lt;=2009,Calc!$C$3&gt;=2009),F3333,0)+IF(AND(Calc!$C$2&lt;=2010,Calc!$C$3&gt;=2010),G3333,0)+IF(AND(Calc!$C$2&lt;=2011,Calc!$C$3&gt;=2011),H3333,0)</f>
        <v>154.7</v>
      </c>
      <c r="O3333" s="61" t="n">
        <f aca="false">IF(AND(N3333&gt;0,OR(Calc!$C$4="*",B3333=Calc!$C$4)),N3333+ROW()*0.000000001,0)</f>
        <v>154.700003333</v>
      </c>
    </row>
    <row r="3334" customFormat="false" ht="15" hidden="false" customHeight="false" outlineLevel="0" collapsed="false">
      <c r="A3334" s="49" t="n">
        <v>15730</v>
      </c>
      <c r="B3334" s="49" t="s">
        <v>189</v>
      </c>
      <c r="C3334" s="63" t="n">
        <v>40455</v>
      </c>
      <c r="D3334" s="63" t="n">
        <v>40821</v>
      </c>
      <c r="E3334" s="49" t="n">
        <v>5</v>
      </c>
      <c r="F3334" s="54" t="n">
        <v>0</v>
      </c>
      <c r="G3334" s="54" t="n">
        <v>599.8</v>
      </c>
      <c r="H3334" s="54" t="n">
        <v>1108.38</v>
      </c>
      <c r="I3334" s="54" t="n">
        <f aca="false">SUM(F3334:H3334)</f>
        <v>1708.18</v>
      </c>
      <c r="J3334" s="49" t="n">
        <f aca="false">Calc!$C$5-D3334</f>
        <v>66</v>
      </c>
      <c r="K3334" s="49" t="n">
        <f aca="false">IF(J3334&lt;=Calc!$C$11,4,IF(J3334&lt;=Calc!$C$12,3,IF(J3334&lt;=Calc!$C$13,2,1)))</f>
        <v>3</v>
      </c>
      <c r="L3334" s="49" t="n">
        <f aca="false">1+(E3334&gt;=Calc!$C$16)+(E3334&gt;=Calc!$C$17)+(E3334&gt;=Calc!$C$18)</f>
        <v>3</v>
      </c>
      <c r="M3334" s="49" t="str">
        <f aca="false">IF(AND(K3334=4,L3334&gt;=3),"Champions",IF(AND(K3334=3,L3334&gt;=3),"Loyal",IF(K3334&gt;=3,"Recent / New",IF(L3334&gt;=3,"At Risk","Hibernating / Lost"))))</f>
        <v>Loyal</v>
      </c>
      <c r="N3334" s="54" t="n">
        <f aca="false">IF(AND(Calc!$C$2&lt;=2009,Calc!$C$3&gt;=2009),F3334,0)+IF(AND(Calc!$C$2&lt;=2010,Calc!$C$3&gt;=2010),G3334,0)+IF(AND(Calc!$C$2&lt;=2011,Calc!$C$3&gt;=2011),H3334,0)</f>
        <v>1708.18</v>
      </c>
      <c r="O3334" s="61" t="n">
        <f aca="false">IF(AND(N3334&gt;0,OR(Calc!$C$4="*",B3334=Calc!$C$4)),N3334+ROW()*0.000000001,0)</f>
        <v>1708.180003334</v>
      </c>
    </row>
    <row r="3335" customFormat="false" ht="15" hidden="false" customHeight="false" outlineLevel="0" collapsed="false">
      <c r="A3335" s="49" t="n">
        <v>15731</v>
      </c>
      <c r="B3335" s="49" t="s">
        <v>189</v>
      </c>
      <c r="C3335" s="63" t="n">
        <v>40333</v>
      </c>
      <c r="D3335" s="63" t="n">
        <v>40333</v>
      </c>
      <c r="E3335" s="49" t="n">
        <v>1</v>
      </c>
      <c r="F3335" s="54" t="n">
        <v>0</v>
      </c>
      <c r="G3335" s="54" t="n">
        <v>125.3</v>
      </c>
      <c r="H3335" s="54" t="n">
        <v>0</v>
      </c>
      <c r="I3335" s="54" t="n">
        <f aca="false">SUM(F3335:H3335)</f>
        <v>125.3</v>
      </c>
      <c r="J3335" s="49" t="n">
        <f aca="false">Calc!$C$5-D3335</f>
        <v>554</v>
      </c>
      <c r="K3335" s="49" t="n">
        <f aca="false">IF(J3335&lt;=Calc!$C$11,4,IF(J3335&lt;=Calc!$C$12,3,IF(J3335&lt;=Calc!$C$13,2,1)))</f>
        <v>1</v>
      </c>
      <c r="L3335" s="49" t="n">
        <f aca="false">1+(E3335&gt;=Calc!$C$16)+(E3335&gt;=Calc!$C$17)+(E3335&gt;=Calc!$C$18)</f>
        <v>1</v>
      </c>
      <c r="M3335" s="49" t="str">
        <f aca="false">IF(AND(K3335=4,L3335&gt;=3),"Champions",IF(AND(K3335=3,L3335&gt;=3),"Loyal",IF(K3335&gt;=3,"Recent / New",IF(L3335&gt;=3,"At Risk","Hibernating / Lost"))))</f>
        <v>Hibernating / Lost</v>
      </c>
      <c r="N3335" s="54" t="n">
        <f aca="false">IF(AND(Calc!$C$2&lt;=2009,Calc!$C$3&gt;=2009),F3335,0)+IF(AND(Calc!$C$2&lt;=2010,Calc!$C$3&gt;=2010),G3335,0)+IF(AND(Calc!$C$2&lt;=2011,Calc!$C$3&gt;=2011),H3335,0)</f>
        <v>125.3</v>
      </c>
      <c r="O3335" s="61" t="n">
        <f aca="false">IF(AND(N3335&gt;0,OR(Calc!$C$4="*",B3335=Calc!$C$4)),N3335+ROW()*0.000000001,0)</f>
        <v>125.300003335</v>
      </c>
    </row>
    <row r="3336" customFormat="false" ht="15" hidden="false" customHeight="false" outlineLevel="0" collapsed="false">
      <c r="A3336" s="49" t="n">
        <v>15732</v>
      </c>
      <c r="B3336" s="49" t="s">
        <v>189</v>
      </c>
      <c r="C3336" s="63" t="n">
        <v>40213</v>
      </c>
      <c r="D3336" s="63" t="n">
        <v>40674</v>
      </c>
      <c r="E3336" s="49" t="n">
        <v>10</v>
      </c>
      <c r="F3336" s="54" t="n">
        <v>0</v>
      </c>
      <c r="G3336" s="54" t="n">
        <v>1343.4</v>
      </c>
      <c r="H3336" s="54" t="n">
        <v>156.02</v>
      </c>
      <c r="I3336" s="54" t="n">
        <f aca="false">SUM(F3336:H3336)</f>
        <v>1499.42</v>
      </c>
      <c r="J3336" s="49" t="n">
        <f aca="false">Calc!$C$5-D3336</f>
        <v>213</v>
      </c>
      <c r="K3336" s="49" t="n">
        <f aca="false">IF(J3336&lt;=Calc!$C$11,4,IF(J3336&lt;=Calc!$C$12,3,IF(J3336&lt;=Calc!$C$13,2,1)))</f>
        <v>2</v>
      </c>
      <c r="L3336" s="49" t="n">
        <f aca="false">1+(E3336&gt;=Calc!$C$16)+(E3336&gt;=Calc!$C$17)+(E3336&gt;=Calc!$C$18)</f>
        <v>4</v>
      </c>
      <c r="M3336" s="49" t="str">
        <f aca="false">IF(AND(K3336=4,L3336&gt;=3),"Champions",IF(AND(K3336=3,L3336&gt;=3),"Loyal",IF(K3336&gt;=3,"Recent / New",IF(L3336&gt;=3,"At Risk","Hibernating / Lost"))))</f>
        <v>At Risk</v>
      </c>
      <c r="N3336" s="54" t="n">
        <f aca="false">IF(AND(Calc!$C$2&lt;=2009,Calc!$C$3&gt;=2009),F3336,0)+IF(AND(Calc!$C$2&lt;=2010,Calc!$C$3&gt;=2010),G3336,0)+IF(AND(Calc!$C$2&lt;=2011,Calc!$C$3&gt;=2011),H3336,0)</f>
        <v>1499.42</v>
      </c>
      <c r="O3336" s="61" t="n">
        <f aca="false">IF(AND(N3336&gt;0,OR(Calc!$C$4="*",B3336=Calc!$C$4)),N3336+ROW()*0.000000001,0)</f>
        <v>1499.420003336</v>
      </c>
    </row>
    <row r="3337" customFormat="false" ht="15" hidden="false" customHeight="false" outlineLevel="0" collapsed="false">
      <c r="A3337" s="49" t="n">
        <v>15733</v>
      </c>
      <c r="B3337" s="49" t="s">
        <v>189</v>
      </c>
      <c r="C3337" s="63" t="n">
        <v>40604</v>
      </c>
      <c r="D3337" s="63" t="n">
        <v>40604</v>
      </c>
      <c r="E3337" s="49" t="n">
        <v>1</v>
      </c>
      <c r="F3337" s="54" t="n">
        <v>0</v>
      </c>
      <c r="G3337" s="54" t="n">
        <v>0</v>
      </c>
      <c r="H3337" s="54" t="n">
        <v>162.3</v>
      </c>
      <c r="I3337" s="54" t="n">
        <f aca="false">SUM(F3337:H3337)</f>
        <v>162.3</v>
      </c>
      <c r="J3337" s="49" t="n">
        <f aca="false">Calc!$C$5-D3337</f>
        <v>283</v>
      </c>
      <c r="K3337" s="49" t="n">
        <f aca="false">IF(J3337&lt;=Calc!$C$11,4,IF(J3337&lt;=Calc!$C$12,3,IF(J3337&lt;=Calc!$C$13,2,1)))</f>
        <v>2</v>
      </c>
      <c r="L3337" s="49" t="n">
        <f aca="false">1+(E3337&gt;=Calc!$C$16)+(E3337&gt;=Calc!$C$17)+(E3337&gt;=Calc!$C$18)</f>
        <v>1</v>
      </c>
      <c r="M3337" s="49" t="str">
        <f aca="false">IF(AND(K3337=4,L3337&gt;=3),"Champions",IF(AND(K3337=3,L3337&gt;=3),"Loyal",IF(K3337&gt;=3,"Recent / New",IF(L3337&gt;=3,"At Risk","Hibernating / Lost"))))</f>
        <v>Hibernating / Lost</v>
      </c>
      <c r="N3337" s="54" t="n">
        <f aca="false">IF(AND(Calc!$C$2&lt;=2009,Calc!$C$3&gt;=2009),F3337,0)+IF(AND(Calc!$C$2&lt;=2010,Calc!$C$3&gt;=2010),G3337,0)+IF(AND(Calc!$C$2&lt;=2011,Calc!$C$3&gt;=2011),H3337,0)</f>
        <v>162.3</v>
      </c>
      <c r="O3337" s="61" t="n">
        <f aca="false">IF(AND(N3337&gt;0,OR(Calc!$C$4="*",B3337=Calc!$C$4)),N3337+ROW()*0.000000001,0)</f>
        <v>162.300003337</v>
      </c>
    </row>
    <row r="3338" customFormat="false" ht="15" hidden="false" customHeight="false" outlineLevel="0" collapsed="false">
      <c r="A3338" s="49" t="n">
        <v>15734</v>
      </c>
      <c r="B3338" s="49" t="s">
        <v>189</v>
      </c>
      <c r="C3338" s="63" t="n">
        <v>40339</v>
      </c>
      <c r="D3338" s="63" t="n">
        <v>40772</v>
      </c>
      <c r="E3338" s="49" t="n">
        <v>4</v>
      </c>
      <c r="F3338" s="54" t="n">
        <v>0</v>
      </c>
      <c r="G3338" s="54" t="n">
        <v>923.85</v>
      </c>
      <c r="H3338" s="54" t="n">
        <v>1339.45</v>
      </c>
      <c r="I3338" s="54" t="n">
        <f aca="false">SUM(F3338:H3338)</f>
        <v>2263.3</v>
      </c>
      <c r="J3338" s="49" t="n">
        <f aca="false">Calc!$C$5-D3338</f>
        <v>115</v>
      </c>
      <c r="K3338" s="49" t="n">
        <f aca="false">IF(J3338&lt;=Calc!$C$11,4,IF(J3338&lt;=Calc!$C$12,3,IF(J3338&lt;=Calc!$C$13,2,1)))</f>
        <v>2</v>
      </c>
      <c r="L3338" s="49" t="n">
        <f aca="false">1+(E3338&gt;=Calc!$C$16)+(E3338&gt;=Calc!$C$17)+(E3338&gt;=Calc!$C$18)</f>
        <v>3</v>
      </c>
      <c r="M3338" s="49" t="str">
        <f aca="false">IF(AND(K3338=4,L3338&gt;=3),"Champions",IF(AND(K3338=3,L3338&gt;=3),"Loyal",IF(K3338&gt;=3,"Recent / New",IF(L3338&gt;=3,"At Risk","Hibernating / Lost"))))</f>
        <v>At Risk</v>
      </c>
      <c r="N3338" s="54" t="n">
        <f aca="false">IF(AND(Calc!$C$2&lt;=2009,Calc!$C$3&gt;=2009),F3338,0)+IF(AND(Calc!$C$2&lt;=2010,Calc!$C$3&gt;=2010),G3338,0)+IF(AND(Calc!$C$2&lt;=2011,Calc!$C$3&gt;=2011),H3338,0)</f>
        <v>2263.3</v>
      </c>
      <c r="O3338" s="61" t="n">
        <f aca="false">IF(AND(N3338&gt;0,OR(Calc!$C$4="*",B3338=Calc!$C$4)),N3338+ROW()*0.000000001,0)</f>
        <v>2263.300003338</v>
      </c>
    </row>
    <row r="3339" customFormat="false" ht="15" hidden="false" customHeight="false" outlineLevel="0" collapsed="false">
      <c r="A3339" s="49" t="n">
        <v>15735</v>
      </c>
      <c r="B3339" s="49" t="s">
        <v>189</v>
      </c>
      <c r="C3339" s="63" t="n">
        <v>40465</v>
      </c>
      <c r="D3339" s="63" t="n">
        <v>40465</v>
      </c>
      <c r="E3339" s="49" t="n">
        <v>1</v>
      </c>
      <c r="F3339" s="54" t="n">
        <v>0</v>
      </c>
      <c r="G3339" s="54" t="n">
        <v>327.68</v>
      </c>
      <c r="H3339" s="54" t="n">
        <v>0</v>
      </c>
      <c r="I3339" s="54" t="n">
        <f aca="false">SUM(F3339:H3339)</f>
        <v>327.68</v>
      </c>
      <c r="J3339" s="49" t="n">
        <f aca="false">Calc!$C$5-D3339</f>
        <v>422</v>
      </c>
      <c r="K3339" s="49" t="n">
        <f aca="false">IF(J3339&lt;=Calc!$C$11,4,IF(J3339&lt;=Calc!$C$12,3,IF(J3339&lt;=Calc!$C$13,2,1)))</f>
        <v>1</v>
      </c>
      <c r="L3339" s="49" t="n">
        <f aca="false">1+(E3339&gt;=Calc!$C$16)+(E3339&gt;=Calc!$C$17)+(E3339&gt;=Calc!$C$18)</f>
        <v>1</v>
      </c>
      <c r="M3339" s="49" t="str">
        <f aca="false">IF(AND(K3339=4,L3339&gt;=3),"Champions",IF(AND(K3339=3,L3339&gt;=3),"Loyal",IF(K3339&gt;=3,"Recent / New",IF(L3339&gt;=3,"At Risk","Hibernating / Lost"))))</f>
        <v>Hibernating / Lost</v>
      </c>
      <c r="N3339" s="54" t="n">
        <f aca="false">IF(AND(Calc!$C$2&lt;=2009,Calc!$C$3&gt;=2009),F3339,0)+IF(AND(Calc!$C$2&lt;=2010,Calc!$C$3&gt;=2010),G3339,0)+IF(AND(Calc!$C$2&lt;=2011,Calc!$C$3&gt;=2011),H3339,0)</f>
        <v>327.68</v>
      </c>
      <c r="O3339" s="61" t="n">
        <f aca="false">IF(AND(N3339&gt;0,OR(Calc!$C$4="*",B3339=Calc!$C$4)),N3339+ROW()*0.000000001,0)</f>
        <v>327.680003339</v>
      </c>
    </row>
    <row r="3340" customFormat="false" ht="15" hidden="false" customHeight="false" outlineLevel="0" collapsed="false">
      <c r="A3340" s="49" t="n">
        <v>15736</v>
      </c>
      <c r="B3340" s="49" t="s">
        <v>189</v>
      </c>
      <c r="C3340" s="63" t="n">
        <v>40451</v>
      </c>
      <c r="D3340" s="63" t="n">
        <v>40451</v>
      </c>
      <c r="E3340" s="49" t="n">
        <v>2</v>
      </c>
      <c r="F3340" s="54" t="n">
        <v>0</v>
      </c>
      <c r="G3340" s="54" t="n">
        <v>1668.67</v>
      </c>
      <c r="H3340" s="54" t="n">
        <v>0</v>
      </c>
      <c r="I3340" s="54" t="n">
        <f aca="false">SUM(F3340:H3340)</f>
        <v>1668.67</v>
      </c>
      <c r="J3340" s="49" t="n">
        <f aca="false">Calc!$C$5-D3340</f>
        <v>436</v>
      </c>
      <c r="K3340" s="49" t="n">
        <f aca="false">IF(J3340&lt;=Calc!$C$11,4,IF(J3340&lt;=Calc!$C$12,3,IF(J3340&lt;=Calc!$C$13,2,1)))</f>
        <v>1</v>
      </c>
      <c r="L3340" s="49" t="n">
        <f aca="false">1+(E3340&gt;=Calc!$C$16)+(E3340&gt;=Calc!$C$17)+(E3340&gt;=Calc!$C$18)</f>
        <v>2</v>
      </c>
      <c r="M3340" s="49" t="str">
        <f aca="false">IF(AND(K3340=4,L3340&gt;=3),"Champions",IF(AND(K3340=3,L3340&gt;=3),"Loyal",IF(K3340&gt;=3,"Recent / New",IF(L3340&gt;=3,"At Risk","Hibernating / Lost"))))</f>
        <v>Hibernating / Lost</v>
      </c>
      <c r="N3340" s="54" t="n">
        <f aca="false">IF(AND(Calc!$C$2&lt;=2009,Calc!$C$3&gt;=2009),F3340,0)+IF(AND(Calc!$C$2&lt;=2010,Calc!$C$3&gt;=2010),G3340,0)+IF(AND(Calc!$C$2&lt;=2011,Calc!$C$3&gt;=2011),H3340,0)</f>
        <v>1668.67</v>
      </c>
      <c r="O3340" s="61" t="n">
        <f aca="false">IF(AND(N3340&gt;0,OR(Calc!$C$4="*",B3340=Calc!$C$4)),N3340+ROW()*0.000000001,0)</f>
        <v>1668.67000334</v>
      </c>
    </row>
    <row r="3341" customFormat="false" ht="15" hidden="false" customHeight="false" outlineLevel="0" collapsed="false">
      <c r="A3341" s="49" t="n">
        <v>15737</v>
      </c>
      <c r="B3341" s="49" t="s">
        <v>189</v>
      </c>
      <c r="C3341" s="63" t="n">
        <v>40644</v>
      </c>
      <c r="D3341" s="63" t="n">
        <v>40872</v>
      </c>
      <c r="E3341" s="49" t="n">
        <v>8</v>
      </c>
      <c r="F3341" s="54" t="n">
        <v>0</v>
      </c>
      <c r="G3341" s="54" t="n">
        <v>0</v>
      </c>
      <c r="H3341" s="54" t="n">
        <v>1121.21</v>
      </c>
      <c r="I3341" s="54" t="n">
        <f aca="false">SUM(F3341:H3341)</f>
        <v>1121.21</v>
      </c>
      <c r="J3341" s="49" t="n">
        <f aca="false">Calc!$C$5-D3341</f>
        <v>15</v>
      </c>
      <c r="K3341" s="49" t="n">
        <f aca="false">IF(J3341&lt;=Calc!$C$11,4,IF(J3341&lt;=Calc!$C$12,3,IF(J3341&lt;=Calc!$C$13,2,1)))</f>
        <v>4</v>
      </c>
      <c r="L3341" s="49" t="n">
        <f aca="false">1+(E3341&gt;=Calc!$C$16)+(E3341&gt;=Calc!$C$17)+(E3341&gt;=Calc!$C$18)</f>
        <v>4</v>
      </c>
      <c r="M3341" s="49" t="str">
        <f aca="false">IF(AND(K3341=4,L3341&gt;=3),"Champions",IF(AND(K3341=3,L3341&gt;=3),"Loyal",IF(K3341&gt;=3,"Recent / New",IF(L3341&gt;=3,"At Risk","Hibernating / Lost"))))</f>
        <v>Champions</v>
      </c>
      <c r="N3341" s="54" t="n">
        <f aca="false">IF(AND(Calc!$C$2&lt;=2009,Calc!$C$3&gt;=2009),F3341,0)+IF(AND(Calc!$C$2&lt;=2010,Calc!$C$3&gt;=2010),G3341,0)+IF(AND(Calc!$C$2&lt;=2011,Calc!$C$3&gt;=2011),H3341,0)</f>
        <v>1121.21</v>
      </c>
      <c r="O3341" s="61" t="n">
        <f aca="false">IF(AND(N3341&gt;0,OR(Calc!$C$4="*",B3341=Calc!$C$4)),N3341+ROW()*0.000000001,0)</f>
        <v>1121.210003341</v>
      </c>
    </row>
    <row r="3342" customFormat="false" ht="15" hidden="false" customHeight="false" outlineLevel="0" collapsed="false">
      <c r="A3342" s="49" t="n">
        <v>15738</v>
      </c>
      <c r="B3342" s="49" t="s">
        <v>189</v>
      </c>
      <c r="C3342" s="63" t="n">
        <v>40157</v>
      </c>
      <c r="D3342" s="63" t="n">
        <v>40868</v>
      </c>
      <c r="E3342" s="49" t="n">
        <v>41</v>
      </c>
      <c r="F3342" s="54" t="n">
        <v>282.03</v>
      </c>
      <c r="G3342" s="54" t="n">
        <v>8271.32</v>
      </c>
      <c r="H3342" s="54" t="n">
        <v>4462.07</v>
      </c>
      <c r="I3342" s="54" t="n">
        <f aca="false">SUM(F3342:H3342)</f>
        <v>13015.42</v>
      </c>
      <c r="J3342" s="49" t="n">
        <f aca="false">Calc!$C$5-D3342</f>
        <v>19</v>
      </c>
      <c r="K3342" s="49" t="n">
        <f aca="false">IF(J3342&lt;=Calc!$C$11,4,IF(J3342&lt;=Calc!$C$12,3,IF(J3342&lt;=Calc!$C$13,2,1)))</f>
        <v>4</v>
      </c>
      <c r="L3342" s="49" t="n">
        <f aca="false">1+(E3342&gt;=Calc!$C$16)+(E3342&gt;=Calc!$C$17)+(E3342&gt;=Calc!$C$18)</f>
        <v>4</v>
      </c>
      <c r="M3342" s="49" t="str">
        <f aca="false">IF(AND(K3342=4,L3342&gt;=3),"Champions",IF(AND(K3342=3,L3342&gt;=3),"Loyal",IF(K3342&gt;=3,"Recent / New",IF(L3342&gt;=3,"At Risk","Hibernating / Lost"))))</f>
        <v>Champions</v>
      </c>
      <c r="N3342" s="54" t="n">
        <f aca="false">IF(AND(Calc!$C$2&lt;=2009,Calc!$C$3&gt;=2009),F3342,0)+IF(AND(Calc!$C$2&lt;=2010,Calc!$C$3&gt;=2010),G3342,0)+IF(AND(Calc!$C$2&lt;=2011,Calc!$C$3&gt;=2011),H3342,0)</f>
        <v>13015.42</v>
      </c>
      <c r="O3342" s="61" t="n">
        <f aca="false">IF(AND(N3342&gt;0,OR(Calc!$C$4="*",B3342=Calc!$C$4)),N3342+ROW()*0.000000001,0)</f>
        <v>13015.420003342</v>
      </c>
    </row>
    <row r="3343" customFormat="false" ht="15" hidden="false" customHeight="false" outlineLevel="0" collapsed="false">
      <c r="A3343" s="49" t="n">
        <v>15739</v>
      </c>
      <c r="B3343" s="49" t="s">
        <v>189</v>
      </c>
      <c r="C3343" s="63" t="n">
        <v>40820</v>
      </c>
      <c r="D3343" s="63" t="n">
        <v>40820</v>
      </c>
      <c r="E3343" s="49" t="n">
        <v>1</v>
      </c>
      <c r="F3343" s="54" t="n">
        <v>0</v>
      </c>
      <c r="G3343" s="54" t="n">
        <v>0</v>
      </c>
      <c r="H3343" s="54" t="n">
        <v>449.12</v>
      </c>
      <c r="I3343" s="54" t="n">
        <f aca="false">SUM(F3343:H3343)</f>
        <v>449.12</v>
      </c>
      <c r="J3343" s="49" t="n">
        <f aca="false">Calc!$C$5-D3343</f>
        <v>67</v>
      </c>
      <c r="K3343" s="49" t="n">
        <f aca="false">IF(J3343&lt;=Calc!$C$11,4,IF(J3343&lt;=Calc!$C$12,3,IF(J3343&lt;=Calc!$C$13,2,1)))</f>
        <v>3</v>
      </c>
      <c r="L3343" s="49" t="n">
        <f aca="false">1+(E3343&gt;=Calc!$C$16)+(E3343&gt;=Calc!$C$17)+(E3343&gt;=Calc!$C$18)</f>
        <v>1</v>
      </c>
      <c r="M3343" s="49" t="str">
        <f aca="false">IF(AND(K3343=4,L3343&gt;=3),"Champions",IF(AND(K3343=3,L3343&gt;=3),"Loyal",IF(K3343&gt;=3,"Recent / New",IF(L3343&gt;=3,"At Risk","Hibernating / Lost"))))</f>
        <v>Recent / New</v>
      </c>
      <c r="N3343" s="54" t="n">
        <f aca="false">IF(AND(Calc!$C$2&lt;=2009,Calc!$C$3&gt;=2009),F3343,0)+IF(AND(Calc!$C$2&lt;=2010,Calc!$C$3&gt;=2010),G3343,0)+IF(AND(Calc!$C$2&lt;=2011,Calc!$C$3&gt;=2011),H3343,0)</f>
        <v>449.12</v>
      </c>
      <c r="O3343" s="61" t="n">
        <f aca="false">IF(AND(N3343&gt;0,OR(Calc!$C$4="*",B3343=Calc!$C$4)),N3343+ROW()*0.000000001,0)</f>
        <v>449.120003343</v>
      </c>
    </row>
    <row r="3344" customFormat="false" ht="15" hidden="false" customHeight="false" outlineLevel="0" collapsed="false">
      <c r="A3344" s="49" t="n">
        <v>15740</v>
      </c>
      <c r="B3344" s="49" t="s">
        <v>189</v>
      </c>
      <c r="C3344" s="63" t="n">
        <v>40837</v>
      </c>
      <c r="D3344" s="63" t="n">
        <v>40837</v>
      </c>
      <c r="E3344" s="49" t="n">
        <v>1</v>
      </c>
      <c r="F3344" s="54" t="n">
        <v>0</v>
      </c>
      <c r="G3344" s="54" t="n">
        <v>0</v>
      </c>
      <c r="H3344" s="54" t="n">
        <v>154.88</v>
      </c>
      <c r="I3344" s="54" t="n">
        <f aca="false">SUM(F3344:H3344)</f>
        <v>154.88</v>
      </c>
      <c r="J3344" s="49" t="n">
        <f aca="false">Calc!$C$5-D3344</f>
        <v>50</v>
      </c>
      <c r="K3344" s="49" t="n">
        <f aca="false">IF(J3344&lt;=Calc!$C$11,4,IF(J3344&lt;=Calc!$C$12,3,IF(J3344&lt;=Calc!$C$13,2,1)))</f>
        <v>3</v>
      </c>
      <c r="L3344" s="49" t="n">
        <f aca="false">1+(E3344&gt;=Calc!$C$16)+(E3344&gt;=Calc!$C$17)+(E3344&gt;=Calc!$C$18)</f>
        <v>1</v>
      </c>
      <c r="M3344" s="49" t="str">
        <f aca="false">IF(AND(K3344=4,L3344&gt;=3),"Champions",IF(AND(K3344=3,L3344&gt;=3),"Loyal",IF(K3344&gt;=3,"Recent / New",IF(L3344&gt;=3,"At Risk","Hibernating / Lost"))))</f>
        <v>Recent / New</v>
      </c>
      <c r="N3344" s="54" t="n">
        <f aca="false">IF(AND(Calc!$C$2&lt;=2009,Calc!$C$3&gt;=2009),F3344,0)+IF(AND(Calc!$C$2&lt;=2010,Calc!$C$3&gt;=2010),G3344,0)+IF(AND(Calc!$C$2&lt;=2011,Calc!$C$3&gt;=2011),H3344,0)</f>
        <v>154.88</v>
      </c>
      <c r="O3344" s="61" t="n">
        <f aca="false">IF(AND(N3344&gt;0,OR(Calc!$C$4="*",B3344=Calc!$C$4)),N3344+ROW()*0.000000001,0)</f>
        <v>154.880003344</v>
      </c>
    </row>
    <row r="3345" customFormat="false" ht="15" hidden="false" customHeight="false" outlineLevel="0" collapsed="false">
      <c r="A3345" s="49" t="n">
        <v>15741</v>
      </c>
      <c r="B3345" s="49" t="s">
        <v>189</v>
      </c>
      <c r="C3345" s="63" t="n">
        <v>40268</v>
      </c>
      <c r="D3345" s="63" t="n">
        <v>40428</v>
      </c>
      <c r="E3345" s="49" t="n">
        <v>2</v>
      </c>
      <c r="F3345" s="54" t="n">
        <v>0</v>
      </c>
      <c r="G3345" s="54" t="n">
        <v>208.62</v>
      </c>
      <c r="H3345" s="54" t="n">
        <v>0</v>
      </c>
      <c r="I3345" s="54" t="n">
        <f aca="false">SUM(F3345:H3345)</f>
        <v>208.62</v>
      </c>
      <c r="J3345" s="49" t="n">
        <f aca="false">Calc!$C$5-D3345</f>
        <v>459</v>
      </c>
      <c r="K3345" s="49" t="n">
        <f aca="false">IF(J3345&lt;=Calc!$C$11,4,IF(J3345&lt;=Calc!$C$12,3,IF(J3345&lt;=Calc!$C$13,2,1)))</f>
        <v>1</v>
      </c>
      <c r="L3345" s="49" t="n">
        <f aca="false">1+(E3345&gt;=Calc!$C$16)+(E3345&gt;=Calc!$C$17)+(E3345&gt;=Calc!$C$18)</f>
        <v>2</v>
      </c>
      <c r="M3345" s="49" t="str">
        <f aca="false">IF(AND(K3345=4,L3345&gt;=3),"Champions",IF(AND(K3345=3,L3345&gt;=3),"Loyal",IF(K3345&gt;=3,"Recent / New",IF(L3345&gt;=3,"At Risk","Hibernating / Lost"))))</f>
        <v>Hibernating / Lost</v>
      </c>
      <c r="N3345" s="54" t="n">
        <f aca="false">IF(AND(Calc!$C$2&lt;=2009,Calc!$C$3&gt;=2009),F3345,0)+IF(AND(Calc!$C$2&lt;=2010,Calc!$C$3&gt;=2010),G3345,0)+IF(AND(Calc!$C$2&lt;=2011,Calc!$C$3&gt;=2011),H3345,0)</f>
        <v>208.62</v>
      </c>
      <c r="O3345" s="61" t="n">
        <f aca="false">IF(AND(N3345&gt;0,OR(Calc!$C$4="*",B3345=Calc!$C$4)),N3345+ROW()*0.000000001,0)</f>
        <v>208.620003345</v>
      </c>
    </row>
    <row r="3346" customFormat="false" ht="15" hidden="false" customHeight="false" outlineLevel="0" collapsed="false">
      <c r="A3346" s="49" t="n">
        <v>15742</v>
      </c>
      <c r="B3346" s="49" t="s">
        <v>189</v>
      </c>
      <c r="C3346" s="63" t="n">
        <v>40267</v>
      </c>
      <c r="D3346" s="63" t="n">
        <v>40267</v>
      </c>
      <c r="E3346" s="49" t="n">
        <v>1</v>
      </c>
      <c r="F3346" s="54" t="n">
        <v>0</v>
      </c>
      <c r="G3346" s="54" t="n">
        <v>156.87</v>
      </c>
      <c r="H3346" s="54" t="n">
        <v>0</v>
      </c>
      <c r="I3346" s="54" t="n">
        <f aca="false">SUM(F3346:H3346)</f>
        <v>156.87</v>
      </c>
      <c r="J3346" s="49" t="n">
        <f aca="false">Calc!$C$5-D3346</f>
        <v>620</v>
      </c>
      <c r="K3346" s="49" t="n">
        <f aca="false">IF(J3346&lt;=Calc!$C$11,4,IF(J3346&lt;=Calc!$C$12,3,IF(J3346&lt;=Calc!$C$13,2,1)))</f>
        <v>1</v>
      </c>
      <c r="L3346" s="49" t="n">
        <f aca="false">1+(E3346&gt;=Calc!$C$16)+(E3346&gt;=Calc!$C$17)+(E3346&gt;=Calc!$C$18)</f>
        <v>1</v>
      </c>
      <c r="M3346" s="49" t="str">
        <f aca="false">IF(AND(K3346=4,L3346&gt;=3),"Champions",IF(AND(K3346=3,L3346&gt;=3),"Loyal",IF(K3346&gt;=3,"Recent / New",IF(L3346&gt;=3,"At Risk","Hibernating / Lost"))))</f>
        <v>Hibernating / Lost</v>
      </c>
      <c r="N3346" s="54" t="n">
        <f aca="false">IF(AND(Calc!$C$2&lt;=2009,Calc!$C$3&gt;=2009),F3346,0)+IF(AND(Calc!$C$2&lt;=2010,Calc!$C$3&gt;=2010),G3346,0)+IF(AND(Calc!$C$2&lt;=2011,Calc!$C$3&gt;=2011),H3346,0)</f>
        <v>156.87</v>
      </c>
      <c r="O3346" s="61" t="n">
        <f aca="false">IF(AND(N3346&gt;0,OR(Calc!$C$4="*",B3346=Calc!$C$4)),N3346+ROW()*0.000000001,0)</f>
        <v>156.870003346</v>
      </c>
    </row>
    <row r="3347" customFormat="false" ht="15" hidden="false" customHeight="false" outlineLevel="0" collapsed="false">
      <c r="A3347" s="49" t="n">
        <v>15743</v>
      </c>
      <c r="B3347" s="49" t="s">
        <v>189</v>
      </c>
      <c r="C3347" s="63" t="n">
        <v>40702</v>
      </c>
      <c r="D3347" s="63" t="n">
        <v>40870</v>
      </c>
      <c r="E3347" s="49" t="n">
        <v>4</v>
      </c>
      <c r="F3347" s="54" t="n">
        <v>0</v>
      </c>
      <c r="G3347" s="54" t="n">
        <v>0</v>
      </c>
      <c r="H3347" s="54" t="n">
        <v>775.96</v>
      </c>
      <c r="I3347" s="54" t="n">
        <f aca="false">SUM(F3347:H3347)</f>
        <v>775.96</v>
      </c>
      <c r="J3347" s="49" t="n">
        <f aca="false">Calc!$C$5-D3347</f>
        <v>17</v>
      </c>
      <c r="K3347" s="49" t="n">
        <f aca="false">IF(J3347&lt;=Calc!$C$11,4,IF(J3347&lt;=Calc!$C$12,3,IF(J3347&lt;=Calc!$C$13,2,1)))</f>
        <v>4</v>
      </c>
      <c r="L3347" s="49" t="n">
        <f aca="false">1+(E3347&gt;=Calc!$C$16)+(E3347&gt;=Calc!$C$17)+(E3347&gt;=Calc!$C$18)</f>
        <v>3</v>
      </c>
      <c r="M3347" s="49" t="str">
        <f aca="false">IF(AND(K3347=4,L3347&gt;=3),"Champions",IF(AND(K3347=3,L3347&gt;=3),"Loyal",IF(K3347&gt;=3,"Recent / New",IF(L3347&gt;=3,"At Risk","Hibernating / Lost"))))</f>
        <v>Champions</v>
      </c>
      <c r="N3347" s="54" t="n">
        <f aca="false">IF(AND(Calc!$C$2&lt;=2009,Calc!$C$3&gt;=2009),F3347,0)+IF(AND(Calc!$C$2&lt;=2010,Calc!$C$3&gt;=2010),G3347,0)+IF(AND(Calc!$C$2&lt;=2011,Calc!$C$3&gt;=2011),H3347,0)</f>
        <v>775.96</v>
      </c>
      <c r="O3347" s="61" t="n">
        <f aca="false">IF(AND(N3347&gt;0,OR(Calc!$C$4="*",B3347=Calc!$C$4)),N3347+ROW()*0.000000001,0)</f>
        <v>775.960003347</v>
      </c>
    </row>
    <row r="3348" customFormat="false" ht="15" hidden="false" customHeight="false" outlineLevel="0" collapsed="false">
      <c r="A3348" s="49" t="n">
        <v>15744</v>
      </c>
      <c r="B3348" s="49" t="s">
        <v>189</v>
      </c>
      <c r="C3348" s="63" t="n">
        <v>40809</v>
      </c>
      <c r="D3348" s="63" t="n">
        <v>40809</v>
      </c>
      <c r="E3348" s="49" t="n">
        <v>1</v>
      </c>
      <c r="F3348" s="54" t="n">
        <v>0</v>
      </c>
      <c r="G3348" s="54" t="n">
        <v>0</v>
      </c>
      <c r="H3348" s="54" t="n">
        <v>34.8</v>
      </c>
      <c r="I3348" s="54" t="n">
        <f aca="false">SUM(F3348:H3348)</f>
        <v>34.8</v>
      </c>
      <c r="J3348" s="49" t="n">
        <f aca="false">Calc!$C$5-D3348</f>
        <v>78</v>
      </c>
      <c r="K3348" s="49" t="n">
        <f aca="false">IF(J3348&lt;=Calc!$C$11,4,IF(J3348&lt;=Calc!$C$12,3,IF(J3348&lt;=Calc!$C$13,2,1)))</f>
        <v>3</v>
      </c>
      <c r="L3348" s="49" t="n">
        <f aca="false">1+(E3348&gt;=Calc!$C$16)+(E3348&gt;=Calc!$C$17)+(E3348&gt;=Calc!$C$18)</f>
        <v>1</v>
      </c>
      <c r="M3348" s="49" t="str">
        <f aca="false">IF(AND(K3348=4,L3348&gt;=3),"Champions",IF(AND(K3348=3,L3348&gt;=3),"Loyal",IF(K3348&gt;=3,"Recent / New",IF(L3348&gt;=3,"At Risk","Hibernating / Lost"))))</f>
        <v>Recent / New</v>
      </c>
      <c r="N3348" s="54" t="n">
        <f aca="false">IF(AND(Calc!$C$2&lt;=2009,Calc!$C$3&gt;=2009),F3348,0)+IF(AND(Calc!$C$2&lt;=2010,Calc!$C$3&gt;=2010),G3348,0)+IF(AND(Calc!$C$2&lt;=2011,Calc!$C$3&gt;=2011),H3348,0)</f>
        <v>34.8</v>
      </c>
      <c r="O3348" s="61" t="n">
        <f aca="false">IF(AND(N3348&gt;0,OR(Calc!$C$4="*",B3348=Calc!$C$4)),N3348+ROW()*0.000000001,0)</f>
        <v>34.800003348</v>
      </c>
    </row>
    <row r="3349" customFormat="false" ht="15" hidden="false" customHeight="false" outlineLevel="0" collapsed="false">
      <c r="A3349" s="49" t="n">
        <v>15745</v>
      </c>
      <c r="B3349" s="49" t="s">
        <v>189</v>
      </c>
      <c r="C3349" s="63" t="n">
        <v>40650</v>
      </c>
      <c r="D3349" s="63" t="n">
        <v>40867</v>
      </c>
      <c r="E3349" s="49" t="n">
        <v>4</v>
      </c>
      <c r="F3349" s="54" t="n">
        <v>0</v>
      </c>
      <c r="G3349" s="54" t="n">
        <v>0</v>
      </c>
      <c r="H3349" s="54" t="n">
        <v>1071.24</v>
      </c>
      <c r="I3349" s="54" t="n">
        <f aca="false">SUM(F3349:H3349)</f>
        <v>1071.24</v>
      </c>
      <c r="J3349" s="49" t="n">
        <f aca="false">Calc!$C$5-D3349</f>
        <v>20</v>
      </c>
      <c r="K3349" s="49" t="n">
        <f aca="false">IF(J3349&lt;=Calc!$C$11,4,IF(J3349&lt;=Calc!$C$12,3,IF(J3349&lt;=Calc!$C$13,2,1)))</f>
        <v>4</v>
      </c>
      <c r="L3349" s="49" t="n">
        <f aca="false">1+(E3349&gt;=Calc!$C$16)+(E3349&gt;=Calc!$C$17)+(E3349&gt;=Calc!$C$18)</f>
        <v>3</v>
      </c>
      <c r="M3349" s="49" t="str">
        <f aca="false">IF(AND(K3349=4,L3349&gt;=3),"Champions",IF(AND(K3349=3,L3349&gt;=3),"Loyal",IF(K3349&gt;=3,"Recent / New",IF(L3349&gt;=3,"At Risk","Hibernating / Lost"))))</f>
        <v>Champions</v>
      </c>
      <c r="N3349" s="54" t="n">
        <f aca="false">IF(AND(Calc!$C$2&lt;=2009,Calc!$C$3&gt;=2009),F3349,0)+IF(AND(Calc!$C$2&lt;=2010,Calc!$C$3&gt;=2010),G3349,0)+IF(AND(Calc!$C$2&lt;=2011,Calc!$C$3&gt;=2011),H3349,0)</f>
        <v>1071.24</v>
      </c>
      <c r="O3349" s="61" t="n">
        <f aca="false">IF(AND(N3349&gt;0,OR(Calc!$C$4="*",B3349=Calc!$C$4)),N3349+ROW()*0.000000001,0)</f>
        <v>1071.240003349</v>
      </c>
    </row>
    <row r="3350" customFormat="false" ht="15" hidden="false" customHeight="false" outlineLevel="0" collapsed="false">
      <c r="A3350" s="49" t="n">
        <v>15746</v>
      </c>
      <c r="B3350" s="49" t="s">
        <v>189</v>
      </c>
      <c r="C3350" s="63" t="n">
        <v>40752</v>
      </c>
      <c r="D3350" s="63" t="n">
        <v>40752</v>
      </c>
      <c r="E3350" s="49" t="n">
        <v>1</v>
      </c>
      <c r="F3350" s="54" t="n">
        <v>0</v>
      </c>
      <c r="G3350" s="54" t="n">
        <v>0</v>
      </c>
      <c r="H3350" s="54" t="n">
        <v>182.96</v>
      </c>
      <c r="I3350" s="54" t="n">
        <f aca="false">SUM(F3350:H3350)</f>
        <v>182.96</v>
      </c>
      <c r="J3350" s="49" t="n">
        <f aca="false">Calc!$C$5-D3350</f>
        <v>135</v>
      </c>
      <c r="K3350" s="49" t="n">
        <f aca="false">IF(J3350&lt;=Calc!$C$11,4,IF(J3350&lt;=Calc!$C$12,3,IF(J3350&lt;=Calc!$C$13,2,1)))</f>
        <v>2</v>
      </c>
      <c r="L3350" s="49" t="n">
        <f aca="false">1+(E3350&gt;=Calc!$C$16)+(E3350&gt;=Calc!$C$17)+(E3350&gt;=Calc!$C$18)</f>
        <v>1</v>
      </c>
      <c r="M3350" s="49" t="str">
        <f aca="false">IF(AND(K3350=4,L3350&gt;=3),"Champions",IF(AND(K3350=3,L3350&gt;=3),"Loyal",IF(K3350&gt;=3,"Recent / New",IF(L3350&gt;=3,"At Risk","Hibernating / Lost"))))</f>
        <v>Hibernating / Lost</v>
      </c>
      <c r="N3350" s="54" t="n">
        <f aca="false">IF(AND(Calc!$C$2&lt;=2009,Calc!$C$3&gt;=2009),F3350,0)+IF(AND(Calc!$C$2&lt;=2010,Calc!$C$3&gt;=2010),G3350,0)+IF(AND(Calc!$C$2&lt;=2011,Calc!$C$3&gt;=2011),H3350,0)</f>
        <v>182.96</v>
      </c>
      <c r="O3350" s="61" t="n">
        <f aca="false">IF(AND(N3350&gt;0,OR(Calc!$C$4="*",B3350=Calc!$C$4)),N3350+ROW()*0.000000001,0)</f>
        <v>182.96000335</v>
      </c>
    </row>
    <row r="3351" customFormat="false" ht="15" hidden="false" customHeight="false" outlineLevel="0" collapsed="false">
      <c r="A3351" s="49" t="n">
        <v>15747</v>
      </c>
      <c r="B3351" s="49" t="s">
        <v>189</v>
      </c>
      <c r="C3351" s="63" t="n">
        <v>40196</v>
      </c>
      <c r="D3351" s="63" t="n">
        <v>40874</v>
      </c>
      <c r="E3351" s="49" t="n">
        <v>9</v>
      </c>
      <c r="F3351" s="54" t="n">
        <v>0</v>
      </c>
      <c r="G3351" s="54" t="n">
        <v>1551.22</v>
      </c>
      <c r="H3351" s="54" t="n">
        <v>946.64</v>
      </c>
      <c r="I3351" s="54" t="n">
        <f aca="false">SUM(F3351:H3351)</f>
        <v>2497.86</v>
      </c>
      <c r="J3351" s="49" t="n">
        <f aca="false">Calc!$C$5-D3351</f>
        <v>13</v>
      </c>
      <c r="K3351" s="49" t="n">
        <f aca="false">IF(J3351&lt;=Calc!$C$11,4,IF(J3351&lt;=Calc!$C$12,3,IF(J3351&lt;=Calc!$C$13,2,1)))</f>
        <v>4</v>
      </c>
      <c r="L3351" s="49" t="n">
        <f aca="false">1+(E3351&gt;=Calc!$C$16)+(E3351&gt;=Calc!$C$17)+(E3351&gt;=Calc!$C$18)</f>
        <v>4</v>
      </c>
      <c r="M3351" s="49" t="str">
        <f aca="false">IF(AND(K3351=4,L3351&gt;=3),"Champions",IF(AND(K3351=3,L3351&gt;=3),"Loyal",IF(K3351&gt;=3,"Recent / New",IF(L3351&gt;=3,"At Risk","Hibernating / Lost"))))</f>
        <v>Champions</v>
      </c>
      <c r="N3351" s="54" t="n">
        <f aca="false">IF(AND(Calc!$C$2&lt;=2009,Calc!$C$3&gt;=2009),F3351,0)+IF(AND(Calc!$C$2&lt;=2010,Calc!$C$3&gt;=2010),G3351,0)+IF(AND(Calc!$C$2&lt;=2011,Calc!$C$3&gt;=2011),H3351,0)</f>
        <v>2497.86</v>
      </c>
      <c r="O3351" s="61" t="n">
        <f aca="false">IF(AND(N3351&gt;0,OR(Calc!$C$4="*",B3351=Calc!$C$4)),N3351+ROW()*0.000000001,0)</f>
        <v>2497.860003351</v>
      </c>
    </row>
    <row r="3352" customFormat="false" ht="15" hidden="false" customHeight="false" outlineLevel="0" collapsed="false">
      <c r="A3352" s="49" t="n">
        <v>15748</v>
      </c>
      <c r="B3352" s="49" t="s">
        <v>189</v>
      </c>
      <c r="C3352" s="63" t="n">
        <v>40437</v>
      </c>
      <c r="D3352" s="63" t="n">
        <v>40846</v>
      </c>
      <c r="E3352" s="49" t="n">
        <v>3</v>
      </c>
      <c r="F3352" s="54" t="n">
        <v>0</v>
      </c>
      <c r="G3352" s="54" t="n">
        <v>465.45</v>
      </c>
      <c r="H3352" s="54" t="n">
        <v>144.36</v>
      </c>
      <c r="I3352" s="54" t="n">
        <f aca="false">SUM(F3352:H3352)</f>
        <v>609.81</v>
      </c>
      <c r="J3352" s="49" t="n">
        <f aca="false">Calc!$C$5-D3352</f>
        <v>41</v>
      </c>
      <c r="K3352" s="49" t="n">
        <f aca="false">IF(J3352&lt;=Calc!$C$11,4,IF(J3352&lt;=Calc!$C$12,3,IF(J3352&lt;=Calc!$C$13,2,1)))</f>
        <v>3</v>
      </c>
      <c r="L3352" s="49" t="n">
        <f aca="false">1+(E3352&gt;=Calc!$C$16)+(E3352&gt;=Calc!$C$17)+(E3352&gt;=Calc!$C$18)</f>
        <v>2</v>
      </c>
      <c r="M3352" s="49" t="str">
        <f aca="false">IF(AND(K3352=4,L3352&gt;=3),"Champions",IF(AND(K3352=3,L3352&gt;=3),"Loyal",IF(K3352&gt;=3,"Recent / New",IF(L3352&gt;=3,"At Risk","Hibernating / Lost"))))</f>
        <v>Recent / New</v>
      </c>
      <c r="N3352" s="54" t="n">
        <f aca="false">IF(AND(Calc!$C$2&lt;=2009,Calc!$C$3&gt;=2009),F3352,0)+IF(AND(Calc!$C$2&lt;=2010,Calc!$C$3&gt;=2010),G3352,0)+IF(AND(Calc!$C$2&lt;=2011,Calc!$C$3&gt;=2011),H3352,0)</f>
        <v>609.81</v>
      </c>
      <c r="O3352" s="61" t="n">
        <f aca="false">IF(AND(N3352&gt;0,OR(Calc!$C$4="*",B3352=Calc!$C$4)),N3352+ROW()*0.000000001,0)</f>
        <v>609.810003352</v>
      </c>
    </row>
    <row r="3353" customFormat="false" ht="15" hidden="false" customHeight="false" outlineLevel="0" collapsed="false">
      <c r="A3353" s="49" t="n">
        <v>15749</v>
      </c>
      <c r="B3353" s="49" t="s">
        <v>189</v>
      </c>
      <c r="C3353" s="63" t="n">
        <v>40554</v>
      </c>
      <c r="D3353" s="63" t="n">
        <v>40651</v>
      </c>
      <c r="E3353" s="49" t="n">
        <v>3</v>
      </c>
      <c r="F3353" s="54" t="n">
        <v>0</v>
      </c>
      <c r="G3353" s="54" t="n">
        <v>0</v>
      </c>
      <c r="H3353" s="54" t="n">
        <v>21535.9</v>
      </c>
      <c r="I3353" s="54" t="n">
        <f aca="false">SUM(F3353:H3353)</f>
        <v>21535.9</v>
      </c>
      <c r="J3353" s="49" t="n">
        <f aca="false">Calc!$C$5-D3353</f>
        <v>236</v>
      </c>
      <c r="K3353" s="49" t="n">
        <f aca="false">IF(J3353&lt;=Calc!$C$11,4,IF(J3353&lt;=Calc!$C$12,3,IF(J3353&lt;=Calc!$C$13,2,1)))</f>
        <v>2</v>
      </c>
      <c r="L3353" s="49" t="n">
        <f aca="false">1+(E3353&gt;=Calc!$C$16)+(E3353&gt;=Calc!$C$17)+(E3353&gt;=Calc!$C$18)</f>
        <v>2</v>
      </c>
      <c r="M3353" s="49" t="str">
        <f aca="false">IF(AND(K3353=4,L3353&gt;=3),"Champions",IF(AND(K3353=3,L3353&gt;=3),"Loyal",IF(K3353&gt;=3,"Recent / New",IF(L3353&gt;=3,"At Risk","Hibernating / Lost"))))</f>
        <v>Hibernating / Lost</v>
      </c>
      <c r="N3353" s="54" t="n">
        <f aca="false">IF(AND(Calc!$C$2&lt;=2009,Calc!$C$3&gt;=2009),F3353,0)+IF(AND(Calc!$C$2&lt;=2010,Calc!$C$3&gt;=2010),G3353,0)+IF(AND(Calc!$C$2&lt;=2011,Calc!$C$3&gt;=2011),H3353,0)</f>
        <v>21535.9</v>
      </c>
      <c r="O3353" s="61" t="n">
        <f aca="false">IF(AND(N3353&gt;0,OR(Calc!$C$4="*",B3353=Calc!$C$4)),N3353+ROW()*0.000000001,0)</f>
        <v>21535.900003353</v>
      </c>
    </row>
    <row r="3354" customFormat="false" ht="15" hidden="false" customHeight="false" outlineLevel="0" collapsed="false">
      <c r="A3354" s="49" t="n">
        <v>15750</v>
      </c>
      <c r="B3354" s="49" t="s">
        <v>189</v>
      </c>
      <c r="C3354" s="63" t="n">
        <v>40148</v>
      </c>
      <c r="D3354" s="63" t="n">
        <v>40884</v>
      </c>
      <c r="E3354" s="49" t="n">
        <v>18</v>
      </c>
      <c r="F3354" s="54" t="n">
        <v>469.89</v>
      </c>
      <c r="G3354" s="54" t="n">
        <v>3770.18</v>
      </c>
      <c r="H3354" s="54" t="n">
        <v>2122.53</v>
      </c>
      <c r="I3354" s="54" t="n">
        <f aca="false">SUM(F3354:H3354)</f>
        <v>6362.6</v>
      </c>
      <c r="J3354" s="49" t="n">
        <f aca="false">Calc!$C$5-D3354</f>
        <v>3</v>
      </c>
      <c r="K3354" s="49" t="n">
        <f aca="false">IF(J3354&lt;=Calc!$C$11,4,IF(J3354&lt;=Calc!$C$12,3,IF(J3354&lt;=Calc!$C$13,2,1)))</f>
        <v>4</v>
      </c>
      <c r="L3354" s="49" t="n">
        <f aca="false">1+(E3354&gt;=Calc!$C$16)+(E3354&gt;=Calc!$C$17)+(E3354&gt;=Calc!$C$18)</f>
        <v>4</v>
      </c>
      <c r="M3354" s="49" t="str">
        <f aca="false">IF(AND(K3354=4,L3354&gt;=3),"Champions",IF(AND(K3354=3,L3354&gt;=3),"Loyal",IF(K3354&gt;=3,"Recent / New",IF(L3354&gt;=3,"At Risk","Hibernating / Lost"))))</f>
        <v>Champions</v>
      </c>
      <c r="N3354" s="54" t="n">
        <f aca="false">IF(AND(Calc!$C$2&lt;=2009,Calc!$C$3&gt;=2009),F3354,0)+IF(AND(Calc!$C$2&lt;=2010,Calc!$C$3&gt;=2010),G3354,0)+IF(AND(Calc!$C$2&lt;=2011,Calc!$C$3&gt;=2011),H3354,0)</f>
        <v>6362.6</v>
      </c>
      <c r="O3354" s="61" t="n">
        <f aca="false">IF(AND(N3354&gt;0,OR(Calc!$C$4="*",B3354=Calc!$C$4)),N3354+ROW()*0.000000001,0)</f>
        <v>6362.600003354</v>
      </c>
    </row>
    <row r="3355" customFormat="false" ht="15" hidden="false" customHeight="false" outlineLevel="0" collapsed="false">
      <c r="A3355" s="49" t="n">
        <v>15751</v>
      </c>
      <c r="B3355" s="49" t="s">
        <v>189</v>
      </c>
      <c r="C3355" s="63" t="n">
        <v>40153</v>
      </c>
      <c r="D3355" s="63" t="n">
        <v>40426</v>
      </c>
      <c r="E3355" s="49" t="n">
        <v>11</v>
      </c>
      <c r="F3355" s="54" t="n">
        <v>560.54</v>
      </c>
      <c r="G3355" s="54" t="n">
        <v>758.3</v>
      </c>
      <c r="H3355" s="54" t="n">
        <v>0</v>
      </c>
      <c r="I3355" s="54" t="n">
        <f aca="false">SUM(F3355:H3355)</f>
        <v>1318.84</v>
      </c>
      <c r="J3355" s="49" t="n">
        <f aca="false">Calc!$C$5-D3355</f>
        <v>461</v>
      </c>
      <c r="K3355" s="49" t="n">
        <f aca="false">IF(J3355&lt;=Calc!$C$11,4,IF(J3355&lt;=Calc!$C$12,3,IF(J3355&lt;=Calc!$C$13,2,1)))</f>
        <v>1</v>
      </c>
      <c r="L3355" s="49" t="n">
        <f aca="false">1+(E3355&gt;=Calc!$C$16)+(E3355&gt;=Calc!$C$17)+(E3355&gt;=Calc!$C$18)</f>
        <v>4</v>
      </c>
      <c r="M3355" s="49" t="str">
        <f aca="false">IF(AND(K3355=4,L3355&gt;=3),"Champions",IF(AND(K3355=3,L3355&gt;=3),"Loyal",IF(K3355&gt;=3,"Recent / New",IF(L3355&gt;=3,"At Risk","Hibernating / Lost"))))</f>
        <v>At Risk</v>
      </c>
      <c r="N3355" s="54" t="n">
        <f aca="false">IF(AND(Calc!$C$2&lt;=2009,Calc!$C$3&gt;=2009),F3355,0)+IF(AND(Calc!$C$2&lt;=2010,Calc!$C$3&gt;=2010),G3355,0)+IF(AND(Calc!$C$2&lt;=2011,Calc!$C$3&gt;=2011),H3355,0)</f>
        <v>1318.84</v>
      </c>
      <c r="O3355" s="61" t="n">
        <f aca="false">IF(AND(N3355&gt;0,OR(Calc!$C$4="*",B3355=Calc!$C$4)),N3355+ROW()*0.000000001,0)</f>
        <v>1318.840003355</v>
      </c>
    </row>
    <row r="3356" customFormat="false" ht="15" hidden="false" customHeight="false" outlineLevel="0" collapsed="false">
      <c r="A3356" s="49" t="n">
        <v>15752</v>
      </c>
      <c r="B3356" s="49" t="s">
        <v>189</v>
      </c>
      <c r="C3356" s="63" t="n">
        <v>40429</v>
      </c>
      <c r="D3356" s="63" t="n">
        <v>40847</v>
      </c>
      <c r="E3356" s="49" t="n">
        <v>9</v>
      </c>
      <c r="F3356" s="54" t="n">
        <v>0</v>
      </c>
      <c r="G3356" s="54" t="n">
        <v>1557.96</v>
      </c>
      <c r="H3356" s="54" t="n">
        <v>2358.5</v>
      </c>
      <c r="I3356" s="54" t="n">
        <f aca="false">SUM(F3356:H3356)</f>
        <v>3916.46</v>
      </c>
      <c r="J3356" s="49" t="n">
        <f aca="false">Calc!$C$5-D3356</f>
        <v>40</v>
      </c>
      <c r="K3356" s="49" t="n">
        <f aca="false">IF(J3356&lt;=Calc!$C$11,4,IF(J3356&lt;=Calc!$C$12,3,IF(J3356&lt;=Calc!$C$13,2,1)))</f>
        <v>3</v>
      </c>
      <c r="L3356" s="49" t="n">
        <f aca="false">1+(E3356&gt;=Calc!$C$16)+(E3356&gt;=Calc!$C$17)+(E3356&gt;=Calc!$C$18)</f>
        <v>4</v>
      </c>
      <c r="M3356" s="49" t="str">
        <f aca="false">IF(AND(K3356=4,L3356&gt;=3),"Champions",IF(AND(K3356=3,L3356&gt;=3),"Loyal",IF(K3356&gt;=3,"Recent / New",IF(L3356&gt;=3,"At Risk","Hibernating / Lost"))))</f>
        <v>Loyal</v>
      </c>
      <c r="N3356" s="54" t="n">
        <f aca="false">IF(AND(Calc!$C$2&lt;=2009,Calc!$C$3&gt;=2009),F3356,0)+IF(AND(Calc!$C$2&lt;=2010,Calc!$C$3&gt;=2010),G3356,0)+IF(AND(Calc!$C$2&lt;=2011,Calc!$C$3&gt;=2011),H3356,0)</f>
        <v>3916.46</v>
      </c>
      <c r="O3356" s="61" t="n">
        <f aca="false">IF(AND(N3356&gt;0,OR(Calc!$C$4="*",B3356=Calc!$C$4)),N3356+ROW()*0.000000001,0)</f>
        <v>3916.460003356</v>
      </c>
    </row>
    <row r="3357" customFormat="false" ht="15" hidden="false" customHeight="false" outlineLevel="0" collapsed="false">
      <c r="A3357" s="49" t="n">
        <v>15753</v>
      </c>
      <c r="B3357" s="49" t="s">
        <v>189</v>
      </c>
      <c r="C3357" s="63" t="n">
        <v>40582</v>
      </c>
      <c r="D3357" s="63" t="n">
        <v>40582</v>
      </c>
      <c r="E3357" s="49" t="n">
        <v>1</v>
      </c>
      <c r="F3357" s="54" t="n">
        <v>0</v>
      </c>
      <c r="G3357" s="54" t="n">
        <v>0</v>
      </c>
      <c r="H3357" s="54" t="n">
        <v>79.2</v>
      </c>
      <c r="I3357" s="54" t="n">
        <f aca="false">SUM(F3357:H3357)</f>
        <v>79.2</v>
      </c>
      <c r="J3357" s="49" t="n">
        <f aca="false">Calc!$C$5-D3357</f>
        <v>305</v>
      </c>
      <c r="K3357" s="49" t="n">
        <f aca="false">IF(J3357&lt;=Calc!$C$11,4,IF(J3357&lt;=Calc!$C$12,3,IF(J3357&lt;=Calc!$C$13,2,1)))</f>
        <v>2</v>
      </c>
      <c r="L3357" s="49" t="n">
        <f aca="false">1+(E3357&gt;=Calc!$C$16)+(E3357&gt;=Calc!$C$17)+(E3357&gt;=Calc!$C$18)</f>
        <v>1</v>
      </c>
      <c r="M3357" s="49" t="str">
        <f aca="false">IF(AND(K3357=4,L3357&gt;=3),"Champions",IF(AND(K3357=3,L3357&gt;=3),"Loyal",IF(K3357&gt;=3,"Recent / New",IF(L3357&gt;=3,"At Risk","Hibernating / Lost"))))</f>
        <v>Hibernating / Lost</v>
      </c>
      <c r="N3357" s="54" t="n">
        <f aca="false">IF(AND(Calc!$C$2&lt;=2009,Calc!$C$3&gt;=2009),F3357,0)+IF(AND(Calc!$C$2&lt;=2010,Calc!$C$3&gt;=2010),G3357,0)+IF(AND(Calc!$C$2&lt;=2011,Calc!$C$3&gt;=2011),H3357,0)</f>
        <v>79.2</v>
      </c>
      <c r="O3357" s="61" t="n">
        <f aca="false">IF(AND(N3357&gt;0,OR(Calc!$C$4="*",B3357=Calc!$C$4)),N3357+ROW()*0.000000001,0)</f>
        <v>79.200003357</v>
      </c>
    </row>
    <row r="3358" customFormat="false" ht="15" hidden="false" customHeight="false" outlineLevel="0" collapsed="false">
      <c r="A3358" s="49" t="n">
        <v>15754</v>
      </c>
      <c r="B3358" s="49" t="s">
        <v>189</v>
      </c>
      <c r="C3358" s="63" t="n">
        <v>40231</v>
      </c>
      <c r="D3358" s="63" t="n">
        <v>40835</v>
      </c>
      <c r="E3358" s="49" t="n">
        <v>9</v>
      </c>
      <c r="F3358" s="54" t="n">
        <v>0</v>
      </c>
      <c r="G3358" s="54" t="n">
        <v>2546.19</v>
      </c>
      <c r="H3358" s="54" t="n">
        <v>455.67</v>
      </c>
      <c r="I3358" s="54" t="n">
        <f aca="false">SUM(F3358:H3358)</f>
        <v>3001.86</v>
      </c>
      <c r="J3358" s="49" t="n">
        <f aca="false">Calc!$C$5-D3358</f>
        <v>52</v>
      </c>
      <c r="K3358" s="49" t="n">
        <f aca="false">IF(J3358&lt;=Calc!$C$11,4,IF(J3358&lt;=Calc!$C$12,3,IF(J3358&lt;=Calc!$C$13,2,1)))</f>
        <v>3</v>
      </c>
      <c r="L3358" s="49" t="n">
        <f aca="false">1+(E3358&gt;=Calc!$C$16)+(E3358&gt;=Calc!$C$17)+(E3358&gt;=Calc!$C$18)</f>
        <v>4</v>
      </c>
      <c r="M3358" s="49" t="str">
        <f aca="false">IF(AND(K3358=4,L3358&gt;=3),"Champions",IF(AND(K3358=3,L3358&gt;=3),"Loyal",IF(K3358&gt;=3,"Recent / New",IF(L3358&gt;=3,"At Risk","Hibernating / Lost"))))</f>
        <v>Loyal</v>
      </c>
      <c r="N3358" s="54" t="n">
        <f aca="false">IF(AND(Calc!$C$2&lt;=2009,Calc!$C$3&gt;=2009),F3358,0)+IF(AND(Calc!$C$2&lt;=2010,Calc!$C$3&gt;=2010),G3358,0)+IF(AND(Calc!$C$2&lt;=2011,Calc!$C$3&gt;=2011),H3358,0)</f>
        <v>3001.86</v>
      </c>
      <c r="O3358" s="61" t="n">
        <f aca="false">IF(AND(N3358&gt;0,OR(Calc!$C$4="*",B3358=Calc!$C$4)),N3358+ROW()*0.000000001,0)</f>
        <v>3001.860003358</v>
      </c>
    </row>
    <row r="3359" customFormat="false" ht="15" hidden="false" customHeight="false" outlineLevel="0" collapsed="false">
      <c r="A3359" s="49" t="n">
        <v>15755</v>
      </c>
      <c r="B3359" s="49" t="s">
        <v>189</v>
      </c>
      <c r="C3359" s="63" t="n">
        <v>40151</v>
      </c>
      <c r="D3359" s="63" t="n">
        <v>40876</v>
      </c>
      <c r="E3359" s="49" t="n">
        <v>17</v>
      </c>
      <c r="F3359" s="54" t="n">
        <v>308.75</v>
      </c>
      <c r="G3359" s="54" t="n">
        <v>3309.32</v>
      </c>
      <c r="H3359" s="54" t="n">
        <v>2318.88</v>
      </c>
      <c r="I3359" s="54" t="n">
        <f aca="false">SUM(F3359:H3359)</f>
        <v>5936.95</v>
      </c>
      <c r="J3359" s="49" t="n">
        <f aca="false">Calc!$C$5-D3359</f>
        <v>11</v>
      </c>
      <c r="K3359" s="49" t="n">
        <f aca="false">IF(J3359&lt;=Calc!$C$11,4,IF(J3359&lt;=Calc!$C$12,3,IF(J3359&lt;=Calc!$C$13,2,1)))</f>
        <v>4</v>
      </c>
      <c r="L3359" s="49" t="n">
        <f aca="false">1+(E3359&gt;=Calc!$C$16)+(E3359&gt;=Calc!$C$17)+(E3359&gt;=Calc!$C$18)</f>
        <v>4</v>
      </c>
      <c r="M3359" s="49" t="str">
        <f aca="false">IF(AND(K3359=4,L3359&gt;=3),"Champions",IF(AND(K3359=3,L3359&gt;=3),"Loyal",IF(K3359&gt;=3,"Recent / New",IF(L3359&gt;=3,"At Risk","Hibernating / Lost"))))</f>
        <v>Champions</v>
      </c>
      <c r="N3359" s="54" t="n">
        <f aca="false">IF(AND(Calc!$C$2&lt;=2009,Calc!$C$3&gt;=2009),F3359,0)+IF(AND(Calc!$C$2&lt;=2010,Calc!$C$3&gt;=2010),G3359,0)+IF(AND(Calc!$C$2&lt;=2011,Calc!$C$3&gt;=2011),H3359,0)</f>
        <v>5936.95</v>
      </c>
      <c r="O3359" s="61" t="n">
        <f aca="false">IF(AND(N3359&gt;0,OR(Calc!$C$4="*",B3359=Calc!$C$4)),N3359+ROW()*0.000000001,0)</f>
        <v>5936.950003359</v>
      </c>
    </row>
    <row r="3360" customFormat="false" ht="15" hidden="false" customHeight="false" outlineLevel="0" collapsed="false">
      <c r="A3360" s="49" t="n">
        <v>15756</v>
      </c>
      <c r="B3360" s="49" t="s">
        <v>189</v>
      </c>
      <c r="C3360" s="63" t="n">
        <v>40637</v>
      </c>
      <c r="D3360" s="63" t="n">
        <v>40825</v>
      </c>
      <c r="E3360" s="49" t="n">
        <v>4</v>
      </c>
      <c r="F3360" s="54" t="n">
        <v>0</v>
      </c>
      <c r="G3360" s="54" t="n">
        <v>0</v>
      </c>
      <c r="H3360" s="54" t="n">
        <v>528.01</v>
      </c>
      <c r="I3360" s="54" t="n">
        <f aca="false">SUM(F3360:H3360)</f>
        <v>528.01</v>
      </c>
      <c r="J3360" s="49" t="n">
        <f aca="false">Calc!$C$5-D3360</f>
        <v>62</v>
      </c>
      <c r="K3360" s="49" t="n">
        <f aca="false">IF(J3360&lt;=Calc!$C$11,4,IF(J3360&lt;=Calc!$C$12,3,IF(J3360&lt;=Calc!$C$13,2,1)))</f>
        <v>3</v>
      </c>
      <c r="L3360" s="49" t="n">
        <f aca="false">1+(E3360&gt;=Calc!$C$16)+(E3360&gt;=Calc!$C$17)+(E3360&gt;=Calc!$C$18)</f>
        <v>3</v>
      </c>
      <c r="M3360" s="49" t="str">
        <f aca="false">IF(AND(K3360=4,L3360&gt;=3),"Champions",IF(AND(K3360=3,L3360&gt;=3),"Loyal",IF(K3360&gt;=3,"Recent / New",IF(L3360&gt;=3,"At Risk","Hibernating / Lost"))))</f>
        <v>Loyal</v>
      </c>
      <c r="N3360" s="54" t="n">
        <f aca="false">IF(AND(Calc!$C$2&lt;=2009,Calc!$C$3&gt;=2009),F3360,0)+IF(AND(Calc!$C$2&lt;=2010,Calc!$C$3&gt;=2010),G3360,0)+IF(AND(Calc!$C$2&lt;=2011,Calc!$C$3&gt;=2011),H3360,0)</f>
        <v>528.01</v>
      </c>
      <c r="O3360" s="61" t="n">
        <f aca="false">IF(AND(N3360&gt;0,OR(Calc!$C$4="*",B3360=Calc!$C$4)),N3360+ROW()*0.000000001,0)</f>
        <v>528.01000336</v>
      </c>
    </row>
    <row r="3361" customFormat="false" ht="15" hidden="false" customHeight="false" outlineLevel="0" collapsed="false">
      <c r="A3361" s="49" t="n">
        <v>15757</v>
      </c>
      <c r="B3361" s="49" t="s">
        <v>189</v>
      </c>
      <c r="C3361" s="63" t="n">
        <v>40339</v>
      </c>
      <c r="D3361" s="63" t="n">
        <v>40821</v>
      </c>
      <c r="E3361" s="49" t="n">
        <v>6</v>
      </c>
      <c r="F3361" s="54" t="n">
        <v>0</v>
      </c>
      <c r="G3361" s="54" t="n">
        <v>2225.94</v>
      </c>
      <c r="H3361" s="54" t="n">
        <v>714.42</v>
      </c>
      <c r="I3361" s="54" t="n">
        <f aca="false">SUM(F3361:H3361)</f>
        <v>2940.36</v>
      </c>
      <c r="J3361" s="49" t="n">
        <f aca="false">Calc!$C$5-D3361</f>
        <v>66</v>
      </c>
      <c r="K3361" s="49" t="n">
        <f aca="false">IF(J3361&lt;=Calc!$C$11,4,IF(J3361&lt;=Calc!$C$12,3,IF(J3361&lt;=Calc!$C$13,2,1)))</f>
        <v>3</v>
      </c>
      <c r="L3361" s="49" t="n">
        <f aca="false">1+(E3361&gt;=Calc!$C$16)+(E3361&gt;=Calc!$C$17)+(E3361&gt;=Calc!$C$18)</f>
        <v>3</v>
      </c>
      <c r="M3361" s="49" t="str">
        <f aca="false">IF(AND(K3361=4,L3361&gt;=3),"Champions",IF(AND(K3361=3,L3361&gt;=3),"Loyal",IF(K3361&gt;=3,"Recent / New",IF(L3361&gt;=3,"At Risk","Hibernating / Lost"))))</f>
        <v>Loyal</v>
      </c>
      <c r="N3361" s="54" t="n">
        <f aca="false">IF(AND(Calc!$C$2&lt;=2009,Calc!$C$3&gt;=2009),F3361,0)+IF(AND(Calc!$C$2&lt;=2010,Calc!$C$3&gt;=2010),G3361,0)+IF(AND(Calc!$C$2&lt;=2011,Calc!$C$3&gt;=2011),H3361,0)</f>
        <v>2940.36</v>
      </c>
      <c r="O3361" s="61" t="n">
        <f aca="false">IF(AND(N3361&gt;0,OR(Calc!$C$4="*",B3361=Calc!$C$4)),N3361+ROW()*0.000000001,0)</f>
        <v>2940.360003361</v>
      </c>
    </row>
    <row r="3362" customFormat="false" ht="15" hidden="false" customHeight="false" outlineLevel="0" collapsed="false">
      <c r="A3362" s="49" t="n">
        <v>15758</v>
      </c>
      <c r="B3362" s="49" t="s">
        <v>189</v>
      </c>
      <c r="C3362" s="63" t="n">
        <v>40862</v>
      </c>
      <c r="D3362" s="63" t="n">
        <v>40862</v>
      </c>
      <c r="E3362" s="49" t="n">
        <v>1</v>
      </c>
      <c r="F3362" s="54" t="n">
        <v>0</v>
      </c>
      <c r="G3362" s="54" t="n">
        <v>0</v>
      </c>
      <c r="H3362" s="54" t="n">
        <v>205.25</v>
      </c>
      <c r="I3362" s="54" t="n">
        <f aca="false">SUM(F3362:H3362)</f>
        <v>205.25</v>
      </c>
      <c r="J3362" s="49" t="n">
        <f aca="false">Calc!$C$5-D3362</f>
        <v>25</v>
      </c>
      <c r="K3362" s="49" t="n">
        <f aca="false">IF(J3362&lt;=Calc!$C$11,4,IF(J3362&lt;=Calc!$C$12,3,IF(J3362&lt;=Calc!$C$13,2,1)))</f>
        <v>4</v>
      </c>
      <c r="L3362" s="49" t="n">
        <f aca="false">1+(E3362&gt;=Calc!$C$16)+(E3362&gt;=Calc!$C$17)+(E3362&gt;=Calc!$C$18)</f>
        <v>1</v>
      </c>
      <c r="M3362" s="49" t="str">
        <f aca="false">IF(AND(K3362=4,L3362&gt;=3),"Champions",IF(AND(K3362=3,L3362&gt;=3),"Loyal",IF(K3362&gt;=3,"Recent / New",IF(L3362&gt;=3,"At Risk","Hibernating / Lost"))))</f>
        <v>Recent / New</v>
      </c>
      <c r="N3362" s="54" t="n">
        <f aca="false">IF(AND(Calc!$C$2&lt;=2009,Calc!$C$3&gt;=2009),F3362,0)+IF(AND(Calc!$C$2&lt;=2010,Calc!$C$3&gt;=2010),G3362,0)+IF(AND(Calc!$C$2&lt;=2011,Calc!$C$3&gt;=2011),H3362,0)</f>
        <v>205.25</v>
      </c>
      <c r="O3362" s="61" t="n">
        <f aca="false">IF(AND(N3362&gt;0,OR(Calc!$C$4="*",B3362=Calc!$C$4)),N3362+ROW()*0.000000001,0)</f>
        <v>205.250003362</v>
      </c>
    </row>
    <row r="3363" customFormat="false" ht="15" hidden="false" customHeight="false" outlineLevel="0" collapsed="false">
      <c r="A3363" s="49" t="n">
        <v>15759</v>
      </c>
      <c r="B3363" s="49" t="s">
        <v>189</v>
      </c>
      <c r="C3363" s="63" t="n">
        <v>40149</v>
      </c>
      <c r="D3363" s="63" t="n">
        <v>40668</v>
      </c>
      <c r="E3363" s="49" t="n">
        <v>7</v>
      </c>
      <c r="F3363" s="54" t="n">
        <v>125.73</v>
      </c>
      <c r="G3363" s="54" t="n">
        <v>529.45</v>
      </c>
      <c r="H3363" s="54" t="n">
        <v>155.8</v>
      </c>
      <c r="I3363" s="54" t="n">
        <f aca="false">SUM(F3363:H3363)</f>
        <v>810.98</v>
      </c>
      <c r="J3363" s="49" t="n">
        <f aca="false">Calc!$C$5-D3363</f>
        <v>219</v>
      </c>
      <c r="K3363" s="49" t="n">
        <f aca="false">IF(J3363&lt;=Calc!$C$11,4,IF(J3363&lt;=Calc!$C$12,3,IF(J3363&lt;=Calc!$C$13,2,1)))</f>
        <v>2</v>
      </c>
      <c r="L3363" s="49" t="n">
        <f aca="false">1+(E3363&gt;=Calc!$C$16)+(E3363&gt;=Calc!$C$17)+(E3363&gt;=Calc!$C$18)</f>
        <v>3</v>
      </c>
      <c r="M3363" s="49" t="str">
        <f aca="false">IF(AND(K3363=4,L3363&gt;=3),"Champions",IF(AND(K3363=3,L3363&gt;=3),"Loyal",IF(K3363&gt;=3,"Recent / New",IF(L3363&gt;=3,"At Risk","Hibernating / Lost"))))</f>
        <v>At Risk</v>
      </c>
      <c r="N3363" s="54" t="n">
        <f aca="false">IF(AND(Calc!$C$2&lt;=2009,Calc!$C$3&gt;=2009),F3363,0)+IF(AND(Calc!$C$2&lt;=2010,Calc!$C$3&gt;=2010),G3363,0)+IF(AND(Calc!$C$2&lt;=2011,Calc!$C$3&gt;=2011),H3363,0)</f>
        <v>810.98</v>
      </c>
      <c r="O3363" s="61" t="n">
        <f aca="false">IF(AND(N3363&gt;0,OR(Calc!$C$4="*",B3363=Calc!$C$4)),N3363+ROW()*0.000000001,0)</f>
        <v>810.980003363</v>
      </c>
    </row>
    <row r="3364" customFormat="false" ht="15" hidden="false" customHeight="false" outlineLevel="0" collapsed="false">
      <c r="A3364" s="49" t="n">
        <v>15761</v>
      </c>
      <c r="B3364" s="49" t="s">
        <v>189</v>
      </c>
      <c r="C3364" s="63" t="n">
        <v>40444</v>
      </c>
      <c r="D3364" s="63" t="n">
        <v>40444</v>
      </c>
      <c r="E3364" s="49" t="n">
        <v>1</v>
      </c>
      <c r="F3364" s="54" t="n">
        <v>0</v>
      </c>
      <c r="G3364" s="54" t="n">
        <v>143.05</v>
      </c>
      <c r="H3364" s="54" t="n">
        <v>0</v>
      </c>
      <c r="I3364" s="54" t="n">
        <f aca="false">SUM(F3364:H3364)</f>
        <v>143.05</v>
      </c>
      <c r="J3364" s="49" t="n">
        <f aca="false">Calc!$C$5-D3364</f>
        <v>443</v>
      </c>
      <c r="K3364" s="49" t="n">
        <f aca="false">IF(J3364&lt;=Calc!$C$11,4,IF(J3364&lt;=Calc!$C$12,3,IF(J3364&lt;=Calc!$C$13,2,1)))</f>
        <v>1</v>
      </c>
      <c r="L3364" s="49" t="n">
        <f aca="false">1+(E3364&gt;=Calc!$C$16)+(E3364&gt;=Calc!$C$17)+(E3364&gt;=Calc!$C$18)</f>
        <v>1</v>
      </c>
      <c r="M3364" s="49" t="str">
        <f aca="false">IF(AND(K3364=4,L3364&gt;=3),"Champions",IF(AND(K3364=3,L3364&gt;=3),"Loyal",IF(K3364&gt;=3,"Recent / New",IF(L3364&gt;=3,"At Risk","Hibernating / Lost"))))</f>
        <v>Hibernating / Lost</v>
      </c>
      <c r="N3364" s="54" t="n">
        <f aca="false">IF(AND(Calc!$C$2&lt;=2009,Calc!$C$3&gt;=2009),F3364,0)+IF(AND(Calc!$C$2&lt;=2010,Calc!$C$3&gt;=2010),G3364,0)+IF(AND(Calc!$C$2&lt;=2011,Calc!$C$3&gt;=2011),H3364,0)</f>
        <v>143.05</v>
      </c>
      <c r="O3364" s="61" t="n">
        <f aca="false">IF(AND(N3364&gt;0,OR(Calc!$C$4="*",B3364=Calc!$C$4)),N3364+ROW()*0.000000001,0)</f>
        <v>143.050003364</v>
      </c>
    </row>
    <row r="3365" customFormat="false" ht="15" hidden="false" customHeight="false" outlineLevel="0" collapsed="false">
      <c r="A3365" s="49" t="n">
        <v>15762</v>
      </c>
      <c r="B3365" s="49" t="s">
        <v>189</v>
      </c>
      <c r="C3365" s="63" t="n">
        <v>40809</v>
      </c>
      <c r="D3365" s="63" t="n">
        <v>40821</v>
      </c>
      <c r="E3365" s="49" t="n">
        <v>2</v>
      </c>
      <c r="F3365" s="54" t="n">
        <v>0</v>
      </c>
      <c r="G3365" s="54" t="n">
        <v>0</v>
      </c>
      <c r="H3365" s="54" t="n">
        <v>583.75</v>
      </c>
      <c r="I3365" s="54" t="n">
        <f aca="false">SUM(F3365:H3365)</f>
        <v>583.75</v>
      </c>
      <c r="J3365" s="49" t="n">
        <f aca="false">Calc!$C$5-D3365</f>
        <v>66</v>
      </c>
      <c r="K3365" s="49" t="n">
        <f aca="false">IF(J3365&lt;=Calc!$C$11,4,IF(J3365&lt;=Calc!$C$12,3,IF(J3365&lt;=Calc!$C$13,2,1)))</f>
        <v>3</v>
      </c>
      <c r="L3365" s="49" t="n">
        <f aca="false">1+(E3365&gt;=Calc!$C$16)+(E3365&gt;=Calc!$C$17)+(E3365&gt;=Calc!$C$18)</f>
        <v>2</v>
      </c>
      <c r="M3365" s="49" t="str">
        <f aca="false">IF(AND(K3365=4,L3365&gt;=3),"Champions",IF(AND(K3365=3,L3365&gt;=3),"Loyal",IF(K3365&gt;=3,"Recent / New",IF(L3365&gt;=3,"At Risk","Hibernating / Lost"))))</f>
        <v>Recent / New</v>
      </c>
      <c r="N3365" s="54" t="n">
        <f aca="false">IF(AND(Calc!$C$2&lt;=2009,Calc!$C$3&gt;=2009),F3365,0)+IF(AND(Calc!$C$2&lt;=2010,Calc!$C$3&gt;=2010),G3365,0)+IF(AND(Calc!$C$2&lt;=2011,Calc!$C$3&gt;=2011),H3365,0)</f>
        <v>583.75</v>
      </c>
      <c r="O3365" s="61" t="n">
        <f aca="false">IF(AND(N3365&gt;0,OR(Calc!$C$4="*",B3365=Calc!$C$4)),N3365+ROW()*0.000000001,0)</f>
        <v>583.750003365</v>
      </c>
    </row>
    <row r="3366" customFormat="false" ht="15" hidden="false" customHeight="false" outlineLevel="0" collapsed="false">
      <c r="A3366" s="49" t="n">
        <v>15763</v>
      </c>
      <c r="B3366" s="49" t="s">
        <v>189</v>
      </c>
      <c r="C3366" s="63" t="n">
        <v>40809</v>
      </c>
      <c r="D3366" s="63" t="n">
        <v>40855</v>
      </c>
      <c r="E3366" s="49" t="n">
        <v>2</v>
      </c>
      <c r="F3366" s="54" t="n">
        <v>0</v>
      </c>
      <c r="G3366" s="54" t="n">
        <v>0</v>
      </c>
      <c r="H3366" s="54" t="n">
        <v>1048.67</v>
      </c>
      <c r="I3366" s="54" t="n">
        <f aca="false">SUM(F3366:H3366)</f>
        <v>1048.67</v>
      </c>
      <c r="J3366" s="49" t="n">
        <f aca="false">Calc!$C$5-D3366</f>
        <v>32</v>
      </c>
      <c r="K3366" s="49" t="n">
        <f aca="false">IF(J3366&lt;=Calc!$C$11,4,IF(J3366&lt;=Calc!$C$12,3,IF(J3366&lt;=Calc!$C$13,2,1)))</f>
        <v>3</v>
      </c>
      <c r="L3366" s="49" t="n">
        <f aca="false">1+(E3366&gt;=Calc!$C$16)+(E3366&gt;=Calc!$C$17)+(E3366&gt;=Calc!$C$18)</f>
        <v>2</v>
      </c>
      <c r="M3366" s="49" t="str">
        <f aca="false">IF(AND(K3366=4,L3366&gt;=3),"Champions",IF(AND(K3366=3,L3366&gt;=3),"Loyal",IF(K3366&gt;=3,"Recent / New",IF(L3366&gt;=3,"At Risk","Hibernating / Lost"))))</f>
        <v>Recent / New</v>
      </c>
      <c r="N3366" s="54" t="n">
        <f aca="false">IF(AND(Calc!$C$2&lt;=2009,Calc!$C$3&gt;=2009),F3366,0)+IF(AND(Calc!$C$2&lt;=2010,Calc!$C$3&gt;=2010),G3366,0)+IF(AND(Calc!$C$2&lt;=2011,Calc!$C$3&gt;=2011),H3366,0)</f>
        <v>1048.67</v>
      </c>
      <c r="O3366" s="61" t="n">
        <f aca="false">IF(AND(N3366&gt;0,OR(Calc!$C$4="*",B3366=Calc!$C$4)),N3366+ROW()*0.000000001,0)</f>
        <v>1048.670003366</v>
      </c>
    </row>
    <row r="3367" customFormat="false" ht="15" hidden="false" customHeight="false" outlineLevel="0" collapsed="false">
      <c r="A3367" s="49" t="n">
        <v>15764</v>
      </c>
      <c r="B3367" s="49" t="s">
        <v>189</v>
      </c>
      <c r="C3367" s="63" t="n">
        <v>40408</v>
      </c>
      <c r="D3367" s="63" t="n">
        <v>40798</v>
      </c>
      <c r="E3367" s="49" t="n">
        <v>8</v>
      </c>
      <c r="F3367" s="54" t="n">
        <v>0</v>
      </c>
      <c r="G3367" s="54" t="n">
        <v>1207.81</v>
      </c>
      <c r="H3367" s="54" t="n">
        <v>3245.47</v>
      </c>
      <c r="I3367" s="54" t="n">
        <f aca="false">SUM(F3367:H3367)</f>
        <v>4453.28</v>
      </c>
      <c r="J3367" s="49" t="n">
        <f aca="false">Calc!$C$5-D3367</f>
        <v>89</v>
      </c>
      <c r="K3367" s="49" t="n">
        <f aca="false">IF(J3367&lt;=Calc!$C$11,4,IF(J3367&lt;=Calc!$C$12,3,IF(J3367&lt;=Calc!$C$13,2,1)))</f>
        <v>3</v>
      </c>
      <c r="L3367" s="49" t="n">
        <f aca="false">1+(E3367&gt;=Calc!$C$16)+(E3367&gt;=Calc!$C$17)+(E3367&gt;=Calc!$C$18)</f>
        <v>4</v>
      </c>
      <c r="M3367" s="49" t="str">
        <f aca="false">IF(AND(K3367=4,L3367&gt;=3),"Champions",IF(AND(K3367=3,L3367&gt;=3),"Loyal",IF(K3367&gt;=3,"Recent / New",IF(L3367&gt;=3,"At Risk","Hibernating / Lost"))))</f>
        <v>Loyal</v>
      </c>
      <c r="N3367" s="54" t="n">
        <f aca="false">IF(AND(Calc!$C$2&lt;=2009,Calc!$C$3&gt;=2009),F3367,0)+IF(AND(Calc!$C$2&lt;=2010,Calc!$C$3&gt;=2010),G3367,0)+IF(AND(Calc!$C$2&lt;=2011,Calc!$C$3&gt;=2011),H3367,0)</f>
        <v>4453.28</v>
      </c>
      <c r="O3367" s="61" t="n">
        <f aca="false">IF(AND(N3367&gt;0,OR(Calc!$C$4="*",B3367=Calc!$C$4)),N3367+ROW()*0.000000001,0)</f>
        <v>4453.280003367</v>
      </c>
    </row>
    <row r="3368" customFormat="false" ht="15" hidden="false" customHeight="false" outlineLevel="0" collapsed="false">
      <c r="A3368" s="49" t="n">
        <v>15765</v>
      </c>
      <c r="B3368" s="49" t="s">
        <v>189</v>
      </c>
      <c r="C3368" s="63" t="n">
        <v>40220</v>
      </c>
      <c r="D3368" s="63" t="n">
        <v>40220</v>
      </c>
      <c r="E3368" s="49" t="n">
        <v>1</v>
      </c>
      <c r="F3368" s="54" t="n">
        <v>0</v>
      </c>
      <c r="G3368" s="54" t="n">
        <v>370.63</v>
      </c>
      <c r="H3368" s="54" t="n">
        <v>0</v>
      </c>
      <c r="I3368" s="54" t="n">
        <f aca="false">SUM(F3368:H3368)</f>
        <v>370.63</v>
      </c>
      <c r="J3368" s="49" t="n">
        <f aca="false">Calc!$C$5-D3368</f>
        <v>667</v>
      </c>
      <c r="K3368" s="49" t="n">
        <f aca="false">IF(J3368&lt;=Calc!$C$11,4,IF(J3368&lt;=Calc!$C$12,3,IF(J3368&lt;=Calc!$C$13,2,1)))</f>
        <v>1</v>
      </c>
      <c r="L3368" s="49" t="n">
        <f aca="false">1+(E3368&gt;=Calc!$C$16)+(E3368&gt;=Calc!$C$17)+(E3368&gt;=Calc!$C$18)</f>
        <v>1</v>
      </c>
      <c r="M3368" s="49" t="str">
        <f aca="false">IF(AND(K3368=4,L3368&gt;=3),"Champions",IF(AND(K3368=3,L3368&gt;=3),"Loyal",IF(K3368&gt;=3,"Recent / New",IF(L3368&gt;=3,"At Risk","Hibernating / Lost"))))</f>
        <v>Hibernating / Lost</v>
      </c>
      <c r="N3368" s="54" t="n">
        <f aca="false">IF(AND(Calc!$C$2&lt;=2009,Calc!$C$3&gt;=2009),F3368,0)+IF(AND(Calc!$C$2&lt;=2010,Calc!$C$3&gt;=2010),G3368,0)+IF(AND(Calc!$C$2&lt;=2011,Calc!$C$3&gt;=2011),H3368,0)</f>
        <v>370.63</v>
      </c>
      <c r="O3368" s="61" t="n">
        <f aca="false">IF(AND(N3368&gt;0,OR(Calc!$C$4="*",B3368=Calc!$C$4)),N3368+ROW()*0.000000001,0)</f>
        <v>370.630003368</v>
      </c>
    </row>
    <row r="3369" customFormat="false" ht="15" hidden="false" customHeight="false" outlineLevel="0" collapsed="false">
      <c r="A3369" s="49" t="n">
        <v>15766</v>
      </c>
      <c r="B3369" s="49" t="s">
        <v>189</v>
      </c>
      <c r="C3369" s="63" t="n">
        <v>40204</v>
      </c>
      <c r="D3369" s="63" t="n">
        <v>40822</v>
      </c>
      <c r="E3369" s="49" t="n">
        <v>3</v>
      </c>
      <c r="F3369" s="54" t="n">
        <v>0</v>
      </c>
      <c r="G3369" s="54" t="n">
        <v>484.6</v>
      </c>
      <c r="H3369" s="54" t="n">
        <v>315.06</v>
      </c>
      <c r="I3369" s="54" t="n">
        <f aca="false">SUM(F3369:H3369)</f>
        <v>799.66</v>
      </c>
      <c r="J3369" s="49" t="n">
        <f aca="false">Calc!$C$5-D3369</f>
        <v>65</v>
      </c>
      <c r="K3369" s="49" t="n">
        <f aca="false">IF(J3369&lt;=Calc!$C$11,4,IF(J3369&lt;=Calc!$C$12,3,IF(J3369&lt;=Calc!$C$13,2,1)))</f>
        <v>3</v>
      </c>
      <c r="L3369" s="49" t="n">
        <f aca="false">1+(E3369&gt;=Calc!$C$16)+(E3369&gt;=Calc!$C$17)+(E3369&gt;=Calc!$C$18)</f>
        <v>2</v>
      </c>
      <c r="M3369" s="49" t="str">
        <f aca="false">IF(AND(K3369=4,L3369&gt;=3),"Champions",IF(AND(K3369=3,L3369&gt;=3),"Loyal",IF(K3369&gt;=3,"Recent / New",IF(L3369&gt;=3,"At Risk","Hibernating / Lost"))))</f>
        <v>Recent / New</v>
      </c>
      <c r="N3369" s="54" t="n">
        <f aca="false">IF(AND(Calc!$C$2&lt;=2009,Calc!$C$3&gt;=2009),F3369,0)+IF(AND(Calc!$C$2&lt;=2010,Calc!$C$3&gt;=2010),G3369,0)+IF(AND(Calc!$C$2&lt;=2011,Calc!$C$3&gt;=2011),H3369,0)</f>
        <v>799.66</v>
      </c>
      <c r="O3369" s="61" t="n">
        <f aca="false">IF(AND(N3369&gt;0,OR(Calc!$C$4="*",B3369=Calc!$C$4)),N3369+ROW()*0.000000001,0)</f>
        <v>799.660003369</v>
      </c>
    </row>
    <row r="3370" customFormat="false" ht="15" hidden="false" customHeight="false" outlineLevel="0" collapsed="false">
      <c r="A3370" s="49" t="n">
        <v>15768</v>
      </c>
      <c r="B3370" s="49" t="s">
        <v>189</v>
      </c>
      <c r="C3370" s="63" t="n">
        <v>40150</v>
      </c>
      <c r="D3370" s="63" t="n">
        <v>40771</v>
      </c>
      <c r="E3370" s="49" t="n">
        <v>34</v>
      </c>
      <c r="F3370" s="54" t="n">
        <v>2035.36</v>
      </c>
      <c r="G3370" s="54" t="n">
        <v>12650.07</v>
      </c>
      <c r="H3370" s="54" t="n">
        <v>621.83</v>
      </c>
      <c r="I3370" s="54" t="n">
        <f aca="false">SUM(F3370:H3370)</f>
        <v>15307.26</v>
      </c>
      <c r="J3370" s="49" t="n">
        <f aca="false">Calc!$C$5-D3370</f>
        <v>116</v>
      </c>
      <c r="K3370" s="49" t="n">
        <f aca="false">IF(J3370&lt;=Calc!$C$11,4,IF(J3370&lt;=Calc!$C$12,3,IF(J3370&lt;=Calc!$C$13,2,1)))</f>
        <v>2</v>
      </c>
      <c r="L3370" s="49" t="n">
        <f aca="false">1+(E3370&gt;=Calc!$C$16)+(E3370&gt;=Calc!$C$17)+(E3370&gt;=Calc!$C$18)</f>
        <v>4</v>
      </c>
      <c r="M3370" s="49" t="str">
        <f aca="false">IF(AND(K3370=4,L3370&gt;=3),"Champions",IF(AND(K3370=3,L3370&gt;=3),"Loyal",IF(K3370&gt;=3,"Recent / New",IF(L3370&gt;=3,"At Risk","Hibernating / Lost"))))</f>
        <v>At Risk</v>
      </c>
      <c r="N3370" s="54" t="n">
        <f aca="false">IF(AND(Calc!$C$2&lt;=2009,Calc!$C$3&gt;=2009),F3370,0)+IF(AND(Calc!$C$2&lt;=2010,Calc!$C$3&gt;=2010),G3370,0)+IF(AND(Calc!$C$2&lt;=2011,Calc!$C$3&gt;=2011),H3370,0)</f>
        <v>15307.26</v>
      </c>
      <c r="O3370" s="61" t="n">
        <f aca="false">IF(AND(N3370&gt;0,OR(Calc!$C$4="*",B3370=Calc!$C$4)),N3370+ROW()*0.000000001,0)</f>
        <v>15307.26000337</v>
      </c>
    </row>
    <row r="3371" customFormat="false" ht="15" hidden="false" customHeight="false" outlineLevel="0" collapsed="false">
      <c r="A3371" s="49" t="n">
        <v>15769</v>
      </c>
      <c r="B3371" s="49" t="s">
        <v>189</v>
      </c>
      <c r="C3371" s="63" t="n">
        <v>40158</v>
      </c>
      <c r="D3371" s="63" t="n">
        <v>40879</v>
      </c>
      <c r="E3371" s="49" t="n">
        <v>46</v>
      </c>
      <c r="F3371" s="54" t="n">
        <v>1980</v>
      </c>
      <c r="G3371" s="54" t="n">
        <v>30471.6</v>
      </c>
      <c r="H3371" s="54" t="n">
        <v>51731.92</v>
      </c>
      <c r="I3371" s="54" t="n">
        <f aca="false">SUM(F3371:H3371)</f>
        <v>84183.52</v>
      </c>
      <c r="J3371" s="49" t="n">
        <f aca="false">Calc!$C$5-D3371</f>
        <v>8</v>
      </c>
      <c r="K3371" s="49" t="n">
        <f aca="false">IF(J3371&lt;=Calc!$C$11,4,IF(J3371&lt;=Calc!$C$12,3,IF(J3371&lt;=Calc!$C$13,2,1)))</f>
        <v>4</v>
      </c>
      <c r="L3371" s="49" t="n">
        <f aca="false">1+(E3371&gt;=Calc!$C$16)+(E3371&gt;=Calc!$C$17)+(E3371&gt;=Calc!$C$18)</f>
        <v>4</v>
      </c>
      <c r="M3371" s="49" t="str">
        <f aca="false">IF(AND(K3371=4,L3371&gt;=3),"Champions",IF(AND(K3371=3,L3371&gt;=3),"Loyal",IF(K3371&gt;=3,"Recent / New",IF(L3371&gt;=3,"At Risk","Hibernating / Lost"))))</f>
        <v>Champions</v>
      </c>
      <c r="N3371" s="54" t="n">
        <f aca="false">IF(AND(Calc!$C$2&lt;=2009,Calc!$C$3&gt;=2009),F3371,0)+IF(AND(Calc!$C$2&lt;=2010,Calc!$C$3&gt;=2010),G3371,0)+IF(AND(Calc!$C$2&lt;=2011,Calc!$C$3&gt;=2011),H3371,0)</f>
        <v>84183.52</v>
      </c>
      <c r="O3371" s="61" t="n">
        <f aca="false">IF(AND(N3371&gt;0,OR(Calc!$C$4="*",B3371=Calc!$C$4)),N3371+ROW()*0.000000001,0)</f>
        <v>84183.520003371</v>
      </c>
    </row>
    <row r="3372" customFormat="false" ht="15" hidden="false" customHeight="false" outlineLevel="0" collapsed="false">
      <c r="A3372" s="49" t="n">
        <v>15770</v>
      </c>
      <c r="B3372" s="49" t="s">
        <v>189</v>
      </c>
      <c r="C3372" s="63" t="n">
        <v>40274</v>
      </c>
      <c r="D3372" s="63" t="n">
        <v>40274</v>
      </c>
      <c r="E3372" s="49" t="n">
        <v>1</v>
      </c>
      <c r="F3372" s="54" t="n">
        <v>0</v>
      </c>
      <c r="G3372" s="54" t="n">
        <v>321.45</v>
      </c>
      <c r="H3372" s="54" t="n">
        <v>0</v>
      </c>
      <c r="I3372" s="54" t="n">
        <f aca="false">SUM(F3372:H3372)</f>
        <v>321.45</v>
      </c>
      <c r="J3372" s="49" t="n">
        <f aca="false">Calc!$C$5-D3372</f>
        <v>613</v>
      </c>
      <c r="K3372" s="49" t="n">
        <f aca="false">IF(J3372&lt;=Calc!$C$11,4,IF(J3372&lt;=Calc!$C$12,3,IF(J3372&lt;=Calc!$C$13,2,1)))</f>
        <v>1</v>
      </c>
      <c r="L3372" s="49" t="n">
        <f aca="false">1+(E3372&gt;=Calc!$C$16)+(E3372&gt;=Calc!$C$17)+(E3372&gt;=Calc!$C$18)</f>
        <v>1</v>
      </c>
      <c r="M3372" s="49" t="str">
        <f aca="false">IF(AND(K3372=4,L3372&gt;=3),"Champions",IF(AND(K3372=3,L3372&gt;=3),"Loyal",IF(K3372&gt;=3,"Recent / New",IF(L3372&gt;=3,"At Risk","Hibernating / Lost"))))</f>
        <v>Hibernating / Lost</v>
      </c>
      <c r="N3372" s="54" t="n">
        <f aca="false">IF(AND(Calc!$C$2&lt;=2009,Calc!$C$3&gt;=2009),F3372,0)+IF(AND(Calc!$C$2&lt;=2010,Calc!$C$3&gt;=2010),G3372,0)+IF(AND(Calc!$C$2&lt;=2011,Calc!$C$3&gt;=2011),H3372,0)</f>
        <v>321.45</v>
      </c>
      <c r="O3372" s="61" t="n">
        <f aca="false">IF(AND(N3372&gt;0,OR(Calc!$C$4="*",B3372=Calc!$C$4)),N3372+ROW()*0.000000001,0)</f>
        <v>321.450003372</v>
      </c>
    </row>
    <row r="3373" customFormat="false" ht="15" hidden="false" customHeight="false" outlineLevel="0" collapsed="false">
      <c r="A3373" s="49" t="n">
        <v>15771</v>
      </c>
      <c r="B3373" s="49" t="s">
        <v>189</v>
      </c>
      <c r="C3373" s="63" t="n">
        <v>40193</v>
      </c>
      <c r="D3373" s="63" t="n">
        <v>40282</v>
      </c>
      <c r="E3373" s="49" t="n">
        <v>3</v>
      </c>
      <c r="F3373" s="54" t="n">
        <v>0</v>
      </c>
      <c r="G3373" s="54" t="n">
        <v>1006.54</v>
      </c>
      <c r="H3373" s="54" t="n">
        <v>0</v>
      </c>
      <c r="I3373" s="54" t="n">
        <f aca="false">SUM(F3373:H3373)</f>
        <v>1006.54</v>
      </c>
      <c r="J3373" s="49" t="n">
        <f aca="false">Calc!$C$5-D3373</f>
        <v>605</v>
      </c>
      <c r="K3373" s="49" t="n">
        <f aca="false">IF(J3373&lt;=Calc!$C$11,4,IF(J3373&lt;=Calc!$C$12,3,IF(J3373&lt;=Calc!$C$13,2,1)))</f>
        <v>1</v>
      </c>
      <c r="L3373" s="49" t="n">
        <f aca="false">1+(E3373&gt;=Calc!$C$16)+(E3373&gt;=Calc!$C$17)+(E3373&gt;=Calc!$C$18)</f>
        <v>2</v>
      </c>
      <c r="M3373" s="49" t="str">
        <f aca="false">IF(AND(K3373=4,L3373&gt;=3),"Champions",IF(AND(K3373=3,L3373&gt;=3),"Loyal",IF(K3373&gt;=3,"Recent / New",IF(L3373&gt;=3,"At Risk","Hibernating / Lost"))))</f>
        <v>Hibernating / Lost</v>
      </c>
      <c r="N3373" s="54" t="n">
        <f aca="false">IF(AND(Calc!$C$2&lt;=2009,Calc!$C$3&gt;=2009),F3373,0)+IF(AND(Calc!$C$2&lt;=2010,Calc!$C$3&gt;=2010),G3373,0)+IF(AND(Calc!$C$2&lt;=2011,Calc!$C$3&gt;=2011),H3373,0)</f>
        <v>1006.54</v>
      </c>
      <c r="O3373" s="61" t="n">
        <f aca="false">IF(AND(N3373&gt;0,OR(Calc!$C$4="*",B3373=Calc!$C$4)),N3373+ROW()*0.000000001,0)</f>
        <v>1006.540003373</v>
      </c>
    </row>
    <row r="3374" customFormat="false" ht="15" hidden="false" customHeight="false" outlineLevel="0" collapsed="false">
      <c r="A3374" s="49" t="n">
        <v>15772</v>
      </c>
      <c r="B3374" s="49" t="s">
        <v>189</v>
      </c>
      <c r="C3374" s="63" t="n">
        <v>40468</v>
      </c>
      <c r="D3374" s="63" t="n">
        <v>40468</v>
      </c>
      <c r="E3374" s="49" t="n">
        <v>1</v>
      </c>
      <c r="F3374" s="54" t="n">
        <v>0</v>
      </c>
      <c r="G3374" s="54" t="n">
        <v>280.88</v>
      </c>
      <c r="H3374" s="54" t="n">
        <v>0</v>
      </c>
      <c r="I3374" s="54" t="n">
        <f aca="false">SUM(F3374:H3374)</f>
        <v>280.88</v>
      </c>
      <c r="J3374" s="49" t="n">
        <f aca="false">Calc!$C$5-D3374</f>
        <v>419</v>
      </c>
      <c r="K3374" s="49" t="n">
        <f aca="false">IF(J3374&lt;=Calc!$C$11,4,IF(J3374&lt;=Calc!$C$12,3,IF(J3374&lt;=Calc!$C$13,2,1)))</f>
        <v>1</v>
      </c>
      <c r="L3374" s="49" t="n">
        <f aca="false">1+(E3374&gt;=Calc!$C$16)+(E3374&gt;=Calc!$C$17)+(E3374&gt;=Calc!$C$18)</f>
        <v>1</v>
      </c>
      <c r="M3374" s="49" t="str">
        <f aca="false">IF(AND(K3374=4,L3374&gt;=3),"Champions",IF(AND(K3374=3,L3374&gt;=3),"Loyal",IF(K3374&gt;=3,"Recent / New",IF(L3374&gt;=3,"At Risk","Hibernating / Lost"))))</f>
        <v>Hibernating / Lost</v>
      </c>
      <c r="N3374" s="54" t="n">
        <f aca="false">IF(AND(Calc!$C$2&lt;=2009,Calc!$C$3&gt;=2009),F3374,0)+IF(AND(Calc!$C$2&lt;=2010,Calc!$C$3&gt;=2010),G3374,0)+IF(AND(Calc!$C$2&lt;=2011,Calc!$C$3&gt;=2011),H3374,0)</f>
        <v>280.88</v>
      </c>
      <c r="O3374" s="61" t="n">
        <f aca="false">IF(AND(N3374&gt;0,OR(Calc!$C$4="*",B3374=Calc!$C$4)),N3374+ROW()*0.000000001,0)</f>
        <v>280.880003374</v>
      </c>
    </row>
    <row r="3375" customFormat="false" ht="15" hidden="false" customHeight="false" outlineLevel="0" collapsed="false">
      <c r="A3375" s="49" t="n">
        <v>15773</v>
      </c>
      <c r="B3375" s="49" t="s">
        <v>189</v>
      </c>
      <c r="C3375" s="63" t="n">
        <v>40477</v>
      </c>
      <c r="D3375" s="63" t="n">
        <v>40881</v>
      </c>
      <c r="E3375" s="49" t="n">
        <v>2</v>
      </c>
      <c r="F3375" s="54" t="n">
        <v>0</v>
      </c>
      <c r="G3375" s="54" t="n">
        <v>138.84</v>
      </c>
      <c r="H3375" s="54" t="n">
        <v>635.68</v>
      </c>
      <c r="I3375" s="54" t="n">
        <f aca="false">SUM(F3375:H3375)</f>
        <v>774.52</v>
      </c>
      <c r="J3375" s="49" t="n">
        <f aca="false">Calc!$C$5-D3375</f>
        <v>6</v>
      </c>
      <c r="K3375" s="49" t="n">
        <f aca="false">IF(J3375&lt;=Calc!$C$11,4,IF(J3375&lt;=Calc!$C$12,3,IF(J3375&lt;=Calc!$C$13,2,1)))</f>
        <v>4</v>
      </c>
      <c r="L3375" s="49" t="n">
        <f aca="false">1+(E3375&gt;=Calc!$C$16)+(E3375&gt;=Calc!$C$17)+(E3375&gt;=Calc!$C$18)</f>
        <v>2</v>
      </c>
      <c r="M3375" s="49" t="str">
        <f aca="false">IF(AND(K3375=4,L3375&gt;=3),"Champions",IF(AND(K3375=3,L3375&gt;=3),"Loyal",IF(K3375&gt;=3,"Recent / New",IF(L3375&gt;=3,"At Risk","Hibernating / Lost"))))</f>
        <v>Recent / New</v>
      </c>
      <c r="N3375" s="54" t="n">
        <f aca="false">IF(AND(Calc!$C$2&lt;=2009,Calc!$C$3&gt;=2009),F3375,0)+IF(AND(Calc!$C$2&lt;=2010,Calc!$C$3&gt;=2010),G3375,0)+IF(AND(Calc!$C$2&lt;=2011,Calc!$C$3&gt;=2011),H3375,0)</f>
        <v>774.52</v>
      </c>
      <c r="O3375" s="61" t="n">
        <f aca="false">IF(AND(N3375&gt;0,OR(Calc!$C$4="*",B3375=Calc!$C$4)),N3375+ROW()*0.000000001,0)</f>
        <v>774.520003375</v>
      </c>
    </row>
    <row r="3376" customFormat="false" ht="15" hidden="false" customHeight="false" outlineLevel="0" collapsed="false">
      <c r="A3376" s="49" t="n">
        <v>15774</v>
      </c>
      <c r="B3376" s="49" t="s">
        <v>189</v>
      </c>
      <c r="C3376" s="63" t="n">
        <v>40230</v>
      </c>
      <c r="D3376" s="63" t="n">
        <v>40818</v>
      </c>
      <c r="E3376" s="49" t="n">
        <v>6</v>
      </c>
      <c r="F3376" s="54" t="n">
        <v>0</v>
      </c>
      <c r="G3376" s="54" t="n">
        <v>1016.29</v>
      </c>
      <c r="H3376" s="54" t="n">
        <v>270.8</v>
      </c>
      <c r="I3376" s="54" t="n">
        <f aca="false">SUM(F3376:H3376)</f>
        <v>1287.09</v>
      </c>
      <c r="J3376" s="49" t="n">
        <f aca="false">Calc!$C$5-D3376</f>
        <v>69</v>
      </c>
      <c r="K3376" s="49" t="n">
        <f aca="false">IF(J3376&lt;=Calc!$C$11,4,IF(J3376&lt;=Calc!$C$12,3,IF(J3376&lt;=Calc!$C$13,2,1)))</f>
        <v>3</v>
      </c>
      <c r="L3376" s="49" t="n">
        <f aca="false">1+(E3376&gt;=Calc!$C$16)+(E3376&gt;=Calc!$C$17)+(E3376&gt;=Calc!$C$18)</f>
        <v>3</v>
      </c>
      <c r="M3376" s="49" t="str">
        <f aca="false">IF(AND(K3376=4,L3376&gt;=3),"Champions",IF(AND(K3376=3,L3376&gt;=3),"Loyal",IF(K3376&gt;=3,"Recent / New",IF(L3376&gt;=3,"At Risk","Hibernating / Lost"))))</f>
        <v>Loyal</v>
      </c>
      <c r="N3376" s="54" t="n">
        <f aca="false">IF(AND(Calc!$C$2&lt;=2009,Calc!$C$3&gt;=2009),F3376,0)+IF(AND(Calc!$C$2&lt;=2010,Calc!$C$3&gt;=2010),G3376,0)+IF(AND(Calc!$C$2&lt;=2011,Calc!$C$3&gt;=2011),H3376,0)</f>
        <v>1287.09</v>
      </c>
      <c r="O3376" s="61" t="n">
        <f aca="false">IF(AND(N3376&gt;0,OR(Calc!$C$4="*",B3376=Calc!$C$4)),N3376+ROW()*0.000000001,0)</f>
        <v>1287.090003376</v>
      </c>
    </row>
    <row r="3377" customFormat="false" ht="15" hidden="false" customHeight="false" outlineLevel="0" collapsed="false">
      <c r="A3377" s="49" t="n">
        <v>15775</v>
      </c>
      <c r="B3377" s="49" t="s">
        <v>189</v>
      </c>
      <c r="C3377" s="63" t="n">
        <v>40255</v>
      </c>
      <c r="D3377" s="63" t="n">
        <v>40641</v>
      </c>
      <c r="E3377" s="49" t="n">
        <v>2</v>
      </c>
      <c r="F3377" s="54" t="n">
        <v>0</v>
      </c>
      <c r="G3377" s="54" t="n">
        <v>45.6</v>
      </c>
      <c r="H3377" s="54" t="n">
        <v>104.9</v>
      </c>
      <c r="I3377" s="54" t="n">
        <f aca="false">SUM(F3377:H3377)</f>
        <v>150.5</v>
      </c>
      <c r="J3377" s="49" t="n">
        <f aca="false">Calc!$C$5-D3377</f>
        <v>246</v>
      </c>
      <c r="K3377" s="49" t="n">
        <f aca="false">IF(J3377&lt;=Calc!$C$11,4,IF(J3377&lt;=Calc!$C$12,3,IF(J3377&lt;=Calc!$C$13,2,1)))</f>
        <v>2</v>
      </c>
      <c r="L3377" s="49" t="n">
        <f aca="false">1+(E3377&gt;=Calc!$C$16)+(E3377&gt;=Calc!$C$17)+(E3377&gt;=Calc!$C$18)</f>
        <v>2</v>
      </c>
      <c r="M3377" s="49" t="str">
        <f aca="false">IF(AND(K3377=4,L3377&gt;=3),"Champions",IF(AND(K3377=3,L3377&gt;=3),"Loyal",IF(K3377&gt;=3,"Recent / New",IF(L3377&gt;=3,"At Risk","Hibernating / Lost"))))</f>
        <v>Hibernating / Lost</v>
      </c>
      <c r="N3377" s="54" t="n">
        <f aca="false">IF(AND(Calc!$C$2&lt;=2009,Calc!$C$3&gt;=2009),F3377,0)+IF(AND(Calc!$C$2&lt;=2010,Calc!$C$3&gt;=2010),G3377,0)+IF(AND(Calc!$C$2&lt;=2011,Calc!$C$3&gt;=2011),H3377,0)</f>
        <v>150.5</v>
      </c>
      <c r="O3377" s="61" t="n">
        <f aca="false">IF(AND(N3377&gt;0,OR(Calc!$C$4="*",B3377=Calc!$C$4)),N3377+ROW()*0.000000001,0)</f>
        <v>150.500003377</v>
      </c>
    </row>
    <row r="3378" customFormat="false" ht="15" hidden="false" customHeight="false" outlineLevel="0" collapsed="false">
      <c r="A3378" s="49" t="n">
        <v>15776</v>
      </c>
      <c r="B3378" s="49" t="s">
        <v>189</v>
      </c>
      <c r="C3378" s="63" t="n">
        <v>40753</v>
      </c>
      <c r="D3378" s="63" t="n">
        <v>40753</v>
      </c>
      <c r="E3378" s="49" t="n">
        <v>1</v>
      </c>
      <c r="F3378" s="54" t="n">
        <v>0</v>
      </c>
      <c r="G3378" s="54" t="n">
        <v>0</v>
      </c>
      <c r="H3378" s="54" t="n">
        <v>241.62</v>
      </c>
      <c r="I3378" s="54" t="n">
        <f aca="false">SUM(F3378:H3378)</f>
        <v>241.62</v>
      </c>
      <c r="J3378" s="49" t="n">
        <f aca="false">Calc!$C$5-D3378</f>
        <v>134</v>
      </c>
      <c r="K3378" s="49" t="n">
        <f aca="false">IF(J3378&lt;=Calc!$C$11,4,IF(J3378&lt;=Calc!$C$12,3,IF(J3378&lt;=Calc!$C$13,2,1)))</f>
        <v>2</v>
      </c>
      <c r="L3378" s="49" t="n">
        <f aca="false">1+(E3378&gt;=Calc!$C$16)+(E3378&gt;=Calc!$C$17)+(E3378&gt;=Calc!$C$18)</f>
        <v>1</v>
      </c>
      <c r="M3378" s="49" t="str">
        <f aca="false">IF(AND(K3378=4,L3378&gt;=3),"Champions",IF(AND(K3378=3,L3378&gt;=3),"Loyal",IF(K3378&gt;=3,"Recent / New",IF(L3378&gt;=3,"At Risk","Hibernating / Lost"))))</f>
        <v>Hibernating / Lost</v>
      </c>
      <c r="N3378" s="54" t="n">
        <f aca="false">IF(AND(Calc!$C$2&lt;=2009,Calc!$C$3&gt;=2009),F3378,0)+IF(AND(Calc!$C$2&lt;=2010,Calc!$C$3&gt;=2010),G3378,0)+IF(AND(Calc!$C$2&lt;=2011,Calc!$C$3&gt;=2011),H3378,0)</f>
        <v>241.62</v>
      </c>
      <c r="O3378" s="61" t="n">
        <f aca="false">IF(AND(N3378&gt;0,OR(Calc!$C$4="*",B3378=Calc!$C$4)),N3378+ROW()*0.000000001,0)</f>
        <v>241.620003378</v>
      </c>
    </row>
    <row r="3379" customFormat="false" ht="15" hidden="false" customHeight="false" outlineLevel="0" collapsed="false">
      <c r="A3379" s="49" t="n">
        <v>15777</v>
      </c>
      <c r="B3379" s="49" t="s">
        <v>189</v>
      </c>
      <c r="C3379" s="63" t="n">
        <v>40318</v>
      </c>
      <c r="D3379" s="63" t="n">
        <v>40645</v>
      </c>
      <c r="E3379" s="49" t="n">
        <v>7</v>
      </c>
      <c r="F3379" s="54" t="n">
        <v>0</v>
      </c>
      <c r="G3379" s="54" t="n">
        <v>1050.6</v>
      </c>
      <c r="H3379" s="54" t="n">
        <v>681.56</v>
      </c>
      <c r="I3379" s="54" t="n">
        <f aca="false">SUM(F3379:H3379)</f>
        <v>1732.16</v>
      </c>
      <c r="J3379" s="49" t="n">
        <f aca="false">Calc!$C$5-D3379</f>
        <v>242</v>
      </c>
      <c r="K3379" s="49" t="n">
        <f aca="false">IF(J3379&lt;=Calc!$C$11,4,IF(J3379&lt;=Calc!$C$12,3,IF(J3379&lt;=Calc!$C$13,2,1)))</f>
        <v>2</v>
      </c>
      <c r="L3379" s="49" t="n">
        <f aca="false">1+(E3379&gt;=Calc!$C$16)+(E3379&gt;=Calc!$C$17)+(E3379&gt;=Calc!$C$18)</f>
        <v>3</v>
      </c>
      <c r="M3379" s="49" t="str">
        <f aca="false">IF(AND(K3379=4,L3379&gt;=3),"Champions",IF(AND(K3379=3,L3379&gt;=3),"Loyal",IF(K3379&gt;=3,"Recent / New",IF(L3379&gt;=3,"At Risk","Hibernating / Lost"))))</f>
        <v>At Risk</v>
      </c>
      <c r="N3379" s="54" t="n">
        <f aca="false">IF(AND(Calc!$C$2&lt;=2009,Calc!$C$3&gt;=2009),F3379,0)+IF(AND(Calc!$C$2&lt;=2010,Calc!$C$3&gt;=2010),G3379,0)+IF(AND(Calc!$C$2&lt;=2011,Calc!$C$3&gt;=2011),H3379,0)</f>
        <v>1732.16</v>
      </c>
      <c r="O3379" s="61" t="n">
        <f aca="false">IF(AND(N3379&gt;0,OR(Calc!$C$4="*",B3379=Calc!$C$4)),N3379+ROW()*0.000000001,0)</f>
        <v>1732.160003379</v>
      </c>
    </row>
    <row r="3380" customFormat="false" ht="15" hidden="false" customHeight="false" outlineLevel="0" collapsed="false">
      <c r="A3380" s="49" t="n">
        <v>15778</v>
      </c>
      <c r="B3380" s="49" t="s">
        <v>189</v>
      </c>
      <c r="C3380" s="63" t="n">
        <v>40455</v>
      </c>
      <c r="D3380" s="63" t="n">
        <v>40455</v>
      </c>
      <c r="E3380" s="49" t="n">
        <v>1</v>
      </c>
      <c r="F3380" s="54" t="n">
        <v>0</v>
      </c>
      <c r="G3380" s="54" t="n">
        <v>307.95</v>
      </c>
      <c r="H3380" s="54" t="n">
        <v>0</v>
      </c>
      <c r="I3380" s="54" t="n">
        <f aca="false">SUM(F3380:H3380)</f>
        <v>307.95</v>
      </c>
      <c r="J3380" s="49" t="n">
        <f aca="false">Calc!$C$5-D3380</f>
        <v>432</v>
      </c>
      <c r="K3380" s="49" t="n">
        <f aca="false">IF(J3380&lt;=Calc!$C$11,4,IF(J3380&lt;=Calc!$C$12,3,IF(J3380&lt;=Calc!$C$13,2,1)))</f>
        <v>1</v>
      </c>
      <c r="L3380" s="49" t="n">
        <f aca="false">1+(E3380&gt;=Calc!$C$16)+(E3380&gt;=Calc!$C$17)+(E3380&gt;=Calc!$C$18)</f>
        <v>1</v>
      </c>
      <c r="M3380" s="49" t="str">
        <f aca="false">IF(AND(K3380=4,L3380&gt;=3),"Champions",IF(AND(K3380=3,L3380&gt;=3),"Loyal",IF(K3380&gt;=3,"Recent / New",IF(L3380&gt;=3,"At Risk","Hibernating / Lost"))))</f>
        <v>Hibernating / Lost</v>
      </c>
      <c r="N3380" s="54" t="n">
        <f aca="false">IF(AND(Calc!$C$2&lt;=2009,Calc!$C$3&gt;=2009),F3380,0)+IF(AND(Calc!$C$2&lt;=2010,Calc!$C$3&gt;=2010),G3380,0)+IF(AND(Calc!$C$2&lt;=2011,Calc!$C$3&gt;=2011),H3380,0)</f>
        <v>307.95</v>
      </c>
      <c r="O3380" s="61" t="n">
        <f aca="false">IF(AND(N3380&gt;0,OR(Calc!$C$4="*",B3380=Calc!$C$4)),N3380+ROW()*0.000000001,0)</f>
        <v>307.95000338</v>
      </c>
    </row>
    <row r="3381" customFormat="false" ht="15" hidden="false" customHeight="false" outlineLevel="0" collapsed="false">
      <c r="A3381" s="49" t="n">
        <v>15779</v>
      </c>
      <c r="B3381" s="49" t="s">
        <v>189</v>
      </c>
      <c r="C3381" s="63" t="n">
        <v>40354</v>
      </c>
      <c r="D3381" s="63" t="n">
        <v>40423</v>
      </c>
      <c r="E3381" s="49" t="n">
        <v>2</v>
      </c>
      <c r="F3381" s="54" t="n">
        <v>0</v>
      </c>
      <c r="G3381" s="54" t="n">
        <v>124.08</v>
      </c>
      <c r="H3381" s="54" t="n">
        <v>0</v>
      </c>
      <c r="I3381" s="54" t="n">
        <f aca="false">SUM(F3381:H3381)</f>
        <v>124.08</v>
      </c>
      <c r="J3381" s="49" t="n">
        <f aca="false">Calc!$C$5-D3381</f>
        <v>464</v>
      </c>
      <c r="K3381" s="49" t="n">
        <f aca="false">IF(J3381&lt;=Calc!$C$11,4,IF(J3381&lt;=Calc!$C$12,3,IF(J3381&lt;=Calc!$C$13,2,1)))</f>
        <v>1</v>
      </c>
      <c r="L3381" s="49" t="n">
        <f aca="false">1+(E3381&gt;=Calc!$C$16)+(E3381&gt;=Calc!$C$17)+(E3381&gt;=Calc!$C$18)</f>
        <v>2</v>
      </c>
      <c r="M3381" s="49" t="str">
        <f aca="false">IF(AND(K3381=4,L3381&gt;=3),"Champions",IF(AND(K3381=3,L3381&gt;=3),"Loyal",IF(K3381&gt;=3,"Recent / New",IF(L3381&gt;=3,"At Risk","Hibernating / Lost"))))</f>
        <v>Hibernating / Lost</v>
      </c>
      <c r="N3381" s="54" t="n">
        <f aca="false">IF(AND(Calc!$C$2&lt;=2009,Calc!$C$3&gt;=2009),F3381,0)+IF(AND(Calc!$C$2&lt;=2010,Calc!$C$3&gt;=2010),G3381,0)+IF(AND(Calc!$C$2&lt;=2011,Calc!$C$3&gt;=2011),H3381,0)</f>
        <v>124.08</v>
      </c>
      <c r="O3381" s="61" t="n">
        <f aca="false">IF(AND(N3381&gt;0,OR(Calc!$C$4="*",B3381=Calc!$C$4)),N3381+ROW()*0.000000001,0)</f>
        <v>124.080003381</v>
      </c>
    </row>
    <row r="3382" customFormat="false" ht="15" hidden="false" customHeight="false" outlineLevel="0" collapsed="false">
      <c r="A3382" s="49" t="n">
        <v>15780</v>
      </c>
      <c r="B3382" s="49" t="s">
        <v>189</v>
      </c>
      <c r="C3382" s="63" t="n">
        <v>40529</v>
      </c>
      <c r="D3382" s="63" t="n">
        <v>40703</v>
      </c>
      <c r="E3382" s="49" t="n">
        <v>3</v>
      </c>
      <c r="F3382" s="54" t="n">
        <v>0</v>
      </c>
      <c r="G3382" s="54" t="n">
        <v>177.15</v>
      </c>
      <c r="H3382" s="54" t="n">
        <v>298.13</v>
      </c>
      <c r="I3382" s="54" t="n">
        <f aca="false">SUM(F3382:H3382)</f>
        <v>475.28</v>
      </c>
      <c r="J3382" s="49" t="n">
        <f aca="false">Calc!$C$5-D3382</f>
        <v>184</v>
      </c>
      <c r="K3382" s="49" t="n">
        <f aca="false">IF(J3382&lt;=Calc!$C$11,4,IF(J3382&lt;=Calc!$C$12,3,IF(J3382&lt;=Calc!$C$13,2,1)))</f>
        <v>2</v>
      </c>
      <c r="L3382" s="49" t="n">
        <f aca="false">1+(E3382&gt;=Calc!$C$16)+(E3382&gt;=Calc!$C$17)+(E3382&gt;=Calc!$C$18)</f>
        <v>2</v>
      </c>
      <c r="M3382" s="49" t="str">
        <f aca="false">IF(AND(K3382=4,L3382&gt;=3),"Champions",IF(AND(K3382=3,L3382&gt;=3),"Loyal",IF(K3382&gt;=3,"Recent / New",IF(L3382&gt;=3,"At Risk","Hibernating / Lost"))))</f>
        <v>Hibernating / Lost</v>
      </c>
      <c r="N3382" s="54" t="n">
        <f aca="false">IF(AND(Calc!$C$2&lt;=2009,Calc!$C$3&gt;=2009),F3382,0)+IF(AND(Calc!$C$2&lt;=2010,Calc!$C$3&gt;=2010),G3382,0)+IF(AND(Calc!$C$2&lt;=2011,Calc!$C$3&gt;=2011),H3382,0)</f>
        <v>475.28</v>
      </c>
      <c r="O3382" s="61" t="n">
        <f aca="false">IF(AND(N3382&gt;0,OR(Calc!$C$4="*",B3382=Calc!$C$4)),N3382+ROW()*0.000000001,0)</f>
        <v>475.280003382</v>
      </c>
    </row>
    <row r="3383" customFormat="false" ht="15" hidden="false" customHeight="false" outlineLevel="0" collapsed="false">
      <c r="A3383" s="49" t="n">
        <v>15781</v>
      </c>
      <c r="B3383" s="49" t="s">
        <v>189</v>
      </c>
      <c r="C3383" s="63" t="n">
        <v>40581</v>
      </c>
      <c r="D3383" s="63" t="n">
        <v>40861</v>
      </c>
      <c r="E3383" s="49" t="n">
        <v>3</v>
      </c>
      <c r="F3383" s="54" t="n">
        <v>0</v>
      </c>
      <c r="G3383" s="54" t="n">
        <v>0</v>
      </c>
      <c r="H3383" s="54" t="n">
        <v>333.56</v>
      </c>
      <c r="I3383" s="54" t="n">
        <f aca="false">SUM(F3383:H3383)</f>
        <v>333.56</v>
      </c>
      <c r="J3383" s="49" t="n">
        <f aca="false">Calc!$C$5-D3383</f>
        <v>26</v>
      </c>
      <c r="K3383" s="49" t="n">
        <f aca="false">IF(J3383&lt;=Calc!$C$11,4,IF(J3383&lt;=Calc!$C$12,3,IF(J3383&lt;=Calc!$C$13,2,1)))</f>
        <v>4</v>
      </c>
      <c r="L3383" s="49" t="n">
        <f aca="false">1+(E3383&gt;=Calc!$C$16)+(E3383&gt;=Calc!$C$17)+(E3383&gt;=Calc!$C$18)</f>
        <v>2</v>
      </c>
      <c r="M3383" s="49" t="str">
        <f aca="false">IF(AND(K3383=4,L3383&gt;=3),"Champions",IF(AND(K3383=3,L3383&gt;=3),"Loyal",IF(K3383&gt;=3,"Recent / New",IF(L3383&gt;=3,"At Risk","Hibernating / Lost"))))</f>
        <v>Recent / New</v>
      </c>
      <c r="N3383" s="54" t="n">
        <f aca="false">IF(AND(Calc!$C$2&lt;=2009,Calc!$C$3&gt;=2009),F3383,0)+IF(AND(Calc!$C$2&lt;=2010,Calc!$C$3&gt;=2010),G3383,0)+IF(AND(Calc!$C$2&lt;=2011,Calc!$C$3&gt;=2011),H3383,0)</f>
        <v>333.56</v>
      </c>
      <c r="O3383" s="61" t="n">
        <f aca="false">IF(AND(N3383&gt;0,OR(Calc!$C$4="*",B3383=Calc!$C$4)),N3383+ROW()*0.000000001,0)</f>
        <v>333.560003383</v>
      </c>
    </row>
    <row r="3384" customFormat="false" ht="15" hidden="false" customHeight="false" outlineLevel="0" collapsed="false">
      <c r="A3384" s="49" t="n">
        <v>15782</v>
      </c>
      <c r="B3384" s="49" t="s">
        <v>189</v>
      </c>
      <c r="C3384" s="63" t="n">
        <v>40456</v>
      </c>
      <c r="D3384" s="63" t="n">
        <v>40877</v>
      </c>
      <c r="E3384" s="49" t="n">
        <v>4</v>
      </c>
      <c r="F3384" s="54" t="n">
        <v>-7.65</v>
      </c>
      <c r="G3384" s="54" t="n">
        <v>1399.36</v>
      </c>
      <c r="H3384" s="54" t="n">
        <v>2593.94</v>
      </c>
      <c r="I3384" s="54" t="n">
        <f aca="false">SUM(F3384:H3384)</f>
        <v>3985.65</v>
      </c>
      <c r="J3384" s="49" t="n">
        <f aca="false">Calc!$C$5-D3384</f>
        <v>10</v>
      </c>
      <c r="K3384" s="49" t="n">
        <f aca="false">IF(J3384&lt;=Calc!$C$11,4,IF(J3384&lt;=Calc!$C$12,3,IF(J3384&lt;=Calc!$C$13,2,1)))</f>
        <v>4</v>
      </c>
      <c r="L3384" s="49" t="n">
        <f aca="false">1+(E3384&gt;=Calc!$C$16)+(E3384&gt;=Calc!$C$17)+(E3384&gt;=Calc!$C$18)</f>
        <v>3</v>
      </c>
      <c r="M3384" s="49" t="str">
        <f aca="false">IF(AND(K3384=4,L3384&gt;=3),"Champions",IF(AND(K3384=3,L3384&gt;=3),"Loyal",IF(K3384&gt;=3,"Recent / New",IF(L3384&gt;=3,"At Risk","Hibernating / Lost"))))</f>
        <v>Champions</v>
      </c>
      <c r="N3384" s="54" t="n">
        <f aca="false">IF(AND(Calc!$C$2&lt;=2009,Calc!$C$3&gt;=2009),F3384,0)+IF(AND(Calc!$C$2&lt;=2010,Calc!$C$3&gt;=2010),G3384,0)+IF(AND(Calc!$C$2&lt;=2011,Calc!$C$3&gt;=2011),H3384,0)</f>
        <v>3985.65</v>
      </c>
      <c r="O3384" s="61" t="n">
        <f aca="false">IF(AND(N3384&gt;0,OR(Calc!$C$4="*",B3384=Calc!$C$4)),N3384+ROW()*0.000000001,0)</f>
        <v>3985.650003384</v>
      </c>
    </row>
    <row r="3385" customFormat="false" ht="15" hidden="false" customHeight="false" outlineLevel="0" collapsed="false">
      <c r="A3385" s="49" t="n">
        <v>15783</v>
      </c>
      <c r="B3385" s="49" t="s">
        <v>189</v>
      </c>
      <c r="C3385" s="63" t="n">
        <v>40876</v>
      </c>
      <c r="D3385" s="63" t="n">
        <v>40876</v>
      </c>
      <c r="E3385" s="49" t="n">
        <v>1</v>
      </c>
      <c r="F3385" s="54" t="n">
        <v>0</v>
      </c>
      <c r="G3385" s="54" t="n">
        <v>0</v>
      </c>
      <c r="H3385" s="54" t="n">
        <v>246.3</v>
      </c>
      <c r="I3385" s="54" t="n">
        <f aca="false">SUM(F3385:H3385)</f>
        <v>246.3</v>
      </c>
      <c r="J3385" s="49" t="n">
        <f aca="false">Calc!$C$5-D3385</f>
        <v>11</v>
      </c>
      <c r="K3385" s="49" t="n">
        <f aca="false">IF(J3385&lt;=Calc!$C$11,4,IF(J3385&lt;=Calc!$C$12,3,IF(J3385&lt;=Calc!$C$13,2,1)))</f>
        <v>4</v>
      </c>
      <c r="L3385" s="49" t="n">
        <f aca="false">1+(E3385&gt;=Calc!$C$16)+(E3385&gt;=Calc!$C$17)+(E3385&gt;=Calc!$C$18)</f>
        <v>1</v>
      </c>
      <c r="M3385" s="49" t="str">
        <f aca="false">IF(AND(K3385=4,L3385&gt;=3),"Champions",IF(AND(K3385=3,L3385&gt;=3),"Loyal",IF(K3385&gt;=3,"Recent / New",IF(L3385&gt;=3,"At Risk","Hibernating / Lost"))))</f>
        <v>Recent / New</v>
      </c>
      <c r="N3385" s="54" t="n">
        <f aca="false">IF(AND(Calc!$C$2&lt;=2009,Calc!$C$3&gt;=2009),F3385,0)+IF(AND(Calc!$C$2&lt;=2010,Calc!$C$3&gt;=2010),G3385,0)+IF(AND(Calc!$C$2&lt;=2011,Calc!$C$3&gt;=2011),H3385,0)</f>
        <v>246.3</v>
      </c>
      <c r="O3385" s="61" t="n">
        <f aca="false">IF(AND(N3385&gt;0,OR(Calc!$C$4="*",B3385=Calc!$C$4)),N3385+ROW()*0.000000001,0)</f>
        <v>246.300003385</v>
      </c>
    </row>
    <row r="3386" customFormat="false" ht="15" hidden="false" customHeight="false" outlineLevel="0" collapsed="false">
      <c r="A3386" s="49" t="n">
        <v>15784</v>
      </c>
      <c r="B3386" s="49" t="s">
        <v>189</v>
      </c>
      <c r="C3386" s="63" t="n">
        <v>40214</v>
      </c>
      <c r="D3386" s="63" t="n">
        <v>40419</v>
      </c>
      <c r="E3386" s="49" t="n">
        <v>2</v>
      </c>
      <c r="F3386" s="54" t="n">
        <v>0</v>
      </c>
      <c r="G3386" s="54" t="n">
        <v>848.33</v>
      </c>
      <c r="H3386" s="54" t="n">
        <v>0</v>
      </c>
      <c r="I3386" s="54" t="n">
        <f aca="false">SUM(F3386:H3386)</f>
        <v>848.33</v>
      </c>
      <c r="J3386" s="49" t="n">
        <f aca="false">Calc!$C$5-D3386</f>
        <v>468</v>
      </c>
      <c r="K3386" s="49" t="n">
        <f aca="false">IF(J3386&lt;=Calc!$C$11,4,IF(J3386&lt;=Calc!$C$12,3,IF(J3386&lt;=Calc!$C$13,2,1)))</f>
        <v>1</v>
      </c>
      <c r="L3386" s="49" t="n">
        <f aca="false">1+(E3386&gt;=Calc!$C$16)+(E3386&gt;=Calc!$C$17)+(E3386&gt;=Calc!$C$18)</f>
        <v>2</v>
      </c>
      <c r="M3386" s="49" t="str">
        <f aca="false">IF(AND(K3386=4,L3386&gt;=3),"Champions",IF(AND(K3386=3,L3386&gt;=3),"Loyal",IF(K3386&gt;=3,"Recent / New",IF(L3386&gt;=3,"At Risk","Hibernating / Lost"))))</f>
        <v>Hibernating / Lost</v>
      </c>
      <c r="N3386" s="54" t="n">
        <f aca="false">IF(AND(Calc!$C$2&lt;=2009,Calc!$C$3&gt;=2009),F3386,0)+IF(AND(Calc!$C$2&lt;=2010,Calc!$C$3&gt;=2010),G3386,0)+IF(AND(Calc!$C$2&lt;=2011,Calc!$C$3&gt;=2011),H3386,0)</f>
        <v>848.33</v>
      </c>
      <c r="O3386" s="61" t="n">
        <f aca="false">IF(AND(N3386&gt;0,OR(Calc!$C$4="*",B3386=Calc!$C$4)),N3386+ROW()*0.000000001,0)</f>
        <v>848.330003386</v>
      </c>
    </row>
    <row r="3387" customFormat="false" ht="15" hidden="false" customHeight="false" outlineLevel="0" collapsed="false">
      <c r="A3387" s="49" t="n">
        <v>15785</v>
      </c>
      <c r="B3387" s="49" t="s">
        <v>189</v>
      </c>
      <c r="C3387" s="63" t="n">
        <v>40162</v>
      </c>
      <c r="D3387" s="63" t="n">
        <v>40854</v>
      </c>
      <c r="E3387" s="49" t="n">
        <v>16</v>
      </c>
      <c r="F3387" s="54" t="n">
        <v>322.92</v>
      </c>
      <c r="G3387" s="54" t="n">
        <v>3198.66</v>
      </c>
      <c r="H3387" s="54" t="n">
        <v>2303.75</v>
      </c>
      <c r="I3387" s="54" t="n">
        <f aca="false">SUM(F3387:H3387)</f>
        <v>5825.33</v>
      </c>
      <c r="J3387" s="49" t="n">
        <f aca="false">Calc!$C$5-D3387</f>
        <v>33</v>
      </c>
      <c r="K3387" s="49" t="n">
        <f aca="false">IF(J3387&lt;=Calc!$C$11,4,IF(J3387&lt;=Calc!$C$12,3,IF(J3387&lt;=Calc!$C$13,2,1)))</f>
        <v>3</v>
      </c>
      <c r="L3387" s="49" t="n">
        <f aca="false">1+(E3387&gt;=Calc!$C$16)+(E3387&gt;=Calc!$C$17)+(E3387&gt;=Calc!$C$18)</f>
        <v>4</v>
      </c>
      <c r="M3387" s="49" t="str">
        <f aca="false">IF(AND(K3387=4,L3387&gt;=3),"Champions",IF(AND(K3387=3,L3387&gt;=3),"Loyal",IF(K3387&gt;=3,"Recent / New",IF(L3387&gt;=3,"At Risk","Hibernating / Lost"))))</f>
        <v>Loyal</v>
      </c>
      <c r="N3387" s="54" t="n">
        <f aca="false">IF(AND(Calc!$C$2&lt;=2009,Calc!$C$3&gt;=2009),F3387,0)+IF(AND(Calc!$C$2&lt;=2010,Calc!$C$3&gt;=2010),G3387,0)+IF(AND(Calc!$C$2&lt;=2011,Calc!$C$3&gt;=2011),H3387,0)</f>
        <v>5825.33</v>
      </c>
      <c r="O3387" s="61" t="n">
        <f aca="false">IF(AND(N3387&gt;0,OR(Calc!$C$4="*",B3387=Calc!$C$4)),N3387+ROW()*0.000000001,0)</f>
        <v>5825.330003387</v>
      </c>
    </row>
    <row r="3388" customFormat="false" ht="15" hidden="false" customHeight="false" outlineLevel="0" collapsed="false">
      <c r="A3388" s="49" t="n">
        <v>15786</v>
      </c>
      <c r="B3388" s="49" t="s">
        <v>189</v>
      </c>
      <c r="C3388" s="63" t="n">
        <v>40350</v>
      </c>
      <c r="D3388" s="63" t="n">
        <v>40840</v>
      </c>
      <c r="E3388" s="49" t="n">
        <v>5</v>
      </c>
      <c r="F3388" s="54" t="n">
        <v>0</v>
      </c>
      <c r="G3388" s="54" t="n">
        <v>3558.65</v>
      </c>
      <c r="H3388" s="54" t="n">
        <v>4821</v>
      </c>
      <c r="I3388" s="54" t="n">
        <f aca="false">SUM(F3388:H3388)</f>
        <v>8379.65</v>
      </c>
      <c r="J3388" s="49" t="n">
        <f aca="false">Calc!$C$5-D3388</f>
        <v>47</v>
      </c>
      <c r="K3388" s="49" t="n">
        <f aca="false">IF(J3388&lt;=Calc!$C$11,4,IF(J3388&lt;=Calc!$C$12,3,IF(J3388&lt;=Calc!$C$13,2,1)))</f>
        <v>3</v>
      </c>
      <c r="L3388" s="49" t="n">
        <f aca="false">1+(E3388&gt;=Calc!$C$16)+(E3388&gt;=Calc!$C$17)+(E3388&gt;=Calc!$C$18)</f>
        <v>3</v>
      </c>
      <c r="M3388" s="49" t="str">
        <f aca="false">IF(AND(K3388=4,L3388&gt;=3),"Champions",IF(AND(K3388=3,L3388&gt;=3),"Loyal",IF(K3388&gt;=3,"Recent / New",IF(L3388&gt;=3,"At Risk","Hibernating / Lost"))))</f>
        <v>Loyal</v>
      </c>
      <c r="N3388" s="54" t="n">
        <f aca="false">IF(AND(Calc!$C$2&lt;=2009,Calc!$C$3&gt;=2009),F3388,0)+IF(AND(Calc!$C$2&lt;=2010,Calc!$C$3&gt;=2010),G3388,0)+IF(AND(Calc!$C$2&lt;=2011,Calc!$C$3&gt;=2011),H3388,0)</f>
        <v>8379.65</v>
      </c>
      <c r="O3388" s="61" t="n">
        <f aca="false">IF(AND(N3388&gt;0,OR(Calc!$C$4="*",B3388=Calc!$C$4)),N3388+ROW()*0.000000001,0)</f>
        <v>8379.650003388</v>
      </c>
    </row>
    <row r="3389" customFormat="false" ht="15" hidden="false" customHeight="false" outlineLevel="0" collapsed="false">
      <c r="A3389" s="49" t="n">
        <v>15787</v>
      </c>
      <c r="B3389" s="49" t="s">
        <v>189</v>
      </c>
      <c r="C3389" s="63" t="n">
        <v>40825</v>
      </c>
      <c r="D3389" s="63" t="n">
        <v>40860</v>
      </c>
      <c r="E3389" s="49" t="n">
        <v>3</v>
      </c>
      <c r="F3389" s="54" t="n">
        <v>0</v>
      </c>
      <c r="G3389" s="54" t="n">
        <v>0</v>
      </c>
      <c r="H3389" s="54" t="n">
        <v>933.26</v>
      </c>
      <c r="I3389" s="54" t="n">
        <f aca="false">SUM(F3389:H3389)</f>
        <v>933.26</v>
      </c>
      <c r="J3389" s="49" t="n">
        <f aca="false">Calc!$C$5-D3389</f>
        <v>27</v>
      </c>
      <c r="K3389" s="49" t="n">
        <f aca="false">IF(J3389&lt;=Calc!$C$11,4,IF(J3389&lt;=Calc!$C$12,3,IF(J3389&lt;=Calc!$C$13,2,1)))</f>
        <v>3</v>
      </c>
      <c r="L3389" s="49" t="n">
        <f aca="false">1+(E3389&gt;=Calc!$C$16)+(E3389&gt;=Calc!$C$17)+(E3389&gt;=Calc!$C$18)</f>
        <v>2</v>
      </c>
      <c r="M3389" s="49" t="str">
        <f aca="false">IF(AND(K3389=4,L3389&gt;=3),"Champions",IF(AND(K3389=3,L3389&gt;=3),"Loyal",IF(K3389&gt;=3,"Recent / New",IF(L3389&gt;=3,"At Risk","Hibernating / Lost"))))</f>
        <v>Recent / New</v>
      </c>
      <c r="N3389" s="54" t="n">
        <f aca="false">IF(AND(Calc!$C$2&lt;=2009,Calc!$C$3&gt;=2009),F3389,0)+IF(AND(Calc!$C$2&lt;=2010,Calc!$C$3&gt;=2010),G3389,0)+IF(AND(Calc!$C$2&lt;=2011,Calc!$C$3&gt;=2011),H3389,0)</f>
        <v>933.26</v>
      </c>
      <c r="O3389" s="61" t="n">
        <f aca="false">IF(AND(N3389&gt;0,OR(Calc!$C$4="*",B3389=Calc!$C$4)),N3389+ROW()*0.000000001,0)</f>
        <v>933.260003389</v>
      </c>
    </row>
    <row r="3390" customFormat="false" ht="15" hidden="false" customHeight="false" outlineLevel="0" collapsed="false">
      <c r="A3390" s="49" t="n">
        <v>15788</v>
      </c>
      <c r="B3390" s="49" t="s">
        <v>189</v>
      </c>
      <c r="C3390" s="63" t="n">
        <v>40378</v>
      </c>
      <c r="D3390" s="63" t="n">
        <v>40378</v>
      </c>
      <c r="E3390" s="49" t="n">
        <v>1</v>
      </c>
      <c r="F3390" s="54" t="n">
        <v>0</v>
      </c>
      <c r="G3390" s="54" t="n">
        <v>215.53</v>
      </c>
      <c r="H3390" s="54" t="n">
        <v>0</v>
      </c>
      <c r="I3390" s="54" t="n">
        <f aca="false">SUM(F3390:H3390)</f>
        <v>215.53</v>
      </c>
      <c r="J3390" s="49" t="n">
        <f aca="false">Calc!$C$5-D3390</f>
        <v>509</v>
      </c>
      <c r="K3390" s="49" t="n">
        <f aca="false">IF(J3390&lt;=Calc!$C$11,4,IF(J3390&lt;=Calc!$C$12,3,IF(J3390&lt;=Calc!$C$13,2,1)))</f>
        <v>1</v>
      </c>
      <c r="L3390" s="49" t="n">
        <f aca="false">1+(E3390&gt;=Calc!$C$16)+(E3390&gt;=Calc!$C$17)+(E3390&gt;=Calc!$C$18)</f>
        <v>1</v>
      </c>
      <c r="M3390" s="49" t="str">
        <f aca="false">IF(AND(K3390=4,L3390&gt;=3),"Champions",IF(AND(K3390=3,L3390&gt;=3),"Loyal",IF(K3390&gt;=3,"Recent / New",IF(L3390&gt;=3,"At Risk","Hibernating / Lost"))))</f>
        <v>Hibernating / Lost</v>
      </c>
      <c r="N3390" s="54" t="n">
        <f aca="false">IF(AND(Calc!$C$2&lt;=2009,Calc!$C$3&gt;=2009),F3390,0)+IF(AND(Calc!$C$2&lt;=2010,Calc!$C$3&gt;=2010),G3390,0)+IF(AND(Calc!$C$2&lt;=2011,Calc!$C$3&gt;=2011),H3390,0)</f>
        <v>215.53</v>
      </c>
      <c r="O3390" s="61" t="n">
        <f aca="false">IF(AND(N3390&gt;0,OR(Calc!$C$4="*",B3390=Calc!$C$4)),N3390+ROW()*0.000000001,0)</f>
        <v>215.53000339</v>
      </c>
    </row>
    <row r="3391" customFormat="false" ht="15" hidden="false" customHeight="false" outlineLevel="0" collapsed="false">
      <c r="A3391" s="49" t="n">
        <v>15789</v>
      </c>
      <c r="B3391" s="49" t="s">
        <v>189</v>
      </c>
      <c r="C3391" s="63" t="n">
        <v>40263</v>
      </c>
      <c r="D3391" s="63" t="n">
        <v>40528</v>
      </c>
      <c r="E3391" s="49" t="n">
        <v>6</v>
      </c>
      <c r="F3391" s="54" t="n">
        <v>0</v>
      </c>
      <c r="G3391" s="54" t="n">
        <v>1932.01</v>
      </c>
      <c r="H3391" s="54" t="n">
        <v>0</v>
      </c>
      <c r="I3391" s="54" t="n">
        <f aca="false">SUM(F3391:H3391)</f>
        <v>1932.01</v>
      </c>
      <c r="J3391" s="49" t="n">
        <f aca="false">Calc!$C$5-D3391</f>
        <v>359</v>
      </c>
      <c r="K3391" s="49" t="n">
        <f aca="false">IF(J3391&lt;=Calc!$C$11,4,IF(J3391&lt;=Calc!$C$12,3,IF(J3391&lt;=Calc!$C$13,2,1)))</f>
        <v>2</v>
      </c>
      <c r="L3391" s="49" t="n">
        <f aca="false">1+(E3391&gt;=Calc!$C$16)+(E3391&gt;=Calc!$C$17)+(E3391&gt;=Calc!$C$18)</f>
        <v>3</v>
      </c>
      <c r="M3391" s="49" t="str">
        <f aca="false">IF(AND(K3391=4,L3391&gt;=3),"Champions",IF(AND(K3391=3,L3391&gt;=3),"Loyal",IF(K3391&gt;=3,"Recent / New",IF(L3391&gt;=3,"At Risk","Hibernating / Lost"))))</f>
        <v>At Risk</v>
      </c>
      <c r="N3391" s="54" t="n">
        <f aca="false">IF(AND(Calc!$C$2&lt;=2009,Calc!$C$3&gt;=2009),F3391,0)+IF(AND(Calc!$C$2&lt;=2010,Calc!$C$3&gt;=2010),G3391,0)+IF(AND(Calc!$C$2&lt;=2011,Calc!$C$3&gt;=2011),H3391,0)</f>
        <v>1932.01</v>
      </c>
      <c r="O3391" s="61" t="n">
        <f aca="false">IF(AND(N3391&gt;0,OR(Calc!$C$4="*",B3391=Calc!$C$4)),N3391+ROW()*0.000000001,0)</f>
        <v>1932.010003391</v>
      </c>
    </row>
    <row r="3392" customFormat="false" ht="15" hidden="false" customHeight="false" outlineLevel="0" collapsed="false">
      <c r="A3392" s="49" t="n">
        <v>15790</v>
      </c>
      <c r="B3392" s="49" t="s">
        <v>189</v>
      </c>
      <c r="C3392" s="63" t="n">
        <v>40876</v>
      </c>
      <c r="D3392" s="63" t="n">
        <v>40876</v>
      </c>
      <c r="E3392" s="49" t="n">
        <v>1</v>
      </c>
      <c r="F3392" s="54" t="n">
        <v>0</v>
      </c>
      <c r="G3392" s="54" t="n">
        <v>0</v>
      </c>
      <c r="H3392" s="54" t="n">
        <v>218.75</v>
      </c>
      <c r="I3392" s="54" t="n">
        <f aca="false">SUM(F3392:H3392)</f>
        <v>218.75</v>
      </c>
      <c r="J3392" s="49" t="n">
        <f aca="false">Calc!$C$5-D3392</f>
        <v>11</v>
      </c>
      <c r="K3392" s="49" t="n">
        <f aca="false">IF(J3392&lt;=Calc!$C$11,4,IF(J3392&lt;=Calc!$C$12,3,IF(J3392&lt;=Calc!$C$13,2,1)))</f>
        <v>4</v>
      </c>
      <c r="L3392" s="49" t="n">
        <f aca="false">1+(E3392&gt;=Calc!$C$16)+(E3392&gt;=Calc!$C$17)+(E3392&gt;=Calc!$C$18)</f>
        <v>1</v>
      </c>
      <c r="M3392" s="49" t="str">
        <f aca="false">IF(AND(K3392=4,L3392&gt;=3),"Champions",IF(AND(K3392=3,L3392&gt;=3),"Loyal",IF(K3392&gt;=3,"Recent / New",IF(L3392&gt;=3,"At Risk","Hibernating / Lost"))))</f>
        <v>Recent / New</v>
      </c>
      <c r="N3392" s="54" t="n">
        <f aca="false">IF(AND(Calc!$C$2&lt;=2009,Calc!$C$3&gt;=2009),F3392,0)+IF(AND(Calc!$C$2&lt;=2010,Calc!$C$3&gt;=2010),G3392,0)+IF(AND(Calc!$C$2&lt;=2011,Calc!$C$3&gt;=2011),H3392,0)</f>
        <v>218.75</v>
      </c>
      <c r="O3392" s="61" t="n">
        <f aca="false">IF(AND(N3392&gt;0,OR(Calc!$C$4="*",B3392=Calc!$C$4)),N3392+ROW()*0.000000001,0)</f>
        <v>218.750003392</v>
      </c>
    </row>
    <row r="3393" customFormat="false" ht="15" hidden="false" customHeight="false" outlineLevel="0" collapsed="false">
      <c r="A3393" s="49" t="n">
        <v>15791</v>
      </c>
      <c r="B3393" s="49" t="s">
        <v>189</v>
      </c>
      <c r="C3393" s="63" t="n">
        <v>40245</v>
      </c>
      <c r="D3393" s="63" t="n">
        <v>40843</v>
      </c>
      <c r="E3393" s="49" t="n">
        <v>5</v>
      </c>
      <c r="F3393" s="54" t="n">
        <v>0</v>
      </c>
      <c r="G3393" s="54" t="n">
        <v>1937.35</v>
      </c>
      <c r="H3393" s="54" t="n">
        <v>1604.44</v>
      </c>
      <c r="I3393" s="54" t="n">
        <f aca="false">SUM(F3393:H3393)</f>
        <v>3541.79</v>
      </c>
      <c r="J3393" s="49" t="n">
        <f aca="false">Calc!$C$5-D3393</f>
        <v>44</v>
      </c>
      <c r="K3393" s="49" t="n">
        <f aca="false">IF(J3393&lt;=Calc!$C$11,4,IF(J3393&lt;=Calc!$C$12,3,IF(J3393&lt;=Calc!$C$13,2,1)))</f>
        <v>3</v>
      </c>
      <c r="L3393" s="49" t="n">
        <f aca="false">1+(E3393&gt;=Calc!$C$16)+(E3393&gt;=Calc!$C$17)+(E3393&gt;=Calc!$C$18)</f>
        <v>3</v>
      </c>
      <c r="M3393" s="49" t="str">
        <f aca="false">IF(AND(K3393=4,L3393&gt;=3),"Champions",IF(AND(K3393=3,L3393&gt;=3),"Loyal",IF(K3393&gt;=3,"Recent / New",IF(L3393&gt;=3,"At Risk","Hibernating / Lost"))))</f>
        <v>Loyal</v>
      </c>
      <c r="N3393" s="54" t="n">
        <f aca="false">IF(AND(Calc!$C$2&lt;=2009,Calc!$C$3&gt;=2009),F3393,0)+IF(AND(Calc!$C$2&lt;=2010,Calc!$C$3&gt;=2010),G3393,0)+IF(AND(Calc!$C$2&lt;=2011,Calc!$C$3&gt;=2011),H3393,0)</f>
        <v>3541.79</v>
      </c>
      <c r="O3393" s="61" t="n">
        <f aca="false">IF(AND(N3393&gt;0,OR(Calc!$C$4="*",B3393=Calc!$C$4)),N3393+ROW()*0.000000001,0)</f>
        <v>3541.790003393</v>
      </c>
    </row>
    <row r="3394" customFormat="false" ht="15" hidden="false" customHeight="false" outlineLevel="0" collapsed="false">
      <c r="A3394" s="49" t="n">
        <v>15792</v>
      </c>
      <c r="B3394" s="49" t="s">
        <v>189</v>
      </c>
      <c r="C3394" s="63" t="n">
        <v>40268</v>
      </c>
      <c r="D3394" s="63" t="n">
        <v>40487</v>
      </c>
      <c r="E3394" s="49" t="n">
        <v>2</v>
      </c>
      <c r="F3394" s="54" t="n">
        <v>0</v>
      </c>
      <c r="G3394" s="54" t="n">
        <v>933.84</v>
      </c>
      <c r="H3394" s="54" t="n">
        <v>0</v>
      </c>
      <c r="I3394" s="54" t="n">
        <f aca="false">SUM(F3394:H3394)</f>
        <v>933.84</v>
      </c>
      <c r="J3394" s="49" t="n">
        <f aca="false">Calc!$C$5-D3394</f>
        <v>400</v>
      </c>
      <c r="K3394" s="49" t="n">
        <f aca="false">IF(J3394&lt;=Calc!$C$11,4,IF(J3394&lt;=Calc!$C$12,3,IF(J3394&lt;=Calc!$C$13,2,1)))</f>
        <v>1</v>
      </c>
      <c r="L3394" s="49" t="n">
        <f aca="false">1+(E3394&gt;=Calc!$C$16)+(E3394&gt;=Calc!$C$17)+(E3394&gt;=Calc!$C$18)</f>
        <v>2</v>
      </c>
      <c r="M3394" s="49" t="str">
        <f aca="false">IF(AND(K3394=4,L3394&gt;=3),"Champions",IF(AND(K3394=3,L3394&gt;=3),"Loyal",IF(K3394&gt;=3,"Recent / New",IF(L3394&gt;=3,"At Risk","Hibernating / Lost"))))</f>
        <v>Hibernating / Lost</v>
      </c>
      <c r="N3394" s="54" t="n">
        <f aca="false">IF(AND(Calc!$C$2&lt;=2009,Calc!$C$3&gt;=2009),F3394,0)+IF(AND(Calc!$C$2&lt;=2010,Calc!$C$3&gt;=2010),G3394,0)+IF(AND(Calc!$C$2&lt;=2011,Calc!$C$3&gt;=2011),H3394,0)</f>
        <v>933.84</v>
      </c>
      <c r="O3394" s="61" t="n">
        <f aca="false">IF(AND(N3394&gt;0,OR(Calc!$C$4="*",B3394=Calc!$C$4)),N3394+ROW()*0.000000001,0)</f>
        <v>933.840003394</v>
      </c>
    </row>
    <row r="3395" customFormat="false" ht="15" hidden="false" customHeight="false" outlineLevel="0" collapsed="false">
      <c r="A3395" s="49" t="n">
        <v>15793</v>
      </c>
      <c r="B3395" s="49" t="s">
        <v>189</v>
      </c>
      <c r="C3395" s="63" t="n">
        <v>40148</v>
      </c>
      <c r="D3395" s="63" t="n">
        <v>40872</v>
      </c>
      <c r="E3395" s="49" t="n">
        <v>8</v>
      </c>
      <c r="F3395" s="54" t="n">
        <v>291.58</v>
      </c>
      <c r="G3395" s="54" t="n">
        <v>1142.38</v>
      </c>
      <c r="H3395" s="54" t="n">
        <v>948.96</v>
      </c>
      <c r="I3395" s="54" t="n">
        <f aca="false">SUM(F3395:H3395)</f>
        <v>2382.92</v>
      </c>
      <c r="J3395" s="49" t="n">
        <f aca="false">Calc!$C$5-D3395</f>
        <v>15</v>
      </c>
      <c r="K3395" s="49" t="n">
        <f aca="false">IF(J3395&lt;=Calc!$C$11,4,IF(J3395&lt;=Calc!$C$12,3,IF(J3395&lt;=Calc!$C$13,2,1)))</f>
        <v>4</v>
      </c>
      <c r="L3395" s="49" t="n">
        <f aca="false">1+(E3395&gt;=Calc!$C$16)+(E3395&gt;=Calc!$C$17)+(E3395&gt;=Calc!$C$18)</f>
        <v>4</v>
      </c>
      <c r="M3395" s="49" t="str">
        <f aca="false">IF(AND(K3395=4,L3395&gt;=3),"Champions",IF(AND(K3395=3,L3395&gt;=3),"Loyal",IF(K3395&gt;=3,"Recent / New",IF(L3395&gt;=3,"At Risk","Hibernating / Lost"))))</f>
        <v>Champions</v>
      </c>
      <c r="N3395" s="54" t="n">
        <f aca="false">IF(AND(Calc!$C$2&lt;=2009,Calc!$C$3&gt;=2009),F3395,0)+IF(AND(Calc!$C$2&lt;=2010,Calc!$C$3&gt;=2010),G3395,0)+IF(AND(Calc!$C$2&lt;=2011,Calc!$C$3&gt;=2011),H3395,0)</f>
        <v>2382.92</v>
      </c>
      <c r="O3395" s="61" t="n">
        <f aca="false">IF(AND(N3395&gt;0,OR(Calc!$C$4="*",B3395=Calc!$C$4)),N3395+ROW()*0.000000001,0)</f>
        <v>2382.920003395</v>
      </c>
    </row>
    <row r="3396" customFormat="false" ht="15" hidden="false" customHeight="false" outlineLevel="0" collapsed="false">
      <c r="A3396" s="49" t="n">
        <v>15794</v>
      </c>
      <c r="B3396" s="49" t="s">
        <v>189</v>
      </c>
      <c r="C3396" s="63" t="n">
        <v>40149</v>
      </c>
      <c r="D3396" s="63" t="n">
        <v>40150</v>
      </c>
      <c r="E3396" s="49" t="n">
        <v>2</v>
      </c>
      <c r="F3396" s="54" t="n">
        <v>777</v>
      </c>
      <c r="G3396" s="54" t="n">
        <v>0</v>
      </c>
      <c r="H3396" s="54" t="n">
        <v>0</v>
      </c>
      <c r="I3396" s="54" t="n">
        <f aca="false">SUM(F3396:H3396)</f>
        <v>777</v>
      </c>
      <c r="J3396" s="49" t="n">
        <f aca="false">Calc!$C$5-D3396</f>
        <v>737</v>
      </c>
      <c r="K3396" s="49" t="n">
        <f aca="false">IF(J3396&lt;=Calc!$C$11,4,IF(J3396&lt;=Calc!$C$12,3,IF(J3396&lt;=Calc!$C$13,2,1)))</f>
        <v>1</v>
      </c>
      <c r="L3396" s="49" t="n">
        <f aca="false">1+(E3396&gt;=Calc!$C$16)+(E3396&gt;=Calc!$C$17)+(E3396&gt;=Calc!$C$18)</f>
        <v>2</v>
      </c>
      <c r="M3396" s="49" t="str">
        <f aca="false">IF(AND(K3396=4,L3396&gt;=3),"Champions",IF(AND(K3396=3,L3396&gt;=3),"Loyal",IF(K3396&gt;=3,"Recent / New",IF(L3396&gt;=3,"At Risk","Hibernating / Lost"))))</f>
        <v>Hibernating / Lost</v>
      </c>
      <c r="N3396" s="54" t="n">
        <f aca="false">IF(AND(Calc!$C$2&lt;=2009,Calc!$C$3&gt;=2009),F3396,0)+IF(AND(Calc!$C$2&lt;=2010,Calc!$C$3&gt;=2010),G3396,0)+IF(AND(Calc!$C$2&lt;=2011,Calc!$C$3&gt;=2011),H3396,0)</f>
        <v>777</v>
      </c>
      <c r="O3396" s="61" t="n">
        <f aca="false">IF(AND(N3396&gt;0,OR(Calc!$C$4="*",B3396=Calc!$C$4)),N3396+ROW()*0.000000001,0)</f>
        <v>777.000003396</v>
      </c>
    </row>
    <row r="3397" customFormat="false" ht="15" hidden="false" customHeight="false" outlineLevel="0" collapsed="false">
      <c r="A3397" s="49" t="n">
        <v>15795</v>
      </c>
      <c r="B3397" s="49" t="s">
        <v>189</v>
      </c>
      <c r="C3397" s="63" t="n">
        <v>40196</v>
      </c>
      <c r="D3397" s="63" t="n">
        <v>40737</v>
      </c>
      <c r="E3397" s="49" t="n">
        <v>8</v>
      </c>
      <c r="F3397" s="54" t="n">
        <v>0</v>
      </c>
      <c r="G3397" s="54" t="n">
        <v>1369.86</v>
      </c>
      <c r="H3397" s="54" t="n">
        <v>610.01</v>
      </c>
      <c r="I3397" s="54" t="n">
        <f aca="false">SUM(F3397:H3397)</f>
        <v>1979.87</v>
      </c>
      <c r="J3397" s="49" t="n">
        <f aca="false">Calc!$C$5-D3397</f>
        <v>150</v>
      </c>
      <c r="K3397" s="49" t="n">
        <f aca="false">IF(J3397&lt;=Calc!$C$11,4,IF(J3397&lt;=Calc!$C$12,3,IF(J3397&lt;=Calc!$C$13,2,1)))</f>
        <v>2</v>
      </c>
      <c r="L3397" s="49" t="n">
        <f aca="false">1+(E3397&gt;=Calc!$C$16)+(E3397&gt;=Calc!$C$17)+(E3397&gt;=Calc!$C$18)</f>
        <v>4</v>
      </c>
      <c r="M3397" s="49" t="str">
        <f aca="false">IF(AND(K3397=4,L3397&gt;=3),"Champions",IF(AND(K3397=3,L3397&gt;=3),"Loyal",IF(K3397&gt;=3,"Recent / New",IF(L3397&gt;=3,"At Risk","Hibernating / Lost"))))</f>
        <v>At Risk</v>
      </c>
      <c r="N3397" s="54" t="n">
        <f aca="false">IF(AND(Calc!$C$2&lt;=2009,Calc!$C$3&gt;=2009),F3397,0)+IF(AND(Calc!$C$2&lt;=2010,Calc!$C$3&gt;=2010),G3397,0)+IF(AND(Calc!$C$2&lt;=2011,Calc!$C$3&gt;=2011),H3397,0)</f>
        <v>1979.87</v>
      </c>
      <c r="O3397" s="61" t="n">
        <f aca="false">IF(AND(N3397&gt;0,OR(Calc!$C$4="*",B3397=Calc!$C$4)),N3397+ROW()*0.000000001,0)</f>
        <v>1979.870003397</v>
      </c>
    </row>
    <row r="3398" customFormat="false" ht="15" hidden="false" customHeight="false" outlineLevel="0" collapsed="false">
      <c r="A3398" s="49" t="n">
        <v>15796</v>
      </c>
      <c r="B3398" s="49" t="s">
        <v>189</v>
      </c>
      <c r="C3398" s="63" t="n">
        <v>40268</v>
      </c>
      <c r="D3398" s="63" t="n">
        <v>40885</v>
      </c>
      <c r="E3398" s="49" t="n">
        <v>17</v>
      </c>
      <c r="F3398" s="54" t="n">
        <v>-27</v>
      </c>
      <c r="G3398" s="54" t="n">
        <v>2388.67</v>
      </c>
      <c r="H3398" s="54" t="n">
        <v>2704.66</v>
      </c>
      <c r="I3398" s="54" t="n">
        <f aca="false">SUM(F3398:H3398)</f>
        <v>5066.33</v>
      </c>
      <c r="J3398" s="49" t="n">
        <f aca="false">Calc!$C$5-D3398</f>
        <v>2</v>
      </c>
      <c r="K3398" s="49" t="n">
        <f aca="false">IF(J3398&lt;=Calc!$C$11,4,IF(J3398&lt;=Calc!$C$12,3,IF(J3398&lt;=Calc!$C$13,2,1)))</f>
        <v>4</v>
      </c>
      <c r="L3398" s="49" t="n">
        <f aca="false">1+(E3398&gt;=Calc!$C$16)+(E3398&gt;=Calc!$C$17)+(E3398&gt;=Calc!$C$18)</f>
        <v>4</v>
      </c>
      <c r="M3398" s="49" t="str">
        <f aca="false">IF(AND(K3398=4,L3398&gt;=3),"Champions",IF(AND(K3398=3,L3398&gt;=3),"Loyal",IF(K3398&gt;=3,"Recent / New",IF(L3398&gt;=3,"At Risk","Hibernating / Lost"))))</f>
        <v>Champions</v>
      </c>
      <c r="N3398" s="54" t="n">
        <f aca="false">IF(AND(Calc!$C$2&lt;=2009,Calc!$C$3&gt;=2009),F3398,0)+IF(AND(Calc!$C$2&lt;=2010,Calc!$C$3&gt;=2010),G3398,0)+IF(AND(Calc!$C$2&lt;=2011,Calc!$C$3&gt;=2011),H3398,0)</f>
        <v>5066.33</v>
      </c>
      <c r="O3398" s="61" t="n">
        <f aca="false">IF(AND(N3398&gt;0,OR(Calc!$C$4="*",B3398=Calc!$C$4)),N3398+ROW()*0.000000001,0)</f>
        <v>5066.330003398</v>
      </c>
    </row>
    <row r="3399" customFormat="false" ht="15" hidden="false" customHeight="false" outlineLevel="0" collapsed="false">
      <c r="A3399" s="49" t="n">
        <v>15797</v>
      </c>
      <c r="B3399" s="49" t="s">
        <v>189</v>
      </c>
      <c r="C3399" s="63" t="n">
        <v>40205</v>
      </c>
      <c r="D3399" s="63" t="n">
        <v>40773</v>
      </c>
      <c r="E3399" s="49" t="n">
        <v>5</v>
      </c>
      <c r="F3399" s="54" t="n">
        <v>0</v>
      </c>
      <c r="G3399" s="54" t="n">
        <v>613.68</v>
      </c>
      <c r="H3399" s="54" t="n">
        <v>2192.4</v>
      </c>
      <c r="I3399" s="54" t="n">
        <f aca="false">SUM(F3399:H3399)</f>
        <v>2806.08</v>
      </c>
      <c r="J3399" s="49" t="n">
        <f aca="false">Calc!$C$5-D3399</f>
        <v>114</v>
      </c>
      <c r="K3399" s="49" t="n">
        <f aca="false">IF(J3399&lt;=Calc!$C$11,4,IF(J3399&lt;=Calc!$C$12,3,IF(J3399&lt;=Calc!$C$13,2,1)))</f>
        <v>2</v>
      </c>
      <c r="L3399" s="49" t="n">
        <f aca="false">1+(E3399&gt;=Calc!$C$16)+(E3399&gt;=Calc!$C$17)+(E3399&gt;=Calc!$C$18)</f>
        <v>3</v>
      </c>
      <c r="M3399" s="49" t="str">
        <f aca="false">IF(AND(K3399=4,L3399&gt;=3),"Champions",IF(AND(K3399=3,L3399&gt;=3),"Loyal",IF(K3399&gt;=3,"Recent / New",IF(L3399&gt;=3,"At Risk","Hibernating / Lost"))))</f>
        <v>At Risk</v>
      </c>
      <c r="N3399" s="54" t="n">
        <f aca="false">IF(AND(Calc!$C$2&lt;=2009,Calc!$C$3&gt;=2009),F3399,0)+IF(AND(Calc!$C$2&lt;=2010,Calc!$C$3&gt;=2010),G3399,0)+IF(AND(Calc!$C$2&lt;=2011,Calc!$C$3&gt;=2011),H3399,0)</f>
        <v>2806.08</v>
      </c>
      <c r="O3399" s="61" t="n">
        <f aca="false">IF(AND(N3399&gt;0,OR(Calc!$C$4="*",B3399=Calc!$C$4)),N3399+ROW()*0.000000001,0)</f>
        <v>2806.080003399</v>
      </c>
    </row>
    <row r="3400" customFormat="false" ht="15" hidden="false" customHeight="false" outlineLevel="0" collapsed="false">
      <c r="A3400" s="49" t="n">
        <v>15798</v>
      </c>
      <c r="B3400" s="49" t="s">
        <v>189</v>
      </c>
      <c r="C3400" s="63" t="n">
        <v>40205</v>
      </c>
      <c r="D3400" s="63" t="n">
        <v>40394</v>
      </c>
      <c r="E3400" s="49" t="n">
        <v>3</v>
      </c>
      <c r="F3400" s="54" t="n">
        <v>0</v>
      </c>
      <c r="G3400" s="54" t="n">
        <v>1535.37</v>
      </c>
      <c r="H3400" s="54" t="n">
        <v>0</v>
      </c>
      <c r="I3400" s="54" t="n">
        <f aca="false">SUM(F3400:H3400)</f>
        <v>1535.37</v>
      </c>
      <c r="J3400" s="49" t="n">
        <f aca="false">Calc!$C$5-D3400</f>
        <v>493</v>
      </c>
      <c r="K3400" s="49" t="n">
        <f aca="false">IF(J3400&lt;=Calc!$C$11,4,IF(J3400&lt;=Calc!$C$12,3,IF(J3400&lt;=Calc!$C$13,2,1)))</f>
        <v>1</v>
      </c>
      <c r="L3400" s="49" t="n">
        <f aca="false">1+(E3400&gt;=Calc!$C$16)+(E3400&gt;=Calc!$C$17)+(E3400&gt;=Calc!$C$18)</f>
        <v>2</v>
      </c>
      <c r="M3400" s="49" t="str">
        <f aca="false">IF(AND(K3400=4,L3400&gt;=3),"Champions",IF(AND(K3400=3,L3400&gt;=3),"Loyal",IF(K3400&gt;=3,"Recent / New",IF(L3400&gt;=3,"At Risk","Hibernating / Lost"))))</f>
        <v>Hibernating / Lost</v>
      </c>
      <c r="N3400" s="54" t="n">
        <f aca="false">IF(AND(Calc!$C$2&lt;=2009,Calc!$C$3&gt;=2009),F3400,0)+IF(AND(Calc!$C$2&lt;=2010,Calc!$C$3&gt;=2010),G3400,0)+IF(AND(Calc!$C$2&lt;=2011,Calc!$C$3&gt;=2011),H3400,0)</f>
        <v>1535.37</v>
      </c>
      <c r="O3400" s="61" t="n">
        <f aca="false">IF(AND(N3400&gt;0,OR(Calc!$C$4="*",B3400=Calc!$C$4)),N3400+ROW()*0.000000001,0)</f>
        <v>1535.3700034</v>
      </c>
    </row>
    <row r="3401" customFormat="false" ht="15" hidden="false" customHeight="false" outlineLevel="0" collapsed="false">
      <c r="A3401" s="49" t="n">
        <v>15799</v>
      </c>
      <c r="B3401" s="49" t="s">
        <v>189</v>
      </c>
      <c r="C3401" s="63" t="n">
        <v>40468</v>
      </c>
      <c r="D3401" s="63" t="n">
        <v>40811</v>
      </c>
      <c r="E3401" s="49" t="n">
        <v>4</v>
      </c>
      <c r="F3401" s="54" t="n">
        <v>0</v>
      </c>
      <c r="G3401" s="54" t="n">
        <v>537.2</v>
      </c>
      <c r="H3401" s="54" t="n">
        <v>884.14</v>
      </c>
      <c r="I3401" s="54" t="n">
        <f aca="false">SUM(F3401:H3401)</f>
        <v>1421.34</v>
      </c>
      <c r="J3401" s="49" t="n">
        <f aca="false">Calc!$C$5-D3401</f>
        <v>76</v>
      </c>
      <c r="K3401" s="49" t="n">
        <f aca="false">IF(J3401&lt;=Calc!$C$11,4,IF(J3401&lt;=Calc!$C$12,3,IF(J3401&lt;=Calc!$C$13,2,1)))</f>
        <v>3</v>
      </c>
      <c r="L3401" s="49" t="n">
        <f aca="false">1+(E3401&gt;=Calc!$C$16)+(E3401&gt;=Calc!$C$17)+(E3401&gt;=Calc!$C$18)</f>
        <v>3</v>
      </c>
      <c r="M3401" s="49" t="str">
        <f aca="false">IF(AND(K3401=4,L3401&gt;=3),"Champions",IF(AND(K3401=3,L3401&gt;=3),"Loyal",IF(K3401&gt;=3,"Recent / New",IF(L3401&gt;=3,"At Risk","Hibernating / Lost"))))</f>
        <v>Loyal</v>
      </c>
      <c r="N3401" s="54" t="n">
        <f aca="false">IF(AND(Calc!$C$2&lt;=2009,Calc!$C$3&gt;=2009),F3401,0)+IF(AND(Calc!$C$2&lt;=2010,Calc!$C$3&gt;=2010),G3401,0)+IF(AND(Calc!$C$2&lt;=2011,Calc!$C$3&gt;=2011),H3401,0)</f>
        <v>1421.34</v>
      </c>
      <c r="O3401" s="61" t="n">
        <f aca="false">IF(AND(N3401&gt;0,OR(Calc!$C$4="*",B3401=Calc!$C$4)),N3401+ROW()*0.000000001,0)</f>
        <v>1421.340003401</v>
      </c>
    </row>
    <row r="3402" customFormat="false" ht="15" hidden="false" customHeight="false" outlineLevel="0" collapsed="false">
      <c r="A3402" s="49" t="n">
        <v>15800</v>
      </c>
      <c r="B3402" s="49" t="s">
        <v>189</v>
      </c>
      <c r="C3402" s="63" t="n">
        <v>40268</v>
      </c>
      <c r="D3402" s="63" t="n">
        <v>40779</v>
      </c>
      <c r="E3402" s="49" t="n">
        <v>7</v>
      </c>
      <c r="F3402" s="54" t="n">
        <v>0</v>
      </c>
      <c r="G3402" s="54" t="n">
        <v>530.18</v>
      </c>
      <c r="H3402" s="54" t="n">
        <v>696.89</v>
      </c>
      <c r="I3402" s="54" t="n">
        <f aca="false">SUM(F3402:H3402)</f>
        <v>1227.07</v>
      </c>
      <c r="J3402" s="49" t="n">
        <f aca="false">Calc!$C$5-D3402</f>
        <v>108</v>
      </c>
      <c r="K3402" s="49" t="n">
        <f aca="false">IF(J3402&lt;=Calc!$C$11,4,IF(J3402&lt;=Calc!$C$12,3,IF(J3402&lt;=Calc!$C$13,2,1)))</f>
        <v>2</v>
      </c>
      <c r="L3402" s="49" t="n">
        <f aca="false">1+(E3402&gt;=Calc!$C$16)+(E3402&gt;=Calc!$C$17)+(E3402&gt;=Calc!$C$18)</f>
        <v>3</v>
      </c>
      <c r="M3402" s="49" t="str">
        <f aca="false">IF(AND(K3402=4,L3402&gt;=3),"Champions",IF(AND(K3402=3,L3402&gt;=3),"Loyal",IF(K3402&gt;=3,"Recent / New",IF(L3402&gt;=3,"At Risk","Hibernating / Lost"))))</f>
        <v>At Risk</v>
      </c>
      <c r="N3402" s="54" t="n">
        <f aca="false">IF(AND(Calc!$C$2&lt;=2009,Calc!$C$3&gt;=2009),F3402,0)+IF(AND(Calc!$C$2&lt;=2010,Calc!$C$3&gt;=2010),G3402,0)+IF(AND(Calc!$C$2&lt;=2011,Calc!$C$3&gt;=2011),H3402,0)</f>
        <v>1227.07</v>
      </c>
      <c r="O3402" s="61" t="n">
        <f aca="false">IF(AND(N3402&gt;0,OR(Calc!$C$4="*",B3402=Calc!$C$4)),N3402+ROW()*0.000000001,0)</f>
        <v>1227.070003402</v>
      </c>
    </row>
    <row r="3403" customFormat="false" ht="15" hidden="false" customHeight="false" outlineLevel="0" collapsed="false">
      <c r="A3403" s="49" t="n">
        <v>15801</v>
      </c>
      <c r="B3403" s="49" t="s">
        <v>189</v>
      </c>
      <c r="C3403" s="63" t="n">
        <v>40777</v>
      </c>
      <c r="D3403" s="63" t="n">
        <v>40840</v>
      </c>
      <c r="E3403" s="49" t="n">
        <v>3</v>
      </c>
      <c r="F3403" s="54" t="n">
        <v>0</v>
      </c>
      <c r="G3403" s="54" t="n">
        <v>0</v>
      </c>
      <c r="H3403" s="54" t="n">
        <v>1042.19</v>
      </c>
      <c r="I3403" s="54" t="n">
        <f aca="false">SUM(F3403:H3403)</f>
        <v>1042.19</v>
      </c>
      <c r="J3403" s="49" t="n">
        <f aca="false">Calc!$C$5-D3403</f>
        <v>47</v>
      </c>
      <c r="K3403" s="49" t="n">
        <f aca="false">IF(J3403&lt;=Calc!$C$11,4,IF(J3403&lt;=Calc!$C$12,3,IF(J3403&lt;=Calc!$C$13,2,1)))</f>
        <v>3</v>
      </c>
      <c r="L3403" s="49" t="n">
        <f aca="false">1+(E3403&gt;=Calc!$C$16)+(E3403&gt;=Calc!$C$17)+(E3403&gt;=Calc!$C$18)</f>
        <v>2</v>
      </c>
      <c r="M3403" s="49" t="str">
        <f aca="false">IF(AND(K3403=4,L3403&gt;=3),"Champions",IF(AND(K3403=3,L3403&gt;=3),"Loyal",IF(K3403&gt;=3,"Recent / New",IF(L3403&gt;=3,"At Risk","Hibernating / Lost"))))</f>
        <v>Recent / New</v>
      </c>
      <c r="N3403" s="54" t="n">
        <f aca="false">IF(AND(Calc!$C$2&lt;=2009,Calc!$C$3&gt;=2009),F3403,0)+IF(AND(Calc!$C$2&lt;=2010,Calc!$C$3&gt;=2010),G3403,0)+IF(AND(Calc!$C$2&lt;=2011,Calc!$C$3&gt;=2011),H3403,0)</f>
        <v>1042.19</v>
      </c>
      <c r="O3403" s="61" t="n">
        <f aca="false">IF(AND(N3403&gt;0,OR(Calc!$C$4="*",B3403=Calc!$C$4)),N3403+ROW()*0.000000001,0)</f>
        <v>1042.190003403</v>
      </c>
    </row>
    <row r="3404" customFormat="false" ht="15" hidden="false" customHeight="false" outlineLevel="0" collapsed="false">
      <c r="A3404" s="49" t="n">
        <v>15803</v>
      </c>
      <c r="B3404" s="49" t="s">
        <v>189</v>
      </c>
      <c r="C3404" s="63" t="n">
        <v>40210</v>
      </c>
      <c r="D3404" s="63" t="n">
        <v>40835</v>
      </c>
      <c r="E3404" s="49" t="n">
        <v>4</v>
      </c>
      <c r="F3404" s="54" t="n">
        <v>0</v>
      </c>
      <c r="G3404" s="54" t="n">
        <v>1513.84</v>
      </c>
      <c r="H3404" s="54" t="n">
        <v>415.82</v>
      </c>
      <c r="I3404" s="54" t="n">
        <f aca="false">SUM(F3404:H3404)</f>
        <v>1929.66</v>
      </c>
      <c r="J3404" s="49" t="n">
        <f aca="false">Calc!$C$5-D3404</f>
        <v>52</v>
      </c>
      <c r="K3404" s="49" t="n">
        <f aca="false">IF(J3404&lt;=Calc!$C$11,4,IF(J3404&lt;=Calc!$C$12,3,IF(J3404&lt;=Calc!$C$13,2,1)))</f>
        <v>3</v>
      </c>
      <c r="L3404" s="49" t="n">
        <f aca="false">1+(E3404&gt;=Calc!$C$16)+(E3404&gt;=Calc!$C$17)+(E3404&gt;=Calc!$C$18)</f>
        <v>3</v>
      </c>
      <c r="M3404" s="49" t="str">
        <f aca="false">IF(AND(K3404=4,L3404&gt;=3),"Champions",IF(AND(K3404=3,L3404&gt;=3),"Loyal",IF(K3404&gt;=3,"Recent / New",IF(L3404&gt;=3,"At Risk","Hibernating / Lost"))))</f>
        <v>Loyal</v>
      </c>
      <c r="N3404" s="54" t="n">
        <f aca="false">IF(AND(Calc!$C$2&lt;=2009,Calc!$C$3&gt;=2009),F3404,0)+IF(AND(Calc!$C$2&lt;=2010,Calc!$C$3&gt;=2010),G3404,0)+IF(AND(Calc!$C$2&lt;=2011,Calc!$C$3&gt;=2011),H3404,0)</f>
        <v>1929.66</v>
      </c>
      <c r="O3404" s="61" t="n">
        <f aca="false">IF(AND(N3404&gt;0,OR(Calc!$C$4="*",B3404=Calc!$C$4)),N3404+ROW()*0.000000001,0)</f>
        <v>1929.660003404</v>
      </c>
    </row>
    <row r="3405" customFormat="false" ht="15" hidden="false" customHeight="false" outlineLevel="0" collapsed="false">
      <c r="A3405" s="49" t="n">
        <v>15804</v>
      </c>
      <c r="B3405" s="49" t="s">
        <v>189</v>
      </c>
      <c r="C3405" s="63" t="n">
        <v>40688</v>
      </c>
      <c r="D3405" s="63" t="n">
        <v>40886</v>
      </c>
      <c r="E3405" s="49" t="n">
        <v>13</v>
      </c>
      <c r="F3405" s="54" t="n">
        <v>0</v>
      </c>
      <c r="G3405" s="54" t="n">
        <v>0</v>
      </c>
      <c r="H3405" s="54" t="n">
        <v>3848.55</v>
      </c>
      <c r="I3405" s="54" t="n">
        <f aca="false">SUM(F3405:H3405)</f>
        <v>3848.55</v>
      </c>
      <c r="J3405" s="49" t="n">
        <f aca="false">Calc!$C$5-D3405</f>
        <v>1</v>
      </c>
      <c r="K3405" s="49" t="n">
        <f aca="false">IF(J3405&lt;=Calc!$C$11,4,IF(J3405&lt;=Calc!$C$12,3,IF(J3405&lt;=Calc!$C$13,2,1)))</f>
        <v>4</v>
      </c>
      <c r="L3405" s="49" t="n">
        <f aca="false">1+(E3405&gt;=Calc!$C$16)+(E3405&gt;=Calc!$C$17)+(E3405&gt;=Calc!$C$18)</f>
        <v>4</v>
      </c>
      <c r="M3405" s="49" t="str">
        <f aca="false">IF(AND(K3405=4,L3405&gt;=3),"Champions",IF(AND(K3405=3,L3405&gt;=3),"Loyal",IF(K3405&gt;=3,"Recent / New",IF(L3405&gt;=3,"At Risk","Hibernating / Lost"))))</f>
        <v>Champions</v>
      </c>
      <c r="N3405" s="54" t="n">
        <f aca="false">IF(AND(Calc!$C$2&lt;=2009,Calc!$C$3&gt;=2009),F3405,0)+IF(AND(Calc!$C$2&lt;=2010,Calc!$C$3&gt;=2010),G3405,0)+IF(AND(Calc!$C$2&lt;=2011,Calc!$C$3&gt;=2011),H3405,0)</f>
        <v>3848.55</v>
      </c>
      <c r="O3405" s="61" t="n">
        <f aca="false">IF(AND(N3405&gt;0,OR(Calc!$C$4="*",B3405=Calc!$C$4)),N3405+ROW()*0.000000001,0)</f>
        <v>3848.550003405</v>
      </c>
    </row>
    <row r="3406" customFormat="false" ht="15" hidden="false" customHeight="false" outlineLevel="0" collapsed="false">
      <c r="A3406" s="49" t="n">
        <v>15805</v>
      </c>
      <c r="B3406" s="49" t="s">
        <v>189</v>
      </c>
      <c r="C3406" s="63" t="n">
        <v>40157</v>
      </c>
      <c r="D3406" s="63" t="n">
        <v>40863</v>
      </c>
      <c r="E3406" s="49" t="n">
        <v>30</v>
      </c>
      <c r="F3406" s="54" t="n">
        <v>601.95</v>
      </c>
      <c r="G3406" s="54" t="n">
        <v>4025.6</v>
      </c>
      <c r="H3406" s="54" t="n">
        <v>5041.07</v>
      </c>
      <c r="I3406" s="54" t="n">
        <f aca="false">SUM(F3406:H3406)</f>
        <v>9668.62</v>
      </c>
      <c r="J3406" s="49" t="n">
        <f aca="false">Calc!$C$5-D3406</f>
        <v>24</v>
      </c>
      <c r="K3406" s="49" t="n">
        <f aca="false">IF(J3406&lt;=Calc!$C$11,4,IF(J3406&lt;=Calc!$C$12,3,IF(J3406&lt;=Calc!$C$13,2,1)))</f>
        <v>4</v>
      </c>
      <c r="L3406" s="49" t="n">
        <f aca="false">1+(E3406&gt;=Calc!$C$16)+(E3406&gt;=Calc!$C$17)+(E3406&gt;=Calc!$C$18)</f>
        <v>4</v>
      </c>
      <c r="M3406" s="49" t="str">
        <f aca="false">IF(AND(K3406=4,L3406&gt;=3),"Champions",IF(AND(K3406=3,L3406&gt;=3),"Loyal",IF(K3406&gt;=3,"Recent / New",IF(L3406&gt;=3,"At Risk","Hibernating / Lost"))))</f>
        <v>Champions</v>
      </c>
      <c r="N3406" s="54" t="n">
        <f aca="false">IF(AND(Calc!$C$2&lt;=2009,Calc!$C$3&gt;=2009),F3406,0)+IF(AND(Calc!$C$2&lt;=2010,Calc!$C$3&gt;=2010),G3406,0)+IF(AND(Calc!$C$2&lt;=2011,Calc!$C$3&gt;=2011),H3406,0)</f>
        <v>9668.62</v>
      </c>
      <c r="O3406" s="61" t="n">
        <f aca="false">IF(AND(N3406&gt;0,OR(Calc!$C$4="*",B3406=Calc!$C$4)),N3406+ROW()*0.000000001,0)</f>
        <v>9668.620003406</v>
      </c>
    </row>
    <row r="3407" customFormat="false" ht="15" hidden="false" customHeight="false" outlineLevel="0" collapsed="false">
      <c r="A3407" s="49" t="n">
        <v>15806</v>
      </c>
      <c r="B3407" s="49" t="s">
        <v>189</v>
      </c>
      <c r="C3407" s="63" t="n">
        <v>40610</v>
      </c>
      <c r="D3407" s="63" t="n">
        <v>40840</v>
      </c>
      <c r="E3407" s="49" t="n">
        <v>3</v>
      </c>
      <c r="F3407" s="54" t="n">
        <v>0</v>
      </c>
      <c r="G3407" s="54" t="n">
        <v>0</v>
      </c>
      <c r="H3407" s="54" t="n">
        <v>784.58</v>
      </c>
      <c r="I3407" s="54" t="n">
        <f aca="false">SUM(F3407:H3407)</f>
        <v>784.58</v>
      </c>
      <c r="J3407" s="49" t="n">
        <f aca="false">Calc!$C$5-D3407</f>
        <v>47</v>
      </c>
      <c r="K3407" s="49" t="n">
        <f aca="false">IF(J3407&lt;=Calc!$C$11,4,IF(J3407&lt;=Calc!$C$12,3,IF(J3407&lt;=Calc!$C$13,2,1)))</f>
        <v>3</v>
      </c>
      <c r="L3407" s="49" t="n">
        <f aca="false">1+(E3407&gt;=Calc!$C$16)+(E3407&gt;=Calc!$C$17)+(E3407&gt;=Calc!$C$18)</f>
        <v>2</v>
      </c>
      <c r="M3407" s="49" t="str">
        <f aca="false">IF(AND(K3407=4,L3407&gt;=3),"Champions",IF(AND(K3407=3,L3407&gt;=3),"Loyal",IF(K3407&gt;=3,"Recent / New",IF(L3407&gt;=3,"At Risk","Hibernating / Lost"))))</f>
        <v>Recent / New</v>
      </c>
      <c r="N3407" s="54" t="n">
        <f aca="false">IF(AND(Calc!$C$2&lt;=2009,Calc!$C$3&gt;=2009),F3407,0)+IF(AND(Calc!$C$2&lt;=2010,Calc!$C$3&gt;=2010),G3407,0)+IF(AND(Calc!$C$2&lt;=2011,Calc!$C$3&gt;=2011),H3407,0)</f>
        <v>784.58</v>
      </c>
      <c r="O3407" s="61" t="n">
        <f aca="false">IF(AND(N3407&gt;0,OR(Calc!$C$4="*",B3407=Calc!$C$4)),N3407+ROW()*0.000000001,0)</f>
        <v>784.580003407</v>
      </c>
    </row>
    <row r="3408" customFormat="false" ht="15" hidden="false" customHeight="false" outlineLevel="0" collapsed="false">
      <c r="A3408" s="49" t="n">
        <v>15807</v>
      </c>
      <c r="B3408" s="49" t="s">
        <v>189</v>
      </c>
      <c r="C3408" s="63" t="n">
        <v>40220</v>
      </c>
      <c r="D3408" s="63" t="n">
        <v>40836</v>
      </c>
      <c r="E3408" s="49" t="n">
        <v>5</v>
      </c>
      <c r="F3408" s="54" t="n">
        <v>0</v>
      </c>
      <c r="G3408" s="54" t="n">
        <v>903.67</v>
      </c>
      <c r="H3408" s="54" t="n">
        <v>903.9</v>
      </c>
      <c r="I3408" s="54" t="n">
        <f aca="false">SUM(F3408:H3408)</f>
        <v>1807.57</v>
      </c>
      <c r="J3408" s="49" t="n">
        <f aca="false">Calc!$C$5-D3408</f>
        <v>51</v>
      </c>
      <c r="K3408" s="49" t="n">
        <f aca="false">IF(J3408&lt;=Calc!$C$11,4,IF(J3408&lt;=Calc!$C$12,3,IF(J3408&lt;=Calc!$C$13,2,1)))</f>
        <v>3</v>
      </c>
      <c r="L3408" s="49" t="n">
        <f aca="false">1+(E3408&gt;=Calc!$C$16)+(E3408&gt;=Calc!$C$17)+(E3408&gt;=Calc!$C$18)</f>
        <v>3</v>
      </c>
      <c r="M3408" s="49" t="str">
        <f aca="false">IF(AND(K3408=4,L3408&gt;=3),"Champions",IF(AND(K3408=3,L3408&gt;=3),"Loyal",IF(K3408&gt;=3,"Recent / New",IF(L3408&gt;=3,"At Risk","Hibernating / Lost"))))</f>
        <v>Loyal</v>
      </c>
      <c r="N3408" s="54" t="n">
        <f aca="false">IF(AND(Calc!$C$2&lt;=2009,Calc!$C$3&gt;=2009),F3408,0)+IF(AND(Calc!$C$2&lt;=2010,Calc!$C$3&gt;=2010),G3408,0)+IF(AND(Calc!$C$2&lt;=2011,Calc!$C$3&gt;=2011),H3408,0)</f>
        <v>1807.57</v>
      </c>
      <c r="O3408" s="61" t="n">
        <f aca="false">IF(AND(N3408&gt;0,OR(Calc!$C$4="*",B3408=Calc!$C$4)),N3408+ROW()*0.000000001,0)</f>
        <v>1807.570003408</v>
      </c>
    </row>
    <row r="3409" customFormat="false" ht="15" hidden="false" customHeight="false" outlineLevel="0" collapsed="false">
      <c r="A3409" s="49" t="n">
        <v>15808</v>
      </c>
      <c r="B3409" s="49" t="s">
        <v>189</v>
      </c>
      <c r="C3409" s="63" t="n">
        <v>40148</v>
      </c>
      <c r="D3409" s="63" t="n">
        <v>40580</v>
      </c>
      <c r="E3409" s="49" t="n">
        <v>21</v>
      </c>
      <c r="F3409" s="54" t="n">
        <v>1875.32</v>
      </c>
      <c r="G3409" s="54" t="n">
        <v>13693.81</v>
      </c>
      <c r="H3409" s="54" t="n">
        <v>1469.82</v>
      </c>
      <c r="I3409" s="54" t="n">
        <f aca="false">SUM(F3409:H3409)</f>
        <v>17038.95</v>
      </c>
      <c r="J3409" s="49" t="n">
        <f aca="false">Calc!$C$5-D3409</f>
        <v>307</v>
      </c>
      <c r="K3409" s="49" t="n">
        <f aca="false">IF(J3409&lt;=Calc!$C$11,4,IF(J3409&lt;=Calc!$C$12,3,IF(J3409&lt;=Calc!$C$13,2,1)))</f>
        <v>2</v>
      </c>
      <c r="L3409" s="49" t="n">
        <f aca="false">1+(E3409&gt;=Calc!$C$16)+(E3409&gt;=Calc!$C$17)+(E3409&gt;=Calc!$C$18)</f>
        <v>4</v>
      </c>
      <c r="M3409" s="49" t="str">
        <f aca="false">IF(AND(K3409=4,L3409&gt;=3),"Champions",IF(AND(K3409=3,L3409&gt;=3),"Loyal",IF(K3409&gt;=3,"Recent / New",IF(L3409&gt;=3,"At Risk","Hibernating / Lost"))))</f>
        <v>At Risk</v>
      </c>
      <c r="N3409" s="54" t="n">
        <f aca="false">IF(AND(Calc!$C$2&lt;=2009,Calc!$C$3&gt;=2009),F3409,0)+IF(AND(Calc!$C$2&lt;=2010,Calc!$C$3&gt;=2010),G3409,0)+IF(AND(Calc!$C$2&lt;=2011,Calc!$C$3&gt;=2011),H3409,0)</f>
        <v>17038.95</v>
      </c>
      <c r="O3409" s="61" t="n">
        <f aca="false">IF(AND(N3409&gt;0,OR(Calc!$C$4="*",B3409=Calc!$C$4)),N3409+ROW()*0.000000001,0)</f>
        <v>17038.950003409</v>
      </c>
    </row>
    <row r="3410" customFormat="false" ht="15" hidden="false" customHeight="false" outlineLevel="0" collapsed="false">
      <c r="A3410" s="49" t="n">
        <v>15809</v>
      </c>
      <c r="B3410" s="49" t="s">
        <v>189</v>
      </c>
      <c r="C3410" s="63" t="n">
        <v>40351</v>
      </c>
      <c r="D3410" s="63" t="n">
        <v>40850</v>
      </c>
      <c r="E3410" s="49" t="n">
        <v>7</v>
      </c>
      <c r="F3410" s="54" t="n">
        <v>0</v>
      </c>
      <c r="G3410" s="54" t="n">
        <v>463.67</v>
      </c>
      <c r="H3410" s="54" t="n">
        <v>399.21</v>
      </c>
      <c r="I3410" s="54" t="n">
        <f aca="false">SUM(F3410:H3410)</f>
        <v>862.88</v>
      </c>
      <c r="J3410" s="49" t="n">
        <f aca="false">Calc!$C$5-D3410</f>
        <v>37</v>
      </c>
      <c r="K3410" s="49" t="n">
        <f aca="false">IF(J3410&lt;=Calc!$C$11,4,IF(J3410&lt;=Calc!$C$12,3,IF(J3410&lt;=Calc!$C$13,2,1)))</f>
        <v>3</v>
      </c>
      <c r="L3410" s="49" t="n">
        <f aca="false">1+(E3410&gt;=Calc!$C$16)+(E3410&gt;=Calc!$C$17)+(E3410&gt;=Calc!$C$18)</f>
        <v>3</v>
      </c>
      <c r="M3410" s="49" t="str">
        <f aca="false">IF(AND(K3410=4,L3410&gt;=3),"Champions",IF(AND(K3410=3,L3410&gt;=3),"Loyal",IF(K3410&gt;=3,"Recent / New",IF(L3410&gt;=3,"At Risk","Hibernating / Lost"))))</f>
        <v>Loyal</v>
      </c>
      <c r="N3410" s="54" t="n">
        <f aca="false">IF(AND(Calc!$C$2&lt;=2009,Calc!$C$3&gt;=2009),F3410,0)+IF(AND(Calc!$C$2&lt;=2010,Calc!$C$3&gt;=2010),G3410,0)+IF(AND(Calc!$C$2&lt;=2011,Calc!$C$3&gt;=2011),H3410,0)</f>
        <v>862.88</v>
      </c>
      <c r="O3410" s="61" t="n">
        <f aca="false">IF(AND(N3410&gt;0,OR(Calc!$C$4="*",B3410=Calc!$C$4)),N3410+ROW()*0.000000001,0)</f>
        <v>862.88000341</v>
      </c>
    </row>
    <row r="3411" customFormat="false" ht="15" hidden="false" customHeight="false" outlineLevel="0" collapsed="false">
      <c r="A3411" s="49" t="n">
        <v>15810</v>
      </c>
      <c r="B3411" s="49" t="s">
        <v>189</v>
      </c>
      <c r="C3411" s="63" t="n">
        <v>40213</v>
      </c>
      <c r="D3411" s="63" t="n">
        <v>40808</v>
      </c>
      <c r="E3411" s="49" t="n">
        <v>8</v>
      </c>
      <c r="F3411" s="54" t="n">
        <v>-22.74</v>
      </c>
      <c r="G3411" s="54" t="n">
        <v>1602.11</v>
      </c>
      <c r="H3411" s="54" t="n">
        <v>1145.43</v>
      </c>
      <c r="I3411" s="54" t="n">
        <f aca="false">SUM(F3411:H3411)</f>
        <v>2724.8</v>
      </c>
      <c r="J3411" s="49" t="n">
        <f aca="false">Calc!$C$5-D3411</f>
        <v>79</v>
      </c>
      <c r="K3411" s="49" t="n">
        <f aca="false">IF(J3411&lt;=Calc!$C$11,4,IF(J3411&lt;=Calc!$C$12,3,IF(J3411&lt;=Calc!$C$13,2,1)))</f>
        <v>3</v>
      </c>
      <c r="L3411" s="49" t="n">
        <f aca="false">1+(E3411&gt;=Calc!$C$16)+(E3411&gt;=Calc!$C$17)+(E3411&gt;=Calc!$C$18)</f>
        <v>4</v>
      </c>
      <c r="M3411" s="49" t="str">
        <f aca="false">IF(AND(K3411=4,L3411&gt;=3),"Champions",IF(AND(K3411=3,L3411&gt;=3),"Loyal",IF(K3411&gt;=3,"Recent / New",IF(L3411&gt;=3,"At Risk","Hibernating / Lost"))))</f>
        <v>Loyal</v>
      </c>
      <c r="N3411" s="54" t="n">
        <f aca="false">IF(AND(Calc!$C$2&lt;=2009,Calc!$C$3&gt;=2009),F3411,0)+IF(AND(Calc!$C$2&lt;=2010,Calc!$C$3&gt;=2010),G3411,0)+IF(AND(Calc!$C$2&lt;=2011,Calc!$C$3&gt;=2011),H3411,0)</f>
        <v>2724.8</v>
      </c>
      <c r="O3411" s="61" t="n">
        <f aca="false">IF(AND(N3411&gt;0,OR(Calc!$C$4="*",B3411=Calc!$C$4)),N3411+ROW()*0.000000001,0)</f>
        <v>2724.800003411</v>
      </c>
    </row>
    <row r="3412" customFormat="false" ht="15" hidden="false" customHeight="false" outlineLevel="0" collapsed="false">
      <c r="A3412" s="49" t="n">
        <v>15811</v>
      </c>
      <c r="B3412" s="49" t="s">
        <v>189</v>
      </c>
      <c r="C3412" s="63" t="n">
        <v>40498</v>
      </c>
      <c r="D3412" s="63" t="n">
        <v>40864</v>
      </c>
      <c r="E3412" s="49" t="n">
        <v>7</v>
      </c>
      <c r="F3412" s="54" t="n">
        <v>0</v>
      </c>
      <c r="G3412" s="54" t="n">
        <v>1612.73</v>
      </c>
      <c r="H3412" s="54" t="n">
        <v>1732.52</v>
      </c>
      <c r="I3412" s="54" t="n">
        <f aca="false">SUM(F3412:H3412)</f>
        <v>3345.25</v>
      </c>
      <c r="J3412" s="49" t="n">
        <f aca="false">Calc!$C$5-D3412</f>
        <v>23</v>
      </c>
      <c r="K3412" s="49" t="n">
        <f aca="false">IF(J3412&lt;=Calc!$C$11,4,IF(J3412&lt;=Calc!$C$12,3,IF(J3412&lt;=Calc!$C$13,2,1)))</f>
        <v>4</v>
      </c>
      <c r="L3412" s="49" t="n">
        <f aca="false">1+(E3412&gt;=Calc!$C$16)+(E3412&gt;=Calc!$C$17)+(E3412&gt;=Calc!$C$18)</f>
        <v>3</v>
      </c>
      <c r="M3412" s="49" t="str">
        <f aca="false">IF(AND(K3412=4,L3412&gt;=3),"Champions",IF(AND(K3412=3,L3412&gt;=3),"Loyal",IF(K3412&gt;=3,"Recent / New",IF(L3412&gt;=3,"At Risk","Hibernating / Lost"))))</f>
        <v>Champions</v>
      </c>
      <c r="N3412" s="54" t="n">
        <f aca="false">IF(AND(Calc!$C$2&lt;=2009,Calc!$C$3&gt;=2009),F3412,0)+IF(AND(Calc!$C$2&lt;=2010,Calc!$C$3&gt;=2010),G3412,0)+IF(AND(Calc!$C$2&lt;=2011,Calc!$C$3&gt;=2011),H3412,0)</f>
        <v>3345.25</v>
      </c>
      <c r="O3412" s="61" t="n">
        <f aca="false">IF(AND(N3412&gt;0,OR(Calc!$C$4="*",B3412=Calc!$C$4)),N3412+ROW()*0.000000001,0)</f>
        <v>3345.250003412</v>
      </c>
    </row>
    <row r="3413" customFormat="false" ht="15" hidden="false" customHeight="false" outlineLevel="0" collapsed="false">
      <c r="A3413" s="49" t="n">
        <v>15812</v>
      </c>
      <c r="B3413" s="49" t="s">
        <v>189</v>
      </c>
      <c r="C3413" s="63" t="n">
        <v>40162</v>
      </c>
      <c r="D3413" s="63" t="n">
        <v>40779</v>
      </c>
      <c r="E3413" s="49" t="n">
        <v>12</v>
      </c>
      <c r="F3413" s="54" t="n">
        <v>290.72</v>
      </c>
      <c r="G3413" s="54" t="n">
        <v>3094.31</v>
      </c>
      <c r="H3413" s="54" t="n">
        <v>1801.14</v>
      </c>
      <c r="I3413" s="54" t="n">
        <f aca="false">SUM(F3413:H3413)</f>
        <v>5186.17</v>
      </c>
      <c r="J3413" s="49" t="n">
        <f aca="false">Calc!$C$5-D3413</f>
        <v>108</v>
      </c>
      <c r="K3413" s="49" t="n">
        <f aca="false">IF(J3413&lt;=Calc!$C$11,4,IF(J3413&lt;=Calc!$C$12,3,IF(J3413&lt;=Calc!$C$13,2,1)))</f>
        <v>2</v>
      </c>
      <c r="L3413" s="49" t="n">
        <f aca="false">1+(E3413&gt;=Calc!$C$16)+(E3413&gt;=Calc!$C$17)+(E3413&gt;=Calc!$C$18)</f>
        <v>4</v>
      </c>
      <c r="M3413" s="49" t="str">
        <f aca="false">IF(AND(K3413=4,L3413&gt;=3),"Champions",IF(AND(K3413=3,L3413&gt;=3),"Loyal",IF(K3413&gt;=3,"Recent / New",IF(L3413&gt;=3,"At Risk","Hibernating / Lost"))))</f>
        <v>At Risk</v>
      </c>
      <c r="N3413" s="54" t="n">
        <f aca="false">IF(AND(Calc!$C$2&lt;=2009,Calc!$C$3&gt;=2009),F3413,0)+IF(AND(Calc!$C$2&lt;=2010,Calc!$C$3&gt;=2010),G3413,0)+IF(AND(Calc!$C$2&lt;=2011,Calc!$C$3&gt;=2011),H3413,0)</f>
        <v>5186.17</v>
      </c>
      <c r="O3413" s="61" t="n">
        <f aca="false">IF(AND(N3413&gt;0,OR(Calc!$C$4="*",B3413=Calc!$C$4)),N3413+ROW()*0.000000001,0)</f>
        <v>5186.170003413</v>
      </c>
    </row>
    <row r="3414" customFormat="false" ht="15" hidden="false" customHeight="false" outlineLevel="0" collapsed="false">
      <c r="A3414" s="49" t="n">
        <v>15813</v>
      </c>
      <c r="B3414" s="49" t="s">
        <v>189</v>
      </c>
      <c r="C3414" s="63" t="n">
        <v>40647</v>
      </c>
      <c r="D3414" s="63" t="n">
        <v>40679</v>
      </c>
      <c r="E3414" s="49" t="n">
        <v>2</v>
      </c>
      <c r="F3414" s="54" t="n">
        <v>0</v>
      </c>
      <c r="G3414" s="54" t="n">
        <v>0</v>
      </c>
      <c r="H3414" s="54" t="n">
        <v>1303.91</v>
      </c>
      <c r="I3414" s="54" t="n">
        <f aca="false">SUM(F3414:H3414)</f>
        <v>1303.91</v>
      </c>
      <c r="J3414" s="49" t="n">
        <f aca="false">Calc!$C$5-D3414</f>
        <v>208</v>
      </c>
      <c r="K3414" s="49" t="n">
        <f aca="false">IF(J3414&lt;=Calc!$C$11,4,IF(J3414&lt;=Calc!$C$12,3,IF(J3414&lt;=Calc!$C$13,2,1)))</f>
        <v>2</v>
      </c>
      <c r="L3414" s="49" t="n">
        <f aca="false">1+(E3414&gt;=Calc!$C$16)+(E3414&gt;=Calc!$C$17)+(E3414&gt;=Calc!$C$18)</f>
        <v>2</v>
      </c>
      <c r="M3414" s="49" t="str">
        <f aca="false">IF(AND(K3414=4,L3414&gt;=3),"Champions",IF(AND(K3414=3,L3414&gt;=3),"Loyal",IF(K3414&gt;=3,"Recent / New",IF(L3414&gt;=3,"At Risk","Hibernating / Lost"))))</f>
        <v>Hibernating / Lost</v>
      </c>
      <c r="N3414" s="54" t="n">
        <f aca="false">IF(AND(Calc!$C$2&lt;=2009,Calc!$C$3&gt;=2009),F3414,0)+IF(AND(Calc!$C$2&lt;=2010,Calc!$C$3&gt;=2010),G3414,0)+IF(AND(Calc!$C$2&lt;=2011,Calc!$C$3&gt;=2011),H3414,0)</f>
        <v>1303.91</v>
      </c>
      <c r="O3414" s="61" t="n">
        <f aca="false">IF(AND(N3414&gt;0,OR(Calc!$C$4="*",B3414=Calc!$C$4)),N3414+ROW()*0.000000001,0)</f>
        <v>1303.910003414</v>
      </c>
    </row>
    <row r="3415" customFormat="false" ht="15" hidden="false" customHeight="false" outlineLevel="0" collapsed="false">
      <c r="A3415" s="49" t="n">
        <v>15814</v>
      </c>
      <c r="B3415" s="49" t="s">
        <v>189</v>
      </c>
      <c r="C3415" s="63" t="n">
        <v>40283</v>
      </c>
      <c r="D3415" s="63" t="n">
        <v>40870</v>
      </c>
      <c r="E3415" s="49" t="n">
        <v>6</v>
      </c>
      <c r="F3415" s="54" t="n">
        <v>0</v>
      </c>
      <c r="G3415" s="54" t="n">
        <v>689.11</v>
      </c>
      <c r="H3415" s="54" t="n">
        <v>1842.73</v>
      </c>
      <c r="I3415" s="54" t="n">
        <f aca="false">SUM(F3415:H3415)</f>
        <v>2531.84</v>
      </c>
      <c r="J3415" s="49" t="n">
        <f aca="false">Calc!$C$5-D3415</f>
        <v>17</v>
      </c>
      <c r="K3415" s="49" t="n">
        <f aca="false">IF(J3415&lt;=Calc!$C$11,4,IF(J3415&lt;=Calc!$C$12,3,IF(J3415&lt;=Calc!$C$13,2,1)))</f>
        <v>4</v>
      </c>
      <c r="L3415" s="49" t="n">
        <f aca="false">1+(E3415&gt;=Calc!$C$16)+(E3415&gt;=Calc!$C$17)+(E3415&gt;=Calc!$C$18)</f>
        <v>3</v>
      </c>
      <c r="M3415" s="49" t="str">
        <f aca="false">IF(AND(K3415=4,L3415&gt;=3),"Champions",IF(AND(K3415=3,L3415&gt;=3),"Loyal",IF(K3415&gt;=3,"Recent / New",IF(L3415&gt;=3,"At Risk","Hibernating / Lost"))))</f>
        <v>Champions</v>
      </c>
      <c r="N3415" s="54" t="n">
        <f aca="false">IF(AND(Calc!$C$2&lt;=2009,Calc!$C$3&gt;=2009),F3415,0)+IF(AND(Calc!$C$2&lt;=2010,Calc!$C$3&gt;=2010),G3415,0)+IF(AND(Calc!$C$2&lt;=2011,Calc!$C$3&gt;=2011),H3415,0)</f>
        <v>2531.84</v>
      </c>
      <c r="O3415" s="61" t="n">
        <f aca="false">IF(AND(N3415&gt;0,OR(Calc!$C$4="*",B3415=Calc!$C$4)),N3415+ROW()*0.000000001,0)</f>
        <v>2531.840003415</v>
      </c>
    </row>
    <row r="3416" customFormat="false" ht="15" hidden="false" customHeight="false" outlineLevel="0" collapsed="false">
      <c r="A3416" s="49" t="n">
        <v>15815</v>
      </c>
      <c r="B3416" s="49" t="s">
        <v>189</v>
      </c>
      <c r="C3416" s="63" t="n">
        <v>40627</v>
      </c>
      <c r="D3416" s="63" t="n">
        <v>40823</v>
      </c>
      <c r="E3416" s="49" t="n">
        <v>5</v>
      </c>
      <c r="F3416" s="54" t="n">
        <v>0</v>
      </c>
      <c r="G3416" s="54" t="n">
        <v>0</v>
      </c>
      <c r="H3416" s="54" t="n">
        <v>2100.6</v>
      </c>
      <c r="I3416" s="54" t="n">
        <f aca="false">SUM(F3416:H3416)</f>
        <v>2100.6</v>
      </c>
      <c r="J3416" s="49" t="n">
        <f aca="false">Calc!$C$5-D3416</f>
        <v>64</v>
      </c>
      <c r="K3416" s="49" t="n">
        <f aca="false">IF(J3416&lt;=Calc!$C$11,4,IF(J3416&lt;=Calc!$C$12,3,IF(J3416&lt;=Calc!$C$13,2,1)))</f>
        <v>3</v>
      </c>
      <c r="L3416" s="49" t="n">
        <f aca="false">1+(E3416&gt;=Calc!$C$16)+(E3416&gt;=Calc!$C$17)+(E3416&gt;=Calc!$C$18)</f>
        <v>3</v>
      </c>
      <c r="M3416" s="49" t="str">
        <f aca="false">IF(AND(K3416=4,L3416&gt;=3),"Champions",IF(AND(K3416=3,L3416&gt;=3),"Loyal",IF(K3416&gt;=3,"Recent / New",IF(L3416&gt;=3,"At Risk","Hibernating / Lost"))))</f>
        <v>Loyal</v>
      </c>
      <c r="N3416" s="54" t="n">
        <f aca="false">IF(AND(Calc!$C$2&lt;=2009,Calc!$C$3&gt;=2009),F3416,0)+IF(AND(Calc!$C$2&lt;=2010,Calc!$C$3&gt;=2010),G3416,0)+IF(AND(Calc!$C$2&lt;=2011,Calc!$C$3&gt;=2011),H3416,0)</f>
        <v>2100.6</v>
      </c>
      <c r="O3416" s="61" t="n">
        <f aca="false">IF(AND(N3416&gt;0,OR(Calc!$C$4="*",B3416=Calc!$C$4)),N3416+ROW()*0.000000001,0)</f>
        <v>2100.600003416</v>
      </c>
    </row>
    <row r="3417" customFormat="false" ht="15" hidden="false" customHeight="false" outlineLevel="0" collapsed="false">
      <c r="A3417" s="49" t="n">
        <v>15816</v>
      </c>
      <c r="B3417" s="49" t="s">
        <v>189</v>
      </c>
      <c r="C3417" s="63" t="n">
        <v>40344</v>
      </c>
      <c r="D3417" s="63" t="n">
        <v>40344</v>
      </c>
      <c r="E3417" s="49" t="n">
        <v>2</v>
      </c>
      <c r="F3417" s="54" t="n">
        <v>0</v>
      </c>
      <c r="G3417" s="54" t="n">
        <v>93.3</v>
      </c>
      <c r="H3417" s="54" t="n">
        <v>0</v>
      </c>
      <c r="I3417" s="54" t="n">
        <f aca="false">SUM(F3417:H3417)</f>
        <v>93.3</v>
      </c>
      <c r="J3417" s="49" t="n">
        <f aca="false">Calc!$C$5-D3417</f>
        <v>543</v>
      </c>
      <c r="K3417" s="49" t="n">
        <f aca="false">IF(J3417&lt;=Calc!$C$11,4,IF(J3417&lt;=Calc!$C$12,3,IF(J3417&lt;=Calc!$C$13,2,1)))</f>
        <v>1</v>
      </c>
      <c r="L3417" s="49" t="n">
        <f aca="false">1+(E3417&gt;=Calc!$C$16)+(E3417&gt;=Calc!$C$17)+(E3417&gt;=Calc!$C$18)</f>
        <v>2</v>
      </c>
      <c r="M3417" s="49" t="str">
        <f aca="false">IF(AND(K3417=4,L3417&gt;=3),"Champions",IF(AND(K3417=3,L3417&gt;=3),"Loyal",IF(K3417&gt;=3,"Recent / New",IF(L3417&gt;=3,"At Risk","Hibernating / Lost"))))</f>
        <v>Hibernating / Lost</v>
      </c>
      <c r="N3417" s="54" t="n">
        <f aca="false">IF(AND(Calc!$C$2&lt;=2009,Calc!$C$3&gt;=2009),F3417,0)+IF(AND(Calc!$C$2&lt;=2010,Calc!$C$3&gt;=2010),G3417,0)+IF(AND(Calc!$C$2&lt;=2011,Calc!$C$3&gt;=2011),H3417,0)</f>
        <v>93.3</v>
      </c>
      <c r="O3417" s="61" t="n">
        <f aca="false">IF(AND(N3417&gt;0,OR(Calc!$C$4="*",B3417=Calc!$C$4)),N3417+ROW()*0.000000001,0)</f>
        <v>93.300003417</v>
      </c>
    </row>
    <row r="3418" customFormat="false" ht="15" hidden="false" customHeight="false" outlineLevel="0" collapsed="false">
      <c r="A3418" s="49" t="n">
        <v>15817</v>
      </c>
      <c r="B3418" s="49" t="s">
        <v>189</v>
      </c>
      <c r="C3418" s="63" t="n">
        <v>40343</v>
      </c>
      <c r="D3418" s="63" t="n">
        <v>40466</v>
      </c>
      <c r="E3418" s="49" t="n">
        <v>3</v>
      </c>
      <c r="F3418" s="54" t="n">
        <v>0</v>
      </c>
      <c r="G3418" s="54" t="n">
        <v>2766.4</v>
      </c>
      <c r="H3418" s="54" t="n">
        <v>0</v>
      </c>
      <c r="I3418" s="54" t="n">
        <f aca="false">SUM(F3418:H3418)</f>
        <v>2766.4</v>
      </c>
      <c r="J3418" s="49" t="n">
        <f aca="false">Calc!$C$5-D3418</f>
        <v>421</v>
      </c>
      <c r="K3418" s="49" t="n">
        <f aca="false">IF(J3418&lt;=Calc!$C$11,4,IF(J3418&lt;=Calc!$C$12,3,IF(J3418&lt;=Calc!$C$13,2,1)))</f>
        <v>1</v>
      </c>
      <c r="L3418" s="49" t="n">
        <f aca="false">1+(E3418&gt;=Calc!$C$16)+(E3418&gt;=Calc!$C$17)+(E3418&gt;=Calc!$C$18)</f>
        <v>2</v>
      </c>
      <c r="M3418" s="49" t="str">
        <f aca="false">IF(AND(K3418=4,L3418&gt;=3),"Champions",IF(AND(K3418=3,L3418&gt;=3),"Loyal",IF(K3418&gt;=3,"Recent / New",IF(L3418&gt;=3,"At Risk","Hibernating / Lost"))))</f>
        <v>Hibernating / Lost</v>
      </c>
      <c r="N3418" s="54" t="n">
        <f aca="false">IF(AND(Calc!$C$2&lt;=2009,Calc!$C$3&gt;=2009),F3418,0)+IF(AND(Calc!$C$2&lt;=2010,Calc!$C$3&gt;=2010),G3418,0)+IF(AND(Calc!$C$2&lt;=2011,Calc!$C$3&gt;=2011),H3418,0)</f>
        <v>2766.4</v>
      </c>
      <c r="O3418" s="61" t="n">
        <f aca="false">IF(AND(N3418&gt;0,OR(Calc!$C$4="*",B3418=Calc!$C$4)),N3418+ROW()*0.000000001,0)</f>
        <v>2766.400003418</v>
      </c>
    </row>
    <row r="3419" customFormat="false" ht="15" hidden="false" customHeight="false" outlineLevel="0" collapsed="false">
      <c r="A3419" s="49" t="n">
        <v>15818</v>
      </c>
      <c r="B3419" s="49" t="s">
        <v>189</v>
      </c>
      <c r="C3419" s="63" t="n">
        <v>40298</v>
      </c>
      <c r="D3419" s="63" t="n">
        <v>40298</v>
      </c>
      <c r="E3419" s="49" t="n">
        <v>1</v>
      </c>
      <c r="F3419" s="54" t="n">
        <v>0</v>
      </c>
      <c r="G3419" s="54" t="n">
        <v>340.5</v>
      </c>
      <c r="H3419" s="54" t="n">
        <v>0</v>
      </c>
      <c r="I3419" s="54" t="n">
        <f aca="false">SUM(F3419:H3419)</f>
        <v>340.5</v>
      </c>
      <c r="J3419" s="49" t="n">
        <f aca="false">Calc!$C$5-D3419</f>
        <v>589</v>
      </c>
      <c r="K3419" s="49" t="n">
        <f aca="false">IF(J3419&lt;=Calc!$C$11,4,IF(J3419&lt;=Calc!$C$12,3,IF(J3419&lt;=Calc!$C$13,2,1)))</f>
        <v>1</v>
      </c>
      <c r="L3419" s="49" t="n">
        <f aca="false">1+(E3419&gt;=Calc!$C$16)+(E3419&gt;=Calc!$C$17)+(E3419&gt;=Calc!$C$18)</f>
        <v>1</v>
      </c>
      <c r="M3419" s="49" t="str">
        <f aca="false">IF(AND(K3419=4,L3419&gt;=3),"Champions",IF(AND(K3419=3,L3419&gt;=3),"Loyal",IF(K3419&gt;=3,"Recent / New",IF(L3419&gt;=3,"At Risk","Hibernating / Lost"))))</f>
        <v>Hibernating / Lost</v>
      </c>
      <c r="N3419" s="54" t="n">
        <f aca="false">IF(AND(Calc!$C$2&lt;=2009,Calc!$C$3&gt;=2009),F3419,0)+IF(AND(Calc!$C$2&lt;=2010,Calc!$C$3&gt;=2010),G3419,0)+IF(AND(Calc!$C$2&lt;=2011,Calc!$C$3&gt;=2011),H3419,0)</f>
        <v>340.5</v>
      </c>
      <c r="O3419" s="61" t="n">
        <f aca="false">IF(AND(N3419&gt;0,OR(Calc!$C$4="*",B3419=Calc!$C$4)),N3419+ROW()*0.000000001,0)</f>
        <v>340.500003419</v>
      </c>
    </row>
    <row r="3420" customFormat="false" ht="15" hidden="false" customHeight="false" outlineLevel="0" collapsed="false">
      <c r="A3420" s="49" t="n">
        <v>15819</v>
      </c>
      <c r="B3420" s="49" t="s">
        <v>189</v>
      </c>
      <c r="C3420" s="63" t="n">
        <v>40255</v>
      </c>
      <c r="D3420" s="63" t="n">
        <v>40837</v>
      </c>
      <c r="E3420" s="49" t="n">
        <v>10</v>
      </c>
      <c r="F3420" s="54" t="n">
        <v>0</v>
      </c>
      <c r="G3420" s="54" t="n">
        <v>2005.83</v>
      </c>
      <c r="H3420" s="54" t="n">
        <v>1905.45</v>
      </c>
      <c r="I3420" s="54" t="n">
        <f aca="false">SUM(F3420:H3420)</f>
        <v>3911.28</v>
      </c>
      <c r="J3420" s="49" t="n">
        <f aca="false">Calc!$C$5-D3420</f>
        <v>50</v>
      </c>
      <c r="K3420" s="49" t="n">
        <f aca="false">IF(J3420&lt;=Calc!$C$11,4,IF(J3420&lt;=Calc!$C$12,3,IF(J3420&lt;=Calc!$C$13,2,1)))</f>
        <v>3</v>
      </c>
      <c r="L3420" s="49" t="n">
        <f aca="false">1+(E3420&gt;=Calc!$C$16)+(E3420&gt;=Calc!$C$17)+(E3420&gt;=Calc!$C$18)</f>
        <v>4</v>
      </c>
      <c r="M3420" s="49" t="str">
        <f aca="false">IF(AND(K3420=4,L3420&gt;=3),"Champions",IF(AND(K3420=3,L3420&gt;=3),"Loyal",IF(K3420&gt;=3,"Recent / New",IF(L3420&gt;=3,"At Risk","Hibernating / Lost"))))</f>
        <v>Loyal</v>
      </c>
      <c r="N3420" s="54" t="n">
        <f aca="false">IF(AND(Calc!$C$2&lt;=2009,Calc!$C$3&gt;=2009),F3420,0)+IF(AND(Calc!$C$2&lt;=2010,Calc!$C$3&gt;=2010),G3420,0)+IF(AND(Calc!$C$2&lt;=2011,Calc!$C$3&gt;=2011),H3420,0)</f>
        <v>3911.28</v>
      </c>
      <c r="O3420" s="61" t="n">
        <f aca="false">IF(AND(N3420&gt;0,OR(Calc!$C$4="*",B3420=Calc!$C$4)),N3420+ROW()*0.000000001,0)</f>
        <v>3911.28000342</v>
      </c>
    </row>
    <row r="3421" customFormat="false" ht="15" hidden="false" customHeight="false" outlineLevel="0" collapsed="false">
      <c r="A3421" s="49" t="n">
        <v>15820</v>
      </c>
      <c r="B3421" s="49" t="s">
        <v>189</v>
      </c>
      <c r="C3421" s="63" t="n">
        <v>40567</v>
      </c>
      <c r="D3421" s="63" t="n">
        <v>40567</v>
      </c>
      <c r="E3421" s="49" t="n">
        <v>1</v>
      </c>
      <c r="F3421" s="54" t="n">
        <v>0</v>
      </c>
      <c r="G3421" s="54" t="n">
        <v>0</v>
      </c>
      <c r="H3421" s="54" t="n">
        <v>206.98</v>
      </c>
      <c r="I3421" s="54" t="n">
        <f aca="false">SUM(F3421:H3421)</f>
        <v>206.98</v>
      </c>
      <c r="J3421" s="49" t="n">
        <f aca="false">Calc!$C$5-D3421</f>
        <v>320</v>
      </c>
      <c r="K3421" s="49" t="n">
        <f aca="false">IF(J3421&lt;=Calc!$C$11,4,IF(J3421&lt;=Calc!$C$12,3,IF(J3421&lt;=Calc!$C$13,2,1)))</f>
        <v>2</v>
      </c>
      <c r="L3421" s="49" t="n">
        <f aca="false">1+(E3421&gt;=Calc!$C$16)+(E3421&gt;=Calc!$C$17)+(E3421&gt;=Calc!$C$18)</f>
        <v>1</v>
      </c>
      <c r="M3421" s="49" t="str">
        <f aca="false">IF(AND(K3421=4,L3421&gt;=3),"Champions",IF(AND(K3421=3,L3421&gt;=3),"Loyal",IF(K3421&gt;=3,"Recent / New",IF(L3421&gt;=3,"At Risk","Hibernating / Lost"))))</f>
        <v>Hibernating / Lost</v>
      </c>
      <c r="N3421" s="54" t="n">
        <f aca="false">IF(AND(Calc!$C$2&lt;=2009,Calc!$C$3&gt;=2009),F3421,0)+IF(AND(Calc!$C$2&lt;=2010,Calc!$C$3&gt;=2010),G3421,0)+IF(AND(Calc!$C$2&lt;=2011,Calc!$C$3&gt;=2011),H3421,0)</f>
        <v>206.98</v>
      </c>
      <c r="O3421" s="61" t="n">
        <f aca="false">IF(AND(N3421&gt;0,OR(Calc!$C$4="*",B3421=Calc!$C$4)),N3421+ROW()*0.000000001,0)</f>
        <v>206.980003421</v>
      </c>
    </row>
    <row r="3422" customFormat="false" ht="15" hidden="false" customHeight="false" outlineLevel="0" collapsed="false">
      <c r="A3422" s="49" t="n">
        <v>15821</v>
      </c>
      <c r="B3422" s="49" t="s">
        <v>189</v>
      </c>
      <c r="C3422" s="63" t="n">
        <v>40825</v>
      </c>
      <c r="D3422" s="63" t="n">
        <v>40842</v>
      </c>
      <c r="E3422" s="49" t="n">
        <v>2</v>
      </c>
      <c r="F3422" s="54" t="n">
        <v>0</v>
      </c>
      <c r="G3422" s="54" t="n">
        <v>0</v>
      </c>
      <c r="H3422" s="54" t="n">
        <v>570.96</v>
      </c>
      <c r="I3422" s="54" t="n">
        <f aca="false">SUM(F3422:H3422)</f>
        <v>570.96</v>
      </c>
      <c r="J3422" s="49" t="n">
        <f aca="false">Calc!$C$5-D3422</f>
        <v>45</v>
      </c>
      <c r="K3422" s="49" t="n">
        <f aca="false">IF(J3422&lt;=Calc!$C$11,4,IF(J3422&lt;=Calc!$C$12,3,IF(J3422&lt;=Calc!$C$13,2,1)))</f>
        <v>3</v>
      </c>
      <c r="L3422" s="49" t="n">
        <f aca="false">1+(E3422&gt;=Calc!$C$16)+(E3422&gt;=Calc!$C$17)+(E3422&gt;=Calc!$C$18)</f>
        <v>2</v>
      </c>
      <c r="M3422" s="49" t="str">
        <f aca="false">IF(AND(K3422=4,L3422&gt;=3),"Champions",IF(AND(K3422=3,L3422&gt;=3),"Loyal",IF(K3422&gt;=3,"Recent / New",IF(L3422&gt;=3,"At Risk","Hibernating / Lost"))))</f>
        <v>Recent / New</v>
      </c>
      <c r="N3422" s="54" t="n">
        <f aca="false">IF(AND(Calc!$C$2&lt;=2009,Calc!$C$3&gt;=2009),F3422,0)+IF(AND(Calc!$C$2&lt;=2010,Calc!$C$3&gt;=2010),G3422,0)+IF(AND(Calc!$C$2&lt;=2011,Calc!$C$3&gt;=2011),H3422,0)</f>
        <v>570.96</v>
      </c>
      <c r="O3422" s="61" t="n">
        <f aca="false">IF(AND(N3422&gt;0,OR(Calc!$C$4="*",B3422=Calc!$C$4)),N3422+ROW()*0.000000001,0)</f>
        <v>570.960003422</v>
      </c>
    </row>
    <row r="3423" customFormat="false" ht="15" hidden="false" customHeight="false" outlineLevel="0" collapsed="false">
      <c r="A3423" s="49" t="n">
        <v>15822</v>
      </c>
      <c r="B3423" s="49" t="s">
        <v>189</v>
      </c>
      <c r="C3423" s="63" t="n">
        <v>40153</v>
      </c>
      <c r="D3423" s="63" t="n">
        <v>40883</v>
      </c>
      <c r="E3423" s="49" t="n">
        <v>6</v>
      </c>
      <c r="F3423" s="54" t="n">
        <v>449.92</v>
      </c>
      <c r="G3423" s="54" t="n">
        <v>902.52</v>
      </c>
      <c r="H3423" s="54" t="n">
        <v>445.27</v>
      </c>
      <c r="I3423" s="54" t="n">
        <f aca="false">SUM(F3423:H3423)</f>
        <v>1797.71</v>
      </c>
      <c r="J3423" s="49" t="n">
        <f aca="false">Calc!$C$5-D3423</f>
        <v>4</v>
      </c>
      <c r="K3423" s="49" t="n">
        <f aca="false">IF(J3423&lt;=Calc!$C$11,4,IF(J3423&lt;=Calc!$C$12,3,IF(J3423&lt;=Calc!$C$13,2,1)))</f>
        <v>4</v>
      </c>
      <c r="L3423" s="49" t="n">
        <f aca="false">1+(E3423&gt;=Calc!$C$16)+(E3423&gt;=Calc!$C$17)+(E3423&gt;=Calc!$C$18)</f>
        <v>3</v>
      </c>
      <c r="M3423" s="49" t="str">
        <f aca="false">IF(AND(K3423=4,L3423&gt;=3),"Champions",IF(AND(K3423=3,L3423&gt;=3),"Loyal",IF(K3423&gt;=3,"Recent / New",IF(L3423&gt;=3,"At Risk","Hibernating / Lost"))))</f>
        <v>Champions</v>
      </c>
      <c r="N3423" s="54" t="n">
        <f aca="false">IF(AND(Calc!$C$2&lt;=2009,Calc!$C$3&gt;=2009),F3423,0)+IF(AND(Calc!$C$2&lt;=2010,Calc!$C$3&gt;=2010),G3423,0)+IF(AND(Calc!$C$2&lt;=2011,Calc!$C$3&gt;=2011),H3423,0)</f>
        <v>1797.71</v>
      </c>
      <c r="O3423" s="61" t="n">
        <f aca="false">IF(AND(N3423&gt;0,OR(Calc!$C$4="*",B3423=Calc!$C$4)),N3423+ROW()*0.000000001,0)</f>
        <v>1797.710003423</v>
      </c>
    </row>
    <row r="3424" customFormat="false" ht="15" hidden="false" customHeight="false" outlineLevel="0" collapsed="false">
      <c r="A3424" s="49" t="n">
        <v>15823</v>
      </c>
      <c r="B3424" s="49" t="s">
        <v>189</v>
      </c>
      <c r="C3424" s="63" t="n">
        <v>40155</v>
      </c>
      <c r="D3424" s="63" t="n">
        <v>40157</v>
      </c>
      <c r="E3424" s="49" t="n">
        <v>2</v>
      </c>
      <c r="F3424" s="54" t="n">
        <v>3867.17</v>
      </c>
      <c r="G3424" s="54" t="n">
        <v>-7.55</v>
      </c>
      <c r="H3424" s="54" t="n">
        <v>-811.86</v>
      </c>
      <c r="I3424" s="54" t="n">
        <f aca="false">SUM(F3424:H3424)</f>
        <v>3047.76</v>
      </c>
      <c r="J3424" s="49" t="n">
        <f aca="false">Calc!$C$5-D3424</f>
        <v>730</v>
      </c>
      <c r="K3424" s="49" t="n">
        <f aca="false">IF(J3424&lt;=Calc!$C$11,4,IF(J3424&lt;=Calc!$C$12,3,IF(J3424&lt;=Calc!$C$13,2,1)))</f>
        <v>1</v>
      </c>
      <c r="L3424" s="49" t="n">
        <f aca="false">1+(E3424&gt;=Calc!$C$16)+(E3424&gt;=Calc!$C$17)+(E3424&gt;=Calc!$C$18)</f>
        <v>2</v>
      </c>
      <c r="M3424" s="49" t="str">
        <f aca="false">IF(AND(K3424=4,L3424&gt;=3),"Champions",IF(AND(K3424=3,L3424&gt;=3),"Loyal",IF(K3424&gt;=3,"Recent / New",IF(L3424&gt;=3,"At Risk","Hibernating / Lost"))))</f>
        <v>Hibernating / Lost</v>
      </c>
      <c r="N3424" s="54" t="n">
        <f aca="false">IF(AND(Calc!$C$2&lt;=2009,Calc!$C$3&gt;=2009),F3424,0)+IF(AND(Calc!$C$2&lt;=2010,Calc!$C$3&gt;=2010),G3424,0)+IF(AND(Calc!$C$2&lt;=2011,Calc!$C$3&gt;=2011),H3424,0)</f>
        <v>3047.76</v>
      </c>
      <c r="O3424" s="61" t="n">
        <f aca="false">IF(AND(N3424&gt;0,OR(Calc!$C$4="*",B3424=Calc!$C$4)),N3424+ROW()*0.000000001,0)</f>
        <v>3047.760003424</v>
      </c>
    </row>
    <row r="3425" customFormat="false" ht="15" hidden="false" customHeight="false" outlineLevel="0" collapsed="false">
      <c r="A3425" s="49" t="n">
        <v>15824</v>
      </c>
      <c r="B3425" s="49" t="s">
        <v>189</v>
      </c>
      <c r="C3425" s="63" t="n">
        <v>40354</v>
      </c>
      <c r="D3425" s="63" t="n">
        <v>40433</v>
      </c>
      <c r="E3425" s="49" t="n">
        <v>2</v>
      </c>
      <c r="F3425" s="54" t="n">
        <v>0</v>
      </c>
      <c r="G3425" s="54" t="n">
        <v>890.94</v>
      </c>
      <c r="H3425" s="54" t="n">
        <v>0</v>
      </c>
      <c r="I3425" s="54" t="n">
        <f aca="false">SUM(F3425:H3425)</f>
        <v>890.94</v>
      </c>
      <c r="J3425" s="49" t="n">
        <f aca="false">Calc!$C$5-D3425</f>
        <v>454</v>
      </c>
      <c r="K3425" s="49" t="n">
        <f aca="false">IF(J3425&lt;=Calc!$C$11,4,IF(J3425&lt;=Calc!$C$12,3,IF(J3425&lt;=Calc!$C$13,2,1)))</f>
        <v>1</v>
      </c>
      <c r="L3425" s="49" t="n">
        <f aca="false">1+(E3425&gt;=Calc!$C$16)+(E3425&gt;=Calc!$C$17)+(E3425&gt;=Calc!$C$18)</f>
        <v>2</v>
      </c>
      <c r="M3425" s="49" t="str">
        <f aca="false">IF(AND(K3425=4,L3425&gt;=3),"Champions",IF(AND(K3425=3,L3425&gt;=3),"Loyal",IF(K3425&gt;=3,"Recent / New",IF(L3425&gt;=3,"At Risk","Hibernating / Lost"))))</f>
        <v>Hibernating / Lost</v>
      </c>
      <c r="N3425" s="54" t="n">
        <f aca="false">IF(AND(Calc!$C$2&lt;=2009,Calc!$C$3&gt;=2009),F3425,0)+IF(AND(Calc!$C$2&lt;=2010,Calc!$C$3&gt;=2010),G3425,0)+IF(AND(Calc!$C$2&lt;=2011,Calc!$C$3&gt;=2011),H3425,0)</f>
        <v>890.94</v>
      </c>
      <c r="O3425" s="61" t="n">
        <f aca="false">IF(AND(N3425&gt;0,OR(Calc!$C$4="*",B3425=Calc!$C$4)),N3425+ROW()*0.000000001,0)</f>
        <v>890.940003425</v>
      </c>
    </row>
    <row r="3426" customFormat="false" ht="15" hidden="false" customHeight="false" outlineLevel="0" collapsed="false">
      <c r="A3426" s="49" t="n">
        <v>15825</v>
      </c>
      <c r="B3426" s="49" t="s">
        <v>189</v>
      </c>
      <c r="C3426" s="63" t="n">
        <v>40714</v>
      </c>
      <c r="D3426" s="63" t="n">
        <v>40714</v>
      </c>
      <c r="E3426" s="49" t="n">
        <v>1</v>
      </c>
      <c r="F3426" s="54" t="n">
        <v>0</v>
      </c>
      <c r="G3426" s="54" t="n">
        <v>0</v>
      </c>
      <c r="H3426" s="54" t="n">
        <v>532.94</v>
      </c>
      <c r="I3426" s="54" t="n">
        <f aca="false">SUM(F3426:H3426)</f>
        <v>532.94</v>
      </c>
      <c r="J3426" s="49" t="n">
        <f aca="false">Calc!$C$5-D3426</f>
        <v>173</v>
      </c>
      <c r="K3426" s="49" t="n">
        <f aca="false">IF(J3426&lt;=Calc!$C$11,4,IF(J3426&lt;=Calc!$C$12,3,IF(J3426&lt;=Calc!$C$13,2,1)))</f>
        <v>2</v>
      </c>
      <c r="L3426" s="49" t="n">
        <f aca="false">1+(E3426&gt;=Calc!$C$16)+(E3426&gt;=Calc!$C$17)+(E3426&gt;=Calc!$C$18)</f>
        <v>1</v>
      </c>
      <c r="M3426" s="49" t="str">
        <f aca="false">IF(AND(K3426=4,L3426&gt;=3),"Champions",IF(AND(K3426=3,L3426&gt;=3),"Loyal",IF(K3426&gt;=3,"Recent / New",IF(L3426&gt;=3,"At Risk","Hibernating / Lost"))))</f>
        <v>Hibernating / Lost</v>
      </c>
      <c r="N3426" s="54" t="n">
        <f aca="false">IF(AND(Calc!$C$2&lt;=2009,Calc!$C$3&gt;=2009),F3426,0)+IF(AND(Calc!$C$2&lt;=2010,Calc!$C$3&gt;=2010),G3426,0)+IF(AND(Calc!$C$2&lt;=2011,Calc!$C$3&gt;=2011),H3426,0)</f>
        <v>532.94</v>
      </c>
      <c r="O3426" s="61" t="n">
        <f aca="false">IF(AND(N3426&gt;0,OR(Calc!$C$4="*",B3426=Calc!$C$4)),N3426+ROW()*0.000000001,0)</f>
        <v>532.940003426</v>
      </c>
    </row>
    <row r="3427" customFormat="false" ht="15" hidden="false" customHeight="false" outlineLevel="0" collapsed="false">
      <c r="A3427" s="49" t="n">
        <v>15826</v>
      </c>
      <c r="B3427" s="49" t="s">
        <v>189</v>
      </c>
      <c r="C3427" s="63" t="n">
        <v>40318</v>
      </c>
      <c r="D3427" s="63" t="n">
        <v>40830</v>
      </c>
      <c r="E3427" s="49" t="n">
        <v>4</v>
      </c>
      <c r="F3427" s="54" t="n">
        <v>0</v>
      </c>
      <c r="G3427" s="54" t="n">
        <v>933.77</v>
      </c>
      <c r="H3427" s="54" t="n">
        <v>1649.36</v>
      </c>
      <c r="I3427" s="54" t="n">
        <f aca="false">SUM(F3427:H3427)</f>
        <v>2583.13</v>
      </c>
      <c r="J3427" s="49" t="n">
        <f aca="false">Calc!$C$5-D3427</f>
        <v>57</v>
      </c>
      <c r="K3427" s="49" t="n">
        <f aca="false">IF(J3427&lt;=Calc!$C$11,4,IF(J3427&lt;=Calc!$C$12,3,IF(J3427&lt;=Calc!$C$13,2,1)))</f>
        <v>3</v>
      </c>
      <c r="L3427" s="49" t="n">
        <f aca="false">1+(E3427&gt;=Calc!$C$16)+(E3427&gt;=Calc!$C$17)+(E3427&gt;=Calc!$C$18)</f>
        <v>3</v>
      </c>
      <c r="M3427" s="49" t="str">
        <f aca="false">IF(AND(K3427=4,L3427&gt;=3),"Champions",IF(AND(K3427=3,L3427&gt;=3),"Loyal",IF(K3427&gt;=3,"Recent / New",IF(L3427&gt;=3,"At Risk","Hibernating / Lost"))))</f>
        <v>Loyal</v>
      </c>
      <c r="N3427" s="54" t="n">
        <f aca="false">IF(AND(Calc!$C$2&lt;=2009,Calc!$C$3&gt;=2009),F3427,0)+IF(AND(Calc!$C$2&lt;=2010,Calc!$C$3&gt;=2010),G3427,0)+IF(AND(Calc!$C$2&lt;=2011,Calc!$C$3&gt;=2011),H3427,0)</f>
        <v>2583.13</v>
      </c>
      <c r="O3427" s="61" t="n">
        <f aca="false">IF(AND(N3427&gt;0,OR(Calc!$C$4="*",B3427=Calc!$C$4)),N3427+ROW()*0.000000001,0)</f>
        <v>2583.130003427</v>
      </c>
    </row>
    <row r="3428" customFormat="false" ht="15" hidden="false" customHeight="false" outlineLevel="0" collapsed="false">
      <c r="A3428" s="49" t="n">
        <v>15827</v>
      </c>
      <c r="B3428" s="49" t="s">
        <v>189</v>
      </c>
      <c r="C3428" s="63" t="n">
        <v>40186</v>
      </c>
      <c r="D3428" s="63" t="n">
        <v>40813</v>
      </c>
      <c r="E3428" s="49" t="n">
        <v>28</v>
      </c>
      <c r="F3428" s="54" t="n">
        <v>0</v>
      </c>
      <c r="G3428" s="54" t="n">
        <v>1789.48</v>
      </c>
      <c r="H3428" s="54" t="n">
        <v>1457.61</v>
      </c>
      <c r="I3428" s="54" t="n">
        <f aca="false">SUM(F3428:H3428)</f>
        <v>3247.09</v>
      </c>
      <c r="J3428" s="49" t="n">
        <f aca="false">Calc!$C$5-D3428</f>
        <v>74</v>
      </c>
      <c r="K3428" s="49" t="n">
        <f aca="false">IF(J3428&lt;=Calc!$C$11,4,IF(J3428&lt;=Calc!$C$12,3,IF(J3428&lt;=Calc!$C$13,2,1)))</f>
        <v>3</v>
      </c>
      <c r="L3428" s="49" t="n">
        <f aca="false">1+(E3428&gt;=Calc!$C$16)+(E3428&gt;=Calc!$C$17)+(E3428&gt;=Calc!$C$18)</f>
        <v>4</v>
      </c>
      <c r="M3428" s="49" t="str">
        <f aca="false">IF(AND(K3428=4,L3428&gt;=3),"Champions",IF(AND(K3428=3,L3428&gt;=3),"Loyal",IF(K3428&gt;=3,"Recent / New",IF(L3428&gt;=3,"At Risk","Hibernating / Lost"))))</f>
        <v>Loyal</v>
      </c>
      <c r="N3428" s="54" t="n">
        <f aca="false">IF(AND(Calc!$C$2&lt;=2009,Calc!$C$3&gt;=2009),F3428,0)+IF(AND(Calc!$C$2&lt;=2010,Calc!$C$3&gt;=2010),G3428,0)+IF(AND(Calc!$C$2&lt;=2011,Calc!$C$3&gt;=2011),H3428,0)</f>
        <v>3247.09</v>
      </c>
      <c r="O3428" s="61" t="n">
        <f aca="false">IF(AND(N3428&gt;0,OR(Calc!$C$4="*",B3428=Calc!$C$4)),N3428+ROW()*0.000000001,0)</f>
        <v>3247.090003428</v>
      </c>
    </row>
    <row r="3429" customFormat="false" ht="15" hidden="false" customHeight="false" outlineLevel="0" collapsed="false">
      <c r="A3429" s="49" t="n">
        <v>15828</v>
      </c>
      <c r="B3429" s="49" t="s">
        <v>189</v>
      </c>
      <c r="C3429" s="63" t="n">
        <v>40511</v>
      </c>
      <c r="D3429" s="63" t="n">
        <v>40511</v>
      </c>
      <c r="E3429" s="49" t="n">
        <v>1</v>
      </c>
      <c r="F3429" s="54" t="n">
        <v>0</v>
      </c>
      <c r="G3429" s="54" t="n">
        <v>1108.82</v>
      </c>
      <c r="H3429" s="54" t="n">
        <v>0</v>
      </c>
      <c r="I3429" s="54" t="n">
        <f aca="false">SUM(F3429:H3429)</f>
        <v>1108.82</v>
      </c>
      <c r="J3429" s="49" t="n">
        <f aca="false">Calc!$C$5-D3429</f>
        <v>376</v>
      </c>
      <c r="K3429" s="49" t="n">
        <f aca="false">IF(J3429&lt;=Calc!$C$11,4,IF(J3429&lt;=Calc!$C$12,3,IF(J3429&lt;=Calc!$C$13,2,1)))</f>
        <v>2</v>
      </c>
      <c r="L3429" s="49" t="n">
        <f aca="false">1+(E3429&gt;=Calc!$C$16)+(E3429&gt;=Calc!$C$17)+(E3429&gt;=Calc!$C$18)</f>
        <v>1</v>
      </c>
      <c r="M3429" s="49" t="str">
        <f aca="false">IF(AND(K3429=4,L3429&gt;=3),"Champions",IF(AND(K3429=3,L3429&gt;=3),"Loyal",IF(K3429&gt;=3,"Recent / New",IF(L3429&gt;=3,"At Risk","Hibernating / Lost"))))</f>
        <v>Hibernating / Lost</v>
      </c>
      <c r="N3429" s="54" t="n">
        <f aca="false">IF(AND(Calc!$C$2&lt;=2009,Calc!$C$3&gt;=2009),F3429,0)+IF(AND(Calc!$C$2&lt;=2010,Calc!$C$3&gt;=2010),G3429,0)+IF(AND(Calc!$C$2&lt;=2011,Calc!$C$3&gt;=2011),H3429,0)</f>
        <v>1108.82</v>
      </c>
      <c r="O3429" s="61" t="n">
        <f aca="false">IF(AND(N3429&gt;0,OR(Calc!$C$4="*",B3429=Calc!$C$4)),N3429+ROW()*0.000000001,0)</f>
        <v>1108.820003429</v>
      </c>
    </row>
    <row r="3430" customFormat="false" ht="15" hidden="false" customHeight="false" outlineLevel="0" collapsed="false">
      <c r="A3430" s="49" t="n">
        <v>15829</v>
      </c>
      <c r="B3430" s="49" t="s">
        <v>189</v>
      </c>
      <c r="C3430" s="63" t="n">
        <v>40746</v>
      </c>
      <c r="D3430" s="63" t="n">
        <v>40787</v>
      </c>
      <c r="E3430" s="49" t="n">
        <v>2</v>
      </c>
      <c r="F3430" s="54" t="n">
        <v>0</v>
      </c>
      <c r="G3430" s="54" t="n">
        <v>0</v>
      </c>
      <c r="H3430" s="54" t="n">
        <v>636.14</v>
      </c>
      <c r="I3430" s="54" t="n">
        <f aca="false">SUM(F3430:H3430)</f>
        <v>636.14</v>
      </c>
      <c r="J3430" s="49" t="n">
        <f aca="false">Calc!$C$5-D3430</f>
        <v>100</v>
      </c>
      <c r="K3430" s="49" t="n">
        <f aca="false">IF(J3430&lt;=Calc!$C$11,4,IF(J3430&lt;=Calc!$C$12,3,IF(J3430&lt;=Calc!$C$13,2,1)))</f>
        <v>2</v>
      </c>
      <c r="L3430" s="49" t="n">
        <f aca="false">1+(E3430&gt;=Calc!$C$16)+(E3430&gt;=Calc!$C$17)+(E3430&gt;=Calc!$C$18)</f>
        <v>2</v>
      </c>
      <c r="M3430" s="49" t="str">
        <f aca="false">IF(AND(K3430=4,L3430&gt;=3),"Champions",IF(AND(K3430=3,L3430&gt;=3),"Loyal",IF(K3430&gt;=3,"Recent / New",IF(L3430&gt;=3,"At Risk","Hibernating / Lost"))))</f>
        <v>Hibernating / Lost</v>
      </c>
      <c r="N3430" s="54" t="n">
        <f aca="false">IF(AND(Calc!$C$2&lt;=2009,Calc!$C$3&gt;=2009),F3430,0)+IF(AND(Calc!$C$2&lt;=2010,Calc!$C$3&gt;=2010),G3430,0)+IF(AND(Calc!$C$2&lt;=2011,Calc!$C$3&gt;=2011),H3430,0)</f>
        <v>636.14</v>
      </c>
      <c r="O3430" s="61" t="n">
        <f aca="false">IF(AND(N3430&gt;0,OR(Calc!$C$4="*",B3430=Calc!$C$4)),N3430+ROW()*0.000000001,0)</f>
        <v>636.14000343</v>
      </c>
    </row>
    <row r="3431" customFormat="false" ht="15" hidden="false" customHeight="false" outlineLevel="0" collapsed="false">
      <c r="A3431" s="49" t="n">
        <v>15830</v>
      </c>
      <c r="B3431" s="49" t="s">
        <v>189</v>
      </c>
      <c r="C3431" s="63" t="n">
        <v>40849</v>
      </c>
      <c r="D3431" s="63" t="n">
        <v>40849</v>
      </c>
      <c r="E3431" s="49" t="n">
        <v>1</v>
      </c>
      <c r="F3431" s="54" t="n">
        <v>0</v>
      </c>
      <c r="G3431" s="54" t="n">
        <v>0</v>
      </c>
      <c r="H3431" s="54" t="n">
        <v>547.7</v>
      </c>
      <c r="I3431" s="54" t="n">
        <f aca="false">SUM(F3431:H3431)</f>
        <v>547.7</v>
      </c>
      <c r="J3431" s="49" t="n">
        <f aca="false">Calc!$C$5-D3431</f>
        <v>38</v>
      </c>
      <c r="K3431" s="49" t="n">
        <f aca="false">IF(J3431&lt;=Calc!$C$11,4,IF(J3431&lt;=Calc!$C$12,3,IF(J3431&lt;=Calc!$C$13,2,1)))</f>
        <v>3</v>
      </c>
      <c r="L3431" s="49" t="n">
        <f aca="false">1+(E3431&gt;=Calc!$C$16)+(E3431&gt;=Calc!$C$17)+(E3431&gt;=Calc!$C$18)</f>
        <v>1</v>
      </c>
      <c r="M3431" s="49" t="str">
        <f aca="false">IF(AND(K3431=4,L3431&gt;=3),"Champions",IF(AND(K3431=3,L3431&gt;=3),"Loyal",IF(K3431&gt;=3,"Recent / New",IF(L3431&gt;=3,"At Risk","Hibernating / Lost"))))</f>
        <v>Recent / New</v>
      </c>
      <c r="N3431" s="54" t="n">
        <f aca="false">IF(AND(Calc!$C$2&lt;=2009,Calc!$C$3&gt;=2009),F3431,0)+IF(AND(Calc!$C$2&lt;=2010,Calc!$C$3&gt;=2010),G3431,0)+IF(AND(Calc!$C$2&lt;=2011,Calc!$C$3&gt;=2011),H3431,0)</f>
        <v>547.7</v>
      </c>
      <c r="O3431" s="61" t="n">
        <f aca="false">IF(AND(N3431&gt;0,OR(Calc!$C$4="*",B3431=Calc!$C$4)),N3431+ROW()*0.000000001,0)</f>
        <v>547.700003431</v>
      </c>
    </row>
    <row r="3432" customFormat="false" ht="15" hidden="false" customHeight="false" outlineLevel="0" collapsed="false">
      <c r="A3432" s="49" t="n">
        <v>15831</v>
      </c>
      <c r="B3432" s="49" t="s">
        <v>189</v>
      </c>
      <c r="C3432" s="63" t="n">
        <v>40562</v>
      </c>
      <c r="D3432" s="63" t="n">
        <v>40828</v>
      </c>
      <c r="E3432" s="49" t="n">
        <v>3</v>
      </c>
      <c r="F3432" s="54" t="n">
        <v>0</v>
      </c>
      <c r="G3432" s="54" t="n">
        <v>0</v>
      </c>
      <c r="H3432" s="54" t="n">
        <v>740.64</v>
      </c>
      <c r="I3432" s="54" t="n">
        <f aca="false">SUM(F3432:H3432)</f>
        <v>740.64</v>
      </c>
      <c r="J3432" s="49" t="n">
        <f aca="false">Calc!$C$5-D3432</f>
        <v>59</v>
      </c>
      <c r="K3432" s="49" t="n">
        <f aca="false">IF(J3432&lt;=Calc!$C$11,4,IF(J3432&lt;=Calc!$C$12,3,IF(J3432&lt;=Calc!$C$13,2,1)))</f>
        <v>3</v>
      </c>
      <c r="L3432" s="49" t="n">
        <f aca="false">1+(E3432&gt;=Calc!$C$16)+(E3432&gt;=Calc!$C$17)+(E3432&gt;=Calc!$C$18)</f>
        <v>2</v>
      </c>
      <c r="M3432" s="49" t="str">
        <f aca="false">IF(AND(K3432=4,L3432&gt;=3),"Champions",IF(AND(K3432=3,L3432&gt;=3),"Loyal",IF(K3432&gt;=3,"Recent / New",IF(L3432&gt;=3,"At Risk","Hibernating / Lost"))))</f>
        <v>Recent / New</v>
      </c>
      <c r="N3432" s="54" t="n">
        <f aca="false">IF(AND(Calc!$C$2&lt;=2009,Calc!$C$3&gt;=2009),F3432,0)+IF(AND(Calc!$C$2&lt;=2010,Calc!$C$3&gt;=2010),G3432,0)+IF(AND(Calc!$C$2&lt;=2011,Calc!$C$3&gt;=2011),H3432,0)</f>
        <v>740.64</v>
      </c>
      <c r="O3432" s="61" t="n">
        <f aca="false">IF(AND(N3432&gt;0,OR(Calc!$C$4="*",B3432=Calc!$C$4)),N3432+ROW()*0.000000001,0)</f>
        <v>740.640003432</v>
      </c>
    </row>
    <row r="3433" customFormat="false" ht="15" hidden="false" customHeight="false" outlineLevel="0" collapsed="false">
      <c r="A3433" s="49" t="n">
        <v>15832</v>
      </c>
      <c r="B3433" s="49" t="s">
        <v>189</v>
      </c>
      <c r="C3433" s="63" t="n">
        <v>40632</v>
      </c>
      <c r="D3433" s="63" t="n">
        <v>40632</v>
      </c>
      <c r="E3433" s="49" t="n">
        <v>1</v>
      </c>
      <c r="F3433" s="54" t="n">
        <v>0</v>
      </c>
      <c r="G3433" s="54" t="n">
        <v>0</v>
      </c>
      <c r="H3433" s="54" t="n">
        <v>836.79</v>
      </c>
      <c r="I3433" s="54" t="n">
        <f aca="false">SUM(F3433:H3433)</f>
        <v>836.79</v>
      </c>
      <c r="J3433" s="49" t="n">
        <f aca="false">Calc!$C$5-D3433</f>
        <v>255</v>
      </c>
      <c r="K3433" s="49" t="n">
        <f aca="false">IF(J3433&lt;=Calc!$C$11,4,IF(J3433&lt;=Calc!$C$12,3,IF(J3433&lt;=Calc!$C$13,2,1)))</f>
        <v>2</v>
      </c>
      <c r="L3433" s="49" t="n">
        <f aca="false">1+(E3433&gt;=Calc!$C$16)+(E3433&gt;=Calc!$C$17)+(E3433&gt;=Calc!$C$18)</f>
        <v>1</v>
      </c>
      <c r="M3433" s="49" t="str">
        <f aca="false">IF(AND(K3433=4,L3433&gt;=3),"Champions",IF(AND(K3433=3,L3433&gt;=3),"Loyal",IF(K3433&gt;=3,"Recent / New",IF(L3433&gt;=3,"At Risk","Hibernating / Lost"))))</f>
        <v>Hibernating / Lost</v>
      </c>
      <c r="N3433" s="54" t="n">
        <f aca="false">IF(AND(Calc!$C$2&lt;=2009,Calc!$C$3&gt;=2009),F3433,0)+IF(AND(Calc!$C$2&lt;=2010,Calc!$C$3&gt;=2010),G3433,0)+IF(AND(Calc!$C$2&lt;=2011,Calc!$C$3&gt;=2011),H3433,0)</f>
        <v>836.79</v>
      </c>
      <c r="O3433" s="61" t="n">
        <f aca="false">IF(AND(N3433&gt;0,OR(Calc!$C$4="*",B3433=Calc!$C$4)),N3433+ROW()*0.000000001,0)</f>
        <v>836.790003433</v>
      </c>
    </row>
    <row r="3434" customFormat="false" ht="15" hidden="false" customHeight="false" outlineLevel="0" collapsed="false">
      <c r="A3434" s="49" t="n">
        <v>15833</v>
      </c>
      <c r="B3434" s="49" t="s">
        <v>189</v>
      </c>
      <c r="C3434" s="63" t="n">
        <v>40149</v>
      </c>
      <c r="D3434" s="63" t="n">
        <v>40149</v>
      </c>
      <c r="E3434" s="49" t="n">
        <v>1</v>
      </c>
      <c r="F3434" s="54" t="n">
        <v>80.4</v>
      </c>
      <c r="G3434" s="54" t="n">
        <v>0</v>
      </c>
      <c r="H3434" s="54" t="n">
        <v>0</v>
      </c>
      <c r="I3434" s="54" t="n">
        <f aca="false">SUM(F3434:H3434)</f>
        <v>80.4</v>
      </c>
      <c r="J3434" s="49" t="n">
        <f aca="false">Calc!$C$5-D3434</f>
        <v>738</v>
      </c>
      <c r="K3434" s="49" t="n">
        <f aca="false">IF(J3434&lt;=Calc!$C$11,4,IF(J3434&lt;=Calc!$C$12,3,IF(J3434&lt;=Calc!$C$13,2,1)))</f>
        <v>1</v>
      </c>
      <c r="L3434" s="49" t="n">
        <f aca="false">1+(E3434&gt;=Calc!$C$16)+(E3434&gt;=Calc!$C$17)+(E3434&gt;=Calc!$C$18)</f>
        <v>1</v>
      </c>
      <c r="M3434" s="49" t="str">
        <f aca="false">IF(AND(K3434=4,L3434&gt;=3),"Champions",IF(AND(K3434=3,L3434&gt;=3),"Loyal",IF(K3434&gt;=3,"Recent / New",IF(L3434&gt;=3,"At Risk","Hibernating / Lost"))))</f>
        <v>Hibernating / Lost</v>
      </c>
      <c r="N3434" s="54" t="n">
        <f aca="false">IF(AND(Calc!$C$2&lt;=2009,Calc!$C$3&gt;=2009),F3434,0)+IF(AND(Calc!$C$2&lt;=2010,Calc!$C$3&gt;=2010),G3434,0)+IF(AND(Calc!$C$2&lt;=2011,Calc!$C$3&gt;=2011),H3434,0)</f>
        <v>80.4</v>
      </c>
      <c r="O3434" s="61" t="n">
        <f aca="false">IF(AND(N3434&gt;0,OR(Calc!$C$4="*",B3434=Calc!$C$4)),N3434+ROW()*0.000000001,0)</f>
        <v>80.400003434</v>
      </c>
    </row>
    <row r="3435" customFormat="false" ht="15" hidden="false" customHeight="false" outlineLevel="0" collapsed="false">
      <c r="A3435" s="49" t="n">
        <v>15834</v>
      </c>
      <c r="B3435" s="49" t="s">
        <v>189</v>
      </c>
      <c r="C3435" s="63" t="n">
        <v>40462</v>
      </c>
      <c r="D3435" s="63" t="n">
        <v>40816</v>
      </c>
      <c r="E3435" s="49" t="n">
        <v>7</v>
      </c>
      <c r="F3435" s="54" t="n">
        <v>0</v>
      </c>
      <c r="G3435" s="54" t="n">
        <v>1515.39</v>
      </c>
      <c r="H3435" s="54" t="n">
        <v>2097.65</v>
      </c>
      <c r="I3435" s="54" t="n">
        <f aca="false">SUM(F3435:H3435)</f>
        <v>3613.04</v>
      </c>
      <c r="J3435" s="49" t="n">
        <f aca="false">Calc!$C$5-D3435</f>
        <v>71</v>
      </c>
      <c r="K3435" s="49" t="n">
        <f aca="false">IF(J3435&lt;=Calc!$C$11,4,IF(J3435&lt;=Calc!$C$12,3,IF(J3435&lt;=Calc!$C$13,2,1)))</f>
        <v>3</v>
      </c>
      <c r="L3435" s="49" t="n">
        <f aca="false">1+(E3435&gt;=Calc!$C$16)+(E3435&gt;=Calc!$C$17)+(E3435&gt;=Calc!$C$18)</f>
        <v>3</v>
      </c>
      <c r="M3435" s="49" t="str">
        <f aca="false">IF(AND(K3435=4,L3435&gt;=3),"Champions",IF(AND(K3435=3,L3435&gt;=3),"Loyal",IF(K3435&gt;=3,"Recent / New",IF(L3435&gt;=3,"At Risk","Hibernating / Lost"))))</f>
        <v>Loyal</v>
      </c>
      <c r="N3435" s="54" t="n">
        <f aca="false">IF(AND(Calc!$C$2&lt;=2009,Calc!$C$3&gt;=2009),F3435,0)+IF(AND(Calc!$C$2&lt;=2010,Calc!$C$3&gt;=2010),G3435,0)+IF(AND(Calc!$C$2&lt;=2011,Calc!$C$3&gt;=2011),H3435,0)</f>
        <v>3613.04</v>
      </c>
      <c r="O3435" s="61" t="n">
        <f aca="false">IF(AND(N3435&gt;0,OR(Calc!$C$4="*",B3435=Calc!$C$4)),N3435+ROW()*0.000000001,0)</f>
        <v>3613.040003435</v>
      </c>
    </row>
    <row r="3436" customFormat="false" ht="15" hidden="false" customHeight="false" outlineLevel="0" collapsed="false">
      <c r="A3436" s="49" t="n">
        <v>15835</v>
      </c>
      <c r="B3436" s="49" t="s">
        <v>189</v>
      </c>
      <c r="C3436" s="63" t="n">
        <v>40556</v>
      </c>
      <c r="D3436" s="63" t="n">
        <v>40842</v>
      </c>
      <c r="E3436" s="49" t="n">
        <v>4</v>
      </c>
      <c r="F3436" s="54" t="n">
        <v>0</v>
      </c>
      <c r="G3436" s="54" t="n">
        <v>0</v>
      </c>
      <c r="H3436" s="54" t="n">
        <v>954.09</v>
      </c>
      <c r="I3436" s="54" t="n">
        <f aca="false">SUM(F3436:H3436)</f>
        <v>954.09</v>
      </c>
      <c r="J3436" s="49" t="n">
        <f aca="false">Calc!$C$5-D3436</f>
        <v>45</v>
      </c>
      <c r="K3436" s="49" t="n">
        <f aca="false">IF(J3436&lt;=Calc!$C$11,4,IF(J3436&lt;=Calc!$C$12,3,IF(J3436&lt;=Calc!$C$13,2,1)))</f>
        <v>3</v>
      </c>
      <c r="L3436" s="49" t="n">
        <f aca="false">1+(E3436&gt;=Calc!$C$16)+(E3436&gt;=Calc!$C$17)+(E3436&gt;=Calc!$C$18)</f>
        <v>3</v>
      </c>
      <c r="M3436" s="49" t="str">
        <f aca="false">IF(AND(K3436=4,L3436&gt;=3),"Champions",IF(AND(K3436=3,L3436&gt;=3),"Loyal",IF(K3436&gt;=3,"Recent / New",IF(L3436&gt;=3,"At Risk","Hibernating / Lost"))))</f>
        <v>Loyal</v>
      </c>
      <c r="N3436" s="54" t="n">
        <f aca="false">IF(AND(Calc!$C$2&lt;=2009,Calc!$C$3&gt;=2009),F3436,0)+IF(AND(Calc!$C$2&lt;=2010,Calc!$C$3&gt;=2010),G3436,0)+IF(AND(Calc!$C$2&lt;=2011,Calc!$C$3&gt;=2011),H3436,0)</f>
        <v>954.09</v>
      </c>
      <c r="O3436" s="61" t="n">
        <f aca="false">IF(AND(N3436&gt;0,OR(Calc!$C$4="*",B3436=Calc!$C$4)),N3436+ROW()*0.000000001,0)</f>
        <v>954.090003436</v>
      </c>
    </row>
    <row r="3437" customFormat="false" ht="15" hidden="false" customHeight="false" outlineLevel="0" collapsed="false">
      <c r="A3437" s="49" t="n">
        <v>15836</v>
      </c>
      <c r="B3437" s="49" t="s">
        <v>189</v>
      </c>
      <c r="C3437" s="63" t="n">
        <v>40836</v>
      </c>
      <c r="D3437" s="63" t="n">
        <v>40836</v>
      </c>
      <c r="E3437" s="49" t="n">
        <v>1</v>
      </c>
      <c r="F3437" s="54" t="n">
        <v>0</v>
      </c>
      <c r="G3437" s="54" t="n">
        <v>0</v>
      </c>
      <c r="H3437" s="54" t="n">
        <v>117.47</v>
      </c>
      <c r="I3437" s="54" t="n">
        <f aca="false">SUM(F3437:H3437)</f>
        <v>117.47</v>
      </c>
      <c r="J3437" s="49" t="n">
        <f aca="false">Calc!$C$5-D3437</f>
        <v>51</v>
      </c>
      <c r="K3437" s="49" t="n">
        <f aca="false">IF(J3437&lt;=Calc!$C$11,4,IF(J3437&lt;=Calc!$C$12,3,IF(J3437&lt;=Calc!$C$13,2,1)))</f>
        <v>3</v>
      </c>
      <c r="L3437" s="49" t="n">
        <f aca="false">1+(E3437&gt;=Calc!$C$16)+(E3437&gt;=Calc!$C$17)+(E3437&gt;=Calc!$C$18)</f>
        <v>1</v>
      </c>
      <c r="M3437" s="49" t="str">
        <f aca="false">IF(AND(K3437=4,L3437&gt;=3),"Champions",IF(AND(K3437=3,L3437&gt;=3),"Loyal",IF(K3437&gt;=3,"Recent / New",IF(L3437&gt;=3,"At Risk","Hibernating / Lost"))))</f>
        <v>Recent / New</v>
      </c>
      <c r="N3437" s="54" t="n">
        <f aca="false">IF(AND(Calc!$C$2&lt;=2009,Calc!$C$3&gt;=2009),F3437,0)+IF(AND(Calc!$C$2&lt;=2010,Calc!$C$3&gt;=2010),G3437,0)+IF(AND(Calc!$C$2&lt;=2011,Calc!$C$3&gt;=2011),H3437,0)</f>
        <v>117.47</v>
      </c>
      <c r="O3437" s="61" t="n">
        <f aca="false">IF(AND(N3437&gt;0,OR(Calc!$C$4="*",B3437=Calc!$C$4)),N3437+ROW()*0.000000001,0)</f>
        <v>117.470003437</v>
      </c>
    </row>
    <row r="3438" customFormat="false" ht="15" hidden="false" customHeight="false" outlineLevel="0" collapsed="false">
      <c r="A3438" s="49" t="n">
        <v>15837</v>
      </c>
      <c r="B3438" s="49" t="s">
        <v>189</v>
      </c>
      <c r="C3438" s="63" t="n">
        <v>40401</v>
      </c>
      <c r="D3438" s="63" t="n">
        <v>40822</v>
      </c>
      <c r="E3438" s="49" t="n">
        <v>2</v>
      </c>
      <c r="F3438" s="54" t="n">
        <v>0</v>
      </c>
      <c r="G3438" s="54" t="n">
        <v>385.03</v>
      </c>
      <c r="H3438" s="54" t="n">
        <v>391.98</v>
      </c>
      <c r="I3438" s="54" t="n">
        <f aca="false">SUM(F3438:H3438)</f>
        <v>777.01</v>
      </c>
      <c r="J3438" s="49" t="n">
        <f aca="false">Calc!$C$5-D3438</f>
        <v>65</v>
      </c>
      <c r="K3438" s="49" t="n">
        <f aca="false">IF(J3438&lt;=Calc!$C$11,4,IF(J3438&lt;=Calc!$C$12,3,IF(J3438&lt;=Calc!$C$13,2,1)))</f>
        <v>3</v>
      </c>
      <c r="L3438" s="49" t="n">
        <f aca="false">1+(E3438&gt;=Calc!$C$16)+(E3438&gt;=Calc!$C$17)+(E3438&gt;=Calc!$C$18)</f>
        <v>2</v>
      </c>
      <c r="M3438" s="49" t="str">
        <f aca="false">IF(AND(K3438=4,L3438&gt;=3),"Champions",IF(AND(K3438=3,L3438&gt;=3),"Loyal",IF(K3438&gt;=3,"Recent / New",IF(L3438&gt;=3,"At Risk","Hibernating / Lost"))))</f>
        <v>Recent / New</v>
      </c>
      <c r="N3438" s="54" t="n">
        <f aca="false">IF(AND(Calc!$C$2&lt;=2009,Calc!$C$3&gt;=2009),F3438,0)+IF(AND(Calc!$C$2&lt;=2010,Calc!$C$3&gt;=2010),G3438,0)+IF(AND(Calc!$C$2&lt;=2011,Calc!$C$3&gt;=2011),H3438,0)</f>
        <v>777.01</v>
      </c>
      <c r="O3438" s="61" t="n">
        <f aca="false">IF(AND(N3438&gt;0,OR(Calc!$C$4="*",B3438=Calc!$C$4)),N3438+ROW()*0.000000001,0)</f>
        <v>777.010003438</v>
      </c>
    </row>
    <row r="3439" customFormat="false" ht="15" hidden="false" customHeight="false" outlineLevel="0" collapsed="false">
      <c r="A3439" s="49" t="n">
        <v>15838</v>
      </c>
      <c r="B3439" s="49" t="s">
        <v>189</v>
      </c>
      <c r="C3439" s="63" t="n">
        <v>40162</v>
      </c>
      <c r="D3439" s="63" t="n">
        <v>40875</v>
      </c>
      <c r="E3439" s="49" t="n">
        <v>34</v>
      </c>
      <c r="F3439" s="54" t="n">
        <v>495</v>
      </c>
      <c r="G3439" s="54" t="n">
        <v>39558.35</v>
      </c>
      <c r="H3439" s="54" t="n">
        <v>32685.58</v>
      </c>
      <c r="I3439" s="54" t="n">
        <f aca="false">SUM(F3439:H3439)</f>
        <v>72738.93</v>
      </c>
      <c r="J3439" s="49" t="n">
        <f aca="false">Calc!$C$5-D3439</f>
        <v>12</v>
      </c>
      <c r="K3439" s="49" t="n">
        <f aca="false">IF(J3439&lt;=Calc!$C$11,4,IF(J3439&lt;=Calc!$C$12,3,IF(J3439&lt;=Calc!$C$13,2,1)))</f>
        <v>4</v>
      </c>
      <c r="L3439" s="49" t="n">
        <f aca="false">1+(E3439&gt;=Calc!$C$16)+(E3439&gt;=Calc!$C$17)+(E3439&gt;=Calc!$C$18)</f>
        <v>4</v>
      </c>
      <c r="M3439" s="49" t="str">
        <f aca="false">IF(AND(K3439=4,L3439&gt;=3),"Champions",IF(AND(K3439=3,L3439&gt;=3),"Loyal",IF(K3439&gt;=3,"Recent / New",IF(L3439&gt;=3,"At Risk","Hibernating / Lost"))))</f>
        <v>Champions</v>
      </c>
      <c r="N3439" s="54" t="n">
        <f aca="false">IF(AND(Calc!$C$2&lt;=2009,Calc!$C$3&gt;=2009),F3439,0)+IF(AND(Calc!$C$2&lt;=2010,Calc!$C$3&gt;=2010),G3439,0)+IF(AND(Calc!$C$2&lt;=2011,Calc!$C$3&gt;=2011),H3439,0)</f>
        <v>72738.93</v>
      </c>
      <c r="O3439" s="61" t="n">
        <f aca="false">IF(AND(N3439&gt;0,OR(Calc!$C$4="*",B3439=Calc!$C$4)),N3439+ROW()*0.000000001,0)</f>
        <v>72738.930003439</v>
      </c>
    </row>
    <row r="3440" customFormat="false" ht="15" hidden="false" customHeight="false" outlineLevel="0" collapsed="false">
      <c r="A3440" s="49" t="n">
        <v>15839</v>
      </c>
      <c r="B3440" s="49" t="s">
        <v>189</v>
      </c>
      <c r="C3440" s="63" t="n">
        <v>40738</v>
      </c>
      <c r="D3440" s="63" t="n">
        <v>40853</v>
      </c>
      <c r="E3440" s="49" t="n">
        <v>3</v>
      </c>
      <c r="F3440" s="54" t="n">
        <v>0</v>
      </c>
      <c r="G3440" s="54" t="n">
        <v>0</v>
      </c>
      <c r="H3440" s="54" t="n">
        <v>1020.74</v>
      </c>
      <c r="I3440" s="54" t="n">
        <f aca="false">SUM(F3440:H3440)</f>
        <v>1020.74</v>
      </c>
      <c r="J3440" s="49" t="n">
        <f aca="false">Calc!$C$5-D3440</f>
        <v>34</v>
      </c>
      <c r="K3440" s="49" t="n">
        <f aca="false">IF(J3440&lt;=Calc!$C$11,4,IF(J3440&lt;=Calc!$C$12,3,IF(J3440&lt;=Calc!$C$13,2,1)))</f>
        <v>3</v>
      </c>
      <c r="L3440" s="49" t="n">
        <f aca="false">1+(E3440&gt;=Calc!$C$16)+(E3440&gt;=Calc!$C$17)+(E3440&gt;=Calc!$C$18)</f>
        <v>2</v>
      </c>
      <c r="M3440" s="49" t="str">
        <f aca="false">IF(AND(K3440=4,L3440&gt;=3),"Champions",IF(AND(K3440=3,L3440&gt;=3),"Loyal",IF(K3440&gt;=3,"Recent / New",IF(L3440&gt;=3,"At Risk","Hibernating / Lost"))))</f>
        <v>Recent / New</v>
      </c>
      <c r="N3440" s="54" t="n">
        <f aca="false">IF(AND(Calc!$C$2&lt;=2009,Calc!$C$3&gt;=2009),F3440,0)+IF(AND(Calc!$C$2&lt;=2010,Calc!$C$3&gt;=2010),G3440,0)+IF(AND(Calc!$C$2&lt;=2011,Calc!$C$3&gt;=2011),H3440,0)</f>
        <v>1020.74</v>
      </c>
      <c r="O3440" s="61" t="n">
        <f aca="false">IF(AND(N3440&gt;0,OR(Calc!$C$4="*",B3440=Calc!$C$4)),N3440+ROW()*0.000000001,0)</f>
        <v>1020.74000344</v>
      </c>
    </row>
    <row r="3441" customFormat="false" ht="15" hidden="false" customHeight="false" outlineLevel="0" collapsed="false">
      <c r="A3441" s="49" t="n">
        <v>15840</v>
      </c>
      <c r="B3441" s="49" t="s">
        <v>189</v>
      </c>
      <c r="C3441" s="63" t="n">
        <v>40714</v>
      </c>
      <c r="D3441" s="63" t="n">
        <v>40828</v>
      </c>
      <c r="E3441" s="49" t="n">
        <v>2</v>
      </c>
      <c r="F3441" s="54" t="n">
        <v>0</v>
      </c>
      <c r="G3441" s="54" t="n">
        <v>0</v>
      </c>
      <c r="H3441" s="54" t="n">
        <v>345.66</v>
      </c>
      <c r="I3441" s="54" t="n">
        <f aca="false">SUM(F3441:H3441)</f>
        <v>345.66</v>
      </c>
      <c r="J3441" s="49" t="n">
        <f aca="false">Calc!$C$5-D3441</f>
        <v>59</v>
      </c>
      <c r="K3441" s="49" t="n">
        <f aca="false">IF(J3441&lt;=Calc!$C$11,4,IF(J3441&lt;=Calc!$C$12,3,IF(J3441&lt;=Calc!$C$13,2,1)))</f>
        <v>3</v>
      </c>
      <c r="L3441" s="49" t="n">
        <f aca="false">1+(E3441&gt;=Calc!$C$16)+(E3441&gt;=Calc!$C$17)+(E3441&gt;=Calc!$C$18)</f>
        <v>2</v>
      </c>
      <c r="M3441" s="49" t="str">
        <f aca="false">IF(AND(K3441=4,L3441&gt;=3),"Champions",IF(AND(K3441=3,L3441&gt;=3),"Loyal",IF(K3441&gt;=3,"Recent / New",IF(L3441&gt;=3,"At Risk","Hibernating / Lost"))))</f>
        <v>Recent / New</v>
      </c>
      <c r="N3441" s="54" t="n">
        <f aca="false">IF(AND(Calc!$C$2&lt;=2009,Calc!$C$3&gt;=2009),F3441,0)+IF(AND(Calc!$C$2&lt;=2010,Calc!$C$3&gt;=2010),G3441,0)+IF(AND(Calc!$C$2&lt;=2011,Calc!$C$3&gt;=2011),H3441,0)</f>
        <v>345.66</v>
      </c>
      <c r="O3441" s="61" t="n">
        <f aca="false">IF(AND(N3441&gt;0,OR(Calc!$C$4="*",B3441=Calc!$C$4)),N3441+ROW()*0.000000001,0)</f>
        <v>345.660003441</v>
      </c>
    </row>
    <row r="3442" customFormat="false" ht="15" hidden="false" customHeight="false" outlineLevel="0" collapsed="false">
      <c r="A3442" s="49" t="n">
        <v>15841</v>
      </c>
      <c r="B3442" s="49" t="s">
        <v>189</v>
      </c>
      <c r="C3442" s="63" t="n">
        <v>40157</v>
      </c>
      <c r="D3442" s="63" t="n">
        <v>40814</v>
      </c>
      <c r="E3442" s="49" t="n">
        <v>9</v>
      </c>
      <c r="F3442" s="54" t="n">
        <v>603.75</v>
      </c>
      <c r="G3442" s="54" t="n">
        <v>903.65</v>
      </c>
      <c r="H3442" s="54" t="n">
        <v>1209.1</v>
      </c>
      <c r="I3442" s="54" t="n">
        <f aca="false">SUM(F3442:H3442)</f>
        <v>2716.5</v>
      </c>
      <c r="J3442" s="49" t="n">
        <f aca="false">Calc!$C$5-D3442</f>
        <v>73</v>
      </c>
      <c r="K3442" s="49" t="n">
        <f aca="false">IF(J3442&lt;=Calc!$C$11,4,IF(J3442&lt;=Calc!$C$12,3,IF(J3442&lt;=Calc!$C$13,2,1)))</f>
        <v>3</v>
      </c>
      <c r="L3442" s="49" t="n">
        <f aca="false">1+(E3442&gt;=Calc!$C$16)+(E3442&gt;=Calc!$C$17)+(E3442&gt;=Calc!$C$18)</f>
        <v>4</v>
      </c>
      <c r="M3442" s="49" t="str">
        <f aca="false">IF(AND(K3442=4,L3442&gt;=3),"Champions",IF(AND(K3442=3,L3442&gt;=3),"Loyal",IF(K3442&gt;=3,"Recent / New",IF(L3442&gt;=3,"At Risk","Hibernating / Lost"))))</f>
        <v>Loyal</v>
      </c>
      <c r="N3442" s="54" t="n">
        <f aca="false">IF(AND(Calc!$C$2&lt;=2009,Calc!$C$3&gt;=2009),F3442,0)+IF(AND(Calc!$C$2&lt;=2010,Calc!$C$3&gt;=2010),G3442,0)+IF(AND(Calc!$C$2&lt;=2011,Calc!$C$3&gt;=2011),H3442,0)</f>
        <v>2716.5</v>
      </c>
      <c r="O3442" s="61" t="n">
        <f aca="false">IF(AND(N3442&gt;0,OR(Calc!$C$4="*",B3442=Calc!$C$4)),N3442+ROW()*0.000000001,0)</f>
        <v>2716.500003442</v>
      </c>
    </row>
    <row r="3443" customFormat="false" ht="15" hidden="false" customHeight="false" outlineLevel="0" collapsed="false">
      <c r="A3443" s="49" t="n">
        <v>15842</v>
      </c>
      <c r="B3443" s="49" t="s">
        <v>189</v>
      </c>
      <c r="C3443" s="63" t="n">
        <v>40359</v>
      </c>
      <c r="D3443" s="63" t="n">
        <v>40493</v>
      </c>
      <c r="E3443" s="49" t="n">
        <v>2</v>
      </c>
      <c r="F3443" s="54" t="n">
        <v>0</v>
      </c>
      <c r="G3443" s="54" t="n">
        <v>528.75</v>
      </c>
      <c r="H3443" s="54" t="n">
        <v>0</v>
      </c>
      <c r="I3443" s="54" t="n">
        <f aca="false">SUM(F3443:H3443)</f>
        <v>528.75</v>
      </c>
      <c r="J3443" s="49" t="n">
        <f aca="false">Calc!$C$5-D3443</f>
        <v>394</v>
      </c>
      <c r="K3443" s="49" t="n">
        <f aca="false">IF(J3443&lt;=Calc!$C$11,4,IF(J3443&lt;=Calc!$C$12,3,IF(J3443&lt;=Calc!$C$13,2,1)))</f>
        <v>1</v>
      </c>
      <c r="L3443" s="49" t="n">
        <f aca="false">1+(E3443&gt;=Calc!$C$16)+(E3443&gt;=Calc!$C$17)+(E3443&gt;=Calc!$C$18)</f>
        <v>2</v>
      </c>
      <c r="M3443" s="49" t="str">
        <f aca="false">IF(AND(K3443=4,L3443&gt;=3),"Champions",IF(AND(K3443=3,L3443&gt;=3),"Loyal",IF(K3443&gt;=3,"Recent / New",IF(L3443&gt;=3,"At Risk","Hibernating / Lost"))))</f>
        <v>Hibernating / Lost</v>
      </c>
      <c r="N3443" s="54" t="n">
        <f aca="false">IF(AND(Calc!$C$2&lt;=2009,Calc!$C$3&gt;=2009),F3443,0)+IF(AND(Calc!$C$2&lt;=2010,Calc!$C$3&gt;=2010),G3443,0)+IF(AND(Calc!$C$2&lt;=2011,Calc!$C$3&gt;=2011),H3443,0)</f>
        <v>528.75</v>
      </c>
      <c r="O3443" s="61" t="n">
        <f aca="false">IF(AND(N3443&gt;0,OR(Calc!$C$4="*",B3443=Calc!$C$4)),N3443+ROW()*0.000000001,0)</f>
        <v>528.750003443</v>
      </c>
    </row>
    <row r="3444" customFormat="false" ht="15" hidden="false" customHeight="false" outlineLevel="0" collapsed="false">
      <c r="A3444" s="49" t="n">
        <v>15843</v>
      </c>
      <c r="B3444" s="49" t="s">
        <v>189</v>
      </c>
      <c r="C3444" s="63" t="n">
        <v>40583</v>
      </c>
      <c r="D3444" s="63" t="n">
        <v>40583</v>
      </c>
      <c r="E3444" s="49" t="n">
        <v>1</v>
      </c>
      <c r="F3444" s="54" t="n">
        <v>0</v>
      </c>
      <c r="G3444" s="54" t="n">
        <v>0</v>
      </c>
      <c r="H3444" s="54" t="n">
        <v>118.95</v>
      </c>
      <c r="I3444" s="54" t="n">
        <f aca="false">SUM(F3444:H3444)</f>
        <v>118.95</v>
      </c>
      <c r="J3444" s="49" t="n">
        <f aca="false">Calc!$C$5-D3444</f>
        <v>304</v>
      </c>
      <c r="K3444" s="49" t="n">
        <f aca="false">IF(J3444&lt;=Calc!$C$11,4,IF(J3444&lt;=Calc!$C$12,3,IF(J3444&lt;=Calc!$C$13,2,1)))</f>
        <v>2</v>
      </c>
      <c r="L3444" s="49" t="n">
        <f aca="false">1+(E3444&gt;=Calc!$C$16)+(E3444&gt;=Calc!$C$17)+(E3444&gt;=Calc!$C$18)</f>
        <v>1</v>
      </c>
      <c r="M3444" s="49" t="str">
        <f aca="false">IF(AND(K3444=4,L3444&gt;=3),"Champions",IF(AND(K3444=3,L3444&gt;=3),"Loyal",IF(K3444&gt;=3,"Recent / New",IF(L3444&gt;=3,"At Risk","Hibernating / Lost"))))</f>
        <v>Hibernating / Lost</v>
      </c>
      <c r="N3444" s="54" t="n">
        <f aca="false">IF(AND(Calc!$C$2&lt;=2009,Calc!$C$3&gt;=2009),F3444,0)+IF(AND(Calc!$C$2&lt;=2010,Calc!$C$3&gt;=2010),G3444,0)+IF(AND(Calc!$C$2&lt;=2011,Calc!$C$3&gt;=2011),H3444,0)</f>
        <v>118.95</v>
      </c>
      <c r="O3444" s="61" t="n">
        <f aca="false">IF(AND(N3444&gt;0,OR(Calc!$C$4="*",B3444=Calc!$C$4)),N3444+ROW()*0.000000001,0)</f>
        <v>118.950003444</v>
      </c>
    </row>
    <row r="3445" customFormat="false" ht="15" hidden="false" customHeight="false" outlineLevel="0" collapsed="false">
      <c r="A3445" s="49" t="n">
        <v>15844</v>
      </c>
      <c r="B3445" s="49" t="s">
        <v>189</v>
      </c>
      <c r="C3445" s="63" t="n">
        <v>40840</v>
      </c>
      <c r="D3445" s="63" t="n">
        <v>40840</v>
      </c>
      <c r="E3445" s="49" t="n">
        <v>1</v>
      </c>
      <c r="F3445" s="54" t="n">
        <v>0</v>
      </c>
      <c r="G3445" s="54" t="n">
        <v>0</v>
      </c>
      <c r="H3445" s="54" t="n">
        <v>130.74</v>
      </c>
      <c r="I3445" s="54" t="n">
        <f aca="false">SUM(F3445:H3445)</f>
        <v>130.74</v>
      </c>
      <c r="J3445" s="49" t="n">
        <f aca="false">Calc!$C$5-D3445</f>
        <v>47</v>
      </c>
      <c r="K3445" s="49" t="n">
        <f aca="false">IF(J3445&lt;=Calc!$C$11,4,IF(J3445&lt;=Calc!$C$12,3,IF(J3445&lt;=Calc!$C$13,2,1)))</f>
        <v>3</v>
      </c>
      <c r="L3445" s="49" t="n">
        <f aca="false">1+(E3445&gt;=Calc!$C$16)+(E3445&gt;=Calc!$C$17)+(E3445&gt;=Calc!$C$18)</f>
        <v>1</v>
      </c>
      <c r="M3445" s="49" t="str">
        <f aca="false">IF(AND(K3445=4,L3445&gt;=3),"Champions",IF(AND(K3445=3,L3445&gt;=3),"Loyal",IF(K3445&gt;=3,"Recent / New",IF(L3445&gt;=3,"At Risk","Hibernating / Lost"))))</f>
        <v>Recent / New</v>
      </c>
      <c r="N3445" s="54" t="n">
        <f aca="false">IF(AND(Calc!$C$2&lt;=2009,Calc!$C$3&gt;=2009),F3445,0)+IF(AND(Calc!$C$2&lt;=2010,Calc!$C$3&gt;=2010),G3445,0)+IF(AND(Calc!$C$2&lt;=2011,Calc!$C$3&gt;=2011),H3445,0)</f>
        <v>130.74</v>
      </c>
      <c r="O3445" s="61" t="n">
        <f aca="false">IF(AND(N3445&gt;0,OR(Calc!$C$4="*",B3445=Calc!$C$4)),N3445+ROW()*0.000000001,0)</f>
        <v>130.740003445</v>
      </c>
    </row>
    <row r="3446" customFormat="false" ht="15" hidden="false" customHeight="false" outlineLevel="0" collapsed="false">
      <c r="A3446" s="49" t="n">
        <v>15845</v>
      </c>
      <c r="B3446" s="49" t="s">
        <v>189</v>
      </c>
      <c r="C3446" s="63" t="n">
        <v>40204</v>
      </c>
      <c r="D3446" s="63" t="n">
        <v>40869</v>
      </c>
      <c r="E3446" s="49" t="n">
        <v>11</v>
      </c>
      <c r="F3446" s="54" t="n">
        <v>0</v>
      </c>
      <c r="G3446" s="54" t="n">
        <v>622.78</v>
      </c>
      <c r="H3446" s="54" t="n">
        <v>3650.87</v>
      </c>
      <c r="I3446" s="54" t="n">
        <f aca="false">SUM(F3446:H3446)</f>
        <v>4273.65</v>
      </c>
      <c r="J3446" s="49" t="n">
        <f aca="false">Calc!$C$5-D3446</f>
        <v>18</v>
      </c>
      <c r="K3446" s="49" t="n">
        <f aca="false">IF(J3446&lt;=Calc!$C$11,4,IF(J3446&lt;=Calc!$C$12,3,IF(J3446&lt;=Calc!$C$13,2,1)))</f>
        <v>4</v>
      </c>
      <c r="L3446" s="49" t="n">
        <f aca="false">1+(E3446&gt;=Calc!$C$16)+(E3446&gt;=Calc!$C$17)+(E3446&gt;=Calc!$C$18)</f>
        <v>4</v>
      </c>
      <c r="M3446" s="49" t="str">
        <f aca="false">IF(AND(K3446=4,L3446&gt;=3),"Champions",IF(AND(K3446=3,L3446&gt;=3),"Loyal",IF(K3446&gt;=3,"Recent / New",IF(L3446&gt;=3,"At Risk","Hibernating / Lost"))))</f>
        <v>Champions</v>
      </c>
      <c r="N3446" s="54" t="n">
        <f aca="false">IF(AND(Calc!$C$2&lt;=2009,Calc!$C$3&gt;=2009),F3446,0)+IF(AND(Calc!$C$2&lt;=2010,Calc!$C$3&gt;=2010),G3446,0)+IF(AND(Calc!$C$2&lt;=2011,Calc!$C$3&gt;=2011),H3446,0)</f>
        <v>4273.65</v>
      </c>
      <c r="O3446" s="61" t="n">
        <f aca="false">IF(AND(N3446&gt;0,OR(Calc!$C$4="*",B3446=Calc!$C$4)),N3446+ROW()*0.000000001,0)</f>
        <v>4273.650003446</v>
      </c>
    </row>
    <row r="3447" customFormat="false" ht="15" hidden="false" customHeight="false" outlineLevel="0" collapsed="false">
      <c r="A3447" s="49" t="n">
        <v>15846</v>
      </c>
      <c r="B3447" s="49" t="s">
        <v>189</v>
      </c>
      <c r="C3447" s="63" t="n">
        <v>40501</v>
      </c>
      <c r="D3447" s="63" t="n">
        <v>40501</v>
      </c>
      <c r="E3447" s="49" t="n">
        <v>1</v>
      </c>
      <c r="F3447" s="54" t="n">
        <v>0</v>
      </c>
      <c r="G3447" s="54" t="n">
        <v>107.01</v>
      </c>
      <c r="H3447" s="54" t="n">
        <v>0</v>
      </c>
      <c r="I3447" s="54" t="n">
        <f aca="false">SUM(F3447:H3447)</f>
        <v>107.01</v>
      </c>
      <c r="J3447" s="49" t="n">
        <f aca="false">Calc!$C$5-D3447</f>
        <v>386</v>
      </c>
      <c r="K3447" s="49" t="n">
        <f aca="false">IF(J3447&lt;=Calc!$C$11,4,IF(J3447&lt;=Calc!$C$12,3,IF(J3447&lt;=Calc!$C$13,2,1)))</f>
        <v>1</v>
      </c>
      <c r="L3447" s="49" t="n">
        <f aca="false">1+(E3447&gt;=Calc!$C$16)+(E3447&gt;=Calc!$C$17)+(E3447&gt;=Calc!$C$18)</f>
        <v>1</v>
      </c>
      <c r="M3447" s="49" t="str">
        <f aca="false">IF(AND(K3447=4,L3447&gt;=3),"Champions",IF(AND(K3447=3,L3447&gt;=3),"Loyal",IF(K3447&gt;=3,"Recent / New",IF(L3447&gt;=3,"At Risk","Hibernating / Lost"))))</f>
        <v>Hibernating / Lost</v>
      </c>
      <c r="N3447" s="54" t="n">
        <f aca="false">IF(AND(Calc!$C$2&lt;=2009,Calc!$C$3&gt;=2009),F3447,0)+IF(AND(Calc!$C$2&lt;=2010,Calc!$C$3&gt;=2010),G3447,0)+IF(AND(Calc!$C$2&lt;=2011,Calc!$C$3&gt;=2011),H3447,0)</f>
        <v>107.01</v>
      </c>
      <c r="O3447" s="61" t="n">
        <f aca="false">IF(AND(N3447&gt;0,OR(Calc!$C$4="*",B3447=Calc!$C$4)),N3447+ROW()*0.000000001,0)</f>
        <v>107.010003447</v>
      </c>
    </row>
    <row r="3448" customFormat="false" ht="15" hidden="false" customHeight="false" outlineLevel="0" collapsed="false">
      <c r="A3448" s="49" t="n">
        <v>15847</v>
      </c>
      <c r="B3448" s="49" t="s">
        <v>189</v>
      </c>
      <c r="C3448" s="63" t="n">
        <v>40245</v>
      </c>
      <c r="D3448" s="63" t="n">
        <v>40848</v>
      </c>
      <c r="E3448" s="49" t="n">
        <v>5</v>
      </c>
      <c r="F3448" s="54" t="n">
        <v>0</v>
      </c>
      <c r="G3448" s="54" t="n">
        <v>433.3</v>
      </c>
      <c r="H3448" s="54" t="n">
        <v>389.27</v>
      </c>
      <c r="I3448" s="54" t="n">
        <f aca="false">SUM(F3448:H3448)</f>
        <v>822.57</v>
      </c>
      <c r="J3448" s="49" t="n">
        <f aca="false">Calc!$C$5-D3448</f>
        <v>39</v>
      </c>
      <c r="K3448" s="49" t="n">
        <f aca="false">IF(J3448&lt;=Calc!$C$11,4,IF(J3448&lt;=Calc!$C$12,3,IF(J3448&lt;=Calc!$C$13,2,1)))</f>
        <v>3</v>
      </c>
      <c r="L3448" s="49" t="n">
        <f aca="false">1+(E3448&gt;=Calc!$C$16)+(E3448&gt;=Calc!$C$17)+(E3448&gt;=Calc!$C$18)</f>
        <v>3</v>
      </c>
      <c r="M3448" s="49" t="str">
        <f aca="false">IF(AND(K3448=4,L3448&gt;=3),"Champions",IF(AND(K3448=3,L3448&gt;=3),"Loyal",IF(K3448&gt;=3,"Recent / New",IF(L3448&gt;=3,"At Risk","Hibernating / Lost"))))</f>
        <v>Loyal</v>
      </c>
      <c r="N3448" s="54" t="n">
        <f aca="false">IF(AND(Calc!$C$2&lt;=2009,Calc!$C$3&gt;=2009),F3448,0)+IF(AND(Calc!$C$2&lt;=2010,Calc!$C$3&gt;=2010),G3448,0)+IF(AND(Calc!$C$2&lt;=2011,Calc!$C$3&gt;=2011),H3448,0)</f>
        <v>822.57</v>
      </c>
      <c r="O3448" s="61" t="n">
        <f aca="false">IF(AND(N3448&gt;0,OR(Calc!$C$4="*",B3448=Calc!$C$4)),N3448+ROW()*0.000000001,0)</f>
        <v>822.570003448</v>
      </c>
    </row>
    <row r="3449" customFormat="false" ht="15" hidden="false" customHeight="false" outlineLevel="0" collapsed="false">
      <c r="A3449" s="49" t="n">
        <v>15848</v>
      </c>
      <c r="B3449" s="49" t="s">
        <v>189</v>
      </c>
      <c r="C3449" s="63" t="n">
        <v>40265</v>
      </c>
      <c r="D3449" s="63" t="n">
        <v>40265</v>
      </c>
      <c r="E3449" s="49" t="n">
        <v>1</v>
      </c>
      <c r="F3449" s="54" t="n">
        <v>0</v>
      </c>
      <c r="G3449" s="54" t="n">
        <v>137.99</v>
      </c>
      <c r="H3449" s="54" t="n">
        <v>0</v>
      </c>
      <c r="I3449" s="54" t="n">
        <f aca="false">SUM(F3449:H3449)</f>
        <v>137.99</v>
      </c>
      <c r="J3449" s="49" t="n">
        <f aca="false">Calc!$C$5-D3449</f>
        <v>622</v>
      </c>
      <c r="K3449" s="49" t="n">
        <f aca="false">IF(J3449&lt;=Calc!$C$11,4,IF(J3449&lt;=Calc!$C$12,3,IF(J3449&lt;=Calc!$C$13,2,1)))</f>
        <v>1</v>
      </c>
      <c r="L3449" s="49" t="n">
        <f aca="false">1+(E3449&gt;=Calc!$C$16)+(E3449&gt;=Calc!$C$17)+(E3449&gt;=Calc!$C$18)</f>
        <v>1</v>
      </c>
      <c r="M3449" s="49" t="str">
        <f aca="false">IF(AND(K3449=4,L3449&gt;=3),"Champions",IF(AND(K3449=3,L3449&gt;=3),"Loyal",IF(K3449&gt;=3,"Recent / New",IF(L3449&gt;=3,"At Risk","Hibernating / Lost"))))</f>
        <v>Hibernating / Lost</v>
      </c>
      <c r="N3449" s="54" t="n">
        <f aca="false">IF(AND(Calc!$C$2&lt;=2009,Calc!$C$3&gt;=2009),F3449,0)+IF(AND(Calc!$C$2&lt;=2010,Calc!$C$3&gt;=2010),G3449,0)+IF(AND(Calc!$C$2&lt;=2011,Calc!$C$3&gt;=2011),H3449,0)</f>
        <v>137.99</v>
      </c>
      <c r="O3449" s="61" t="n">
        <f aca="false">IF(AND(N3449&gt;0,OR(Calc!$C$4="*",B3449=Calc!$C$4)),N3449+ROW()*0.000000001,0)</f>
        <v>137.990003449</v>
      </c>
    </row>
    <row r="3450" customFormat="false" ht="15" hidden="false" customHeight="false" outlineLevel="0" collapsed="false">
      <c r="A3450" s="49" t="n">
        <v>15850</v>
      </c>
      <c r="B3450" s="49" t="s">
        <v>189</v>
      </c>
      <c r="C3450" s="63" t="n">
        <v>40160</v>
      </c>
      <c r="D3450" s="63" t="n">
        <v>40867</v>
      </c>
      <c r="E3450" s="49" t="n">
        <v>6</v>
      </c>
      <c r="F3450" s="54" t="n">
        <v>106.65</v>
      </c>
      <c r="G3450" s="54" t="n">
        <v>665.22</v>
      </c>
      <c r="H3450" s="54" t="n">
        <v>234.88</v>
      </c>
      <c r="I3450" s="54" t="n">
        <f aca="false">SUM(F3450:H3450)</f>
        <v>1006.75</v>
      </c>
      <c r="J3450" s="49" t="n">
        <f aca="false">Calc!$C$5-D3450</f>
        <v>20</v>
      </c>
      <c r="K3450" s="49" t="n">
        <f aca="false">IF(J3450&lt;=Calc!$C$11,4,IF(J3450&lt;=Calc!$C$12,3,IF(J3450&lt;=Calc!$C$13,2,1)))</f>
        <v>4</v>
      </c>
      <c r="L3450" s="49" t="n">
        <f aca="false">1+(E3450&gt;=Calc!$C$16)+(E3450&gt;=Calc!$C$17)+(E3450&gt;=Calc!$C$18)</f>
        <v>3</v>
      </c>
      <c r="M3450" s="49" t="str">
        <f aca="false">IF(AND(K3450=4,L3450&gt;=3),"Champions",IF(AND(K3450=3,L3450&gt;=3),"Loyal",IF(K3450&gt;=3,"Recent / New",IF(L3450&gt;=3,"At Risk","Hibernating / Lost"))))</f>
        <v>Champions</v>
      </c>
      <c r="N3450" s="54" t="n">
        <f aca="false">IF(AND(Calc!$C$2&lt;=2009,Calc!$C$3&gt;=2009),F3450,0)+IF(AND(Calc!$C$2&lt;=2010,Calc!$C$3&gt;=2010),G3450,0)+IF(AND(Calc!$C$2&lt;=2011,Calc!$C$3&gt;=2011),H3450,0)</f>
        <v>1006.75</v>
      </c>
      <c r="O3450" s="61" t="n">
        <f aca="false">IF(AND(N3450&gt;0,OR(Calc!$C$4="*",B3450=Calc!$C$4)),N3450+ROW()*0.000000001,0)</f>
        <v>1006.75000345</v>
      </c>
    </row>
    <row r="3451" customFormat="false" ht="15" hidden="false" customHeight="false" outlineLevel="0" collapsed="false">
      <c r="A3451" s="49" t="n">
        <v>15851</v>
      </c>
      <c r="B3451" s="49" t="s">
        <v>189</v>
      </c>
      <c r="C3451" s="63" t="n">
        <v>40360</v>
      </c>
      <c r="D3451" s="63" t="n">
        <v>40360</v>
      </c>
      <c r="E3451" s="49" t="n">
        <v>1</v>
      </c>
      <c r="F3451" s="54" t="n">
        <v>0</v>
      </c>
      <c r="G3451" s="54" t="n">
        <v>109.73</v>
      </c>
      <c r="H3451" s="54" t="n">
        <v>0</v>
      </c>
      <c r="I3451" s="54" t="n">
        <f aca="false">SUM(F3451:H3451)</f>
        <v>109.73</v>
      </c>
      <c r="J3451" s="49" t="n">
        <f aca="false">Calc!$C$5-D3451</f>
        <v>527</v>
      </c>
      <c r="K3451" s="49" t="n">
        <f aca="false">IF(J3451&lt;=Calc!$C$11,4,IF(J3451&lt;=Calc!$C$12,3,IF(J3451&lt;=Calc!$C$13,2,1)))</f>
        <v>1</v>
      </c>
      <c r="L3451" s="49" t="n">
        <f aca="false">1+(E3451&gt;=Calc!$C$16)+(E3451&gt;=Calc!$C$17)+(E3451&gt;=Calc!$C$18)</f>
        <v>1</v>
      </c>
      <c r="M3451" s="49" t="str">
        <f aca="false">IF(AND(K3451=4,L3451&gt;=3),"Champions",IF(AND(K3451=3,L3451&gt;=3),"Loyal",IF(K3451&gt;=3,"Recent / New",IF(L3451&gt;=3,"At Risk","Hibernating / Lost"))))</f>
        <v>Hibernating / Lost</v>
      </c>
      <c r="N3451" s="54" t="n">
        <f aca="false">IF(AND(Calc!$C$2&lt;=2009,Calc!$C$3&gt;=2009),F3451,0)+IF(AND(Calc!$C$2&lt;=2010,Calc!$C$3&gt;=2010),G3451,0)+IF(AND(Calc!$C$2&lt;=2011,Calc!$C$3&gt;=2011),H3451,0)</f>
        <v>109.73</v>
      </c>
      <c r="O3451" s="61" t="n">
        <f aca="false">IF(AND(N3451&gt;0,OR(Calc!$C$4="*",B3451=Calc!$C$4)),N3451+ROW()*0.000000001,0)</f>
        <v>109.730003451</v>
      </c>
    </row>
    <row r="3452" customFormat="false" ht="15" hidden="false" customHeight="false" outlineLevel="0" collapsed="false">
      <c r="A3452" s="49" t="n">
        <v>15852</v>
      </c>
      <c r="B3452" s="49" t="s">
        <v>189</v>
      </c>
      <c r="C3452" s="63" t="n">
        <v>40360</v>
      </c>
      <c r="D3452" s="63" t="n">
        <v>40700</v>
      </c>
      <c r="E3452" s="49" t="n">
        <v>3</v>
      </c>
      <c r="F3452" s="54" t="n">
        <v>0</v>
      </c>
      <c r="G3452" s="54" t="n">
        <v>96.55</v>
      </c>
      <c r="H3452" s="54" t="n">
        <v>160.71</v>
      </c>
      <c r="I3452" s="54" t="n">
        <f aca="false">SUM(F3452:H3452)</f>
        <v>257.26</v>
      </c>
      <c r="J3452" s="49" t="n">
        <f aca="false">Calc!$C$5-D3452</f>
        <v>187</v>
      </c>
      <c r="K3452" s="49" t="n">
        <f aca="false">IF(J3452&lt;=Calc!$C$11,4,IF(J3452&lt;=Calc!$C$12,3,IF(J3452&lt;=Calc!$C$13,2,1)))</f>
        <v>2</v>
      </c>
      <c r="L3452" s="49" t="n">
        <f aca="false">1+(E3452&gt;=Calc!$C$16)+(E3452&gt;=Calc!$C$17)+(E3452&gt;=Calc!$C$18)</f>
        <v>2</v>
      </c>
      <c r="M3452" s="49" t="str">
        <f aca="false">IF(AND(K3452=4,L3452&gt;=3),"Champions",IF(AND(K3452=3,L3452&gt;=3),"Loyal",IF(K3452&gt;=3,"Recent / New",IF(L3452&gt;=3,"At Risk","Hibernating / Lost"))))</f>
        <v>Hibernating / Lost</v>
      </c>
      <c r="N3452" s="54" t="n">
        <f aca="false">IF(AND(Calc!$C$2&lt;=2009,Calc!$C$3&gt;=2009),F3452,0)+IF(AND(Calc!$C$2&lt;=2010,Calc!$C$3&gt;=2010),G3452,0)+IF(AND(Calc!$C$2&lt;=2011,Calc!$C$3&gt;=2011),H3452,0)</f>
        <v>257.26</v>
      </c>
      <c r="O3452" s="61" t="n">
        <f aca="false">IF(AND(N3452&gt;0,OR(Calc!$C$4="*",B3452=Calc!$C$4)),N3452+ROW()*0.000000001,0)</f>
        <v>257.260003452</v>
      </c>
    </row>
    <row r="3453" customFormat="false" ht="15" hidden="false" customHeight="false" outlineLevel="0" collapsed="false">
      <c r="A3453" s="49" t="n">
        <v>15853</v>
      </c>
      <c r="B3453" s="49" t="s">
        <v>189</v>
      </c>
      <c r="C3453" s="63" t="n">
        <v>40835</v>
      </c>
      <c r="D3453" s="63" t="n">
        <v>40835</v>
      </c>
      <c r="E3453" s="49" t="n">
        <v>1</v>
      </c>
      <c r="F3453" s="54" t="n">
        <v>0</v>
      </c>
      <c r="G3453" s="54" t="n">
        <v>0</v>
      </c>
      <c r="H3453" s="54" t="n">
        <v>110.8</v>
      </c>
      <c r="I3453" s="54" t="n">
        <f aca="false">SUM(F3453:H3453)</f>
        <v>110.8</v>
      </c>
      <c r="J3453" s="49" t="n">
        <f aca="false">Calc!$C$5-D3453</f>
        <v>52</v>
      </c>
      <c r="K3453" s="49" t="n">
        <f aca="false">IF(J3453&lt;=Calc!$C$11,4,IF(J3453&lt;=Calc!$C$12,3,IF(J3453&lt;=Calc!$C$13,2,1)))</f>
        <v>3</v>
      </c>
      <c r="L3453" s="49" t="n">
        <f aca="false">1+(E3453&gt;=Calc!$C$16)+(E3453&gt;=Calc!$C$17)+(E3453&gt;=Calc!$C$18)</f>
        <v>1</v>
      </c>
      <c r="M3453" s="49" t="str">
        <f aca="false">IF(AND(K3453=4,L3453&gt;=3),"Champions",IF(AND(K3453=3,L3453&gt;=3),"Loyal",IF(K3453&gt;=3,"Recent / New",IF(L3453&gt;=3,"At Risk","Hibernating / Lost"))))</f>
        <v>Recent / New</v>
      </c>
      <c r="N3453" s="54" t="n">
        <f aca="false">IF(AND(Calc!$C$2&lt;=2009,Calc!$C$3&gt;=2009),F3453,0)+IF(AND(Calc!$C$2&lt;=2010,Calc!$C$3&gt;=2010),G3453,0)+IF(AND(Calc!$C$2&lt;=2011,Calc!$C$3&gt;=2011),H3453,0)</f>
        <v>110.8</v>
      </c>
      <c r="O3453" s="61" t="n">
        <f aca="false">IF(AND(N3453&gt;0,OR(Calc!$C$4="*",B3453=Calc!$C$4)),N3453+ROW()*0.000000001,0)</f>
        <v>110.800003453</v>
      </c>
    </row>
    <row r="3454" customFormat="false" ht="15" hidden="false" customHeight="false" outlineLevel="0" collapsed="false">
      <c r="A3454" s="49" t="n">
        <v>15854</v>
      </c>
      <c r="B3454" s="49" t="s">
        <v>189</v>
      </c>
      <c r="C3454" s="63" t="n">
        <v>40157</v>
      </c>
      <c r="D3454" s="63" t="n">
        <v>40882</v>
      </c>
      <c r="E3454" s="49" t="n">
        <v>21</v>
      </c>
      <c r="F3454" s="54" t="n">
        <v>592.2</v>
      </c>
      <c r="G3454" s="54" t="n">
        <v>2247.06</v>
      </c>
      <c r="H3454" s="54" t="n">
        <v>2739.02</v>
      </c>
      <c r="I3454" s="54" t="n">
        <f aca="false">SUM(F3454:H3454)</f>
        <v>5578.28</v>
      </c>
      <c r="J3454" s="49" t="n">
        <f aca="false">Calc!$C$5-D3454</f>
        <v>5</v>
      </c>
      <c r="K3454" s="49" t="n">
        <f aca="false">IF(J3454&lt;=Calc!$C$11,4,IF(J3454&lt;=Calc!$C$12,3,IF(J3454&lt;=Calc!$C$13,2,1)))</f>
        <v>4</v>
      </c>
      <c r="L3454" s="49" t="n">
        <f aca="false">1+(E3454&gt;=Calc!$C$16)+(E3454&gt;=Calc!$C$17)+(E3454&gt;=Calc!$C$18)</f>
        <v>4</v>
      </c>
      <c r="M3454" s="49" t="str">
        <f aca="false">IF(AND(K3454=4,L3454&gt;=3),"Champions",IF(AND(K3454=3,L3454&gt;=3),"Loyal",IF(K3454&gt;=3,"Recent / New",IF(L3454&gt;=3,"At Risk","Hibernating / Lost"))))</f>
        <v>Champions</v>
      </c>
      <c r="N3454" s="54" t="n">
        <f aca="false">IF(AND(Calc!$C$2&lt;=2009,Calc!$C$3&gt;=2009),F3454,0)+IF(AND(Calc!$C$2&lt;=2010,Calc!$C$3&gt;=2010),G3454,0)+IF(AND(Calc!$C$2&lt;=2011,Calc!$C$3&gt;=2011),H3454,0)</f>
        <v>5578.28</v>
      </c>
      <c r="O3454" s="61" t="n">
        <f aca="false">IF(AND(N3454&gt;0,OR(Calc!$C$4="*",B3454=Calc!$C$4)),N3454+ROW()*0.000000001,0)</f>
        <v>5578.280003454</v>
      </c>
    </row>
    <row r="3455" customFormat="false" ht="15" hidden="false" customHeight="false" outlineLevel="0" collapsed="false">
      <c r="A3455" s="49" t="n">
        <v>15855</v>
      </c>
      <c r="B3455" s="49" t="s">
        <v>189</v>
      </c>
      <c r="C3455" s="63" t="n">
        <v>40410</v>
      </c>
      <c r="D3455" s="63" t="n">
        <v>40750</v>
      </c>
      <c r="E3455" s="49" t="n">
        <v>6</v>
      </c>
      <c r="F3455" s="54" t="n">
        <v>0</v>
      </c>
      <c r="G3455" s="54" t="n">
        <v>340.48</v>
      </c>
      <c r="H3455" s="54" t="n">
        <v>712.24</v>
      </c>
      <c r="I3455" s="54" t="n">
        <f aca="false">SUM(F3455:H3455)</f>
        <v>1052.72</v>
      </c>
      <c r="J3455" s="49" t="n">
        <f aca="false">Calc!$C$5-D3455</f>
        <v>137</v>
      </c>
      <c r="K3455" s="49" t="n">
        <f aca="false">IF(J3455&lt;=Calc!$C$11,4,IF(J3455&lt;=Calc!$C$12,3,IF(J3455&lt;=Calc!$C$13,2,1)))</f>
        <v>2</v>
      </c>
      <c r="L3455" s="49" t="n">
        <f aca="false">1+(E3455&gt;=Calc!$C$16)+(E3455&gt;=Calc!$C$17)+(E3455&gt;=Calc!$C$18)</f>
        <v>3</v>
      </c>
      <c r="M3455" s="49" t="str">
        <f aca="false">IF(AND(K3455=4,L3455&gt;=3),"Champions",IF(AND(K3455=3,L3455&gt;=3),"Loyal",IF(K3455&gt;=3,"Recent / New",IF(L3455&gt;=3,"At Risk","Hibernating / Lost"))))</f>
        <v>At Risk</v>
      </c>
      <c r="N3455" s="54" t="n">
        <f aca="false">IF(AND(Calc!$C$2&lt;=2009,Calc!$C$3&gt;=2009),F3455,0)+IF(AND(Calc!$C$2&lt;=2010,Calc!$C$3&gt;=2010),G3455,0)+IF(AND(Calc!$C$2&lt;=2011,Calc!$C$3&gt;=2011),H3455,0)</f>
        <v>1052.72</v>
      </c>
      <c r="O3455" s="61" t="n">
        <f aca="false">IF(AND(N3455&gt;0,OR(Calc!$C$4="*",B3455=Calc!$C$4)),N3455+ROW()*0.000000001,0)</f>
        <v>1052.720003455</v>
      </c>
    </row>
    <row r="3456" customFormat="false" ht="15" hidden="false" customHeight="false" outlineLevel="0" collapsed="false">
      <c r="A3456" s="49" t="n">
        <v>15856</v>
      </c>
      <c r="B3456" s="49" t="s">
        <v>189</v>
      </c>
      <c r="C3456" s="63" t="n">
        <v>40150</v>
      </c>
      <c r="D3456" s="63" t="n">
        <v>40882</v>
      </c>
      <c r="E3456" s="49" t="n">
        <v>52</v>
      </c>
      <c r="F3456" s="54" t="n">
        <v>3374.59</v>
      </c>
      <c r="G3456" s="54" t="n">
        <v>15820.33</v>
      </c>
      <c r="H3456" s="54" t="n">
        <v>12676.87</v>
      </c>
      <c r="I3456" s="54" t="n">
        <f aca="false">SUM(F3456:H3456)</f>
        <v>31871.79</v>
      </c>
      <c r="J3456" s="49" t="n">
        <f aca="false">Calc!$C$5-D3456</f>
        <v>5</v>
      </c>
      <c r="K3456" s="49" t="n">
        <f aca="false">IF(J3456&lt;=Calc!$C$11,4,IF(J3456&lt;=Calc!$C$12,3,IF(J3456&lt;=Calc!$C$13,2,1)))</f>
        <v>4</v>
      </c>
      <c r="L3456" s="49" t="n">
        <f aca="false">1+(E3456&gt;=Calc!$C$16)+(E3456&gt;=Calc!$C$17)+(E3456&gt;=Calc!$C$18)</f>
        <v>4</v>
      </c>
      <c r="M3456" s="49" t="str">
        <f aca="false">IF(AND(K3456=4,L3456&gt;=3),"Champions",IF(AND(K3456=3,L3456&gt;=3),"Loyal",IF(K3456&gt;=3,"Recent / New",IF(L3456&gt;=3,"At Risk","Hibernating / Lost"))))</f>
        <v>Champions</v>
      </c>
      <c r="N3456" s="54" t="n">
        <f aca="false">IF(AND(Calc!$C$2&lt;=2009,Calc!$C$3&gt;=2009),F3456,0)+IF(AND(Calc!$C$2&lt;=2010,Calc!$C$3&gt;=2010),G3456,0)+IF(AND(Calc!$C$2&lt;=2011,Calc!$C$3&gt;=2011),H3456,0)</f>
        <v>31871.79</v>
      </c>
      <c r="O3456" s="61" t="n">
        <f aca="false">IF(AND(N3456&gt;0,OR(Calc!$C$4="*",B3456=Calc!$C$4)),N3456+ROW()*0.000000001,0)</f>
        <v>31871.790003456</v>
      </c>
    </row>
    <row r="3457" customFormat="false" ht="15" hidden="false" customHeight="false" outlineLevel="0" collapsed="false">
      <c r="A3457" s="49" t="n">
        <v>15857</v>
      </c>
      <c r="B3457" s="49" t="s">
        <v>189</v>
      </c>
      <c r="C3457" s="63" t="n">
        <v>40456</v>
      </c>
      <c r="D3457" s="63" t="n">
        <v>40868</v>
      </c>
      <c r="E3457" s="49" t="n">
        <v>2</v>
      </c>
      <c r="F3457" s="54" t="n">
        <v>0</v>
      </c>
      <c r="G3457" s="54" t="n">
        <v>273.48</v>
      </c>
      <c r="H3457" s="54" t="n">
        <v>297</v>
      </c>
      <c r="I3457" s="54" t="n">
        <f aca="false">SUM(F3457:H3457)</f>
        <v>570.48</v>
      </c>
      <c r="J3457" s="49" t="n">
        <f aca="false">Calc!$C$5-D3457</f>
        <v>19</v>
      </c>
      <c r="K3457" s="49" t="n">
        <f aca="false">IF(J3457&lt;=Calc!$C$11,4,IF(J3457&lt;=Calc!$C$12,3,IF(J3457&lt;=Calc!$C$13,2,1)))</f>
        <v>4</v>
      </c>
      <c r="L3457" s="49" t="n">
        <f aca="false">1+(E3457&gt;=Calc!$C$16)+(E3457&gt;=Calc!$C$17)+(E3457&gt;=Calc!$C$18)</f>
        <v>2</v>
      </c>
      <c r="M3457" s="49" t="str">
        <f aca="false">IF(AND(K3457=4,L3457&gt;=3),"Champions",IF(AND(K3457=3,L3457&gt;=3),"Loyal",IF(K3457&gt;=3,"Recent / New",IF(L3457&gt;=3,"At Risk","Hibernating / Lost"))))</f>
        <v>Recent / New</v>
      </c>
      <c r="N3457" s="54" t="n">
        <f aca="false">IF(AND(Calc!$C$2&lt;=2009,Calc!$C$3&gt;=2009),F3457,0)+IF(AND(Calc!$C$2&lt;=2010,Calc!$C$3&gt;=2010),G3457,0)+IF(AND(Calc!$C$2&lt;=2011,Calc!$C$3&gt;=2011),H3457,0)</f>
        <v>570.48</v>
      </c>
      <c r="O3457" s="61" t="n">
        <f aca="false">IF(AND(N3457&gt;0,OR(Calc!$C$4="*",B3457=Calc!$C$4)),N3457+ROW()*0.000000001,0)</f>
        <v>570.480003457</v>
      </c>
    </row>
    <row r="3458" customFormat="false" ht="15" hidden="false" customHeight="false" outlineLevel="0" collapsed="false">
      <c r="A3458" s="49" t="n">
        <v>15858</v>
      </c>
      <c r="B3458" s="49" t="s">
        <v>189</v>
      </c>
      <c r="C3458" s="63" t="n">
        <v>40157</v>
      </c>
      <c r="D3458" s="63" t="n">
        <v>40871</v>
      </c>
      <c r="E3458" s="49" t="n">
        <v>13</v>
      </c>
      <c r="F3458" s="54" t="n">
        <v>239.89</v>
      </c>
      <c r="G3458" s="54" t="n">
        <v>2226.38</v>
      </c>
      <c r="H3458" s="54" t="n">
        <v>1043.64</v>
      </c>
      <c r="I3458" s="54" t="n">
        <f aca="false">SUM(F3458:H3458)</f>
        <v>3509.91</v>
      </c>
      <c r="J3458" s="49" t="n">
        <f aca="false">Calc!$C$5-D3458</f>
        <v>16</v>
      </c>
      <c r="K3458" s="49" t="n">
        <f aca="false">IF(J3458&lt;=Calc!$C$11,4,IF(J3458&lt;=Calc!$C$12,3,IF(J3458&lt;=Calc!$C$13,2,1)))</f>
        <v>4</v>
      </c>
      <c r="L3458" s="49" t="n">
        <f aca="false">1+(E3458&gt;=Calc!$C$16)+(E3458&gt;=Calc!$C$17)+(E3458&gt;=Calc!$C$18)</f>
        <v>4</v>
      </c>
      <c r="M3458" s="49" t="str">
        <f aca="false">IF(AND(K3458=4,L3458&gt;=3),"Champions",IF(AND(K3458=3,L3458&gt;=3),"Loyal",IF(K3458&gt;=3,"Recent / New",IF(L3458&gt;=3,"At Risk","Hibernating / Lost"))))</f>
        <v>Champions</v>
      </c>
      <c r="N3458" s="54" t="n">
        <f aca="false">IF(AND(Calc!$C$2&lt;=2009,Calc!$C$3&gt;=2009),F3458,0)+IF(AND(Calc!$C$2&lt;=2010,Calc!$C$3&gt;=2010),G3458,0)+IF(AND(Calc!$C$2&lt;=2011,Calc!$C$3&gt;=2011),H3458,0)</f>
        <v>3509.91</v>
      </c>
      <c r="O3458" s="61" t="n">
        <f aca="false">IF(AND(N3458&gt;0,OR(Calc!$C$4="*",B3458=Calc!$C$4)),N3458+ROW()*0.000000001,0)</f>
        <v>3509.910003458</v>
      </c>
    </row>
    <row r="3459" customFormat="false" ht="15" hidden="false" customHeight="false" outlineLevel="0" collapsed="false">
      <c r="A3459" s="49" t="n">
        <v>15859</v>
      </c>
      <c r="B3459" s="49" t="s">
        <v>189</v>
      </c>
      <c r="C3459" s="63" t="n">
        <v>40454</v>
      </c>
      <c r="D3459" s="63" t="n">
        <v>40454</v>
      </c>
      <c r="E3459" s="49" t="n">
        <v>1</v>
      </c>
      <c r="F3459" s="54" t="n">
        <v>0</v>
      </c>
      <c r="G3459" s="54" t="n">
        <v>438.46</v>
      </c>
      <c r="H3459" s="54" t="n">
        <v>0</v>
      </c>
      <c r="I3459" s="54" t="n">
        <f aca="false">SUM(F3459:H3459)</f>
        <v>438.46</v>
      </c>
      <c r="J3459" s="49" t="n">
        <f aca="false">Calc!$C$5-D3459</f>
        <v>433</v>
      </c>
      <c r="K3459" s="49" t="n">
        <f aca="false">IF(J3459&lt;=Calc!$C$11,4,IF(J3459&lt;=Calc!$C$12,3,IF(J3459&lt;=Calc!$C$13,2,1)))</f>
        <v>1</v>
      </c>
      <c r="L3459" s="49" t="n">
        <f aca="false">1+(E3459&gt;=Calc!$C$16)+(E3459&gt;=Calc!$C$17)+(E3459&gt;=Calc!$C$18)</f>
        <v>1</v>
      </c>
      <c r="M3459" s="49" t="str">
        <f aca="false">IF(AND(K3459=4,L3459&gt;=3),"Champions",IF(AND(K3459=3,L3459&gt;=3),"Loyal",IF(K3459&gt;=3,"Recent / New",IF(L3459&gt;=3,"At Risk","Hibernating / Lost"))))</f>
        <v>Hibernating / Lost</v>
      </c>
      <c r="N3459" s="54" t="n">
        <f aca="false">IF(AND(Calc!$C$2&lt;=2009,Calc!$C$3&gt;=2009),F3459,0)+IF(AND(Calc!$C$2&lt;=2010,Calc!$C$3&gt;=2010),G3459,0)+IF(AND(Calc!$C$2&lt;=2011,Calc!$C$3&gt;=2011),H3459,0)</f>
        <v>438.46</v>
      </c>
      <c r="O3459" s="61" t="n">
        <f aca="false">IF(AND(N3459&gt;0,OR(Calc!$C$4="*",B3459=Calc!$C$4)),N3459+ROW()*0.000000001,0)</f>
        <v>438.460003459</v>
      </c>
    </row>
    <row r="3460" customFormat="false" ht="15" hidden="false" customHeight="false" outlineLevel="0" collapsed="false">
      <c r="A3460" s="49" t="n">
        <v>15860</v>
      </c>
      <c r="B3460" s="49" t="s">
        <v>189</v>
      </c>
      <c r="C3460" s="63" t="n">
        <v>40153</v>
      </c>
      <c r="D3460" s="63" t="n">
        <v>40846</v>
      </c>
      <c r="E3460" s="49" t="n">
        <v>17</v>
      </c>
      <c r="F3460" s="54" t="n">
        <v>295.6</v>
      </c>
      <c r="G3460" s="54" t="n">
        <v>1200.7</v>
      </c>
      <c r="H3460" s="54" t="n">
        <v>862.5</v>
      </c>
      <c r="I3460" s="54" t="n">
        <f aca="false">SUM(F3460:H3460)</f>
        <v>2358.8</v>
      </c>
      <c r="J3460" s="49" t="n">
        <f aca="false">Calc!$C$5-D3460</f>
        <v>41</v>
      </c>
      <c r="K3460" s="49" t="n">
        <f aca="false">IF(J3460&lt;=Calc!$C$11,4,IF(J3460&lt;=Calc!$C$12,3,IF(J3460&lt;=Calc!$C$13,2,1)))</f>
        <v>3</v>
      </c>
      <c r="L3460" s="49" t="n">
        <f aca="false">1+(E3460&gt;=Calc!$C$16)+(E3460&gt;=Calc!$C$17)+(E3460&gt;=Calc!$C$18)</f>
        <v>4</v>
      </c>
      <c r="M3460" s="49" t="str">
        <f aca="false">IF(AND(K3460=4,L3460&gt;=3),"Champions",IF(AND(K3460=3,L3460&gt;=3),"Loyal",IF(K3460&gt;=3,"Recent / New",IF(L3460&gt;=3,"At Risk","Hibernating / Lost"))))</f>
        <v>Loyal</v>
      </c>
      <c r="N3460" s="54" t="n">
        <f aca="false">IF(AND(Calc!$C$2&lt;=2009,Calc!$C$3&gt;=2009),F3460,0)+IF(AND(Calc!$C$2&lt;=2010,Calc!$C$3&gt;=2010),G3460,0)+IF(AND(Calc!$C$2&lt;=2011,Calc!$C$3&gt;=2011),H3460,0)</f>
        <v>2358.8</v>
      </c>
      <c r="O3460" s="61" t="n">
        <f aca="false">IF(AND(N3460&gt;0,OR(Calc!$C$4="*",B3460=Calc!$C$4)),N3460+ROW()*0.000000001,0)</f>
        <v>2358.80000346</v>
      </c>
    </row>
    <row r="3461" customFormat="false" ht="15" hidden="false" customHeight="false" outlineLevel="0" collapsed="false">
      <c r="A3461" s="49" t="n">
        <v>15861</v>
      </c>
      <c r="B3461" s="49" t="s">
        <v>189</v>
      </c>
      <c r="C3461" s="63" t="n">
        <v>40206</v>
      </c>
      <c r="D3461" s="63" t="n">
        <v>40874</v>
      </c>
      <c r="E3461" s="49" t="n">
        <v>12</v>
      </c>
      <c r="F3461" s="54" t="n">
        <v>0</v>
      </c>
      <c r="G3461" s="54" t="n">
        <v>1195.18</v>
      </c>
      <c r="H3461" s="54" t="n">
        <v>2981.92</v>
      </c>
      <c r="I3461" s="54" t="n">
        <f aca="false">SUM(F3461:H3461)</f>
        <v>4177.1</v>
      </c>
      <c r="J3461" s="49" t="n">
        <f aca="false">Calc!$C$5-D3461</f>
        <v>13</v>
      </c>
      <c r="K3461" s="49" t="n">
        <f aca="false">IF(J3461&lt;=Calc!$C$11,4,IF(J3461&lt;=Calc!$C$12,3,IF(J3461&lt;=Calc!$C$13,2,1)))</f>
        <v>4</v>
      </c>
      <c r="L3461" s="49" t="n">
        <f aca="false">1+(E3461&gt;=Calc!$C$16)+(E3461&gt;=Calc!$C$17)+(E3461&gt;=Calc!$C$18)</f>
        <v>4</v>
      </c>
      <c r="M3461" s="49" t="str">
        <f aca="false">IF(AND(K3461=4,L3461&gt;=3),"Champions",IF(AND(K3461=3,L3461&gt;=3),"Loyal",IF(K3461&gt;=3,"Recent / New",IF(L3461&gt;=3,"At Risk","Hibernating / Lost"))))</f>
        <v>Champions</v>
      </c>
      <c r="N3461" s="54" t="n">
        <f aca="false">IF(AND(Calc!$C$2&lt;=2009,Calc!$C$3&gt;=2009),F3461,0)+IF(AND(Calc!$C$2&lt;=2010,Calc!$C$3&gt;=2010),G3461,0)+IF(AND(Calc!$C$2&lt;=2011,Calc!$C$3&gt;=2011),H3461,0)</f>
        <v>4177.1</v>
      </c>
      <c r="O3461" s="61" t="n">
        <f aca="false">IF(AND(N3461&gt;0,OR(Calc!$C$4="*",B3461=Calc!$C$4)),N3461+ROW()*0.000000001,0)</f>
        <v>4177.100003461</v>
      </c>
    </row>
    <row r="3462" customFormat="false" ht="15" hidden="false" customHeight="false" outlineLevel="0" collapsed="false">
      <c r="A3462" s="49" t="n">
        <v>15862</v>
      </c>
      <c r="B3462" s="49" t="s">
        <v>189</v>
      </c>
      <c r="C3462" s="63" t="n">
        <v>40164</v>
      </c>
      <c r="D3462" s="63" t="n">
        <v>40878</v>
      </c>
      <c r="E3462" s="49" t="n">
        <v>13</v>
      </c>
      <c r="F3462" s="54" t="n">
        <v>559.97</v>
      </c>
      <c r="G3462" s="54" t="n">
        <v>1468.52</v>
      </c>
      <c r="H3462" s="54" t="n">
        <v>478.65</v>
      </c>
      <c r="I3462" s="54" t="n">
        <f aca="false">SUM(F3462:H3462)</f>
        <v>2507.14</v>
      </c>
      <c r="J3462" s="49" t="n">
        <f aca="false">Calc!$C$5-D3462</f>
        <v>9</v>
      </c>
      <c r="K3462" s="49" t="n">
        <f aca="false">IF(J3462&lt;=Calc!$C$11,4,IF(J3462&lt;=Calc!$C$12,3,IF(J3462&lt;=Calc!$C$13,2,1)))</f>
        <v>4</v>
      </c>
      <c r="L3462" s="49" t="n">
        <f aca="false">1+(E3462&gt;=Calc!$C$16)+(E3462&gt;=Calc!$C$17)+(E3462&gt;=Calc!$C$18)</f>
        <v>4</v>
      </c>
      <c r="M3462" s="49" t="str">
        <f aca="false">IF(AND(K3462=4,L3462&gt;=3),"Champions",IF(AND(K3462=3,L3462&gt;=3),"Loyal",IF(K3462&gt;=3,"Recent / New",IF(L3462&gt;=3,"At Risk","Hibernating / Lost"))))</f>
        <v>Champions</v>
      </c>
      <c r="N3462" s="54" t="n">
        <f aca="false">IF(AND(Calc!$C$2&lt;=2009,Calc!$C$3&gt;=2009),F3462,0)+IF(AND(Calc!$C$2&lt;=2010,Calc!$C$3&gt;=2010),G3462,0)+IF(AND(Calc!$C$2&lt;=2011,Calc!$C$3&gt;=2011),H3462,0)</f>
        <v>2507.14</v>
      </c>
      <c r="O3462" s="61" t="n">
        <f aca="false">IF(AND(N3462&gt;0,OR(Calc!$C$4="*",B3462=Calc!$C$4)),N3462+ROW()*0.000000001,0)</f>
        <v>2507.140003462</v>
      </c>
    </row>
    <row r="3463" customFormat="false" ht="15" hidden="false" customHeight="false" outlineLevel="0" collapsed="false">
      <c r="A3463" s="49" t="n">
        <v>15863</v>
      </c>
      <c r="B3463" s="49" t="s">
        <v>189</v>
      </c>
      <c r="C3463" s="63" t="n">
        <v>40164</v>
      </c>
      <c r="D3463" s="63" t="n">
        <v>40861</v>
      </c>
      <c r="E3463" s="49" t="n">
        <v>5</v>
      </c>
      <c r="F3463" s="54" t="n">
        <v>137.3</v>
      </c>
      <c r="G3463" s="54" t="n">
        <v>148.96</v>
      </c>
      <c r="H3463" s="54" t="n">
        <v>68.84</v>
      </c>
      <c r="I3463" s="54" t="n">
        <f aca="false">SUM(F3463:H3463)</f>
        <v>355.1</v>
      </c>
      <c r="J3463" s="49" t="n">
        <f aca="false">Calc!$C$5-D3463</f>
        <v>26</v>
      </c>
      <c r="K3463" s="49" t="n">
        <f aca="false">IF(J3463&lt;=Calc!$C$11,4,IF(J3463&lt;=Calc!$C$12,3,IF(J3463&lt;=Calc!$C$13,2,1)))</f>
        <v>4</v>
      </c>
      <c r="L3463" s="49" t="n">
        <f aca="false">1+(E3463&gt;=Calc!$C$16)+(E3463&gt;=Calc!$C$17)+(E3463&gt;=Calc!$C$18)</f>
        <v>3</v>
      </c>
      <c r="M3463" s="49" t="str">
        <f aca="false">IF(AND(K3463=4,L3463&gt;=3),"Champions",IF(AND(K3463=3,L3463&gt;=3),"Loyal",IF(K3463&gt;=3,"Recent / New",IF(L3463&gt;=3,"At Risk","Hibernating / Lost"))))</f>
        <v>Champions</v>
      </c>
      <c r="N3463" s="54" t="n">
        <f aca="false">IF(AND(Calc!$C$2&lt;=2009,Calc!$C$3&gt;=2009),F3463,0)+IF(AND(Calc!$C$2&lt;=2010,Calc!$C$3&gt;=2010),G3463,0)+IF(AND(Calc!$C$2&lt;=2011,Calc!$C$3&gt;=2011),H3463,0)</f>
        <v>355.1</v>
      </c>
      <c r="O3463" s="61" t="n">
        <f aca="false">IF(AND(N3463&gt;0,OR(Calc!$C$4="*",B3463=Calc!$C$4)),N3463+ROW()*0.000000001,0)</f>
        <v>355.100003463</v>
      </c>
    </row>
    <row r="3464" customFormat="false" ht="15" hidden="false" customHeight="false" outlineLevel="0" collapsed="false">
      <c r="A3464" s="49" t="n">
        <v>15864</v>
      </c>
      <c r="B3464" s="49" t="s">
        <v>189</v>
      </c>
      <c r="C3464" s="63" t="n">
        <v>40505</v>
      </c>
      <c r="D3464" s="63" t="n">
        <v>40864</v>
      </c>
      <c r="E3464" s="49" t="n">
        <v>7</v>
      </c>
      <c r="F3464" s="54" t="n">
        <v>0</v>
      </c>
      <c r="G3464" s="54" t="n">
        <v>244.44</v>
      </c>
      <c r="H3464" s="54" t="n">
        <v>1769.78</v>
      </c>
      <c r="I3464" s="54" t="n">
        <f aca="false">SUM(F3464:H3464)</f>
        <v>2014.22</v>
      </c>
      <c r="J3464" s="49" t="n">
        <f aca="false">Calc!$C$5-D3464</f>
        <v>23</v>
      </c>
      <c r="K3464" s="49" t="n">
        <f aca="false">IF(J3464&lt;=Calc!$C$11,4,IF(J3464&lt;=Calc!$C$12,3,IF(J3464&lt;=Calc!$C$13,2,1)))</f>
        <v>4</v>
      </c>
      <c r="L3464" s="49" t="n">
        <f aca="false">1+(E3464&gt;=Calc!$C$16)+(E3464&gt;=Calc!$C$17)+(E3464&gt;=Calc!$C$18)</f>
        <v>3</v>
      </c>
      <c r="M3464" s="49" t="str">
        <f aca="false">IF(AND(K3464=4,L3464&gt;=3),"Champions",IF(AND(K3464=3,L3464&gt;=3),"Loyal",IF(K3464&gt;=3,"Recent / New",IF(L3464&gt;=3,"At Risk","Hibernating / Lost"))))</f>
        <v>Champions</v>
      </c>
      <c r="N3464" s="54" t="n">
        <f aca="false">IF(AND(Calc!$C$2&lt;=2009,Calc!$C$3&gt;=2009),F3464,0)+IF(AND(Calc!$C$2&lt;=2010,Calc!$C$3&gt;=2010),G3464,0)+IF(AND(Calc!$C$2&lt;=2011,Calc!$C$3&gt;=2011),H3464,0)</f>
        <v>2014.22</v>
      </c>
      <c r="O3464" s="61" t="n">
        <f aca="false">IF(AND(N3464&gt;0,OR(Calc!$C$4="*",B3464=Calc!$C$4)),N3464+ROW()*0.000000001,0)</f>
        <v>2014.220003464</v>
      </c>
    </row>
    <row r="3465" customFormat="false" ht="15" hidden="false" customHeight="false" outlineLevel="0" collapsed="false">
      <c r="A3465" s="49" t="n">
        <v>15865</v>
      </c>
      <c r="B3465" s="49" t="s">
        <v>189</v>
      </c>
      <c r="C3465" s="63" t="n">
        <v>40183</v>
      </c>
      <c r="D3465" s="63" t="n">
        <v>40846</v>
      </c>
      <c r="E3465" s="49" t="n">
        <v>5</v>
      </c>
      <c r="F3465" s="54" t="n">
        <v>0</v>
      </c>
      <c r="G3465" s="54" t="n">
        <v>1346.29</v>
      </c>
      <c r="H3465" s="54" t="n">
        <v>895.13</v>
      </c>
      <c r="I3465" s="54" t="n">
        <f aca="false">SUM(F3465:H3465)</f>
        <v>2241.42</v>
      </c>
      <c r="J3465" s="49" t="n">
        <f aca="false">Calc!$C$5-D3465</f>
        <v>41</v>
      </c>
      <c r="K3465" s="49" t="n">
        <f aca="false">IF(J3465&lt;=Calc!$C$11,4,IF(J3465&lt;=Calc!$C$12,3,IF(J3465&lt;=Calc!$C$13,2,1)))</f>
        <v>3</v>
      </c>
      <c r="L3465" s="49" t="n">
        <f aca="false">1+(E3465&gt;=Calc!$C$16)+(E3465&gt;=Calc!$C$17)+(E3465&gt;=Calc!$C$18)</f>
        <v>3</v>
      </c>
      <c r="M3465" s="49" t="str">
        <f aca="false">IF(AND(K3465=4,L3465&gt;=3),"Champions",IF(AND(K3465=3,L3465&gt;=3),"Loyal",IF(K3465&gt;=3,"Recent / New",IF(L3465&gt;=3,"At Risk","Hibernating / Lost"))))</f>
        <v>Loyal</v>
      </c>
      <c r="N3465" s="54" t="n">
        <f aca="false">IF(AND(Calc!$C$2&lt;=2009,Calc!$C$3&gt;=2009),F3465,0)+IF(AND(Calc!$C$2&lt;=2010,Calc!$C$3&gt;=2010),G3465,0)+IF(AND(Calc!$C$2&lt;=2011,Calc!$C$3&gt;=2011),H3465,0)</f>
        <v>2241.42</v>
      </c>
      <c r="O3465" s="61" t="n">
        <f aca="false">IF(AND(N3465&gt;0,OR(Calc!$C$4="*",B3465=Calc!$C$4)),N3465+ROW()*0.000000001,0)</f>
        <v>2241.420003465</v>
      </c>
    </row>
    <row r="3466" customFormat="false" ht="15" hidden="false" customHeight="false" outlineLevel="0" collapsed="false">
      <c r="A3466" s="49" t="n">
        <v>15866</v>
      </c>
      <c r="B3466" s="49" t="s">
        <v>189</v>
      </c>
      <c r="C3466" s="63" t="n">
        <v>40785</v>
      </c>
      <c r="D3466" s="63" t="n">
        <v>40785</v>
      </c>
      <c r="E3466" s="49" t="n">
        <v>1</v>
      </c>
      <c r="F3466" s="54" t="n">
        <v>0</v>
      </c>
      <c r="G3466" s="54" t="n">
        <v>0</v>
      </c>
      <c r="H3466" s="54" t="n">
        <v>211.89</v>
      </c>
      <c r="I3466" s="54" t="n">
        <f aca="false">SUM(F3466:H3466)</f>
        <v>211.89</v>
      </c>
      <c r="J3466" s="49" t="n">
        <f aca="false">Calc!$C$5-D3466</f>
        <v>102</v>
      </c>
      <c r="K3466" s="49" t="n">
        <f aca="false">IF(J3466&lt;=Calc!$C$11,4,IF(J3466&lt;=Calc!$C$12,3,IF(J3466&lt;=Calc!$C$13,2,1)))</f>
        <v>2</v>
      </c>
      <c r="L3466" s="49" t="n">
        <f aca="false">1+(E3466&gt;=Calc!$C$16)+(E3466&gt;=Calc!$C$17)+(E3466&gt;=Calc!$C$18)</f>
        <v>1</v>
      </c>
      <c r="M3466" s="49" t="str">
        <f aca="false">IF(AND(K3466=4,L3466&gt;=3),"Champions",IF(AND(K3466=3,L3466&gt;=3),"Loyal",IF(K3466&gt;=3,"Recent / New",IF(L3466&gt;=3,"At Risk","Hibernating / Lost"))))</f>
        <v>Hibernating / Lost</v>
      </c>
      <c r="N3466" s="54" t="n">
        <f aca="false">IF(AND(Calc!$C$2&lt;=2009,Calc!$C$3&gt;=2009),F3466,0)+IF(AND(Calc!$C$2&lt;=2010,Calc!$C$3&gt;=2010),G3466,0)+IF(AND(Calc!$C$2&lt;=2011,Calc!$C$3&gt;=2011),H3466,0)</f>
        <v>211.89</v>
      </c>
      <c r="O3466" s="61" t="n">
        <f aca="false">IF(AND(N3466&gt;0,OR(Calc!$C$4="*",B3466=Calc!$C$4)),N3466+ROW()*0.000000001,0)</f>
        <v>211.890003466</v>
      </c>
    </row>
    <row r="3467" customFormat="false" ht="15" hidden="false" customHeight="false" outlineLevel="0" collapsed="false">
      <c r="A3467" s="49" t="n">
        <v>15867</v>
      </c>
      <c r="B3467" s="49" t="s">
        <v>189</v>
      </c>
      <c r="C3467" s="63" t="n">
        <v>40161</v>
      </c>
      <c r="D3467" s="63" t="n">
        <v>40881</v>
      </c>
      <c r="E3467" s="49" t="n">
        <v>31</v>
      </c>
      <c r="F3467" s="54" t="n">
        <v>617.55</v>
      </c>
      <c r="G3467" s="54" t="n">
        <v>4930.44</v>
      </c>
      <c r="H3467" s="54" t="n">
        <v>3232.78</v>
      </c>
      <c r="I3467" s="54" t="n">
        <f aca="false">SUM(F3467:H3467)</f>
        <v>8780.77</v>
      </c>
      <c r="J3467" s="49" t="n">
        <f aca="false">Calc!$C$5-D3467</f>
        <v>6</v>
      </c>
      <c r="K3467" s="49" t="n">
        <f aca="false">IF(J3467&lt;=Calc!$C$11,4,IF(J3467&lt;=Calc!$C$12,3,IF(J3467&lt;=Calc!$C$13,2,1)))</f>
        <v>4</v>
      </c>
      <c r="L3467" s="49" t="n">
        <f aca="false">1+(E3467&gt;=Calc!$C$16)+(E3467&gt;=Calc!$C$17)+(E3467&gt;=Calc!$C$18)</f>
        <v>4</v>
      </c>
      <c r="M3467" s="49" t="str">
        <f aca="false">IF(AND(K3467=4,L3467&gt;=3),"Champions",IF(AND(K3467=3,L3467&gt;=3),"Loyal",IF(K3467&gt;=3,"Recent / New",IF(L3467&gt;=3,"At Risk","Hibernating / Lost"))))</f>
        <v>Champions</v>
      </c>
      <c r="N3467" s="54" t="n">
        <f aca="false">IF(AND(Calc!$C$2&lt;=2009,Calc!$C$3&gt;=2009),F3467,0)+IF(AND(Calc!$C$2&lt;=2010,Calc!$C$3&gt;=2010),G3467,0)+IF(AND(Calc!$C$2&lt;=2011,Calc!$C$3&gt;=2011),H3467,0)</f>
        <v>8780.77</v>
      </c>
      <c r="O3467" s="61" t="n">
        <f aca="false">IF(AND(N3467&gt;0,OR(Calc!$C$4="*",B3467=Calc!$C$4)),N3467+ROW()*0.000000001,0)</f>
        <v>8780.770003467</v>
      </c>
    </row>
    <row r="3468" customFormat="false" ht="15" hidden="false" customHeight="false" outlineLevel="0" collapsed="false">
      <c r="A3468" s="49" t="n">
        <v>15868</v>
      </c>
      <c r="B3468" s="49" t="s">
        <v>189</v>
      </c>
      <c r="C3468" s="63" t="n">
        <v>40303</v>
      </c>
      <c r="D3468" s="63" t="n">
        <v>40303</v>
      </c>
      <c r="E3468" s="49" t="n">
        <v>1</v>
      </c>
      <c r="F3468" s="54" t="n">
        <v>0</v>
      </c>
      <c r="G3468" s="54" t="n">
        <v>94.53</v>
      </c>
      <c r="H3468" s="54" t="n">
        <v>0</v>
      </c>
      <c r="I3468" s="54" t="n">
        <f aca="false">SUM(F3468:H3468)</f>
        <v>94.53</v>
      </c>
      <c r="J3468" s="49" t="n">
        <f aca="false">Calc!$C$5-D3468</f>
        <v>584</v>
      </c>
      <c r="K3468" s="49" t="n">
        <f aca="false">IF(J3468&lt;=Calc!$C$11,4,IF(J3468&lt;=Calc!$C$12,3,IF(J3468&lt;=Calc!$C$13,2,1)))</f>
        <v>1</v>
      </c>
      <c r="L3468" s="49" t="n">
        <f aca="false">1+(E3468&gt;=Calc!$C$16)+(E3468&gt;=Calc!$C$17)+(E3468&gt;=Calc!$C$18)</f>
        <v>1</v>
      </c>
      <c r="M3468" s="49" t="str">
        <f aca="false">IF(AND(K3468=4,L3468&gt;=3),"Champions",IF(AND(K3468=3,L3468&gt;=3),"Loyal",IF(K3468&gt;=3,"Recent / New",IF(L3468&gt;=3,"At Risk","Hibernating / Lost"))))</f>
        <v>Hibernating / Lost</v>
      </c>
      <c r="N3468" s="54" t="n">
        <f aca="false">IF(AND(Calc!$C$2&lt;=2009,Calc!$C$3&gt;=2009),F3468,0)+IF(AND(Calc!$C$2&lt;=2010,Calc!$C$3&gt;=2010),G3468,0)+IF(AND(Calc!$C$2&lt;=2011,Calc!$C$3&gt;=2011),H3468,0)</f>
        <v>94.53</v>
      </c>
      <c r="O3468" s="61" t="n">
        <f aca="false">IF(AND(N3468&gt;0,OR(Calc!$C$4="*",B3468=Calc!$C$4)),N3468+ROW()*0.000000001,0)</f>
        <v>94.530003468</v>
      </c>
    </row>
    <row r="3469" customFormat="false" ht="15" hidden="false" customHeight="false" outlineLevel="0" collapsed="false">
      <c r="A3469" s="49" t="n">
        <v>15869</v>
      </c>
      <c r="B3469" s="49" t="s">
        <v>189</v>
      </c>
      <c r="C3469" s="63" t="n">
        <v>40260</v>
      </c>
      <c r="D3469" s="63" t="n">
        <v>40609</v>
      </c>
      <c r="E3469" s="49" t="n">
        <v>3</v>
      </c>
      <c r="F3469" s="54" t="n">
        <v>0</v>
      </c>
      <c r="G3469" s="54" t="n">
        <v>171.47</v>
      </c>
      <c r="H3469" s="54" t="n">
        <v>149.64</v>
      </c>
      <c r="I3469" s="54" t="n">
        <f aca="false">SUM(F3469:H3469)</f>
        <v>321.11</v>
      </c>
      <c r="J3469" s="49" t="n">
        <f aca="false">Calc!$C$5-D3469</f>
        <v>278</v>
      </c>
      <c r="K3469" s="49" t="n">
        <f aca="false">IF(J3469&lt;=Calc!$C$11,4,IF(J3469&lt;=Calc!$C$12,3,IF(J3469&lt;=Calc!$C$13,2,1)))</f>
        <v>2</v>
      </c>
      <c r="L3469" s="49" t="n">
        <f aca="false">1+(E3469&gt;=Calc!$C$16)+(E3469&gt;=Calc!$C$17)+(E3469&gt;=Calc!$C$18)</f>
        <v>2</v>
      </c>
      <c r="M3469" s="49" t="str">
        <f aca="false">IF(AND(K3469=4,L3469&gt;=3),"Champions",IF(AND(K3469=3,L3469&gt;=3),"Loyal",IF(K3469&gt;=3,"Recent / New",IF(L3469&gt;=3,"At Risk","Hibernating / Lost"))))</f>
        <v>Hibernating / Lost</v>
      </c>
      <c r="N3469" s="54" t="n">
        <f aca="false">IF(AND(Calc!$C$2&lt;=2009,Calc!$C$3&gt;=2009),F3469,0)+IF(AND(Calc!$C$2&lt;=2010,Calc!$C$3&gt;=2010),G3469,0)+IF(AND(Calc!$C$2&lt;=2011,Calc!$C$3&gt;=2011),H3469,0)</f>
        <v>321.11</v>
      </c>
      <c r="O3469" s="61" t="n">
        <f aca="false">IF(AND(N3469&gt;0,OR(Calc!$C$4="*",B3469=Calc!$C$4)),N3469+ROW()*0.000000001,0)</f>
        <v>321.110003469</v>
      </c>
    </row>
    <row r="3470" customFormat="false" ht="15" hidden="false" customHeight="false" outlineLevel="0" collapsed="false">
      <c r="A3470" s="49" t="n">
        <v>15870</v>
      </c>
      <c r="B3470" s="49" t="s">
        <v>189</v>
      </c>
      <c r="C3470" s="63" t="n">
        <v>40440</v>
      </c>
      <c r="D3470" s="63" t="n">
        <v>40854</v>
      </c>
      <c r="E3470" s="49" t="n">
        <v>4</v>
      </c>
      <c r="F3470" s="54" t="n">
        <v>0</v>
      </c>
      <c r="G3470" s="54" t="n">
        <v>506.02</v>
      </c>
      <c r="H3470" s="54" t="n">
        <v>351.44</v>
      </c>
      <c r="I3470" s="54" t="n">
        <f aca="false">SUM(F3470:H3470)</f>
        <v>857.46</v>
      </c>
      <c r="J3470" s="49" t="n">
        <f aca="false">Calc!$C$5-D3470</f>
        <v>33</v>
      </c>
      <c r="K3470" s="49" t="n">
        <f aca="false">IF(J3470&lt;=Calc!$C$11,4,IF(J3470&lt;=Calc!$C$12,3,IF(J3470&lt;=Calc!$C$13,2,1)))</f>
        <v>3</v>
      </c>
      <c r="L3470" s="49" t="n">
        <f aca="false">1+(E3470&gt;=Calc!$C$16)+(E3470&gt;=Calc!$C$17)+(E3470&gt;=Calc!$C$18)</f>
        <v>3</v>
      </c>
      <c r="M3470" s="49" t="str">
        <f aca="false">IF(AND(K3470=4,L3470&gt;=3),"Champions",IF(AND(K3470=3,L3470&gt;=3),"Loyal",IF(K3470&gt;=3,"Recent / New",IF(L3470&gt;=3,"At Risk","Hibernating / Lost"))))</f>
        <v>Loyal</v>
      </c>
      <c r="N3470" s="54" t="n">
        <f aca="false">IF(AND(Calc!$C$2&lt;=2009,Calc!$C$3&gt;=2009),F3470,0)+IF(AND(Calc!$C$2&lt;=2010,Calc!$C$3&gt;=2010),G3470,0)+IF(AND(Calc!$C$2&lt;=2011,Calc!$C$3&gt;=2011),H3470,0)</f>
        <v>857.46</v>
      </c>
      <c r="O3470" s="61" t="n">
        <f aca="false">IF(AND(N3470&gt;0,OR(Calc!$C$4="*",B3470=Calc!$C$4)),N3470+ROW()*0.000000001,0)</f>
        <v>857.46000347</v>
      </c>
    </row>
    <row r="3471" customFormat="false" ht="15" hidden="false" customHeight="false" outlineLevel="0" collapsed="false">
      <c r="A3471" s="49" t="n">
        <v>15871</v>
      </c>
      <c r="B3471" s="49" t="s">
        <v>189</v>
      </c>
      <c r="C3471" s="63" t="n">
        <v>40449</v>
      </c>
      <c r="D3471" s="63" t="n">
        <v>40449</v>
      </c>
      <c r="E3471" s="49" t="n">
        <v>1</v>
      </c>
      <c r="F3471" s="54" t="n">
        <v>0</v>
      </c>
      <c r="G3471" s="54" t="n">
        <v>33.1</v>
      </c>
      <c r="H3471" s="54" t="n">
        <v>0</v>
      </c>
      <c r="I3471" s="54" t="n">
        <f aca="false">SUM(F3471:H3471)</f>
        <v>33.1</v>
      </c>
      <c r="J3471" s="49" t="n">
        <f aca="false">Calc!$C$5-D3471</f>
        <v>438</v>
      </c>
      <c r="K3471" s="49" t="n">
        <f aca="false">IF(J3471&lt;=Calc!$C$11,4,IF(J3471&lt;=Calc!$C$12,3,IF(J3471&lt;=Calc!$C$13,2,1)))</f>
        <v>1</v>
      </c>
      <c r="L3471" s="49" t="n">
        <f aca="false">1+(E3471&gt;=Calc!$C$16)+(E3471&gt;=Calc!$C$17)+(E3471&gt;=Calc!$C$18)</f>
        <v>1</v>
      </c>
      <c r="M3471" s="49" t="str">
        <f aca="false">IF(AND(K3471=4,L3471&gt;=3),"Champions",IF(AND(K3471=3,L3471&gt;=3),"Loyal",IF(K3471&gt;=3,"Recent / New",IF(L3471&gt;=3,"At Risk","Hibernating / Lost"))))</f>
        <v>Hibernating / Lost</v>
      </c>
      <c r="N3471" s="54" t="n">
        <f aca="false">IF(AND(Calc!$C$2&lt;=2009,Calc!$C$3&gt;=2009),F3471,0)+IF(AND(Calc!$C$2&lt;=2010,Calc!$C$3&gt;=2010),G3471,0)+IF(AND(Calc!$C$2&lt;=2011,Calc!$C$3&gt;=2011),H3471,0)</f>
        <v>33.1</v>
      </c>
      <c r="O3471" s="61" t="n">
        <f aca="false">IF(AND(N3471&gt;0,OR(Calc!$C$4="*",B3471=Calc!$C$4)),N3471+ROW()*0.000000001,0)</f>
        <v>33.100003471</v>
      </c>
    </row>
    <row r="3472" customFormat="false" ht="15" hidden="false" customHeight="false" outlineLevel="0" collapsed="false">
      <c r="A3472" s="49" t="n">
        <v>15872</v>
      </c>
      <c r="B3472" s="49" t="s">
        <v>189</v>
      </c>
      <c r="C3472" s="63" t="n">
        <v>40336</v>
      </c>
      <c r="D3472" s="63" t="n">
        <v>40872</v>
      </c>
      <c r="E3472" s="49" t="n">
        <v>4</v>
      </c>
      <c r="F3472" s="54" t="n">
        <v>0</v>
      </c>
      <c r="G3472" s="54" t="n">
        <v>413</v>
      </c>
      <c r="H3472" s="54" t="n">
        <v>316.25</v>
      </c>
      <c r="I3472" s="54" t="n">
        <f aca="false">SUM(F3472:H3472)</f>
        <v>729.25</v>
      </c>
      <c r="J3472" s="49" t="n">
        <f aca="false">Calc!$C$5-D3472</f>
        <v>15</v>
      </c>
      <c r="K3472" s="49" t="n">
        <f aca="false">IF(J3472&lt;=Calc!$C$11,4,IF(J3472&lt;=Calc!$C$12,3,IF(J3472&lt;=Calc!$C$13,2,1)))</f>
        <v>4</v>
      </c>
      <c r="L3472" s="49" t="n">
        <f aca="false">1+(E3472&gt;=Calc!$C$16)+(E3472&gt;=Calc!$C$17)+(E3472&gt;=Calc!$C$18)</f>
        <v>3</v>
      </c>
      <c r="M3472" s="49" t="str">
        <f aca="false">IF(AND(K3472=4,L3472&gt;=3),"Champions",IF(AND(K3472=3,L3472&gt;=3),"Loyal",IF(K3472&gt;=3,"Recent / New",IF(L3472&gt;=3,"At Risk","Hibernating / Lost"))))</f>
        <v>Champions</v>
      </c>
      <c r="N3472" s="54" t="n">
        <f aca="false">IF(AND(Calc!$C$2&lt;=2009,Calc!$C$3&gt;=2009),F3472,0)+IF(AND(Calc!$C$2&lt;=2010,Calc!$C$3&gt;=2010),G3472,0)+IF(AND(Calc!$C$2&lt;=2011,Calc!$C$3&gt;=2011),H3472,0)</f>
        <v>729.25</v>
      </c>
      <c r="O3472" s="61" t="n">
        <f aca="false">IF(AND(N3472&gt;0,OR(Calc!$C$4="*",B3472=Calc!$C$4)),N3472+ROW()*0.000000001,0)</f>
        <v>729.250003472</v>
      </c>
    </row>
    <row r="3473" customFormat="false" ht="15" hidden="false" customHeight="false" outlineLevel="0" collapsed="false">
      <c r="A3473" s="49" t="n">
        <v>15873</v>
      </c>
      <c r="B3473" s="49" t="s">
        <v>189</v>
      </c>
      <c r="C3473" s="63" t="n">
        <v>40386</v>
      </c>
      <c r="D3473" s="63" t="n">
        <v>40387</v>
      </c>
      <c r="E3473" s="49" t="n">
        <v>4</v>
      </c>
      <c r="F3473" s="54" t="n">
        <v>0</v>
      </c>
      <c r="G3473" s="54" t="n">
        <v>138.24</v>
      </c>
      <c r="H3473" s="54" t="n">
        <v>0</v>
      </c>
      <c r="I3473" s="54" t="n">
        <f aca="false">SUM(F3473:H3473)</f>
        <v>138.24</v>
      </c>
      <c r="J3473" s="49" t="n">
        <f aca="false">Calc!$C$5-D3473</f>
        <v>500</v>
      </c>
      <c r="K3473" s="49" t="n">
        <f aca="false">IF(J3473&lt;=Calc!$C$11,4,IF(J3473&lt;=Calc!$C$12,3,IF(J3473&lt;=Calc!$C$13,2,1)))</f>
        <v>1</v>
      </c>
      <c r="L3473" s="49" t="n">
        <f aca="false">1+(E3473&gt;=Calc!$C$16)+(E3473&gt;=Calc!$C$17)+(E3473&gt;=Calc!$C$18)</f>
        <v>3</v>
      </c>
      <c r="M3473" s="49" t="str">
        <f aca="false">IF(AND(K3473=4,L3473&gt;=3),"Champions",IF(AND(K3473=3,L3473&gt;=3),"Loyal",IF(K3473&gt;=3,"Recent / New",IF(L3473&gt;=3,"At Risk","Hibernating / Lost"))))</f>
        <v>At Risk</v>
      </c>
      <c r="N3473" s="54" t="n">
        <f aca="false">IF(AND(Calc!$C$2&lt;=2009,Calc!$C$3&gt;=2009),F3473,0)+IF(AND(Calc!$C$2&lt;=2010,Calc!$C$3&gt;=2010),G3473,0)+IF(AND(Calc!$C$2&lt;=2011,Calc!$C$3&gt;=2011),H3473,0)</f>
        <v>138.24</v>
      </c>
      <c r="O3473" s="61" t="n">
        <f aca="false">IF(AND(N3473&gt;0,OR(Calc!$C$4="*",B3473=Calc!$C$4)),N3473+ROW()*0.000000001,0)</f>
        <v>138.240003473</v>
      </c>
    </row>
    <row r="3474" customFormat="false" ht="15" hidden="false" customHeight="false" outlineLevel="0" collapsed="false">
      <c r="A3474" s="49" t="n">
        <v>15874</v>
      </c>
      <c r="B3474" s="49" t="s">
        <v>189</v>
      </c>
      <c r="C3474" s="63" t="n">
        <v>40185</v>
      </c>
      <c r="D3474" s="63" t="n">
        <v>40823</v>
      </c>
      <c r="E3474" s="49" t="n">
        <v>21</v>
      </c>
      <c r="F3474" s="54" t="n">
        <v>0</v>
      </c>
      <c r="G3474" s="54" t="n">
        <v>6804.33</v>
      </c>
      <c r="H3474" s="54" t="n">
        <v>4330.67</v>
      </c>
      <c r="I3474" s="54" t="n">
        <f aca="false">SUM(F3474:H3474)</f>
        <v>11135</v>
      </c>
      <c r="J3474" s="49" t="n">
        <f aca="false">Calc!$C$5-D3474</f>
        <v>64</v>
      </c>
      <c r="K3474" s="49" t="n">
        <f aca="false">IF(J3474&lt;=Calc!$C$11,4,IF(J3474&lt;=Calc!$C$12,3,IF(J3474&lt;=Calc!$C$13,2,1)))</f>
        <v>3</v>
      </c>
      <c r="L3474" s="49" t="n">
        <f aca="false">1+(E3474&gt;=Calc!$C$16)+(E3474&gt;=Calc!$C$17)+(E3474&gt;=Calc!$C$18)</f>
        <v>4</v>
      </c>
      <c r="M3474" s="49" t="str">
        <f aca="false">IF(AND(K3474=4,L3474&gt;=3),"Champions",IF(AND(K3474=3,L3474&gt;=3),"Loyal",IF(K3474&gt;=3,"Recent / New",IF(L3474&gt;=3,"At Risk","Hibernating / Lost"))))</f>
        <v>Loyal</v>
      </c>
      <c r="N3474" s="54" t="n">
        <f aca="false">IF(AND(Calc!$C$2&lt;=2009,Calc!$C$3&gt;=2009),F3474,0)+IF(AND(Calc!$C$2&lt;=2010,Calc!$C$3&gt;=2010),G3474,0)+IF(AND(Calc!$C$2&lt;=2011,Calc!$C$3&gt;=2011),H3474,0)</f>
        <v>11135</v>
      </c>
      <c r="O3474" s="61" t="n">
        <f aca="false">IF(AND(N3474&gt;0,OR(Calc!$C$4="*",B3474=Calc!$C$4)),N3474+ROW()*0.000000001,0)</f>
        <v>11135.000003474</v>
      </c>
    </row>
    <row r="3475" customFormat="false" ht="15" hidden="false" customHeight="false" outlineLevel="0" collapsed="false">
      <c r="A3475" s="49" t="n">
        <v>15875</v>
      </c>
      <c r="B3475" s="49" t="s">
        <v>189</v>
      </c>
      <c r="C3475" s="63" t="n">
        <v>40240</v>
      </c>
      <c r="D3475" s="63" t="n">
        <v>40240</v>
      </c>
      <c r="E3475" s="49" t="n">
        <v>1</v>
      </c>
      <c r="F3475" s="54" t="n">
        <v>0</v>
      </c>
      <c r="G3475" s="54" t="n">
        <v>108.52</v>
      </c>
      <c r="H3475" s="54" t="n">
        <v>0</v>
      </c>
      <c r="I3475" s="54" t="n">
        <f aca="false">SUM(F3475:H3475)</f>
        <v>108.52</v>
      </c>
      <c r="J3475" s="49" t="n">
        <f aca="false">Calc!$C$5-D3475</f>
        <v>647</v>
      </c>
      <c r="K3475" s="49" t="n">
        <f aca="false">IF(J3475&lt;=Calc!$C$11,4,IF(J3475&lt;=Calc!$C$12,3,IF(J3475&lt;=Calc!$C$13,2,1)))</f>
        <v>1</v>
      </c>
      <c r="L3475" s="49" t="n">
        <f aca="false">1+(E3475&gt;=Calc!$C$16)+(E3475&gt;=Calc!$C$17)+(E3475&gt;=Calc!$C$18)</f>
        <v>1</v>
      </c>
      <c r="M3475" s="49" t="str">
        <f aca="false">IF(AND(K3475=4,L3475&gt;=3),"Champions",IF(AND(K3475=3,L3475&gt;=3),"Loyal",IF(K3475&gt;=3,"Recent / New",IF(L3475&gt;=3,"At Risk","Hibernating / Lost"))))</f>
        <v>Hibernating / Lost</v>
      </c>
      <c r="N3475" s="54" t="n">
        <f aca="false">IF(AND(Calc!$C$2&lt;=2009,Calc!$C$3&gt;=2009),F3475,0)+IF(AND(Calc!$C$2&lt;=2010,Calc!$C$3&gt;=2010),G3475,0)+IF(AND(Calc!$C$2&lt;=2011,Calc!$C$3&gt;=2011),H3475,0)</f>
        <v>108.52</v>
      </c>
      <c r="O3475" s="61" t="n">
        <f aca="false">IF(AND(N3475&gt;0,OR(Calc!$C$4="*",B3475=Calc!$C$4)),N3475+ROW()*0.000000001,0)</f>
        <v>108.520003475</v>
      </c>
    </row>
    <row r="3476" customFormat="false" ht="15" hidden="false" customHeight="false" outlineLevel="0" collapsed="false">
      <c r="A3476" s="49" t="n">
        <v>15876</v>
      </c>
      <c r="B3476" s="49" t="s">
        <v>189</v>
      </c>
      <c r="C3476" s="63" t="n">
        <v>40438</v>
      </c>
      <c r="D3476" s="63" t="n">
        <v>40477</v>
      </c>
      <c r="E3476" s="49" t="n">
        <v>2</v>
      </c>
      <c r="F3476" s="54" t="n">
        <v>0</v>
      </c>
      <c r="G3476" s="54" t="n">
        <v>1449.14</v>
      </c>
      <c r="H3476" s="54" t="n">
        <v>0</v>
      </c>
      <c r="I3476" s="54" t="n">
        <f aca="false">SUM(F3476:H3476)</f>
        <v>1449.14</v>
      </c>
      <c r="J3476" s="49" t="n">
        <f aca="false">Calc!$C$5-D3476</f>
        <v>410</v>
      </c>
      <c r="K3476" s="49" t="n">
        <f aca="false">IF(J3476&lt;=Calc!$C$11,4,IF(J3476&lt;=Calc!$C$12,3,IF(J3476&lt;=Calc!$C$13,2,1)))</f>
        <v>1</v>
      </c>
      <c r="L3476" s="49" t="n">
        <f aca="false">1+(E3476&gt;=Calc!$C$16)+(E3476&gt;=Calc!$C$17)+(E3476&gt;=Calc!$C$18)</f>
        <v>2</v>
      </c>
      <c r="M3476" s="49" t="str">
        <f aca="false">IF(AND(K3476=4,L3476&gt;=3),"Champions",IF(AND(K3476=3,L3476&gt;=3),"Loyal",IF(K3476&gt;=3,"Recent / New",IF(L3476&gt;=3,"At Risk","Hibernating / Lost"))))</f>
        <v>Hibernating / Lost</v>
      </c>
      <c r="N3476" s="54" t="n">
        <f aca="false">IF(AND(Calc!$C$2&lt;=2009,Calc!$C$3&gt;=2009),F3476,0)+IF(AND(Calc!$C$2&lt;=2010,Calc!$C$3&gt;=2010),G3476,0)+IF(AND(Calc!$C$2&lt;=2011,Calc!$C$3&gt;=2011),H3476,0)</f>
        <v>1449.14</v>
      </c>
      <c r="O3476" s="61" t="n">
        <f aca="false">IF(AND(N3476&gt;0,OR(Calc!$C$4="*",B3476=Calc!$C$4)),N3476+ROW()*0.000000001,0)</f>
        <v>1449.140003476</v>
      </c>
    </row>
    <row r="3477" customFormat="false" ht="15" hidden="false" customHeight="false" outlineLevel="0" collapsed="false">
      <c r="A3477" s="49" t="n">
        <v>15877</v>
      </c>
      <c r="B3477" s="49" t="s">
        <v>189</v>
      </c>
      <c r="C3477" s="63" t="n">
        <v>40869</v>
      </c>
      <c r="D3477" s="63" t="n">
        <v>40885</v>
      </c>
      <c r="E3477" s="49" t="n">
        <v>2</v>
      </c>
      <c r="F3477" s="54" t="n">
        <v>0</v>
      </c>
      <c r="G3477" s="54" t="n">
        <v>0</v>
      </c>
      <c r="H3477" s="54" t="n">
        <v>437.83</v>
      </c>
      <c r="I3477" s="54" t="n">
        <f aca="false">SUM(F3477:H3477)</f>
        <v>437.83</v>
      </c>
      <c r="J3477" s="49" t="n">
        <f aca="false">Calc!$C$5-D3477</f>
        <v>2</v>
      </c>
      <c r="K3477" s="49" t="n">
        <f aca="false">IF(J3477&lt;=Calc!$C$11,4,IF(J3477&lt;=Calc!$C$12,3,IF(J3477&lt;=Calc!$C$13,2,1)))</f>
        <v>4</v>
      </c>
      <c r="L3477" s="49" t="n">
        <f aca="false">1+(E3477&gt;=Calc!$C$16)+(E3477&gt;=Calc!$C$17)+(E3477&gt;=Calc!$C$18)</f>
        <v>2</v>
      </c>
      <c r="M3477" s="49" t="str">
        <f aca="false">IF(AND(K3477=4,L3477&gt;=3),"Champions",IF(AND(K3477=3,L3477&gt;=3),"Loyal",IF(K3477&gt;=3,"Recent / New",IF(L3477&gt;=3,"At Risk","Hibernating / Lost"))))</f>
        <v>Recent / New</v>
      </c>
      <c r="N3477" s="54" t="n">
        <f aca="false">IF(AND(Calc!$C$2&lt;=2009,Calc!$C$3&gt;=2009),F3477,0)+IF(AND(Calc!$C$2&lt;=2010,Calc!$C$3&gt;=2010),G3477,0)+IF(AND(Calc!$C$2&lt;=2011,Calc!$C$3&gt;=2011),H3477,0)</f>
        <v>437.83</v>
      </c>
      <c r="O3477" s="61" t="n">
        <f aca="false">IF(AND(N3477&gt;0,OR(Calc!$C$4="*",B3477=Calc!$C$4)),N3477+ROW()*0.000000001,0)</f>
        <v>437.830003477</v>
      </c>
    </row>
    <row r="3478" customFormat="false" ht="15" hidden="false" customHeight="false" outlineLevel="0" collapsed="false">
      <c r="A3478" s="49" t="n">
        <v>15878</v>
      </c>
      <c r="B3478" s="49" t="s">
        <v>189</v>
      </c>
      <c r="C3478" s="63" t="n">
        <v>40153</v>
      </c>
      <c r="D3478" s="63" t="n">
        <v>40325</v>
      </c>
      <c r="E3478" s="49" t="n">
        <v>2</v>
      </c>
      <c r="F3478" s="54" t="n">
        <v>212.13</v>
      </c>
      <c r="G3478" s="54" t="n">
        <v>118.64</v>
      </c>
      <c r="H3478" s="54" t="n">
        <v>0</v>
      </c>
      <c r="I3478" s="54" t="n">
        <f aca="false">SUM(F3478:H3478)</f>
        <v>330.77</v>
      </c>
      <c r="J3478" s="49" t="n">
        <f aca="false">Calc!$C$5-D3478</f>
        <v>562</v>
      </c>
      <c r="K3478" s="49" t="n">
        <f aca="false">IF(J3478&lt;=Calc!$C$11,4,IF(J3478&lt;=Calc!$C$12,3,IF(J3478&lt;=Calc!$C$13,2,1)))</f>
        <v>1</v>
      </c>
      <c r="L3478" s="49" t="n">
        <f aca="false">1+(E3478&gt;=Calc!$C$16)+(E3478&gt;=Calc!$C$17)+(E3478&gt;=Calc!$C$18)</f>
        <v>2</v>
      </c>
      <c r="M3478" s="49" t="str">
        <f aca="false">IF(AND(K3478=4,L3478&gt;=3),"Champions",IF(AND(K3478=3,L3478&gt;=3),"Loyal",IF(K3478&gt;=3,"Recent / New",IF(L3478&gt;=3,"At Risk","Hibernating / Lost"))))</f>
        <v>Hibernating / Lost</v>
      </c>
      <c r="N3478" s="54" t="n">
        <f aca="false">IF(AND(Calc!$C$2&lt;=2009,Calc!$C$3&gt;=2009),F3478,0)+IF(AND(Calc!$C$2&lt;=2010,Calc!$C$3&gt;=2010),G3478,0)+IF(AND(Calc!$C$2&lt;=2011,Calc!$C$3&gt;=2011),H3478,0)</f>
        <v>330.77</v>
      </c>
      <c r="O3478" s="61" t="n">
        <f aca="false">IF(AND(N3478&gt;0,OR(Calc!$C$4="*",B3478=Calc!$C$4)),N3478+ROW()*0.000000001,0)</f>
        <v>330.770003478</v>
      </c>
    </row>
    <row r="3479" customFormat="false" ht="15" hidden="false" customHeight="false" outlineLevel="0" collapsed="false">
      <c r="A3479" s="49" t="n">
        <v>15879</v>
      </c>
      <c r="B3479" s="49" t="s">
        <v>189</v>
      </c>
      <c r="C3479" s="63" t="n">
        <v>40164</v>
      </c>
      <c r="D3479" s="63" t="n">
        <v>40482</v>
      </c>
      <c r="E3479" s="49" t="n">
        <v>4</v>
      </c>
      <c r="F3479" s="54" t="n">
        <v>121.04</v>
      </c>
      <c r="G3479" s="54" t="n">
        <v>1016.76</v>
      </c>
      <c r="H3479" s="54" t="n">
        <v>0</v>
      </c>
      <c r="I3479" s="54" t="n">
        <f aca="false">SUM(F3479:H3479)</f>
        <v>1137.8</v>
      </c>
      <c r="J3479" s="49" t="n">
        <f aca="false">Calc!$C$5-D3479</f>
        <v>405</v>
      </c>
      <c r="K3479" s="49" t="n">
        <f aca="false">IF(J3479&lt;=Calc!$C$11,4,IF(J3479&lt;=Calc!$C$12,3,IF(J3479&lt;=Calc!$C$13,2,1)))</f>
        <v>1</v>
      </c>
      <c r="L3479" s="49" t="n">
        <f aca="false">1+(E3479&gt;=Calc!$C$16)+(E3479&gt;=Calc!$C$17)+(E3479&gt;=Calc!$C$18)</f>
        <v>3</v>
      </c>
      <c r="M3479" s="49" t="str">
        <f aca="false">IF(AND(K3479=4,L3479&gt;=3),"Champions",IF(AND(K3479=3,L3479&gt;=3),"Loyal",IF(K3479&gt;=3,"Recent / New",IF(L3479&gt;=3,"At Risk","Hibernating / Lost"))))</f>
        <v>At Risk</v>
      </c>
      <c r="N3479" s="54" t="n">
        <f aca="false">IF(AND(Calc!$C$2&lt;=2009,Calc!$C$3&gt;=2009),F3479,0)+IF(AND(Calc!$C$2&lt;=2010,Calc!$C$3&gt;=2010),G3479,0)+IF(AND(Calc!$C$2&lt;=2011,Calc!$C$3&gt;=2011),H3479,0)</f>
        <v>1137.8</v>
      </c>
      <c r="O3479" s="61" t="n">
        <f aca="false">IF(AND(N3479&gt;0,OR(Calc!$C$4="*",B3479=Calc!$C$4)),N3479+ROW()*0.000000001,0)</f>
        <v>1137.800003479</v>
      </c>
    </row>
    <row r="3480" customFormat="false" ht="15" hidden="false" customHeight="false" outlineLevel="0" collapsed="false">
      <c r="A3480" s="49" t="n">
        <v>15880</v>
      </c>
      <c r="B3480" s="49" t="s">
        <v>189</v>
      </c>
      <c r="C3480" s="63" t="n">
        <v>40517</v>
      </c>
      <c r="D3480" s="63" t="n">
        <v>40517</v>
      </c>
      <c r="E3480" s="49" t="n">
        <v>1</v>
      </c>
      <c r="F3480" s="54" t="n">
        <v>0</v>
      </c>
      <c r="G3480" s="54" t="n">
        <v>299.03</v>
      </c>
      <c r="H3480" s="54" t="n">
        <v>0</v>
      </c>
      <c r="I3480" s="54" t="n">
        <f aca="false">SUM(F3480:H3480)</f>
        <v>299.03</v>
      </c>
      <c r="J3480" s="49" t="n">
        <f aca="false">Calc!$C$5-D3480</f>
        <v>370</v>
      </c>
      <c r="K3480" s="49" t="n">
        <f aca="false">IF(J3480&lt;=Calc!$C$11,4,IF(J3480&lt;=Calc!$C$12,3,IF(J3480&lt;=Calc!$C$13,2,1)))</f>
        <v>2</v>
      </c>
      <c r="L3480" s="49" t="n">
        <f aca="false">1+(E3480&gt;=Calc!$C$16)+(E3480&gt;=Calc!$C$17)+(E3480&gt;=Calc!$C$18)</f>
        <v>1</v>
      </c>
      <c r="M3480" s="49" t="str">
        <f aca="false">IF(AND(K3480=4,L3480&gt;=3),"Champions",IF(AND(K3480=3,L3480&gt;=3),"Loyal",IF(K3480&gt;=3,"Recent / New",IF(L3480&gt;=3,"At Risk","Hibernating / Lost"))))</f>
        <v>Hibernating / Lost</v>
      </c>
      <c r="N3480" s="54" t="n">
        <f aca="false">IF(AND(Calc!$C$2&lt;=2009,Calc!$C$3&gt;=2009),F3480,0)+IF(AND(Calc!$C$2&lt;=2010,Calc!$C$3&gt;=2010),G3480,0)+IF(AND(Calc!$C$2&lt;=2011,Calc!$C$3&gt;=2011),H3480,0)</f>
        <v>299.03</v>
      </c>
      <c r="O3480" s="61" t="n">
        <f aca="false">IF(AND(N3480&gt;0,OR(Calc!$C$4="*",B3480=Calc!$C$4)),N3480+ROW()*0.000000001,0)</f>
        <v>299.03000348</v>
      </c>
    </row>
    <row r="3481" customFormat="false" ht="15" hidden="false" customHeight="false" outlineLevel="0" collapsed="false">
      <c r="A3481" s="49" t="n">
        <v>15881</v>
      </c>
      <c r="B3481" s="49" t="s">
        <v>189</v>
      </c>
      <c r="C3481" s="63" t="n">
        <v>40522</v>
      </c>
      <c r="D3481" s="63" t="n">
        <v>40574</v>
      </c>
      <c r="E3481" s="49" t="n">
        <v>5</v>
      </c>
      <c r="F3481" s="54" t="n">
        <v>0</v>
      </c>
      <c r="G3481" s="54" t="n">
        <v>114.45</v>
      </c>
      <c r="H3481" s="54" t="n">
        <v>323.79</v>
      </c>
      <c r="I3481" s="54" t="n">
        <f aca="false">SUM(F3481:H3481)</f>
        <v>438.24</v>
      </c>
      <c r="J3481" s="49" t="n">
        <f aca="false">Calc!$C$5-D3481</f>
        <v>313</v>
      </c>
      <c r="K3481" s="49" t="n">
        <f aca="false">IF(J3481&lt;=Calc!$C$11,4,IF(J3481&lt;=Calc!$C$12,3,IF(J3481&lt;=Calc!$C$13,2,1)))</f>
        <v>2</v>
      </c>
      <c r="L3481" s="49" t="n">
        <f aca="false">1+(E3481&gt;=Calc!$C$16)+(E3481&gt;=Calc!$C$17)+(E3481&gt;=Calc!$C$18)</f>
        <v>3</v>
      </c>
      <c r="M3481" s="49" t="str">
        <f aca="false">IF(AND(K3481=4,L3481&gt;=3),"Champions",IF(AND(K3481=3,L3481&gt;=3),"Loyal",IF(K3481&gt;=3,"Recent / New",IF(L3481&gt;=3,"At Risk","Hibernating / Lost"))))</f>
        <v>At Risk</v>
      </c>
      <c r="N3481" s="54" t="n">
        <f aca="false">IF(AND(Calc!$C$2&lt;=2009,Calc!$C$3&gt;=2009),F3481,0)+IF(AND(Calc!$C$2&lt;=2010,Calc!$C$3&gt;=2010),G3481,0)+IF(AND(Calc!$C$2&lt;=2011,Calc!$C$3&gt;=2011),H3481,0)</f>
        <v>438.24</v>
      </c>
      <c r="O3481" s="61" t="n">
        <f aca="false">IF(AND(N3481&gt;0,OR(Calc!$C$4="*",B3481=Calc!$C$4)),N3481+ROW()*0.000000001,0)</f>
        <v>438.240003481</v>
      </c>
    </row>
    <row r="3482" customFormat="false" ht="15" hidden="false" customHeight="false" outlineLevel="0" collapsed="false">
      <c r="A3482" s="49" t="n">
        <v>15882</v>
      </c>
      <c r="B3482" s="49" t="s">
        <v>189</v>
      </c>
      <c r="C3482" s="63" t="n">
        <v>40157</v>
      </c>
      <c r="D3482" s="63" t="n">
        <v>40688</v>
      </c>
      <c r="E3482" s="49" t="n">
        <v>8</v>
      </c>
      <c r="F3482" s="54" t="n">
        <v>181.63</v>
      </c>
      <c r="G3482" s="54" t="n">
        <v>769.64</v>
      </c>
      <c r="H3482" s="54" t="n">
        <v>145.04</v>
      </c>
      <c r="I3482" s="54" t="n">
        <f aca="false">SUM(F3482:H3482)</f>
        <v>1096.31</v>
      </c>
      <c r="J3482" s="49" t="n">
        <f aca="false">Calc!$C$5-D3482</f>
        <v>199</v>
      </c>
      <c r="K3482" s="49" t="n">
        <f aca="false">IF(J3482&lt;=Calc!$C$11,4,IF(J3482&lt;=Calc!$C$12,3,IF(J3482&lt;=Calc!$C$13,2,1)))</f>
        <v>2</v>
      </c>
      <c r="L3482" s="49" t="n">
        <f aca="false">1+(E3482&gt;=Calc!$C$16)+(E3482&gt;=Calc!$C$17)+(E3482&gt;=Calc!$C$18)</f>
        <v>4</v>
      </c>
      <c r="M3482" s="49" t="str">
        <f aca="false">IF(AND(K3482=4,L3482&gt;=3),"Champions",IF(AND(K3482=3,L3482&gt;=3),"Loyal",IF(K3482&gt;=3,"Recent / New",IF(L3482&gt;=3,"At Risk","Hibernating / Lost"))))</f>
        <v>At Risk</v>
      </c>
      <c r="N3482" s="54" t="n">
        <f aca="false">IF(AND(Calc!$C$2&lt;=2009,Calc!$C$3&gt;=2009),F3482,0)+IF(AND(Calc!$C$2&lt;=2010,Calc!$C$3&gt;=2010),G3482,0)+IF(AND(Calc!$C$2&lt;=2011,Calc!$C$3&gt;=2011),H3482,0)</f>
        <v>1096.31</v>
      </c>
      <c r="O3482" s="61" t="n">
        <f aca="false">IF(AND(N3482&gt;0,OR(Calc!$C$4="*",B3482=Calc!$C$4)),N3482+ROW()*0.000000001,0)</f>
        <v>1096.310003482</v>
      </c>
    </row>
    <row r="3483" customFormat="false" ht="15" hidden="false" customHeight="false" outlineLevel="0" collapsed="false">
      <c r="A3483" s="49" t="n">
        <v>15883</v>
      </c>
      <c r="B3483" s="49" t="s">
        <v>189</v>
      </c>
      <c r="C3483" s="63" t="n">
        <v>40853</v>
      </c>
      <c r="D3483" s="63" t="n">
        <v>40884</v>
      </c>
      <c r="E3483" s="49" t="n">
        <v>2</v>
      </c>
      <c r="F3483" s="54" t="n">
        <v>0</v>
      </c>
      <c r="G3483" s="54" t="n">
        <v>0</v>
      </c>
      <c r="H3483" s="54" t="n">
        <v>396.48</v>
      </c>
      <c r="I3483" s="54" t="n">
        <f aca="false">SUM(F3483:H3483)</f>
        <v>396.48</v>
      </c>
      <c r="J3483" s="49" t="n">
        <f aca="false">Calc!$C$5-D3483</f>
        <v>3</v>
      </c>
      <c r="K3483" s="49" t="n">
        <f aca="false">IF(J3483&lt;=Calc!$C$11,4,IF(J3483&lt;=Calc!$C$12,3,IF(J3483&lt;=Calc!$C$13,2,1)))</f>
        <v>4</v>
      </c>
      <c r="L3483" s="49" t="n">
        <f aca="false">1+(E3483&gt;=Calc!$C$16)+(E3483&gt;=Calc!$C$17)+(E3483&gt;=Calc!$C$18)</f>
        <v>2</v>
      </c>
      <c r="M3483" s="49" t="str">
        <f aca="false">IF(AND(K3483=4,L3483&gt;=3),"Champions",IF(AND(K3483=3,L3483&gt;=3),"Loyal",IF(K3483&gt;=3,"Recent / New",IF(L3483&gt;=3,"At Risk","Hibernating / Lost"))))</f>
        <v>Recent / New</v>
      </c>
      <c r="N3483" s="54" t="n">
        <f aca="false">IF(AND(Calc!$C$2&lt;=2009,Calc!$C$3&gt;=2009),F3483,0)+IF(AND(Calc!$C$2&lt;=2010,Calc!$C$3&gt;=2010),G3483,0)+IF(AND(Calc!$C$2&lt;=2011,Calc!$C$3&gt;=2011),H3483,0)</f>
        <v>396.48</v>
      </c>
      <c r="O3483" s="61" t="n">
        <f aca="false">IF(AND(N3483&gt;0,OR(Calc!$C$4="*",B3483=Calc!$C$4)),N3483+ROW()*0.000000001,0)</f>
        <v>396.480003483</v>
      </c>
    </row>
    <row r="3484" customFormat="false" ht="15" hidden="false" customHeight="false" outlineLevel="0" collapsed="false">
      <c r="A3484" s="49" t="n">
        <v>15884</v>
      </c>
      <c r="B3484" s="49" t="s">
        <v>189</v>
      </c>
      <c r="C3484" s="63" t="n">
        <v>40150</v>
      </c>
      <c r="D3484" s="63" t="n">
        <v>40454</v>
      </c>
      <c r="E3484" s="49" t="n">
        <v>2</v>
      </c>
      <c r="F3484" s="54" t="n">
        <v>236.7</v>
      </c>
      <c r="G3484" s="54" t="n">
        <v>7.9</v>
      </c>
      <c r="H3484" s="54" t="n">
        <v>0</v>
      </c>
      <c r="I3484" s="54" t="n">
        <f aca="false">SUM(F3484:H3484)</f>
        <v>244.6</v>
      </c>
      <c r="J3484" s="49" t="n">
        <f aca="false">Calc!$C$5-D3484</f>
        <v>433</v>
      </c>
      <c r="K3484" s="49" t="n">
        <f aca="false">IF(J3484&lt;=Calc!$C$11,4,IF(J3484&lt;=Calc!$C$12,3,IF(J3484&lt;=Calc!$C$13,2,1)))</f>
        <v>1</v>
      </c>
      <c r="L3484" s="49" t="n">
        <f aca="false">1+(E3484&gt;=Calc!$C$16)+(E3484&gt;=Calc!$C$17)+(E3484&gt;=Calc!$C$18)</f>
        <v>2</v>
      </c>
      <c r="M3484" s="49" t="str">
        <f aca="false">IF(AND(K3484=4,L3484&gt;=3),"Champions",IF(AND(K3484=3,L3484&gt;=3),"Loyal",IF(K3484&gt;=3,"Recent / New",IF(L3484&gt;=3,"At Risk","Hibernating / Lost"))))</f>
        <v>Hibernating / Lost</v>
      </c>
      <c r="N3484" s="54" t="n">
        <f aca="false">IF(AND(Calc!$C$2&lt;=2009,Calc!$C$3&gt;=2009),F3484,0)+IF(AND(Calc!$C$2&lt;=2010,Calc!$C$3&gt;=2010),G3484,0)+IF(AND(Calc!$C$2&lt;=2011,Calc!$C$3&gt;=2011),H3484,0)</f>
        <v>244.6</v>
      </c>
      <c r="O3484" s="61" t="n">
        <f aca="false">IF(AND(N3484&gt;0,OR(Calc!$C$4="*",B3484=Calc!$C$4)),N3484+ROW()*0.000000001,0)</f>
        <v>244.600003484</v>
      </c>
    </row>
    <row r="3485" customFormat="false" ht="15" hidden="false" customHeight="false" outlineLevel="0" collapsed="false">
      <c r="A3485" s="49" t="n">
        <v>15885</v>
      </c>
      <c r="B3485" s="49" t="s">
        <v>189</v>
      </c>
      <c r="C3485" s="63" t="n">
        <v>40199</v>
      </c>
      <c r="D3485" s="63" t="n">
        <v>40793</v>
      </c>
      <c r="E3485" s="49" t="n">
        <v>13</v>
      </c>
      <c r="F3485" s="54" t="n">
        <v>0</v>
      </c>
      <c r="G3485" s="54" t="n">
        <v>1358.22</v>
      </c>
      <c r="H3485" s="54" t="n">
        <v>349.35</v>
      </c>
      <c r="I3485" s="54" t="n">
        <f aca="false">SUM(F3485:H3485)</f>
        <v>1707.57</v>
      </c>
      <c r="J3485" s="49" t="n">
        <f aca="false">Calc!$C$5-D3485</f>
        <v>94</v>
      </c>
      <c r="K3485" s="49" t="n">
        <f aca="false">IF(J3485&lt;=Calc!$C$11,4,IF(J3485&lt;=Calc!$C$12,3,IF(J3485&lt;=Calc!$C$13,2,1)))</f>
        <v>3</v>
      </c>
      <c r="L3485" s="49" t="n">
        <f aca="false">1+(E3485&gt;=Calc!$C$16)+(E3485&gt;=Calc!$C$17)+(E3485&gt;=Calc!$C$18)</f>
        <v>4</v>
      </c>
      <c r="M3485" s="49" t="str">
        <f aca="false">IF(AND(K3485=4,L3485&gt;=3),"Champions",IF(AND(K3485=3,L3485&gt;=3),"Loyal",IF(K3485&gt;=3,"Recent / New",IF(L3485&gt;=3,"At Risk","Hibernating / Lost"))))</f>
        <v>Loyal</v>
      </c>
      <c r="N3485" s="54" t="n">
        <f aca="false">IF(AND(Calc!$C$2&lt;=2009,Calc!$C$3&gt;=2009),F3485,0)+IF(AND(Calc!$C$2&lt;=2010,Calc!$C$3&gt;=2010),G3485,0)+IF(AND(Calc!$C$2&lt;=2011,Calc!$C$3&gt;=2011),H3485,0)</f>
        <v>1707.57</v>
      </c>
      <c r="O3485" s="61" t="n">
        <f aca="false">IF(AND(N3485&gt;0,OR(Calc!$C$4="*",B3485=Calc!$C$4)),N3485+ROW()*0.000000001,0)</f>
        <v>1707.570003485</v>
      </c>
    </row>
    <row r="3486" customFormat="false" ht="15" hidden="false" customHeight="false" outlineLevel="0" collapsed="false">
      <c r="A3486" s="49" t="n">
        <v>15886</v>
      </c>
      <c r="B3486" s="49" t="s">
        <v>189</v>
      </c>
      <c r="C3486" s="63" t="n">
        <v>40288</v>
      </c>
      <c r="D3486" s="63" t="n">
        <v>40826</v>
      </c>
      <c r="E3486" s="49" t="n">
        <v>4</v>
      </c>
      <c r="F3486" s="54" t="n">
        <v>0</v>
      </c>
      <c r="G3486" s="54" t="n">
        <v>871.78</v>
      </c>
      <c r="H3486" s="54" t="n">
        <v>181.09</v>
      </c>
      <c r="I3486" s="54" t="n">
        <f aca="false">SUM(F3486:H3486)</f>
        <v>1052.87</v>
      </c>
      <c r="J3486" s="49" t="n">
        <f aca="false">Calc!$C$5-D3486</f>
        <v>61</v>
      </c>
      <c r="K3486" s="49" t="n">
        <f aca="false">IF(J3486&lt;=Calc!$C$11,4,IF(J3486&lt;=Calc!$C$12,3,IF(J3486&lt;=Calc!$C$13,2,1)))</f>
        <v>3</v>
      </c>
      <c r="L3486" s="49" t="n">
        <f aca="false">1+(E3486&gt;=Calc!$C$16)+(E3486&gt;=Calc!$C$17)+(E3486&gt;=Calc!$C$18)</f>
        <v>3</v>
      </c>
      <c r="M3486" s="49" t="str">
        <f aca="false">IF(AND(K3486=4,L3486&gt;=3),"Champions",IF(AND(K3486=3,L3486&gt;=3),"Loyal",IF(K3486&gt;=3,"Recent / New",IF(L3486&gt;=3,"At Risk","Hibernating / Lost"))))</f>
        <v>Loyal</v>
      </c>
      <c r="N3486" s="54" t="n">
        <f aca="false">IF(AND(Calc!$C$2&lt;=2009,Calc!$C$3&gt;=2009),F3486,0)+IF(AND(Calc!$C$2&lt;=2010,Calc!$C$3&gt;=2010),G3486,0)+IF(AND(Calc!$C$2&lt;=2011,Calc!$C$3&gt;=2011),H3486,0)</f>
        <v>1052.87</v>
      </c>
      <c r="O3486" s="61" t="n">
        <f aca="false">IF(AND(N3486&gt;0,OR(Calc!$C$4="*",B3486=Calc!$C$4)),N3486+ROW()*0.000000001,0)</f>
        <v>1052.870003486</v>
      </c>
    </row>
    <row r="3487" customFormat="false" ht="15" hidden="false" customHeight="false" outlineLevel="0" collapsed="false">
      <c r="A3487" s="49" t="n">
        <v>15887</v>
      </c>
      <c r="B3487" s="49" t="s">
        <v>189</v>
      </c>
      <c r="C3487" s="63" t="n">
        <v>40331</v>
      </c>
      <c r="D3487" s="63" t="n">
        <v>40480</v>
      </c>
      <c r="E3487" s="49" t="n">
        <v>3</v>
      </c>
      <c r="F3487" s="54" t="n">
        <v>0</v>
      </c>
      <c r="G3487" s="54" t="n">
        <v>1027.15</v>
      </c>
      <c r="H3487" s="54" t="n">
        <v>0</v>
      </c>
      <c r="I3487" s="54" t="n">
        <f aca="false">SUM(F3487:H3487)</f>
        <v>1027.15</v>
      </c>
      <c r="J3487" s="49" t="n">
        <f aca="false">Calc!$C$5-D3487</f>
        <v>407</v>
      </c>
      <c r="K3487" s="49" t="n">
        <f aca="false">IF(J3487&lt;=Calc!$C$11,4,IF(J3487&lt;=Calc!$C$12,3,IF(J3487&lt;=Calc!$C$13,2,1)))</f>
        <v>1</v>
      </c>
      <c r="L3487" s="49" t="n">
        <f aca="false">1+(E3487&gt;=Calc!$C$16)+(E3487&gt;=Calc!$C$17)+(E3487&gt;=Calc!$C$18)</f>
        <v>2</v>
      </c>
      <c r="M3487" s="49" t="str">
        <f aca="false">IF(AND(K3487=4,L3487&gt;=3),"Champions",IF(AND(K3487=3,L3487&gt;=3),"Loyal",IF(K3487&gt;=3,"Recent / New",IF(L3487&gt;=3,"At Risk","Hibernating / Lost"))))</f>
        <v>Hibernating / Lost</v>
      </c>
      <c r="N3487" s="54" t="n">
        <f aca="false">IF(AND(Calc!$C$2&lt;=2009,Calc!$C$3&gt;=2009),F3487,0)+IF(AND(Calc!$C$2&lt;=2010,Calc!$C$3&gt;=2010),G3487,0)+IF(AND(Calc!$C$2&lt;=2011,Calc!$C$3&gt;=2011),H3487,0)</f>
        <v>1027.15</v>
      </c>
      <c r="O3487" s="61" t="n">
        <f aca="false">IF(AND(N3487&gt;0,OR(Calc!$C$4="*",B3487=Calc!$C$4)),N3487+ROW()*0.000000001,0)</f>
        <v>1027.150003487</v>
      </c>
    </row>
    <row r="3488" customFormat="false" ht="15" hidden="false" customHeight="false" outlineLevel="0" collapsed="false">
      <c r="A3488" s="49" t="n">
        <v>15888</v>
      </c>
      <c r="B3488" s="49" t="s">
        <v>189</v>
      </c>
      <c r="C3488" s="63" t="n">
        <v>40360</v>
      </c>
      <c r="D3488" s="63" t="n">
        <v>40806</v>
      </c>
      <c r="E3488" s="49" t="n">
        <v>3</v>
      </c>
      <c r="F3488" s="54" t="n">
        <v>0</v>
      </c>
      <c r="G3488" s="54" t="n">
        <v>260.85</v>
      </c>
      <c r="H3488" s="54" t="n">
        <v>135.6</v>
      </c>
      <c r="I3488" s="54" t="n">
        <f aca="false">SUM(F3488:H3488)</f>
        <v>396.45</v>
      </c>
      <c r="J3488" s="49" t="n">
        <f aca="false">Calc!$C$5-D3488</f>
        <v>81</v>
      </c>
      <c r="K3488" s="49" t="n">
        <f aca="false">IF(J3488&lt;=Calc!$C$11,4,IF(J3488&lt;=Calc!$C$12,3,IF(J3488&lt;=Calc!$C$13,2,1)))</f>
        <v>3</v>
      </c>
      <c r="L3488" s="49" t="n">
        <f aca="false">1+(E3488&gt;=Calc!$C$16)+(E3488&gt;=Calc!$C$17)+(E3488&gt;=Calc!$C$18)</f>
        <v>2</v>
      </c>
      <c r="M3488" s="49" t="str">
        <f aca="false">IF(AND(K3488=4,L3488&gt;=3),"Champions",IF(AND(K3488=3,L3488&gt;=3),"Loyal",IF(K3488&gt;=3,"Recent / New",IF(L3488&gt;=3,"At Risk","Hibernating / Lost"))))</f>
        <v>Recent / New</v>
      </c>
      <c r="N3488" s="54" t="n">
        <f aca="false">IF(AND(Calc!$C$2&lt;=2009,Calc!$C$3&gt;=2009),F3488,0)+IF(AND(Calc!$C$2&lt;=2010,Calc!$C$3&gt;=2010),G3488,0)+IF(AND(Calc!$C$2&lt;=2011,Calc!$C$3&gt;=2011),H3488,0)</f>
        <v>396.45</v>
      </c>
      <c r="O3488" s="61" t="n">
        <f aca="false">IF(AND(N3488&gt;0,OR(Calc!$C$4="*",B3488=Calc!$C$4)),N3488+ROW()*0.000000001,0)</f>
        <v>396.450003488</v>
      </c>
    </row>
    <row r="3489" customFormat="false" ht="15" hidden="false" customHeight="false" outlineLevel="0" collapsed="false">
      <c r="A3489" s="49" t="n">
        <v>15889</v>
      </c>
      <c r="B3489" s="49" t="s">
        <v>189</v>
      </c>
      <c r="C3489" s="63" t="n">
        <v>40157</v>
      </c>
      <c r="D3489" s="63" t="n">
        <v>40730</v>
      </c>
      <c r="E3489" s="49" t="n">
        <v>8</v>
      </c>
      <c r="F3489" s="54" t="n">
        <v>355.05</v>
      </c>
      <c r="G3489" s="54" t="n">
        <v>909.45</v>
      </c>
      <c r="H3489" s="54" t="n">
        <v>132.1</v>
      </c>
      <c r="I3489" s="54" t="n">
        <f aca="false">SUM(F3489:H3489)</f>
        <v>1396.6</v>
      </c>
      <c r="J3489" s="49" t="n">
        <f aca="false">Calc!$C$5-D3489</f>
        <v>157</v>
      </c>
      <c r="K3489" s="49" t="n">
        <f aca="false">IF(J3489&lt;=Calc!$C$11,4,IF(J3489&lt;=Calc!$C$12,3,IF(J3489&lt;=Calc!$C$13,2,1)))</f>
        <v>2</v>
      </c>
      <c r="L3489" s="49" t="n">
        <f aca="false">1+(E3489&gt;=Calc!$C$16)+(E3489&gt;=Calc!$C$17)+(E3489&gt;=Calc!$C$18)</f>
        <v>4</v>
      </c>
      <c r="M3489" s="49" t="str">
        <f aca="false">IF(AND(K3489=4,L3489&gt;=3),"Champions",IF(AND(K3489=3,L3489&gt;=3),"Loyal",IF(K3489&gt;=3,"Recent / New",IF(L3489&gt;=3,"At Risk","Hibernating / Lost"))))</f>
        <v>At Risk</v>
      </c>
      <c r="N3489" s="54" t="n">
        <f aca="false">IF(AND(Calc!$C$2&lt;=2009,Calc!$C$3&gt;=2009),F3489,0)+IF(AND(Calc!$C$2&lt;=2010,Calc!$C$3&gt;=2010),G3489,0)+IF(AND(Calc!$C$2&lt;=2011,Calc!$C$3&gt;=2011),H3489,0)</f>
        <v>1396.6</v>
      </c>
      <c r="O3489" s="61" t="n">
        <f aca="false">IF(AND(N3489&gt;0,OR(Calc!$C$4="*",B3489=Calc!$C$4)),N3489+ROW()*0.000000001,0)</f>
        <v>1396.600003489</v>
      </c>
    </row>
    <row r="3490" customFormat="false" ht="15" hidden="false" customHeight="false" outlineLevel="0" collapsed="false">
      <c r="A3490" s="49" t="n">
        <v>15890</v>
      </c>
      <c r="B3490" s="49" t="s">
        <v>189</v>
      </c>
      <c r="C3490" s="63" t="n">
        <v>40282</v>
      </c>
      <c r="D3490" s="63" t="n">
        <v>40492</v>
      </c>
      <c r="E3490" s="49" t="n">
        <v>5</v>
      </c>
      <c r="F3490" s="54" t="n">
        <v>0</v>
      </c>
      <c r="G3490" s="54" t="n">
        <v>535.65</v>
      </c>
      <c r="H3490" s="54" t="n">
        <v>0</v>
      </c>
      <c r="I3490" s="54" t="n">
        <f aca="false">SUM(F3490:H3490)</f>
        <v>535.65</v>
      </c>
      <c r="J3490" s="49" t="n">
        <f aca="false">Calc!$C$5-D3490</f>
        <v>395</v>
      </c>
      <c r="K3490" s="49" t="n">
        <f aca="false">IF(J3490&lt;=Calc!$C$11,4,IF(J3490&lt;=Calc!$C$12,3,IF(J3490&lt;=Calc!$C$13,2,1)))</f>
        <v>1</v>
      </c>
      <c r="L3490" s="49" t="n">
        <f aca="false">1+(E3490&gt;=Calc!$C$16)+(E3490&gt;=Calc!$C$17)+(E3490&gt;=Calc!$C$18)</f>
        <v>3</v>
      </c>
      <c r="M3490" s="49" t="str">
        <f aca="false">IF(AND(K3490=4,L3490&gt;=3),"Champions",IF(AND(K3490=3,L3490&gt;=3),"Loyal",IF(K3490&gt;=3,"Recent / New",IF(L3490&gt;=3,"At Risk","Hibernating / Lost"))))</f>
        <v>At Risk</v>
      </c>
      <c r="N3490" s="54" t="n">
        <f aca="false">IF(AND(Calc!$C$2&lt;=2009,Calc!$C$3&gt;=2009),F3490,0)+IF(AND(Calc!$C$2&lt;=2010,Calc!$C$3&gt;=2010),G3490,0)+IF(AND(Calc!$C$2&lt;=2011,Calc!$C$3&gt;=2011),H3490,0)</f>
        <v>535.65</v>
      </c>
      <c r="O3490" s="61" t="n">
        <f aca="false">IF(AND(N3490&gt;0,OR(Calc!$C$4="*",B3490=Calc!$C$4)),N3490+ROW()*0.000000001,0)</f>
        <v>535.65000349</v>
      </c>
    </row>
    <row r="3491" customFormat="false" ht="15" hidden="false" customHeight="false" outlineLevel="0" collapsed="false">
      <c r="A3491" s="49" t="n">
        <v>15891</v>
      </c>
      <c r="B3491" s="49" t="s">
        <v>189</v>
      </c>
      <c r="C3491" s="63" t="n">
        <v>40660</v>
      </c>
      <c r="D3491" s="63" t="n">
        <v>40660</v>
      </c>
      <c r="E3491" s="49" t="n">
        <v>1</v>
      </c>
      <c r="F3491" s="54" t="n">
        <v>0</v>
      </c>
      <c r="G3491" s="54" t="n">
        <v>0</v>
      </c>
      <c r="H3491" s="54" t="n">
        <v>509.13</v>
      </c>
      <c r="I3491" s="54" t="n">
        <f aca="false">SUM(F3491:H3491)</f>
        <v>509.13</v>
      </c>
      <c r="J3491" s="49" t="n">
        <f aca="false">Calc!$C$5-D3491</f>
        <v>227</v>
      </c>
      <c r="K3491" s="49" t="n">
        <f aca="false">IF(J3491&lt;=Calc!$C$11,4,IF(J3491&lt;=Calc!$C$12,3,IF(J3491&lt;=Calc!$C$13,2,1)))</f>
        <v>2</v>
      </c>
      <c r="L3491" s="49" t="n">
        <f aca="false">1+(E3491&gt;=Calc!$C$16)+(E3491&gt;=Calc!$C$17)+(E3491&gt;=Calc!$C$18)</f>
        <v>1</v>
      </c>
      <c r="M3491" s="49" t="str">
        <f aca="false">IF(AND(K3491=4,L3491&gt;=3),"Champions",IF(AND(K3491=3,L3491&gt;=3),"Loyal",IF(K3491&gt;=3,"Recent / New",IF(L3491&gt;=3,"At Risk","Hibernating / Lost"))))</f>
        <v>Hibernating / Lost</v>
      </c>
      <c r="N3491" s="54" t="n">
        <f aca="false">IF(AND(Calc!$C$2&lt;=2009,Calc!$C$3&gt;=2009),F3491,0)+IF(AND(Calc!$C$2&lt;=2010,Calc!$C$3&gt;=2010),G3491,0)+IF(AND(Calc!$C$2&lt;=2011,Calc!$C$3&gt;=2011),H3491,0)</f>
        <v>509.13</v>
      </c>
      <c r="O3491" s="61" t="n">
        <f aca="false">IF(AND(N3491&gt;0,OR(Calc!$C$4="*",B3491=Calc!$C$4)),N3491+ROW()*0.000000001,0)</f>
        <v>509.130003491</v>
      </c>
    </row>
    <row r="3492" customFormat="false" ht="15" hidden="false" customHeight="false" outlineLevel="0" collapsed="false">
      <c r="A3492" s="49" t="n">
        <v>15892</v>
      </c>
      <c r="B3492" s="49" t="s">
        <v>189</v>
      </c>
      <c r="C3492" s="63" t="n">
        <v>40217</v>
      </c>
      <c r="D3492" s="63" t="n">
        <v>40217</v>
      </c>
      <c r="E3492" s="49" t="n">
        <v>1</v>
      </c>
      <c r="F3492" s="54" t="n">
        <v>0</v>
      </c>
      <c r="G3492" s="54" t="n">
        <v>128.2</v>
      </c>
      <c r="H3492" s="54" t="n">
        <v>0</v>
      </c>
      <c r="I3492" s="54" t="n">
        <f aca="false">SUM(F3492:H3492)</f>
        <v>128.2</v>
      </c>
      <c r="J3492" s="49" t="n">
        <f aca="false">Calc!$C$5-D3492</f>
        <v>670</v>
      </c>
      <c r="K3492" s="49" t="n">
        <f aca="false">IF(J3492&lt;=Calc!$C$11,4,IF(J3492&lt;=Calc!$C$12,3,IF(J3492&lt;=Calc!$C$13,2,1)))</f>
        <v>1</v>
      </c>
      <c r="L3492" s="49" t="n">
        <f aca="false">1+(E3492&gt;=Calc!$C$16)+(E3492&gt;=Calc!$C$17)+(E3492&gt;=Calc!$C$18)</f>
        <v>1</v>
      </c>
      <c r="M3492" s="49" t="str">
        <f aca="false">IF(AND(K3492=4,L3492&gt;=3),"Champions",IF(AND(K3492=3,L3492&gt;=3),"Loyal",IF(K3492&gt;=3,"Recent / New",IF(L3492&gt;=3,"At Risk","Hibernating / Lost"))))</f>
        <v>Hibernating / Lost</v>
      </c>
      <c r="N3492" s="54" t="n">
        <f aca="false">IF(AND(Calc!$C$2&lt;=2009,Calc!$C$3&gt;=2009),F3492,0)+IF(AND(Calc!$C$2&lt;=2010,Calc!$C$3&gt;=2010),G3492,0)+IF(AND(Calc!$C$2&lt;=2011,Calc!$C$3&gt;=2011),H3492,0)</f>
        <v>128.2</v>
      </c>
      <c r="O3492" s="61" t="n">
        <f aca="false">IF(AND(N3492&gt;0,OR(Calc!$C$4="*",B3492=Calc!$C$4)),N3492+ROW()*0.000000001,0)</f>
        <v>128.200003492</v>
      </c>
    </row>
    <row r="3493" customFormat="false" ht="15" hidden="false" customHeight="false" outlineLevel="0" collapsed="false">
      <c r="A3493" s="49" t="n">
        <v>15893</v>
      </c>
      <c r="B3493" s="49" t="s">
        <v>189</v>
      </c>
      <c r="C3493" s="63" t="n">
        <v>40405</v>
      </c>
      <c r="D3493" s="63" t="n">
        <v>40405</v>
      </c>
      <c r="E3493" s="49" t="n">
        <v>1</v>
      </c>
      <c r="F3493" s="54" t="n">
        <v>0</v>
      </c>
      <c r="G3493" s="54" t="n">
        <v>305.28</v>
      </c>
      <c r="H3493" s="54" t="n">
        <v>0</v>
      </c>
      <c r="I3493" s="54" t="n">
        <f aca="false">SUM(F3493:H3493)</f>
        <v>305.28</v>
      </c>
      <c r="J3493" s="49" t="n">
        <f aca="false">Calc!$C$5-D3493</f>
        <v>482</v>
      </c>
      <c r="K3493" s="49" t="n">
        <f aca="false">IF(J3493&lt;=Calc!$C$11,4,IF(J3493&lt;=Calc!$C$12,3,IF(J3493&lt;=Calc!$C$13,2,1)))</f>
        <v>1</v>
      </c>
      <c r="L3493" s="49" t="n">
        <f aca="false">1+(E3493&gt;=Calc!$C$16)+(E3493&gt;=Calc!$C$17)+(E3493&gt;=Calc!$C$18)</f>
        <v>1</v>
      </c>
      <c r="M3493" s="49" t="str">
        <f aca="false">IF(AND(K3493=4,L3493&gt;=3),"Champions",IF(AND(K3493=3,L3493&gt;=3),"Loyal",IF(K3493&gt;=3,"Recent / New",IF(L3493&gt;=3,"At Risk","Hibernating / Lost"))))</f>
        <v>Hibernating / Lost</v>
      </c>
      <c r="N3493" s="54" t="n">
        <f aca="false">IF(AND(Calc!$C$2&lt;=2009,Calc!$C$3&gt;=2009),F3493,0)+IF(AND(Calc!$C$2&lt;=2010,Calc!$C$3&gt;=2010),G3493,0)+IF(AND(Calc!$C$2&lt;=2011,Calc!$C$3&gt;=2011),H3493,0)</f>
        <v>305.28</v>
      </c>
      <c r="O3493" s="61" t="n">
        <f aca="false">IF(AND(N3493&gt;0,OR(Calc!$C$4="*",B3493=Calc!$C$4)),N3493+ROW()*0.000000001,0)</f>
        <v>305.280003493</v>
      </c>
    </row>
    <row r="3494" customFormat="false" ht="15" hidden="false" customHeight="false" outlineLevel="0" collapsed="false">
      <c r="A3494" s="49" t="n">
        <v>15894</v>
      </c>
      <c r="B3494" s="49" t="s">
        <v>189</v>
      </c>
      <c r="C3494" s="63" t="n">
        <v>40517</v>
      </c>
      <c r="D3494" s="63" t="n">
        <v>40633</v>
      </c>
      <c r="E3494" s="49" t="n">
        <v>2</v>
      </c>
      <c r="F3494" s="54" t="n">
        <v>0</v>
      </c>
      <c r="G3494" s="54" t="n">
        <v>150.79</v>
      </c>
      <c r="H3494" s="54" t="n">
        <v>106.81</v>
      </c>
      <c r="I3494" s="54" t="n">
        <f aca="false">SUM(F3494:H3494)</f>
        <v>257.6</v>
      </c>
      <c r="J3494" s="49" t="n">
        <f aca="false">Calc!$C$5-D3494</f>
        <v>254</v>
      </c>
      <c r="K3494" s="49" t="n">
        <f aca="false">IF(J3494&lt;=Calc!$C$11,4,IF(J3494&lt;=Calc!$C$12,3,IF(J3494&lt;=Calc!$C$13,2,1)))</f>
        <v>2</v>
      </c>
      <c r="L3494" s="49" t="n">
        <f aca="false">1+(E3494&gt;=Calc!$C$16)+(E3494&gt;=Calc!$C$17)+(E3494&gt;=Calc!$C$18)</f>
        <v>2</v>
      </c>
      <c r="M3494" s="49" t="str">
        <f aca="false">IF(AND(K3494=4,L3494&gt;=3),"Champions",IF(AND(K3494=3,L3494&gt;=3),"Loyal",IF(K3494&gt;=3,"Recent / New",IF(L3494&gt;=3,"At Risk","Hibernating / Lost"))))</f>
        <v>Hibernating / Lost</v>
      </c>
      <c r="N3494" s="54" t="n">
        <f aca="false">IF(AND(Calc!$C$2&lt;=2009,Calc!$C$3&gt;=2009),F3494,0)+IF(AND(Calc!$C$2&lt;=2010,Calc!$C$3&gt;=2010),G3494,0)+IF(AND(Calc!$C$2&lt;=2011,Calc!$C$3&gt;=2011),H3494,0)</f>
        <v>257.6</v>
      </c>
      <c r="O3494" s="61" t="n">
        <f aca="false">IF(AND(N3494&gt;0,OR(Calc!$C$4="*",B3494=Calc!$C$4)),N3494+ROW()*0.000000001,0)</f>
        <v>257.600003494</v>
      </c>
    </row>
    <row r="3495" customFormat="false" ht="15" hidden="false" customHeight="false" outlineLevel="0" collapsed="false">
      <c r="A3495" s="49" t="n">
        <v>15895</v>
      </c>
      <c r="B3495" s="49" t="s">
        <v>189</v>
      </c>
      <c r="C3495" s="63" t="n">
        <v>40737</v>
      </c>
      <c r="D3495" s="63" t="n">
        <v>40737</v>
      </c>
      <c r="E3495" s="49" t="n">
        <v>1</v>
      </c>
      <c r="F3495" s="54" t="n">
        <v>0</v>
      </c>
      <c r="G3495" s="54" t="n">
        <v>0</v>
      </c>
      <c r="H3495" s="54" t="n">
        <v>179.17</v>
      </c>
      <c r="I3495" s="54" t="n">
        <f aca="false">SUM(F3495:H3495)</f>
        <v>179.17</v>
      </c>
      <c r="J3495" s="49" t="n">
        <f aca="false">Calc!$C$5-D3495</f>
        <v>150</v>
      </c>
      <c r="K3495" s="49" t="n">
        <f aca="false">IF(J3495&lt;=Calc!$C$11,4,IF(J3495&lt;=Calc!$C$12,3,IF(J3495&lt;=Calc!$C$13,2,1)))</f>
        <v>2</v>
      </c>
      <c r="L3495" s="49" t="n">
        <f aca="false">1+(E3495&gt;=Calc!$C$16)+(E3495&gt;=Calc!$C$17)+(E3495&gt;=Calc!$C$18)</f>
        <v>1</v>
      </c>
      <c r="M3495" s="49" t="str">
        <f aca="false">IF(AND(K3495=4,L3495&gt;=3),"Champions",IF(AND(K3495=3,L3495&gt;=3),"Loyal",IF(K3495&gt;=3,"Recent / New",IF(L3495&gt;=3,"At Risk","Hibernating / Lost"))))</f>
        <v>Hibernating / Lost</v>
      </c>
      <c r="N3495" s="54" t="n">
        <f aca="false">IF(AND(Calc!$C$2&lt;=2009,Calc!$C$3&gt;=2009),F3495,0)+IF(AND(Calc!$C$2&lt;=2010,Calc!$C$3&gt;=2010),G3495,0)+IF(AND(Calc!$C$2&lt;=2011,Calc!$C$3&gt;=2011),H3495,0)</f>
        <v>179.17</v>
      </c>
      <c r="O3495" s="61" t="n">
        <f aca="false">IF(AND(N3495&gt;0,OR(Calc!$C$4="*",B3495=Calc!$C$4)),N3495+ROW()*0.000000001,0)</f>
        <v>179.170003495</v>
      </c>
    </row>
    <row r="3496" customFormat="false" ht="15" hidden="false" customHeight="false" outlineLevel="0" collapsed="false">
      <c r="A3496" s="49" t="n">
        <v>15897</v>
      </c>
      <c r="B3496" s="49" t="s">
        <v>189</v>
      </c>
      <c r="C3496" s="63" t="n">
        <v>40692</v>
      </c>
      <c r="D3496" s="63" t="n">
        <v>40692</v>
      </c>
      <c r="E3496" s="49" t="n">
        <v>2</v>
      </c>
      <c r="F3496" s="54" t="n">
        <v>0</v>
      </c>
      <c r="G3496" s="54" t="n">
        <v>0</v>
      </c>
      <c r="H3496" s="54" t="n">
        <v>208.59</v>
      </c>
      <c r="I3496" s="54" t="n">
        <f aca="false">SUM(F3496:H3496)</f>
        <v>208.59</v>
      </c>
      <c r="J3496" s="49" t="n">
        <f aca="false">Calc!$C$5-D3496</f>
        <v>195</v>
      </c>
      <c r="K3496" s="49" t="n">
        <f aca="false">IF(J3496&lt;=Calc!$C$11,4,IF(J3496&lt;=Calc!$C$12,3,IF(J3496&lt;=Calc!$C$13,2,1)))</f>
        <v>2</v>
      </c>
      <c r="L3496" s="49" t="n">
        <f aca="false">1+(E3496&gt;=Calc!$C$16)+(E3496&gt;=Calc!$C$17)+(E3496&gt;=Calc!$C$18)</f>
        <v>2</v>
      </c>
      <c r="M3496" s="49" t="str">
        <f aca="false">IF(AND(K3496=4,L3496&gt;=3),"Champions",IF(AND(K3496=3,L3496&gt;=3),"Loyal",IF(K3496&gt;=3,"Recent / New",IF(L3496&gt;=3,"At Risk","Hibernating / Lost"))))</f>
        <v>Hibernating / Lost</v>
      </c>
      <c r="N3496" s="54" t="n">
        <f aca="false">IF(AND(Calc!$C$2&lt;=2009,Calc!$C$3&gt;=2009),F3496,0)+IF(AND(Calc!$C$2&lt;=2010,Calc!$C$3&gt;=2010),G3496,0)+IF(AND(Calc!$C$2&lt;=2011,Calc!$C$3&gt;=2011),H3496,0)</f>
        <v>208.59</v>
      </c>
      <c r="O3496" s="61" t="n">
        <f aca="false">IF(AND(N3496&gt;0,OR(Calc!$C$4="*",B3496=Calc!$C$4)),N3496+ROW()*0.000000001,0)</f>
        <v>208.590003496</v>
      </c>
    </row>
    <row r="3497" customFormat="false" ht="15" hidden="false" customHeight="false" outlineLevel="0" collapsed="false">
      <c r="A3497" s="49" t="n">
        <v>15898</v>
      </c>
      <c r="B3497" s="49" t="s">
        <v>189</v>
      </c>
      <c r="C3497" s="63" t="n">
        <v>40158</v>
      </c>
      <c r="D3497" s="63" t="n">
        <v>40885</v>
      </c>
      <c r="E3497" s="49" t="n">
        <v>25</v>
      </c>
      <c r="F3497" s="54" t="n">
        <v>397.02</v>
      </c>
      <c r="G3497" s="54" t="n">
        <v>3670.74</v>
      </c>
      <c r="H3497" s="54" t="n">
        <v>862.99</v>
      </c>
      <c r="I3497" s="54" t="n">
        <f aca="false">SUM(F3497:H3497)</f>
        <v>4930.75</v>
      </c>
      <c r="J3497" s="49" t="n">
        <f aca="false">Calc!$C$5-D3497</f>
        <v>2</v>
      </c>
      <c r="K3497" s="49" t="n">
        <f aca="false">IF(J3497&lt;=Calc!$C$11,4,IF(J3497&lt;=Calc!$C$12,3,IF(J3497&lt;=Calc!$C$13,2,1)))</f>
        <v>4</v>
      </c>
      <c r="L3497" s="49" t="n">
        <f aca="false">1+(E3497&gt;=Calc!$C$16)+(E3497&gt;=Calc!$C$17)+(E3497&gt;=Calc!$C$18)</f>
        <v>4</v>
      </c>
      <c r="M3497" s="49" t="str">
        <f aca="false">IF(AND(K3497=4,L3497&gt;=3),"Champions",IF(AND(K3497=3,L3497&gt;=3),"Loyal",IF(K3497&gt;=3,"Recent / New",IF(L3497&gt;=3,"At Risk","Hibernating / Lost"))))</f>
        <v>Champions</v>
      </c>
      <c r="N3497" s="54" t="n">
        <f aca="false">IF(AND(Calc!$C$2&lt;=2009,Calc!$C$3&gt;=2009),F3497,0)+IF(AND(Calc!$C$2&lt;=2010,Calc!$C$3&gt;=2010),G3497,0)+IF(AND(Calc!$C$2&lt;=2011,Calc!$C$3&gt;=2011),H3497,0)</f>
        <v>4930.75</v>
      </c>
      <c r="O3497" s="61" t="n">
        <f aca="false">IF(AND(N3497&gt;0,OR(Calc!$C$4="*",B3497=Calc!$C$4)),N3497+ROW()*0.000000001,0)</f>
        <v>4930.750003497</v>
      </c>
    </row>
    <row r="3498" customFormat="false" ht="15" hidden="false" customHeight="false" outlineLevel="0" collapsed="false">
      <c r="A3498" s="49" t="n">
        <v>15899</v>
      </c>
      <c r="B3498" s="49" t="s">
        <v>189</v>
      </c>
      <c r="C3498" s="63" t="n">
        <v>40518</v>
      </c>
      <c r="D3498" s="63" t="n">
        <v>40518</v>
      </c>
      <c r="E3498" s="49" t="n">
        <v>1</v>
      </c>
      <c r="F3498" s="54" t="n">
        <v>0</v>
      </c>
      <c r="G3498" s="54" t="n">
        <v>56.25</v>
      </c>
      <c r="H3498" s="54" t="n">
        <v>0</v>
      </c>
      <c r="I3498" s="54" t="n">
        <f aca="false">SUM(F3498:H3498)</f>
        <v>56.25</v>
      </c>
      <c r="J3498" s="49" t="n">
        <f aca="false">Calc!$C$5-D3498</f>
        <v>369</v>
      </c>
      <c r="K3498" s="49" t="n">
        <f aca="false">IF(J3498&lt;=Calc!$C$11,4,IF(J3498&lt;=Calc!$C$12,3,IF(J3498&lt;=Calc!$C$13,2,1)))</f>
        <v>2</v>
      </c>
      <c r="L3498" s="49" t="n">
        <f aca="false">1+(E3498&gt;=Calc!$C$16)+(E3498&gt;=Calc!$C$17)+(E3498&gt;=Calc!$C$18)</f>
        <v>1</v>
      </c>
      <c r="M3498" s="49" t="str">
        <f aca="false">IF(AND(K3498=4,L3498&gt;=3),"Champions",IF(AND(K3498=3,L3498&gt;=3),"Loyal",IF(K3498&gt;=3,"Recent / New",IF(L3498&gt;=3,"At Risk","Hibernating / Lost"))))</f>
        <v>Hibernating / Lost</v>
      </c>
      <c r="N3498" s="54" t="n">
        <f aca="false">IF(AND(Calc!$C$2&lt;=2009,Calc!$C$3&gt;=2009),F3498,0)+IF(AND(Calc!$C$2&lt;=2010,Calc!$C$3&gt;=2010),G3498,0)+IF(AND(Calc!$C$2&lt;=2011,Calc!$C$3&gt;=2011),H3498,0)</f>
        <v>56.25</v>
      </c>
      <c r="O3498" s="61" t="n">
        <f aca="false">IF(AND(N3498&gt;0,OR(Calc!$C$4="*",B3498=Calc!$C$4)),N3498+ROW()*0.000000001,0)</f>
        <v>56.250003498</v>
      </c>
    </row>
    <row r="3499" customFormat="false" ht="15" hidden="false" customHeight="false" outlineLevel="0" collapsed="false">
      <c r="A3499" s="49" t="n">
        <v>15900</v>
      </c>
      <c r="B3499" s="49" t="s">
        <v>189</v>
      </c>
      <c r="C3499" s="63" t="n">
        <v>40324</v>
      </c>
      <c r="D3499" s="63" t="n">
        <v>40863</v>
      </c>
      <c r="E3499" s="49" t="n">
        <v>4</v>
      </c>
      <c r="F3499" s="54" t="n">
        <v>0</v>
      </c>
      <c r="G3499" s="54" t="n">
        <v>539.39</v>
      </c>
      <c r="H3499" s="54" t="n">
        <v>337.28</v>
      </c>
      <c r="I3499" s="54" t="n">
        <f aca="false">SUM(F3499:H3499)</f>
        <v>876.67</v>
      </c>
      <c r="J3499" s="49" t="n">
        <f aca="false">Calc!$C$5-D3499</f>
        <v>24</v>
      </c>
      <c r="K3499" s="49" t="n">
        <f aca="false">IF(J3499&lt;=Calc!$C$11,4,IF(J3499&lt;=Calc!$C$12,3,IF(J3499&lt;=Calc!$C$13,2,1)))</f>
        <v>4</v>
      </c>
      <c r="L3499" s="49" t="n">
        <f aca="false">1+(E3499&gt;=Calc!$C$16)+(E3499&gt;=Calc!$C$17)+(E3499&gt;=Calc!$C$18)</f>
        <v>3</v>
      </c>
      <c r="M3499" s="49" t="str">
        <f aca="false">IF(AND(K3499=4,L3499&gt;=3),"Champions",IF(AND(K3499=3,L3499&gt;=3),"Loyal",IF(K3499&gt;=3,"Recent / New",IF(L3499&gt;=3,"At Risk","Hibernating / Lost"))))</f>
        <v>Champions</v>
      </c>
      <c r="N3499" s="54" t="n">
        <f aca="false">IF(AND(Calc!$C$2&lt;=2009,Calc!$C$3&gt;=2009),F3499,0)+IF(AND(Calc!$C$2&lt;=2010,Calc!$C$3&gt;=2010),G3499,0)+IF(AND(Calc!$C$2&lt;=2011,Calc!$C$3&gt;=2011),H3499,0)</f>
        <v>876.67</v>
      </c>
      <c r="O3499" s="61" t="n">
        <f aca="false">IF(AND(N3499&gt;0,OR(Calc!$C$4="*",B3499=Calc!$C$4)),N3499+ROW()*0.000000001,0)</f>
        <v>876.670003499</v>
      </c>
    </row>
    <row r="3500" customFormat="false" ht="15" hidden="false" customHeight="false" outlineLevel="0" collapsed="false">
      <c r="A3500" s="49" t="n">
        <v>15901</v>
      </c>
      <c r="B3500" s="49" t="s">
        <v>189</v>
      </c>
      <c r="C3500" s="63" t="n">
        <v>40343</v>
      </c>
      <c r="D3500" s="63" t="n">
        <v>40870</v>
      </c>
      <c r="E3500" s="49" t="n">
        <v>6</v>
      </c>
      <c r="F3500" s="54" t="n">
        <v>0</v>
      </c>
      <c r="G3500" s="54" t="n">
        <v>318.14</v>
      </c>
      <c r="H3500" s="54" t="n">
        <v>349.75</v>
      </c>
      <c r="I3500" s="54" t="n">
        <f aca="false">SUM(F3500:H3500)</f>
        <v>667.89</v>
      </c>
      <c r="J3500" s="49" t="n">
        <f aca="false">Calc!$C$5-D3500</f>
        <v>17</v>
      </c>
      <c r="K3500" s="49" t="n">
        <f aca="false">IF(J3500&lt;=Calc!$C$11,4,IF(J3500&lt;=Calc!$C$12,3,IF(J3500&lt;=Calc!$C$13,2,1)))</f>
        <v>4</v>
      </c>
      <c r="L3500" s="49" t="n">
        <f aca="false">1+(E3500&gt;=Calc!$C$16)+(E3500&gt;=Calc!$C$17)+(E3500&gt;=Calc!$C$18)</f>
        <v>3</v>
      </c>
      <c r="M3500" s="49" t="str">
        <f aca="false">IF(AND(K3500=4,L3500&gt;=3),"Champions",IF(AND(K3500=3,L3500&gt;=3),"Loyal",IF(K3500&gt;=3,"Recent / New",IF(L3500&gt;=3,"At Risk","Hibernating / Lost"))))</f>
        <v>Champions</v>
      </c>
      <c r="N3500" s="54" t="n">
        <f aca="false">IF(AND(Calc!$C$2&lt;=2009,Calc!$C$3&gt;=2009),F3500,0)+IF(AND(Calc!$C$2&lt;=2010,Calc!$C$3&gt;=2010),G3500,0)+IF(AND(Calc!$C$2&lt;=2011,Calc!$C$3&gt;=2011),H3500,0)</f>
        <v>667.89</v>
      </c>
      <c r="O3500" s="61" t="n">
        <f aca="false">IF(AND(N3500&gt;0,OR(Calc!$C$4="*",B3500=Calc!$C$4)),N3500+ROW()*0.000000001,0)</f>
        <v>667.8900035</v>
      </c>
    </row>
    <row r="3501" customFormat="false" ht="15" hidden="false" customHeight="false" outlineLevel="0" collapsed="false">
      <c r="A3501" s="49" t="n">
        <v>15902</v>
      </c>
      <c r="B3501" s="49" t="s">
        <v>189</v>
      </c>
      <c r="C3501" s="63" t="n">
        <v>40506</v>
      </c>
      <c r="D3501" s="63" t="n">
        <v>40506</v>
      </c>
      <c r="E3501" s="49" t="n">
        <v>1</v>
      </c>
      <c r="F3501" s="54" t="n">
        <v>0</v>
      </c>
      <c r="G3501" s="54" t="n">
        <v>145.01</v>
      </c>
      <c r="H3501" s="54" t="n">
        <v>0</v>
      </c>
      <c r="I3501" s="54" t="n">
        <f aca="false">SUM(F3501:H3501)</f>
        <v>145.01</v>
      </c>
      <c r="J3501" s="49" t="n">
        <f aca="false">Calc!$C$5-D3501</f>
        <v>381</v>
      </c>
      <c r="K3501" s="49" t="n">
        <f aca="false">IF(J3501&lt;=Calc!$C$11,4,IF(J3501&lt;=Calc!$C$12,3,IF(J3501&lt;=Calc!$C$13,2,1)))</f>
        <v>1</v>
      </c>
      <c r="L3501" s="49" t="n">
        <f aca="false">1+(E3501&gt;=Calc!$C$16)+(E3501&gt;=Calc!$C$17)+(E3501&gt;=Calc!$C$18)</f>
        <v>1</v>
      </c>
      <c r="M3501" s="49" t="str">
        <f aca="false">IF(AND(K3501=4,L3501&gt;=3),"Champions",IF(AND(K3501=3,L3501&gt;=3),"Loyal",IF(K3501&gt;=3,"Recent / New",IF(L3501&gt;=3,"At Risk","Hibernating / Lost"))))</f>
        <v>Hibernating / Lost</v>
      </c>
      <c r="N3501" s="54" t="n">
        <f aca="false">IF(AND(Calc!$C$2&lt;=2009,Calc!$C$3&gt;=2009),F3501,0)+IF(AND(Calc!$C$2&lt;=2010,Calc!$C$3&gt;=2010),G3501,0)+IF(AND(Calc!$C$2&lt;=2011,Calc!$C$3&gt;=2011),H3501,0)</f>
        <v>145.01</v>
      </c>
      <c r="O3501" s="61" t="n">
        <f aca="false">IF(AND(N3501&gt;0,OR(Calc!$C$4="*",B3501=Calc!$C$4)),N3501+ROW()*0.000000001,0)</f>
        <v>145.010003501</v>
      </c>
    </row>
    <row r="3502" customFormat="false" ht="15" hidden="false" customHeight="false" outlineLevel="0" collapsed="false">
      <c r="A3502" s="49" t="n">
        <v>15903</v>
      </c>
      <c r="B3502" s="49" t="s">
        <v>189</v>
      </c>
      <c r="C3502" s="63" t="n">
        <v>40192</v>
      </c>
      <c r="D3502" s="63" t="n">
        <v>40877</v>
      </c>
      <c r="E3502" s="49" t="n">
        <v>12</v>
      </c>
      <c r="F3502" s="54" t="n">
        <v>-79.6</v>
      </c>
      <c r="G3502" s="54" t="n">
        <v>3813.08</v>
      </c>
      <c r="H3502" s="54" t="n">
        <v>5126.34</v>
      </c>
      <c r="I3502" s="54" t="n">
        <f aca="false">SUM(F3502:H3502)</f>
        <v>8859.82</v>
      </c>
      <c r="J3502" s="49" t="n">
        <f aca="false">Calc!$C$5-D3502</f>
        <v>10</v>
      </c>
      <c r="K3502" s="49" t="n">
        <f aca="false">IF(J3502&lt;=Calc!$C$11,4,IF(J3502&lt;=Calc!$C$12,3,IF(J3502&lt;=Calc!$C$13,2,1)))</f>
        <v>4</v>
      </c>
      <c r="L3502" s="49" t="n">
        <f aca="false">1+(E3502&gt;=Calc!$C$16)+(E3502&gt;=Calc!$C$17)+(E3502&gt;=Calc!$C$18)</f>
        <v>4</v>
      </c>
      <c r="M3502" s="49" t="str">
        <f aca="false">IF(AND(K3502=4,L3502&gt;=3),"Champions",IF(AND(K3502=3,L3502&gt;=3),"Loyal",IF(K3502&gt;=3,"Recent / New",IF(L3502&gt;=3,"At Risk","Hibernating / Lost"))))</f>
        <v>Champions</v>
      </c>
      <c r="N3502" s="54" t="n">
        <f aca="false">IF(AND(Calc!$C$2&lt;=2009,Calc!$C$3&gt;=2009),F3502,0)+IF(AND(Calc!$C$2&lt;=2010,Calc!$C$3&gt;=2010),G3502,0)+IF(AND(Calc!$C$2&lt;=2011,Calc!$C$3&gt;=2011),H3502,0)</f>
        <v>8859.82</v>
      </c>
      <c r="O3502" s="61" t="n">
        <f aca="false">IF(AND(N3502&gt;0,OR(Calc!$C$4="*",B3502=Calc!$C$4)),N3502+ROW()*0.000000001,0)</f>
        <v>8859.820003502</v>
      </c>
    </row>
    <row r="3503" customFormat="false" ht="15" hidden="false" customHeight="false" outlineLevel="0" collapsed="false">
      <c r="A3503" s="49" t="n">
        <v>15904</v>
      </c>
      <c r="B3503" s="49" t="s">
        <v>189</v>
      </c>
      <c r="C3503" s="63" t="n">
        <v>40878</v>
      </c>
      <c r="D3503" s="63" t="n">
        <v>40878</v>
      </c>
      <c r="E3503" s="49" t="n">
        <v>1</v>
      </c>
      <c r="F3503" s="54" t="n">
        <v>0</v>
      </c>
      <c r="G3503" s="54" t="n">
        <v>0</v>
      </c>
      <c r="H3503" s="54" t="n">
        <v>164.68</v>
      </c>
      <c r="I3503" s="54" t="n">
        <f aca="false">SUM(F3503:H3503)</f>
        <v>164.68</v>
      </c>
      <c r="J3503" s="49" t="n">
        <f aca="false">Calc!$C$5-D3503</f>
        <v>9</v>
      </c>
      <c r="K3503" s="49" t="n">
        <f aca="false">IF(J3503&lt;=Calc!$C$11,4,IF(J3503&lt;=Calc!$C$12,3,IF(J3503&lt;=Calc!$C$13,2,1)))</f>
        <v>4</v>
      </c>
      <c r="L3503" s="49" t="n">
        <f aca="false">1+(E3503&gt;=Calc!$C$16)+(E3503&gt;=Calc!$C$17)+(E3503&gt;=Calc!$C$18)</f>
        <v>1</v>
      </c>
      <c r="M3503" s="49" t="str">
        <f aca="false">IF(AND(K3503=4,L3503&gt;=3),"Champions",IF(AND(K3503=3,L3503&gt;=3),"Loyal",IF(K3503&gt;=3,"Recent / New",IF(L3503&gt;=3,"At Risk","Hibernating / Lost"))))</f>
        <v>Recent / New</v>
      </c>
      <c r="N3503" s="54" t="n">
        <f aca="false">IF(AND(Calc!$C$2&lt;=2009,Calc!$C$3&gt;=2009),F3503,0)+IF(AND(Calc!$C$2&lt;=2010,Calc!$C$3&gt;=2010),G3503,0)+IF(AND(Calc!$C$2&lt;=2011,Calc!$C$3&gt;=2011),H3503,0)</f>
        <v>164.68</v>
      </c>
      <c r="O3503" s="61" t="n">
        <f aca="false">IF(AND(N3503&gt;0,OR(Calc!$C$4="*",B3503=Calc!$C$4)),N3503+ROW()*0.000000001,0)</f>
        <v>164.680003503</v>
      </c>
    </row>
    <row r="3504" customFormat="false" ht="15" hidden="false" customHeight="false" outlineLevel="0" collapsed="false">
      <c r="A3504" s="49" t="n">
        <v>15905</v>
      </c>
      <c r="B3504" s="49" t="s">
        <v>189</v>
      </c>
      <c r="C3504" s="63" t="n">
        <v>40343</v>
      </c>
      <c r="D3504" s="63" t="n">
        <v>40343</v>
      </c>
      <c r="E3504" s="49" t="n">
        <v>1</v>
      </c>
      <c r="F3504" s="54" t="n">
        <v>0</v>
      </c>
      <c r="G3504" s="54" t="n">
        <v>114.69</v>
      </c>
      <c r="H3504" s="54" t="n">
        <v>0</v>
      </c>
      <c r="I3504" s="54" t="n">
        <f aca="false">SUM(F3504:H3504)</f>
        <v>114.69</v>
      </c>
      <c r="J3504" s="49" t="n">
        <f aca="false">Calc!$C$5-D3504</f>
        <v>544</v>
      </c>
      <c r="K3504" s="49" t="n">
        <f aca="false">IF(J3504&lt;=Calc!$C$11,4,IF(J3504&lt;=Calc!$C$12,3,IF(J3504&lt;=Calc!$C$13,2,1)))</f>
        <v>1</v>
      </c>
      <c r="L3504" s="49" t="n">
        <f aca="false">1+(E3504&gt;=Calc!$C$16)+(E3504&gt;=Calc!$C$17)+(E3504&gt;=Calc!$C$18)</f>
        <v>1</v>
      </c>
      <c r="M3504" s="49" t="str">
        <f aca="false">IF(AND(K3504=4,L3504&gt;=3),"Champions",IF(AND(K3504=3,L3504&gt;=3),"Loyal",IF(K3504&gt;=3,"Recent / New",IF(L3504&gt;=3,"At Risk","Hibernating / Lost"))))</f>
        <v>Hibernating / Lost</v>
      </c>
      <c r="N3504" s="54" t="n">
        <f aca="false">IF(AND(Calc!$C$2&lt;=2009,Calc!$C$3&gt;=2009),F3504,0)+IF(AND(Calc!$C$2&lt;=2010,Calc!$C$3&gt;=2010),G3504,0)+IF(AND(Calc!$C$2&lt;=2011,Calc!$C$3&gt;=2011),H3504,0)</f>
        <v>114.69</v>
      </c>
      <c r="O3504" s="61" t="n">
        <f aca="false">IF(AND(N3504&gt;0,OR(Calc!$C$4="*",B3504=Calc!$C$4)),N3504+ROW()*0.000000001,0)</f>
        <v>114.690003504</v>
      </c>
    </row>
    <row r="3505" customFormat="false" ht="15" hidden="false" customHeight="false" outlineLevel="0" collapsed="false">
      <c r="A3505" s="49" t="n">
        <v>15906</v>
      </c>
      <c r="B3505" s="49" t="s">
        <v>189</v>
      </c>
      <c r="C3505" s="63" t="n">
        <v>40436</v>
      </c>
      <c r="D3505" s="63" t="n">
        <v>40867</v>
      </c>
      <c r="E3505" s="49" t="n">
        <v>10</v>
      </c>
      <c r="F3505" s="54" t="n">
        <v>0</v>
      </c>
      <c r="G3505" s="54" t="n">
        <v>920.65</v>
      </c>
      <c r="H3505" s="54" t="n">
        <v>1521.79</v>
      </c>
      <c r="I3505" s="54" t="n">
        <f aca="false">SUM(F3505:H3505)</f>
        <v>2442.44</v>
      </c>
      <c r="J3505" s="49" t="n">
        <f aca="false">Calc!$C$5-D3505</f>
        <v>20</v>
      </c>
      <c r="K3505" s="49" t="n">
        <f aca="false">IF(J3505&lt;=Calc!$C$11,4,IF(J3505&lt;=Calc!$C$12,3,IF(J3505&lt;=Calc!$C$13,2,1)))</f>
        <v>4</v>
      </c>
      <c r="L3505" s="49" t="n">
        <f aca="false">1+(E3505&gt;=Calc!$C$16)+(E3505&gt;=Calc!$C$17)+(E3505&gt;=Calc!$C$18)</f>
        <v>4</v>
      </c>
      <c r="M3505" s="49" t="str">
        <f aca="false">IF(AND(K3505=4,L3505&gt;=3),"Champions",IF(AND(K3505=3,L3505&gt;=3),"Loyal",IF(K3505&gt;=3,"Recent / New",IF(L3505&gt;=3,"At Risk","Hibernating / Lost"))))</f>
        <v>Champions</v>
      </c>
      <c r="N3505" s="54" t="n">
        <f aca="false">IF(AND(Calc!$C$2&lt;=2009,Calc!$C$3&gt;=2009),F3505,0)+IF(AND(Calc!$C$2&lt;=2010,Calc!$C$3&gt;=2010),G3505,0)+IF(AND(Calc!$C$2&lt;=2011,Calc!$C$3&gt;=2011),H3505,0)</f>
        <v>2442.44</v>
      </c>
      <c r="O3505" s="61" t="n">
        <f aca="false">IF(AND(N3505&gt;0,OR(Calc!$C$4="*",B3505=Calc!$C$4)),N3505+ROW()*0.000000001,0)</f>
        <v>2442.440003505</v>
      </c>
    </row>
    <row r="3506" customFormat="false" ht="15" hidden="false" customHeight="false" outlineLevel="0" collapsed="false">
      <c r="A3506" s="49" t="n">
        <v>15907</v>
      </c>
      <c r="B3506" s="49" t="s">
        <v>189</v>
      </c>
      <c r="C3506" s="63" t="n">
        <v>40676</v>
      </c>
      <c r="D3506" s="63" t="n">
        <v>40883</v>
      </c>
      <c r="E3506" s="49" t="n">
        <v>3</v>
      </c>
      <c r="F3506" s="54" t="n">
        <v>0</v>
      </c>
      <c r="G3506" s="54" t="n">
        <v>0</v>
      </c>
      <c r="H3506" s="54" t="n">
        <v>881.87</v>
      </c>
      <c r="I3506" s="54" t="n">
        <f aca="false">SUM(F3506:H3506)</f>
        <v>881.87</v>
      </c>
      <c r="J3506" s="49" t="n">
        <f aca="false">Calc!$C$5-D3506</f>
        <v>4</v>
      </c>
      <c r="K3506" s="49" t="n">
        <f aca="false">IF(J3506&lt;=Calc!$C$11,4,IF(J3506&lt;=Calc!$C$12,3,IF(J3506&lt;=Calc!$C$13,2,1)))</f>
        <v>4</v>
      </c>
      <c r="L3506" s="49" t="n">
        <f aca="false">1+(E3506&gt;=Calc!$C$16)+(E3506&gt;=Calc!$C$17)+(E3506&gt;=Calc!$C$18)</f>
        <v>2</v>
      </c>
      <c r="M3506" s="49" t="str">
        <f aca="false">IF(AND(K3506=4,L3506&gt;=3),"Champions",IF(AND(K3506=3,L3506&gt;=3),"Loyal",IF(K3506&gt;=3,"Recent / New",IF(L3506&gt;=3,"At Risk","Hibernating / Lost"))))</f>
        <v>Recent / New</v>
      </c>
      <c r="N3506" s="54" t="n">
        <f aca="false">IF(AND(Calc!$C$2&lt;=2009,Calc!$C$3&gt;=2009),F3506,0)+IF(AND(Calc!$C$2&lt;=2010,Calc!$C$3&gt;=2010),G3506,0)+IF(AND(Calc!$C$2&lt;=2011,Calc!$C$3&gt;=2011),H3506,0)</f>
        <v>881.87</v>
      </c>
      <c r="O3506" s="61" t="n">
        <f aca="false">IF(AND(N3506&gt;0,OR(Calc!$C$4="*",B3506=Calc!$C$4)),N3506+ROW()*0.000000001,0)</f>
        <v>881.870003506</v>
      </c>
    </row>
    <row r="3507" customFormat="false" ht="15" hidden="false" customHeight="false" outlineLevel="0" collapsed="false">
      <c r="A3507" s="49" t="n">
        <v>15908</v>
      </c>
      <c r="B3507" s="49" t="s">
        <v>189</v>
      </c>
      <c r="C3507" s="63" t="n">
        <v>40374</v>
      </c>
      <c r="D3507" s="63" t="n">
        <v>40396</v>
      </c>
      <c r="E3507" s="49" t="n">
        <v>2</v>
      </c>
      <c r="F3507" s="54" t="n">
        <v>0</v>
      </c>
      <c r="G3507" s="54" t="n">
        <v>758.62</v>
      </c>
      <c r="H3507" s="54" t="n">
        <v>0</v>
      </c>
      <c r="I3507" s="54" t="n">
        <f aca="false">SUM(F3507:H3507)</f>
        <v>758.62</v>
      </c>
      <c r="J3507" s="49" t="n">
        <f aca="false">Calc!$C$5-D3507</f>
        <v>491</v>
      </c>
      <c r="K3507" s="49" t="n">
        <f aca="false">IF(J3507&lt;=Calc!$C$11,4,IF(J3507&lt;=Calc!$C$12,3,IF(J3507&lt;=Calc!$C$13,2,1)))</f>
        <v>1</v>
      </c>
      <c r="L3507" s="49" t="n">
        <f aca="false">1+(E3507&gt;=Calc!$C$16)+(E3507&gt;=Calc!$C$17)+(E3507&gt;=Calc!$C$18)</f>
        <v>2</v>
      </c>
      <c r="M3507" s="49" t="str">
        <f aca="false">IF(AND(K3507=4,L3507&gt;=3),"Champions",IF(AND(K3507=3,L3507&gt;=3),"Loyal",IF(K3507&gt;=3,"Recent / New",IF(L3507&gt;=3,"At Risk","Hibernating / Lost"))))</f>
        <v>Hibernating / Lost</v>
      </c>
      <c r="N3507" s="54" t="n">
        <f aca="false">IF(AND(Calc!$C$2&lt;=2009,Calc!$C$3&gt;=2009),F3507,0)+IF(AND(Calc!$C$2&lt;=2010,Calc!$C$3&gt;=2010),G3507,0)+IF(AND(Calc!$C$2&lt;=2011,Calc!$C$3&gt;=2011),H3507,0)</f>
        <v>758.62</v>
      </c>
      <c r="O3507" s="61" t="n">
        <f aca="false">IF(AND(N3507&gt;0,OR(Calc!$C$4="*",B3507=Calc!$C$4)),N3507+ROW()*0.000000001,0)</f>
        <v>758.620003507</v>
      </c>
    </row>
    <row r="3508" customFormat="false" ht="15" hidden="false" customHeight="false" outlineLevel="0" collapsed="false">
      <c r="A3508" s="49" t="n">
        <v>15909</v>
      </c>
      <c r="B3508" s="49" t="s">
        <v>189</v>
      </c>
      <c r="C3508" s="63" t="n">
        <v>40713</v>
      </c>
      <c r="D3508" s="63" t="n">
        <v>40713</v>
      </c>
      <c r="E3508" s="49" t="n">
        <v>1</v>
      </c>
      <c r="F3508" s="54" t="n">
        <v>0</v>
      </c>
      <c r="G3508" s="54" t="n">
        <v>0</v>
      </c>
      <c r="H3508" s="54" t="n">
        <v>191.94</v>
      </c>
      <c r="I3508" s="54" t="n">
        <f aca="false">SUM(F3508:H3508)</f>
        <v>191.94</v>
      </c>
      <c r="J3508" s="49" t="n">
        <f aca="false">Calc!$C$5-D3508</f>
        <v>174</v>
      </c>
      <c r="K3508" s="49" t="n">
        <f aca="false">IF(J3508&lt;=Calc!$C$11,4,IF(J3508&lt;=Calc!$C$12,3,IF(J3508&lt;=Calc!$C$13,2,1)))</f>
        <v>2</v>
      </c>
      <c r="L3508" s="49" t="n">
        <f aca="false">1+(E3508&gt;=Calc!$C$16)+(E3508&gt;=Calc!$C$17)+(E3508&gt;=Calc!$C$18)</f>
        <v>1</v>
      </c>
      <c r="M3508" s="49" t="str">
        <f aca="false">IF(AND(K3508=4,L3508&gt;=3),"Champions",IF(AND(K3508=3,L3508&gt;=3),"Loyal",IF(K3508&gt;=3,"Recent / New",IF(L3508&gt;=3,"At Risk","Hibernating / Lost"))))</f>
        <v>Hibernating / Lost</v>
      </c>
      <c r="N3508" s="54" t="n">
        <f aca="false">IF(AND(Calc!$C$2&lt;=2009,Calc!$C$3&gt;=2009),F3508,0)+IF(AND(Calc!$C$2&lt;=2010,Calc!$C$3&gt;=2010),G3508,0)+IF(AND(Calc!$C$2&lt;=2011,Calc!$C$3&gt;=2011),H3508,0)</f>
        <v>191.94</v>
      </c>
      <c r="O3508" s="61" t="n">
        <f aca="false">IF(AND(N3508&gt;0,OR(Calc!$C$4="*",B3508=Calc!$C$4)),N3508+ROW()*0.000000001,0)</f>
        <v>191.940003508</v>
      </c>
    </row>
    <row r="3509" customFormat="false" ht="15" hidden="false" customHeight="false" outlineLevel="0" collapsed="false">
      <c r="A3509" s="49" t="n">
        <v>15910</v>
      </c>
      <c r="B3509" s="49" t="s">
        <v>189</v>
      </c>
      <c r="C3509" s="63" t="n">
        <v>40199</v>
      </c>
      <c r="D3509" s="63" t="n">
        <v>40886</v>
      </c>
      <c r="E3509" s="49" t="n">
        <v>15</v>
      </c>
      <c r="F3509" s="54" t="n">
        <v>0</v>
      </c>
      <c r="G3509" s="54" t="n">
        <v>1432.29</v>
      </c>
      <c r="H3509" s="54" t="n">
        <v>1228.88</v>
      </c>
      <c r="I3509" s="54" t="n">
        <f aca="false">SUM(F3509:H3509)</f>
        <v>2661.17</v>
      </c>
      <c r="J3509" s="49" t="n">
        <f aca="false">Calc!$C$5-D3509</f>
        <v>1</v>
      </c>
      <c r="K3509" s="49" t="n">
        <f aca="false">IF(J3509&lt;=Calc!$C$11,4,IF(J3509&lt;=Calc!$C$12,3,IF(J3509&lt;=Calc!$C$13,2,1)))</f>
        <v>4</v>
      </c>
      <c r="L3509" s="49" t="n">
        <f aca="false">1+(E3509&gt;=Calc!$C$16)+(E3509&gt;=Calc!$C$17)+(E3509&gt;=Calc!$C$18)</f>
        <v>4</v>
      </c>
      <c r="M3509" s="49" t="str">
        <f aca="false">IF(AND(K3509=4,L3509&gt;=3),"Champions",IF(AND(K3509=3,L3509&gt;=3),"Loyal",IF(K3509&gt;=3,"Recent / New",IF(L3509&gt;=3,"At Risk","Hibernating / Lost"))))</f>
        <v>Champions</v>
      </c>
      <c r="N3509" s="54" t="n">
        <f aca="false">IF(AND(Calc!$C$2&lt;=2009,Calc!$C$3&gt;=2009),F3509,0)+IF(AND(Calc!$C$2&lt;=2010,Calc!$C$3&gt;=2010),G3509,0)+IF(AND(Calc!$C$2&lt;=2011,Calc!$C$3&gt;=2011),H3509,0)</f>
        <v>2661.17</v>
      </c>
      <c r="O3509" s="61" t="n">
        <f aca="false">IF(AND(N3509&gt;0,OR(Calc!$C$4="*",B3509=Calc!$C$4)),N3509+ROW()*0.000000001,0)</f>
        <v>2661.170003509</v>
      </c>
    </row>
    <row r="3510" customFormat="false" ht="15" hidden="false" customHeight="false" outlineLevel="0" collapsed="false">
      <c r="A3510" s="49" t="n">
        <v>15911</v>
      </c>
      <c r="B3510" s="49" t="s">
        <v>189</v>
      </c>
      <c r="C3510" s="63" t="n">
        <v>40156</v>
      </c>
      <c r="D3510" s="63" t="n">
        <v>40263</v>
      </c>
      <c r="E3510" s="49" t="n">
        <v>8</v>
      </c>
      <c r="F3510" s="54" t="n">
        <v>846.05</v>
      </c>
      <c r="G3510" s="54" t="n">
        <v>837.74</v>
      </c>
      <c r="H3510" s="54" t="n">
        <v>0</v>
      </c>
      <c r="I3510" s="54" t="n">
        <f aca="false">SUM(F3510:H3510)</f>
        <v>1683.79</v>
      </c>
      <c r="J3510" s="49" t="n">
        <f aca="false">Calc!$C$5-D3510</f>
        <v>624</v>
      </c>
      <c r="K3510" s="49" t="n">
        <f aca="false">IF(J3510&lt;=Calc!$C$11,4,IF(J3510&lt;=Calc!$C$12,3,IF(J3510&lt;=Calc!$C$13,2,1)))</f>
        <v>1</v>
      </c>
      <c r="L3510" s="49" t="n">
        <f aca="false">1+(E3510&gt;=Calc!$C$16)+(E3510&gt;=Calc!$C$17)+(E3510&gt;=Calc!$C$18)</f>
        <v>4</v>
      </c>
      <c r="M3510" s="49" t="str">
        <f aca="false">IF(AND(K3510=4,L3510&gt;=3),"Champions",IF(AND(K3510=3,L3510&gt;=3),"Loyal",IF(K3510&gt;=3,"Recent / New",IF(L3510&gt;=3,"At Risk","Hibernating / Lost"))))</f>
        <v>At Risk</v>
      </c>
      <c r="N3510" s="54" t="n">
        <f aca="false">IF(AND(Calc!$C$2&lt;=2009,Calc!$C$3&gt;=2009),F3510,0)+IF(AND(Calc!$C$2&lt;=2010,Calc!$C$3&gt;=2010),G3510,0)+IF(AND(Calc!$C$2&lt;=2011,Calc!$C$3&gt;=2011),H3510,0)</f>
        <v>1683.79</v>
      </c>
      <c r="O3510" s="61" t="n">
        <f aca="false">IF(AND(N3510&gt;0,OR(Calc!$C$4="*",B3510=Calc!$C$4)),N3510+ROW()*0.000000001,0)</f>
        <v>1683.79000351</v>
      </c>
    </row>
    <row r="3511" customFormat="false" ht="15" hidden="false" customHeight="false" outlineLevel="0" collapsed="false">
      <c r="A3511" s="49" t="n">
        <v>15912</v>
      </c>
      <c r="B3511" s="49" t="s">
        <v>189</v>
      </c>
      <c r="C3511" s="63" t="n">
        <v>40157</v>
      </c>
      <c r="D3511" s="63" t="n">
        <v>40708</v>
      </c>
      <c r="E3511" s="49" t="n">
        <v>9</v>
      </c>
      <c r="F3511" s="54" t="n">
        <v>435.79</v>
      </c>
      <c r="G3511" s="54" t="n">
        <v>374.29</v>
      </c>
      <c r="H3511" s="54" t="n">
        <v>264.62</v>
      </c>
      <c r="I3511" s="54" t="n">
        <f aca="false">SUM(F3511:H3511)</f>
        <v>1074.7</v>
      </c>
      <c r="J3511" s="49" t="n">
        <f aca="false">Calc!$C$5-D3511</f>
        <v>179</v>
      </c>
      <c r="K3511" s="49" t="n">
        <f aca="false">IF(J3511&lt;=Calc!$C$11,4,IF(J3511&lt;=Calc!$C$12,3,IF(J3511&lt;=Calc!$C$13,2,1)))</f>
        <v>2</v>
      </c>
      <c r="L3511" s="49" t="n">
        <f aca="false">1+(E3511&gt;=Calc!$C$16)+(E3511&gt;=Calc!$C$17)+(E3511&gt;=Calc!$C$18)</f>
        <v>4</v>
      </c>
      <c r="M3511" s="49" t="str">
        <f aca="false">IF(AND(K3511=4,L3511&gt;=3),"Champions",IF(AND(K3511=3,L3511&gt;=3),"Loyal",IF(K3511&gt;=3,"Recent / New",IF(L3511&gt;=3,"At Risk","Hibernating / Lost"))))</f>
        <v>At Risk</v>
      </c>
      <c r="N3511" s="54" t="n">
        <f aca="false">IF(AND(Calc!$C$2&lt;=2009,Calc!$C$3&gt;=2009),F3511,0)+IF(AND(Calc!$C$2&lt;=2010,Calc!$C$3&gt;=2010),G3511,0)+IF(AND(Calc!$C$2&lt;=2011,Calc!$C$3&gt;=2011),H3511,0)</f>
        <v>1074.7</v>
      </c>
      <c r="O3511" s="61" t="n">
        <f aca="false">IF(AND(N3511&gt;0,OR(Calc!$C$4="*",B3511=Calc!$C$4)),N3511+ROW()*0.000000001,0)</f>
        <v>1074.700003511</v>
      </c>
    </row>
    <row r="3512" customFormat="false" ht="15" hidden="false" customHeight="false" outlineLevel="0" collapsed="false">
      <c r="A3512" s="49" t="n">
        <v>15913</v>
      </c>
      <c r="B3512" s="49" t="s">
        <v>189</v>
      </c>
      <c r="C3512" s="63" t="n">
        <v>40352</v>
      </c>
      <c r="D3512" s="63" t="n">
        <v>40352</v>
      </c>
      <c r="E3512" s="49" t="n">
        <v>1</v>
      </c>
      <c r="F3512" s="54" t="n">
        <v>0</v>
      </c>
      <c r="G3512" s="54" t="n">
        <v>6.3</v>
      </c>
      <c r="H3512" s="54" t="n">
        <v>0</v>
      </c>
      <c r="I3512" s="54" t="n">
        <f aca="false">SUM(F3512:H3512)</f>
        <v>6.3</v>
      </c>
      <c r="J3512" s="49" t="n">
        <f aca="false">Calc!$C$5-D3512</f>
        <v>535</v>
      </c>
      <c r="K3512" s="49" t="n">
        <f aca="false">IF(J3512&lt;=Calc!$C$11,4,IF(J3512&lt;=Calc!$C$12,3,IF(J3512&lt;=Calc!$C$13,2,1)))</f>
        <v>1</v>
      </c>
      <c r="L3512" s="49" t="n">
        <f aca="false">1+(E3512&gt;=Calc!$C$16)+(E3512&gt;=Calc!$C$17)+(E3512&gt;=Calc!$C$18)</f>
        <v>1</v>
      </c>
      <c r="M3512" s="49" t="str">
        <f aca="false">IF(AND(K3512=4,L3512&gt;=3),"Champions",IF(AND(K3512=3,L3512&gt;=3),"Loyal",IF(K3512&gt;=3,"Recent / New",IF(L3512&gt;=3,"At Risk","Hibernating / Lost"))))</f>
        <v>Hibernating / Lost</v>
      </c>
      <c r="N3512" s="54" t="n">
        <f aca="false">IF(AND(Calc!$C$2&lt;=2009,Calc!$C$3&gt;=2009),F3512,0)+IF(AND(Calc!$C$2&lt;=2010,Calc!$C$3&gt;=2010),G3512,0)+IF(AND(Calc!$C$2&lt;=2011,Calc!$C$3&gt;=2011),H3512,0)</f>
        <v>6.3</v>
      </c>
      <c r="O3512" s="61" t="n">
        <f aca="false">IF(AND(N3512&gt;0,OR(Calc!$C$4="*",B3512=Calc!$C$4)),N3512+ROW()*0.000000001,0)</f>
        <v>6.300003512</v>
      </c>
    </row>
    <row r="3513" customFormat="false" ht="15" hidden="false" customHeight="false" outlineLevel="0" collapsed="false">
      <c r="A3513" s="49" t="n">
        <v>15914</v>
      </c>
      <c r="B3513" s="49" t="s">
        <v>189</v>
      </c>
      <c r="C3513" s="63" t="n">
        <v>40508</v>
      </c>
      <c r="D3513" s="63" t="n">
        <v>40508</v>
      </c>
      <c r="E3513" s="49" t="n">
        <v>2</v>
      </c>
      <c r="F3513" s="54" t="n">
        <v>0</v>
      </c>
      <c r="G3513" s="54" t="n">
        <v>205.99</v>
      </c>
      <c r="H3513" s="54" t="n">
        <v>0</v>
      </c>
      <c r="I3513" s="54" t="n">
        <f aca="false">SUM(F3513:H3513)</f>
        <v>205.99</v>
      </c>
      <c r="J3513" s="49" t="n">
        <f aca="false">Calc!$C$5-D3513</f>
        <v>379</v>
      </c>
      <c r="K3513" s="49" t="n">
        <f aca="false">IF(J3513&lt;=Calc!$C$11,4,IF(J3513&lt;=Calc!$C$12,3,IF(J3513&lt;=Calc!$C$13,2,1)))</f>
        <v>2</v>
      </c>
      <c r="L3513" s="49" t="n">
        <f aca="false">1+(E3513&gt;=Calc!$C$16)+(E3513&gt;=Calc!$C$17)+(E3513&gt;=Calc!$C$18)</f>
        <v>2</v>
      </c>
      <c r="M3513" s="49" t="str">
        <f aca="false">IF(AND(K3513=4,L3513&gt;=3),"Champions",IF(AND(K3513=3,L3513&gt;=3),"Loyal",IF(K3513&gt;=3,"Recent / New",IF(L3513&gt;=3,"At Risk","Hibernating / Lost"))))</f>
        <v>Hibernating / Lost</v>
      </c>
      <c r="N3513" s="54" t="n">
        <f aca="false">IF(AND(Calc!$C$2&lt;=2009,Calc!$C$3&gt;=2009),F3513,0)+IF(AND(Calc!$C$2&lt;=2010,Calc!$C$3&gt;=2010),G3513,0)+IF(AND(Calc!$C$2&lt;=2011,Calc!$C$3&gt;=2011),H3513,0)</f>
        <v>205.99</v>
      </c>
      <c r="O3513" s="61" t="n">
        <f aca="false">IF(AND(N3513&gt;0,OR(Calc!$C$4="*",B3513=Calc!$C$4)),N3513+ROW()*0.000000001,0)</f>
        <v>205.990003513</v>
      </c>
    </row>
    <row r="3514" customFormat="false" ht="15" hidden="false" customHeight="false" outlineLevel="0" collapsed="false">
      <c r="A3514" s="49" t="n">
        <v>15915</v>
      </c>
      <c r="B3514" s="49" t="s">
        <v>189</v>
      </c>
      <c r="C3514" s="63" t="n">
        <v>40485</v>
      </c>
      <c r="D3514" s="63" t="n">
        <v>40485</v>
      </c>
      <c r="E3514" s="49" t="n">
        <v>1</v>
      </c>
      <c r="F3514" s="54" t="n">
        <v>0</v>
      </c>
      <c r="G3514" s="54" t="n">
        <v>364.24</v>
      </c>
      <c r="H3514" s="54" t="n">
        <v>0</v>
      </c>
      <c r="I3514" s="54" t="n">
        <f aca="false">SUM(F3514:H3514)</f>
        <v>364.24</v>
      </c>
      <c r="J3514" s="49" t="n">
        <f aca="false">Calc!$C$5-D3514</f>
        <v>402</v>
      </c>
      <c r="K3514" s="49" t="n">
        <f aca="false">IF(J3514&lt;=Calc!$C$11,4,IF(J3514&lt;=Calc!$C$12,3,IF(J3514&lt;=Calc!$C$13,2,1)))</f>
        <v>1</v>
      </c>
      <c r="L3514" s="49" t="n">
        <f aca="false">1+(E3514&gt;=Calc!$C$16)+(E3514&gt;=Calc!$C$17)+(E3514&gt;=Calc!$C$18)</f>
        <v>1</v>
      </c>
      <c r="M3514" s="49" t="str">
        <f aca="false">IF(AND(K3514=4,L3514&gt;=3),"Champions",IF(AND(K3514=3,L3514&gt;=3),"Loyal",IF(K3514&gt;=3,"Recent / New",IF(L3514&gt;=3,"At Risk","Hibernating / Lost"))))</f>
        <v>Hibernating / Lost</v>
      </c>
      <c r="N3514" s="54" t="n">
        <f aca="false">IF(AND(Calc!$C$2&lt;=2009,Calc!$C$3&gt;=2009),F3514,0)+IF(AND(Calc!$C$2&lt;=2010,Calc!$C$3&gt;=2010),G3514,0)+IF(AND(Calc!$C$2&lt;=2011,Calc!$C$3&gt;=2011),H3514,0)</f>
        <v>364.24</v>
      </c>
      <c r="O3514" s="61" t="n">
        <f aca="false">IF(AND(N3514&gt;0,OR(Calc!$C$4="*",B3514=Calc!$C$4)),N3514+ROW()*0.000000001,0)</f>
        <v>364.240003514</v>
      </c>
    </row>
    <row r="3515" customFormat="false" ht="15" hidden="false" customHeight="false" outlineLevel="0" collapsed="false">
      <c r="A3515" s="49" t="n">
        <v>15916</v>
      </c>
      <c r="B3515" s="49" t="s">
        <v>189</v>
      </c>
      <c r="C3515" s="63" t="n">
        <v>40157</v>
      </c>
      <c r="D3515" s="63" t="n">
        <v>40870</v>
      </c>
      <c r="E3515" s="49" t="n">
        <v>13</v>
      </c>
      <c r="F3515" s="54" t="n">
        <v>353.12</v>
      </c>
      <c r="G3515" s="54" t="n">
        <v>1409.06</v>
      </c>
      <c r="H3515" s="54" t="n">
        <v>1251.86</v>
      </c>
      <c r="I3515" s="54" t="n">
        <f aca="false">SUM(F3515:H3515)</f>
        <v>3014.04</v>
      </c>
      <c r="J3515" s="49" t="n">
        <f aca="false">Calc!$C$5-D3515</f>
        <v>17</v>
      </c>
      <c r="K3515" s="49" t="n">
        <f aca="false">IF(J3515&lt;=Calc!$C$11,4,IF(J3515&lt;=Calc!$C$12,3,IF(J3515&lt;=Calc!$C$13,2,1)))</f>
        <v>4</v>
      </c>
      <c r="L3515" s="49" t="n">
        <f aca="false">1+(E3515&gt;=Calc!$C$16)+(E3515&gt;=Calc!$C$17)+(E3515&gt;=Calc!$C$18)</f>
        <v>4</v>
      </c>
      <c r="M3515" s="49" t="str">
        <f aca="false">IF(AND(K3515=4,L3515&gt;=3),"Champions",IF(AND(K3515=3,L3515&gt;=3),"Loyal",IF(K3515&gt;=3,"Recent / New",IF(L3515&gt;=3,"At Risk","Hibernating / Lost"))))</f>
        <v>Champions</v>
      </c>
      <c r="N3515" s="54" t="n">
        <f aca="false">IF(AND(Calc!$C$2&lt;=2009,Calc!$C$3&gt;=2009),F3515,0)+IF(AND(Calc!$C$2&lt;=2010,Calc!$C$3&gt;=2010),G3515,0)+IF(AND(Calc!$C$2&lt;=2011,Calc!$C$3&gt;=2011),H3515,0)</f>
        <v>3014.04</v>
      </c>
      <c r="O3515" s="61" t="n">
        <f aca="false">IF(AND(N3515&gt;0,OR(Calc!$C$4="*",B3515=Calc!$C$4)),N3515+ROW()*0.000000001,0)</f>
        <v>3014.040003515</v>
      </c>
    </row>
    <row r="3516" customFormat="false" ht="15" hidden="false" customHeight="false" outlineLevel="0" collapsed="false">
      <c r="A3516" s="49" t="n">
        <v>15917</v>
      </c>
      <c r="B3516" s="49" t="s">
        <v>189</v>
      </c>
      <c r="C3516" s="63" t="n">
        <v>40149</v>
      </c>
      <c r="D3516" s="63" t="n">
        <v>40639</v>
      </c>
      <c r="E3516" s="49" t="n">
        <v>5</v>
      </c>
      <c r="F3516" s="54" t="n">
        <v>288.32</v>
      </c>
      <c r="G3516" s="54" t="n">
        <v>118.75</v>
      </c>
      <c r="H3516" s="54" t="n">
        <v>123.1</v>
      </c>
      <c r="I3516" s="54" t="n">
        <f aca="false">SUM(F3516:H3516)</f>
        <v>530.17</v>
      </c>
      <c r="J3516" s="49" t="n">
        <f aca="false">Calc!$C$5-D3516</f>
        <v>248</v>
      </c>
      <c r="K3516" s="49" t="n">
        <f aca="false">IF(J3516&lt;=Calc!$C$11,4,IF(J3516&lt;=Calc!$C$12,3,IF(J3516&lt;=Calc!$C$13,2,1)))</f>
        <v>2</v>
      </c>
      <c r="L3516" s="49" t="n">
        <f aca="false">1+(E3516&gt;=Calc!$C$16)+(E3516&gt;=Calc!$C$17)+(E3516&gt;=Calc!$C$18)</f>
        <v>3</v>
      </c>
      <c r="M3516" s="49" t="str">
        <f aca="false">IF(AND(K3516=4,L3516&gt;=3),"Champions",IF(AND(K3516=3,L3516&gt;=3),"Loyal",IF(K3516&gt;=3,"Recent / New",IF(L3516&gt;=3,"At Risk","Hibernating / Lost"))))</f>
        <v>At Risk</v>
      </c>
      <c r="N3516" s="54" t="n">
        <f aca="false">IF(AND(Calc!$C$2&lt;=2009,Calc!$C$3&gt;=2009),F3516,0)+IF(AND(Calc!$C$2&lt;=2010,Calc!$C$3&gt;=2010),G3516,0)+IF(AND(Calc!$C$2&lt;=2011,Calc!$C$3&gt;=2011),H3516,0)</f>
        <v>530.17</v>
      </c>
      <c r="O3516" s="61" t="n">
        <f aca="false">IF(AND(N3516&gt;0,OR(Calc!$C$4="*",B3516=Calc!$C$4)),N3516+ROW()*0.000000001,0)</f>
        <v>530.170003516</v>
      </c>
    </row>
    <row r="3517" customFormat="false" ht="15" hidden="false" customHeight="false" outlineLevel="0" collapsed="false">
      <c r="A3517" s="49" t="n">
        <v>15918</v>
      </c>
      <c r="B3517" s="49" t="s">
        <v>189</v>
      </c>
      <c r="C3517" s="63" t="n">
        <v>40255</v>
      </c>
      <c r="D3517" s="63" t="n">
        <v>40696</v>
      </c>
      <c r="E3517" s="49" t="n">
        <v>3</v>
      </c>
      <c r="F3517" s="54" t="n">
        <v>0</v>
      </c>
      <c r="G3517" s="54" t="n">
        <v>248.65</v>
      </c>
      <c r="H3517" s="54" t="n">
        <v>334.23</v>
      </c>
      <c r="I3517" s="54" t="n">
        <f aca="false">SUM(F3517:H3517)</f>
        <v>582.88</v>
      </c>
      <c r="J3517" s="49" t="n">
        <f aca="false">Calc!$C$5-D3517</f>
        <v>191</v>
      </c>
      <c r="K3517" s="49" t="n">
        <f aca="false">IF(J3517&lt;=Calc!$C$11,4,IF(J3517&lt;=Calc!$C$12,3,IF(J3517&lt;=Calc!$C$13,2,1)))</f>
        <v>2</v>
      </c>
      <c r="L3517" s="49" t="n">
        <f aca="false">1+(E3517&gt;=Calc!$C$16)+(E3517&gt;=Calc!$C$17)+(E3517&gt;=Calc!$C$18)</f>
        <v>2</v>
      </c>
      <c r="M3517" s="49" t="str">
        <f aca="false">IF(AND(K3517=4,L3517&gt;=3),"Champions",IF(AND(K3517=3,L3517&gt;=3),"Loyal",IF(K3517&gt;=3,"Recent / New",IF(L3517&gt;=3,"At Risk","Hibernating / Lost"))))</f>
        <v>Hibernating / Lost</v>
      </c>
      <c r="N3517" s="54" t="n">
        <f aca="false">IF(AND(Calc!$C$2&lt;=2009,Calc!$C$3&gt;=2009),F3517,0)+IF(AND(Calc!$C$2&lt;=2010,Calc!$C$3&gt;=2010),G3517,0)+IF(AND(Calc!$C$2&lt;=2011,Calc!$C$3&gt;=2011),H3517,0)</f>
        <v>582.88</v>
      </c>
      <c r="O3517" s="61" t="n">
        <f aca="false">IF(AND(N3517&gt;0,OR(Calc!$C$4="*",B3517=Calc!$C$4)),N3517+ROW()*0.000000001,0)</f>
        <v>582.880003517</v>
      </c>
    </row>
    <row r="3518" customFormat="false" ht="15" hidden="false" customHeight="false" outlineLevel="0" collapsed="false">
      <c r="A3518" s="49" t="n">
        <v>15919</v>
      </c>
      <c r="B3518" s="49" t="s">
        <v>189</v>
      </c>
      <c r="C3518" s="63" t="n">
        <v>40518</v>
      </c>
      <c r="D3518" s="63" t="n">
        <v>40867</v>
      </c>
      <c r="E3518" s="49" t="n">
        <v>2</v>
      </c>
      <c r="F3518" s="54" t="n">
        <v>0</v>
      </c>
      <c r="G3518" s="54" t="n">
        <v>214.08</v>
      </c>
      <c r="H3518" s="54" t="n">
        <v>311.61</v>
      </c>
      <c r="I3518" s="54" t="n">
        <f aca="false">SUM(F3518:H3518)</f>
        <v>525.69</v>
      </c>
      <c r="J3518" s="49" t="n">
        <f aca="false">Calc!$C$5-D3518</f>
        <v>20</v>
      </c>
      <c r="K3518" s="49" t="n">
        <f aca="false">IF(J3518&lt;=Calc!$C$11,4,IF(J3518&lt;=Calc!$C$12,3,IF(J3518&lt;=Calc!$C$13,2,1)))</f>
        <v>4</v>
      </c>
      <c r="L3518" s="49" t="n">
        <f aca="false">1+(E3518&gt;=Calc!$C$16)+(E3518&gt;=Calc!$C$17)+(E3518&gt;=Calc!$C$18)</f>
        <v>2</v>
      </c>
      <c r="M3518" s="49" t="str">
        <f aca="false">IF(AND(K3518=4,L3518&gt;=3),"Champions",IF(AND(K3518=3,L3518&gt;=3),"Loyal",IF(K3518&gt;=3,"Recent / New",IF(L3518&gt;=3,"At Risk","Hibernating / Lost"))))</f>
        <v>Recent / New</v>
      </c>
      <c r="N3518" s="54" t="n">
        <f aca="false">IF(AND(Calc!$C$2&lt;=2009,Calc!$C$3&gt;=2009),F3518,0)+IF(AND(Calc!$C$2&lt;=2010,Calc!$C$3&gt;=2010),G3518,0)+IF(AND(Calc!$C$2&lt;=2011,Calc!$C$3&gt;=2011),H3518,0)</f>
        <v>525.69</v>
      </c>
      <c r="O3518" s="61" t="n">
        <f aca="false">IF(AND(N3518&gt;0,OR(Calc!$C$4="*",B3518=Calc!$C$4)),N3518+ROW()*0.000000001,0)</f>
        <v>525.690003518</v>
      </c>
    </row>
    <row r="3519" customFormat="false" ht="15" hidden="false" customHeight="false" outlineLevel="0" collapsed="false">
      <c r="A3519" s="49" t="n">
        <v>15920</v>
      </c>
      <c r="B3519" s="49" t="s">
        <v>189</v>
      </c>
      <c r="C3519" s="63" t="n">
        <v>40161</v>
      </c>
      <c r="D3519" s="63" t="n">
        <v>40732</v>
      </c>
      <c r="E3519" s="49" t="n">
        <v>8</v>
      </c>
      <c r="F3519" s="54" t="n">
        <v>121.59</v>
      </c>
      <c r="G3519" s="54" t="n">
        <v>280.05</v>
      </c>
      <c r="H3519" s="54" t="n">
        <v>163.55</v>
      </c>
      <c r="I3519" s="54" t="n">
        <f aca="false">SUM(F3519:H3519)</f>
        <v>565.19</v>
      </c>
      <c r="J3519" s="49" t="n">
        <f aca="false">Calc!$C$5-D3519</f>
        <v>155</v>
      </c>
      <c r="K3519" s="49" t="n">
        <f aca="false">IF(J3519&lt;=Calc!$C$11,4,IF(J3519&lt;=Calc!$C$12,3,IF(J3519&lt;=Calc!$C$13,2,1)))</f>
        <v>2</v>
      </c>
      <c r="L3519" s="49" t="n">
        <f aca="false">1+(E3519&gt;=Calc!$C$16)+(E3519&gt;=Calc!$C$17)+(E3519&gt;=Calc!$C$18)</f>
        <v>4</v>
      </c>
      <c r="M3519" s="49" t="str">
        <f aca="false">IF(AND(K3519=4,L3519&gt;=3),"Champions",IF(AND(K3519=3,L3519&gt;=3),"Loyal",IF(K3519&gt;=3,"Recent / New",IF(L3519&gt;=3,"At Risk","Hibernating / Lost"))))</f>
        <v>At Risk</v>
      </c>
      <c r="N3519" s="54" t="n">
        <f aca="false">IF(AND(Calc!$C$2&lt;=2009,Calc!$C$3&gt;=2009),F3519,0)+IF(AND(Calc!$C$2&lt;=2010,Calc!$C$3&gt;=2010),G3519,0)+IF(AND(Calc!$C$2&lt;=2011,Calc!$C$3&gt;=2011),H3519,0)</f>
        <v>565.19</v>
      </c>
      <c r="O3519" s="61" t="n">
        <f aca="false">IF(AND(N3519&gt;0,OR(Calc!$C$4="*",B3519=Calc!$C$4)),N3519+ROW()*0.000000001,0)</f>
        <v>565.190003519</v>
      </c>
    </row>
    <row r="3520" customFormat="false" ht="15" hidden="false" customHeight="false" outlineLevel="0" collapsed="false">
      <c r="A3520" s="49" t="n">
        <v>15921</v>
      </c>
      <c r="B3520" s="49" t="s">
        <v>189</v>
      </c>
      <c r="C3520" s="63" t="n">
        <v>40246</v>
      </c>
      <c r="D3520" s="63" t="n">
        <v>40714</v>
      </c>
      <c r="E3520" s="49" t="n">
        <v>4</v>
      </c>
      <c r="F3520" s="54" t="n">
        <v>0</v>
      </c>
      <c r="G3520" s="54" t="n">
        <v>442.58</v>
      </c>
      <c r="H3520" s="54" t="n">
        <v>323.03</v>
      </c>
      <c r="I3520" s="54" t="n">
        <f aca="false">SUM(F3520:H3520)</f>
        <v>765.61</v>
      </c>
      <c r="J3520" s="49" t="n">
        <f aca="false">Calc!$C$5-D3520</f>
        <v>173</v>
      </c>
      <c r="K3520" s="49" t="n">
        <f aca="false">IF(J3520&lt;=Calc!$C$11,4,IF(J3520&lt;=Calc!$C$12,3,IF(J3520&lt;=Calc!$C$13,2,1)))</f>
        <v>2</v>
      </c>
      <c r="L3520" s="49" t="n">
        <f aca="false">1+(E3520&gt;=Calc!$C$16)+(E3520&gt;=Calc!$C$17)+(E3520&gt;=Calc!$C$18)</f>
        <v>3</v>
      </c>
      <c r="M3520" s="49" t="str">
        <f aca="false">IF(AND(K3520=4,L3520&gt;=3),"Champions",IF(AND(K3520=3,L3520&gt;=3),"Loyal",IF(K3520&gt;=3,"Recent / New",IF(L3520&gt;=3,"At Risk","Hibernating / Lost"))))</f>
        <v>At Risk</v>
      </c>
      <c r="N3520" s="54" t="n">
        <f aca="false">IF(AND(Calc!$C$2&lt;=2009,Calc!$C$3&gt;=2009),F3520,0)+IF(AND(Calc!$C$2&lt;=2010,Calc!$C$3&gt;=2010),G3520,0)+IF(AND(Calc!$C$2&lt;=2011,Calc!$C$3&gt;=2011),H3520,0)</f>
        <v>765.61</v>
      </c>
      <c r="O3520" s="61" t="n">
        <f aca="false">IF(AND(N3520&gt;0,OR(Calc!$C$4="*",B3520=Calc!$C$4)),N3520+ROW()*0.000000001,0)</f>
        <v>765.61000352</v>
      </c>
    </row>
    <row r="3521" customFormat="false" ht="15" hidden="false" customHeight="false" outlineLevel="0" collapsed="false">
      <c r="A3521" s="49" t="n">
        <v>15922</v>
      </c>
      <c r="B3521" s="49" t="s">
        <v>189</v>
      </c>
      <c r="C3521" s="63" t="n">
        <v>40513</v>
      </c>
      <c r="D3521" s="63" t="n">
        <v>40513</v>
      </c>
      <c r="E3521" s="49" t="n">
        <v>1</v>
      </c>
      <c r="F3521" s="54" t="n">
        <v>0</v>
      </c>
      <c r="G3521" s="54" t="n">
        <v>363.6</v>
      </c>
      <c r="H3521" s="54" t="n">
        <v>0</v>
      </c>
      <c r="I3521" s="54" t="n">
        <f aca="false">SUM(F3521:H3521)</f>
        <v>363.6</v>
      </c>
      <c r="J3521" s="49" t="n">
        <f aca="false">Calc!$C$5-D3521</f>
        <v>374</v>
      </c>
      <c r="K3521" s="49" t="n">
        <f aca="false">IF(J3521&lt;=Calc!$C$11,4,IF(J3521&lt;=Calc!$C$12,3,IF(J3521&lt;=Calc!$C$13,2,1)))</f>
        <v>2</v>
      </c>
      <c r="L3521" s="49" t="n">
        <f aca="false">1+(E3521&gt;=Calc!$C$16)+(E3521&gt;=Calc!$C$17)+(E3521&gt;=Calc!$C$18)</f>
        <v>1</v>
      </c>
      <c r="M3521" s="49" t="str">
        <f aca="false">IF(AND(K3521=4,L3521&gt;=3),"Champions",IF(AND(K3521=3,L3521&gt;=3),"Loyal",IF(K3521&gt;=3,"Recent / New",IF(L3521&gt;=3,"At Risk","Hibernating / Lost"))))</f>
        <v>Hibernating / Lost</v>
      </c>
      <c r="N3521" s="54" t="n">
        <f aca="false">IF(AND(Calc!$C$2&lt;=2009,Calc!$C$3&gt;=2009),F3521,0)+IF(AND(Calc!$C$2&lt;=2010,Calc!$C$3&gt;=2010),G3521,0)+IF(AND(Calc!$C$2&lt;=2011,Calc!$C$3&gt;=2011),H3521,0)</f>
        <v>363.6</v>
      </c>
      <c r="O3521" s="61" t="n">
        <f aca="false">IF(AND(N3521&gt;0,OR(Calc!$C$4="*",B3521=Calc!$C$4)),N3521+ROW()*0.000000001,0)</f>
        <v>363.600003521</v>
      </c>
    </row>
    <row r="3522" customFormat="false" ht="15" hidden="false" customHeight="false" outlineLevel="0" collapsed="false">
      <c r="A3522" s="49" t="n">
        <v>15923</v>
      </c>
      <c r="B3522" s="49" t="s">
        <v>189</v>
      </c>
      <c r="C3522" s="63" t="n">
        <v>40514</v>
      </c>
      <c r="D3522" s="63" t="n">
        <v>40514</v>
      </c>
      <c r="E3522" s="49" t="n">
        <v>1</v>
      </c>
      <c r="F3522" s="54" t="n">
        <v>0</v>
      </c>
      <c r="G3522" s="54" t="n">
        <v>127.08</v>
      </c>
      <c r="H3522" s="54" t="n">
        <v>0</v>
      </c>
      <c r="I3522" s="54" t="n">
        <f aca="false">SUM(F3522:H3522)</f>
        <v>127.08</v>
      </c>
      <c r="J3522" s="49" t="n">
        <f aca="false">Calc!$C$5-D3522</f>
        <v>373</v>
      </c>
      <c r="K3522" s="49" t="n">
        <f aca="false">IF(J3522&lt;=Calc!$C$11,4,IF(J3522&lt;=Calc!$C$12,3,IF(J3522&lt;=Calc!$C$13,2,1)))</f>
        <v>2</v>
      </c>
      <c r="L3522" s="49" t="n">
        <f aca="false">1+(E3522&gt;=Calc!$C$16)+(E3522&gt;=Calc!$C$17)+(E3522&gt;=Calc!$C$18)</f>
        <v>1</v>
      </c>
      <c r="M3522" s="49" t="str">
        <f aca="false">IF(AND(K3522=4,L3522&gt;=3),"Champions",IF(AND(K3522=3,L3522&gt;=3),"Loyal",IF(K3522&gt;=3,"Recent / New",IF(L3522&gt;=3,"At Risk","Hibernating / Lost"))))</f>
        <v>Hibernating / Lost</v>
      </c>
      <c r="N3522" s="54" t="n">
        <f aca="false">IF(AND(Calc!$C$2&lt;=2009,Calc!$C$3&gt;=2009),F3522,0)+IF(AND(Calc!$C$2&lt;=2010,Calc!$C$3&gt;=2010),G3522,0)+IF(AND(Calc!$C$2&lt;=2011,Calc!$C$3&gt;=2011),H3522,0)</f>
        <v>127.08</v>
      </c>
      <c r="O3522" s="61" t="n">
        <f aca="false">IF(AND(N3522&gt;0,OR(Calc!$C$4="*",B3522=Calc!$C$4)),N3522+ROW()*0.000000001,0)</f>
        <v>127.080003522</v>
      </c>
    </row>
    <row r="3523" customFormat="false" ht="15" hidden="false" customHeight="false" outlineLevel="0" collapsed="false">
      <c r="A3523" s="49" t="n">
        <v>15924</v>
      </c>
      <c r="B3523" s="49" t="s">
        <v>189</v>
      </c>
      <c r="C3523" s="63" t="n">
        <v>40155</v>
      </c>
      <c r="D3523" s="63" t="n">
        <v>40155</v>
      </c>
      <c r="E3523" s="49" t="n">
        <v>1</v>
      </c>
      <c r="F3523" s="54" t="n">
        <v>102.82</v>
      </c>
      <c r="G3523" s="54" t="n">
        <v>0</v>
      </c>
      <c r="H3523" s="54" t="n">
        <v>0</v>
      </c>
      <c r="I3523" s="54" t="n">
        <f aca="false">SUM(F3523:H3523)</f>
        <v>102.82</v>
      </c>
      <c r="J3523" s="49" t="n">
        <f aca="false">Calc!$C$5-D3523</f>
        <v>732</v>
      </c>
      <c r="K3523" s="49" t="n">
        <f aca="false">IF(J3523&lt;=Calc!$C$11,4,IF(J3523&lt;=Calc!$C$12,3,IF(J3523&lt;=Calc!$C$13,2,1)))</f>
        <v>1</v>
      </c>
      <c r="L3523" s="49" t="n">
        <f aca="false">1+(E3523&gt;=Calc!$C$16)+(E3523&gt;=Calc!$C$17)+(E3523&gt;=Calc!$C$18)</f>
        <v>1</v>
      </c>
      <c r="M3523" s="49" t="str">
        <f aca="false">IF(AND(K3523=4,L3523&gt;=3),"Champions",IF(AND(K3523=3,L3523&gt;=3),"Loyal",IF(K3523&gt;=3,"Recent / New",IF(L3523&gt;=3,"At Risk","Hibernating / Lost"))))</f>
        <v>Hibernating / Lost</v>
      </c>
      <c r="N3523" s="54" t="n">
        <f aca="false">IF(AND(Calc!$C$2&lt;=2009,Calc!$C$3&gt;=2009),F3523,0)+IF(AND(Calc!$C$2&lt;=2010,Calc!$C$3&gt;=2010),G3523,0)+IF(AND(Calc!$C$2&lt;=2011,Calc!$C$3&gt;=2011),H3523,0)</f>
        <v>102.82</v>
      </c>
      <c r="O3523" s="61" t="n">
        <f aca="false">IF(AND(N3523&gt;0,OR(Calc!$C$4="*",B3523=Calc!$C$4)),N3523+ROW()*0.000000001,0)</f>
        <v>102.820003523</v>
      </c>
    </row>
    <row r="3524" customFormat="false" ht="15" hidden="false" customHeight="false" outlineLevel="0" collapsed="false">
      <c r="A3524" s="49" t="n">
        <v>15925</v>
      </c>
      <c r="B3524" s="49" t="s">
        <v>189</v>
      </c>
      <c r="C3524" s="63" t="n">
        <v>40692</v>
      </c>
      <c r="D3524" s="63" t="n">
        <v>40692</v>
      </c>
      <c r="E3524" s="49" t="n">
        <v>1</v>
      </c>
      <c r="F3524" s="54" t="n">
        <v>0</v>
      </c>
      <c r="G3524" s="54" t="n">
        <v>0</v>
      </c>
      <c r="H3524" s="54" t="n">
        <v>207.15</v>
      </c>
      <c r="I3524" s="54" t="n">
        <f aca="false">SUM(F3524:H3524)</f>
        <v>207.15</v>
      </c>
      <c r="J3524" s="49" t="n">
        <f aca="false">Calc!$C$5-D3524</f>
        <v>195</v>
      </c>
      <c r="K3524" s="49" t="n">
        <f aca="false">IF(J3524&lt;=Calc!$C$11,4,IF(J3524&lt;=Calc!$C$12,3,IF(J3524&lt;=Calc!$C$13,2,1)))</f>
        <v>2</v>
      </c>
      <c r="L3524" s="49" t="n">
        <f aca="false">1+(E3524&gt;=Calc!$C$16)+(E3524&gt;=Calc!$C$17)+(E3524&gt;=Calc!$C$18)</f>
        <v>1</v>
      </c>
      <c r="M3524" s="49" t="str">
        <f aca="false">IF(AND(K3524=4,L3524&gt;=3),"Champions",IF(AND(K3524=3,L3524&gt;=3),"Loyal",IF(K3524&gt;=3,"Recent / New",IF(L3524&gt;=3,"At Risk","Hibernating / Lost"))))</f>
        <v>Hibernating / Lost</v>
      </c>
      <c r="N3524" s="54" t="n">
        <f aca="false">IF(AND(Calc!$C$2&lt;=2009,Calc!$C$3&gt;=2009),F3524,0)+IF(AND(Calc!$C$2&lt;=2010,Calc!$C$3&gt;=2010),G3524,0)+IF(AND(Calc!$C$2&lt;=2011,Calc!$C$3&gt;=2011),H3524,0)</f>
        <v>207.15</v>
      </c>
      <c r="O3524" s="61" t="n">
        <f aca="false">IF(AND(N3524&gt;0,OR(Calc!$C$4="*",B3524=Calc!$C$4)),N3524+ROW()*0.000000001,0)</f>
        <v>207.150003524</v>
      </c>
    </row>
    <row r="3525" customFormat="false" ht="15" hidden="false" customHeight="false" outlineLevel="0" collapsed="false">
      <c r="A3525" s="49" t="n">
        <v>15926</v>
      </c>
      <c r="B3525" s="49" t="s">
        <v>189</v>
      </c>
      <c r="C3525" s="63" t="n">
        <v>40344</v>
      </c>
      <c r="D3525" s="63" t="n">
        <v>40344</v>
      </c>
      <c r="E3525" s="49" t="n">
        <v>1</v>
      </c>
      <c r="F3525" s="54" t="n">
        <v>0</v>
      </c>
      <c r="G3525" s="54" t="n">
        <v>134.44</v>
      </c>
      <c r="H3525" s="54" t="n">
        <v>0</v>
      </c>
      <c r="I3525" s="54" t="n">
        <f aca="false">SUM(F3525:H3525)</f>
        <v>134.44</v>
      </c>
      <c r="J3525" s="49" t="n">
        <f aca="false">Calc!$C$5-D3525</f>
        <v>543</v>
      </c>
      <c r="K3525" s="49" t="n">
        <f aca="false">IF(J3525&lt;=Calc!$C$11,4,IF(J3525&lt;=Calc!$C$12,3,IF(J3525&lt;=Calc!$C$13,2,1)))</f>
        <v>1</v>
      </c>
      <c r="L3525" s="49" t="n">
        <f aca="false">1+(E3525&gt;=Calc!$C$16)+(E3525&gt;=Calc!$C$17)+(E3525&gt;=Calc!$C$18)</f>
        <v>1</v>
      </c>
      <c r="M3525" s="49" t="str">
        <f aca="false">IF(AND(K3525=4,L3525&gt;=3),"Champions",IF(AND(K3525=3,L3525&gt;=3),"Loyal",IF(K3525&gt;=3,"Recent / New",IF(L3525&gt;=3,"At Risk","Hibernating / Lost"))))</f>
        <v>Hibernating / Lost</v>
      </c>
      <c r="N3525" s="54" t="n">
        <f aca="false">IF(AND(Calc!$C$2&lt;=2009,Calc!$C$3&gt;=2009),F3525,0)+IF(AND(Calc!$C$2&lt;=2010,Calc!$C$3&gt;=2010),G3525,0)+IF(AND(Calc!$C$2&lt;=2011,Calc!$C$3&gt;=2011),H3525,0)</f>
        <v>134.44</v>
      </c>
      <c r="O3525" s="61" t="n">
        <f aca="false">IF(AND(N3525&gt;0,OR(Calc!$C$4="*",B3525=Calc!$C$4)),N3525+ROW()*0.000000001,0)</f>
        <v>134.440003525</v>
      </c>
    </row>
    <row r="3526" customFormat="false" ht="15" hidden="false" customHeight="false" outlineLevel="0" collapsed="false">
      <c r="A3526" s="49" t="n">
        <v>15927</v>
      </c>
      <c r="B3526" s="49" t="s">
        <v>189</v>
      </c>
      <c r="C3526" s="63" t="n">
        <v>40239</v>
      </c>
      <c r="D3526" s="63" t="n">
        <v>40239</v>
      </c>
      <c r="E3526" s="49" t="n">
        <v>1</v>
      </c>
      <c r="F3526" s="54" t="n">
        <v>0</v>
      </c>
      <c r="G3526" s="54" t="n">
        <v>106.54</v>
      </c>
      <c r="H3526" s="54" t="n">
        <v>0</v>
      </c>
      <c r="I3526" s="54" t="n">
        <f aca="false">SUM(F3526:H3526)</f>
        <v>106.54</v>
      </c>
      <c r="J3526" s="49" t="n">
        <f aca="false">Calc!$C$5-D3526</f>
        <v>648</v>
      </c>
      <c r="K3526" s="49" t="n">
        <f aca="false">IF(J3526&lt;=Calc!$C$11,4,IF(J3526&lt;=Calc!$C$12,3,IF(J3526&lt;=Calc!$C$13,2,1)))</f>
        <v>1</v>
      </c>
      <c r="L3526" s="49" t="n">
        <f aca="false">1+(E3526&gt;=Calc!$C$16)+(E3526&gt;=Calc!$C$17)+(E3526&gt;=Calc!$C$18)</f>
        <v>1</v>
      </c>
      <c r="M3526" s="49" t="str">
        <f aca="false">IF(AND(K3526=4,L3526&gt;=3),"Champions",IF(AND(K3526=3,L3526&gt;=3),"Loyal",IF(K3526&gt;=3,"Recent / New",IF(L3526&gt;=3,"At Risk","Hibernating / Lost"))))</f>
        <v>Hibernating / Lost</v>
      </c>
      <c r="N3526" s="54" t="n">
        <f aca="false">IF(AND(Calc!$C$2&lt;=2009,Calc!$C$3&gt;=2009),F3526,0)+IF(AND(Calc!$C$2&lt;=2010,Calc!$C$3&gt;=2010),G3526,0)+IF(AND(Calc!$C$2&lt;=2011,Calc!$C$3&gt;=2011),H3526,0)</f>
        <v>106.54</v>
      </c>
      <c r="O3526" s="61" t="n">
        <f aca="false">IF(AND(N3526&gt;0,OR(Calc!$C$4="*",B3526=Calc!$C$4)),N3526+ROW()*0.000000001,0)</f>
        <v>106.540003526</v>
      </c>
    </row>
    <row r="3527" customFormat="false" ht="15" hidden="false" customHeight="false" outlineLevel="0" collapsed="false">
      <c r="A3527" s="49" t="n">
        <v>15928</v>
      </c>
      <c r="B3527" s="49" t="s">
        <v>189</v>
      </c>
      <c r="C3527" s="63" t="n">
        <v>40230</v>
      </c>
      <c r="D3527" s="63" t="n">
        <v>40230</v>
      </c>
      <c r="E3527" s="49" t="n">
        <v>1</v>
      </c>
      <c r="F3527" s="54" t="n">
        <v>0</v>
      </c>
      <c r="G3527" s="54" t="n">
        <v>293.53</v>
      </c>
      <c r="H3527" s="54" t="n">
        <v>0</v>
      </c>
      <c r="I3527" s="54" t="n">
        <f aca="false">SUM(F3527:H3527)</f>
        <v>293.53</v>
      </c>
      <c r="J3527" s="49" t="n">
        <f aca="false">Calc!$C$5-D3527</f>
        <v>657</v>
      </c>
      <c r="K3527" s="49" t="n">
        <f aca="false">IF(J3527&lt;=Calc!$C$11,4,IF(J3527&lt;=Calc!$C$12,3,IF(J3527&lt;=Calc!$C$13,2,1)))</f>
        <v>1</v>
      </c>
      <c r="L3527" s="49" t="n">
        <f aca="false">1+(E3527&gt;=Calc!$C$16)+(E3527&gt;=Calc!$C$17)+(E3527&gt;=Calc!$C$18)</f>
        <v>1</v>
      </c>
      <c r="M3527" s="49" t="str">
        <f aca="false">IF(AND(K3527=4,L3527&gt;=3),"Champions",IF(AND(K3527=3,L3527&gt;=3),"Loyal",IF(K3527&gt;=3,"Recent / New",IF(L3527&gt;=3,"At Risk","Hibernating / Lost"))))</f>
        <v>Hibernating / Lost</v>
      </c>
      <c r="N3527" s="54" t="n">
        <f aca="false">IF(AND(Calc!$C$2&lt;=2009,Calc!$C$3&gt;=2009),F3527,0)+IF(AND(Calc!$C$2&lt;=2010,Calc!$C$3&gt;=2010),G3527,0)+IF(AND(Calc!$C$2&lt;=2011,Calc!$C$3&gt;=2011),H3527,0)</f>
        <v>293.53</v>
      </c>
      <c r="O3527" s="61" t="n">
        <f aca="false">IF(AND(N3527&gt;0,OR(Calc!$C$4="*",B3527=Calc!$C$4)),N3527+ROW()*0.000000001,0)</f>
        <v>293.530003527</v>
      </c>
    </row>
    <row r="3528" customFormat="false" ht="15" hidden="false" customHeight="false" outlineLevel="0" collapsed="false">
      <c r="A3528" s="49" t="n">
        <v>15929</v>
      </c>
      <c r="B3528" s="49" t="s">
        <v>189</v>
      </c>
      <c r="C3528" s="63" t="n">
        <v>40242</v>
      </c>
      <c r="D3528" s="63" t="n">
        <v>40242</v>
      </c>
      <c r="E3528" s="49" t="n">
        <v>1</v>
      </c>
      <c r="F3528" s="54" t="n">
        <v>0</v>
      </c>
      <c r="G3528" s="54" t="n">
        <v>594</v>
      </c>
      <c r="H3528" s="54" t="n">
        <v>0</v>
      </c>
      <c r="I3528" s="54" t="n">
        <f aca="false">SUM(F3528:H3528)</f>
        <v>594</v>
      </c>
      <c r="J3528" s="49" t="n">
        <f aca="false">Calc!$C$5-D3528</f>
        <v>645</v>
      </c>
      <c r="K3528" s="49" t="n">
        <f aca="false">IF(J3528&lt;=Calc!$C$11,4,IF(J3528&lt;=Calc!$C$12,3,IF(J3528&lt;=Calc!$C$13,2,1)))</f>
        <v>1</v>
      </c>
      <c r="L3528" s="49" t="n">
        <f aca="false">1+(E3528&gt;=Calc!$C$16)+(E3528&gt;=Calc!$C$17)+(E3528&gt;=Calc!$C$18)</f>
        <v>1</v>
      </c>
      <c r="M3528" s="49" t="str">
        <f aca="false">IF(AND(K3528=4,L3528&gt;=3),"Champions",IF(AND(K3528=3,L3528&gt;=3),"Loyal",IF(K3528&gt;=3,"Recent / New",IF(L3528&gt;=3,"At Risk","Hibernating / Lost"))))</f>
        <v>Hibernating / Lost</v>
      </c>
      <c r="N3528" s="54" t="n">
        <f aca="false">IF(AND(Calc!$C$2&lt;=2009,Calc!$C$3&gt;=2009),F3528,0)+IF(AND(Calc!$C$2&lt;=2010,Calc!$C$3&gt;=2010),G3528,0)+IF(AND(Calc!$C$2&lt;=2011,Calc!$C$3&gt;=2011),H3528,0)</f>
        <v>594</v>
      </c>
      <c r="O3528" s="61" t="n">
        <f aca="false">IF(AND(N3528&gt;0,OR(Calc!$C$4="*",B3528=Calc!$C$4)),N3528+ROW()*0.000000001,0)</f>
        <v>594.000003528</v>
      </c>
    </row>
    <row r="3529" customFormat="false" ht="15" hidden="false" customHeight="false" outlineLevel="0" collapsed="false">
      <c r="A3529" s="49" t="n">
        <v>15930</v>
      </c>
      <c r="B3529" s="49" t="s">
        <v>189</v>
      </c>
      <c r="C3529" s="63" t="n">
        <v>40819</v>
      </c>
      <c r="D3529" s="63" t="n">
        <v>40819</v>
      </c>
      <c r="E3529" s="49" t="n">
        <v>1</v>
      </c>
      <c r="F3529" s="54" t="n">
        <v>0</v>
      </c>
      <c r="G3529" s="54" t="n">
        <v>0</v>
      </c>
      <c r="H3529" s="54" t="n">
        <v>426.63</v>
      </c>
      <c r="I3529" s="54" t="n">
        <f aca="false">SUM(F3529:H3529)</f>
        <v>426.63</v>
      </c>
      <c r="J3529" s="49" t="n">
        <f aca="false">Calc!$C$5-D3529</f>
        <v>68</v>
      </c>
      <c r="K3529" s="49" t="n">
        <f aca="false">IF(J3529&lt;=Calc!$C$11,4,IF(J3529&lt;=Calc!$C$12,3,IF(J3529&lt;=Calc!$C$13,2,1)))</f>
        <v>3</v>
      </c>
      <c r="L3529" s="49" t="n">
        <f aca="false">1+(E3529&gt;=Calc!$C$16)+(E3529&gt;=Calc!$C$17)+(E3529&gt;=Calc!$C$18)</f>
        <v>1</v>
      </c>
      <c r="M3529" s="49" t="str">
        <f aca="false">IF(AND(K3529=4,L3529&gt;=3),"Champions",IF(AND(K3529=3,L3529&gt;=3),"Loyal",IF(K3529&gt;=3,"Recent / New",IF(L3529&gt;=3,"At Risk","Hibernating / Lost"))))</f>
        <v>Recent / New</v>
      </c>
      <c r="N3529" s="54" t="n">
        <f aca="false">IF(AND(Calc!$C$2&lt;=2009,Calc!$C$3&gt;=2009),F3529,0)+IF(AND(Calc!$C$2&lt;=2010,Calc!$C$3&gt;=2010),G3529,0)+IF(AND(Calc!$C$2&lt;=2011,Calc!$C$3&gt;=2011),H3529,0)</f>
        <v>426.63</v>
      </c>
      <c r="O3529" s="61" t="n">
        <f aca="false">IF(AND(N3529&gt;0,OR(Calc!$C$4="*",B3529=Calc!$C$4)),N3529+ROW()*0.000000001,0)</f>
        <v>426.630003529</v>
      </c>
    </row>
    <row r="3530" customFormat="false" ht="15" hidden="false" customHeight="false" outlineLevel="0" collapsed="false">
      <c r="A3530" s="49" t="n">
        <v>15931</v>
      </c>
      <c r="B3530" s="49" t="s">
        <v>189</v>
      </c>
      <c r="C3530" s="63" t="n">
        <v>40458</v>
      </c>
      <c r="D3530" s="63" t="n">
        <v>40458</v>
      </c>
      <c r="E3530" s="49" t="n">
        <v>1</v>
      </c>
      <c r="F3530" s="54" t="n">
        <v>0</v>
      </c>
      <c r="G3530" s="54" t="n">
        <v>239.9</v>
      </c>
      <c r="H3530" s="54" t="n">
        <v>0</v>
      </c>
      <c r="I3530" s="54" t="n">
        <f aca="false">SUM(F3530:H3530)</f>
        <v>239.9</v>
      </c>
      <c r="J3530" s="49" t="n">
        <f aca="false">Calc!$C$5-D3530</f>
        <v>429</v>
      </c>
      <c r="K3530" s="49" t="n">
        <f aca="false">IF(J3530&lt;=Calc!$C$11,4,IF(J3530&lt;=Calc!$C$12,3,IF(J3530&lt;=Calc!$C$13,2,1)))</f>
        <v>1</v>
      </c>
      <c r="L3530" s="49" t="n">
        <f aca="false">1+(E3530&gt;=Calc!$C$16)+(E3530&gt;=Calc!$C$17)+(E3530&gt;=Calc!$C$18)</f>
        <v>1</v>
      </c>
      <c r="M3530" s="49" t="str">
        <f aca="false">IF(AND(K3530=4,L3530&gt;=3),"Champions",IF(AND(K3530=3,L3530&gt;=3),"Loyal",IF(K3530&gt;=3,"Recent / New",IF(L3530&gt;=3,"At Risk","Hibernating / Lost"))))</f>
        <v>Hibernating / Lost</v>
      </c>
      <c r="N3530" s="54" t="n">
        <f aca="false">IF(AND(Calc!$C$2&lt;=2009,Calc!$C$3&gt;=2009),F3530,0)+IF(AND(Calc!$C$2&lt;=2010,Calc!$C$3&gt;=2010),G3530,0)+IF(AND(Calc!$C$2&lt;=2011,Calc!$C$3&gt;=2011),H3530,0)</f>
        <v>239.9</v>
      </c>
      <c r="O3530" s="61" t="n">
        <f aca="false">IF(AND(N3530&gt;0,OR(Calc!$C$4="*",B3530=Calc!$C$4)),N3530+ROW()*0.000000001,0)</f>
        <v>239.90000353</v>
      </c>
    </row>
    <row r="3531" customFormat="false" ht="15" hidden="false" customHeight="false" outlineLevel="0" collapsed="false">
      <c r="A3531" s="49" t="n">
        <v>15932</v>
      </c>
      <c r="B3531" s="49" t="s">
        <v>189</v>
      </c>
      <c r="C3531" s="63" t="n">
        <v>40597</v>
      </c>
      <c r="D3531" s="63" t="n">
        <v>40882</v>
      </c>
      <c r="E3531" s="49" t="n">
        <v>8</v>
      </c>
      <c r="F3531" s="54" t="n">
        <v>0</v>
      </c>
      <c r="G3531" s="54" t="n">
        <v>0</v>
      </c>
      <c r="H3531" s="54" t="n">
        <v>2461.85</v>
      </c>
      <c r="I3531" s="54" t="n">
        <f aca="false">SUM(F3531:H3531)</f>
        <v>2461.85</v>
      </c>
      <c r="J3531" s="49" t="n">
        <f aca="false">Calc!$C$5-D3531</f>
        <v>5</v>
      </c>
      <c r="K3531" s="49" t="n">
        <f aca="false">IF(J3531&lt;=Calc!$C$11,4,IF(J3531&lt;=Calc!$C$12,3,IF(J3531&lt;=Calc!$C$13,2,1)))</f>
        <v>4</v>
      </c>
      <c r="L3531" s="49" t="n">
        <f aca="false">1+(E3531&gt;=Calc!$C$16)+(E3531&gt;=Calc!$C$17)+(E3531&gt;=Calc!$C$18)</f>
        <v>4</v>
      </c>
      <c r="M3531" s="49" t="str">
        <f aca="false">IF(AND(K3531=4,L3531&gt;=3),"Champions",IF(AND(K3531=3,L3531&gt;=3),"Loyal",IF(K3531&gt;=3,"Recent / New",IF(L3531&gt;=3,"At Risk","Hibernating / Lost"))))</f>
        <v>Champions</v>
      </c>
      <c r="N3531" s="54" t="n">
        <f aca="false">IF(AND(Calc!$C$2&lt;=2009,Calc!$C$3&gt;=2009),F3531,0)+IF(AND(Calc!$C$2&lt;=2010,Calc!$C$3&gt;=2010),G3531,0)+IF(AND(Calc!$C$2&lt;=2011,Calc!$C$3&gt;=2011),H3531,0)</f>
        <v>2461.85</v>
      </c>
      <c r="O3531" s="61" t="n">
        <f aca="false">IF(AND(N3531&gt;0,OR(Calc!$C$4="*",B3531=Calc!$C$4)),N3531+ROW()*0.000000001,0)</f>
        <v>2461.850003531</v>
      </c>
    </row>
    <row r="3532" customFormat="false" ht="15" hidden="false" customHeight="false" outlineLevel="0" collapsed="false">
      <c r="A3532" s="49" t="n">
        <v>15933</v>
      </c>
      <c r="B3532" s="49" t="s">
        <v>189</v>
      </c>
      <c r="C3532" s="63" t="n">
        <v>40800</v>
      </c>
      <c r="D3532" s="63" t="n">
        <v>40865</v>
      </c>
      <c r="E3532" s="49" t="n">
        <v>3</v>
      </c>
      <c r="F3532" s="54" t="n">
        <v>0</v>
      </c>
      <c r="G3532" s="54" t="n">
        <v>0</v>
      </c>
      <c r="H3532" s="54" t="n">
        <v>1107.46</v>
      </c>
      <c r="I3532" s="54" t="n">
        <f aca="false">SUM(F3532:H3532)</f>
        <v>1107.46</v>
      </c>
      <c r="J3532" s="49" t="n">
        <f aca="false">Calc!$C$5-D3532</f>
        <v>22</v>
      </c>
      <c r="K3532" s="49" t="n">
        <f aca="false">IF(J3532&lt;=Calc!$C$11,4,IF(J3532&lt;=Calc!$C$12,3,IF(J3532&lt;=Calc!$C$13,2,1)))</f>
        <v>4</v>
      </c>
      <c r="L3532" s="49" t="n">
        <f aca="false">1+(E3532&gt;=Calc!$C$16)+(E3532&gt;=Calc!$C$17)+(E3532&gt;=Calc!$C$18)</f>
        <v>2</v>
      </c>
      <c r="M3532" s="49" t="str">
        <f aca="false">IF(AND(K3532=4,L3532&gt;=3),"Champions",IF(AND(K3532=3,L3532&gt;=3),"Loyal",IF(K3532&gt;=3,"Recent / New",IF(L3532&gt;=3,"At Risk","Hibernating / Lost"))))</f>
        <v>Recent / New</v>
      </c>
      <c r="N3532" s="54" t="n">
        <f aca="false">IF(AND(Calc!$C$2&lt;=2009,Calc!$C$3&gt;=2009),F3532,0)+IF(AND(Calc!$C$2&lt;=2010,Calc!$C$3&gt;=2010),G3532,0)+IF(AND(Calc!$C$2&lt;=2011,Calc!$C$3&gt;=2011),H3532,0)</f>
        <v>1107.46</v>
      </c>
      <c r="O3532" s="61" t="n">
        <f aca="false">IF(AND(N3532&gt;0,OR(Calc!$C$4="*",B3532=Calc!$C$4)),N3532+ROW()*0.000000001,0)</f>
        <v>1107.460003532</v>
      </c>
    </row>
    <row r="3533" customFormat="false" ht="15" hidden="false" customHeight="false" outlineLevel="0" collapsed="false">
      <c r="A3533" s="49" t="n">
        <v>15934</v>
      </c>
      <c r="B3533" s="49" t="s">
        <v>189</v>
      </c>
      <c r="C3533" s="63" t="n">
        <v>40457</v>
      </c>
      <c r="D3533" s="63" t="n">
        <v>40469</v>
      </c>
      <c r="E3533" s="49" t="n">
        <v>2</v>
      </c>
      <c r="F3533" s="54" t="n">
        <v>0</v>
      </c>
      <c r="G3533" s="54" t="n">
        <v>2190.66</v>
      </c>
      <c r="H3533" s="54" t="n">
        <v>0</v>
      </c>
      <c r="I3533" s="54" t="n">
        <f aca="false">SUM(F3533:H3533)</f>
        <v>2190.66</v>
      </c>
      <c r="J3533" s="49" t="n">
        <f aca="false">Calc!$C$5-D3533</f>
        <v>418</v>
      </c>
      <c r="K3533" s="49" t="n">
        <f aca="false">IF(J3533&lt;=Calc!$C$11,4,IF(J3533&lt;=Calc!$C$12,3,IF(J3533&lt;=Calc!$C$13,2,1)))</f>
        <v>1</v>
      </c>
      <c r="L3533" s="49" t="n">
        <f aca="false">1+(E3533&gt;=Calc!$C$16)+(E3533&gt;=Calc!$C$17)+(E3533&gt;=Calc!$C$18)</f>
        <v>2</v>
      </c>
      <c r="M3533" s="49" t="str">
        <f aca="false">IF(AND(K3533=4,L3533&gt;=3),"Champions",IF(AND(K3533=3,L3533&gt;=3),"Loyal",IF(K3533&gt;=3,"Recent / New",IF(L3533&gt;=3,"At Risk","Hibernating / Lost"))))</f>
        <v>Hibernating / Lost</v>
      </c>
      <c r="N3533" s="54" t="n">
        <f aca="false">IF(AND(Calc!$C$2&lt;=2009,Calc!$C$3&gt;=2009),F3533,0)+IF(AND(Calc!$C$2&lt;=2010,Calc!$C$3&gt;=2010),G3533,0)+IF(AND(Calc!$C$2&lt;=2011,Calc!$C$3&gt;=2011),H3533,0)</f>
        <v>2190.66</v>
      </c>
      <c r="O3533" s="61" t="n">
        <f aca="false">IF(AND(N3533&gt;0,OR(Calc!$C$4="*",B3533=Calc!$C$4)),N3533+ROW()*0.000000001,0)</f>
        <v>2190.660003533</v>
      </c>
    </row>
    <row r="3534" customFormat="false" ht="15" hidden="false" customHeight="false" outlineLevel="0" collapsed="false">
      <c r="A3534" s="49" t="n">
        <v>15935</v>
      </c>
      <c r="B3534" s="49" t="s">
        <v>189</v>
      </c>
      <c r="C3534" s="63" t="n">
        <v>40647</v>
      </c>
      <c r="D3534" s="63" t="n">
        <v>40647</v>
      </c>
      <c r="E3534" s="49" t="n">
        <v>1</v>
      </c>
      <c r="F3534" s="54" t="n">
        <v>-308.82</v>
      </c>
      <c r="G3534" s="54" t="n">
        <v>0</v>
      </c>
      <c r="H3534" s="54" t="n">
        <v>108.04</v>
      </c>
      <c r="I3534" s="54" t="n">
        <f aca="false">SUM(F3534:H3534)</f>
        <v>-200.78</v>
      </c>
      <c r="J3534" s="49" t="n">
        <f aca="false">Calc!$C$5-D3534</f>
        <v>240</v>
      </c>
      <c r="K3534" s="49" t="n">
        <f aca="false">IF(J3534&lt;=Calc!$C$11,4,IF(J3534&lt;=Calc!$C$12,3,IF(J3534&lt;=Calc!$C$13,2,1)))</f>
        <v>2</v>
      </c>
      <c r="L3534" s="49" t="n">
        <f aca="false">1+(E3534&gt;=Calc!$C$16)+(E3534&gt;=Calc!$C$17)+(E3534&gt;=Calc!$C$18)</f>
        <v>1</v>
      </c>
      <c r="M3534" s="49" t="str">
        <f aca="false">IF(AND(K3534=4,L3534&gt;=3),"Champions",IF(AND(K3534=3,L3534&gt;=3),"Loyal",IF(K3534&gt;=3,"Recent / New",IF(L3534&gt;=3,"At Risk","Hibernating / Lost"))))</f>
        <v>Hibernating / Lost</v>
      </c>
      <c r="N3534" s="54" t="n">
        <f aca="false">IF(AND(Calc!$C$2&lt;=2009,Calc!$C$3&gt;=2009),F3534,0)+IF(AND(Calc!$C$2&lt;=2010,Calc!$C$3&gt;=2010),G3534,0)+IF(AND(Calc!$C$2&lt;=2011,Calc!$C$3&gt;=2011),H3534,0)</f>
        <v>-200.78</v>
      </c>
      <c r="O3534" s="61" t="n">
        <f aca="false">IF(AND(N3534&gt;0,OR(Calc!$C$4="*",B3534=Calc!$C$4)),N3534+ROW()*0.000000001,0)</f>
        <v>0</v>
      </c>
    </row>
    <row r="3535" customFormat="false" ht="15" hidden="false" customHeight="false" outlineLevel="0" collapsed="false">
      <c r="A3535" s="49" t="n">
        <v>15936</v>
      </c>
      <c r="B3535" s="49" t="s">
        <v>189</v>
      </c>
      <c r="C3535" s="63" t="n">
        <v>40419</v>
      </c>
      <c r="D3535" s="63" t="n">
        <v>40507</v>
      </c>
      <c r="E3535" s="49" t="n">
        <v>2</v>
      </c>
      <c r="F3535" s="54" t="n">
        <v>0</v>
      </c>
      <c r="G3535" s="54" t="n">
        <v>282.79</v>
      </c>
      <c r="H3535" s="54" t="n">
        <v>0</v>
      </c>
      <c r="I3535" s="54" t="n">
        <f aca="false">SUM(F3535:H3535)</f>
        <v>282.79</v>
      </c>
      <c r="J3535" s="49" t="n">
        <f aca="false">Calc!$C$5-D3535</f>
        <v>380</v>
      </c>
      <c r="K3535" s="49" t="n">
        <f aca="false">IF(J3535&lt;=Calc!$C$11,4,IF(J3535&lt;=Calc!$C$12,3,IF(J3535&lt;=Calc!$C$13,2,1)))</f>
        <v>2</v>
      </c>
      <c r="L3535" s="49" t="n">
        <f aca="false">1+(E3535&gt;=Calc!$C$16)+(E3535&gt;=Calc!$C$17)+(E3535&gt;=Calc!$C$18)</f>
        <v>2</v>
      </c>
      <c r="M3535" s="49" t="str">
        <f aca="false">IF(AND(K3535=4,L3535&gt;=3),"Champions",IF(AND(K3535=3,L3535&gt;=3),"Loyal",IF(K3535&gt;=3,"Recent / New",IF(L3535&gt;=3,"At Risk","Hibernating / Lost"))))</f>
        <v>Hibernating / Lost</v>
      </c>
      <c r="N3535" s="54" t="n">
        <f aca="false">IF(AND(Calc!$C$2&lt;=2009,Calc!$C$3&gt;=2009),F3535,0)+IF(AND(Calc!$C$2&lt;=2010,Calc!$C$3&gt;=2010),G3535,0)+IF(AND(Calc!$C$2&lt;=2011,Calc!$C$3&gt;=2011),H3535,0)</f>
        <v>282.79</v>
      </c>
      <c r="O3535" s="61" t="n">
        <f aca="false">IF(AND(N3535&gt;0,OR(Calc!$C$4="*",B3535=Calc!$C$4)),N3535+ROW()*0.000000001,0)</f>
        <v>282.790003535</v>
      </c>
    </row>
    <row r="3536" customFormat="false" ht="15" hidden="false" customHeight="false" outlineLevel="0" collapsed="false">
      <c r="A3536" s="49" t="n">
        <v>15937</v>
      </c>
      <c r="B3536" s="49" t="s">
        <v>189</v>
      </c>
      <c r="C3536" s="63" t="n">
        <v>40822</v>
      </c>
      <c r="D3536" s="63" t="n">
        <v>40822</v>
      </c>
      <c r="E3536" s="49" t="n">
        <v>1</v>
      </c>
      <c r="F3536" s="54" t="n">
        <v>0</v>
      </c>
      <c r="G3536" s="54" t="n">
        <v>0</v>
      </c>
      <c r="H3536" s="54" t="n">
        <v>145.35</v>
      </c>
      <c r="I3536" s="54" t="n">
        <f aca="false">SUM(F3536:H3536)</f>
        <v>145.35</v>
      </c>
      <c r="J3536" s="49" t="n">
        <f aca="false">Calc!$C$5-D3536</f>
        <v>65</v>
      </c>
      <c r="K3536" s="49" t="n">
        <f aca="false">IF(J3536&lt;=Calc!$C$11,4,IF(J3536&lt;=Calc!$C$12,3,IF(J3536&lt;=Calc!$C$13,2,1)))</f>
        <v>3</v>
      </c>
      <c r="L3536" s="49" t="n">
        <f aca="false">1+(E3536&gt;=Calc!$C$16)+(E3536&gt;=Calc!$C$17)+(E3536&gt;=Calc!$C$18)</f>
        <v>1</v>
      </c>
      <c r="M3536" s="49" t="str">
        <f aca="false">IF(AND(K3536=4,L3536&gt;=3),"Champions",IF(AND(K3536=3,L3536&gt;=3),"Loyal",IF(K3536&gt;=3,"Recent / New",IF(L3536&gt;=3,"At Risk","Hibernating / Lost"))))</f>
        <v>Recent / New</v>
      </c>
      <c r="N3536" s="54" t="n">
        <f aca="false">IF(AND(Calc!$C$2&lt;=2009,Calc!$C$3&gt;=2009),F3536,0)+IF(AND(Calc!$C$2&lt;=2010,Calc!$C$3&gt;=2010),G3536,0)+IF(AND(Calc!$C$2&lt;=2011,Calc!$C$3&gt;=2011),H3536,0)</f>
        <v>145.35</v>
      </c>
      <c r="O3536" s="61" t="n">
        <f aca="false">IF(AND(N3536&gt;0,OR(Calc!$C$4="*",B3536=Calc!$C$4)),N3536+ROW()*0.000000001,0)</f>
        <v>145.350003536</v>
      </c>
    </row>
    <row r="3537" customFormat="false" ht="15" hidden="false" customHeight="false" outlineLevel="0" collapsed="false">
      <c r="A3537" s="49" t="n">
        <v>15938</v>
      </c>
      <c r="B3537" s="49" t="s">
        <v>189</v>
      </c>
      <c r="C3537" s="63" t="n">
        <v>40330</v>
      </c>
      <c r="D3537" s="63" t="n">
        <v>40774</v>
      </c>
      <c r="E3537" s="49" t="n">
        <v>9</v>
      </c>
      <c r="F3537" s="54" t="n">
        <v>0</v>
      </c>
      <c r="G3537" s="54" t="n">
        <v>330.23</v>
      </c>
      <c r="H3537" s="54" t="n">
        <v>404.58</v>
      </c>
      <c r="I3537" s="54" t="n">
        <f aca="false">SUM(F3537:H3537)</f>
        <v>734.81</v>
      </c>
      <c r="J3537" s="49" t="n">
        <f aca="false">Calc!$C$5-D3537</f>
        <v>113</v>
      </c>
      <c r="K3537" s="49" t="n">
        <f aca="false">IF(J3537&lt;=Calc!$C$11,4,IF(J3537&lt;=Calc!$C$12,3,IF(J3537&lt;=Calc!$C$13,2,1)))</f>
        <v>2</v>
      </c>
      <c r="L3537" s="49" t="n">
        <f aca="false">1+(E3537&gt;=Calc!$C$16)+(E3537&gt;=Calc!$C$17)+(E3537&gt;=Calc!$C$18)</f>
        <v>4</v>
      </c>
      <c r="M3537" s="49" t="str">
        <f aca="false">IF(AND(K3537=4,L3537&gt;=3),"Champions",IF(AND(K3537=3,L3537&gt;=3),"Loyal",IF(K3537&gt;=3,"Recent / New",IF(L3537&gt;=3,"At Risk","Hibernating / Lost"))))</f>
        <v>At Risk</v>
      </c>
      <c r="N3537" s="54" t="n">
        <f aca="false">IF(AND(Calc!$C$2&lt;=2009,Calc!$C$3&gt;=2009),F3537,0)+IF(AND(Calc!$C$2&lt;=2010,Calc!$C$3&gt;=2010),G3537,0)+IF(AND(Calc!$C$2&lt;=2011,Calc!$C$3&gt;=2011),H3537,0)</f>
        <v>734.81</v>
      </c>
      <c r="O3537" s="61" t="n">
        <f aca="false">IF(AND(N3537&gt;0,OR(Calc!$C$4="*",B3537=Calc!$C$4)),N3537+ROW()*0.000000001,0)</f>
        <v>734.810003537</v>
      </c>
    </row>
    <row r="3538" customFormat="false" ht="15" hidden="false" customHeight="false" outlineLevel="0" collapsed="false">
      <c r="A3538" s="49" t="n">
        <v>15939</v>
      </c>
      <c r="B3538" s="49" t="s">
        <v>189</v>
      </c>
      <c r="C3538" s="63" t="n">
        <v>40512</v>
      </c>
      <c r="D3538" s="63" t="n">
        <v>40797</v>
      </c>
      <c r="E3538" s="49" t="n">
        <v>15</v>
      </c>
      <c r="F3538" s="54" t="n">
        <v>0</v>
      </c>
      <c r="G3538" s="54" t="n">
        <v>2904.83</v>
      </c>
      <c r="H3538" s="54" t="n">
        <v>6087.26</v>
      </c>
      <c r="I3538" s="54" t="n">
        <f aca="false">SUM(F3538:H3538)</f>
        <v>8992.09</v>
      </c>
      <c r="J3538" s="49" t="n">
        <f aca="false">Calc!$C$5-D3538</f>
        <v>90</v>
      </c>
      <c r="K3538" s="49" t="n">
        <f aca="false">IF(J3538&lt;=Calc!$C$11,4,IF(J3538&lt;=Calc!$C$12,3,IF(J3538&lt;=Calc!$C$13,2,1)))</f>
        <v>3</v>
      </c>
      <c r="L3538" s="49" t="n">
        <f aca="false">1+(E3538&gt;=Calc!$C$16)+(E3538&gt;=Calc!$C$17)+(E3538&gt;=Calc!$C$18)</f>
        <v>4</v>
      </c>
      <c r="M3538" s="49" t="str">
        <f aca="false">IF(AND(K3538=4,L3538&gt;=3),"Champions",IF(AND(K3538=3,L3538&gt;=3),"Loyal",IF(K3538&gt;=3,"Recent / New",IF(L3538&gt;=3,"At Risk","Hibernating / Lost"))))</f>
        <v>Loyal</v>
      </c>
      <c r="N3538" s="54" t="n">
        <f aca="false">IF(AND(Calc!$C$2&lt;=2009,Calc!$C$3&gt;=2009),F3538,0)+IF(AND(Calc!$C$2&lt;=2010,Calc!$C$3&gt;=2010),G3538,0)+IF(AND(Calc!$C$2&lt;=2011,Calc!$C$3&gt;=2011),H3538,0)</f>
        <v>8992.09</v>
      </c>
      <c r="O3538" s="61" t="n">
        <f aca="false">IF(AND(N3538&gt;0,OR(Calc!$C$4="*",B3538=Calc!$C$4)),N3538+ROW()*0.000000001,0)</f>
        <v>8992.090003538</v>
      </c>
    </row>
    <row r="3539" customFormat="false" ht="15" hidden="false" customHeight="false" outlineLevel="0" collapsed="false">
      <c r="A3539" s="49" t="n">
        <v>15940</v>
      </c>
      <c r="B3539" s="49" t="s">
        <v>189</v>
      </c>
      <c r="C3539" s="63" t="n">
        <v>40575</v>
      </c>
      <c r="D3539" s="63" t="n">
        <v>40575</v>
      </c>
      <c r="E3539" s="49" t="n">
        <v>1</v>
      </c>
      <c r="F3539" s="54" t="n">
        <v>0</v>
      </c>
      <c r="G3539" s="54" t="n">
        <v>-31.8</v>
      </c>
      <c r="H3539" s="54" t="n">
        <v>35.8</v>
      </c>
      <c r="I3539" s="54" t="n">
        <f aca="false">SUM(F3539:H3539)</f>
        <v>4</v>
      </c>
      <c r="J3539" s="49" t="n">
        <f aca="false">Calc!$C$5-D3539</f>
        <v>312</v>
      </c>
      <c r="K3539" s="49" t="n">
        <f aca="false">IF(J3539&lt;=Calc!$C$11,4,IF(J3539&lt;=Calc!$C$12,3,IF(J3539&lt;=Calc!$C$13,2,1)))</f>
        <v>2</v>
      </c>
      <c r="L3539" s="49" t="n">
        <f aca="false">1+(E3539&gt;=Calc!$C$16)+(E3539&gt;=Calc!$C$17)+(E3539&gt;=Calc!$C$18)</f>
        <v>1</v>
      </c>
      <c r="M3539" s="49" t="str">
        <f aca="false">IF(AND(K3539=4,L3539&gt;=3),"Champions",IF(AND(K3539=3,L3539&gt;=3),"Loyal",IF(K3539&gt;=3,"Recent / New",IF(L3539&gt;=3,"At Risk","Hibernating / Lost"))))</f>
        <v>Hibernating / Lost</v>
      </c>
      <c r="N3539" s="54" t="n">
        <f aca="false">IF(AND(Calc!$C$2&lt;=2009,Calc!$C$3&gt;=2009),F3539,0)+IF(AND(Calc!$C$2&lt;=2010,Calc!$C$3&gt;=2010),G3539,0)+IF(AND(Calc!$C$2&lt;=2011,Calc!$C$3&gt;=2011),H3539,0)</f>
        <v>4</v>
      </c>
      <c r="O3539" s="61" t="n">
        <f aca="false">IF(AND(N3539&gt;0,OR(Calc!$C$4="*",B3539=Calc!$C$4)),N3539+ROW()*0.000000001,0)</f>
        <v>4.000003539</v>
      </c>
    </row>
    <row r="3540" customFormat="false" ht="15" hidden="false" customHeight="false" outlineLevel="0" collapsed="false">
      <c r="A3540" s="49" t="n">
        <v>15941</v>
      </c>
      <c r="B3540" s="49" t="s">
        <v>189</v>
      </c>
      <c r="C3540" s="63" t="n">
        <v>40249</v>
      </c>
      <c r="D3540" s="63" t="n">
        <v>40249</v>
      </c>
      <c r="E3540" s="49" t="n">
        <v>1</v>
      </c>
      <c r="F3540" s="54" t="n">
        <v>0</v>
      </c>
      <c r="G3540" s="54" t="n">
        <v>230.6</v>
      </c>
      <c r="H3540" s="54" t="n">
        <v>0</v>
      </c>
      <c r="I3540" s="54" t="n">
        <f aca="false">SUM(F3540:H3540)</f>
        <v>230.6</v>
      </c>
      <c r="J3540" s="49" t="n">
        <f aca="false">Calc!$C$5-D3540</f>
        <v>638</v>
      </c>
      <c r="K3540" s="49" t="n">
        <f aca="false">IF(J3540&lt;=Calc!$C$11,4,IF(J3540&lt;=Calc!$C$12,3,IF(J3540&lt;=Calc!$C$13,2,1)))</f>
        <v>1</v>
      </c>
      <c r="L3540" s="49" t="n">
        <f aca="false">1+(E3540&gt;=Calc!$C$16)+(E3540&gt;=Calc!$C$17)+(E3540&gt;=Calc!$C$18)</f>
        <v>1</v>
      </c>
      <c r="M3540" s="49" t="str">
        <f aca="false">IF(AND(K3540=4,L3540&gt;=3),"Champions",IF(AND(K3540=3,L3540&gt;=3),"Loyal",IF(K3540&gt;=3,"Recent / New",IF(L3540&gt;=3,"At Risk","Hibernating / Lost"))))</f>
        <v>Hibernating / Lost</v>
      </c>
      <c r="N3540" s="54" t="n">
        <f aca="false">IF(AND(Calc!$C$2&lt;=2009,Calc!$C$3&gt;=2009),F3540,0)+IF(AND(Calc!$C$2&lt;=2010,Calc!$C$3&gt;=2010),G3540,0)+IF(AND(Calc!$C$2&lt;=2011,Calc!$C$3&gt;=2011),H3540,0)</f>
        <v>230.6</v>
      </c>
      <c r="O3540" s="61" t="n">
        <f aca="false">IF(AND(N3540&gt;0,OR(Calc!$C$4="*",B3540=Calc!$C$4)),N3540+ROW()*0.000000001,0)</f>
        <v>230.60000354</v>
      </c>
    </row>
    <row r="3541" customFormat="false" ht="15" hidden="false" customHeight="false" outlineLevel="0" collapsed="false">
      <c r="A3541" s="49" t="n">
        <v>15942</v>
      </c>
      <c r="B3541" s="49" t="s">
        <v>189</v>
      </c>
      <c r="C3541" s="63" t="n">
        <v>40753</v>
      </c>
      <c r="D3541" s="63" t="n">
        <v>40753</v>
      </c>
      <c r="E3541" s="49" t="n">
        <v>1</v>
      </c>
      <c r="F3541" s="54" t="n">
        <v>0</v>
      </c>
      <c r="G3541" s="54" t="n">
        <v>0</v>
      </c>
      <c r="H3541" s="54" t="n">
        <v>337.44</v>
      </c>
      <c r="I3541" s="54" t="n">
        <f aca="false">SUM(F3541:H3541)</f>
        <v>337.44</v>
      </c>
      <c r="J3541" s="49" t="n">
        <f aca="false">Calc!$C$5-D3541</f>
        <v>134</v>
      </c>
      <c r="K3541" s="49" t="n">
        <f aca="false">IF(J3541&lt;=Calc!$C$11,4,IF(J3541&lt;=Calc!$C$12,3,IF(J3541&lt;=Calc!$C$13,2,1)))</f>
        <v>2</v>
      </c>
      <c r="L3541" s="49" t="n">
        <f aca="false">1+(E3541&gt;=Calc!$C$16)+(E3541&gt;=Calc!$C$17)+(E3541&gt;=Calc!$C$18)</f>
        <v>1</v>
      </c>
      <c r="M3541" s="49" t="str">
        <f aca="false">IF(AND(K3541=4,L3541&gt;=3),"Champions",IF(AND(K3541=3,L3541&gt;=3),"Loyal",IF(K3541&gt;=3,"Recent / New",IF(L3541&gt;=3,"At Risk","Hibernating / Lost"))))</f>
        <v>Hibernating / Lost</v>
      </c>
      <c r="N3541" s="54" t="n">
        <f aca="false">IF(AND(Calc!$C$2&lt;=2009,Calc!$C$3&gt;=2009),F3541,0)+IF(AND(Calc!$C$2&lt;=2010,Calc!$C$3&gt;=2010),G3541,0)+IF(AND(Calc!$C$2&lt;=2011,Calc!$C$3&gt;=2011),H3541,0)</f>
        <v>337.44</v>
      </c>
      <c r="O3541" s="61" t="n">
        <f aca="false">IF(AND(N3541&gt;0,OR(Calc!$C$4="*",B3541=Calc!$C$4)),N3541+ROW()*0.000000001,0)</f>
        <v>337.440003541</v>
      </c>
    </row>
    <row r="3542" customFormat="false" ht="15" hidden="false" customHeight="false" outlineLevel="0" collapsed="false">
      <c r="A3542" s="49" t="n">
        <v>15943</v>
      </c>
      <c r="B3542" s="49" t="s">
        <v>189</v>
      </c>
      <c r="C3542" s="63" t="n">
        <v>40209</v>
      </c>
      <c r="D3542" s="63" t="n">
        <v>40237</v>
      </c>
      <c r="E3542" s="49" t="n">
        <v>2</v>
      </c>
      <c r="F3542" s="54" t="n">
        <v>0</v>
      </c>
      <c r="G3542" s="54" t="n">
        <v>271.29</v>
      </c>
      <c r="H3542" s="54" t="n">
        <v>0</v>
      </c>
      <c r="I3542" s="54" t="n">
        <f aca="false">SUM(F3542:H3542)</f>
        <v>271.29</v>
      </c>
      <c r="J3542" s="49" t="n">
        <f aca="false">Calc!$C$5-D3542</f>
        <v>650</v>
      </c>
      <c r="K3542" s="49" t="n">
        <f aca="false">IF(J3542&lt;=Calc!$C$11,4,IF(J3542&lt;=Calc!$C$12,3,IF(J3542&lt;=Calc!$C$13,2,1)))</f>
        <v>1</v>
      </c>
      <c r="L3542" s="49" t="n">
        <f aca="false">1+(E3542&gt;=Calc!$C$16)+(E3542&gt;=Calc!$C$17)+(E3542&gt;=Calc!$C$18)</f>
        <v>2</v>
      </c>
      <c r="M3542" s="49" t="str">
        <f aca="false">IF(AND(K3542=4,L3542&gt;=3),"Champions",IF(AND(K3542=3,L3542&gt;=3),"Loyal",IF(K3542&gt;=3,"Recent / New",IF(L3542&gt;=3,"At Risk","Hibernating / Lost"))))</f>
        <v>Hibernating / Lost</v>
      </c>
      <c r="N3542" s="54" t="n">
        <f aca="false">IF(AND(Calc!$C$2&lt;=2009,Calc!$C$3&gt;=2009),F3542,0)+IF(AND(Calc!$C$2&lt;=2010,Calc!$C$3&gt;=2010),G3542,0)+IF(AND(Calc!$C$2&lt;=2011,Calc!$C$3&gt;=2011),H3542,0)</f>
        <v>271.29</v>
      </c>
      <c r="O3542" s="61" t="n">
        <f aca="false">IF(AND(N3542&gt;0,OR(Calc!$C$4="*",B3542=Calc!$C$4)),N3542+ROW()*0.000000001,0)</f>
        <v>271.290003542</v>
      </c>
    </row>
    <row r="3543" customFormat="false" ht="15" hidden="false" customHeight="false" outlineLevel="0" collapsed="false">
      <c r="A3543" s="49" t="n">
        <v>15944</v>
      </c>
      <c r="B3543" s="49" t="s">
        <v>189</v>
      </c>
      <c r="C3543" s="63" t="n">
        <v>40160</v>
      </c>
      <c r="D3543" s="63" t="n">
        <v>40610</v>
      </c>
      <c r="E3543" s="49" t="n">
        <v>4</v>
      </c>
      <c r="F3543" s="54" t="n">
        <v>588.4</v>
      </c>
      <c r="G3543" s="54" t="n">
        <v>1250.74</v>
      </c>
      <c r="H3543" s="54" t="n">
        <v>325.1</v>
      </c>
      <c r="I3543" s="54" t="n">
        <f aca="false">SUM(F3543:H3543)</f>
        <v>2164.24</v>
      </c>
      <c r="J3543" s="49" t="n">
        <f aca="false">Calc!$C$5-D3543</f>
        <v>277</v>
      </c>
      <c r="K3543" s="49" t="n">
        <f aca="false">IF(J3543&lt;=Calc!$C$11,4,IF(J3543&lt;=Calc!$C$12,3,IF(J3543&lt;=Calc!$C$13,2,1)))</f>
        <v>2</v>
      </c>
      <c r="L3543" s="49" t="n">
        <f aca="false">1+(E3543&gt;=Calc!$C$16)+(E3543&gt;=Calc!$C$17)+(E3543&gt;=Calc!$C$18)</f>
        <v>3</v>
      </c>
      <c r="M3543" s="49" t="str">
        <f aca="false">IF(AND(K3543=4,L3543&gt;=3),"Champions",IF(AND(K3543=3,L3543&gt;=3),"Loyal",IF(K3543&gt;=3,"Recent / New",IF(L3543&gt;=3,"At Risk","Hibernating / Lost"))))</f>
        <v>At Risk</v>
      </c>
      <c r="N3543" s="54" t="n">
        <f aca="false">IF(AND(Calc!$C$2&lt;=2009,Calc!$C$3&gt;=2009),F3543,0)+IF(AND(Calc!$C$2&lt;=2010,Calc!$C$3&gt;=2010),G3543,0)+IF(AND(Calc!$C$2&lt;=2011,Calc!$C$3&gt;=2011),H3543,0)</f>
        <v>2164.24</v>
      </c>
      <c r="O3543" s="61" t="n">
        <f aca="false">IF(AND(N3543&gt;0,OR(Calc!$C$4="*",B3543=Calc!$C$4)),N3543+ROW()*0.000000001,0)</f>
        <v>2164.240003543</v>
      </c>
    </row>
    <row r="3544" customFormat="false" ht="15" hidden="false" customHeight="false" outlineLevel="0" collapsed="false">
      <c r="A3544" s="49" t="n">
        <v>15945</v>
      </c>
      <c r="B3544" s="49" t="s">
        <v>189</v>
      </c>
      <c r="C3544" s="63" t="n">
        <v>40148</v>
      </c>
      <c r="D3544" s="63" t="n">
        <v>40521</v>
      </c>
      <c r="E3544" s="49" t="n">
        <v>4</v>
      </c>
      <c r="F3544" s="54" t="n">
        <v>124.83</v>
      </c>
      <c r="G3544" s="54" t="n">
        <v>521.44</v>
      </c>
      <c r="H3544" s="54" t="n">
        <v>0</v>
      </c>
      <c r="I3544" s="54" t="n">
        <f aca="false">SUM(F3544:H3544)</f>
        <v>646.27</v>
      </c>
      <c r="J3544" s="49" t="n">
        <f aca="false">Calc!$C$5-D3544</f>
        <v>366</v>
      </c>
      <c r="K3544" s="49" t="n">
        <f aca="false">IF(J3544&lt;=Calc!$C$11,4,IF(J3544&lt;=Calc!$C$12,3,IF(J3544&lt;=Calc!$C$13,2,1)))</f>
        <v>2</v>
      </c>
      <c r="L3544" s="49" t="n">
        <f aca="false">1+(E3544&gt;=Calc!$C$16)+(E3544&gt;=Calc!$C$17)+(E3544&gt;=Calc!$C$18)</f>
        <v>3</v>
      </c>
      <c r="M3544" s="49" t="str">
        <f aca="false">IF(AND(K3544=4,L3544&gt;=3),"Champions",IF(AND(K3544=3,L3544&gt;=3),"Loyal",IF(K3544&gt;=3,"Recent / New",IF(L3544&gt;=3,"At Risk","Hibernating / Lost"))))</f>
        <v>At Risk</v>
      </c>
      <c r="N3544" s="54" t="n">
        <f aca="false">IF(AND(Calc!$C$2&lt;=2009,Calc!$C$3&gt;=2009),F3544,0)+IF(AND(Calc!$C$2&lt;=2010,Calc!$C$3&gt;=2010),G3544,0)+IF(AND(Calc!$C$2&lt;=2011,Calc!$C$3&gt;=2011),H3544,0)</f>
        <v>646.27</v>
      </c>
      <c r="O3544" s="61" t="n">
        <f aca="false">IF(AND(N3544&gt;0,OR(Calc!$C$4="*",B3544=Calc!$C$4)),N3544+ROW()*0.000000001,0)</f>
        <v>646.270003544</v>
      </c>
    </row>
    <row r="3545" customFormat="false" ht="15" hidden="false" customHeight="false" outlineLevel="0" collapsed="false">
      <c r="A3545" s="49" t="n">
        <v>15946</v>
      </c>
      <c r="B3545" s="49" t="s">
        <v>189</v>
      </c>
      <c r="C3545" s="63" t="n">
        <v>40253</v>
      </c>
      <c r="D3545" s="63" t="n">
        <v>40384</v>
      </c>
      <c r="E3545" s="49" t="n">
        <v>3</v>
      </c>
      <c r="F3545" s="54" t="n">
        <v>0</v>
      </c>
      <c r="G3545" s="54" t="n">
        <v>2304.18</v>
      </c>
      <c r="H3545" s="54" t="n">
        <v>0</v>
      </c>
      <c r="I3545" s="54" t="n">
        <f aca="false">SUM(F3545:H3545)</f>
        <v>2304.18</v>
      </c>
      <c r="J3545" s="49" t="n">
        <f aca="false">Calc!$C$5-D3545</f>
        <v>503</v>
      </c>
      <c r="K3545" s="49" t="n">
        <f aca="false">IF(J3545&lt;=Calc!$C$11,4,IF(J3545&lt;=Calc!$C$12,3,IF(J3545&lt;=Calc!$C$13,2,1)))</f>
        <v>1</v>
      </c>
      <c r="L3545" s="49" t="n">
        <f aca="false">1+(E3545&gt;=Calc!$C$16)+(E3545&gt;=Calc!$C$17)+(E3545&gt;=Calc!$C$18)</f>
        <v>2</v>
      </c>
      <c r="M3545" s="49" t="str">
        <f aca="false">IF(AND(K3545=4,L3545&gt;=3),"Champions",IF(AND(K3545=3,L3545&gt;=3),"Loyal",IF(K3545&gt;=3,"Recent / New",IF(L3545&gt;=3,"At Risk","Hibernating / Lost"))))</f>
        <v>Hibernating / Lost</v>
      </c>
      <c r="N3545" s="54" t="n">
        <f aca="false">IF(AND(Calc!$C$2&lt;=2009,Calc!$C$3&gt;=2009),F3545,0)+IF(AND(Calc!$C$2&lt;=2010,Calc!$C$3&gt;=2010),G3545,0)+IF(AND(Calc!$C$2&lt;=2011,Calc!$C$3&gt;=2011),H3545,0)</f>
        <v>2304.18</v>
      </c>
      <c r="O3545" s="61" t="n">
        <f aca="false">IF(AND(N3545&gt;0,OR(Calc!$C$4="*",B3545=Calc!$C$4)),N3545+ROW()*0.000000001,0)</f>
        <v>2304.180003545</v>
      </c>
    </row>
    <row r="3546" customFormat="false" ht="15" hidden="false" customHeight="false" outlineLevel="0" collapsed="false">
      <c r="A3546" s="49" t="n">
        <v>15947</v>
      </c>
      <c r="B3546" s="49" t="s">
        <v>189</v>
      </c>
      <c r="C3546" s="63" t="n">
        <v>40804</v>
      </c>
      <c r="D3546" s="63" t="n">
        <v>40804</v>
      </c>
      <c r="E3546" s="49" t="n">
        <v>1</v>
      </c>
      <c r="F3546" s="54" t="n">
        <v>0</v>
      </c>
      <c r="G3546" s="54" t="n">
        <v>0</v>
      </c>
      <c r="H3546" s="54" t="n">
        <v>1708.24</v>
      </c>
      <c r="I3546" s="54" t="n">
        <f aca="false">SUM(F3546:H3546)</f>
        <v>1708.24</v>
      </c>
      <c r="J3546" s="49" t="n">
        <f aca="false">Calc!$C$5-D3546</f>
        <v>83</v>
      </c>
      <c r="K3546" s="49" t="n">
        <f aca="false">IF(J3546&lt;=Calc!$C$11,4,IF(J3546&lt;=Calc!$C$12,3,IF(J3546&lt;=Calc!$C$13,2,1)))</f>
        <v>3</v>
      </c>
      <c r="L3546" s="49" t="n">
        <f aca="false">1+(E3546&gt;=Calc!$C$16)+(E3546&gt;=Calc!$C$17)+(E3546&gt;=Calc!$C$18)</f>
        <v>1</v>
      </c>
      <c r="M3546" s="49" t="str">
        <f aca="false">IF(AND(K3546=4,L3546&gt;=3),"Champions",IF(AND(K3546=3,L3546&gt;=3),"Loyal",IF(K3546&gt;=3,"Recent / New",IF(L3546&gt;=3,"At Risk","Hibernating / Lost"))))</f>
        <v>Recent / New</v>
      </c>
      <c r="N3546" s="54" t="n">
        <f aca="false">IF(AND(Calc!$C$2&lt;=2009,Calc!$C$3&gt;=2009),F3546,0)+IF(AND(Calc!$C$2&lt;=2010,Calc!$C$3&gt;=2010),G3546,0)+IF(AND(Calc!$C$2&lt;=2011,Calc!$C$3&gt;=2011),H3546,0)</f>
        <v>1708.24</v>
      </c>
      <c r="O3546" s="61" t="n">
        <f aca="false">IF(AND(N3546&gt;0,OR(Calc!$C$4="*",B3546=Calc!$C$4)),N3546+ROW()*0.000000001,0)</f>
        <v>1708.240003546</v>
      </c>
    </row>
    <row r="3547" customFormat="false" ht="15" hidden="false" customHeight="false" outlineLevel="0" collapsed="false">
      <c r="A3547" s="49" t="n">
        <v>15948</v>
      </c>
      <c r="B3547" s="49" t="s">
        <v>189</v>
      </c>
      <c r="C3547" s="63" t="n">
        <v>40462</v>
      </c>
      <c r="D3547" s="63" t="n">
        <v>40878</v>
      </c>
      <c r="E3547" s="49" t="n">
        <v>3</v>
      </c>
      <c r="F3547" s="54" t="n">
        <v>0</v>
      </c>
      <c r="G3547" s="54" t="n">
        <v>553.85</v>
      </c>
      <c r="H3547" s="54" t="n">
        <v>955.24</v>
      </c>
      <c r="I3547" s="54" t="n">
        <f aca="false">SUM(F3547:H3547)</f>
        <v>1509.09</v>
      </c>
      <c r="J3547" s="49" t="n">
        <f aca="false">Calc!$C$5-D3547</f>
        <v>9</v>
      </c>
      <c r="K3547" s="49" t="n">
        <f aca="false">IF(J3547&lt;=Calc!$C$11,4,IF(J3547&lt;=Calc!$C$12,3,IF(J3547&lt;=Calc!$C$13,2,1)))</f>
        <v>4</v>
      </c>
      <c r="L3547" s="49" t="n">
        <f aca="false">1+(E3547&gt;=Calc!$C$16)+(E3547&gt;=Calc!$C$17)+(E3547&gt;=Calc!$C$18)</f>
        <v>2</v>
      </c>
      <c r="M3547" s="49" t="str">
        <f aca="false">IF(AND(K3547=4,L3547&gt;=3),"Champions",IF(AND(K3547=3,L3547&gt;=3),"Loyal",IF(K3547&gt;=3,"Recent / New",IF(L3547&gt;=3,"At Risk","Hibernating / Lost"))))</f>
        <v>Recent / New</v>
      </c>
      <c r="N3547" s="54" t="n">
        <f aca="false">IF(AND(Calc!$C$2&lt;=2009,Calc!$C$3&gt;=2009),F3547,0)+IF(AND(Calc!$C$2&lt;=2010,Calc!$C$3&gt;=2010),G3547,0)+IF(AND(Calc!$C$2&lt;=2011,Calc!$C$3&gt;=2011),H3547,0)</f>
        <v>1509.09</v>
      </c>
      <c r="O3547" s="61" t="n">
        <f aca="false">IF(AND(N3547&gt;0,OR(Calc!$C$4="*",B3547=Calc!$C$4)),N3547+ROW()*0.000000001,0)</f>
        <v>1509.090003547</v>
      </c>
    </row>
    <row r="3548" customFormat="false" ht="15" hidden="false" customHeight="false" outlineLevel="0" collapsed="false">
      <c r="A3548" s="49" t="n">
        <v>15949</v>
      </c>
      <c r="B3548" s="49" t="s">
        <v>189</v>
      </c>
      <c r="C3548" s="63" t="n">
        <v>40815</v>
      </c>
      <c r="D3548" s="63" t="n">
        <v>40870</v>
      </c>
      <c r="E3548" s="49" t="n">
        <v>2</v>
      </c>
      <c r="F3548" s="54" t="n">
        <v>0</v>
      </c>
      <c r="G3548" s="54" t="n">
        <v>0</v>
      </c>
      <c r="H3548" s="54" t="n">
        <v>364.72</v>
      </c>
      <c r="I3548" s="54" t="n">
        <f aca="false">SUM(F3548:H3548)</f>
        <v>364.72</v>
      </c>
      <c r="J3548" s="49" t="n">
        <f aca="false">Calc!$C$5-D3548</f>
        <v>17</v>
      </c>
      <c r="K3548" s="49" t="n">
        <f aca="false">IF(J3548&lt;=Calc!$C$11,4,IF(J3548&lt;=Calc!$C$12,3,IF(J3548&lt;=Calc!$C$13,2,1)))</f>
        <v>4</v>
      </c>
      <c r="L3548" s="49" t="n">
        <f aca="false">1+(E3548&gt;=Calc!$C$16)+(E3548&gt;=Calc!$C$17)+(E3548&gt;=Calc!$C$18)</f>
        <v>2</v>
      </c>
      <c r="M3548" s="49" t="str">
        <f aca="false">IF(AND(K3548=4,L3548&gt;=3),"Champions",IF(AND(K3548=3,L3548&gt;=3),"Loyal",IF(K3548&gt;=3,"Recent / New",IF(L3548&gt;=3,"At Risk","Hibernating / Lost"))))</f>
        <v>Recent / New</v>
      </c>
      <c r="N3548" s="54" t="n">
        <f aca="false">IF(AND(Calc!$C$2&lt;=2009,Calc!$C$3&gt;=2009),F3548,0)+IF(AND(Calc!$C$2&lt;=2010,Calc!$C$3&gt;=2010),G3548,0)+IF(AND(Calc!$C$2&lt;=2011,Calc!$C$3&gt;=2011),H3548,0)</f>
        <v>364.72</v>
      </c>
      <c r="O3548" s="61" t="n">
        <f aca="false">IF(AND(N3548&gt;0,OR(Calc!$C$4="*",B3548=Calc!$C$4)),N3548+ROW()*0.000000001,0)</f>
        <v>364.720003548</v>
      </c>
    </row>
    <row r="3549" customFormat="false" ht="15" hidden="false" customHeight="false" outlineLevel="0" collapsed="false">
      <c r="A3549" s="49" t="n">
        <v>15950</v>
      </c>
      <c r="B3549" s="49" t="s">
        <v>189</v>
      </c>
      <c r="C3549" s="63" t="n">
        <v>40204</v>
      </c>
      <c r="D3549" s="63" t="n">
        <v>40855</v>
      </c>
      <c r="E3549" s="49" t="n">
        <v>10</v>
      </c>
      <c r="F3549" s="54" t="n">
        <v>0</v>
      </c>
      <c r="G3549" s="54" t="n">
        <v>5623.07</v>
      </c>
      <c r="H3549" s="54" t="n">
        <v>1255.64</v>
      </c>
      <c r="I3549" s="54" t="n">
        <f aca="false">SUM(F3549:H3549)</f>
        <v>6878.71</v>
      </c>
      <c r="J3549" s="49" t="n">
        <f aca="false">Calc!$C$5-D3549</f>
        <v>32</v>
      </c>
      <c r="K3549" s="49" t="n">
        <f aca="false">IF(J3549&lt;=Calc!$C$11,4,IF(J3549&lt;=Calc!$C$12,3,IF(J3549&lt;=Calc!$C$13,2,1)))</f>
        <v>3</v>
      </c>
      <c r="L3549" s="49" t="n">
        <f aca="false">1+(E3549&gt;=Calc!$C$16)+(E3549&gt;=Calc!$C$17)+(E3549&gt;=Calc!$C$18)</f>
        <v>4</v>
      </c>
      <c r="M3549" s="49" t="str">
        <f aca="false">IF(AND(K3549=4,L3549&gt;=3),"Champions",IF(AND(K3549=3,L3549&gt;=3),"Loyal",IF(K3549&gt;=3,"Recent / New",IF(L3549&gt;=3,"At Risk","Hibernating / Lost"))))</f>
        <v>Loyal</v>
      </c>
      <c r="N3549" s="54" t="n">
        <f aca="false">IF(AND(Calc!$C$2&lt;=2009,Calc!$C$3&gt;=2009),F3549,0)+IF(AND(Calc!$C$2&lt;=2010,Calc!$C$3&gt;=2010),G3549,0)+IF(AND(Calc!$C$2&lt;=2011,Calc!$C$3&gt;=2011),H3549,0)</f>
        <v>6878.71</v>
      </c>
      <c r="O3549" s="61" t="n">
        <f aca="false">IF(AND(N3549&gt;0,OR(Calc!$C$4="*",B3549=Calc!$C$4)),N3549+ROW()*0.000000001,0)</f>
        <v>6878.710003549</v>
      </c>
    </row>
    <row r="3550" customFormat="false" ht="15" hidden="false" customHeight="false" outlineLevel="0" collapsed="false">
      <c r="A3550" s="49" t="n">
        <v>15951</v>
      </c>
      <c r="B3550" s="49" t="s">
        <v>189</v>
      </c>
      <c r="C3550" s="63" t="n">
        <v>40505</v>
      </c>
      <c r="D3550" s="63" t="n">
        <v>40878</v>
      </c>
      <c r="E3550" s="49" t="n">
        <v>3</v>
      </c>
      <c r="F3550" s="54" t="n">
        <v>0</v>
      </c>
      <c r="G3550" s="54" t="n">
        <v>304.95</v>
      </c>
      <c r="H3550" s="54" t="n">
        <v>669.57</v>
      </c>
      <c r="I3550" s="54" t="n">
        <f aca="false">SUM(F3550:H3550)</f>
        <v>974.52</v>
      </c>
      <c r="J3550" s="49" t="n">
        <f aca="false">Calc!$C$5-D3550</f>
        <v>9</v>
      </c>
      <c r="K3550" s="49" t="n">
        <f aca="false">IF(J3550&lt;=Calc!$C$11,4,IF(J3550&lt;=Calc!$C$12,3,IF(J3550&lt;=Calc!$C$13,2,1)))</f>
        <v>4</v>
      </c>
      <c r="L3550" s="49" t="n">
        <f aca="false">1+(E3550&gt;=Calc!$C$16)+(E3550&gt;=Calc!$C$17)+(E3550&gt;=Calc!$C$18)</f>
        <v>2</v>
      </c>
      <c r="M3550" s="49" t="str">
        <f aca="false">IF(AND(K3550=4,L3550&gt;=3),"Champions",IF(AND(K3550=3,L3550&gt;=3),"Loyal",IF(K3550&gt;=3,"Recent / New",IF(L3550&gt;=3,"At Risk","Hibernating / Lost"))))</f>
        <v>Recent / New</v>
      </c>
      <c r="N3550" s="54" t="n">
        <f aca="false">IF(AND(Calc!$C$2&lt;=2009,Calc!$C$3&gt;=2009),F3550,0)+IF(AND(Calc!$C$2&lt;=2010,Calc!$C$3&gt;=2010),G3550,0)+IF(AND(Calc!$C$2&lt;=2011,Calc!$C$3&gt;=2011),H3550,0)</f>
        <v>974.52</v>
      </c>
      <c r="O3550" s="61" t="n">
        <f aca="false">IF(AND(N3550&gt;0,OR(Calc!$C$4="*",B3550=Calc!$C$4)),N3550+ROW()*0.000000001,0)</f>
        <v>974.52000355</v>
      </c>
    </row>
    <row r="3551" customFormat="false" ht="15" hidden="false" customHeight="false" outlineLevel="0" collapsed="false">
      <c r="A3551" s="49" t="n">
        <v>15952</v>
      </c>
      <c r="B3551" s="49" t="s">
        <v>189</v>
      </c>
      <c r="C3551" s="63" t="n">
        <v>40661</v>
      </c>
      <c r="D3551" s="63" t="n">
        <v>40853</v>
      </c>
      <c r="E3551" s="49" t="n">
        <v>4</v>
      </c>
      <c r="F3551" s="54" t="n">
        <v>0</v>
      </c>
      <c r="G3551" s="54" t="n">
        <v>0</v>
      </c>
      <c r="H3551" s="54" t="n">
        <v>781.91</v>
      </c>
      <c r="I3551" s="54" t="n">
        <f aca="false">SUM(F3551:H3551)</f>
        <v>781.91</v>
      </c>
      <c r="J3551" s="49" t="n">
        <f aca="false">Calc!$C$5-D3551</f>
        <v>34</v>
      </c>
      <c r="K3551" s="49" t="n">
        <f aca="false">IF(J3551&lt;=Calc!$C$11,4,IF(J3551&lt;=Calc!$C$12,3,IF(J3551&lt;=Calc!$C$13,2,1)))</f>
        <v>3</v>
      </c>
      <c r="L3551" s="49" t="n">
        <f aca="false">1+(E3551&gt;=Calc!$C$16)+(E3551&gt;=Calc!$C$17)+(E3551&gt;=Calc!$C$18)</f>
        <v>3</v>
      </c>
      <c r="M3551" s="49" t="str">
        <f aca="false">IF(AND(K3551=4,L3551&gt;=3),"Champions",IF(AND(K3551=3,L3551&gt;=3),"Loyal",IF(K3551&gt;=3,"Recent / New",IF(L3551&gt;=3,"At Risk","Hibernating / Lost"))))</f>
        <v>Loyal</v>
      </c>
      <c r="N3551" s="54" t="n">
        <f aca="false">IF(AND(Calc!$C$2&lt;=2009,Calc!$C$3&gt;=2009),F3551,0)+IF(AND(Calc!$C$2&lt;=2010,Calc!$C$3&gt;=2010),G3551,0)+IF(AND(Calc!$C$2&lt;=2011,Calc!$C$3&gt;=2011),H3551,0)</f>
        <v>781.91</v>
      </c>
      <c r="O3551" s="61" t="n">
        <f aca="false">IF(AND(N3551&gt;0,OR(Calc!$C$4="*",B3551=Calc!$C$4)),N3551+ROW()*0.000000001,0)</f>
        <v>781.910003551</v>
      </c>
    </row>
    <row r="3552" customFormat="false" ht="15" hidden="false" customHeight="false" outlineLevel="0" collapsed="false">
      <c r="A3552" s="49" t="n">
        <v>15953</v>
      </c>
      <c r="B3552" s="49" t="s">
        <v>189</v>
      </c>
      <c r="C3552" s="63" t="n">
        <v>40150</v>
      </c>
      <c r="D3552" s="63" t="n">
        <v>40871</v>
      </c>
      <c r="E3552" s="49" t="n">
        <v>18</v>
      </c>
      <c r="F3552" s="54" t="n">
        <v>372.2</v>
      </c>
      <c r="G3552" s="54" t="n">
        <v>1498.6</v>
      </c>
      <c r="H3552" s="54" t="n">
        <v>1424.69</v>
      </c>
      <c r="I3552" s="54" t="n">
        <f aca="false">SUM(F3552:H3552)</f>
        <v>3295.49</v>
      </c>
      <c r="J3552" s="49" t="n">
        <f aca="false">Calc!$C$5-D3552</f>
        <v>16</v>
      </c>
      <c r="K3552" s="49" t="n">
        <f aca="false">IF(J3552&lt;=Calc!$C$11,4,IF(J3552&lt;=Calc!$C$12,3,IF(J3552&lt;=Calc!$C$13,2,1)))</f>
        <v>4</v>
      </c>
      <c r="L3552" s="49" t="n">
        <f aca="false">1+(E3552&gt;=Calc!$C$16)+(E3552&gt;=Calc!$C$17)+(E3552&gt;=Calc!$C$18)</f>
        <v>4</v>
      </c>
      <c r="M3552" s="49" t="str">
        <f aca="false">IF(AND(K3552=4,L3552&gt;=3),"Champions",IF(AND(K3552=3,L3552&gt;=3),"Loyal",IF(K3552&gt;=3,"Recent / New",IF(L3552&gt;=3,"At Risk","Hibernating / Lost"))))</f>
        <v>Champions</v>
      </c>
      <c r="N3552" s="54" t="n">
        <f aca="false">IF(AND(Calc!$C$2&lt;=2009,Calc!$C$3&gt;=2009),F3552,0)+IF(AND(Calc!$C$2&lt;=2010,Calc!$C$3&gt;=2010),G3552,0)+IF(AND(Calc!$C$2&lt;=2011,Calc!$C$3&gt;=2011),H3552,0)</f>
        <v>3295.49</v>
      </c>
      <c r="O3552" s="61" t="n">
        <f aca="false">IF(AND(N3552&gt;0,OR(Calc!$C$4="*",B3552=Calc!$C$4)),N3552+ROW()*0.000000001,0)</f>
        <v>3295.490003552</v>
      </c>
    </row>
    <row r="3553" customFormat="false" ht="15" hidden="false" customHeight="false" outlineLevel="0" collapsed="false">
      <c r="A3553" s="49" t="n">
        <v>15954</v>
      </c>
      <c r="B3553" s="49" t="s">
        <v>189</v>
      </c>
      <c r="C3553" s="63" t="n">
        <v>40297</v>
      </c>
      <c r="D3553" s="63" t="n">
        <v>40297</v>
      </c>
      <c r="E3553" s="49" t="n">
        <v>1</v>
      </c>
      <c r="F3553" s="54" t="n">
        <v>0</v>
      </c>
      <c r="G3553" s="54" t="n">
        <v>187.8</v>
      </c>
      <c r="H3553" s="54" t="n">
        <v>0</v>
      </c>
      <c r="I3553" s="54" t="n">
        <f aca="false">SUM(F3553:H3553)</f>
        <v>187.8</v>
      </c>
      <c r="J3553" s="49" t="n">
        <f aca="false">Calc!$C$5-D3553</f>
        <v>590</v>
      </c>
      <c r="K3553" s="49" t="n">
        <f aca="false">IF(J3553&lt;=Calc!$C$11,4,IF(J3553&lt;=Calc!$C$12,3,IF(J3553&lt;=Calc!$C$13,2,1)))</f>
        <v>1</v>
      </c>
      <c r="L3553" s="49" t="n">
        <f aca="false">1+(E3553&gt;=Calc!$C$16)+(E3553&gt;=Calc!$C$17)+(E3553&gt;=Calc!$C$18)</f>
        <v>1</v>
      </c>
      <c r="M3553" s="49" t="str">
        <f aca="false">IF(AND(K3553=4,L3553&gt;=3),"Champions",IF(AND(K3553=3,L3553&gt;=3),"Loyal",IF(K3553&gt;=3,"Recent / New",IF(L3553&gt;=3,"At Risk","Hibernating / Lost"))))</f>
        <v>Hibernating / Lost</v>
      </c>
      <c r="N3553" s="54" t="n">
        <f aca="false">IF(AND(Calc!$C$2&lt;=2009,Calc!$C$3&gt;=2009),F3553,0)+IF(AND(Calc!$C$2&lt;=2010,Calc!$C$3&gt;=2010),G3553,0)+IF(AND(Calc!$C$2&lt;=2011,Calc!$C$3&gt;=2011),H3553,0)</f>
        <v>187.8</v>
      </c>
      <c r="O3553" s="61" t="n">
        <f aca="false">IF(AND(N3553&gt;0,OR(Calc!$C$4="*",B3553=Calc!$C$4)),N3553+ROW()*0.000000001,0)</f>
        <v>187.800003553</v>
      </c>
    </row>
    <row r="3554" customFormat="false" ht="15" hidden="false" customHeight="false" outlineLevel="0" collapsed="false">
      <c r="A3554" s="49" t="n">
        <v>15955</v>
      </c>
      <c r="B3554" s="49" t="s">
        <v>189</v>
      </c>
      <c r="C3554" s="63" t="n">
        <v>40232</v>
      </c>
      <c r="D3554" s="63" t="n">
        <v>40862</v>
      </c>
      <c r="E3554" s="49" t="n">
        <v>22</v>
      </c>
      <c r="F3554" s="54" t="n">
        <v>0</v>
      </c>
      <c r="G3554" s="54" t="n">
        <v>4232.8</v>
      </c>
      <c r="H3554" s="54" t="n">
        <v>3817.43</v>
      </c>
      <c r="I3554" s="54" t="n">
        <f aca="false">SUM(F3554:H3554)</f>
        <v>8050.23</v>
      </c>
      <c r="J3554" s="49" t="n">
        <f aca="false">Calc!$C$5-D3554</f>
        <v>25</v>
      </c>
      <c r="K3554" s="49" t="n">
        <f aca="false">IF(J3554&lt;=Calc!$C$11,4,IF(J3554&lt;=Calc!$C$12,3,IF(J3554&lt;=Calc!$C$13,2,1)))</f>
        <v>4</v>
      </c>
      <c r="L3554" s="49" t="n">
        <f aca="false">1+(E3554&gt;=Calc!$C$16)+(E3554&gt;=Calc!$C$17)+(E3554&gt;=Calc!$C$18)</f>
        <v>4</v>
      </c>
      <c r="M3554" s="49" t="str">
        <f aca="false">IF(AND(K3554=4,L3554&gt;=3),"Champions",IF(AND(K3554=3,L3554&gt;=3),"Loyal",IF(K3554&gt;=3,"Recent / New",IF(L3554&gt;=3,"At Risk","Hibernating / Lost"))))</f>
        <v>Champions</v>
      </c>
      <c r="N3554" s="54" t="n">
        <f aca="false">IF(AND(Calc!$C$2&lt;=2009,Calc!$C$3&gt;=2009),F3554,0)+IF(AND(Calc!$C$2&lt;=2010,Calc!$C$3&gt;=2010),G3554,0)+IF(AND(Calc!$C$2&lt;=2011,Calc!$C$3&gt;=2011),H3554,0)</f>
        <v>8050.23</v>
      </c>
      <c r="O3554" s="61" t="n">
        <f aca="false">IF(AND(N3554&gt;0,OR(Calc!$C$4="*",B3554=Calc!$C$4)),N3554+ROW()*0.000000001,0)</f>
        <v>8050.230003554</v>
      </c>
    </row>
    <row r="3555" customFormat="false" ht="15" hidden="false" customHeight="false" outlineLevel="0" collapsed="false">
      <c r="A3555" s="49" t="n">
        <v>15956</v>
      </c>
      <c r="B3555" s="49" t="s">
        <v>189</v>
      </c>
      <c r="C3555" s="63" t="n">
        <v>40160</v>
      </c>
      <c r="D3555" s="63" t="n">
        <v>40335</v>
      </c>
      <c r="E3555" s="49" t="n">
        <v>2</v>
      </c>
      <c r="F3555" s="54" t="n">
        <v>326.4</v>
      </c>
      <c r="G3555" s="54" t="n">
        <v>291.2</v>
      </c>
      <c r="H3555" s="54" t="n">
        <v>0</v>
      </c>
      <c r="I3555" s="54" t="n">
        <f aca="false">SUM(F3555:H3555)</f>
        <v>617.6</v>
      </c>
      <c r="J3555" s="49" t="n">
        <f aca="false">Calc!$C$5-D3555</f>
        <v>552</v>
      </c>
      <c r="K3555" s="49" t="n">
        <f aca="false">IF(J3555&lt;=Calc!$C$11,4,IF(J3555&lt;=Calc!$C$12,3,IF(J3555&lt;=Calc!$C$13,2,1)))</f>
        <v>1</v>
      </c>
      <c r="L3555" s="49" t="n">
        <f aca="false">1+(E3555&gt;=Calc!$C$16)+(E3555&gt;=Calc!$C$17)+(E3555&gt;=Calc!$C$18)</f>
        <v>2</v>
      </c>
      <c r="M3555" s="49" t="str">
        <f aca="false">IF(AND(K3555=4,L3555&gt;=3),"Champions",IF(AND(K3555=3,L3555&gt;=3),"Loyal",IF(K3555&gt;=3,"Recent / New",IF(L3555&gt;=3,"At Risk","Hibernating / Lost"))))</f>
        <v>Hibernating / Lost</v>
      </c>
      <c r="N3555" s="54" t="n">
        <f aca="false">IF(AND(Calc!$C$2&lt;=2009,Calc!$C$3&gt;=2009),F3555,0)+IF(AND(Calc!$C$2&lt;=2010,Calc!$C$3&gt;=2010),G3555,0)+IF(AND(Calc!$C$2&lt;=2011,Calc!$C$3&gt;=2011),H3555,0)</f>
        <v>617.6</v>
      </c>
      <c r="O3555" s="61" t="n">
        <f aca="false">IF(AND(N3555&gt;0,OR(Calc!$C$4="*",B3555=Calc!$C$4)),N3555+ROW()*0.000000001,0)</f>
        <v>617.600003555</v>
      </c>
    </row>
    <row r="3556" customFormat="false" ht="15" hidden="false" customHeight="false" outlineLevel="0" collapsed="false">
      <c r="A3556" s="49" t="n">
        <v>15957</v>
      </c>
      <c r="B3556" s="49" t="s">
        <v>189</v>
      </c>
      <c r="C3556" s="63" t="n">
        <v>40466</v>
      </c>
      <c r="D3556" s="63" t="n">
        <v>40855</v>
      </c>
      <c r="E3556" s="49" t="n">
        <v>3</v>
      </c>
      <c r="F3556" s="54" t="n">
        <v>0</v>
      </c>
      <c r="G3556" s="54" t="n">
        <v>492.36</v>
      </c>
      <c r="H3556" s="54" t="n">
        <v>428.89</v>
      </c>
      <c r="I3556" s="54" t="n">
        <f aca="false">SUM(F3556:H3556)</f>
        <v>921.25</v>
      </c>
      <c r="J3556" s="49" t="n">
        <f aca="false">Calc!$C$5-D3556</f>
        <v>32</v>
      </c>
      <c r="K3556" s="49" t="n">
        <f aca="false">IF(J3556&lt;=Calc!$C$11,4,IF(J3556&lt;=Calc!$C$12,3,IF(J3556&lt;=Calc!$C$13,2,1)))</f>
        <v>3</v>
      </c>
      <c r="L3556" s="49" t="n">
        <f aca="false">1+(E3556&gt;=Calc!$C$16)+(E3556&gt;=Calc!$C$17)+(E3556&gt;=Calc!$C$18)</f>
        <v>2</v>
      </c>
      <c r="M3556" s="49" t="str">
        <f aca="false">IF(AND(K3556=4,L3556&gt;=3),"Champions",IF(AND(K3556=3,L3556&gt;=3),"Loyal",IF(K3556&gt;=3,"Recent / New",IF(L3556&gt;=3,"At Risk","Hibernating / Lost"))))</f>
        <v>Recent / New</v>
      </c>
      <c r="N3556" s="54" t="n">
        <f aca="false">IF(AND(Calc!$C$2&lt;=2009,Calc!$C$3&gt;=2009),F3556,0)+IF(AND(Calc!$C$2&lt;=2010,Calc!$C$3&gt;=2010),G3556,0)+IF(AND(Calc!$C$2&lt;=2011,Calc!$C$3&gt;=2011),H3556,0)</f>
        <v>921.25</v>
      </c>
      <c r="O3556" s="61" t="n">
        <f aca="false">IF(AND(N3556&gt;0,OR(Calc!$C$4="*",B3556=Calc!$C$4)),N3556+ROW()*0.000000001,0)</f>
        <v>921.250003556</v>
      </c>
    </row>
    <row r="3557" customFormat="false" ht="15" hidden="false" customHeight="false" outlineLevel="0" collapsed="false">
      <c r="A3557" s="49" t="n">
        <v>15958</v>
      </c>
      <c r="B3557" s="49" t="s">
        <v>189</v>
      </c>
      <c r="C3557" s="63" t="n">
        <v>40336</v>
      </c>
      <c r="D3557" s="63" t="n">
        <v>40812</v>
      </c>
      <c r="E3557" s="49" t="n">
        <v>4</v>
      </c>
      <c r="F3557" s="54" t="n">
        <v>0</v>
      </c>
      <c r="G3557" s="54" t="n">
        <v>357.77</v>
      </c>
      <c r="H3557" s="54" t="n">
        <v>104.35</v>
      </c>
      <c r="I3557" s="54" t="n">
        <f aca="false">SUM(F3557:H3557)</f>
        <v>462.12</v>
      </c>
      <c r="J3557" s="49" t="n">
        <f aca="false">Calc!$C$5-D3557</f>
        <v>75</v>
      </c>
      <c r="K3557" s="49" t="n">
        <f aca="false">IF(J3557&lt;=Calc!$C$11,4,IF(J3557&lt;=Calc!$C$12,3,IF(J3557&lt;=Calc!$C$13,2,1)))</f>
        <v>3</v>
      </c>
      <c r="L3557" s="49" t="n">
        <f aca="false">1+(E3557&gt;=Calc!$C$16)+(E3557&gt;=Calc!$C$17)+(E3557&gt;=Calc!$C$18)</f>
        <v>3</v>
      </c>
      <c r="M3557" s="49" t="str">
        <f aca="false">IF(AND(K3557=4,L3557&gt;=3),"Champions",IF(AND(K3557=3,L3557&gt;=3),"Loyal",IF(K3557&gt;=3,"Recent / New",IF(L3557&gt;=3,"At Risk","Hibernating / Lost"))))</f>
        <v>Loyal</v>
      </c>
      <c r="N3557" s="54" t="n">
        <f aca="false">IF(AND(Calc!$C$2&lt;=2009,Calc!$C$3&gt;=2009),F3557,0)+IF(AND(Calc!$C$2&lt;=2010,Calc!$C$3&gt;=2010),G3557,0)+IF(AND(Calc!$C$2&lt;=2011,Calc!$C$3&gt;=2011),H3557,0)</f>
        <v>462.12</v>
      </c>
      <c r="O3557" s="61" t="n">
        <f aca="false">IF(AND(N3557&gt;0,OR(Calc!$C$4="*",B3557=Calc!$C$4)),N3557+ROW()*0.000000001,0)</f>
        <v>462.120003557</v>
      </c>
    </row>
    <row r="3558" customFormat="false" ht="15" hidden="false" customHeight="false" outlineLevel="0" collapsed="false">
      <c r="A3558" s="49" t="n">
        <v>15959</v>
      </c>
      <c r="B3558" s="49" t="s">
        <v>189</v>
      </c>
      <c r="C3558" s="63" t="n">
        <v>40204</v>
      </c>
      <c r="D3558" s="63" t="n">
        <v>40204</v>
      </c>
      <c r="E3558" s="49" t="n">
        <v>3</v>
      </c>
      <c r="F3558" s="54" t="n">
        <v>0</v>
      </c>
      <c r="G3558" s="54" t="n">
        <v>542.89</v>
      </c>
      <c r="H3558" s="54" t="n">
        <v>0</v>
      </c>
      <c r="I3558" s="54" t="n">
        <f aca="false">SUM(F3558:H3558)</f>
        <v>542.89</v>
      </c>
      <c r="J3558" s="49" t="n">
        <f aca="false">Calc!$C$5-D3558</f>
        <v>683</v>
      </c>
      <c r="K3558" s="49" t="n">
        <f aca="false">IF(J3558&lt;=Calc!$C$11,4,IF(J3558&lt;=Calc!$C$12,3,IF(J3558&lt;=Calc!$C$13,2,1)))</f>
        <v>1</v>
      </c>
      <c r="L3558" s="49" t="n">
        <f aca="false">1+(E3558&gt;=Calc!$C$16)+(E3558&gt;=Calc!$C$17)+(E3558&gt;=Calc!$C$18)</f>
        <v>2</v>
      </c>
      <c r="M3558" s="49" t="str">
        <f aca="false">IF(AND(K3558=4,L3558&gt;=3),"Champions",IF(AND(K3558=3,L3558&gt;=3),"Loyal",IF(K3558&gt;=3,"Recent / New",IF(L3558&gt;=3,"At Risk","Hibernating / Lost"))))</f>
        <v>Hibernating / Lost</v>
      </c>
      <c r="N3558" s="54" t="n">
        <f aca="false">IF(AND(Calc!$C$2&lt;=2009,Calc!$C$3&gt;=2009),F3558,0)+IF(AND(Calc!$C$2&lt;=2010,Calc!$C$3&gt;=2010),G3558,0)+IF(AND(Calc!$C$2&lt;=2011,Calc!$C$3&gt;=2011),H3558,0)</f>
        <v>542.89</v>
      </c>
      <c r="O3558" s="61" t="n">
        <f aca="false">IF(AND(N3558&gt;0,OR(Calc!$C$4="*",B3558=Calc!$C$4)),N3558+ROW()*0.000000001,0)</f>
        <v>542.890003558</v>
      </c>
    </row>
    <row r="3559" customFormat="false" ht="15" hidden="false" customHeight="false" outlineLevel="0" collapsed="false">
      <c r="A3559" s="49" t="n">
        <v>15960</v>
      </c>
      <c r="B3559" s="49" t="s">
        <v>189</v>
      </c>
      <c r="C3559" s="63" t="n">
        <v>40451</v>
      </c>
      <c r="D3559" s="63" t="n">
        <v>40512</v>
      </c>
      <c r="E3559" s="49" t="n">
        <v>4</v>
      </c>
      <c r="F3559" s="54" t="n">
        <v>0</v>
      </c>
      <c r="G3559" s="54" t="n">
        <v>394</v>
      </c>
      <c r="H3559" s="54" t="n">
        <v>0</v>
      </c>
      <c r="I3559" s="54" t="n">
        <f aca="false">SUM(F3559:H3559)</f>
        <v>394</v>
      </c>
      <c r="J3559" s="49" t="n">
        <f aca="false">Calc!$C$5-D3559</f>
        <v>375</v>
      </c>
      <c r="K3559" s="49" t="n">
        <f aca="false">IF(J3559&lt;=Calc!$C$11,4,IF(J3559&lt;=Calc!$C$12,3,IF(J3559&lt;=Calc!$C$13,2,1)))</f>
        <v>2</v>
      </c>
      <c r="L3559" s="49" t="n">
        <f aca="false">1+(E3559&gt;=Calc!$C$16)+(E3559&gt;=Calc!$C$17)+(E3559&gt;=Calc!$C$18)</f>
        <v>3</v>
      </c>
      <c r="M3559" s="49" t="str">
        <f aca="false">IF(AND(K3559=4,L3559&gt;=3),"Champions",IF(AND(K3559=3,L3559&gt;=3),"Loyal",IF(K3559&gt;=3,"Recent / New",IF(L3559&gt;=3,"At Risk","Hibernating / Lost"))))</f>
        <v>At Risk</v>
      </c>
      <c r="N3559" s="54" t="n">
        <f aca="false">IF(AND(Calc!$C$2&lt;=2009,Calc!$C$3&gt;=2009),F3559,0)+IF(AND(Calc!$C$2&lt;=2010,Calc!$C$3&gt;=2010),G3559,0)+IF(AND(Calc!$C$2&lt;=2011,Calc!$C$3&gt;=2011),H3559,0)</f>
        <v>394</v>
      </c>
      <c r="O3559" s="61" t="n">
        <f aca="false">IF(AND(N3559&gt;0,OR(Calc!$C$4="*",B3559=Calc!$C$4)),N3559+ROW()*0.000000001,0)</f>
        <v>394.000003559</v>
      </c>
    </row>
    <row r="3560" customFormat="false" ht="15" hidden="false" customHeight="false" outlineLevel="0" collapsed="false">
      <c r="A3560" s="49" t="n">
        <v>15961</v>
      </c>
      <c r="B3560" s="49" t="s">
        <v>189</v>
      </c>
      <c r="C3560" s="63" t="n">
        <v>40507</v>
      </c>
      <c r="D3560" s="63" t="n">
        <v>40507</v>
      </c>
      <c r="E3560" s="49" t="n">
        <v>1</v>
      </c>
      <c r="F3560" s="54" t="n">
        <v>0</v>
      </c>
      <c r="G3560" s="54" t="n">
        <v>451.29</v>
      </c>
      <c r="H3560" s="54" t="n">
        <v>0</v>
      </c>
      <c r="I3560" s="54" t="n">
        <f aca="false">SUM(F3560:H3560)</f>
        <v>451.29</v>
      </c>
      <c r="J3560" s="49" t="n">
        <f aca="false">Calc!$C$5-D3560</f>
        <v>380</v>
      </c>
      <c r="K3560" s="49" t="n">
        <f aca="false">IF(J3560&lt;=Calc!$C$11,4,IF(J3560&lt;=Calc!$C$12,3,IF(J3560&lt;=Calc!$C$13,2,1)))</f>
        <v>2</v>
      </c>
      <c r="L3560" s="49" t="n">
        <f aca="false">1+(E3560&gt;=Calc!$C$16)+(E3560&gt;=Calc!$C$17)+(E3560&gt;=Calc!$C$18)</f>
        <v>1</v>
      </c>
      <c r="M3560" s="49" t="str">
        <f aca="false">IF(AND(K3560=4,L3560&gt;=3),"Champions",IF(AND(K3560=3,L3560&gt;=3),"Loyal",IF(K3560&gt;=3,"Recent / New",IF(L3560&gt;=3,"At Risk","Hibernating / Lost"))))</f>
        <v>Hibernating / Lost</v>
      </c>
      <c r="N3560" s="54" t="n">
        <f aca="false">IF(AND(Calc!$C$2&lt;=2009,Calc!$C$3&gt;=2009),F3560,0)+IF(AND(Calc!$C$2&lt;=2010,Calc!$C$3&gt;=2010),G3560,0)+IF(AND(Calc!$C$2&lt;=2011,Calc!$C$3&gt;=2011),H3560,0)</f>
        <v>451.29</v>
      </c>
      <c r="O3560" s="61" t="n">
        <f aca="false">IF(AND(N3560&gt;0,OR(Calc!$C$4="*",B3560=Calc!$C$4)),N3560+ROW()*0.000000001,0)</f>
        <v>451.29000356</v>
      </c>
    </row>
    <row r="3561" customFormat="false" ht="15" hidden="false" customHeight="false" outlineLevel="0" collapsed="false">
      <c r="A3561" s="49" t="n">
        <v>15962</v>
      </c>
      <c r="B3561" s="49" t="s">
        <v>189</v>
      </c>
      <c r="C3561" s="63" t="n">
        <v>40437</v>
      </c>
      <c r="D3561" s="63" t="n">
        <v>40437</v>
      </c>
      <c r="E3561" s="49" t="n">
        <v>1</v>
      </c>
      <c r="F3561" s="54" t="n">
        <v>0</v>
      </c>
      <c r="G3561" s="54" t="n">
        <v>289.48</v>
      </c>
      <c r="H3561" s="54" t="n">
        <v>0</v>
      </c>
      <c r="I3561" s="54" t="n">
        <f aca="false">SUM(F3561:H3561)</f>
        <v>289.48</v>
      </c>
      <c r="J3561" s="49" t="n">
        <f aca="false">Calc!$C$5-D3561</f>
        <v>450</v>
      </c>
      <c r="K3561" s="49" t="n">
        <f aca="false">IF(J3561&lt;=Calc!$C$11,4,IF(J3561&lt;=Calc!$C$12,3,IF(J3561&lt;=Calc!$C$13,2,1)))</f>
        <v>1</v>
      </c>
      <c r="L3561" s="49" t="n">
        <f aca="false">1+(E3561&gt;=Calc!$C$16)+(E3561&gt;=Calc!$C$17)+(E3561&gt;=Calc!$C$18)</f>
        <v>1</v>
      </c>
      <c r="M3561" s="49" t="str">
        <f aca="false">IF(AND(K3561=4,L3561&gt;=3),"Champions",IF(AND(K3561=3,L3561&gt;=3),"Loyal",IF(K3561&gt;=3,"Recent / New",IF(L3561&gt;=3,"At Risk","Hibernating / Lost"))))</f>
        <v>Hibernating / Lost</v>
      </c>
      <c r="N3561" s="54" t="n">
        <f aca="false">IF(AND(Calc!$C$2&lt;=2009,Calc!$C$3&gt;=2009),F3561,0)+IF(AND(Calc!$C$2&lt;=2010,Calc!$C$3&gt;=2010),G3561,0)+IF(AND(Calc!$C$2&lt;=2011,Calc!$C$3&gt;=2011),H3561,0)</f>
        <v>289.48</v>
      </c>
      <c r="O3561" s="61" t="n">
        <f aca="false">IF(AND(N3561&gt;0,OR(Calc!$C$4="*",B3561=Calc!$C$4)),N3561+ROW()*0.000000001,0)</f>
        <v>289.480003561</v>
      </c>
    </row>
    <row r="3562" customFormat="false" ht="15" hidden="false" customHeight="false" outlineLevel="0" collapsed="false">
      <c r="A3562" s="49" t="n">
        <v>15963</v>
      </c>
      <c r="B3562" s="49" t="s">
        <v>189</v>
      </c>
      <c r="C3562" s="63" t="n">
        <v>40841</v>
      </c>
      <c r="D3562" s="63" t="n">
        <v>40867</v>
      </c>
      <c r="E3562" s="49" t="n">
        <v>2</v>
      </c>
      <c r="F3562" s="54" t="n">
        <v>0</v>
      </c>
      <c r="G3562" s="54" t="n">
        <v>0</v>
      </c>
      <c r="H3562" s="54" t="n">
        <v>470.76</v>
      </c>
      <c r="I3562" s="54" t="n">
        <f aca="false">SUM(F3562:H3562)</f>
        <v>470.76</v>
      </c>
      <c r="J3562" s="49" t="n">
        <f aca="false">Calc!$C$5-D3562</f>
        <v>20</v>
      </c>
      <c r="K3562" s="49" t="n">
        <f aca="false">IF(J3562&lt;=Calc!$C$11,4,IF(J3562&lt;=Calc!$C$12,3,IF(J3562&lt;=Calc!$C$13,2,1)))</f>
        <v>4</v>
      </c>
      <c r="L3562" s="49" t="n">
        <f aca="false">1+(E3562&gt;=Calc!$C$16)+(E3562&gt;=Calc!$C$17)+(E3562&gt;=Calc!$C$18)</f>
        <v>2</v>
      </c>
      <c r="M3562" s="49" t="str">
        <f aca="false">IF(AND(K3562=4,L3562&gt;=3),"Champions",IF(AND(K3562=3,L3562&gt;=3),"Loyal",IF(K3562&gt;=3,"Recent / New",IF(L3562&gt;=3,"At Risk","Hibernating / Lost"))))</f>
        <v>Recent / New</v>
      </c>
      <c r="N3562" s="54" t="n">
        <f aca="false">IF(AND(Calc!$C$2&lt;=2009,Calc!$C$3&gt;=2009),F3562,0)+IF(AND(Calc!$C$2&lt;=2010,Calc!$C$3&gt;=2010),G3562,0)+IF(AND(Calc!$C$2&lt;=2011,Calc!$C$3&gt;=2011),H3562,0)</f>
        <v>470.76</v>
      </c>
      <c r="O3562" s="61" t="n">
        <f aca="false">IF(AND(N3562&gt;0,OR(Calc!$C$4="*",B3562=Calc!$C$4)),N3562+ROW()*0.000000001,0)</f>
        <v>470.760003562</v>
      </c>
    </row>
    <row r="3563" customFormat="false" ht="15" hidden="false" customHeight="false" outlineLevel="0" collapsed="false">
      <c r="A3563" s="49" t="n">
        <v>15964</v>
      </c>
      <c r="B3563" s="49" t="s">
        <v>189</v>
      </c>
      <c r="C3563" s="63" t="n">
        <v>40223</v>
      </c>
      <c r="D3563" s="63" t="n">
        <v>40223</v>
      </c>
      <c r="E3563" s="49" t="n">
        <v>1</v>
      </c>
      <c r="F3563" s="54" t="n">
        <v>0</v>
      </c>
      <c r="G3563" s="54" t="n">
        <v>269.21</v>
      </c>
      <c r="H3563" s="54" t="n">
        <v>0</v>
      </c>
      <c r="I3563" s="54" t="n">
        <f aca="false">SUM(F3563:H3563)</f>
        <v>269.21</v>
      </c>
      <c r="J3563" s="49" t="n">
        <f aca="false">Calc!$C$5-D3563</f>
        <v>664</v>
      </c>
      <c r="K3563" s="49" t="n">
        <f aca="false">IF(J3563&lt;=Calc!$C$11,4,IF(J3563&lt;=Calc!$C$12,3,IF(J3563&lt;=Calc!$C$13,2,1)))</f>
        <v>1</v>
      </c>
      <c r="L3563" s="49" t="n">
        <f aca="false">1+(E3563&gt;=Calc!$C$16)+(E3563&gt;=Calc!$C$17)+(E3563&gt;=Calc!$C$18)</f>
        <v>1</v>
      </c>
      <c r="M3563" s="49" t="str">
        <f aca="false">IF(AND(K3563=4,L3563&gt;=3),"Champions",IF(AND(K3563=3,L3563&gt;=3),"Loyal",IF(K3563&gt;=3,"Recent / New",IF(L3563&gt;=3,"At Risk","Hibernating / Lost"))))</f>
        <v>Hibernating / Lost</v>
      </c>
      <c r="N3563" s="54" t="n">
        <f aca="false">IF(AND(Calc!$C$2&lt;=2009,Calc!$C$3&gt;=2009),F3563,0)+IF(AND(Calc!$C$2&lt;=2010,Calc!$C$3&gt;=2010),G3563,0)+IF(AND(Calc!$C$2&lt;=2011,Calc!$C$3&gt;=2011),H3563,0)</f>
        <v>269.21</v>
      </c>
      <c r="O3563" s="61" t="n">
        <f aca="false">IF(AND(N3563&gt;0,OR(Calc!$C$4="*",B3563=Calc!$C$4)),N3563+ROW()*0.000000001,0)</f>
        <v>269.210003563</v>
      </c>
    </row>
    <row r="3564" customFormat="false" ht="15" hidden="false" customHeight="false" outlineLevel="0" collapsed="false">
      <c r="A3564" s="49" t="n">
        <v>15965</v>
      </c>
      <c r="B3564" s="49" t="s">
        <v>189</v>
      </c>
      <c r="C3564" s="63" t="n">
        <v>40150</v>
      </c>
      <c r="D3564" s="63" t="n">
        <v>40869</v>
      </c>
      <c r="E3564" s="49" t="n">
        <v>13</v>
      </c>
      <c r="F3564" s="54" t="n">
        <v>169.5</v>
      </c>
      <c r="G3564" s="54" t="n">
        <v>1936.01</v>
      </c>
      <c r="H3564" s="54" t="n">
        <v>652.68</v>
      </c>
      <c r="I3564" s="54" t="n">
        <f aca="false">SUM(F3564:H3564)</f>
        <v>2758.19</v>
      </c>
      <c r="J3564" s="49" t="n">
        <f aca="false">Calc!$C$5-D3564</f>
        <v>18</v>
      </c>
      <c r="K3564" s="49" t="n">
        <f aca="false">IF(J3564&lt;=Calc!$C$11,4,IF(J3564&lt;=Calc!$C$12,3,IF(J3564&lt;=Calc!$C$13,2,1)))</f>
        <v>4</v>
      </c>
      <c r="L3564" s="49" t="n">
        <f aca="false">1+(E3564&gt;=Calc!$C$16)+(E3564&gt;=Calc!$C$17)+(E3564&gt;=Calc!$C$18)</f>
        <v>4</v>
      </c>
      <c r="M3564" s="49" t="str">
        <f aca="false">IF(AND(K3564=4,L3564&gt;=3),"Champions",IF(AND(K3564=3,L3564&gt;=3),"Loyal",IF(K3564&gt;=3,"Recent / New",IF(L3564&gt;=3,"At Risk","Hibernating / Lost"))))</f>
        <v>Champions</v>
      </c>
      <c r="N3564" s="54" t="n">
        <f aca="false">IF(AND(Calc!$C$2&lt;=2009,Calc!$C$3&gt;=2009),F3564,0)+IF(AND(Calc!$C$2&lt;=2010,Calc!$C$3&gt;=2010),G3564,0)+IF(AND(Calc!$C$2&lt;=2011,Calc!$C$3&gt;=2011),H3564,0)</f>
        <v>2758.19</v>
      </c>
      <c r="O3564" s="61" t="n">
        <f aca="false">IF(AND(N3564&gt;0,OR(Calc!$C$4="*",B3564=Calc!$C$4)),N3564+ROW()*0.000000001,0)</f>
        <v>2758.190003564</v>
      </c>
    </row>
    <row r="3565" customFormat="false" ht="15" hidden="false" customHeight="false" outlineLevel="0" collapsed="false">
      <c r="A3565" s="49" t="n">
        <v>15966</v>
      </c>
      <c r="B3565" s="49" t="s">
        <v>189</v>
      </c>
      <c r="C3565" s="63" t="n">
        <v>40436</v>
      </c>
      <c r="D3565" s="63" t="n">
        <v>40436</v>
      </c>
      <c r="E3565" s="49" t="n">
        <v>1</v>
      </c>
      <c r="F3565" s="54" t="n">
        <v>0</v>
      </c>
      <c r="G3565" s="54" t="n">
        <v>399.58</v>
      </c>
      <c r="H3565" s="54" t="n">
        <v>0</v>
      </c>
      <c r="I3565" s="54" t="n">
        <f aca="false">SUM(F3565:H3565)</f>
        <v>399.58</v>
      </c>
      <c r="J3565" s="49" t="n">
        <f aca="false">Calc!$C$5-D3565</f>
        <v>451</v>
      </c>
      <c r="K3565" s="49" t="n">
        <f aca="false">IF(J3565&lt;=Calc!$C$11,4,IF(J3565&lt;=Calc!$C$12,3,IF(J3565&lt;=Calc!$C$13,2,1)))</f>
        <v>1</v>
      </c>
      <c r="L3565" s="49" t="n">
        <f aca="false">1+(E3565&gt;=Calc!$C$16)+(E3565&gt;=Calc!$C$17)+(E3565&gt;=Calc!$C$18)</f>
        <v>1</v>
      </c>
      <c r="M3565" s="49" t="str">
        <f aca="false">IF(AND(K3565=4,L3565&gt;=3),"Champions",IF(AND(K3565=3,L3565&gt;=3),"Loyal",IF(K3565&gt;=3,"Recent / New",IF(L3565&gt;=3,"At Risk","Hibernating / Lost"))))</f>
        <v>Hibernating / Lost</v>
      </c>
      <c r="N3565" s="54" t="n">
        <f aca="false">IF(AND(Calc!$C$2&lt;=2009,Calc!$C$3&gt;=2009),F3565,0)+IF(AND(Calc!$C$2&lt;=2010,Calc!$C$3&gt;=2010),G3565,0)+IF(AND(Calc!$C$2&lt;=2011,Calc!$C$3&gt;=2011),H3565,0)</f>
        <v>399.58</v>
      </c>
      <c r="O3565" s="61" t="n">
        <f aca="false">IF(AND(N3565&gt;0,OR(Calc!$C$4="*",B3565=Calc!$C$4)),N3565+ROW()*0.000000001,0)</f>
        <v>399.580003565</v>
      </c>
    </row>
    <row r="3566" customFormat="false" ht="15" hidden="false" customHeight="false" outlineLevel="0" collapsed="false">
      <c r="A3566" s="49" t="n">
        <v>15967</v>
      </c>
      <c r="B3566" s="49" t="s">
        <v>189</v>
      </c>
      <c r="C3566" s="63" t="n">
        <v>40148</v>
      </c>
      <c r="D3566" s="63" t="n">
        <v>40863</v>
      </c>
      <c r="E3566" s="49" t="n">
        <v>12</v>
      </c>
      <c r="F3566" s="54" t="n">
        <v>134.31</v>
      </c>
      <c r="G3566" s="54" t="n">
        <v>2411.61</v>
      </c>
      <c r="H3566" s="54" t="n">
        <v>397.68</v>
      </c>
      <c r="I3566" s="54" t="n">
        <f aca="false">SUM(F3566:H3566)</f>
        <v>2943.6</v>
      </c>
      <c r="J3566" s="49" t="n">
        <f aca="false">Calc!$C$5-D3566</f>
        <v>24</v>
      </c>
      <c r="K3566" s="49" t="n">
        <f aca="false">IF(J3566&lt;=Calc!$C$11,4,IF(J3566&lt;=Calc!$C$12,3,IF(J3566&lt;=Calc!$C$13,2,1)))</f>
        <v>4</v>
      </c>
      <c r="L3566" s="49" t="n">
        <f aca="false">1+(E3566&gt;=Calc!$C$16)+(E3566&gt;=Calc!$C$17)+(E3566&gt;=Calc!$C$18)</f>
        <v>4</v>
      </c>
      <c r="M3566" s="49" t="str">
        <f aca="false">IF(AND(K3566=4,L3566&gt;=3),"Champions",IF(AND(K3566=3,L3566&gt;=3),"Loyal",IF(K3566&gt;=3,"Recent / New",IF(L3566&gt;=3,"At Risk","Hibernating / Lost"))))</f>
        <v>Champions</v>
      </c>
      <c r="N3566" s="54" t="n">
        <f aca="false">IF(AND(Calc!$C$2&lt;=2009,Calc!$C$3&gt;=2009),F3566,0)+IF(AND(Calc!$C$2&lt;=2010,Calc!$C$3&gt;=2010),G3566,0)+IF(AND(Calc!$C$2&lt;=2011,Calc!$C$3&gt;=2011),H3566,0)</f>
        <v>2943.6</v>
      </c>
      <c r="O3566" s="61" t="n">
        <f aca="false">IF(AND(N3566&gt;0,OR(Calc!$C$4="*",B3566=Calc!$C$4)),N3566+ROW()*0.000000001,0)</f>
        <v>2943.600003566</v>
      </c>
    </row>
    <row r="3567" customFormat="false" ht="15" hidden="false" customHeight="false" outlineLevel="0" collapsed="false">
      <c r="A3567" s="49" t="n">
        <v>15968</v>
      </c>
      <c r="B3567" s="49" t="s">
        <v>189</v>
      </c>
      <c r="C3567" s="63" t="n">
        <v>40498</v>
      </c>
      <c r="D3567" s="63" t="n">
        <v>40498</v>
      </c>
      <c r="E3567" s="49" t="n">
        <v>1</v>
      </c>
      <c r="F3567" s="54" t="n">
        <v>0</v>
      </c>
      <c r="G3567" s="54" t="n">
        <v>401.8</v>
      </c>
      <c r="H3567" s="54" t="n">
        <v>0</v>
      </c>
      <c r="I3567" s="54" t="n">
        <f aca="false">SUM(F3567:H3567)</f>
        <v>401.8</v>
      </c>
      <c r="J3567" s="49" t="n">
        <f aca="false">Calc!$C$5-D3567</f>
        <v>389</v>
      </c>
      <c r="K3567" s="49" t="n">
        <f aca="false">IF(J3567&lt;=Calc!$C$11,4,IF(J3567&lt;=Calc!$C$12,3,IF(J3567&lt;=Calc!$C$13,2,1)))</f>
        <v>1</v>
      </c>
      <c r="L3567" s="49" t="n">
        <f aca="false">1+(E3567&gt;=Calc!$C$16)+(E3567&gt;=Calc!$C$17)+(E3567&gt;=Calc!$C$18)</f>
        <v>1</v>
      </c>
      <c r="M3567" s="49" t="str">
        <f aca="false">IF(AND(K3567=4,L3567&gt;=3),"Champions",IF(AND(K3567=3,L3567&gt;=3),"Loyal",IF(K3567&gt;=3,"Recent / New",IF(L3567&gt;=3,"At Risk","Hibernating / Lost"))))</f>
        <v>Hibernating / Lost</v>
      </c>
      <c r="N3567" s="54" t="n">
        <f aca="false">IF(AND(Calc!$C$2&lt;=2009,Calc!$C$3&gt;=2009),F3567,0)+IF(AND(Calc!$C$2&lt;=2010,Calc!$C$3&gt;=2010),G3567,0)+IF(AND(Calc!$C$2&lt;=2011,Calc!$C$3&gt;=2011),H3567,0)</f>
        <v>401.8</v>
      </c>
      <c r="O3567" s="61" t="n">
        <f aca="false">IF(AND(N3567&gt;0,OR(Calc!$C$4="*",B3567=Calc!$C$4)),N3567+ROW()*0.000000001,0)</f>
        <v>401.800003567</v>
      </c>
    </row>
    <row r="3568" customFormat="false" ht="15" hidden="false" customHeight="false" outlineLevel="0" collapsed="false">
      <c r="A3568" s="49" t="n">
        <v>15969</v>
      </c>
      <c r="B3568" s="49" t="s">
        <v>189</v>
      </c>
      <c r="C3568" s="63" t="n">
        <v>40364</v>
      </c>
      <c r="D3568" s="63" t="n">
        <v>40884</v>
      </c>
      <c r="E3568" s="49" t="n">
        <v>5</v>
      </c>
      <c r="F3568" s="54" t="n">
        <v>0</v>
      </c>
      <c r="G3568" s="54" t="n">
        <v>460.95</v>
      </c>
      <c r="H3568" s="54" t="n">
        <v>582.9</v>
      </c>
      <c r="I3568" s="54" t="n">
        <f aca="false">SUM(F3568:H3568)</f>
        <v>1043.85</v>
      </c>
      <c r="J3568" s="49" t="n">
        <f aca="false">Calc!$C$5-D3568</f>
        <v>3</v>
      </c>
      <c r="K3568" s="49" t="n">
        <f aca="false">IF(J3568&lt;=Calc!$C$11,4,IF(J3568&lt;=Calc!$C$12,3,IF(J3568&lt;=Calc!$C$13,2,1)))</f>
        <v>4</v>
      </c>
      <c r="L3568" s="49" t="n">
        <f aca="false">1+(E3568&gt;=Calc!$C$16)+(E3568&gt;=Calc!$C$17)+(E3568&gt;=Calc!$C$18)</f>
        <v>3</v>
      </c>
      <c r="M3568" s="49" t="str">
        <f aca="false">IF(AND(K3568=4,L3568&gt;=3),"Champions",IF(AND(K3568=3,L3568&gt;=3),"Loyal",IF(K3568&gt;=3,"Recent / New",IF(L3568&gt;=3,"At Risk","Hibernating / Lost"))))</f>
        <v>Champions</v>
      </c>
      <c r="N3568" s="54" t="n">
        <f aca="false">IF(AND(Calc!$C$2&lt;=2009,Calc!$C$3&gt;=2009),F3568,0)+IF(AND(Calc!$C$2&lt;=2010,Calc!$C$3&gt;=2010),G3568,0)+IF(AND(Calc!$C$2&lt;=2011,Calc!$C$3&gt;=2011),H3568,0)</f>
        <v>1043.85</v>
      </c>
      <c r="O3568" s="61" t="n">
        <f aca="false">IF(AND(N3568&gt;0,OR(Calc!$C$4="*",B3568=Calc!$C$4)),N3568+ROW()*0.000000001,0)</f>
        <v>1043.850003568</v>
      </c>
    </row>
    <row r="3569" customFormat="false" ht="15" hidden="false" customHeight="false" outlineLevel="0" collapsed="false">
      <c r="A3569" s="49" t="n">
        <v>15970</v>
      </c>
      <c r="B3569" s="49" t="s">
        <v>189</v>
      </c>
      <c r="C3569" s="63" t="n">
        <v>40288</v>
      </c>
      <c r="D3569" s="63" t="n">
        <v>40583</v>
      </c>
      <c r="E3569" s="49" t="n">
        <v>2</v>
      </c>
      <c r="F3569" s="54" t="n">
        <v>0</v>
      </c>
      <c r="G3569" s="54" t="n">
        <v>703.22</v>
      </c>
      <c r="H3569" s="54" t="n">
        <v>314.1</v>
      </c>
      <c r="I3569" s="54" t="n">
        <f aca="false">SUM(F3569:H3569)</f>
        <v>1017.32</v>
      </c>
      <c r="J3569" s="49" t="n">
        <f aca="false">Calc!$C$5-D3569</f>
        <v>304</v>
      </c>
      <c r="K3569" s="49" t="n">
        <f aca="false">IF(J3569&lt;=Calc!$C$11,4,IF(J3569&lt;=Calc!$C$12,3,IF(J3569&lt;=Calc!$C$13,2,1)))</f>
        <v>2</v>
      </c>
      <c r="L3569" s="49" t="n">
        <f aca="false">1+(E3569&gt;=Calc!$C$16)+(E3569&gt;=Calc!$C$17)+(E3569&gt;=Calc!$C$18)</f>
        <v>2</v>
      </c>
      <c r="M3569" s="49" t="str">
        <f aca="false">IF(AND(K3569=4,L3569&gt;=3),"Champions",IF(AND(K3569=3,L3569&gt;=3),"Loyal",IF(K3569&gt;=3,"Recent / New",IF(L3569&gt;=3,"At Risk","Hibernating / Lost"))))</f>
        <v>Hibernating / Lost</v>
      </c>
      <c r="N3569" s="54" t="n">
        <f aca="false">IF(AND(Calc!$C$2&lt;=2009,Calc!$C$3&gt;=2009),F3569,0)+IF(AND(Calc!$C$2&lt;=2010,Calc!$C$3&gt;=2010),G3569,0)+IF(AND(Calc!$C$2&lt;=2011,Calc!$C$3&gt;=2011),H3569,0)</f>
        <v>1017.32</v>
      </c>
      <c r="O3569" s="61" t="n">
        <f aca="false">IF(AND(N3569&gt;0,OR(Calc!$C$4="*",B3569=Calc!$C$4)),N3569+ROW()*0.000000001,0)</f>
        <v>1017.320003569</v>
      </c>
    </row>
    <row r="3570" customFormat="false" ht="15" hidden="false" customHeight="false" outlineLevel="0" collapsed="false">
      <c r="A3570" s="49" t="n">
        <v>15971</v>
      </c>
      <c r="B3570" s="49" t="s">
        <v>189</v>
      </c>
      <c r="C3570" s="63" t="n">
        <v>40155</v>
      </c>
      <c r="D3570" s="63" t="n">
        <v>40869</v>
      </c>
      <c r="E3570" s="49" t="n">
        <v>18</v>
      </c>
      <c r="F3570" s="54" t="n">
        <v>-526.12</v>
      </c>
      <c r="G3570" s="54" t="n">
        <v>1256.7</v>
      </c>
      <c r="H3570" s="54" t="n">
        <v>4194.9</v>
      </c>
      <c r="I3570" s="54" t="n">
        <f aca="false">SUM(F3570:H3570)</f>
        <v>4925.48</v>
      </c>
      <c r="J3570" s="49" t="n">
        <f aca="false">Calc!$C$5-D3570</f>
        <v>18</v>
      </c>
      <c r="K3570" s="49" t="n">
        <f aca="false">IF(J3570&lt;=Calc!$C$11,4,IF(J3570&lt;=Calc!$C$12,3,IF(J3570&lt;=Calc!$C$13,2,1)))</f>
        <v>4</v>
      </c>
      <c r="L3570" s="49" t="n">
        <f aca="false">1+(E3570&gt;=Calc!$C$16)+(E3570&gt;=Calc!$C$17)+(E3570&gt;=Calc!$C$18)</f>
        <v>4</v>
      </c>
      <c r="M3570" s="49" t="str">
        <f aca="false">IF(AND(K3570=4,L3570&gt;=3),"Champions",IF(AND(K3570=3,L3570&gt;=3),"Loyal",IF(K3570&gt;=3,"Recent / New",IF(L3570&gt;=3,"At Risk","Hibernating / Lost"))))</f>
        <v>Champions</v>
      </c>
      <c r="N3570" s="54" t="n">
        <f aca="false">IF(AND(Calc!$C$2&lt;=2009,Calc!$C$3&gt;=2009),F3570,0)+IF(AND(Calc!$C$2&lt;=2010,Calc!$C$3&gt;=2010),G3570,0)+IF(AND(Calc!$C$2&lt;=2011,Calc!$C$3&gt;=2011),H3570,0)</f>
        <v>4925.48</v>
      </c>
      <c r="O3570" s="61" t="n">
        <f aca="false">IF(AND(N3570&gt;0,OR(Calc!$C$4="*",B3570=Calc!$C$4)),N3570+ROW()*0.000000001,0)</f>
        <v>4925.48000357</v>
      </c>
    </row>
    <row r="3571" customFormat="false" ht="15" hidden="false" customHeight="false" outlineLevel="0" collapsed="false">
      <c r="A3571" s="49" t="n">
        <v>15972</v>
      </c>
      <c r="B3571" s="49" t="s">
        <v>189</v>
      </c>
      <c r="C3571" s="63" t="n">
        <v>40286</v>
      </c>
      <c r="D3571" s="63" t="n">
        <v>40430</v>
      </c>
      <c r="E3571" s="49" t="n">
        <v>5</v>
      </c>
      <c r="F3571" s="54" t="n">
        <v>0</v>
      </c>
      <c r="G3571" s="54" t="n">
        <v>1769.33</v>
      </c>
      <c r="H3571" s="54" t="n">
        <v>0</v>
      </c>
      <c r="I3571" s="54" t="n">
        <f aca="false">SUM(F3571:H3571)</f>
        <v>1769.33</v>
      </c>
      <c r="J3571" s="49" t="n">
        <f aca="false">Calc!$C$5-D3571</f>
        <v>457</v>
      </c>
      <c r="K3571" s="49" t="n">
        <f aca="false">IF(J3571&lt;=Calc!$C$11,4,IF(J3571&lt;=Calc!$C$12,3,IF(J3571&lt;=Calc!$C$13,2,1)))</f>
        <v>1</v>
      </c>
      <c r="L3571" s="49" t="n">
        <f aca="false">1+(E3571&gt;=Calc!$C$16)+(E3571&gt;=Calc!$C$17)+(E3571&gt;=Calc!$C$18)</f>
        <v>3</v>
      </c>
      <c r="M3571" s="49" t="str">
        <f aca="false">IF(AND(K3571=4,L3571&gt;=3),"Champions",IF(AND(K3571=3,L3571&gt;=3),"Loyal",IF(K3571&gt;=3,"Recent / New",IF(L3571&gt;=3,"At Risk","Hibernating / Lost"))))</f>
        <v>At Risk</v>
      </c>
      <c r="N3571" s="54" t="n">
        <f aca="false">IF(AND(Calc!$C$2&lt;=2009,Calc!$C$3&gt;=2009),F3571,0)+IF(AND(Calc!$C$2&lt;=2010,Calc!$C$3&gt;=2010),G3571,0)+IF(AND(Calc!$C$2&lt;=2011,Calc!$C$3&gt;=2011),H3571,0)</f>
        <v>1769.33</v>
      </c>
      <c r="O3571" s="61" t="n">
        <f aca="false">IF(AND(N3571&gt;0,OR(Calc!$C$4="*",B3571=Calc!$C$4)),N3571+ROW()*0.000000001,0)</f>
        <v>1769.330003571</v>
      </c>
    </row>
    <row r="3572" customFormat="false" ht="15" hidden="false" customHeight="false" outlineLevel="0" collapsed="false">
      <c r="A3572" s="49" t="n">
        <v>15973</v>
      </c>
      <c r="B3572" s="49" t="s">
        <v>189</v>
      </c>
      <c r="C3572" s="63" t="n">
        <v>40458</v>
      </c>
      <c r="D3572" s="63" t="n">
        <v>40520</v>
      </c>
      <c r="E3572" s="49" t="n">
        <v>2</v>
      </c>
      <c r="F3572" s="54" t="n">
        <v>0</v>
      </c>
      <c r="G3572" s="54" t="n">
        <v>665.62</v>
      </c>
      <c r="H3572" s="54" t="n">
        <v>-208.05</v>
      </c>
      <c r="I3572" s="54" t="n">
        <f aca="false">SUM(F3572:H3572)</f>
        <v>457.57</v>
      </c>
      <c r="J3572" s="49" t="n">
        <f aca="false">Calc!$C$5-D3572</f>
        <v>367</v>
      </c>
      <c r="K3572" s="49" t="n">
        <f aca="false">IF(J3572&lt;=Calc!$C$11,4,IF(J3572&lt;=Calc!$C$12,3,IF(J3572&lt;=Calc!$C$13,2,1)))</f>
        <v>2</v>
      </c>
      <c r="L3572" s="49" t="n">
        <f aca="false">1+(E3572&gt;=Calc!$C$16)+(E3572&gt;=Calc!$C$17)+(E3572&gt;=Calc!$C$18)</f>
        <v>2</v>
      </c>
      <c r="M3572" s="49" t="str">
        <f aca="false">IF(AND(K3572=4,L3572&gt;=3),"Champions",IF(AND(K3572=3,L3572&gt;=3),"Loyal",IF(K3572&gt;=3,"Recent / New",IF(L3572&gt;=3,"At Risk","Hibernating / Lost"))))</f>
        <v>Hibernating / Lost</v>
      </c>
      <c r="N3572" s="54" t="n">
        <f aca="false">IF(AND(Calc!$C$2&lt;=2009,Calc!$C$3&gt;=2009),F3572,0)+IF(AND(Calc!$C$2&lt;=2010,Calc!$C$3&gt;=2010),G3572,0)+IF(AND(Calc!$C$2&lt;=2011,Calc!$C$3&gt;=2011),H3572,0)</f>
        <v>457.57</v>
      </c>
      <c r="O3572" s="61" t="n">
        <f aca="false">IF(AND(N3572&gt;0,OR(Calc!$C$4="*",B3572=Calc!$C$4)),N3572+ROW()*0.000000001,0)</f>
        <v>457.570003572</v>
      </c>
    </row>
    <row r="3573" customFormat="false" ht="15" hidden="false" customHeight="false" outlineLevel="0" collapsed="false">
      <c r="A3573" s="49" t="n">
        <v>15974</v>
      </c>
      <c r="B3573" s="49" t="s">
        <v>189</v>
      </c>
      <c r="C3573" s="63" t="n">
        <v>40598</v>
      </c>
      <c r="D3573" s="63" t="n">
        <v>40847</v>
      </c>
      <c r="E3573" s="49" t="n">
        <v>7</v>
      </c>
      <c r="F3573" s="54" t="n">
        <v>0</v>
      </c>
      <c r="G3573" s="54" t="n">
        <v>0</v>
      </c>
      <c r="H3573" s="54" t="n">
        <v>3429.55</v>
      </c>
      <c r="I3573" s="54" t="n">
        <f aca="false">SUM(F3573:H3573)</f>
        <v>3429.55</v>
      </c>
      <c r="J3573" s="49" t="n">
        <f aca="false">Calc!$C$5-D3573</f>
        <v>40</v>
      </c>
      <c r="K3573" s="49" t="n">
        <f aca="false">IF(J3573&lt;=Calc!$C$11,4,IF(J3573&lt;=Calc!$C$12,3,IF(J3573&lt;=Calc!$C$13,2,1)))</f>
        <v>3</v>
      </c>
      <c r="L3573" s="49" t="n">
        <f aca="false">1+(E3573&gt;=Calc!$C$16)+(E3573&gt;=Calc!$C$17)+(E3573&gt;=Calc!$C$18)</f>
        <v>3</v>
      </c>
      <c r="M3573" s="49" t="str">
        <f aca="false">IF(AND(K3573=4,L3573&gt;=3),"Champions",IF(AND(K3573=3,L3573&gt;=3),"Loyal",IF(K3573&gt;=3,"Recent / New",IF(L3573&gt;=3,"At Risk","Hibernating / Lost"))))</f>
        <v>Loyal</v>
      </c>
      <c r="N3573" s="54" t="n">
        <f aca="false">IF(AND(Calc!$C$2&lt;=2009,Calc!$C$3&gt;=2009),F3573,0)+IF(AND(Calc!$C$2&lt;=2010,Calc!$C$3&gt;=2010),G3573,0)+IF(AND(Calc!$C$2&lt;=2011,Calc!$C$3&gt;=2011),H3573,0)</f>
        <v>3429.55</v>
      </c>
      <c r="O3573" s="61" t="n">
        <f aca="false">IF(AND(N3573&gt;0,OR(Calc!$C$4="*",B3573=Calc!$C$4)),N3573+ROW()*0.000000001,0)</f>
        <v>3429.550003573</v>
      </c>
    </row>
    <row r="3574" customFormat="false" ht="15" hidden="false" customHeight="false" outlineLevel="0" collapsed="false">
      <c r="A3574" s="49" t="n">
        <v>15975</v>
      </c>
      <c r="B3574" s="49" t="s">
        <v>189</v>
      </c>
      <c r="C3574" s="63" t="n">
        <v>40802</v>
      </c>
      <c r="D3574" s="63" t="n">
        <v>40802</v>
      </c>
      <c r="E3574" s="49" t="n">
        <v>1</v>
      </c>
      <c r="F3574" s="54" t="n">
        <v>0</v>
      </c>
      <c r="G3574" s="54" t="n">
        <v>0</v>
      </c>
      <c r="H3574" s="54" t="n">
        <v>371.01</v>
      </c>
      <c r="I3574" s="54" t="n">
        <f aca="false">SUM(F3574:H3574)</f>
        <v>371.01</v>
      </c>
      <c r="J3574" s="49" t="n">
        <f aca="false">Calc!$C$5-D3574</f>
        <v>85</v>
      </c>
      <c r="K3574" s="49" t="n">
        <f aca="false">IF(J3574&lt;=Calc!$C$11,4,IF(J3574&lt;=Calc!$C$12,3,IF(J3574&lt;=Calc!$C$13,2,1)))</f>
        <v>3</v>
      </c>
      <c r="L3574" s="49" t="n">
        <f aca="false">1+(E3574&gt;=Calc!$C$16)+(E3574&gt;=Calc!$C$17)+(E3574&gt;=Calc!$C$18)</f>
        <v>1</v>
      </c>
      <c r="M3574" s="49" t="str">
        <f aca="false">IF(AND(K3574=4,L3574&gt;=3),"Champions",IF(AND(K3574=3,L3574&gt;=3),"Loyal",IF(K3574&gt;=3,"Recent / New",IF(L3574&gt;=3,"At Risk","Hibernating / Lost"))))</f>
        <v>Recent / New</v>
      </c>
      <c r="N3574" s="54" t="n">
        <f aca="false">IF(AND(Calc!$C$2&lt;=2009,Calc!$C$3&gt;=2009),F3574,0)+IF(AND(Calc!$C$2&lt;=2010,Calc!$C$3&gt;=2010),G3574,0)+IF(AND(Calc!$C$2&lt;=2011,Calc!$C$3&gt;=2011),H3574,0)</f>
        <v>371.01</v>
      </c>
      <c r="O3574" s="61" t="n">
        <f aca="false">IF(AND(N3574&gt;0,OR(Calc!$C$4="*",B3574=Calc!$C$4)),N3574+ROW()*0.000000001,0)</f>
        <v>371.010003574</v>
      </c>
    </row>
    <row r="3575" customFormat="false" ht="15" hidden="false" customHeight="false" outlineLevel="0" collapsed="false">
      <c r="A3575" s="49" t="n">
        <v>15976</v>
      </c>
      <c r="B3575" s="49" t="s">
        <v>189</v>
      </c>
      <c r="C3575" s="63" t="n">
        <v>40335</v>
      </c>
      <c r="D3575" s="63" t="n">
        <v>40721</v>
      </c>
      <c r="E3575" s="49" t="n">
        <v>6</v>
      </c>
      <c r="F3575" s="54" t="n">
        <v>0</v>
      </c>
      <c r="G3575" s="54" t="n">
        <v>1252.67</v>
      </c>
      <c r="H3575" s="54" t="n">
        <v>427.64</v>
      </c>
      <c r="I3575" s="54" t="n">
        <f aca="false">SUM(F3575:H3575)</f>
        <v>1680.31</v>
      </c>
      <c r="J3575" s="49" t="n">
        <f aca="false">Calc!$C$5-D3575</f>
        <v>166</v>
      </c>
      <c r="K3575" s="49" t="n">
        <f aca="false">IF(J3575&lt;=Calc!$C$11,4,IF(J3575&lt;=Calc!$C$12,3,IF(J3575&lt;=Calc!$C$13,2,1)))</f>
        <v>2</v>
      </c>
      <c r="L3575" s="49" t="n">
        <f aca="false">1+(E3575&gt;=Calc!$C$16)+(E3575&gt;=Calc!$C$17)+(E3575&gt;=Calc!$C$18)</f>
        <v>3</v>
      </c>
      <c r="M3575" s="49" t="str">
        <f aca="false">IF(AND(K3575=4,L3575&gt;=3),"Champions",IF(AND(K3575=3,L3575&gt;=3),"Loyal",IF(K3575&gt;=3,"Recent / New",IF(L3575&gt;=3,"At Risk","Hibernating / Lost"))))</f>
        <v>At Risk</v>
      </c>
      <c r="N3575" s="54" t="n">
        <f aca="false">IF(AND(Calc!$C$2&lt;=2009,Calc!$C$3&gt;=2009),F3575,0)+IF(AND(Calc!$C$2&lt;=2010,Calc!$C$3&gt;=2010),G3575,0)+IF(AND(Calc!$C$2&lt;=2011,Calc!$C$3&gt;=2011),H3575,0)</f>
        <v>1680.31</v>
      </c>
      <c r="O3575" s="61" t="n">
        <f aca="false">IF(AND(N3575&gt;0,OR(Calc!$C$4="*",B3575=Calc!$C$4)),N3575+ROW()*0.000000001,0)</f>
        <v>1680.310003575</v>
      </c>
    </row>
    <row r="3576" customFormat="false" ht="15" hidden="false" customHeight="false" outlineLevel="0" collapsed="false">
      <c r="A3576" s="49" t="n">
        <v>15977</v>
      </c>
      <c r="B3576" s="49" t="s">
        <v>189</v>
      </c>
      <c r="C3576" s="63" t="n">
        <v>40847</v>
      </c>
      <c r="D3576" s="63" t="n">
        <v>40869</v>
      </c>
      <c r="E3576" s="49" t="n">
        <v>2</v>
      </c>
      <c r="F3576" s="54" t="n">
        <v>0</v>
      </c>
      <c r="G3576" s="54" t="n">
        <v>0</v>
      </c>
      <c r="H3576" s="54" t="n">
        <v>1054.73</v>
      </c>
      <c r="I3576" s="54" t="n">
        <f aca="false">SUM(F3576:H3576)</f>
        <v>1054.73</v>
      </c>
      <c r="J3576" s="49" t="n">
        <f aca="false">Calc!$C$5-D3576</f>
        <v>18</v>
      </c>
      <c r="K3576" s="49" t="n">
        <f aca="false">IF(J3576&lt;=Calc!$C$11,4,IF(J3576&lt;=Calc!$C$12,3,IF(J3576&lt;=Calc!$C$13,2,1)))</f>
        <v>4</v>
      </c>
      <c r="L3576" s="49" t="n">
        <f aca="false">1+(E3576&gt;=Calc!$C$16)+(E3576&gt;=Calc!$C$17)+(E3576&gt;=Calc!$C$18)</f>
        <v>2</v>
      </c>
      <c r="M3576" s="49" t="str">
        <f aca="false">IF(AND(K3576=4,L3576&gt;=3),"Champions",IF(AND(K3576=3,L3576&gt;=3),"Loyal",IF(K3576&gt;=3,"Recent / New",IF(L3576&gt;=3,"At Risk","Hibernating / Lost"))))</f>
        <v>Recent / New</v>
      </c>
      <c r="N3576" s="54" t="n">
        <f aca="false">IF(AND(Calc!$C$2&lt;=2009,Calc!$C$3&gt;=2009),F3576,0)+IF(AND(Calc!$C$2&lt;=2010,Calc!$C$3&gt;=2010),G3576,0)+IF(AND(Calc!$C$2&lt;=2011,Calc!$C$3&gt;=2011),H3576,0)</f>
        <v>1054.73</v>
      </c>
      <c r="O3576" s="61" t="n">
        <f aca="false">IF(AND(N3576&gt;0,OR(Calc!$C$4="*",B3576=Calc!$C$4)),N3576+ROW()*0.000000001,0)</f>
        <v>1054.730003576</v>
      </c>
    </row>
    <row r="3577" customFormat="false" ht="15" hidden="false" customHeight="false" outlineLevel="0" collapsed="false">
      <c r="A3577" s="49" t="n">
        <v>15978</v>
      </c>
      <c r="B3577" s="49" t="s">
        <v>189</v>
      </c>
      <c r="C3577" s="63" t="n">
        <v>40242</v>
      </c>
      <c r="D3577" s="63" t="n">
        <v>40809</v>
      </c>
      <c r="E3577" s="49" t="n">
        <v>3</v>
      </c>
      <c r="F3577" s="54" t="n">
        <v>0</v>
      </c>
      <c r="G3577" s="54" t="n">
        <v>2173.84</v>
      </c>
      <c r="H3577" s="54" t="n">
        <v>1098.78</v>
      </c>
      <c r="I3577" s="54" t="n">
        <f aca="false">SUM(F3577:H3577)</f>
        <v>3272.62</v>
      </c>
      <c r="J3577" s="49" t="n">
        <f aca="false">Calc!$C$5-D3577</f>
        <v>78</v>
      </c>
      <c r="K3577" s="49" t="n">
        <f aca="false">IF(J3577&lt;=Calc!$C$11,4,IF(J3577&lt;=Calc!$C$12,3,IF(J3577&lt;=Calc!$C$13,2,1)))</f>
        <v>3</v>
      </c>
      <c r="L3577" s="49" t="n">
        <f aca="false">1+(E3577&gt;=Calc!$C$16)+(E3577&gt;=Calc!$C$17)+(E3577&gt;=Calc!$C$18)</f>
        <v>2</v>
      </c>
      <c r="M3577" s="49" t="str">
        <f aca="false">IF(AND(K3577=4,L3577&gt;=3),"Champions",IF(AND(K3577=3,L3577&gt;=3),"Loyal",IF(K3577&gt;=3,"Recent / New",IF(L3577&gt;=3,"At Risk","Hibernating / Lost"))))</f>
        <v>Recent / New</v>
      </c>
      <c r="N3577" s="54" t="n">
        <f aca="false">IF(AND(Calc!$C$2&lt;=2009,Calc!$C$3&gt;=2009),F3577,0)+IF(AND(Calc!$C$2&lt;=2010,Calc!$C$3&gt;=2010),G3577,0)+IF(AND(Calc!$C$2&lt;=2011,Calc!$C$3&gt;=2011),H3577,0)</f>
        <v>3272.62</v>
      </c>
      <c r="O3577" s="61" t="n">
        <f aca="false">IF(AND(N3577&gt;0,OR(Calc!$C$4="*",B3577=Calc!$C$4)),N3577+ROW()*0.000000001,0)</f>
        <v>3272.620003577</v>
      </c>
    </row>
    <row r="3578" customFormat="false" ht="15" hidden="false" customHeight="false" outlineLevel="0" collapsed="false">
      <c r="A3578" s="49" t="n">
        <v>15979</v>
      </c>
      <c r="B3578" s="49" t="s">
        <v>189</v>
      </c>
      <c r="C3578" s="63" t="n">
        <v>40284</v>
      </c>
      <c r="D3578" s="63" t="n">
        <v>40284</v>
      </c>
      <c r="E3578" s="49" t="n">
        <v>1</v>
      </c>
      <c r="F3578" s="54" t="n">
        <v>0</v>
      </c>
      <c r="G3578" s="54" t="n">
        <v>329.22</v>
      </c>
      <c r="H3578" s="54" t="n">
        <v>0</v>
      </c>
      <c r="I3578" s="54" t="n">
        <f aca="false">SUM(F3578:H3578)</f>
        <v>329.22</v>
      </c>
      <c r="J3578" s="49" t="n">
        <f aca="false">Calc!$C$5-D3578</f>
        <v>603</v>
      </c>
      <c r="K3578" s="49" t="n">
        <f aca="false">IF(J3578&lt;=Calc!$C$11,4,IF(J3578&lt;=Calc!$C$12,3,IF(J3578&lt;=Calc!$C$13,2,1)))</f>
        <v>1</v>
      </c>
      <c r="L3578" s="49" t="n">
        <f aca="false">1+(E3578&gt;=Calc!$C$16)+(E3578&gt;=Calc!$C$17)+(E3578&gt;=Calc!$C$18)</f>
        <v>1</v>
      </c>
      <c r="M3578" s="49" t="str">
        <f aca="false">IF(AND(K3578=4,L3578&gt;=3),"Champions",IF(AND(K3578=3,L3578&gt;=3),"Loyal",IF(K3578&gt;=3,"Recent / New",IF(L3578&gt;=3,"At Risk","Hibernating / Lost"))))</f>
        <v>Hibernating / Lost</v>
      </c>
      <c r="N3578" s="54" t="n">
        <f aca="false">IF(AND(Calc!$C$2&lt;=2009,Calc!$C$3&gt;=2009),F3578,0)+IF(AND(Calc!$C$2&lt;=2010,Calc!$C$3&gt;=2010),G3578,0)+IF(AND(Calc!$C$2&lt;=2011,Calc!$C$3&gt;=2011),H3578,0)</f>
        <v>329.22</v>
      </c>
      <c r="O3578" s="61" t="n">
        <f aca="false">IF(AND(N3578&gt;0,OR(Calc!$C$4="*",B3578=Calc!$C$4)),N3578+ROW()*0.000000001,0)</f>
        <v>329.220003578</v>
      </c>
    </row>
    <row r="3579" customFormat="false" ht="15" hidden="false" customHeight="false" outlineLevel="0" collapsed="false">
      <c r="A3579" s="49" t="n">
        <v>15980</v>
      </c>
      <c r="B3579" s="49" t="s">
        <v>189</v>
      </c>
      <c r="C3579" s="63" t="n">
        <v>40330</v>
      </c>
      <c r="D3579" s="63" t="n">
        <v>40798</v>
      </c>
      <c r="E3579" s="49" t="n">
        <v>7</v>
      </c>
      <c r="F3579" s="54" t="n">
        <v>0</v>
      </c>
      <c r="G3579" s="54" t="n">
        <v>4097.42</v>
      </c>
      <c r="H3579" s="54" t="n">
        <v>2398.86</v>
      </c>
      <c r="I3579" s="54" t="n">
        <f aca="false">SUM(F3579:H3579)</f>
        <v>6496.28</v>
      </c>
      <c r="J3579" s="49" t="n">
        <f aca="false">Calc!$C$5-D3579</f>
        <v>89</v>
      </c>
      <c r="K3579" s="49" t="n">
        <f aca="false">IF(J3579&lt;=Calc!$C$11,4,IF(J3579&lt;=Calc!$C$12,3,IF(J3579&lt;=Calc!$C$13,2,1)))</f>
        <v>3</v>
      </c>
      <c r="L3579" s="49" t="n">
        <f aca="false">1+(E3579&gt;=Calc!$C$16)+(E3579&gt;=Calc!$C$17)+(E3579&gt;=Calc!$C$18)</f>
        <v>3</v>
      </c>
      <c r="M3579" s="49" t="str">
        <f aca="false">IF(AND(K3579=4,L3579&gt;=3),"Champions",IF(AND(K3579=3,L3579&gt;=3),"Loyal",IF(K3579&gt;=3,"Recent / New",IF(L3579&gt;=3,"At Risk","Hibernating / Lost"))))</f>
        <v>Loyal</v>
      </c>
      <c r="N3579" s="54" t="n">
        <f aca="false">IF(AND(Calc!$C$2&lt;=2009,Calc!$C$3&gt;=2009),F3579,0)+IF(AND(Calc!$C$2&lt;=2010,Calc!$C$3&gt;=2010),G3579,0)+IF(AND(Calc!$C$2&lt;=2011,Calc!$C$3&gt;=2011),H3579,0)</f>
        <v>6496.28</v>
      </c>
      <c r="O3579" s="61" t="n">
        <f aca="false">IF(AND(N3579&gt;0,OR(Calc!$C$4="*",B3579=Calc!$C$4)),N3579+ROW()*0.000000001,0)</f>
        <v>6496.280003579</v>
      </c>
    </row>
    <row r="3580" customFormat="false" ht="15" hidden="false" customHeight="false" outlineLevel="0" collapsed="false">
      <c r="A3580" s="49" t="n">
        <v>15981</v>
      </c>
      <c r="B3580" s="49" t="s">
        <v>189</v>
      </c>
      <c r="C3580" s="63" t="n">
        <v>40266</v>
      </c>
      <c r="D3580" s="63" t="n">
        <v>40862</v>
      </c>
      <c r="E3580" s="49" t="n">
        <v>21</v>
      </c>
      <c r="F3580" s="54" t="n">
        <v>0</v>
      </c>
      <c r="G3580" s="54" t="n">
        <v>5875.59</v>
      </c>
      <c r="H3580" s="54" t="n">
        <v>3408.48</v>
      </c>
      <c r="I3580" s="54" t="n">
        <f aca="false">SUM(F3580:H3580)</f>
        <v>9284.07</v>
      </c>
      <c r="J3580" s="49" t="n">
        <f aca="false">Calc!$C$5-D3580</f>
        <v>25</v>
      </c>
      <c r="K3580" s="49" t="n">
        <f aca="false">IF(J3580&lt;=Calc!$C$11,4,IF(J3580&lt;=Calc!$C$12,3,IF(J3580&lt;=Calc!$C$13,2,1)))</f>
        <v>4</v>
      </c>
      <c r="L3580" s="49" t="n">
        <f aca="false">1+(E3580&gt;=Calc!$C$16)+(E3580&gt;=Calc!$C$17)+(E3580&gt;=Calc!$C$18)</f>
        <v>4</v>
      </c>
      <c r="M3580" s="49" t="str">
        <f aca="false">IF(AND(K3580=4,L3580&gt;=3),"Champions",IF(AND(K3580=3,L3580&gt;=3),"Loyal",IF(K3580&gt;=3,"Recent / New",IF(L3580&gt;=3,"At Risk","Hibernating / Lost"))))</f>
        <v>Champions</v>
      </c>
      <c r="N3580" s="54" t="n">
        <f aca="false">IF(AND(Calc!$C$2&lt;=2009,Calc!$C$3&gt;=2009),F3580,0)+IF(AND(Calc!$C$2&lt;=2010,Calc!$C$3&gt;=2010),G3580,0)+IF(AND(Calc!$C$2&lt;=2011,Calc!$C$3&gt;=2011),H3580,0)</f>
        <v>9284.07</v>
      </c>
      <c r="O3580" s="61" t="n">
        <f aca="false">IF(AND(N3580&gt;0,OR(Calc!$C$4="*",B3580=Calc!$C$4)),N3580+ROW()*0.000000001,0)</f>
        <v>9284.07000358</v>
      </c>
    </row>
    <row r="3581" customFormat="false" ht="15" hidden="false" customHeight="false" outlineLevel="0" collapsed="false">
      <c r="A3581" s="49" t="n">
        <v>15982</v>
      </c>
      <c r="B3581" s="49" t="s">
        <v>189</v>
      </c>
      <c r="C3581" s="63" t="n">
        <v>40281</v>
      </c>
      <c r="D3581" s="63" t="n">
        <v>40281</v>
      </c>
      <c r="E3581" s="49" t="n">
        <v>1</v>
      </c>
      <c r="F3581" s="54" t="n">
        <v>0</v>
      </c>
      <c r="G3581" s="54" t="n">
        <v>324.51</v>
      </c>
      <c r="H3581" s="54" t="n">
        <v>0</v>
      </c>
      <c r="I3581" s="54" t="n">
        <f aca="false">SUM(F3581:H3581)</f>
        <v>324.51</v>
      </c>
      <c r="J3581" s="49" t="n">
        <f aca="false">Calc!$C$5-D3581</f>
        <v>606</v>
      </c>
      <c r="K3581" s="49" t="n">
        <f aca="false">IF(J3581&lt;=Calc!$C$11,4,IF(J3581&lt;=Calc!$C$12,3,IF(J3581&lt;=Calc!$C$13,2,1)))</f>
        <v>1</v>
      </c>
      <c r="L3581" s="49" t="n">
        <f aca="false">1+(E3581&gt;=Calc!$C$16)+(E3581&gt;=Calc!$C$17)+(E3581&gt;=Calc!$C$18)</f>
        <v>1</v>
      </c>
      <c r="M3581" s="49" t="str">
        <f aca="false">IF(AND(K3581=4,L3581&gt;=3),"Champions",IF(AND(K3581=3,L3581&gt;=3),"Loyal",IF(K3581&gt;=3,"Recent / New",IF(L3581&gt;=3,"At Risk","Hibernating / Lost"))))</f>
        <v>Hibernating / Lost</v>
      </c>
      <c r="N3581" s="54" t="n">
        <f aca="false">IF(AND(Calc!$C$2&lt;=2009,Calc!$C$3&gt;=2009),F3581,0)+IF(AND(Calc!$C$2&lt;=2010,Calc!$C$3&gt;=2010),G3581,0)+IF(AND(Calc!$C$2&lt;=2011,Calc!$C$3&gt;=2011),H3581,0)</f>
        <v>324.51</v>
      </c>
      <c r="O3581" s="61" t="n">
        <f aca="false">IF(AND(N3581&gt;0,OR(Calc!$C$4="*",B3581=Calc!$C$4)),N3581+ROW()*0.000000001,0)</f>
        <v>324.510003581</v>
      </c>
    </row>
    <row r="3582" customFormat="false" ht="15" hidden="false" customHeight="false" outlineLevel="0" collapsed="false">
      <c r="A3582" s="49" t="n">
        <v>15983</v>
      </c>
      <c r="B3582" s="49" t="s">
        <v>189</v>
      </c>
      <c r="C3582" s="63" t="n">
        <v>40153</v>
      </c>
      <c r="D3582" s="63" t="n">
        <v>40864</v>
      </c>
      <c r="E3582" s="49" t="n">
        <v>8</v>
      </c>
      <c r="F3582" s="54" t="n">
        <v>1184.59</v>
      </c>
      <c r="G3582" s="54" t="n">
        <v>1599.03</v>
      </c>
      <c r="H3582" s="54" t="n">
        <v>326.75</v>
      </c>
      <c r="I3582" s="54" t="n">
        <f aca="false">SUM(F3582:H3582)</f>
        <v>3110.37</v>
      </c>
      <c r="J3582" s="49" t="n">
        <f aca="false">Calc!$C$5-D3582</f>
        <v>23</v>
      </c>
      <c r="K3582" s="49" t="n">
        <f aca="false">IF(J3582&lt;=Calc!$C$11,4,IF(J3582&lt;=Calc!$C$12,3,IF(J3582&lt;=Calc!$C$13,2,1)))</f>
        <v>4</v>
      </c>
      <c r="L3582" s="49" t="n">
        <f aca="false">1+(E3582&gt;=Calc!$C$16)+(E3582&gt;=Calc!$C$17)+(E3582&gt;=Calc!$C$18)</f>
        <v>4</v>
      </c>
      <c r="M3582" s="49" t="str">
        <f aca="false">IF(AND(K3582=4,L3582&gt;=3),"Champions",IF(AND(K3582=3,L3582&gt;=3),"Loyal",IF(K3582&gt;=3,"Recent / New",IF(L3582&gt;=3,"At Risk","Hibernating / Lost"))))</f>
        <v>Champions</v>
      </c>
      <c r="N3582" s="54" t="n">
        <f aca="false">IF(AND(Calc!$C$2&lt;=2009,Calc!$C$3&gt;=2009),F3582,0)+IF(AND(Calc!$C$2&lt;=2010,Calc!$C$3&gt;=2010),G3582,0)+IF(AND(Calc!$C$2&lt;=2011,Calc!$C$3&gt;=2011),H3582,0)</f>
        <v>3110.37</v>
      </c>
      <c r="O3582" s="61" t="n">
        <f aca="false">IF(AND(N3582&gt;0,OR(Calc!$C$4="*",B3582=Calc!$C$4)),N3582+ROW()*0.000000001,0)</f>
        <v>3110.370003582</v>
      </c>
    </row>
    <row r="3583" customFormat="false" ht="15" hidden="false" customHeight="false" outlineLevel="0" collapsed="false">
      <c r="A3583" s="49" t="n">
        <v>15984</v>
      </c>
      <c r="B3583" s="49" t="s">
        <v>189</v>
      </c>
      <c r="C3583" s="63" t="n">
        <v>40148</v>
      </c>
      <c r="D3583" s="63" t="n">
        <v>40884</v>
      </c>
      <c r="E3583" s="49" t="n">
        <v>30</v>
      </c>
      <c r="F3583" s="54" t="n">
        <v>1337.08</v>
      </c>
      <c r="G3583" s="54" t="n">
        <v>4330.51</v>
      </c>
      <c r="H3583" s="54" t="n">
        <v>2637.23</v>
      </c>
      <c r="I3583" s="54" t="n">
        <f aca="false">SUM(F3583:H3583)</f>
        <v>8304.82</v>
      </c>
      <c r="J3583" s="49" t="n">
        <f aca="false">Calc!$C$5-D3583</f>
        <v>3</v>
      </c>
      <c r="K3583" s="49" t="n">
        <f aca="false">IF(J3583&lt;=Calc!$C$11,4,IF(J3583&lt;=Calc!$C$12,3,IF(J3583&lt;=Calc!$C$13,2,1)))</f>
        <v>4</v>
      </c>
      <c r="L3583" s="49" t="n">
        <f aca="false">1+(E3583&gt;=Calc!$C$16)+(E3583&gt;=Calc!$C$17)+(E3583&gt;=Calc!$C$18)</f>
        <v>4</v>
      </c>
      <c r="M3583" s="49" t="str">
        <f aca="false">IF(AND(K3583=4,L3583&gt;=3),"Champions",IF(AND(K3583=3,L3583&gt;=3),"Loyal",IF(K3583&gt;=3,"Recent / New",IF(L3583&gt;=3,"At Risk","Hibernating / Lost"))))</f>
        <v>Champions</v>
      </c>
      <c r="N3583" s="54" t="n">
        <f aca="false">IF(AND(Calc!$C$2&lt;=2009,Calc!$C$3&gt;=2009),F3583,0)+IF(AND(Calc!$C$2&lt;=2010,Calc!$C$3&gt;=2010),G3583,0)+IF(AND(Calc!$C$2&lt;=2011,Calc!$C$3&gt;=2011),H3583,0)</f>
        <v>8304.82</v>
      </c>
      <c r="O3583" s="61" t="n">
        <f aca="false">IF(AND(N3583&gt;0,OR(Calc!$C$4="*",B3583=Calc!$C$4)),N3583+ROW()*0.000000001,0)</f>
        <v>8304.820003583</v>
      </c>
    </row>
    <row r="3584" customFormat="false" ht="15" hidden="false" customHeight="false" outlineLevel="0" collapsed="false">
      <c r="A3584" s="49" t="n">
        <v>15985</v>
      </c>
      <c r="B3584" s="49" t="s">
        <v>189</v>
      </c>
      <c r="C3584" s="63" t="n">
        <v>40325</v>
      </c>
      <c r="D3584" s="63" t="n">
        <v>40763</v>
      </c>
      <c r="E3584" s="49" t="n">
        <v>7</v>
      </c>
      <c r="F3584" s="54" t="n">
        <v>0</v>
      </c>
      <c r="G3584" s="54" t="n">
        <v>1572.86</v>
      </c>
      <c r="H3584" s="54" t="n">
        <v>1037.42</v>
      </c>
      <c r="I3584" s="54" t="n">
        <f aca="false">SUM(F3584:H3584)</f>
        <v>2610.28</v>
      </c>
      <c r="J3584" s="49" t="n">
        <f aca="false">Calc!$C$5-D3584</f>
        <v>124</v>
      </c>
      <c r="K3584" s="49" t="n">
        <f aca="false">IF(J3584&lt;=Calc!$C$11,4,IF(J3584&lt;=Calc!$C$12,3,IF(J3584&lt;=Calc!$C$13,2,1)))</f>
        <v>2</v>
      </c>
      <c r="L3584" s="49" t="n">
        <f aca="false">1+(E3584&gt;=Calc!$C$16)+(E3584&gt;=Calc!$C$17)+(E3584&gt;=Calc!$C$18)</f>
        <v>3</v>
      </c>
      <c r="M3584" s="49" t="str">
        <f aca="false">IF(AND(K3584=4,L3584&gt;=3),"Champions",IF(AND(K3584=3,L3584&gt;=3),"Loyal",IF(K3584&gt;=3,"Recent / New",IF(L3584&gt;=3,"At Risk","Hibernating / Lost"))))</f>
        <v>At Risk</v>
      </c>
      <c r="N3584" s="54" t="n">
        <f aca="false">IF(AND(Calc!$C$2&lt;=2009,Calc!$C$3&gt;=2009),F3584,0)+IF(AND(Calc!$C$2&lt;=2010,Calc!$C$3&gt;=2010),G3584,0)+IF(AND(Calc!$C$2&lt;=2011,Calc!$C$3&gt;=2011),H3584,0)</f>
        <v>2610.28</v>
      </c>
      <c r="O3584" s="61" t="n">
        <f aca="false">IF(AND(N3584&gt;0,OR(Calc!$C$4="*",B3584=Calc!$C$4)),N3584+ROW()*0.000000001,0)</f>
        <v>2610.280003584</v>
      </c>
    </row>
    <row r="3585" customFormat="false" ht="15" hidden="false" customHeight="false" outlineLevel="0" collapsed="false">
      <c r="A3585" s="49" t="n">
        <v>15986</v>
      </c>
      <c r="B3585" s="49" t="s">
        <v>189</v>
      </c>
      <c r="C3585" s="63" t="n">
        <v>40505</v>
      </c>
      <c r="D3585" s="63" t="n">
        <v>40856</v>
      </c>
      <c r="E3585" s="49" t="n">
        <v>2</v>
      </c>
      <c r="F3585" s="54" t="n">
        <v>0</v>
      </c>
      <c r="G3585" s="54" t="n">
        <v>186.3</v>
      </c>
      <c r="H3585" s="54" t="n">
        <v>168.12</v>
      </c>
      <c r="I3585" s="54" t="n">
        <f aca="false">SUM(F3585:H3585)</f>
        <v>354.42</v>
      </c>
      <c r="J3585" s="49" t="n">
        <f aca="false">Calc!$C$5-D3585</f>
        <v>31</v>
      </c>
      <c r="K3585" s="49" t="n">
        <f aca="false">IF(J3585&lt;=Calc!$C$11,4,IF(J3585&lt;=Calc!$C$12,3,IF(J3585&lt;=Calc!$C$13,2,1)))</f>
        <v>3</v>
      </c>
      <c r="L3585" s="49" t="n">
        <f aca="false">1+(E3585&gt;=Calc!$C$16)+(E3585&gt;=Calc!$C$17)+(E3585&gt;=Calc!$C$18)</f>
        <v>2</v>
      </c>
      <c r="M3585" s="49" t="str">
        <f aca="false">IF(AND(K3585=4,L3585&gt;=3),"Champions",IF(AND(K3585=3,L3585&gt;=3),"Loyal",IF(K3585&gt;=3,"Recent / New",IF(L3585&gt;=3,"At Risk","Hibernating / Lost"))))</f>
        <v>Recent / New</v>
      </c>
      <c r="N3585" s="54" t="n">
        <f aca="false">IF(AND(Calc!$C$2&lt;=2009,Calc!$C$3&gt;=2009),F3585,0)+IF(AND(Calc!$C$2&lt;=2010,Calc!$C$3&gt;=2010),G3585,0)+IF(AND(Calc!$C$2&lt;=2011,Calc!$C$3&gt;=2011),H3585,0)</f>
        <v>354.42</v>
      </c>
      <c r="O3585" s="61" t="n">
        <f aca="false">IF(AND(N3585&gt;0,OR(Calc!$C$4="*",B3585=Calc!$C$4)),N3585+ROW()*0.000000001,0)</f>
        <v>354.420003585</v>
      </c>
    </row>
    <row r="3586" customFormat="false" ht="15" hidden="false" customHeight="false" outlineLevel="0" collapsed="false">
      <c r="A3586" s="49" t="n">
        <v>15987</v>
      </c>
      <c r="B3586" s="49" t="s">
        <v>189</v>
      </c>
      <c r="C3586" s="63" t="n">
        <v>40507</v>
      </c>
      <c r="D3586" s="63" t="n">
        <v>40874</v>
      </c>
      <c r="E3586" s="49" t="n">
        <v>8</v>
      </c>
      <c r="F3586" s="54" t="n">
        <v>0</v>
      </c>
      <c r="G3586" s="54" t="n">
        <v>216.7</v>
      </c>
      <c r="H3586" s="54" t="n">
        <v>1319.29</v>
      </c>
      <c r="I3586" s="54" t="n">
        <f aca="false">SUM(F3586:H3586)</f>
        <v>1535.99</v>
      </c>
      <c r="J3586" s="49" t="n">
        <f aca="false">Calc!$C$5-D3586</f>
        <v>13</v>
      </c>
      <c r="K3586" s="49" t="n">
        <f aca="false">IF(J3586&lt;=Calc!$C$11,4,IF(J3586&lt;=Calc!$C$12,3,IF(J3586&lt;=Calc!$C$13,2,1)))</f>
        <v>4</v>
      </c>
      <c r="L3586" s="49" t="n">
        <f aca="false">1+(E3586&gt;=Calc!$C$16)+(E3586&gt;=Calc!$C$17)+(E3586&gt;=Calc!$C$18)</f>
        <v>4</v>
      </c>
      <c r="M3586" s="49" t="str">
        <f aca="false">IF(AND(K3586=4,L3586&gt;=3),"Champions",IF(AND(K3586=3,L3586&gt;=3),"Loyal",IF(K3586&gt;=3,"Recent / New",IF(L3586&gt;=3,"At Risk","Hibernating / Lost"))))</f>
        <v>Champions</v>
      </c>
      <c r="N3586" s="54" t="n">
        <f aca="false">IF(AND(Calc!$C$2&lt;=2009,Calc!$C$3&gt;=2009),F3586,0)+IF(AND(Calc!$C$2&lt;=2010,Calc!$C$3&gt;=2010),G3586,0)+IF(AND(Calc!$C$2&lt;=2011,Calc!$C$3&gt;=2011),H3586,0)</f>
        <v>1535.99</v>
      </c>
      <c r="O3586" s="61" t="n">
        <f aca="false">IF(AND(N3586&gt;0,OR(Calc!$C$4="*",B3586=Calc!$C$4)),N3586+ROW()*0.000000001,0)</f>
        <v>1535.990003586</v>
      </c>
    </row>
    <row r="3587" customFormat="false" ht="15" hidden="false" customHeight="false" outlineLevel="0" collapsed="false">
      <c r="A3587" s="49" t="n">
        <v>15988</v>
      </c>
      <c r="B3587" s="49" t="s">
        <v>189</v>
      </c>
      <c r="C3587" s="63" t="n">
        <v>40230</v>
      </c>
      <c r="D3587" s="63" t="n">
        <v>40867</v>
      </c>
      <c r="E3587" s="49" t="n">
        <v>3</v>
      </c>
      <c r="F3587" s="54" t="n">
        <v>0</v>
      </c>
      <c r="G3587" s="54" t="n">
        <v>579.61</v>
      </c>
      <c r="H3587" s="54" t="n">
        <v>156.78</v>
      </c>
      <c r="I3587" s="54" t="n">
        <f aca="false">SUM(F3587:H3587)</f>
        <v>736.39</v>
      </c>
      <c r="J3587" s="49" t="n">
        <f aca="false">Calc!$C$5-D3587</f>
        <v>20</v>
      </c>
      <c r="K3587" s="49" t="n">
        <f aca="false">IF(J3587&lt;=Calc!$C$11,4,IF(J3587&lt;=Calc!$C$12,3,IF(J3587&lt;=Calc!$C$13,2,1)))</f>
        <v>4</v>
      </c>
      <c r="L3587" s="49" t="n">
        <f aca="false">1+(E3587&gt;=Calc!$C$16)+(E3587&gt;=Calc!$C$17)+(E3587&gt;=Calc!$C$18)</f>
        <v>2</v>
      </c>
      <c r="M3587" s="49" t="str">
        <f aca="false">IF(AND(K3587=4,L3587&gt;=3),"Champions",IF(AND(K3587=3,L3587&gt;=3),"Loyal",IF(K3587&gt;=3,"Recent / New",IF(L3587&gt;=3,"At Risk","Hibernating / Lost"))))</f>
        <v>Recent / New</v>
      </c>
      <c r="N3587" s="54" t="n">
        <f aca="false">IF(AND(Calc!$C$2&lt;=2009,Calc!$C$3&gt;=2009),F3587,0)+IF(AND(Calc!$C$2&lt;=2010,Calc!$C$3&gt;=2010),G3587,0)+IF(AND(Calc!$C$2&lt;=2011,Calc!$C$3&gt;=2011),H3587,0)</f>
        <v>736.39</v>
      </c>
      <c r="O3587" s="61" t="n">
        <f aca="false">IF(AND(N3587&gt;0,OR(Calc!$C$4="*",B3587=Calc!$C$4)),N3587+ROW()*0.000000001,0)</f>
        <v>736.390003587</v>
      </c>
    </row>
    <row r="3588" customFormat="false" ht="15" hidden="false" customHeight="false" outlineLevel="0" collapsed="false">
      <c r="A3588" s="49" t="n">
        <v>15989</v>
      </c>
      <c r="B3588" s="49" t="s">
        <v>189</v>
      </c>
      <c r="C3588" s="63" t="n">
        <v>40149</v>
      </c>
      <c r="D3588" s="63" t="n">
        <v>40511</v>
      </c>
      <c r="E3588" s="49" t="n">
        <v>2</v>
      </c>
      <c r="F3588" s="54" t="n">
        <v>140.16</v>
      </c>
      <c r="G3588" s="54" t="n">
        <v>228.15</v>
      </c>
      <c r="H3588" s="54" t="n">
        <v>0</v>
      </c>
      <c r="I3588" s="54" t="n">
        <f aca="false">SUM(F3588:H3588)</f>
        <v>368.31</v>
      </c>
      <c r="J3588" s="49" t="n">
        <f aca="false">Calc!$C$5-D3588</f>
        <v>376</v>
      </c>
      <c r="K3588" s="49" t="n">
        <f aca="false">IF(J3588&lt;=Calc!$C$11,4,IF(J3588&lt;=Calc!$C$12,3,IF(J3588&lt;=Calc!$C$13,2,1)))</f>
        <v>2</v>
      </c>
      <c r="L3588" s="49" t="n">
        <f aca="false">1+(E3588&gt;=Calc!$C$16)+(E3588&gt;=Calc!$C$17)+(E3588&gt;=Calc!$C$18)</f>
        <v>2</v>
      </c>
      <c r="M3588" s="49" t="str">
        <f aca="false">IF(AND(K3588=4,L3588&gt;=3),"Champions",IF(AND(K3588=3,L3588&gt;=3),"Loyal",IF(K3588&gt;=3,"Recent / New",IF(L3588&gt;=3,"At Risk","Hibernating / Lost"))))</f>
        <v>Hibernating / Lost</v>
      </c>
      <c r="N3588" s="54" t="n">
        <f aca="false">IF(AND(Calc!$C$2&lt;=2009,Calc!$C$3&gt;=2009),F3588,0)+IF(AND(Calc!$C$2&lt;=2010,Calc!$C$3&gt;=2010),G3588,0)+IF(AND(Calc!$C$2&lt;=2011,Calc!$C$3&gt;=2011),H3588,0)</f>
        <v>368.31</v>
      </c>
      <c r="O3588" s="61" t="n">
        <f aca="false">IF(AND(N3588&gt;0,OR(Calc!$C$4="*",B3588=Calc!$C$4)),N3588+ROW()*0.000000001,0)</f>
        <v>368.310003588</v>
      </c>
    </row>
    <row r="3589" customFormat="false" ht="15" hidden="false" customHeight="false" outlineLevel="0" collapsed="false">
      <c r="A3589" s="49" t="n">
        <v>15990</v>
      </c>
      <c r="B3589" s="49" t="s">
        <v>189</v>
      </c>
      <c r="C3589" s="63" t="n">
        <v>40237</v>
      </c>
      <c r="D3589" s="63" t="n">
        <v>40842</v>
      </c>
      <c r="E3589" s="49" t="n">
        <v>7</v>
      </c>
      <c r="F3589" s="54" t="n">
        <v>0</v>
      </c>
      <c r="G3589" s="54" t="n">
        <v>1205.64</v>
      </c>
      <c r="H3589" s="54" t="n">
        <v>792.11</v>
      </c>
      <c r="I3589" s="54" t="n">
        <f aca="false">SUM(F3589:H3589)</f>
        <v>1997.75</v>
      </c>
      <c r="J3589" s="49" t="n">
        <f aca="false">Calc!$C$5-D3589</f>
        <v>45</v>
      </c>
      <c r="K3589" s="49" t="n">
        <f aca="false">IF(J3589&lt;=Calc!$C$11,4,IF(J3589&lt;=Calc!$C$12,3,IF(J3589&lt;=Calc!$C$13,2,1)))</f>
        <v>3</v>
      </c>
      <c r="L3589" s="49" t="n">
        <f aca="false">1+(E3589&gt;=Calc!$C$16)+(E3589&gt;=Calc!$C$17)+(E3589&gt;=Calc!$C$18)</f>
        <v>3</v>
      </c>
      <c r="M3589" s="49" t="str">
        <f aca="false">IF(AND(K3589=4,L3589&gt;=3),"Champions",IF(AND(K3589=3,L3589&gt;=3),"Loyal",IF(K3589&gt;=3,"Recent / New",IF(L3589&gt;=3,"At Risk","Hibernating / Lost"))))</f>
        <v>Loyal</v>
      </c>
      <c r="N3589" s="54" t="n">
        <f aca="false">IF(AND(Calc!$C$2&lt;=2009,Calc!$C$3&gt;=2009),F3589,0)+IF(AND(Calc!$C$2&lt;=2010,Calc!$C$3&gt;=2010),G3589,0)+IF(AND(Calc!$C$2&lt;=2011,Calc!$C$3&gt;=2011),H3589,0)</f>
        <v>1997.75</v>
      </c>
      <c r="O3589" s="61" t="n">
        <f aca="false">IF(AND(N3589&gt;0,OR(Calc!$C$4="*",B3589=Calc!$C$4)),N3589+ROW()*0.000000001,0)</f>
        <v>1997.750003589</v>
      </c>
    </row>
    <row r="3590" customFormat="false" ht="15" hidden="false" customHeight="false" outlineLevel="0" collapsed="false">
      <c r="A3590" s="49" t="n">
        <v>15991</v>
      </c>
      <c r="B3590" s="49" t="s">
        <v>189</v>
      </c>
      <c r="C3590" s="63" t="n">
        <v>40352</v>
      </c>
      <c r="D3590" s="63" t="n">
        <v>40352</v>
      </c>
      <c r="E3590" s="49" t="n">
        <v>1</v>
      </c>
      <c r="F3590" s="54" t="n">
        <v>0</v>
      </c>
      <c r="G3590" s="54" t="n">
        <v>150.55</v>
      </c>
      <c r="H3590" s="54" t="n">
        <v>0</v>
      </c>
      <c r="I3590" s="54" t="n">
        <f aca="false">SUM(F3590:H3590)</f>
        <v>150.55</v>
      </c>
      <c r="J3590" s="49" t="n">
        <f aca="false">Calc!$C$5-D3590</f>
        <v>535</v>
      </c>
      <c r="K3590" s="49" t="n">
        <f aca="false">IF(J3590&lt;=Calc!$C$11,4,IF(J3590&lt;=Calc!$C$12,3,IF(J3590&lt;=Calc!$C$13,2,1)))</f>
        <v>1</v>
      </c>
      <c r="L3590" s="49" t="n">
        <f aca="false">1+(E3590&gt;=Calc!$C$16)+(E3590&gt;=Calc!$C$17)+(E3590&gt;=Calc!$C$18)</f>
        <v>1</v>
      </c>
      <c r="M3590" s="49" t="str">
        <f aca="false">IF(AND(K3590=4,L3590&gt;=3),"Champions",IF(AND(K3590=3,L3590&gt;=3),"Loyal",IF(K3590&gt;=3,"Recent / New",IF(L3590&gt;=3,"At Risk","Hibernating / Lost"))))</f>
        <v>Hibernating / Lost</v>
      </c>
      <c r="N3590" s="54" t="n">
        <f aca="false">IF(AND(Calc!$C$2&lt;=2009,Calc!$C$3&gt;=2009),F3590,0)+IF(AND(Calc!$C$2&lt;=2010,Calc!$C$3&gt;=2010),G3590,0)+IF(AND(Calc!$C$2&lt;=2011,Calc!$C$3&gt;=2011),H3590,0)</f>
        <v>150.55</v>
      </c>
      <c r="O3590" s="61" t="n">
        <f aca="false">IF(AND(N3590&gt;0,OR(Calc!$C$4="*",B3590=Calc!$C$4)),N3590+ROW()*0.000000001,0)</f>
        <v>150.55000359</v>
      </c>
    </row>
    <row r="3591" customFormat="false" ht="15" hidden="false" customHeight="false" outlineLevel="0" collapsed="false">
      <c r="A3591" s="49" t="n">
        <v>15992</v>
      </c>
      <c r="B3591" s="49" t="s">
        <v>189</v>
      </c>
      <c r="C3591" s="63" t="n">
        <v>40433</v>
      </c>
      <c r="D3591" s="63" t="n">
        <v>40883</v>
      </c>
      <c r="E3591" s="49" t="n">
        <v>3</v>
      </c>
      <c r="F3591" s="54" t="n">
        <v>0</v>
      </c>
      <c r="G3591" s="54" t="n">
        <v>854.61</v>
      </c>
      <c r="H3591" s="54" t="n">
        <v>41.99</v>
      </c>
      <c r="I3591" s="54" t="n">
        <f aca="false">SUM(F3591:H3591)</f>
        <v>896.6</v>
      </c>
      <c r="J3591" s="49" t="n">
        <f aca="false">Calc!$C$5-D3591</f>
        <v>4</v>
      </c>
      <c r="K3591" s="49" t="n">
        <f aca="false">IF(J3591&lt;=Calc!$C$11,4,IF(J3591&lt;=Calc!$C$12,3,IF(J3591&lt;=Calc!$C$13,2,1)))</f>
        <v>4</v>
      </c>
      <c r="L3591" s="49" t="n">
        <f aca="false">1+(E3591&gt;=Calc!$C$16)+(E3591&gt;=Calc!$C$17)+(E3591&gt;=Calc!$C$18)</f>
        <v>2</v>
      </c>
      <c r="M3591" s="49" t="str">
        <f aca="false">IF(AND(K3591=4,L3591&gt;=3),"Champions",IF(AND(K3591=3,L3591&gt;=3),"Loyal",IF(K3591&gt;=3,"Recent / New",IF(L3591&gt;=3,"At Risk","Hibernating / Lost"))))</f>
        <v>Recent / New</v>
      </c>
      <c r="N3591" s="54" t="n">
        <f aca="false">IF(AND(Calc!$C$2&lt;=2009,Calc!$C$3&gt;=2009),F3591,0)+IF(AND(Calc!$C$2&lt;=2010,Calc!$C$3&gt;=2010),G3591,0)+IF(AND(Calc!$C$2&lt;=2011,Calc!$C$3&gt;=2011),H3591,0)</f>
        <v>896.6</v>
      </c>
      <c r="O3591" s="61" t="n">
        <f aca="false">IF(AND(N3591&gt;0,OR(Calc!$C$4="*",B3591=Calc!$C$4)),N3591+ROW()*0.000000001,0)</f>
        <v>896.600003591</v>
      </c>
    </row>
    <row r="3592" customFormat="false" ht="15" hidden="false" customHeight="false" outlineLevel="0" collapsed="false">
      <c r="A3592" s="49" t="n">
        <v>15993</v>
      </c>
      <c r="B3592" s="49" t="s">
        <v>189</v>
      </c>
      <c r="C3592" s="63" t="n">
        <v>40842</v>
      </c>
      <c r="D3592" s="63" t="n">
        <v>40878</v>
      </c>
      <c r="E3592" s="49" t="n">
        <v>7</v>
      </c>
      <c r="F3592" s="54" t="n">
        <v>0</v>
      </c>
      <c r="G3592" s="54" t="n">
        <v>0</v>
      </c>
      <c r="H3592" s="54" t="n">
        <v>2728.22</v>
      </c>
      <c r="I3592" s="54" t="n">
        <f aca="false">SUM(F3592:H3592)</f>
        <v>2728.22</v>
      </c>
      <c r="J3592" s="49" t="n">
        <f aca="false">Calc!$C$5-D3592</f>
        <v>9</v>
      </c>
      <c r="K3592" s="49" t="n">
        <f aca="false">IF(J3592&lt;=Calc!$C$11,4,IF(J3592&lt;=Calc!$C$12,3,IF(J3592&lt;=Calc!$C$13,2,1)))</f>
        <v>4</v>
      </c>
      <c r="L3592" s="49" t="n">
        <f aca="false">1+(E3592&gt;=Calc!$C$16)+(E3592&gt;=Calc!$C$17)+(E3592&gt;=Calc!$C$18)</f>
        <v>3</v>
      </c>
      <c r="M3592" s="49" t="str">
        <f aca="false">IF(AND(K3592=4,L3592&gt;=3),"Champions",IF(AND(K3592=3,L3592&gt;=3),"Loyal",IF(K3592&gt;=3,"Recent / New",IF(L3592&gt;=3,"At Risk","Hibernating / Lost"))))</f>
        <v>Champions</v>
      </c>
      <c r="N3592" s="54" t="n">
        <f aca="false">IF(AND(Calc!$C$2&lt;=2009,Calc!$C$3&gt;=2009),F3592,0)+IF(AND(Calc!$C$2&lt;=2010,Calc!$C$3&gt;=2010),G3592,0)+IF(AND(Calc!$C$2&lt;=2011,Calc!$C$3&gt;=2011),H3592,0)</f>
        <v>2728.22</v>
      </c>
      <c r="O3592" s="61" t="n">
        <f aca="false">IF(AND(N3592&gt;0,OR(Calc!$C$4="*",B3592=Calc!$C$4)),N3592+ROW()*0.000000001,0)</f>
        <v>2728.220003592</v>
      </c>
    </row>
    <row r="3593" customFormat="false" ht="15" hidden="false" customHeight="false" outlineLevel="0" collapsed="false">
      <c r="A3593" s="49" t="n">
        <v>15994</v>
      </c>
      <c r="B3593" s="49" t="s">
        <v>189</v>
      </c>
      <c r="C3593" s="63" t="n">
        <v>40251</v>
      </c>
      <c r="D3593" s="63" t="n">
        <v>40832</v>
      </c>
      <c r="E3593" s="49" t="n">
        <v>3</v>
      </c>
      <c r="F3593" s="54" t="n">
        <v>0</v>
      </c>
      <c r="G3593" s="54" t="n">
        <v>758.07</v>
      </c>
      <c r="H3593" s="54" t="n">
        <v>414.27</v>
      </c>
      <c r="I3593" s="54" t="n">
        <f aca="false">SUM(F3593:H3593)</f>
        <v>1172.34</v>
      </c>
      <c r="J3593" s="49" t="n">
        <f aca="false">Calc!$C$5-D3593</f>
        <v>55</v>
      </c>
      <c r="K3593" s="49" t="n">
        <f aca="false">IF(J3593&lt;=Calc!$C$11,4,IF(J3593&lt;=Calc!$C$12,3,IF(J3593&lt;=Calc!$C$13,2,1)))</f>
        <v>3</v>
      </c>
      <c r="L3593" s="49" t="n">
        <f aca="false">1+(E3593&gt;=Calc!$C$16)+(E3593&gt;=Calc!$C$17)+(E3593&gt;=Calc!$C$18)</f>
        <v>2</v>
      </c>
      <c r="M3593" s="49" t="str">
        <f aca="false">IF(AND(K3593=4,L3593&gt;=3),"Champions",IF(AND(K3593=3,L3593&gt;=3),"Loyal",IF(K3593&gt;=3,"Recent / New",IF(L3593&gt;=3,"At Risk","Hibernating / Lost"))))</f>
        <v>Recent / New</v>
      </c>
      <c r="N3593" s="54" t="n">
        <f aca="false">IF(AND(Calc!$C$2&lt;=2009,Calc!$C$3&gt;=2009),F3593,0)+IF(AND(Calc!$C$2&lt;=2010,Calc!$C$3&gt;=2010),G3593,0)+IF(AND(Calc!$C$2&lt;=2011,Calc!$C$3&gt;=2011),H3593,0)</f>
        <v>1172.34</v>
      </c>
      <c r="O3593" s="61" t="n">
        <f aca="false">IF(AND(N3593&gt;0,OR(Calc!$C$4="*",B3593=Calc!$C$4)),N3593+ROW()*0.000000001,0)</f>
        <v>1172.340003593</v>
      </c>
    </row>
    <row r="3594" customFormat="false" ht="15" hidden="false" customHeight="false" outlineLevel="0" collapsed="false">
      <c r="A3594" s="49" t="n">
        <v>15995</v>
      </c>
      <c r="B3594" s="49" t="s">
        <v>189</v>
      </c>
      <c r="C3594" s="63" t="n">
        <v>40472</v>
      </c>
      <c r="D3594" s="63" t="n">
        <v>40472</v>
      </c>
      <c r="E3594" s="49" t="n">
        <v>1</v>
      </c>
      <c r="F3594" s="54" t="n">
        <v>0</v>
      </c>
      <c r="G3594" s="54" t="n">
        <v>694.54</v>
      </c>
      <c r="H3594" s="54" t="n">
        <v>0</v>
      </c>
      <c r="I3594" s="54" t="n">
        <f aca="false">SUM(F3594:H3594)</f>
        <v>694.54</v>
      </c>
      <c r="J3594" s="49" t="n">
        <f aca="false">Calc!$C$5-D3594</f>
        <v>415</v>
      </c>
      <c r="K3594" s="49" t="n">
        <f aca="false">IF(J3594&lt;=Calc!$C$11,4,IF(J3594&lt;=Calc!$C$12,3,IF(J3594&lt;=Calc!$C$13,2,1)))</f>
        <v>1</v>
      </c>
      <c r="L3594" s="49" t="n">
        <f aca="false">1+(E3594&gt;=Calc!$C$16)+(E3594&gt;=Calc!$C$17)+(E3594&gt;=Calc!$C$18)</f>
        <v>1</v>
      </c>
      <c r="M3594" s="49" t="str">
        <f aca="false">IF(AND(K3594=4,L3594&gt;=3),"Champions",IF(AND(K3594=3,L3594&gt;=3),"Loyal",IF(K3594&gt;=3,"Recent / New",IF(L3594&gt;=3,"At Risk","Hibernating / Lost"))))</f>
        <v>Hibernating / Lost</v>
      </c>
      <c r="N3594" s="54" t="n">
        <f aca="false">IF(AND(Calc!$C$2&lt;=2009,Calc!$C$3&gt;=2009),F3594,0)+IF(AND(Calc!$C$2&lt;=2010,Calc!$C$3&gt;=2010),G3594,0)+IF(AND(Calc!$C$2&lt;=2011,Calc!$C$3&gt;=2011),H3594,0)</f>
        <v>694.54</v>
      </c>
      <c r="O3594" s="61" t="n">
        <f aca="false">IF(AND(N3594&gt;0,OR(Calc!$C$4="*",B3594=Calc!$C$4)),N3594+ROW()*0.000000001,0)</f>
        <v>694.540003594</v>
      </c>
    </row>
    <row r="3595" customFormat="false" ht="15" hidden="false" customHeight="false" outlineLevel="0" collapsed="false">
      <c r="A3595" s="49" t="n">
        <v>15996</v>
      </c>
      <c r="B3595" s="49" t="s">
        <v>189</v>
      </c>
      <c r="C3595" s="63" t="n">
        <v>40489</v>
      </c>
      <c r="D3595" s="63" t="n">
        <v>40798</v>
      </c>
      <c r="E3595" s="49" t="n">
        <v>7</v>
      </c>
      <c r="F3595" s="54" t="n">
        <v>0</v>
      </c>
      <c r="G3595" s="54" t="n">
        <v>617.07</v>
      </c>
      <c r="H3595" s="54" t="n">
        <v>753.43</v>
      </c>
      <c r="I3595" s="54" t="n">
        <f aca="false">SUM(F3595:H3595)</f>
        <v>1370.5</v>
      </c>
      <c r="J3595" s="49" t="n">
        <f aca="false">Calc!$C$5-D3595</f>
        <v>89</v>
      </c>
      <c r="K3595" s="49" t="n">
        <f aca="false">IF(J3595&lt;=Calc!$C$11,4,IF(J3595&lt;=Calc!$C$12,3,IF(J3595&lt;=Calc!$C$13,2,1)))</f>
        <v>3</v>
      </c>
      <c r="L3595" s="49" t="n">
        <f aca="false">1+(E3595&gt;=Calc!$C$16)+(E3595&gt;=Calc!$C$17)+(E3595&gt;=Calc!$C$18)</f>
        <v>3</v>
      </c>
      <c r="M3595" s="49" t="str">
        <f aca="false">IF(AND(K3595=4,L3595&gt;=3),"Champions",IF(AND(K3595=3,L3595&gt;=3),"Loyal",IF(K3595&gt;=3,"Recent / New",IF(L3595&gt;=3,"At Risk","Hibernating / Lost"))))</f>
        <v>Loyal</v>
      </c>
      <c r="N3595" s="54" t="n">
        <f aca="false">IF(AND(Calc!$C$2&lt;=2009,Calc!$C$3&gt;=2009),F3595,0)+IF(AND(Calc!$C$2&lt;=2010,Calc!$C$3&gt;=2010),G3595,0)+IF(AND(Calc!$C$2&lt;=2011,Calc!$C$3&gt;=2011),H3595,0)</f>
        <v>1370.5</v>
      </c>
      <c r="O3595" s="61" t="n">
        <f aca="false">IF(AND(N3595&gt;0,OR(Calc!$C$4="*",B3595=Calc!$C$4)),N3595+ROW()*0.000000001,0)</f>
        <v>1370.500003595</v>
      </c>
    </row>
    <row r="3596" customFormat="false" ht="15" hidden="false" customHeight="false" outlineLevel="0" collapsed="false">
      <c r="A3596" s="49" t="n">
        <v>15998</v>
      </c>
      <c r="B3596" s="49" t="s">
        <v>189</v>
      </c>
      <c r="C3596" s="63" t="n">
        <v>40148</v>
      </c>
      <c r="D3596" s="63" t="n">
        <v>40850</v>
      </c>
      <c r="E3596" s="49" t="n">
        <v>16</v>
      </c>
      <c r="F3596" s="54" t="n">
        <v>1063.24</v>
      </c>
      <c r="G3596" s="54" t="n">
        <v>4911.92</v>
      </c>
      <c r="H3596" s="54" t="n">
        <v>2211.03</v>
      </c>
      <c r="I3596" s="54" t="n">
        <f aca="false">SUM(F3596:H3596)</f>
        <v>8186.19</v>
      </c>
      <c r="J3596" s="49" t="n">
        <f aca="false">Calc!$C$5-D3596</f>
        <v>37</v>
      </c>
      <c r="K3596" s="49" t="n">
        <f aca="false">IF(J3596&lt;=Calc!$C$11,4,IF(J3596&lt;=Calc!$C$12,3,IF(J3596&lt;=Calc!$C$13,2,1)))</f>
        <v>3</v>
      </c>
      <c r="L3596" s="49" t="n">
        <f aca="false">1+(E3596&gt;=Calc!$C$16)+(E3596&gt;=Calc!$C$17)+(E3596&gt;=Calc!$C$18)</f>
        <v>4</v>
      </c>
      <c r="M3596" s="49" t="str">
        <f aca="false">IF(AND(K3596=4,L3596&gt;=3),"Champions",IF(AND(K3596=3,L3596&gt;=3),"Loyal",IF(K3596&gt;=3,"Recent / New",IF(L3596&gt;=3,"At Risk","Hibernating / Lost"))))</f>
        <v>Loyal</v>
      </c>
      <c r="N3596" s="54" t="n">
        <f aca="false">IF(AND(Calc!$C$2&lt;=2009,Calc!$C$3&gt;=2009),F3596,0)+IF(AND(Calc!$C$2&lt;=2010,Calc!$C$3&gt;=2010),G3596,0)+IF(AND(Calc!$C$2&lt;=2011,Calc!$C$3&gt;=2011),H3596,0)</f>
        <v>8186.19</v>
      </c>
      <c r="O3596" s="61" t="n">
        <f aca="false">IF(AND(N3596&gt;0,OR(Calc!$C$4="*",B3596=Calc!$C$4)),N3596+ROW()*0.000000001,0)</f>
        <v>8186.190003596</v>
      </c>
    </row>
    <row r="3597" customFormat="false" ht="15" hidden="false" customHeight="false" outlineLevel="0" collapsed="false">
      <c r="A3597" s="49" t="n">
        <v>15999</v>
      </c>
      <c r="B3597" s="49" t="s">
        <v>189</v>
      </c>
      <c r="C3597" s="63" t="n">
        <v>40151</v>
      </c>
      <c r="D3597" s="63" t="n">
        <v>40151</v>
      </c>
      <c r="E3597" s="49" t="n">
        <v>1</v>
      </c>
      <c r="F3597" s="54" t="n">
        <v>20.4</v>
      </c>
      <c r="G3597" s="54" t="n">
        <v>0</v>
      </c>
      <c r="H3597" s="54" t="n">
        <v>0</v>
      </c>
      <c r="I3597" s="54" t="n">
        <f aca="false">SUM(F3597:H3597)</f>
        <v>20.4</v>
      </c>
      <c r="J3597" s="49" t="n">
        <f aca="false">Calc!$C$5-D3597</f>
        <v>736</v>
      </c>
      <c r="K3597" s="49" t="n">
        <f aca="false">IF(J3597&lt;=Calc!$C$11,4,IF(J3597&lt;=Calc!$C$12,3,IF(J3597&lt;=Calc!$C$13,2,1)))</f>
        <v>1</v>
      </c>
      <c r="L3597" s="49" t="n">
        <f aca="false">1+(E3597&gt;=Calc!$C$16)+(E3597&gt;=Calc!$C$17)+(E3597&gt;=Calc!$C$18)</f>
        <v>1</v>
      </c>
      <c r="M3597" s="49" t="str">
        <f aca="false">IF(AND(K3597=4,L3597&gt;=3),"Champions",IF(AND(K3597=3,L3597&gt;=3),"Loyal",IF(K3597&gt;=3,"Recent / New",IF(L3597&gt;=3,"At Risk","Hibernating / Lost"))))</f>
        <v>Hibernating / Lost</v>
      </c>
      <c r="N3597" s="54" t="n">
        <f aca="false">IF(AND(Calc!$C$2&lt;=2009,Calc!$C$3&gt;=2009),F3597,0)+IF(AND(Calc!$C$2&lt;=2010,Calc!$C$3&gt;=2010),G3597,0)+IF(AND(Calc!$C$2&lt;=2011,Calc!$C$3&gt;=2011),H3597,0)</f>
        <v>20.4</v>
      </c>
      <c r="O3597" s="61" t="n">
        <f aca="false">IF(AND(N3597&gt;0,OR(Calc!$C$4="*",B3597=Calc!$C$4)),N3597+ROW()*0.000000001,0)</f>
        <v>20.400003597</v>
      </c>
    </row>
    <row r="3598" customFormat="false" ht="15" hidden="false" customHeight="false" outlineLevel="0" collapsed="false">
      <c r="A3598" s="49" t="n">
        <v>16000</v>
      </c>
      <c r="B3598" s="49" t="s">
        <v>189</v>
      </c>
      <c r="C3598" s="63" t="n">
        <v>40884</v>
      </c>
      <c r="D3598" s="63" t="n">
        <v>40884</v>
      </c>
      <c r="E3598" s="49" t="n">
        <v>3</v>
      </c>
      <c r="F3598" s="54" t="n">
        <v>0</v>
      </c>
      <c r="G3598" s="54" t="n">
        <v>0</v>
      </c>
      <c r="H3598" s="54" t="n">
        <v>12393.7</v>
      </c>
      <c r="I3598" s="54" t="n">
        <f aca="false">SUM(F3598:H3598)</f>
        <v>12393.7</v>
      </c>
      <c r="J3598" s="49" t="n">
        <f aca="false">Calc!$C$5-D3598</f>
        <v>3</v>
      </c>
      <c r="K3598" s="49" t="n">
        <f aca="false">IF(J3598&lt;=Calc!$C$11,4,IF(J3598&lt;=Calc!$C$12,3,IF(J3598&lt;=Calc!$C$13,2,1)))</f>
        <v>4</v>
      </c>
      <c r="L3598" s="49" t="n">
        <f aca="false">1+(E3598&gt;=Calc!$C$16)+(E3598&gt;=Calc!$C$17)+(E3598&gt;=Calc!$C$18)</f>
        <v>2</v>
      </c>
      <c r="M3598" s="49" t="str">
        <f aca="false">IF(AND(K3598=4,L3598&gt;=3),"Champions",IF(AND(K3598=3,L3598&gt;=3),"Loyal",IF(K3598&gt;=3,"Recent / New",IF(L3598&gt;=3,"At Risk","Hibernating / Lost"))))</f>
        <v>Recent / New</v>
      </c>
      <c r="N3598" s="54" t="n">
        <f aca="false">IF(AND(Calc!$C$2&lt;=2009,Calc!$C$3&gt;=2009),F3598,0)+IF(AND(Calc!$C$2&lt;=2010,Calc!$C$3&gt;=2010),G3598,0)+IF(AND(Calc!$C$2&lt;=2011,Calc!$C$3&gt;=2011),H3598,0)</f>
        <v>12393.7</v>
      </c>
      <c r="O3598" s="61" t="n">
        <f aca="false">IF(AND(N3598&gt;0,OR(Calc!$C$4="*",B3598=Calc!$C$4)),N3598+ROW()*0.000000001,0)</f>
        <v>12393.700003598</v>
      </c>
    </row>
    <row r="3599" customFormat="false" ht="15" hidden="false" customHeight="false" outlineLevel="0" collapsed="false">
      <c r="A3599" s="49" t="n">
        <v>16001</v>
      </c>
      <c r="B3599" s="49" t="s">
        <v>189</v>
      </c>
      <c r="C3599" s="63" t="n">
        <v>40505</v>
      </c>
      <c r="D3599" s="63" t="n">
        <v>40505</v>
      </c>
      <c r="E3599" s="49" t="n">
        <v>1</v>
      </c>
      <c r="F3599" s="54" t="n">
        <v>0</v>
      </c>
      <c r="G3599" s="54" t="n">
        <v>519.06</v>
      </c>
      <c r="H3599" s="54" t="n">
        <v>0</v>
      </c>
      <c r="I3599" s="54" t="n">
        <f aca="false">SUM(F3599:H3599)</f>
        <v>519.06</v>
      </c>
      <c r="J3599" s="49" t="n">
        <f aca="false">Calc!$C$5-D3599</f>
        <v>382</v>
      </c>
      <c r="K3599" s="49" t="n">
        <f aca="false">IF(J3599&lt;=Calc!$C$11,4,IF(J3599&lt;=Calc!$C$12,3,IF(J3599&lt;=Calc!$C$13,2,1)))</f>
        <v>1</v>
      </c>
      <c r="L3599" s="49" t="n">
        <f aca="false">1+(E3599&gt;=Calc!$C$16)+(E3599&gt;=Calc!$C$17)+(E3599&gt;=Calc!$C$18)</f>
        <v>1</v>
      </c>
      <c r="M3599" s="49" t="str">
        <f aca="false">IF(AND(K3599=4,L3599&gt;=3),"Champions",IF(AND(K3599=3,L3599&gt;=3),"Loyal",IF(K3599&gt;=3,"Recent / New",IF(L3599&gt;=3,"At Risk","Hibernating / Lost"))))</f>
        <v>Hibernating / Lost</v>
      </c>
      <c r="N3599" s="54" t="n">
        <f aca="false">IF(AND(Calc!$C$2&lt;=2009,Calc!$C$3&gt;=2009),F3599,0)+IF(AND(Calc!$C$2&lt;=2010,Calc!$C$3&gt;=2010),G3599,0)+IF(AND(Calc!$C$2&lt;=2011,Calc!$C$3&gt;=2011),H3599,0)</f>
        <v>519.06</v>
      </c>
      <c r="O3599" s="61" t="n">
        <f aca="false">IF(AND(N3599&gt;0,OR(Calc!$C$4="*",B3599=Calc!$C$4)),N3599+ROW()*0.000000001,0)</f>
        <v>519.060003599</v>
      </c>
    </row>
    <row r="3600" customFormat="false" ht="15" hidden="false" customHeight="false" outlineLevel="0" collapsed="false">
      <c r="A3600" s="49" t="n">
        <v>16002</v>
      </c>
      <c r="B3600" s="49" t="s">
        <v>189</v>
      </c>
      <c r="C3600" s="63" t="n">
        <v>40261</v>
      </c>
      <c r="D3600" s="63" t="n">
        <v>40261</v>
      </c>
      <c r="E3600" s="49" t="n">
        <v>1</v>
      </c>
      <c r="F3600" s="54" t="n">
        <v>0</v>
      </c>
      <c r="G3600" s="54" t="n">
        <v>169.21</v>
      </c>
      <c r="H3600" s="54" t="n">
        <v>0</v>
      </c>
      <c r="I3600" s="54" t="n">
        <f aca="false">SUM(F3600:H3600)</f>
        <v>169.21</v>
      </c>
      <c r="J3600" s="49" t="n">
        <f aca="false">Calc!$C$5-D3600</f>
        <v>626</v>
      </c>
      <c r="K3600" s="49" t="n">
        <f aca="false">IF(J3600&lt;=Calc!$C$11,4,IF(J3600&lt;=Calc!$C$12,3,IF(J3600&lt;=Calc!$C$13,2,1)))</f>
        <v>1</v>
      </c>
      <c r="L3600" s="49" t="n">
        <f aca="false">1+(E3600&gt;=Calc!$C$16)+(E3600&gt;=Calc!$C$17)+(E3600&gt;=Calc!$C$18)</f>
        <v>1</v>
      </c>
      <c r="M3600" s="49" t="str">
        <f aca="false">IF(AND(K3600=4,L3600&gt;=3),"Champions",IF(AND(K3600=3,L3600&gt;=3),"Loyal",IF(K3600&gt;=3,"Recent / New",IF(L3600&gt;=3,"At Risk","Hibernating / Lost"))))</f>
        <v>Hibernating / Lost</v>
      </c>
      <c r="N3600" s="54" t="n">
        <f aca="false">IF(AND(Calc!$C$2&lt;=2009,Calc!$C$3&gt;=2009),F3600,0)+IF(AND(Calc!$C$2&lt;=2010,Calc!$C$3&gt;=2010),G3600,0)+IF(AND(Calc!$C$2&lt;=2011,Calc!$C$3&gt;=2011),H3600,0)</f>
        <v>169.21</v>
      </c>
      <c r="O3600" s="61" t="n">
        <f aca="false">IF(AND(N3600&gt;0,OR(Calc!$C$4="*",B3600=Calc!$C$4)),N3600+ROW()*0.000000001,0)</f>
        <v>169.2100036</v>
      </c>
    </row>
    <row r="3601" customFormat="false" ht="15" hidden="false" customHeight="false" outlineLevel="0" collapsed="false">
      <c r="A3601" s="49" t="n">
        <v>16003</v>
      </c>
      <c r="B3601" s="49" t="s">
        <v>189</v>
      </c>
      <c r="C3601" s="63" t="n">
        <v>40150</v>
      </c>
      <c r="D3601" s="63" t="n">
        <v>40857</v>
      </c>
      <c r="E3601" s="49" t="n">
        <v>10</v>
      </c>
      <c r="F3601" s="54" t="n">
        <v>387.87</v>
      </c>
      <c r="G3601" s="54" t="n">
        <v>3671.59</v>
      </c>
      <c r="H3601" s="54" t="n">
        <v>1554.37</v>
      </c>
      <c r="I3601" s="54" t="n">
        <f aca="false">SUM(F3601:H3601)</f>
        <v>5613.83</v>
      </c>
      <c r="J3601" s="49" t="n">
        <f aca="false">Calc!$C$5-D3601</f>
        <v>30</v>
      </c>
      <c r="K3601" s="49" t="n">
        <f aca="false">IF(J3601&lt;=Calc!$C$11,4,IF(J3601&lt;=Calc!$C$12,3,IF(J3601&lt;=Calc!$C$13,2,1)))</f>
        <v>3</v>
      </c>
      <c r="L3601" s="49" t="n">
        <f aca="false">1+(E3601&gt;=Calc!$C$16)+(E3601&gt;=Calc!$C$17)+(E3601&gt;=Calc!$C$18)</f>
        <v>4</v>
      </c>
      <c r="M3601" s="49" t="str">
        <f aca="false">IF(AND(K3601=4,L3601&gt;=3),"Champions",IF(AND(K3601=3,L3601&gt;=3),"Loyal",IF(K3601&gt;=3,"Recent / New",IF(L3601&gt;=3,"At Risk","Hibernating / Lost"))))</f>
        <v>Loyal</v>
      </c>
      <c r="N3601" s="54" t="n">
        <f aca="false">IF(AND(Calc!$C$2&lt;=2009,Calc!$C$3&gt;=2009),F3601,0)+IF(AND(Calc!$C$2&lt;=2010,Calc!$C$3&gt;=2010),G3601,0)+IF(AND(Calc!$C$2&lt;=2011,Calc!$C$3&gt;=2011),H3601,0)</f>
        <v>5613.83</v>
      </c>
      <c r="O3601" s="61" t="n">
        <f aca="false">IF(AND(N3601&gt;0,OR(Calc!$C$4="*",B3601=Calc!$C$4)),N3601+ROW()*0.000000001,0)</f>
        <v>5613.830003601</v>
      </c>
    </row>
    <row r="3602" customFormat="false" ht="15" hidden="false" customHeight="false" outlineLevel="0" collapsed="false">
      <c r="A3602" s="49" t="n">
        <v>16004</v>
      </c>
      <c r="B3602" s="49" t="s">
        <v>189</v>
      </c>
      <c r="C3602" s="63" t="n">
        <v>40203</v>
      </c>
      <c r="D3602" s="63" t="n">
        <v>40412</v>
      </c>
      <c r="E3602" s="49" t="n">
        <v>5</v>
      </c>
      <c r="F3602" s="54" t="n">
        <v>0</v>
      </c>
      <c r="G3602" s="54" t="n">
        <v>2146.39</v>
      </c>
      <c r="H3602" s="54" t="n">
        <v>0</v>
      </c>
      <c r="I3602" s="54" t="n">
        <f aca="false">SUM(F3602:H3602)</f>
        <v>2146.39</v>
      </c>
      <c r="J3602" s="49" t="n">
        <f aca="false">Calc!$C$5-D3602</f>
        <v>475</v>
      </c>
      <c r="K3602" s="49" t="n">
        <f aca="false">IF(J3602&lt;=Calc!$C$11,4,IF(J3602&lt;=Calc!$C$12,3,IF(J3602&lt;=Calc!$C$13,2,1)))</f>
        <v>1</v>
      </c>
      <c r="L3602" s="49" t="n">
        <f aca="false">1+(E3602&gt;=Calc!$C$16)+(E3602&gt;=Calc!$C$17)+(E3602&gt;=Calc!$C$18)</f>
        <v>3</v>
      </c>
      <c r="M3602" s="49" t="str">
        <f aca="false">IF(AND(K3602=4,L3602&gt;=3),"Champions",IF(AND(K3602=3,L3602&gt;=3),"Loyal",IF(K3602&gt;=3,"Recent / New",IF(L3602&gt;=3,"At Risk","Hibernating / Lost"))))</f>
        <v>At Risk</v>
      </c>
      <c r="N3602" s="54" t="n">
        <f aca="false">IF(AND(Calc!$C$2&lt;=2009,Calc!$C$3&gt;=2009),F3602,0)+IF(AND(Calc!$C$2&lt;=2010,Calc!$C$3&gt;=2010),G3602,0)+IF(AND(Calc!$C$2&lt;=2011,Calc!$C$3&gt;=2011),H3602,0)</f>
        <v>2146.39</v>
      </c>
      <c r="O3602" s="61" t="n">
        <f aca="false">IF(AND(N3602&gt;0,OR(Calc!$C$4="*",B3602=Calc!$C$4)),N3602+ROW()*0.000000001,0)</f>
        <v>2146.390003602</v>
      </c>
    </row>
    <row r="3603" customFormat="false" ht="15" hidden="false" customHeight="false" outlineLevel="0" collapsed="false">
      <c r="A3603" s="49" t="n">
        <v>16005</v>
      </c>
      <c r="B3603" s="49" t="s">
        <v>189</v>
      </c>
      <c r="C3603" s="63" t="n">
        <v>40436</v>
      </c>
      <c r="D3603" s="63" t="n">
        <v>40874</v>
      </c>
      <c r="E3603" s="49" t="n">
        <v>10</v>
      </c>
      <c r="F3603" s="54" t="n">
        <v>0</v>
      </c>
      <c r="G3603" s="54" t="n">
        <v>1753.91</v>
      </c>
      <c r="H3603" s="54" t="n">
        <v>578.71</v>
      </c>
      <c r="I3603" s="54" t="n">
        <f aca="false">SUM(F3603:H3603)</f>
        <v>2332.62</v>
      </c>
      <c r="J3603" s="49" t="n">
        <f aca="false">Calc!$C$5-D3603</f>
        <v>13</v>
      </c>
      <c r="K3603" s="49" t="n">
        <f aca="false">IF(J3603&lt;=Calc!$C$11,4,IF(J3603&lt;=Calc!$C$12,3,IF(J3603&lt;=Calc!$C$13,2,1)))</f>
        <v>4</v>
      </c>
      <c r="L3603" s="49" t="n">
        <f aca="false">1+(E3603&gt;=Calc!$C$16)+(E3603&gt;=Calc!$C$17)+(E3603&gt;=Calc!$C$18)</f>
        <v>4</v>
      </c>
      <c r="M3603" s="49" t="str">
        <f aca="false">IF(AND(K3603=4,L3603&gt;=3),"Champions",IF(AND(K3603=3,L3603&gt;=3),"Loyal",IF(K3603&gt;=3,"Recent / New",IF(L3603&gt;=3,"At Risk","Hibernating / Lost"))))</f>
        <v>Champions</v>
      </c>
      <c r="N3603" s="54" t="n">
        <f aca="false">IF(AND(Calc!$C$2&lt;=2009,Calc!$C$3&gt;=2009),F3603,0)+IF(AND(Calc!$C$2&lt;=2010,Calc!$C$3&gt;=2010),G3603,0)+IF(AND(Calc!$C$2&lt;=2011,Calc!$C$3&gt;=2011),H3603,0)</f>
        <v>2332.62</v>
      </c>
      <c r="O3603" s="61" t="n">
        <f aca="false">IF(AND(N3603&gt;0,OR(Calc!$C$4="*",B3603=Calc!$C$4)),N3603+ROW()*0.000000001,0)</f>
        <v>2332.620003603</v>
      </c>
    </row>
    <row r="3604" customFormat="false" ht="15" hidden="false" customHeight="false" outlineLevel="0" collapsed="false">
      <c r="A3604" s="49" t="n">
        <v>16006</v>
      </c>
      <c r="B3604" s="49" t="s">
        <v>189</v>
      </c>
      <c r="C3604" s="63" t="n">
        <v>40499</v>
      </c>
      <c r="D3604" s="63" t="n">
        <v>40675</v>
      </c>
      <c r="E3604" s="49" t="n">
        <v>2</v>
      </c>
      <c r="F3604" s="54" t="n">
        <v>0</v>
      </c>
      <c r="G3604" s="54" t="n">
        <v>231.42</v>
      </c>
      <c r="H3604" s="54" t="n">
        <v>101.4</v>
      </c>
      <c r="I3604" s="54" t="n">
        <f aca="false">SUM(F3604:H3604)</f>
        <v>332.82</v>
      </c>
      <c r="J3604" s="49" t="n">
        <f aca="false">Calc!$C$5-D3604</f>
        <v>212</v>
      </c>
      <c r="K3604" s="49" t="n">
        <f aca="false">IF(J3604&lt;=Calc!$C$11,4,IF(J3604&lt;=Calc!$C$12,3,IF(J3604&lt;=Calc!$C$13,2,1)))</f>
        <v>2</v>
      </c>
      <c r="L3604" s="49" t="n">
        <f aca="false">1+(E3604&gt;=Calc!$C$16)+(E3604&gt;=Calc!$C$17)+(E3604&gt;=Calc!$C$18)</f>
        <v>2</v>
      </c>
      <c r="M3604" s="49" t="str">
        <f aca="false">IF(AND(K3604=4,L3604&gt;=3),"Champions",IF(AND(K3604=3,L3604&gt;=3),"Loyal",IF(K3604&gt;=3,"Recent / New",IF(L3604&gt;=3,"At Risk","Hibernating / Lost"))))</f>
        <v>Hibernating / Lost</v>
      </c>
      <c r="N3604" s="54" t="n">
        <f aca="false">IF(AND(Calc!$C$2&lt;=2009,Calc!$C$3&gt;=2009),F3604,0)+IF(AND(Calc!$C$2&lt;=2010,Calc!$C$3&gt;=2010),G3604,0)+IF(AND(Calc!$C$2&lt;=2011,Calc!$C$3&gt;=2011),H3604,0)</f>
        <v>332.82</v>
      </c>
      <c r="O3604" s="61" t="n">
        <f aca="false">IF(AND(N3604&gt;0,OR(Calc!$C$4="*",B3604=Calc!$C$4)),N3604+ROW()*0.000000001,0)</f>
        <v>332.820003604</v>
      </c>
    </row>
    <row r="3605" customFormat="false" ht="15" hidden="false" customHeight="false" outlineLevel="0" collapsed="false">
      <c r="A3605" s="49" t="n">
        <v>16007</v>
      </c>
      <c r="B3605" s="49" t="s">
        <v>189</v>
      </c>
      <c r="C3605" s="63" t="n">
        <v>40343</v>
      </c>
      <c r="D3605" s="63" t="n">
        <v>40839</v>
      </c>
      <c r="E3605" s="49" t="n">
        <v>7</v>
      </c>
      <c r="F3605" s="54" t="n">
        <v>0</v>
      </c>
      <c r="G3605" s="54" t="n">
        <v>1359.25</v>
      </c>
      <c r="H3605" s="54" t="n">
        <v>1693.81</v>
      </c>
      <c r="I3605" s="54" t="n">
        <f aca="false">SUM(F3605:H3605)</f>
        <v>3053.06</v>
      </c>
      <c r="J3605" s="49" t="n">
        <f aca="false">Calc!$C$5-D3605</f>
        <v>48</v>
      </c>
      <c r="K3605" s="49" t="n">
        <f aca="false">IF(J3605&lt;=Calc!$C$11,4,IF(J3605&lt;=Calc!$C$12,3,IF(J3605&lt;=Calc!$C$13,2,1)))</f>
        <v>3</v>
      </c>
      <c r="L3605" s="49" t="n">
        <f aca="false">1+(E3605&gt;=Calc!$C$16)+(E3605&gt;=Calc!$C$17)+(E3605&gt;=Calc!$C$18)</f>
        <v>3</v>
      </c>
      <c r="M3605" s="49" t="str">
        <f aca="false">IF(AND(K3605=4,L3605&gt;=3),"Champions",IF(AND(K3605=3,L3605&gt;=3),"Loyal",IF(K3605&gt;=3,"Recent / New",IF(L3605&gt;=3,"At Risk","Hibernating / Lost"))))</f>
        <v>Loyal</v>
      </c>
      <c r="N3605" s="54" t="n">
        <f aca="false">IF(AND(Calc!$C$2&lt;=2009,Calc!$C$3&gt;=2009),F3605,0)+IF(AND(Calc!$C$2&lt;=2010,Calc!$C$3&gt;=2010),G3605,0)+IF(AND(Calc!$C$2&lt;=2011,Calc!$C$3&gt;=2011),H3605,0)</f>
        <v>3053.06</v>
      </c>
      <c r="O3605" s="61" t="n">
        <f aca="false">IF(AND(N3605&gt;0,OR(Calc!$C$4="*",B3605=Calc!$C$4)),N3605+ROW()*0.000000001,0)</f>
        <v>3053.060003605</v>
      </c>
    </row>
    <row r="3606" customFormat="false" ht="15" hidden="false" customHeight="false" outlineLevel="0" collapsed="false">
      <c r="A3606" s="49" t="n">
        <v>16008</v>
      </c>
      <c r="B3606" s="49" t="s">
        <v>189</v>
      </c>
      <c r="C3606" s="63" t="n">
        <v>40256</v>
      </c>
      <c r="D3606" s="63" t="n">
        <v>40863</v>
      </c>
      <c r="E3606" s="49" t="n">
        <v>15</v>
      </c>
      <c r="F3606" s="54" t="n">
        <v>0</v>
      </c>
      <c r="G3606" s="54" t="n">
        <v>4860.35</v>
      </c>
      <c r="H3606" s="54" t="n">
        <v>478.78</v>
      </c>
      <c r="I3606" s="54" t="n">
        <f aca="false">SUM(F3606:H3606)</f>
        <v>5339.13</v>
      </c>
      <c r="J3606" s="49" t="n">
        <f aca="false">Calc!$C$5-D3606</f>
        <v>24</v>
      </c>
      <c r="K3606" s="49" t="n">
        <f aca="false">IF(J3606&lt;=Calc!$C$11,4,IF(J3606&lt;=Calc!$C$12,3,IF(J3606&lt;=Calc!$C$13,2,1)))</f>
        <v>4</v>
      </c>
      <c r="L3606" s="49" t="n">
        <f aca="false">1+(E3606&gt;=Calc!$C$16)+(E3606&gt;=Calc!$C$17)+(E3606&gt;=Calc!$C$18)</f>
        <v>4</v>
      </c>
      <c r="M3606" s="49" t="str">
        <f aca="false">IF(AND(K3606=4,L3606&gt;=3),"Champions",IF(AND(K3606=3,L3606&gt;=3),"Loyal",IF(K3606&gt;=3,"Recent / New",IF(L3606&gt;=3,"At Risk","Hibernating / Lost"))))</f>
        <v>Champions</v>
      </c>
      <c r="N3606" s="54" t="n">
        <f aca="false">IF(AND(Calc!$C$2&lt;=2009,Calc!$C$3&gt;=2009),F3606,0)+IF(AND(Calc!$C$2&lt;=2010,Calc!$C$3&gt;=2010),G3606,0)+IF(AND(Calc!$C$2&lt;=2011,Calc!$C$3&gt;=2011),H3606,0)</f>
        <v>5339.13</v>
      </c>
      <c r="O3606" s="61" t="n">
        <f aca="false">IF(AND(N3606&gt;0,OR(Calc!$C$4="*",B3606=Calc!$C$4)),N3606+ROW()*0.000000001,0)</f>
        <v>5339.130003606</v>
      </c>
    </row>
    <row r="3607" customFormat="false" ht="15" hidden="false" customHeight="false" outlineLevel="0" collapsed="false">
      <c r="A3607" s="49" t="n">
        <v>16009</v>
      </c>
      <c r="B3607" s="49" t="s">
        <v>189</v>
      </c>
      <c r="C3607" s="63" t="n">
        <v>40727</v>
      </c>
      <c r="D3607" s="63" t="n">
        <v>40864</v>
      </c>
      <c r="E3607" s="49" t="n">
        <v>4</v>
      </c>
      <c r="F3607" s="54" t="n">
        <v>0</v>
      </c>
      <c r="G3607" s="54" t="n">
        <v>0</v>
      </c>
      <c r="H3607" s="54" t="n">
        <v>972.11</v>
      </c>
      <c r="I3607" s="54" t="n">
        <f aca="false">SUM(F3607:H3607)</f>
        <v>972.11</v>
      </c>
      <c r="J3607" s="49" t="n">
        <f aca="false">Calc!$C$5-D3607</f>
        <v>23</v>
      </c>
      <c r="K3607" s="49" t="n">
        <f aca="false">IF(J3607&lt;=Calc!$C$11,4,IF(J3607&lt;=Calc!$C$12,3,IF(J3607&lt;=Calc!$C$13,2,1)))</f>
        <v>4</v>
      </c>
      <c r="L3607" s="49" t="n">
        <f aca="false">1+(E3607&gt;=Calc!$C$16)+(E3607&gt;=Calc!$C$17)+(E3607&gt;=Calc!$C$18)</f>
        <v>3</v>
      </c>
      <c r="M3607" s="49" t="str">
        <f aca="false">IF(AND(K3607=4,L3607&gt;=3),"Champions",IF(AND(K3607=3,L3607&gt;=3),"Loyal",IF(K3607&gt;=3,"Recent / New",IF(L3607&gt;=3,"At Risk","Hibernating / Lost"))))</f>
        <v>Champions</v>
      </c>
      <c r="N3607" s="54" t="n">
        <f aca="false">IF(AND(Calc!$C$2&lt;=2009,Calc!$C$3&gt;=2009),F3607,0)+IF(AND(Calc!$C$2&lt;=2010,Calc!$C$3&gt;=2010),G3607,0)+IF(AND(Calc!$C$2&lt;=2011,Calc!$C$3&gt;=2011),H3607,0)</f>
        <v>972.11</v>
      </c>
      <c r="O3607" s="61" t="n">
        <f aca="false">IF(AND(N3607&gt;0,OR(Calc!$C$4="*",B3607=Calc!$C$4)),N3607+ROW()*0.000000001,0)</f>
        <v>972.110003607</v>
      </c>
    </row>
    <row r="3608" customFormat="false" ht="15" hidden="false" customHeight="false" outlineLevel="0" collapsed="false">
      <c r="A3608" s="49" t="n">
        <v>16010</v>
      </c>
      <c r="B3608" s="49" t="s">
        <v>189</v>
      </c>
      <c r="C3608" s="63" t="n">
        <v>40475</v>
      </c>
      <c r="D3608" s="63" t="n">
        <v>40641</v>
      </c>
      <c r="E3608" s="49" t="n">
        <v>11</v>
      </c>
      <c r="F3608" s="54" t="n">
        <v>0</v>
      </c>
      <c r="G3608" s="54" t="n">
        <v>1410.61</v>
      </c>
      <c r="H3608" s="54" t="n">
        <v>282.3</v>
      </c>
      <c r="I3608" s="54" t="n">
        <f aca="false">SUM(F3608:H3608)</f>
        <v>1692.91</v>
      </c>
      <c r="J3608" s="49" t="n">
        <f aca="false">Calc!$C$5-D3608</f>
        <v>246</v>
      </c>
      <c r="K3608" s="49" t="n">
        <f aca="false">IF(J3608&lt;=Calc!$C$11,4,IF(J3608&lt;=Calc!$C$12,3,IF(J3608&lt;=Calc!$C$13,2,1)))</f>
        <v>2</v>
      </c>
      <c r="L3608" s="49" t="n">
        <f aca="false">1+(E3608&gt;=Calc!$C$16)+(E3608&gt;=Calc!$C$17)+(E3608&gt;=Calc!$C$18)</f>
        <v>4</v>
      </c>
      <c r="M3608" s="49" t="str">
        <f aca="false">IF(AND(K3608=4,L3608&gt;=3),"Champions",IF(AND(K3608=3,L3608&gt;=3),"Loyal",IF(K3608&gt;=3,"Recent / New",IF(L3608&gt;=3,"At Risk","Hibernating / Lost"))))</f>
        <v>At Risk</v>
      </c>
      <c r="N3608" s="54" t="n">
        <f aca="false">IF(AND(Calc!$C$2&lt;=2009,Calc!$C$3&gt;=2009),F3608,0)+IF(AND(Calc!$C$2&lt;=2010,Calc!$C$3&gt;=2010),G3608,0)+IF(AND(Calc!$C$2&lt;=2011,Calc!$C$3&gt;=2011),H3608,0)</f>
        <v>1692.91</v>
      </c>
      <c r="O3608" s="61" t="n">
        <f aca="false">IF(AND(N3608&gt;0,OR(Calc!$C$4="*",B3608=Calc!$C$4)),N3608+ROW()*0.000000001,0)</f>
        <v>1692.910003608</v>
      </c>
    </row>
    <row r="3609" customFormat="false" ht="15" hidden="false" customHeight="false" outlineLevel="0" collapsed="false">
      <c r="A3609" s="49" t="n">
        <v>16011</v>
      </c>
      <c r="B3609" s="49" t="s">
        <v>189</v>
      </c>
      <c r="C3609" s="63" t="n">
        <v>40148</v>
      </c>
      <c r="D3609" s="63" t="n">
        <v>40878</v>
      </c>
      <c r="E3609" s="49" t="n">
        <v>29</v>
      </c>
      <c r="F3609" s="54" t="n">
        <v>537.53</v>
      </c>
      <c r="G3609" s="54" t="n">
        <v>2107.42</v>
      </c>
      <c r="H3609" s="54" t="n">
        <v>2954.36</v>
      </c>
      <c r="I3609" s="54" t="n">
        <f aca="false">SUM(F3609:H3609)</f>
        <v>5599.31</v>
      </c>
      <c r="J3609" s="49" t="n">
        <f aca="false">Calc!$C$5-D3609</f>
        <v>9</v>
      </c>
      <c r="K3609" s="49" t="n">
        <f aca="false">IF(J3609&lt;=Calc!$C$11,4,IF(J3609&lt;=Calc!$C$12,3,IF(J3609&lt;=Calc!$C$13,2,1)))</f>
        <v>4</v>
      </c>
      <c r="L3609" s="49" t="n">
        <f aca="false">1+(E3609&gt;=Calc!$C$16)+(E3609&gt;=Calc!$C$17)+(E3609&gt;=Calc!$C$18)</f>
        <v>4</v>
      </c>
      <c r="M3609" s="49" t="str">
        <f aca="false">IF(AND(K3609=4,L3609&gt;=3),"Champions",IF(AND(K3609=3,L3609&gt;=3),"Loyal",IF(K3609&gt;=3,"Recent / New",IF(L3609&gt;=3,"At Risk","Hibernating / Lost"))))</f>
        <v>Champions</v>
      </c>
      <c r="N3609" s="54" t="n">
        <f aca="false">IF(AND(Calc!$C$2&lt;=2009,Calc!$C$3&gt;=2009),F3609,0)+IF(AND(Calc!$C$2&lt;=2010,Calc!$C$3&gt;=2010),G3609,0)+IF(AND(Calc!$C$2&lt;=2011,Calc!$C$3&gt;=2011),H3609,0)</f>
        <v>5599.31</v>
      </c>
      <c r="O3609" s="61" t="n">
        <f aca="false">IF(AND(N3609&gt;0,OR(Calc!$C$4="*",B3609=Calc!$C$4)),N3609+ROW()*0.000000001,0)</f>
        <v>5599.310003609</v>
      </c>
    </row>
    <row r="3610" customFormat="false" ht="15" hidden="false" customHeight="false" outlineLevel="0" collapsed="false">
      <c r="A3610" s="49" t="n">
        <v>16012</v>
      </c>
      <c r="B3610" s="49" t="s">
        <v>189</v>
      </c>
      <c r="C3610" s="63" t="n">
        <v>40357</v>
      </c>
      <c r="D3610" s="63" t="n">
        <v>40851</v>
      </c>
      <c r="E3610" s="49" t="n">
        <v>5</v>
      </c>
      <c r="F3610" s="54" t="n">
        <v>0</v>
      </c>
      <c r="G3610" s="54" t="n">
        <v>1563.3</v>
      </c>
      <c r="H3610" s="54" t="n">
        <v>1415.29</v>
      </c>
      <c r="I3610" s="54" t="n">
        <f aca="false">SUM(F3610:H3610)</f>
        <v>2978.59</v>
      </c>
      <c r="J3610" s="49" t="n">
        <f aca="false">Calc!$C$5-D3610</f>
        <v>36</v>
      </c>
      <c r="K3610" s="49" t="n">
        <f aca="false">IF(J3610&lt;=Calc!$C$11,4,IF(J3610&lt;=Calc!$C$12,3,IF(J3610&lt;=Calc!$C$13,2,1)))</f>
        <v>3</v>
      </c>
      <c r="L3610" s="49" t="n">
        <f aca="false">1+(E3610&gt;=Calc!$C$16)+(E3610&gt;=Calc!$C$17)+(E3610&gt;=Calc!$C$18)</f>
        <v>3</v>
      </c>
      <c r="M3610" s="49" t="str">
        <f aca="false">IF(AND(K3610=4,L3610&gt;=3),"Champions",IF(AND(K3610=3,L3610&gt;=3),"Loyal",IF(K3610&gt;=3,"Recent / New",IF(L3610&gt;=3,"At Risk","Hibernating / Lost"))))</f>
        <v>Loyal</v>
      </c>
      <c r="N3610" s="54" t="n">
        <f aca="false">IF(AND(Calc!$C$2&lt;=2009,Calc!$C$3&gt;=2009),F3610,0)+IF(AND(Calc!$C$2&lt;=2010,Calc!$C$3&gt;=2010),G3610,0)+IF(AND(Calc!$C$2&lt;=2011,Calc!$C$3&gt;=2011),H3610,0)</f>
        <v>2978.59</v>
      </c>
      <c r="O3610" s="61" t="n">
        <f aca="false">IF(AND(N3610&gt;0,OR(Calc!$C$4="*",B3610=Calc!$C$4)),N3610+ROW()*0.000000001,0)</f>
        <v>2978.59000361</v>
      </c>
    </row>
    <row r="3611" customFormat="false" ht="15" hidden="false" customHeight="false" outlineLevel="0" collapsed="false">
      <c r="A3611" s="49" t="n">
        <v>16013</v>
      </c>
      <c r="B3611" s="49" t="s">
        <v>189</v>
      </c>
      <c r="C3611" s="63" t="n">
        <v>40155</v>
      </c>
      <c r="D3611" s="63" t="n">
        <v>40883</v>
      </c>
      <c r="E3611" s="49" t="n">
        <v>84</v>
      </c>
      <c r="F3611" s="54" t="n">
        <v>1241</v>
      </c>
      <c r="G3611" s="54" t="n">
        <v>18403.19</v>
      </c>
      <c r="H3611" s="54" t="n">
        <v>31971.45</v>
      </c>
      <c r="I3611" s="54" t="n">
        <f aca="false">SUM(F3611:H3611)</f>
        <v>51615.64</v>
      </c>
      <c r="J3611" s="49" t="n">
        <f aca="false">Calc!$C$5-D3611</f>
        <v>4</v>
      </c>
      <c r="K3611" s="49" t="n">
        <f aca="false">IF(J3611&lt;=Calc!$C$11,4,IF(J3611&lt;=Calc!$C$12,3,IF(J3611&lt;=Calc!$C$13,2,1)))</f>
        <v>4</v>
      </c>
      <c r="L3611" s="49" t="n">
        <f aca="false">1+(E3611&gt;=Calc!$C$16)+(E3611&gt;=Calc!$C$17)+(E3611&gt;=Calc!$C$18)</f>
        <v>4</v>
      </c>
      <c r="M3611" s="49" t="str">
        <f aca="false">IF(AND(K3611=4,L3611&gt;=3),"Champions",IF(AND(K3611=3,L3611&gt;=3),"Loyal",IF(K3611&gt;=3,"Recent / New",IF(L3611&gt;=3,"At Risk","Hibernating / Lost"))))</f>
        <v>Champions</v>
      </c>
      <c r="N3611" s="54" t="n">
        <f aca="false">IF(AND(Calc!$C$2&lt;=2009,Calc!$C$3&gt;=2009),F3611,0)+IF(AND(Calc!$C$2&lt;=2010,Calc!$C$3&gt;=2010),G3611,0)+IF(AND(Calc!$C$2&lt;=2011,Calc!$C$3&gt;=2011),H3611,0)</f>
        <v>51615.64</v>
      </c>
      <c r="O3611" s="61" t="n">
        <f aca="false">IF(AND(N3611&gt;0,OR(Calc!$C$4="*",B3611=Calc!$C$4)),N3611+ROW()*0.000000001,0)</f>
        <v>51615.640003611</v>
      </c>
    </row>
    <row r="3612" customFormat="false" ht="15" hidden="false" customHeight="false" outlineLevel="0" collapsed="false">
      <c r="A3612" s="49" t="n">
        <v>16014</v>
      </c>
      <c r="B3612" s="49" t="s">
        <v>189</v>
      </c>
      <c r="C3612" s="63" t="n">
        <v>40209</v>
      </c>
      <c r="D3612" s="63" t="n">
        <v>40849</v>
      </c>
      <c r="E3612" s="49" t="n">
        <v>5</v>
      </c>
      <c r="F3612" s="54" t="n">
        <v>0</v>
      </c>
      <c r="G3612" s="54" t="n">
        <v>453.45</v>
      </c>
      <c r="H3612" s="54" t="n">
        <v>637.58</v>
      </c>
      <c r="I3612" s="54" t="n">
        <f aca="false">SUM(F3612:H3612)</f>
        <v>1091.03</v>
      </c>
      <c r="J3612" s="49" t="n">
        <f aca="false">Calc!$C$5-D3612</f>
        <v>38</v>
      </c>
      <c r="K3612" s="49" t="n">
        <f aca="false">IF(J3612&lt;=Calc!$C$11,4,IF(J3612&lt;=Calc!$C$12,3,IF(J3612&lt;=Calc!$C$13,2,1)))</f>
        <v>3</v>
      </c>
      <c r="L3612" s="49" t="n">
        <f aca="false">1+(E3612&gt;=Calc!$C$16)+(E3612&gt;=Calc!$C$17)+(E3612&gt;=Calc!$C$18)</f>
        <v>3</v>
      </c>
      <c r="M3612" s="49" t="str">
        <f aca="false">IF(AND(K3612=4,L3612&gt;=3),"Champions",IF(AND(K3612=3,L3612&gt;=3),"Loyal",IF(K3612&gt;=3,"Recent / New",IF(L3612&gt;=3,"At Risk","Hibernating / Lost"))))</f>
        <v>Loyal</v>
      </c>
      <c r="N3612" s="54" t="n">
        <f aca="false">IF(AND(Calc!$C$2&lt;=2009,Calc!$C$3&gt;=2009),F3612,0)+IF(AND(Calc!$C$2&lt;=2010,Calc!$C$3&gt;=2010),G3612,0)+IF(AND(Calc!$C$2&lt;=2011,Calc!$C$3&gt;=2011),H3612,0)</f>
        <v>1091.03</v>
      </c>
      <c r="O3612" s="61" t="n">
        <f aca="false">IF(AND(N3612&gt;0,OR(Calc!$C$4="*",B3612=Calc!$C$4)),N3612+ROW()*0.000000001,0)</f>
        <v>1091.030003612</v>
      </c>
    </row>
    <row r="3613" customFormat="false" ht="15" hidden="false" customHeight="false" outlineLevel="0" collapsed="false">
      <c r="A3613" s="49" t="n">
        <v>16015</v>
      </c>
      <c r="B3613" s="49" t="s">
        <v>189</v>
      </c>
      <c r="C3613" s="63" t="n">
        <v>40837</v>
      </c>
      <c r="D3613" s="63" t="n">
        <v>40883</v>
      </c>
      <c r="E3613" s="49" t="n">
        <v>3</v>
      </c>
      <c r="F3613" s="54" t="n">
        <v>0</v>
      </c>
      <c r="G3613" s="54" t="n">
        <v>0</v>
      </c>
      <c r="H3613" s="54" t="n">
        <v>689.41</v>
      </c>
      <c r="I3613" s="54" t="n">
        <f aca="false">SUM(F3613:H3613)</f>
        <v>689.41</v>
      </c>
      <c r="J3613" s="49" t="n">
        <f aca="false">Calc!$C$5-D3613</f>
        <v>4</v>
      </c>
      <c r="K3613" s="49" t="n">
        <f aca="false">IF(J3613&lt;=Calc!$C$11,4,IF(J3613&lt;=Calc!$C$12,3,IF(J3613&lt;=Calc!$C$13,2,1)))</f>
        <v>4</v>
      </c>
      <c r="L3613" s="49" t="n">
        <f aca="false">1+(E3613&gt;=Calc!$C$16)+(E3613&gt;=Calc!$C$17)+(E3613&gt;=Calc!$C$18)</f>
        <v>2</v>
      </c>
      <c r="M3613" s="49" t="str">
        <f aca="false">IF(AND(K3613=4,L3613&gt;=3),"Champions",IF(AND(K3613=3,L3613&gt;=3),"Loyal",IF(K3613&gt;=3,"Recent / New",IF(L3613&gt;=3,"At Risk","Hibernating / Lost"))))</f>
        <v>Recent / New</v>
      </c>
      <c r="N3613" s="54" t="n">
        <f aca="false">IF(AND(Calc!$C$2&lt;=2009,Calc!$C$3&gt;=2009),F3613,0)+IF(AND(Calc!$C$2&lt;=2010,Calc!$C$3&gt;=2010),G3613,0)+IF(AND(Calc!$C$2&lt;=2011,Calc!$C$3&gt;=2011),H3613,0)</f>
        <v>689.41</v>
      </c>
      <c r="O3613" s="61" t="n">
        <f aca="false">IF(AND(N3613&gt;0,OR(Calc!$C$4="*",B3613=Calc!$C$4)),N3613+ROW()*0.000000001,0)</f>
        <v>689.410003613</v>
      </c>
    </row>
    <row r="3614" customFormat="false" ht="15" hidden="false" customHeight="false" outlineLevel="0" collapsed="false">
      <c r="A3614" s="49" t="n">
        <v>16016</v>
      </c>
      <c r="B3614" s="49" t="s">
        <v>189</v>
      </c>
      <c r="C3614" s="63" t="n">
        <v>40484</v>
      </c>
      <c r="D3614" s="63" t="n">
        <v>40883</v>
      </c>
      <c r="E3614" s="49" t="n">
        <v>11</v>
      </c>
      <c r="F3614" s="54" t="n">
        <v>0</v>
      </c>
      <c r="G3614" s="54" t="n">
        <v>967.46</v>
      </c>
      <c r="H3614" s="54" t="n">
        <v>1085.54</v>
      </c>
      <c r="I3614" s="54" t="n">
        <f aca="false">SUM(F3614:H3614)</f>
        <v>2053</v>
      </c>
      <c r="J3614" s="49" t="n">
        <f aca="false">Calc!$C$5-D3614</f>
        <v>4</v>
      </c>
      <c r="K3614" s="49" t="n">
        <f aca="false">IF(J3614&lt;=Calc!$C$11,4,IF(J3614&lt;=Calc!$C$12,3,IF(J3614&lt;=Calc!$C$13,2,1)))</f>
        <v>4</v>
      </c>
      <c r="L3614" s="49" t="n">
        <f aca="false">1+(E3614&gt;=Calc!$C$16)+(E3614&gt;=Calc!$C$17)+(E3614&gt;=Calc!$C$18)</f>
        <v>4</v>
      </c>
      <c r="M3614" s="49" t="str">
        <f aca="false">IF(AND(K3614=4,L3614&gt;=3),"Champions",IF(AND(K3614=3,L3614&gt;=3),"Loyal",IF(K3614&gt;=3,"Recent / New",IF(L3614&gt;=3,"At Risk","Hibernating / Lost"))))</f>
        <v>Champions</v>
      </c>
      <c r="N3614" s="54" t="n">
        <f aca="false">IF(AND(Calc!$C$2&lt;=2009,Calc!$C$3&gt;=2009),F3614,0)+IF(AND(Calc!$C$2&lt;=2010,Calc!$C$3&gt;=2010),G3614,0)+IF(AND(Calc!$C$2&lt;=2011,Calc!$C$3&gt;=2011),H3614,0)</f>
        <v>2053</v>
      </c>
      <c r="O3614" s="61" t="n">
        <f aca="false">IF(AND(N3614&gt;0,OR(Calc!$C$4="*",B3614=Calc!$C$4)),N3614+ROW()*0.000000001,0)</f>
        <v>2053.000003614</v>
      </c>
    </row>
    <row r="3615" customFormat="false" ht="15" hidden="false" customHeight="false" outlineLevel="0" collapsed="false">
      <c r="A3615" s="49" t="n">
        <v>16017</v>
      </c>
      <c r="B3615" s="49" t="s">
        <v>189</v>
      </c>
      <c r="C3615" s="63" t="n">
        <v>40183</v>
      </c>
      <c r="D3615" s="63" t="n">
        <v>40839</v>
      </c>
      <c r="E3615" s="49" t="n">
        <v>5</v>
      </c>
      <c r="F3615" s="54" t="n">
        <v>0</v>
      </c>
      <c r="G3615" s="54" t="n">
        <v>1333.7</v>
      </c>
      <c r="H3615" s="54" t="n">
        <v>211.88</v>
      </c>
      <c r="I3615" s="54" t="n">
        <f aca="false">SUM(F3615:H3615)</f>
        <v>1545.58</v>
      </c>
      <c r="J3615" s="49" t="n">
        <f aca="false">Calc!$C$5-D3615</f>
        <v>48</v>
      </c>
      <c r="K3615" s="49" t="n">
        <f aca="false">IF(J3615&lt;=Calc!$C$11,4,IF(J3615&lt;=Calc!$C$12,3,IF(J3615&lt;=Calc!$C$13,2,1)))</f>
        <v>3</v>
      </c>
      <c r="L3615" s="49" t="n">
        <f aca="false">1+(E3615&gt;=Calc!$C$16)+(E3615&gt;=Calc!$C$17)+(E3615&gt;=Calc!$C$18)</f>
        <v>3</v>
      </c>
      <c r="M3615" s="49" t="str">
        <f aca="false">IF(AND(K3615=4,L3615&gt;=3),"Champions",IF(AND(K3615=3,L3615&gt;=3),"Loyal",IF(K3615&gt;=3,"Recent / New",IF(L3615&gt;=3,"At Risk","Hibernating / Lost"))))</f>
        <v>Loyal</v>
      </c>
      <c r="N3615" s="54" t="n">
        <f aca="false">IF(AND(Calc!$C$2&lt;=2009,Calc!$C$3&gt;=2009),F3615,0)+IF(AND(Calc!$C$2&lt;=2010,Calc!$C$3&gt;=2010),G3615,0)+IF(AND(Calc!$C$2&lt;=2011,Calc!$C$3&gt;=2011),H3615,0)</f>
        <v>1545.58</v>
      </c>
      <c r="O3615" s="61" t="n">
        <f aca="false">IF(AND(N3615&gt;0,OR(Calc!$C$4="*",B3615=Calc!$C$4)),N3615+ROW()*0.000000001,0)</f>
        <v>1545.580003615</v>
      </c>
    </row>
    <row r="3616" customFormat="false" ht="15" hidden="false" customHeight="false" outlineLevel="0" collapsed="false">
      <c r="A3616" s="49" t="n">
        <v>16018</v>
      </c>
      <c r="B3616" s="49" t="s">
        <v>189</v>
      </c>
      <c r="C3616" s="63" t="n">
        <v>40154</v>
      </c>
      <c r="D3616" s="63" t="n">
        <v>40847</v>
      </c>
      <c r="E3616" s="49" t="n">
        <v>4</v>
      </c>
      <c r="F3616" s="54" t="n">
        <v>195.78</v>
      </c>
      <c r="G3616" s="54" t="n">
        <v>93.45</v>
      </c>
      <c r="H3616" s="54" t="n">
        <v>408.9</v>
      </c>
      <c r="I3616" s="54" t="n">
        <f aca="false">SUM(F3616:H3616)</f>
        <v>698.13</v>
      </c>
      <c r="J3616" s="49" t="n">
        <f aca="false">Calc!$C$5-D3616</f>
        <v>40</v>
      </c>
      <c r="K3616" s="49" t="n">
        <f aca="false">IF(J3616&lt;=Calc!$C$11,4,IF(J3616&lt;=Calc!$C$12,3,IF(J3616&lt;=Calc!$C$13,2,1)))</f>
        <v>3</v>
      </c>
      <c r="L3616" s="49" t="n">
        <f aca="false">1+(E3616&gt;=Calc!$C$16)+(E3616&gt;=Calc!$C$17)+(E3616&gt;=Calc!$C$18)</f>
        <v>3</v>
      </c>
      <c r="M3616" s="49" t="str">
        <f aca="false">IF(AND(K3616=4,L3616&gt;=3),"Champions",IF(AND(K3616=3,L3616&gt;=3),"Loyal",IF(K3616&gt;=3,"Recent / New",IF(L3616&gt;=3,"At Risk","Hibernating / Lost"))))</f>
        <v>Loyal</v>
      </c>
      <c r="N3616" s="54" t="n">
        <f aca="false">IF(AND(Calc!$C$2&lt;=2009,Calc!$C$3&gt;=2009),F3616,0)+IF(AND(Calc!$C$2&lt;=2010,Calc!$C$3&gt;=2010),G3616,0)+IF(AND(Calc!$C$2&lt;=2011,Calc!$C$3&gt;=2011),H3616,0)</f>
        <v>698.13</v>
      </c>
      <c r="O3616" s="61" t="n">
        <f aca="false">IF(AND(N3616&gt;0,OR(Calc!$C$4="*",B3616=Calc!$C$4)),N3616+ROW()*0.000000001,0)</f>
        <v>698.130003616</v>
      </c>
    </row>
    <row r="3617" customFormat="false" ht="15" hidden="false" customHeight="false" outlineLevel="0" collapsed="false">
      <c r="A3617" s="49" t="n">
        <v>16019</v>
      </c>
      <c r="B3617" s="49" t="s">
        <v>189</v>
      </c>
      <c r="C3617" s="63" t="n">
        <v>40161</v>
      </c>
      <c r="D3617" s="63" t="n">
        <v>40840</v>
      </c>
      <c r="E3617" s="49" t="n">
        <v>27</v>
      </c>
      <c r="F3617" s="54" t="n">
        <v>989.83</v>
      </c>
      <c r="G3617" s="54" t="n">
        <v>12282.49</v>
      </c>
      <c r="H3617" s="54" t="n">
        <v>3231.14</v>
      </c>
      <c r="I3617" s="54" t="n">
        <f aca="false">SUM(F3617:H3617)</f>
        <v>16503.46</v>
      </c>
      <c r="J3617" s="49" t="n">
        <f aca="false">Calc!$C$5-D3617</f>
        <v>47</v>
      </c>
      <c r="K3617" s="49" t="n">
        <f aca="false">IF(J3617&lt;=Calc!$C$11,4,IF(J3617&lt;=Calc!$C$12,3,IF(J3617&lt;=Calc!$C$13,2,1)))</f>
        <v>3</v>
      </c>
      <c r="L3617" s="49" t="n">
        <f aca="false">1+(E3617&gt;=Calc!$C$16)+(E3617&gt;=Calc!$C$17)+(E3617&gt;=Calc!$C$18)</f>
        <v>4</v>
      </c>
      <c r="M3617" s="49" t="str">
        <f aca="false">IF(AND(K3617=4,L3617&gt;=3),"Champions",IF(AND(K3617=3,L3617&gt;=3),"Loyal",IF(K3617&gt;=3,"Recent / New",IF(L3617&gt;=3,"At Risk","Hibernating / Lost"))))</f>
        <v>Loyal</v>
      </c>
      <c r="N3617" s="54" t="n">
        <f aca="false">IF(AND(Calc!$C$2&lt;=2009,Calc!$C$3&gt;=2009),F3617,0)+IF(AND(Calc!$C$2&lt;=2010,Calc!$C$3&gt;=2010),G3617,0)+IF(AND(Calc!$C$2&lt;=2011,Calc!$C$3&gt;=2011),H3617,0)</f>
        <v>16503.46</v>
      </c>
      <c r="O3617" s="61" t="n">
        <f aca="false">IF(AND(N3617&gt;0,OR(Calc!$C$4="*",B3617=Calc!$C$4)),N3617+ROW()*0.000000001,0)</f>
        <v>16503.460003617</v>
      </c>
    </row>
    <row r="3618" customFormat="false" ht="15" hidden="false" customHeight="false" outlineLevel="0" collapsed="false">
      <c r="A3618" s="49" t="n">
        <v>16020</v>
      </c>
      <c r="B3618" s="49" t="s">
        <v>189</v>
      </c>
      <c r="C3618" s="63" t="n">
        <v>40821</v>
      </c>
      <c r="D3618" s="63" t="n">
        <v>40870</v>
      </c>
      <c r="E3618" s="49" t="n">
        <v>3</v>
      </c>
      <c r="F3618" s="54" t="n">
        <v>0</v>
      </c>
      <c r="G3618" s="54" t="n">
        <v>0</v>
      </c>
      <c r="H3618" s="54" t="n">
        <v>851.01</v>
      </c>
      <c r="I3618" s="54" t="n">
        <f aca="false">SUM(F3618:H3618)</f>
        <v>851.01</v>
      </c>
      <c r="J3618" s="49" t="n">
        <f aca="false">Calc!$C$5-D3618</f>
        <v>17</v>
      </c>
      <c r="K3618" s="49" t="n">
        <f aca="false">IF(J3618&lt;=Calc!$C$11,4,IF(J3618&lt;=Calc!$C$12,3,IF(J3618&lt;=Calc!$C$13,2,1)))</f>
        <v>4</v>
      </c>
      <c r="L3618" s="49" t="n">
        <f aca="false">1+(E3618&gt;=Calc!$C$16)+(E3618&gt;=Calc!$C$17)+(E3618&gt;=Calc!$C$18)</f>
        <v>2</v>
      </c>
      <c r="M3618" s="49" t="str">
        <f aca="false">IF(AND(K3618=4,L3618&gt;=3),"Champions",IF(AND(K3618=3,L3618&gt;=3),"Loyal",IF(K3618&gt;=3,"Recent / New",IF(L3618&gt;=3,"At Risk","Hibernating / Lost"))))</f>
        <v>Recent / New</v>
      </c>
      <c r="N3618" s="54" t="n">
        <f aca="false">IF(AND(Calc!$C$2&lt;=2009,Calc!$C$3&gt;=2009),F3618,0)+IF(AND(Calc!$C$2&lt;=2010,Calc!$C$3&gt;=2010),G3618,0)+IF(AND(Calc!$C$2&lt;=2011,Calc!$C$3&gt;=2011),H3618,0)</f>
        <v>851.01</v>
      </c>
      <c r="O3618" s="61" t="n">
        <f aca="false">IF(AND(N3618&gt;0,OR(Calc!$C$4="*",B3618=Calc!$C$4)),N3618+ROW()*0.000000001,0)</f>
        <v>851.010003618</v>
      </c>
    </row>
    <row r="3619" customFormat="false" ht="15" hidden="false" customHeight="false" outlineLevel="0" collapsed="false">
      <c r="A3619" s="49" t="n">
        <v>16021</v>
      </c>
      <c r="B3619" s="49" t="s">
        <v>189</v>
      </c>
      <c r="C3619" s="63" t="n">
        <v>40342</v>
      </c>
      <c r="D3619" s="63" t="n">
        <v>40491</v>
      </c>
      <c r="E3619" s="49" t="n">
        <v>2</v>
      </c>
      <c r="F3619" s="54" t="n">
        <v>0</v>
      </c>
      <c r="G3619" s="54" t="n">
        <v>487.03</v>
      </c>
      <c r="H3619" s="54" t="n">
        <v>0</v>
      </c>
      <c r="I3619" s="54" t="n">
        <f aca="false">SUM(F3619:H3619)</f>
        <v>487.03</v>
      </c>
      <c r="J3619" s="49" t="n">
        <f aca="false">Calc!$C$5-D3619</f>
        <v>396</v>
      </c>
      <c r="K3619" s="49" t="n">
        <f aca="false">IF(J3619&lt;=Calc!$C$11,4,IF(J3619&lt;=Calc!$C$12,3,IF(J3619&lt;=Calc!$C$13,2,1)))</f>
        <v>1</v>
      </c>
      <c r="L3619" s="49" t="n">
        <f aca="false">1+(E3619&gt;=Calc!$C$16)+(E3619&gt;=Calc!$C$17)+(E3619&gt;=Calc!$C$18)</f>
        <v>2</v>
      </c>
      <c r="M3619" s="49" t="str">
        <f aca="false">IF(AND(K3619=4,L3619&gt;=3),"Champions",IF(AND(K3619=3,L3619&gt;=3),"Loyal",IF(K3619&gt;=3,"Recent / New",IF(L3619&gt;=3,"At Risk","Hibernating / Lost"))))</f>
        <v>Hibernating / Lost</v>
      </c>
      <c r="N3619" s="54" t="n">
        <f aca="false">IF(AND(Calc!$C$2&lt;=2009,Calc!$C$3&gt;=2009),F3619,0)+IF(AND(Calc!$C$2&lt;=2010,Calc!$C$3&gt;=2010),G3619,0)+IF(AND(Calc!$C$2&lt;=2011,Calc!$C$3&gt;=2011),H3619,0)</f>
        <v>487.03</v>
      </c>
      <c r="O3619" s="61" t="n">
        <f aca="false">IF(AND(N3619&gt;0,OR(Calc!$C$4="*",B3619=Calc!$C$4)),N3619+ROW()*0.000000001,0)</f>
        <v>487.030003619</v>
      </c>
    </row>
    <row r="3620" customFormat="false" ht="15" hidden="false" customHeight="false" outlineLevel="0" collapsed="false">
      <c r="A3620" s="49" t="n">
        <v>16022</v>
      </c>
      <c r="B3620" s="49" t="s">
        <v>189</v>
      </c>
      <c r="C3620" s="63" t="n">
        <v>40626</v>
      </c>
      <c r="D3620" s="63" t="n">
        <v>40626</v>
      </c>
      <c r="E3620" s="49" t="n">
        <v>1</v>
      </c>
      <c r="F3620" s="54" t="n">
        <v>0</v>
      </c>
      <c r="G3620" s="54" t="n">
        <v>0</v>
      </c>
      <c r="H3620" s="54" t="n">
        <v>602.63</v>
      </c>
      <c r="I3620" s="54" t="n">
        <f aca="false">SUM(F3620:H3620)</f>
        <v>602.63</v>
      </c>
      <c r="J3620" s="49" t="n">
        <f aca="false">Calc!$C$5-D3620</f>
        <v>261</v>
      </c>
      <c r="K3620" s="49" t="n">
        <f aca="false">IF(J3620&lt;=Calc!$C$11,4,IF(J3620&lt;=Calc!$C$12,3,IF(J3620&lt;=Calc!$C$13,2,1)))</f>
        <v>2</v>
      </c>
      <c r="L3620" s="49" t="n">
        <f aca="false">1+(E3620&gt;=Calc!$C$16)+(E3620&gt;=Calc!$C$17)+(E3620&gt;=Calc!$C$18)</f>
        <v>1</v>
      </c>
      <c r="M3620" s="49" t="str">
        <f aca="false">IF(AND(K3620=4,L3620&gt;=3),"Champions",IF(AND(K3620=3,L3620&gt;=3),"Loyal",IF(K3620&gt;=3,"Recent / New",IF(L3620&gt;=3,"At Risk","Hibernating / Lost"))))</f>
        <v>Hibernating / Lost</v>
      </c>
      <c r="N3620" s="54" t="n">
        <f aca="false">IF(AND(Calc!$C$2&lt;=2009,Calc!$C$3&gt;=2009),F3620,0)+IF(AND(Calc!$C$2&lt;=2010,Calc!$C$3&gt;=2010),G3620,0)+IF(AND(Calc!$C$2&lt;=2011,Calc!$C$3&gt;=2011),H3620,0)</f>
        <v>602.63</v>
      </c>
      <c r="O3620" s="61" t="n">
        <f aca="false">IF(AND(N3620&gt;0,OR(Calc!$C$4="*",B3620=Calc!$C$4)),N3620+ROW()*0.000000001,0)</f>
        <v>602.63000362</v>
      </c>
    </row>
    <row r="3621" customFormat="false" ht="15" hidden="false" customHeight="false" outlineLevel="0" collapsed="false">
      <c r="A3621" s="49" t="n">
        <v>16023</v>
      </c>
      <c r="B3621" s="49" t="s">
        <v>189</v>
      </c>
      <c r="C3621" s="63" t="n">
        <v>40620</v>
      </c>
      <c r="D3621" s="63" t="n">
        <v>40840</v>
      </c>
      <c r="E3621" s="49" t="n">
        <v>3</v>
      </c>
      <c r="F3621" s="54" t="n">
        <v>0</v>
      </c>
      <c r="G3621" s="54" t="n">
        <v>0</v>
      </c>
      <c r="H3621" s="54" t="n">
        <v>719.81</v>
      </c>
      <c r="I3621" s="54" t="n">
        <f aca="false">SUM(F3621:H3621)</f>
        <v>719.81</v>
      </c>
      <c r="J3621" s="49" t="n">
        <f aca="false">Calc!$C$5-D3621</f>
        <v>47</v>
      </c>
      <c r="K3621" s="49" t="n">
        <f aca="false">IF(J3621&lt;=Calc!$C$11,4,IF(J3621&lt;=Calc!$C$12,3,IF(J3621&lt;=Calc!$C$13,2,1)))</f>
        <v>3</v>
      </c>
      <c r="L3621" s="49" t="n">
        <f aca="false">1+(E3621&gt;=Calc!$C$16)+(E3621&gt;=Calc!$C$17)+(E3621&gt;=Calc!$C$18)</f>
        <v>2</v>
      </c>
      <c r="M3621" s="49" t="str">
        <f aca="false">IF(AND(K3621=4,L3621&gt;=3),"Champions",IF(AND(K3621=3,L3621&gt;=3),"Loyal",IF(K3621&gt;=3,"Recent / New",IF(L3621&gt;=3,"At Risk","Hibernating / Lost"))))</f>
        <v>Recent / New</v>
      </c>
      <c r="N3621" s="54" t="n">
        <f aca="false">IF(AND(Calc!$C$2&lt;=2009,Calc!$C$3&gt;=2009),F3621,0)+IF(AND(Calc!$C$2&lt;=2010,Calc!$C$3&gt;=2010),G3621,0)+IF(AND(Calc!$C$2&lt;=2011,Calc!$C$3&gt;=2011),H3621,0)</f>
        <v>719.81</v>
      </c>
      <c r="O3621" s="61" t="n">
        <f aca="false">IF(AND(N3621&gt;0,OR(Calc!$C$4="*",B3621=Calc!$C$4)),N3621+ROW()*0.000000001,0)</f>
        <v>719.810003621</v>
      </c>
    </row>
    <row r="3622" customFormat="false" ht="15" hidden="false" customHeight="false" outlineLevel="0" collapsed="false">
      <c r="A3622" s="49" t="n">
        <v>16024</v>
      </c>
      <c r="B3622" s="49" t="s">
        <v>189</v>
      </c>
      <c r="C3622" s="63" t="n">
        <v>40475</v>
      </c>
      <c r="D3622" s="63" t="n">
        <v>40874</v>
      </c>
      <c r="E3622" s="49" t="n">
        <v>3</v>
      </c>
      <c r="F3622" s="54" t="n">
        <v>0</v>
      </c>
      <c r="G3622" s="54" t="n">
        <v>232.96</v>
      </c>
      <c r="H3622" s="54" t="n">
        <v>245.75</v>
      </c>
      <c r="I3622" s="54" t="n">
        <f aca="false">SUM(F3622:H3622)</f>
        <v>478.71</v>
      </c>
      <c r="J3622" s="49" t="n">
        <f aca="false">Calc!$C$5-D3622</f>
        <v>13</v>
      </c>
      <c r="K3622" s="49" t="n">
        <f aca="false">IF(J3622&lt;=Calc!$C$11,4,IF(J3622&lt;=Calc!$C$12,3,IF(J3622&lt;=Calc!$C$13,2,1)))</f>
        <v>4</v>
      </c>
      <c r="L3622" s="49" t="n">
        <f aca="false">1+(E3622&gt;=Calc!$C$16)+(E3622&gt;=Calc!$C$17)+(E3622&gt;=Calc!$C$18)</f>
        <v>2</v>
      </c>
      <c r="M3622" s="49" t="str">
        <f aca="false">IF(AND(K3622=4,L3622&gt;=3),"Champions",IF(AND(K3622=3,L3622&gt;=3),"Loyal",IF(K3622&gt;=3,"Recent / New",IF(L3622&gt;=3,"At Risk","Hibernating / Lost"))))</f>
        <v>Recent / New</v>
      </c>
      <c r="N3622" s="54" t="n">
        <f aca="false">IF(AND(Calc!$C$2&lt;=2009,Calc!$C$3&gt;=2009),F3622,0)+IF(AND(Calc!$C$2&lt;=2010,Calc!$C$3&gt;=2010),G3622,0)+IF(AND(Calc!$C$2&lt;=2011,Calc!$C$3&gt;=2011),H3622,0)</f>
        <v>478.71</v>
      </c>
      <c r="O3622" s="61" t="n">
        <f aca="false">IF(AND(N3622&gt;0,OR(Calc!$C$4="*",B3622=Calc!$C$4)),N3622+ROW()*0.000000001,0)</f>
        <v>478.710003622</v>
      </c>
    </row>
    <row r="3623" customFormat="false" ht="15" hidden="false" customHeight="false" outlineLevel="0" collapsed="false">
      <c r="A3623" s="49" t="n">
        <v>16025</v>
      </c>
      <c r="B3623" s="49" t="s">
        <v>189</v>
      </c>
      <c r="C3623" s="63" t="n">
        <v>40857</v>
      </c>
      <c r="D3623" s="63" t="n">
        <v>40857</v>
      </c>
      <c r="E3623" s="49" t="n">
        <v>1</v>
      </c>
      <c r="F3623" s="54" t="n">
        <v>0</v>
      </c>
      <c r="G3623" s="54" t="n">
        <v>0</v>
      </c>
      <c r="H3623" s="54" t="n">
        <v>439.66</v>
      </c>
      <c r="I3623" s="54" t="n">
        <f aca="false">SUM(F3623:H3623)</f>
        <v>439.66</v>
      </c>
      <c r="J3623" s="49" t="n">
        <f aca="false">Calc!$C$5-D3623</f>
        <v>30</v>
      </c>
      <c r="K3623" s="49" t="n">
        <f aca="false">IF(J3623&lt;=Calc!$C$11,4,IF(J3623&lt;=Calc!$C$12,3,IF(J3623&lt;=Calc!$C$13,2,1)))</f>
        <v>3</v>
      </c>
      <c r="L3623" s="49" t="n">
        <f aca="false">1+(E3623&gt;=Calc!$C$16)+(E3623&gt;=Calc!$C$17)+(E3623&gt;=Calc!$C$18)</f>
        <v>1</v>
      </c>
      <c r="M3623" s="49" t="str">
        <f aca="false">IF(AND(K3623=4,L3623&gt;=3),"Champions",IF(AND(K3623=3,L3623&gt;=3),"Loyal",IF(K3623&gt;=3,"Recent / New",IF(L3623&gt;=3,"At Risk","Hibernating / Lost"))))</f>
        <v>Recent / New</v>
      </c>
      <c r="N3623" s="54" t="n">
        <f aca="false">IF(AND(Calc!$C$2&lt;=2009,Calc!$C$3&gt;=2009),F3623,0)+IF(AND(Calc!$C$2&lt;=2010,Calc!$C$3&gt;=2010),G3623,0)+IF(AND(Calc!$C$2&lt;=2011,Calc!$C$3&gt;=2011),H3623,0)</f>
        <v>439.66</v>
      </c>
      <c r="O3623" s="61" t="n">
        <f aca="false">IF(AND(N3623&gt;0,OR(Calc!$C$4="*",B3623=Calc!$C$4)),N3623+ROW()*0.000000001,0)</f>
        <v>439.660003623</v>
      </c>
    </row>
    <row r="3624" customFormat="false" ht="15" hidden="false" customHeight="false" outlineLevel="0" collapsed="false">
      <c r="A3624" s="49" t="n">
        <v>16026</v>
      </c>
      <c r="B3624" s="49" t="s">
        <v>189</v>
      </c>
      <c r="C3624" s="63" t="n">
        <v>40843</v>
      </c>
      <c r="D3624" s="63" t="n">
        <v>40843</v>
      </c>
      <c r="E3624" s="49" t="n">
        <v>1</v>
      </c>
      <c r="F3624" s="54" t="n">
        <v>0</v>
      </c>
      <c r="G3624" s="54" t="n">
        <v>0</v>
      </c>
      <c r="H3624" s="54" t="n">
        <v>236.09</v>
      </c>
      <c r="I3624" s="54" t="n">
        <f aca="false">SUM(F3624:H3624)</f>
        <v>236.09</v>
      </c>
      <c r="J3624" s="49" t="n">
        <f aca="false">Calc!$C$5-D3624</f>
        <v>44</v>
      </c>
      <c r="K3624" s="49" t="n">
        <f aca="false">IF(J3624&lt;=Calc!$C$11,4,IF(J3624&lt;=Calc!$C$12,3,IF(J3624&lt;=Calc!$C$13,2,1)))</f>
        <v>3</v>
      </c>
      <c r="L3624" s="49" t="n">
        <f aca="false">1+(E3624&gt;=Calc!$C$16)+(E3624&gt;=Calc!$C$17)+(E3624&gt;=Calc!$C$18)</f>
        <v>1</v>
      </c>
      <c r="M3624" s="49" t="str">
        <f aca="false">IF(AND(K3624=4,L3624&gt;=3),"Champions",IF(AND(K3624=3,L3624&gt;=3),"Loyal",IF(K3624&gt;=3,"Recent / New",IF(L3624&gt;=3,"At Risk","Hibernating / Lost"))))</f>
        <v>Recent / New</v>
      </c>
      <c r="N3624" s="54" t="n">
        <f aca="false">IF(AND(Calc!$C$2&lt;=2009,Calc!$C$3&gt;=2009),F3624,0)+IF(AND(Calc!$C$2&lt;=2010,Calc!$C$3&gt;=2010),G3624,0)+IF(AND(Calc!$C$2&lt;=2011,Calc!$C$3&gt;=2011),H3624,0)</f>
        <v>236.09</v>
      </c>
      <c r="O3624" s="61" t="n">
        <f aca="false">IF(AND(N3624&gt;0,OR(Calc!$C$4="*",B3624=Calc!$C$4)),N3624+ROW()*0.000000001,0)</f>
        <v>236.090003624</v>
      </c>
    </row>
    <row r="3625" customFormat="false" ht="15" hidden="false" customHeight="false" outlineLevel="0" collapsed="false">
      <c r="A3625" s="49" t="n">
        <v>16027</v>
      </c>
      <c r="B3625" s="49" t="s">
        <v>189</v>
      </c>
      <c r="C3625" s="63" t="n">
        <v>40186</v>
      </c>
      <c r="D3625" s="63" t="n">
        <v>40795</v>
      </c>
      <c r="E3625" s="49" t="n">
        <v>15</v>
      </c>
      <c r="F3625" s="54" t="n">
        <v>0</v>
      </c>
      <c r="G3625" s="54" t="n">
        <v>947.72</v>
      </c>
      <c r="H3625" s="54" t="n">
        <v>934.62</v>
      </c>
      <c r="I3625" s="54" t="n">
        <f aca="false">SUM(F3625:H3625)</f>
        <v>1882.34</v>
      </c>
      <c r="J3625" s="49" t="n">
        <f aca="false">Calc!$C$5-D3625</f>
        <v>92</v>
      </c>
      <c r="K3625" s="49" t="n">
        <f aca="false">IF(J3625&lt;=Calc!$C$11,4,IF(J3625&lt;=Calc!$C$12,3,IF(J3625&lt;=Calc!$C$13,2,1)))</f>
        <v>3</v>
      </c>
      <c r="L3625" s="49" t="n">
        <f aca="false">1+(E3625&gt;=Calc!$C$16)+(E3625&gt;=Calc!$C$17)+(E3625&gt;=Calc!$C$18)</f>
        <v>4</v>
      </c>
      <c r="M3625" s="49" t="str">
        <f aca="false">IF(AND(K3625=4,L3625&gt;=3),"Champions",IF(AND(K3625=3,L3625&gt;=3),"Loyal",IF(K3625&gt;=3,"Recent / New",IF(L3625&gt;=3,"At Risk","Hibernating / Lost"))))</f>
        <v>Loyal</v>
      </c>
      <c r="N3625" s="54" t="n">
        <f aca="false">IF(AND(Calc!$C$2&lt;=2009,Calc!$C$3&gt;=2009),F3625,0)+IF(AND(Calc!$C$2&lt;=2010,Calc!$C$3&gt;=2010),G3625,0)+IF(AND(Calc!$C$2&lt;=2011,Calc!$C$3&gt;=2011),H3625,0)</f>
        <v>1882.34</v>
      </c>
      <c r="O3625" s="61" t="n">
        <f aca="false">IF(AND(N3625&gt;0,OR(Calc!$C$4="*",B3625=Calc!$C$4)),N3625+ROW()*0.000000001,0)</f>
        <v>1882.340003625</v>
      </c>
    </row>
    <row r="3626" customFormat="false" ht="15" hidden="false" customHeight="false" outlineLevel="0" collapsed="false">
      <c r="A3626" s="49" t="n">
        <v>16028</v>
      </c>
      <c r="B3626" s="49" t="s">
        <v>189</v>
      </c>
      <c r="C3626" s="63" t="n">
        <v>40291</v>
      </c>
      <c r="D3626" s="63" t="n">
        <v>40291</v>
      </c>
      <c r="E3626" s="49" t="n">
        <v>1</v>
      </c>
      <c r="F3626" s="54" t="n">
        <v>0</v>
      </c>
      <c r="G3626" s="54" t="n">
        <v>82.2</v>
      </c>
      <c r="H3626" s="54" t="n">
        <v>0</v>
      </c>
      <c r="I3626" s="54" t="n">
        <f aca="false">SUM(F3626:H3626)</f>
        <v>82.2</v>
      </c>
      <c r="J3626" s="49" t="n">
        <f aca="false">Calc!$C$5-D3626</f>
        <v>596</v>
      </c>
      <c r="K3626" s="49" t="n">
        <f aca="false">IF(J3626&lt;=Calc!$C$11,4,IF(J3626&lt;=Calc!$C$12,3,IF(J3626&lt;=Calc!$C$13,2,1)))</f>
        <v>1</v>
      </c>
      <c r="L3626" s="49" t="n">
        <f aca="false">1+(E3626&gt;=Calc!$C$16)+(E3626&gt;=Calc!$C$17)+(E3626&gt;=Calc!$C$18)</f>
        <v>1</v>
      </c>
      <c r="M3626" s="49" t="str">
        <f aca="false">IF(AND(K3626=4,L3626&gt;=3),"Champions",IF(AND(K3626=3,L3626&gt;=3),"Loyal",IF(K3626&gt;=3,"Recent / New",IF(L3626&gt;=3,"At Risk","Hibernating / Lost"))))</f>
        <v>Hibernating / Lost</v>
      </c>
      <c r="N3626" s="54" t="n">
        <f aca="false">IF(AND(Calc!$C$2&lt;=2009,Calc!$C$3&gt;=2009),F3626,0)+IF(AND(Calc!$C$2&lt;=2010,Calc!$C$3&gt;=2010),G3626,0)+IF(AND(Calc!$C$2&lt;=2011,Calc!$C$3&gt;=2011),H3626,0)</f>
        <v>82.2</v>
      </c>
      <c r="O3626" s="61" t="n">
        <f aca="false">IF(AND(N3626&gt;0,OR(Calc!$C$4="*",B3626=Calc!$C$4)),N3626+ROW()*0.000000001,0)</f>
        <v>82.200003626</v>
      </c>
    </row>
    <row r="3627" customFormat="false" ht="15" hidden="false" customHeight="false" outlineLevel="0" collapsed="false">
      <c r="A3627" s="49" t="n">
        <v>16029</v>
      </c>
      <c r="B3627" s="49" t="s">
        <v>189</v>
      </c>
      <c r="C3627" s="63" t="n">
        <v>40155</v>
      </c>
      <c r="D3627" s="63" t="n">
        <v>40848</v>
      </c>
      <c r="E3627" s="49" t="n">
        <v>106</v>
      </c>
      <c r="F3627" s="54" t="n">
        <v>5626.84</v>
      </c>
      <c r="G3627" s="54" t="n">
        <v>44182.46</v>
      </c>
      <c r="H3627" s="54" t="n">
        <v>47257.41</v>
      </c>
      <c r="I3627" s="54" t="n">
        <f aca="false">SUM(F3627:H3627)</f>
        <v>97066.71</v>
      </c>
      <c r="J3627" s="49" t="n">
        <f aca="false">Calc!$C$5-D3627</f>
        <v>39</v>
      </c>
      <c r="K3627" s="49" t="n">
        <f aca="false">IF(J3627&lt;=Calc!$C$11,4,IF(J3627&lt;=Calc!$C$12,3,IF(J3627&lt;=Calc!$C$13,2,1)))</f>
        <v>3</v>
      </c>
      <c r="L3627" s="49" t="n">
        <f aca="false">1+(E3627&gt;=Calc!$C$16)+(E3627&gt;=Calc!$C$17)+(E3627&gt;=Calc!$C$18)</f>
        <v>4</v>
      </c>
      <c r="M3627" s="49" t="str">
        <f aca="false">IF(AND(K3627=4,L3627&gt;=3),"Champions",IF(AND(K3627=3,L3627&gt;=3),"Loyal",IF(K3627&gt;=3,"Recent / New",IF(L3627&gt;=3,"At Risk","Hibernating / Lost"))))</f>
        <v>Loyal</v>
      </c>
      <c r="N3627" s="54" t="n">
        <f aca="false">IF(AND(Calc!$C$2&lt;=2009,Calc!$C$3&gt;=2009),F3627,0)+IF(AND(Calc!$C$2&lt;=2010,Calc!$C$3&gt;=2010),G3627,0)+IF(AND(Calc!$C$2&lt;=2011,Calc!$C$3&gt;=2011),H3627,0)</f>
        <v>97066.71</v>
      </c>
      <c r="O3627" s="61" t="n">
        <f aca="false">IF(AND(N3627&gt;0,OR(Calc!$C$4="*",B3627=Calc!$C$4)),N3627+ROW()*0.000000001,0)</f>
        <v>97066.710003627</v>
      </c>
    </row>
    <row r="3628" customFormat="false" ht="15" hidden="false" customHeight="false" outlineLevel="0" collapsed="false">
      <c r="A3628" s="49" t="n">
        <v>16030</v>
      </c>
      <c r="B3628" s="49" t="s">
        <v>189</v>
      </c>
      <c r="C3628" s="63" t="n">
        <v>40577</v>
      </c>
      <c r="D3628" s="63" t="n">
        <v>40577</v>
      </c>
      <c r="E3628" s="49" t="n">
        <v>1</v>
      </c>
      <c r="F3628" s="54" t="n">
        <v>0</v>
      </c>
      <c r="G3628" s="54" t="n">
        <v>0</v>
      </c>
      <c r="H3628" s="54" t="n">
        <v>331.24</v>
      </c>
      <c r="I3628" s="54" t="n">
        <f aca="false">SUM(F3628:H3628)</f>
        <v>331.24</v>
      </c>
      <c r="J3628" s="49" t="n">
        <f aca="false">Calc!$C$5-D3628</f>
        <v>310</v>
      </c>
      <c r="K3628" s="49" t="n">
        <f aca="false">IF(J3628&lt;=Calc!$C$11,4,IF(J3628&lt;=Calc!$C$12,3,IF(J3628&lt;=Calc!$C$13,2,1)))</f>
        <v>2</v>
      </c>
      <c r="L3628" s="49" t="n">
        <f aca="false">1+(E3628&gt;=Calc!$C$16)+(E3628&gt;=Calc!$C$17)+(E3628&gt;=Calc!$C$18)</f>
        <v>1</v>
      </c>
      <c r="M3628" s="49" t="str">
        <f aca="false">IF(AND(K3628=4,L3628&gt;=3),"Champions",IF(AND(K3628=3,L3628&gt;=3),"Loyal",IF(K3628&gt;=3,"Recent / New",IF(L3628&gt;=3,"At Risk","Hibernating / Lost"))))</f>
        <v>Hibernating / Lost</v>
      </c>
      <c r="N3628" s="54" t="n">
        <f aca="false">IF(AND(Calc!$C$2&lt;=2009,Calc!$C$3&gt;=2009),F3628,0)+IF(AND(Calc!$C$2&lt;=2010,Calc!$C$3&gt;=2010),G3628,0)+IF(AND(Calc!$C$2&lt;=2011,Calc!$C$3&gt;=2011),H3628,0)</f>
        <v>331.24</v>
      </c>
      <c r="O3628" s="61" t="n">
        <f aca="false">IF(AND(N3628&gt;0,OR(Calc!$C$4="*",B3628=Calc!$C$4)),N3628+ROW()*0.000000001,0)</f>
        <v>331.240003628</v>
      </c>
    </row>
    <row r="3629" customFormat="false" ht="15" hidden="false" customHeight="false" outlineLevel="0" collapsed="false">
      <c r="A3629" s="49" t="n">
        <v>16031</v>
      </c>
      <c r="B3629" s="49" t="s">
        <v>189</v>
      </c>
      <c r="C3629" s="63" t="n">
        <v>40639</v>
      </c>
      <c r="D3629" s="63" t="n">
        <v>40794</v>
      </c>
      <c r="E3629" s="49" t="n">
        <v>2</v>
      </c>
      <c r="F3629" s="54" t="n">
        <v>0</v>
      </c>
      <c r="G3629" s="54" t="n">
        <v>0</v>
      </c>
      <c r="H3629" s="54" t="n">
        <v>547.9</v>
      </c>
      <c r="I3629" s="54" t="n">
        <f aca="false">SUM(F3629:H3629)</f>
        <v>547.9</v>
      </c>
      <c r="J3629" s="49" t="n">
        <f aca="false">Calc!$C$5-D3629</f>
        <v>93</v>
      </c>
      <c r="K3629" s="49" t="n">
        <f aca="false">IF(J3629&lt;=Calc!$C$11,4,IF(J3629&lt;=Calc!$C$12,3,IF(J3629&lt;=Calc!$C$13,2,1)))</f>
        <v>3</v>
      </c>
      <c r="L3629" s="49" t="n">
        <f aca="false">1+(E3629&gt;=Calc!$C$16)+(E3629&gt;=Calc!$C$17)+(E3629&gt;=Calc!$C$18)</f>
        <v>2</v>
      </c>
      <c r="M3629" s="49" t="str">
        <f aca="false">IF(AND(K3629=4,L3629&gt;=3),"Champions",IF(AND(K3629=3,L3629&gt;=3),"Loyal",IF(K3629&gt;=3,"Recent / New",IF(L3629&gt;=3,"At Risk","Hibernating / Lost"))))</f>
        <v>Recent / New</v>
      </c>
      <c r="N3629" s="54" t="n">
        <f aca="false">IF(AND(Calc!$C$2&lt;=2009,Calc!$C$3&gt;=2009),F3629,0)+IF(AND(Calc!$C$2&lt;=2010,Calc!$C$3&gt;=2010),G3629,0)+IF(AND(Calc!$C$2&lt;=2011,Calc!$C$3&gt;=2011),H3629,0)</f>
        <v>547.9</v>
      </c>
      <c r="O3629" s="61" t="n">
        <f aca="false">IF(AND(N3629&gt;0,OR(Calc!$C$4="*",B3629=Calc!$C$4)),N3629+ROW()*0.000000001,0)</f>
        <v>547.900003629</v>
      </c>
    </row>
    <row r="3630" customFormat="false" ht="15" hidden="false" customHeight="false" outlineLevel="0" collapsed="false">
      <c r="A3630" s="49" t="n">
        <v>16032</v>
      </c>
      <c r="B3630" s="49" t="s">
        <v>189</v>
      </c>
      <c r="C3630" s="63" t="n">
        <v>40363</v>
      </c>
      <c r="D3630" s="63" t="n">
        <v>40430</v>
      </c>
      <c r="E3630" s="49" t="n">
        <v>6</v>
      </c>
      <c r="F3630" s="54" t="n">
        <v>0</v>
      </c>
      <c r="G3630" s="54" t="n">
        <v>1965.72</v>
      </c>
      <c r="H3630" s="54" t="n">
        <v>0</v>
      </c>
      <c r="I3630" s="54" t="n">
        <f aca="false">SUM(F3630:H3630)</f>
        <v>1965.72</v>
      </c>
      <c r="J3630" s="49" t="n">
        <f aca="false">Calc!$C$5-D3630</f>
        <v>457</v>
      </c>
      <c r="K3630" s="49" t="n">
        <f aca="false">IF(J3630&lt;=Calc!$C$11,4,IF(J3630&lt;=Calc!$C$12,3,IF(J3630&lt;=Calc!$C$13,2,1)))</f>
        <v>1</v>
      </c>
      <c r="L3630" s="49" t="n">
        <f aca="false">1+(E3630&gt;=Calc!$C$16)+(E3630&gt;=Calc!$C$17)+(E3630&gt;=Calc!$C$18)</f>
        <v>3</v>
      </c>
      <c r="M3630" s="49" t="str">
        <f aca="false">IF(AND(K3630=4,L3630&gt;=3),"Champions",IF(AND(K3630=3,L3630&gt;=3),"Loyal",IF(K3630&gt;=3,"Recent / New",IF(L3630&gt;=3,"At Risk","Hibernating / Lost"))))</f>
        <v>At Risk</v>
      </c>
      <c r="N3630" s="54" t="n">
        <f aca="false">IF(AND(Calc!$C$2&lt;=2009,Calc!$C$3&gt;=2009),F3630,0)+IF(AND(Calc!$C$2&lt;=2010,Calc!$C$3&gt;=2010),G3630,0)+IF(AND(Calc!$C$2&lt;=2011,Calc!$C$3&gt;=2011),H3630,0)</f>
        <v>1965.72</v>
      </c>
      <c r="O3630" s="61" t="n">
        <f aca="false">IF(AND(N3630&gt;0,OR(Calc!$C$4="*",B3630=Calc!$C$4)),N3630+ROW()*0.000000001,0)</f>
        <v>1965.72000363</v>
      </c>
    </row>
    <row r="3631" customFormat="false" ht="15" hidden="false" customHeight="false" outlineLevel="0" collapsed="false">
      <c r="A3631" s="49" t="n">
        <v>16033</v>
      </c>
      <c r="B3631" s="49" t="s">
        <v>189</v>
      </c>
      <c r="C3631" s="63" t="n">
        <v>40401</v>
      </c>
      <c r="D3631" s="63" t="n">
        <v>40881</v>
      </c>
      <c r="E3631" s="49" t="n">
        <v>27</v>
      </c>
      <c r="F3631" s="54" t="n">
        <v>0</v>
      </c>
      <c r="G3631" s="54" t="n">
        <v>2082.78</v>
      </c>
      <c r="H3631" s="54" t="n">
        <v>8382.29</v>
      </c>
      <c r="I3631" s="54" t="n">
        <f aca="false">SUM(F3631:H3631)</f>
        <v>10465.07</v>
      </c>
      <c r="J3631" s="49" t="n">
        <f aca="false">Calc!$C$5-D3631</f>
        <v>6</v>
      </c>
      <c r="K3631" s="49" t="n">
        <f aca="false">IF(J3631&lt;=Calc!$C$11,4,IF(J3631&lt;=Calc!$C$12,3,IF(J3631&lt;=Calc!$C$13,2,1)))</f>
        <v>4</v>
      </c>
      <c r="L3631" s="49" t="n">
        <f aca="false">1+(E3631&gt;=Calc!$C$16)+(E3631&gt;=Calc!$C$17)+(E3631&gt;=Calc!$C$18)</f>
        <v>4</v>
      </c>
      <c r="M3631" s="49" t="str">
        <f aca="false">IF(AND(K3631=4,L3631&gt;=3),"Champions",IF(AND(K3631=3,L3631&gt;=3),"Loyal",IF(K3631&gt;=3,"Recent / New",IF(L3631&gt;=3,"At Risk","Hibernating / Lost"))))</f>
        <v>Champions</v>
      </c>
      <c r="N3631" s="54" t="n">
        <f aca="false">IF(AND(Calc!$C$2&lt;=2009,Calc!$C$3&gt;=2009),F3631,0)+IF(AND(Calc!$C$2&lt;=2010,Calc!$C$3&gt;=2010),G3631,0)+IF(AND(Calc!$C$2&lt;=2011,Calc!$C$3&gt;=2011),H3631,0)</f>
        <v>10465.07</v>
      </c>
      <c r="O3631" s="61" t="n">
        <f aca="false">IF(AND(N3631&gt;0,OR(Calc!$C$4="*",B3631=Calc!$C$4)),N3631+ROW()*0.000000001,0)</f>
        <v>10465.070003631</v>
      </c>
    </row>
    <row r="3632" customFormat="false" ht="15" hidden="false" customHeight="false" outlineLevel="0" collapsed="false">
      <c r="A3632" s="49" t="n">
        <v>16034</v>
      </c>
      <c r="B3632" s="49" t="s">
        <v>189</v>
      </c>
      <c r="C3632" s="63" t="n">
        <v>40477</v>
      </c>
      <c r="D3632" s="63" t="n">
        <v>40690</v>
      </c>
      <c r="E3632" s="49" t="n">
        <v>6</v>
      </c>
      <c r="F3632" s="54" t="n">
        <v>0</v>
      </c>
      <c r="G3632" s="54" t="n">
        <v>470.67</v>
      </c>
      <c r="H3632" s="54" t="n">
        <v>437.7</v>
      </c>
      <c r="I3632" s="54" t="n">
        <f aca="false">SUM(F3632:H3632)</f>
        <v>908.37</v>
      </c>
      <c r="J3632" s="49" t="n">
        <f aca="false">Calc!$C$5-D3632</f>
        <v>197</v>
      </c>
      <c r="K3632" s="49" t="n">
        <f aca="false">IF(J3632&lt;=Calc!$C$11,4,IF(J3632&lt;=Calc!$C$12,3,IF(J3632&lt;=Calc!$C$13,2,1)))</f>
        <v>2</v>
      </c>
      <c r="L3632" s="49" t="n">
        <f aca="false">1+(E3632&gt;=Calc!$C$16)+(E3632&gt;=Calc!$C$17)+(E3632&gt;=Calc!$C$18)</f>
        <v>3</v>
      </c>
      <c r="M3632" s="49" t="str">
        <f aca="false">IF(AND(K3632=4,L3632&gt;=3),"Champions",IF(AND(K3632=3,L3632&gt;=3),"Loyal",IF(K3632&gt;=3,"Recent / New",IF(L3632&gt;=3,"At Risk","Hibernating / Lost"))))</f>
        <v>At Risk</v>
      </c>
      <c r="N3632" s="54" t="n">
        <f aca="false">IF(AND(Calc!$C$2&lt;=2009,Calc!$C$3&gt;=2009),F3632,0)+IF(AND(Calc!$C$2&lt;=2010,Calc!$C$3&gt;=2010),G3632,0)+IF(AND(Calc!$C$2&lt;=2011,Calc!$C$3&gt;=2011),H3632,0)</f>
        <v>908.37</v>
      </c>
      <c r="O3632" s="61" t="n">
        <f aca="false">IF(AND(N3632&gt;0,OR(Calc!$C$4="*",B3632=Calc!$C$4)),N3632+ROW()*0.000000001,0)</f>
        <v>908.370003632</v>
      </c>
    </row>
    <row r="3633" customFormat="false" ht="15" hidden="false" customHeight="false" outlineLevel="0" collapsed="false">
      <c r="A3633" s="49" t="n">
        <v>16035</v>
      </c>
      <c r="B3633" s="49" t="s">
        <v>189</v>
      </c>
      <c r="C3633" s="63" t="n">
        <v>40326</v>
      </c>
      <c r="D3633" s="63" t="n">
        <v>40326</v>
      </c>
      <c r="E3633" s="49" t="n">
        <v>1</v>
      </c>
      <c r="F3633" s="54" t="n">
        <v>0</v>
      </c>
      <c r="G3633" s="54" t="n">
        <v>217.73</v>
      </c>
      <c r="H3633" s="54" t="n">
        <v>0</v>
      </c>
      <c r="I3633" s="54" t="n">
        <f aca="false">SUM(F3633:H3633)</f>
        <v>217.73</v>
      </c>
      <c r="J3633" s="49" t="n">
        <f aca="false">Calc!$C$5-D3633</f>
        <v>561</v>
      </c>
      <c r="K3633" s="49" t="n">
        <f aca="false">IF(J3633&lt;=Calc!$C$11,4,IF(J3633&lt;=Calc!$C$12,3,IF(J3633&lt;=Calc!$C$13,2,1)))</f>
        <v>1</v>
      </c>
      <c r="L3633" s="49" t="n">
        <f aca="false">1+(E3633&gt;=Calc!$C$16)+(E3633&gt;=Calc!$C$17)+(E3633&gt;=Calc!$C$18)</f>
        <v>1</v>
      </c>
      <c r="M3633" s="49" t="str">
        <f aca="false">IF(AND(K3633=4,L3633&gt;=3),"Champions",IF(AND(K3633=3,L3633&gt;=3),"Loyal",IF(K3633&gt;=3,"Recent / New",IF(L3633&gt;=3,"At Risk","Hibernating / Lost"))))</f>
        <v>Hibernating / Lost</v>
      </c>
      <c r="N3633" s="54" t="n">
        <f aca="false">IF(AND(Calc!$C$2&lt;=2009,Calc!$C$3&gt;=2009),F3633,0)+IF(AND(Calc!$C$2&lt;=2010,Calc!$C$3&gt;=2010),G3633,0)+IF(AND(Calc!$C$2&lt;=2011,Calc!$C$3&gt;=2011),H3633,0)</f>
        <v>217.73</v>
      </c>
      <c r="O3633" s="61" t="n">
        <f aca="false">IF(AND(N3633&gt;0,OR(Calc!$C$4="*",B3633=Calc!$C$4)),N3633+ROW()*0.000000001,0)</f>
        <v>217.730003633</v>
      </c>
    </row>
    <row r="3634" customFormat="false" ht="15" hidden="false" customHeight="false" outlineLevel="0" collapsed="false">
      <c r="A3634" s="49" t="n">
        <v>16036</v>
      </c>
      <c r="B3634" s="49" t="s">
        <v>189</v>
      </c>
      <c r="C3634" s="63" t="n">
        <v>40266</v>
      </c>
      <c r="D3634" s="63" t="n">
        <v>40799</v>
      </c>
      <c r="E3634" s="49" t="n">
        <v>4</v>
      </c>
      <c r="F3634" s="54" t="n">
        <v>0</v>
      </c>
      <c r="G3634" s="54" t="n">
        <v>1797.92</v>
      </c>
      <c r="H3634" s="54" t="n">
        <v>758.92</v>
      </c>
      <c r="I3634" s="54" t="n">
        <f aca="false">SUM(F3634:H3634)</f>
        <v>2556.84</v>
      </c>
      <c r="J3634" s="49" t="n">
        <f aca="false">Calc!$C$5-D3634</f>
        <v>88</v>
      </c>
      <c r="K3634" s="49" t="n">
        <f aca="false">IF(J3634&lt;=Calc!$C$11,4,IF(J3634&lt;=Calc!$C$12,3,IF(J3634&lt;=Calc!$C$13,2,1)))</f>
        <v>3</v>
      </c>
      <c r="L3634" s="49" t="n">
        <f aca="false">1+(E3634&gt;=Calc!$C$16)+(E3634&gt;=Calc!$C$17)+(E3634&gt;=Calc!$C$18)</f>
        <v>3</v>
      </c>
      <c r="M3634" s="49" t="str">
        <f aca="false">IF(AND(K3634=4,L3634&gt;=3),"Champions",IF(AND(K3634=3,L3634&gt;=3),"Loyal",IF(K3634&gt;=3,"Recent / New",IF(L3634&gt;=3,"At Risk","Hibernating / Lost"))))</f>
        <v>Loyal</v>
      </c>
      <c r="N3634" s="54" t="n">
        <f aca="false">IF(AND(Calc!$C$2&lt;=2009,Calc!$C$3&gt;=2009),F3634,0)+IF(AND(Calc!$C$2&lt;=2010,Calc!$C$3&gt;=2010),G3634,0)+IF(AND(Calc!$C$2&lt;=2011,Calc!$C$3&gt;=2011),H3634,0)</f>
        <v>2556.84</v>
      </c>
      <c r="O3634" s="61" t="n">
        <f aca="false">IF(AND(N3634&gt;0,OR(Calc!$C$4="*",B3634=Calc!$C$4)),N3634+ROW()*0.000000001,0)</f>
        <v>2556.840003634</v>
      </c>
    </row>
    <row r="3635" customFormat="false" ht="15" hidden="false" customHeight="false" outlineLevel="0" collapsed="false">
      <c r="A3635" s="49" t="n">
        <v>16037</v>
      </c>
      <c r="B3635" s="49" t="s">
        <v>189</v>
      </c>
      <c r="C3635" s="63" t="n">
        <v>40238</v>
      </c>
      <c r="D3635" s="63" t="n">
        <v>40617</v>
      </c>
      <c r="E3635" s="49" t="n">
        <v>5</v>
      </c>
      <c r="F3635" s="54" t="n">
        <v>0</v>
      </c>
      <c r="G3635" s="54" t="n">
        <v>934.88</v>
      </c>
      <c r="H3635" s="54" t="n">
        <v>554.56</v>
      </c>
      <c r="I3635" s="54" t="n">
        <f aca="false">SUM(F3635:H3635)</f>
        <v>1489.44</v>
      </c>
      <c r="J3635" s="49" t="n">
        <f aca="false">Calc!$C$5-D3635</f>
        <v>270</v>
      </c>
      <c r="K3635" s="49" t="n">
        <f aca="false">IF(J3635&lt;=Calc!$C$11,4,IF(J3635&lt;=Calc!$C$12,3,IF(J3635&lt;=Calc!$C$13,2,1)))</f>
        <v>2</v>
      </c>
      <c r="L3635" s="49" t="n">
        <f aca="false">1+(E3635&gt;=Calc!$C$16)+(E3635&gt;=Calc!$C$17)+(E3635&gt;=Calc!$C$18)</f>
        <v>3</v>
      </c>
      <c r="M3635" s="49" t="str">
        <f aca="false">IF(AND(K3635=4,L3635&gt;=3),"Champions",IF(AND(K3635=3,L3635&gt;=3),"Loyal",IF(K3635&gt;=3,"Recent / New",IF(L3635&gt;=3,"At Risk","Hibernating / Lost"))))</f>
        <v>At Risk</v>
      </c>
      <c r="N3635" s="54" t="n">
        <f aca="false">IF(AND(Calc!$C$2&lt;=2009,Calc!$C$3&gt;=2009),F3635,0)+IF(AND(Calc!$C$2&lt;=2010,Calc!$C$3&gt;=2010),G3635,0)+IF(AND(Calc!$C$2&lt;=2011,Calc!$C$3&gt;=2011),H3635,0)</f>
        <v>1489.44</v>
      </c>
      <c r="O3635" s="61" t="n">
        <f aca="false">IF(AND(N3635&gt;0,OR(Calc!$C$4="*",B3635=Calc!$C$4)),N3635+ROW()*0.000000001,0)</f>
        <v>1489.440003635</v>
      </c>
    </row>
    <row r="3636" customFormat="false" ht="15" hidden="false" customHeight="false" outlineLevel="0" collapsed="false">
      <c r="A3636" s="49" t="n">
        <v>16038</v>
      </c>
      <c r="B3636" s="49" t="s">
        <v>189</v>
      </c>
      <c r="C3636" s="63" t="n">
        <v>40685</v>
      </c>
      <c r="D3636" s="63" t="n">
        <v>40879</v>
      </c>
      <c r="E3636" s="49" t="n">
        <v>3</v>
      </c>
      <c r="F3636" s="54" t="n">
        <v>0</v>
      </c>
      <c r="G3636" s="54" t="n">
        <v>0</v>
      </c>
      <c r="H3636" s="54" t="n">
        <v>454.33</v>
      </c>
      <c r="I3636" s="54" t="n">
        <f aca="false">SUM(F3636:H3636)</f>
        <v>454.33</v>
      </c>
      <c r="J3636" s="49" t="n">
        <f aca="false">Calc!$C$5-D3636</f>
        <v>8</v>
      </c>
      <c r="K3636" s="49" t="n">
        <f aca="false">IF(J3636&lt;=Calc!$C$11,4,IF(J3636&lt;=Calc!$C$12,3,IF(J3636&lt;=Calc!$C$13,2,1)))</f>
        <v>4</v>
      </c>
      <c r="L3636" s="49" t="n">
        <f aca="false">1+(E3636&gt;=Calc!$C$16)+(E3636&gt;=Calc!$C$17)+(E3636&gt;=Calc!$C$18)</f>
        <v>2</v>
      </c>
      <c r="M3636" s="49" t="str">
        <f aca="false">IF(AND(K3636=4,L3636&gt;=3),"Champions",IF(AND(K3636=3,L3636&gt;=3),"Loyal",IF(K3636&gt;=3,"Recent / New",IF(L3636&gt;=3,"At Risk","Hibernating / Lost"))))</f>
        <v>Recent / New</v>
      </c>
      <c r="N3636" s="54" t="n">
        <f aca="false">IF(AND(Calc!$C$2&lt;=2009,Calc!$C$3&gt;=2009),F3636,0)+IF(AND(Calc!$C$2&lt;=2010,Calc!$C$3&gt;=2010),G3636,0)+IF(AND(Calc!$C$2&lt;=2011,Calc!$C$3&gt;=2011),H3636,0)</f>
        <v>454.33</v>
      </c>
      <c r="O3636" s="61" t="n">
        <f aca="false">IF(AND(N3636&gt;0,OR(Calc!$C$4="*",B3636=Calc!$C$4)),N3636+ROW()*0.000000001,0)</f>
        <v>454.330003636</v>
      </c>
    </row>
    <row r="3637" customFormat="false" ht="15" hidden="false" customHeight="false" outlineLevel="0" collapsed="false">
      <c r="A3637" s="49" t="n">
        <v>16039</v>
      </c>
      <c r="B3637" s="49" t="s">
        <v>189</v>
      </c>
      <c r="C3637" s="63" t="n">
        <v>40258</v>
      </c>
      <c r="D3637" s="63" t="n">
        <v>40463</v>
      </c>
      <c r="E3637" s="49" t="n">
        <v>2</v>
      </c>
      <c r="F3637" s="54" t="n">
        <v>0</v>
      </c>
      <c r="G3637" s="54" t="n">
        <v>449.65</v>
      </c>
      <c r="H3637" s="54" t="n">
        <v>0</v>
      </c>
      <c r="I3637" s="54" t="n">
        <f aca="false">SUM(F3637:H3637)</f>
        <v>449.65</v>
      </c>
      <c r="J3637" s="49" t="n">
        <f aca="false">Calc!$C$5-D3637</f>
        <v>424</v>
      </c>
      <c r="K3637" s="49" t="n">
        <f aca="false">IF(J3637&lt;=Calc!$C$11,4,IF(J3637&lt;=Calc!$C$12,3,IF(J3637&lt;=Calc!$C$13,2,1)))</f>
        <v>1</v>
      </c>
      <c r="L3637" s="49" t="n">
        <f aca="false">1+(E3637&gt;=Calc!$C$16)+(E3637&gt;=Calc!$C$17)+(E3637&gt;=Calc!$C$18)</f>
        <v>2</v>
      </c>
      <c r="M3637" s="49" t="str">
        <f aca="false">IF(AND(K3637=4,L3637&gt;=3),"Champions",IF(AND(K3637=3,L3637&gt;=3),"Loyal",IF(K3637&gt;=3,"Recent / New",IF(L3637&gt;=3,"At Risk","Hibernating / Lost"))))</f>
        <v>Hibernating / Lost</v>
      </c>
      <c r="N3637" s="54" t="n">
        <f aca="false">IF(AND(Calc!$C$2&lt;=2009,Calc!$C$3&gt;=2009),F3637,0)+IF(AND(Calc!$C$2&lt;=2010,Calc!$C$3&gt;=2010),G3637,0)+IF(AND(Calc!$C$2&lt;=2011,Calc!$C$3&gt;=2011),H3637,0)</f>
        <v>449.65</v>
      </c>
      <c r="O3637" s="61" t="n">
        <f aca="false">IF(AND(N3637&gt;0,OR(Calc!$C$4="*",B3637=Calc!$C$4)),N3637+ROW()*0.000000001,0)</f>
        <v>449.650003637</v>
      </c>
    </row>
    <row r="3638" customFormat="false" ht="15" hidden="false" customHeight="false" outlineLevel="0" collapsed="false">
      <c r="A3638" s="49" t="n">
        <v>16040</v>
      </c>
      <c r="B3638" s="49" t="s">
        <v>189</v>
      </c>
      <c r="C3638" s="63" t="n">
        <v>40277</v>
      </c>
      <c r="D3638" s="63" t="n">
        <v>40821</v>
      </c>
      <c r="E3638" s="49" t="n">
        <v>7</v>
      </c>
      <c r="F3638" s="54" t="n">
        <v>0</v>
      </c>
      <c r="G3638" s="54" t="n">
        <v>1070.15</v>
      </c>
      <c r="H3638" s="54" t="n">
        <v>1313.55</v>
      </c>
      <c r="I3638" s="54" t="n">
        <f aca="false">SUM(F3638:H3638)</f>
        <v>2383.7</v>
      </c>
      <c r="J3638" s="49" t="n">
        <f aca="false">Calc!$C$5-D3638</f>
        <v>66</v>
      </c>
      <c r="K3638" s="49" t="n">
        <f aca="false">IF(J3638&lt;=Calc!$C$11,4,IF(J3638&lt;=Calc!$C$12,3,IF(J3638&lt;=Calc!$C$13,2,1)))</f>
        <v>3</v>
      </c>
      <c r="L3638" s="49" t="n">
        <f aca="false">1+(E3638&gt;=Calc!$C$16)+(E3638&gt;=Calc!$C$17)+(E3638&gt;=Calc!$C$18)</f>
        <v>3</v>
      </c>
      <c r="M3638" s="49" t="str">
        <f aca="false">IF(AND(K3638=4,L3638&gt;=3),"Champions",IF(AND(K3638=3,L3638&gt;=3),"Loyal",IF(K3638&gt;=3,"Recent / New",IF(L3638&gt;=3,"At Risk","Hibernating / Lost"))))</f>
        <v>Loyal</v>
      </c>
      <c r="N3638" s="54" t="n">
        <f aca="false">IF(AND(Calc!$C$2&lt;=2009,Calc!$C$3&gt;=2009),F3638,0)+IF(AND(Calc!$C$2&lt;=2010,Calc!$C$3&gt;=2010),G3638,0)+IF(AND(Calc!$C$2&lt;=2011,Calc!$C$3&gt;=2011),H3638,0)</f>
        <v>2383.7</v>
      </c>
      <c r="O3638" s="61" t="n">
        <f aca="false">IF(AND(N3638&gt;0,OR(Calc!$C$4="*",B3638=Calc!$C$4)),N3638+ROW()*0.000000001,0)</f>
        <v>2383.700003638</v>
      </c>
    </row>
    <row r="3639" customFormat="false" ht="15" hidden="false" customHeight="false" outlineLevel="0" collapsed="false">
      <c r="A3639" s="49" t="n">
        <v>16041</v>
      </c>
      <c r="B3639" s="49" t="s">
        <v>189</v>
      </c>
      <c r="C3639" s="63" t="n">
        <v>40745</v>
      </c>
      <c r="D3639" s="63" t="n">
        <v>40856</v>
      </c>
      <c r="E3639" s="49" t="n">
        <v>3</v>
      </c>
      <c r="F3639" s="54" t="n">
        <v>0</v>
      </c>
      <c r="G3639" s="54" t="n">
        <v>0</v>
      </c>
      <c r="H3639" s="54" t="n">
        <v>3166.4</v>
      </c>
      <c r="I3639" s="54" t="n">
        <f aca="false">SUM(F3639:H3639)</f>
        <v>3166.4</v>
      </c>
      <c r="J3639" s="49" t="n">
        <f aca="false">Calc!$C$5-D3639</f>
        <v>31</v>
      </c>
      <c r="K3639" s="49" t="n">
        <f aca="false">IF(J3639&lt;=Calc!$C$11,4,IF(J3639&lt;=Calc!$C$12,3,IF(J3639&lt;=Calc!$C$13,2,1)))</f>
        <v>3</v>
      </c>
      <c r="L3639" s="49" t="n">
        <f aca="false">1+(E3639&gt;=Calc!$C$16)+(E3639&gt;=Calc!$C$17)+(E3639&gt;=Calc!$C$18)</f>
        <v>2</v>
      </c>
      <c r="M3639" s="49" t="str">
        <f aca="false">IF(AND(K3639=4,L3639&gt;=3),"Champions",IF(AND(K3639=3,L3639&gt;=3),"Loyal",IF(K3639&gt;=3,"Recent / New",IF(L3639&gt;=3,"At Risk","Hibernating / Lost"))))</f>
        <v>Recent / New</v>
      </c>
      <c r="N3639" s="54" t="n">
        <f aca="false">IF(AND(Calc!$C$2&lt;=2009,Calc!$C$3&gt;=2009),F3639,0)+IF(AND(Calc!$C$2&lt;=2010,Calc!$C$3&gt;=2010),G3639,0)+IF(AND(Calc!$C$2&lt;=2011,Calc!$C$3&gt;=2011),H3639,0)</f>
        <v>3166.4</v>
      </c>
      <c r="O3639" s="61" t="n">
        <f aca="false">IF(AND(N3639&gt;0,OR(Calc!$C$4="*",B3639=Calc!$C$4)),N3639+ROW()*0.000000001,0)</f>
        <v>3166.400003639</v>
      </c>
    </row>
    <row r="3640" customFormat="false" ht="15" hidden="false" customHeight="false" outlineLevel="0" collapsed="false">
      <c r="A3640" s="49" t="n">
        <v>16042</v>
      </c>
      <c r="B3640" s="49" t="s">
        <v>189</v>
      </c>
      <c r="C3640" s="63" t="n">
        <v>40433</v>
      </c>
      <c r="D3640" s="63" t="n">
        <v>40864</v>
      </c>
      <c r="E3640" s="49" t="n">
        <v>8</v>
      </c>
      <c r="F3640" s="54" t="n">
        <v>0</v>
      </c>
      <c r="G3640" s="54" t="n">
        <v>1005.63</v>
      </c>
      <c r="H3640" s="54" t="n">
        <v>1177.47</v>
      </c>
      <c r="I3640" s="54" t="n">
        <f aca="false">SUM(F3640:H3640)</f>
        <v>2183.1</v>
      </c>
      <c r="J3640" s="49" t="n">
        <f aca="false">Calc!$C$5-D3640</f>
        <v>23</v>
      </c>
      <c r="K3640" s="49" t="n">
        <f aca="false">IF(J3640&lt;=Calc!$C$11,4,IF(J3640&lt;=Calc!$C$12,3,IF(J3640&lt;=Calc!$C$13,2,1)))</f>
        <v>4</v>
      </c>
      <c r="L3640" s="49" t="n">
        <f aca="false">1+(E3640&gt;=Calc!$C$16)+(E3640&gt;=Calc!$C$17)+(E3640&gt;=Calc!$C$18)</f>
        <v>4</v>
      </c>
      <c r="M3640" s="49" t="str">
        <f aca="false">IF(AND(K3640=4,L3640&gt;=3),"Champions",IF(AND(K3640=3,L3640&gt;=3),"Loyal",IF(K3640&gt;=3,"Recent / New",IF(L3640&gt;=3,"At Risk","Hibernating / Lost"))))</f>
        <v>Champions</v>
      </c>
      <c r="N3640" s="54" t="n">
        <f aca="false">IF(AND(Calc!$C$2&lt;=2009,Calc!$C$3&gt;=2009),F3640,0)+IF(AND(Calc!$C$2&lt;=2010,Calc!$C$3&gt;=2010),G3640,0)+IF(AND(Calc!$C$2&lt;=2011,Calc!$C$3&gt;=2011),H3640,0)</f>
        <v>2183.1</v>
      </c>
      <c r="O3640" s="61" t="n">
        <f aca="false">IF(AND(N3640&gt;0,OR(Calc!$C$4="*",B3640=Calc!$C$4)),N3640+ROW()*0.000000001,0)</f>
        <v>2183.10000364</v>
      </c>
    </row>
    <row r="3641" customFormat="false" ht="15" hidden="false" customHeight="false" outlineLevel="0" collapsed="false">
      <c r="A3641" s="49" t="n">
        <v>16043</v>
      </c>
      <c r="B3641" s="49" t="s">
        <v>189</v>
      </c>
      <c r="C3641" s="63" t="n">
        <v>40405</v>
      </c>
      <c r="D3641" s="63" t="n">
        <v>40849</v>
      </c>
      <c r="E3641" s="49" t="n">
        <v>8</v>
      </c>
      <c r="F3641" s="54" t="n">
        <v>0</v>
      </c>
      <c r="G3641" s="54" t="n">
        <v>1082.6</v>
      </c>
      <c r="H3641" s="54" t="n">
        <v>773.99</v>
      </c>
      <c r="I3641" s="54" t="n">
        <f aca="false">SUM(F3641:H3641)</f>
        <v>1856.59</v>
      </c>
      <c r="J3641" s="49" t="n">
        <f aca="false">Calc!$C$5-D3641</f>
        <v>38</v>
      </c>
      <c r="K3641" s="49" t="n">
        <f aca="false">IF(J3641&lt;=Calc!$C$11,4,IF(J3641&lt;=Calc!$C$12,3,IF(J3641&lt;=Calc!$C$13,2,1)))</f>
        <v>3</v>
      </c>
      <c r="L3641" s="49" t="n">
        <f aca="false">1+(E3641&gt;=Calc!$C$16)+(E3641&gt;=Calc!$C$17)+(E3641&gt;=Calc!$C$18)</f>
        <v>4</v>
      </c>
      <c r="M3641" s="49" t="str">
        <f aca="false">IF(AND(K3641=4,L3641&gt;=3),"Champions",IF(AND(K3641=3,L3641&gt;=3),"Loyal",IF(K3641&gt;=3,"Recent / New",IF(L3641&gt;=3,"At Risk","Hibernating / Lost"))))</f>
        <v>Loyal</v>
      </c>
      <c r="N3641" s="54" t="n">
        <f aca="false">IF(AND(Calc!$C$2&lt;=2009,Calc!$C$3&gt;=2009),F3641,0)+IF(AND(Calc!$C$2&lt;=2010,Calc!$C$3&gt;=2010),G3641,0)+IF(AND(Calc!$C$2&lt;=2011,Calc!$C$3&gt;=2011),H3641,0)</f>
        <v>1856.59</v>
      </c>
      <c r="O3641" s="61" t="n">
        <f aca="false">IF(AND(N3641&gt;0,OR(Calc!$C$4="*",B3641=Calc!$C$4)),N3641+ROW()*0.000000001,0)</f>
        <v>1856.590003641</v>
      </c>
    </row>
    <row r="3642" customFormat="false" ht="15" hidden="false" customHeight="false" outlineLevel="0" collapsed="false">
      <c r="A3642" s="49" t="n">
        <v>16044</v>
      </c>
      <c r="B3642" s="49" t="s">
        <v>189</v>
      </c>
      <c r="C3642" s="63" t="n">
        <v>40451</v>
      </c>
      <c r="D3642" s="63" t="n">
        <v>40451</v>
      </c>
      <c r="E3642" s="49" t="n">
        <v>1</v>
      </c>
      <c r="F3642" s="54" t="n">
        <v>0</v>
      </c>
      <c r="G3642" s="54" t="n">
        <v>340.84</v>
      </c>
      <c r="H3642" s="54" t="n">
        <v>0</v>
      </c>
      <c r="I3642" s="54" t="n">
        <f aca="false">SUM(F3642:H3642)</f>
        <v>340.84</v>
      </c>
      <c r="J3642" s="49" t="n">
        <f aca="false">Calc!$C$5-D3642</f>
        <v>436</v>
      </c>
      <c r="K3642" s="49" t="n">
        <f aca="false">IF(J3642&lt;=Calc!$C$11,4,IF(J3642&lt;=Calc!$C$12,3,IF(J3642&lt;=Calc!$C$13,2,1)))</f>
        <v>1</v>
      </c>
      <c r="L3642" s="49" t="n">
        <f aca="false">1+(E3642&gt;=Calc!$C$16)+(E3642&gt;=Calc!$C$17)+(E3642&gt;=Calc!$C$18)</f>
        <v>1</v>
      </c>
      <c r="M3642" s="49" t="str">
        <f aca="false">IF(AND(K3642=4,L3642&gt;=3),"Champions",IF(AND(K3642=3,L3642&gt;=3),"Loyal",IF(K3642&gt;=3,"Recent / New",IF(L3642&gt;=3,"At Risk","Hibernating / Lost"))))</f>
        <v>Hibernating / Lost</v>
      </c>
      <c r="N3642" s="54" t="n">
        <f aca="false">IF(AND(Calc!$C$2&lt;=2009,Calc!$C$3&gt;=2009),F3642,0)+IF(AND(Calc!$C$2&lt;=2010,Calc!$C$3&gt;=2010),G3642,0)+IF(AND(Calc!$C$2&lt;=2011,Calc!$C$3&gt;=2011),H3642,0)</f>
        <v>340.84</v>
      </c>
      <c r="O3642" s="61" t="n">
        <f aca="false">IF(AND(N3642&gt;0,OR(Calc!$C$4="*",B3642=Calc!$C$4)),N3642+ROW()*0.000000001,0)</f>
        <v>340.840003642</v>
      </c>
    </row>
    <row r="3643" customFormat="false" ht="15" hidden="false" customHeight="false" outlineLevel="0" collapsed="false">
      <c r="A3643" s="49" t="n">
        <v>16045</v>
      </c>
      <c r="B3643" s="49" t="s">
        <v>189</v>
      </c>
      <c r="C3643" s="63" t="n">
        <v>40388</v>
      </c>
      <c r="D3643" s="63" t="n">
        <v>40767</v>
      </c>
      <c r="E3643" s="49" t="n">
        <v>8</v>
      </c>
      <c r="F3643" s="54" t="n">
        <v>0</v>
      </c>
      <c r="G3643" s="54" t="n">
        <v>1846.33</v>
      </c>
      <c r="H3643" s="54" t="n">
        <v>1340.7</v>
      </c>
      <c r="I3643" s="54" t="n">
        <f aca="false">SUM(F3643:H3643)</f>
        <v>3187.03</v>
      </c>
      <c r="J3643" s="49" t="n">
        <f aca="false">Calc!$C$5-D3643</f>
        <v>120</v>
      </c>
      <c r="K3643" s="49" t="n">
        <f aca="false">IF(J3643&lt;=Calc!$C$11,4,IF(J3643&lt;=Calc!$C$12,3,IF(J3643&lt;=Calc!$C$13,2,1)))</f>
        <v>2</v>
      </c>
      <c r="L3643" s="49" t="n">
        <f aca="false">1+(E3643&gt;=Calc!$C$16)+(E3643&gt;=Calc!$C$17)+(E3643&gt;=Calc!$C$18)</f>
        <v>4</v>
      </c>
      <c r="M3643" s="49" t="str">
        <f aca="false">IF(AND(K3643=4,L3643&gt;=3),"Champions",IF(AND(K3643=3,L3643&gt;=3),"Loyal",IF(K3643&gt;=3,"Recent / New",IF(L3643&gt;=3,"At Risk","Hibernating / Lost"))))</f>
        <v>At Risk</v>
      </c>
      <c r="N3643" s="54" t="n">
        <f aca="false">IF(AND(Calc!$C$2&lt;=2009,Calc!$C$3&gt;=2009),F3643,0)+IF(AND(Calc!$C$2&lt;=2010,Calc!$C$3&gt;=2010),G3643,0)+IF(AND(Calc!$C$2&lt;=2011,Calc!$C$3&gt;=2011),H3643,0)</f>
        <v>3187.03</v>
      </c>
      <c r="O3643" s="61" t="n">
        <f aca="false">IF(AND(N3643&gt;0,OR(Calc!$C$4="*",B3643=Calc!$C$4)),N3643+ROW()*0.000000001,0)</f>
        <v>3187.030003643</v>
      </c>
    </row>
    <row r="3644" customFormat="false" ht="15" hidden="false" customHeight="false" outlineLevel="0" collapsed="false">
      <c r="A3644" s="49" t="n">
        <v>16046</v>
      </c>
      <c r="B3644" s="49" t="s">
        <v>189</v>
      </c>
      <c r="C3644" s="63" t="n">
        <v>40324</v>
      </c>
      <c r="D3644" s="63" t="n">
        <v>40324</v>
      </c>
      <c r="E3644" s="49" t="n">
        <v>1</v>
      </c>
      <c r="F3644" s="54" t="n">
        <v>0</v>
      </c>
      <c r="G3644" s="54" t="n">
        <v>235.78</v>
      </c>
      <c r="H3644" s="54" t="n">
        <v>0</v>
      </c>
      <c r="I3644" s="54" t="n">
        <f aca="false">SUM(F3644:H3644)</f>
        <v>235.78</v>
      </c>
      <c r="J3644" s="49" t="n">
        <f aca="false">Calc!$C$5-D3644</f>
        <v>563</v>
      </c>
      <c r="K3644" s="49" t="n">
        <f aca="false">IF(J3644&lt;=Calc!$C$11,4,IF(J3644&lt;=Calc!$C$12,3,IF(J3644&lt;=Calc!$C$13,2,1)))</f>
        <v>1</v>
      </c>
      <c r="L3644" s="49" t="n">
        <f aca="false">1+(E3644&gt;=Calc!$C$16)+(E3644&gt;=Calc!$C$17)+(E3644&gt;=Calc!$C$18)</f>
        <v>1</v>
      </c>
      <c r="M3644" s="49" t="str">
        <f aca="false">IF(AND(K3644=4,L3644&gt;=3),"Champions",IF(AND(K3644=3,L3644&gt;=3),"Loyal",IF(K3644&gt;=3,"Recent / New",IF(L3644&gt;=3,"At Risk","Hibernating / Lost"))))</f>
        <v>Hibernating / Lost</v>
      </c>
      <c r="N3644" s="54" t="n">
        <f aca="false">IF(AND(Calc!$C$2&lt;=2009,Calc!$C$3&gt;=2009),F3644,0)+IF(AND(Calc!$C$2&lt;=2010,Calc!$C$3&gt;=2010),G3644,0)+IF(AND(Calc!$C$2&lt;=2011,Calc!$C$3&gt;=2011),H3644,0)</f>
        <v>235.78</v>
      </c>
      <c r="O3644" s="61" t="n">
        <f aca="false">IF(AND(N3644&gt;0,OR(Calc!$C$4="*",B3644=Calc!$C$4)),N3644+ROW()*0.000000001,0)</f>
        <v>235.780003644</v>
      </c>
    </row>
    <row r="3645" customFormat="false" ht="15" hidden="false" customHeight="false" outlineLevel="0" collapsed="false">
      <c r="A3645" s="49" t="n">
        <v>16048</v>
      </c>
      <c r="B3645" s="49" t="s">
        <v>189</v>
      </c>
      <c r="C3645" s="63" t="n">
        <v>40337</v>
      </c>
      <c r="D3645" s="63" t="n">
        <v>40513</v>
      </c>
      <c r="E3645" s="49" t="n">
        <v>4</v>
      </c>
      <c r="F3645" s="54" t="n">
        <v>0</v>
      </c>
      <c r="G3645" s="54" t="n">
        <v>812.84</v>
      </c>
      <c r="H3645" s="54" t="n">
        <v>-12.75</v>
      </c>
      <c r="I3645" s="54" t="n">
        <f aca="false">SUM(F3645:H3645)</f>
        <v>800.09</v>
      </c>
      <c r="J3645" s="49" t="n">
        <f aca="false">Calc!$C$5-D3645</f>
        <v>374</v>
      </c>
      <c r="K3645" s="49" t="n">
        <f aca="false">IF(J3645&lt;=Calc!$C$11,4,IF(J3645&lt;=Calc!$C$12,3,IF(J3645&lt;=Calc!$C$13,2,1)))</f>
        <v>2</v>
      </c>
      <c r="L3645" s="49" t="n">
        <f aca="false">1+(E3645&gt;=Calc!$C$16)+(E3645&gt;=Calc!$C$17)+(E3645&gt;=Calc!$C$18)</f>
        <v>3</v>
      </c>
      <c r="M3645" s="49" t="str">
        <f aca="false">IF(AND(K3645=4,L3645&gt;=3),"Champions",IF(AND(K3645=3,L3645&gt;=3),"Loyal",IF(K3645&gt;=3,"Recent / New",IF(L3645&gt;=3,"At Risk","Hibernating / Lost"))))</f>
        <v>At Risk</v>
      </c>
      <c r="N3645" s="54" t="n">
        <f aca="false">IF(AND(Calc!$C$2&lt;=2009,Calc!$C$3&gt;=2009),F3645,0)+IF(AND(Calc!$C$2&lt;=2010,Calc!$C$3&gt;=2010),G3645,0)+IF(AND(Calc!$C$2&lt;=2011,Calc!$C$3&gt;=2011),H3645,0)</f>
        <v>800.09</v>
      </c>
      <c r="O3645" s="61" t="n">
        <f aca="false">IF(AND(N3645&gt;0,OR(Calc!$C$4="*",B3645=Calc!$C$4)),N3645+ROW()*0.000000001,0)</f>
        <v>800.090003645</v>
      </c>
    </row>
    <row r="3646" customFormat="false" ht="15" hidden="false" customHeight="false" outlineLevel="0" collapsed="false">
      <c r="A3646" s="49" t="n">
        <v>16049</v>
      </c>
      <c r="B3646" s="49" t="s">
        <v>189</v>
      </c>
      <c r="C3646" s="63" t="n">
        <v>40370</v>
      </c>
      <c r="D3646" s="63" t="n">
        <v>40846</v>
      </c>
      <c r="E3646" s="49" t="n">
        <v>6</v>
      </c>
      <c r="F3646" s="54" t="n">
        <v>0</v>
      </c>
      <c r="G3646" s="54" t="n">
        <v>777.34</v>
      </c>
      <c r="H3646" s="54" t="n">
        <v>1074.81</v>
      </c>
      <c r="I3646" s="54" t="n">
        <f aca="false">SUM(F3646:H3646)</f>
        <v>1852.15</v>
      </c>
      <c r="J3646" s="49" t="n">
        <f aca="false">Calc!$C$5-D3646</f>
        <v>41</v>
      </c>
      <c r="K3646" s="49" t="n">
        <f aca="false">IF(J3646&lt;=Calc!$C$11,4,IF(J3646&lt;=Calc!$C$12,3,IF(J3646&lt;=Calc!$C$13,2,1)))</f>
        <v>3</v>
      </c>
      <c r="L3646" s="49" t="n">
        <f aca="false">1+(E3646&gt;=Calc!$C$16)+(E3646&gt;=Calc!$C$17)+(E3646&gt;=Calc!$C$18)</f>
        <v>3</v>
      </c>
      <c r="M3646" s="49" t="str">
        <f aca="false">IF(AND(K3646=4,L3646&gt;=3),"Champions",IF(AND(K3646=3,L3646&gt;=3),"Loyal",IF(K3646&gt;=3,"Recent / New",IF(L3646&gt;=3,"At Risk","Hibernating / Lost"))))</f>
        <v>Loyal</v>
      </c>
      <c r="N3646" s="54" t="n">
        <f aca="false">IF(AND(Calc!$C$2&lt;=2009,Calc!$C$3&gt;=2009),F3646,0)+IF(AND(Calc!$C$2&lt;=2010,Calc!$C$3&gt;=2010),G3646,0)+IF(AND(Calc!$C$2&lt;=2011,Calc!$C$3&gt;=2011),H3646,0)</f>
        <v>1852.15</v>
      </c>
      <c r="O3646" s="61" t="n">
        <f aca="false">IF(AND(N3646&gt;0,OR(Calc!$C$4="*",B3646=Calc!$C$4)),N3646+ROW()*0.000000001,0)</f>
        <v>1852.150003646</v>
      </c>
    </row>
    <row r="3647" customFormat="false" ht="15" hidden="false" customHeight="false" outlineLevel="0" collapsed="false">
      <c r="A3647" s="49" t="n">
        <v>16050</v>
      </c>
      <c r="B3647" s="49" t="s">
        <v>189</v>
      </c>
      <c r="C3647" s="63" t="n">
        <v>40485</v>
      </c>
      <c r="D3647" s="63" t="n">
        <v>40713</v>
      </c>
      <c r="E3647" s="49" t="n">
        <v>3</v>
      </c>
      <c r="F3647" s="54" t="n">
        <v>0</v>
      </c>
      <c r="G3647" s="54" t="n">
        <v>162.8</v>
      </c>
      <c r="H3647" s="54" t="n">
        <v>137.9</v>
      </c>
      <c r="I3647" s="54" t="n">
        <f aca="false">SUM(F3647:H3647)</f>
        <v>300.7</v>
      </c>
      <c r="J3647" s="49" t="n">
        <f aca="false">Calc!$C$5-D3647</f>
        <v>174</v>
      </c>
      <c r="K3647" s="49" t="n">
        <f aca="false">IF(J3647&lt;=Calc!$C$11,4,IF(J3647&lt;=Calc!$C$12,3,IF(J3647&lt;=Calc!$C$13,2,1)))</f>
        <v>2</v>
      </c>
      <c r="L3647" s="49" t="n">
        <f aca="false">1+(E3647&gt;=Calc!$C$16)+(E3647&gt;=Calc!$C$17)+(E3647&gt;=Calc!$C$18)</f>
        <v>2</v>
      </c>
      <c r="M3647" s="49" t="str">
        <f aca="false">IF(AND(K3647=4,L3647&gt;=3),"Champions",IF(AND(K3647=3,L3647&gt;=3),"Loyal",IF(K3647&gt;=3,"Recent / New",IF(L3647&gt;=3,"At Risk","Hibernating / Lost"))))</f>
        <v>Hibernating / Lost</v>
      </c>
      <c r="N3647" s="54" t="n">
        <f aca="false">IF(AND(Calc!$C$2&lt;=2009,Calc!$C$3&gt;=2009),F3647,0)+IF(AND(Calc!$C$2&lt;=2010,Calc!$C$3&gt;=2010),G3647,0)+IF(AND(Calc!$C$2&lt;=2011,Calc!$C$3&gt;=2011),H3647,0)</f>
        <v>300.7</v>
      </c>
      <c r="O3647" s="61" t="n">
        <f aca="false">IF(AND(N3647&gt;0,OR(Calc!$C$4="*",B3647=Calc!$C$4)),N3647+ROW()*0.000000001,0)</f>
        <v>300.700003647</v>
      </c>
    </row>
    <row r="3648" customFormat="false" ht="15" hidden="false" customHeight="false" outlineLevel="0" collapsed="false">
      <c r="A3648" s="49" t="n">
        <v>16051</v>
      </c>
      <c r="B3648" s="49" t="s">
        <v>189</v>
      </c>
      <c r="C3648" s="63" t="n">
        <v>40205</v>
      </c>
      <c r="D3648" s="63" t="n">
        <v>40205</v>
      </c>
      <c r="E3648" s="49" t="n">
        <v>1</v>
      </c>
      <c r="F3648" s="54" t="n">
        <v>0</v>
      </c>
      <c r="G3648" s="54" t="n">
        <v>188.44</v>
      </c>
      <c r="H3648" s="54" t="n">
        <v>0</v>
      </c>
      <c r="I3648" s="54" t="n">
        <f aca="false">SUM(F3648:H3648)</f>
        <v>188.44</v>
      </c>
      <c r="J3648" s="49" t="n">
        <f aca="false">Calc!$C$5-D3648</f>
        <v>682</v>
      </c>
      <c r="K3648" s="49" t="n">
        <f aca="false">IF(J3648&lt;=Calc!$C$11,4,IF(J3648&lt;=Calc!$C$12,3,IF(J3648&lt;=Calc!$C$13,2,1)))</f>
        <v>1</v>
      </c>
      <c r="L3648" s="49" t="n">
        <f aca="false">1+(E3648&gt;=Calc!$C$16)+(E3648&gt;=Calc!$C$17)+(E3648&gt;=Calc!$C$18)</f>
        <v>1</v>
      </c>
      <c r="M3648" s="49" t="str">
        <f aca="false">IF(AND(K3648=4,L3648&gt;=3),"Champions",IF(AND(K3648=3,L3648&gt;=3),"Loyal",IF(K3648&gt;=3,"Recent / New",IF(L3648&gt;=3,"At Risk","Hibernating / Lost"))))</f>
        <v>Hibernating / Lost</v>
      </c>
      <c r="N3648" s="54" t="n">
        <f aca="false">IF(AND(Calc!$C$2&lt;=2009,Calc!$C$3&gt;=2009),F3648,0)+IF(AND(Calc!$C$2&lt;=2010,Calc!$C$3&gt;=2010),G3648,0)+IF(AND(Calc!$C$2&lt;=2011,Calc!$C$3&gt;=2011),H3648,0)</f>
        <v>188.44</v>
      </c>
      <c r="O3648" s="61" t="n">
        <f aca="false">IF(AND(N3648&gt;0,OR(Calc!$C$4="*",B3648=Calc!$C$4)),N3648+ROW()*0.000000001,0)</f>
        <v>188.440003648</v>
      </c>
    </row>
    <row r="3649" customFormat="false" ht="15" hidden="false" customHeight="false" outlineLevel="0" collapsed="false">
      <c r="A3649" s="49" t="n">
        <v>16052</v>
      </c>
      <c r="B3649" s="49" t="s">
        <v>189</v>
      </c>
      <c r="C3649" s="63" t="n">
        <v>40832</v>
      </c>
      <c r="D3649" s="63" t="n">
        <v>40832</v>
      </c>
      <c r="E3649" s="49" t="n">
        <v>1</v>
      </c>
      <c r="F3649" s="54" t="n">
        <v>0</v>
      </c>
      <c r="G3649" s="54" t="n">
        <v>0</v>
      </c>
      <c r="H3649" s="54" t="n">
        <v>362.06</v>
      </c>
      <c r="I3649" s="54" t="n">
        <f aca="false">SUM(F3649:H3649)</f>
        <v>362.06</v>
      </c>
      <c r="J3649" s="49" t="n">
        <f aca="false">Calc!$C$5-D3649</f>
        <v>55</v>
      </c>
      <c r="K3649" s="49" t="n">
        <f aca="false">IF(J3649&lt;=Calc!$C$11,4,IF(J3649&lt;=Calc!$C$12,3,IF(J3649&lt;=Calc!$C$13,2,1)))</f>
        <v>3</v>
      </c>
      <c r="L3649" s="49" t="n">
        <f aca="false">1+(E3649&gt;=Calc!$C$16)+(E3649&gt;=Calc!$C$17)+(E3649&gt;=Calc!$C$18)</f>
        <v>1</v>
      </c>
      <c r="M3649" s="49" t="str">
        <f aca="false">IF(AND(K3649=4,L3649&gt;=3),"Champions",IF(AND(K3649=3,L3649&gt;=3),"Loyal",IF(K3649&gt;=3,"Recent / New",IF(L3649&gt;=3,"At Risk","Hibernating / Lost"))))</f>
        <v>Recent / New</v>
      </c>
      <c r="N3649" s="54" t="n">
        <f aca="false">IF(AND(Calc!$C$2&lt;=2009,Calc!$C$3&gt;=2009),F3649,0)+IF(AND(Calc!$C$2&lt;=2010,Calc!$C$3&gt;=2010),G3649,0)+IF(AND(Calc!$C$2&lt;=2011,Calc!$C$3&gt;=2011),H3649,0)</f>
        <v>362.06</v>
      </c>
      <c r="O3649" s="61" t="n">
        <f aca="false">IF(AND(N3649&gt;0,OR(Calc!$C$4="*",B3649=Calc!$C$4)),N3649+ROW()*0.000000001,0)</f>
        <v>362.060003649</v>
      </c>
    </row>
    <row r="3650" customFormat="false" ht="15" hidden="false" customHeight="false" outlineLevel="0" collapsed="false">
      <c r="A3650" s="49" t="n">
        <v>16053</v>
      </c>
      <c r="B3650" s="49" t="s">
        <v>189</v>
      </c>
      <c r="C3650" s="63" t="n">
        <v>40276</v>
      </c>
      <c r="D3650" s="63" t="n">
        <v>40854</v>
      </c>
      <c r="E3650" s="49" t="n">
        <v>6</v>
      </c>
      <c r="F3650" s="54" t="n">
        <v>0</v>
      </c>
      <c r="G3650" s="54" t="n">
        <v>2094.19</v>
      </c>
      <c r="H3650" s="54" t="n">
        <v>1511.95</v>
      </c>
      <c r="I3650" s="54" t="n">
        <f aca="false">SUM(F3650:H3650)</f>
        <v>3606.14</v>
      </c>
      <c r="J3650" s="49" t="n">
        <f aca="false">Calc!$C$5-D3650</f>
        <v>33</v>
      </c>
      <c r="K3650" s="49" t="n">
        <f aca="false">IF(J3650&lt;=Calc!$C$11,4,IF(J3650&lt;=Calc!$C$12,3,IF(J3650&lt;=Calc!$C$13,2,1)))</f>
        <v>3</v>
      </c>
      <c r="L3650" s="49" t="n">
        <f aca="false">1+(E3650&gt;=Calc!$C$16)+(E3650&gt;=Calc!$C$17)+(E3650&gt;=Calc!$C$18)</f>
        <v>3</v>
      </c>
      <c r="M3650" s="49" t="str">
        <f aca="false">IF(AND(K3650=4,L3650&gt;=3),"Champions",IF(AND(K3650=3,L3650&gt;=3),"Loyal",IF(K3650&gt;=3,"Recent / New",IF(L3650&gt;=3,"At Risk","Hibernating / Lost"))))</f>
        <v>Loyal</v>
      </c>
      <c r="N3650" s="54" t="n">
        <f aca="false">IF(AND(Calc!$C$2&lt;=2009,Calc!$C$3&gt;=2009),F3650,0)+IF(AND(Calc!$C$2&lt;=2010,Calc!$C$3&gt;=2010),G3650,0)+IF(AND(Calc!$C$2&lt;=2011,Calc!$C$3&gt;=2011),H3650,0)</f>
        <v>3606.14</v>
      </c>
      <c r="O3650" s="61" t="n">
        <f aca="false">IF(AND(N3650&gt;0,OR(Calc!$C$4="*",B3650=Calc!$C$4)),N3650+ROW()*0.000000001,0)</f>
        <v>3606.14000365</v>
      </c>
    </row>
    <row r="3651" customFormat="false" ht="15" hidden="false" customHeight="false" outlineLevel="0" collapsed="false">
      <c r="A3651" s="49" t="n">
        <v>16054</v>
      </c>
      <c r="B3651" s="49" t="s">
        <v>189</v>
      </c>
      <c r="C3651" s="63" t="n">
        <v>40269</v>
      </c>
      <c r="D3651" s="63" t="n">
        <v>40741</v>
      </c>
      <c r="E3651" s="49" t="n">
        <v>4</v>
      </c>
      <c r="F3651" s="54" t="n">
        <v>0</v>
      </c>
      <c r="G3651" s="54" t="n">
        <v>1306.78</v>
      </c>
      <c r="H3651" s="54" t="n">
        <v>783.9</v>
      </c>
      <c r="I3651" s="54" t="n">
        <f aca="false">SUM(F3651:H3651)</f>
        <v>2090.68</v>
      </c>
      <c r="J3651" s="49" t="n">
        <f aca="false">Calc!$C$5-D3651</f>
        <v>146</v>
      </c>
      <c r="K3651" s="49" t="n">
        <f aca="false">IF(J3651&lt;=Calc!$C$11,4,IF(J3651&lt;=Calc!$C$12,3,IF(J3651&lt;=Calc!$C$13,2,1)))</f>
        <v>2</v>
      </c>
      <c r="L3651" s="49" t="n">
        <f aca="false">1+(E3651&gt;=Calc!$C$16)+(E3651&gt;=Calc!$C$17)+(E3651&gt;=Calc!$C$18)</f>
        <v>3</v>
      </c>
      <c r="M3651" s="49" t="str">
        <f aca="false">IF(AND(K3651=4,L3651&gt;=3),"Champions",IF(AND(K3651=3,L3651&gt;=3),"Loyal",IF(K3651&gt;=3,"Recent / New",IF(L3651&gt;=3,"At Risk","Hibernating / Lost"))))</f>
        <v>At Risk</v>
      </c>
      <c r="N3651" s="54" t="n">
        <f aca="false">IF(AND(Calc!$C$2&lt;=2009,Calc!$C$3&gt;=2009),F3651,0)+IF(AND(Calc!$C$2&lt;=2010,Calc!$C$3&gt;=2010),G3651,0)+IF(AND(Calc!$C$2&lt;=2011,Calc!$C$3&gt;=2011),H3651,0)</f>
        <v>2090.68</v>
      </c>
      <c r="O3651" s="61" t="n">
        <f aca="false">IF(AND(N3651&gt;0,OR(Calc!$C$4="*",B3651=Calc!$C$4)),N3651+ROW()*0.000000001,0)</f>
        <v>2090.680003651</v>
      </c>
    </row>
    <row r="3652" customFormat="false" ht="15" hidden="false" customHeight="false" outlineLevel="0" collapsed="false">
      <c r="A3652" s="49" t="n">
        <v>16055</v>
      </c>
      <c r="B3652" s="49" t="s">
        <v>189</v>
      </c>
      <c r="C3652" s="63" t="n">
        <v>40666</v>
      </c>
      <c r="D3652" s="63" t="n">
        <v>40666</v>
      </c>
      <c r="E3652" s="49" t="n">
        <v>1</v>
      </c>
      <c r="F3652" s="54" t="n">
        <v>0</v>
      </c>
      <c r="G3652" s="54" t="n">
        <v>0</v>
      </c>
      <c r="H3652" s="54" t="n">
        <v>134.8</v>
      </c>
      <c r="I3652" s="54" t="n">
        <f aca="false">SUM(F3652:H3652)</f>
        <v>134.8</v>
      </c>
      <c r="J3652" s="49" t="n">
        <f aca="false">Calc!$C$5-D3652</f>
        <v>221</v>
      </c>
      <c r="K3652" s="49" t="n">
        <f aca="false">IF(J3652&lt;=Calc!$C$11,4,IF(J3652&lt;=Calc!$C$12,3,IF(J3652&lt;=Calc!$C$13,2,1)))</f>
        <v>2</v>
      </c>
      <c r="L3652" s="49" t="n">
        <f aca="false">1+(E3652&gt;=Calc!$C$16)+(E3652&gt;=Calc!$C$17)+(E3652&gt;=Calc!$C$18)</f>
        <v>1</v>
      </c>
      <c r="M3652" s="49" t="str">
        <f aca="false">IF(AND(K3652=4,L3652&gt;=3),"Champions",IF(AND(K3652=3,L3652&gt;=3),"Loyal",IF(K3652&gt;=3,"Recent / New",IF(L3652&gt;=3,"At Risk","Hibernating / Lost"))))</f>
        <v>Hibernating / Lost</v>
      </c>
      <c r="N3652" s="54" t="n">
        <f aca="false">IF(AND(Calc!$C$2&lt;=2009,Calc!$C$3&gt;=2009),F3652,0)+IF(AND(Calc!$C$2&lt;=2010,Calc!$C$3&gt;=2010),G3652,0)+IF(AND(Calc!$C$2&lt;=2011,Calc!$C$3&gt;=2011),H3652,0)</f>
        <v>134.8</v>
      </c>
      <c r="O3652" s="61" t="n">
        <f aca="false">IF(AND(N3652&gt;0,OR(Calc!$C$4="*",B3652=Calc!$C$4)),N3652+ROW()*0.000000001,0)</f>
        <v>134.800003652</v>
      </c>
    </row>
    <row r="3653" customFormat="false" ht="15" hidden="false" customHeight="false" outlineLevel="0" collapsed="false">
      <c r="A3653" s="49" t="n">
        <v>16056</v>
      </c>
      <c r="B3653" s="49" t="s">
        <v>189</v>
      </c>
      <c r="C3653" s="63" t="n">
        <v>40841</v>
      </c>
      <c r="D3653" s="63" t="n">
        <v>40841</v>
      </c>
      <c r="E3653" s="49" t="n">
        <v>1</v>
      </c>
      <c r="F3653" s="54" t="n">
        <v>0</v>
      </c>
      <c r="G3653" s="54" t="n">
        <v>0</v>
      </c>
      <c r="H3653" s="54" t="n">
        <v>650.75</v>
      </c>
      <c r="I3653" s="54" t="n">
        <f aca="false">SUM(F3653:H3653)</f>
        <v>650.75</v>
      </c>
      <c r="J3653" s="49" t="n">
        <f aca="false">Calc!$C$5-D3653</f>
        <v>46</v>
      </c>
      <c r="K3653" s="49" t="n">
        <f aca="false">IF(J3653&lt;=Calc!$C$11,4,IF(J3653&lt;=Calc!$C$12,3,IF(J3653&lt;=Calc!$C$13,2,1)))</f>
        <v>3</v>
      </c>
      <c r="L3653" s="49" t="n">
        <f aca="false">1+(E3653&gt;=Calc!$C$16)+(E3653&gt;=Calc!$C$17)+(E3653&gt;=Calc!$C$18)</f>
        <v>1</v>
      </c>
      <c r="M3653" s="49" t="str">
        <f aca="false">IF(AND(K3653=4,L3653&gt;=3),"Champions",IF(AND(K3653=3,L3653&gt;=3),"Loyal",IF(K3653&gt;=3,"Recent / New",IF(L3653&gt;=3,"At Risk","Hibernating / Lost"))))</f>
        <v>Recent / New</v>
      </c>
      <c r="N3653" s="54" t="n">
        <f aca="false">IF(AND(Calc!$C$2&lt;=2009,Calc!$C$3&gt;=2009),F3653,0)+IF(AND(Calc!$C$2&lt;=2010,Calc!$C$3&gt;=2010),G3653,0)+IF(AND(Calc!$C$2&lt;=2011,Calc!$C$3&gt;=2011),H3653,0)</f>
        <v>650.75</v>
      </c>
      <c r="O3653" s="61" t="n">
        <f aca="false">IF(AND(N3653&gt;0,OR(Calc!$C$4="*",B3653=Calc!$C$4)),N3653+ROW()*0.000000001,0)</f>
        <v>650.750003653</v>
      </c>
    </row>
    <row r="3654" customFormat="false" ht="15" hidden="false" customHeight="false" outlineLevel="0" collapsed="false">
      <c r="A3654" s="49" t="n">
        <v>16057</v>
      </c>
      <c r="B3654" s="49" t="s">
        <v>189</v>
      </c>
      <c r="C3654" s="63" t="n">
        <v>40185</v>
      </c>
      <c r="D3654" s="63" t="n">
        <v>40870</v>
      </c>
      <c r="E3654" s="49" t="n">
        <v>10</v>
      </c>
      <c r="F3654" s="54" t="n">
        <v>-439.28</v>
      </c>
      <c r="G3654" s="54" t="n">
        <v>1501.13</v>
      </c>
      <c r="H3654" s="54" t="n">
        <v>2140.22</v>
      </c>
      <c r="I3654" s="54" t="n">
        <f aca="false">SUM(F3654:H3654)</f>
        <v>3202.07</v>
      </c>
      <c r="J3654" s="49" t="n">
        <f aca="false">Calc!$C$5-D3654</f>
        <v>17</v>
      </c>
      <c r="K3654" s="49" t="n">
        <f aca="false">IF(J3654&lt;=Calc!$C$11,4,IF(J3654&lt;=Calc!$C$12,3,IF(J3654&lt;=Calc!$C$13,2,1)))</f>
        <v>4</v>
      </c>
      <c r="L3654" s="49" t="n">
        <f aca="false">1+(E3654&gt;=Calc!$C$16)+(E3654&gt;=Calc!$C$17)+(E3654&gt;=Calc!$C$18)</f>
        <v>4</v>
      </c>
      <c r="M3654" s="49" t="str">
        <f aca="false">IF(AND(K3654=4,L3654&gt;=3),"Champions",IF(AND(K3654=3,L3654&gt;=3),"Loyal",IF(K3654&gt;=3,"Recent / New",IF(L3654&gt;=3,"At Risk","Hibernating / Lost"))))</f>
        <v>Champions</v>
      </c>
      <c r="N3654" s="54" t="n">
        <f aca="false">IF(AND(Calc!$C$2&lt;=2009,Calc!$C$3&gt;=2009),F3654,0)+IF(AND(Calc!$C$2&lt;=2010,Calc!$C$3&gt;=2010),G3654,0)+IF(AND(Calc!$C$2&lt;=2011,Calc!$C$3&gt;=2011),H3654,0)</f>
        <v>3202.07</v>
      </c>
      <c r="O3654" s="61" t="n">
        <f aca="false">IF(AND(N3654&gt;0,OR(Calc!$C$4="*",B3654=Calc!$C$4)),N3654+ROW()*0.000000001,0)</f>
        <v>3202.070003654</v>
      </c>
    </row>
    <row r="3655" customFormat="false" ht="15" hidden="false" customHeight="false" outlineLevel="0" collapsed="false">
      <c r="A3655" s="49" t="n">
        <v>16058</v>
      </c>
      <c r="B3655" s="49" t="s">
        <v>189</v>
      </c>
      <c r="C3655" s="63" t="n">
        <v>40480</v>
      </c>
      <c r="D3655" s="63" t="n">
        <v>40480</v>
      </c>
      <c r="E3655" s="49" t="n">
        <v>1</v>
      </c>
      <c r="F3655" s="54" t="n">
        <v>0</v>
      </c>
      <c r="G3655" s="54" t="n">
        <v>62.7</v>
      </c>
      <c r="H3655" s="54" t="n">
        <v>0</v>
      </c>
      <c r="I3655" s="54" t="n">
        <f aca="false">SUM(F3655:H3655)</f>
        <v>62.7</v>
      </c>
      <c r="J3655" s="49" t="n">
        <f aca="false">Calc!$C$5-D3655</f>
        <v>407</v>
      </c>
      <c r="K3655" s="49" t="n">
        <f aca="false">IF(J3655&lt;=Calc!$C$11,4,IF(J3655&lt;=Calc!$C$12,3,IF(J3655&lt;=Calc!$C$13,2,1)))</f>
        <v>1</v>
      </c>
      <c r="L3655" s="49" t="n">
        <f aca="false">1+(E3655&gt;=Calc!$C$16)+(E3655&gt;=Calc!$C$17)+(E3655&gt;=Calc!$C$18)</f>
        <v>1</v>
      </c>
      <c r="M3655" s="49" t="str">
        <f aca="false">IF(AND(K3655=4,L3655&gt;=3),"Champions",IF(AND(K3655=3,L3655&gt;=3),"Loyal",IF(K3655&gt;=3,"Recent / New",IF(L3655&gt;=3,"At Risk","Hibernating / Lost"))))</f>
        <v>Hibernating / Lost</v>
      </c>
      <c r="N3655" s="54" t="n">
        <f aca="false">IF(AND(Calc!$C$2&lt;=2009,Calc!$C$3&gt;=2009),F3655,0)+IF(AND(Calc!$C$2&lt;=2010,Calc!$C$3&gt;=2010),G3655,0)+IF(AND(Calc!$C$2&lt;=2011,Calc!$C$3&gt;=2011),H3655,0)</f>
        <v>62.7</v>
      </c>
      <c r="O3655" s="61" t="n">
        <f aca="false">IF(AND(N3655&gt;0,OR(Calc!$C$4="*",B3655=Calc!$C$4)),N3655+ROW()*0.000000001,0)</f>
        <v>62.700003655</v>
      </c>
    </row>
    <row r="3656" customFormat="false" ht="15" hidden="false" customHeight="false" outlineLevel="0" collapsed="false">
      <c r="A3656" s="49" t="n">
        <v>16059</v>
      </c>
      <c r="B3656" s="49" t="s">
        <v>189</v>
      </c>
      <c r="C3656" s="63" t="n">
        <v>40317</v>
      </c>
      <c r="D3656" s="63" t="n">
        <v>40821</v>
      </c>
      <c r="E3656" s="49" t="n">
        <v>12</v>
      </c>
      <c r="F3656" s="54" t="n">
        <v>0</v>
      </c>
      <c r="G3656" s="54" t="n">
        <v>1718.66</v>
      </c>
      <c r="H3656" s="54" t="n">
        <v>1334.91</v>
      </c>
      <c r="I3656" s="54" t="n">
        <f aca="false">SUM(F3656:H3656)</f>
        <v>3053.57</v>
      </c>
      <c r="J3656" s="49" t="n">
        <f aca="false">Calc!$C$5-D3656</f>
        <v>66</v>
      </c>
      <c r="K3656" s="49" t="n">
        <f aca="false">IF(J3656&lt;=Calc!$C$11,4,IF(J3656&lt;=Calc!$C$12,3,IF(J3656&lt;=Calc!$C$13,2,1)))</f>
        <v>3</v>
      </c>
      <c r="L3656" s="49" t="n">
        <f aca="false">1+(E3656&gt;=Calc!$C$16)+(E3656&gt;=Calc!$C$17)+(E3656&gt;=Calc!$C$18)</f>
        <v>4</v>
      </c>
      <c r="M3656" s="49" t="str">
        <f aca="false">IF(AND(K3656=4,L3656&gt;=3),"Champions",IF(AND(K3656=3,L3656&gt;=3),"Loyal",IF(K3656&gt;=3,"Recent / New",IF(L3656&gt;=3,"At Risk","Hibernating / Lost"))))</f>
        <v>Loyal</v>
      </c>
      <c r="N3656" s="54" t="n">
        <f aca="false">IF(AND(Calc!$C$2&lt;=2009,Calc!$C$3&gt;=2009),F3656,0)+IF(AND(Calc!$C$2&lt;=2010,Calc!$C$3&gt;=2010),G3656,0)+IF(AND(Calc!$C$2&lt;=2011,Calc!$C$3&gt;=2011),H3656,0)</f>
        <v>3053.57</v>
      </c>
      <c r="O3656" s="61" t="n">
        <f aca="false">IF(AND(N3656&gt;0,OR(Calc!$C$4="*",B3656=Calc!$C$4)),N3656+ROW()*0.000000001,0)</f>
        <v>3053.570003656</v>
      </c>
    </row>
    <row r="3657" customFormat="false" ht="15" hidden="false" customHeight="false" outlineLevel="0" collapsed="false">
      <c r="A3657" s="49" t="n">
        <v>16060</v>
      </c>
      <c r="B3657" s="49" t="s">
        <v>189</v>
      </c>
      <c r="C3657" s="63" t="n">
        <v>40392</v>
      </c>
      <c r="D3657" s="63" t="n">
        <v>40486</v>
      </c>
      <c r="E3657" s="49" t="n">
        <v>3</v>
      </c>
      <c r="F3657" s="54" t="n">
        <v>0</v>
      </c>
      <c r="G3657" s="54" t="n">
        <v>541.95</v>
      </c>
      <c r="H3657" s="54" t="n">
        <v>0</v>
      </c>
      <c r="I3657" s="54" t="n">
        <f aca="false">SUM(F3657:H3657)</f>
        <v>541.95</v>
      </c>
      <c r="J3657" s="49" t="n">
        <f aca="false">Calc!$C$5-D3657</f>
        <v>401</v>
      </c>
      <c r="K3657" s="49" t="n">
        <f aca="false">IF(J3657&lt;=Calc!$C$11,4,IF(J3657&lt;=Calc!$C$12,3,IF(J3657&lt;=Calc!$C$13,2,1)))</f>
        <v>1</v>
      </c>
      <c r="L3657" s="49" t="n">
        <f aca="false">1+(E3657&gt;=Calc!$C$16)+(E3657&gt;=Calc!$C$17)+(E3657&gt;=Calc!$C$18)</f>
        <v>2</v>
      </c>
      <c r="M3657" s="49" t="str">
        <f aca="false">IF(AND(K3657=4,L3657&gt;=3),"Champions",IF(AND(K3657=3,L3657&gt;=3),"Loyal",IF(K3657&gt;=3,"Recent / New",IF(L3657&gt;=3,"At Risk","Hibernating / Lost"))))</f>
        <v>Hibernating / Lost</v>
      </c>
      <c r="N3657" s="54" t="n">
        <f aca="false">IF(AND(Calc!$C$2&lt;=2009,Calc!$C$3&gt;=2009),F3657,0)+IF(AND(Calc!$C$2&lt;=2010,Calc!$C$3&gt;=2010),G3657,0)+IF(AND(Calc!$C$2&lt;=2011,Calc!$C$3&gt;=2011),H3657,0)</f>
        <v>541.95</v>
      </c>
      <c r="O3657" s="61" t="n">
        <f aca="false">IF(AND(N3657&gt;0,OR(Calc!$C$4="*",B3657=Calc!$C$4)),N3657+ROW()*0.000000001,0)</f>
        <v>541.950003657</v>
      </c>
    </row>
    <row r="3658" customFormat="false" ht="15" hidden="false" customHeight="false" outlineLevel="0" collapsed="false">
      <c r="A3658" s="49" t="n">
        <v>16061</v>
      </c>
      <c r="B3658" s="49" t="s">
        <v>189</v>
      </c>
      <c r="C3658" s="63" t="n">
        <v>40455</v>
      </c>
      <c r="D3658" s="63" t="n">
        <v>40455</v>
      </c>
      <c r="E3658" s="49" t="n">
        <v>1</v>
      </c>
      <c r="F3658" s="54" t="n">
        <v>0</v>
      </c>
      <c r="G3658" s="54" t="n">
        <v>74.9</v>
      </c>
      <c r="H3658" s="54" t="n">
        <v>-29.95</v>
      </c>
      <c r="I3658" s="54" t="n">
        <f aca="false">SUM(F3658:H3658)</f>
        <v>44.95</v>
      </c>
      <c r="J3658" s="49" t="n">
        <f aca="false">Calc!$C$5-D3658</f>
        <v>432</v>
      </c>
      <c r="K3658" s="49" t="n">
        <f aca="false">IF(J3658&lt;=Calc!$C$11,4,IF(J3658&lt;=Calc!$C$12,3,IF(J3658&lt;=Calc!$C$13,2,1)))</f>
        <v>1</v>
      </c>
      <c r="L3658" s="49" t="n">
        <f aca="false">1+(E3658&gt;=Calc!$C$16)+(E3658&gt;=Calc!$C$17)+(E3658&gt;=Calc!$C$18)</f>
        <v>1</v>
      </c>
      <c r="M3658" s="49" t="str">
        <f aca="false">IF(AND(K3658=4,L3658&gt;=3),"Champions",IF(AND(K3658=3,L3658&gt;=3),"Loyal",IF(K3658&gt;=3,"Recent / New",IF(L3658&gt;=3,"At Risk","Hibernating / Lost"))))</f>
        <v>Hibernating / Lost</v>
      </c>
      <c r="N3658" s="54" t="n">
        <f aca="false">IF(AND(Calc!$C$2&lt;=2009,Calc!$C$3&gt;=2009),F3658,0)+IF(AND(Calc!$C$2&lt;=2010,Calc!$C$3&gt;=2010),G3658,0)+IF(AND(Calc!$C$2&lt;=2011,Calc!$C$3&gt;=2011),H3658,0)</f>
        <v>44.95</v>
      </c>
      <c r="O3658" s="61" t="n">
        <f aca="false">IF(AND(N3658&gt;0,OR(Calc!$C$4="*",B3658=Calc!$C$4)),N3658+ROW()*0.000000001,0)</f>
        <v>44.950003658</v>
      </c>
    </row>
    <row r="3659" customFormat="false" ht="15" hidden="false" customHeight="false" outlineLevel="0" collapsed="false">
      <c r="A3659" s="49" t="n">
        <v>16062</v>
      </c>
      <c r="B3659" s="49" t="s">
        <v>189</v>
      </c>
      <c r="C3659" s="63" t="n">
        <v>40350</v>
      </c>
      <c r="D3659" s="63" t="n">
        <v>40877</v>
      </c>
      <c r="E3659" s="49" t="n">
        <v>8</v>
      </c>
      <c r="F3659" s="54" t="n">
        <v>0</v>
      </c>
      <c r="G3659" s="54" t="n">
        <v>1957.39</v>
      </c>
      <c r="H3659" s="54" t="n">
        <v>906.06</v>
      </c>
      <c r="I3659" s="54" t="n">
        <f aca="false">SUM(F3659:H3659)</f>
        <v>2863.45</v>
      </c>
      <c r="J3659" s="49" t="n">
        <f aca="false">Calc!$C$5-D3659</f>
        <v>10</v>
      </c>
      <c r="K3659" s="49" t="n">
        <f aca="false">IF(J3659&lt;=Calc!$C$11,4,IF(J3659&lt;=Calc!$C$12,3,IF(J3659&lt;=Calc!$C$13,2,1)))</f>
        <v>4</v>
      </c>
      <c r="L3659" s="49" t="n">
        <f aca="false">1+(E3659&gt;=Calc!$C$16)+(E3659&gt;=Calc!$C$17)+(E3659&gt;=Calc!$C$18)</f>
        <v>4</v>
      </c>
      <c r="M3659" s="49" t="str">
        <f aca="false">IF(AND(K3659=4,L3659&gt;=3),"Champions",IF(AND(K3659=3,L3659&gt;=3),"Loyal",IF(K3659&gt;=3,"Recent / New",IF(L3659&gt;=3,"At Risk","Hibernating / Lost"))))</f>
        <v>Champions</v>
      </c>
      <c r="N3659" s="54" t="n">
        <f aca="false">IF(AND(Calc!$C$2&lt;=2009,Calc!$C$3&gt;=2009),F3659,0)+IF(AND(Calc!$C$2&lt;=2010,Calc!$C$3&gt;=2010),G3659,0)+IF(AND(Calc!$C$2&lt;=2011,Calc!$C$3&gt;=2011),H3659,0)</f>
        <v>2863.45</v>
      </c>
      <c r="O3659" s="61" t="n">
        <f aca="false">IF(AND(N3659&gt;0,OR(Calc!$C$4="*",B3659=Calc!$C$4)),N3659+ROW()*0.000000001,0)</f>
        <v>2863.450003659</v>
      </c>
    </row>
    <row r="3660" customFormat="false" ht="15" hidden="false" customHeight="false" outlineLevel="0" collapsed="false">
      <c r="A3660" s="49" t="n">
        <v>16063</v>
      </c>
      <c r="B3660" s="49" t="s">
        <v>189</v>
      </c>
      <c r="C3660" s="63" t="n">
        <v>40626</v>
      </c>
      <c r="D3660" s="63" t="n">
        <v>40626</v>
      </c>
      <c r="E3660" s="49" t="n">
        <v>1</v>
      </c>
      <c r="F3660" s="54" t="n">
        <v>0</v>
      </c>
      <c r="G3660" s="54" t="n">
        <v>0</v>
      </c>
      <c r="H3660" s="54" t="n">
        <v>335.32</v>
      </c>
      <c r="I3660" s="54" t="n">
        <f aca="false">SUM(F3660:H3660)</f>
        <v>335.32</v>
      </c>
      <c r="J3660" s="49" t="n">
        <f aca="false">Calc!$C$5-D3660</f>
        <v>261</v>
      </c>
      <c r="K3660" s="49" t="n">
        <f aca="false">IF(J3660&lt;=Calc!$C$11,4,IF(J3660&lt;=Calc!$C$12,3,IF(J3660&lt;=Calc!$C$13,2,1)))</f>
        <v>2</v>
      </c>
      <c r="L3660" s="49" t="n">
        <f aca="false">1+(E3660&gt;=Calc!$C$16)+(E3660&gt;=Calc!$C$17)+(E3660&gt;=Calc!$C$18)</f>
        <v>1</v>
      </c>
      <c r="M3660" s="49" t="str">
        <f aca="false">IF(AND(K3660=4,L3660&gt;=3),"Champions",IF(AND(K3660=3,L3660&gt;=3),"Loyal",IF(K3660&gt;=3,"Recent / New",IF(L3660&gt;=3,"At Risk","Hibernating / Lost"))))</f>
        <v>Hibernating / Lost</v>
      </c>
      <c r="N3660" s="54" t="n">
        <f aca="false">IF(AND(Calc!$C$2&lt;=2009,Calc!$C$3&gt;=2009),F3660,0)+IF(AND(Calc!$C$2&lt;=2010,Calc!$C$3&gt;=2010),G3660,0)+IF(AND(Calc!$C$2&lt;=2011,Calc!$C$3&gt;=2011),H3660,0)</f>
        <v>335.32</v>
      </c>
      <c r="O3660" s="61" t="n">
        <f aca="false">IF(AND(N3660&gt;0,OR(Calc!$C$4="*",B3660=Calc!$C$4)),N3660+ROW()*0.000000001,0)</f>
        <v>335.32000366</v>
      </c>
    </row>
    <row r="3661" customFormat="false" ht="15" hidden="false" customHeight="false" outlineLevel="0" collapsed="false">
      <c r="A3661" s="49" t="n">
        <v>16064</v>
      </c>
      <c r="B3661" s="49" t="s">
        <v>189</v>
      </c>
      <c r="C3661" s="63" t="n">
        <v>40161</v>
      </c>
      <c r="D3661" s="63" t="n">
        <v>40161</v>
      </c>
      <c r="E3661" s="49" t="n">
        <v>1</v>
      </c>
      <c r="F3661" s="54" t="n">
        <v>109.31</v>
      </c>
      <c r="G3661" s="54" t="n">
        <v>0</v>
      </c>
      <c r="H3661" s="54" t="n">
        <v>0</v>
      </c>
      <c r="I3661" s="54" t="n">
        <f aca="false">SUM(F3661:H3661)</f>
        <v>109.31</v>
      </c>
      <c r="J3661" s="49" t="n">
        <f aca="false">Calc!$C$5-D3661</f>
        <v>726</v>
      </c>
      <c r="K3661" s="49" t="n">
        <f aca="false">IF(J3661&lt;=Calc!$C$11,4,IF(J3661&lt;=Calc!$C$12,3,IF(J3661&lt;=Calc!$C$13,2,1)))</f>
        <v>1</v>
      </c>
      <c r="L3661" s="49" t="n">
        <f aca="false">1+(E3661&gt;=Calc!$C$16)+(E3661&gt;=Calc!$C$17)+(E3661&gt;=Calc!$C$18)</f>
        <v>1</v>
      </c>
      <c r="M3661" s="49" t="str">
        <f aca="false">IF(AND(K3661=4,L3661&gt;=3),"Champions",IF(AND(K3661=3,L3661&gt;=3),"Loyal",IF(K3661&gt;=3,"Recent / New",IF(L3661&gt;=3,"At Risk","Hibernating / Lost"))))</f>
        <v>Hibernating / Lost</v>
      </c>
      <c r="N3661" s="54" t="n">
        <f aca="false">IF(AND(Calc!$C$2&lt;=2009,Calc!$C$3&gt;=2009),F3661,0)+IF(AND(Calc!$C$2&lt;=2010,Calc!$C$3&gt;=2010),G3661,0)+IF(AND(Calc!$C$2&lt;=2011,Calc!$C$3&gt;=2011),H3661,0)</f>
        <v>109.31</v>
      </c>
      <c r="O3661" s="61" t="n">
        <f aca="false">IF(AND(N3661&gt;0,OR(Calc!$C$4="*",B3661=Calc!$C$4)),N3661+ROW()*0.000000001,0)</f>
        <v>109.310003661</v>
      </c>
    </row>
    <row r="3662" customFormat="false" ht="15" hidden="false" customHeight="false" outlineLevel="0" collapsed="false">
      <c r="A3662" s="49" t="n">
        <v>16065</v>
      </c>
      <c r="B3662" s="49" t="s">
        <v>189</v>
      </c>
      <c r="C3662" s="63" t="n">
        <v>40423</v>
      </c>
      <c r="D3662" s="63" t="n">
        <v>40521</v>
      </c>
      <c r="E3662" s="49" t="n">
        <v>8</v>
      </c>
      <c r="F3662" s="54" t="n">
        <v>0</v>
      </c>
      <c r="G3662" s="54" t="n">
        <v>1975.13</v>
      </c>
      <c r="H3662" s="54" t="n">
        <v>0</v>
      </c>
      <c r="I3662" s="54" t="n">
        <f aca="false">SUM(F3662:H3662)</f>
        <v>1975.13</v>
      </c>
      <c r="J3662" s="49" t="n">
        <f aca="false">Calc!$C$5-D3662</f>
        <v>366</v>
      </c>
      <c r="K3662" s="49" t="n">
        <f aca="false">IF(J3662&lt;=Calc!$C$11,4,IF(J3662&lt;=Calc!$C$12,3,IF(J3662&lt;=Calc!$C$13,2,1)))</f>
        <v>2</v>
      </c>
      <c r="L3662" s="49" t="n">
        <f aca="false">1+(E3662&gt;=Calc!$C$16)+(E3662&gt;=Calc!$C$17)+(E3662&gt;=Calc!$C$18)</f>
        <v>4</v>
      </c>
      <c r="M3662" s="49" t="str">
        <f aca="false">IF(AND(K3662=4,L3662&gt;=3),"Champions",IF(AND(K3662=3,L3662&gt;=3),"Loyal",IF(K3662&gt;=3,"Recent / New",IF(L3662&gt;=3,"At Risk","Hibernating / Lost"))))</f>
        <v>At Risk</v>
      </c>
      <c r="N3662" s="54" t="n">
        <f aca="false">IF(AND(Calc!$C$2&lt;=2009,Calc!$C$3&gt;=2009),F3662,0)+IF(AND(Calc!$C$2&lt;=2010,Calc!$C$3&gt;=2010),G3662,0)+IF(AND(Calc!$C$2&lt;=2011,Calc!$C$3&gt;=2011),H3662,0)</f>
        <v>1975.13</v>
      </c>
      <c r="O3662" s="61" t="n">
        <f aca="false">IF(AND(N3662&gt;0,OR(Calc!$C$4="*",B3662=Calc!$C$4)),N3662+ROW()*0.000000001,0)</f>
        <v>1975.130003662</v>
      </c>
    </row>
    <row r="3663" customFormat="false" ht="15" hidden="false" customHeight="false" outlineLevel="0" collapsed="false">
      <c r="A3663" s="49" t="n">
        <v>16066</v>
      </c>
      <c r="B3663" s="49" t="s">
        <v>189</v>
      </c>
      <c r="C3663" s="63" t="n">
        <v>40762</v>
      </c>
      <c r="D3663" s="63" t="n">
        <v>40870</v>
      </c>
      <c r="E3663" s="49" t="n">
        <v>5</v>
      </c>
      <c r="F3663" s="54" t="n">
        <v>0</v>
      </c>
      <c r="G3663" s="54" t="n">
        <v>0</v>
      </c>
      <c r="H3663" s="54" t="n">
        <v>1521.04</v>
      </c>
      <c r="I3663" s="54" t="n">
        <f aca="false">SUM(F3663:H3663)</f>
        <v>1521.04</v>
      </c>
      <c r="J3663" s="49" t="n">
        <f aca="false">Calc!$C$5-D3663</f>
        <v>17</v>
      </c>
      <c r="K3663" s="49" t="n">
        <f aca="false">IF(J3663&lt;=Calc!$C$11,4,IF(J3663&lt;=Calc!$C$12,3,IF(J3663&lt;=Calc!$C$13,2,1)))</f>
        <v>4</v>
      </c>
      <c r="L3663" s="49" t="n">
        <f aca="false">1+(E3663&gt;=Calc!$C$16)+(E3663&gt;=Calc!$C$17)+(E3663&gt;=Calc!$C$18)</f>
        <v>3</v>
      </c>
      <c r="M3663" s="49" t="str">
        <f aca="false">IF(AND(K3663=4,L3663&gt;=3),"Champions",IF(AND(K3663=3,L3663&gt;=3),"Loyal",IF(K3663&gt;=3,"Recent / New",IF(L3663&gt;=3,"At Risk","Hibernating / Lost"))))</f>
        <v>Champions</v>
      </c>
      <c r="N3663" s="54" t="n">
        <f aca="false">IF(AND(Calc!$C$2&lt;=2009,Calc!$C$3&gt;=2009),F3663,0)+IF(AND(Calc!$C$2&lt;=2010,Calc!$C$3&gt;=2010),G3663,0)+IF(AND(Calc!$C$2&lt;=2011,Calc!$C$3&gt;=2011),H3663,0)</f>
        <v>1521.04</v>
      </c>
      <c r="O3663" s="61" t="n">
        <f aca="false">IF(AND(N3663&gt;0,OR(Calc!$C$4="*",B3663=Calc!$C$4)),N3663+ROW()*0.000000001,0)</f>
        <v>1521.040003663</v>
      </c>
    </row>
    <row r="3664" customFormat="false" ht="15" hidden="false" customHeight="false" outlineLevel="0" collapsed="false">
      <c r="A3664" s="49" t="n">
        <v>16067</v>
      </c>
      <c r="B3664" s="49" t="s">
        <v>189</v>
      </c>
      <c r="C3664" s="63" t="n">
        <v>40211</v>
      </c>
      <c r="D3664" s="63" t="n">
        <v>40324</v>
      </c>
      <c r="E3664" s="49" t="n">
        <v>3</v>
      </c>
      <c r="F3664" s="54" t="n">
        <v>0</v>
      </c>
      <c r="G3664" s="54" t="n">
        <v>2900.01</v>
      </c>
      <c r="H3664" s="54" t="n">
        <v>0</v>
      </c>
      <c r="I3664" s="54" t="n">
        <f aca="false">SUM(F3664:H3664)</f>
        <v>2900.01</v>
      </c>
      <c r="J3664" s="49" t="n">
        <f aca="false">Calc!$C$5-D3664</f>
        <v>563</v>
      </c>
      <c r="K3664" s="49" t="n">
        <f aca="false">IF(J3664&lt;=Calc!$C$11,4,IF(J3664&lt;=Calc!$C$12,3,IF(J3664&lt;=Calc!$C$13,2,1)))</f>
        <v>1</v>
      </c>
      <c r="L3664" s="49" t="n">
        <f aca="false">1+(E3664&gt;=Calc!$C$16)+(E3664&gt;=Calc!$C$17)+(E3664&gt;=Calc!$C$18)</f>
        <v>2</v>
      </c>
      <c r="M3664" s="49" t="str">
        <f aca="false">IF(AND(K3664=4,L3664&gt;=3),"Champions",IF(AND(K3664=3,L3664&gt;=3),"Loyal",IF(K3664&gt;=3,"Recent / New",IF(L3664&gt;=3,"At Risk","Hibernating / Lost"))))</f>
        <v>Hibernating / Lost</v>
      </c>
      <c r="N3664" s="54" t="n">
        <f aca="false">IF(AND(Calc!$C$2&lt;=2009,Calc!$C$3&gt;=2009),F3664,0)+IF(AND(Calc!$C$2&lt;=2010,Calc!$C$3&gt;=2010),G3664,0)+IF(AND(Calc!$C$2&lt;=2011,Calc!$C$3&gt;=2011),H3664,0)</f>
        <v>2900.01</v>
      </c>
      <c r="O3664" s="61" t="n">
        <f aca="false">IF(AND(N3664&gt;0,OR(Calc!$C$4="*",B3664=Calc!$C$4)),N3664+ROW()*0.000000001,0)</f>
        <v>2900.010003664</v>
      </c>
    </row>
    <row r="3665" customFormat="false" ht="15" hidden="false" customHeight="false" outlineLevel="0" collapsed="false">
      <c r="A3665" s="49" t="n">
        <v>16068</v>
      </c>
      <c r="B3665" s="49" t="s">
        <v>189</v>
      </c>
      <c r="C3665" s="63" t="n">
        <v>40293</v>
      </c>
      <c r="D3665" s="63" t="n">
        <v>40293</v>
      </c>
      <c r="E3665" s="49" t="n">
        <v>1</v>
      </c>
      <c r="F3665" s="54" t="n">
        <v>0</v>
      </c>
      <c r="G3665" s="54" t="n">
        <v>115.73</v>
      </c>
      <c r="H3665" s="54" t="n">
        <v>0</v>
      </c>
      <c r="I3665" s="54" t="n">
        <f aca="false">SUM(F3665:H3665)</f>
        <v>115.73</v>
      </c>
      <c r="J3665" s="49" t="n">
        <f aca="false">Calc!$C$5-D3665</f>
        <v>594</v>
      </c>
      <c r="K3665" s="49" t="n">
        <f aca="false">IF(J3665&lt;=Calc!$C$11,4,IF(J3665&lt;=Calc!$C$12,3,IF(J3665&lt;=Calc!$C$13,2,1)))</f>
        <v>1</v>
      </c>
      <c r="L3665" s="49" t="n">
        <f aca="false">1+(E3665&gt;=Calc!$C$16)+(E3665&gt;=Calc!$C$17)+(E3665&gt;=Calc!$C$18)</f>
        <v>1</v>
      </c>
      <c r="M3665" s="49" t="str">
        <f aca="false">IF(AND(K3665=4,L3665&gt;=3),"Champions",IF(AND(K3665=3,L3665&gt;=3),"Loyal",IF(K3665&gt;=3,"Recent / New",IF(L3665&gt;=3,"At Risk","Hibernating / Lost"))))</f>
        <v>Hibernating / Lost</v>
      </c>
      <c r="N3665" s="54" t="n">
        <f aca="false">IF(AND(Calc!$C$2&lt;=2009,Calc!$C$3&gt;=2009),F3665,0)+IF(AND(Calc!$C$2&lt;=2010,Calc!$C$3&gt;=2010),G3665,0)+IF(AND(Calc!$C$2&lt;=2011,Calc!$C$3&gt;=2011),H3665,0)</f>
        <v>115.73</v>
      </c>
      <c r="O3665" s="61" t="n">
        <f aca="false">IF(AND(N3665&gt;0,OR(Calc!$C$4="*",B3665=Calc!$C$4)),N3665+ROW()*0.000000001,0)</f>
        <v>115.730003665</v>
      </c>
    </row>
    <row r="3666" customFormat="false" ht="15" hidden="false" customHeight="false" outlineLevel="0" collapsed="false">
      <c r="A3666" s="49" t="n">
        <v>16069</v>
      </c>
      <c r="B3666" s="49" t="s">
        <v>189</v>
      </c>
      <c r="C3666" s="63" t="n">
        <v>40469</v>
      </c>
      <c r="D3666" s="63" t="n">
        <v>40469</v>
      </c>
      <c r="E3666" s="49" t="n">
        <v>1</v>
      </c>
      <c r="F3666" s="54" t="n">
        <v>0</v>
      </c>
      <c r="G3666" s="54" t="n">
        <v>457.7</v>
      </c>
      <c r="H3666" s="54" t="n">
        <v>0</v>
      </c>
      <c r="I3666" s="54" t="n">
        <f aca="false">SUM(F3666:H3666)</f>
        <v>457.7</v>
      </c>
      <c r="J3666" s="49" t="n">
        <f aca="false">Calc!$C$5-D3666</f>
        <v>418</v>
      </c>
      <c r="K3666" s="49" t="n">
        <f aca="false">IF(J3666&lt;=Calc!$C$11,4,IF(J3666&lt;=Calc!$C$12,3,IF(J3666&lt;=Calc!$C$13,2,1)))</f>
        <v>1</v>
      </c>
      <c r="L3666" s="49" t="n">
        <f aca="false">1+(E3666&gt;=Calc!$C$16)+(E3666&gt;=Calc!$C$17)+(E3666&gt;=Calc!$C$18)</f>
        <v>1</v>
      </c>
      <c r="M3666" s="49" t="str">
        <f aca="false">IF(AND(K3666=4,L3666&gt;=3),"Champions",IF(AND(K3666=3,L3666&gt;=3),"Loyal",IF(K3666&gt;=3,"Recent / New",IF(L3666&gt;=3,"At Risk","Hibernating / Lost"))))</f>
        <v>Hibernating / Lost</v>
      </c>
      <c r="N3666" s="54" t="n">
        <f aca="false">IF(AND(Calc!$C$2&lt;=2009,Calc!$C$3&gt;=2009),F3666,0)+IF(AND(Calc!$C$2&lt;=2010,Calc!$C$3&gt;=2010),G3666,0)+IF(AND(Calc!$C$2&lt;=2011,Calc!$C$3&gt;=2011),H3666,0)</f>
        <v>457.7</v>
      </c>
      <c r="O3666" s="61" t="n">
        <f aca="false">IF(AND(N3666&gt;0,OR(Calc!$C$4="*",B3666=Calc!$C$4)),N3666+ROW()*0.000000001,0)</f>
        <v>457.700003666</v>
      </c>
    </row>
    <row r="3667" customFormat="false" ht="15" hidden="false" customHeight="false" outlineLevel="0" collapsed="false">
      <c r="A3667" s="49" t="n">
        <v>16070</v>
      </c>
      <c r="B3667" s="49" t="s">
        <v>189</v>
      </c>
      <c r="C3667" s="63" t="n">
        <v>40854</v>
      </c>
      <c r="D3667" s="63" t="n">
        <v>40864</v>
      </c>
      <c r="E3667" s="49" t="n">
        <v>2</v>
      </c>
      <c r="F3667" s="54" t="n">
        <v>0</v>
      </c>
      <c r="G3667" s="54" t="n">
        <v>0</v>
      </c>
      <c r="H3667" s="54" t="n">
        <v>852.15</v>
      </c>
      <c r="I3667" s="54" t="n">
        <f aca="false">SUM(F3667:H3667)</f>
        <v>852.15</v>
      </c>
      <c r="J3667" s="49" t="n">
        <f aca="false">Calc!$C$5-D3667</f>
        <v>23</v>
      </c>
      <c r="K3667" s="49" t="n">
        <f aca="false">IF(J3667&lt;=Calc!$C$11,4,IF(J3667&lt;=Calc!$C$12,3,IF(J3667&lt;=Calc!$C$13,2,1)))</f>
        <v>4</v>
      </c>
      <c r="L3667" s="49" t="n">
        <f aca="false">1+(E3667&gt;=Calc!$C$16)+(E3667&gt;=Calc!$C$17)+(E3667&gt;=Calc!$C$18)</f>
        <v>2</v>
      </c>
      <c r="M3667" s="49" t="str">
        <f aca="false">IF(AND(K3667=4,L3667&gt;=3),"Champions",IF(AND(K3667=3,L3667&gt;=3),"Loyal",IF(K3667&gt;=3,"Recent / New",IF(L3667&gt;=3,"At Risk","Hibernating / Lost"))))</f>
        <v>Recent / New</v>
      </c>
      <c r="N3667" s="54" t="n">
        <f aca="false">IF(AND(Calc!$C$2&lt;=2009,Calc!$C$3&gt;=2009),F3667,0)+IF(AND(Calc!$C$2&lt;=2010,Calc!$C$3&gt;=2010),G3667,0)+IF(AND(Calc!$C$2&lt;=2011,Calc!$C$3&gt;=2011),H3667,0)</f>
        <v>852.15</v>
      </c>
      <c r="O3667" s="61" t="n">
        <f aca="false">IF(AND(N3667&gt;0,OR(Calc!$C$4="*",B3667=Calc!$C$4)),N3667+ROW()*0.000000001,0)</f>
        <v>852.150003667</v>
      </c>
    </row>
    <row r="3668" customFormat="false" ht="15" hidden="false" customHeight="false" outlineLevel="0" collapsed="false">
      <c r="A3668" s="49" t="n">
        <v>16071</v>
      </c>
      <c r="B3668" s="49" t="s">
        <v>189</v>
      </c>
      <c r="C3668" s="63" t="n">
        <v>40231</v>
      </c>
      <c r="D3668" s="63" t="n">
        <v>40842</v>
      </c>
      <c r="E3668" s="49" t="n">
        <v>4</v>
      </c>
      <c r="F3668" s="54" t="n">
        <v>0</v>
      </c>
      <c r="G3668" s="54" t="n">
        <v>750.56</v>
      </c>
      <c r="H3668" s="54" t="n">
        <v>326.24</v>
      </c>
      <c r="I3668" s="54" t="n">
        <f aca="false">SUM(F3668:H3668)</f>
        <v>1076.8</v>
      </c>
      <c r="J3668" s="49" t="n">
        <f aca="false">Calc!$C$5-D3668</f>
        <v>45</v>
      </c>
      <c r="K3668" s="49" t="n">
        <f aca="false">IF(J3668&lt;=Calc!$C$11,4,IF(J3668&lt;=Calc!$C$12,3,IF(J3668&lt;=Calc!$C$13,2,1)))</f>
        <v>3</v>
      </c>
      <c r="L3668" s="49" t="n">
        <f aca="false">1+(E3668&gt;=Calc!$C$16)+(E3668&gt;=Calc!$C$17)+(E3668&gt;=Calc!$C$18)</f>
        <v>3</v>
      </c>
      <c r="M3668" s="49" t="str">
        <f aca="false">IF(AND(K3668=4,L3668&gt;=3),"Champions",IF(AND(K3668=3,L3668&gt;=3),"Loyal",IF(K3668&gt;=3,"Recent / New",IF(L3668&gt;=3,"At Risk","Hibernating / Lost"))))</f>
        <v>Loyal</v>
      </c>
      <c r="N3668" s="54" t="n">
        <f aca="false">IF(AND(Calc!$C$2&lt;=2009,Calc!$C$3&gt;=2009),F3668,0)+IF(AND(Calc!$C$2&lt;=2010,Calc!$C$3&gt;=2010),G3668,0)+IF(AND(Calc!$C$2&lt;=2011,Calc!$C$3&gt;=2011),H3668,0)</f>
        <v>1076.8</v>
      </c>
      <c r="O3668" s="61" t="n">
        <f aca="false">IF(AND(N3668&gt;0,OR(Calc!$C$4="*",B3668=Calc!$C$4)),N3668+ROW()*0.000000001,0)</f>
        <v>1076.800003668</v>
      </c>
    </row>
    <row r="3669" customFormat="false" ht="15" hidden="false" customHeight="false" outlineLevel="0" collapsed="false">
      <c r="A3669" s="49" t="n">
        <v>16072</v>
      </c>
      <c r="B3669" s="49" t="s">
        <v>189</v>
      </c>
      <c r="C3669" s="63" t="n">
        <v>40337</v>
      </c>
      <c r="D3669" s="63" t="n">
        <v>40598</v>
      </c>
      <c r="E3669" s="49" t="n">
        <v>4</v>
      </c>
      <c r="F3669" s="54" t="n">
        <v>0</v>
      </c>
      <c r="G3669" s="54" t="n">
        <v>3595.77</v>
      </c>
      <c r="H3669" s="54" t="n">
        <v>584.32</v>
      </c>
      <c r="I3669" s="54" t="n">
        <f aca="false">SUM(F3669:H3669)</f>
        <v>4180.09</v>
      </c>
      <c r="J3669" s="49" t="n">
        <f aca="false">Calc!$C$5-D3669</f>
        <v>289</v>
      </c>
      <c r="K3669" s="49" t="n">
        <f aca="false">IF(J3669&lt;=Calc!$C$11,4,IF(J3669&lt;=Calc!$C$12,3,IF(J3669&lt;=Calc!$C$13,2,1)))</f>
        <v>2</v>
      </c>
      <c r="L3669" s="49" t="n">
        <f aca="false">1+(E3669&gt;=Calc!$C$16)+(E3669&gt;=Calc!$C$17)+(E3669&gt;=Calc!$C$18)</f>
        <v>3</v>
      </c>
      <c r="M3669" s="49" t="str">
        <f aca="false">IF(AND(K3669=4,L3669&gt;=3),"Champions",IF(AND(K3669=3,L3669&gt;=3),"Loyal",IF(K3669&gt;=3,"Recent / New",IF(L3669&gt;=3,"At Risk","Hibernating / Lost"))))</f>
        <v>At Risk</v>
      </c>
      <c r="N3669" s="54" t="n">
        <f aca="false">IF(AND(Calc!$C$2&lt;=2009,Calc!$C$3&gt;=2009),F3669,0)+IF(AND(Calc!$C$2&lt;=2010,Calc!$C$3&gt;=2010),G3669,0)+IF(AND(Calc!$C$2&lt;=2011,Calc!$C$3&gt;=2011),H3669,0)</f>
        <v>4180.09</v>
      </c>
      <c r="O3669" s="61" t="n">
        <f aca="false">IF(AND(N3669&gt;0,OR(Calc!$C$4="*",B3669=Calc!$C$4)),N3669+ROW()*0.000000001,0)</f>
        <v>4180.090003669</v>
      </c>
    </row>
    <row r="3670" customFormat="false" ht="15" hidden="false" customHeight="false" outlineLevel="0" collapsed="false">
      <c r="A3670" s="49" t="n">
        <v>16073</v>
      </c>
      <c r="B3670" s="49" t="s">
        <v>189</v>
      </c>
      <c r="C3670" s="63" t="n">
        <v>40589</v>
      </c>
      <c r="D3670" s="63" t="n">
        <v>40589</v>
      </c>
      <c r="E3670" s="49" t="n">
        <v>1</v>
      </c>
      <c r="F3670" s="54" t="n">
        <v>0</v>
      </c>
      <c r="G3670" s="54" t="n">
        <v>0</v>
      </c>
      <c r="H3670" s="54" t="n">
        <v>94.35</v>
      </c>
      <c r="I3670" s="54" t="n">
        <f aca="false">SUM(F3670:H3670)</f>
        <v>94.35</v>
      </c>
      <c r="J3670" s="49" t="n">
        <f aca="false">Calc!$C$5-D3670</f>
        <v>298</v>
      </c>
      <c r="K3670" s="49" t="n">
        <f aca="false">IF(J3670&lt;=Calc!$C$11,4,IF(J3670&lt;=Calc!$C$12,3,IF(J3670&lt;=Calc!$C$13,2,1)))</f>
        <v>2</v>
      </c>
      <c r="L3670" s="49" t="n">
        <f aca="false">1+(E3670&gt;=Calc!$C$16)+(E3670&gt;=Calc!$C$17)+(E3670&gt;=Calc!$C$18)</f>
        <v>1</v>
      </c>
      <c r="M3670" s="49" t="str">
        <f aca="false">IF(AND(K3670=4,L3670&gt;=3),"Champions",IF(AND(K3670=3,L3670&gt;=3),"Loyal",IF(K3670&gt;=3,"Recent / New",IF(L3670&gt;=3,"At Risk","Hibernating / Lost"))))</f>
        <v>Hibernating / Lost</v>
      </c>
      <c r="N3670" s="54" t="n">
        <f aca="false">IF(AND(Calc!$C$2&lt;=2009,Calc!$C$3&gt;=2009),F3670,0)+IF(AND(Calc!$C$2&lt;=2010,Calc!$C$3&gt;=2010),G3670,0)+IF(AND(Calc!$C$2&lt;=2011,Calc!$C$3&gt;=2011),H3670,0)</f>
        <v>94.35</v>
      </c>
      <c r="O3670" s="61" t="n">
        <f aca="false">IF(AND(N3670&gt;0,OR(Calc!$C$4="*",B3670=Calc!$C$4)),N3670+ROW()*0.000000001,0)</f>
        <v>94.35000367</v>
      </c>
    </row>
    <row r="3671" customFormat="false" ht="15" hidden="false" customHeight="false" outlineLevel="0" collapsed="false">
      <c r="A3671" s="49" t="n">
        <v>16074</v>
      </c>
      <c r="B3671" s="49" t="s">
        <v>189</v>
      </c>
      <c r="C3671" s="63" t="n">
        <v>40496</v>
      </c>
      <c r="D3671" s="63" t="n">
        <v>40496</v>
      </c>
      <c r="E3671" s="49" t="n">
        <v>1</v>
      </c>
      <c r="F3671" s="54" t="n">
        <v>0</v>
      </c>
      <c r="G3671" s="54" t="n">
        <v>252.5</v>
      </c>
      <c r="H3671" s="54" t="n">
        <v>0</v>
      </c>
      <c r="I3671" s="54" t="n">
        <f aca="false">SUM(F3671:H3671)</f>
        <v>252.5</v>
      </c>
      <c r="J3671" s="49" t="n">
        <f aca="false">Calc!$C$5-D3671</f>
        <v>391</v>
      </c>
      <c r="K3671" s="49" t="n">
        <f aca="false">IF(J3671&lt;=Calc!$C$11,4,IF(J3671&lt;=Calc!$C$12,3,IF(J3671&lt;=Calc!$C$13,2,1)))</f>
        <v>1</v>
      </c>
      <c r="L3671" s="49" t="n">
        <f aca="false">1+(E3671&gt;=Calc!$C$16)+(E3671&gt;=Calc!$C$17)+(E3671&gt;=Calc!$C$18)</f>
        <v>1</v>
      </c>
      <c r="M3671" s="49" t="str">
        <f aca="false">IF(AND(K3671=4,L3671&gt;=3),"Champions",IF(AND(K3671=3,L3671&gt;=3),"Loyal",IF(K3671&gt;=3,"Recent / New",IF(L3671&gt;=3,"At Risk","Hibernating / Lost"))))</f>
        <v>Hibernating / Lost</v>
      </c>
      <c r="N3671" s="54" t="n">
        <f aca="false">IF(AND(Calc!$C$2&lt;=2009,Calc!$C$3&gt;=2009),F3671,0)+IF(AND(Calc!$C$2&lt;=2010,Calc!$C$3&gt;=2010),G3671,0)+IF(AND(Calc!$C$2&lt;=2011,Calc!$C$3&gt;=2011),H3671,0)</f>
        <v>252.5</v>
      </c>
      <c r="O3671" s="61" t="n">
        <f aca="false">IF(AND(N3671&gt;0,OR(Calc!$C$4="*",B3671=Calc!$C$4)),N3671+ROW()*0.000000001,0)</f>
        <v>252.500003671</v>
      </c>
    </row>
    <row r="3672" customFormat="false" ht="15" hidden="false" customHeight="false" outlineLevel="0" collapsed="false">
      <c r="A3672" s="49" t="n">
        <v>16075</v>
      </c>
      <c r="B3672" s="49" t="s">
        <v>189</v>
      </c>
      <c r="C3672" s="63" t="n">
        <v>40322</v>
      </c>
      <c r="D3672" s="63" t="n">
        <v>40384</v>
      </c>
      <c r="E3672" s="49" t="n">
        <v>2</v>
      </c>
      <c r="F3672" s="54" t="n">
        <v>0</v>
      </c>
      <c r="G3672" s="54" t="n">
        <v>726.98</v>
      </c>
      <c r="H3672" s="54" t="n">
        <v>0</v>
      </c>
      <c r="I3672" s="54" t="n">
        <f aca="false">SUM(F3672:H3672)</f>
        <v>726.98</v>
      </c>
      <c r="J3672" s="49" t="n">
        <f aca="false">Calc!$C$5-D3672</f>
        <v>503</v>
      </c>
      <c r="K3672" s="49" t="n">
        <f aca="false">IF(J3672&lt;=Calc!$C$11,4,IF(J3672&lt;=Calc!$C$12,3,IF(J3672&lt;=Calc!$C$13,2,1)))</f>
        <v>1</v>
      </c>
      <c r="L3672" s="49" t="n">
        <f aca="false">1+(E3672&gt;=Calc!$C$16)+(E3672&gt;=Calc!$C$17)+(E3672&gt;=Calc!$C$18)</f>
        <v>2</v>
      </c>
      <c r="M3672" s="49" t="str">
        <f aca="false">IF(AND(K3672=4,L3672&gt;=3),"Champions",IF(AND(K3672=3,L3672&gt;=3),"Loyal",IF(K3672&gt;=3,"Recent / New",IF(L3672&gt;=3,"At Risk","Hibernating / Lost"))))</f>
        <v>Hibernating / Lost</v>
      </c>
      <c r="N3672" s="54" t="n">
        <f aca="false">IF(AND(Calc!$C$2&lt;=2009,Calc!$C$3&gt;=2009),F3672,0)+IF(AND(Calc!$C$2&lt;=2010,Calc!$C$3&gt;=2010),G3672,0)+IF(AND(Calc!$C$2&lt;=2011,Calc!$C$3&gt;=2011),H3672,0)</f>
        <v>726.98</v>
      </c>
      <c r="O3672" s="61" t="n">
        <f aca="false">IF(AND(N3672&gt;0,OR(Calc!$C$4="*",B3672=Calc!$C$4)),N3672+ROW()*0.000000001,0)</f>
        <v>726.980003672</v>
      </c>
    </row>
    <row r="3673" customFormat="false" ht="15" hidden="false" customHeight="false" outlineLevel="0" collapsed="false">
      <c r="A3673" s="49" t="n">
        <v>16076</v>
      </c>
      <c r="B3673" s="49" t="s">
        <v>189</v>
      </c>
      <c r="C3673" s="63" t="n">
        <v>40678</v>
      </c>
      <c r="D3673" s="63" t="n">
        <v>40883</v>
      </c>
      <c r="E3673" s="49" t="n">
        <v>10</v>
      </c>
      <c r="F3673" s="54" t="n">
        <v>0</v>
      </c>
      <c r="G3673" s="54" t="n">
        <v>0</v>
      </c>
      <c r="H3673" s="54" t="n">
        <v>2173.53</v>
      </c>
      <c r="I3673" s="54" t="n">
        <f aca="false">SUM(F3673:H3673)</f>
        <v>2173.53</v>
      </c>
      <c r="J3673" s="49" t="n">
        <f aca="false">Calc!$C$5-D3673</f>
        <v>4</v>
      </c>
      <c r="K3673" s="49" t="n">
        <f aca="false">IF(J3673&lt;=Calc!$C$11,4,IF(J3673&lt;=Calc!$C$12,3,IF(J3673&lt;=Calc!$C$13,2,1)))</f>
        <v>4</v>
      </c>
      <c r="L3673" s="49" t="n">
        <f aca="false">1+(E3673&gt;=Calc!$C$16)+(E3673&gt;=Calc!$C$17)+(E3673&gt;=Calc!$C$18)</f>
        <v>4</v>
      </c>
      <c r="M3673" s="49" t="str">
        <f aca="false">IF(AND(K3673=4,L3673&gt;=3),"Champions",IF(AND(K3673=3,L3673&gt;=3),"Loyal",IF(K3673&gt;=3,"Recent / New",IF(L3673&gt;=3,"At Risk","Hibernating / Lost"))))</f>
        <v>Champions</v>
      </c>
      <c r="N3673" s="54" t="n">
        <f aca="false">IF(AND(Calc!$C$2&lt;=2009,Calc!$C$3&gt;=2009),F3673,0)+IF(AND(Calc!$C$2&lt;=2010,Calc!$C$3&gt;=2010),G3673,0)+IF(AND(Calc!$C$2&lt;=2011,Calc!$C$3&gt;=2011),H3673,0)</f>
        <v>2173.53</v>
      </c>
      <c r="O3673" s="61" t="n">
        <f aca="false">IF(AND(N3673&gt;0,OR(Calc!$C$4="*",B3673=Calc!$C$4)),N3673+ROW()*0.000000001,0)</f>
        <v>2173.530003673</v>
      </c>
    </row>
    <row r="3674" customFormat="false" ht="15" hidden="false" customHeight="false" outlineLevel="0" collapsed="false">
      <c r="A3674" s="49" t="n">
        <v>16077</v>
      </c>
      <c r="B3674" s="49" t="s">
        <v>189</v>
      </c>
      <c r="C3674" s="63" t="n">
        <v>40261</v>
      </c>
      <c r="D3674" s="63" t="n">
        <v>40261</v>
      </c>
      <c r="E3674" s="49" t="n">
        <v>1</v>
      </c>
      <c r="F3674" s="54" t="n">
        <v>0</v>
      </c>
      <c r="G3674" s="54" t="n">
        <v>600</v>
      </c>
      <c r="H3674" s="54" t="n">
        <v>0</v>
      </c>
      <c r="I3674" s="54" t="n">
        <f aca="false">SUM(F3674:H3674)</f>
        <v>600</v>
      </c>
      <c r="J3674" s="49" t="n">
        <f aca="false">Calc!$C$5-D3674</f>
        <v>626</v>
      </c>
      <c r="K3674" s="49" t="n">
        <f aca="false">IF(J3674&lt;=Calc!$C$11,4,IF(J3674&lt;=Calc!$C$12,3,IF(J3674&lt;=Calc!$C$13,2,1)))</f>
        <v>1</v>
      </c>
      <c r="L3674" s="49" t="n">
        <f aca="false">1+(E3674&gt;=Calc!$C$16)+(E3674&gt;=Calc!$C$17)+(E3674&gt;=Calc!$C$18)</f>
        <v>1</v>
      </c>
      <c r="M3674" s="49" t="str">
        <f aca="false">IF(AND(K3674=4,L3674&gt;=3),"Champions",IF(AND(K3674=3,L3674&gt;=3),"Loyal",IF(K3674&gt;=3,"Recent / New",IF(L3674&gt;=3,"At Risk","Hibernating / Lost"))))</f>
        <v>Hibernating / Lost</v>
      </c>
      <c r="N3674" s="54" t="n">
        <f aca="false">IF(AND(Calc!$C$2&lt;=2009,Calc!$C$3&gt;=2009),F3674,0)+IF(AND(Calc!$C$2&lt;=2010,Calc!$C$3&gt;=2010),G3674,0)+IF(AND(Calc!$C$2&lt;=2011,Calc!$C$3&gt;=2011),H3674,0)</f>
        <v>600</v>
      </c>
      <c r="O3674" s="61" t="n">
        <f aca="false">IF(AND(N3674&gt;0,OR(Calc!$C$4="*",B3674=Calc!$C$4)),N3674+ROW()*0.000000001,0)</f>
        <v>600.000003674</v>
      </c>
    </row>
    <row r="3675" customFormat="false" ht="15" hidden="false" customHeight="false" outlineLevel="0" collapsed="false">
      <c r="A3675" s="49" t="n">
        <v>16078</v>
      </c>
      <c r="B3675" s="49" t="s">
        <v>189</v>
      </c>
      <c r="C3675" s="63" t="n">
        <v>40217</v>
      </c>
      <c r="D3675" s="63" t="n">
        <v>40603</v>
      </c>
      <c r="E3675" s="49" t="n">
        <v>2</v>
      </c>
      <c r="F3675" s="54" t="n">
        <v>0</v>
      </c>
      <c r="G3675" s="54" t="n">
        <v>283.79</v>
      </c>
      <c r="H3675" s="54" t="n">
        <v>79.2</v>
      </c>
      <c r="I3675" s="54" t="n">
        <f aca="false">SUM(F3675:H3675)</f>
        <v>362.99</v>
      </c>
      <c r="J3675" s="49" t="n">
        <f aca="false">Calc!$C$5-D3675</f>
        <v>284</v>
      </c>
      <c r="K3675" s="49" t="n">
        <f aca="false">IF(J3675&lt;=Calc!$C$11,4,IF(J3675&lt;=Calc!$C$12,3,IF(J3675&lt;=Calc!$C$13,2,1)))</f>
        <v>2</v>
      </c>
      <c r="L3675" s="49" t="n">
        <f aca="false">1+(E3675&gt;=Calc!$C$16)+(E3675&gt;=Calc!$C$17)+(E3675&gt;=Calc!$C$18)</f>
        <v>2</v>
      </c>
      <c r="M3675" s="49" t="str">
        <f aca="false">IF(AND(K3675=4,L3675&gt;=3),"Champions",IF(AND(K3675=3,L3675&gt;=3),"Loyal",IF(K3675&gt;=3,"Recent / New",IF(L3675&gt;=3,"At Risk","Hibernating / Lost"))))</f>
        <v>Hibernating / Lost</v>
      </c>
      <c r="N3675" s="54" t="n">
        <f aca="false">IF(AND(Calc!$C$2&lt;=2009,Calc!$C$3&gt;=2009),F3675,0)+IF(AND(Calc!$C$2&lt;=2010,Calc!$C$3&gt;=2010),G3675,0)+IF(AND(Calc!$C$2&lt;=2011,Calc!$C$3&gt;=2011),H3675,0)</f>
        <v>362.99</v>
      </c>
      <c r="O3675" s="61" t="n">
        <f aca="false">IF(AND(N3675&gt;0,OR(Calc!$C$4="*",B3675=Calc!$C$4)),N3675+ROW()*0.000000001,0)</f>
        <v>362.990003675</v>
      </c>
    </row>
    <row r="3676" customFormat="false" ht="15" hidden="false" customHeight="false" outlineLevel="0" collapsed="false">
      <c r="A3676" s="49" t="n">
        <v>16079</v>
      </c>
      <c r="B3676" s="49" t="s">
        <v>189</v>
      </c>
      <c r="C3676" s="63" t="n">
        <v>40846</v>
      </c>
      <c r="D3676" s="63" t="n">
        <v>40870</v>
      </c>
      <c r="E3676" s="49" t="n">
        <v>3</v>
      </c>
      <c r="F3676" s="54" t="n">
        <v>0</v>
      </c>
      <c r="G3676" s="54" t="n">
        <v>0</v>
      </c>
      <c r="H3676" s="54" t="n">
        <v>1352</v>
      </c>
      <c r="I3676" s="54" t="n">
        <f aca="false">SUM(F3676:H3676)</f>
        <v>1352</v>
      </c>
      <c r="J3676" s="49" t="n">
        <f aca="false">Calc!$C$5-D3676</f>
        <v>17</v>
      </c>
      <c r="K3676" s="49" t="n">
        <f aca="false">IF(J3676&lt;=Calc!$C$11,4,IF(J3676&lt;=Calc!$C$12,3,IF(J3676&lt;=Calc!$C$13,2,1)))</f>
        <v>4</v>
      </c>
      <c r="L3676" s="49" t="n">
        <f aca="false">1+(E3676&gt;=Calc!$C$16)+(E3676&gt;=Calc!$C$17)+(E3676&gt;=Calc!$C$18)</f>
        <v>2</v>
      </c>
      <c r="M3676" s="49" t="str">
        <f aca="false">IF(AND(K3676=4,L3676&gt;=3),"Champions",IF(AND(K3676=3,L3676&gt;=3),"Loyal",IF(K3676&gt;=3,"Recent / New",IF(L3676&gt;=3,"At Risk","Hibernating / Lost"))))</f>
        <v>Recent / New</v>
      </c>
      <c r="N3676" s="54" t="n">
        <f aca="false">IF(AND(Calc!$C$2&lt;=2009,Calc!$C$3&gt;=2009),F3676,0)+IF(AND(Calc!$C$2&lt;=2010,Calc!$C$3&gt;=2010),G3676,0)+IF(AND(Calc!$C$2&lt;=2011,Calc!$C$3&gt;=2011),H3676,0)</f>
        <v>1352</v>
      </c>
      <c r="O3676" s="61" t="n">
        <f aca="false">IF(AND(N3676&gt;0,OR(Calc!$C$4="*",B3676=Calc!$C$4)),N3676+ROW()*0.000000001,0)</f>
        <v>1352.000003676</v>
      </c>
    </row>
    <row r="3677" customFormat="false" ht="15" hidden="false" customHeight="false" outlineLevel="0" collapsed="false">
      <c r="A3677" s="49" t="n">
        <v>16080</v>
      </c>
      <c r="B3677" s="49" t="s">
        <v>189</v>
      </c>
      <c r="C3677" s="63" t="n">
        <v>40436</v>
      </c>
      <c r="D3677" s="63" t="n">
        <v>40805</v>
      </c>
      <c r="E3677" s="49" t="n">
        <v>4</v>
      </c>
      <c r="F3677" s="54" t="n">
        <v>0</v>
      </c>
      <c r="G3677" s="54" t="n">
        <v>296.3</v>
      </c>
      <c r="H3677" s="54" t="n">
        <v>176.6</v>
      </c>
      <c r="I3677" s="54" t="n">
        <f aca="false">SUM(F3677:H3677)</f>
        <v>472.9</v>
      </c>
      <c r="J3677" s="49" t="n">
        <f aca="false">Calc!$C$5-D3677</f>
        <v>82</v>
      </c>
      <c r="K3677" s="49" t="n">
        <f aca="false">IF(J3677&lt;=Calc!$C$11,4,IF(J3677&lt;=Calc!$C$12,3,IF(J3677&lt;=Calc!$C$13,2,1)))</f>
        <v>3</v>
      </c>
      <c r="L3677" s="49" t="n">
        <f aca="false">1+(E3677&gt;=Calc!$C$16)+(E3677&gt;=Calc!$C$17)+(E3677&gt;=Calc!$C$18)</f>
        <v>3</v>
      </c>
      <c r="M3677" s="49" t="str">
        <f aca="false">IF(AND(K3677=4,L3677&gt;=3),"Champions",IF(AND(K3677=3,L3677&gt;=3),"Loyal",IF(K3677&gt;=3,"Recent / New",IF(L3677&gt;=3,"At Risk","Hibernating / Lost"))))</f>
        <v>Loyal</v>
      </c>
      <c r="N3677" s="54" t="n">
        <f aca="false">IF(AND(Calc!$C$2&lt;=2009,Calc!$C$3&gt;=2009),F3677,0)+IF(AND(Calc!$C$2&lt;=2010,Calc!$C$3&gt;=2010),G3677,0)+IF(AND(Calc!$C$2&lt;=2011,Calc!$C$3&gt;=2011),H3677,0)</f>
        <v>472.9</v>
      </c>
      <c r="O3677" s="61" t="n">
        <f aca="false">IF(AND(N3677&gt;0,OR(Calc!$C$4="*",B3677=Calc!$C$4)),N3677+ROW()*0.000000001,0)</f>
        <v>472.900003677</v>
      </c>
    </row>
    <row r="3678" customFormat="false" ht="15" hidden="false" customHeight="false" outlineLevel="0" collapsed="false">
      <c r="A3678" s="49" t="n">
        <v>16081</v>
      </c>
      <c r="B3678" s="49" t="s">
        <v>189</v>
      </c>
      <c r="C3678" s="63" t="n">
        <v>40212</v>
      </c>
      <c r="D3678" s="63" t="n">
        <v>40830</v>
      </c>
      <c r="E3678" s="49" t="n">
        <v>8</v>
      </c>
      <c r="F3678" s="54" t="n">
        <v>0</v>
      </c>
      <c r="G3678" s="54" t="n">
        <v>1637.14</v>
      </c>
      <c r="H3678" s="54" t="n">
        <v>2641.82</v>
      </c>
      <c r="I3678" s="54" t="n">
        <f aca="false">SUM(F3678:H3678)</f>
        <v>4278.96</v>
      </c>
      <c r="J3678" s="49" t="n">
        <f aca="false">Calc!$C$5-D3678</f>
        <v>57</v>
      </c>
      <c r="K3678" s="49" t="n">
        <f aca="false">IF(J3678&lt;=Calc!$C$11,4,IF(J3678&lt;=Calc!$C$12,3,IF(J3678&lt;=Calc!$C$13,2,1)))</f>
        <v>3</v>
      </c>
      <c r="L3678" s="49" t="n">
        <f aca="false">1+(E3678&gt;=Calc!$C$16)+(E3678&gt;=Calc!$C$17)+(E3678&gt;=Calc!$C$18)</f>
        <v>4</v>
      </c>
      <c r="M3678" s="49" t="str">
        <f aca="false">IF(AND(K3678=4,L3678&gt;=3),"Champions",IF(AND(K3678=3,L3678&gt;=3),"Loyal",IF(K3678&gt;=3,"Recent / New",IF(L3678&gt;=3,"At Risk","Hibernating / Lost"))))</f>
        <v>Loyal</v>
      </c>
      <c r="N3678" s="54" t="n">
        <f aca="false">IF(AND(Calc!$C$2&lt;=2009,Calc!$C$3&gt;=2009),F3678,0)+IF(AND(Calc!$C$2&lt;=2010,Calc!$C$3&gt;=2010),G3678,0)+IF(AND(Calc!$C$2&lt;=2011,Calc!$C$3&gt;=2011),H3678,0)</f>
        <v>4278.96</v>
      </c>
      <c r="O3678" s="61" t="n">
        <f aca="false">IF(AND(N3678&gt;0,OR(Calc!$C$4="*",B3678=Calc!$C$4)),N3678+ROW()*0.000000001,0)</f>
        <v>4278.960003678</v>
      </c>
    </row>
    <row r="3679" customFormat="false" ht="15" hidden="false" customHeight="false" outlineLevel="0" collapsed="false">
      <c r="A3679" s="49" t="n">
        <v>16082</v>
      </c>
      <c r="B3679" s="49" t="s">
        <v>189</v>
      </c>
      <c r="C3679" s="63" t="n">
        <v>40216</v>
      </c>
      <c r="D3679" s="63" t="n">
        <v>40216</v>
      </c>
      <c r="E3679" s="49" t="n">
        <v>1</v>
      </c>
      <c r="F3679" s="54" t="n">
        <v>0</v>
      </c>
      <c r="G3679" s="54" t="n">
        <v>106.75</v>
      </c>
      <c r="H3679" s="54" t="n">
        <v>0</v>
      </c>
      <c r="I3679" s="54" t="n">
        <f aca="false">SUM(F3679:H3679)</f>
        <v>106.75</v>
      </c>
      <c r="J3679" s="49" t="n">
        <f aca="false">Calc!$C$5-D3679</f>
        <v>671</v>
      </c>
      <c r="K3679" s="49" t="n">
        <f aca="false">IF(J3679&lt;=Calc!$C$11,4,IF(J3679&lt;=Calc!$C$12,3,IF(J3679&lt;=Calc!$C$13,2,1)))</f>
        <v>1</v>
      </c>
      <c r="L3679" s="49" t="n">
        <f aca="false">1+(E3679&gt;=Calc!$C$16)+(E3679&gt;=Calc!$C$17)+(E3679&gt;=Calc!$C$18)</f>
        <v>1</v>
      </c>
      <c r="M3679" s="49" t="str">
        <f aca="false">IF(AND(K3679=4,L3679&gt;=3),"Champions",IF(AND(K3679=3,L3679&gt;=3),"Loyal",IF(K3679&gt;=3,"Recent / New",IF(L3679&gt;=3,"At Risk","Hibernating / Lost"))))</f>
        <v>Hibernating / Lost</v>
      </c>
      <c r="N3679" s="54" t="n">
        <f aca="false">IF(AND(Calc!$C$2&lt;=2009,Calc!$C$3&gt;=2009),F3679,0)+IF(AND(Calc!$C$2&lt;=2010,Calc!$C$3&gt;=2010),G3679,0)+IF(AND(Calc!$C$2&lt;=2011,Calc!$C$3&gt;=2011),H3679,0)</f>
        <v>106.75</v>
      </c>
      <c r="O3679" s="61" t="n">
        <f aca="false">IF(AND(N3679&gt;0,OR(Calc!$C$4="*",B3679=Calc!$C$4)),N3679+ROW()*0.000000001,0)</f>
        <v>106.750003679</v>
      </c>
    </row>
    <row r="3680" customFormat="false" ht="15" hidden="false" customHeight="false" outlineLevel="0" collapsed="false">
      <c r="A3680" s="49" t="n">
        <v>16083</v>
      </c>
      <c r="B3680" s="49" t="s">
        <v>189</v>
      </c>
      <c r="C3680" s="63" t="n">
        <v>40498</v>
      </c>
      <c r="D3680" s="63" t="n">
        <v>40786</v>
      </c>
      <c r="E3680" s="49" t="n">
        <v>4</v>
      </c>
      <c r="F3680" s="54" t="n">
        <v>0</v>
      </c>
      <c r="G3680" s="54" t="n">
        <v>1371.78</v>
      </c>
      <c r="H3680" s="54" t="n">
        <v>979.64</v>
      </c>
      <c r="I3680" s="54" t="n">
        <f aca="false">SUM(F3680:H3680)</f>
        <v>2351.42</v>
      </c>
      <c r="J3680" s="49" t="n">
        <f aca="false">Calc!$C$5-D3680</f>
        <v>101</v>
      </c>
      <c r="K3680" s="49" t="n">
        <f aca="false">IF(J3680&lt;=Calc!$C$11,4,IF(J3680&lt;=Calc!$C$12,3,IF(J3680&lt;=Calc!$C$13,2,1)))</f>
        <v>2</v>
      </c>
      <c r="L3680" s="49" t="n">
        <f aca="false">1+(E3680&gt;=Calc!$C$16)+(E3680&gt;=Calc!$C$17)+(E3680&gt;=Calc!$C$18)</f>
        <v>3</v>
      </c>
      <c r="M3680" s="49" t="str">
        <f aca="false">IF(AND(K3680=4,L3680&gt;=3),"Champions",IF(AND(K3680=3,L3680&gt;=3),"Loyal",IF(K3680&gt;=3,"Recent / New",IF(L3680&gt;=3,"At Risk","Hibernating / Lost"))))</f>
        <v>At Risk</v>
      </c>
      <c r="N3680" s="54" t="n">
        <f aca="false">IF(AND(Calc!$C$2&lt;=2009,Calc!$C$3&gt;=2009),F3680,0)+IF(AND(Calc!$C$2&lt;=2010,Calc!$C$3&gt;=2010),G3680,0)+IF(AND(Calc!$C$2&lt;=2011,Calc!$C$3&gt;=2011),H3680,0)</f>
        <v>2351.42</v>
      </c>
      <c r="O3680" s="61" t="n">
        <f aca="false">IF(AND(N3680&gt;0,OR(Calc!$C$4="*",B3680=Calc!$C$4)),N3680+ROW()*0.000000001,0)</f>
        <v>2351.42000368</v>
      </c>
    </row>
    <row r="3681" customFormat="false" ht="15" hidden="false" customHeight="false" outlineLevel="0" collapsed="false">
      <c r="A3681" s="49" t="n">
        <v>16084</v>
      </c>
      <c r="B3681" s="49" t="s">
        <v>189</v>
      </c>
      <c r="C3681" s="63" t="n">
        <v>40587</v>
      </c>
      <c r="D3681" s="63" t="n">
        <v>40587</v>
      </c>
      <c r="E3681" s="49" t="n">
        <v>1</v>
      </c>
      <c r="F3681" s="54" t="n">
        <v>0</v>
      </c>
      <c r="G3681" s="54" t="n">
        <v>0</v>
      </c>
      <c r="H3681" s="54" t="n">
        <v>436.18</v>
      </c>
      <c r="I3681" s="54" t="n">
        <f aca="false">SUM(F3681:H3681)</f>
        <v>436.18</v>
      </c>
      <c r="J3681" s="49" t="n">
        <f aca="false">Calc!$C$5-D3681</f>
        <v>300</v>
      </c>
      <c r="K3681" s="49" t="n">
        <f aca="false">IF(J3681&lt;=Calc!$C$11,4,IF(J3681&lt;=Calc!$C$12,3,IF(J3681&lt;=Calc!$C$13,2,1)))</f>
        <v>2</v>
      </c>
      <c r="L3681" s="49" t="n">
        <f aca="false">1+(E3681&gt;=Calc!$C$16)+(E3681&gt;=Calc!$C$17)+(E3681&gt;=Calc!$C$18)</f>
        <v>1</v>
      </c>
      <c r="M3681" s="49" t="str">
        <f aca="false">IF(AND(K3681=4,L3681&gt;=3),"Champions",IF(AND(K3681=3,L3681&gt;=3),"Loyal",IF(K3681&gt;=3,"Recent / New",IF(L3681&gt;=3,"At Risk","Hibernating / Lost"))))</f>
        <v>Hibernating / Lost</v>
      </c>
      <c r="N3681" s="54" t="n">
        <f aca="false">IF(AND(Calc!$C$2&lt;=2009,Calc!$C$3&gt;=2009),F3681,0)+IF(AND(Calc!$C$2&lt;=2010,Calc!$C$3&gt;=2010),G3681,0)+IF(AND(Calc!$C$2&lt;=2011,Calc!$C$3&gt;=2011),H3681,0)</f>
        <v>436.18</v>
      </c>
      <c r="O3681" s="61" t="n">
        <f aca="false">IF(AND(N3681&gt;0,OR(Calc!$C$4="*",B3681=Calc!$C$4)),N3681+ROW()*0.000000001,0)</f>
        <v>436.180003681</v>
      </c>
    </row>
    <row r="3682" customFormat="false" ht="15" hidden="false" customHeight="false" outlineLevel="0" collapsed="false">
      <c r="A3682" s="49" t="n">
        <v>16085</v>
      </c>
      <c r="B3682" s="49" t="s">
        <v>189</v>
      </c>
      <c r="C3682" s="63" t="n">
        <v>40198</v>
      </c>
      <c r="D3682" s="63" t="n">
        <v>40863</v>
      </c>
      <c r="E3682" s="49" t="n">
        <v>12</v>
      </c>
      <c r="F3682" s="54" t="n">
        <v>0</v>
      </c>
      <c r="G3682" s="54" t="n">
        <v>1337.4</v>
      </c>
      <c r="H3682" s="54" t="n">
        <v>981.51</v>
      </c>
      <c r="I3682" s="54" t="n">
        <f aca="false">SUM(F3682:H3682)</f>
        <v>2318.91</v>
      </c>
      <c r="J3682" s="49" t="n">
        <f aca="false">Calc!$C$5-D3682</f>
        <v>24</v>
      </c>
      <c r="K3682" s="49" t="n">
        <f aca="false">IF(J3682&lt;=Calc!$C$11,4,IF(J3682&lt;=Calc!$C$12,3,IF(J3682&lt;=Calc!$C$13,2,1)))</f>
        <v>4</v>
      </c>
      <c r="L3682" s="49" t="n">
        <f aca="false">1+(E3682&gt;=Calc!$C$16)+(E3682&gt;=Calc!$C$17)+(E3682&gt;=Calc!$C$18)</f>
        <v>4</v>
      </c>
      <c r="M3682" s="49" t="str">
        <f aca="false">IF(AND(K3682=4,L3682&gt;=3),"Champions",IF(AND(K3682=3,L3682&gt;=3),"Loyal",IF(K3682&gt;=3,"Recent / New",IF(L3682&gt;=3,"At Risk","Hibernating / Lost"))))</f>
        <v>Champions</v>
      </c>
      <c r="N3682" s="54" t="n">
        <f aca="false">IF(AND(Calc!$C$2&lt;=2009,Calc!$C$3&gt;=2009),F3682,0)+IF(AND(Calc!$C$2&lt;=2010,Calc!$C$3&gt;=2010),G3682,0)+IF(AND(Calc!$C$2&lt;=2011,Calc!$C$3&gt;=2011),H3682,0)</f>
        <v>2318.91</v>
      </c>
      <c r="O3682" s="61" t="n">
        <f aca="false">IF(AND(N3682&gt;0,OR(Calc!$C$4="*",B3682=Calc!$C$4)),N3682+ROW()*0.000000001,0)</f>
        <v>2318.910003682</v>
      </c>
    </row>
    <row r="3683" customFormat="false" ht="15" hidden="false" customHeight="false" outlineLevel="0" collapsed="false">
      <c r="A3683" s="49" t="n">
        <v>16086</v>
      </c>
      <c r="B3683" s="49" t="s">
        <v>189</v>
      </c>
      <c r="C3683" s="63" t="n">
        <v>40149</v>
      </c>
      <c r="D3683" s="63" t="n">
        <v>40827</v>
      </c>
      <c r="E3683" s="49" t="n">
        <v>10</v>
      </c>
      <c r="F3683" s="54" t="n">
        <v>284.55</v>
      </c>
      <c r="G3683" s="54" t="n">
        <v>1459.05</v>
      </c>
      <c r="H3683" s="54" t="n">
        <v>942.05</v>
      </c>
      <c r="I3683" s="54" t="n">
        <f aca="false">SUM(F3683:H3683)</f>
        <v>2685.65</v>
      </c>
      <c r="J3683" s="49" t="n">
        <f aca="false">Calc!$C$5-D3683</f>
        <v>60</v>
      </c>
      <c r="K3683" s="49" t="n">
        <f aca="false">IF(J3683&lt;=Calc!$C$11,4,IF(J3683&lt;=Calc!$C$12,3,IF(J3683&lt;=Calc!$C$13,2,1)))</f>
        <v>3</v>
      </c>
      <c r="L3683" s="49" t="n">
        <f aca="false">1+(E3683&gt;=Calc!$C$16)+(E3683&gt;=Calc!$C$17)+(E3683&gt;=Calc!$C$18)</f>
        <v>4</v>
      </c>
      <c r="M3683" s="49" t="str">
        <f aca="false">IF(AND(K3683=4,L3683&gt;=3),"Champions",IF(AND(K3683=3,L3683&gt;=3),"Loyal",IF(K3683&gt;=3,"Recent / New",IF(L3683&gt;=3,"At Risk","Hibernating / Lost"))))</f>
        <v>Loyal</v>
      </c>
      <c r="N3683" s="54" t="n">
        <f aca="false">IF(AND(Calc!$C$2&lt;=2009,Calc!$C$3&gt;=2009),F3683,0)+IF(AND(Calc!$C$2&lt;=2010,Calc!$C$3&gt;=2010),G3683,0)+IF(AND(Calc!$C$2&lt;=2011,Calc!$C$3&gt;=2011),H3683,0)</f>
        <v>2685.65</v>
      </c>
      <c r="O3683" s="61" t="n">
        <f aca="false">IF(AND(N3683&gt;0,OR(Calc!$C$4="*",B3683=Calc!$C$4)),N3683+ROW()*0.000000001,0)</f>
        <v>2685.650003683</v>
      </c>
    </row>
    <row r="3684" customFormat="false" ht="15" hidden="false" customHeight="false" outlineLevel="0" collapsed="false">
      <c r="A3684" s="49" t="n">
        <v>16087</v>
      </c>
      <c r="B3684" s="49" t="s">
        <v>189</v>
      </c>
      <c r="C3684" s="63" t="n">
        <v>40197</v>
      </c>
      <c r="D3684" s="63" t="n">
        <v>40497</v>
      </c>
      <c r="E3684" s="49" t="n">
        <v>5</v>
      </c>
      <c r="F3684" s="54" t="n">
        <v>0</v>
      </c>
      <c r="G3684" s="54" t="n">
        <v>1739.92</v>
      </c>
      <c r="H3684" s="54" t="n">
        <v>0</v>
      </c>
      <c r="I3684" s="54" t="n">
        <f aca="false">SUM(F3684:H3684)</f>
        <v>1739.92</v>
      </c>
      <c r="J3684" s="49" t="n">
        <f aca="false">Calc!$C$5-D3684</f>
        <v>390</v>
      </c>
      <c r="K3684" s="49" t="n">
        <f aca="false">IF(J3684&lt;=Calc!$C$11,4,IF(J3684&lt;=Calc!$C$12,3,IF(J3684&lt;=Calc!$C$13,2,1)))</f>
        <v>1</v>
      </c>
      <c r="L3684" s="49" t="n">
        <f aca="false">1+(E3684&gt;=Calc!$C$16)+(E3684&gt;=Calc!$C$17)+(E3684&gt;=Calc!$C$18)</f>
        <v>3</v>
      </c>
      <c r="M3684" s="49" t="str">
        <f aca="false">IF(AND(K3684=4,L3684&gt;=3),"Champions",IF(AND(K3684=3,L3684&gt;=3),"Loyal",IF(K3684&gt;=3,"Recent / New",IF(L3684&gt;=3,"At Risk","Hibernating / Lost"))))</f>
        <v>At Risk</v>
      </c>
      <c r="N3684" s="54" t="n">
        <f aca="false">IF(AND(Calc!$C$2&lt;=2009,Calc!$C$3&gt;=2009),F3684,0)+IF(AND(Calc!$C$2&lt;=2010,Calc!$C$3&gt;=2010),G3684,0)+IF(AND(Calc!$C$2&lt;=2011,Calc!$C$3&gt;=2011),H3684,0)</f>
        <v>1739.92</v>
      </c>
      <c r="O3684" s="61" t="n">
        <f aca="false">IF(AND(N3684&gt;0,OR(Calc!$C$4="*",B3684=Calc!$C$4)),N3684+ROW()*0.000000001,0)</f>
        <v>1739.920003684</v>
      </c>
    </row>
    <row r="3685" customFormat="false" ht="15" hidden="false" customHeight="false" outlineLevel="0" collapsed="false">
      <c r="A3685" s="49" t="n">
        <v>16088</v>
      </c>
      <c r="B3685" s="49" t="s">
        <v>189</v>
      </c>
      <c r="C3685" s="63" t="n">
        <v>40295</v>
      </c>
      <c r="D3685" s="63" t="n">
        <v>40311</v>
      </c>
      <c r="E3685" s="49" t="n">
        <v>2</v>
      </c>
      <c r="F3685" s="54" t="n">
        <v>0</v>
      </c>
      <c r="G3685" s="54" t="n">
        <v>1437.43</v>
      </c>
      <c r="H3685" s="54" t="n">
        <v>0</v>
      </c>
      <c r="I3685" s="54" t="n">
        <f aca="false">SUM(F3685:H3685)</f>
        <v>1437.43</v>
      </c>
      <c r="J3685" s="49" t="n">
        <f aca="false">Calc!$C$5-D3685</f>
        <v>576</v>
      </c>
      <c r="K3685" s="49" t="n">
        <f aca="false">IF(J3685&lt;=Calc!$C$11,4,IF(J3685&lt;=Calc!$C$12,3,IF(J3685&lt;=Calc!$C$13,2,1)))</f>
        <v>1</v>
      </c>
      <c r="L3685" s="49" t="n">
        <f aca="false">1+(E3685&gt;=Calc!$C$16)+(E3685&gt;=Calc!$C$17)+(E3685&gt;=Calc!$C$18)</f>
        <v>2</v>
      </c>
      <c r="M3685" s="49" t="str">
        <f aca="false">IF(AND(K3685=4,L3685&gt;=3),"Champions",IF(AND(K3685=3,L3685&gt;=3),"Loyal",IF(K3685&gt;=3,"Recent / New",IF(L3685&gt;=3,"At Risk","Hibernating / Lost"))))</f>
        <v>Hibernating / Lost</v>
      </c>
      <c r="N3685" s="54" t="n">
        <f aca="false">IF(AND(Calc!$C$2&lt;=2009,Calc!$C$3&gt;=2009),F3685,0)+IF(AND(Calc!$C$2&lt;=2010,Calc!$C$3&gt;=2010),G3685,0)+IF(AND(Calc!$C$2&lt;=2011,Calc!$C$3&gt;=2011),H3685,0)</f>
        <v>1437.43</v>
      </c>
      <c r="O3685" s="61" t="n">
        <f aca="false">IF(AND(N3685&gt;0,OR(Calc!$C$4="*",B3685=Calc!$C$4)),N3685+ROW()*0.000000001,0)</f>
        <v>1437.430003685</v>
      </c>
    </row>
    <row r="3686" customFormat="false" ht="15" hidden="false" customHeight="false" outlineLevel="0" collapsed="false">
      <c r="A3686" s="49" t="n">
        <v>16089</v>
      </c>
      <c r="B3686" s="49" t="s">
        <v>189</v>
      </c>
      <c r="C3686" s="63" t="n">
        <v>40377</v>
      </c>
      <c r="D3686" s="63" t="n">
        <v>40500</v>
      </c>
      <c r="E3686" s="49" t="n">
        <v>2</v>
      </c>
      <c r="F3686" s="54" t="n">
        <v>0</v>
      </c>
      <c r="G3686" s="54" t="n">
        <v>263.49</v>
      </c>
      <c r="H3686" s="54" t="n">
        <v>0</v>
      </c>
      <c r="I3686" s="54" t="n">
        <f aca="false">SUM(F3686:H3686)</f>
        <v>263.49</v>
      </c>
      <c r="J3686" s="49" t="n">
        <f aca="false">Calc!$C$5-D3686</f>
        <v>387</v>
      </c>
      <c r="K3686" s="49" t="n">
        <f aca="false">IF(J3686&lt;=Calc!$C$11,4,IF(J3686&lt;=Calc!$C$12,3,IF(J3686&lt;=Calc!$C$13,2,1)))</f>
        <v>1</v>
      </c>
      <c r="L3686" s="49" t="n">
        <f aca="false">1+(E3686&gt;=Calc!$C$16)+(E3686&gt;=Calc!$C$17)+(E3686&gt;=Calc!$C$18)</f>
        <v>2</v>
      </c>
      <c r="M3686" s="49" t="str">
        <f aca="false">IF(AND(K3686=4,L3686&gt;=3),"Champions",IF(AND(K3686=3,L3686&gt;=3),"Loyal",IF(K3686&gt;=3,"Recent / New",IF(L3686&gt;=3,"At Risk","Hibernating / Lost"))))</f>
        <v>Hibernating / Lost</v>
      </c>
      <c r="N3686" s="54" t="n">
        <f aca="false">IF(AND(Calc!$C$2&lt;=2009,Calc!$C$3&gt;=2009),F3686,0)+IF(AND(Calc!$C$2&lt;=2010,Calc!$C$3&gt;=2010),G3686,0)+IF(AND(Calc!$C$2&lt;=2011,Calc!$C$3&gt;=2011),H3686,0)</f>
        <v>263.49</v>
      </c>
      <c r="O3686" s="61" t="n">
        <f aca="false">IF(AND(N3686&gt;0,OR(Calc!$C$4="*",B3686=Calc!$C$4)),N3686+ROW()*0.000000001,0)</f>
        <v>263.490003686</v>
      </c>
    </row>
    <row r="3687" customFormat="false" ht="15" hidden="false" customHeight="false" outlineLevel="0" collapsed="false">
      <c r="A3687" s="49" t="n">
        <v>16090</v>
      </c>
      <c r="B3687" s="49" t="s">
        <v>189</v>
      </c>
      <c r="C3687" s="63" t="n">
        <v>40262</v>
      </c>
      <c r="D3687" s="63" t="n">
        <v>40262</v>
      </c>
      <c r="E3687" s="49" t="n">
        <v>1</v>
      </c>
      <c r="F3687" s="54" t="n">
        <v>0</v>
      </c>
      <c r="G3687" s="54" t="n">
        <v>180.56</v>
      </c>
      <c r="H3687" s="54" t="n">
        <v>0</v>
      </c>
      <c r="I3687" s="54" t="n">
        <f aca="false">SUM(F3687:H3687)</f>
        <v>180.56</v>
      </c>
      <c r="J3687" s="49" t="n">
        <f aca="false">Calc!$C$5-D3687</f>
        <v>625</v>
      </c>
      <c r="K3687" s="49" t="n">
        <f aca="false">IF(J3687&lt;=Calc!$C$11,4,IF(J3687&lt;=Calc!$C$12,3,IF(J3687&lt;=Calc!$C$13,2,1)))</f>
        <v>1</v>
      </c>
      <c r="L3687" s="49" t="n">
        <f aca="false">1+(E3687&gt;=Calc!$C$16)+(E3687&gt;=Calc!$C$17)+(E3687&gt;=Calc!$C$18)</f>
        <v>1</v>
      </c>
      <c r="M3687" s="49" t="str">
        <f aca="false">IF(AND(K3687=4,L3687&gt;=3),"Champions",IF(AND(K3687=3,L3687&gt;=3),"Loyal",IF(K3687&gt;=3,"Recent / New",IF(L3687&gt;=3,"At Risk","Hibernating / Lost"))))</f>
        <v>Hibernating / Lost</v>
      </c>
      <c r="N3687" s="54" t="n">
        <f aca="false">IF(AND(Calc!$C$2&lt;=2009,Calc!$C$3&gt;=2009),F3687,0)+IF(AND(Calc!$C$2&lt;=2010,Calc!$C$3&gt;=2010),G3687,0)+IF(AND(Calc!$C$2&lt;=2011,Calc!$C$3&gt;=2011),H3687,0)</f>
        <v>180.56</v>
      </c>
      <c r="O3687" s="61" t="n">
        <f aca="false">IF(AND(N3687&gt;0,OR(Calc!$C$4="*",B3687=Calc!$C$4)),N3687+ROW()*0.000000001,0)</f>
        <v>180.560003687</v>
      </c>
    </row>
    <row r="3688" customFormat="false" ht="15" hidden="false" customHeight="false" outlineLevel="0" collapsed="false">
      <c r="A3688" s="49" t="n">
        <v>16091</v>
      </c>
      <c r="B3688" s="49" t="s">
        <v>189</v>
      </c>
      <c r="C3688" s="63" t="n">
        <v>40688</v>
      </c>
      <c r="D3688" s="63" t="n">
        <v>40732</v>
      </c>
      <c r="E3688" s="49" t="n">
        <v>2</v>
      </c>
      <c r="F3688" s="54" t="n">
        <v>0</v>
      </c>
      <c r="G3688" s="54" t="n">
        <v>0</v>
      </c>
      <c r="H3688" s="54" t="n">
        <v>315.06</v>
      </c>
      <c r="I3688" s="54" t="n">
        <f aca="false">SUM(F3688:H3688)</f>
        <v>315.06</v>
      </c>
      <c r="J3688" s="49" t="n">
        <f aca="false">Calc!$C$5-D3688</f>
        <v>155</v>
      </c>
      <c r="K3688" s="49" t="n">
        <f aca="false">IF(J3688&lt;=Calc!$C$11,4,IF(J3688&lt;=Calc!$C$12,3,IF(J3688&lt;=Calc!$C$13,2,1)))</f>
        <v>2</v>
      </c>
      <c r="L3688" s="49" t="n">
        <f aca="false">1+(E3688&gt;=Calc!$C$16)+(E3688&gt;=Calc!$C$17)+(E3688&gt;=Calc!$C$18)</f>
        <v>2</v>
      </c>
      <c r="M3688" s="49" t="str">
        <f aca="false">IF(AND(K3688=4,L3688&gt;=3),"Champions",IF(AND(K3688=3,L3688&gt;=3),"Loyal",IF(K3688&gt;=3,"Recent / New",IF(L3688&gt;=3,"At Risk","Hibernating / Lost"))))</f>
        <v>Hibernating / Lost</v>
      </c>
      <c r="N3688" s="54" t="n">
        <f aca="false">IF(AND(Calc!$C$2&lt;=2009,Calc!$C$3&gt;=2009),F3688,0)+IF(AND(Calc!$C$2&lt;=2010,Calc!$C$3&gt;=2010),G3688,0)+IF(AND(Calc!$C$2&lt;=2011,Calc!$C$3&gt;=2011),H3688,0)</f>
        <v>315.06</v>
      </c>
      <c r="O3688" s="61" t="n">
        <f aca="false">IF(AND(N3688&gt;0,OR(Calc!$C$4="*",B3688=Calc!$C$4)),N3688+ROW()*0.000000001,0)</f>
        <v>315.060003688</v>
      </c>
    </row>
    <row r="3689" customFormat="false" ht="15" hidden="false" customHeight="false" outlineLevel="0" collapsed="false">
      <c r="A3689" s="49" t="n">
        <v>16092</v>
      </c>
      <c r="B3689" s="49" t="s">
        <v>189</v>
      </c>
      <c r="C3689" s="63" t="n">
        <v>40307</v>
      </c>
      <c r="D3689" s="63" t="n">
        <v>40772</v>
      </c>
      <c r="E3689" s="49" t="n">
        <v>6</v>
      </c>
      <c r="F3689" s="54" t="n">
        <v>0</v>
      </c>
      <c r="G3689" s="54" t="n">
        <v>736.13</v>
      </c>
      <c r="H3689" s="54" t="n">
        <v>779.36</v>
      </c>
      <c r="I3689" s="54" t="n">
        <f aca="false">SUM(F3689:H3689)</f>
        <v>1515.49</v>
      </c>
      <c r="J3689" s="49" t="n">
        <f aca="false">Calc!$C$5-D3689</f>
        <v>115</v>
      </c>
      <c r="K3689" s="49" t="n">
        <f aca="false">IF(J3689&lt;=Calc!$C$11,4,IF(J3689&lt;=Calc!$C$12,3,IF(J3689&lt;=Calc!$C$13,2,1)))</f>
        <v>2</v>
      </c>
      <c r="L3689" s="49" t="n">
        <f aca="false">1+(E3689&gt;=Calc!$C$16)+(E3689&gt;=Calc!$C$17)+(E3689&gt;=Calc!$C$18)</f>
        <v>3</v>
      </c>
      <c r="M3689" s="49" t="str">
        <f aca="false">IF(AND(K3689=4,L3689&gt;=3),"Champions",IF(AND(K3689=3,L3689&gt;=3),"Loyal",IF(K3689&gt;=3,"Recent / New",IF(L3689&gt;=3,"At Risk","Hibernating / Lost"))))</f>
        <v>At Risk</v>
      </c>
      <c r="N3689" s="54" t="n">
        <f aca="false">IF(AND(Calc!$C$2&lt;=2009,Calc!$C$3&gt;=2009),F3689,0)+IF(AND(Calc!$C$2&lt;=2010,Calc!$C$3&gt;=2010),G3689,0)+IF(AND(Calc!$C$2&lt;=2011,Calc!$C$3&gt;=2011),H3689,0)</f>
        <v>1515.49</v>
      </c>
      <c r="O3689" s="61" t="n">
        <f aca="false">IF(AND(N3689&gt;0,OR(Calc!$C$4="*",B3689=Calc!$C$4)),N3689+ROW()*0.000000001,0)</f>
        <v>1515.490003689</v>
      </c>
    </row>
    <row r="3690" customFormat="false" ht="15" hidden="false" customHeight="false" outlineLevel="0" collapsed="false">
      <c r="A3690" s="49" t="n">
        <v>16093</v>
      </c>
      <c r="B3690" s="49" t="s">
        <v>189</v>
      </c>
      <c r="C3690" s="63" t="n">
        <v>40780</v>
      </c>
      <c r="D3690" s="63" t="n">
        <v>40780</v>
      </c>
      <c r="E3690" s="49" t="n">
        <v>1</v>
      </c>
      <c r="F3690" s="54" t="n">
        <v>0</v>
      </c>
      <c r="G3690" s="54" t="n">
        <v>0</v>
      </c>
      <c r="H3690" s="54" t="n">
        <v>17</v>
      </c>
      <c r="I3690" s="54" t="n">
        <f aca="false">SUM(F3690:H3690)</f>
        <v>17</v>
      </c>
      <c r="J3690" s="49" t="n">
        <f aca="false">Calc!$C$5-D3690</f>
        <v>107</v>
      </c>
      <c r="K3690" s="49" t="n">
        <f aca="false">IF(J3690&lt;=Calc!$C$11,4,IF(J3690&lt;=Calc!$C$12,3,IF(J3690&lt;=Calc!$C$13,2,1)))</f>
        <v>2</v>
      </c>
      <c r="L3690" s="49" t="n">
        <f aca="false">1+(E3690&gt;=Calc!$C$16)+(E3690&gt;=Calc!$C$17)+(E3690&gt;=Calc!$C$18)</f>
        <v>1</v>
      </c>
      <c r="M3690" s="49" t="str">
        <f aca="false">IF(AND(K3690=4,L3690&gt;=3),"Champions",IF(AND(K3690=3,L3690&gt;=3),"Loyal",IF(K3690&gt;=3,"Recent / New",IF(L3690&gt;=3,"At Risk","Hibernating / Lost"))))</f>
        <v>Hibernating / Lost</v>
      </c>
      <c r="N3690" s="54" t="n">
        <f aca="false">IF(AND(Calc!$C$2&lt;=2009,Calc!$C$3&gt;=2009),F3690,0)+IF(AND(Calc!$C$2&lt;=2010,Calc!$C$3&gt;=2010),G3690,0)+IF(AND(Calc!$C$2&lt;=2011,Calc!$C$3&gt;=2011),H3690,0)</f>
        <v>17</v>
      </c>
      <c r="O3690" s="61" t="n">
        <f aca="false">IF(AND(N3690&gt;0,OR(Calc!$C$4="*",B3690=Calc!$C$4)),N3690+ROW()*0.000000001,0)</f>
        <v>17.00000369</v>
      </c>
    </row>
    <row r="3691" customFormat="false" ht="15" hidden="false" customHeight="false" outlineLevel="0" collapsed="false">
      <c r="A3691" s="49" t="n">
        <v>16094</v>
      </c>
      <c r="B3691" s="49" t="s">
        <v>189</v>
      </c>
      <c r="C3691" s="63" t="n">
        <v>40284</v>
      </c>
      <c r="D3691" s="63" t="n">
        <v>40875</v>
      </c>
      <c r="E3691" s="49" t="n">
        <v>11</v>
      </c>
      <c r="F3691" s="54" t="n">
        <v>-12.9</v>
      </c>
      <c r="G3691" s="54" t="n">
        <v>2570.23</v>
      </c>
      <c r="H3691" s="54" t="n">
        <v>1041.83</v>
      </c>
      <c r="I3691" s="54" t="n">
        <f aca="false">SUM(F3691:H3691)</f>
        <v>3599.16</v>
      </c>
      <c r="J3691" s="49" t="n">
        <f aca="false">Calc!$C$5-D3691</f>
        <v>12</v>
      </c>
      <c r="K3691" s="49" t="n">
        <f aca="false">IF(J3691&lt;=Calc!$C$11,4,IF(J3691&lt;=Calc!$C$12,3,IF(J3691&lt;=Calc!$C$13,2,1)))</f>
        <v>4</v>
      </c>
      <c r="L3691" s="49" t="n">
        <f aca="false">1+(E3691&gt;=Calc!$C$16)+(E3691&gt;=Calc!$C$17)+(E3691&gt;=Calc!$C$18)</f>
        <v>4</v>
      </c>
      <c r="M3691" s="49" t="str">
        <f aca="false">IF(AND(K3691=4,L3691&gt;=3),"Champions",IF(AND(K3691=3,L3691&gt;=3),"Loyal",IF(K3691&gt;=3,"Recent / New",IF(L3691&gt;=3,"At Risk","Hibernating / Lost"))))</f>
        <v>Champions</v>
      </c>
      <c r="N3691" s="54" t="n">
        <f aca="false">IF(AND(Calc!$C$2&lt;=2009,Calc!$C$3&gt;=2009),F3691,0)+IF(AND(Calc!$C$2&lt;=2010,Calc!$C$3&gt;=2010),G3691,0)+IF(AND(Calc!$C$2&lt;=2011,Calc!$C$3&gt;=2011),H3691,0)</f>
        <v>3599.16</v>
      </c>
      <c r="O3691" s="61" t="n">
        <f aca="false">IF(AND(N3691&gt;0,OR(Calc!$C$4="*",B3691=Calc!$C$4)),N3691+ROW()*0.000000001,0)</f>
        <v>3599.160003691</v>
      </c>
    </row>
    <row r="3692" customFormat="false" ht="15" hidden="false" customHeight="false" outlineLevel="0" collapsed="false">
      <c r="A3692" s="49" t="n">
        <v>16095</v>
      </c>
      <c r="B3692" s="49" t="s">
        <v>189</v>
      </c>
      <c r="C3692" s="63" t="n">
        <v>40430</v>
      </c>
      <c r="D3692" s="63" t="n">
        <v>40430</v>
      </c>
      <c r="E3692" s="49" t="n">
        <v>1</v>
      </c>
      <c r="F3692" s="54" t="n">
        <v>0</v>
      </c>
      <c r="G3692" s="54" t="n">
        <v>447.05</v>
      </c>
      <c r="H3692" s="54" t="n">
        <v>0</v>
      </c>
      <c r="I3692" s="54" t="n">
        <f aca="false">SUM(F3692:H3692)</f>
        <v>447.05</v>
      </c>
      <c r="J3692" s="49" t="n">
        <f aca="false">Calc!$C$5-D3692</f>
        <v>457</v>
      </c>
      <c r="K3692" s="49" t="n">
        <f aca="false">IF(J3692&lt;=Calc!$C$11,4,IF(J3692&lt;=Calc!$C$12,3,IF(J3692&lt;=Calc!$C$13,2,1)))</f>
        <v>1</v>
      </c>
      <c r="L3692" s="49" t="n">
        <f aca="false">1+(E3692&gt;=Calc!$C$16)+(E3692&gt;=Calc!$C$17)+(E3692&gt;=Calc!$C$18)</f>
        <v>1</v>
      </c>
      <c r="M3692" s="49" t="str">
        <f aca="false">IF(AND(K3692=4,L3692&gt;=3),"Champions",IF(AND(K3692=3,L3692&gt;=3),"Loyal",IF(K3692&gt;=3,"Recent / New",IF(L3692&gt;=3,"At Risk","Hibernating / Lost"))))</f>
        <v>Hibernating / Lost</v>
      </c>
      <c r="N3692" s="54" t="n">
        <f aca="false">IF(AND(Calc!$C$2&lt;=2009,Calc!$C$3&gt;=2009),F3692,0)+IF(AND(Calc!$C$2&lt;=2010,Calc!$C$3&gt;=2010),G3692,0)+IF(AND(Calc!$C$2&lt;=2011,Calc!$C$3&gt;=2011),H3692,0)</f>
        <v>447.05</v>
      </c>
      <c r="O3692" s="61" t="n">
        <f aca="false">IF(AND(N3692&gt;0,OR(Calc!$C$4="*",B3692=Calc!$C$4)),N3692+ROW()*0.000000001,0)</f>
        <v>447.050003692</v>
      </c>
    </row>
    <row r="3693" customFormat="false" ht="15" hidden="false" customHeight="false" outlineLevel="0" collapsed="false">
      <c r="A3693" s="49" t="n">
        <v>16096</v>
      </c>
      <c r="B3693" s="49" t="s">
        <v>189</v>
      </c>
      <c r="C3693" s="63" t="n">
        <v>40241</v>
      </c>
      <c r="D3693" s="63" t="n">
        <v>40622</v>
      </c>
      <c r="E3693" s="49" t="n">
        <v>4</v>
      </c>
      <c r="F3693" s="54" t="n">
        <v>0</v>
      </c>
      <c r="G3693" s="54" t="n">
        <v>1264.35</v>
      </c>
      <c r="H3693" s="54" t="n">
        <v>320.62</v>
      </c>
      <c r="I3693" s="54" t="n">
        <f aca="false">SUM(F3693:H3693)</f>
        <v>1584.97</v>
      </c>
      <c r="J3693" s="49" t="n">
        <f aca="false">Calc!$C$5-D3693</f>
        <v>265</v>
      </c>
      <c r="K3693" s="49" t="n">
        <f aca="false">IF(J3693&lt;=Calc!$C$11,4,IF(J3693&lt;=Calc!$C$12,3,IF(J3693&lt;=Calc!$C$13,2,1)))</f>
        <v>2</v>
      </c>
      <c r="L3693" s="49" t="n">
        <f aca="false">1+(E3693&gt;=Calc!$C$16)+(E3693&gt;=Calc!$C$17)+(E3693&gt;=Calc!$C$18)</f>
        <v>3</v>
      </c>
      <c r="M3693" s="49" t="str">
        <f aca="false">IF(AND(K3693=4,L3693&gt;=3),"Champions",IF(AND(K3693=3,L3693&gt;=3),"Loyal",IF(K3693&gt;=3,"Recent / New",IF(L3693&gt;=3,"At Risk","Hibernating / Lost"))))</f>
        <v>At Risk</v>
      </c>
      <c r="N3693" s="54" t="n">
        <f aca="false">IF(AND(Calc!$C$2&lt;=2009,Calc!$C$3&gt;=2009),F3693,0)+IF(AND(Calc!$C$2&lt;=2010,Calc!$C$3&gt;=2010),G3693,0)+IF(AND(Calc!$C$2&lt;=2011,Calc!$C$3&gt;=2011),H3693,0)</f>
        <v>1584.97</v>
      </c>
      <c r="O3693" s="61" t="n">
        <f aca="false">IF(AND(N3693&gt;0,OR(Calc!$C$4="*",B3693=Calc!$C$4)),N3693+ROW()*0.000000001,0)</f>
        <v>1584.970003693</v>
      </c>
    </row>
    <row r="3694" customFormat="false" ht="15" hidden="false" customHeight="false" outlineLevel="0" collapsed="false">
      <c r="A3694" s="49" t="n">
        <v>16097</v>
      </c>
      <c r="B3694" s="49" t="s">
        <v>189</v>
      </c>
      <c r="C3694" s="63" t="n">
        <v>40646</v>
      </c>
      <c r="D3694" s="63" t="n">
        <v>40646</v>
      </c>
      <c r="E3694" s="49" t="n">
        <v>1</v>
      </c>
      <c r="F3694" s="54" t="n">
        <v>0</v>
      </c>
      <c r="G3694" s="54" t="n">
        <v>0</v>
      </c>
      <c r="H3694" s="54" t="n">
        <v>185.05</v>
      </c>
      <c r="I3694" s="54" t="n">
        <f aca="false">SUM(F3694:H3694)</f>
        <v>185.05</v>
      </c>
      <c r="J3694" s="49" t="n">
        <f aca="false">Calc!$C$5-D3694</f>
        <v>241</v>
      </c>
      <c r="K3694" s="49" t="n">
        <f aca="false">IF(J3694&lt;=Calc!$C$11,4,IF(J3694&lt;=Calc!$C$12,3,IF(J3694&lt;=Calc!$C$13,2,1)))</f>
        <v>2</v>
      </c>
      <c r="L3694" s="49" t="n">
        <f aca="false">1+(E3694&gt;=Calc!$C$16)+(E3694&gt;=Calc!$C$17)+(E3694&gt;=Calc!$C$18)</f>
        <v>1</v>
      </c>
      <c r="M3694" s="49" t="str">
        <f aca="false">IF(AND(K3694=4,L3694&gt;=3),"Champions",IF(AND(K3694=3,L3694&gt;=3),"Loyal",IF(K3694&gt;=3,"Recent / New",IF(L3694&gt;=3,"At Risk","Hibernating / Lost"))))</f>
        <v>Hibernating / Lost</v>
      </c>
      <c r="N3694" s="54" t="n">
        <f aca="false">IF(AND(Calc!$C$2&lt;=2009,Calc!$C$3&gt;=2009),F3694,0)+IF(AND(Calc!$C$2&lt;=2010,Calc!$C$3&gt;=2010),G3694,0)+IF(AND(Calc!$C$2&lt;=2011,Calc!$C$3&gt;=2011),H3694,0)</f>
        <v>185.05</v>
      </c>
      <c r="O3694" s="61" t="n">
        <f aca="false">IF(AND(N3694&gt;0,OR(Calc!$C$4="*",B3694=Calc!$C$4)),N3694+ROW()*0.000000001,0)</f>
        <v>185.050003694</v>
      </c>
    </row>
    <row r="3695" customFormat="false" ht="15" hidden="false" customHeight="false" outlineLevel="0" collapsed="false">
      <c r="A3695" s="49" t="n">
        <v>16098</v>
      </c>
      <c r="B3695" s="49" t="s">
        <v>189</v>
      </c>
      <c r="C3695" s="63" t="n">
        <v>40162</v>
      </c>
      <c r="D3695" s="63" t="n">
        <v>40799</v>
      </c>
      <c r="E3695" s="49" t="n">
        <v>14</v>
      </c>
      <c r="F3695" s="54" t="n">
        <v>154.69</v>
      </c>
      <c r="G3695" s="54" t="n">
        <v>2280.98</v>
      </c>
      <c r="H3695" s="54" t="n">
        <v>1575.03</v>
      </c>
      <c r="I3695" s="54" t="n">
        <f aca="false">SUM(F3695:H3695)</f>
        <v>4010.7</v>
      </c>
      <c r="J3695" s="49" t="n">
        <f aca="false">Calc!$C$5-D3695</f>
        <v>88</v>
      </c>
      <c r="K3695" s="49" t="n">
        <f aca="false">IF(J3695&lt;=Calc!$C$11,4,IF(J3695&lt;=Calc!$C$12,3,IF(J3695&lt;=Calc!$C$13,2,1)))</f>
        <v>3</v>
      </c>
      <c r="L3695" s="49" t="n">
        <f aca="false">1+(E3695&gt;=Calc!$C$16)+(E3695&gt;=Calc!$C$17)+(E3695&gt;=Calc!$C$18)</f>
        <v>4</v>
      </c>
      <c r="M3695" s="49" t="str">
        <f aca="false">IF(AND(K3695=4,L3695&gt;=3),"Champions",IF(AND(K3695=3,L3695&gt;=3),"Loyal",IF(K3695&gt;=3,"Recent / New",IF(L3695&gt;=3,"At Risk","Hibernating / Lost"))))</f>
        <v>Loyal</v>
      </c>
      <c r="N3695" s="54" t="n">
        <f aca="false">IF(AND(Calc!$C$2&lt;=2009,Calc!$C$3&gt;=2009),F3695,0)+IF(AND(Calc!$C$2&lt;=2010,Calc!$C$3&gt;=2010),G3695,0)+IF(AND(Calc!$C$2&lt;=2011,Calc!$C$3&gt;=2011),H3695,0)</f>
        <v>4010.7</v>
      </c>
      <c r="O3695" s="61" t="n">
        <f aca="false">IF(AND(N3695&gt;0,OR(Calc!$C$4="*",B3695=Calc!$C$4)),N3695+ROW()*0.000000001,0)</f>
        <v>4010.700003695</v>
      </c>
    </row>
    <row r="3696" customFormat="false" ht="15" hidden="false" customHeight="false" outlineLevel="0" collapsed="false">
      <c r="A3696" s="49" t="n">
        <v>16099</v>
      </c>
      <c r="B3696" s="49" t="s">
        <v>189</v>
      </c>
      <c r="C3696" s="63" t="n">
        <v>40240</v>
      </c>
      <c r="D3696" s="63" t="n">
        <v>40836</v>
      </c>
      <c r="E3696" s="49" t="n">
        <v>7</v>
      </c>
      <c r="F3696" s="54" t="n">
        <v>0</v>
      </c>
      <c r="G3696" s="54" t="n">
        <v>836.35</v>
      </c>
      <c r="H3696" s="54" t="n">
        <v>731.9</v>
      </c>
      <c r="I3696" s="54" t="n">
        <f aca="false">SUM(F3696:H3696)</f>
        <v>1568.25</v>
      </c>
      <c r="J3696" s="49" t="n">
        <f aca="false">Calc!$C$5-D3696</f>
        <v>51</v>
      </c>
      <c r="K3696" s="49" t="n">
        <f aca="false">IF(J3696&lt;=Calc!$C$11,4,IF(J3696&lt;=Calc!$C$12,3,IF(J3696&lt;=Calc!$C$13,2,1)))</f>
        <v>3</v>
      </c>
      <c r="L3696" s="49" t="n">
        <f aca="false">1+(E3696&gt;=Calc!$C$16)+(E3696&gt;=Calc!$C$17)+(E3696&gt;=Calc!$C$18)</f>
        <v>3</v>
      </c>
      <c r="M3696" s="49" t="str">
        <f aca="false">IF(AND(K3696=4,L3696&gt;=3),"Champions",IF(AND(K3696=3,L3696&gt;=3),"Loyal",IF(K3696&gt;=3,"Recent / New",IF(L3696&gt;=3,"At Risk","Hibernating / Lost"))))</f>
        <v>Loyal</v>
      </c>
      <c r="N3696" s="54" t="n">
        <f aca="false">IF(AND(Calc!$C$2&lt;=2009,Calc!$C$3&gt;=2009),F3696,0)+IF(AND(Calc!$C$2&lt;=2010,Calc!$C$3&gt;=2010),G3696,0)+IF(AND(Calc!$C$2&lt;=2011,Calc!$C$3&gt;=2011),H3696,0)</f>
        <v>1568.25</v>
      </c>
      <c r="O3696" s="61" t="n">
        <f aca="false">IF(AND(N3696&gt;0,OR(Calc!$C$4="*",B3696=Calc!$C$4)),N3696+ROW()*0.000000001,0)</f>
        <v>1568.250003696</v>
      </c>
    </row>
    <row r="3697" customFormat="false" ht="15" hidden="false" customHeight="false" outlineLevel="0" collapsed="false">
      <c r="A3697" s="49" t="n">
        <v>16100</v>
      </c>
      <c r="B3697" s="49" t="s">
        <v>189</v>
      </c>
      <c r="C3697" s="63" t="n">
        <v>40424</v>
      </c>
      <c r="D3697" s="63" t="n">
        <v>40424</v>
      </c>
      <c r="E3697" s="49" t="n">
        <v>1</v>
      </c>
      <c r="F3697" s="54" t="n">
        <v>0</v>
      </c>
      <c r="G3697" s="54" t="n">
        <v>582.64</v>
      </c>
      <c r="H3697" s="54" t="n">
        <v>0</v>
      </c>
      <c r="I3697" s="54" t="n">
        <f aca="false">SUM(F3697:H3697)</f>
        <v>582.64</v>
      </c>
      <c r="J3697" s="49" t="n">
        <f aca="false">Calc!$C$5-D3697</f>
        <v>463</v>
      </c>
      <c r="K3697" s="49" t="n">
        <f aca="false">IF(J3697&lt;=Calc!$C$11,4,IF(J3697&lt;=Calc!$C$12,3,IF(J3697&lt;=Calc!$C$13,2,1)))</f>
        <v>1</v>
      </c>
      <c r="L3697" s="49" t="n">
        <f aca="false">1+(E3697&gt;=Calc!$C$16)+(E3697&gt;=Calc!$C$17)+(E3697&gt;=Calc!$C$18)</f>
        <v>1</v>
      </c>
      <c r="M3697" s="49" t="str">
        <f aca="false">IF(AND(K3697=4,L3697&gt;=3),"Champions",IF(AND(K3697=3,L3697&gt;=3),"Loyal",IF(K3697&gt;=3,"Recent / New",IF(L3697&gt;=3,"At Risk","Hibernating / Lost"))))</f>
        <v>Hibernating / Lost</v>
      </c>
      <c r="N3697" s="54" t="n">
        <f aca="false">IF(AND(Calc!$C$2&lt;=2009,Calc!$C$3&gt;=2009),F3697,0)+IF(AND(Calc!$C$2&lt;=2010,Calc!$C$3&gt;=2010),G3697,0)+IF(AND(Calc!$C$2&lt;=2011,Calc!$C$3&gt;=2011),H3697,0)</f>
        <v>582.64</v>
      </c>
      <c r="O3697" s="61" t="n">
        <f aca="false">IF(AND(N3697&gt;0,OR(Calc!$C$4="*",B3697=Calc!$C$4)),N3697+ROW()*0.000000001,0)</f>
        <v>582.640003697</v>
      </c>
    </row>
    <row r="3698" customFormat="false" ht="15" hidden="false" customHeight="false" outlineLevel="0" collapsed="false">
      <c r="A3698" s="49" t="n">
        <v>16101</v>
      </c>
      <c r="B3698" s="49" t="s">
        <v>189</v>
      </c>
      <c r="C3698" s="63" t="n">
        <v>40325</v>
      </c>
      <c r="D3698" s="63" t="n">
        <v>40816</v>
      </c>
      <c r="E3698" s="49" t="n">
        <v>4</v>
      </c>
      <c r="F3698" s="54" t="n">
        <v>0</v>
      </c>
      <c r="G3698" s="54" t="n">
        <v>1921.46</v>
      </c>
      <c r="H3698" s="54" t="n">
        <v>1245.96</v>
      </c>
      <c r="I3698" s="54" t="n">
        <f aca="false">SUM(F3698:H3698)</f>
        <v>3167.42</v>
      </c>
      <c r="J3698" s="49" t="n">
        <f aca="false">Calc!$C$5-D3698</f>
        <v>71</v>
      </c>
      <c r="K3698" s="49" t="n">
        <f aca="false">IF(J3698&lt;=Calc!$C$11,4,IF(J3698&lt;=Calc!$C$12,3,IF(J3698&lt;=Calc!$C$13,2,1)))</f>
        <v>3</v>
      </c>
      <c r="L3698" s="49" t="n">
        <f aca="false">1+(E3698&gt;=Calc!$C$16)+(E3698&gt;=Calc!$C$17)+(E3698&gt;=Calc!$C$18)</f>
        <v>3</v>
      </c>
      <c r="M3698" s="49" t="str">
        <f aca="false">IF(AND(K3698=4,L3698&gt;=3),"Champions",IF(AND(K3698=3,L3698&gt;=3),"Loyal",IF(K3698&gt;=3,"Recent / New",IF(L3698&gt;=3,"At Risk","Hibernating / Lost"))))</f>
        <v>Loyal</v>
      </c>
      <c r="N3698" s="54" t="n">
        <f aca="false">IF(AND(Calc!$C$2&lt;=2009,Calc!$C$3&gt;=2009),F3698,0)+IF(AND(Calc!$C$2&lt;=2010,Calc!$C$3&gt;=2010),G3698,0)+IF(AND(Calc!$C$2&lt;=2011,Calc!$C$3&gt;=2011),H3698,0)</f>
        <v>3167.42</v>
      </c>
      <c r="O3698" s="61" t="n">
        <f aca="false">IF(AND(N3698&gt;0,OR(Calc!$C$4="*",B3698=Calc!$C$4)),N3698+ROW()*0.000000001,0)</f>
        <v>3167.420003698</v>
      </c>
    </row>
    <row r="3699" customFormat="false" ht="15" hidden="false" customHeight="false" outlineLevel="0" collapsed="false">
      <c r="A3699" s="49" t="n">
        <v>16102</v>
      </c>
      <c r="B3699" s="49" t="s">
        <v>189</v>
      </c>
      <c r="C3699" s="63" t="n">
        <v>40758</v>
      </c>
      <c r="D3699" s="63" t="n">
        <v>40844</v>
      </c>
      <c r="E3699" s="49" t="n">
        <v>3</v>
      </c>
      <c r="F3699" s="54" t="n">
        <v>0</v>
      </c>
      <c r="G3699" s="54" t="n">
        <v>0</v>
      </c>
      <c r="H3699" s="54" t="n">
        <v>1842.14</v>
      </c>
      <c r="I3699" s="54" t="n">
        <f aca="false">SUM(F3699:H3699)</f>
        <v>1842.14</v>
      </c>
      <c r="J3699" s="49" t="n">
        <f aca="false">Calc!$C$5-D3699</f>
        <v>43</v>
      </c>
      <c r="K3699" s="49" t="n">
        <f aca="false">IF(J3699&lt;=Calc!$C$11,4,IF(J3699&lt;=Calc!$C$12,3,IF(J3699&lt;=Calc!$C$13,2,1)))</f>
        <v>3</v>
      </c>
      <c r="L3699" s="49" t="n">
        <f aca="false">1+(E3699&gt;=Calc!$C$16)+(E3699&gt;=Calc!$C$17)+(E3699&gt;=Calc!$C$18)</f>
        <v>2</v>
      </c>
      <c r="M3699" s="49" t="str">
        <f aca="false">IF(AND(K3699=4,L3699&gt;=3),"Champions",IF(AND(K3699=3,L3699&gt;=3),"Loyal",IF(K3699&gt;=3,"Recent / New",IF(L3699&gt;=3,"At Risk","Hibernating / Lost"))))</f>
        <v>Recent / New</v>
      </c>
      <c r="N3699" s="54" t="n">
        <f aca="false">IF(AND(Calc!$C$2&lt;=2009,Calc!$C$3&gt;=2009),F3699,0)+IF(AND(Calc!$C$2&lt;=2010,Calc!$C$3&gt;=2010),G3699,0)+IF(AND(Calc!$C$2&lt;=2011,Calc!$C$3&gt;=2011),H3699,0)</f>
        <v>1842.14</v>
      </c>
      <c r="O3699" s="61" t="n">
        <f aca="false">IF(AND(N3699&gt;0,OR(Calc!$C$4="*",B3699=Calc!$C$4)),N3699+ROW()*0.000000001,0)</f>
        <v>1842.140003699</v>
      </c>
    </row>
    <row r="3700" customFormat="false" ht="15" hidden="false" customHeight="false" outlineLevel="0" collapsed="false">
      <c r="A3700" s="49" t="n">
        <v>16103</v>
      </c>
      <c r="B3700" s="49" t="s">
        <v>189</v>
      </c>
      <c r="C3700" s="63" t="n">
        <v>40186</v>
      </c>
      <c r="D3700" s="63" t="n">
        <v>40879</v>
      </c>
      <c r="E3700" s="49" t="n">
        <v>22</v>
      </c>
      <c r="F3700" s="54" t="n">
        <v>0</v>
      </c>
      <c r="G3700" s="54" t="n">
        <v>4573.12</v>
      </c>
      <c r="H3700" s="54" t="n">
        <v>1429.64</v>
      </c>
      <c r="I3700" s="54" t="n">
        <f aca="false">SUM(F3700:H3700)</f>
        <v>6002.76</v>
      </c>
      <c r="J3700" s="49" t="n">
        <f aca="false">Calc!$C$5-D3700</f>
        <v>8</v>
      </c>
      <c r="K3700" s="49" t="n">
        <f aca="false">IF(J3700&lt;=Calc!$C$11,4,IF(J3700&lt;=Calc!$C$12,3,IF(J3700&lt;=Calc!$C$13,2,1)))</f>
        <v>4</v>
      </c>
      <c r="L3700" s="49" t="n">
        <f aca="false">1+(E3700&gt;=Calc!$C$16)+(E3700&gt;=Calc!$C$17)+(E3700&gt;=Calc!$C$18)</f>
        <v>4</v>
      </c>
      <c r="M3700" s="49" t="str">
        <f aca="false">IF(AND(K3700=4,L3700&gt;=3),"Champions",IF(AND(K3700=3,L3700&gt;=3),"Loyal",IF(K3700&gt;=3,"Recent / New",IF(L3700&gt;=3,"At Risk","Hibernating / Lost"))))</f>
        <v>Champions</v>
      </c>
      <c r="N3700" s="54" t="n">
        <f aca="false">IF(AND(Calc!$C$2&lt;=2009,Calc!$C$3&gt;=2009),F3700,0)+IF(AND(Calc!$C$2&lt;=2010,Calc!$C$3&gt;=2010),G3700,0)+IF(AND(Calc!$C$2&lt;=2011,Calc!$C$3&gt;=2011),H3700,0)</f>
        <v>6002.76</v>
      </c>
      <c r="O3700" s="61" t="n">
        <f aca="false">IF(AND(N3700&gt;0,OR(Calc!$C$4="*",B3700=Calc!$C$4)),N3700+ROW()*0.000000001,0)</f>
        <v>6002.7600037</v>
      </c>
    </row>
    <row r="3701" customFormat="false" ht="15" hidden="false" customHeight="false" outlineLevel="0" collapsed="false">
      <c r="A3701" s="49" t="n">
        <v>16104</v>
      </c>
      <c r="B3701" s="49" t="s">
        <v>189</v>
      </c>
      <c r="C3701" s="63" t="n">
        <v>40153</v>
      </c>
      <c r="D3701" s="63" t="n">
        <v>40825</v>
      </c>
      <c r="E3701" s="49" t="n">
        <v>9</v>
      </c>
      <c r="F3701" s="54" t="n">
        <v>1174.89</v>
      </c>
      <c r="G3701" s="54" t="n">
        <v>1038.11</v>
      </c>
      <c r="H3701" s="54" t="n">
        <v>298.21</v>
      </c>
      <c r="I3701" s="54" t="n">
        <f aca="false">SUM(F3701:H3701)</f>
        <v>2511.21</v>
      </c>
      <c r="J3701" s="49" t="n">
        <f aca="false">Calc!$C$5-D3701</f>
        <v>62</v>
      </c>
      <c r="K3701" s="49" t="n">
        <f aca="false">IF(J3701&lt;=Calc!$C$11,4,IF(J3701&lt;=Calc!$C$12,3,IF(J3701&lt;=Calc!$C$13,2,1)))</f>
        <v>3</v>
      </c>
      <c r="L3701" s="49" t="n">
        <f aca="false">1+(E3701&gt;=Calc!$C$16)+(E3701&gt;=Calc!$C$17)+(E3701&gt;=Calc!$C$18)</f>
        <v>4</v>
      </c>
      <c r="M3701" s="49" t="str">
        <f aca="false">IF(AND(K3701=4,L3701&gt;=3),"Champions",IF(AND(K3701=3,L3701&gt;=3),"Loyal",IF(K3701&gt;=3,"Recent / New",IF(L3701&gt;=3,"At Risk","Hibernating / Lost"))))</f>
        <v>Loyal</v>
      </c>
      <c r="N3701" s="54" t="n">
        <f aca="false">IF(AND(Calc!$C$2&lt;=2009,Calc!$C$3&gt;=2009),F3701,0)+IF(AND(Calc!$C$2&lt;=2010,Calc!$C$3&gt;=2010),G3701,0)+IF(AND(Calc!$C$2&lt;=2011,Calc!$C$3&gt;=2011),H3701,0)</f>
        <v>2511.21</v>
      </c>
      <c r="O3701" s="61" t="n">
        <f aca="false">IF(AND(N3701&gt;0,OR(Calc!$C$4="*",B3701=Calc!$C$4)),N3701+ROW()*0.000000001,0)</f>
        <v>2511.210003701</v>
      </c>
    </row>
    <row r="3702" customFormat="false" ht="15" hidden="false" customHeight="false" outlineLevel="0" collapsed="false">
      <c r="A3702" s="49" t="n">
        <v>16105</v>
      </c>
      <c r="B3702" s="49" t="s">
        <v>189</v>
      </c>
      <c r="C3702" s="63" t="n">
        <v>40282</v>
      </c>
      <c r="D3702" s="63" t="n">
        <v>40638</v>
      </c>
      <c r="E3702" s="49" t="n">
        <v>5</v>
      </c>
      <c r="F3702" s="54" t="n">
        <v>0</v>
      </c>
      <c r="G3702" s="54" t="n">
        <v>2049.23</v>
      </c>
      <c r="H3702" s="54" t="n">
        <v>336.96</v>
      </c>
      <c r="I3702" s="54" t="n">
        <f aca="false">SUM(F3702:H3702)</f>
        <v>2386.19</v>
      </c>
      <c r="J3702" s="49" t="n">
        <f aca="false">Calc!$C$5-D3702</f>
        <v>249</v>
      </c>
      <c r="K3702" s="49" t="n">
        <f aca="false">IF(J3702&lt;=Calc!$C$11,4,IF(J3702&lt;=Calc!$C$12,3,IF(J3702&lt;=Calc!$C$13,2,1)))</f>
        <v>2</v>
      </c>
      <c r="L3702" s="49" t="n">
        <f aca="false">1+(E3702&gt;=Calc!$C$16)+(E3702&gt;=Calc!$C$17)+(E3702&gt;=Calc!$C$18)</f>
        <v>3</v>
      </c>
      <c r="M3702" s="49" t="str">
        <f aca="false">IF(AND(K3702=4,L3702&gt;=3),"Champions",IF(AND(K3702=3,L3702&gt;=3),"Loyal",IF(K3702&gt;=3,"Recent / New",IF(L3702&gt;=3,"At Risk","Hibernating / Lost"))))</f>
        <v>At Risk</v>
      </c>
      <c r="N3702" s="54" t="n">
        <f aca="false">IF(AND(Calc!$C$2&lt;=2009,Calc!$C$3&gt;=2009),F3702,0)+IF(AND(Calc!$C$2&lt;=2010,Calc!$C$3&gt;=2010),G3702,0)+IF(AND(Calc!$C$2&lt;=2011,Calc!$C$3&gt;=2011),H3702,0)</f>
        <v>2386.19</v>
      </c>
      <c r="O3702" s="61" t="n">
        <f aca="false">IF(AND(N3702&gt;0,OR(Calc!$C$4="*",B3702=Calc!$C$4)),N3702+ROW()*0.000000001,0)</f>
        <v>2386.190003702</v>
      </c>
    </row>
    <row r="3703" customFormat="false" ht="15" hidden="false" customHeight="false" outlineLevel="0" collapsed="false">
      <c r="A3703" s="49" t="n">
        <v>16106</v>
      </c>
      <c r="B3703" s="49" t="s">
        <v>189</v>
      </c>
      <c r="C3703" s="63" t="n">
        <v>40821</v>
      </c>
      <c r="D3703" s="63" t="n">
        <v>40821</v>
      </c>
      <c r="E3703" s="49" t="n">
        <v>1</v>
      </c>
      <c r="F3703" s="54" t="n">
        <v>0</v>
      </c>
      <c r="G3703" s="54" t="n">
        <v>0</v>
      </c>
      <c r="H3703" s="54" t="n">
        <v>108.38</v>
      </c>
      <c r="I3703" s="54" t="n">
        <f aca="false">SUM(F3703:H3703)</f>
        <v>108.38</v>
      </c>
      <c r="J3703" s="49" t="n">
        <f aca="false">Calc!$C$5-D3703</f>
        <v>66</v>
      </c>
      <c r="K3703" s="49" t="n">
        <f aca="false">IF(J3703&lt;=Calc!$C$11,4,IF(J3703&lt;=Calc!$C$12,3,IF(J3703&lt;=Calc!$C$13,2,1)))</f>
        <v>3</v>
      </c>
      <c r="L3703" s="49" t="n">
        <f aca="false">1+(E3703&gt;=Calc!$C$16)+(E3703&gt;=Calc!$C$17)+(E3703&gt;=Calc!$C$18)</f>
        <v>1</v>
      </c>
      <c r="M3703" s="49" t="str">
        <f aca="false">IF(AND(K3703=4,L3703&gt;=3),"Champions",IF(AND(K3703=3,L3703&gt;=3),"Loyal",IF(K3703&gt;=3,"Recent / New",IF(L3703&gt;=3,"At Risk","Hibernating / Lost"))))</f>
        <v>Recent / New</v>
      </c>
      <c r="N3703" s="54" t="n">
        <f aca="false">IF(AND(Calc!$C$2&lt;=2009,Calc!$C$3&gt;=2009),F3703,0)+IF(AND(Calc!$C$2&lt;=2010,Calc!$C$3&gt;=2010),G3703,0)+IF(AND(Calc!$C$2&lt;=2011,Calc!$C$3&gt;=2011),H3703,0)</f>
        <v>108.38</v>
      </c>
      <c r="O3703" s="61" t="n">
        <f aca="false">IF(AND(N3703&gt;0,OR(Calc!$C$4="*",B3703=Calc!$C$4)),N3703+ROW()*0.000000001,0)</f>
        <v>108.380003703</v>
      </c>
    </row>
    <row r="3704" customFormat="false" ht="15" hidden="false" customHeight="false" outlineLevel="0" collapsed="false">
      <c r="A3704" s="49" t="n">
        <v>16107</v>
      </c>
      <c r="B3704" s="49" t="s">
        <v>189</v>
      </c>
      <c r="C3704" s="63" t="n">
        <v>40703</v>
      </c>
      <c r="D3704" s="63" t="n">
        <v>40869</v>
      </c>
      <c r="E3704" s="49" t="n">
        <v>7</v>
      </c>
      <c r="F3704" s="54" t="n">
        <v>0</v>
      </c>
      <c r="G3704" s="54" t="n">
        <v>0</v>
      </c>
      <c r="H3704" s="54" t="n">
        <v>3204.16</v>
      </c>
      <c r="I3704" s="54" t="n">
        <f aca="false">SUM(F3704:H3704)</f>
        <v>3204.16</v>
      </c>
      <c r="J3704" s="49" t="n">
        <f aca="false">Calc!$C$5-D3704</f>
        <v>18</v>
      </c>
      <c r="K3704" s="49" t="n">
        <f aca="false">IF(J3704&lt;=Calc!$C$11,4,IF(J3704&lt;=Calc!$C$12,3,IF(J3704&lt;=Calc!$C$13,2,1)))</f>
        <v>4</v>
      </c>
      <c r="L3704" s="49" t="n">
        <f aca="false">1+(E3704&gt;=Calc!$C$16)+(E3704&gt;=Calc!$C$17)+(E3704&gt;=Calc!$C$18)</f>
        <v>3</v>
      </c>
      <c r="M3704" s="49" t="str">
        <f aca="false">IF(AND(K3704=4,L3704&gt;=3),"Champions",IF(AND(K3704=3,L3704&gt;=3),"Loyal",IF(K3704&gt;=3,"Recent / New",IF(L3704&gt;=3,"At Risk","Hibernating / Lost"))))</f>
        <v>Champions</v>
      </c>
      <c r="N3704" s="54" t="n">
        <f aca="false">IF(AND(Calc!$C$2&lt;=2009,Calc!$C$3&gt;=2009),F3704,0)+IF(AND(Calc!$C$2&lt;=2010,Calc!$C$3&gt;=2010),G3704,0)+IF(AND(Calc!$C$2&lt;=2011,Calc!$C$3&gt;=2011),H3704,0)</f>
        <v>3204.16</v>
      </c>
      <c r="O3704" s="61" t="n">
        <f aca="false">IF(AND(N3704&gt;0,OR(Calc!$C$4="*",B3704=Calc!$C$4)),N3704+ROW()*0.000000001,0)</f>
        <v>3204.160003704</v>
      </c>
    </row>
    <row r="3705" customFormat="false" ht="15" hidden="false" customHeight="false" outlineLevel="0" collapsed="false">
      <c r="A3705" s="49" t="n">
        <v>16108</v>
      </c>
      <c r="B3705" s="49" t="s">
        <v>189</v>
      </c>
      <c r="C3705" s="63" t="n">
        <v>40255</v>
      </c>
      <c r="D3705" s="63" t="n">
        <v>40802</v>
      </c>
      <c r="E3705" s="49" t="n">
        <v>4</v>
      </c>
      <c r="F3705" s="54" t="n">
        <v>0</v>
      </c>
      <c r="G3705" s="54" t="n">
        <v>1355.83</v>
      </c>
      <c r="H3705" s="54" t="n">
        <v>816.1</v>
      </c>
      <c r="I3705" s="54" t="n">
        <f aca="false">SUM(F3705:H3705)</f>
        <v>2171.93</v>
      </c>
      <c r="J3705" s="49" t="n">
        <f aca="false">Calc!$C$5-D3705</f>
        <v>85</v>
      </c>
      <c r="K3705" s="49" t="n">
        <f aca="false">IF(J3705&lt;=Calc!$C$11,4,IF(J3705&lt;=Calc!$C$12,3,IF(J3705&lt;=Calc!$C$13,2,1)))</f>
        <v>3</v>
      </c>
      <c r="L3705" s="49" t="n">
        <f aca="false">1+(E3705&gt;=Calc!$C$16)+(E3705&gt;=Calc!$C$17)+(E3705&gt;=Calc!$C$18)</f>
        <v>3</v>
      </c>
      <c r="M3705" s="49" t="str">
        <f aca="false">IF(AND(K3705=4,L3705&gt;=3),"Champions",IF(AND(K3705=3,L3705&gt;=3),"Loyal",IF(K3705&gt;=3,"Recent / New",IF(L3705&gt;=3,"At Risk","Hibernating / Lost"))))</f>
        <v>Loyal</v>
      </c>
      <c r="N3705" s="54" t="n">
        <f aca="false">IF(AND(Calc!$C$2&lt;=2009,Calc!$C$3&gt;=2009),F3705,0)+IF(AND(Calc!$C$2&lt;=2010,Calc!$C$3&gt;=2010),G3705,0)+IF(AND(Calc!$C$2&lt;=2011,Calc!$C$3&gt;=2011),H3705,0)</f>
        <v>2171.93</v>
      </c>
      <c r="O3705" s="61" t="n">
        <f aca="false">IF(AND(N3705&gt;0,OR(Calc!$C$4="*",B3705=Calc!$C$4)),N3705+ROW()*0.000000001,0)</f>
        <v>2171.930003705</v>
      </c>
    </row>
    <row r="3706" customFormat="false" ht="15" hidden="false" customHeight="false" outlineLevel="0" collapsed="false">
      <c r="A3706" s="49" t="n">
        <v>16109</v>
      </c>
      <c r="B3706" s="49" t="s">
        <v>189</v>
      </c>
      <c r="C3706" s="63" t="n">
        <v>40188</v>
      </c>
      <c r="D3706" s="63" t="n">
        <v>40668</v>
      </c>
      <c r="E3706" s="49" t="n">
        <v>3</v>
      </c>
      <c r="F3706" s="54" t="n">
        <v>0</v>
      </c>
      <c r="G3706" s="54" t="n">
        <v>311.7</v>
      </c>
      <c r="H3706" s="54" t="n">
        <v>611.88</v>
      </c>
      <c r="I3706" s="54" t="n">
        <f aca="false">SUM(F3706:H3706)</f>
        <v>923.58</v>
      </c>
      <c r="J3706" s="49" t="n">
        <f aca="false">Calc!$C$5-D3706</f>
        <v>219</v>
      </c>
      <c r="K3706" s="49" t="n">
        <f aca="false">IF(J3706&lt;=Calc!$C$11,4,IF(J3706&lt;=Calc!$C$12,3,IF(J3706&lt;=Calc!$C$13,2,1)))</f>
        <v>2</v>
      </c>
      <c r="L3706" s="49" t="n">
        <f aca="false">1+(E3706&gt;=Calc!$C$16)+(E3706&gt;=Calc!$C$17)+(E3706&gt;=Calc!$C$18)</f>
        <v>2</v>
      </c>
      <c r="M3706" s="49" t="str">
        <f aca="false">IF(AND(K3706=4,L3706&gt;=3),"Champions",IF(AND(K3706=3,L3706&gt;=3),"Loyal",IF(K3706&gt;=3,"Recent / New",IF(L3706&gt;=3,"At Risk","Hibernating / Lost"))))</f>
        <v>Hibernating / Lost</v>
      </c>
      <c r="N3706" s="54" t="n">
        <f aca="false">IF(AND(Calc!$C$2&lt;=2009,Calc!$C$3&gt;=2009),F3706,0)+IF(AND(Calc!$C$2&lt;=2010,Calc!$C$3&gt;=2010),G3706,0)+IF(AND(Calc!$C$2&lt;=2011,Calc!$C$3&gt;=2011),H3706,0)</f>
        <v>923.58</v>
      </c>
      <c r="O3706" s="61" t="n">
        <f aca="false">IF(AND(N3706&gt;0,OR(Calc!$C$4="*",B3706=Calc!$C$4)),N3706+ROW()*0.000000001,0)</f>
        <v>923.580003706</v>
      </c>
    </row>
    <row r="3707" customFormat="false" ht="15" hidden="false" customHeight="false" outlineLevel="0" collapsed="false">
      <c r="A3707" s="49" t="n">
        <v>16110</v>
      </c>
      <c r="B3707" s="49" t="s">
        <v>189</v>
      </c>
      <c r="C3707" s="63" t="n">
        <v>40364</v>
      </c>
      <c r="D3707" s="63" t="n">
        <v>40841</v>
      </c>
      <c r="E3707" s="49" t="n">
        <v>4</v>
      </c>
      <c r="F3707" s="54" t="n">
        <v>0</v>
      </c>
      <c r="G3707" s="54" t="n">
        <v>460.64</v>
      </c>
      <c r="H3707" s="54" t="n">
        <v>1320.95</v>
      </c>
      <c r="I3707" s="54" t="n">
        <f aca="false">SUM(F3707:H3707)</f>
        <v>1781.59</v>
      </c>
      <c r="J3707" s="49" t="n">
        <f aca="false">Calc!$C$5-D3707</f>
        <v>46</v>
      </c>
      <c r="K3707" s="49" t="n">
        <f aca="false">IF(J3707&lt;=Calc!$C$11,4,IF(J3707&lt;=Calc!$C$12,3,IF(J3707&lt;=Calc!$C$13,2,1)))</f>
        <v>3</v>
      </c>
      <c r="L3707" s="49" t="n">
        <f aca="false">1+(E3707&gt;=Calc!$C$16)+(E3707&gt;=Calc!$C$17)+(E3707&gt;=Calc!$C$18)</f>
        <v>3</v>
      </c>
      <c r="M3707" s="49" t="str">
        <f aca="false">IF(AND(K3707=4,L3707&gt;=3),"Champions",IF(AND(K3707=3,L3707&gt;=3),"Loyal",IF(K3707&gt;=3,"Recent / New",IF(L3707&gt;=3,"At Risk","Hibernating / Lost"))))</f>
        <v>Loyal</v>
      </c>
      <c r="N3707" s="54" t="n">
        <f aca="false">IF(AND(Calc!$C$2&lt;=2009,Calc!$C$3&gt;=2009),F3707,0)+IF(AND(Calc!$C$2&lt;=2010,Calc!$C$3&gt;=2010),G3707,0)+IF(AND(Calc!$C$2&lt;=2011,Calc!$C$3&gt;=2011),H3707,0)</f>
        <v>1781.59</v>
      </c>
      <c r="O3707" s="61" t="n">
        <f aca="false">IF(AND(N3707&gt;0,OR(Calc!$C$4="*",B3707=Calc!$C$4)),N3707+ROW()*0.000000001,0)</f>
        <v>1781.590003707</v>
      </c>
    </row>
    <row r="3708" customFormat="false" ht="15" hidden="false" customHeight="false" outlineLevel="0" collapsed="false">
      <c r="A3708" s="49" t="n">
        <v>16111</v>
      </c>
      <c r="B3708" s="49" t="s">
        <v>189</v>
      </c>
      <c r="C3708" s="63" t="n">
        <v>40458</v>
      </c>
      <c r="D3708" s="63" t="n">
        <v>40458</v>
      </c>
      <c r="E3708" s="49" t="n">
        <v>1</v>
      </c>
      <c r="F3708" s="54" t="n">
        <v>0</v>
      </c>
      <c r="G3708" s="54" t="n">
        <v>549.33</v>
      </c>
      <c r="H3708" s="54" t="n">
        <v>0</v>
      </c>
      <c r="I3708" s="54" t="n">
        <f aca="false">SUM(F3708:H3708)</f>
        <v>549.33</v>
      </c>
      <c r="J3708" s="49" t="n">
        <f aca="false">Calc!$C$5-D3708</f>
        <v>429</v>
      </c>
      <c r="K3708" s="49" t="n">
        <f aca="false">IF(J3708&lt;=Calc!$C$11,4,IF(J3708&lt;=Calc!$C$12,3,IF(J3708&lt;=Calc!$C$13,2,1)))</f>
        <v>1</v>
      </c>
      <c r="L3708" s="49" t="n">
        <f aca="false">1+(E3708&gt;=Calc!$C$16)+(E3708&gt;=Calc!$C$17)+(E3708&gt;=Calc!$C$18)</f>
        <v>1</v>
      </c>
      <c r="M3708" s="49" t="str">
        <f aca="false">IF(AND(K3708=4,L3708&gt;=3),"Champions",IF(AND(K3708=3,L3708&gt;=3),"Loyal",IF(K3708&gt;=3,"Recent / New",IF(L3708&gt;=3,"At Risk","Hibernating / Lost"))))</f>
        <v>Hibernating / Lost</v>
      </c>
      <c r="N3708" s="54" t="n">
        <f aca="false">IF(AND(Calc!$C$2&lt;=2009,Calc!$C$3&gt;=2009),F3708,0)+IF(AND(Calc!$C$2&lt;=2010,Calc!$C$3&gt;=2010),G3708,0)+IF(AND(Calc!$C$2&lt;=2011,Calc!$C$3&gt;=2011),H3708,0)</f>
        <v>549.33</v>
      </c>
      <c r="O3708" s="61" t="n">
        <f aca="false">IF(AND(N3708&gt;0,OR(Calc!$C$4="*",B3708=Calc!$C$4)),N3708+ROW()*0.000000001,0)</f>
        <v>549.330003708</v>
      </c>
    </row>
    <row r="3709" customFormat="false" ht="15" hidden="false" customHeight="false" outlineLevel="0" collapsed="false">
      <c r="A3709" s="49" t="n">
        <v>16112</v>
      </c>
      <c r="B3709" s="49" t="s">
        <v>189</v>
      </c>
      <c r="C3709" s="63" t="n">
        <v>40548</v>
      </c>
      <c r="D3709" s="63" t="n">
        <v>40743</v>
      </c>
      <c r="E3709" s="49" t="n">
        <v>4</v>
      </c>
      <c r="F3709" s="54" t="n">
        <v>0</v>
      </c>
      <c r="G3709" s="54" t="n">
        <v>0</v>
      </c>
      <c r="H3709" s="54" t="n">
        <v>195.74</v>
      </c>
      <c r="I3709" s="54" t="n">
        <f aca="false">SUM(F3709:H3709)</f>
        <v>195.74</v>
      </c>
      <c r="J3709" s="49" t="n">
        <f aca="false">Calc!$C$5-D3709</f>
        <v>144</v>
      </c>
      <c r="K3709" s="49" t="n">
        <f aca="false">IF(J3709&lt;=Calc!$C$11,4,IF(J3709&lt;=Calc!$C$12,3,IF(J3709&lt;=Calc!$C$13,2,1)))</f>
        <v>2</v>
      </c>
      <c r="L3709" s="49" t="n">
        <f aca="false">1+(E3709&gt;=Calc!$C$16)+(E3709&gt;=Calc!$C$17)+(E3709&gt;=Calc!$C$18)</f>
        <v>3</v>
      </c>
      <c r="M3709" s="49" t="str">
        <f aca="false">IF(AND(K3709=4,L3709&gt;=3),"Champions",IF(AND(K3709=3,L3709&gt;=3),"Loyal",IF(K3709&gt;=3,"Recent / New",IF(L3709&gt;=3,"At Risk","Hibernating / Lost"))))</f>
        <v>At Risk</v>
      </c>
      <c r="N3709" s="54" t="n">
        <f aca="false">IF(AND(Calc!$C$2&lt;=2009,Calc!$C$3&gt;=2009),F3709,0)+IF(AND(Calc!$C$2&lt;=2010,Calc!$C$3&gt;=2010),G3709,0)+IF(AND(Calc!$C$2&lt;=2011,Calc!$C$3&gt;=2011),H3709,0)</f>
        <v>195.74</v>
      </c>
      <c r="O3709" s="61" t="n">
        <f aca="false">IF(AND(N3709&gt;0,OR(Calc!$C$4="*",B3709=Calc!$C$4)),N3709+ROW()*0.000000001,0)</f>
        <v>195.740003709</v>
      </c>
    </row>
    <row r="3710" customFormat="false" ht="15" hidden="false" customHeight="false" outlineLevel="0" collapsed="false">
      <c r="A3710" s="49" t="n">
        <v>16113</v>
      </c>
      <c r="B3710" s="49" t="s">
        <v>189</v>
      </c>
      <c r="C3710" s="63" t="n">
        <v>40703</v>
      </c>
      <c r="D3710" s="63" t="n">
        <v>40703</v>
      </c>
      <c r="E3710" s="49" t="n">
        <v>1</v>
      </c>
      <c r="F3710" s="54" t="n">
        <v>0</v>
      </c>
      <c r="G3710" s="54" t="n">
        <v>0</v>
      </c>
      <c r="H3710" s="54" t="n">
        <v>161.38</v>
      </c>
      <c r="I3710" s="54" t="n">
        <f aca="false">SUM(F3710:H3710)</f>
        <v>161.38</v>
      </c>
      <c r="J3710" s="49" t="n">
        <f aca="false">Calc!$C$5-D3710</f>
        <v>184</v>
      </c>
      <c r="K3710" s="49" t="n">
        <f aca="false">IF(J3710&lt;=Calc!$C$11,4,IF(J3710&lt;=Calc!$C$12,3,IF(J3710&lt;=Calc!$C$13,2,1)))</f>
        <v>2</v>
      </c>
      <c r="L3710" s="49" t="n">
        <f aca="false">1+(E3710&gt;=Calc!$C$16)+(E3710&gt;=Calc!$C$17)+(E3710&gt;=Calc!$C$18)</f>
        <v>1</v>
      </c>
      <c r="M3710" s="49" t="str">
        <f aca="false">IF(AND(K3710=4,L3710&gt;=3),"Champions",IF(AND(K3710=3,L3710&gt;=3),"Loyal",IF(K3710&gt;=3,"Recent / New",IF(L3710&gt;=3,"At Risk","Hibernating / Lost"))))</f>
        <v>Hibernating / Lost</v>
      </c>
      <c r="N3710" s="54" t="n">
        <f aca="false">IF(AND(Calc!$C$2&lt;=2009,Calc!$C$3&gt;=2009),F3710,0)+IF(AND(Calc!$C$2&lt;=2010,Calc!$C$3&gt;=2010),G3710,0)+IF(AND(Calc!$C$2&lt;=2011,Calc!$C$3&gt;=2011),H3710,0)</f>
        <v>161.38</v>
      </c>
      <c r="O3710" s="61" t="n">
        <f aca="false">IF(AND(N3710&gt;0,OR(Calc!$C$4="*",B3710=Calc!$C$4)),N3710+ROW()*0.000000001,0)</f>
        <v>161.38000371</v>
      </c>
    </row>
    <row r="3711" customFormat="false" ht="15" hidden="false" customHeight="false" outlineLevel="0" collapsed="false">
      <c r="A3711" s="49" t="n">
        <v>16114</v>
      </c>
      <c r="B3711" s="49" t="s">
        <v>189</v>
      </c>
      <c r="C3711" s="63" t="n">
        <v>40716</v>
      </c>
      <c r="D3711" s="63" t="n">
        <v>40716</v>
      </c>
      <c r="E3711" s="49" t="n">
        <v>1</v>
      </c>
      <c r="F3711" s="54" t="n">
        <v>0</v>
      </c>
      <c r="G3711" s="54" t="n">
        <v>0</v>
      </c>
      <c r="H3711" s="54" t="n">
        <v>135.75</v>
      </c>
      <c r="I3711" s="54" t="n">
        <f aca="false">SUM(F3711:H3711)</f>
        <v>135.75</v>
      </c>
      <c r="J3711" s="49" t="n">
        <f aca="false">Calc!$C$5-D3711</f>
        <v>171</v>
      </c>
      <c r="K3711" s="49" t="n">
        <f aca="false">IF(J3711&lt;=Calc!$C$11,4,IF(J3711&lt;=Calc!$C$12,3,IF(J3711&lt;=Calc!$C$13,2,1)))</f>
        <v>2</v>
      </c>
      <c r="L3711" s="49" t="n">
        <f aca="false">1+(E3711&gt;=Calc!$C$16)+(E3711&gt;=Calc!$C$17)+(E3711&gt;=Calc!$C$18)</f>
        <v>1</v>
      </c>
      <c r="M3711" s="49" t="str">
        <f aca="false">IF(AND(K3711=4,L3711&gt;=3),"Champions",IF(AND(K3711=3,L3711&gt;=3),"Loyal",IF(K3711&gt;=3,"Recent / New",IF(L3711&gt;=3,"At Risk","Hibernating / Lost"))))</f>
        <v>Hibernating / Lost</v>
      </c>
      <c r="N3711" s="54" t="n">
        <f aca="false">IF(AND(Calc!$C$2&lt;=2009,Calc!$C$3&gt;=2009),F3711,0)+IF(AND(Calc!$C$2&lt;=2010,Calc!$C$3&gt;=2010),G3711,0)+IF(AND(Calc!$C$2&lt;=2011,Calc!$C$3&gt;=2011),H3711,0)</f>
        <v>135.75</v>
      </c>
      <c r="O3711" s="61" t="n">
        <f aca="false">IF(AND(N3711&gt;0,OR(Calc!$C$4="*",B3711=Calc!$C$4)),N3711+ROW()*0.000000001,0)</f>
        <v>135.750003711</v>
      </c>
    </row>
    <row r="3712" customFormat="false" ht="15" hidden="false" customHeight="false" outlineLevel="0" collapsed="false">
      <c r="A3712" s="49" t="n">
        <v>16115</v>
      </c>
      <c r="B3712" s="49" t="s">
        <v>189</v>
      </c>
      <c r="C3712" s="63" t="n">
        <v>40312</v>
      </c>
      <c r="D3712" s="63" t="n">
        <v>40877</v>
      </c>
      <c r="E3712" s="49" t="n">
        <v>12</v>
      </c>
      <c r="F3712" s="54" t="n">
        <v>0</v>
      </c>
      <c r="G3712" s="54" t="n">
        <v>892.92</v>
      </c>
      <c r="H3712" s="54" t="n">
        <v>1660.88</v>
      </c>
      <c r="I3712" s="54" t="n">
        <f aca="false">SUM(F3712:H3712)</f>
        <v>2553.8</v>
      </c>
      <c r="J3712" s="49" t="n">
        <f aca="false">Calc!$C$5-D3712</f>
        <v>10</v>
      </c>
      <c r="K3712" s="49" t="n">
        <f aca="false">IF(J3712&lt;=Calc!$C$11,4,IF(J3712&lt;=Calc!$C$12,3,IF(J3712&lt;=Calc!$C$13,2,1)))</f>
        <v>4</v>
      </c>
      <c r="L3712" s="49" t="n">
        <f aca="false">1+(E3712&gt;=Calc!$C$16)+(E3712&gt;=Calc!$C$17)+(E3712&gt;=Calc!$C$18)</f>
        <v>4</v>
      </c>
      <c r="M3712" s="49" t="str">
        <f aca="false">IF(AND(K3712=4,L3712&gt;=3),"Champions",IF(AND(K3712=3,L3712&gt;=3),"Loyal",IF(K3712&gt;=3,"Recent / New",IF(L3712&gt;=3,"At Risk","Hibernating / Lost"))))</f>
        <v>Champions</v>
      </c>
      <c r="N3712" s="54" t="n">
        <f aca="false">IF(AND(Calc!$C$2&lt;=2009,Calc!$C$3&gt;=2009),F3712,0)+IF(AND(Calc!$C$2&lt;=2010,Calc!$C$3&gt;=2010),G3712,0)+IF(AND(Calc!$C$2&lt;=2011,Calc!$C$3&gt;=2011),H3712,0)</f>
        <v>2553.8</v>
      </c>
      <c r="O3712" s="61" t="n">
        <f aca="false">IF(AND(N3712&gt;0,OR(Calc!$C$4="*",B3712=Calc!$C$4)),N3712+ROW()*0.000000001,0)</f>
        <v>2553.800003712</v>
      </c>
    </row>
    <row r="3713" customFormat="false" ht="15" hidden="false" customHeight="false" outlineLevel="0" collapsed="false">
      <c r="A3713" s="49" t="n">
        <v>16116</v>
      </c>
      <c r="B3713" s="49" t="s">
        <v>189</v>
      </c>
      <c r="C3713" s="63" t="n">
        <v>40675</v>
      </c>
      <c r="D3713" s="63" t="n">
        <v>40675</v>
      </c>
      <c r="E3713" s="49" t="n">
        <v>1</v>
      </c>
      <c r="F3713" s="54" t="n">
        <v>0</v>
      </c>
      <c r="G3713" s="54" t="n">
        <v>0</v>
      </c>
      <c r="H3713" s="54" t="n">
        <v>592.88</v>
      </c>
      <c r="I3713" s="54" t="n">
        <f aca="false">SUM(F3713:H3713)</f>
        <v>592.88</v>
      </c>
      <c r="J3713" s="49" t="n">
        <f aca="false">Calc!$C$5-D3713</f>
        <v>212</v>
      </c>
      <c r="K3713" s="49" t="n">
        <f aca="false">IF(J3713&lt;=Calc!$C$11,4,IF(J3713&lt;=Calc!$C$12,3,IF(J3713&lt;=Calc!$C$13,2,1)))</f>
        <v>2</v>
      </c>
      <c r="L3713" s="49" t="n">
        <f aca="false">1+(E3713&gt;=Calc!$C$16)+(E3713&gt;=Calc!$C$17)+(E3713&gt;=Calc!$C$18)</f>
        <v>1</v>
      </c>
      <c r="M3713" s="49" t="str">
        <f aca="false">IF(AND(K3713=4,L3713&gt;=3),"Champions",IF(AND(K3713=3,L3713&gt;=3),"Loyal",IF(K3713&gt;=3,"Recent / New",IF(L3713&gt;=3,"At Risk","Hibernating / Lost"))))</f>
        <v>Hibernating / Lost</v>
      </c>
      <c r="N3713" s="54" t="n">
        <f aca="false">IF(AND(Calc!$C$2&lt;=2009,Calc!$C$3&gt;=2009),F3713,0)+IF(AND(Calc!$C$2&lt;=2010,Calc!$C$3&gt;=2010),G3713,0)+IF(AND(Calc!$C$2&lt;=2011,Calc!$C$3&gt;=2011),H3713,0)</f>
        <v>592.88</v>
      </c>
      <c r="O3713" s="61" t="n">
        <f aca="false">IF(AND(N3713&gt;0,OR(Calc!$C$4="*",B3713=Calc!$C$4)),N3713+ROW()*0.000000001,0)</f>
        <v>592.880003713</v>
      </c>
    </row>
    <row r="3714" customFormat="false" ht="15" hidden="false" customHeight="false" outlineLevel="0" collapsed="false">
      <c r="A3714" s="49" t="n">
        <v>16117</v>
      </c>
      <c r="B3714" s="49" t="s">
        <v>189</v>
      </c>
      <c r="C3714" s="63" t="n">
        <v>40295</v>
      </c>
      <c r="D3714" s="63" t="n">
        <v>40697</v>
      </c>
      <c r="E3714" s="49" t="n">
        <v>3</v>
      </c>
      <c r="F3714" s="54" t="n">
        <v>0</v>
      </c>
      <c r="G3714" s="54" t="n">
        <v>417.84</v>
      </c>
      <c r="H3714" s="54" t="n">
        <v>232.21</v>
      </c>
      <c r="I3714" s="54" t="n">
        <f aca="false">SUM(F3714:H3714)</f>
        <v>650.05</v>
      </c>
      <c r="J3714" s="49" t="n">
        <f aca="false">Calc!$C$5-D3714</f>
        <v>190</v>
      </c>
      <c r="K3714" s="49" t="n">
        <f aca="false">IF(J3714&lt;=Calc!$C$11,4,IF(J3714&lt;=Calc!$C$12,3,IF(J3714&lt;=Calc!$C$13,2,1)))</f>
        <v>2</v>
      </c>
      <c r="L3714" s="49" t="n">
        <f aca="false">1+(E3714&gt;=Calc!$C$16)+(E3714&gt;=Calc!$C$17)+(E3714&gt;=Calc!$C$18)</f>
        <v>2</v>
      </c>
      <c r="M3714" s="49" t="str">
        <f aca="false">IF(AND(K3714=4,L3714&gt;=3),"Champions",IF(AND(K3714=3,L3714&gt;=3),"Loyal",IF(K3714&gt;=3,"Recent / New",IF(L3714&gt;=3,"At Risk","Hibernating / Lost"))))</f>
        <v>Hibernating / Lost</v>
      </c>
      <c r="N3714" s="54" t="n">
        <f aca="false">IF(AND(Calc!$C$2&lt;=2009,Calc!$C$3&gt;=2009),F3714,0)+IF(AND(Calc!$C$2&lt;=2010,Calc!$C$3&gt;=2010),G3714,0)+IF(AND(Calc!$C$2&lt;=2011,Calc!$C$3&gt;=2011),H3714,0)</f>
        <v>650.05</v>
      </c>
      <c r="O3714" s="61" t="n">
        <f aca="false">IF(AND(N3714&gt;0,OR(Calc!$C$4="*",B3714=Calc!$C$4)),N3714+ROW()*0.000000001,0)</f>
        <v>650.050003714</v>
      </c>
    </row>
    <row r="3715" customFormat="false" ht="15" hidden="false" customHeight="false" outlineLevel="0" collapsed="false">
      <c r="A3715" s="49" t="n">
        <v>16118</v>
      </c>
      <c r="B3715" s="49" t="s">
        <v>189</v>
      </c>
      <c r="C3715" s="63" t="n">
        <v>40234</v>
      </c>
      <c r="D3715" s="63" t="n">
        <v>40234</v>
      </c>
      <c r="E3715" s="49" t="n">
        <v>1</v>
      </c>
      <c r="F3715" s="54" t="n">
        <v>0</v>
      </c>
      <c r="G3715" s="54" t="n">
        <v>4255.43</v>
      </c>
      <c r="H3715" s="54" t="n">
        <v>0</v>
      </c>
      <c r="I3715" s="54" t="n">
        <f aca="false">SUM(F3715:H3715)</f>
        <v>4255.43</v>
      </c>
      <c r="J3715" s="49" t="n">
        <f aca="false">Calc!$C$5-D3715</f>
        <v>653</v>
      </c>
      <c r="K3715" s="49" t="n">
        <f aca="false">IF(J3715&lt;=Calc!$C$11,4,IF(J3715&lt;=Calc!$C$12,3,IF(J3715&lt;=Calc!$C$13,2,1)))</f>
        <v>1</v>
      </c>
      <c r="L3715" s="49" t="n">
        <f aca="false">1+(E3715&gt;=Calc!$C$16)+(E3715&gt;=Calc!$C$17)+(E3715&gt;=Calc!$C$18)</f>
        <v>1</v>
      </c>
      <c r="M3715" s="49" t="str">
        <f aca="false">IF(AND(K3715=4,L3715&gt;=3),"Champions",IF(AND(K3715=3,L3715&gt;=3),"Loyal",IF(K3715&gt;=3,"Recent / New",IF(L3715&gt;=3,"At Risk","Hibernating / Lost"))))</f>
        <v>Hibernating / Lost</v>
      </c>
      <c r="N3715" s="54" t="n">
        <f aca="false">IF(AND(Calc!$C$2&lt;=2009,Calc!$C$3&gt;=2009),F3715,0)+IF(AND(Calc!$C$2&lt;=2010,Calc!$C$3&gt;=2010),G3715,0)+IF(AND(Calc!$C$2&lt;=2011,Calc!$C$3&gt;=2011),H3715,0)</f>
        <v>4255.43</v>
      </c>
      <c r="O3715" s="61" t="n">
        <f aca="false">IF(AND(N3715&gt;0,OR(Calc!$C$4="*",B3715=Calc!$C$4)),N3715+ROW()*0.000000001,0)</f>
        <v>4255.430003715</v>
      </c>
    </row>
    <row r="3716" customFormat="false" ht="15" hidden="false" customHeight="false" outlineLevel="0" collapsed="false">
      <c r="A3716" s="49" t="n">
        <v>16119</v>
      </c>
      <c r="B3716" s="49" t="s">
        <v>189</v>
      </c>
      <c r="C3716" s="63" t="n">
        <v>40163</v>
      </c>
      <c r="D3716" s="63" t="n">
        <v>40878</v>
      </c>
      <c r="E3716" s="49" t="n">
        <v>8</v>
      </c>
      <c r="F3716" s="54" t="n">
        <v>183.4</v>
      </c>
      <c r="G3716" s="54" t="n">
        <v>1114.05</v>
      </c>
      <c r="H3716" s="54" t="n">
        <v>423.36</v>
      </c>
      <c r="I3716" s="54" t="n">
        <f aca="false">SUM(F3716:H3716)</f>
        <v>1720.81</v>
      </c>
      <c r="J3716" s="49" t="n">
        <f aca="false">Calc!$C$5-D3716</f>
        <v>9</v>
      </c>
      <c r="K3716" s="49" t="n">
        <f aca="false">IF(J3716&lt;=Calc!$C$11,4,IF(J3716&lt;=Calc!$C$12,3,IF(J3716&lt;=Calc!$C$13,2,1)))</f>
        <v>4</v>
      </c>
      <c r="L3716" s="49" t="n">
        <f aca="false">1+(E3716&gt;=Calc!$C$16)+(E3716&gt;=Calc!$C$17)+(E3716&gt;=Calc!$C$18)</f>
        <v>4</v>
      </c>
      <c r="M3716" s="49" t="str">
        <f aca="false">IF(AND(K3716=4,L3716&gt;=3),"Champions",IF(AND(K3716=3,L3716&gt;=3),"Loyal",IF(K3716&gt;=3,"Recent / New",IF(L3716&gt;=3,"At Risk","Hibernating / Lost"))))</f>
        <v>Champions</v>
      </c>
      <c r="N3716" s="54" t="n">
        <f aca="false">IF(AND(Calc!$C$2&lt;=2009,Calc!$C$3&gt;=2009),F3716,0)+IF(AND(Calc!$C$2&lt;=2010,Calc!$C$3&gt;=2010),G3716,0)+IF(AND(Calc!$C$2&lt;=2011,Calc!$C$3&gt;=2011),H3716,0)</f>
        <v>1720.81</v>
      </c>
      <c r="O3716" s="61" t="n">
        <f aca="false">IF(AND(N3716&gt;0,OR(Calc!$C$4="*",B3716=Calc!$C$4)),N3716+ROW()*0.000000001,0)</f>
        <v>1720.810003716</v>
      </c>
    </row>
    <row r="3717" customFormat="false" ht="15" hidden="false" customHeight="false" outlineLevel="0" collapsed="false">
      <c r="A3717" s="49" t="n">
        <v>16120</v>
      </c>
      <c r="B3717" s="49" t="s">
        <v>189</v>
      </c>
      <c r="C3717" s="63" t="n">
        <v>40464</v>
      </c>
      <c r="D3717" s="63" t="n">
        <v>40827</v>
      </c>
      <c r="E3717" s="49" t="n">
        <v>6</v>
      </c>
      <c r="F3717" s="54" t="n">
        <v>0</v>
      </c>
      <c r="G3717" s="54" t="n">
        <v>1658.37</v>
      </c>
      <c r="H3717" s="54" t="n">
        <v>1294.14</v>
      </c>
      <c r="I3717" s="54" t="n">
        <f aca="false">SUM(F3717:H3717)</f>
        <v>2952.51</v>
      </c>
      <c r="J3717" s="49" t="n">
        <f aca="false">Calc!$C$5-D3717</f>
        <v>60</v>
      </c>
      <c r="K3717" s="49" t="n">
        <f aca="false">IF(J3717&lt;=Calc!$C$11,4,IF(J3717&lt;=Calc!$C$12,3,IF(J3717&lt;=Calc!$C$13,2,1)))</f>
        <v>3</v>
      </c>
      <c r="L3717" s="49" t="n">
        <f aca="false">1+(E3717&gt;=Calc!$C$16)+(E3717&gt;=Calc!$C$17)+(E3717&gt;=Calc!$C$18)</f>
        <v>3</v>
      </c>
      <c r="M3717" s="49" t="str">
        <f aca="false">IF(AND(K3717=4,L3717&gt;=3),"Champions",IF(AND(K3717=3,L3717&gt;=3),"Loyal",IF(K3717&gt;=3,"Recent / New",IF(L3717&gt;=3,"At Risk","Hibernating / Lost"))))</f>
        <v>Loyal</v>
      </c>
      <c r="N3717" s="54" t="n">
        <f aca="false">IF(AND(Calc!$C$2&lt;=2009,Calc!$C$3&gt;=2009),F3717,0)+IF(AND(Calc!$C$2&lt;=2010,Calc!$C$3&gt;=2010),G3717,0)+IF(AND(Calc!$C$2&lt;=2011,Calc!$C$3&gt;=2011),H3717,0)</f>
        <v>2952.51</v>
      </c>
      <c r="O3717" s="61" t="n">
        <f aca="false">IF(AND(N3717&gt;0,OR(Calc!$C$4="*",B3717=Calc!$C$4)),N3717+ROW()*0.000000001,0)</f>
        <v>2952.510003717</v>
      </c>
    </row>
    <row r="3718" customFormat="false" ht="15" hidden="false" customHeight="false" outlineLevel="0" collapsed="false">
      <c r="A3718" s="49" t="n">
        <v>16121</v>
      </c>
      <c r="B3718" s="49" t="s">
        <v>189</v>
      </c>
      <c r="C3718" s="63" t="n">
        <v>40321</v>
      </c>
      <c r="D3718" s="63" t="n">
        <v>40829</v>
      </c>
      <c r="E3718" s="49" t="n">
        <v>5</v>
      </c>
      <c r="F3718" s="54" t="n">
        <v>0</v>
      </c>
      <c r="G3718" s="54" t="n">
        <v>575.48</v>
      </c>
      <c r="H3718" s="54" t="n">
        <v>854.66</v>
      </c>
      <c r="I3718" s="54" t="n">
        <f aca="false">SUM(F3718:H3718)</f>
        <v>1430.14</v>
      </c>
      <c r="J3718" s="49" t="n">
        <f aca="false">Calc!$C$5-D3718</f>
        <v>58</v>
      </c>
      <c r="K3718" s="49" t="n">
        <f aca="false">IF(J3718&lt;=Calc!$C$11,4,IF(J3718&lt;=Calc!$C$12,3,IF(J3718&lt;=Calc!$C$13,2,1)))</f>
        <v>3</v>
      </c>
      <c r="L3718" s="49" t="n">
        <f aca="false">1+(E3718&gt;=Calc!$C$16)+(E3718&gt;=Calc!$C$17)+(E3718&gt;=Calc!$C$18)</f>
        <v>3</v>
      </c>
      <c r="M3718" s="49" t="str">
        <f aca="false">IF(AND(K3718=4,L3718&gt;=3),"Champions",IF(AND(K3718=3,L3718&gt;=3),"Loyal",IF(K3718&gt;=3,"Recent / New",IF(L3718&gt;=3,"At Risk","Hibernating / Lost"))))</f>
        <v>Loyal</v>
      </c>
      <c r="N3718" s="54" t="n">
        <f aca="false">IF(AND(Calc!$C$2&lt;=2009,Calc!$C$3&gt;=2009),F3718,0)+IF(AND(Calc!$C$2&lt;=2010,Calc!$C$3&gt;=2010),G3718,0)+IF(AND(Calc!$C$2&lt;=2011,Calc!$C$3&gt;=2011),H3718,0)</f>
        <v>1430.14</v>
      </c>
      <c r="O3718" s="61" t="n">
        <f aca="false">IF(AND(N3718&gt;0,OR(Calc!$C$4="*",B3718=Calc!$C$4)),N3718+ROW()*0.000000001,0)</f>
        <v>1430.140003718</v>
      </c>
    </row>
    <row r="3719" customFormat="false" ht="15" hidden="false" customHeight="false" outlineLevel="0" collapsed="false">
      <c r="A3719" s="49" t="n">
        <v>16122</v>
      </c>
      <c r="B3719" s="49" t="s">
        <v>189</v>
      </c>
      <c r="C3719" s="63" t="n">
        <v>40461</v>
      </c>
      <c r="D3719" s="63" t="n">
        <v>40813</v>
      </c>
      <c r="E3719" s="49" t="n">
        <v>6</v>
      </c>
      <c r="F3719" s="54" t="n">
        <v>0</v>
      </c>
      <c r="G3719" s="54" t="n">
        <v>316.92</v>
      </c>
      <c r="H3719" s="54" t="n">
        <v>578.7</v>
      </c>
      <c r="I3719" s="54" t="n">
        <f aca="false">SUM(F3719:H3719)</f>
        <v>895.62</v>
      </c>
      <c r="J3719" s="49" t="n">
        <f aca="false">Calc!$C$5-D3719</f>
        <v>74</v>
      </c>
      <c r="K3719" s="49" t="n">
        <f aca="false">IF(J3719&lt;=Calc!$C$11,4,IF(J3719&lt;=Calc!$C$12,3,IF(J3719&lt;=Calc!$C$13,2,1)))</f>
        <v>3</v>
      </c>
      <c r="L3719" s="49" t="n">
        <f aca="false">1+(E3719&gt;=Calc!$C$16)+(E3719&gt;=Calc!$C$17)+(E3719&gt;=Calc!$C$18)</f>
        <v>3</v>
      </c>
      <c r="M3719" s="49" t="str">
        <f aca="false">IF(AND(K3719=4,L3719&gt;=3),"Champions",IF(AND(K3719=3,L3719&gt;=3),"Loyal",IF(K3719&gt;=3,"Recent / New",IF(L3719&gt;=3,"At Risk","Hibernating / Lost"))))</f>
        <v>Loyal</v>
      </c>
      <c r="N3719" s="54" t="n">
        <f aca="false">IF(AND(Calc!$C$2&lt;=2009,Calc!$C$3&gt;=2009),F3719,0)+IF(AND(Calc!$C$2&lt;=2010,Calc!$C$3&gt;=2010),G3719,0)+IF(AND(Calc!$C$2&lt;=2011,Calc!$C$3&gt;=2011),H3719,0)</f>
        <v>895.62</v>
      </c>
      <c r="O3719" s="61" t="n">
        <f aca="false">IF(AND(N3719&gt;0,OR(Calc!$C$4="*",B3719=Calc!$C$4)),N3719+ROW()*0.000000001,0)</f>
        <v>895.620003719</v>
      </c>
    </row>
    <row r="3720" customFormat="false" ht="15" hidden="false" customHeight="false" outlineLevel="0" collapsed="false">
      <c r="A3720" s="49" t="n">
        <v>16123</v>
      </c>
      <c r="B3720" s="49" t="s">
        <v>189</v>
      </c>
      <c r="C3720" s="63" t="n">
        <v>40835</v>
      </c>
      <c r="D3720" s="63" t="n">
        <v>40835</v>
      </c>
      <c r="E3720" s="49" t="n">
        <v>1</v>
      </c>
      <c r="F3720" s="54" t="n">
        <v>0</v>
      </c>
      <c r="G3720" s="54" t="n">
        <v>0</v>
      </c>
      <c r="H3720" s="54" t="n">
        <v>307.78</v>
      </c>
      <c r="I3720" s="54" t="n">
        <f aca="false">SUM(F3720:H3720)</f>
        <v>307.78</v>
      </c>
      <c r="J3720" s="49" t="n">
        <f aca="false">Calc!$C$5-D3720</f>
        <v>52</v>
      </c>
      <c r="K3720" s="49" t="n">
        <f aca="false">IF(J3720&lt;=Calc!$C$11,4,IF(J3720&lt;=Calc!$C$12,3,IF(J3720&lt;=Calc!$C$13,2,1)))</f>
        <v>3</v>
      </c>
      <c r="L3720" s="49" t="n">
        <f aca="false">1+(E3720&gt;=Calc!$C$16)+(E3720&gt;=Calc!$C$17)+(E3720&gt;=Calc!$C$18)</f>
        <v>1</v>
      </c>
      <c r="M3720" s="49" t="str">
        <f aca="false">IF(AND(K3720=4,L3720&gt;=3),"Champions",IF(AND(K3720=3,L3720&gt;=3),"Loyal",IF(K3720&gt;=3,"Recent / New",IF(L3720&gt;=3,"At Risk","Hibernating / Lost"))))</f>
        <v>Recent / New</v>
      </c>
      <c r="N3720" s="54" t="n">
        <f aca="false">IF(AND(Calc!$C$2&lt;=2009,Calc!$C$3&gt;=2009),F3720,0)+IF(AND(Calc!$C$2&lt;=2010,Calc!$C$3&gt;=2010),G3720,0)+IF(AND(Calc!$C$2&lt;=2011,Calc!$C$3&gt;=2011),H3720,0)</f>
        <v>307.78</v>
      </c>
      <c r="O3720" s="61" t="n">
        <f aca="false">IF(AND(N3720&gt;0,OR(Calc!$C$4="*",B3720=Calc!$C$4)),N3720+ROW()*0.000000001,0)</f>
        <v>307.78000372</v>
      </c>
    </row>
    <row r="3721" customFormat="false" ht="15" hidden="false" customHeight="false" outlineLevel="0" collapsed="false">
      <c r="A3721" s="49" t="n">
        <v>16124</v>
      </c>
      <c r="B3721" s="49" t="s">
        <v>189</v>
      </c>
      <c r="C3721" s="63" t="n">
        <v>40154</v>
      </c>
      <c r="D3721" s="63" t="n">
        <v>40569</v>
      </c>
      <c r="E3721" s="49" t="n">
        <v>4</v>
      </c>
      <c r="F3721" s="54" t="n">
        <v>463</v>
      </c>
      <c r="G3721" s="54" t="n">
        <v>1059.24</v>
      </c>
      <c r="H3721" s="54" t="n">
        <v>187.15</v>
      </c>
      <c r="I3721" s="54" t="n">
        <f aca="false">SUM(F3721:H3721)</f>
        <v>1709.39</v>
      </c>
      <c r="J3721" s="49" t="n">
        <f aca="false">Calc!$C$5-D3721</f>
        <v>318</v>
      </c>
      <c r="K3721" s="49" t="n">
        <f aca="false">IF(J3721&lt;=Calc!$C$11,4,IF(J3721&lt;=Calc!$C$12,3,IF(J3721&lt;=Calc!$C$13,2,1)))</f>
        <v>2</v>
      </c>
      <c r="L3721" s="49" t="n">
        <f aca="false">1+(E3721&gt;=Calc!$C$16)+(E3721&gt;=Calc!$C$17)+(E3721&gt;=Calc!$C$18)</f>
        <v>3</v>
      </c>
      <c r="M3721" s="49" t="str">
        <f aca="false">IF(AND(K3721=4,L3721&gt;=3),"Champions",IF(AND(K3721=3,L3721&gt;=3),"Loyal",IF(K3721&gt;=3,"Recent / New",IF(L3721&gt;=3,"At Risk","Hibernating / Lost"))))</f>
        <v>At Risk</v>
      </c>
      <c r="N3721" s="54" t="n">
        <f aca="false">IF(AND(Calc!$C$2&lt;=2009,Calc!$C$3&gt;=2009),F3721,0)+IF(AND(Calc!$C$2&lt;=2010,Calc!$C$3&gt;=2010),G3721,0)+IF(AND(Calc!$C$2&lt;=2011,Calc!$C$3&gt;=2011),H3721,0)</f>
        <v>1709.39</v>
      </c>
      <c r="O3721" s="61" t="n">
        <f aca="false">IF(AND(N3721&gt;0,OR(Calc!$C$4="*",B3721=Calc!$C$4)),N3721+ROW()*0.000000001,0)</f>
        <v>1709.390003721</v>
      </c>
    </row>
    <row r="3722" customFormat="false" ht="15" hidden="false" customHeight="false" outlineLevel="0" collapsed="false">
      <c r="A3722" s="49" t="n">
        <v>16125</v>
      </c>
      <c r="B3722" s="49" t="s">
        <v>189</v>
      </c>
      <c r="C3722" s="63" t="n">
        <v>40161</v>
      </c>
      <c r="D3722" s="63" t="n">
        <v>40519</v>
      </c>
      <c r="E3722" s="49" t="n">
        <v>14</v>
      </c>
      <c r="F3722" s="54" t="n">
        <v>689.71</v>
      </c>
      <c r="G3722" s="54" t="n">
        <v>3602.64</v>
      </c>
      <c r="H3722" s="54" t="n">
        <v>0</v>
      </c>
      <c r="I3722" s="54" t="n">
        <f aca="false">SUM(F3722:H3722)</f>
        <v>4292.35</v>
      </c>
      <c r="J3722" s="49" t="n">
        <f aca="false">Calc!$C$5-D3722</f>
        <v>368</v>
      </c>
      <c r="K3722" s="49" t="n">
        <f aca="false">IF(J3722&lt;=Calc!$C$11,4,IF(J3722&lt;=Calc!$C$12,3,IF(J3722&lt;=Calc!$C$13,2,1)))</f>
        <v>2</v>
      </c>
      <c r="L3722" s="49" t="n">
        <f aca="false">1+(E3722&gt;=Calc!$C$16)+(E3722&gt;=Calc!$C$17)+(E3722&gt;=Calc!$C$18)</f>
        <v>4</v>
      </c>
      <c r="M3722" s="49" t="str">
        <f aca="false">IF(AND(K3722=4,L3722&gt;=3),"Champions",IF(AND(K3722=3,L3722&gt;=3),"Loyal",IF(K3722&gt;=3,"Recent / New",IF(L3722&gt;=3,"At Risk","Hibernating / Lost"))))</f>
        <v>At Risk</v>
      </c>
      <c r="N3722" s="54" t="n">
        <f aca="false">IF(AND(Calc!$C$2&lt;=2009,Calc!$C$3&gt;=2009),F3722,0)+IF(AND(Calc!$C$2&lt;=2010,Calc!$C$3&gt;=2010),G3722,0)+IF(AND(Calc!$C$2&lt;=2011,Calc!$C$3&gt;=2011),H3722,0)</f>
        <v>4292.35</v>
      </c>
      <c r="O3722" s="61" t="n">
        <f aca="false">IF(AND(N3722&gt;0,OR(Calc!$C$4="*",B3722=Calc!$C$4)),N3722+ROW()*0.000000001,0)</f>
        <v>4292.350003722</v>
      </c>
    </row>
    <row r="3723" customFormat="false" ht="15" hidden="false" customHeight="false" outlineLevel="0" collapsed="false">
      <c r="A3723" s="49" t="n">
        <v>16126</v>
      </c>
      <c r="B3723" s="49" t="s">
        <v>189</v>
      </c>
      <c r="C3723" s="63" t="n">
        <v>40149</v>
      </c>
      <c r="D3723" s="63" t="n">
        <v>40857</v>
      </c>
      <c r="E3723" s="49" t="n">
        <v>15</v>
      </c>
      <c r="F3723" s="54" t="n">
        <v>174.1</v>
      </c>
      <c r="G3723" s="54" t="n">
        <v>8182.73</v>
      </c>
      <c r="H3723" s="54" t="n">
        <v>6287.77</v>
      </c>
      <c r="I3723" s="54" t="n">
        <f aca="false">SUM(F3723:H3723)</f>
        <v>14644.6</v>
      </c>
      <c r="J3723" s="49" t="n">
        <f aca="false">Calc!$C$5-D3723</f>
        <v>30</v>
      </c>
      <c r="K3723" s="49" t="n">
        <f aca="false">IF(J3723&lt;=Calc!$C$11,4,IF(J3723&lt;=Calc!$C$12,3,IF(J3723&lt;=Calc!$C$13,2,1)))</f>
        <v>3</v>
      </c>
      <c r="L3723" s="49" t="n">
        <f aca="false">1+(E3723&gt;=Calc!$C$16)+(E3723&gt;=Calc!$C$17)+(E3723&gt;=Calc!$C$18)</f>
        <v>4</v>
      </c>
      <c r="M3723" s="49" t="str">
        <f aca="false">IF(AND(K3723=4,L3723&gt;=3),"Champions",IF(AND(K3723=3,L3723&gt;=3),"Loyal",IF(K3723&gt;=3,"Recent / New",IF(L3723&gt;=3,"At Risk","Hibernating / Lost"))))</f>
        <v>Loyal</v>
      </c>
      <c r="N3723" s="54" t="n">
        <f aca="false">IF(AND(Calc!$C$2&lt;=2009,Calc!$C$3&gt;=2009),F3723,0)+IF(AND(Calc!$C$2&lt;=2010,Calc!$C$3&gt;=2010),G3723,0)+IF(AND(Calc!$C$2&lt;=2011,Calc!$C$3&gt;=2011),H3723,0)</f>
        <v>14644.6</v>
      </c>
      <c r="O3723" s="61" t="n">
        <f aca="false">IF(AND(N3723&gt;0,OR(Calc!$C$4="*",B3723=Calc!$C$4)),N3723+ROW()*0.000000001,0)</f>
        <v>14644.600003723</v>
      </c>
    </row>
    <row r="3724" customFormat="false" ht="15" hidden="false" customHeight="false" outlineLevel="0" collapsed="false">
      <c r="A3724" s="49" t="n">
        <v>16127</v>
      </c>
      <c r="B3724" s="49" t="s">
        <v>189</v>
      </c>
      <c r="C3724" s="63" t="n">
        <v>40160</v>
      </c>
      <c r="D3724" s="63" t="n">
        <v>40847</v>
      </c>
      <c r="E3724" s="49" t="n">
        <v>2</v>
      </c>
      <c r="F3724" s="54" t="n">
        <v>145.06</v>
      </c>
      <c r="G3724" s="54" t="n">
        <v>0</v>
      </c>
      <c r="H3724" s="54" t="n">
        <v>656.25</v>
      </c>
      <c r="I3724" s="54" t="n">
        <f aca="false">SUM(F3724:H3724)</f>
        <v>801.31</v>
      </c>
      <c r="J3724" s="49" t="n">
        <f aca="false">Calc!$C$5-D3724</f>
        <v>40</v>
      </c>
      <c r="K3724" s="49" t="n">
        <f aca="false">IF(J3724&lt;=Calc!$C$11,4,IF(J3724&lt;=Calc!$C$12,3,IF(J3724&lt;=Calc!$C$13,2,1)))</f>
        <v>3</v>
      </c>
      <c r="L3724" s="49" t="n">
        <f aca="false">1+(E3724&gt;=Calc!$C$16)+(E3724&gt;=Calc!$C$17)+(E3724&gt;=Calc!$C$18)</f>
        <v>2</v>
      </c>
      <c r="M3724" s="49" t="str">
        <f aca="false">IF(AND(K3724=4,L3724&gt;=3),"Champions",IF(AND(K3724=3,L3724&gt;=3),"Loyal",IF(K3724&gt;=3,"Recent / New",IF(L3724&gt;=3,"At Risk","Hibernating / Lost"))))</f>
        <v>Recent / New</v>
      </c>
      <c r="N3724" s="54" t="n">
        <f aca="false">IF(AND(Calc!$C$2&lt;=2009,Calc!$C$3&gt;=2009),F3724,0)+IF(AND(Calc!$C$2&lt;=2010,Calc!$C$3&gt;=2010),G3724,0)+IF(AND(Calc!$C$2&lt;=2011,Calc!$C$3&gt;=2011),H3724,0)</f>
        <v>801.31</v>
      </c>
      <c r="O3724" s="61" t="n">
        <f aca="false">IF(AND(N3724&gt;0,OR(Calc!$C$4="*",B3724=Calc!$C$4)),N3724+ROW()*0.000000001,0)</f>
        <v>801.310003724</v>
      </c>
    </row>
    <row r="3725" customFormat="false" ht="15" hidden="false" customHeight="false" outlineLevel="0" collapsed="false">
      <c r="A3725" s="49" t="n">
        <v>16128</v>
      </c>
      <c r="B3725" s="49" t="s">
        <v>189</v>
      </c>
      <c r="C3725" s="63" t="n">
        <v>40375</v>
      </c>
      <c r="D3725" s="63" t="n">
        <v>40869</v>
      </c>
      <c r="E3725" s="49" t="n">
        <v>11</v>
      </c>
      <c r="F3725" s="54" t="n">
        <v>0</v>
      </c>
      <c r="G3725" s="54" t="n">
        <v>1912.13</v>
      </c>
      <c r="H3725" s="54" t="n">
        <v>1880.22</v>
      </c>
      <c r="I3725" s="54" t="n">
        <f aca="false">SUM(F3725:H3725)</f>
        <v>3792.35</v>
      </c>
      <c r="J3725" s="49" t="n">
        <f aca="false">Calc!$C$5-D3725</f>
        <v>18</v>
      </c>
      <c r="K3725" s="49" t="n">
        <f aca="false">IF(J3725&lt;=Calc!$C$11,4,IF(J3725&lt;=Calc!$C$12,3,IF(J3725&lt;=Calc!$C$13,2,1)))</f>
        <v>4</v>
      </c>
      <c r="L3725" s="49" t="n">
        <f aca="false">1+(E3725&gt;=Calc!$C$16)+(E3725&gt;=Calc!$C$17)+(E3725&gt;=Calc!$C$18)</f>
        <v>4</v>
      </c>
      <c r="M3725" s="49" t="str">
        <f aca="false">IF(AND(K3725=4,L3725&gt;=3),"Champions",IF(AND(K3725=3,L3725&gt;=3),"Loyal",IF(K3725&gt;=3,"Recent / New",IF(L3725&gt;=3,"At Risk","Hibernating / Lost"))))</f>
        <v>Champions</v>
      </c>
      <c r="N3725" s="54" t="n">
        <f aca="false">IF(AND(Calc!$C$2&lt;=2009,Calc!$C$3&gt;=2009),F3725,0)+IF(AND(Calc!$C$2&lt;=2010,Calc!$C$3&gt;=2010),G3725,0)+IF(AND(Calc!$C$2&lt;=2011,Calc!$C$3&gt;=2011),H3725,0)</f>
        <v>3792.35</v>
      </c>
      <c r="O3725" s="61" t="n">
        <f aca="false">IF(AND(N3725&gt;0,OR(Calc!$C$4="*",B3725=Calc!$C$4)),N3725+ROW()*0.000000001,0)</f>
        <v>3792.350003725</v>
      </c>
    </row>
    <row r="3726" customFormat="false" ht="15" hidden="false" customHeight="false" outlineLevel="0" collapsed="false">
      <c r="A3726" s="49" t="n">
        <v>16129</v>
      </c>
      <c r="B3726" s="49" t="s">
        <v>189</v>
      </c>
      <c r="C3726" s="63" t="n">
        <v>40379</v>
      </c>
      <c r="D3726" s="63" t="n">
        <v>40479</v>
      </c>
      <c r="E3726" s="49" t="n">
        <v>3</v>
      </c>
      <c r="F3726" s="54" t="n">
        <v>0</v>
      </c>
      <c r="G3726" s="54" t="n">
        <v>1396.05</v>
      </c>
      <c r="H3726" s="54" t="n">
        <v>0</v>
      </c>
      <c r="I3726" s="54" t="n">
        <f aca="false">SUM(F3726:H3726)</f>
        <v>1396.05</v>
      </c>
      <c r="J3726" s="49" t="n">
        <f aca="false">Calc!$C$5-D3726</f>
        <v>408</v>
      </c>
      <c r="K3726" s="49" t="n">
        <f aca="false">IF(J3726&lt;=Calc!$C$11,4,IF(J3726&lt;=Calc!$C$12,3,IF(J3726&lt;=Calc!$C$13,2,1)))</f>
        <v>1</v>
      </c>
      <c r="L3726" s="49" t="n">
        <f aca="false">1+(E3726&gt;=Calc!$C$16)+(E3726&gt;=Calc!$C$17)+(E3726&gt;=Calc!$C$18)</f>
        <v>2</v>
      </c>
      <c r="M3726" s="49" t="str">
        <f aca="false">IF(AND(K3726=4,L3726&gt;=3),"Champions",IF(AND(K3726=3,L3726&gt;=3),"Loyal",IF(K3726&gt;=3,"Recent / New",IF(L3726&gt;=3,"At Risk","Hibernating / Lost"))))</f>
        <v>Hibernating / Lost</v>
      </c>
      <c r="N3726" s="54" t="n">
        <f aca="false">IF(AND(Calc!$C$2&lt;=2009,Calc!$C$3&gt;=2009),F3726,0)+IF(AND(Calc!$C$2&lt;=2010,Calc!$C$3&gt;=2010),G3726,0)+IF(AND(Calc!$C$2&lt;=2011,Calc!$C$3&gt;=2011),H3726,0)</f>
        <v>1396.05</v>
      </c>
      <c r="O3726" s="61" t="n">
        <f aca="false">IF(AND(N3726&gt;0,OR(Calc!$C$4="*",B3726=Calc!$C$4)),N3726+ROW()*0.000000001,0)</f>
        <v>1396.050003726</v>
      </c>
    </row>
    <row r="3727" customFormat="false" ht="15" hidden="false" customHeight="false" outlineLevel="0" collapsed="false">
      <c r="A3727" s="49" t="n">
        <v>16130</v>
      </c>
      <c r="B3727" s="49" t="s">
        <v>189</v>
      </c>
      <c r="C3727" s="63" t="n">
        <v>40269</v>
      </c>
      <c r="D3727" s="63" t="n">
        <v>40464</v>
      </c>
      <c r="E3727" s="49" t="n">
        <v>4</v>
      </c>
      <c r="F3727" s="54" t="n">
        <v>0</v>
      </c>
      <c r="G3727" s="54" t="n">
        <v>987.48</v>
      </c>
      <c r="H3727" s="54" t="n">
        <v>0</v>
      </c>
      <c r="I3727" s="54" t="n">
        <f aca="false">SUM(F3727:H3727)</f>
        <v>987.48</v>
      </c>
      <c r="J3727" s="49" t="n">
        <f aca="false">Calc!$C$5-D3727</f>
        <v>423</v>
      </c>
      <c r="K3727" s="49" t="n">
        <f aca="false">IF(J3727&lt;=Calc!$C$11,4,IF(J3727&lt;=Calc!$C$12,3,IF(J3727&lt;=Calc!$C$13,2,1)))</f>
        <v>1</v>
      </c>
      <c r="L3727" s="49" t="n">
        <f aca="false">1+(E3727&gt;=Calc!$C$16)+(E3727&gt;=Calc!$C$17)+(E3727&gt;=Calc!$C$18)</f>
        <v>3</v>
      </c>
      <c r="M3727" s="49" t="str">
        <f aca="false">IF(AND(K3727=4,L3727&gt;=3),"Champions",IF(AND(K3727=3,L3727&gt;=3),"Loyal",IF(K3727&gt;=3,"Recent / New",IF(L3727&gt;=3,"At Risk","Hibernating / Lost"))))</f>
        <v>At Risk</v>
      </c>
      <c r="N3727" s="54" t="n">
        <f aca="false">IF(AND(Calc!$C$2&lt;=2009,Calc!$C$3&gt;=2009),F3727,0)+IF(AND(Calc!$C$2&lt;=2010,Calc!$C$3&gt;=2010),G3727,0)+IF(AND(Calc!$C$2&lt;=2011,Calc!$C$3&gt;=2011),H3727,0)</f>
        <v>987.48</v>
      </c>
      <c r="O3727" s="61" t="n">
        <f aca="false">IF(AND(N3727&gt;0,OR(Calc!$C$4="*",B3727=Calc!$C$4)),N3727+ROW()*0.000000001,0)</f>
        <v>987.480003727</v>
      </c>
    </row>
    <row r="3728" customFormat="false" ht="15" hidden="false" customHeight="false" outlineLevel="0" collapsed="false">
      <c r="A3728" s="49" t="n">
        <v>16131</v>
      </c>
      <c r="B3728" s="49" t="s">
        <v>189</v>
      </c>
      <c r="C3728" s="63" t="n">
        <v>40149</v>
      </c>
      <c r="D3728" s="63" t="n">
        <v>40835</v>
      </c>
      <c r="E3728" s="49" t="n">
        <v>12</v>
      </c>
      <c r="F3728" s="54" t="n">
        <v>1307.47</v>
      </c>
      <c r="G3728" s="54" t="n">
        <v>5052.26</v>
      </c>
      <c r="H3728" s="54" t="n">
        <v>3506.54</v>
      </c>
      <c r="I3728" s="54" t="n">
        <f aca="false">SUM(F3728:H3728)</f>
        <v>9866.27</v>
      </c>
      <c r="J3728" s="49" t="n">
        <f aca="false">Calc!$C$5-D3728</f>
        <v>52</v>
      </c>
      <c r="K3728" s="49" t="n">
        <f aca="false">IF(J3728&lt;=Calc!$C$11,4,IF(J3728&lt;=Calc!$C$12,3,IF(J3728&lt;=Calc!$C$13,2,1)))</f>
        <v>3</v>
      </c>
      <c r="L3728" s="49" t="n">
        <f aca="false">1+(E3728&gt;=Calc!$C$16)+(E3728&gt;=Calc!$C$17)+(E3728&gt;=Calc!$C$18)</f>
        <v>4</v>
      </c>
      <c r="M3728" s="49" t="str">
        <f aca="false">IF(AND(K3728=4,L3728&gt;=3),"Champions",IF(AND(K3728=3,L3728&gt;=3),"Loyal",IF(K3728&gt;=3,"Recent / New",IF(L3728&gt;=3,"At Risk","Hibernating / Lost"))))</f>
        <v>Loyal</v>
      </c>
      <c r="N3728" s="54" t="n">
        <f aca="false">IF(AND(Calc!$C$2&lt;=2009,Calc!$C$3&gt;=2009),F3728,0)+IF(AND(Calc!$C$2&lt;=2010,Calc!$C$3&gt;=2010),G3728,0)+IF(AND(Calc!$C$2&lt;=2011,Calc!$C$3&gt;=2011),H3728,0)</f>
        <v>9866.27</v>
      </c>
      <c r="O3728" s="61" t="n">
        <f aca="false">IF(AND(N3728&gt;0,OR(Calc!$C$4="*",B3728=Calc!$C$4)),N3728+ROW()*0.000000001,0)</f>
        <v>9866.270003728</v>
      </c>
    </row>
    <row r="3729" customFormat="false" ht="15" hidden="false" customHeight="false" outlineLevel="0" collapsed="false">
      <c r="A3729" s="49" t="n">
        <v>16132</v>
      </c>
      <c r="B3729" s="49" t="s">
        <v>189</v>
      </c>
      <c r="C3729" s="63" t="n">
        <v>40259</v>
      </c>
      <c r="D3729" s="63" t="n">
        <v>40342</v>
      </c>
      <c r="E3729" s="49" t="n">
        <v>2</v>
      </c>
      <c r="F3729" s="54" t="n">
        <v>0</v>
      </c>
      <c r="G3729" s="54" t="n">
        <v>664.2</v>
      </c>
      <c r="H3729" s="54" t="n">
        <v>0</v>
      </c>
      <c r="I3729" s="54" t="n">
        <f aca="false">SUM(F3729:H3729)</f>
        <v>664.2</v>
      </c>
      <c r="J3729" s="49" t="n">
        <f aca="false">Calc!$C$5-D3729</f>
        <v>545</v>
      </c>
      <c r="K3729" s="49" t="n">
        <f aca="false">IF(J3729&lt;=Calc!$C$11,4,IF(J3729&lt;=Calc!$C$12,3,IF(J3729&lt;=Calc!$C$13,2,1)))</f>
        <v>1</v>
      </c>
      <c r="L3729" s="49" t="n">
        <f aca="false">1+(E3729&gt;=Calc!$C$16)+(E3729&gt;=Calc!$C$17)+(E3729&gt;=Calc!$C$18)</f>
        <v>2</v>
      </c>
      <c r="M3729" s="49" t="str">
        <f aca="false">IF(AND(K3729=4,L3729&gt;=3),"Champions",IF(AND(K3729=3,L3729&gt;=3),"Loyal",IF(K3729&gt;=3,"Recent / New",IF(L3729&gt;=3,"At Risk","Hibernating / Lost"))))</f>
        <v>Hibernating / Lost</v>
      </c>
      <c r="N3729" s="54" t="n">
        <f aca="false">IF(AND(Calc!$C$2&lt;=2009,Calc!$C$3&gt;=2009),F3729,0)+IF(AND(Calc!$C$2&lt;=2010,Calc!$C$3&gt;=2010),G3729,0)+IF(AND(Calc!$C$2&lt;=2011,Calc!$C$3&gt;=2011),H3729,0)</f>
        <v>664.2</v>
      </c>
      <c r="O3729" s="61" t="n">
        <f aca="false">IF(AND(N3729&gt;0,OR(Calc!$C$4="*",B3729=Calc!$C$4)),N3729+ROW()*0.000000001,0)</f>
        <v>664.200003729</v>
      </c>
    </row>
    <row r="3730" customFormat="false" ht="15" hidden="false" customHeight="false" outlineLevel="0" collapsed="false">
      <c r="A3730" s="49" t="n">
        <v>16133</v>
      </c>
      <c r="B3730" s="49" t="s">
        <v>189</v>
      </c>
      <c r="C3730" s="63" t="n">
        <v>40268</v>
      </c>
      <c r="D3730" s="63" t="n">
        <v>40883</v>
      </c>
      <c r="E3730" s="49" t="n">
        <v>56</v>
      </c>
      <c r="F3730" s="54" t="n">
        <v>0</v>
      </c>
      <c r="G3730" s="54" t="n">
        <v>7923.22</v>
      </c>
      <c r="H3730" s="54" t="n">
        <v>14305.66</v>
      </c>
      <c r="I3730" s="54" t="n">
        <f aca="false">SUM(F3730:H3730)</f>
        <v>22228.88</v>
      </c>
      <c r="J3730" s="49" t="n">
        <f aca="false">Calc!$C$5-D3730</f>
        <v>4</v>
      </c>
      <c r="K3730" s="49" t="n">
        <f aca="false">IF(J3730&lt;=Calc!$C$11,4,IF(J3730&lt;=Calc!$C$12,3,IF(J3730&lt;=Calc!$C$13,2,1)))</f>
        <v>4</v>
      </c>
      <c r="L3730" s="49" t="n">
        <f aca="false">1+(E3730&gt;=Calc!$C$16)+(E3730&gt;=Calc!$C$17)+(E3730&gt;=Calc!$C$18)</f>
        <v>4</v>
      </c>
      <c r="M3730" s="49" t="str">
        <f aca="false">IF(AND(K3730=4,L3730&gt;=3),"Champions",IF(AND(K3730=3,L3730&gt;=3),"Loyal",IF(K3730&gt;=3,"Recent / New",IF(L3730&gt;=3,"At Risk","Hibernating / Lost"))))</f>
        <v>Champions</v>
      </c>
      <c r="N3730" s="54" t="n">
        <f aca="false">IF(AND(Calc!$C$2&lt;=2009,Calc!$C$3&gt;=2009),F3730,0)+IF(AND(Calc!$C$2&lt;=2010,Calc!$C$3&gt;=2010),G3730,0)+IF(AND(Calc!$C$2&lt;=2011,Calc!$C$3&gt;=2011),H3730,0)</f>
        <v>22228.88</v>
      </c>
      <c r="O3730" s="61" t="n">
        <f aca="false">IF(AND(N3730&gt;0,OR(Calc!$C$4="*",B3730=Calc!$C$4)),N3730+ROW()*0.000000001,0)</f>
        <v>22228.88000373</v>
      </c>
    </row>
    <row r="3731" customFormat="false" ht="15" hidden="false" customHeight="false" outlineLevel="0" collapsed="false">
      <c r="A3731" s="49" t="n">
        <v>16134</v>
      </c>
      <c r="B3731" s="49" t="s">
        <v>189</v>
      </c>
      <c r="C3731" s="63" t="n">
        <v>40346</v>
      </c>
      <c r="D3731" s="63" t="n">
        <v>40865</v>
      </c>
      <c r="E3731" s="49" t="n">
        <v>5</v>
      </c>
      <c r="F3731" s="54" t="n">
        <v>0</v>
      </c>
      <c r="G3731" s="54" t="n">
        <v>1785.43</v>
      </c>
      <c r="H3731" s="54" t="n">
        <v>334.56</v>
      </c>
      <c r="I3731" s="54" t="n">
        <f aca="false">SUM(F3731:H3731)</f>
        <v>2119.99</v>
      </c>
      <c r="J3731" s="49" t="n">
        <f aca="false">Calc!$C$5-D3731</f>
        <v>22</v>
      </c>
      <c r="K3731" s="49" t="n">
        <f aca="false">IF(J3731&lt;=Calc!$C$11,4,IF(J3731&lt;=Calc!$C$12,3,IF(J3731&lt;=Calc!$C$13,2,1)))</f>
        <v>4</v>
      </c>
      <c r="L3731" s="49" t="n">
        <f aca="false">1+(E3731&gt;=Calc!$C$16)+(E3731&gt;=Calc!$C$17)+(E3731&gt;=Calc!$C$18)</f>
        <v>3</v>
      </c>
      <c r="M3731" s="49" t="str">
        <f aca="false">IF(AND(K3731=4,L3731&gt;=3),"Champions",IF(AND(K3731=3,L3731&gt;=3),"Loyal",IF(K3731&gt;=3,"Recent / New",IF(L3731&gt;=3,"At Risk","Hibernating / Lost"))))</f>
        <v>Champions</v>
      </c>
      <c r="N3731" s="54" t="n">
        <f aca="false">IF(AND(Calc!$C$2&lt;=2009,Calc!$C$3&gt;=2009),F3731,0)+IF(AND(Calc!$C$2&lt;=2010,Calc!$C$3&gt;=2010),G3731,0)+IF(AND(Calc!$C$2&lt;=2011,Calc!$C$3&gt;=2011),H3731,0)</f>
        <v>2119.99</v>
      </c>
      <c r="O3731" s="61" t="n">
        <f aca="false">IF(AND(N3731&gt;0,OR(Calc!$C$4="*",B3731=Calc!$C$4)),N3731+ROW()*0.000000001,0)</f>
        <v>2119.990003731</v>
      </c>
    </row>
    <row r="3732" customFormat="false" ht="15" hidden="false" customHeight="false" outlineLevel="0" collapsed="false">
      <c r="A3732" s="49" t="n">
        <v>16135</v>
      </c>
      <c r="B3732" s="49" t="s">
        <v>189</v>
      </c>
      <c r="C3732" s="63" t="n">
        <v>40303</v>
      </c>
      <c r="D3732" s="63" t="n">
        <v>40624</v>
      </c>
      <c r="E3732" s="49" t="n">
        <v>2</v>
      </c>
      <c r="F3732" s="54" t="n">
        <v>0</v>
      </c>
      <c r="G3732" s="54" t="n">
        <v>301.9</v>
      </c>
      <c r="H3732" s="54" t="n">
        <v>517.55</v>
      </c>
      <c r="I3732" s="54" t="n">
        <f aca="false">SUM(F3732:H3732)</f>
        <v>819.45</v>
      </c>
      <c r="J3732" s="49" t="n">
        <f aca="false">Calc!$C$5-D3732</f>
        <v>263</v>
      </c>
      <c r="K3732" s="49" t="n">
        <f aca="false">IF(J3732&lt;=Calc!$C$11,4,IF(J3732&lt;=Calc!$C$12,3,IF(J3732&lt;=Calc!$C$13,2,1)))</f>
        <v>2</v>
      </c>
      <c r="L3732" s="49" t="n">
        <f aca="false">1+(E3732&gt;=Calc!$C$16)+(E3732&gt;=Calc!$C$17)+(E3732&gt;=Calc!$C$18)</f>
        <v>2</v>
      </c>
      <c r="M3732" s="49" t="str">
        <f aca="false">IF(AND(K3732=4,L3732&gt;=3),"Champions",IF(AND(K3732=3,L3732&gt;=3),"Loyal",IF(K3732&gt;=3,"Recent / New",IF(L3732&gt;=3,"At Risk","Hibernating / Lost"))))</f>
        <v>Hibernating / Lost</v>
      </c>
      <c r="N3732" s="54" t="n">
        <f aca="false">IF(AND(Calc!$C$2&lt;=2009,Calc!$C$3&gt;=2009),F3732,0)+IF(AND(Calc!$C$2&lt;=2010,Calc!$C$3&gt;=2010),G3732,0)+IF(AND(Calc!$C$2&lt;=2011,Calc!$C$3&gt;=2011),H3732,0)</f>
        <v>819.45</v>
      </c>
      <c r="O3732" s="61" t="n">
        <f aca="false">IF(AND(N3732&gt;0,OR(Calc!$C$4="*",B3732=Calc!$C$4)),N3732+ROW()*0.000000001,0)</f>
        <v>819.450003732</v>
      </c>
    </row>
    <row r="3733" customFormat="false" ht="15" hidden="false" customHeight="false" outlineLevel="0" collapsed="false">
      <c r="A3733" s="49" t="n">
        <v>16136</v>
      </c>
      <c r="B3733" s="49" t="s">
        <v>189</v>
      </c>
      <c r="C3733" s="63" t="n">
        <v>40223</v>
      </c>
      <c r="D3733" s="63" t="n">
        <v>40827</v>
      </c>
      <c r="E3733" s="49" t="n">
        <v>4</v>
      </c>
      <c r="F3733" s="54" t="n">
        <v>0</v>
      </c>
      <c r="G3733" s="54" t="n">
        <v>211.7</v>
      </c>
      <c r="H3733" s="54" t="n">
        <v>709.38</v>
      </c>
      <c r="I3733" s="54" t="n">
        <f aca="false">SUM(F3733:H3733)</f>
        <v>921.08</v>
      </c>
      <c r="J3733" s="49" t="n">
        <f aca="false">Calc!$C$5-D3733</f>
        <v>60</v>
      </c>
      <c r="K3733" s="49" t="n">
        <f aca="false">IF(J3733&lt;=Calc!$C$11,4,IF(J3733&lt;=Calc!$C$12,3,IF(J3733&lt;=Calc!$C$13,2,1)))</f>
        <v>3</v>
      </c>
      <c r="L3733" s="49" t="n">
        <f aca="false">1+(E3733&gt;=Calc!$C$16)+(E3733&gt;=Calc!$C$17)+(E3733&gt;=Calc!$C$18)</f>
        <v>3</v>
      </c>
      <c r="M3733" s="49" t="str">
        <f aca="false">IF(AND(K3733=4,L3733&gt;=3),"Champions",IF(AND(K3733=3,L3733&gt;=3),"Loyal",IF(K3733&gt;=3,"Recent / New",IF(L3733&gt;=3,"At Risk","Hibernating / Lost"))))</f>
        <v>Loyal</v>
      </c>
      <c r="N3733" s="54" t="n">
        <f aca="false">IF(AND(Calc!$C$2&lt;=2009,Calc!$C$3&gt;=2009),F3733,0)+IF(AND(Calc!$C$2&lt;=2010,Calc!$C$3&gt;=2010),G3733,0)+IF(AND(Calc!$C$2&lt;=2011,Calc!$C$3&gt;=2011),H3733,0)</f>
        <v>921.08</v>
      </c>
      <c r="O3733" s="61" t="n">
        <f aca="false">IF(AND(N3733&gt;0,OR(Calc!$C$4="*",B3733=Calc!$C$4)),N3733+ROW()*0.000000001,0)</f>
        <v>921.080003733</v>
      </c>
    </row>
    <row r="3734" customFormat="false" ht="15" hidden="false" customHeight="false" outlineLevel="0" collapsed="false">
      <c r="A3734" s="49" t="n">
        <v>16137</v>
      </c>
      <c r="B3734" s="49" t="s">
        <v>189</v>
      </c>
      <c r="C3734" s="63" t="n">
        <v>40206</v>
      </c>
      <c r="D3734" s="63" t="n">
        <v>40206</v>
      </c>
      <c r="E3734" s="49" t="n">
        <v>1</v>
      </c>
      <c r="F3734" s="54" t="n">
        <v>0</v>
      </c>
      <c r="G3734" s="54" t="n">
        <v>422.7</v>
      </c>
      <c r="H3734" s="54" t="n">
        <v>0</v>
      </c>
      <c r="I3734" s="54" t="n">
        <f aca="false">SUM(F3734:H3734)</f>
        <v>422.7</v>
      </c>
      <c r="J3734" s="49" t="n">
        <f aca="false">Calc!$C$5-D3734</f>
        <v>681</v>
      </c>
      <c r="K3734" s="49" t="n">
        <f aca="false">IF(J3734&lt;=Calc!$C$11,4,IF(J3734&lt;=Calc!$C$12,3,IF(J3734&lt;=Calc!$C$13,2,1)))</f>
        <v>1</v>
      </c>
      <c r="L3734" s="49" t="n">
        <f aca="false">1+(E3734&gt;=Calc!$C$16)+(E3734&gt;=Calc!$C$17)+(E3734&gt;=Calc!$C$18)</f>
        <v>1</v>
      </c>
      <c r="M3734" s="49" t="str">
        <f aca="false">IF(AND(K3734=4,L3734&gt;=3),"Champions",IF(AND(K3734=3,L3734&gt;=3),"Loyal",IF(K3734&gt;=3,"Recent / New",IF(L3734&gt;=3,"At Risk","Hibernating / Lost"))))</f>
        <v>Hibernating / Lost</v>
      </c>
      <c r="N3734" s="54" t="n">
        <f aca="false">IF(AND(Calc!$C$2&lt;=2009,Calc!$C$3&gt;=2009),F3734,0)+IF(AND(Calc!$C$2&lt;=2010,Calc!$C$3&gt;=2010),G3734,0)+IF(AND(Calc!$C$2&lt;=2011,Calc!$C$3&gt;=2011),H3734,0)</f>
        <v>422.7</v>
      </c>
      <c r="O3734" s="61" t="n">
        <f aca="false">IF(AND(N3734&gt;0,OR(Calc!$C$4="*",B3734=Calc!$C$4)),N3734+ROW()*0.000000001,0)</f>
        <v>422.700003734</v>
      </c>
    </row>
    <row r="3735" customFormat="false" ht="15" hidden="false" customHeight="false" outlineLevel="0" collapsed="false">
      <c r="A3735" s="49" t="n">
        <v>16138</v>
      </c>
      <c r="B3735" s="49" t="s">
        <v>189</v>
      </c>
      <c r="C3735" s="63" t="n">
        <v>40296</v>
      </c>
      <c r="D3735" s="63" t="n">
        <v>40508</v>
      </c>
      <c r="E3735" s="49" t="n">
        <v>3</v>
      </c>
      <c r="F3735" s="54" t="n">
        <v>0</v>
      </c>
      <c r="G3735" s="54" t="n">
        <v>902.4</v>
      </c>
      <c r="H3735" s="54" t="n">
        <v>0</v>
      </c>
      <c r="I3735" s="54" t="n">
        <f aca="false">SUM(F3735:H3735)</f>
        <v>902.4</v>
      </c>
      <c r="J3735" s="49" t="n">
        <f aca="false">Calc!$C$5-D3735</f>
        <v>379</v>
      </c>
      <c r="K3735" s="49" t="n">
        <f aca="false">IF(J3735&lt;=Calc!$C$11,4,IF(J3735&lt;=Calc!$C$12,3,IF(J3735&lt;=Calc!$C$13,2,1)))</f>
        <v>2</v>
      </c>
      <c r="L3735" s="49" t="n">
        <f aca="false">1+(E3735&gt;=Calc!$C$16)+(E3735&gt;=Calc!$C$17)+(E3735&gt;=Calc!$C$18)</f>
        <v>2</v>
      </c>
      <c r="M3735" s="49" t="str">
        <f aca="false">IF(AND(K3735=4,L3735&gt;=3),"Champions",IF(AND(K3735=3,L3735&gt;=3),"Loyal",IF(K3735&gt;=3,"Recent / New",IF(L3735&gt;=3,"At Risk","Hibernating / Lost"))))</f>
        <v>Hibernating / Lost</v>
      </c>
      <c r="N3735" s="54" t="n">
        <f aca="false">IF(AND(Calc!$C$2&lt;=2009,Calc!$C$3&gt;=2009),F3735,0)+IF(AND(Calc!$C$2&lt;=2010,Calc!$C$3&gt;=2010),G3735,0)+IF(AND(Calc!$C$2&lt;=2011,Calc!$C$3&gt;=2011),H3735,0)</f>
        <v>902.4</v>
      </c>
      <c r="O3735" s="61" t="n">
        <f aca="false">IF(AND(N3735&gt;0,OR(Calc!$C$4="*",B3735=Calc!$C$4)),N3735+ROW()*0.000000001,0)</f>
        <v>902.400003735</v>
      </c>
    </row>
    <row r="3736" customFormat="false" ht="15" hidden="false" customHeight="false" outlineLevel="0" collapsed="false">
      <c r="A3736" s="49" t="n">
        <v>16139</v>
      </c>
      <c r="B3736" s="49" t="s">
        <v>189</v>
      </c>
      <c r="C3736" s="63" t="n">
        <v>40150</v>
      </c>
      <c r="D3736" s="63" t="n">
        <v>40868</v>
      </c>
      <c r="E3736" s="49" t="n">
        <v>5</v>
      </c>
      <c r="F3736" s="54" t="n">
        <v>475.74</v>
      </c>
      <c r="G3736" s="54" t="n">
        <v>0</v>
      </c>
      <c r="H3736" s="54" t="n">
        <v>635.41</v>
      </c>
      <c r="I3736" s="54" t="n">
        <f aca="false">SUM(F3736:H3736)</f>
        <v>1111.15</v>
      </c>
      <c r="J3736" s="49" t="n">
        <f aca="false">Calc!$C$5-D3736</f>
        <v>19</v>
      </c>
      <c r="K3736" s="49" t="n">
        <f aca="false">IF(J3736&lt;=Calc!$C$11,4,IF(J3736&lt;=Calc!$C$12,3,IF(J3736&lt;=Calc!$C$13,2,1)))</f>
        <v>4</v>
      </c>
      <c r="L3736" s="49" t="n">
        <f aca="false">1+(E3736&gt;=Calc!$C$16)+(E3736&gt;=Calc!$C$17)+(E3736&gt;=Calc!$C$18)</f>
        <v>3</v>
      </c>
      <c r="M3736" s="49" t="str">
        <f aca="false">IF(AND(K3736=4,L3736&gt;=3),"Champions",IF(AND(K3736=3,L3736&gt;=3),"Loyal",IF(K3736&gt;=3,"Recent / New",IF(L3736&gt;=3,"At Risk","Hibernating / Lost"))))</f>
        <v>Champions</v>
      </c>
      <c r="N3736" s="54" t="n">
        <f aca="false">IF(AND(Calc!$C$2&lt;=2009,Calc!$C$3&gt;=2009),F3736,0)+IF(AND(Calc!$C$2&lt;=2010,Calc!$C$3&gt;=2010),G3736,0)+IF(AND(Calc!$C$2&lt;=2011,Calc!$C$3&gt;=2011),H3736,0)</f>
        <v>1111.15</v>
      </c>
      <c r="O3736" s="61" t="n">
        <f aca="false">IF(AND(N3736&gt;0,OR(Calc!$C$4="*",B3736=Calc!$C$4)),N3736+ROW()*0.000000001,0)</f>
        <v>1111.150003736</v>
      </c>
    </row>
    <row r="3737" customFormat="false" ht="15" hidden="false" customHeight="false" outlineLevel="0" collapsed="false">
      <c r="A3737" s="49" t="n">
        <v>16140</v>
      </c>
      <c r="B3737" s="49" t="s">
        <v>189</v>
      </c>
      <c r="C3737" s="63" t="n">
        <v>40445</v>
      </c>
      <c r="D3737" s="63" t="n">
        <v>40821</v>
      </c>
      <c r="E3737" s="49" t="n">
        <v>3</v>
      </c>
      <c r="F3737" s="54" t="n">
        <v>0</v>
      </c>
      <c r="G3737" s="54" t="n">
        <v>832.42</v>
      </c>
      <c r="H3737" s="54" t="n">
        <v>584.04</v>
      </c>
      <c r="I3737" s="54" t="n">
        <f aca="false">SUM(F3737:H3737)</f>
        <v>1416.46</v>
      </c>
      <c r="J3737" s="49" t="n">
        <f aca="false">Calc!$C$5-D3737</f>
        <v>66</v>
      </c>
      <c r="K3737" s="49" t="n">
        <f aca="false">IF(J3737&lt;=Calc!$C$11,4,IF(J3737&lt;=Calc!$C$12,3,IF(J3737&lt;=Calc!$C$13,2,1)))</f>
        <v>3</v>
      </c>
      <c r="L3737" s="49" t="n">
        <f aca="false">1+(E3737&gt;=Calc!$C$16)+(E3737&gt;=Calc!$C$17)+(E3737&gt;=Calc!$C$18)</f>
        <v>2</v>
      </c>
      <c r="M3737" s="49" t="str">
        <f aca="false">IF(AND(K3737=4,L3737&gt;=3),"Champions",IF(AND(K3737=3,L3737&gt;=3),"Loyal",IF(K3737&gt;=3,"Recent / New",IF(L3737&gt;=3,"At Risk","Hibernating / Lost"))))</f>
        <v>Recent / New</v>
      </c>
      <c r="N3737" s="54" t="n">
        <f aca="false">IF(AND(Calc!$C$2&lt;=2009,Calc!$C$3&gt;=2009),F3737,0)+IF(AND(Calc!$C$2&lt;=2010,Calc!$C$3&gt;=2010),G3737,0)+IF(AND(Calc!$C$2&lt;=2011,Calc!$C$3&gt;=2011),H3737,0)</f>
        <v>1416.46</v>
      </c>
      <c r="O3737" s="61" t="n">
        <f aca="false">IF(AND(N3737&gt;0,OR(Calc!$C$4="*",B3737=Calc!$C$4)),N3737+ROW()*0.000000001,0)</f>
        <v>1416.460003737</v>
      </c>
    </row>
    <row r="3738" customFormat="false" ht="15" hidden="false" customHeight="false" outlineLevel="0" collapsed="false">
      <c r="A3738" s="49" t="n">
        <v>16141</v>
      </c>
      <c r="B3738" s="49" t="s">
        <v>189</v>
      </c>
      <c r="C3738" s="63" t="n">
        <v>40469</v>
      </c>
      <c r="D3738" s="63" t="n">
        <v>40798</v>
      </c>
      <c r="E3738" s="49" t="n">
        <v>2</v>
      </c>
      <c r="F3738" s="54" t="n">
        <v>0</v>
      </c>
      <c r="G3738" s="54" t="n">
        <v>335.54</v>
      </c>
      <c r="H3738" s="54" t="n">
        <v>620.4</v>
      </c>
      <c r="I3738" s="54" t="n">
        <f aca="false">SUM(F3738:H3738)</f>
        <v>955.94</v>
      </c>
      <c r="J3738" s="49" t="n">
        <f aca="false">Calc!$C$5-D3738</f>
        <v>89</v>
      </c>
      <c r="K3738" s="49" t="n">
        <f aca="false">IF(J3738&lt;=Calc!$C$11,4,IF(J3738&lt;=Calc!$C$12,3,IF(J3738&lt;=Calc!$C$13,2,1)))</f>
        <v>3</v>
      </c>
      <c r="L3738" s="49" t="n">
        <f aca="false">1+(E3738&gt;=Calc!$C$16)+(E3738&gt;=Calc!$C$17)+(E3738&gt;=Calc!$C$18)</f>
        <v>2</v>
      </c>
      <c r="M3738" s="49" t="str">
        <f aca="false">IF(AND(K3738=4,L3738&gt;=3),"Champions",IF(AND(K3738=3,L3738&gt;=3),"Loyal",IF(K3738&gt;=3,"Recent / New",IF(L3738&gt;=3,"At Risk","Hibernating / Lost"))))</f>
        <v>Recent / New</v>
      </c>
      <c r="N3738" s="54" t="n">
        <f aca="false">IF(AND(Calc!$C$2&lt;=2009,Calc!$C$3&gt;=2009),F3738,0)+IF(AND(Calc!$C$2&lt;=2010,Calc!$C$3&gt;=2010),G3738,0)+IF(AND(Calc!$C$2&lt;=2011,Calc!$C$3&gt;=2011),H3738,0)</f>
        <v>955.94</v>
      </c>
      <c r="O3738" s="61" t="n">
        <f aca="false">IF(AND(N3738&gt;0,OR(Calc!$C$4="*",B3738=Calc!$C$4)),N3738+ROW()*0.000000001,0)</f>
        <v>955.940003738</v>
      </c>
    </row>
    <row r="3739" customFormat="false" ht="15" hidden="false" customHeight="false" outlineLevel="0" collapsed="false">
      <c r="A3739" s="49" t="n">
        <v>16142</v>
      </c>
      <c r="B3739" s="49" t="s">
        <v>189</v>
      </c>
      <c r="C3739" s="63" t="n">
        <v>40637</v>
      </c>
      <c r="D3739" s="63" t="n">
        <v>40637</v>
      </c>
      <c r="E3739" s="49" t="n">
        <v>1</v>
      </c>
      <c r="F3739" s="54" t="n">
        <v>0</v>
      </c>
      <c r="G3739" s="54" t="n">
        <v>0</v>
      </c>
      <c r="H3739" s="54" t="n">
        <v>535.34</v>
      </c>
      <c r="I3739" s="54" t="n">
        <f aca="false">SUM(F3739:H3739)</f>
        <v>535.34</v>
      </c>
      <c r="J3739" s="49" t="n">
        <f aca="false">Calc!$C$5-D3739</f>
        <v>250</v>
      </c>
      <c r="K3739" s="49" t="n">
        <f aca="false">IF(J3739&lt;=Calc!$C$11,4,IF(J3739&lt;=Calc!$C$12,3,IF(J3739&lt;=Calc!$C$13,2,1)))</f>
        <v>2</v>
      </c>
      <c r="L3739" s="49" t="n">
        <f aca="false">1+(E3739&gt;=Calc!$C$16)+(E3739&gt;=Calc!$C$17)+(E3739&gt;=Calc!$C$18)</f>
        <v>1</v>
      </c>
      <c r="M3739" s="49" t="str">
        <f aca="false">IF(AND(K3739=4,L3739&gt;=3),"Champions",IF(AND(K3739=3,L3739&gt;=3),"Loyal",IF(K3739&gt;=3,"Recent / New",IF(L3739&gt;=3,"At Risk","Hibernating / Lost"))))</f>
        <v>Hibernating / Lost</v>
      </c>
      <c r="N3739" s="54" t="n">
        <f aca="false">IF(AND(Calc!$C$2&lt;=2009,Calc!$C$3&gt;=2009),F3739,0)+IF(AND(Calc!$C$2&lt;=2010,Calc!$C$3&gt;=2010),G3739,0)+IF(AND(Calc!$C$2&lt;=2011,Calc!$C$3&gt;=2011),H3739,0)</f>
        <v>535.34</v>
      </c>
      <c r="O3739" s="61" t="n">
        <f aca="false">IF(AND(N3739&gt;0,OR(Calc!$C$4="*",B3739=Calc!$C$4)),N3739+ROW()*0.000000001,0)</f>
        <v>535.340003739</v>
      </c>
    </row>
    <row r="3740" customFormat="false" ht="15" hidden="false" customHeight="false" outlineLevel="0" collapsed="false">
      <c r="A3740" s="49" t="n">
        <v>16143</v>
      </c>
      <c r="B3740" s="49" t="s">
        <v>189</v>
      </c>
      <c r="C3740" s="63" t="n">
        <v>40157</v>
      </c>
      <c r="D3740" s="63" t="n">
        <v>40883</v>
      </c>
      <c r="E3740" s="49" t="n">
        <v>12</v>
      </c>
      <c r="F3740" s="54" t="n">
        <v>300.35</v>
      </c>
      <c r="G3740" s="54" t="n">
        <v>2597.19</v>
      </c>
      <c r="H3740" s="54" t="n">
        <v>1613.59</v>
      </c>
      <c r="I3740" s="54" t="n">
        <f aca="false">SUM(F3740:H3740)</f>
        <v>4511.13</v>
      </c>
      <c r="J3740" s="49" t="n">
        <f aca="false">Calc!$C$5-D3740</f>
        <v>4</v>
      </c>
      <c r="K3740" s="49" t="n">
        <f aca="false">IF(J3740&lt;=Calc!$C$11,4,IF(J3740&lt;=Calc!$C$12,3,IF(J3740&lt;=Calc!$C$13,2,1)))</f>
        <v>4</v>
      </c>
      <c r="L3740" s="49" t="n">
        <f aca="false">1+(E3740&gt;=Calc!$C$16)+(E3740&gt;=Calc!$C$17)+(E3740&gt;=Calc!$C$18)</f>
        <v>4</v>
      </c>
      <c r="M3740" s="49" t="str">
        <f aca="false">IF(AND(K3740=4,L3740&gt;=3),"Champions",IF(AND(K3740=3,L3740&gt;=3),"Loyal",IF(K3740&gt;=3,"Recent / New",IF(L3740&gt;=3,"At Risk","Hibernating / Lost"))))</f>
        <v>Champions</v>
      </c>
      <c r="N3740" s="54" t="n">
        <f aca="false">IF(AND(Calc!$C$2&lt;=2009,Calc!$C$3&gt;=2009),F3740,0)+IF(AND(Calc!$C$2&lt;=2010,Calc!$C$3&gt;=2010),G3740,0)+IF(AND(Calc!$C$2&lt;=2011,Calc!$C$3&gt;=2011),H3740,0)</f>
        <v>4511.13</v>
      </c>
      <c r="O3740" s="61" t="n">
        <f aca="false">IF(AND(N3740&gt;0,OR(Calc!$C$4="*",B3740=Calc!$C$4)),N3740+ROW()*0.000000001,0)</f>
        <v>4511.13000374</v>
      </c>
    </row>
    <row r="3741" customFormat="false" ht="15" hidden="false" customHeight="false" outlineLevel="0" collapsed="false">
      <c r="A3741" s="49" t="n">
        <v>16144</v>
      </c>
      <c r="B3741" s="49" t="s">
        <v>189</v>
      </c>
      <c r="C3741" s="63" t="n">
        <v>40640</v>
      </c>
      <c r="D3741" s="63" t="n">
        <v>40640</v>
      </c>
      <c r="E3741" s="49" t="n">
        <v>1</v>
      </c>
      <c r="F3741" s="54" t="n">
        <v>0</v>
      </c>
      <c r="G3741" s="54" t="n">
        <v>0</v>
      </c>
      <c r="H3741" s="54" t="n">
        <v>175.2</v>
      </c>
      <c r="I3741" s="54" t="n">
        <f aca="false">SUM(F3741:H3741)</f>
        <v>175.2</v>
      </c>
      <c r="J3741" s="49" t="n">
        <f aca="false">Calc!$C$5-D3741</f>
        <v>247</v>
      </c>
      <c r="K3741" s="49" t="n">
        <f aca="false">IF(J3741&lt;=Calc!$C$11,4,IF(J3741&lt;=Calc!$C$12,3,IF(J3741&lt;=Calc!$C$13,2,1)))</f>
        <v>2</v>
      </c>
      <c r="L3741" s="49" t="n">
        <f aca="false">1+(E3741&gt;=Calc!$C$16)+(E3741&gt;=Calc!$C$17)+(E3741&gt;=Calc!$C$18)</f>
        <v>1</v>
      </c>
      <c r="M3741" s="49" t="str">
        <f aca="false">IF(AND(K3741=4,L3741&gt;=3),"Champions",IF(AND(K3741=3,L3741&gt;=3),"Loyal",IF(K3741&gt;=3,"Recent / New",IF(L3741&gt;=3,"At Risk","Hibernating / Lost"))))</f>
        <v>Hibernating / Lost</v>
      </c>
      <c r="N3741" s="54" t="n">
        <f aca="false">IF(AND(Calc!$C$2&lt;=2009,Calc!$C$3&gt;=2009),F3741,0)+IF(AND(Calc!$C$2&lt;=2010,Calc!$C$3&gt;=2010),G3741,0)+IF(AND(Calc!$C$2&lt;=2011,Calc!$C$3&gt;=2011),H3741,0)</f>
        <v>175.2</v>
      </c>
      <c r="O3741" s="61" t="n">
        <f aca="false">IF(AND(N3741&gt;0,OR(Calc!$C$4="*",B3741=Calc!$C$4)),N3741+ROW()*0.000000001,0)</f>
        <v>175.200003741</v>
      </c>
    </row>
    <row r="3742" customFormat="false" ht="15" hidden="false" customHeight="false" outlineLevel="0" collapsed="false">
      <c r="A3742" s="49" t="n">
        <v>16145</v>
      </c>
      <c r="B3742" s="49" t="s">
        <v>189</v>
      </c>
      <c r="C3742" s="63" t="n">
        <v>40302</v>
      </c>
      <c r="D3742" s="63" t="n">
        <v>40878</v>
      </c>
      <c r="E3742" s="49" t="n">
        <v>19</v>
      </c>
      <c r="F3742" s="54" t="n">
        <v>0</v>
      </c>
      <c r="G3742" s="54" t="n">
        <v>3242.8</v>
      </c>
      <c r="H3742" s="54" t="n">
        <v>3450.8</v>
      </c>
      <c r="I3742" s="54" t="n">
        <f aca="false">SUM(F3742:H3742)</f>
        <v>6693.6</v>
      </c>
      <c r="J3742" s="49" t="n">
        <f aca="false">Calc!$C$5-D3742</f>
        <v>9</v>
      </c>
      <c r="K3742" s="49" t="n">
        <f aca="false">IF(J3742&lt;=Calc!$C$11,4,IF(J3742&lt;=Calc!$C$12,3,IF(J3742&lt;=Calc!$C$13,2,1)))</f>
        <v>4</v>
      </c>
      <c r="L3742" s="49" t="n">
        <f aca="false">1+(E3742&gt;=Calc!$C$16)+(E3742&gt;=Calc!$C$17)+(E3742&gt;=Calc!$C$18)</f>
        <v>4</v>
      </c>
      <c r="M3742" s="49" t="str">
        <f aca="false">IF(AND(K3742=4,L3742&gt;=3),"Champions",IF(AND(K3742=3,L3742&gt;=3),"Loyal",IF(K3742&gt;=3,"Recent / New",IF(L3742&gt;=3,"At Risk","Hibernating / Lost"))))</f>
        <v>Champions</v>
      </c>
      <c r="N3742" s="54" t="n">
        <f aca="false">IF(AND(Calc!$C$2&lt;=2009,Calc!$C$3&gt;=2009),F3742,0)+IF(AND(Calc!$C$2&lt;=2010,Calc!$C$3&gt;=2010),G3742,0)+IF(AND(Calc!$C$2&lt;=2011,Calc!$C$3&gt;=2011),H3742,0)</f>
        <v>6693.6</v>
      </c>
      <c r="O3742" s="61" t="n">
        <f aca="false">IF(AND(N3742&gt;0,OR(Calc!$C$4="*",B3742=Calc!$C$4)),N3742+ROW()*0.000000001,0)</f>
        <v>6693.600003742</v>
      </c>
    </row>
    <row r="3743" customFormat="false" ht="15" hidden="false" customHeight="false" outlineLevel="0" collapsed="false">
      <c r="A3743" s="49" t="n">
        <v>16146</v>
      </c>
      <c r="B3743" s="49" t="s">
        <v>189</v>
      </c>
      <c r="C3743" s="63" t="n">
        <v>40438</v>
      </c>
      <c r="D3743" s="63" t="n">
        <v>40729</v>
      </c>
      <c r="E3743" s="49" t="n">
        <v>4</v>
      </c>
      <c r="F3743" s="54" t="n">
        <v>0</v>
      </c>
      <c r="G3743" s="54" t="n">
        <v>212.25</v>
      </c>
      <c r="H3743" s="54" t="n">
        <v>734.13</v>
      </c>
      <c r="I3743" s="54" t="n">
        <f aca="false">SUM(F3743:H3743)</f>
        <v>946.38</v>
      </c>
      <c r="J3743" s="49" t="n">
        <f aca="false">Calc!$C$5-D3743</f>
        <v>158</v>
      </c>
      <c r="K3743" s="49" t="n">
        <f aca="false">IF(J3743&lt;=Calc!$C$11,4,IF(J3743&lt;=Calc!$C$12,3,IF(J3743&lt;=Calc!$C$13,2,1)))</f>
        <v>2</v>
      </c>
      <c r="L3743" s="49" t="n">
        <f aca="false">1+(E3743&gt;=Calc!$C$16)+(E3743&gt;=Calc!$C$17)+(E3743&gt;=Calc!$C$18)</f>
        <v>3</v>
      </c>
      <c r="M3743" s="49" t="str">
        <f aca="false">IF(AND(K3743=4,L3743&gt;=3),"Champions",IF(AND(K3743=3,L3743&gt;=3),"Loyal",IF(K3743&gt;=3,"Recent / New",IF(L3743&gt;=3,"At Risk","Hibernating / Lost"))))</f>
        <v>At Risk</v>
      </c>
      <c r="N3743" s="54" t="n">
        <f aca="false">IF(AND(Calc!$C$2&lt;=2009,Calc!$C$3&gt;=2009),F3743,0)+IF(AND(Calc!$C$2&lt;=2010,Calc!$C$3&gt;=2010),G3743,0)+IF(AND(Calc!$C$2&lt;=2011,Calc!$C$3&gt;=2011),H3743,0)</f>
        <v>946.38</v>
      </c>
      <c r="O3743" s="61" t="n">
        <f aca="false">IF(AND(N3743&gt;0,OR(Calc!$C$4="*",B3743=Calc!$C$4)),N3743+ROW()*0.000000001,0)</f>
        <v>946.380003743</v>
      </c>
    </row>
    <row r="3744" customFormat="false" ht="15" hidden="false" customHeight="false" outlineLevel="0" collapsed="false">
      <c r="A3744" s="49" t="n">
        <v>16147</v>
      </c>
      <c r="B3744" s="49" t="s">
        <v>189</v>
      </c>
      <c r="C3744" s="63" t="n">
        <v>40214</v>
      </c>
      <c r="D3744" s="63" t="n">
        <v>40753</v>
      </c>
      <c r="E3744" s="49" t="n">
        <v>5</v>
      </c>
      <c r="F3744" s="54" t="n">
        <v>0</v>
      </c>
      <c r="G3744" s="54" t="n">
        <v>1992.02</v>
      </c>
      <c r="H3744" s="54" t="n">
        <v>375</v>
      </c>
      <c r="I3744" s="54" t="n">
        <f aca="false">SUM(F3744:H3744)</f>
        <v>2367.02</v>
      </c>
      <c r="J3744" s="49" t="n">
        <f aca="false">Calc!$C$5-D3744</f>
        <v>134</v>
      </c>
      <c r="K3744" s="49" t="n">
        <f aca="false">IF(J3744&lt;=Calc!$C$11,4,IF(J3744&lt;=Calc!$C$12,3,IF(J3744&lt;=Calc!$C$13,2,1)))</f>
        <v>2</v>
      </c>
      <c r="L3744" s="49" t="n">
        <f aca="false">1+(E3744&gt;=Calc!$C$16)+(E3744&gt;=Calc!$C$17)+(E3744&gt;=Calc!$C$18)</f>
        <v>3</v>
      </c>
      <c r="M3744" s="49" t="str">
        <f aca="false">IF(AND(K3744=4,L3744&gt;=3),"Champions",IF(AND(K3744=3,L3744&gt;=3),"Loyal",IF(K3744&gt;=3,"Recent / New",IF(L3744&gt;=3,"At Risk","Hibernating / Lost"))))</f>
        <v>At Risk</v>
      </c>
      <c r="N3744" s="54" t="n">
        <f aca="false">IF(AND(Calc!$C$2&lt;=2009,Calc!$C$3&gt;=2009),F3744,0)+IF(AND(Calc!$C$2&lt;=2010,Calc!$C$3&gt;=2010),G3744,0)+IF(AND(Calc!$C$2&lt;=2011,Calc!$C$3&gt;=2011),H3744,0)</f>
        <v>2367.02</v>
      </c>
      <c r="O3744" s="61" t="n">
        <f aca="false">IF(AND(N3744&gt;0,OR(Calc!$C$4="*",B3744=Calc!$C$4)),N3744+ROW()*0.000000001,0)</f>
        <v>2367.020003744</v>
      </c>
    </row>
    <row r="3745" customFormat="false" ht="15" hidden="false" customHeight="false" outlineLevel="0" collapsed="false">
      <c r="A3745" s="49" t="n">
        <v>16148</v>
      </c>
      <c r="B3745" s="49" t="s">
        <v>189</v>
      </c>
      <c r="C3745" s="63" t="n">
        <v>40450</v>
      </c>
      <c r="D3745" s="63" t="n">
        <v>40590</v>
      </c>
      <c r="E3745" s="49" t="n">
        <v>2</v>
      </c>
      <c r="F3745" s="54" t="n">
        <v>-16.25</v>
      </c>
      <c r="G3745" s="54" t="n">
        <v>310.3</v>
      </c>
      <c r="H3745" s="54" t="n">
        <v>76.32</v>
      </c>
      <c r="I3745" s="54" t="n">
        <f aca="false">SUM(F3745:H3745)</f>
        <v>370.37</v>
      </c>
      <c r="J3745" s="49" t="n">
        <f aca="false">Calc!$C$5-D3745</f>
        <v>297</v>
      </c>
      <c r="K3745" s="49" t="n">
        <f aca="false">IF(J3745&lt;=Calc!$C$11,4,IF(J3745&lt;=Calc!$C$12,3,IF(J3745&lt;=Calc!$C$13,2,1)))</f>
        <v>2</v>
      </c>
      <c r="L3745" s="49" t="n">
        <f aca="false">1+(E3745&gt;=Calc!$C$16)+(E3745&gt;=Calc!$C$17)+(E3745&gt;=Calc!$C$18)</f>
        <v>2</v>
      </c>
      <c r="M3745" s="49" t="str">
        <f aca="false">IF(AND(K3745=4,L3745&gt;=3),"Champions",IF(AND(K3745=3,L3745&gt;=3),"Loyal",IF(K3745&gt;=3,"Recent / New",IF(L3745&gt;=3,"At Risk","Hibernating / Lost"))))</f>
        <v>Hibernating / Lost</v>
      </c>
      <c r="N3745" s="54" t="n">
        <f aca="false">IF(AND(Calc!$C$2&lt;=2009,Calc!$C$3&gt;=2009),F3745,0)+IF(AND(Calc!$C$2&lt;=2010,Calc!$C$3&gt;=2010),G3745,0)+IF(AND(Calc!$C$2&lt;=2011,Calc!$C$3&gt;=2011),H3745,0)</f>
        <v>370.37</v>
      </c>
      <c r="O3745" s="61" t="n">
        <f aca="false">IF(AND(N3745&gt;0,OR(Calc!$C$4="*",B3745=Calc!$C$4)),N3745+ROW()*0.000000001,0)</f>
        <v>370.370003745</v>
      </c>
    </row>
    <row r="3746" customFormat="false" ht="15" hidden="false" customHeight="false" outlineLevel="0" collapsed="false">
      <c r="A3746" s="49" t="n">
        <v>16149</v>
      </c>
      <c r="B3746" s="49" t="s">
        <v>189</v>
      </c>
      <c r="C3746" s="63" t="n">
        <v>40457</v>
      </c>
      <c r="D3746" s="63" t="n">
        <v>40882</v>
      </c>
      <c r="E3746" s="49" t="n">
        <v>3</v>
      </c>
      <c r="F3746" s="54" t="n">
        <v>0</v>
      </c>
      <c r="G3746" s="54" t="n">
        <v>141.7</v>
      </c>
      <c r="H3746" s="54" t="n">
        <v>280.52</v>
      </c>
      <c r="I3746" s="54" t="n">
        <f aca="false">SUM(F3746:H3746)</f>
        <v>422.22</v>
      </c>
      <c r="J3746" s="49" t="n">
        <f aca="false">Calc!$C$5-D3746</f>
        <v>5</v>
      </c>
      <c r="K3746" s="49" t="n">
        <f aca="false">IF(J3746&lt;=Calc!$C$11,4,IF(J3746&lt;=Calc!$C$12,3,IF(J3746&lt;=Calc!$C$13,2,1)))</f>
        <v>4</v>
      </c>
      <c r="L3746" s="49" t="n">
        <f aca="false">1+(E3746&gt;=Calc!$C$16)+(E3746&gt;=Calc!$C$17)+(E3746&gt;=Calc!$C$18)</f>
        <v>2</v>
      </c>
      <c r="M3746" s="49" t="str">
        <f aca="false">IF(AND(K3746=4,L3746&gt;=3),"Champions",IF(AND(K3746=3,L3746&gt;=3),"Loyal",IF(K3746&gt;=3,"Recent / New",IF(L3746&gt;=3,"At Risk","Hibernating / Lost"))))</f>
        <v>Recent / New</v>
      </c>
      <c r="N3746" s="54" t="n">
        <f aca="false">IF(AND(Calc!$C$2&lt;=2009,Calc!$C$3&gt;=2009),F3746,0)+IF(AND(Calc!$C$2&lt;=2010,Calc!$C$3&gt;=2010),G3746,0)+IF(AND(Calc!$C$2&lt;=2011,Calc!$C$3&gt;=2011),H3746,0)</f>
        <v>422.22</v>
      </c>
      <c r="O3746" s="61" t="n">
        <f aca="false">IF(AND(N3746&gt;0,OR(Calc!$C$4="*",B3746=Calc!$C$4)),N3746+ROW()*0.000000001,0)</f>
        <v>422.220003746</v>
      </c>
    </row>
    <row r="3747" customFormat="false" ht="15" hidden="false" customHeight="false" outlineLevel="0" collapsed="false">
      <c r="A3747" s="49" t="n">
        <v>16150</v>
      </c>
      <c r="B3747" s="49" t="s">
        <v>189</v>
      </c>
      <c r="C3747" s="63" t="n">
        <v>40164</v>
      </c>
      <c r="D3747" s="63" t="n">
        <v>40844</v>
      </c>
      <c r="E3747" s="49" t="n">
        <v>10</v>
      </c>
      <c r="F3747" s="54" t="n">
        <v>341.9</v>
      </c>
      <c r="G3747" s="54" t="n">
        <v>1906.72</v>
      </c>
      <c r="H3747" s="54" t="n">
        <v>1512.65</v>
      </c>
      <c r="I3747" s="54" t="n">
        <f aca="false">SUM(F3747:H3747)</f>
        <v>3761.27</v>
      </c>
      <c r="J3747" s="49" t="n">
        <f aca="false">Calc!$C$5-D3747</f>
        <v>43</v>
      </c>
      <c r="K3747" s="49" t="n">
        <f aca="false">IF(J3747&lt;=Calc!$C$11,4,IF(J3747&lt;=Calc!$C$12,3,IF(J3747&lt;=Calc!$C$13,2,1)))</f>
        <v>3</v>
      </c>
      <c r="L3747" s="49" t="n">
        <f aca="false">1+(E3747&gt;=Calc!$C$16)+(E3747&gt;=Calc!$C$17)+(E3747&gt;=Calc!$C$18)</f>
        <v>4</v>
      </c>
      <c r="M3747" s="49" t="str">
        <f aca="false">IF(AND(K3747=4,L3747&gt;=3),"Champions",IF(AND(K3747=3,L3747&gt;=3),"Loyal",IF(K3747&gt;=3,"Recent / New",IF(L3747&gt;=3,"At Risk","Hibernating / Lost"))))</f>
        <v>Loyal</v>
      </c>
      <c r="N3747" s="54" t="n">
        <f aca="false">IF(AND(Calc!$C$2&lt;=2009,Calc!$C$3&gt;=2009),F3747,0)+IF(AND(Calc!$C$2&lt;=2010,Calc!$C$3&gt;=2010),G3747,0)+IF(AND(Calc!$C$2&lt;=2011,Calc!$C$3&gt;=2011),H3747,0)</f>
        <v>3761.27</v>
      </c>
      <c r="O3747" s="61" t="n">
        <f aca="false">IF(AND(N3747&gt;0,OR(Calc!$C$4="*",B3747=Calc!$C$4)),N3747+ROW()*0.000000001,0)</f>
        <v>3761.270003747</v>
      </c>
    </row>
    <row r="3748" customFormat="false" ht="15" hidden="false" customHeight="false" outlineLevel="0" collapsed="false">
      <c r="A3748" s="49" t="n">
        <v>16152</v>
      </c>
      <c r="B3748" s="49" t="s">
        <v>189</v>
      </c>
      <c r="C3748" s="63" t="n">
        <v>40618</v>
      </c>
      <c r="D3748" s="63" t="n">
        <v>40618</v>
      </c>
      <c r="E3748" s="49" t="n">
        <v>1</v>
      </c>
      <c r="F3748" s="54" t="n">
        <v>0</v>
      </c>
      <c r="G3748" s="54" t="n">
        <v>0</v>
      </c>
      <c r="H3748" s="54" t="n">
        <v>1829.04</v>
      </c>
      <c r="I3748" s="54" t="n">
        <f aca="false">SUM(F3748:H3748)</f>
        <v>1829.04</v>
      </c>
      <c r="J3748" s="49" t="n">
        <f aca="false">Calc!$C$5-D3748</f>
        <v>269</v>
      </c>
      <c r="K3748" s="49" t="n">
        <f aca="false">IF(J3748&lt;=Calc!$C$11,4,IF(J3748&lt;=Calc!$C$12,3,IF(J3748&lt;=Calc!$C$13,2,1)))</f>
        <v>2</v>
      </c>
      <c r="L3748" s="49" t="n">
        <f aca="false">1+(E3748&gt;=Calc!$C$16)+(E3748&gt;=Calc!$C$17)+(E3748&gt;=Calc!$C$18)</f>
        <v>1</v>
      </c>
      <c r="M3748" s="49" t="str">
        <f aca="false">IF(AND(K3748=4,L3748&gt;=3),"Champions",IF(AND(K3748=3,L3748&gt;=3),"Loyal",IF(K3748&gt;=3,"Recent / New",IF(L3748&gt;=3,"At Risk","Hibernating / Lost"))))</f>
        <v>Hibernating / Lost</v>
      </c>
      <c r="N3748" s="54" t="n">
        <f aca="false">IF(AND(Calc!$C$2&lt;=2009,Calc!$C$3&gt;=2009),F3748,0)+IF(AND(Calc!$C$2&lt;=2010,Calc!$C$3&gt;=2010),G3748,0)+IF(AND(Calc!$C$2&lt;=2011,Calc!$C$3&gt;=2011),H3748,0)</f>
        <v>1829.04</v>
      </c>
      <c r="O3748" s="61" t="n">
        <f aca="false">IF(AND(N3748&gt;0,OR(Calc!$C$4="*",B3748=Calc!$C$4)),N3748+ROW()*0.000000001,0)</f>
        <v>1829.040003748</v>
      </c>
    </row>
    <row r="3749" customFormat="false" ht="15" hidden="false" customHeight="false" outlineLevel="0" collapsed="false">
      <c r="A3749" s="49" t="n">
        <v>16153</v>
      </c>
      <c r="B3749" s="49" t="s">
        <v>189</v>
      </c>
      <c r="C3749" s="63" t="n">
        <v>40324</v>
      </c>
      <c r="D3749" s="63" t="n">
        <v>40837</v>
      </c>
      <c r="E3749" s="49" t="n">
        <v>11</v>
      </c>
      <c r="F3749" s="54" t="n">
        <v>0</v>
      </c>
      <c r="G3749" s="54" t="n">
        <v>3437.87</v>
      </c>
      <c r="H3749" s="54" t="n">
        <v>1609.22</v>
      </c>
      <c r="I3749" s="54" t="n">
        <f aca="false">SUM(F3749:H3749)</f>
        <v>5047.09</v>
      </c>
      <c r="J3749" s="49" t="n">
        <f aca="false">Calc!$C$5-D3749</f>
        <v>50</v>
      </c>
      <c r="K3749" s="49" t="n">
        <f aca="false">IF(J3749&lt;=Calc!$C$11,4,IF(J3749&lt;=Calc!$C$12,3,IF(J3749&lt;=Calc!$C$13,2,1)))</f>
        <v>3</v>
      </c>
      <c r="L3749" s="49" t="n">
        <f aca="false">1+(E3749&gt;=Calc!$C$16)+(E3749&gt;=Calc!$C$17)+(E3749&gt;=Calc!$C$18)</f>
        <v>4</v>
      </c>
      <c r="M3749" s="49" t="str">
        <f aca="false">IF(AND(K3749=4,L3749&gt;=3),"Champions",IF(AND(K3749=3,L3749&gt;=3),"Loyal",IF(K3749&gt;=3,"Recent / New",IF(L3749&gt;=3,"At Risk","Hibernating / Lost"))))</f>
        <v>Loyal</v>
      </c>
      <c r="N3749" s="54" t="n">
        <f aca="false">IF(AND(Calc!$C$2&lt;=2009,Calc!$C$3&gt;=2009),F3749,0)+IF(AND(Calc!$C$2&lt;=2010,Calc!$C$3&gt;=2010),G3749,0)+IF(AND(Calc!$C$2&lt;=2011,Calc!$C$3&gt;=2011),H3749,0)</f>
        <v>5047.09</v>
      </c>
      <c r="O3749" s="61" t="n">
        <f aca="false">IF(AND(N3749&gt;0,OR(Calc!$C$4="*",B3749=Calc!$C$4)),N3749+ROW()*0.000000001,0)</f>
        <v>5047.090003749</v>
      </c>
    </row>
    <row r="3750" customFormat="false" ht="15" hidden="false" customHeight="false" outlineLevel="0" collapsed="false">
      <c r="A3750" s="49" t="n">
        <v>16155</v>
      </c>
      <c r="B3750" s="49" t="s">
        <v>189</v>
      </c>
      <c r="C3750" s="63" t="n">
        <v>40347</v>
      </c>
      <c r="D3750" s="63" t="n">
        <v>40505</v>
      </c>
      <c r="E3750" s="49" t="n">
        <v>5</v>
      </c>
      <c r="F3750" s="54" t="n">
        <v>0</v>
      </c>
      <c r="G3750" s="54" t="n">
        <v>781.05</v>
      </c>
      <c r="H3750" s="54" t="n">
        <v>0</v>
      </c>
      <c r="I3750" s="54" t="n">
        <f aca="false">SUM(F3750:H3750)</f>
        <v>781.05</v>
      </c>
      <c r="J3750" s="49" t="n">
        <f aca="false">Calc!$C$5-D3750</f>
        <v>382</v>
      </c>
      <c r="K3750" s="49" t="n">
        <f aca="false">IF(J3750&lt;=Calc!$C$11,4,IF(J3750&lt;=Calc!$C$12,3,IF(J3750&lt;=Calc!$C$13,2,1)))</f>
        <v>1</v>
      </c>
      <c r="L3750" s="49" t="n">
        <f aca="false">1+(E3750&gt;=Calc!$C$16)+(E3750&gt;=Calc!$C$17)+(E3750&gt;=Calc!$C$18)</f>
        <v>3</v>
      </c>
      <c r="M3750" s="49" t="str">
        <f aca="false">IF(AND(K3750=4,L3750&gt;=3),"Champions",IF(AND(K3750=3,L3750&gt;=3),"Loyal",IF(K3750&gt;=3,"Recent / New",IF(L3750&gt;=3,"At Risk","Hibernating / Lost"))))</f>
        <v>At Risk</v>
      </c>
      <c r="N3750" s="54" t="n">
        <f aca="false">IF(AND(Calc!$C$2&lt;=2009,Calc!$C$3&gt;=2009),F3750,0)+IF(AND(Calc!$C$2&lt;=2010,Calc!$C$3&gt;=2010),G3750,0)+IF(AND(Calc!$C$2&lt;=2011,Calc!$C$3&gt;=2011),H3750,0)</f>
        <v>781.05</v>
      </c>
      <c r="O3750" s="61" t="n">
        <f aca="false">IF(AND(N3750&gt;0,OR(Calc!$C$4="*",B3750=Calc!$C$4)),N3750+ROW()*0.000000001,0)</f>
        <v>781.05000375</v>
      </c>
    </row>
    <row r="3751" customFormat="false" ht="15" hidden="false" customHeight="false" outlineLevel="0" collapsed="false">
      <c r="A3751" s="49" t="n">
        <v>16156</v>
      </c>
      <c r="B3751" s="49" t="s">
        <v>189</v>
      </c>
      <c r="C3751" s="63" t="n">
        <v>40149</v>
      </c>
      <c r="D3751" s="63" t="n">
        <v>40878</v>
      </c>
      <c r="E3751" s="49" t="n">
        <v>20</v>
      </c>
      <c r="F3751" s="54" t="n">
        <v>402.1</v>
      </c>
      <c r="G3751" s="54" t="n">
        <v>2526.67</v>
      </c>
      <c r="H3751" s="54" t="n">
        <v>3002.24</v>
      </c>
      <c r="I3751" s="54" t="n">
        <f aca="false">SUM(F3751:H3751)</f>
        <v>5931.01</v>
      </c>
      <c r="J3751" s="49" t="n">
        <f aca="false">Calc!$C$5-D3751</f>
        <v>9</v>
      </c>
      <c r="K3751" s="49" t="n">
        <f aca="false">IF(J3751&lt;=Calc!$C$11,4,IF(J3751&lt;=Calc!$C$12,3,IF(J3751&lt;=Calc!$C$13,2,1)))</f>
        <v>4</v>
      </c>
      <c r="L3751" s="49" t="n">
        <f aca="false">1+(E3751&gt;=Calc!$C$16)+(E3751&gt;=Calc!$C$17)+(E3751&gt;=Calc!$C$18)</f>
        <v>4</v>
      </c>
      <c r="M3751" s="49" t="str">
        <f aca="false">IF(AND(K3751=4,L3751&gt;=3),"Champions",IF(AND(K3751=3,L3751&gt;=3),"Loyal",IF(K3751&gt;=3,"Recent / New",IF(L3751&gt;=3,"At Risk","Hibernating / Lost"))))</f>
        <v>Champions</v>
      </c>
      <c r="N3751" s="54" t="n">
        <f aca="false">IF(AND(Calc!$C$2&lt;=2009,Calc!$C$3&gt;=2009),F3751,0)+IF(AND(Calc!$C$2&lt;=2010,Calc!$C$3&gt;=2010),G3751,0)+IF(AND(Calc!$C$2&lt;=2011,Calc!$C$3&gt;=2011),H3751,0)</f>
        <v>5931.01</v>
      </c>
      <c r="O3751" s="61" t="n">
        <f aca="false">IF(AND(N3751&gt;0,OR(Calc!$C$4="*",B3751=Calc!$C$4)),N3751+ROW()*0.000000001,0)</f>
        <v>5931.010003751</v>
      </c>
    </row>
    <row r="3752" customFormat="false" ht="15" hidden="false" customHeight="false" outlineLevel="0" collapsed="false">
      <c r="A3752" s="49" t="n">
        <v>16157</v>
      </c>
      <c r="B3752" s="49" t="s">
        <v>189</v>
      </c>
      <c r="C3752" s="63" t="n">
        <v>40814</v>
      </c>
      <c r="D3752" s="63" t="n">
        <v>40871</v>
      </c>
      <c r="E3752" s="49" t="n">
        <v>3</v>
      </c>
      <c r="F3752" s="54" t="n">
        <v>0</v>
      </c>
      <c r="G3752" s="54" t="n">
        <v>0</v>
      </c>
      <c r="H3752" s="54" t="n">
        <v>644.24</v>
      </c>
      <c r="I3752" s="54" t="n">
        <f aca="false">SUM(F3752:H3752)</f>
        <v>644.24</v>
      </c>
      <c r="J3752" s="49" t="n">
        <f aca="false">Calc!$C$5-D3752</f>
        <v>16</v>
      </c>
      <c r="K3752" s="49" t="n">
        <f aca="false">IF(J3752&lt;=Calc!$C$11,4,IF(J3752&lt;=Calc!$C$12,3,IF(J3752&lt;=Calc!$C$13,2,1)))</f>
        <v>4</v>
      </c>
      <c r="L3752" s="49" t="n">
        <f aca="false">1+(E3752&gt;=Calc!$C$16)+(E3752&gt;=Calc!$C$17)+(E3752&gt;=Calc!$C$18)</f>
        <v>2</v>
      </c>
      <c r="M3752" s="49" t="str">
        <f aca="false">IF(AND(K3752=4,L3752&gt;=3),"Champions",IF(AND(K3752=3,L3752&gt;=3),"Loyal",IF(K3752&gt;=3,"Recent / New",IF(L3752&gt;=3,"At Risk","Hibernating / Lost"))))</f>
        <v>Recent / New</v>
      </c>
      <c r="N3752" s="54" t="n">
        <f aca="false">IF(AND(Calc!$C$2&lt;=2009,Calc!$C$3&gt;=2009),F3752,0)+IF(AND(Calc!$C$2&lt;=2010,Calc!$C$3&gt;=2010),G3752,0)+IF(AND(Calc!$C$2&lt;=2011,Calc!$C$3&gt;=2011),H3752,0)</f>
        <v>644.24</v>
      </c>
      <c r="O3752" s="61" t="n">
        <f aca="false">IF(AND(N3752&gt;0,OR(Calc!$C$4="*",B3752=Calc!$C$4)),N3752+ROW()*0.000000001,0)</f>
        <v>644.240003752</v>
      </c>
    </row>
    <row r="3753" customFormat="false" ht="15" hidden="false" customHeight="false" outlineLevel="0" collapsed="false">
      <c r="A3753" s="49" t="n">
        <v>16158</v>
      </c>
      <c r="B3753" s="49" t="s">
        <v>189</v>
      </c>
      <c r="C3753" s="63" t="n">
        <v>40152</v>
      </c>
      <c r="D3753" s="63" t="n">
        <v>40364</v>
      </c>
      <c r="E3753" s="49" t="n">
        <v>9</v>
      </c>
      <c r="F3753" s="54" t="n">
        <v>204.52</v>
      </c>
      <c r="G3753" s="54" t="n">
        <v>406.8</v>
      </c>
      <c r="H3753" s="54" t="n">
        <v>0</v>
      </c>
      <c r="I3753" s="54" t="n">
        <f aca="false">SUM(F3753:H3753)</f>
        <v>611.32</v>
      </c>
      <c r="J3753" s="49" t="n">
        <f aca="false">Calc!$C$5-D3753</f>
        <v>523</v>
      </c>
      <c r="K3753" s="49" t="n">
        <f aca="false">IF(J3753&lt;=Calc!$C$11,4,IF(J3753&lt;=Calc!$C$12,3,IF(J3753&lt;=Calc!$C$13,2,1)))</f>
        <v>1</v>
      </c>
      <c r="L3753" s="49" t="n">
        <f aca="false">1+(E3753&gt;=Calc!$C$16)+(E3753&gt;=Calc!$C$17)+(E3753&gt;=Calc!$C$18)</f>
        <v>4</v>
      </c>
      <c r="M3753" s="49" t="str">
        <f aca="false">IF(AND(K3753=4,L3753&gt;=3),"Champions",IF(AND(K3753=3,L3753&gt;=3),"Loyal",IF(K3753&gt;=3,"Recent / New",IF(L3753&gt;=3,"At Risk","Hibernating / Lost"))))</f>
        <v>At Risk</v>
      </c>
      <c r="N3753" s="54" t="n">
        <f aca="false">IF(AND(Calc!$C$2&lt;=2009,Calc!$C$3&gt;=2009),F3753,0)+IF(AND(Calc!$C$2&lt;=2010,Calc!$C$3&gt;=2010),G3753,0)+IF(AND(Calc!$C$2&lt;=2011,Calc!$C$3&gt;=2011),H3753,0)</f>
        <v>611.32</v>
      </c>
      <c r="O3753" s="61" t="n">
        <f aca="false">IF(AND(N3753&gt;0,OR(Calc!$C$4="*",B3753=Calc!$C$4)),N3753+ROW()*0.000000001,0)</f>
        <v>611.320003753</v>
      </c>
    </row>
    <row r="3754" customFormat="false" ht="15" hidden="false" customHeight="false" outlineLevel="0" collapsed="false">
      <c r="A3754" s="49" t="n">
        <v>16159</v>
      </c>
      <c r="B3754" s="49" t="s">
        <v>189</v>
      </c>
      <c r="C3754" s="63" t="n">
        <v>40150</v>
      </c>
      <c r="D3754" s="63" t="n">
        <v>40605</v>
      </c>
      <c r="E3754" s="49" t="n">
        <v>4</v>
      </c>
      <c r="F3754" s="54" t="n">
        <v>317.55</v>
      </c>
      <c r="G3754" s="54" t="n">
        <v>564.54</v>
      </c>
      <c r="H3754" s="54" t="n">
        <v>348.2</v>
      </c>
      <c r="I3754" s="54" t="n">
        <f aca="false">SUM(F3754:H3754)</f>
        <v>1230.29</v>
      </c>
      <c r="J3754" s="49" t="n">
        <f aca="false">Calc!$C$5-D3754</f>
        <v>282</v>
      </c>
      <c r="K3754" s="49" t="n">
        <f aca="false">IF(J3754&lt;=Calc!$C$11,4,IF(J3754&lt;=Calc!$C$12,3,IF(J3754&lt;=Calc!$C$13,2,1)))</f>
        <v>2</v>
      </c>
      <c r="L3754" s="49" t="n">
        <f aca="false">1+(E3754&gt;=Calc!$C$16)+(E3754&gt;=Calc!$C$17)+(E3754&gt;=Calc!$C$18)</f>
        <v>3</v>
      </c>
      <c r="M3754" s="49" t="str">
        <f aca="false">IF(AND(K3754=4,L3754&gt;=3),"Champions",IF(AND(K3754=3,L3754&gt;=3),"Loyal",IF(K3754&gt;=3,"Recent / New",IF(L3754&gt;=3,"At Risk","Hibernating / Lost"))))</f>
        <v>At Risk</v>
      </c>
      <c r="N3754" s="54" t="n">
        <f aca="false">IF(AND(Calc!$C$2&lt;=2009,Calc!$C$3&gt;=2009),F3754,0)+IF(AND(Calc!$C$2&lt;=2010,Calc!$C$3&gt;=2010),G3754,0)+IF(AND(Calc!$C$2&lt;=2011,Calc!$C$3&gt;=2011),H3754,0)</f>
        <v>1230.29</v>
      </c>
      <c r="O3754" s="61" t="n">
        <f aca="false">IF(AND(N3754&gt;0,OR(Calc!$C$4="*",B3754=Calc!$C$4)),N3754+ROW()*0.000000001,0)</f>
        <v>1230.290003754</v>
      </c>
    </row>
    <row r="3755" customFormat="false" ht="15" hidden="false" customHeight="false" outlineLevel="0" collapsed="false">
      <c r="A3755" s="49" t="n">
        <v>16160</v>
      </c>
      <c r="B3755" s="49" t="s">
        <v>189</v>
      </c>
      <c r="C3755" s="63" t="n">
        <v>40801</v>
      </c>
      <c r="D3755" s="63" t="n">
        <v>40821</v>
      </c>
      <c r="E3755" s="49" t="n">
        <v>2</v>
      </c>
      <c r="F3755" s="54" t="n">
        <v>0</v>
      </c>
      <c r="G3755" s="54" t="n">
        <v>0</v>
      </c>
      <c r="H3755" s="54" t="n">
        <v>1009.45</v>
      </c>
      <c r="I3755" s="54" t="n">
        <f aca="false">SUM(F3755:H3755)</f>
        <v>1009.45</v>
      </c>
      <c r="J3755" s="49" t="n">
        <f aca="false">Calc!$C$5-D3755</f>
        <v>66</v>
      </c>
      <c r="K3755" s="49" t="n">
        <f aca="false">IF(J3755&lt;=Calc!$C$11,4,IF(J3755&lt;=Calc!$C$12,3,IF(J3755&lt;=Calc!$C$13,2,1)))</f>
        <v>3</v>
      </c>
      <c r="L3755" s="49" t="n">
        <f aca="false">1+(E3755&gt;=Calc!$C$16)+(E3755&gt;=Calc!$C$17)+(E3755&gt;=Calc!$C$18)</f>
        <v>2</v>
      </c>
      <c r="M3755" s="49" t="str">
        <f aca="false">IF(AND(K3755=4,L3755&gt;=3),"Champions",IF(AND(K3755=3,L3755&gt;=3),"Loyal",IF(K3755&gt;=3,"Recent / New",IF(L3755&gt;=3,"At Risk","Hibernating / Lost"))))</f>
        <v>Recent / New</v>
      </c>
      <c r="N3755" s="54" t="n">
        <f aca="false">IF(AND(Calc!$C$2&lt;=2009,Calc!$C$3&gt;=2009),F3755,0)+IF(AND(Calc!$C$2&lt;=2010,Calc!$C$3&gt;=2010),G3755,0)+IF(AND(Calc!$C$2&lt;=2011,Calc!$C$3&gt;=2011),H3755,0)</f>
        <v>1009.45</v>
      </c>
      <c r="O3755" s="61" t="n">
        <f aca="false">IF(AND(N3755&gt;0,OR(Calc!$C$4="*",B3755=Calc!$C$4)),N3755+ROW()*0.000000001,0)</f>
        <v>1009.450003755</v>
      </c>
    </row>
    <row r="3756" customFormat="false" ht="15" hidden="false" customHeight="false" outlineLevel="0" collapsed="false">
      <c r="A3756" s="49" t="n">
        <v>16161</v>
      </c>
      <c r="B3756" s="49" t="s">
        <v>189</v>
      </c>
      <c r="C3756" s="63" t="n">
        <v>40217</v>
      </c>
      <c r="D3756" s="63" t="n">
        <v>40885</v>
      </c>
      <c r="E3756" s="49" t="n">
        <v>43</v>
      </c>
      <c r="F3756" s="54" t="n">
        <v>0</v>
      </c>
      <c r="G3756" s="54" t="n">
        <v>7429.79</v>
      </c>
      <c r="H3756" s="54" t="n">
        <v>4850.18</v>
      </c>
      <c r="I3756" s="54" t="n">
        <f aca="false">SUM(F3756:H3756)</f>
        <v>12279.97</v>
      </c>
      <c r="J3756" s="49" t="n">
        <f aca="false">Calc!$C$5-D3756</f>
        <v>2</v>
      </c>
      <c r="K3756" s="49" t="n">
        <f aca="false">IF(J3756&lt;=Calc!$C$11,4,IF(J3756&lt;=Calc!$C$12,3,IF(J3756&lt;=Calc!$C$13,2,1)))</f>
        <v>4</v>
      </c>
      <c r="L3756" s="49" t="n">
        <f aca="false">1+(E3756&gt;=Calc!$C$16)+(E3756&gt;=Calc!$C$17)+(E3756&gt;=Calc!$C$18)</f>
        <v>4</v>
      </c>
      <c r="M3756" s="49" t="str">
        <f aca="false">IF(AND(K3756=4,L3756&gt;=3),"Champions",IF(AND(K3756=3,L3756&gt;=3),"Loyal",IF(K3756&gt;=3,"Recent / New",IF(L3756&gt;=3,"At Risk","Hibernating / Lost"))))</f>
        <v>Champions</v>
      </c>
      <c r="N3756" s="54" t="n">
        <f aca="false">IF(AND(Calc!$C$2&lt;=2009,Calc!$C$3&gt;=2009),F3756,0)+IF(AND(Calc!$C$2&lt;=2010,Calc!$C$3&gt;=2010),G3756,0)+IF(AND(Calc!$C$2&lt;=2011,Calc!$C$3&gt;=2011),H3756,0)</f>
        <v>12279.97</v>
      </c>
      <c r="O3756" s="61" t="n">
        <f aca="false">IF(AND(N3756&gt;0,OR(Calc!$C$4="*",B3756=Calc!$C$4)),N3756+ROW()*0.000000001,0)</f>
        <v>12279.970003756</v>
      </c>
    </row>
    <row r="3757" customFormat="false" ht="15" hidden="false" customHeight="false" outlineLevel="0" collapsed="false">
      <c r="A3757" s="49" t="n">
        <v>16162</v>
      </c>
      <c r="B3757" s="49" t="s">
        <v>189</v>
      </c>
      <c r="C3757" s="63" t="n">
        <v>40634</v>
      </c>
      <c r="D3757" s="63" t="n">
        <v>40634</v>
      </c>
      <c r="E3757" s="49" t="n">
        <v>1</v>
      </c>
      <c r="F3757" s="54" t="n">
        <v>0</v>
      </c>
      <c r="G3757" s="54" t="n">
        <v>0</v>
      </c>
      <c r="H3757" s="54" t="n">
        <v>37.4</v>
      </c>
      <c r="I3757" s="54" t="n">
        <f aca="false">SUM(F3757:H3757)</f>
        <v>37.4</v>
      </c>
      <c r="J3757" s="49" t="n">
        <f aca="false">Calc!$C$5-D3757</f>
        <v>253</v>
      </c>
      <c r="K3757" s="49" t="n">
        <f aca="false">IF(J3757&lt;=Calc!$C$11,4,IF(J3757&lt;=Calc!$C$12,3,IF(J3757&lt;=Calc!$C$13,2,1)))</f>
        <v>2</v>
      </c>
      <c r="L3757" s="49" t="n">
        <f aca="false">1+(E3757&gt;=Calc!$C$16)+(E3757&gt;=Calc!$C$17)+(E3757&gt;=Calc!$C$18)</f>
        <v>1</v>
      </c>
      <c r="M3757" s="49" t="str">
        <f aca="false">IF(AND(K3757=4,L3757&gt;=3),"Champions",IF(AND(K3757=3,L3757&gt;=3),"Loyal",IF(K3757&gt;=3,"Recent / New",IF(L3757&gt;=3,"At Risk","Hibernating / Lost"))))</f>
        <v>Hibernating / Lost</v>
      </c>
      <c r="N3757" s="54" t="n">
        <f aca="false">IF(AND(Calc!$C$2&lt;=2009,Calc!$C$3&gt;=2009),F3757,0)+IF(AND(Calc!$C$2&lt;=2010,Calc!$C$3&gt;=2010),G3757,0)+IF(AND(Calc!$C$2&lt;=2011,Calc!$C$3&gt;=2011),H3757,0)</f>
        <v>37.4</v>
      </c>
      <c r="O3757" s="61" t="n">
        <f aca="false">IF(AND(N3757&gt;0,OR(Calc!$C$4="*",B3757=Calc!$C$4)),N3757+ROW()*0.000000001,0)</f>
        <v>37.400003757</v>
      </c>
    </row>
    <row r="3758" customFormat="false" ht="15" hidden="false" customHeight="false" outlineLevel="0" collapsed="false">
      <c r="A3758" s="49" t="n">
        <v>16163</v>
      </c>
      <c r="B3758" s="49" t="s">
        <v>189</v>
      </c>
      <c r="C3758" s="63" t="n">
        <v>40149</v>
      </c>
      <c r="D3758" s="63" t="n">
        <v>40654</v>
      </c>
      <c r="E3758" s="49" t="n">
        <v>6</v>
      </c>
      <c r="F3758" s="54" t="n">
        <v>715.23</v>
      </c>
      <c r="G3758" s="54" t="n">
        <v>1106.8</v>
      </c>
      <c r="H3758" s="54" t="n">
        <v>0</v>
      </c>
      <c r="I3758" s="54" t="n">
        <f aca="false">SUM(F3758:H3758)</f>
        <v>1822.03</v>
      </c>
      <c r="J3758" s="49" t="n">
        <f aca="false">Calc!$C$5-D3758</f>
        <v>233</v>
      </c>
      <c r="K3758" s="49" t="n">
        <f aca="false">IF(J3758&lt;=Calc!$C$11,4,IF(J3758&lt;=Calc!$C$12,3,IF(J3758&lt;=Calc!$C$13,2,1)))</f>
        <v>2</v>
      </c>
      <c r="L3758" s="49" t="n">
        <f aca="false">1+(E3758&gt;=Calc!$C$16)+(E3758&gt;=Calc!$C$17)+(E3758&gt;=Calc!$C$18)</f>
        <v>3</v>
      </c>
      <c r="M3758" s="49" t="str">
        <f aca="false">IF(AND(K3758=4,L3758&gt;=3),"Champions",IF(AND(K3758=3,L3758&gt;=3),"Loyal",IF(K3758&gt;=3,"Recent / New",IF(L3758&gt;=3,"At Risk","Hibernating / Lost"))))</f>
        <v>At Risk</v>
      </c>
      <c r="N3758" s="54" t="n">
        <f aca="false">IF(AND(Calc!$C$2&lt;=2009,Calc!$C$3&gt;=2009),F3758,0)+IF(AND(Calc!$C$2&lt;=2010,Calc!$C$3&gt;=2010),G3758,0)+IF(AND(Calc!$C$2&lt;=2011,Calc!$C$3&gt;=2011),H3758,0)</f>
        <v>1822.03</v>
      </c>
      <c r="O3758" s="61" t="n">
        <f aca="false">IF(AND(N3758&gt;0,OR(Calc!$C$4="*",B3758=Calc!$C$4)),N3758+ROW()*0.000000001,0)</f>
        <v>1822.030003758</v>
      </c>
    </row>
    <row r="3759" customFormat="false" ht="15" hidden="false" customHeight="false" outlineLevel="0" collapsed="false">
      <c r="A3759" s="49" t="n">
        <v>16164</v>
      </c>
      <c r="B3759" s="49" t="s">
        <v>189</v>
      </c>
      <c r="C3759" s="63" t="n">
        <v>40844</v>
      </c>
      <c r="D3759" s="63" t="n">
        <v>40869</v>
      </c>
      <c r="E3759" s="49" t="n">
        <v>3</v>
      </c>
      <c r="F3759" s="54" t="n">
        <v>0</v>
      </c>
      <c r="G3759" s="54" t="n">
        <v>0</v>
      </c>
      <c r="H3759" s="54" t="n">
        <v>802.53</v>
      </c>
      <c r="I3759" s="54" t="n">
        <f aca="false">SUM(F3759:H3759)</f>
        <v>802.53</v>
      </c>
      <c r="J3759" s="49" t="n">
        <f aca="false">Calc!$C$5-D3759</f>
        <v>18</v>
      </c>
      <c r="K3759" s="49" t="n">
        <f aca="false">IF(J3759&lt;=Calc!$C$11,4,IF(J3759&lt;=Calc!$C$12,3,IF(J3759&lt;=Calc!$C$13,2,1)))</f>
        <v>4</v>
      </c>
      <c r="L3759" s="49" t="n">
        <f aca="false">1+(E3759&gt;=Calc!$C$16)+(E3759&gt;=Calc!$C$17)+(E3759&gt;=Calc!$C$18)</f>
        <v>2</v>
      </c>
      <c r="M3759" s="49" t="str">
        <f aca="false">IF(AND(K3759=4,L3759&gt;=3),"Champions",IF(AND(K3759=3,L3759&gt;=3),"Loyal",IF(K3759&gt;=3,"Recent / New",IF(L3759&gt;=3,"At Risk","Hibernating / Lost"))))</f>
        <v>Recent / New</v>
      </c>
      <c r="N3759" s="54" t="n">
        <f aca="false">IF(AND(Calc!$C$2&lt;=2009,Calc!$C$3&gt;=2009),F3759,0)+IF(AND(Calc!$C$2&lt;=2010,Calc!$C$3&gt;=2010),G3759,0)+IF(AND(Calc!$C$2&lt;=2011,Calc!$C$3&gt;=2011),H3759,0)</f>
        <v>802.53</v>
      </c>
      <c r="O3759" s="61" t="n">
        <f aca="false">IF(AND(N3759&gt;0,OR(Calc!$C$4="*",B3759=Calc!$C$4)),N3759+ROW()*0.000000001,0)</f>
        <v>802.530003759</v>
      </c>
    </row>
    <row r="3760" customFormat="false" ht="15" hidden="false" customHeight="false" outlineLevel="0" collapsed="false">
      <c r="A3760" s="49" t="n">
        <v>16165</v>
      </c>
      <c r="B3760" s="49" t="s">
        <v>189</v>
      </c>
      <c r="C3760" s="63" t="n">
        <v>40381</v>
      </c>
      <c r="D3760" s="63" t="n">
        <v>40381</v>
      </c>
      <c r="E3760" s="49" t="n">
        <v>1</v>
      </c>
      <c r="F3760" s="54" t="n">
        <v>0</v>
      </c>
      <c r="G3760" s="54" t="n">
        <v>79.9</v>
      </c>
      <c r="H3760" s="54" t="n">
        <v>0</v>
      </c>
      <c r="I3760" s="54" t="n">
        <f aca="false">SUM(F3760:H3760)</f>
        <v>79.9</v>
      </c>
      <c r="J3760" s="49" t="n">
        <f aca="false">Calc!$C$5-D3760</f>
        <v>506</v>
      </c>
      <c r="K3760" s="49" t="n">
        <f aca="false">IF(J3760&lt;=Calc!$C$11,4,IF(J3760&lt;=Calc!$C$12,3,IF(J3760&lt;=Calc!$C$13,2,1)))</f>
        <v>1</v>
      </c>
      <c r="L3760" s="49" t="n">
        <f aca="false">1+(E3760&gt;=Calc!$C$16)+(E3760&gt;=Calc!$C$17)+(E3760&gt;=Calc!$C$18)</f>
        <v>1</v>
      </c>
      <c r="M3760" s="49" t="str">
        <f aca="false">IF(AND(K3760=4,L3760&gt;=3),"Champions",IF(AND(K3760=3,L3760&gt;=3),"Loyal",IF(K3760&gt;=3,"Recent / New",IF(L3760&gt;=3,"At Risk","Hibernating / Lost"))))</f>
        <v>Hibernating / Lost</v>
      </c>
      <c r="N3760" s="54" t="n">
        <f aca="false">IF(AND(Calc!$C$2&lt;=2009,Calc!$C$3&gt;=2009),F3760,0)+IF(AND(Calc!$C$2&lt;=2010,Calc!$C$3&gt;=2010),G3760,0)+IF(AND(Calc!$C$2&lt;=2011,Calc!$C$3&gt;=2011),H3760,0)</f>
        <v>79.9</v>
      </c>
      <c r="O3760" s="61" t="n">
        <f aca="false">IF(AND(N3760&gt;0,OR(Calc!$C$4="*",B3760=Calc!$C$4)),N3760+ROW()*0.000000001,0)</f>
        <v>79.90000376</v>
      </c>
    </row>
    <row r="3761" customFormat="false" ht="15" hidden="false" customHeight="false" outlineLevel="0" collapsed="false">
      <c r="A3761" s="49" t="n">
        <v>16166</v>
      </c>
      <c r="B3761" s="49" t="s">
        <v>189</v>
      </c>
      <c r="C3761" s="63" t="n">
        <v>40195</v>
      </c>
      <c r="D3761" s="63" t="n">
        <v>40458</v>
      </c>
      <c r="E3761" s="49" t="n">
        <v>2</v>
      </c>
      <c r="F3761" s="54" t="n">
        <v>0</v>
      </c>
      <c r="G3761" s="54" t="n">
        <v>327.48</v>
      </c>
      <c r="H3761" s="54" t="n">
        <v>0</v>
      </c>
      <c r="I3761" s="54" t="n">
        <f aca="false">SUM(F3761:H3761)</f>
        <v>327.48</v>
      </c>
      <c r="J3761" s="49" t="n">
        <f aca="false">Calc!$C$5-D3761</f>
        <v>429</v>
      </c>
      <c r="K3761" s="49" t="n">
        <f aca="false">IF(J3761&lt;=Calc!$C$11,4,IF(J3761&lt;=Calc!$C$12,3,IF(J3761&lt;=Calc!$C$13,2,1)))</f>
        <v>1</v>
      </c>
      <c r="L3761" s="49" t="n">
        <f aca="false">1+(E3761&gt;=Calc!$C$16)+(E3761&gt;=Calc!$C$17)+(E3761&gt;=Calc!$C$18)</f>
        <v>2</v>
      </c>
      <c r="M3761" s="49" t="str">
        <f aca="false">IF(AND(K3761=4,L3761&gt;=3),"Champions",IF(AND(K3761=3,L3761&gt;=3),"Loyal",IF(K3761&gt;=3,"Recent / New",IF(L3761&gt;=3,"At Risk","Hibernating / Lost"))))</f>
        <v>Hibernating / Lost</v>
      </c>
      <c r="N3761" s="54" t="n">
        <f aca="false">IF(AND(Calc!$C$2&lt;=2009,Calc!$C$3&gt;=2009),F3761,0)+IF(AND(Calc!$C$2&lt;=2010,Calc!$C$3&gt;=2010),G3761,0)+IF(AND(Calc!$C$2&lt;=2011,Calc!$C$3&gt;=2011),H3761,0)</f>
        <v>327.48</v>
      </c>
      <c r="O3761" s="61" t="n">
        <f aca="false">IF(AND(N3761&gt;0,OR(Calc!$C$4="*",B3761=Calc!$C$4)),N3761+ROW()*0.000000001,0)</f>
        <v>327.480003761</v>
      </c>
    </row>
    <row r="3762" customFormat="false" ht="15" hidden="false" customHeight="false" outlineLevel="0" collapsed="false">
      <c r="A3762" s="49" t="n">
        <v>16167</v>
      </c>
      <c r="B3762" s="49" t="s">
        <v>189</v>
      </c>
      <c r="C3762" s="63" t="n">
        <v>40148</v>
      </c>
      <c r="D3762" s="63" t="n">
        <v>40472</v>
      </c>
      <c r="E3762" s="49" t="n">
        <v>5</v>
      </c>
      <c r="F3762" s="54" t="n">
        <v>485.79</v>
      </c>
      <c r="G3762" s="54" t="n">
        <v>664.08</v>
      </c>
      <c r="H3762" s="54" t="n">
        <v>0</v>
      </c>
      <c r="I3762" s="54" t="n">
        <f aca="false">SUM(F3762:H3762)</f>
        <v>1149.87</v>
      </c>
      <c r="J3762" s="49" t="n">
        <f aca="false">Calc!$C$5-D3762</f>
        <v>415</v>
      </c>
      <c r="K3762" s="49" t="n">
        <f aca="false">IF(J3762&lt;=Calc!$C$11,4,IF(J3762&lt;=Calc!$C$12,3,IF(J3762&lt;=Calc!$C$13,2,1)))</f>
        <v>1</v>
      </c>
      <c r="L3762" s="49" t="n">
        <f aca="false">1+(E3762&gt;=Calc!$C$16)+(E3762&gt;=Calc!$C$17)+(E3762&gt;=Calc!$C$18)</f>
        <v>3</v>
      </c>
      <c r="M3762" s="49" t="str">
        <f aca="false">IF(AND(K3762=4,L3762&gt;=3),"Champions",IF(AND(K3762=3,L3762&gt;=3),"Loyal",IF(K3762&gt;=3,"Recent / New",IF(L3762&gt;=3,"At Risk","Hibernating / Lost"))))</f>
        <v>At Risk</v>
      </c>
      <c r="N3762" s="54" t="n">
        <f aca="false">IF(AND(Calc!$C$2&lt;=2009,Calc!$C$3&gt;=2009),F3762,0)+IF(AND(Calc!$C$2&lt;=2010,Calc!$C$3&gt;=2010),G3762,0)+IF(AND(Calc!$C$2&lt;=2011,Calc!$C$3&gt;=2011),H3762,0)</f>
        <v>1149.87</v>
      </c>
      <c r="O3762" s="61" t="n">
        <f aca="false">IF(AND(N3762&gt;0,OR(Calc!$C$4="*",B3762=Calc!$C$4)),N3762+ROW()*0.000000001,0)</f>
        <v>1149.870003762</v>
      </c>
    </row>
    <row r="3763" customFormat="false" ht="15" hidden="false" customHeight="false" outlineLevel="0" collapsed="false">
      <c r="A3763" s="49" t="n">
        <v>16168</v>
      </c>
      <c r="B3763" s="49" t="s">
        <v>189</v>
      </c>
      <c r="C3763" s="63" t="n">
        <v>40150</v>
      </c>
      <c r="D3763" s="63" t="n">
        <v>40876</v>
      </c>
      <c r="E3763" s="49" t="n">
        <v>66</v>
      </c>
      <c r="F3763" s="54" t="n">
        <v>321.65</v>
      </c>
      <c r="G3763" s="54" t="n">
        <v>6462.57</v>
      </c>
      <c r="H3763" s="54" t="n">
        <v>3494.8</v>
      </c>
      <c r="I3763" s="54" t="n">
        <f aca="false">SUM(F3763:H3763)</f>
        <v>10279.02</v>
      </c>
      <c r="J3763" s="49" t="n">
        <f aca="false">Calc!$C$5-D3763</f>
        <v>11</v>
      </c>
      <c r="K3763" s="49" t="n">
        <f aca="false">IF(J3763&lt;=Calc!$C$11,4,IF(J3763&lt;=Calc!$C$12,3,IF(J3763&lt;=Calc!$C$13,2,1)))</f>
        <v>4</v>
      </c>
      <c r="L3763" s="49" t="n">
        <f aca="false">1+(E3763&gt;=Calc!$C$16)+(E3763&gt;=Calc!$C$17)+(E3763&gt;=Calc!$C$18)</f>
        <v>4</v>
      </c>
      <c r="M3763" s="49" t="str">
        <f aca="false">IF(AND(K3763=4,L3763&gt;=3),"Champions",IF(AND(K3763=3,L3763&gt;=3),"Loyal",IF(K3763&gt;=3,"Recent / New",IF(L3763&gt;=3,"At Risk","Hibernating / Lost"))))</f>
        <v>Champions</v>
      </c>
      <c r="N3763" s="54" t="n">
        <f aca="false">IF(AND(Calc!$C$2&lt;=2009,Calc!$C$3&gt;=2009),F3763,0)+IF(AND(Calc!$C$2&lt;=2010,Calc!$C$3&gt;=2010),G3763,0)+IF(AND(Calc!$C$2&lt;=2011,Calc!$C$3&gt;=2011),H3763,0)</f>
        <v>10279.02</v>
      </c>
      <c r="O3763" s="61" t="n">
        <f aca="false">IF(AND(N3763&gt;0,OR(Calc!$C$4="*",B3763=Calc!$C$4)),N3763+ROW()*0.000000001,0)</f>
        <v>10279.020003763</v>
      </c>
    </row>
    <row r="3764" customFormat="false" ht="15" hidden="false" customHeight="false" outlineLevel="0" collapsed="false">
      <c r="A3764" s="49" t="n">
        <v>16169</v>
      </c>
      <c r="B3764" s="49" t="s">
        <v>189</v>
      </c>
      <c r="C3764" s="63" t="n">
        <v>40811</v>
      </c>
      <c r="D3764" s="63" t="n">
        <v>40878</v>
      </c>
      <c r="E3764" s="49" t="n">
        <v>4</v>
      </c>
      <c r="F3764" s="54" t="n">
        <v>0</v>
      </c>
      <c r="G3764" s="54" t="n">
        <v>0</v>
      </c>
      <c r="H3764" s="54" t="n">
        <v>1822.97</v>
      </c>
      <c r="I3764" s="54" t="n">
        <f aca="false">SUM(F3764:H3764)</f>
        <v>1822.97</v>
      </c>
      <c r="J3764" s="49" t="n">
        <f aca="false">Calc!$C$5-D3764</f>
        <v>9</v>
      </c>
      <c r="K3764" s="49" t="n">
        <f aca="false">IF(J3764&lt;=Calc!$C$11,4,IF(J3764&lt;=Calc!$C$12,3,IF(J3764&lt;=Calc!$C$13,2,1)))</f>
        <v>4</v>
      </c>
      <c r="L3764" s="49" t="n">
        <f aca="false">1+(E3764&gt;=Calc!$C$16)+(E3764&gt;=Calc!$C$17)+(E3764&gt;=Calc!$C$18)</f>
        <v>3</v>
      </c>
      <c r="M3764" s="49" t="str">
        <f aca="false">IF(AND(K3764=4,L3764&gt;=3),"Champions",IF(AND(K3764=3,L3764&gt;=3),"Loyal",IF(K3764&gt;=3,"Recent / New",IF(L3764&gt;=3,"At Risk","Hibernating / Lost"))))</f>
        <v>Champions</v>
      </c>
      <c r="N3764" s="54" t="n">
        <f aca="false">IF(AND(Calc!$C$2&lt;=2009,Calc!$C$3&gt;=2009),F3764,0)+IF(AND(Calc!$C$2&lt;=2010,Calc!$C$3&gt;=2010),G3764,0)+IF(AND(Calc!$C$2&lt;=2011,Calc!$C$3&gt;=2011),H3764,0)</f>
        <v>1822.97</v>
      </c>
      <c r="O3764" s="61" t="n">
        <f aca="false">IF(AND(N3764&gt;0,OR(Calc!$C$4="*",B3764=Calc!$C$4)),N3764+ROW()*0.000000001,0)</f>
        <v>1822.970003764</v>
      </c>
    </row>
    <row r="3765" customFormat="false" ht="15" hidden="false" customHeight="false" outlineLevel="0" collapsed="false">
      <c r="A3765" s="49" t="n">
        <v>16170</v>
      </c>
      <c r="B3765" s="49" t="s">
        <v>189</v>
      </c>
      <c r="C3765" s="63" t="n">
        <v>40227</v>
      </c>
      <c r="D3765" s="63" t="n">
        <v>40836</v>
      </c>
      <c r="E3765" s="49" t="n">
        <v>20</v>
      </c>
      <c r="F3765" s="54" t="n">
        <v>0</v>
      </c>
      <c r="G3765" s="54" t="n">
        <v>4933.25</v>
      </c>
      <c r="H3765" s="54" t="n">
        <v>1880.42</v>
      </c>
      <c r="I3765" s="54" t="n">
        <f aca="false">SUM(F3765:H3765)</f>
        <v>6813.67</v>
      </c>
      <c r="J3765" s="49" t="n">
        <f aca="false">Calc!$C$5-D3765</f>
        <v>51</v>
      </c>
      <c r="K3765" s="49" t="n">
        <f aca="false">IF(J3765&lt;=Calc!$C$11,4,IF(J3765&lt;=Calc!$C$12,3,IF(J3765&lt;=Calc!$C$13,2,1)))</f>
        <v>3</v>
      </c>
      <c r="L3765" s="49" t="n">
        <f aca="false">1+(E3765&gt;=Calc!$C$16)+(E3765&gt;=Calc!$C$17)+(E3765&gt;=Calc!$C$18)</f>
        <v>4</v>
      </c>
      <c r="M3765" s="49" t="str">
        <f aca="false">IF(AND(K3765=4,L3765&gt;=3),"Champions",IF(AND(K3765=3,L3765&gt;=3),"Loyal",IF(K3765&gt;=3,"Recent / New",IF(L3765&gt;=3,"At Risk","Hibernating / Lost"))))</f>
        <v>Loyal</v>
      </c>
      <c r="N3765" s="54" t="n">
        <f aca="false">IF(AND(Calc!$C$2&lt;=2009,Calc!$C$3&gt;=2009),F3765,0)+IF(AND(Calc!$C$2&lt;=2010,Calc!$C$3&gt;=2010),G3765,0)+IF(AND(Calc!$C$2&lt;=2011,Calc!$C$3&gt;=2011),H3765,0)</f>
        <v>6813.67</v>
      </c>
      <c r="O3765" s="61" t="n">
        <f aca="false">IF(AND(N3765&gt;0,OR(Calc!$C$4="*",B3765=Calc!$C$4)),N3765+ROW()*0.000000001,0)</f>
        <v>6813.670003765</v>
      </c>
    </row>
    <row r="3766" customFormat="false" ht="15" hidden="false" customHeight="false" outlineLevel="0" collapsed="false">
      <c r="A3766" s="49" t="n">
        <v>16171</v>
      </c>
      <c r="B3766" s="49" t="s">
        <v>189</v>
      </c>
      <c r="C3766" s="63" t="n">
        <v>40827</v>
      </c>
      <c r="D3766" s="63" t="n">
        <v>40827</v>
      </c>
      <c r="E3766" s="49" t="n">
        <v>1</v>
      </c>
      <c r="F3766" s="54" t="n">
        <v>0</v>
      </c>
      <c r="G3766" s="54" t="n">
        <v>0</v>
      </c>
      <c r="H3766" s="54" t="n">
        <v>73.2</v>
      </c>
      <c r="I3766" s="54" t="n">
        <f aca="false">SUM(F3766:H3766)</f>
        <v>73.2</v>
      </c>
      <c r="J3766" s="49" t="n">
        <f aca="false">Calc!$C$5-D3766</f>
        <v>60</v>
      </c>
      <c r="K3766" s="49" t="n">
        <f aca="false">IF(J3766&lt;=Calc!$C$11,4,IF(J3766&lt;=Calc!$C$12,3,IF(J3766&lt;=Calc!$C$13,2,1)))</f>
        <v>3</v>
      </c>
      <c r="L3766" s="49" t="n">
        <f aca="false">1+(E3766&gt;=Calc!$C$16)+(E3766&gt;=Calc!$C$17)+(E3766&gt;=Calc!$C$18)</f>
        <v>1</v>
      </c>
      <c r="M3766" s="49" t="str">
        <f aca="false">IF(AND(K3766=4,L3766&gt;=3),"Champions",IF(AND(K3766=3,L3766&gt;=3),"Loyal",IF(K3766&gt;=3,"Recent / New",IF(L3766&gt;=3,"At Risk","Hibernating / Lost"))))</f>
        <v>Recent / New</v>
      </c>
      <c r="N3766" s="54" t="n">
        <f aca="false">IF(AND(Calc!$C$2&lt;=2009,Calc!$C$3&gt;=2009),F3766,0)+IF(AND(Calc!$C$2&lt;=2010,Calc!$C$3&gt;=2010),G3766,0)+IF(AND(Calc!$C$2&lt;=2011,Calc!$C$3&gt;=2011),H3766,0)</f>
        <v>73.2</v>
      </c>
      <c r="O3766" s="61" t="n">
        <f aca="false">IF(AND(N3766&gt;0,OR(Calc!$C$4="*",B3766=Calc!$C$4)),N3766+ROW()*0.000000001,0)</f>
        <v>73.200003766</v>
      </c>
    </row>
    <row r="3767" customFormat="false" ht="15" hidden="false" customHeight="false" outlineLevel="0" collapsed="false">
      <c r="A3767" s="49" t="n">
        <v>16172</v>
      </c>
      <c r="B3767" s="49" t="s">
        <v>189</v>
      </c>
      <c r="C3767" s="63" t="n">
        <v>40373</v>
      </c>
      <c r="D3767" s="63" t="n">
        <v>40791</v>
      </c>
      <c r="E3767" s="49" t="n">
        <v>8</v>
      </c>
      <c r="F3767" s="54" t="n">
        <v>0</v>
      </c>
      <c r="G3767" s="54" t="n">
        <v>744.34</v>
      </c>
      <c r="H3767" s="54" t="n">
        <v>1140.21</v>
      </c>
      <c r="I3767" s="54" t="n">
        <f aca="false">SUM(F3767:H3767)</f>
        <v>1884.55</v>
      </c>
      <c r="J3767" s="49" t="n">
        <f aca="false">Calc!$C$5-D3767</f>
        <v>96</v>
      </c>
      <c r="K3767" s="49" t="n">
        <f aca="false">IF(J3767&lt;=Calc!$C$11,4,IF(J3767&lt;=Calc!$C$12,3,IF(J3767&lt;=Calc!$C$13,2,1)))</f>
        <v>3</v>
      </c>
      <c r="L3767" s="49" t="n">
        <f aca="false">1+(E3767&gt;=Calc!$C$16)+(E3767&gt;=Calc!$C$17)+(E3767&gt;=Calc!$C$18)</f>
        <v>4</v>
      </c>
      <c r="M3767" s="49" t="str">
        <f aca="false">IF(AND(K3767=4,L3767&gt;=3),"Champions",IF(AND(K3767=3,L3767&gt;=3),"Loyal",IF(K3767&gt;=3,"Recent / New",IF(L3767&gt;=3,"At Risk","Hibernating / Lost"))))</f>
        <v>Loyal</v>
      </c>
      <c r="N3767" s="54" t="n">
        <f aca="false">IF(AND(Calc!$C$2&lt;=2009,Calc!$C$3&gt;=2009),F3767,0)+IF(AND(Calc!$C$2&lt;=2010,Calc!$C$3&gt;=2010),G3767,0)+IF(AND(Calc!$C$2&lt;=2011,Calc!$C$3&gt;=2011),H3767,0)</f>
        <v>1884.55</v>
      </c>
      <c r="O3767" s="61" t="n">
        <f aca="false">IF(AND(N3767&gt;0,OR(Calc!$C$4="*",B3767=Calc!$C$4)),N3767+ROW()*0.000000001,0)</f>
        <v>1884.550003767</v>
      </c>
    </row>
    <row r="3768" customFormat="false" ht="15" hidden="false" customHeight="false" outlineLevel="0" collapsed="false">
      <c r="A3768" s="49" t="n">
        <v>16173</v>
      </c>
      <c r="B3768" s="49" t="s">
        <v>189</v>
      </c>
      <c r="C3768" s="63" t="n">
        <v>40788</v>
      </c>
      <c r="D3768" s="63" t="n">
        <v>40871</v>
      </c>
      <c r="E3768" s="49" t="n">
        <v>6</v>
      </c>
      <c r="F3768" s="54" t="n">
        <v>0</v>
      </c>
      <c r="G3768" s="54" t="n">
        <v>0</v>
      </c>
      <c r="H3768" s="54" t="n">
        <v>1406.57</v>
      </c>
      <c r="I3768" s="54" t="n">
        <f aca="false">SUM(F3768:H3768)</f>
        <v>1406.57</v>
      </c>
      <c r="J3768" s="49" t="n">
        <f aca="false">Calc!$C$5-D3768</f>
        <v>16</v>
      </c>
      <c r="K3768" s="49" t="n">
        <f aca="false">IF(J3768&lt;=Calc!$C$11,4,IF(J3768&lt;=Calc!$C$12,3,IF(J3768&lt;=Calc!$C$13,2,1)))</f>
        <v>4</v>
      </c>
      <c r="L3768" s="49" t="n">
        <f aca="false">1+(E3768&gt;=Calc!$C$16)+(E3768&gt;=Calc!$C$17)+(E3768&gt;=Calc!$C$18)</f>
        <v>3</v>
      </c>
      <c r="M3768" s="49" t="str">
        <f aca="false">IF(AND(K3768=4,L3768&gt;=3),"Champions",IF(AND(K3768=3,L3768&gt;=3),"Loyal",IF(K3768&gt;=3,"Recent / New",IF(L3768&gt;=3,"At Risk","Hibernating / Lost"))))</f>
        <v>Champions</v>
      </c>
      <c r="N3768" s="54" t="n">
        <f aca="false">IF(AND(Calc!$C$2&lt;=2009,Calc!$C$3&gt;=2009),F3768,0)+IF(AND(Calc!$C$2&lt;=2010,Calc!$C$3&gt;=2010),G3768,0)+IF(AND(Calc!$C$2&lt;=2011,Calc!$C$3&gt;=2011),H3768,0)</f>
        <v>1406.57</v>
      </c>
      <c r="O3768" s="61" t="n">
        <f aca="false">IF(AND(N3768&gt;0,OR(Calc!$C$4="*",B3768=Calc!$C$4)),N3768+ROW()*0.000000001,0)</f>
        <v>1406.570003768</v>
      </c>
    </row>
    <row r="3769" customFormat="false" ht="15" hidden="false" customHeight="false" outlineLevel="0" collapsed="false">
      <c r="A3769" s="49" t="n">
        <v>16174</v>
      </c>
      <c r="B3769" s="49" t="s">
        <v>189</v>
      </c>
      <c r="C3769" s="63" t="n">
        <v>40283</v>
      </c>
      <c r="D3769" s="63" t="n">
        <v>40760</v>
      </c>
      <c r="E3769" s="49" t="n">
        <v>7</v>
      </c>
      <c r="F3769" s="54" t="n">
        <v>0</v>
      </c>
      <c r="G3769" s="54" t="n">
        <v>1237.2</v>
      </c>
      <c r="H3769" s="54" t="n">
        <v>1009.55</v>
      </c>
      <c r="I3769" s="54" t="n">
        <f aca="false">SUM(F3769:H3769)</f>
        <v>2246.75</v>
      </c>
      <c r="J3769" s="49" t="n">
        <f aca="false">Calc!$C$5-D3769</f>
        <v>127</v>
      </c>
      <c r="K3769" s="49" t="n">
        <f aca="false">IF(J3769&lt;=Calc!$C$11,4,IF(J3769&lt;=Calc!$C$12,3,IF(J3769&lt;=Calc!$C$13,2,1)))</f>
        <v>2</v>
      </c>
      <c r="L3769" s="49" t="n">
        <f aca="false">1+(E3769&gt;=Calc!$C$16)+(E3769&gt;=Calc!$C$17)+(E3769&gt;=Calc!$C$18)</f>
        <v>3</v>
      </c>
      <c r="M3769" s="49" t="str">
        <f aca="false">IF(AND(K3769=4,L3769&gt;=3),"Champions",IF(AND(K3769=3,L3769&gt;=3),"Loyal",IF(K3769&gt;=3,"Recent / New",IF(L3769&gt;=3,"At Risk","Hibernating / Lost"))))</f>
        <v>At Risk</v>
      </c>
      <c r="N3769" s="54" t="n">
        <f aca="false">IF(AND(Calc!$C$2&lt;=2009,Calc!$C$3&gt;=2009),F3769,0)+IF(AND(Calc!$C$2&lt;=2010,Calc!$C$3&gt;=2010),G3769,0)+IF(AND(Calc!$C$2&lt;=2011,Calc!$C$3&gt;=2011),H3769,0)</f>
        <v>2246.75</v>
      </c>
      <c r="O3769" s="61" t="n">
        <f aca="false">IF(AND(N3769&gt;0,OR(Calc!$C$4="*",B3769=Calc!$C$4)),N3769+ROW()*0.000000001,0)</f>
        <v>2246.750003769</v>
      </c>
    </row>
    <row r="3770" customFormat="false" ht="15" hidden="false" customHeight="false" outlineLevel="0" collapsed="false">
      <c r="A3770" s="49" t="n">
        <v>16175</v>
      </c>
      <c r="B3770" s="49" t="s">
        <v>189</v>
      </c>
      <c r="C3770" s="63" t="n">
        <v>40323</v>
      </c>
      <c r="D3770" s="63" t="n">
        <v>40792</v>
      </c>
      <c r="E3770" s="49" t="n">
        <v>7</v>
      </c>
      <c r="F3770" s="54" t="n">
        <v>0</v>
      </c>
      <c r="G3770" s="54" t="n">
        <v>798.85</v>
      </c>
      <c r="H3770" s="54" t="n">
        <v>1037.59</v>
      </c>
      <c r="I3770" s="54" t="n">
        <f aca="false">SUM(F3770:H3770)</f>
        <v>1836.44</v>
      </c>
      <c r="J3770" s="49" t="n">
        <f aca="false">Calc!$C$5-D3770</f>
        <v>95</v>
      </c>
      <c r="K3770" s="49" t="n">
        <f aca="false">IF(J3770&lt;=Calc!$C$11,4,IF(J3770&lt;=Calc!$C$12,3,IF(J3770&lt;=Calc!$C$13,2,1)))</f>
        <v>3</v>
      </c>
      <c r="L3770" s="49" t="n">
        <f aca="false">1+(E3770&gt;=Calc!$C$16)+(E3770&gt;=Calc!$C$17)+(E3770&gt;=Calc!$C$18)</f>
        <v>3</v>
      </c>
      <c r="M3770" s="49" t="str">
        <f aca="false">IF(AND(K3770=4,L3770&gt;=3),"Champions",IF(AND(K3770=3,L3770&gt;=3),"Loyal",IF(K3770&gt;=3,"Recent / New",IF(L3770&gt;=3,"At Risk","Hibernating / Lost"))))</f>
        <v>Loyal</v>
      </c>
      <c r="N3770" s="54" t="n">
        <f aca="false">IF(AND(Calc!$C$2&lt;=2009,Calc!$C$3&gt;=2009),F3770,0)+IF(AND(Calc!$C$2&lt;=2010,Calc!$C$3&gt;=2010),G3770,0)+IF(AND(Calc!$C$2&lt;=2011,Calc!$C$3&gt;=2011),H3770,0)</f>
        <v>1836.44</v>
      </c>
      <c r="O3770" s="61" t="n">
        <f aca="false">IF(AND(N3770&gt;0,OR(Calc!$C$4="*",B3770=Calc!$C$4)),N3770+ROW()*0.000000001,0)</f>
        <v>1836.44000377</v>
      </c>
    </row>
    <row r="3771" customFormat="false" ht="15" hidden="false" customHeight="false" outlineLevel="0" collapsed="false">
      <c r="A3771" s="49" t="n">
        <v>16176</v>
      </c>
      <c r="B3771" s="49" t="s">
        <v>189</v>
      </c>
      <c r="C3771" s="63" t="n">
        <v>40266</v>
      </c>
      <c r="D3771" s="63" t="n">
        <v>40465</v>
      </c>
      <c r="E3771" s="49" t="n">
        <v>4</v>
      </c>
      <c r="F3771" s="54" t="n">
        <v>0</v>
      </c>
      <c r="G3771" s="54" t="n">
        <v>1964.04</v>
      </c>
      <c r="H3771" s="54" t="n">
        <v>0</v>
      </c>
      <c r="I3771" s="54" t="n">
        <f aca="false">SUM(F3771:H3771)</f>
        <v>1964.04</v>
      </c>
      <c r="J3771" s="49" t="n">
        <f aca="false">Calc!$C$5-D3771</f>
        <v>422</v>
      </c>
      <c r="K3771" s="49" t="n">
        <f aca="false">IF(J3771&lt;=Calc!$C$11,4,IF(J3771&lt;=Calc!$C$12,3,IF(J3771&lt;=Calc!$C$13,2,1)))</f>
        <v>1</v>
      </c>
      <c r="L3771" s="49" t="n">
        <f aca="false">1+(E3771&gt;=Calc!$C$16)+(E3771&gt;=Calc!$C$17)+(E3771&gt;=Calc!$C$18)</f>
        <v>3</v>
      </c>
      <c r="M3771" s="49" t="str">
        <f aca="false">IF(AND(K3771=4,L3771&gt;=3),"Champions",IF(AND(K3771=3,L3771&gt;=3),"Loyal",IF(K3771&gt;=3,"Recent / New",IF(L3771&gt;=3,"At Risk","Hibernating / Lost"))))</f>
        <v>At Risk</v>
      </c>
      <c r="N3771" s="54" t="n">
        <f aca="false">IF(AND(Calc!$C$2&lt;=2009,Calc!$C$3&gt;=2009),F3771,0)+IF(AND(Calc!$C$2&lt;=2010,Calc!$C$3&gt;=2010),G3771,0)+IF(AND(Calc!$C$2&lt;=2011,Calc!$C$3&gt;=2011),H3771,0)</f>
        <v>1964.04</v>
      </c>
      <c r="O3771" s="61" t="n">
        <f aca="false">IF(AND(N3771&gt;0,OR(Calc!$C$4="*",B3771=Calc!$C$4)),N3771+ROW()*0.000000001,0)</f>
        <v>1964.040003771</v>
      </c>
    </row>
    <row r="3772" customFormat="false" ht="15" hidden="false" customHeight="false" outlineLevel="0" collapsed="false">
      <c r="A3772" s="49" t="n">
        <v>16177</v>
      </c>
      <c r="B3772" s="49" t="s">
        <v>189</v>
      </c>
      <c r="C3772" s="63" t="n">
        <v>40239</v>
      </c>
      <c r="D3772" s="63" t="n">
        <v>40836</v>
      </c>
      <c r="E3772" s="49" t="n">
        <v>8</v>
      </c>
      <c r="F3772" s="54" t="n">
        <v>0</v>
      </c>
      <c r="G3772" s="54" t="n">
        <v>1809.66</v>
      </c>
      <c r="H3772" s="54" t="n">
        <v>331.95</v>
      </c>
      <c r="I3772" s="54" t="n">
        <f aca="false">SUM(F3772:H3772)</f>
        <v>2141.61</v>
      </c>
      <c r="J3772" s="49" t="n">
        <f aca="false">Calc!$C$5-D3772</f>
        <v>51</v>
      </c>
      <c r="K3772" s="49" t="n">
        <f aca="false">IF(J3772&lt;=Calc!$C$11,4,IF(J3772&lt;=Calc!$C$12,3,IF(J3772&lt;=Calc!$C$13,2,1)))</f>
        <v>3</v>
      </c>
      <c r="L3772" s="49" t="n">
        <f aca="false">1+(E3772&gt;=Calc!$C$16)+(E3772&gt;=Calc!$C$17)+(E3772&gt;=Calc!$C$18)</f>
        <v>4</v>
      </c>
      <c r="M3772" s="49" t="str">
        <f aca="false">IF(AND(K3772=4,L3772&gt;=3),"Champions",IF(AND(K3772=3,L3772&gt;=3),"Loyal",IF(K3772&gt;=3,"Recent / New",IF(L3772&gt;=3,"At Risk","Hibernating / Lost"))))</f>
        <v>Loyal</v>
      </c>
      <c r="N3772" s="54" t="n">
        <f aca="false">IF(AND(Calc!$C$2&lt;=2009,Calc!$C$3&gt;=2009),F3772,0)+IF(AND(Calc!$C$2&lt;=2010,Calc!$C$3&gt;=2010),G3772,0)+IF(AND(Calc!$C$2&lt;=2011,Calc!$C$3&gt;=2011),H3772,0)</f>
        <v>2141.61</v>
      </c>
      <c r="O3772" s="61" t="n">
        <f aca="false">IF(AND(N3772&gt;0,OR(Calc!$C$4="*",B3772=Calc!$C$4)),N3772+ROW()*0.000000001,0)</f>
        <v>2141.610003772</v>
      </c>
    </row>
    <row r="3773" customFormat="false" ht="15" hidden="false" customHeight="false" outlineLevel="0" collapsed="false">
      <c r="A3773" s="49" t="n">
        <v>16178</v>
      </c>
      <c r="B3773" s="49" t="s">
        <v>189</v>
      </c>
      <c r="C3773" s="63" t="n">
        <v>40485</v>
      </c>
      <c r="D3773" s="63" t="n">
        <v>40748</v>
      </c>
      <c r="E3773" s="49" t="n">
        <v>2</v>
      </c>
      <c r="F3773" s="54" t="n">
        <v>0</v>
      </c>
      <c r="G3773" s="54" t="n">
        <v>414.7</v>
      </c>
      <c r="H3773" s="54" t="n">
        <v>197.9</v>
      </c>
      <c r="I3773" s="54" t="n">
        <f aca="false">SUM(F3773:H3773)</f>
        <v>612.6</v>
      </c>
      <c r="J3773" s="49" t="n">
        <f aca="false">Calc!$C$5-D3773</f>
        <v>139</v>
      </c>
      <c r="K3773" s="49" t="n">
        <f aca="false">IF(J3773&lt;=Calc!$C$11,4,IF(J3773&lt;=Calc!$C$12,3,IF(J3773&lt;=Calc!$C$13,2,1)))</f>
        <v>2</v>
      </c>
      <c r="L3773" s="49" t="n">
        <f aca="false">1+(E3773&gt;=Calc!$C$16)+(E3773&gt;=Calc!$C$17)+(E3773&gt;=Calc!$C$18)</f>
        <v>2</v>
      </c>
      <c r="M3773" s="49" t="str">
        <f aca="false">IF(AND(K3773=4,L3773&gt;=3),"Champions",IF(AND(K3773=3,L3773&gt;=3),"Loyal",IF(K3773&gt;=3,"Recent / New",IF(L3773&gt;=3,"At Risk","Hibernating / Lost"))))</f>
        <v>Hibernating / Lost</v>
      </c>
      <c r="N3773" s="54" t="n">
        <f aca="false">IF(AND(Calc!$C$2&lt;=2009,Calc!$C$3&gt;=2009),F3773,0)+IF(AND(Calc!$C$2&lt;=2010,Calc!$C$3&gt;=2010),G3773,0)+IF(AND(Calc!$C$2&lt;=2011,Calc!$C$3&gt;=2011),H3773,0)</f>
        <v>612.6</v>
      </c>
      <c r="O3773" s="61" t="n">
        <f aca="false">IF(AND(N3773&gt;0,OR(Calc!$C$4="*",B3773=Calc!$C$4)),N3773+ROW()*0.000000001,0)</f>
        <v>612.600003773</v>
      </c>
    </row>
    <row r="3774" customFormat="false" ht="15" hidden="false" customHeight="false" outlineLevel="0" collapsed="false">
      <c r="A3774" s="49" t="n">
        <v>16179</v>
      </c>
      <c r="B3774" s="49" t="s">
        <v>189</v>
      </c>
      <c r="C3774" s="63" t="n">
        <v>40826</v>
      </c>
      <c r="D3774" s="63" t="n">
        <v>40826</v>
      </c>
      <c r="E3774" s="49" t="n">
        <v>1</v>
      </c>
      <c r="F3774" s="54" t="n">
        <v>0</v>
      </c>
      <c r="G3774" s="54" t="n">
        <v>0</v>
      </c>
      <c r="H3774" s="54" t="n">
        <v>215.83</v>
      </c>
      <c r="I3774" s="54" t="n">
        <f aca="false">SUM(F3774:H3774)</f>
        <v>215.83</v>
      </c>
      <c r="J3774" s="49" t="n">
        <f aca="false">Calc!$C$5-D3774</f>
        <v>61</v>
      </c>
      <c r="K3774" s="49" t="n">
        <f aca="false">IF(J3774&lt;=Calc!$C$11,4,IF(J3774&lt;=Calc!$C$12,3,IF(J3774&lt;=Calc!$C$13,2,1)))</f>
        <v>3</v>
      </c>
      <c r="L3774" s="49" t="n">
        <f aca="false">1+(E3774&gt;=Calc!$C$16)+(E3774&gt;=Calc!$C$17)+(E3774&gt;=Calc!$C$18)</f>
        <v>1</v>
      </c>
      <c r="M3774" s="49" t="str">
        <f aca="false">IF(AND(K3774=4,L3774&gt;=3),"Champions",IF(AND(K3774=3,L3774&gt;=3),"Loyal",IF(K3774&gt;=3,"Recent / New",IF(L3774&gt;=3,"At Risk","Hibernating / Lost"))))</f>
        <v>Recent / New</v>
      </c>
      <c r="N3774" s="54" t="n">
        <f aca="false">IF(AND(Calc!$C$2&lt;=2009,Calc!$C$3&gt;=2009),F3774,0)+IF(AND(Calc!$C$2&lt;=2010,Calc!$C$3&gt;=2010),G3774,0)+IF(AND(Calc!$C$2&lt;=2011,Calc!$C$3&gt;=2011),H3774,0)</f>
        <v>215.83</v>
      </c>
      <c r="O3774" s="61" t="n">
        <f aca="false">IF(AND(N3774&gt;0,OR(Calc!$C$4="*",B3774=Calc!$C$4)),N3774+ROW()*0.000000001,0)</f>
        <v>215.830003774</v>
      </c>
    </row>
    <row r="3775" customFormat="false" ht="15" hidden="false" customHeight="false" outlineLevel="0" collapsed="false">
      <c r="A3775" s="49" t="n">
        <v>16180</v>
      </c>
      <c r="B3775" s="49" t="s">
        <v>189</v>
      </c>
      <c r="C3775" s="63" t="n">
        <v>40352</v>
      </c>
      <c r="D3775" s="63" t="n">
        <v>40786</v>
      </c>
      <c r="E3775" s="49" t="n">
        <v>13</v>
      </c>
      <c r="F3775" s="54" t="n">
        <v>0</v>
      </c>
      <c r="G3775" s="54" t="n">
        <v>5952.79</v>
      </c>
      <c r="H3775" s="54" t="n">
        <v>10217.48</v>
      </c>
      <c r="I3775" s="54" t="n">
        <f aca="false">SUM(F3775:H3775)</f>
        <v>16170.27</v>
      </c>
      <c r="J3775" s="49" t="n">
        <f aca="false">Calc!$C$5-D3775</f>
        <v>101</v>
      </c>
      <c r="K3775" s="49" t="n">
        <f aca="false">IF(J3775&lt;=Calc!$C$11,4,IF(J3775&lt;=Calc!$C$12,3,IF(J3775&lt;=Calc!$C$13,2,1)))</f>
        <v>2</v>
      </c>
      <c r="L3775" s="49" t="n">
        <f aca="false">1+(E3775&gt;=Calc!$C$16)+(E3775&gt;=Calc!$C$17)+(E3775&gt;=Calc!$C$18)</f>
        <v>4</v>
      </c>
      <c r="M3775" s="49" t="str">
        <f aca="false">IF(AND(K3775=4,L3775&gt;=3),"Champions",IF(AND(K3775=3,L3775&gt;=3),"Loyal",IF(K3775&gt;=3,"Recent / New",IF(L3775&gt;=3,"At Risk","Hibernating / Lost"))))</f>
        <v>At Risk</v>
      </c>
      <c r="N3775" s="54" t="n">
        <f aca="false">IF(AND(Calc!$C$2&lt;=2009,Calc!$C$3&gt;=2009),F3775,0)+IF(AND(Calc!$C$2&lt;=2010,Calc!$C$3&gt;=2010),G3775,0)+IF(AND(Calc!$C$2&lt;=2011,Calc!$C$3&gt;=2011),H3775,0)</f>
        <v>16170.27</v>
      </c>
      <c r="O3775" s="61" t="n">
        <f aca="false">IF(AND(N3775&gt;0,OR(Calc!$C$4="*",B3775=Calc!$C$4)),N3775+ROW()*0.000000001,0)</f>
        <v>16170.270003775</v>
      </c>
    </row>
    <row r="3776" customFormat="false" ht="15" hidden="false" customHeight="false" outlineLevel="0" collapsed="false">
      <c r="A3776" s="49" t="n">
        <v>16181</v>
      </c>
      <c r="B3776" s="49" t="s">
        <v>189</v>
      </c>
      <c r="C3776" s="63" t="n">
        <v>40813</v>
      </c>
      <c r="D3776" s="63" t="n">
        <v>40813</v>
      </c>
      <c r="E3776" s="49" t="n">
        <v>1</v>
      </c>
      <c r="F3776" s="54" t="n">
        <v>0</v>
      </c>
      <c r="G3776" s="54" t="n">
        <v>0</v>
      </c>
      <c r="H3776" s="54" t="n">
        <v>305.54</v>
      </c>
      <c r="I3776" s="54" t="n">
        <f aca="false">SUM(F3776:H3776)</f>
        <v>305.54</v>
      </c>
      <c r="J3776" s="49" t="n">
        <f aca="false">Calc!$C$5-D3776</f>
        <v>74</v>
      </c>
      <c r="K3776" s="49" t="n">
        <f aca="false">IF(J3776&lt;=Calc!$C$11,4,IF(J3776&lt;=Calc!$C$12,3,IF(J3776&lt;=Calc!$C$13,2,1)))</f>
        <v>3</v>
      </c>
      <c r="L3776" s="49" t="n">
        <f aca="false">1+(E3776&gt;=Calc!$C$16)+(E3776&gt;=Calc!$C$17)+(E3776&gt;=Calc!$C$18)</f>
        <v>1</v>
      </c>
      <c r="M3776" s="49" t="str">
        <f aca="false">IF(AND(K3776=4,L3776&gt;=3),"Champions",IF(AND(K3776=3,L3776&gt;=3),"Loyal",IF(K3776&gt;=3,"Recent / New",IF(L3776&gt;=3,"At Risk","Hibernating / Lost"))))</f>
        <v>Recent / New</v>
      </c>
      <c r="N3776" s="54" t="n">
        <f aca="false">IF(AND(Calc!$C$2&lt;=2009,Calc!$C$3&gt;=2009),F3776,0)+IF(AND(Calc!$C$2&lt;=2010,Calc!$C$3&gt;=2010),G3776,0)+IF(AND(Calc!$C$2&lt;=2011,Calc!$C$3&gt;=2011),H3776,0)</f>
        <v>305.54</v>
      </c>
      <c r="O3776" s="61" t="n">
        <f aca="false">IF(AND(N3776&gt;0,OR(Calc!$C$4="*",B3776=Calc!$C$4)),N3776+ROW()*0.000000001,0)</f>
        <v>305.540003776</v>
      </c>
    </row>
    <row r="3777" customFormat="false" ht="15" hidden="false" customHeight="false" outlineLevel="0" collapsed="false">
      <c r="A3777" s="49" t="n">
        <v>16182</v>
      </c>
      <c r="B3777" s="49" t="s">
        <v>189</v>
      </c>
      <c r="C3777" s="63" t="n">
        <v>40246</v>
      </c>
      <c r="D3777" s="63" t="n">
        <v>40814</v>
      </c>
      <c r="E3777" s="49" t="n">
        <v>9</v>
      </c>
      <c r="F3777" s="54" t="n">
        <v>0</v>
      </c>
      <c r="G3777" s="54" t="n">
        <v>3354</v>
      </c>
      <c r="H3777" s="54" t="n">
        <v>6617.65</v>
      </c>
      <c r="I3777" s="54" t="n">
        <f aca="false">SUM(F3777:H3777)</f>
        <v>9971.65</v>
      </c>
      <c r="J3777" s="49" t="n">
        <f aca="false">Calc!$C$5-D3777</f>
        <v>73</v>
      </c>
      <c r="K3777" s="49" t="n">
        <f aca="false">IF(J3777&lt;=Calc!$C$11,4,IF(J3777&lt;=Calc!$C$12,3,IF(J3777&lt;=Calc!$C$13,2,1)))</f>
        <v>3</v>
      </c>
      <c r="L3777" s="49" t="n">
        <f aca="false">1+(E3777&gt;=Calc!$C$16)+(E3777&gt;=Calc!$C$17)+(E3777&gt;=Calc!$C$18)</f>
        <v>4</v>
      </c>
      <c r="M3777" s="49" t="str">
        <f aca="false">IF(AND(K3777=4,L3777&gt;=3),"Champions",IF(AND(K3777=3,L3777&gt;=3),"Loyal",IF(K3777&gt;=3,"Recent / New",IF(L3777&gt;=3,"At Risk","Hibernating / Lost"))))</f>
        <v>Loyal</v>
      </c>
      <c r="N3777" s="54" t="n">
        <f aca="false">IF(AND(Calc!$C$2&lt;=2009,Calc!$C$3&gt;=2009),F3777,0)+IF(AND(Calc!$C$2&lt;=2010,Calc!$C$3&gt;=2010),G3777,0)+IF(AND(Calc!$C$2&lt;=2011,Calc!$C$3&gt;=2011),H3777,0)</f>
        <v>9971.65</v>
      </c>
      <c r="O3777" s="61" t="n">
        <f aca="false">IF(AND(N3777&gt;0,OR(Calc!$C$4="*",B3777=Calc!$C$4)),N3777+ROW()*0.000000001,0)</f>
        <v>9971.650003777</v>
      </c>
    </row>
    <row r="3778" customFormat="false" ht="15" hidden="false" customHeight="false" outlineLevel="0" collapsed="false">
      <c r="A3778" s="49" t="n">
        <v>16183</v>
      </c>
      <c r="B3778" s="49" t="s">
        <v>189</v>
      </c>
      <c r="C3778" s="63" t="n">
        <v>40479</v>
      </c>
      <c r="D3778" s="63" t="n">
        <v>40819</v>
      </c>
      <c r="E3778" s="49" t="n">
        <v>4</v>
      </c>
      <c r="F3778" s="54" t="n">
        <v>0</v>
      </c>
      <c r="G3778" s="54" t="n">
        <v>739.1</v>
      </c>
      <c r="H3778" s="54" t="n">
        <v>338.71</v>
      </c>
      <c r="I3778" s="54" t="n">
        <f aca="false">SUM(F3778:H3778)</f>
        <v>1077.81</v>
      </c>
      <c r="J3778" s="49" t="n">
        <f aca="false">Calc!$C$5-D3778</f>
        <v>68</v>
      </c>
      <c r="K3778" s="49" t="n">
        <f aca="false">IF(J3778&lt;=Calc!$C$11,4,IF(J3778&lt;=Calc!$C$12,3,IF(J3778&lt;=Calc!$C$13,2,1)))</f>
        <v>3</v>
      </c>
      <c r="L3778" s="49" t="n">
        <f aca="false">1+(E3778&gt;=Calc!$C$16)+(E3778&gt;=Calc!$C$17)+(E3778&gt;=Calc!$C$18)</f>
        <v>3</v>
      </c>
      <c r="M3778" s="49" t="str">
        <f aca="false">IF(AND(K3778=4,L3778&gt;=3),"Champions",IF(AND(K3778=3,L3778&gt;=3),"Loyal",IF(K3778&gt;=3,"Recent / New",IF(L3778&gt;=3,"At Risk","Hibernating / Lost"))))</f>
        <v>Loyal</v>
      </c>
      <c r="N3778" s="54" t="n">
        <f aca="false">IF(AND(Calc!$C$2&lt;=2009,Calc!$C$3&gt;=2009),F3778,0)+IF(AND(Calc!$C$2&lt;=2010,Calc!$C$3&gt;=2010),G3778,0)+IF(AND(Calc!$C$2&lt;=2011,Calc!$C$3&gt;=2011),H3778,0)</f>
        <v>1077.81</v>
      </c>
      <c r="O3778" s="61" t="n">
        <f aca="false">IF(AND(N3778&gt;0,OR(Calc!$C$4="*",B3778=Calc!$C$4)),N3778+ROW()*0.000000001,0)</f>
        <v>1077.810003778</v>
      </c>
    </row>
    <row r="3779" customFormat="false" ht="15" hidden="false" customHeight="false" outlineLevel="0" collapsed="false">
      <c r="A3779" s="49" t="n">
        <v>16184</v>
      </c>
      <c r="B3779" s="49" t="s">
        <v>189</v>
      </c>
      <c r="C3779" s="63" t="n">
        <v>40675</v>
      </c>
      <c r="D3779" s="63" t="n">
        <v>40822</v>
      </c>
      <c r="E3779" s="49" t="n">
        <v>6</v>
      </c>
      <c r="F3779" s="54" t="n">
        <v>0</v>
      </c>
      <c r="G3779" s="54" t="n">
        <v>0</v>
      </c>
      <c r="H3779" s="54" t="n">
        <v>1155.54</v>
      </c>
      <c r="I3779" s="54" t="n">
        <f aca="false">SUM(F3779:H3779)</f>
        <v>1155.54</v>
      </c>
      <c r="J3779" s="49" t="n">
        <f aca="false">Calc!$C$5-D3779</f>
        <v>65</v>
      </c>
      <c r="K3779" s="49" t="n">
        <f aca="false">IF(J3779&lt;=Calc!$C$11,4,IF(J3779&lt;=Calc!$C$12,3,IF(J3779&lt;=Calc!$C$13,2,1)))</f>
        <v>3</v>
      </c>
      <c r="L3779" s="49" t="n">
        <f aca="false">1+(E3779&gt;=Calc!$C$16)+(E3779&gt;=Calc!$C$17)+(E3779&gt;=Calc!$C$18)</f>
        <v>3</v>
      </c>
      <c r="M3779" s="49" t="str">
        <f aca="false">IF(AND(K3779=4,L3779&gt;=3),"Champions",IF(AND(K3779=3,L3779&gt;=3),"Loyal",IF(K3779&gt;=3,"Recent / New",IF(L3779&gt;=3,"At Risk","Hibernating / Lost"))))</f>
        <v>Loyal</v>
      </c>
      <c r="N3779" s="54" t="n">
        <f aca="false">IF(AND(Calc!$C$2&lt;=2009,Calc!$C$3&gt;=2009),F3779,0)+IF(AND(Calc!$C$2&lt;=2010,Calc!$C$3&gt;=2010),G3779,0)+IF(AND(Calc!$C$2&lt;=2011,Calc!$C$3&gt;=2011),H3779,0)</f>
        <v>1155.54</v>
      </c>
      <c r="O3779" s="61" t="n">
        <f aca="false">IF(AND(N3779&gt;0,OR(Calc!$C$4="*",B3779=Calc!$C$4)),N3779+ROW()*0.000000001,0)</f>
        <v>1155.540003779</v>
      </c>
    </row>
    <row r="3780" customFormat="false" ht="15" hidden="false" customHeight="false" outlineLevel="0" collapsed="false">
      <c r="A3780" s="49" t="n">
        <v>16185</v>
      </c>
      <c r="B3780" s="49" t="s">
        <v>189</v>
      </c>
      <c r="C3780" s="63" t="n">
        <v>40322</v>
      </c>
      <c r="D3780" s="63" t="n">
        <v>40870</v>
      </c>
      <c r="E3780" s="49" t="n">
        <v>3</v>
      </c>
      <c r="F3780" s="54" t="n">
        <v>0</v>
      </c>
      <c r="G3780" s="54" t="n">
        <v>115.31</v>
      </c>
      <c r="H3780" s="54" t="n">
        <v>529.41</v>
      </c>
      <c r="I3780" s="54" t="n">
        <f aca="false">SUM(F3780:H3780)</f>
        <v>644.72</v>
      </c>
      <c r="J3780" s="49" t="n">
        <f aca="false">Calc!$C$5-D3780</f>
        <v>17</v>
      </c>
      <c r="K3780" s="49" t="n">
        <f aca="false">IF(J3780&lt;=Calc!$C$11,4,IF(J3780&lt;=Calc!$C$12,3,IF(J3780&lt;=Calc!$C$13,2,1)))</f>
        <v>4</v>
      </c>
      <c r="L3780" s="49" t="n">
        <f aca="false">1+(E3780&gt;=Calc!$C$16)+(E3780&gt;=Calc!$C$17)+(E3780&gt;=Calc!$C$18)</f>
        <v>2</v>
      </c>
      <c r="M3780" s="49" t="str">
        <f aca="false">IF(AND(K3780=4,L3780&gt;=3),"Champions",IF(AND(K3780=3,L3780&gt;=3),"Loyal",IF(K3780&gt;=3,"Recent / New",IF(L3780&gt;=3,"At Risk","Hibernating / Lost"))))</f>
        <v>Recent / New</v>
      </c>
      <c r="N3780" s="54" t="n">
        <f aca="false">IF(AND(Calc!$C$2&lt;=2009,Calc!$C$3&gt;=2009),F3780,0)+IF(AND(Calc!$C$2&lt;=2010,Calc!$C$3&gt;=2010),G3780,0)+IF(AND(Calc!$C$2&lt;=2011,Calc!$C$3&gt;=2011),H3780,0)</f>
        <v>644.72</v>
      </c>
      <c r="O3780" s="61" t="n">
        <f aca="false">IF(AND(N3780&gt;0,OR(Calc!$C$4="*",B3780=Calc!$C$4)),N3780+ROW()*0.000000001,0)</f>
        <v>644.72000378</v>
      </c>
    </row>
    <row r="3781" customFormat="false" ht="15" hidden="false" customHeight="false" outlineLevel="0" collapsed="false">
      <c r="A3781" s="49" t="n">
        <v>16186</v>
      </c>
      <c r="B3781" s="49" t="s">
        <v>189</v>
      </c>
      <c r="C3781" s="63" t="n">
        <v>40156</v>
      </c>
      <c r="D3781" s="63" t="n">
        <v>40864</v>
      </c>
      <c r="E3781" s="49" t="n">
        <v>26</v>
      </c>
      <c r="F3781" s="54" t="n">
        <v>389.34</v>
      </c>
      <c r="G3781" s="54" t="n">
        <v>4602.63</v>
      </c>
      <c r="H3781" s="54" t="n">
        <v>3684.26</v>
      </c>
      <c r="I3781" s="54" t="n">
        <f aca="false">SUM(F3781:H3781)</f>
        <v>8676.23</v>
      </c>
      <c r="J3781" s="49" t="n">
        <f aca="false">Calc!$C$5-D3781</f>
        <v>23</v>
      </c>
      <c r="K3781" s="49" t="n">
        <f aca="false">IF(J3781&lt;=Calc!$C$11,4,IF(J3781&lt;=Calc!$C$12,3,IF(J3781&lt;=Calc!$C$13,2,1)))</f>
        <v>4</v>
      </c>
      <c r="L3781" s="49" t="n">
        <f aca="false">1+(E3781&gt;=Calc!$C$16)+(E3781&gt;=Calc!$C$17)+(E3781&gt;=Calc!$C$18)</f>
        <v>4</v>
      </c>
      <c r="M3781" s="49" t="str">
        <f aca="false">IF(AND(K3781=4,L3781&gt;=3),"Champions",IF(AND(K3781=3,L3781&gt;=3),"Loyal",IF(K3781&gt;=3,"Recent / New",IF(L3781&gt;=3,"At Risk","Hibernating / Lost"))))</f>
        <v>Champions</v>
      </c>
      <c r="N3781" s="54" t="n">
        <f aca="false">IF(AND(Calc!$C$2&lt;=2009,Calc!$C$3&gt;=2009),F3781,0)+IF(AND(Calc!$C$2&lt;=2010,Calc!$C$3&gt;=2010),G3781,0)+IF(AND(Calc!$C$2&lt;=2011,Calc!$C$3&gt;=2011),H3781,0)</f>
        <v>8676.23</v>
      </c>
      <c r="O3781" s="61" t="n">
        <f aca="false">IF(AND(N3781&gt;0,OR(Calc!$C$4="*",B3781=Calc!$C$4)),N3781+ROW()*0.000000001,0)</f>
        <v>8676.230003781</v>
      </c>
    </row>
    <row r="3782" customFormat="false" ht="15" hidden="false" customHeight="false" outlineLevel="0" collapsed="false">
      <c r="A3782" s="49" t="n">
        <v>16187</v>
      </c>
      <c r="B3782" s="49" t="s">
        <v>189</v>
      </c>
      <c r="C3782" s="63" t="n">
        <v>40602</v>
      </c>
      <c r="D3782" s="63" t="n">
        <v>40855</v>
      </c>
      <c r="E3782" s="49" t="n">
        <v>15</v>
      </c>
      <c r="F3782" s="54" t="n">
        <v>0</v>
      </c>
      <c r="G3782" s="54" t="n">
        <v>0</v>
      </c>
      <c r="H3782" s="54" t="n">
        <v>6841.24</v>
      </c>
      <c r="I3782" s="54" t="n">
        <f aca="false">SUM(F3782:H3782)</f>
        <v>6841.24</v>
      </c>
      <c r="J3782" s="49" t="n">
        <f aca="false">Calc!$C$5-D3782</f>
        <v>32</v>
      </c>
      <c r="K3782" s="49" t="n">
        <f aca="false">IF(J3782&lt;=Calc!$C$11,4,IF(J3782&lt;=Calc!$C$12,3,IF(J3782&lt;=Calc!$C$13,2,1)))</f>
        <v>3</v>
      </c>
      <c r="L3782" s="49" t="n">
        <f aca="false">1+(E3782&gt;=Calc!$C$16)+(E3782&gt;=Calc!$C$17)+(E3782&gt;=Calc!$C$18)</f>
        <v>4</v>
      </c>
      <c r="M3782" s="49" t="str">
        <f aca="false">IF(AND(K3782=4,L3782&gt;=3),"Champions",IF(AND(K3782=3,L3782&gt;=3),"Loyal",IF(K3782&gt;=3,"Recent / New",IF(L3782&gt;=3,"At Risk","Hibernating / Lost"))))</f>
        <v>Loyal</v>
      </c>
      <c r="N3782" s="54" t="n">
        <f aca="false">IF(AND(Calc!$C$2&lt;=2009,Calc!$C$3&gt;=2009),F3782,0)+IF(AND(Calc!$C$2&lt;=2010,Calc!$C$3&gt;=2010),G3782,0)+IF(AND(Calc!$C$2&lt;=2011,Calc!$C$3&gt;=2011),H3782,0)</f>
        <v>6841.24</v>
      </c>
      <c r="O3782" s="61" t="n">
        <f aca="false">IF(AND(N3782&gt;0,OR(Calc!$C$4="*",B3782=Calc!$C$4)),N3782+ROW()*0.000000001,0)</f>
        <v>6841.240003782</v>
      </c>
    </row>
    <row r="3783" customFormat="false" ht="15" hidden="false" customHeight="false" outlineLevel="0" collapsed="false">
      <c r="A3783" s="49" t="n">
        <v>16188</v>
      </c>
      <c r="B3783" s="49" t="s">
        <v>189</v>
      </c>
      <c r="C3783" s="63" t="n">
        <v>40478</v>
      </c>
      <c r="D3783" s="63" t="n">
        <v>40842</v>
      </c>
      <c r="E3783" s="49" t="n">
        <v>5</v>
      </c>
      <c r="F3783" s="54" t="n">
        <v>0</v>
      </c>
      <c r="G3783" s="54" t="n">
        <v>95.85</v>
      </c>
      <c r="H3783" s="54" t="n">
        <v>981.86</v>
      </c>
      <c r="I3783" s="54" t="n">
        <f aca="false">SUM(F3783:H3783)</f>
        <v>1077.71</v>
      </c>
      <c r="J3783" s="49" t="n">
        <f aca="false">Calc!$C$5-D3783</f>
        <v>45</v>
      </c>
      <c r="K3783" s="49" t="n">
        <f aca="false">IF(J3783&lt;=Calc!$C$11,4,IF(J3783&lt;=Calc!$C$12,3,IF(J3783&lt;=Calc!$C$13,2,1)))</f>
        <v>3</v>
      </c>
      <c r="L3783" s="49" t="n">
        <f aca="false">1+(E3783&gt;=Calc!$C$16)+(E3783&gt;=Calc!$C$17)+(E3783&gt;=Calc!$C$18)</f>
        <v>3</v>
      </c>
      <c r="M3783" s="49" t="str">
        <f aca="false">IF(AND(K3783=4,L3783&gt;=3),"Champions",IF(AND(K3783=3,L3783&gt;=3),"Loyal",IF(K3783&gt;=3,"Recent / New",IF(L3783&gt;=3,"At Risk","Hibernating / Lost"))))</f>
        <v>Loyal</v>
      </c>
      <c r="N3783" s="54" t="n">
        <f aca="false">IF(AND(Calc!$C$2&lt;=2009,Calc!$C$3&gt;=2009),F3783,0)+IF(AND(Calc!$C$2&lt;=2010,Calc!$C$3&gt;=2010),G3783,0)+IF(AND(Calc!$C$2&lt;=2011,Calc!$C$3&gt;=2011),H3783,0)</f>
        <v>1077.71</v>
      </c>
      <c r="O3783" s="61" t="n">
        <f aca="false">IF(AND(N3783&gt;0,OR(Calc!$C$4="*",B3783=Calc!$C$4)),N3783+ROW()*0.000000001,0)</f>
        <v>1077.710003783</v>
      </c>
    </row>
    <row r="3784" customFormat="false" ht="15" hidden="false" customHeight="false" outlineLevel="0" collapsed="false">
      <c r="A3784" s="49" t="n">
        <v>16189</v>
      </c>
      <c r="B3784" s="49" t="s">
        <v>189</v>
      </c>
      <c r="C3784" s="63" t="n">
        <v>40801</v>
      </c>
      <c r="D3784" s="63" t="n">
        <v>40871</v>
      </c>
      <c r="E3784" s="49" t="n">
        <v>2</v>
      </c>
      <c r="F3784" s="54" t="n">
        <v>0</v>
      </c>
      <c r="G3784" s="54" t="n">
        <v>0</v>
      </c>
      <c r="H3784" s="54" t="n">
        <v>215.48</v>
      </c>
      <c r="I3784" s="54" t="n">
        <f aca="false">SUM(F3784:H3784)</f>
        <v>215.48</v>
      </c>
      <c r="J3784" s="49" t="n">
        <f aca="false">Calc!$C$5-D3784</f>
        <v>16</v>
      </c>
      <c r="K3784" s="49" t="n">
        <f aca="false">IF(J3784&lt;=Calc!$C$11,4,IF(J3784&lt;=Calc!$C$12,3,IF(J3784&lt;=Calc!$C$13,2,1)))</f>
        <v>4</v>
      </c>
      <c r="L3784" s="49" t="n">
        <f aca="false">1+(E3784&gt;=Calc!$C$16)+(E3784&gt;=Calc!$C$17)+(E3784&gt;=Calc!$C$18)</f>
        <v>2</v>
      </c>
      <c r="M3784" s="49" t="str">
        <f aca="false">IF(AND(K3784=4,L3784&gt;=3),"Champions",IF(AND(K3784=3,L3784&gt;=3),"Loyal",IF(K3784&gt;=3,"Recent / New",IF(L3784&gt;=3,"At Risk","Hibernating / Lost"))))</f>
        <v>Recent / New</v>
      </c>
      <c r="N3784" s="54" t="n">
        <f aca="false">IF(AND(Calc!$C$2&lt;=2009,Calc!$C$3&gt;=2009),F3784,0)+IF(AND(Calc!$C$2&lt;=2010,Calc!$C$3&gt;=2010),G3784,0)+IF(AND(Calc!$C$2&lt;=2011,Calc!$C$3&gt;=2011),H3784,0)</f>
        <v>215.48</v>
      </c>
      <c r="O3784" s="61" t="n">
        <f aca="false">IF(AND(N3784&gt;0,OR(Calc!$C$4="*",B3784=Calc!$C$4)),N3784+ROW()*0.000000001,0)</f>
        <v>215.480003784</v>
      </c>
    </row>
    <row r="3785" customFormat="false" ht="15" hidden="false" customHeight="false" outlineLevel="0" collapsed="false">
      <c r="A3785" s="49" t="n">
        <v>16190</v>
      </c>
      <c r="B3785" s="49" t="s">
        <v>189</v>
      </c>
      <c r="C3785" s="63" t="n">
        <v>40161</v>
      </c>
      <c r="D3785" s="63" t="n">
        <v>40846</v>
      </c>
      <c r="E3785" s="49" t="n">
        <v>8</v>
      </c>
      <c r="F3785" s="54" t="n">
        <v>196.92</v>
      </c>
      <c r="G3785" s="54" t="n">
        <v>2311.55</v>
      </c>
      <c r="H3785" s="54" t="n">
        <v>215.08</v>
      </c>
      <c r="I3785" s="54" t="n">
        <f aca="false">SUM(F3785:H3785)</f>
        <v>2723.55</v>
      </c>
      <c r="J3785" s="49" t="n">
        <f aca="false">Calc!$C$5-D3785</f>
        <v>41</v>
      </c>
      <c r="K3785" s="49" t="n">
        <f aca="false">IF(J3785&lt;=Calc!$C$11,4,IF(J3785&lt;=Calc!$C$12,3,IF(J3785&lt;=Calc!$C$13,2,1)))</f>
        <v>3</v>
      </c>
      <c r="L3785" s="49" t="n">
        <f aca="false">1+(E3785&gt;=Calc!$C$16)+(E3785&gt;=Calc!$C$17)+(E3785&gt;=Calc!$C$18)</f>
        <v>4</v>
      </c>
      <c r="M3785" s="49" t="str">
        <f aca="false">IF(AND(K3785=4,L3785&gt;=3),"Champions",IF(AND(K3785=3,L3785&gt;=3),"Loyal",IF(K3785&gt;=3,"Recent / New",IF(L3785&gt;=3,"At Risk","Hibernating / Lost"))))</f>
        <v>Loyal</v>
      </c>
      <c r="N3785" s="54" t="n">
        <f aca="false">IF(AND(Calc!$C$2&lt;=2009,Calc!$C$3&gt;=2009),F3785,0)+IF(AND(Calc!$C$2&lt;=2010,Calc!$C$3&gt;=2010),G3785,0)+IF(AND(Calc!$C$2&lt;=2011,Calc!$C$3&gt;=2011),H3785,0)</f>
        <v>2723.55</v>
      </c>
      <c r="O3785" s="61" t="n">
        <f aca="false">IF(AND(N3785&gt;0,OR(Calc!$C$4="*",B3785=Calc!$C$4)),N3785+ROW()*0.000000001,0)</f>
        <v>2723.550003785</v>
      </c>
    </row>
    <row r="3786" customFormat="false" ht="15" hidden="false" customHeight="false" outlineLevel="0" collapsed="false">
      <c r="A3786" s="49" t="n">
        <v>16191</v>
      </c>
      <c r="B3786" s="49" t="s">
        <v>189</v>
      </c>
      <c r="C3786" s="63" t="n">
        <v>40158</v>
      </c>
      <c r="D3786" s="63" t="n">
        <v>40884</v>
      </c>
      <c r="E3786" s="49" t="n">
        <v>24</v>
      </c>
      <c r="F3786" s="54" t="n">
        <v>347.95</v>
      </c>
      <c r="G3786" s="54" t="n">
        <v>10518.25</v>
      </c>
      <c r="H3786" s="54" t="n">
        <v>4288.97</v>
      </c>
      <c r="I3786" s="54" t="n">
        <f aca="false">SUM(F3786:H3786)</f>
        <v>15155.17</v>
      </c>
      <c r="J3786" s="49" t="n">
        <f aca="false">Calc!$C$5-D3786</f>
        <v>3</v>
      </c>
      <c r="K3786" s="49" t="n">
        <f aca="false">IF(J3786&lt;=Calc!$C$11,4,IF(J3786&lt;=Calc!$C$12,3,IF(J3786&lt;=Calc!$C$13,2,1)))</f>
        <v>4</v>
      </c>
      <c r="L3786" s="49" t="n">
        <f aca="false">1+(E3786&gt;=Calc!$C$16)+(E3786&gt;=Calc!$C$17)+(E3786&gt;=Calc!$C$18)</f>
        <v>4</v>
      </c>
      <c r="M3786" s="49" t="str">
        <f aca="false">IF(AND(K3786=4,L3786&gt;=3),"Champions",IF(AND(K3786=3,L3786&gt;=3),"Loyal",IF(K3786&gt;=3,"Recent / New",IF(L3786&gt;=3,"At Risk","Hibernating / Lost"))))</f>
        <v>Champions</v>
      </c>
      <c r="N3786" s="54" t="n">
        <f aca="false">IF(AND(Calc!$C$2&lt;=2009,Calc!$C$3&gt;=2009),F3786,0)+IF(AND(Calc!$C$2&lt;=2010,Calc!$C$3&gt;=2010),G3786,0)+IF(AND(Calc!$C$2&lt;=2011,Calc!$C$3&gt;=2011),H3786,0)</f>
        <v>15155.17</v>
      </c>
      <c r="O3786" s="61" t="n">
        <f aca="false">IF(AND(N3786&gt;0,OR(Calc!$C$4="*",B3786=Calc!$C$4)),N3786+ROW()*0.000000001,0)</f>
        <v>15155.170003786</v>
      </c>
    </row>
    <row r="3787" customFormat="false" ht="15" hidden="false" customHeight="false" outlineLevel="0" collapsed="false">
      <c r="A3787" s="49" t="n">
        <v>16192</v>
      </c>
      <c r="B3787" s="49" t="s">
        <v>189</v>
      </c>
      <c r="C3787" s="63" t="n">
        <v>40151</v>
      </c>
      <c r="D3787" s="63" t="n">
        <v>40151</v>
      </c>
      <c r="E3787" s="49" t="n">
        <v>1</v>
      </c>
      <c r="F3787" s="54" t="n">
        <v>351.3</v>
      </c>
      <c r="G3787" s="54" t="n">
        <v>0</v>
      </c>
      <c r="H3787" s="54" t="n">
        <v>0</v>
      </c>
      <c r="I3787" s="54" t="n">
        <f aca="false">SUM(F3787:H3787)</f>
        <v>351.3</v>
      </c>
      <c r="J3787" s="49" t="n">
        <f aca="false">Calc!$C$5-D3787</f>
        <v>736</v>
      </c>
      <c r="K3787" s="49" t="n">
        <f aca="false">IF(J3787&lt;=Calc!$C$11,4,IF(J3787&lt;=Calc!$C$12,3,IF(J3787&lt;=Calc!$C$13,2,1)))</f>
        <v>1</v>
      </c>
      <c r="L3787" s="49" t="n">
        <f aca="false">1+(E3787&gt;=Calc!$C$16)+(E3787&gt;=Calc!$C$17)+(E3787&gt;=Calc!$C$18)</f>
        <v>1</v>
      </c>
      <c r="M3787" s="49" t="str">
        <f aca="false">IF(AND(K3787=4,L3787&gt;=3),"Champions",IF(AND(K3787=3,L3787&gt;=3),"Loyal",IF(K3787&gt;=3,"Recent / New",IF(L3787&gt;=3,"At Risk","Hibernating / Lost"))))</f>
        <v>Hibernating / Lost</v>
      </c>
      <c r="N3787" s="54" t="n">
        <f aca="false">IF(AND(Calc!$C$2&lt;=2009,Calc!$C$3&gt;=2009),F3787,0)+IF(AND(Calc!$C$2&lt;=2010,Calc!$C$3&gt;=2010),G3787,0)+IF(AND(Calc!$C$2&lt;=2011,Calc!$C$3&gt;=2011),H3787,0)</f>
        <v>351.3</v>
      </c>
      <c r="O3787" s="61" t="n">
        <f aca="false">IF(AND(N3787&gt;0,OR(Calc!$C$4="*",B3787=Calc!$C$4)),N3787+ROW()*0.000000001,0)</f>
        <v>351.300003787</v>
      </c>
    </row>
    <row r="3788" customFormat="false" ht="15" hidden="false" customHeight="false" outlineLevel="0" collapsed="false">
      <c r="A3788" s="49" t="n">
        <v>16193</v>
      </c>
      <c r="B3788" s="49" t="s">
        <v>189</v>
      </c>
      <c r="C3788" s="63" t="n">
        <v>40476</v>
      </c>
      <c r="D3788" s="63" t="n">
        <v>40650</v>
      </c>
      <c r="E3788" s="49" t="n">
        <v>2</v>
      </c>
      <c r="F3788" s="54" t="n">
        <v>0</v>
      </c>
      <c r="G3788" s="54" t="n">
        <v>315.98</v>
      </c>
      <c r="H3788" s="54" t="n">
        <v>314.45</v>
      </c>
      <c r="I3788" s="54" t="n">
        <f aca="false">SUM(F3788:H3788)</f>
        <v>630.43</v>
      </c>
      <c r="J3788" s="49" t="n">
        <f aca="false">Calc!$C$5-D3788</f>
        <v>237</v>
      </c>
      <c r="K3788" s="49" t="n">
        <f aca="false">IF(J3788&lt;=Calc!$C$11,4,IF(J3788&lt;=Calc!$C$12,3,IF(J3788&lt;=Calc!$C$13,2,1)))</f>
        <v>2</v>
      </c>
      <c r="L3788" s="49" t="n">
        <f aca="false">1+(E3788&gt;=Calc!$C$16)+(E3788&gt;=Calc!$C$17)+(E3788&gt;=Calc!$C$18)</f>
        <v>2</v>
      </c>
      <c r="M3788" s="49" t="str">
        <f aca="false">IF(AND(K3788=4,L3788&gt;=3),"Champions",IF(AND(K3788=3,L3788&gt;=3),"Loyal",IF(K3788&gt;=3,"Recent / New",IF(L3788&gt;=3,"At Risk","Hibernating / Lost"))))</f>
        <v>Hibernating / Lost</v>
      </c>
      <c r="N3788" s="54" t="n">
        <f aca="false">IF(AND(Calc!$C$2&lt;=2009,Calc!$C$3&gt;=2009),F3788,0)+IF(AND(Calc!$C$2&lt;=2010,Calc!$C$3&gt;=2010),G3788,0)+IF(AND(Calc!$C$2&lt;=2011,Calc!$C$3&gt;=2011),H3788,0)</f>
        <v>630.43</v>
      </c>
      <c r="O3788" s="61" t="n">
        <f aca="false">IF(AND(N3788&gt;0,OR(Calc!$C$4="*",B3788=Calc!$C$4)),N3788+ROW()*0.000000001,0)</f>
        <v>630.430003788</v>
      </c>
    </row>
    <row r="3789" customFormat="false" ht="15" hidden="false" customHeight="false" outlineLevel="0" collapsed="false">
      <c r="A3789" s="49" t="n">
        <v>16194</v>
      </c>
      <c r="B3789" s="49" t="s">
        <v>189</v>
      </c>
      <c r="C3789" s="63" t="n">
        <v>40511</v>
      </c>
      <c r="D3789" s="63" t="n">
        <v>40511</v>
      </c>
      <c r="E3789" s="49" t="n">
        <v>1</v>
      </c>
      <c r="F3789" s="54" t="n">
        <v>0</v>
      </c>
      <c r="G3789" s="54" t="n">
        <v>308.6</v>
      </c>
      <c r="H3789" s="54" t="n">
        <v>0</v>
      </c>
      <c r="I3789" s="54" t="n">
        <f aca="false">SUM(F3789:H3789)</f>
        <v>308.6</v>
      </c>
      <c r="J3789" s="49" t="n">
        <f aca="false">Calc!$C$5-D3789</f>
        <v>376</v>
      </c>
      <c r="K3789" s="49" t="n">
        <f aca="false">IF(J3789&lt;=Calc!$C$11,4,IF(J3789&lt;=Calc!$C$12,3,IF(J3789&lt;=Calc!$C$13,2,1)))</f>
        <v>2</v>
      </c>
      <c r="L3789" s="49" t="n">
        <f aca="false">1+(E3789&gt;=Calc!$C$16)+(E3789&gt;=Calc!$C$17)+(E3789&gt;=Calc!$C$18)</f>
        <v>1</v>
      </c>
      <c r="M3789" s="49" t="str">
        <f aca="false">IF(AND(K3789=4,L3789&gt;=3),"Champions",IF(AND(K3789=3,L3789&gt;=3),"Loyal",IF(K3789&gt;=3,"Recent / New",IF(L3789&gt;=3,"At Risk","Hibernating / Lost"))))</f>
        <v>Hibernating / Lost</v>
      </c>
      <c r="N3789" s="54" t="n">
        <f aca="false">IF(AND(Calc!$C$2&lt;=2009,Calc!$C$3&gt;=2009),F3789,0)+IF(AND(Calc!$C$2&lt;=2010,Calc!$C$3&gt;=2010),G3789,0)+IF(AND(Calc!$C$2&lt;=2011,Calc!$C$3&gt;=2011),H3789,0)</f>
        <v>308.6</v>
      </c>
      <c r="O3789" s="61" t="n">
        <f aca="false">IF(AND(N3789&gt;0,OR(Calc!$C$4="*",B3789=Calc!$C$4)),N3789+ROW()*0.000000001,0)</f>
        <v>308.600003789</v>
      </c>
    </row>
    <row r="3790" customFormat="false" ht="15" hidden="false" customHeight="false" outlineLevel="0" collapsed="false">
      <c r="A3790" s="49" t="n">
        <v>16195</v>
      </c>
      <c r="B3790" s="49" t="s">
        <v>189</v>
      </c>
      <c r="C3790" s="63" t="n">
        <v>40163</v>
      </c>
      <c r="D3790" s="63" t="n">
        <v>40163</v>
      </c>
      <c r="E3790" s="49" t="n">
        <v>1</v>
      </c>
      <c r="F3790" s="54" t="n">
        <v>323.25</v>
      </c>
      <c r="G3790" s="54" t="n">
        <v>0</v>
      </c>
      <c r="H3790" s="54" t="n">
        <v>0</v>
      </c>
      <c r="I3790" s="54" t="n">
        <f aca="false">SUM(F3790:H3790)</f>
        <v>323.25</v>
      </c>
      <c r="J3790" s="49" t="n">
        <f aca="false">Calc!$C$5-D3790</f>
        <v>724</v>
      </c>
      <c r="K3790" s="49" t="n">
        <f aca="false">IF(J3790&lt;=Calc!$C$11,4,IF(J3790&lt;=Calc!$C$12,3,IF(J3790&lt;=Calc!$C$13,2,1)))</f>
        <v>1</v>
      </c>
      <c r="L3790" s="49" t="n">
        <f aca="false">1+(E3790&gt;=Calc!$C$16)+(E3790&gt;=Calc!$C$17)+(E3790&gt;=Calc!$C$18)</f>
        <v>1</v>
      </c>
      <c r="M3790" s="49" t="str">
        <f aca="false">IF(AND(K3790=4,L3790&gt;=3),"Champions",IF(AND(K3790=3,L3790&gt;=3),"Loyal",IF(K3790&gt;=3,"Recent / New",IF(L3790&gt;=3,"At Risk","Hibernating / Lost"))))</f>
        <v>Hibernating / Lost</v>
      </c>
      <c r="N3790" s="54" t="n">
        <f aca="false">IF(AND(Calc!$C$2&lt;=2009,Calc!$C$3&gt;=2009),F3790,0)+IF(AND(Calc!$C$2&lt;=2010,Calc!$C$3&gt;=2010),G3790,0)+IF(AND(Calc!$C$2&lt;=2011,Calc!$C$3&gt;=2011),H3790,0)</f>
        <v>323.25</v>
      </c>
      <c r="O3790" s="61" t="n">
        <f aca="false">IF(AND(N3790&gt;0,OR(Calc!$C$4="*",B3790=Calc!$C$4)),N3790+ROW()*0.000000001,0)</f>
        <v>323.25000379</v>
      </c>
    </row>
    <row r="3791" customFormat="false" ht="15" hidden="false" customHeight="false" outlineLevel="0" collapsed="false">
      <c r="A3791" s="49" t="n">
        <v>16196</v>
      </c>
      <c r="B3791" s="49" t="s">
        <v>189</v>
      </c>
      <c r="C3791" s="63" t="n">
        <v>40398</v>
      </c>
      <c r="D3791" s="63" t="n">
        <v>40398</v>
      </c>
      <c r="E3791" s="49" t="n">
        <v>1</v>
      </c>
      <c r="F3791" s="54" t="n">
        <v>0</v>
      </c>
      <c r="G3791" s="54" t="n">
        <v>93.3</v>
      </c>
      <c r="H3791" s="54" t="n">
        <v>0</v>
      </c>
      <c r="I3791" s="54" t="n">
        <f aca="false">SUM(F3791:H3791)</f>
        <v>93.3</v>
      </c>
      <c r="J3791" s="49" t="n">
        <f aca="false">Calc!$C$5-D3791</f>
        <v>489</v>
      </c>
      <c r="K3791" s="49" t="n">
        <f aca="false">IF(J3791&lt;=Calc!$C$11,4,IF(J3791&lt;=Calc!$C$12,3,IF(J3791&lt;=Calc!$C$13,2,1)))</f>
        <v>1</v>
      </c>
      <c r="L3791" s="49" t="n">
        <f aca="false">1+(E3791&gt;=Calc!$C$16)+(E3791&gt;=Calc!$C$17)+(E3791&gt;=Calc!$C$18)</f>
        <v>1</v>
      </c>
      <c r="M3791" s="49" t="str">
        <f aca="false">IF(AND(K3791=4,L3791&gt;=3),"Champions",IF(AND(K3791=3,L3791&gt;=3),"Loyal",IF(K3791&gt;=3,"Recent / New",IF(L3791&gt;=3,"At Risk","Hibernating / Lost"))))</f>
        <v>Hibernating / Lost</v>
      </c>
      <c r="N3791" s="54" t="n">
        <f aca="false">IF(AND(Calc!$C$2&lt;=2009,Calc!$C$3&gt;=2009),F3791,0)+IF(AND(Calc!$C$2&lt;=2010,Calc!$C$3&gt;=2010),G3791,0)+IF(AND(Calc!$C$2&lt;=2011,Calc!$C$3&gt;=2011),H3791,0)</f>
        <v>93.3</v>
      </c>
      <c r="O3791" s="61" t="n">
        <f aca="false">IF(AND(N3791&gt;0,OR(Calc!$C$4="*",B3791=Calc!$C$4)),N3791+ROW()*0.000000001,0)</f>
        <v>93.300003791</v>
      </c>
    </row>
    <row r="3792" customFormat="false" ht="15" hidden="false" customHeight="false" outlineLevel="0" collapsed="false">
      <c r="A3792" s="49" t="n">
        <v>16197</v>
      </c>
      <c r="B3792" s="49" t="s">
        <v>189</v>
      </c>
      <c r="C3792" s="63" t="n">
        <v>40163</v>
      </c>
      <c r="D3792" s="63" t="n">
        <v>40417</v>
      </c>
      <c r="E3792" s="49" t="n">
        <v>9</v>
      </c>
      <c r="F3792" s="54" t="n">
        <v>117.3</v>
      </c>
      <c r="G3792" s="54" t="n">
        <v>1899.41</v>
      </c>
      <c r="H3792" s="54" t="n">
        <v>0</v>
      </c>
      <c r="I3792" s="54" t="n">
        <f aca="false">SUM(F3792:H3792)</f>
        <v>2016.71</v>
      </c>
      <c r="J3792" s="49" t="n">
        <f aca="false">Calc!$C$5-D3792</f>
        <v>470</v>
      </c>
      <c r="K3792" s="49" t="n">
        <f aca="false">IF(J3792&lt;=Calc!$C$11,4,IF(J3792&lt;=Calc!$C$12,3,IF(J3792&lt;=Calc!$C$13,2,1)))</f>
        <v>1</v>
      </c>
      <c r="L3792" s="49" t="n">
        <f aca="false">1+(E3792&gt;=Calc!$C$16)+(E3792&gt;=Calc!$C$17)+(E3792&gt;=Calc!$C$18)</f>
        <v>4</v>
      </c>
      <c r="M3792" s="49" t="str">
        <f aca="false">IF(AND(K3792=4,L3792&gt;=3),"Champions",IF(AND(K3792=3,L3792&gt;=3),"Loyal",IF(K3792&gt;=3,"Recent / New",IF(L3792&gt;=3,"At Risk","Hibernating / Lost"))))</f>
        <v>At Risk</v>
      </c>
      <c r="N3792" s="54" t="n">
        <f aca="false">IF(AND(Calc!$C$2&lt;=2009,Calc!$C$3&gt;=2009),F3792,0)+IF(AND(Calc!$C$2&lt;=2010,Calc!$C$3&gt;=2010),G3792,0)+IF(AND(Calc!$C$2&lt;=2011,Calc!$C$3&gt;=2011),H3792,0)</f>
        <v>2016.71</v>
      </c>
      <c r="O3792" s="61" t="n">
        <f aca="false">IF(AND(N3792&gt;0,OR(Calc!$C$4="*",B3792=Calc!$C$4)),N3792+ROW()*0.000000001,0)</f>
        <v>2016.710003792</v>
      </c>
    </row>
    <row r="3793" customFormat="false" ht="15" hidden="false" customHeight="false" outlineLevel="0" collapsed="false">
      <c r="A3793" s="49" t="n">
        <v>16198</v>
      </c>
      <c r="B3793" s="49" t="s">
        <v>189</v>
      </c>
      <c r="C3793" s="63" t="n">
        <v>40449</v>
      </c>
      <c r="D3793" s="63" t="n">
        <v>40811</v>
      </c>
      <c r="E3793" s="49" t="n">
        <v>2</v>
      </c>
      <c r="F3793" s="54" t="n">
        <v>0</v>
      </c>
      <c r="G3793" s="54" t="n">
        <v>629.36</v>
      </c>
      <c r="H3793" s="54" t="n">
        <v>400.68</v>
      </c>
      <c r="I3793" s="54" t="n">
        <f aca="false">SUM(F3793:H3793)</f>
        <v>1030.04</v>
      </c>
      <c r="J3793" s="49" t="n">
        <f aca="false">Calc!$C$5-D3793</f>
        <v>76</v>
      </c>
      <c r="K3793" s="49" t="n">
        <f aca="false">IF(J3793&lt;=Calc!$C$11,4,IF(J3793&lt;=Calc!$C$12,3,IF(J3793&lt;=Calc!$C$13,2,1)))</f>
        <v>3</v>
      </c>
      <c r="L3793" s="49" t="n">
        <f aca="false">1+(E3793&gt;=Calc!$C$16)+(E3793&gt;=Calc!$C$17)+(E3793&gt;=Calc!$C$18)</f>
        <v>2</v>
      </c>
      <c r="M3793" s="49" t="str">
        <f aca="false">IF(AND(K3793=4,L3793&gt;=3),"Champions",IF(AND(K3793=3,L3793&gt;=3),"Loyal",IF(K3793&gt;=3,"Recent / New",IF(L3793&gt;=3,"At Risk","Hibernating / Lost"))))</f>
        <v>Recent / New</v>
      </c>
      <c r="N3793" s="54" t="n">
        <f aca="false">IF(AND(Calc!$C$2&lt;=2009,Calc!$C$3&gt;=2009),F3793,0)+IF(AND(Calc!$C$2&lt;=2010,Calc!$C$3&gt;=2010),G3793,0)+IF(AND(Calc!$C$2&lt;=2011,Calc!$C$3&gt;=2011),H3793,0)</f>
        <v>1030.04</v>
      </c>
      <c r="O3793" s="61" t="n">
        <f aca="false">IF(AND(N3793&gt;0,OR(Calc!$C$4="*",B3793=Calc!$C$4)),N3793+ROW()*0.000000001,0)</f>
        <v>1030.040003793</v>
      </c>
    </row>
    <row r="3794" customFormat="false" ht="15" hidden="false" customHeight="false" outlineLevel="0" collapsed="false">
      <c r="A3794" s="49" t="n">
        <v>16199</v>
      </c>
      <c r="B3794" s="49" t="s">
        <v>189</v>
      </c>
      <c r="C3794" s="63" t="n">
        <v>40255</v>
      </c>
      <c r="D3794" s="63" t="n">
        <v>40494</v>
      </c>
      <c r="E3794" s="49" t="n">
        <v>7</v>
      </c>
      <c r="F3794" s="54" t="n">
        <v>0</v>
      </c>
      <c r="G3794" s="54" t="n">
        <v>942.75</v>
      </c>
      <c r="H3794" s="54" t="n">
        <v>0</v>
      </c>
      <c r="I3794" s="54" t="n">
        <f aca="false">SUM(F3794:H3794)</f>
        <v>942.75</v>
      </c>
      <c r="J3794" s="49" t="n">
        <f aca="false">Calc!$C$5-D3794</f>
        <v>393</v>
      </c>
      <c r="K3794" s="49" t="n">
        <f aca="false">IF(J3794&lt;=Calc!$C$11,4,IF(J3794&lt;=Calc!$C$12,3,IF(J3794&lt;=Calc!$C$13,2,1)))</f>
        <v>1</v>
      </c>
      <c r="L3794" s="49" t="n">
        <f aca="false">1+(E3794&gt;=Calc!$C$16)+(E3794&gt;=Calc!$C$17)+(E3794&gt;=Calc!$C$18)</f>
        <v>3</v>
      </c>
      <c r="M3794" s="49" t="str">
        <f aca="false">IF(AND(K3794=4,L3794&gt;=3),"Champions",IF(AND(K3794=3,L3794&gt;=3),"Loyal",IF(K3794&gt;=3,"Recent / New",IF(L3794&gt;=3,"At Risk","Hibernating / Lost"))))</f>
        <v>At Risk</v>
      </c>
      <c r="N3794" s="54" t="n">
        <f aca="false">IF(AND(Calc!$C$2&lt;=2009,Calc!$C$3&gt;=2009),F3794,0)+IF(AND(Calc!$C$2&lt;=2010,Calc!$C$3&gt;=2010),G3794,0)+IF(AND(Calc!$C$2&lt;=2011,Calc!$C$3&gt;=2011),H3794,0)</f>
        <v>942.75</v>
      </c>
      <c r="O3794" s="61" t="n">
        <f aca="false">IF(AND(N3794&gt;0,OR(Calc!$C$4="*",B3794=Calc!$C$4)),N3794+ROW()*0.000000001,0)</f>
        <v>942.750003794</v>
      </c>
    </row>
    <row r="3795" customFormat="false" ht="15" hidden="false" customHeight="false" outlineLevel="0" collapsed="false">
      <c r="A3795" s="49" t="n">
        <v>16200</v>
      </c>
      <c r="B3795" s="49" t="s">
        <v>189</v>
      </c>
      <c r="C3795" s="63" t="n">
        <v>40149</v>
      </c>
      <c r="D3795" s="63" t="n">
        <v>40882</v>
      </c>
      <c r="E3795" s="49" t="n">
        <v>12</v>
      </c>
      <c r="F3795" s="54" t="n">
        <v>1976.1</v>
      </c>
      <c r="G3795" s="54" t="n">
        <v>2549.63</v>
      </c>
      <c r="H3795" s="54" t="n">
        <v>1068.87</v>
      </c>
      <c r="I3795" s="54" t="n">
        <f aca="false">SUM(F3795:H3795)</f>
        <v>5594.6</v>
      </c>
      <c r="J3795" s="49" t="n">
        <f aca="false">Calc!$C$5-D3795</f>
        <v>5</v>
      </c>
      <c r="K3795" s="49" t="n">
        <f aca="false">IF(J3795&lt;=Calc!$C$11,4,IF(J3795&lt;=Calc!$C$12,3,IF(J3795&lt;=Calc!$C$13,2,1)))</f>
        <v>4</v>
      </c>
      <c r="L3795" s="49" t="n">
        <f aca="false">1+(E3795&gt;=Calc!$C$16)+(E3795&gt;=Calc!$C$17)+(E3795&gt;=Calc!$C$18)</f>
        <v>4</v>
      </c>
      <c r="M3795" s="49" t="str">
        <f aca="false">IF(AND(K3795=4,L3795&gt;=3),"Champions",IF(AND(K3795=3,L3795&gt;=3),"Loyal",IF(K3795&gt;=3,"Recent / New",IF(L3795&gt;=3,"At Risk","Hibernating / Lost"))))</f>
        <v>Champions</v>
      </c>
      <c r="N3795" s="54" t="n">
        <f aca="false">IF(AND(Calc!$C$2&lt;=2009,Calc!$C$3&gt;=2009),F3795,0)+IF(AND(Calc!$C$2&lt;=2010,Calc!$C$3&gt;=2010),G3795,0)+IF(AND(Calc!$C$2&lt;=2011,Calc!$C$3&gt;=2011),H3795,0)</f>
        <v>5594.6</v>
      </c>
      <c r="O3795" s="61" t="n">
        <f aca="false">IF(AND(N3795&gt;0,OR(Calc!$C$4="*",B3795=Calc!$C$4)),N3795+ROW()*0.000000001,0)</f>
        <v>5594.600003795</v>
      </c>
    </row>
    <row r="3796" customFormat="false" ht="15" hidden="false" customHeight="false" outlineLevel="0" collapsed="false">
      <c r="A3796" s="49" t="n">
        <v>16201</v>
      </c>
      <c r="B3796" s="49" t="s">
        <v>189</v>
      </c>
      <c r="C3796" s="63" t="n">
        <v>40471</v>
      </c>
      <c r="D3796" s="63" t="n">
        <v>40883</v>
      </c>
      <c r="E3796" s="49" t="n">
        <v>5</v>
      </c>
      <c r="F3796" s="54" t="n">
        <v>0</v>
      </c>
      <c r="G3796" s="54" t="n">
        <v>248.65</v>
      </c>
      <c r="H3796" s="54" t="n">
        <v>1821.52</v>
      </c>
      <c r="I3796" s="54" t="n">
        <f aca="false">SUM(F3796:H3796)</f>
        <v>2070.17</v>
      </c>
      <c r="J3796" s="49" t="n">
        <f aca="false">Calc!$C$5-D3796</f>
        <v>4</v>
      </c>
      <c r="K3796" s="49" t="n">
        <f aca="false">IF(J3796&lt;=Calc!$C$11,4,IF(J3796&lt;=Calc!$C$12,3,IF(J3796&lt;=Calc!$C$13,2,1)))</f>
        <v>4</v>
      </c>
      <c r="L3796" s="49" t="n">
        <f aca="false">1+(E3796&gt;=Calc!$C$16)+(E3796&gt;=Calc!$C$17)+(E3796&gt;=Calc!$C$18)</f>
        <v>3</v>
      </c>
      <c r="M3796" s="49" t="str">
        <f aca="false">IF(AND(K3796=4,L3796&gt;=3),"Champions",IF(AND(K3796=3,L3796&gt;=3),"Loyal",IF(K3796&gt;=3,"Recent / New",IF(L3796&gt;=3,"At Risk","Hibernating / Lost"))))</f>
        <v>Champions</v>
      </c>
      <c r="N3796" s="54" t="n">
        <f aca="false">IF(AND(Calc!$C$2&lt;=2009,Calc!$C$3&gt;=2009),F3796,0)+IF(AND(Calc!$C$2&lt;=2010,Calc!$C$3&gt;=2010),G3796,0)+IF(AND(Calc!$C$2&lt;=2011,Calc!$C$3&gt;=2011),H3796,0)</f>
        <v>2070.17</v>
      </c>
      <c r="O3796" s="61" t="n">
        <f aca="false">IF(AND(N3796&gt;0,OR(Calc!$C$4="*",B3796=Calc!$C$4)),N3796+ROW()*0.000000001,0)</f>
        <v>2070.170003796</v>
      </c>
    </row>
    <row r="3797" customFormat="false" ht="15" hidden="false" customHeight="false" outlineLevel="0" collapsed="false">
      <c r="A3797" s="49" t="n">
        <v>16202</v>
      </c>
      <c r="B3797" s="49" t="s">
        <v>189</v>
      </c>
      <c r="C3797" s="63" t="n">
        <v>40149</v>
      </c>
      <c r="D3797" s="63" t="n">
        <v>40526</v>
      </c>
      <c r="E3797" s="49" t="n">
        <v>9</v>
      </c>
      <c r="F3797" s="54" t="n">
        <v>587.22</v>
      </c>
      <c r="G3797" s="54" t="n">
        <v>1879.82</v>
      </c>
      <c r="H3797" s="54" t="n">
        <v>0</v>
      </c>
      <c r="I3797" s="54" t="n">
        <f aca="false">SUM(F3797:H3797)</f>
        <v>2467.04</v>
      </c>
      <c r="J3797" s="49" t="n">
        <f aca="false">Calc!$C$5-D3797</f>
        <v>361</v>
      </c>
      <c r="K3797" s="49" t="n">
        <f aca="false">IF(J3797&lt;=Calc!$C$11,4,IF(J3797&lt;=Calc!$C$12,3,IF(J3797&lt;=Calc!$C$13,2,1)))</f>
        <v>2</v>
      </c>
      <c r="L3797" s="49" t="n">
        <f aca="false">1+(E3797&gt;=Calc!$C$16)+(E3797&gt;=Calc!$C$17)+(E3797&gt;=Calc!$C$18)</f>
        <v>4</v>
      </c>
      <c r="M3797" s="49" t="str">
        <f aca="false">IF(AND(K3797=4,L3797&gt;=3),"Champions",IF(AND(K3797=3,L3797&gt;=3),"Loyal",IF(K3797&gt;=3,"Recent / New",IF(L3797&gt;=3,"At Risk","Hibernating / Lost"))))</f>
        <v>At Risk</v>
      </c>
      <c r="N3797" s="54" t="n">
        <f aca="false">IF(AND(Calc!$C$2&lt;=2009,Calc!$C$3&gt;=2009),F3797,0)+IF(AND(Calc!$C$2&lt;=2010,Calc!$C$3&gt;=2010),G3797,0)+IF(AND(Calc!$C$2&lt;=2011,Calc!$C$3&gt;=2011),H3797,0)</f>
        <v>2467.04</v>
      </c>
      <c r="O3797" s="61" t="n">
        <f aca="false">IF(AND(N3797&gt;0,OR(Calc!$C$4="*",B3797=Calc!$C$4)),N3797+ROW()*0.000000001,0)</f>
        <v>2467.040003797</v>
      </c>
    </row>
    <row r="3798" customFormat="false" ht="15" hidden="false" customHeight="false" outlineLevel="0" collapsed="false">
      <c r="A3798" s="49" t="n">
        <v>16203</v>
      </c>
      <c r="B3798" s="49" t="s">
        <v>189</v>
      </c>
      <c r="C3798" s="63" t="n">
        <v>40382</v>
      </c>
      <c r="D3798" s="63" t="n">
        <v>40828</v>
      </c>
      <c r="E3798" s="49" t="n">
        <v>6</v>
      </c>
      <c r="F3798" s="54" t="n">
        <v>0</v>
      </c>
      <c r="G3798" s="54" t="n">
        <v>521.64</v>
      </c>
      <c r="H3798" s="54" t="n">
        <v>418.45</v>
      </c>
      <c r="I3798" s="54" t="n">
        <f aca="false">SUM(F3798:H3798)</f>
        <v>940.09</v>
      </c>
      <c r="J3798" s="49" t="n">
        <f aca="false">Calc!$C$5-D3798</f>
        <v>59</v>
      </c>
      <c r="K3798" s="49" t="n">
        <f aca="false">IF(J3798&lt;=Calc!$C$11,4,IF(J3798&lt;=Calc!$C$12,3,IF(J3798&lt;=Calc!$C$13,2,1)))</f>
        <v>3</v>
      </c>
      <c r="L3798" s="49" t="n">
        <f aca="false">1+(E3798&gt;=Calc!$C$16)+(E3798&gt;=Calc!$C$17)+(E3798&gt;=Calc!$C$18)</f>
        <v>3</v>
      </c>
      <c r="M3798" s="49" t="str">
        <f aca="false">IF(AND(K3798=4,L3798&gt;=3),"Champions",IF(AND(K3798=3,L3798&gt;=3),"Loyal",IF(K3798&gt;=3,"Recent / New",IF(L3798&gt;=3,"At Risk","Hibernating / Lost"))))</f>
        <v>Loyal</v>
      </c>
      <c r="N3798" s="54" t="n">
        <f aca="false">IF(AND(Calc!$C$2&lt;=2009,Calc!$C$3&gt;=2009),F3798,0)+IF(AND(Calc!$C$2&lt;=2010,Calc!$C$3&gt;=2010),G3798,0)+IF(AND(Calc!$C$2&lt;=2011,Calc!$C$3&gt;=2011),H3798,0)</f>
        <v>940.09</v>
      </c>
      <c r="O3798" s="61" t="n">
        <f aca="false">IF(AND(N3798&gt;0,OR(Calc!$C$4="*",B3798=Calc!$C$4)),N3798+ROW()*0.000000001,0)</f>
        <v>940.090003798</v>
      </c>
    </row>
    <row r="3799" customFormat="false" ht="15" hidden="false" customHeight="false" outlineLevel="0" collapsed="false">
      <c r="A3799" s="49" t="n">
        <v>16204</v>
      </c>
      <c r="B3799" s="49" t="s">
        <v>189</v>
      </c>
      <c r="C3799" s="63" t="n">
        <v>40155</v>
      </c>
      <c r="D3799" s="63" t="n">
        <v>40863</v>
      </c>
      <c r="E3799" s="49" t="n">
        <v>3</v>
      </c>
      <c r="F3799" s="54" t="n">
        <v>213.27</v>
      </c>
      <c r="G3799" s="54" t="n">
        <v>316.26</v>
      </c>
      <c r="H3799" s="54" t="n">
        <v>384.18</v>
      </c>
      <c r="I3799" s="54" t="n">
        <f aca="false">SUM(F3799:H3799)</f>
        <v>913.71</v>
      </c>
      <c r="J3799" s="49" t="n">
        <f aca="false">Calc!$C$5-D3799</f>
        <v>24</v>
      </c>
      <c r="K3799" s="49" t="n">
        <f aca="false">IF(J3799&lt;=Calc!$C$11,4,IF(J3799&lt;=Calc!$C$12,3,IF(J3799&lt;=Calc!$C$13,2,1)))</f>
        <v>4</v>
      </c>
      <c r="L3799" s="49" t="n">
        <f aca="false">1+(E3799&gt;=Calc!$C$16)+(E3799&gt;=Calc!$C$17)+(E3799&gt;=Calc!$C$18)</f>
        <v>2</v>
      </c>
      <c r="M3799" s="49" t="str">
        <f aca="false">IF(AND(K3799=4,L3799&gt;=3),"Champions",IF(AND(K3799=3,L3799&gt;=3),"Loyal",IF(K3799&gt;=3,"Recent / New",IF(L3799&gt;=3,"At Risk","Hibernating / Lost"))))</f>
        <v>Recent / New</v>
      </c>
      <c r="N3799" s="54" t="n">
        <f aca="false">IF(AND(Calc!$C$2&lt;=2009,Calc!$C$3&gt;=2009),F3799,0)+IF(AND(Calc!$C$2&lt;=2010,Calc!$C$3&gt;=2010),G3799,0)+IF(AND(Calc!$C$2&lt;=2011,Calc!$C$3&gt;=2011),H3799,0)</f>
        <v>913.71</v>
      </c>
      <c r="O3799" s="61" t="n">
        <f aca="false">IF(AND(N3799&gt;0,OR(Calc!$C$4="*",B3799=Calc!$C$4)),N3799+ROW()*0.000000001,0)</f>
        <v>913.710003799</v>
      </c>
    </row>
    <row r="3800" customFormat="false" ht="15" hidden="false" customHeight="false" outlineLevel="0" collapsed="false">
      <c r="A3800" s="49" t="n">
        <v>16205</v>
      </c>
      <c r="B3800" s="49" t="s">
        <v>189</v>
      </c>
      <c r="C3800" s="63" t="n">
        <v>40344</v>
      </c>
      <c r="D3800" s="63" t="n">
        <v>40856</v>
      </c>
      <c r="E3800" s="49" t="n">
        <v>7</v>
      </c>
      <c r="F3800" s="54" t="n">
        <v>0</v>
      </c>
      <c r="G3800" s="54" t="n">
        <v>1062.48</v>
      </c>
      <c r="H3800" s="54" t="n">
        <v>751.03</v>
      </c>
      <c r="I3800" s="54" t="n">
        <f aca="false">SUM(F3800:H3800)</f>
        <v>1813.51</v>
      </c>
      <c r="J3800" s="49" t="n">
        <f aca="false">Calc!$C$5-D3800</f>
        <v>31</v>
      </c>
      <c r="K3800" s="49" t="n">
        <f aca="false">IF(J3800&lt;=Calc!$C$11,4,IF(J3800&lt;=Calc!$C$12,3,IF(J3800&lt;=Calc!$C$13,2,1)))</f>
        <v>3</v>
      </c>
      <c r="L3800" s="49" t="n">
        <f aca="false">1+(E3800&gt;=Calc!$C$16)+(E3800&gt;=Calc!$C$17)+(E3800&gt;=Calc!$C$18)</f>
        <v>3</v>
      </c>
      <c r="M3800" s="49" t="str">
        <f aca="false">IF(AND(K3800=4,L3800&gt;=3),"Champions",IF(AND(K3800=3,L3800&gt;=3),"Loyal",IF(K3800&gt;=3,"Recent / New",IF(L3800&gt;=3,"At Risk","Hibernating / Lost"))))</f>
        <v>Loyal</v>
      </c>
      <c r="N3800" s="54" t="n">
        <f aca="false">IF(AND(Calc!$C$2&lt;=2009,Calc!$C$3&gt;=2009),F3800,0)+IF(AND(Calc!$C$2&lt;=2010,Calc!$C$3&gt;=2010),G3800,0)+IF(AND(Calc!$C$2&lt;=2011,Calc!$C$3&gt;=2011),H3800,0)</f>
        <v>1813.51</v>
      </c>
      <c r="O3800" s="61" t="n">
        <f aca="false">IF(AND(N3800&gt;0,OR(Calc!$C$4="*",B3800=Calc!$C$4)),N3800+ROW()*0.000000001,0)</f>
        <v>1813.5100038</v>
      </c>
    </row>
    <row r="3801" customFormat="false" ht="15" hidden="false" customHeight="false" outlineLevel="0" collapsed="false">
      <c r="A3801" s="49" t="n">
        <v>16206</v>
      </c>
      <c r="B3801" s="49" t="s">
        <v>189</v>
      </c>
      <c r="C3801" s="63" t="n">
        <v>40202</v>
      </c>
      <c r="D3801" s="63" t="n">
        <v>40832</v>
      </c>
      <c r="E3801" s="49" t="n">
        <v>13</v>
      </c>
      <c r="F3801" s="54" t="n">
        <v>-4.95</v>
      </c>
      <c r="G3801" s="54" t="n">
        <v>2040.06</v>
      </c>
      <c r="H3801" s="54" t="n">
        <v>537.06</v>
      </c>
      <c r="I3801" s="54" t="n">
        <f aca="false">SUM(F3801:H3801)</f>
        <v>2572.17</v>
      </c>
      <c r="J3801" s="49" t="n">
        <f aca="false">Calc!$C$5-D3801</f>
        <v>55</v>
      </c>
      <c r="K3801" s="49" t="n">
        <f aca="false">IF(J3801&lt;=Calc!$C$11,4,IF(J3801&lt;=Calc!$C$12,3,IF(J3801&lt;=Calc!$C$13,2,1)))</f>
        <v>3</v>
      </c>
      <c r="L3801" s="49" t="n">
        <f aca="false">1+(E3801&gt;=Calc!$C$16)+(E3801&gt;=Calc!$C$17)+(E3801&gt;=Calc!$C$18)</f>
        <v>4</v>
      </c>
      <c r="M3801" s="49" t="str">
        <f aca="false">IF(AND(K3801=4,L3801&gt;=3),"Champions",IF(AND(K3801=3,L3801&gt;=3),"Loyal",IF(K3801&gt;=3,"Recent / New",IF(L3801&gt;=3,"At Risk","Hibernating / Lost"))))</f>
        <v>Loyal</v>
      </c>
      <c r="N3801" s="54" t="n">
        <f aca="false">IF(AND(Calc!$C$2&lt;=2009,Calc!$C$3&gt;=2009),F3801,0)+IF(AND(Calc!$C$2&lt;=2010,Calc!$C$3&gt;=2010),G3801,0)+IF(AND(Calc!$C$2&lt;=2011,Calc!$C$3&gt;=2011),H3801,0)</f>
        <v>2572.17</v>
      </c>
      <c r="O3801" s="61" t="n">
        <f aca="false">IF(AND(N3801&gt;0,OR(Calc!$C$4="*",B3801=Calc!$C$4)),N3801+ROW()*0.000000001,0)</f>
        <v>2572.170003801</v>
      </c>
    </row>
    <row r="3802" customFormat="false" ht="15" hidden="false" customHeight="false" outlineLevel="0" collapsed="false">
      <c r="A3802" s="49" t="n">
        <v>16207</v>
      </c>
      <c r="B3802" s="49" t="s">
        <v>189</v>
      </c>
      <c r="C3802" s="63" t="n">
        <v>40861</v>
      </c>
      <c r="D3802" s="63" t="n">
        <v>40861</v>
      </c>
      <c r="E3802" s="49" t="n">
        <v>1</v>
      </c>
      <c r="F3802" s="54" t="n">
        <v>0</v>
      </c>
      <c r="G3802" s="54" t="n">
        <v>0</v>
      </c>
      <c r="H3802" s="54" t="n">
        <v>394.38</v>
      </c>
      <c r="I3802" s="54" t="n">
        <f aca="false">SUM(F3802:H3802)</f>
        <v>394.38</v>
      </c>
      <c r="J3802" s="49" t="n">
        <f aca="false">Calc!$C$5-D3802</f>
        <v>26</v>
      </c>
      <c r="K3802" s="49" t="n">
        <f aca="false">IF(J3802&lt;=Calc!$C$11,4,IF(J3802&lt;=Calc!$C$12,3,IF(J3802&lt;=Calc!$C$13,2,1)))</f>
        <v>4</v>
      </c>
      <c r="L3802" s="49" t="n">
        <f aca="false">1+(E3802&gt;=Calc!$C$16)+(E3802&gt;=Calc!$C$17)+(E3802&gt;=Calc!$C$18)</f>
        <v>1</v>
      </c>
      <c r="M3802" s="49" t="str">
        <f aca="false">IF(AND(K3802=4,L3802&gt;=3),"Champions",IF(AND(K3802=3,L3802&gt;=3),"Loyal",IF(K3802&gt;=3,"Recent / New",IF(L3802&gt;=3,"At Risk","Hibernating / Lost"))))</f>
        <v>Recent / New</v>
      </c>
      <c r="N3802" s="54" t="n">
        <f aca="false">IF(AND(Calc!$C$2&lt;=2009,Calc!$C$3&gt;=2009),F3802,0)+IF(AND(Calc!$C$2&lt;=2010,Calc!$C$3&gt;=2010),G3802,0)+IF(AND(Calc!$C$2&lt;=2011,Calc!$C$3&gt;=2011),H3802,0)</f>
        <v>394.38</v>
      </c>
      <c r="O3802" s="61" t="n">
        <f aca="false">IF(AND(N3802&gt;0,OR(Calc!$C$4="*",B3802=Calc!$C$4)),N3802+ROW()*0.000000001,0)</f>
        <v>394.380003802</v>
      </c>
    </row>
    <row r="3803" customFormat="false" ht="15" hidden="false" customHeight="false" outlineLevel="0" collapsed="false">
      <c r="A3803" s="49" t="n">
        <v>16208</v>
      </c>
      <c r="B3803" s="49" t="s">
        <v>189</v>
      </c>
      <c r="C3803" s="63" t="n">
        <v>40233</v>
      </c>
      <c r="D3803" s="63" t="n">
        <v>40842</v>
      </c>
      <c r="E3803" s="49" t="n">
        <v>10</v>
      </c>
      <c r="F3803" s="54" t="n">
        <v>0</v>
      </c>
      <c r="G3803" s="54" t="n">
        <v>2776.19</v>
      </c>
      <c r="H3803" s="54" t="n">
        <v>664.26</v>
      </c>
      <c r="I3803" s="54" t="n">
        <f aca="false">SUM(F3803:H3803)</f>
        <v>3440.45</v>
      </c>
      <c r="J3803" s="49" t="n">
        <f aca="false">Calc!$C$5-D3803</f>
        <v>45</v>
      </c>
      <c r="K3803" s="49" t="n">
        <f aca="false">IF(J3803&lt;=Calc!$C$11,4,IF(J3803&lt;=Calc!$C$12,3,IF(J3803&lt;=Calc!$C$13,2,1)))</f>
        <v>3</v>
      </c>
      <c r="L3803" s="49" t="n">
        <f aca="false">1+(E3803&gt;=Calc!$C$16)+(E3803&gt;=Calc!$C$17)+(E3803&gt;=Calc!$C$18)</f>
        <v>4</v>
      </c>
      <c r="M3803" s="49" t="str">
        <f aca="false">IF(AND(K3803=4,L3803&gt;=3),"Champions",IF(AND(K3803=3,L3803&gt;=3),"Loyal",IF(K3803&gt;=3,"Recent / New",IF(L3803&gt;=3,"At Risk","Hibernating / Lost"))))</f>
        <v>Loyal</v>
      </c>
      <c r="N3803" s="54" t="n">
        <f aca="false">IF(AND(Calc!$C$2&lt;=2009,Calc!$C$3&gt;=2009),F3803,0)+IF(AND(Calc!$C$2&lt;=2010,Calc!$C$3&gt;=2010),G3803,0)+IF(AND(Calc!$C$2&lt;=2011,Calc!$C$3&gt;=2011),H3803,0)</f>
        <v>3440.45</v>
      </c>
      <c r="O3803" s="61" t="n">
        <f aca="false">IF(AND(N3803&gt;0,OR(Calc!$C$4="*",B3803=Calc!$C$4)),N3803+ROW()*0.000000001,0)</f>
        <v>3440.450003803</v>
      </c>
    </row>
    <row r="3804" customFormat="false" ht="15" hidden="false" customHeight="false" outlineLevel="0" collapsed="false">
      <c r="A3804" s="49" t="n">
        <v>16209</v>
      </c>
      <c r="B3804" s="49" t="s">
        <v>189</v>
      </c>
      <c r="C3804" s="63" t="n">
        <v>40340</v>
      </c>
      <c r="D3804" s="63" t="n">
        <v>40798</v>
      </c>
      <c r="E3804" s="49" t="n">
        <v>9</v>
      </c>
      <c r="F3804" s="54" t="n">
        <v>0</v>
      </c>
      <c r="G3804" s="54" t="n">
        <v>1884.16</v>
      </c>
      <c r="H3804" s="54" t="n">
        <v>2262.62</v>
      </c>
      <c r="I3804" s="54" t="n">
        <f aca="false">SUM(F3804:H3804)</f>
        <v>4146.78</v>
      </c>
      <c r="J3804" s="49" t="n">
        <f aca="false">Calc!$C$5-D3804</f>
        <v>89</v>
      </c>
      <c r="K3804" s="49" t="n">
        <f aca="false">IF(J3804&lt;=Calc!$C$11,4,IF(J3804&lt;=Calc!$C$12,3,IF(J3804&lt;=Calc!$C$13,2,1)))</f>
        <v>3</v>
      </c>
      <c r="L3804" s="49" t="n">
        <f aca="false">1+(E3804&gt;=Calc!$C$16)+(E3804&gt;=Calc!$C$17)+(E3804&gt;=Calc!$C$18)</f>
        <v>4</v>
      </c>
      <c r="M3804" s="49" t="str">
        <f aca="false">IF(AND(K3804=4,L3804&gt;=3),"Champions",IF(AND(K3804=3,L3804&gt;=3),"Loyal",IF(K3804&gt;=3,"Recent / New",IF(L3804&gt;=3,"At Risk","Hibernating / Lost"))))</f>
        <v>Loyal</v>
      </c>
      <c r="N3804" s="54" t="n">
        <f aca="false">IF(AND(Calc!$C$2&lt;=2009,Calc!$C$3&gt;=2009),F3804,0)+IF(AND(Calc!$C$2&lt;=2010,Calc!$C$3&gt;=2010),G3804,0)+IF(AND(Calc!$C$2&lt;=2011,Calc!$C$3&gt;=2011),H3804,0)</f>
        <v>4146.78</v>
      </c>
      <c r="O3804" s="61" t="n">
        <f aca="false">IF(AND(N3804&gt;0,OR(Calc!$C$4="*",B3804=Calc!$C$4)),N3804+ROW()*0.000000001,0)</f>
        <v>4146.780003804</v>
      </c>
    </row>
    <row r="3805" customFormat="false" ht="15" hidden="false" customHeight="false" outlineLevel="0" collapsed="false">
      <c r="A3805" s="49" t="n">
        <v>16210</v>
      </c>
      <c r="B3805" s="49" t="s">
        <v>189</v>
      </c>
      <c r="C3805" s="63" t="n">
        <v>40149</v>
      </c>
      <c r="D3805" s="63" t="n">
        <v>40885</v>
      </c>
      <c r="E3805" s="49" t="n">
        <v>33</v>
      </c>
      <c r="F3805" s="54" t="n">
        <v>1904.7</v>
      </c>
      <c r="G3805" s="54" t="n">
        <v>17565.16</v>
      </c>
      <c r="H3805" s="54" t="n">
        <v>14075.66</v>
      </c>
      <c r="I3805" s="54" t="n">
        <f aca="false">SUM(F3805:H3805)</f>
        <v>33545.52</v>
      </c>
      <c r="J3805" s="49" t="n">
        <f aca="false">Calc!$C$5-D3805</f>
        <v>2</v>
      </c>
      <c r="K3805" s="49" t="n">
        <f aca="false">IF(J3805&lt;=Calc!$C$11,4,IF(J3805&lt;=Calc!$C$12,3,IF(J3805&lt;=Calc!$C$13,2,1)))</f>
        <v>4</v>
      </c>
      <c r="L3805" s="49" t="n">
        <f aca="false">1+(E3805&gt;=Calc!$C$16)+(E3805&gt;=Calc!$C$17)+(E3805&gt;=Calc!$C$18)</f>
        <v>4</v>
      </c>
      <c r="M3805" s="49" t="str">
        <f aca="false">IF(AND(K3805=4,L3805&gt;=3),"Champions",IF(AND(K3805=3,L3805&gt;=3),"Loyal",IF(K3805&gt;=3,"Recent / New",IF(L3805&gt;=3,"At Risk","Hibernating / Lost"))))</f>
        <v>Champions</v>
      </c>
      <c r="N3805" s="54" t="n">
        <f aca="false">IF(AND(Calc!$C$2&lt;=2009,Calc!$C$3&gt;=2009),F3805,0)+IF(AND(Calc!$C$2&lt;=2010,Calc!$C$3&gt;=2010),G3805,0)+IF(AND(Calc!$C$2&lt;=2011,Calc!$C$3&gt;=2011),H3805,0)</f>
        <v>33545.52</v>
      </c>
      <c r="O3805" s="61" t="n">
        <f aca="false">IF(AND(N3805&gt;0,OR(Calc!$C$4="*",B3805=Calc!$C$4)),N3805+ROW()*0.000000001,0)</f>
        <v>33545.520003805</v>
      </c>
    </row>
    <row r="3806" customFormat="false" ht="15" hidden="false" customHeight="false" outlineLevel="0" collapsed="false">
      <c r="A3806" s="49" t="n">
        <v>16211</v>
      </c>
      <c r="B3806" s="49" t="s">
        <v>189</v>
      </c>
      <c r="C3806" s="63" t="n">
        <v>40448</v>
      </c>
      <c r="D3806" s="63" t="n">
        <v>40798</v>
      </c>
      <c r="E3806" s="49" t="n">
        <v>3</v>
      </c>
      <c r="F3806" s="54" t="n">
        <v>0</v>
      </c>
      <c r="G3806" s="54" t="n">
        <v>543.57</v>
      </c>
      <c r="H3806" s="54" t="n">
        <v>542.77</v>
      </c>
      <c r="I3806" s="54" t="n">
        <f aca="false">SUM(F3806:H3806)</f>
        <v>1086.34</v>
      </c>
      <c r="J3806" s="49" t="n">
        <f aca="false">Calc!$C$5-D3806</f>
        <v>89</v>
      </c>
      <c r="K3806" s="49" t="n">
        <f aca="false">IF(J3806&lt;=Calc!$C$11,4,IF(J3806&lt;=Calc!$C$12,3,IF(J3806&lt;=Calc!$C$13,2,1)))</f>
        <v>3</v>
      </c>
      <c r="L3806" s="49" t="n">
        <f aca="false">1+(E3806&gt;=Calc!$C$16)+(E3806&gt;=Calc!$C$17)+(E3806&gt;=Calc!$C$18)</f>
        <v>2</v>
      </c>
      <c r="M3806" s="49" t="str">
        <f aca="false">IF(AND(K3806=4,L3806&gt;=3),"Champions",IF(AND(K3806=3,L3806&gt;=3),"Loyal",IF(K3806&gt;=3,"Recent / New",IF(L3806&gt;=3,"At Risk","Hibernating / Lost"))))</f>
        <v>Recent / New</v>
      </c>
      <c r="N3806" s="54" t="n">
        <f aca="false">IF(AND(Calc!$C$2&lt;=2009,Calc!$C$3&gt;=2009),F3806,0)+IF(AND(Calc!$C$2&lt;=2010,Calc!$C$3&gt;=2010),G3806,0)+IF(AND(Calc!$C$2&lt;=2011,Calc!$C$3&gt;=2011),H3806,0)</f>
        <v>1086.34</v>
      </c>
      <c r="O3806" s="61" t="n">
        <f aca="false">IF(AND(N3806&gt;0,OR(Calc!$C$4="*",B3806=Calc!$C$4)),N3806+ROW()*0.000000001,0)</f>
        <v>1086.340003806</v>
      </c>
    </row>
    <row r="3807" customFormat="false" ht="15" hidden="false" customHeight="false" outlineLevel="0" collapsed="false">
      <c r="A3807" s="49" t="n">
        <v>16212</v>
      </c>
      <c r="B3807" s="49" t="s">
        <v>189</v>
      </c>
      <c r="C3807" s="63" t="n">
        <v>40216</v>
      </c>
      <c r="D3807" s="63" t="n">
        <v>40867</v>
      </c>
      <c r="E3807" s="49" t="n">
        <v>4</v>
      </c>
      <c r="F3807" s="54" t="n">
        <v>0</v>
      </c>
      <c r="G3807" s="54" t="n">
        <v>603.37</v>
      </c>
      <c r="H3807" s="54" t="n">
        <v>681.19</v>
      </c>
      <c r="I3807" s="54" t="n">
        <f aca="false">SUM(F3807:H3807)</f>
        <v>1284.56</v>
      </c>
      <c r="J3807" s="49" t="n">
        <f aca="false">Calc!$C$5-D3807</f>
        <v>20</v>
      </c>
      <c r="K3807" s="49" t="n">
        <f aca="false">IF(J3807&lt;=Calc!$C$11,4,IF(J3807&lt;=Calc!$C$12,3,IF(J3807&lt;=Calc!$C$13,2,1)))</f>
        <v>4</v>
      </c>
      <c r="L3807" s="49" t="n">
        <f aca="false">1+(E3807&gt;=Calc!$C$16)+(E3807&gt;=Calc!$C$17)+(E3807&gt;=Calc!$C$18)</f>
        <v>3</v>
      </c>
      <c r="M3807" s="49" t="str">
        <f aca="false">IF(AND(K3807=4,L3807&gt;=3),"Champions",IF(AND(K3807=3,L3807&gt;=3),"Loyal",IF(K3807&gt;=3,"Recent / New",IF(L3807&gt;=3,"At Risk","Hibernating / Lost"))))</f>
        <v>Champions</v>
      </c>
      <c r="N3807" s="54" t="n">
        <f aca="false">IF(AND(Calc!$C$2&lt;=2009,Calc!$C$3&gt;=2009),F3807,0)+IF(AND(Calc!$C$2&lt;=2010,Calc!$C$3&gt;=2010),G3807,0)+IF(AND(Calc!$C$2&lt;=2011,Calc!$C$3&gt;=2011),H3807,0)</f>
        <v>1284.56</v>
      </c>
      <c r="O3807" s="61" t="n">
        <f aca="false">IF(AND(N3807&gt;0,OR(Calc!$C$4="*",B3807=Calc!$C$4)),N3807+ROW()*0.000000001,0)</f>
        <v>1284.560003807</v>
      </c>
    </row>
    <row r="3808" customFormat="false" ht="15" hidden="false" customHeight="false" outlineLevel="0" collapsed="false">
      <c r="A3808" s="49" t="n">
        <v>16213</v>
      </c>
      <c r="B3808" s="49" t="s">
        <v>189</v>
      </c>
      <c r="C3808" s="63" t="n">
        <v>40808</v>
      </c>
      <c r="D3808" s="63" t="n">
        <v>40808</v>
      </c>
      <c r="E3808" s="49" t="n">
        <v>1</v>
      </c>
      <c r="F3808" s="54" t="n">
        <v>0</v>
      </c>
      <c r="G3808" s="54" t="n">
        <v>0</v>
      </c>
      <c r="H3808" s="54" t="n">
        <v>159</v>
      </c>
      <c r="I3808" s="54" t="n">
        <f aca="false">SUM(F3808:H3808)</f>
        <v>159</v>
      </c>
      <c r="J3808" s="49" t="n">
        <f aca="false">Calc!$C$5-D3808</f>
        <v>79</v>
      </c>
      <c r="K3808" s="49" t="n">
        <f aca="false">IF(J3808&lt;=Calc!$C$11,4,IF(J3808&lt;=Calc!$C$12,3,IF(J3808&lt;=Calc!$C$13,2,1)))</f>
        <v>3</v>
      </c>
      <c r="L3808" s="49" t="n">
        <f aca="false">1+(E3808&gt;=Calc!$C$16)+(E3808&gt;=Calc!$C$17)+(E3808&gt;=Calc!$C$18)</f>
        <v>1</v>
      </c>
      <c r="M3808" s="49" t="str">
        <f aca="false">IF(AND(K3808=4,L3808&gt;=3),"Champions",IF(AND(K3808=3,L3808&gt;=3),"Loyal",IF(K3808&gt;=3,"Recent / New",IF(L3808&gt;=3,"At Risk","Hibernating / Lost"))))</f>
        <v>Recent / New</v>
      </c>
      <c r="N3808" s="54" t="n">
        <f aca="false">IF(AND(Calc!$C$2&lt;=2009,Calc!$C$3&gt;=2009),F3808,0)+IF(AND(Calc!$C$2&lt;=2010,Calc!$C$3&gt;=2010),G3808,0)+IF(AND(Calc!$C$2&lt;=2011,Calc!$C$3&gt;=2011),H3808,0)</f>
        <v>159</v>
      </c>
      <c r="O3808" s="61" t="n">
        <f aca="false">IF(AND(N3808&gt;0,OR(Calc!$C$4="*",B3808=Calc!$C$4)),N3808+ROW()*0.000000001,0)</f>
        <v>159.000003808</v>
      </c>
    </row>
    <row r="3809" customFormat="false" ht="15" hidden="false" customHeight="false" outlineLevel="0" collapsed="false">
      <c r="A3809" s="49" t="n">
        <v>16214</v>
      </c>
      <c r="B3809" s="49" t="s">
        <v>189</v>
      </c>
      <c r="C3809" s="63" t="n">
        <v>40451</v>
      </c>
      <c r="D3809" s="63" t="n">
        <v>40716</v>
      </c>
      <c r="E3809" s="49" t="n">
        <v>4</v>
      </c>
      <c r="F3809" s="54" t="n">
        <v>0</v>
      </c>
      <c r="G3809" s="54" t="n">
        <v>975.5</v>
      </c>
      <c r="H3809" s="54" t="n">
        <v>1062.75</v>
      </c>
      <c r="I3809" s="54" t="n">
        <f aca="false">SUM(F3809:H3809)</f>
        <v>2038.25</v>
      </c>
      <c r="J3809" s="49" t="n">
        <f aca="false">Calc!$C$5-D3809</f>
        <v>171</v>
      </c>
      <c r="K3809" s="49" t="n">
        <f aca="false">IF(J3809&lt;=Calc!$C$11,4,IF(J3809&lt;=Calc!$C$12,3,IF(J3809&lt;=Calc!$C$13,2,1)))</f>
        <v>2</v>
      </c>
      <c r="L3809" s="49" t="n">
        <f aca="false">1+(E3809&gt;=Calc!$C$16)+(E3809&gt;=Calc!$C$17)+(E3809&gt;=Calc!$C$18)</f>
        <v>3</v>
      </c>
      <c r="M3809" s="49" t="str">
        <f aca="false">IF(AND(K3809=4,L3809&gt;=3),"Champions",IF(AND(K3809=3,L3809&gt;=3),"Loyal",IF(K3809&gt;=3,"Recent / New",IF(L3809&gt;=3,"At Risk","Hibernating / Lost"))))</f>
        <v>At Risk</v>
      </c>
      <c r="N3809" s="54" t="n">
        <f aca="false">IF(AND(Calc!$C$2&lt;=2009,Calc!$C$3&gt;=2009),F3809,0)+IF(AND(Calc!$C$2&lt;=2010,Calc!$C$3&gt;=2010),G3809,0)+IF(AND(Calc!$C$2&lt;=2011,Calc!$C$3&gt;=2011),H3809,0)</f>
        <v>2038.25</v>
      </c>
      <c r="O3809" s="61" t="n">
        <f aca="false">IF(AND(N3809&gt;0,OR(Calc!$C$4="*",B3809=Calc!$C$4)),N3809+ROW()*0.000000001,0)</f>
        <v>2038.250003809</v>
      </c>
    </row>
    <row r="3810" customFormat="false" ht="15" hidden="false" customHeight="false" outlineLevel="0" collapsed="false">
      <c r="A3810" s="49" t="n">
        <v>16215</v>
      </c>
      <c r="B3810" s="49" t="s">
        <v>189</v>
      </c>
      <c r="C3810" s="63" t="n">
        <v>40806</v>
      </c>
      <c r="D3810" s="63" t="n">
        <v>40806</v>
      </c>
      <c r="E3810" s="49" t="n">
        <v>1</v>
      </c>
      <c r="F3810" s="54" t="n">
        <v>0</v>
      </c>
      <c r="G3810" s="54" t="n">
        <v>0</v>
      </c>
      <c r="H3810" s="54" t="n">
        <v>242.35</v>
      </c>
      <c r="I3810" s="54" t="n">
        <f aca="false">SUM(F3810:H3810)</f>
        <v>242.35</v>
      </c>
      <c r="J3810" s="49" t="n">
        <f aca="false">Calc!$C$5-D3810</f>
        <v>81</v>
      </c>
      <c r="K3810" s="49" t="n">
        <f aca="false">IF(J3810&lt;=Calc!$C$11,4,IF(J3810&lt;=Calc!$C$12,3,IF(J3810&lt;=Calc!$C$13,2,1)))</f>
        <v>3</v>
      </c>
      <c r="L3810" s="49" t="n">
        <f aca="false">1+(E3810&gt;=Calc!$C$16)+(E3810&gt;=Calc!$C$17)+(E3810&gt;=Calc!$C$18)</f>
        <v>1</v>
      </c>
      <c r="M3810" s="49" t="str">
        <f aca="false">IF(AND(K3810=4,L3810&gt;=3),"Champions",IF(AND(K3810=3,L3810&gt;=3),"Loyal",IF(K3810&gt;=3,"Recent / New",IF(L3810&gt;=3,"At Risk","Hibernating / Lost"))))</f>
        <v>Recent / New</v>
      </c>
      <c r="N3810" s="54" t="n">
        <f aca="false">IF(AND(Calc!$C$2&lt;=2009,Calc!$C$3&gt;=2009),F3810,0)+IF(AND(Calc!$C$2&lt;=2010,Calc!$C$3&gt;=2010),G3810,0)+IF(AND(Calc!$C$2&lt;=2011,Calc!$C$3&gt;=2011),H3810,0)</f>
        <v>242.35</v>
      </c>
      <c r="O3810" s="61" t="n">
        <f aca="false">IF(AND(N3810&gt;0,OR(Calc!$C$4="*",B3810=Calc!$C$4)),N3810+ROW()*0.000000001,0)</f>
        <v>242.35000381</v>
      </c>
    </row>
    <row r="3811" customFormat="false" ht="15" hidden="false" customHeight="false" outlineLevel="0" collapsed="false">
      <c r="A3811" s="49" t="n">
        <v>16216</v>
      </c>
      <c r="B3811" s="49" t="s">
        <v>189</v>
      </c>
      <c r="C3811" s="63" t="n">
        <v>40619</v>
      </c>
      <c r="D3811" s="63" t="n">
        <v>40619</v>
      </c>
      <c r="E3811" s="49" t="n">
        <v>1</v>
      </c>
      <c r="F3811" s="54" t="n">
        <v>0</v>
      </c>
      <c r="G3811" s="54" t="n">
        <v>0</v>
      </c>
      <c r="H3811" s="54" t="n">
        <v>914.93</v>
      </c>
      <c r="I3811" s="54" t="n">
        <f aca="false">SUM(F3811:H3811)</f>
        <v>914.93</v>
      </c>
      <c r="J3811" s="49" t="n">
        <f aca="false">Calc!$C$5-D3811</f>
        <v>268</v>
      </c>
      <c r="K3811" s="49" t="n">
        <f aca="false">IF(J3811&lt;=Calc!$C$11,4,IF(J3811&lt;=Calc!$C$12,3,IF(J3811&lt;=Calc!$C$13,2,1)))</f>
        <v>2</v>
      </c>
      <c r="L3811" s="49" t="n">
        <f aca="false">1+(E3811&gt;=Calc!$C$16)+(E3811&gt;=Calc!$C$17)+(E3811&gt;=Calc!$C$18)</f>
        <v>1</v>
      </c>
      <c r="M3811" s="49" t="str">
        <f aca="false">IF(AND(K3811=4,L3811&gt;=3),"Champions",IF(AND(K3811=3,L3811&gt;=3),"Loyal",IF(K3811&gt;=3,"Recent / New",IF(L3811&gt;=3,"At Risk","Hibernating / Lost"))))</f>
        <v>Hibernating / Lost</v>
      </c>
      <c r="N3811" s="54" t="n">
        <f aca="false">IF(AND(Calc!$C$2&lt;=2009,Calc!$C$3&gt;=2009),F3811,0)+IF(AND(Calc!$C$2&lt;=2010,Calc!$C$3&gt;=2010),G3811,0)+IF(AND(Calc!$C$2&lt;=2011,Calc!$C$3&gt;=2011),H3811,0)</f>
        <v>914.93</v>
      </c>
      <c r="O3811" s="61" t="n">
        <f aca="false">IF(AND(N3811&gt;0,OR(Calc!$C$4="*",B3811=Calc!$C$4)),N3811+ROW()*0.000000001,0)</f>
        <v>914.930003811</v>
      </c>
    </row>
    <row r="3812" customFormat="false" ht="15" hidden="false" customHeight="false" outlineLevel="0" collapsed="false">
      <c r="A3812" s="49" t="n">
        <v>16217</v>
      </c>
      <c r="B3812" s="49" t="s">
        <v>189</v>
      </c>
      <c r="C3812" s="63" t="n">
        <v>40604</v>
      </c>
      <c r="D3812" s="63" t="n">
        <v>40651</v>
      </c>
      <c r="E3812" s="49" t="n">
        <v>2</v>
      </c>
      <c r="F3812" s="54" t="n">
        <v>0</v>
      </c>
      <c r="G3812" s="54" t="n">
        <v>0</v>
      </c>
      <c r="H3812" s="54" t="n">
        <v>266.45</v>
      </c>
      <c r="I3812" s="54" t="n">
        <f aca="false">SUM(F3812:H3812)</f>
        <v>266.45</v>
      </c>
      <c r="J3812" s="49" t="n">
        <f aca="false">Calc!$C$5-D3812</f>
        <v>236</v>
      </c>
      <c r="K3812" s="49" t="n">
        <f aca="false">IF(J3812&lt;=Calc!$C$11,4,IF(J3812&lt;=Calc!$C$12,3,IF(J3812&lt;=Calc!$C$13,2,1)))</f>
        <v>2</v>
      </c>
      <c r="L3812" s="49" t="n">
        <f aca="false">1+(E3812&gt;=Calc!$C$16)+(E3812&gt;=Calc!$C$17)+(E3812&gt;=Calc!$C$18)</f>
        <v>2</v>
      </c>
      <c r="M3812" s="49" t="str">
        <f aca="false">IF(AND(K3812=4,L3812&gt;=3),"Champions",IF(AND(K3812=3,L3812&gt;=3),"Loyal",IF(K3812&gt;=3,"Recent / New",IF(L3812&gt;=3,"At Risk","Hibernating / Lost"))))</f>
        <v>Hibernating / Lost</v>
      </c>
      <c r="N3812" s="54" t="n">
        <f aca="false">IF(AND(Calc!$C$2&lt;=2009,Calc!$C$3&gt;=2009),F3812,0)+IF(AND(Calc!$C$2&lt;=2010,Calc!$C$3&gt;=2010),G3812,0)+IF(AND(Calc!$C$2&lt;=2011,Calc!$C$3&gt;=2011),H3812,0)</f>
        <v>266.45</v>
      </c>
      <c r="O3812" s="61" t="n">
        <f aca="false">IF(AND(N3812&gt;0,OR(Calc!$C$4="*",B3812=Calc!$C$4)),N3812+ROW()*0.000000001,0)</f>
        <v>266.450003812</v>
      </c>
    </row>
    <row r="3813" customFormat="false" ht="15" hidden="false" customHeight="false" outlineLevel="0" collapsed="false">
      <c r="A3813" s="49" t="n">
        <v>16218</v>
      </c>
      <c r="B3813" s="49" t="s">
        <v>189</v>
      </c>
      <c r="C3813" s="63" t="n">
        <v>40325</v>
      </c>
      <c r="D3813" s="63" t="n">
        <v>40857</v>
      </c>
      <c r="E3813" s="49" t="n">
        <v>13</v>
      </c>
      <c r="F3813" s="54" t="n">
        <v>0</v>
      </c>
      <c r="G3813" s="54" t="n">
        <v>1288.73</v>
      </c>
      <c r="H3813" s="54" t="n">
        <v>2583.57</v>
      </c>
      <c r="I3813" s="54" t="n">
        <f aca="false">SUM(F3813:H3813)</f>
        <v>3872.3</v>
      </c>
      <c r="J3813" s="49" t="n">
        <f aca="false">Calc!$C$5-D3813</f>
        <v>30</v>
      </c>
      <c r="K3813" s="49" t="n">
        <f aca="false">IF(J3813&lt;=Calc!$C$11,4,IF(J3813&lt;=Calc!$C$12,3,IF(J3813&lt;=Calc!$C$13,2,1)))</f>
        <v>3</v>
      </c>
      <c r="L3813" s="49" t="n">
        <f aca="false">1+(E3813&gt;=Calc!$C$16)+(E3813&gt;=Calc!$C$17)+(E3813&gt;=Calc!$C$18)</f>
        <v>4</v>
      </c>
      <c r="M3813" s="49" t="str">
        <f aca="false">IF(AND(K3813=4,L3813&gt;=3),"Champions",IF(AND(K3813=3,L3813&gt;=3),"Loyal",IF(K3813&gt;=3,"Recent / New",IF(L3813&gt;=3,"At Risk","Hibernating / Lost"))))</f>
        <v>Loyal</v>
      </c>
      <c r="N3813" s="54" t="n">
        <f aca="false">IF(AND(Calc!$C$2&lt;=2009,Calc!$C$3&gt;=2009),F3813,0)+IF(AND(Calc!$C$2&lt;=2010,Calc!$C$3&gt;=2010),G3813,0)+IF(AND(Calc!$C$2&lt;=2011,Calc!$C$3&gt;=2011),H3813,0)</f>
        <v>3872.3</v>
      </c>
      <c r="O3813" s="61" t="n">
        <f aca="false">IF(AND(N3813&gt;0,OR(Calc!$C$4="*",B3813=Calc!$C$4)),N3813+ROW()*0.000000001,0)</f>
        <v>3872.300003813</v>
      </c>
    </row>
    <row r="3814" customFormat="false" ht="15" hidden="false" customHeight="false" outlineLevel="0" collapsed="false">
      <c r="A3814" s="49" t="n">
        <v>16219</v>
      </c>
      <c r="B3814" s="49" t="s">
        <v>189</v>
      </c>
      <c r="C3814" s="63" t="n">
        <v>40386</v>
      </c>
      <c r="D3814" s="63" t="n">
        <v>40386</v>
      </c>
      <c r="E3814" s="49" t="n">
        <v>1</v>
      </c>
      <c r="F3814" s="54" t="n">
        <v>0</v>
      </c>
      <c r="G3814" s="54" t="n">
        <v>40.8</v>
      </c>
      <c r="H3814" s="54" t="n">
        <v>0</v>
      </c>
      <c r="I3814" s="54" t="n">
        <f aca="false">SUM(F3814:H3814)</f>
        <v>40.8</v>
      </c>
      <c r="J3814" s="49" t="n">
        <f aca="false">Calc!$C$5-D3814</f>
        <v>501</v>
      </c>
      <c r="K3814" s="49" t="n">
        <f aca="false">IF(J3814&lt;=Calc!$C$11,4,IF(J3814&lt;=Calc!$C$12,3,IF(J3814&lt;=Calc!$C$13,2,1)))</f>
        <v>1</v>
      </c>
      <c r="L3814" s="49" t="n">
        <f aca="false">1+(E3814&gt;=Calc!$C$16)+(E3814&gt;=Calc!$C$17)+(E3814&gt;=Calc!$C$18)</f>
        <v>1</v>
      </c>
      <c r="M3814" s="49" t="str">
        <f aca="false">IF(AND(K3814=4,L3814&gt;=3),"Champions",IF(AND(K3814=3,L3814&gt;=3),"Loyal",IF(K3814&gt;=3,"Recent / New",IF(L3814&gt;=3,"At Risk","Hibernating / Lost"))))</f>
        <v>Hibernating / Lost</v>
      </c>
      <c r="N3814" s="54" t="n">
        <f aca="false">IF(AND(Calc!$C$2&lt;=2009,Calc!$C$3&gt;=2009),F3814,0)+IF(AND(Calc!$C$2&lt;=2010,Calc!$C$3&gt;=2010),G3814,0)+IF(AND(Calc!$C$2&lt;=2011,Calc!$C$3&gt;=2011),H3814,0)</f>
        <v>40.8</v>
      </c>
      <c r="O3814" s="61" t="n">
        <f aca="false">IF(AND(N3814&gt;0,OR(Calc!$C$4="*",B3814=Calc!$C$4)),N3814+ROW()*0.000000001,0)</f>
        <v>40.800003814</v>
      </c>
    </row>
    <row r="3815" customFormat="false" ht="15" hidden="false" customHeight="false" outlineLevel="0" collapsed="false">
      <c r="A3815" s="49" t="n">
        <v>16221</v>
      </c>
      <c r="B3815" s="49" t="s">
        <v>189</v>
      </c>
      <c r="C3815" s="63" t="n">
        <v>40400</v>
      </c>
      <c r="D3815" s="63" t="n">
        <v>40850</v>
      </c>
      <c r="E3815" s="49" t="n">
        <v>9</v>
      </c>
      <c r="F3815" s="54" t="n">
        <v>0</v>
      </c>
      <c r="G3815" s="54" t="n">
        <v>1317.85</v>
      </c>
      <c r="H3815" s="54" t="n">
        <v>694.12</v>
      </c>
      <c r="I3815" s="54" t="n">
        <f aca="false">SUM(F3815:H3815)</f>
        <v>2011.97</v>
      </c>
      <c r="J3815" s="49" t="n">
        <f aca="false">Calc!$C$5-D3815</f>
        <v>37</v>
      </c>
      <c r="K3815" s="49" t="n">
        <f aca="false">IF(J3815&lt;=Calc!$C$11,4,IF(J3815&lt;=Calc!$C$12,3,IF(J3815&lt;=Calc!$C$13,2,1)))</f>
        <v>3</v>
      </c>
      <c r="L3815" s="49" t="n">
        <f aca="false">1+(E3815&gt;=Calc!$C$16)+(E3815&gt;=Calc!$C$17)+(E3815&gt;=Calc!$C$18)</f>
        <v>4</v>
      </c>
      <c r="M3815" s="49" t="str">
        <f aca="false">IF(AND(K3815=4,L3815&gt;=3),"Champions",IF(AND(K3815=3,L3815&gt;=3),"Loyal",IF(K3815&gt;=3,"Recent / New",IF(L3815&gt;=3,"At Risk","Hibernating / Lost"))))</f>
        <v>Loyal</v>
      </c>
      <c r="N3815" s="54" t="n">
        <f aca="false">IF(AND(Calc!$C$2&lt;=2009,Calc!$C$3&gt;=2009),F3815,0)+IF(AND(Calc!$C$2&lt;=2010,Calc!$C$3&gt;=2010),G3815,0)+IF(AND(Calc!$C$2&lt;=2011,Calc!$C$3&gt;=2011),H3815,0)</f>
        <v>2011.97</v>
      </c>
      <c r="O3815" s="61" t="n">
        <f aca="false">IF(AND(N3815&gt;0,OR(Calc!$C$4="*",B3815=Calc!$C$4)),N3815+ROW()*0.000000001,0)</f>
        <v>2011.970003815</v>
      </c>
    </row>
    <row r="3816" customFormat="false" ht="15" hidden="false" customHeight="false" outlineLevel="0" collapsed="false">
      <c r="A3816" s="49" t="n">
        <v>16222</v>
      </c>
      <c r="B3816" s="49" t="s">
        <v>189</v>
      </c>
      <c r="C3816" s="63" t="n">
        <v>40165</v>
      </c>
      <c r="D3816" s="63" t="n">
        <v>40568</v>
      </c>
      <c r="E3816" s="49" t="n">
        <v>2</v>
      </c>
      <c r="F3816" s="54" t="n">
        <v>498.5</v>
      </c>
      <c r="G3816" s="54" t="n">
        <v>0</v>
      </c>
      <c r="H3816" s="54" t="n">
        <v>773.55</v>
      </c>
      <c r="I3816" s="54" t="n">
        <f aca="false">SUM(F3816:H3816)</f>
        <v>1272.05</v>
      </c>
      <c r="J3816" s="49" t="n">
        <f aca="false">Calc!$C$5-D3816</f>
        <v>319</v>
      </c>
      <c r="K3816" s="49" t="n">
        <f aca="false">IF(J3816&lt;=Calc!$C$11,4,IF(J3816&lt;=Calc!$C$12,3,IF(J3816&lt;=Calc!$C$13,2,1)))</f>
        <v>2</v>
      </c>
      <c r="L3816" s="49" t="n">
        <f aca="false">1+(E3816&gt;=Calc!$C$16)+(E3816&gt;=Calc!$C$17)+(E3816&gt;=Calc!$C$18)</f>
        <v>2</v>
      </c>
      <c r="M3816" s="49" t="str">
        <f aca="false">IF(AND(K3816=4,L3816&gt;=3),"Champions",IF(AND(K3816=3,L3816&gt;=3),"Loyal",IF(K3816&gt;=3,"Recent / New",IF(L3816&gt;=3,"At Risk","Hibernating / Lost"))))</f>
        <v>Hibernating / Lost</v>
      </c>
      <c r="N3816" s="54" t="n">
        <f aca="false">IF(AND(Calc!$C$2&lt;=2009,Calc!$C$3&gt;=2009),F3816,0)+IF(AND(Calc!$C$2&lt;=2010,Calc!$C$3&gt;=2010),G3816,0)+IF(AND(Calc!$C$2&lt;=2011,Calc!$C$3&gt;=2011),H3816,0)</f>
        <v>1272.05</v>
      </c>
      <c r="O3816" s="61" t="n">
        <f aca="false">IF(AND(N3816&gt;0,OR(Calc!$C$4="*",B3816=Calc!$C$4)),N3816+ROW()*0.000000001,0)</f>
        <v>1272.050003816</v>
      </c>
    </row>
    <row r="3817" customFormat="false" ht="15" hidden="false" customHeight="false" outlineLevel="0" collapsed="false">
      <c r="A3817" s="49" t="n">
        <v>16223</v>
      </c>
      <c r="B3817" s="49" t="s">
        <v>189</v>
      </c>
      <c r="C3817" s="63" t="n">
        <v>40491</v>
      </c>
      <c r="D3817" s="63" t="n">
        <v>40512</v>
      </c>
      <c r="E3817" s="49" t="n">
        <v>2</v>
      </c>
      <c r="F3817" s="54" t="n">
        <v>0</v>
      </c>
      <c r="G3817" s="54" t="n">
        <v>1087.05</v>
      </c>
      <c r="H3817" s="54" t="n">
        <v>0</v>
      </c>
      <c r="I3817" s="54" t="n">
        <f aca="false">SUM(F3817:H3817)</f>
        <v>1087.05</v>
      </c>
      <c r="J3817" s="49" t="n">
        <f aca="false">Calc!$C$5-D3817</f>
        <v>375</v>
      </c>
      <c r="K3817" s="49" t="n">
        <f aca="false">IF(J3817&lt;=Calc!$C$11,4,IF(J3817&lt;=Calc!$C$12,3,IF(J3817&lt;=Calc!$C$13,2,1)))</f>
        <v>2</v>
      </c>
      <c r="L3817" s="49" t="n">
        <f aca="false">1+(E3817&gt;=Calc!$C$16)+(E3817&gt;=Calc!$C$17)+(E3817&gt;=Calc!$C$18)</f>
        <v>2</v>
      </c>
      <c r="M3817" s="49" t="str">
        <f aca="false">IF(AND(K3817=4,L3817&gt;=3),"Champions",IF(AND(K3817=3,L3817&gt;=3),"Loyal",IF(K3817&gt;=3,"Recent / New",IF(L3817&gt;=3,"At Risk","Hibernating / Lost"))))</f>
        <v>Hibernating / Lost</v>
      </c>
      <c r="N3817" s="54" t="n">
        <f aca="false">IF(AND(Calc!$C$2&lt;=2009,Calc!$C$3&gt;=2009),F3817,0)+IF(AND(Calc!$C$2&lt;=2010,Calc!$C$3&gt;=2010),G3817,0)+IF(AND(Calc!$C$2&lt;=2011,Calc!$C$3&gt;=2011),H3817,0)</f>
        <v>1087.05</v>
      </c>
      <c r="O3817" s="61" t="n">
        <f aca="false">IF(AND(N3817&gt;0,OR(Calc!$C$4="*",B3817=Calc!$C$4)),N3817+ROW()*0.000000001,0)</f>
        <v>1087.050003817</v>
      </c>
    </row>
    <row r="3818" customFormat="false" ht="15" hidden="false" customHeight="false" outlineLevel="0" collapsed="false">
      <c r="A3818" s="49" t="n">
        <v>16224</v>
      </c>
      <c r="B3818" s="49" t="s">
        <v>189</v>
      </c>
      <c r="C3818" s="63" t="n">
        <v>40499</v>
      </c>
      <c r="D3818" s="63" t="n">
        <v>40829</v>
      </c>
      <c r="E3818" s="49" t="n">
        <v>5</v>
      </c>
      <c r="F3818" s="54" t="n">
        <v>0</v>
      </c>
      <c r="G3818" s="54" t="n">
        <v>321.24</v>
      </c>
      <c r="H3818" s="54" t="n">
        <v>1295.3</v>
      </c>
      <c r="I3818" s="54" t="n">
        <f aca="false">SUM(F3818:H3818)</f>
        <v>1616.54</v>
      </c>
      <c r="J3818" s="49" t="n">
        <f aca="false">Calc!$C$5-D3818</f>
        <v>58</v>
      </c>
      <c r="K3818" s="49" t="n">
        <f aca="false">IF(J3818&lt;=Calc!$C$11,4,IF(J3818&lt;=Calc!$C$12,3,IF(J3818&lt;=Calc!$C$13,2,1)))</f>
        <v>3</v>
      </c>
      <c r="L3818" s="49" t="n">
        <f aca="false">1+(E3818&gt;=Calc!$C$16)+(E3818&gt;=Calc!$C$17)+(E3818&gt;=Calc!$C$18)</f>
        <v>3</v>
      </c>
      <c r="M3818" s="49" t="str">
        <f aca="false">IF(AND(K3818=4,L3818&gt;=3),"Champions",IF(AND(K3818=3,L3818&gt;=3),"Loyal",IF(K3818&gt;=3,"Recent / New",IF(L3818&gt;=3,"At Risk","Hibernating / Lost"))))</f>
        <v>Loyal</v>
      </c>
      <c r="N3818" s="54" t="n">
        <f aca="false">IF(AND(Calc!$C$2&lt;=2009,Calc!$C$3&gt;=2009),F3818,0)+IF(AND(Calc!$C$2&lt;=2010,Calc!$C$3&gt;=2010),G3818,0)+IF(AND(Calc!$C$2&lt;=2011,Calc!$C$3&gt;=2011),H3818,0)</f>
        <v>1616.54</v>
      </c>
      <c r="O3818" s="61" t="n">
        <f aca="false">IF(AND(N3818&gt;0,OR(Calc!$C$4="*",B3818=Calc!$C$4)),N3818+ROW()*0.000000001,0)</f>
        <v>1616.540003818</v>
      </c>
    </row>
    <row r="3819" customFormat="false" ht="15" hidden="false" customHeight="false" outlineLevel="0" collapsed="false">
      <c r="A3819" s="49" t="n">
        <v>16225</v>
      </c>
      <c r="B3819" s="49" t="s">
        <v>189</v>
      </c>
      <c r="C3819" s="63" t="n">
        <v>40216</v>
      </c>
      <c r="D3819" s="63" t="n">
        <v>40842</v>
      </c>
      <c r="E3819" s="49" t="n">
        <v>15</v>
      </c>
      <c r="F3819" s="54" t="n">
        <v>0</v>
      </c>
      <c r="G3819" s="54" t="n">
        <v>1717.49</v>
      </c>
      <c r="H3819" s="54" t="n">
        <v>1096.32</v>
      </c>
      <c r="I3819" s="54" t="n">
        <f aca="false">SUM(F3819:H3819)</f>
        <v>2813.81</v>
      </c>
      <c r="J3819" s="49" t="n">
        <f aca="false">Calc!$C$5-D3819</f>
        <v>45</v>
      </c>
      <c r="K3819" s="49" t="n">
        <f aca="false">IF(J3819&lt;=Calc!$C$11,4,IF(J3819&lt;=Calc!$C$12,3,IF(J3819&lt;=Calc!$C$13,2,1)))</f>
        <v>3</v>
      </c>
      <c r="L3819" s="49" t="n">
        <f aca="false">1+(E3819&gt;=Calc!$C$16)+(E3819&gt;=Calc!$C$17)+(E3819&gt;=Calc!$C$18)</f>
        <v>4</v>
      </c>
      <c r="M3819" s="49" t="str">
        <f aca="false">IF(AND(K3819=4,L3819&gt;=3),"Champions",IF(AND(K3819=3,L3819&gt;=3),"Loyal",IF(K3819&gt;=3,"Recent / New",IF(L3819&gt;=3,"At Risk","Hibernating / Lost"))))</f>
        <v>Loyal</v>
      </c>
      <c r="N3819" s="54" t="n">
        <f aca="false">IF(AND(Calc!$C$2&lt;=2009,Calc!$C$3&gt;=2009),F3819,0)+IF(AND(Calc!$C$2&lt;=2010,Calc!$C$3&gt;=2010),G3819,0)+IF(AND(Calc!$C$2&lt;=2011,Calc!$C$3&gt;=2011),H3819,0)</f>
        <v>2813.81</v>
      </c>
      <c r="O3819" s="61" t="n">
        <f aca="false">IF(AND(N3819&gt;0,OR(Calc!$C$4="*",B3819=Calc!$C$4)),N3819+ROW()*0.000000001,0)</f>
        <v>2813.810003819</v>
      </c>
    </row>
    <row r="3820" customFormat="false" ht="15" hidden="false" customHeight="false" outlineLevel="0" collapsed="false">
      <c r="A3820" s="49" t="n">
        <v>16226</v>
      </c>
      <c r="B3820" s="49" t="s">
        <v>189</v>
      </c>
      <c r="C3820" s="63" t="n">
        <v>40473</v>
      </c>
      <c r="D3820" s="63" t="n">
        <v>40683</v>
      </c>
      <c r="E3820" s="49" t="n">
        <v>5</v>
      </c>
      <c r="F3820" s="54" t="n">
        <v>0</v>
      </c>
      <c r="G3820" s="54" t="n">
        <v>417.05</v>
      </c>
      <c r="H3820" s="54" t="n">
        <v>255.12</v>
      </c>
      <c r="I3820" s="54" t="n">
        <f aca="false">SUM(F3820:H3820)</f>
        <v>672.17</v>
      </c>
      <c r="J3820" s="49" t="n">
        <f aca="false">Calc!$C$5-D3820</f>
        <v>204</v>
      </c>
      <c r="K3820" s="49" t="n">
        <f aca="false">IF(J3820&lt;=Calc!$C$11,4,IF(J3820&lt;=Calc!$C$12,3,IF(J3820&lt;=Calc!$C$13,2,1)))</f>
        <v>2</v>
      </c>
      <c r="L3820" s="49" t="n">
        <f aca="false">1+(E3820&gt;=Calc!$C$16)+(E3820&gt;=Calc!$C$17)+(E3820&gt;=Calc!$C$18)</f>
        <v>3</v>
      </c>
      <c r="M3820" s="49" t="str">
        <f aca="false">IF(AND(K3820=4,L3820&gt;=3),"Champions",IF(AND(K3820=3,L3820&gt;=3),"Loyal",IF(K3820&gt;=3,"Recent / New",IF(L3820&gt;=3,"At Risk","Hibernating / Lost"))))</f>
        <v>At Risk</v>
      </c>
      <c r="N3820" s="54" t="n">
        <f aca="false">IF(AND(Calc!$C$2&lt;=2009,Calc!$C$3&gt;=2009),F3820,0)+IF(AND(Calc!$C$2&lt;=2010,Calc!$C$3&gt;=2010),G3820,0)+IF(AND(Calc!$C$2&lt;=2011,Calc!$C$3&gt;=2011),H3820,0)</f>
        <v>672.17</v>
      </c>
      <c r="O3820" s="61" t="n">
        <f aca="false">IF(AND(N3820&gt;0,OR(Calc!$C$4="*",B3820=Calc!$C$4)),N3820+ROW()*0.000000001,0)</f>
        <v>672.17000382</v>
      </c>
    </row>
    <row r="3821" customFormat="false" ht="15" hidden="false" customHeight="false" outlineLevel="0" collapsed="false">
      <c r="A3821" s="49" t="n">
        <v>16227</v>
      </c>
      <c r="B3821" s="49" t="s">
        <v>189</v>
      </c>
      <c r="C3821" s="63" t="n">
        <v>40351</v>
      </c>
      <c r="D3821" s="63" t="n">
        <v>40661</v>
      </c>
      <c r="E3821" s="49" t="n">
        <v>3</v>
      </c>
      <c r="F3821" s="54" t="n">
        <v>0</v>
      </c>
      <c r="G3821" s="54" t="n">
        <v>640.5</v>
      </c>
      <c r="H3821" s="54" t="n">
        <v>308.32</v>
      </c>
      <c r="I3821" s="54" t="n">
        <f aca="false">SUM(F3821:H3821)</f>
        <v>948.82</v>
      </c>
      <c r="J3821" s="49" t="n">
        <f aca="false">Calc!$C$5-D3821</f>
        <v>226</v>
      </c>
      <c r="K3821" s="49" t="n">
        <f aca="false">IF(J3821&lt;=Calc!$C$11,4,IF(J3821&lt;=Calc!$C$12,3,IF(J3821&lt;=Calc!$C$13,2,1)))</f>
        <v>2</v>
      </c>
      <c r="L3821" s="49" t="n">
        <f aca="false">1+(E3821&gt;=Calc!$C$16)+(E3821&gt;=Calc!$C$17)+(E3821&gt;=Calc!$C$18)</f>
        <v>2</v>
      </c>
      <c r="M3821" s="49" t="str">
        <f aca="false">IF(AND(K3821=4,L3821&gt;=3),"Champions",IF(AND(K3821=3,L3821&gt;=3),"Loyal",IF(K3821&gt;=3,"Recent / New",IF(L3821&gt;=3,"At Risk","Hibernating / Lost"))))</f>
        <v>Hibernating / Lost</v>
      </c>
      <c r="N3821" s="54" t="n">
        <f aca="false">IF(AND(Calc!$C$2&lt;=2009,Calc!$C$3&gt;=2009),F3821,0)+IF(AND(Calc!$C$2&lt;=2010,Calc!$C$3&gt;=2010),G3821,0)+IF(AND(Calc!$C$2&lt;=2011,Calc!$C$3&gt;=2011),H3821,0)</f>
        <v>948.82</v>
      </c>
      <c r="O3821" s="61" t="n">
        <f aca="false">IF(AND(N3821&gt;0,OR(Calc!$C$4="*",B3821=Calc!$C$4)),N3821+ROW()*0.000000001,0)</f>
        <v>948.820003821</v>
      </c>
    </row>
    <row r="3822" customFormat="false" ht="15" hidden="false" customHeight="false" outlineLevel="0" collapsed="false">
      <c r="A3822" s="49" t="n">
        <v>16228</v>
      </c>
      <c r="B3822" s="49" t="s">
        <v>189</v>
      </c>
      <c r="C3822" s="63" t="n">
        <v>40486</v>
      </c>
      <c r="D3822" s="63" t="n">
        <v>40501</v>
      </c>
      <c r="E3822" s="49" t="n">
        <v>3</v>
      </c>
      <c r="F3822" s="54" t="n">
        <v>0</v>
      </c>
      <c r="G3822" s="54" t="n">
        <v>881.06</v>
      </c>
      <c r="H3822" s="54" t="n">
        <v>0</v>
      </c>
      <c r="I3822" s="54" t="n">
        <f aca="false">SUM(F3822:H3822)</f>
        <v>881.06</v>
      </c>
      <c r="J3822" s="49" t="n">
        <f aca="false">Calc!$C$5-D3822</f>
        <v>386</v>
      </c>
      <c r="K3822" s="49" t="n">
        <f aca="false">IF(J3822&lt;=Calc!$C$11,4,IF(J3822&lt;=Calc!$C$12,3,IF(J3822&lt;=Calc!$C$13,2,1)))</f>
        <v>1</v>
      </c>
      <c r="L3822" s="49" t="n">
        <f aca="false">1+(E3822&gt;=Calc!$C$16)+(E3822&gt;=Calc!$C$17)+(E3822&gt;=Calc!$C$18)</f>
        <v>2</v>
      </c>
      <c r="M3822" s="49" t="str">
        <f aca="false">IF(AND(K3822=4,L3822&gt;=3),"Champions",IF(AND(K3822=3,L3822&gt;=3),"Loyal",IF(K3822&gt;=3,"Recent / New",IF(L3822&gt;=3,"At Risk","Hibernating / Lost"))))</f>
        <v>Hibernating / Lost</v>
      </c>
      <c r="N3822" s="54" t="n">
        <f aca="false">IF(AND(Calc!$C$2&lt;=2009,Calc!$C$3&gt;=2009),F3822,0)+IF(AND(Calc!$C$2&lt;=2010,Calc!$C$3&gt;=2010),G3822,0)+IF(AND(Calc!$C$2&lt;=2011,Calc!$C$3&gt;=2011),H3822,0)</f>
        <v>881.06</v>
      </c>
      <c r="O3822" s="61" t="n">
        <f aca="false">IF(AND(N3822&gt;0,OR(Calc!$C$4="*",B3822=Calc!$C$4)),N3822+ROW()*0.000000001,0)</f>
        <v>881.060003822</v>
      </c>
    </row>
    <row r="3823" customFormat="false" ht="15" hidden="false" customHeight="false" outlineLevel="0" collapsed="false">
      <c r="A3823" s="49" t="n">
        <v>16229</v>
      </c>
      <c r="B3823" s="49" t="s">
        <v>189</v>
      </c>
      <c r="C3823" s="63" t="n">
        <v>40322</v>
      </c>
      <c r="D3823" s="63" t="n">
        <v>40799</v>
      </c>
      <c r="E3823" s="49" t="n">
        <v>6</v>
      </c>
      <c r="F3823" s="54" t="n">
        <v>0</v>
      </c>
      <c r="G3823" s="54" t="n">
        <v>1824.76</v>
      </c>
      <c r="H3823" s="54" t="n">
        <v>1010.6</v>
      </c>
      <c r="I3823" s="54" t="n">
        <f aca="false">SUM(F3823:H3823)</f>
        <v>2835.36</v>
      </c>
      <c r="J3823" s="49" t="n">
        <f aca="false">Calc!$C$5-D3823</f>
        <v>88</v>
      </c>
      <c r="K3823" s="49" t="n">
        <f aca="false">IF(J3823&lt;=Calc!$C$11,4,IF(J3823&lt;=Calc!$C$12,3,IF(J3823&lt;=Calc!$C$13,2,1)))</f>
        <v>3</v>
      </c>
      <c r="L3823" s="49" t="n">
        <f aca="false">1+(E3823&gt;=Calc!$C$16)+(E3823&gt;=Calc!$C$17)+(E3823&gt;=Calc!$C$18)</f>
        <v>3</v>
      </c>
      <c r="M3823" s="49" t="str">
        <f aca="false">IF(AND(K3823=4,L3823&gt;=3),"Champions",IF(AND(K3823=3,L3823&gt;=3),"Loyal",IF(K3823&gt;=3,"Recent / New",IF(L3823&gt;=3,"At Risk","Hibernating / Lost"))))</f>
        <v>Loyal</v>
      </c>
      <c r="N3823" s="54" t="n">
        <f aca="false">IF(AND(Calc!$C$2&lt;=2009,Calc!$C$3&gt;=2009),F3823,0)+IF(AND(Calc!$C$2&lt;=2010,Calc!$C$3&gt;=2010),G3823,0)+IF(AND(Calc!$C$2&lt;=2011,Calc!$C$3&gt;=2011),H3823,0)</f>
        <v>2835.36</v>
      </c>
      <c r="O3823" s="61" t="n">
        <f aca="false">IF(AND(N3823&gt;0,OR(Calc!$C$4="*",B3823=Calc!$C$4)),N3823+ROW()*0.000000001,0)</f>
        <v>2835.360003823</v>
      </c>
    </row>
    <row r="3824" customFormat="false" ht="15" hidden="false" customHeight="false" outlineLevel="0" collapsed="false">
      <c r="A3824" s="49" t="n">
        <v>16230</v>
      </c>
      <c r="B3824" s="49" t="s">
        <v>189</v>
      </c>
      <c r="C3824" s="63" t="n">
        <v>40666</v>
      </c>
      <c r="D3824" s="63" t="n">
        <v>40697</v>
      </c>
      <c r="E3824" s="49" t="n">
        <v>2</v>
      </c>
      <c r="F3824" s="54" t="n">
        <v>0</v>
      </c>
      <c r="G3824" s="54" t="n">
        <v>0</v>
      </c>
      <c r="H3824" s="54" t="n">
        <v>542.03</v>
      </c>
      <c r="I3824" s="54" t="n">
        <f aca="false">SUM(F3824:H3824)</f>
        <v>542.03</v>
      </c>
      <c r="J3824" s="49" t="n">
        <f aca="false">Calc!$C$5-D3824</f>
        <v>190</v>
      </c>
      <c r="K3824" s="49" t="n">
        <f aca="false">IF(J3824&lt;=Calc!$C$11,4,IF(J3824&lt;=Calc!$C$12,3,IF(J3824&lt;=Calc!$C$13,2,1)))</f>
        <v>2</v>
      </c>
      <c r="L3824" s="49" t="n">
        <f aca="false">1+(E3824&gt;=Calc!$C$16)+(E3824&gt;=Calc!$C$17)+(E3824&gt;=Calc!$C$18)</f>
        <v>2</v>
      </c>
      <c r="M3824" s="49" t="str">
        <f aca="false">IF(AND(K3824=4,L3824&gt;=3),"Champions",IF(AND(K3824=3,L3824&gt;=3),"Loyal",IF(K3824&gt;=3,"Recent / New",IF(L3824&gt;=3,"At Risk","Hibernating / Lost"))))</f>
        <v>Hibernating / Lost</v>
      </c>
      <c r="N3824" s="54" t="n">
        <f aca="false">IF(AND(Calc!$C$2&lt;=2009,Calc!$C$3&gt;=2009),F3824,0)+IF(AND(Calc!$C$2&lt;=2010,Calc!$C$3&gt;=2010),G3824,0)+IF(AND(Calc!$C$2&lt;=2011,Calc!$C$3&gt;=2011),H3824,0)</f>
        <v>542.03</v>
      </c>
      <c r="O3824" s="61" t="n">
        <f aca="false">IF(AND(N3824&gt;0,OR(Calc!$C$4="*",B3824=Calc!$C$4)),N3824+ROW()*0.000000001,0)</f>
        <v>542.030003824</v>
      </c>
    </row>
    <row r="3825" customFormat="false" ht="15" hidden="false" customHeight="false" outlineLevel="0" collapsed="false">
      <c r="A3825" s="49" t="n">
        <v>16231</v>
      </c>
      <c r="B3825" s="49" t="s">
        <v>189</v>
      </c>
      <c r="C3825" s="63" t="n">
        <v>40289</v>
      </c>
      <c r="D3825" s="63" t="n">
        <v>40507</v>
      </c>
      <c r="E3825" s="49" t="n">
        <v>4</v>
      </c>
      <c r="F3825" s="54" t="n">
        <v>0</v>
      </c>
      <c r="G3825" s="54" t="n">
        <v>1074.47</v>
      </c>
      <c r="H3825" s="54" t="n">
        <v>0</v>
      </c>
      <c r="I3825" s="54" t="n">
        <f aca="false">SUM(F3825:H3825)</f>
        <v>1074.47</v>
      </c>
      <c r="J3825" s="49" t="n">
        <f aca="false">Calc!$C$5-D3825</f>
        <v>380</v>
      </c>
      <c r="K3825" s="49" t="n">
        <f aca="false">IF(J3825&lt;=Calc!$C$11,4,IF(J3825&lt;=Calc!$C$12,3,IF(J3825&lt;=Calc!$C$13,2,1)))</f>
        <v>2</v>
      </c>
      <c r="L3825" s="49" t="n">
        <f aca="false">1+(E3825&gt;=Calc!$C$16)+(E3825&gt;=Calc!$C$17)+(E3825&gt;=Calc!$C$18)</f>
        <v>3</v>
      </c>
      <c r="M3825" s="49" t="str">
        <f aca="false">IF(AND(K3825=4,L3825&gt;=3),"Champions",IF(AND(K3825=3,L3825&gt;=3),"Loyal",IF(K3825&gt;=3,"Recent / New",IF(L3825&gt;=3,"At Risk","Hibernating / Lost"))))</f>
        <v>At Risk</v>
      </c>
      <c r="N3825" s="54" t="n">
        <f aca="false">IF(AND(Calc!$C$2&lt;=2009,Calc!$C$3&gt;=2009),F3825,0)+IF(AND(Calc!$C$2&lt;=2010,Calc!$C$3&gt;=2010),G3825,0)+IF(AND(Calc!$C$2&lt;=2011,Calc!$C$3&gt;=2011),H3825,0)</f>
        <v>1074.47</v>
      </c>
      <c r="O3825" s="61" t="n">
        <f aca="false">IF(AND(N3825&gt;0,OR(Calc!$C$4="*",B3825=Calc!$C$4)),N3825+ROW()*0.000000001,0)</f>
        <v>1074.470003825</v>
      </c>
    </row>
    <row r="3826" customFormat="false" ht="15" hidden="false" customHeight="false" outlineLevel="0" collapsed="false">
      <c r="A3826" s="49" t="n">
        <v>16232</v>
      </c>
      <c r="B3826" s="49" t="s">
        <v>189</v>
      </c>
      <c r="C3826" s="63" t="n">
        <v>40336</v>
      </c>
      <c r="D3826" s="63" t="n">
        <v>40843</v>
      </c>
      <c r="E3826" s="49" t="n">
        <v>7</v>
      </c>
      <c r="F3826" s="54" t="n">
        <v>0</v>
      </c>
      <c r="G3826" s="54" t="n">
        <v>1708.79</v>
      </c>
      <c r="H3826" s="54" t="n">
        <v>983.23</v>
      </c>
      <c r="I3826" s="54" t="n">
        <f aca="false">SUM(F3826:H3826)</f>
        <v>2692.02</v>
      </c>
      <c r="J3826" s="49" t="n">
        <f aca="false">Calc!$C$5-D3826</f>
        <v>44</v>
      </c>
      <c r="K3826" s="49" t="n">
        <f aca="false">IF(J3826&lt;=Calc!$C$11,4,IF(J3826&lt;=Calc!$C$12,3,IF(J3826&lt;=Calc!$C$13,2,1)))</f>
        <v>3</v>
      </c>
      <c r="L3826" s="49" t="n">
        <f aca="false">1+(E3826&gt;=Calc!$C$16)+(E3826&gt;=Calc!$C$17)+(E3826&gt;=Calc!$C$18)</f>
        <v>3</v>
      </c>
      <c r="M3826" s="49" t="str">
        <f aca="false">IF(AND(K3826=4,L3826&gt;=3),"Champions",IF(AND(K3826=3,L3826&gt;=3),"Loyal",IF(K3826&gt;=3,"Recent / New",IF(L3826&gt;=3,"At Risk","Hibernating / Lost"))))</f>
        <v>Loyal</v>
      </c>
      <c r="N3826" s="54" t="n">
        <f aca="false">IF(AND(Calc!$C$2&lt;=2009,Calc!$C$3&gt;=2009),F3826,0)+IF(AND(Calc!$C$2&lt;=2010,Calc!$C$3&gt;=2010),G3826,0)+IF(AND(Calc!$C$2&lt;=2011,Calc!$C$3&gt;=2011),H3826,0)</f>
        <v>2692.02</v>
      </c>
      <c r="O3826" s="61" t="n">
        <f aca="false">IF(AND(N3826&gt;0,OR(Calc!$C$4="*",B3826=Calc!$C$4)),N3826+ROW()*0.000000001,0)</f>
        <v>2692.020003826</v>
      </c>
    </row>
    <row r="3827" customFormat="false" ht="15" hidden="false" customHeight="false" outlineLevel="0" collapsed="false">
      <c r="A3827" s="49" t="n">
        <v>16233</v>
      </c>
      <c r="B3827" s="49" t="s">
        <v>189</v>
      </c>
      <c r="C3827" s="63" t="n">
        <v>40149</v>
      </c>
      <c r="D3827" s="63" t="n">
        <v>40815</v>
      </c>
      <c r="E3827" s="49" t="n">
        <v>9</v>
      </c>
      <c r="F3827" s="54" t="n">
        <v>294.3</v>
      </c>
      <c r="G3827" s="54" t="n">
        <v>994.68</v>
      </c>
      <c r="H3827" s="54" t="n">
        <v>389.28</v>
      </c>
      <c r="I3827" s="54" t="n">
        <f aca="false">SUM(F3827:H3827)</f>
        <v>1678.26</v>
      </c>
      <c r="J3827" s="49" t="n">
        <f aca="false">Calc!$C$5-D3827</f>
        <v>72</v>
      </c>
      <c r="K3827" s="49" t="n">
        <f aca="false">IF(J3827&lt;=Calc!$C$11,4,IF(J3827&lt;=Calc!$C$12,3,IF(J3827&lt;=Calc!$C$13,2,1)))</f>
        <v>3</v>
      </c>
      <c r="L3827" s="49" t="n">
        <f aca="false">1+(E3827&gt;=Calc!$C$16)+(E3827&gt;=Calc!$C$17)+(E3827&gt;=Calc!$C$18)</f>
        <v>4</v>
      </c>
      <c r="M3827" s="49" t="str">
        <f aca="false">IF(AND(K3827=4,L3827&gt;=3),"Champions",IF(AND(K3827=3,L3827&gt;=3),"Loyal",IF(K3827&gt;=3,"Recent / New",IF(L3827&gt;=3,"At Risk","Hibernating / Lost"))))</f>
        <v>Loyal</v>
      </c>
      <c r="N3827" s="54" t="n">
        <f aca="false">IF(AND(Calc!$C$2&lt;=2009,Calc!$C$3&gt;=2009),F3827,0)+IF(AND(Calc!$C$2&lt;=2010,Calc!$C$3&gt;=2010),G3827,0)+IF(AND(Calc!$C$2&lt;=2011,Calc!$C$3&gt;=2011),H3827,0)</f>
        <v>1678.26</v>
      </c>
      <c r="O3827" s="61" t="n">
        <f aca="false">IF(AND(N3827&gt;0,OR(Calc!$C$4="*",B3827=Calc!$C$4)),N3827+ROW()*0.000000001,0)</f>
        <v>1678.260003827</v>
      </c>
    </row>
    <row r="3828" customFormat="false" ht="15" hidden="false" customHeight="false" outlineLevel="0" collapsed="false">
      <c r="A3828" s="49" t="n">
        <v>16234</v>
      </c>
      <c r="B3828" s="49" t="s">
        <v>189</v>
      </c>
      <c r="C3828" s="63" t="n">
        <v>40325</v>
      </c>
      <c r="D3828" s="63" t="n">
        <v>40410</v>
      </c>
      <c r="E3828" s="49" t="n">
        <v>3</v>
      </c>
      <c r="F3828" s="54" t="n">
        <v>0</v>
      </c>
      <c r="G3828" s="54" t="n">
        <v>312.78</v>
      </c>
      <c r="H3828" s="54" t="n">
        <v>0</v>
      </c>
      <c r="I3828" s="54" t="n">
        <f aca="false">SUM(F3828:H3828)</f>
        <v>312.78</v>
      </c>
      <c r="J3828" s="49" t="n">
        <f aca="false">Calc!$C$5-D3828</f>
        <v>477</v>
      </c>
      <c r="K3828" s="49" t="n">
        <f aca="false">IF(J3828&lt;=Calc!$C$11,4,IF(J3828&lt;=Calc!$C$12,3,IF(J3828&lt;=Calc!$C$13,2,1)))</f>
        <v>1</v>
      </c>
      <c r="L3828" s="49" t="n">
        <f aca="false">1+(E3828&gt;=Calc!$C$16)+(E3828&gt;=Calc!$C$17)+(E3828&gt;=Calc!$C$18)</f>
        <v>2</v>
      </c>
      <c r="M3828" s="49" t="str">
        <f aca="false">IF(AND(K3828=4,L3828&gt;=3),"Champions",IF(AND(K3828=3,L3828&gt;=3),"Loyal",IF(K3828&gt;=3,"Recent / New",IF(L3828&gt;=3,"At Risk","Hibernating / Lost"))))</f>
        <v>Hibernating / Lost</v>
      </c>
      <c r="N3828" s="54" t="n">
        <f aca="false">IF(AND(Calc!$C$2&lt;=2009,Calc!$C$3&gt;=2009),F3828,0)+IF(AND(Calc!$C$2&lt;=2010,Calc!$C$3&gt;=2010),G3828,0)+IF(AND(Calc!$C$2&lt;=2011,Calc!$C$3&gt;=2011),H3828,0)</f>
        <v>312.78</v>
      </c>
      <c r="O3828" s="61" t="n">
        <f aca="false">IF(AND(N3828&gt;0,OR(Calc!$C$4="*",B3828=Calc!$C$4)),N3828+ROW()*0.000000001,0)</f>
        <v>312.780003828</v>
      </c>
    </row>
    <row r="3829" customFormat="false" ht="15" hidden="false" customHeight="false" outlineLevel="0" collapsed="false">
      <c r="A3829" s="49" t="n">
        <v>16235</v>
      </c>
      <c r="B3829" s="49" t="s">
        <v>189</v>
      </c>
      <c r="C3829" s="63" t="n">
        <v>40416</v>
      </c>
      <c r="D3829" s="63" t="n">
        <v>40846</v>
      </c>
      <c r="E3829" s="49" t="n">
        <v>8</v>
      </c>
      <c r="F3829" s="54" t="n">
        <v>0</v>
      </c>
      <c r="G3829" s="54" t="n">
        <v>1132.2</v>
      </c>
      <c r="H3829" s="54" t="n">
        <v>848.41</v>
      </c>
      <c r="I3829" s="54" t="n">
        <f aca="false">SUM(F3829:H3829)</f>
        <v>1980.61</v>
      </c>
      <c r="J3829" s="49" t="n">
        <f aca="false">Calc!$C$5-D3829</f>
        <v>41</v>
      </c>
      <c r="K3829" s="49" t="n">
        <f aca="false">IF(J3829&lt;=Calc!$C$11,4,IF(J3829&lt;=Calc!$C$12,3,IF(J3829&lt;=Calc!$C$13,2,1)))</f>
        <v>3</v>
      </c>
      <c r="L3829" s="49" t="n">
        <f aca="false">1+(E3829&gt;=Calc!$C$16)+(E3829&gt;=Calc!$C$17)+(E3829&gt;=Calc!$C$18)</f>
        <v>4</v>
      </c>
      <c r="M3829" s="49" t="str">
        <f aca="false">IF(AND(K3829=4,L3829&gt;=3),"Champions",IF(AND(K3829=3,L3829&gt;=3),"Loyal",IF(K3829&gt;=3,"Recent / New",IF(L3829&gt;=3,"At Risk","Hibernating / Lost"))))</f>
        <v>Loyal</v>
      </c>
      <c r="N3829" s="54" t="n">
        <f aca="false">IF(AND(Calc!$C$2&lt;=2009,Calc!$C$3&gt;=2009),F3829,0)+IF(AND(Calc!$C$2&lt;=2010,Calc!$C$3&gt;=2010),G3829,0)+IF(AND(Calc!$C$2&lt;=2011,Calc!$C$3&gt;=2011),H3829,0)</f>
        <v>1980.61</v>
      </c>
      <c r="O3829" s="61" t="n">
        <f aca="false">IF(AND(N3829&gt;0,OR(Calc!$C$4="*",B3829=Calc!$C$4)),N3829+ROW()*0.000000001,0)</f>
        <v>1980.610003829</v>
      </c>
    </row>
    <row r="3830" customFormat="false" ht="15" hidden="false" customHeight="false" outlineLevel="0" collapsed="false">
      <c r="A3830" s="49" t="n">
        <v>16236</v>
      </c>
      <c r="B3830" s="49" t="s">
        <v>189</v>
      </c>
      <c r="C3830" s="63" t="n">
        <v>40808</v>
      </c>
      <c r="D3830" s="63" t="n">
        <v>40808</v>
      </c>
      <c r="E3830" s="49" t="n">
        <v>1</v>
      </c>
      <c r="F3830" s="54" t="n">
        <v>0</v>
      </c>
      <c r="G3830" s="54" t="n">
        <v>0</v>
      </c>
      <c r="H3830" s="54" t="n">
        <v>432.2</v>
      </c>
      <c r="I3830" s="54" t="n">
        <f aca="false">SUM(F3830:H3830)</f>
        <v>432.2</v>
      </c>
      <c r="J3830" s="49" t="n">
        <f aca="false">Calc!$C$5-D3830</f>
        <v>79</v>
      </c>
      <c r="K3830" s="49" t="n">
        <f aca="false">IF(J3830&lt;=Calc!$C$11,4,IF(J3830&lt;=Calc!$C$12,3,IF(J3830&lt;=Calc!$C$13,2,1)))</f>
        <v>3</v>
      </c>
      <c r="L3830" s="49" t="n">
        <f aca="false">1+(E3830&gt;=Calc!$C$16)+(E3830&gt;=Calc!$C$17)+(E3830&gt;=Calc!$C$18)</f>
        <v>1</v>
      </c>
      <c r="M3830" s="49" t="str">
        <f aca="false">IF(AND(K3830=4,L3830&gt;=3),"Champions",IF(AND(K3830=3,L3830&gt;=3),"Loyal",IF(K3830&gt;=3,"Recent / New",IF(L3830&gt;=3,"At Risk","Hibernating / Lost"))))</f>
        <v>Recent / New</v>
      </c>
      <c r="N3830" s="54" t="n">
        <f aca="false">IF(AND(Calc!$C$2&lt;=2009,Calc!$C$3&gt;=2009),F3830,0)+IF(AND(Calc!$C$2&lt;=2010,Calc!$C$3&gt;=2010),G3830,0)+IF(AND(Calc!$C$2&lt;=2011,Calc!$C$3&gt;=2011),H3830,0)</f>
        <v>432.2</v>
      </c>
      <c r="O3830" s="61" t="n">
        <f aca="false">IF(AND(N3830&gt;0,OR(Calc!$C$4="*",B3830=Calc!$C$4)),N3830+ROW()*0.000000001,0)</f>
        <v>432.20000383</v>
      </c>
    </row>
    <row r="3831" customFormat="false" ht="15" hidden="false" customHeight="false" outlineLevel="0" collapsed="false">
      <c r="A3831" s="49" t="n">
        <v>16237</v>
      </c>
      <c r="B3831" s="49" t="s">
        <v>189</v>
      </c>
      <c r="C3831" s="63" t="n">
        <v>40449</v>
      </c>
      <c r="D3831" s="63" t="n">
        <v>40449</v>
      </c>
      <c r="E3831" s="49" t="n">
        <v>1</v>
      </c>
      <c r="F3831" s="54" t="n">
        <v>0</v>
      </c>
      <c r="G3831" s="54" t="n">
        <v>136.65</v>
      </c>
      <c r="H3831" s="54" t="n">
        <v>0</v>
      </c>
      <c r="I3831" s="54" t="n">
        <f aca="false">SUM(F3831:H3831)</f>
        <v>136.65</v>
      </c>
      <c r="J3831" s="49" t="n">
        <f aca="false">Calc!$C$5-D3831</f>
        <v>438</v>
      </c>
      <c r="K3831" s="49" t="n">
        <f aca="false">IF(J3831&lt;=Calc!$C$11,4,IF(J3831&lt;=Calc!$C$12,3,IF(J3831&lt;=Calc!$C$13,2,1)))</f>
        <v>1</v>
      </c>
      <c r="L3831" s="49" t="n">
        <f aca="false">1+(E3831&gt;=Calc!$C$16)+(E3831&gt;=Calc!$C$17)+(E3831&gt;=Calc!$C$18)</f>
        <v>1</v>
      </c>
      <c r="M3831" s="49" t="str">
        <f aca="false">IF(AND(K3831=4,L3831&gt;=3),"Champions",IF(AND(K3831=3,L3831&gt;=3),"Loyal",IF(K3831&gt;=3,"Recent / New",IF(L3831&gt;=3,"At Risk","Hibernating / Lost"))))</f>
        <v>Hibernating / Lost</v>
      </c>
      <c r="N3831" s="54" t="n">
        <f aca="false">IF(AND(Calc!$C$2&lt;=2009,Calc!$C$3&gt;=2009),F3831,0)+IF(AND(Calc!$C$2&lt;=2010,Calc!$C$3&gt;=2010),G3831,0)+IF(AND(Calc!$C$2&lt;=2011,Calc!$C$3&gt;=2011),H3831,0)</f>
        <v>136.65</v>
      </c>
      <c r="O3831" s="61" t="n">
        <f aca="false">IF(AND(N3831&gt;0,OR(Calc!$C$4="*",B3831=Calc!$C$4)),N3831+ROW()*0.000000001,0)</f>
        <v>136.650003831</v>
      </c>
    </row>
    <row r="3832" customFormat="false" ht="15" hidden="false" customHeight="false" outlineLevel="0" collapsed="false">
      <c r="A3832" s="49" t="n">
        <v>16238</v>
      </c>
      <c r="B3832" s="49" t="s">
        <v>189</v>
      </c>
      <c r="C3832" s="63" t="n">
        <v>40464</v>
      </c>
      <c r="D3832" s="63" t="n">
        <v>40464</v>
      </c>
      <c r="E3832" s="49" t="n">
        <v>1</v>
      </c>
      <c r="F3832" s="54" t="n">
        <v>0</v>
      </c>
      <c r="G3832" s="54" t="n">
        <v>63.66</v>
      </c>
      <c r="H3832" s="54" t="n">
        <v>0</v>
      </c>
      <c r="I3832" s="54" t="n">
        <f aca="false">SUM(F3832:H3832)</f>
        <v>63.66</v>
      </c>
      <c r="J3832" s="49" t="n">
        <f aca="false">Calc!$C$5-D3832</f>
        <v>423</v>
      </c>
      <c r="K3832" s="49" t="n">
        <f aca="false">IF(J3832&lt;=Calc!$C$11,4,IF(J3832&lt;=Calc!$C$12,3,IF(J3832&lt;=Calc!$C$13,2,1)))</f>
        <v>1</v>
      </c>
      <c r="L3832" s="49" t="n">
        <f aca="false">1+(E3832&gt;=Calc!$C$16)+(E3832&gt;=Calc!$C$17)+(E3832&gt;=Calc!$C$18)</f>
        <v>1</v>
      </c>
      <c r="M3832" s="49" t="str">
        <f aca="false">IF(AND(K3832=4,L3832&gt;=3),"Champions",IF(AND(K3832=3,L3832&gt;=3),"Loyal",IF(K3832&gt;=3,"Recent / New",IF(L3832&gt;=3,"At Risk","Hibernating / Lost"))))</f>
        <v>Hibernating / Lost</v>
      </c>
      <c r="N3832" s="54" t="n">
        <f aca="false">IF(AND(Calc!$C$2&lt;=2009,Calc!$C$3&gt;=2009),F3832,0)+IF(AND(Calc!$C$2&lt;=2010,Calc!$C$3&gt;=2010),G3832,0)+IF(AND(Calc!$C$2&lt;=2011,Calc!$C$3&gt;=2011),H3832,0)</f>
        <v>63.66</v>
      </c>
      <c r="O3832" s="61" t="n">
        <f aca="false">IF(AND(N3832&gt;0,OR(Calc!$C$4="*",B3832=Calc!$C$4)),N3832+ROW()*0.000000001,0)</f>
        <v>63.660003832</v>
      </c>
    </row>
    <row r="3833" customFormat="false" ht="15" hidden="false" customHeight="false" outlineLevel="0" collapsed="false">
      <c r="A3833" s="49" t="n">
        <v>16239</v>
      </c>
      <c r="B3833" s="49" t="s">
        <v>189</v>
      </c>
      <c r="C3833" s="63" t="n">
        <v>40423</v>
      </c>
      <c r="D3833" s="63" t="n">
        <v>40830</v>
      </c>
      <c r="E3833" s="49" t="n">
        <v>6</v>
      </c>
      <c r="F3833" s="54" t="n">
        <v>0</v>
      </c>
      <c r="G3833" s="54" t="n">
        <v>1078</v>
      </c>
      <c r="H3833" s="54" t="n">
        <v>372.9</v>
      </c>
      <c r="I3833" s="54" t="n">
        <f aca="false">SUM(F3833:H3833)</f>
        <v>1450.9</v>
      </c>
      <c r="J3833" s="49" t="n">
        <f aca="false">Calc!$C$5-D3833</f>
        <v>57</v>
      </c>
      <c r="K3833" s="49" t="n">
        <f aca="false">IF(J3833&lt;=Calc!$C$11,4,IF(J3833&lt;=Calc!$C$12,3,IF(J3833&lt;=Calc!$C$13,2,1)))</f>
        <v>3</v>
      </c>
      <c r="L3833" s="49" t="n">
        <f aca="false">1+(E3833&gt;=Calc!$C$16)+(E3833&gt;=Calc!$C$17)+(E3833&gt;=Calc!$C$18)</f>
        <v>3</v>
      </c>
      <c r="M3833" s="49" t="str">
        <f aca="false">IF(AND(K3833=4,L3833&gt;=3),"Champions",IF(AND(K3833=3,L3833&gt;=3),"Loyal",IF(K3833&gt;=3,"Recent / New",IF(L3833&gt;=3,"At Risk","Hibernating / Lost"))))</f>
        <v>Loyal</v>
      </c>
      <c r="N3833" s="54" t="n">
        <f aca="false">IF(AND(Calc!$C$2&lt;=2009,Calc!$C$3&gt;=2009),F3833,0)+IF(AND(Calc!$C$2&lt;=2010,Calc!$C$3&gt;=2010),G3833,0)+IF(AND(Calc!$C$2&lt;=2011,Calc!$C$3&gt;=2011),H3833,0)</f>
        <v>1450.9</v>
      </c>
      <c r="O3833" s="61" t="n">
        <f aca="false">IF(AND(N3833&gt;0,OR(Calc!$C$4="*",B3833=Calc!$C$4)),N3833+ROW()*0.000000001,0)</f>
        <v>1450.900003833</v>
      </c>
    </row>
    <row r="3834" customFormat="false" ht="15" hidden="false" customHeight="false" outlineLevel="0" collapsed="false">
      <c r="A3834" s="49" t="n">
        <v>16240</v>
      </c>
      <c r="B3834" s="49" t="s">
        <v>189</v>
      </c>
      <c r="C3834" s="63" t="n">
        <v>40809</v>
      </c>
      <c r="D3834" s="63" t="n">
        <v>40862</v>
      </c>
      <c r="E3834" s="49" t="n">
        <v>2</v>
      </c>
      <c r="F3834" s="54" t="n">
        <v>0</v>
      </c>
      <c r="G3834" s="54" t="n">
        <v>0</v>
      </c>
      <c r="H3834" s="54" t="n">
        <v>3693.81</v>
      </c>
      <c r="I3834" s="54" t="n">
        <f aca="false">SUM(F3834:H3834)</f>
        <v>3693.81</v>
      </c>
      <c r="J3834" s="49" t="n">
        <f aca="false">Calc!$C$5-D3834</f>
        <v>25</v>
      </c>
      <c r="K3834" s="49" t="n">
        <f aca="false">IF(J3834&lt;=Calc!$C$11,4,IF(J3834&lt;=Calc!$C$12,3,IF(J3834&lt;=Calc!$C$13,2,1)))</f>
        <v>4</v>
      </c>
      <c r="L3834" s="49" t="n">
        <f aca="false">1+(E3834&gt;=Calc!$C$16)+(E3834&gt;=Calc!$C$17)+(E3834&gt;=Calc!$C$18)</f>
        <v>2</v>
      </c>
      <c r="M3834" s="49" t="str">
        <f aca="false">IF(AND(K3834=4,L3834&gt;=3),"Champions",IF(AND(K3834=3,L3834&gt;=3),"Loyal",IF(K3834&gt;=3,"Recent / New",IF(L3834&gt;=3,"At Risk","Hibernating / Lost"))))</f>
        <v>Recent / New</v>
      </c>
      <c r="N3834" s="54" t="n">
        <f aca="false">IF(AND(Calc!$C$2&lt;=2009,Calc!$C$3&gt;=2009),F3834,0)+IF(AND(Calc!$C$2&lt;=2010,Calc!$C$3&gt;=2010),G3834,0)+IF(AND(Calc!$C$2&lt;=2011,Calc!$C$3&gt;=2011),H3834,0)</f>
        <v>3693.81</v>
      </c>
      <c r="O3834" s="61" t="n">
        <f aca="false">IF(AND(N3834&gt;0,OR(Calc!$C$4="*",B3834=Calc!$C$4)),N3834+ROW()*0.000000001,0)</f>
        <v>3693.810003834</v>
      </c>
    </row>
    <row r="3835" customFormat="false" ht="15" hidden="false" customHeight="false" outlineLevel="0" collapsed="false">
      <c r="A3835" s="49" t="n">
        <v>16241</v>
      </c>
      <c r="B3835" s="49" t="s">
        <v>189</v>
      </c>
      <c r="C3835" s="63" t="n">
        <v>40476</v>
      </c>
      <c r="D3835" s="63" t="n">
        <v>40877</v>
      </c>
      <c r="E3835" s="49" t="n">
        <v>16</v>
      </c>
      <c r="F3835" s="54" t="n">
        <v>0</v>
      </c>
      <c r="G3835" s="54" t="n">
        <v>1677.15</v>
      </c>
      <c r="H3835" s="54" t="n">
        <v>2312.66</v>
      </c>
      <c r="I3835" s="54" t="n">
        <f aca="false">SUM(F3835:H3835)</f>
        <v>3989.81</v>
      </c>
      <c r="J3835" s="49" t="n">
        <f aca="false">Calc!$C$5-D3835</f>
        <v>10</v>
      </c>
      <c r="K3835" s="49" t="n">
        <f aca="false">IF(J3835&lt;=Calc!$C$11,4,IF(J3835&lt;=Calc!$C$12,3,IF(J3835&lt;=Calc!$C$13,2,1)))</f>
        <v>4</v>
      </c>
      <c r="L3835" s="49" t="n">
        <f aca="false">1+(E3835&gt;=Calc!$C$16)+(E3835&gt;=Calc!$C$17)+(E3835&gt;=Calc!$C$18)</f>
        <v>4</v>
      </c>
      <c r="M3835" s="49" t="str">
        <f aca="false">IF(AND(K3835=4,L3835&gt;=3),"Champions",IF(AND(K3835=3,L3835&gt;=3),"Loyal",IF(K3835&gt;=3,"Recent / New",IF(L3835&gt;=3,"At Risk","Hibernating / Lost"))))</f>
        <v>Champions</v>
      </c>
      <c r="N3835" s="54" t="n">
        <f aca="false">IF(AND(Calc!$C$2&lt;=2009,Calc!$C$3&gt;=2009),F3835,0)+IF(AND(Calc!$C$2&lt;=2010,Calc!$C$3&gt;=2010),G3835,0)+IF(AND(Calc!$C$2&lt;=2011,Calc!$C$3&gt;=2011),H3835,0)</f>
        <v>3989.81</v>
      </c>
      <c r="O3835" s="61" t="n">
        <f aca="false">IF(AND(N3835&gt;0,OR(Calc!$C$4="*",B3835=Calc!$C$4)),N3835+ROW()*0.000000001,0)</f>
        <v>3989.810003835</v>
      </c>
    </row>
    <row r="3836" customFormat="false" ht="15" hidden="false" customHeight="false" outlineLevel="0" collapsed="false">
      <c r="A3836" s="49" t="n">
        <v>16242</v>
      </c>
      <c r="B3836" s="49" t="s">
        <v>189</v>
      </c>
      <c r="C3836" s="63" t="n">
        <v>40252</v>
      </c>
      <c r="D3836" s="63" t="n">
        <v>40878</v>
      </c>
      <c r="E3836" s="49" t="n">
        <v>14</v>
      </c>
      <c r="F3836" s="54" t="n">
        <v>0</v>
      </c>
      <c r="G3836" s="54" t="n">
        <v>3795.59</v>
      </c>
      <c r="H3836" s="54" t="n">
        <v>3574.91</v>
      </c>
      <c r="I3836" s="54" t="n">
        <f aca="false">SUM(F3836:H3836)</f>
        <v>7370.5</v>
      </c>
      <c r="J3836" s="49" t="n">
        <f aca="false">Calc!$C$5-D3836</f>
        <v>9</v>
      </c>
      <c r="K3836" s="49" t="n">
        <f aca="false">IF(J3836&lt;=Calc!$C$11,4,IF(J3836&lt;=Calc!$C$12,3,IF(J3836&lt;=Calc!$C$13,2,1)))</f>
        <v>4</v>
      </c>
      <c r="L3836" s="49" t="n">
        <f aca="false">1+(E3836&gt;=Calc!$C$16)+(E3836&gt;=Calc!$C$17)+(E3836&gt;=Calc!$C$18)</f>
        <v>4</v>
      </c>
      <c r="M3836" s="49" t="str">
        <f aca="false">IF(AND(K3836=4,L3836&gt;=3),"Champions",IF(AND(K3836=3,L3836&gt;=3),"Loyal",IF(K3836&gt;=3,"Recent / New",IF(L3836&gt;=3,"At Risk","Hibernating / Lost"))))</f>
        <v>Champions</v>
      </c>
      <c r="N3836" s="54" t="n">
        <f aca="false">IF(AND(Calc!$C$2&lt;=2009,Calc!$C$3&gt;=2009),F3836,0)+IF(AND(Calc!$C$2&lt;=2010,Calc!$C$3&gt;=2010),G3836,0)+IF(AND(Calc!$C$2&lt;=2011,Calc!$C$3&gt;=2011),H3836,0)</f>
        <v>7370.5</v>
      </c>
      <c r="O3836" s="61" t="n">
        <f aca="false">IF(AND(N3836&gt;0,OR(Calc!$C$4="*",B3836=Calc!$C$4)),N3836+ROW()*0.000000001,0)</f>
        <v>7370.500003836</v>
      </c>
    </row>
    <row r="3837" customFormat="false" ht="15" hidden="false" customHeight="false" outlineLevel="0" collapsed="false">
      <c r="A3837" s="49" t="n">
        <v>16243</v>
      </c>
      <c r="B3837" s="49" t="s">
        <v>189</v>
      </c>
      <c r="C3837" s="63" t="n">
        <v>40832</v>
      </c>
      <c r="D3837" s="63" t="n">
        <v>40853</v>
      </c>
      <c r="E3837" s="49" t="n">
        <v>2</v>
      </c>
      <c r="F3837" s="54" t="n">
        <v>0</v>
      </c>
      <c r="G3837" s="54" t="n">
        <v>0</v>
      </c>
      <c r="H3837" s="54" t="n">
        <v>409.1</v>
      </c>
      <c r="I3837" s="54" t="n">
        <f aca="false">SUM(F3837:H3837)</f>
        <v>409.1</v>
      </c>
      <c r="J3837" s="49" t="n">
        <f aca="false">Calc!$C$5-D3837</f>
        <v>34</v>
      </c>
      <c r="K3837" s="49" t="n">
        <f aca="false">IF(J3837&lt;=Calc!$C$11,4,IF(J3837&lt;=Calc!$C$12,3,IF(J3837&lt;=Calc!$C$13,2,1)))</f>
        <v>3</v>
      </c>
      <c r="L3837" s="49" t="n">
        <f aca="false">1+(E3837&gt;=Calc!$C$16)+(E3837&gt;=Calc!$C$17)+(E3837&gt;=Calc!$C$18)</f>
        <v>2</v>
      </c>
      <c r="M3837" s="49" t="str">
        <f aca="false">IF(AND(K3837=4,L3837&gt;=3),"Champions",IF(AND(K3837=3,L3837&gt;=3),"Loyal",IF(K3837&gt;=3,"Recent / New",IF(L3837&gt;=3,"At Risk","Hibernating / Lost"))))</f>
        <v>Recent / New</v>
      </c>
      <c r="N3837" s="54" t="n">
        <f aca="false">IF(AND(Calc!$C$2&lt;=2009,Calc!$C$3&gt;=2009),F3837,0)+IF(AND(Calc!$C$2&lt;=2010,Calc!$C$3&gt;=2010),G3837,0)+IF(AND(Calc!$C$2&lt;=2011,Calc!$C$3&gt;=2011),H3837,0)</f>
        <v>409.1</v>
      </c>
      <c r="O3837" s="61" t="n">
        <f aca="false">IF(AND(N3837&gt;0,OR(Calc!$C$4="*",B3837=Calc!$C$4)),N3837+ROW()*0.000000001,0)</f>
        <v>409.100003837</v>
      </c>
    </row>
    <row r="3838" customFormat="false" ht="15" hidden="false" customHeight="false" outlineLevel="0" collapsed="false">
      <c r="A3838" s="49" t="n">
        <v>16244</v>
      </c>
      <c r="B3838" s="49" t="s">
        <v>189</v>
      </c>
      <c r="C3838" s="63" t="n">
        <v>40514</v>
      </c>
      <c r="D3838" s="63" t="n">
        <v>40675</v>
      </c>
      <c r="E3838" s="49" t="n">
        <v>2</v>
      </c>
      <c r="F3838" s="54" t="n">
        <v>0</v>
      </c>
      <c r="G3838" s="54" t="n">
        <v>1056.63</v>
      </c>
      <c r="H3838" s="54" t="n">
        <v>466.12</v>
      </c>
      <c r="I3838" s="54" t="n">
        <f aca="false">SUM(F3838:H3838)</f>
        <v>1522.75</v>
      </c>
      <c r="J3838" s="49" t="n">
        <f aca="false">Calc!$C$5-D3838</f>
        <v>212</v>
      </c>
      <c r="K3838" s="49" t="n">
        <f aca="false">IF(J3838&lt;=Calc!$C$11,4,IF(J3838&lt;=Calc!$C$12,3,IF(J3838&lt;=Calc!$C$13,2,1)))</f>
        <v>2</v>
      </c>
      <c r="L3838" s="49" t="n">
        <f aca="false">1+(E3838&gt;=Calc!$C$16)+(E3838&gt;=Calc!$C$17)+(E3838&gt;=Calc!$C$18)</f>
        <v>2</v>
      </c>
      <c r="M3838" s="49" t="str">
        <f aca="false">IF(AND(K3838=4,L3838&gt;=3),"Champions",IF(AND(K3838=3,L3838&gt;=3),"Loyal",IF(K3838&gt;=3,"Recent / New",IF(L3838&gt;=3,"At Risk","Hibernating / Lost"))))</f>
        <v>Hibernating / Lost</v>
      </c>
      <c r="N3838" s="54" t="n">
        <f aca="false">IF(AND(Calc!$C$2&lt;=2009,Calc!$C$3&gt;=2009),F3838,0)+IF(AND(Calc!$C$2&lt;=2010,Calc!$C$3&gt;=2010),G3838,0)+IF(AND(Calc!$C$2&lt;=2011,Calc!$C$3&gt;=2011),H3838,0)</f>
        <v>1522.75</v>
      </c>
      <c r="O3838" s="61" t="n">
        <f aca="false">IF(AND(N3838&gt;0,OR(Calc!$C$4="*",B3838=Calc!$C$4)),N3838+ROW()*0.000000001,0)</f>
        <v>1522.750003838</v>
      </c>
    </row>
    <row r="3839" customFormat="false" ht="15" hidden="false" customHeight="false" outlineLevel="0" collapsed="false">
      <c r="A3839" s="49" t="n">
        <v>16245</v>
      </c>
      <c r="B3839" s="49" t="s">
        <v>189</v>
      </c>
      <c r="C3839" s="63" t="n">
        <v>40630</v>
      </c>
      <c r="D3839" s="63" t="n">
        <v>40863</v>
      </c>
      <c r="E3839" s="49" t="n">
        <v>3</v>
      </c>
      <c r="F3839" s="54" t="n">
        <v>0</v>
      </c>
      <c r="G3839" s="54" t="n">
        <v>0</v>
      </c>
      <c r="H3839" s="54" t="n">
        <v>1352.36</v>
      </c>
      <c r="I3839" s="54" t="n">
        <f aca="false">SUM(F3839:H3839)</f>
        <v>1352.36</v>
      </c>
      <c r="J3839" s="49" t="n">
        <f aca="false">Calc!$C$5-D3839</f>
        <v>24</v>
      </c>
      <c r="K3839" s="49" t="n">
        <f aca="false">IF(J3839&lt;=Calc!$C$11,4,IF(J3839&lt;=Calc!$C$12,3,IF(J3839&lt;=Calc!$C$13,2,1)))</f>
        <v>4</v>
      </c>
      <c r="L3839" s="49" t="n">
        <f aca="false">1+(E3839&gt;=Calc!$C$16)+(E3839&gt;=Calc!$C$17)+(E3839&gt;=Calc!$C$18)</f>
        <v>2</v>
      </c>
      <c r="M3839" s="49" t="str">
        <f aca="false">IF(AND(K3839=4,L3839&gt;=3),"Champions",IF(AND(K3839=3,L3839&gt;=3),"Loyal",IF(K3839&gt;=3,"Recent / New",IF(L3839&gt;=3,"At Risk","Hibernating / Lost"))))</f>
        <v>Recent / New</v>
      </c>
      <c r="N3839" s="54" t="n">
        <f aca="false">IF(AND(Calc!$C$2&lt;=2009,Calc!$C$3&gt;=2009),F3839,0)+IF(AND(Calc!$C$2&lt;=2010,Calc!$C$3&gt;=2010),G3839,0)+IF(AND(Calc!$C$2&lt;=2011,Calc!$C$3&gt;=2011),H3839,0)</f>
        <v>1352.36</v>
      </c>
      <c r="O3839" s="61" t="n">
        <f aca="false">IF(AND(N3839&gt;0,OR(Calc!$C$4="*",B3839=Calc!$C$4)),N3839+ROW()*0.000000001,0)</f>
        <v>1352.360003839</v>
      </c>
    </row>
    <row r="3840" customFormat="false" ht="15" hidden="false" customHeight="false" outlineLevel="0" collapsed="false">
      <c r="A3840" s="49" t="n">
        <v>16246</v>
      </c>
      <c r="B3840" s="49" t="s">
        <v>189</v>
      </c>
      <c r="C3840" s="63" t="n">
        <v>40217</v>
      </c>
      <c r="D3840" s="63" t="n">
        <v>40427</v>
      </c>
      <c r="E3840" s="49" t="n">
        <v>2</v>
      </c>
      <c r="F3840" s="54" t="n">
        <v>0</v>
      </c>
      <c r="G3840" s="54" t="n">
        <v>821.35</v>
      </c>
      <c r="H3840" s="54" t="n">
        <v>0</v>
      </c>
      <c r="I3840" s="54" t="n">
        <f aca="false">SUM(F3840:H3840)</f>
        <v>821.35</v>
      </c>
      <c r="J3840" s="49" t="n">
        <f aca="false">Calc!$C$5-D3840</f>
        <v>460</v>
      </c>
      <c r="K3840" s="49" t="n">
        <f aca="false">IF(J3840&lt;=Calc!$C$11,4,IF(J3840&lt;=Calc!$C$12,3,IF(J3840&lt;=Calc!$C$13,2,1)))</f>
        <v>1</v>
      </c>
      <c r="L3840" s="49" t="n">
        <f aca="false">1+(E3840&gt;=Calc!$C$16)+(E3840&gt;=Calc!$C$17)+(E3840&gt;=Calc!$C$18)</f>
        <v>2</v>
      </c>
      <c r="M3840" s="49" t="str">
        <f aca="false">IF(AND(K3840=4,L3840&gt;=3),"Champions",IF(AND(K3840=3,L3840&gt;=3),"Loyal",IF(K3840&gt;=3,"Recent / New",IF(L3840&gt;=3,"At Risk","Hibernating / Lost"))))</f>
        <v>Hibernating / Lost</v>
      </c>
      <c r="N3840" s="54" t="n">
        <f aca="false">IF(AND(Calc!$C$2&lt;=2009,Calc!$C$3&gt;=2009),F3840,0)+IF(AND(Calc!$C$2&lt;=2010,Calc!$C$3&gt;=2010),G3840,0)+IF(AND(Calc!$C$2&lt;=2011,Calc!$C$3&gt;=2011),H3840,0)</f>
        <v>821.35</v>
      </c>
      <c r="O3840" s="61" t="n">
        <f aca="false">IF(AND(N3840&gt;0,OR(Calc!$C$4="*",B3840=Calc!$C$4)),N3840+ROW()*0.000000001,0)</f>
        <v>821.35000384</v>
      </c>
    </row>
    <row r="3841" customFormat="false" ht="15" hidden="false" customHeight="false" outlineLevel="0" collapsed="false">
      <c r="A3841" s="49" t="n">
        <v>16247</v>
      </c>
      <c r="B3841" s="49" t="s">
        <v>189</v>
      </c>
      <c r="C3841" s="63" t="n">
        <v>40716</v>
      </c>
      <c r="D3841" s="63" t="n">
        <v>40716</v>
      </c>
      <c r="E3841" s="49" t="n">
        <v>1</v>
      </c>
      <c r="F3841" s="54" t="n">
        <v>0</v>
      </c>
      <c r="G3841" s="54" t="n">
        <v>0</v>
      </c>
      <c r="H3841" s="54" t="n">
        <v>114.56</v>
      </c>
      <c r="I3841" s="54" t="n">
        <f aca="false">SUM(F3841:H3841)</f>
        <v>114.56</v>
      </c>
      <c r="J3841" s="49" t="n">
        <f aca="false">Calc!$C$5-D3841</f>
        <v>171</v>
      </c>
      <c r="K3841" s="49" t="n">
        <f aca="false">IF(J3841&lt;=Calc!$C$11,4,IF(J3841&lt;=Calc!$C$12,3,IF(J3841&lt;=Calc!$C$13,2,1)))</f>
        <v>2</v>
      </c>
      <c r="L3841" s="49" t="n">
        <f aca="false">1+(E3841&gt;=Calc!$C$16)+(E3841&gt;=Calc!$C$17)+(E3841&gt;=Calc!$C$18)</f>
        <v>1</v>
      </c>
      <c r="M3841" s="49" t="str">
        <f aca="false">IF(AND(K3841=4,L3841&gt;=3),"Champions",IF(AND(K3841=3,L3841&gt;=3),"Loyal",IF(K3841&gt;=3,"Recent / New",IF(L3841&gt;=3,"At Risk","Hibernating / Lost"))))</f>
        <v>Hibernating / Lost</v>
      </c>
      <c r="N3841" s="54" t="n">
        <f aca="false">IF(AND(Calc!$C$2&lt;=2009,Calc!$C$3&gt;=2009),F3841,0)+IF(AND(Calc!$C$2&lt;=2010,Calc!$C$3&gt;=2010),G3841,0)+IF(AND(Calc!$C$2&lt;=2011,Calc!$C$3&gt;=2011),H3841,0)</f>
        <v>114.56</v>
      </c>
      <c r="O3841" s="61" t="n">
        <f aca="false">IF(AND(N3841&gt;0,OR(Calc!$C$4="*",B3841=Calc!$C$4)),N3841+ROW()*0.000000001,0)</f>
        <v>114.560003841</v>
      </c>
    </row>
    <row r="3842" customFormat="false" ht="15" hidden="false" customHeight="false" outlineLevel="0" collapsed="false">
      <c r="A3842" s="49" t="n">
        <v>16248</v>
      </c>
      <c r="B3842" s="49" t="s">
        <v>189</v>
      </c>
      <c r="C3842" s="63" t="n">
        <v>40825</v>
      </c>
      <c r="D3842" s="63" t="n">
        <v>40825</v>
      </c>
      <c r="E3842" s="49" t="n">
        <v>1</v>
      </c>
      <c r="F3842" s="54" t="n">
        <v>0</v>
      </c>
      <c r="G3842" s="54" t="n">
        <v>0</v>
      </c>
      <c r="H3842" s="54" t="n">
        <v>152.94</v>
      </c>
      <c r="I3842" s="54" t="n">
        <f aca="false">SUM(F3842:H3842)</f>
        <v>152.94</v>
      </c>
      <c r="J3842" s="49" t="n">
        <f aca="false">Calc!$C$5-D3842</f>
        <v>62</v>
      </c>
      <c r="K3842" s="49" t="n">
        <f aca="false">IF(J3842&lt;=Calc!$C$11,4,IF(J3842&lt;=Calc!$C$12,3,IF(J3842&lt;=Calc!$C$13,2,1)))</f>
        <v>3</v>
      </c>
      <c r="L3842" s="49" t="n">
        <f aca="false">1+(E3842&gt;=Calc!$C$16)+(E3842&gt;=Calc!$C$17)+(E3842&gt;=Calc!$C$18)</f>
        <v>1</v>
      </c>
      <c r="M3842" s="49" t="str">
        <f aca="false">IF(AND(K3842=4,L3842&gt;=3),"Champions",IF(AND(K3842=3,L3842&gt;=3),"Loyal",IF(K3842&gt;=3,"Recent / New",IF(L3842&gt;=3,"At Risk","Hibernating / Lost"))))</f>
        <v>Recent / New</v>
      </c>
      <c r="N3842" s="54" t="n">
        <f aca="false">IF(AND(Calc!$C$2&lt;=2009,Calc!$C$3&gt;=2009),F3842,0)+IF(AND(Calc!$C$2&lt;=2010,Calc!$C$3&gt;=2010),G3842,0)+IF(AND(Calc!$C$2&lt;=2011,Calc!$C$3&gt;=2011),H3842,0)</f>
        <v>152.94</v>
      </c>
      <c r="O3842" s="61" t="n">
        <f aca="false">IF(AND(N3842&gt;0,OR(Calc!$C$4="*",B3842=Calc!$C$4)),N3842+ROW()*0.000000001,0)</f>
        <v>152.940003842</v>
      </c>
    </row>
    <row r="3843" customFormat="false" ht="15" hidden="false" customHeight="false" outlineLevel="0" collapsed="false">
      <c r="A3843" s="49" t="n">
        <v>16249</v>
      </c>
      <c r="B3843" s="49" t="s">
        <v>189</v>
      </c>
      <c r="C3843" s="63" t="n">
        <v>40647</v>
      </c>
      <c r="D3843" s="63" t="n">
        <v>40834</v>
      </c>
      <c r="E3843" s="49" t="n">
        <v>5</v>
      </c>
      <c r="F3843" s="54" t="n">
        <v>0</v>
      </c>
      <c r="G3843" s="54" t="n">
        <v>0</v>
      </c>
      <c r="H3843" s="54" t="n">
        <v>1800.07</v>
      </c>
      <c r="I3843" s="54" t="n">
        <f aca="false">SUM(F3843:H3843)</f>
        <v>1800.07</v>
      </c>
      <c r="J3843" s="49" t="n">
        <f aca="false">Calc!$C$5-D3843</f>
        <v>53</v>
      </c>
      <c r="K3843" s="49" t="n">
        <f aca="false">IF(J3843&lt;=Calc!$C$11,4,IF(J3843&lt;=Calc!$C$12,3,IF(J3843&lt;=Calc!$C$13,2,1)))</f>
        <v>3</v>
      </c>
      <c r="L3843" s="49" t="n">
        <f aca="false">1+(E3843&gt;=Calc!$C$16)+(E3843&gt;=Calc!$C$17)+(E3843&gt;=Calc!$C$18)</f>
        <v>3</v>
      </c>
      <c r="M3843" s="49" t="str">
        <f aca="false">IF(AND(K3843=4,L3843&gt;=3),"Champions",IF(AND(K3843=3,L3843&gt;=3),"Loyal",IF(K3843&gt;=3,"Recent / New",IF(L3843&gt;=3,"At Risk","Hibernating / Lost"))))</f>
        <v>Loyal</v>
      </c>
      <c r="N3843" s="54" t="n">
        <f aca="false">IF(AND(Calc!$C$2&lt;=2009,Calc!$C$3&gt;=2009),F3843,0)+IF(AND(Calc!$C$2&lt;=2010,Calc!$C$3&gt;=2010),G3843,0)+IF(AND(Calc!$C$2&lt;=2011,Calc!$C$3&gt;=2011),H3843,0)</f>
        <v>1800.07</v>
      </c>
      <c r="O3843" s="61" t="n">
        <f aca="false">IF(AND(N3843&gt;0,OR(Calc!$C$4="*",B3843=Calc!$C$4)),N3843+ROW()*0.000000001,0)</f>
        <v>1800.070003843</v>
      </c>
    </row>
    <row r="3844" customFormat="false" ht="15" hidden="false" customHeight="false" outlineLevel="0" collapsed="false">
      <c r="A3844" s="49" t="n">
        <v>16250</v>
      </c>
      <c r="B3844" s="49" t="s">
        <v>189</v>
      </c>
      <c r="C3844" s="63" t="n">
        <v>40500</v>
      </c>
      <c r="D3844" s="63" t="n">
        <v>40625</v>
      </c>
      <c r="E3844" s="49" t="n">
        <v>3</v>
      </c>
      <c r="F3844" s="54" t="n">
        <v>0</v>
      </c>
      <c r="G3844" s="54" t="n">
        <v>401.94</v>
      </c>
      <c r="H3844" s="54" t="n">
        <v>163.3</v>
      </c>
      <c r="I3844" s="54" t="n">
        <f aca="false">SUM(F3844:H3844)</f>
        <v>565.24</v>
      </c>
      <c r="J3844" s="49" t="n">
        <f aca="false">Calc!$C$5-D3844</f>
        <v>262</v>
      </c>
      <c r="K3844" s="49" t="n">
        <f aca="false">IF(J3844&lt;=Calc!$C$11,4,IF(J3844&lt;=Calc!$C$12,3,IF(J3844&lt;=Calc!$C$13,2,1)))</f>
        <v>2</v>
      </c>
      <c r="L3844" s="49" t="n">
        <f aca="false">1+(E3844&gt;=Calc!$C$16)+(E3844&gt;=Calc!$C$17)+(E3844&gt;=Calc!$C$18)</f>
        <v>2</v>
      </c>
      <c r="M3844" s="49" t="str">
        <f aca="false">IF(AND(K3844=4,L3844&gt;=3),"Champions",IF(AND(K3844=3,L3844&gt;=3),"Loyal",IF(K3844&gt;=3,"Recent / New",IF(L3844&gt;=3,"At Risk","Hibernating / Lost"))))</f>
        <v>Hibernating / Lost</v>
      </c>
      <c r="N3844" s="54" t="n">
        <f aca="false">IF(AND(Calc!$C$2&lt;=2009,Calc!$C$3&gt;=2009),F3844,0)+IF(AND(Calc!$C$2&lt;=2010,Calc!$C$3&gt;=2010),G3844,0)+IF(AND(Calc!$C$2&lt;=2011,Calc!$C$3&gt;=2011),H3844,0)</f>
        <v>565.24</v>
      </c>
      <c r="O3844" s="61" t="n">
        <f aca="false">IF(AND(N3844&gt;0,OR(Calc!$C$4="*",B3844=Calc!$C$4)),N3844+ROW()*0.000000001,0)</f>
        <v>565.240003844</v>
      </c>
    </row>
    <row r="3845" customFormat="false" ht="15" hidden="false" customHeight="false" outlineLevel="0" collapsed="false">
      <c r="A3845" s="49" t="n">
        <v>16251</v>
      </c>
      <c r="B3845" s="49" t="s">
        <v>189</v>
      </c>
      <c r="C3845" s="63" t="n">
        <v>40374</v>
      </c>
      <c r="D3845" s="63" t="n">
        <v>40374</v>
      </c>
      <c r="E3845" s="49" t="n">
        <v>1</v>
      </c>
      <c r="F3845" s="54" t="n">
        <v>0</v>
      </c>
      <c r="G3845" s="54" t="n">
        <v>128.31</v>
      </c>
      <c r="H3845" s="54" t="n">
        <v>0</v>
      </c>
      <c r="I3845" s="54" t="n">
        <f aca="false">SUM(F3845:H3845)</f>
        <v>128.31</v>
      </c>
      <c r="J3845" s="49" t="n">
        <f aca="false">Calc!$C$5-D3845</f>
        <v>513</v>
      </c>
      <c r="K3845" s="49" t="n">
        <f aca="false">IF(J3845&lt;=Calc!$C$11,4,IF(J3845&lt;=Calc!$C$12,3,IF(J3845&lt;=Calc!$C$13,2,1)))</f>
        <v>1</v>
      </c>
      <c r="L3845" s="49" t="n">
        <f aca="false">1+(E3845&gt;=Calc!$C$16)+(E3845&gt;=Calc!$C$17)+(E3845&gt;=Calc!$C$18)</f>
        <v>1</v>
      </c>
      <c r="M3845" s="49" t="str">
        <f aca="false">IF(AND(K3845=4,L3845&gt;=3),"Champions",IF(AND(K3845=3,L3845&gt;=3),"Loyal",IF(K3845&gt;=3,"Recent / New",IF(L3845&gt;=3,"At Risk","Hibernating / Lost"))))</f>
        <v>Hibernating / Lost</v>
      </c>
      <c r="N3845" s="54" t="n">
        <f aca="false">IF(AND(Calc!$C$2&lt;=2009,Calc!$C$3&gt;=2009),F3845,0)+IF(AND(Calc!$C$2&lt;=2010,Calc!$C$3&gt;=2010),G3845,0)+IF(AND(Calc!$C$2&lt;=2011,Calc!$C$3&gt;=2011),H3845,0)</f>
        <v>128.31</v>
      </c>
      <c r="O3845" s="61" t="n">
        <f aca="false">IF(AND(N3845&gt;0,OR(Calc!$C$4="*",B3845=Calc!$C$4)),N3845+ROW()*0.000000001,0)</f>
        <v>128.310003845</v>
      </c>
    </row>
    <row r="3846" customFormat="false" ht="15" hidden="false" customHeight="false" outlineLevel="0" collapsed="false">
      <c r="A3846" s="49" t="n">
        <v>16252</v>
      </c>
      <c r="B3846" s="49" t="s">
        <v>189</v>
      </c>
      <c r="C3846" s="63" t="n">
        <v>40504</v>
      </c>
      <c r="D3846" s="63" t="n">
        <v>40504</v>
      </c>
      <c r="E3846" s="49" t="n">
        <v>1</v>
      </c>
      <c r="F3846" s="54" t="n">
        <v>0</v>
      </c>
      <c r="G3846" s="54" t="n">
        <v>2.66453525910038E-015</v>
      </c>
      <c r="H3846" s="54" t="n">
        <v>0</v>
      </c>
      <c r="I3846" s="54" t="n">
        <f aca="false">SUM(F3846:H3846)</f>
        <v>2.66453525910038E-015</v>
      </c>
      <c r="J3846" s="49" t="n">
        <f aca="false">Calc!$C$5-D3846</f>
        <v>383</v>
      </c>
      <c r="K3846" s="49" t="n">
        <f aca="false">IF(J3846&lt;=Calc!$C$11,4,IF(J3846&lt;=Calc!$C$12,3,IF(J3846&lt;=Calc!$C$13,2,1)))</f>
        <v>1</v>
      </c>
      <c r="L3846" s="49" t="n">
        <f aca="false">1+(E3846&gt;=Calc!$C$16)+(E3846&gt;=Calc!$C$17)+(E3846&gt;=Calc!$C$18)</f>
        <v>1</v>
      </c>
      <c r="M3846" s="49" t="str">
        <f aca="false">IF(AND(K3846=4,L3846&gt;=3),"Champions",IF(AND(K3846=3,L3846&gt;=3),"Loyal",IF(K3846&gt;=3,"Recent / New",IF(L3846&gt;=3,"At Risk","Hibernating / Lost"))))</f>
        <v>Hibernating / Lost</v>
      </c>
      <c r="N3846" s="54" t="n">
        <f aca="false">IF(AND(Calc!$C$2&lt;=2009,Calc!$C$3&gt;=2009),F3846,0)+IF(AND(Calc!$C$2&lt;=2010,Calc!$C$3&gt;=2010),G3846,0)+IF(AND(Calc!$C$2&lt;=2011,Calc!$C$3&gt;=2011),H3846,0)</f>
        <v>2.66453525910038E-015</v>
      </c>
      <c r="O3846" s="61" t="n">
        <f aca="false">IF(AND(N3846&gt;0,OR(Calc!$C$4="*",B3846=Calc!$C$4)),N3846+ROW()*0.000000001,0)</f>
        <v>3.84600000266454E-006</v>
      </c>
    </row>
    <row r="3847" customFormat="false" ht="15" hidden="false" customHeight="false" outlineLevel="0" collapsed="false">
      <c r="A3847" s="49" t="n">
        <v>16253</v>
      </c>
      <c r="B3847" s="49" t="s">
        <v>189</v>
      </c>
      <c r="C3847" s="63" t="n">
        <v>40155</v>
      </c>
      <c r="D3847" s="63" t="n">
        <v>40820</v>
      </c>
      <c r="E3847" s="49" t="n">
        <v>7</v>
      </c>
      <c r="F3847" s="54" t="n">
        <v>329.13</v>
      </c>
      <c r="G3847" s="54" t="n">
        <v>3209.21</v>
      </c>
      <c r="H3847" s="54" t="n">
        <v>3683.86</v>
      </c>
      <c r="I3847" s="54" t="n">
        <f aca="false">SUM(F3847:H3847)</f>
        <v>7222.2</v>
      </c>
      <c r="J3847" s="49" t="n">
        <f aca="false">Calc!$C$5-D3847</f>
        <v>67</v>
      </c>
      <c r="K3847" s="49" t="n">
        <f aca="false">IF(J3847&lt;=Calc!$C$11,4,IF(J3847&lt;=Calc!$C$12,3,IF(J3847&lt;=Calc!$C$13,2,1)))</f>
        <v>3</v>
      </c>
      <c r="L3847" s="49" t="n">
        <f aca="false">1+(E3847&gt;=Calc!$C$16)+(E3847&gt;=Calc!$C$17)+(E3847&gt;=Calc!$C$18)</f>
        <v>3</v>
      </c>
      <c r="M3847" s="49" t="str">
        <f aca="false">IF(AND(K3847=4,L3847&gt;=3),"Champions",IF(AND(K3847=3,L3847&gt;=3),"Loyal",IF(K3847&gt;=3,"Recent / New",IF(L3847&gt;=3,"At Risk","Hibernating / Lost"))))</f>
        <v>Loyal</v>
      </c>
      <c r="N3847" s="54" t="n">
        <f aca="false">IF(AND(Calc!$C$2&lt;=2009,Calc!$C$3&gt;=2009),F3847,0)+IF(AND(Calc!$C$2&lt;=2010,Calc!$C$3&gt;=2010),G3847,0)+IF(AND(Calc!$C$2&lt;=2011,Calc!$C$3&gt;=2011),H3847,0)</f>
        <v>7222.2</v>
      </c>
      <c r="O3847" s="61" t="n">
        <f aca="false">IF(AND(N3847&gt;0,OR(Calc!$C$4="*",B3847=Calc!$C$4)),N3847+ROW()*0.000000001,0)</f>
        <v>7222.200003847</v>
      </c>
    </row>
    <row r="3848" customFormat="false" ht="15" hidden="false" customHeight="false" outlineLevel="0" collapsed="false">
      <c r="A3848" s="49" t="n">
        <v>16254</v>
      </c>
      <c r="B3848" s="49" t="s">
        <v>189</v>
      </c>
      <c r="C3848" s="63" t="n">
        <v>40254</v>
      </c>
      <c r="D3848" s="63" t="n">
        <v>40508</v>
      </c>
      <c r="E3848" s="49" t="n">
        <v>3</v>
      </c>
      <c r="F3848" s="54" t="n">
        <v>0</v>
      </c>
      <c r="G3848" s="54" t="n">
        <v>967.44</v>
      </c>
      <c r="H3848" s="54" t="n">
        <v>0</v>
      </c>
      <c r="I3848" s="54" t="n">
        <f aca="false">SUM(F3848:H3848)</f>
        <v>967.44</v>
      </c>
      <c r="J3848" s="49" t="n">
        <f aca="false">Calc!$C$5-D3848</f>
        <v>379</v>
      </c>
      <c r="K3848" s="49" t="n">
        <f aca="false">IF(J3848&lt;=Calc!$C$11,4,IF(J3848&lt;=Calc!$C$12,3,IF(J3848&lt;=Calc!$C$13,2,1)))</f>
        <v>2</v>
      </c>
      <c r="L3848" s="49" t="n">
        <f aca="false">1+(E3848&gt;=Calc!$C$16)+(E3848&gt;=Calc!$C$17)+(E3848&gt;=Calc!$C$18)</f>
        <v>2</v>
      </c>
      <c r="M3848" s="49" t="str">
        <f aca="false">IF(AND(K3848=4,L3848&gt;=3),"Champions",IF(AND(K3848=3,L3848&gt;=3),"Loyal",IF(K3848&gt;=3,"Recent / New",IF(L3848&gt;=3,"At Risk","Hibernating / Lost"))))</f>
        <v>Hibernating / Lost</v>
      </c>
      <c r="N3848" s="54" t="n">
        <f aca="false">IF(AND(Calc!$C$2&lt;=2009,Calc!$C$3&gt;=2009),F3848,0)+IF(AND(Calc!$C$2&lt;=2010,Calc!$C$3&gt;=2010),G3848,0)+IF(AND(Calc!$C$2&lt;=2011,Calc!$C$3&gt;=2011),H3848,0)</f>
        <v>967.44</v>
      </c>
      <c r="O3848" s="61" t="n">
        <f aca="false">IF(AND(N3848&gt;0,OR(Calc!$C$4="*",B3848=Calc!$C$4)),N3848+ROW()*0.000000001,0)</f>
        <v>967.440003848</v>
      </c>
    </row>
    <row r="3849" customFormat="false" ht="15" hidden="false" customHeight="false" outlineLevel="0" collapsed="false">
      <c r="A3849" s="49" t="n">
        <v>16255</v>
      </c>
      <c r="B3849" s="49" t="s">
        <v>189</v>
      </c>
      <c r="C3849" s="63" t="n">
        <v>40202</v>
      </c>
      <c r="D3849" s="63" t="n">
        <v>40870</v>
      </c>
      <c r="E3849" s="49" t="n">
        <v>15</v>
      </c>
      <c r="F3849" s="54" t="n">
        <v>0</v>
      </c>
      <c r="G3849" s="54" t="n">
        <v>2222.54</v>
      </c>
      <c r="H3849" s="54" t="n">
        <v>2235.05</v>
      </c>
      <c r="I3849" s="54" t="n">
        <f aca="false">SUM(F3849:H3849)</f>
        <v>4457.59</v>
      </c>
      <c r="J3849" s="49" t="n">
        <f aca="false">Calc!$C$5-D3849</f>
        <v>17</v>
      </c>
      <c r="K3849" s="49" t="n">
        <f aca="false">IF(J3849&lt;=Calc!$C$11,4,IF(J3849&lt;=Calc!$C$12,3,IF(J3849&lt;=Calc!$C$13,2,1)))</f>
        <v>4</v>
      </c>
      <c r="L3849" s="49" t="n">
        <f aca="false">1+(E3849&gt;=Calc!$C$16)+(E3849&gt;=Calc!$C$17)+(E3849&gt;=Calc!$C$18)</f>
        <v>4</v>
      </c>
      <c r="M3849" s="49" t="str">
        <f aca="false">IF(AND(K3849=4,L3849&gt;=3),"Champions",IF(AND(K3849=3,L3849&gt;=3),"Loyal",IF(K3849&gt;=3,"Recent / New",IF(L3849&gt;=3,"At Risk","Hibernating / Lost"))))</f>
        <v>Champions</v>
      </c>
      <c r="N3849" s="54" t="n">
        <f aca="false">IF(AND(Calc!$C$2&lt;=2009,Calc!$C$3&gt;=2009),F3849,0)+IF(AND(Calc!$C$2&lt;=2010,Calc!$C$3&gt;=2010),G3849,0)+IF(AND(Calc!$C$2&lt;=2011,Calc!$C$3&gt;=2011),H3849,0)</f>
        <v>4457.59</v>
      </c>
      <c r="O3849" s="61" t="n">
        <f aca="false">IF(AND(N3849&gt;0,OR(Calc!$C$4="*",B3849=Calc!$C$4)),N3849+ROW()*0.000000001,0)</f>
        <v>4457.590003849</v>
      </c>
    </row>
    <row r="3850" customFormat="false" ht="15" hidden="false" customHeight="false" outlineLevel="0" collapsed="false">
      <c r="A3850" s="49" t="n">
        <v>16256</v>
      </c>
      <c r="B3850" s="49" t="s">
        <v>189</v>
      </c>
      <c r="C3850" s="63" t="n">
        <v>40289</v>
      </c>
      <c r="D3850" s="63" t="n">
        <v>40620</v>
      </c>
      <c r="E3850" s="49" t="n">
        <v>3</v>
      </c>
      <c r="F3850" s="54" t="n">
        <v>0</v>
      </c>
      <c r="G3850" s="54" t="n">
        <v>826.94</v>
      </c>
      <c r="H3850" s="54" t="n">
        <v>732.63</v>
      </c>
      <c r="I3850" s="54" t="n">
        <f aca="false">SUM(F3850:H3850)</f>
        <v>1559.57</v>
      </c>
      <c r="J3850" s="49" t="n">
        <f aca="false">Calc!$C$5-D3850</f>
        <v>267</v>
      </c>
      <c r="K3850" s="49" t="n">
        <f aca="false">IF(J3850&lt;=Calc!$C$11,4,IF(J3850&lt;=Calc!$C$12,3,IF(J3850&lt;=Calc!$C$13,2,1)))</f>
        <v>2</v>
      </c>
      <c r="L3850" s="49" t="n">
        <f aca="false">1+(E3850&gt;=Calc!$C$16)+(E3850&gt;=Calc!$C$17)+(E3850&gt;=Calc!$C$18)</f>
        <v>2</v>
      </c>
      <c r="M3850" s="49" t="str">
        <f aca="false">IF(AND(K3850=4,L3850&gt;=3),"Champions",IF(AND(K3850=3,L3850&gt;=3),"Loyal",IF(K3850&gt;=3,"Recent / New",IF(L3850&gt;=3,"At Risk","Hibernating / Lost"))))</f>
        <v>Hibernating / Lost</v>
      </c>
      <c r="N3850" s="54" t="n">
        <f aca="false">IF(AND(Calc!$C$2&lt;=2009,Calc!$C$3&gt;=2009),F3850,0)+IF(AND(Calc!$C$2&lt;=2010,Calc!$C$3&gt;=2010),G3850,0)+IF(AND(Calc!$C$2&lt;=2011,Calc!$C$3&gt;=2011),H3850,0)</f>
        <v>1559.57</v>
      </c>
      <c r="O3850" s="61" t="n">
        <f aca="false">IF(AND(N3850&gt;0,OR(Calc!$C$4="*",B3850=Calc!$C$4)),N3850+ROW()*0.000000001,0)</f>
        <v>1559.57000385</v>
      </c>
    </row>
    <row r="3851" customFormat="false" ht="15" hidden="false" customHeight="false" outlineLevel="0" collapsed="false">
      <c r="A3851" s="49" t="n">
        <v>16257</v>
      </c>
      <c r="B3851" s="49" t="s">
        <v>189</v>
      </c>
      <c r="C3851" s="63" t="n">
        <v>40710</v>
      </c>
      <c r="D3851" s="63" t="n">
        <v>40710</v>
      </c>
      <c r="E3851" s="49" t="n">
        <v>1</v>
      </c>
      <c r="F3851" s="54" t="n">
        <v>0</v>
      </c>
      <c r="G3851" s="54" t="n">
        <v>0</v>
      </c>
      <c r="H3851" s="54" t="n">
        <v>21.95</v>
      </c>
      <c r="I3851" s="54" t="n">
        <f aca="false">SUM(F3851:H3851)</f>
        <v>21.95</v>
      </c>
      <c r="J3851" s="49" t="n">
        <f aca="false">Calc!$C$5-D3851</f>
        <v>177</v>
      </c>
      <c r="K3851" s="49" t="n">
        <f aca="false">IF(J3851&lt;=Calc!$C$11,4,IF(J3851&lt;=Calc!$C$12,3,IF(J3851&lt;=Calc!$C$13,2,1)))</f>
        <v>2</v>
      </c>
      <c r="L3851" s="49" t="n">
        <f aca="false">1+(E3851&gt;=Calc!$C$16)+(E3851&gt;=Calc!$C$17)+(E3851&gt;=Calc!$C$18)</f>
        <v>1</v>
      </c>
      <c r="M3851" s="49" t="str">
        <f aca="false">IF(AND(K3851=4,L3851&gt;=3),"Champions",IF(AND(K3851=3,L3851&gt;=3),"Loyal",IF(K3851&gt;=3,"Recent / New",IF(L3851&gt;=3,"At Risk","Hibernating / Lost"))))</f>
        <v>Hibernating / Lost</v>
      </c>
      <c r="N3851" s="54" t="n">
        <f aca="false">IF(AND(Calc!$C$2&lt;=2009,Calc!$C$3&gt;=2009),F3851,0)+IF(AND(Calc!$C$2&lt;=2010,Calc!$C$3&gt;=2010),G3851,0)+IF(AND(Calc!$C$2&lt;=2011,Calc!$C$3&gt;=2011),H3851,0)</f>
        <v>21.95</v>
      </c>
      <c r="O3851" s="61" t="n">
        <f aca="false">IF(AND(N3851&gt;0,OR(Calc!$C$4="*",B3851=Calc!$C$4)),N3851+ROW()*0.000000001,0)</f>
        <v>21.950003851</v>
      </c>
    </row>
    <row r="3852" customFormat="false" ht="15" hidden="false" customHeight="false" outlineLevel="0" collapsed="false">
      <c r="A3852" s="49" t="n">
        <v>16258</v>
      </c>
      <c r="B3852" s="49" t="s">
        <v>189</v>
      </c>
      <c r="C3852" s="63" t="n">
        <v>40247</v>
      </c>
      <c r="D3852" s="63" t="n">
        <v>40841</v>
      </c>
      <c r="E3852" s="49" t="n">
        <v>15</v>
      </c>
      <c r="F3852" s="54" t="n">
        <v>0</v>
      </c>
      <c r="G3852" s="54" t="n">
        <v>6630.01</v>
      </c>
      <c r="H3852" s="54" t="n">
        <v>5203.51</v>
      </c>
      <c r="I3852" s="54" t="n">
        <f aca="false">SUM(F3852:H3852)</f>
        <v>11833.52</v>
      </c>
      <c r="J3852" s="49" t="n">
        <f aca="false">Calc!$C$5-D3852</f>
        <v>46</v>
      </c>
      <c r="K3852" s="49" t="n">
        <f aca="false">IF(J3852&lt;=Calc!$C$11,4,IF(J3852&lt;=Calc!$C$12,3,IF(J3852&lt;=Calc!$C$13,2,1)))</f>
        <v>3</v>
      </c>
      <c r="L3852" s="49" t="n">
        <f aca="false">1+(E3852&gt;=Calc!$C$16)+(E3852&gt;=Calc!$C$17)+(E3852&gt;=Calc!$C$18)</f>
        <v>4</v>
      </c>
      <c r="M3852" s="49" t="str">
        <f aca="false">IF(AND(K3852=4,L3852&gt;=3),"Champions",IF(AND(K3852=3,L3852&gt;=3),"Loyal",IF(K3852&gt;=3,"Recent / New",IF(L3852&gt;=3,"At Risk","Hibernating / Lost"))))</f>
        <v>Loyal</v>
      </c>
      <c r="N3852" s="54" t="n">
        <f aca="false">IF(AND(Calc!$C$2&lt;=2009,Calc!$C$3&gt;=2009),F3852,0)+IF(AND(Calc!$C$2&lt;=2010,Calc!$C$3&gt;=2010),G3852,0)+IF(AND(Calc!$C$2&lt;=2011,Calc!$C$3&gt;=2011),H3852,0)</f>
        <v>11833.52</v>
      </c>
      <c r="O3852" s="61" t="n">
        <f aca="false">IF(AND(N3852&gt;0,OR(Calc!$C$4="*",B3852=Calc!$C$4)),N3852+ROW()*0.000000001,0)</f>
        <v>11833.520003852</v>
      </c>
    </row>
    <row r="3853" customFormat="false" ht="15" hidden="false" customHeight="false" outlineLevel="0" collapsed="false">
      <c r="A3853" s="49" t="n">
        <v>16259</v>
      </c>
      <c r="B3853" s="49" t="s">
        <v>189</v>
      </c>
      <c r="C3853" s="63" t="n">
        <v>40281</v>
      </c>
      <c r="D3853" s="63" t="n">
        <v>40476</v>
      </c>
      <c r="E3853" s="49" t="n">
        <v>3</v>
      </c>
      <c r="F3853" s="54" t="n">
        <v>0</v>
      </c>
      <c r="G3853" s="54" t="n">
        <v>340.94</v>
      </c>
      <c r="H3853" s="54" t="n">
        <v>0</v>
      </c>
      <c r="I3853" s="54" t="n">
        <f aca="false">SUM(F3853:H3853)</f>
        <v>340.94</v>
      </c>
      <c r="J3853" s="49" t="n">
        <f aca="false">Calc!$C$5-D3853</f>
        <v>411</v>
      </c>
      <c r="K3853" s="49" t="n">
        <f aca="false">IF(J3853&lt;=Calc!$C$11,4,IF(J3853&lt;=Calc!$C$12,3,IF(J3853&lt;=Calc!$C$13,2,1)))</f>
        <v>1</v>
      </c>
      <c r="L3853" s="49" t="n">
        <f aca="false">1+(E3853&gt;=Calc!$C$16)+(E3853&gt;=Calc!$C$17)+(E3853&gt;=Calc!$C$18)</f>
        <v>2</v>
      </c>
      <c r="M3853" s="49" t="str">
        <f aca="false">IF(AND(K3853=4,L3853&gt;=3),"Champions",IF(AND(K3853=3,L3853&gt;=3),"Loyal",IF(K3853&gt;=3,"Recent / New",IF(L3853&gt;=3,"At Risk","Hibernating / Lost"))))</f>
        <v>Hibernating / Lost</v>
      </c>
      <c r="N3853" s="54" t="n">
        <f aca="false">IF(AND(Calc!$C$2&lt;=2009,Calc!$C$3&gt;=2009),F3853,0)+IF(AND(Calc!$C$2&lt;=2010,Calc!$C$3&gt;=2010),G3853,0)+IF(AND(Calc!$C$2&lt;=2011,Calc!$C$3&gt;=2011),H3853,0)</f>
        <v>340.94</v>
      </c>
      <c r="O3853" s="61" t="n">
        <f aca="false">IF(AND(N3853&gt;0,OR(Calc!$C$4="*",B3853=Calc!$C$4)),N3853+ROW()*0.000000001,0)</f>
        <v>340.940003853</v>
      </c>
    </row>
    <row r="3854" customFormat="false" ht="15" hidden="false" customHeight="false" outlineLevel="0" collapsed="false">
      <c r="A3854" s="49" t="n">
        <v>16260</v>
      </c>
      <c r="B3854" s="49" t="s">
        <v>189</v>
      </c>
      <c r="C3854" s="63" t="n">
        <v>40836</v>
      </c>
      <c r="D3854" s="63" t="n">
        <v>40836</v>
      </c>
      <c r="E3854" s="49" t="n">
        <v>1</v>
      </c>
      <c r="F3854" s="54" t="n">
        <v>0</v>
      </c>
      <c r="G3854" s="54" t="n">
        <v>0</v>
      </c>
      <c r="H3854" s="54" t="n">
        <v>1035.45</v>
      </c>
      <c r="I3854" s="54" t="n">
        <f aca="false">SUM(F3854:H3854)</f>
        <v>1035.45</v>
      </c>
      <c r="J3854" s="49" t="n">
        <f aca="false">Calc!$C$5-D3854</f>
        <v>51</v>
      </c>
      <c r="K3854" s="49" t="n">
        <f aca="false">IF(J3854&lt;=Calc!$C$11,4,IF(J3854&lt;=Calc!$C$12,3,IF(J3854&lt;=Calc!$C$13,2,1)))</f>
        <v>3</v>
      </c>
      <c r="L3854" s="49" t="n">
        <f aca="false">1+(E3854&gt;=Calc!$C$16)+(E3854&gt;=Calc!$C$17)+(E3854&gt;=Calc!$C$18)</f>
        <v>1</v>
      </c>
      <c r="M3854" s="49" t="str">
        <f aca="false">IF(AND(K3854=4,L3854&gt;=3),"Champions",IF(AND(K3854=3,L3854&gt;=3),"Loyal",IF(K3854&gt;=3,"Recent / New",IF(L3854&gt;=3,"At Risk","Hibernating / Lost"))))</f>
        <v>Recent / New</v>
      </c>
      <c r="N3854" s="54" t="n">
        <f aca="false">IF(AND(Calc!$C$2&lt;=2009,Calc!$C$3&gt;=2009),F3854,0)+IF(AND(Calc!$C$2&lt;=2010,Calc!$C$3&gt;=2010),G3854,0)+IF(AND(Calc!$C$2&lt;=2011,Calc!$C$3&gt;=2011),H3854,0)</f>
        <v>1035.45</v>
      </c>
      <c r="O3854" s="61" t="n">
        <f aca="false">IF(AND(N3854&gt;0,OR(Calc!$C$4="*",B3854=Calc!$C$4)),N3854+ROW()*0.000000001,0)</f>
        <v>1035.450003854</v>
      </c>
    </row>
    <row r="3855" customFormat="false" ht="15" hidden="false" customHeight="false" outlineLevel="0" collapsed="false">
      <c r="A3855" s="49" t="n">
        <v>16261</v>
      </c>
      <c r="B3855" s="49" t="s">
        <v>189</v>
      </c>
      <c r="C3855" s="63" t="n">
        <v>40444</v>
      </c>
      <c r="D3855" s="63" t="n">
        <v>40869</v>
      </c>
      <c r="E3855" s="49" t="n">
        <v>6</v>
      </c>
      <c r="F3855" s="54" t="n">
        <v>0</v>
      </c>
      <c r="G3855" s="54" t="n">
        <v>312.62</v>
      </c>
      <c r="H3855" s="54" t="n">
        <v>728.54</v>
      </c>
      <c r="I3855" s="54" t="n">
        <f aca="false">SUM(F3855:H3855)</f>
        <v>1041.16</v>
      </c>
      <c r="J3855" s="49" t="n">
        <f aca="false">Calc!$C$5-D3855</f>
        <v>18</v>
      </c>
      <c r="K3855" s="49" t="n">
        <f aca="false">IF(J3855&lt;=Calc!$C$11,4,IF(J3855&lt;=Calc!$C$12,3,IF(J3855&lt;=Calc!$C$13,2,1)))</f>
        <v>4</v>
      </c>
      <c r="L3855" s="49" t="n">
        <f aca="false">1+(E3855&gt;=Calc!$C$16)+(E3855&gt;=Calc!$C$17)+(E3855&gt;=Calc!$C$18)</f>
        <v>3</v>
      </c>
      <c r="M3855" s="49" t="str">
        <f aca="false">IF(AND(K3855=4,L3855&gt;=3),"Champions",IF(AND(K3855=3,L3855&gt;=3),"Loyal",IF(K3855&gt;=3,"Recent / New",IF(L3855&gt;=3,"At Risk","Hibernating / Lost"))))</f>
        <v>Champions</v>
      </c>
      <c r="N3855" s="54" t="n">
        <f aca="false">IF(AND(Calc!$C$2&lt;=2009,Calc!$C$3&gt;=2009),F3855,0)+IF(AND(Calc!$C$2&lt;=2010,Calc!$C$3&gt;=2010),G3855,0)+IF(AND(Calc!$C$2&lt;=2011,Calc!$C$3&gt;=2011),H3855,0)</f>
        <v>1041.16</v>
      </c>
      <c r="O3855" s="61" t="n">
        <f aca="false">IF(AND(N3855&gt;0,OR(Calc!$C$4="*",B3855=Calc!$C$4)),N3855+ROW()*0.000000001,0)</f>
        <v>1041.160003855</v>
      </c>
    </row>
    <row r="3856" customFormat="false" ht="15" hidden="false" customHeight="false" outlineLevel="0" collapsed="false">
      <c r="A3856" s="49" t="n">
        <v>16262</v>
      </c>
      <c r="B3856" s="49" t="s">
        <v>189</v>
      </c>
      <c r="C3856" s="63" t="n">
        <v>40508</v>
      </c>
      <c r="D3856" s="63" t="n">
        <v>40508</v>
      </c>
      <c r="E3856" s="49" t="n">
        <v>1</v>
      </c>
      <c r="F3856" s="54" t="n">
        <v>0</v>
      </c>
      <c r="G3856" s="54" t="n">
        <v>677.78</v>
      </c>
      <c r="H3856" s="54" t="n">
        <v>0</v>
      </c>
      <c r="I3856" s="54" t="n">
        <f aca="false">SUM(F3856:H3856)</f>
        <v>677.78</v>
      </c>
      <c r="J3856" s="49" t="n">
        <f aca="false">Calc!$C$5-D3856</f>
        <v>379</v>
      </c>
      <c r="K3856" s="49" t="n">
        <f aca="false">IF(J3856&lt;=Calc!$C$11,4,IF(J3856&lt;=Calc!$C$12,3,IF(J3856&lt;=Calc!$C$13,2,1)))</f>
        <v>2</v>
      </c>
      <c r="L3856" s="49" t="n">
        <f aca="false">1+(E3856&gt;=Calc!$C$16)+(E3856&gt;=Calc!$C$17)+(E3856&gt;=Calc!$C$18)</f>
        <v>1</v>
      </c>
      <c r="M3856" s="49" t="str">
        <f aca="false">IF(AND(K3856=4,L3856&gt;=3),"Champions",IF(AND(K3856=3,L3856&gt;=3),"Loyal",IF(K3856&gt;=3,"Recent / New",IF(L3856&gt;=3,"At Risk","Hibernating / Lost"))))</f>
        <v>Hibernating / Lost</v>
      </c>
      <c r="N3856" s="54" t="n">
        <f aca="false">IF(AND(Calc!$C$2&lt;=2009,Calc!$C$3&gt;=2009),F3856,0)+IF(AND(Calc!$C$2&lt;=2010,Calc!$C$3&gt;=2010),G3856,0)+IF(AND(Calc!$C$2&lt;=2011,Calc!$C$3&gt;=2011),H3856,0)</f>
        <v>677.78</v>
      </c>
      <c r="O3856" s="61" t="n">
        <f aca="false">IF(AND(N3856&gt;0,OR(Calc!$C$4="*",B3856=Calc!$C$4)),N3856+ROW()*0.000000001,0)</f>
        <v>677.780003856</v>
      </c>
    </row>
    <row r="3857" customFormat="false" ht="15" hidden="false" customHeight="false" outlineLevel="0" collapsed="false">
      <c r="A3857" s="49" t="n">
        <v>16263</v>
      </c>
      <c r="B3857" s="49" t="s">
        <v>189</v>
      </c>
      <c r="C3857" s="63" t="n">
        <v>40463</v>
      </c>
      <c r="D3857" s="63" t="n">
        <v>40463</v>
      </c>
      <c r="E3857" s="49" t="n">
        <v>1</v>
      </c>
      <c r="F3857" s="54" t="n">
        <v>0</v>
      </c>
      <c r="G3857" s="54" t="n">
        <v>348.16</v>
      </c>
      <c r="H3857" s="54" t="n">
        <v>0</v>
      </c>
      <c r="I3857" s="54" t="n">
        <f aca="false">SUM(F3857:H3857)</f>
        <v>348.16</v>
      </c>
      <c r="J3857" s="49" t="n">
        <f aca="false">Calc!$C$5-D3857</f>
        <v>424</v>
      </c>
      <c r="K3857" s="49" t="n">
        <f aca="false">IF(J3857&lt;=Calc!$C$11,4,IF(J3857&lt;=Calc!$C$12,3,IF(J3857&lt;=Calc!$C$13,2,1)))</f>
        <v>1</v>
      </c>
      <c r="L3857" s="49" t="n">
        <f aca="false">1+(E3857&gt;=Calc!$C$16)+(E3857&gt;=Calc!$C$17)+(E3857&gt;=Calc!$C$18)</f>
        <v>1</v>
      </c>
      <c r="M3857" s="49" t="str">
        <f aca="false">IF(AND(K3857=4,L3857&gt;=3),"Champions",IF(AND(K3857=3,L3857&gt;=3),"Loyal",IF(K3857&gt;=3,"Recent / New",IF(L3857&gt;=3,"At Risk","Hibernating / Lost"))))</f>
        <v>Hibernating / Lost</v>
      </c>
      <c r="N3857" s="54" t="n">
        <f aca="false">IF(AND(Calc!$C$2&lt;=2009,Calc!$C$3&gt;=2009),F3857,0)+IF(AND(Calc!$C$2&lt;=2010,Calc!$C$3&gt;=2010),G3857,0)+IF(AND(Calc!$C$2&lt;=2011,Calc!$C$3&gt;=2011),H3857,0)</f>
        <v>348.16</v>
      </c>
      <c r="O3857" s="61" t="n">
        <f aca="false">IF(AND(N3857&gt;0,OR(Calc!$C$4="*",B3857=Calc!$C$4)),N3857+ROW()*0.000000001,0)</f>
        <v>348.160003857</v>
      </c>
    </row>
    <row r="3858" customFormat="false" ht="15" hidden="false" customHeight="false" outlineLevel="0" collapsed="false">
      <c r="A3858" s="49" t="n">
        <v>16264</v>
      </c>
      <c r="B3858" s="49" t="s">
        <v>189</v>
      </c>
      <c r="C3858" s="63" t="n">
        <v>40440</v>
      </c>
      <c r="D3858" s="63" t="n">
        <v>40448</v>
      </c>
      <c r="E3858" s="49" t="n">
        <v>2</v>
      </c>
      <c r="F3858" s="54" t="n">
        <v>0</v>
      </c>
      <c r="G3858" s="54" t="n">
        <v>823.53</v>
      </c>
      <c r="H3858" s="54" t="n">
        <v>0</v>
      </c>
      <c r="I3858" s="54" t="n">
        <f aca="false">SUM(F3858:H3858)</f>
        <v>823.53</v>
      </c>
      <c r="J3858" s="49" t="n">
        <f aca="false">Calc!$C$5-D3858</f>
        <v>439</v>
      </c>
      <c r="K3858" s="49" t="n">
        <f aca="false">IF(J3858&lt;=Calc!$C$11,4,IF(J3858&lt;=Calc!$C$12,3,IF(J3858&lt;=Calc!$C$13,2,1)))</f>
        <v>1</v>
      </c>
      <c r="L3858" s="49" t="n">
        <f aca="false">1+(E3858&gt;=Calc!$C$16)+(E3858&gt;=Calc!$C$17)+(E3858&gt;=Calc!$C$18)</f>
        <v>2</v>
      </c>
      <c r="M3858" s="49" t="str">
        <f aca="false">IF(AND(K3858=4,L3858&gt;=3),"Champions",IF(AND(K3858=3,L3858&gt;=3),"Loyal",IF(K3858&gt;=3,"Recent / New",IF(L3858&gt;=3,"At Risk","Hibernating / Lost"))))</f>
        <v>Hibernating / Lost</v>
      </c>
      <c r="N3858" s="54" t="n">
        <f aca="false">IF(AND(Calc!$C$2&lt;=2009,Calc!$C$3&gt;=2009),F3858,0)+IF(AND(Calc!$C$2&lt;=2010,Calc!$C$3&gt;=2010),G3858,0)+IF(AND(Calc!$C$2&lt;=2011,Calc!$C$3&gt;=2011),H3858,0)</f>
        <v>823.53</v>
      </c>
      <c r="O3858" s="61" t="n">
        <f aca="false">IF(AND(N3858&gt;0,OR(Calc!$C$4="*",B3858=Calc!$C$4)),N3858+ROW()*0.000000001,0)</f>
        <v>823.530003858</v>
      </c>
    </row>
    <row r="3859" customFormat="false" ht="15" hidden="false" customHeight="false" outlineLevel="0" collapsed="false">
      <c r="A3859" s="49" t="n">
        <v>16265</v>
      </c>
      <c r="B3859" s="49" t="s">
        <v>189</v>
      </c>
      <c r="C3859" s="63" t="n">
        <v>40479</v>
      </c>
      <c r="D3859" s="63" t="n">
        <v>40877</v>
      </c>
      <c r="E3859" s="49" t="n">
        <v>12</v>
      </c>
      <c r="F3859" s="54" t="n">
        <v>0</v>
      </c>
      <c r="G3859" s="54" t="n">
        <v>2161.28</v>
      </c>
      <c r="H3859" s="54" t="n">
        <v>4482.34</v>
      </c>
      <c r="I3859" s="54" t="n">
        <f aca="false">SUM(F3859:H3859)</f>
        <v>6643.62</v>
      </c>
      <c r="J3859" s="49" t="n">
        <f aca="false">Calc!$C$5-D3859</f>
        <v>10</v>
      </c>
      <c r="K3859" s="49" t="n">
        <f aca="false">IF(J3859&lt;=Calc!$C$11,4,IF(J3859&lt;=Calc!$C$12,3,IF(J3859&lt;=Calc!$C$13,2,1)))</f>
        <v>4</v>
      </c>
      <c r="L3859" s="49" t="n">
        <f aca="false">1+(E3859&gt;=Calc!$C$16)+(E3859&gt;=Calc!$C$17)+(E3859&gt;=Calc!$C$18)</f>
        <v>4</v>
      </c>
      <c r="M3859" s="49" t="str">
        <f aca="false">IF(AND(K3859=4,L3859&gt;=3),"Champions",IF(AND(K3859=3,L3859&gt;=3),"Loyal",IF(K3859&gt;=3,"Recent / New",IF(L3859&gt;=3,"At Risk","Hibernating / Lost"))))</f>
        <v>Champions</v>
      </c>
      <c r="N3859" s="54" t="n">
        <f aca="false">IF(AND(Calc!$C$2&lt;=2009,Calc!$C$3&gt;=2009),F3859,0)+IF(AND(Calc!$C$2&lt;=2010,Calc!$C$3&gt;=2010),G3859,0)+IF(AND(Calc!$C$2&lt;=2011,Calc!$C$3&gt;=2011),H3859,0)</f>
        <v>6643.62</v>
      </c>
      <c r="O3859" s="61" t="n">
        <f aca="false">IF(AND(N3859&gt;0,OR(Calc!$C$4="*",B3859=Calc!$C$4)),N3859+ROW()*0.000000001,0)</f>
        <v>6643.620003859</v>
      </c>
    </row>
    <row r="3860" customFormat="false" ht="15" hidden="false" customHeight="false" outlineLevel="0" collapsed="false">
      <c r="A3860" s="49" t="n">
        <v>16266</v>
      </c>
      <c r="B3860" s="49" t="s">
        <v>189</v>
      </c>
      <c r="C3860" s="63" t="n">
        <v>40213</v>
      </c>
      <c r="D3860" s="63" t="n">
        <v>40813</v>
      </c>
      <c r="E3860" s="49" t="n">
        <v>14</v>
      </c>
      <c r="F3860" s="54" t="n">
        <v>0</v>
      </c>
      <c r="G3860" s="54" t="n">
        <v>896.06</v>
      </c>
      <c r="H3860" s="54" t="n">
        <v>861.89</v>
      </c>
      <c r="I3860" s="54" t="n">
        <f aca="false">SUM(F3860:H3860)</f>
        <v>1757.95</v>
      </c>
      <c r="J3860" s="49" t="n">
        <f aca="false">Calc!$C$5-D3860</f>
        <v>74</v>
      </c>
      <c r="K3860" s="49" t="n">
        <f aca="false">IF(J3860&lt;=Calc!$C$11,4,IF(J3860&lt;=Calc!$C$12,3,IF(J3860&lt;=Calc!$C$13,2,1)))</f>
        <v>3</v>
      </c>
      <c r="L3860" s="49" t="n">
        <f aca="false">1+(E3860&gt;=Calc!$C$16)+(E3860&gt;=Calc!$C$17)+(E3860&gt;=Calc!$C$18)</f>
        <v>4</v>
      </c>
      <c r="M3860" s="49" t="str">
        <f aca="false">IF(AND(K3860=4,L3860&gt;=3),"Champions",IF(AND(K3860=3,L3860&gt;=3),"Loyal",IF(K3860&gt;=3,"Recent / New",IF(L3860&gt;=3,"At Risk","Hibernating / Lost"))))</f>
        <v>Loyal</v>
      </c>
      <c r="N3860" s="54" t="n">
        <f aca="false">IF(AND(Calc!$C$2&lt;=2009,Calc!$C$3&gt;=2009),F3860,0)+IF(AND(Calc!$C$2&lt;=2010,Calc!$C$3&gt;=2010),G3860,0)+IF(AND(Calc!$C$2&lt;=2011,Calc!$C$3&gt;=2011),H3860,0)</f>
        <v>1757.95</v>
      </c>
      <c r="O3860" s="61" t="n">
        <f aca="false">IF(AND(N3860&gt;0,OR(Calc!$C$4="*",B3860=Calc!$C$4)),N3860+ROW()*0.000000001,0)</f>
        <v>1757.95000386</v>
      </c>
    </row>
    <row r="3861" customFormat="false" ht="15" hidden="false" customHeight="false" outlineLevel="0" collapsed="false">
      <c r="A3861" s="49" t="n">
        <v>16267</v>
      </c>
      <c r="B3861" s="49" t="s">
        <v>189</v>
      </c>
      <c r="C3861" s="63" t="n">
        <v>40295</v>
      </c>
      <c r="D3861" s="63" t="n">
        <v>40295</v>
      </c>
      <c r="E3861" s="49" t="n">
        <v>1</v>
      </c>
      <c r="F3861" s="54" t="n">
        <v>0</v>
      </c>
      <c r="G3861" s="54" t="n">
        <v>186.66</v>
      </c>
      <c r="H3861" s="54" t="n">
        <v>0</v>
      </c>
      <c r="I3861" s="54" t="n">
        <f aca="false">SUM(F3861:H3861)</f>
        <v>186.66</v>
      </c>
      <c r="J3861" s="49" t="n">
        <f aca="false">Calc!$C$5-D3861</f>
        <v>592</v>
      </c>
      <c r="K3861" s="49" t="n">
        <f aca="false">IF(J3861&lt;=Calc!$C$11,4,IF(J3861&lt;=Calc!$C$12,3,IF(J3861&lt;=Calc!$C$13,2,1)))</f>
        <v>1</v>
      </c>
      <c r="L3861" s="49" t="n">
        <f aca="false">1+(E3861&gt;=Calc!$C$16)+(E3861&gt;=Calc!$C$17)+(E3861&gt;=Calc!$C$18)</f>
        <v>1</v>
      </c>
      <c r="M3861" s="49" t="str">
        <f aca="false">IF(AND(K3861=4,L3861&gt;=3),"Champions",IF(AND(K3861=3,L3861&gt;=3),"Loyal",IF(K3861&gt;=3,"Recent / New",IF(L3861&gt;=3,"At Risk","Hibernating / Lost"))))</f>
        <v>Hibernating / Lost</v>
      </c>
      <c r="N3861" s="54" t="n">
        <f aca="false">IF(AND(Calc!$C$2&lt;=2009,Calc!$C$3&gt;=2009),F3861,0)+IF(AND(Calc!$C$2&lt;=2010,Calc!$C$3&gt;=2010),G3861,0)+IF(AND(Calc!$C$2&lt;=2011,Calc!$C$3&gt;=2011),H3861,0)</f>
        <v>186.66</v>
      </c>
      <c r="O3861" s="61" t="n">
        <f aca="false">IF(AND(N3861&gt;0,OR(Calc!$C$4="*",B3861=Calc!$C$4)),N3861+ROW()*0.000000001,0)</f>
        <v>186.660003861</v>
      </c>
    </row>
    <row r="3862" customFormat="false" ht="15" hidden="false" customHeight="false" outlineLevel="0" collapsed="false">
      <c r="A3862" s="49" t="n">
        <v>16268</v>
      </c>
      <c r="B3862" s="49" t="s">
        <v>189</v>
      </c>
      <c r="C3862" s="63" t="n">
        <v>40815</v>
      </c>
      <c r="D3862" s="63" t="n">
        <v>40815</v>
      </c>
      <c r="E3862" s="49" t="n">
        <v>2</v>
      </c>
      <c r="F3862" s="54" t="n">
        <v>0</v>
      </c>
      <c r="G3862" s="54" t="n">
        <v>0</v>
      </c>
      <c r="H3862" s="54" t="n">
        <v>617.65</v>
      </c>
      <c r="I3862" s="54" t="n">
        <f aca="false">SUM(F3862:H3862)</f>
        <v>617.65</v>
      </c>
      <c r="J3862" s="49" t="n">
        <f aca="false">Calc!$C$5-D3862</f>
        <v>72</v>
      </c>
      <c r="K3862" s="49" t="n">
        <f aca="false">IF(J3862&lt;=Calc!$C$11,4,IF(J3862&lt;=Calc!$C$12,3,IF(J3862&lt;=Calc!$C$13,2,1)))</f>
        <v>3</v>
      </c>
      <c r="L3862" s="49" t="n">
        <f aca="false">1+(E3862&gt;=Calc!$C$16)+(E3862&gt;=Calc!$C$17)+(E3862&gt;=Calc!$C$18)</f>
        <v>2</v>
      </c>
      <c r="M3862" s="49" t="str">
        <f aca="false">IF(AND(K3862=4,L3862&gt;=3),"Champions",IF(AND(K3862=3,L3862&gt;=3),"Loyal",IF(K3862&gt;=3,"Recent / New",IF(L3862&gt;=3,"At Risk","Hibernating / Lost"))))</f>
        <v>Recent / New</v>
      </c>
      <c r="N3862" s="54" t="n">
        <f aca="false">IF(AND(Calc!$C$2&lt;=2009,Calc!$C$3&gt;=2009),F3862,0)+IF(AND(Calc!$C$2&lt;=2010,Calc!$C$3&gt;=2010),G3862,0)+IF(AND(Calc!$C$2&lt;=2011,Calc!$C$3&gt;=2011),H3862,0)</f>
        <v>617.65</v>
      </c>
      <c r="O3862" s="61" t="n">
        <f aca="false">IF(AND(N3862&gt;0,OR(Calc!$C$4="*",B3862=Calc!$C$4)),N3862+ROW()*0.000000001,0)</f>
        <v>617.650003862</v>
      </c>
    </row>
    <row r="3863" customFormat="false" ht="15" hidden="false" customHeight="false" outlineLevel="0" collapsed="false">
      <c r="A3863" s="49" t="n">
        <v>16269</v>
      </c>
      <c r="B3863" s="49" t="s">
        <v>189</v>
      </c>
      <c r="C3863" s="63" t="n">
        <v>40449</v>
      </c>
      <c r="D3863" s="63" t="n">
        <v>40449</v>
      </c>
      <c r="E3863" s="49" t="n">
        <v>1</v>
      </c>
      <c r="F3863" s="54" t="n">
        <v>0</v>
      </c>
      <c r="G3863" s="54" t="n">
        <v>714.59</v>
      </c>
      <c r="H3863" s="54" t="n">
        <v>0</v>
      </c>
      <c r="I3863" s="54" t="n">
        <f aca="false">SUM(F3863:H3863)</f>
        <v>714.59</v>
      </c>
      <c r="J3863" s="49" t="n">
        <f aca="false">Calc!$C$5-D3863</f>
        <v>438</v>
      </c>
      <c r="K3863" s="49" t="n">
        <f aca="false">IF(J3863&lt;=Calc!$C$11,4,IF(J3863&lt;=Calc!$C$12,3,IF(J3863&lt;=Calc!$C$13,2,1)))</f>
        <v>1</v>
      </c>
      <c r="L3863" s="49" t="n">
        <f aca="false">1+(E3863&gt;=Calc!$C$16)+(E3863&gt;=Calc!$C$17)+(E3863&gt;=Calc!$C$18)</f>
        <v>1</v>
      </c>
      <c r="M3863" s="49" t="str">
        <f aca="false">IF(AND(K3863=4,L3863&gt;=3),"Champions",IF(AND(K3863=3,L3863&gt;=3),"Loyal",IF(K3863&gt;=3,"Recent / New",IF(L3863&gt;=3,"At Risk","Hibernating / Lost"))))</f>
        <v>Hibernating / Lost</v>
      </c>
      <c r="N3863" s="54" t="n">
        <f aca="false">IF(AND(Calc!$C$2&lt;=2009,Calc!$C$3&gt;=2009),F3863,0)+IF(AND(Calc!$C$2&lt;=2010,Calc!$C$3&gt;=2010),G3863,0)+IF(AND(Calc!$C$2&lt;=2011,Calc!$C$3&gt;=2011),H3863,0)</f>
        <v>714.59</v>
      </c>
      <c r="O3863" s="61" t="n">
        <f aca="false">IF(AND(N3863&gt;0,OR(Calc!$C$4="*",B3863=Calc!$C$4)),N3863+ROW()*0.000000001,0)</f>
        <v>714.590003863</v>
      </c>
    </row>
    <row r="3864" customFormat="false" ht="15" hidden="false" customHeight="false" outlineLevel="0" collapsed="false">
      <c r="A3864" s="49" t="n">
        <v>16270</v>
      </c>
      <c r="B3864" s="49" t="s">
        <v>189</v>
      </c>
      <c r="C3864" s="63" t="n">
        <v>40533</v>
      </c>
      <c r="D3864" s="63" t="n">
        <v>40533</v>
      </c>
      <c r="E3864" s="49" t="n">
        <v>1</v>
      </c>
      <c r="F3864" s="54" t="n">
        <v>0</v>
      </c>
      <c r="G3864" s="54" t="n">
        <v>1141.24</v>
      </c>
      <c r="H3864" s="54" t="n">
        <v>0</v>
      </c>
      <c r="I3864" s="54" t="n">
        <f aca="false">SUM(F3864:H3864)</f>
        <v>1141.24</v>
      </c>
      <c r="J3864" s="49" t="n">
        <f aca="false">Calc!$C$5-D3864</f>
        <v>354</v>
      </c>
      <c r="K3864" s="49" t="n">
        <f aca="false">IF(J3864&lt;=Calc!$C$11,4,IF(J3864&lt;=Calc!$C$12,3,IF(J3864&lt;=Calc!$C$13,2,1)))</f>
        <v>2</v>
      </c>
      <c r="L3864" s="49" t="n">
        <f aca="false">1+(E3864&gt;=Calc!$C$16)+(E3864&gt;=Calc!$C$17)+(E3864&gt;=Calc!$C$18)</f>
        <v>1</v>
      </c>
      <c r="M3864" s="49" t="str">
        <f aca="false">IF(AND(K3864=4,L3864&gt;=3),"Champions",IF(AND(K3864=3,L3864&gt;=3),"Loyal",IF(K3864&gt;=3,"Recent / New",IF(L3864&gt;=3,"At Risk","Hibernating / Lost"))))</f>
        <v>Hibernating / Lost</v>
      </c>
      <c r="N3864" s="54" t="n">
        <f aca="false">IF(AND(Calc!$C$2&lt;=2009,Calc!$C$3&gt;=2009),F3864,0)+IF(AND(Calc!$C$2&lt;=2010,Calc!$C$3&gt;=2010),G3864,0)+IF(AND(Calc!$C$2&lt;=2011,Calc!$C$3&gt;=2011),H3864,0)</f>
        <v>1141.24</v>
      </c>
      <c r="O3864" s="61" t="n">
        <f aca="false">IF(AND(N3864&gt;0,OR(Calc!$C$4="*",B3864=Calc!$C$4)),N3864+ROW()*0.000000001,0)</f>
        <v>1141.240003864</v>
      </c>
    </row>
    <row r="3865" customFormat="false" ht="15" hidden="false" customHeight="false" outlineLevel="0" collapsed="false">
      <c r="A3865" s="49" t="n">
        <v>16271</v>
      </c>
      <c r="B3865" s="49" t="s">
        <v>189</v>
      </c>
      <c r="C3865" s="63" t="n">
        <v>40244</v>
      </c>
      <c r="D3865" s="63" t="n">
        <v>40871</v>
      </c>
      <c r="E3865" s="49" t="n">
        <v>8</v>
      </c>
      <c r="F3865" s="54" t="n">
        <v>0</v>
      </c>
      <c r="G3865" s="54" t="n">
        <v>2111.4</v>
      </c>
      <c r="H3865" s="54" t="n">
        <v>1250.47</v>
      </c>
      <c r="I3865" s="54" t="n">
        <f aca="false">SUM(F3865:H3865)</f>
        <v>3361.87</v>
      </c>
      <c r="J3865" s="49" t="n">
        <f aca="false">Calc!$C$5-D3865</f>
        <v>16</v>
      </c>
      <c r="K3865" s="49" t="n">
        <f aca="false">IF(J3865&lt;=Calc!$C$11,4,IF(J3865&lt;=Calc!$C$12,3,IF(J3865&lt;=Calc!$C$13,2,1)))</f>
        <v>4</v>
      </c>
      <c r="L3865" s="49" t="n">
        <f aca="false">1+(E3865&gt;=Calc!$C$16)+(E3865&gt;=Calc!$C$17)+(E3865&gt;=Calc!$C$18)</f>
        <v>4</v>
      </c>
      <c r="M3865" s="49" t="str">
        <f aca="false">IF(AND(K3865=4,L3865&gt;=3),"Champions",IF(AND(K3865=3,L3865&gt;=3),"Loyal",IF(K3865&gt;=3,"Recent / New",IF(L3865&gt;=3,"At Risk","Hibernating / Lost"))))</f>
        <v>Champions</v>
      </c>
      <c r="N3865" s="54" t="n">
        <f aca="false">IF(AND(Calc!$C$2&lt;=2009,Calc!$C$3&gt;=2009),F3865,0)+IF(AND(Calc!$C$2&lt;=2010,Calc!$C$3&gt;=2010),G3865,0)+IF(AND(Calc!$C$2&lt;=2011,Calc!$C$3&gt;=2011),H3865,0)</f>
        <v>3361.87</v>
      </c>
      <c r="O3865" s="61" t="n">
        <f aca="false">IF(AND(N3865&gt;0,OR(Calc!$C$4="*",B3865=Calc!$C$4)),N3865+ROW()*0.000000001,0)</f>
        <v>3361.870003865</v>
      </c>
    </row>
    <row r="3866" customFormat="false" ht="15" hidden="false" customHeight="false" outlineLevel="0" collapsed="false">
      <c r="A3866" s="49" t="n">
        <v>16272</v>
      </c>
      <c r="B3866" s="49" t="s">
        <v>189</v>
      </c>
      <c r="C3866" s="63" t="n">
        <v>40770</v>
      </c>
      <c r="D3866" s="63" t="n">
        <v>40770</v>
      </c>
      <c r="E3866" s="49" t="n">
        <v>1</v>
      </c>
      <c r="F3866" s="54" t="n">
        <v>0</v>
      </c>
      <c r="G3866" s="54" t="n">
        <v>0</v>
      </c>
      <c r="H3866" s="54" t="n">
        <v>411.7</v>
      </c>
      <c r="I3866" s="54" t="n">
        <f aca="false">SUM(F3866:H3866)</f>
        <v>411.7</v>
      </c>
      <c r="J3866" s="49" t="n">
        <f aca="false">Calc!$C$5-D3866</f>
        <v>117</v>
      </c>
      <c r="K3866" s="49" t="n">
        <f aca="false">IF(J3866&lt;=Calc!$C$11,4,IF(J3866&lt;=Calc!$C$12,3,IF(J3866&lt;=Calc!$C$13,2,1)))</f>
        <v>2</v>
      </c>
      <c r="L3866" s="49" t="n">
        <f aca="false">1+(E3866&gt;=Calc!$C$16)+(E3866&gt;=Calc!$C$17)+(E3866&gt;=Calc!$C$18)</f>
        <v>1</v>
      </c>
      <c r="M3866" s="49" t="str">
        <f aca="false">IF(AND(K3866=4,L3866&gt;=3),"Champions",IF(AND(K3866=3,L3866&gt;=3),"Loyal",IF(K3866&gt;=3,"Recent / New",IF(L3866&gt;=3,"At Risk","Hibernating / Lost"))))</f>
        <v>Hibernating / Lost</v>
      </c>
      <c r="N3866" s="54" t="n">
        <f aca="false">IF(AND(Calc!$C$2&lt;=2009,Calc!$C$3&gt;=2009),F3866,0)+IF(AND(Calc!$C$2&lt;=2010,Calc!$C$3&gt;=2010),G3866,0)+IF(AND(Calc!$C$2&lt;=2011,Calc!$C$3&gt;=2011),H3866,0)</f>
        <v>411.7</v>
      </c>
      <c r="O3866" s="61" t="n">
        <f aca="false">IF(AND(N3866&gt;0,OR(Calc!$C$4="*",B3866=Calc!$C$4)),N3866+ROW()*0.000000001,0)</f>
        <v>411.700003866</v>
      </c>
    </row>
    <row r="3867" customFormat="false" ht="15" hidden="false" customHeight="false" outlineLevel="0" collapsed="false">
      <c r="A3867" s="49" t="n">
        <v>16273</v>
      </c>
      <c r="B3867" s="49" t="s">
        <v>189</v>
      </c>
      <c r="C3867" s="63" t="n">
        <v>40230</v>
      </c>
      <c r="D3867" s="63" t="n">
        <v>40238</v>
      </c>
      <c r="E3867" s="49" t="n">
        <v>2</v>
      </c>
      <c r="F3867" s="54" t="n">
        <v>0</v>
      </c>
      <c r="G3867" s="54" t="n">
        <v>318.34</v>
      </c>
      <c r="H3867" s="54" t="n">
        <v>0</v>
      </c>
      <c r="I3867" s="54" t="n">
        <f aca="false">SUM(F3867:H3867)</f>
        <v>318.34</v>
      </c>
      <c r="J3867" s="49" t="n">
        <f aca="false">Calc!$C$5-D3867</f>
        <v>649</v>
      </c>
      <c r="K3867" s="49" t="n">
        <f aca="false">IF(J3867&lt;=Calc!$C$11,4,IF(J3867&lt;=Calc!$C$12,3,IF(J3867&lt;=Calc!$C$13,2,1)))</f>
        <v>1</v>
      </c>
      <c r="L3867" s="49" t="n">
        <f aca="false">1+(E3867&gt;=Calc!$C$16)+(E3867&gt;=Calc!$C$17)+(E3867&gt;=Calc!$C$18)</f>
        <v>2</v>
      </c>
      <c r="M3867" s="49" t="str">
        <f aca="false">IF(AND(K3867=4,L3867&gt;=3),"Champions",IF(AND(K3867=3,L3867&gt;=3),"Loyal",IF(K3867&gt;=3,"Recent / New",IF(L3867&gt;=3,"At Risk","Hibernating / Lost"))))</f>
        <v>Hibernating / Lost</v>
      </c>
      <c r="N3867" s="54" t="n">
        <f aca="false">IF(AND(Calc!$C$2&lt;=2009,Calc!$C$3&gt;=2009),F3867,0)+IF(AND(Calc!$C$2&lt;=2010,Calc!$C$3&gt;=2010),G3867,0)+IF(AND(Calc!$C$2&lt;=2011,Calc!$C$3&gt;=2011),H3867,0)</f>
        <v>318.34</v>
      </c>
      <c r="O3867" s="61" t="n">
        <f aca="false">IF(AND(N3867&gt;0,OR(Calc!$C$4="*",B3867=Calc!$C$4)),N3867+ROW()*0.000000001,0)</f>
        <v>318.340003867</v>
      </c>
    </row>
    <row r="3868" customFormat="false" ht="15" hidden="false" customHeight="false" outlineLevel="0" collapsed="false">
      <c r="A3868" s="49" t="n">
        <v>16274</v>
      </c>
      <c r="B3868" s="49" t="s">
        <v>189</v>
      </c>
      <c r="C3868" s="63" t="n">
        <v>40513</v>
      </c>
      <c r="D3868" s="63" t="n">
        <v>40513</v>
      </c>
      <c r="E3868" s="49" t="n">
        <v>1</v>
      </c>
      <c r="F3868" s="54" t="n">
        <v>0</v>
      </c>
      <c r="G3868" s="54" t="n">
        <v>331.55</v>
      </c>
      <c r="H3868" s="54" t="n">
        <v>0</v>
      </c>
      <c r="I3868" s="54" t="n">
        <f aca="false">SUM(F3868:H3868)</f>
        <v>331.55</v>
      </c>
      <c r="J3868" s="49" t="n">
        <f aca="false">Calc!$C$5-D3868</f>
        <v>374</v>
      </c>
      <c r="K3868" s="49" t="n">
        <f aca="false">IF(J3868&lt;=Calc!$C$11,4,IF(J3868&lt;=Calc!$C$12,3,IF(J3868&lt;=Calc!$C$13,2,1)))</f>
        <v>2</v>
      </c>
      <c r="L3868" s="49" t="n">
        <f aca="false">1+(E3868&gt;=Calc!$C$16)+(E3868&gt;=Calc!$C$17)+(E3868&gt;=Calc!$C$18)</f>
        <v>1</v>
      </c>
      <c r="M3868" s="49" t="str">
        <f aca="false">IF(AND(K3868=4,L3868&gt;=3),"Champions",IF(AND(K3868=3,L3868&gt;=3),"Loyal",IF(K3868&gt;=3,"Recent / New",IF(L3868&gt;=3,"At Risk","Hibernating / Lost"))))</f>
        <v>Hibernating / Lost</v>
      </c>
      <c r="N3868" s="54" t="n">
        <f aca="false">IF(AND(Calc!$C$2&lt;=2009,Calc!$C$3&gt;=2009),F3868,0)+IF(AND(Calc!$C$2&lt;=2010,Calc!$C$3&gt;=2010),G3868,0)+IF(AND(Calc!$C$2&lt;=2011,Calc!$C$3&gt;=2011),H3868,0)</f>
        <v>331.55</v>
      </c>
      <c r="O3868" s="61" t="n">
        <f aca="false">IF(AND(N3868&gt;0,OR(Calc!$C$4="*",B3868=Calc!$C$4)),N3868+ROW()*0.000000001,0)</f>
        <v>331.550003868</v>
      </c>
    </row>
    <row r="3869" customFormat="false" ht="15" hidden="false" customHeight="false" outlineLevel="0" collapsed="false">
      <c r="A3869" s="49" t="n">
        <v>16275</v>
      </c>
      <c r="B3869" s="49" t="s">
        <v>189</v>
      </c>
      <c r="C3869" s="63" t="n">
        <v>40245</v>
      </c>
      <c r="D3869" s="63" t="n">
        <v>40690</v>
      </c>
      <c r="E3869" s="49" t="n">
        <v>3</v>
      </c>
      <c r="F3869" s="54" t="n">
        <v>0</v>
      </c>
      <c r="G3869" s="54" t="n">
        <v>1591.24</v>
      </c>
      <c r="H3869" s="54" t="n">
        <v>559.87</v>
      </c>
      <c r="I3869" s="54" t="n">
        <f aca="false">SUM(F3869:H3869)</f>
        <v>2151.11</v>
      </c>
      <c r="J3869" s="49" t="n">
        <f aca="false">Calc!$C$5-D3869</f>
        <v>197</v>
      </c>
      <c r="K3869" s="49" t="n">
        <f aca="false">IF(J3869&lt;=Calc!$C$11,4,IF(J3869&lt;=Calc!$C$12,3,IF(J3869&lt;=Calc!$C$13,2,1)))</f>
        <v>2</v>
      </c>
      <c r="L3869" s="49" t="n">
        <f aca="false">1+(E3869&gt;=Calc!$C$16)+(E3869&gt;=Calc!$C$17)+(E3869&gt;=Calc!$C$18)</f>
        <v>2</v>
      </c>
      <c r="M3869" s="49" t="str">
        <f aca="false">IF(AND(K3869=4,L3869&gt;=3),"Champions",IF(AND(K3869=3,L3869&gt;=3),"Loyal",IF(K3869&gt;=3,"Recent / New",IF(L3869&gt;=3,"At Risk","Hibernating / Lost"))))</f>
        <v>Hibernating / Lost</v>
      </c>
      <c r="N3869" s="54" t="n">
        <f aca="false">IF(AND(Calc!$C$2&lt;=2009,Calc!$C$3&gt;=2009),F3869,0)+IF(AND(Calc!$C$2&lt;=2010,Calc!$C$3&gt;=2010),G3869,0)+IF(AND(Calc!$C$2&lt;=2011,Calc!$C$3&gt;=2011),H3869,0)</f>
        <v>2151.11</v>
      </c>
      <c r="O3869" s="61" t="n">
        <f aca="false">IF(AND(N3869&gt;0,OR(Calc!$C$4="*",B3869=Calc!$C$4)),N3869+ROW()*0.000000001,0)</f>
        <v>2151.110003869</v>
      </c>
    </row>
    <row r="3870" customFormat="false" ht="15" hidden="false" customHeight="false" outlineLevel="0" collapsed="false">
      <c r="A3870" s="49" t="n">
        <v>16276</v>
      </c>
      <c r="B3870" s="49" t="s">
        <v>189</v>
      </c>
      <c r="C3870" s="63" t="n">
        <v>40279</v>
      </c>
      <c r="D3870" s="63" t="n">
        <v>40710</v>
      </c>
      <c r="E3870" s="49" t="n">
        <v>3</v>
      </c>
      <c r="F3870" s="54" t="n">
        <v>0</v>
      </c>
      <c r="G3870" s="54" t="n">
        <v>1818.79</v>
      </c>
      <c r="H3870" s="54" t="n">
        <v>810.6</v>
      </c>
      <c r="I3870" s="54" t="n">
        <f aca="false">SUM(F3870:H3870)</f>
        <v>2629.39</v>
      </c>
      <c r="J3870" s="49" t="n">
        <f aca="false">Calc!$C$5-D3870</f>
        <v>177</v>
      </c>
      <c r="K3870" s="49" t="n">
        <f aca="false">IF(J3870&lt;=Calc!$C$11,4,IF(J3870&lt;=Calc!$C$12,3,IF(J3870&lt;=Calc!$C$13,2,1)))</f>
        <v>2</v>
      </c>
      <c r="L3870" s="49" t="n">
        <f aca="false">1+(E3870&gt;=Calc!$C$16)+(E3870&gt;=Calc!$C$17)+(E3870&gt;=Calc!$C$18)</f>
        <v>2</v>
      </c>
      <c r="M3870" s="49" t="str">
        <f aca="false">IF(AND(K3870=4,L3870&gt;=3),"Champions",IF(AND(K3870=3,L3870&gt;=3),"Loyal",IF(K3870&gt;=3,"Recent / New",IF(L3870&gt;=3,"At Risk","Hibernating / Lost"))))</f>
        <v>Hibernating / Lost</v>
      </c>
      <c r="N3870" s="54" t="n">
        <f aca="false">IF(AND(Calc!$C$2&lt;=2009,Calc!$C$3&gt;=2009),F3870,0)+IF(AND(Calc!$C$2&lt;=2010,Calc!$C$3&gt;=2010),G3870,0)+IF(AND(Calc!$C$2&lt;=2011,Calc!$C$3&gt;=2011),H3870,0)</f>
        <v>2629.39</v>
      </c>
      <c r="O3870" s="61" t="n">
        <f aca="false">IF(AND(N3870&gt;0,OR(Calc!$C$4="*",B3870=Calc!$C$4)),N3870+ROW()*0.000000001,0)</f>
        <v>2629.39000387</v>
      </c>
    </row>
    <row r="3871" customFormat="false" ht="15" hidden="false" customHeight="false" outlineLevel="0" collapsed="false">
      <c r="A3871" s="49" t="n">
        <v>16277</v>
      </c>
      <c r="B3871" s="49" t="s">
        <v>189</v>
      </c>
      <c r="C3871" s="63" t="n">
        <v>40153</v>
      </c>
      <c r="D3871" s="63" t="n">
        <v>40153</v>
      </c>
      <c r="E3871" s="49" t="n">
        <v>1</v>
      </c>
      <c r="F3871" s="54" t="n">
        <v>188.69</v>
      </c>
      <c r="G3871" s="54" t="n">
        <v>0</v>
      </c>
      <c r="H3871" s="54" t="n">
        <v>0</v>
      </c>
      <c r="I3871" s="54" t="n">
        <f aca="false">SUM(F3871:H3871)</f>
        <v>188.69</v>
      </c>
      <c r="J3871" s="49" t="n">
        <f aca="false">Calc!$C$5-D3871</f>
        <v>734</v>
      </c>
      <c r="K3871" s="49" t="n">
        <f aca="false">IF(J3871&lt;=Calc!$C$11,4,IF(J3871&lt;=Calc!$C$12,3,IF(J3871&lt;=Calc!$C$13,2,1)))</f>
        <v>1</v>
      </c>
      <c r="L3871" s="49" t="n">
        <f aca="false">1+(E3871&gt;=Calc!$C$16)+(E3871&gt;=Calc!$C$17)+(E3871&gt;=Calc!$C$18)</f>
        <v>1</v>
      </c>
      <c r="M3871" s="49" t="str">
        <f aca="false">IF(AND(K3871=4,L3871&gt;=3),"Champions",IF(AND(K3871=3,L3871&gt;=3),"Loyal",IF(K3871&gt;=3,"Recent / New",IF(L3871&gt;=3,"At Risk","Hibernating / Lost"))))</f>
        <v>Hibernating / Lost</v>
      </c>
      <c r="N3871" s="54" t="n">
        <f aca="false">IF(AND(Calc!$C$2&lt;=2009,Calc!$C$3&gt;=2009),F3871,0)+IF(AND(Calc!$C$2&lt;=2010,Calc!$C$3&gt;=2010),G3871,0)+IF(AND(Calc!$C$2&lt;=2011,Calc!$C$3&gt;=2011),H3871,0)</f>
        <v>188.69</v>
      </c>
      <c r="O3871" s="61" t="n">
        <f aca="false">IF(AND(N3871&gt;0,OR(Calc!$C$4="*",B3871=Calc!$C$4)),N3871+ROW()*0.000000001,0)</f>
        <v>188.690003871</v>
      </c>
    </row>
    <row r="3872" customFormat="false" ht="15" hidden="false" customHeight="false" outlineLevel="0" collapsed="false">
      <c r="A3872" s="49" t="n">
        <v>16278</v>
      </c>
      <c r="B3872" s="49" t="s">
        <v>189</v>
      </c>
      <c r="C3872" s="63" t="n">
        <v>40387</v>
      </c>
      <c r="D3872" s="63" t="n">
        <v>40786</v>
      </c>
      <c r="E3872" s="49" t="n">
        <v>3</v>
      </c>
      <c r="F3872" s="54" t="n">
        <v>0</v>
      </c>
      <c r="G3872" s="54" t="n">
        <v>518.76</v>
      </c>
      <c r="H3872" s="54" t="n">
        <v>537.83</v>
      </c>
      <c r="I3872" s="54" t="n">
        <f aca="false">SUM(F3872:H3872)</f>
        <v>1056.59</v>
      </c>
      <c r="J3872" s="49" t="n">
        <f aca="false">Calc!$C$5-D3872</f>
        <v>101</v>
      </c>
      <c r="K3872" s="49" t="n">
        <f aca="false">IF(J3872&lt;=Calc!$C$11,4,IF(J3872&lt;=Calc!$C$12,3,IF(J3872&lt;=Calc!$C$13,2,1)))</f>
        <v>2</v>
      </c>
      <c r="L3872" s="49" t="n">
        <f aca="false">1+(E3872&gt;=Calc!$C$16)+(E3872&gt;=Calc!$C$17)+(E3872&gt;=Calc!$C$18)</f>
        <v>2</v>
      </c>
      <c r="M3872" s="49" t="str">
        <f aca="false">IF(AND(K3872=4,L3872&gt;=3),"Champions",IF(AND(K3872=3,L3872&gt;=3),"Loyal",IF(K3872&gt;=3,"Recent / New",IF(L3872&gt;=3,"At Risk","Hibernating / Lost"))))</f>
        <v>Hibernating / Lost</v>
      </c>
      <c r="N3872" s="54" t="n">
        <f aca="false">IF(AND(Calc!$C$2&lt;=2009,Calc!$C$3&gt;=2009),F3872,0)+IF(AND(Calc!$C$2&lt;=2010,Calc!$C$3&gt;=2010),G3872,0)+IF(AND(Calc!$C$2&lt;=2011,Calc!$C$3&gt;=2011),H3872,0)</f>
        <v>1056.59</v>
      </c>
      <c r="O3872" s="61" t="n">
        <f aca="false">IF(AND(N3872&gt;0,OR(Calc!$C$4="*",B3872=Calc!$C$4)),N3872+ROW()*0.000000001,0)</f>
        <v>1056.590003872</v>
      </c>
    </row>
    <row r="3873" customFormat="false" ht="15" hidden="false" customHeight="false" outlineLevel="0" collapsed="false">
      <c r="A3873" s="49" t="n">
        <v>16279</v>
      </c>
      <c r="B3873" s="49" t="s">
        <v>189</v>
      </c>
      <c r="C3873" s="63" t="n">
        <v>40290</v>
      </c>
      <c r="D3873" s="63" t="n">
        <v>40865</v>
      </c>
      <c r="E3873" s="49" t="n">
        <v>9</v>
      </c>
      <c r="F3873" s="54" t="n">
        <v>0</v>
      </c>
      <c r="G3873" s="54" t="n">
        <v>4195.5</v>
      </c>
      <c r="H3873" s="54" t="n">
        <v>1489.88</v>
      </c>
      <c r="I3873" s="54" t="n">
        <f aca="false">SUM(F3873:H3873)</f>
        <v>5685.38</v>
      </c>
      <c r="J3873" s="49" t="n">
        <f aca="false">Calc!$C$5-D3873</f>
        <v>22</v>
      </c>
      <c r="K3873" s="49" t="n">
        <f aca="false">IF(J3873&lt;=Calc!$C$11,4,IF(J3873&lt;=Calc!$C$12,3,IF(J3873&lt;=Calc!$C$13,2,1)))</f>
        <v>4</v>
      </c>
      <c r="L3873" s="49" t="n">
        <f aca="false">1+(E3873&gt;=Calc!$C$16)+(E3873&gt;=Calc!$C$17)+(E3873&gt;=Calc!$C$18)</f>
        <v>4</v>
      </c>
      <c r="M3873" s="49" t="str">
        <f aca="false">IF(AND(K3873=4,L3873&gt;=3),"Champions",IF(AND(K3873=3,L3873&gt;=3),"Loyal",IF(K3873&gt;=3,"Recent / New",IF(L3873&gt;=3,"At Risk","Hibernating / Lost"))))</f>
        <v>Champions</v>
      </c>
      <c r="N3873" s="54" t="n">
        <f aca="false">IF(AND(Calc!$C$2&lt;=2009,Calc!$C$3&gt;=2009),F3873,0)+IF(AND(Calc!$C$2&lt;=2010,Calc!$C$3&gt;=2010),G3873,0)+IF(AND(Calc!$C$2&lt;=2011,Calc!$C$3&gt;=2011),H3873,0)</f>
        <v>5685.38</v>
      </c>
      <c r="O3873" s="61" t="n">
        <f aca="false">IF(AND(N3873&gt;0,OR(Calc!$C$4="*",B3873=Calc!$C$4)),N3873+ROW()*0.000000001,0)</f>
        <v>5685.380003873</v>
      </c>
    </row>
    <row r="3874" customFormat="false" ht="15" hidden="false" customHeight="false" outlineLevel="0" collapsed="false">
      <c r="A3874" s="49" t="n">
        <v>16280</v>
      </c>
      <c r="B3874" s="49" t="s">
        <v>189</v>
      </c>
      <c r="C3874" s="63" t="n">
        <v>40161</v>
      </c>
      <c r="D3874" s="63" t="n">
        <v>40161</v>
      </c>
      <c r="E3874" s="49" t="n">
        <v>1</v>
      </c>
      <c r="F3874" s="54" t="n">
        <v>238.05</v>
      </c>
      <c r="G3874" s="54" t="n">
        <v>0</v>
      </c>
      <c r="H3874" s="54" t="n">
        <v>0</v>
      </c>
      <c r="I3874" s="54" t="n">
        <f aca="false">SUM(F3874:H3874)</f>
        <v>238.05</v>
      </c>
      <c r="J3874" s="49" t="n">
        <f aca="false">Calc!$C$5-D3874</f>
        <v>726</v>
      </c>
      <c r="K3874" s="49" t="n">
        <f aca="false">IF(J3874&lt;=Calc!$C$11,4,IF(J3874&lt;=Calc!$C$12,3,IF(J3874&lt;=Calc!$C$13,2,1)))</f>
        <v>1</v>
      </c>
      <c r="L3874" s="49" t="n">
        <f aca="false">1+(E3874&gt;=Calc!$C$16)+(E3874&gt;=Calc!$C$17)+(E3874&gt;=Calc!$C$18)</f>
        <v>1</v>
      </c>
      <c r="M3874" s="49" t="str">
        <f aca="false">IF(AND(K3874=4,L3874&gt;=3),"Champions",IF(AND(K3874=3,L3874&gt;=3),"Loyal",IF(K3874&gt;=3,"Recent / New",IF(L3874&gt;=3,"At Risk","Hibernating / Lost"))))</f>
        <v>Hibernating / Lost</v>
      </c>
      <c r="N3874" s="54" t="n">
        <f aca="false">IF(AND(Calc!$C$2&lt;=2009,Calc!$C$3&gt;=2009),F3874,0)+IF(AND(Calc!$C$2&lt;=2010,Calc!$C$3&gt;=2010),G3874,0)+IF(AND(Calc!$C$2&lt;=2011,Calc!$C$3&gt;=2011),H3874,0)</f>
        <v>238.05</v>
      </c>
      <c r="O3874" s="61" t="n">
        <f aca="false">IF(AND(N3874&gt;0,OR(Calc!$C$4="*",B3874=Calc!$C$4)),N3874+ROW()*0.000000001,0)</f>
        <v>238.050003874</v>
      </c>
    </row>
    <row r="3875" customFormat="false" ht="15" hidden="false" customHeight="false" outlineLevel="0" collapsed="false">
      <c r="A3875" s="49" t="n">
        <v>16281</v>
      </c>
      <c r="B3875" s="49" t="s">
        <v>189</v>
      </c>
      <c r="C3875" s="63" t="n">
        <v>40204</v>
      </c>
      <c r="D3875" s="63" t="n">
        <v>40814</v>
      </c>
      <c r="E3875" s="49" t="n">
        <v>3</v>
      </c>
      <c r="F3875" s="54" t="n">
        <v>0</v>
      </c>
      <c r="G3875" s="54" t="n">
        <v>1354.46</v>
      </c>
      <c r="H3875" s="54" t="n">
        <v>2062.06</v>
      </c>
      <c r="I3875" s="54" t="n">
        <f aca="false">SUM(F3875:H3875)</f>
        <v>3416.52</v>
      </c>
      <c r="J3875" s="49" t="n">
        <f aca="false">Calc!$C$5-D3875</f>
        <v>73</v>
      </c>
      <c r="K3875" s="49" t="n">
        <f aca="false">IF(J3875&lt;=Calc!$C$11,4,IF(J3875&lt;=Calc!$C$12,3,IF(J3875&lt;=Calc!$C$13,2,1)))</f>
        <v>3</v>
      </c>
      <c r="L3875" s="49" t="n">
        <f aca="false">1+(E3875&gt;=Calc!$C$16)+(E3875&gt;=Calc!$C$17)+(E3875&gt;=Calc!$C$18)</f>
        <v>2</v>
      </c>
      <c r="M3875" s="49" t="str">
        <f aca="false">IF(AND(K3875=4,L3875&gt;=3),"Champions",IF(AND(K3875=3,L3875&gt;=3),"Loyal",IF(K3875&gt;=3,"Recent / New",IF(L3875&gt;=3,"At Risk","Hibernating / Lost"))))</f>
        <v>Recent / New</v>
      </c>
      <c r="N3875" s="54" t="n">
        <f aca="false">IF(AND(Calc!$C$2&lt;=2009,Calc!$C$3&gt;=2009),F3875,0)+IF(AND(Calc!$C$2&lt;=2010,Calc!$C$3&gt;=2010),G3875,0)+IF(AND(Calc!$C$2&lt;=2011,Calc!$C$3&gt;=2011),H3875,0)</f>
        <v>3416.52</v>
      </c>
      <c r="O3875" s="61" t="n">
        <f aca="false">IF(AND(N3875&gt;0,OR(Calc!$C$4="*",B3875=Calc!$C$4)),N3875+ROW()*0.000000001,0)</f>
        <v>3416.520003875</v>
      </c>
    </row>
    <row r="3876" customFormat="false" ht="15" hidden="false" customHeight="false" outlineLevel="0" collapsed="false">
      <c r="A3876" s="49" t="n">
        <v>16282</v>
      </c>
      <c r="B3876" s="49" t="s">
        <v>189</v>
      </c>
      <c r="C3876" s="63" t="n">
        <v>40168</v>
      </c>
      <c r="D3876" s="63" t="n">
        <v>40547</v>
      </c>
      <c r="E3876" s="49" t="n">
        <v>3</v>
      </c>
      <c r="F3876" s="54" t="n">
        <v>270</v>
      </c>
      <c r="G3876" s="54" t="n">
        <v>869.28</v>
      </c>
      <c r="H3876" s="54" t="n">
        <v>168.3</v>
      </c>
      <c r="I3876" s="54" t="n">
        <f aca="false">SUM(F3876:H3876)</f>
        <v>1307.58</v>
      </c>
      <c r="J3876" s="49" t="n">
        <f aca="false">Calc!$C$5-D3876</f>
        <v>340</v>
      </c>
      <c r="K3876" s="49" t="n">
        <f aca="false">IF(J3876&lt;=Calc!$C$11,4,IF(J3876&lt;=Calc!$C$12,3,IF(J3876&lt;=Calc!$C$13,2,1)))</f>
        <v>2</v>
      </c>
      <c r="L3876" s="49" t="n">
        <f aca="false">1+(E3876&gt;=Calc!$C$16)+(E3876&gt;=Calc!$C$17)+(E3876&gt;=Calc!$C$18)</f>
        <v>2</v>
      </c>
      <c r="M3876" s="49" t="str">
        <f aca="false">IF(AND(K3876=4,L3876&gt;=3),"Champions",IF(AND(K3876=3,L3876&gt;=3),"Loyal",IF(K3876&gt;=3,"Recent / New",IF(L3876&gt;=3,"At Risk","Hibernating / Lost"))))</f>
        <v>Hibernating / Lost</v>
      </c>
      <c r="N3876" s="54" t="n">
        <f aca="false">IF(AND(Calc!$C$2&lt;=2009,Calc!$C$3&gt;=2009),F3876,0)+IF(AND(Calc!$C$2&lt;=2010,Calc!$C$3&gt;=2010),G3876,0)+IF(AND(Calc!$C$2&lt;=2011,Calc!$C$3&gt;=2011),H3876,0)</f>
        <v>1307.58</v>
      </c>
      <c r="O3876" s="61" t="n">
        <f aca="false">IF(AND(N3876&gt;0,OR(Calc!$C$4="*",B3876=Calc!$C$4)),N3876+ROW()*0.000000001,0)</f>
        <v>1307.580003876</v>
      </c>
    </row>
    <row r="3877" customFormat="false" ht="15" hidden="false" customHeight="false" outlineLevel="0" collapsed="false">
      <c r="A3877" s="49" t="n">
        <v>16283</v>
      </c>
      <c r="B3877" s="49" t="s">
        <v>189</v>
      </c>
      <c r="C3877" s="63" t="n">
        <v>40237</v>
      </c>
      <c r="D3877" s="63" t="n">
        <v>40881</v>
      </c>
      <c r="E3877" s="49" t="n">
        <v>8</v>
      </c>
      <c r="F3877" s="54" t="n">
        <v>0</v>
      </c>
      <c r="G3877" s="54" t="n">
        <v>2726.36</v>
      </c>
      <c r="H3877" s="54" t="n">
        <v>1529.81</v>
      </c>
      <c r="I3877" s="54" t="n">
        <f aca="false">SUM(F3877:H3877)</f>
        <v>4256.17</v>
      </c>
      <c r="J3877" s="49" t="n">
        <f aca="false">Calc!$C$5-D3877</f>
        <v>6</v>
      </c>
      <c r="K3877" s="49" t="n">
        <f aca="false">IF(J3877&lt;=Calc!$C$11,4,IF(J3877&lt;=Calc!$C$12,3,IF(J3877&lt;=Calc!$C$13,2,1)))</f>
        <v>4</v>
      </c>
      <c r="L3877" s="49" t="n">
        <f aca="false">1+(E3877&gt;=Calc!$C$16)+(E3877&gt;=Calc!$C$17)+(E3877&gt;=Calc!$C$18)</f>
        <v>4</v>
      </c>
      <c r="M3877" s="49" t="str">
        <f aca="false">IF(AND(K3877=4,L3877&gt;=3),"Champions",IF(AND(K3877=3,L3877&gt;=3),"Loyal",IF(K3877&gt;=3,"Recent / New",IF(L3877&gt;=3,"At Risk","Hibernating / Lost"))))</f>
        <v>Champions</v>
      </c>
      <c r="N3877" s="54" t="n">
        <f aca="false">IF(AND(Calc!$C$2&lt;=2009,Calc!$C$3&gt;=2009),F3877,0)+IF(AND(Calc!$C$2&lt;=2010,Calc!$C$3&gt;=2010),G3877,0)+IF(AND(Calc!$C$2&lt;=2011,Calc!$C$3&gt;=2011),H3877,0)</f>
        <v>4256.17</v>
      </c>
      <c r="O3877" s="61" t="n">
        <f aca="false">IF(AND(N3877&gt;0,OR(Calc!$C$4="*",B3877=Calc!$C$4)),N3877+ROW()*0.000000001,0)</f>
        <v>4256.170003877</v>
      </c>
    </row>
    <row r="3878" customFormat="false" ht="15" hidden="false" customHeight="false" outlineLevel="0" collapsed="false">
      <c r="A3878" s="49" t="n">
        <v>16284</v>
      </c>
      <c r="B3878" s="49" t="s">
        <v>189</v>
      </c>
      <c r="C3878" s="63" t="n">
        <v>40493</v>
      </c>
      <c r="D3878" s="63" t="n">
        <v>40855</v>
      </c>
      <c r="E3878" s="49" t="n">
        <v>3</v>
      </c>
      <c r="F3878" s="54" t="n">
        <v>0</v>
      </c>
      <c r="G3878" s="54" t="n">
        <v>205.8</v>
      </c>
      <c r="H3878" s="54" t="n">
        <v>812.68</v>
      </c>
      <c r="I3878" s="54" t="n">
        <f aca="false">SUM(F3878:H3878)</f>
        <v>1018.48</v>
      </c>
      <c r="J3878" s="49" t="n">
        <f aca="false">Calc!$C$5-D3878</f>
        <v>32</v>
      </c>
      <c r="K3878" s="49" t="n">
        <f aca="false">IF(J3878&lt;=Calc!$C$11,4,IF(J3878&lt;=Calc!$C$12,3,IF(J3878&lt;=Calc!$C$13,2,1)))</f>
        <v>3</v>
      </c>
      <c r="L3878" s="49" t="n">
        <f aca="false">1+(E3878&gt;=Calc!$C$16)+(E3878&gt;=Calc!$C$17)+(E3878&gt;=Calc!$C$18)</f>
        <v>2</v>
      </c>
      <c r="M3878" s="49" t="str">
        <f aca="false">IF(AND(K3878=4,L3878&gt;=3),"Champions",IF(AND(K3878=3,L3878&gt;=3),"Loyal",IF(K3878&gt;=3,"Recent / New",IF(L3878&gt;=3,"At Risk","Hibernating / Lost"))))</f>
        <v>Recent / New</v>
      </c>
      <c r="N3878" s="54" t="n">
        <f aca="false">IF(AND(Calc!$C$2&lt;=2009,Calc!$C$3&gt;=2009),F3878,0)+IF(AND(Calc!$C$2&lt;=2010,Calc!$C$3&gt;=2010),G3878,0)+IF(AND(Calc!$C$2&lt;=2011,Calc!$C$3&gt;=2011),H3878,0)</f>
        <v>1018.48</v>
      </c>
      <c r="O3878" s="61" t="n">
        <f aca="false">IF(AND(N3878&gt;0,OR(Calc!$C$4="*",B3878=Calc!$C$4)),N3878+ROW()*0.000000001,0)</f>
        <v>1018.480003878</v>
      </c>
    </row>
    <row r="3879" customFormat="false" ht="15" hidden="false" customHeight="false" outlineLevel="0" collapsed="false">
      <c r="A3879" s="49" t="n">
        <v>16285</v>
      </c>
      <c r="B3879" s="49" t="s">
        <v>189</v>
      </c>
      <c r="C3879" s="63" t="n">
        <v>40240</v>
      </c>
      <c r="D3879" s="63" t="n">
        <v>40240</v>
      </c>
      <c r="E3879" s="49" t="n">
        <v>1</v>
      </c>
      <c r="F3879" s="54" t="n">
        <v>0</v>
      </c>
      <c r="G3879" s="54" t="n">
        <v>176.9</v>
      </c>
      <c r="H3879" s="54" t="n">
        <v>0</v>
      </c>
      <c r="I3879" s="54" t="n">
        <f aca="false">SUM(F3879:H3879)</f>
        <v>176.9</v>
      </c>
      <c r="J3879" s="49" t="n">
        <f aca="false">Calc!$C$5-D3879</f>
        <v>647</v>
      </c>
      <c r="K3879" s="49" t="n">
        <f aca="false">IF(J3879&lt;=Calc!$C$11,4,IF(J3879&lt;=Calc!$C$12,3,IF(J3879&lt;=Calc!$C$13,2,1)))</f>
        <v>1</v>
      </c>
      <c r="L3879" s="49" t="n">
        <f aca="false">1+(E3879&gt;=Calc!$C$16)+(E3879&gt;=Calc!$C$17)+(E3879&gt;=Calc!$C$18)</f>
        <v>1</v>
      </c>
      <c r="M3879" s="49" t="str">
        <f aca="false">IF(AND(K3879=4,L3879&gt;=3),"Champions",IF(AND(K3879=3,L3879&gt;=3),"Loyal",IF(K3879&gt;=3,"Recent / New",IF(L3879&gt;=3,"At Risk","Hibernating / Lost"))))</f>
        <v>Hibernating / Lost</v>
      </c>
      <c r="N3879" s="54" t="n">
        <f aca="false">IF(AND(Calc!$C$2&lt;=2009,Calc!$C$3&gt;=2009),F3879,0)+IF(AND(Calc!$C$2&lt;=2010,Calc!$C$3&gt;=2010),G3879,0)+IF(AND(Calc!$C$2&lt;=2011,Calc!$C$3&gt;=2011),H3879,0)</f>
        <v>176.9</v>
      </c>
      <c r="O3879" s="61" t="n">
        <f aca="false">IF(AND(N3879&gt;0,OR(Calc!$C$4="*",B3879=Calc!$C$4)),N3879+ROW()*0.000000001,0)</f>
        <v>176.900003879</v>
      </c>
    </row>
    <row r="3880" customFormat="false" ht="15" hidden="false" customHeight="false" outlineLevel="0" collapsed="false">
      <c r="A3880" s="49" t="n">
        <v>16286</v>
      </c>
      <c r="B3880" s="49" t="s">
        <v>189</v>
      </c>
      <c r="C3880" s="63" t="n">
        <v>40263</v>
      </c>
      <c r="D3880" s="63" t="n">
        <v>40409</v>
      </c>
      <c r="E3880" s="49" t="n">
        <v>2</v>
      </c>
      <c r="F3880" s="54" t="n">
        <v>0</v>
      </c>
      <c r="G3880" s="54" t="n">
        <v>263.65</v>
      </c>
      <c r="H3880" s="54" t="n">
        <v>0</v>
      </c>
      <c r="I3880" s="54" t="n">
        <f aca="false">SUM(F3880:H3880)</f>
        <v>263.65</v>
      </c>
      <c r="J3880" s="49" t="n">
        <f aca="false">Calc!$C$5-D3880</f>
        <v>478</v>
      </c>
      <c r="K3880" s="49" t="n">
        <f aca="false">IF(J3880&lt;=Calc!$C$11,4,IF(J3880&lt;=Calc!$C$12,3,IF(J3880&lt;=Calc!$C$13,2,1)))</f>
        <v>1</v>
      </c>
      <c r="L3880" s="49" t="n">
        <f aca="false">1+(E3880&gt;=Calc!$C$16)+(E3880&gt;=Calc!$C$17)+(E3880&gt;=Calc!$C$18)</f>
        <v>2</v>
      </c>
      <c r="M3880" s="49" t="str">
        <f aca="false">IF(AND(K3880=4,L3880&gt;=3),"Champions",IF(AND(K3880=3,L3880&gt;=3),"Loyal",IF(K3880&gt;=3,"Recent / New",IF(L3880&gt;=3,"At Risk","Hibernating / Lost"))))</f>
        <v>Hibernating / Lost</v>
      </c>
      <c r="N3880" s="54" t="n">
        <f aca="false">IF(AND(Calc!$C$2&lt;=2009,Calc!$C$3&gt;=2009),F3880,0)+IF(AND(Calc!$C$2&lt;=2010,Calc!$C$3&gt;=2010),G3880,0)+IF(AND(Calc!$C$2&lt;=2011,Calc!$C$3&gt;=2011),H3880,0)</f>
        <v>263.65</v>
      </c>
      <c r="O3880" s="61" t="n">
        <f aca="false">IF(AND(N3880&gt;0,OR(Calc!$C$4="*",B3880=Calc!$C$4)),N3880+ROW()*0.000000001,0)</f>
        <v>263.65000388</v>
      </c>
    </row>
    <row r="3881" customFormat="false" ht="15" hidden="false" customHeight="false" outlineLevel="0" collapsed="false">
      <c r="A3881" s="49" t="n">
        <v>16287</v>
      </c>
      <c r="B3881" s="49" t="s">
        <v>189</v>
      </c>
      <c r="C3881" s="63" t="n">
        <v>40197</v>
      </c>
      <c r="D3881" s="63" t="n">
        <v>40717</v>
      </c>
      <c r="E3881" s="49" t="n">
        <v>5</v>
      </c>
      <c r="F3881" s="54" t="n">
        <v>0</v>
      </c>
      <c r="G3881" s="54" t="n">
        <v>864.48</v>
      </c>
      <c r="H3881" s="54" t="n">
        <v>142.5</v>
      </c>
      <c r="I3881" s="54" t="n">
        <f aca="false">SUM(F3881:H3881)</f>
        <v>1006.98</v>
      </c>
      <c r="J3881" s="49" t="n">
        <f aca="false">Calc!$C$5-D3881</f>
        <v>170</v>
      </c>
      <c r="K3881" s="49" t="n">
        <f aca="false">IF(J3881&lt;=Calc!$C$11,4,IF(J3881&lt;=Calc!$C$12,3,IF(J3881&lt;=Calc!$C$13,2,1)))</f>
        <v>2</v>
      </c>
      <c r="L3881" s="49" t="n">
        <f aca="false">1+(E3881&gt;=Calc!$C$16)+(E3881&gt;=Calc!$C$17)+(E3881&gt;=Calc!$C$18)</f>
        <v>3</v>
      </c>
      <c r="M3881" s="49" t="str">
        <f aca="false">IF(AND(K3881=4,L3881&gt;=3),"Champions",IF(AND(K3881=3,L3881&gt;=3),"Loyal",IF(K3881&gt;=3,"Recent / New",IF(L3881&gt;=3,"At Risk","Hibernating / Lost"))))</f>
        <v>At Risk</v>
      </c>
      <c r="N3881" s="54" t="n">
        <f aca="false">IF(AND(Calc!$C$2&lt;=2009,Calc!$C$3&gt;=2009),F3881,0)+IF(AND(Calc!$C$2&lt;=2010,Calc!$C$3&gt;=2010),G3881,0)+IF(AND(Calc!$C$2&lt;=2011,Calc!$C$3&gt;=2011),H3881,0)</f>
        <v>1006.98</v>
      </c>
      <c r="O3881" s="61" t="n">
        <f aca="false">IF(AND(N3881&gt;0,OR(Calc!$C$4="*",B3881=Calc!$C$4)),N3881+ROW()*0.000000001,0)</f>
        <v>1006.980003881</v>
      </c>
    </row>
    <row r="3882" customFormat="false" ht="15" hidden="false" customHeight="false" outlineLevel="0" collapsed="false">
      <c r="A3882" s="49" t="n">
        <v>16288</v>
      </c>
      <c r="B3882" s="49" t="s">
        <v>189</v>
      </c>
      <c r="C3882" s="63" t="n">
        <v>40416</v>
      </c>
      <c r="D3882" s="63" t="n">
        <v>40416</v>
      </c>
      <c r="E3882" s="49" t="n">
        <v>1</v>
      </c>
      <c r="F3882" s="54" t="n">
        <v>0</v>
      </c>
      <c r="G3882" s="54" t="n">
        <v>129.85</v>
      </c>
      <c r="H3882" s="54" t="n">
        <v>0</v>
      </c>
      <c r="I3882" s="54" t="n">
        <f aca="false">SUM(F3882:H3882)</f>
        <v>129.85</v>
      </c>
      <c r="J3882" s="49" t="n">
        <f aca="false">Calc!$C$5-D3882</f>
        <v>471</v>
      </c>
      <c r="K3882" s="49" t="n">
        <f aca="false">IF(J3882&lt;=Calc!$C$11,4,IF(J3882&lt;=Calc!$C$12,3,IF(J3882&lt;=Calc!$C$13,2,1)))</f>
        <v>1</v>
      </c>
      <c r="L3882" s="49" t="n">
        <f aca="false">1+(E3882&gt;=Calc!$C$16)+(E3882&gt;=Calc!$C$17)+(E3882&gt;=Calc!$C$18)</f>
        <v>1</v>
      </c>
      <c r="M3882" s="49" t="str">
        <f aca="false">IF(AND(K3882=4,L3882&gt;=3),"Champions",IF(AND(K3882=3,L3882&gt;=3),"Loyal",IF(K3882&gt;=3,"Recent / New",IF(L3882&gt;=3,"At Risk","Hibernating / Lost"))))</f>
        <v>Hibernating / Lost</v>
      </c>
      <c r="N3882" s="54" t="n">
        <f aca="false">IF(AND(Calc!$C$2&lt;=2009,Calc!$C$3&gt;=2009),F3882,0)+IF(AND(Calc!$C$2&lt;=2010,Calc!$C$3&gt;=2010),G3882,0)+IF(AND(Calc!$C$2&lt;=2011,Calc!$C$3&gt;=2011),H3882,0)</f>
        <v>129.85</v>
      </c>
      <c r="O3882" s="61" t="n">
        <f aca="false">IF(AND(N3882&gt;0,OR(Calc!$C$4="*",B3882=Calc!$C$4)),N3882+ROW()*0.000000001,0)</f>
        <v>129.850003882</v>
      </c>
    </row>
    <row r="3883" customFormat="false" ht="15" hidden="false" customHeight="false" outlineLevel="0" collapsed="false">
      <c r="A3883" s="49" t="n">
        <v>16289</v>
      </c>
      <c r="B3883" s="49" t="s">
        <v>189</v>
      </c>
      <c r="C3883" s="63" t="n">
        <v>40424</v>
      </c>
      <c r="D3883" s="63" t="n">
        <v>40424</v>
      </c>
      <c r="E3883" s="49" t="n">
        <v>1</v>
      </c>
      <c r="F3883" s="54" t="n">
        <v>0</v>
      </c>
      <c r="G3883" s="54" t="n">
        <v>98.81</v>
      </c>
      <c r="H3883" s="54" t="n">
        <v>0</v>
      </c>
      <c r="I3883" s="54" t="n">
        <f aca="false">SUM(F3883:H3883)</f>
        <v>98.81</v>
      </c>
      <c r="J3883" s="49" t="n">
        <f aca="false">Calc!$C$5-D3883</f>
        <v>463</v>
      </c>
      <c r="K3883" s="49" t="n">
        <f aca="false">IF(J3883&lt;=Calc!$C$11,4,IF(J3883&lt;=Calc!$C$12,3,IF(J3883&lt;=Calc!$C$13,2,1)))</f>
        <v>1</v>
      </c>
      <c r="L3883" s="49" t="n">
        <f aca="false">1+(E3883&gt;=Calc!$C$16)+(E3883&gt;=Calc!$C$17)+(E3883&gt;=Calc!$C$18)</f>
        <v>1</v>
      </c>
      <c r="M3883" s="49" t="str">
        <f aca="false">IF(AND(K3883=4,L3883&gt;=3),"Champions",IF(AND(K3883=3,L3883&gt;=3),"Loyal",IF(K3883&gt;=3,"Recent / New",IF(L3883&gt;=3,"At Risk","Hibernating / Lost"))))</f>
        <v>Hibernating / Lost</v>
      </c>
      <c r="N3883" s="54" t="n">
        <f aca="false">IF(AND(Calc!$C$2&lt;=2009,Calc!$C$3&gt;=2009),F3883,0)+IF(AND(Calc!$C$2&lt;=2010,Calc!$C$3&gt;=2010),G3883,0)+IF(AND(Calc!$C$2&lt;=2011,Calc!$C$3&gt;=2011),H3883,0)</f>
        <v>98.81</v>
      </c>
      <c r="O3883" s="61" t="n">
        <f aca="false">IF(AND(N3883&gt;0,OR(Calc!$C$4="*",B3883=Calc!$C$4)),N3883+ROW()*0.000000001,0)</f>
        <v>98.810003883</v>
      </c>
    </row>
    <row r="3884" customFormat="false" ht="15" hidden="false" customHeight="false" outlineLevel="0" collapsed="false">
      <c r="A3884" s="49" t="n">
        <v>16290</v>
      </c>
      <c r="B3884" s="49" t="s">
        <v>189</v>
      </c>
      <c r="C3884" s="63" t="n">
        <v>40321</v>
      </c>
      <c r="D3884" s="63" t="n">
        <v>40422</v>
      </c>
      <c r="E3884" s="49" t="n">
        <v>4</v>
      </c>
      <c r="F3884" s="54" t="n">
        <v>0</v>
      </c>
      <c r="G3884" s="54" t="n">
        <v>1957.7</v>
      </c>
      <c r="H3884" s="54" t="n">
        <v>0</v>
      </c>
      <c r="I3884" s="54" t="n">
        <f aca="false">SUM(F3884:H3884)</f>
        <v>1957.7</v>
      </c>
      <c r="J3884" s="49" t="n">
        <f aca="false">Calc!$C$5-D3884</f>
        <v>465</v>
      </c>
      <c r="K3884" s="49" t="n">
        <f aca="false">IF(J3884&lt;=Calc!$C$11,4,IF(J3884&lt;=Calc!$C$12,3,IF(J3884&lt;=Calc!$C$13,2,1)))</f>
        <v>1</v>
      </c>
      <c r="L3884" s="49" t="n">
        <f aca="false">1+(E3884&gt;=Calc!$C$16)+(E3884&gt;=Calc!$C$17)+(E3884&gt;=Calc!$C$18)</f>
        <v>3</v>
      </c>
      <c r="M3884" s="49" t="str">
        <f aca="false">IF(AND(K3884=4,L3884&gt;=3),"Champions",IF(AND(K3884=3,L3884&gt;=3),"Loyal",IF(K3884&gt;=3,"Recent / New",IF(L3884&gt;=3,"At Risk","Hibernating / Lost"))))</f>
        <v>At Risk</v>
      </c>
      <c r="N3884" s="54" t="n">
        <f aca="false">IF(AND(Calc!$C$2&lt;=2009,Calc!$C$3&gt;=2009),F3884,0)+IF(AND(Calc!$C$2&lt;=2010,Calc!$C$3&gt;=2010),G3884,0)+IF(AND(Calc!$C$2&lt;=2011,Calc!$C$3&gt;=2011),H3884,0)</f>
        <v>1957.7</v>
      </c>
      <c r="O3884" s="61" t="n">
        <f aca="false">IF(AND(N3884&gt;0,OR(Calc!$C$4="*",B3884=Calc!$C$4)),N3884+ROW()*0.000000001,0)</f>
        <v>1957.700003884</v>
      </c>
    </row>
    <row r="3885" customFormat="false" ht="15" hidden="false" customHeight="false" outlineLevel="0" collapsed="false">
      <c r="A3885" s="49" t="n">
        <v>16292</v>
      </c>
      <c r="B3885" s="49" t="s">
        <v>189</v>
      </c>
      <c r="C3885" s="63" t="n">
        <v>40282</v>
      </c>
      <c r="D3885" s="63" t="n">
        <v>40765</v>
      </c>
      <c r="E3885" s="49" t="n">
        <v>5</v>
      </c>
      <c r="F3885" s="54" t="n">
        <v>0</v>
      </c>
      <c r="G3885" s="54" t="n">
        <v>890.56</v>
      </c>
      <c r="H3885" s="54" t="n">
        <v>280.9</v>
      </c>
      <c r="I3885" s="54" t="n">
        <f aca="false">SUM(F3885:H3885)</f>
        <v>1171.46</v>
      </c>
      <c r="J3885" s="49" t="n">
        <f aca="false">Calc!$C$5-D3885</f>
        <v>122</v>
      </c>
      <c r="K3885" s="49" t="n">
        <f aca="false">IF(J3885&lt;=Calc!$C$11,4,IF(J3885&lt;=Calc!$C$12,3,IF(J3885&lt;=Calc!$C$13,2,1)))</f>
        <v>2</v>
      </c>
      <c r="L3885" s="49" t="n">
        <f aca="false">1+(E3885&gt;=Calc!$C$16)+(E3885&gt;=Calc!$C$17)+(E3885&gt;=Calc!$C$18)</f>
        <v>3</v>
      </c>
      <c r="M3885" s="49" t="str">
        <f aca="false">IF(AND(K3885=4,L3885&gt;=3),"Champions",IF(AND(K3885=3,L3885&gt;=3),"Loyal",IF(K3885&gt;=3,"Recent / New",IF(L3885&gt;=3,"At Risk","Hibernating / Lost"))))</f>
        <v>At Risk</v>
      </c>
      <c r="N3885" s="54" t="n">
        <f aca="false">IF(AND(Calc!$C$2&lt;=2009,Calc!$C$3&gt;=2009),F3885,0)+IF(AND(Calc!$C$2&lt;=2010,Calc!$C$3&gt;=2010),G3885,0)+IF(AND(Calc!$C$2&lt;=2011,Calc!$C$3&gt;=2011),H3885,0)</f>
        <v>1171.46</v>
      </c>
      <c r="O3885" s="61" t="n">
        <f aca="false">IF(AND(N3885&gt;0,OR(Calc!$C$4="*",B3885=Calc!$C$4)),N3885+ROW()*0.000000001,0)</f>
        <v>1171.460003885</v>
      </c>
    </row>
    <row r="3886" customFormat="false" ht="15" hidden="false" customHeight="false" outlineLevel="0" collapsed="false">
      <c r="A3886" s="49" t="n">
        <v>16293</v>
      </c>
      <c r="B3886" s="49" t="s">
        <v>189</v>
      </c>
      <c r="C3886" s="63" t="n">
        <v>40158</v>
      </c>
      <c r="D3886" s="63" t="n">
        <v>40865</v>
      </c>
      <c r="E3886" s="49" t="n">
        <v>15</v>
      </c>
      <c r="F3886" s="54" t="n">
        <v>325.64</v>
      </c>
      <c r="G3886" s="54" t="n">
        <v>2069.82</v>
      </c>
      <c r="H3886" s="54" t="n">
        <v>1857.99</v>
      </c>
      <c r="I3886" s="54" t="n">
        <f aca="false">SUM(F3886:H3886)</f>
        <v>4253.45</v>
      </c>
      <c r="J3886" s="49" t="n">
        <f aca="false">Calc!$C$5-D3886</f>
        <v>22</v>
      </c>
      <c r="K3886" s="49" t="n">
        <f aca="false">IF(J3886&lt;=Calc!$C$11,4,IF(J3886&lt;=Calc!$C$12,3,IF(J3886&lt;=Calc!$C$13,2,1)))</f>
        <v>4</v>
      </c>
      <c r="L3886" s="49" t="n">
        <f aca="false">1+(E3886&gt;=Calc!$C$16)+(E3886&gt;=Calc!$C$17)+(E3886&gt;=Calc!$C$18)</f>
        <v>4</v>
      </c>
      <c r="M3886" s="49" t="str">
        <f aca="false">IF(AND(K3886=4,L3886&gt;=3),"Champions",IF(AND(K3886=3,L3886&gt;=3),"Loyal",IF(K3886&gt;=3,"Recent / New",IF(L3886&gt;=3,"At Risk","Hibernating / Lost"))))</f>
        <v>Champions</v>
      </c>
      <c r="N3886" s="54" t="n">
        <f aca="false">IF(AND(Calc!$C$2&lt;=2009,Calc!$C$3&gt;=2009),F3886,0)+IF(AND(Calc!$C$2&lt;=2010,Calc!$C$3&gt;=2010),G3886,0)+IF(AND(Calc!$C$2&lt;=2011,Calc!$C$3&gt;=2011),H3886,0)</f>
        <v>4253.45</v>
      </c>
      <c r="O3886" s="61" t="n">
        <f aca="false">IF(AND(N3886&gt;0,OR(Calc!$C$4="*",B3886=Calc!$C$4)),N3886+ROW()*0.000000001,0)</f>
        <v>4253.450003886</v>
      </c>
    </row>
    <row r="3887" customFormat="false" ht="15" hidden="false" customHeight="false" outlineLevel="0" collapsed="false">
      <c r="A3887" s="49" t="n">
        <v>16294</v>
      </c>
      <c r="B3887" s="49" t="s">
        <v>189</v>
      </c>
      <c r="C3887" s="63" t="n">
        <v>40410</v>
      </c>
      <c r="D3887" s="63" t="n">
        <v>40410</v>
      </c>
      <c r="E3887" s="49" t="n">
        <v>1</v>
      </c>
      <c r="F3887" s="54" t="n">
        <v>0</v>
      </c>
      <c r="G3887" s="54" t="n">
        <v>126.05</v>
      </c>
      <c r="H3887" s="54" t="n">
        <v>0</v>
      </c>
      <c r="I3887" s="54" t="n">
        <f aca="false">SUM(F3887:H3887)</f>
        <v>126.05</v>
      </c>
      <c r="J3887" s="49" t="n">
        <f aca="false">Calc!$C$5-D3887</f>
        <v>477</v>
      </c>
      <c r="K3887" s="49" t="n">
        <f aca="false">IF(J3887&lt;=Calc!$C$11,4,IF(J3887&lt;=Calc!$C$12,3,IF(J3887&lt;=Calc!$C$13,2,1)))</f>
        <v>1</v>
      </c>
      <c r="L3887" s="49" t="n">
        <f aca="false">1+(E3887&gt;=Calc!$C$16)+(E3887&gt;=Calc!$C$17)+(E3887&gt;=Calc!$C$18)</f>
        <v>1</v>
      </c>
      <c r="M3887" s="49" t="str">
        <f aca="false">IF(AND(K3887=4,L3887&gt;=3),"Champions",IF(AND(K3887=3,L3887&gt;=3),"Loyal",IF(K3887&gt;=3,"Recent / New",IF(L3887&gt;=3,"At Risk","Hibernating / Lost"))))</f>
        <v>Hibernating / Lost</v>
      </c>
      <c r="N3887" s="54" t="n">
        <f aca="false">IF(AND(Calc!$C$2&lt;=2009,Calc!$C$3&gt;=2009),F3887,0)+IF(AND(Calc!$C$2&lt;=2010,Calc!$C$3&gt;=2010),G3887,0)+IF(AND(Calc!$C$2&lt;=2011,Calc!$C$3&gt;=2011),H3887,0)</f>
        <v>126.05</v>
      </c>
      <c r="O3887" s="61" t="n">
        <f aca="false">IF(AND(N3887&gt;0,OR(Calc!$C$4="*",B3887=Calc!$C$4)),N3887+ROW()*0.000000001,0)</f>
        <v>126.050003887</v>
      </c>
    </row>
    <row r="3888" customFormat="false" ht="15" hidden="false" customHeight="false" outlineLevel="0" collapsed="false">
      <c r="A3888" s="49" t="n">
        <v>16295</v>
      </c>
      <c r="B3888" s="49" t="s">
        <v>189</v>
      </c>
      <c r="C3888" s="63" t="n">
        <v>40822</v>
      </c>
      <c r="D3888" s="63" t="n">
        <v>40877</v>
      </c>
      <c r="E3888" s="49" t="n">
        <v>4</v>
      </c>
      <c r="F3888" s="54" t="n">
        <v>0</v>
      </c>
      <c r="G3888" s="54" t="n">
        <v>0</v>
      </c>
      <c r="H3888" s="54" t="n">
        <v>1328.55</v>
      </c>
      <c r="I3888" s="54" t="n">
        <f aca="false">SUM(F3888:H3888)</f>
        <v>1328.55</v>
      </c>
      <c r="J3888" s="49" t="n">
        <f aca="false">Calc!$C$5-D3888</f>
        <v>10</v>
      </c>
      <c r="K3888" s="49" t="n">
        <f aca="false">IF(J3888&lt;=Calc!$C$11,4,IF(J3888&lt;=Calc!$C$12,3,IF(J3888&lt;=Calc!$C$13,2,1)))</f>
        <v>4</v>
      </c>
      <c r="L3888" s="49" t="n">
        <f aca="false">1+(E3888&gt;=Calc!$C$16)+(E3888&gt;=Calc!$C$17)+(E3888&gt;=Calc!$C$18)</f>
        <v>3</v>
      </c>
      <c r="M3888" s="49" t="str">
        <f aca="false">IF(AND(K3888=4,L3888&gt;=3),"Champions",IF(AND(K3888=3,L3888&gt;=3),"Loyal",IF(K3888&gt;=3,"Recent / New",IF(L3888&gt;=3,"At Risk","Hibernating / Lost"))))</f>
        <v>Champions</v>
      </c>
      <c r="N3888" s="54" t="n">
        <f aca="false">IF(AND(Calc!$C$2&lt;=2009,Calc!$C$3&gt;=2009),F3888,0)+IF(AND(Calc!$C$2&lt;=2010,Calc!$C$3&gt;=2010),G3888,0)+IF(AND(Calc!$C$2&lt;=2011,Calc!$C$3&gt;=2011),H3888,0)</f>
        <v>1328.55</v>
      </c>
      <c r="O3888" s="61" t="n">
        <f aca="false">IF(AND(N3888&gt;0,OR(Calc!$C$4="*",B3888=Calc!$C$4)),N3888+ROW()*0.000000001,0)</f>
        <v>1328.550003888</v>
      </c>
    </row>
    <row r="3889" customFormat="false" ht="15" hidden="false" customHeight="false" outlineLevel="0" collapsed="false">
      <c r="A3889" s="49" t="n">
        <v>16296</v>
      </c>
      <c r="B3889" s="49" t="s">
        <v>189</v>
      </c>
      <c r="C3889" s="63" t="n">
        <v>40165</v>
      </c>
      <c r="D3889" s="63" t="n">
        <v>40260</v>
      </c>
      <c r="E3889" s="49" t="n">
        <v>4</v>
      </c>
      <c r="F3889" s="54" t="n">
        <v>376</v>
      </c>
      <c r="G3889" s="54" t="n">
        <v>869.97</v>
      </c>
      <c r="H3889" s="54" t="n">
        <v>0</v>
      </c>
      <c r="I3889" s="54" t="n">
        <f aca="false">SUM(F3889:H3889)</f>
        <v>1245.97</v>
      </c>
      <c r="J3889" s="49" t="n">
        <f aca="false">Calc!$C$5-D3889</f>
        <v>627</v>
      </c>
      <c r="K3889" s="49" t="n">
        <f aca="false">IF(J3889&lt;=Calc!$C$11,4,IF(J3889&lt;=Calc!$C$12,3,IF(J3889&lt;=Calc!$C$13,2,1)))</f>
        <v>1</v>
      </c>
      <c r="L3889" s="49" t="n">
        <f aca="false">1+(E3889&gt;=Calc!$C$16)+(E3889&gt;=Calc!$C$17)+(E3889&gt;=Calc!$C$18)</f>
        <v>3</v>
      </c>
      <c r="M3889" s="49" t="str">
        <f aca="false">IF(AND(K3889=4,L3889&gt;=3),"Champions",IF(AND(K3889=3,L3889&gt;=3),"Loyal",IF(K3889&gt;=3,"Recent / New",IF(L3889&gt;=3,"At Risk","Hibernating / Lost"))))</f>
        <v>At Risk</v>
      </c>
      <c r="N3889" s="54" t="n">
        <f aca="false">IF(AND(Calc!$C$2&lt;=2009,Calc!$C$3&gt;=2009),F3889,0)+IF(AND(Calc!$C$2&lt;=2010,Calc!$C$3&gt;=2010),G3889,0)+IF(AND(Calc!$C$2&lt;=2011,Calc!$C$3&gt;=2011),H3889,0)</f>
        <v>1245.97</v>
      </c>
      <c r="O3889" s="61" t="n">
        <f aca="false">IF(AND(N3889&gt;0,OR(Calc!$C$4="*",B3889=Calc!$C$4)),N3889+ROW()*0.000000001,0)</f>
        <v>1245.970003889</v>
      </c>
    </row>
    <row r="3890" customFormat="false" ht="15" hidden="false" customHeight="false" outlineLevel="0" collapsed="false">
      <c r="A3890" s="49" t="n">
        <v>16297</v>
      </c>
      <c r="B3890" s="49" t="s">
        <v>189</v>
      </c>
      <c r="C3890" s="63" t="n">
        <v>40618</v>
      </c>
      <c r="D3890" s="63" t="n">
        <v>40618</v>
      </c>
      <c r="E3890" s="49" t="n">
        <v>1</v>
      </c>
      <c r="F3890" s="54" t="n">
        <v>0</v>
      </c>
      <c r="G3890" s="54" t="n">
        <v>0</v>
      </c>
      <c r="H3890" s="54" t="n">
        <v>278.55</v>
      </c>
      <c r="I3890" s="54" t="n">
        <f aca="false">SUM(F3890:H3890)</f>
        <v>278.55</v>
      </c>
      <c r="J3890" s="49" t="n">
        <f aca="false">Calc!$C$5-D3890</f>
        <v>269</v>
      </c>
      <c r="K3890" s="49" t="n">
        <f aca="false">IF(J3890&lt;=Calc!$C$11,4,IF(J3890&lt;=Calc!$C$12,3,IF(J3890&lt;=Calc!$C$13,2,1)))</f>
        <v>2</v>
      </c>
      <c r="L3890" s="49" t="n">
        <f aca="false">1+(E3890&gt;=Calc!$C$16)+(E3890&gt;=Calc!$C$17)+(E3890&gt;=Calc!$C$18)</f>
        <v>1</v>
      </c>
      <c r="M3890" s="49" t="str">
        <f aca="false">IF(AND(K3890=4,L3890&gt;=3),"Champions",IF(AND(K3890=3,L3890&gt;=3),"Loyal",IF(K3890&gt;=3,"Recent / New",IF(L3890&gt;=3,"At Risk","Hibernating / Lost"))))</f>
        <v>Hibernating / Lost</v>
      </c>
      <c r="N3890" s="54" t="n">
        <f aca="false">IF(AND(Calc!$C$2&lt;=2009,Calc!$C$3&gt;=2009),F3890,0)+IF(AND(Calc!$C$2&lt;=2010,Calc!$C$3&gt;=2010),G3890,0)+IF(AND(Calc!$C$2&lt;=2011,Calc!$C$3&gt;=2011),H3890,0)</f>
        <v>278.55</v>
      </c>
      <c r="O3890" s="61" t="n">
        <f aca="false">IF(AND(N3890&gt;0,OR(Calc!$C$4="*",B3890=Calc!$C$4)),N3890+ROW()*0.000000001,0)</f>
        <v>278.55000389</v>
      </c>
    </row>
    <row r="3891" customFormat="false" ht="15" hidden="false" customHeight="false" outlineLevel="0" collapsed="false">
      <c r="A3891" s="49" t="n">
        <v>16298</v>
      </c>
      <c r="B3891" s="49" t="s">
        <v>189</v>
      </c>
      <c r="C3891" s="63" t="n">
        <v>40444</v>
      </c>
      <c r="D3891" s="63" t="n">
        <v>40864</v>
      </c>
      <c r="E3891" s="49" t="n">
        <v>7</v>
      </c>
      <c r="F3891" s="54" t="n">
        <v>0</v>
      </c>
      <c r="G3891" s="54" t="n">
        <v>481.8</v>
      </c>
      <c r="H3891" s="54" t="n">
        <v>598.2</v>
      </c>
      <c r="I3891" s="54" t="n">
        <f aca="false">SUM(F3891:H3891)</f>
        <v>1080</v>
      </c>
      <c r="J3891" s="49" t="n">
        <f aca="false">Calc!$C$5-D3891</f>
        <v>23</v>
      </c>
      <c r="K3891" s="49" t="n">
        <f aca="false">IF(J3891&lt;=Calc!$C$11,4,IF(J3891&lt;=Calc!$C$12,3,IF(J3891&lt;=Calc!$C$13,2,1)))</f>
        <v>4</v>
      </c>
      <c r="L3891" s="49" t="n">
        <f aca="false">1+(E3891&gt;=Calc!$C$16)+(E3891&gt;=Calc!$C$17)+(E3891&gt;=Calc!$C$18)</f>
        <v>3</v>
      </c>
      <c r="M3891" s="49" t="str">
        <f aca="false">IF(AND(K3891=4,L3891&gt;=3),"Champions",IF(AND(K3891=3,L3891&gt;=3),"Loyal",IF(K3891&gt;=3,"Recent / New",IF(L3891&gt;=3,"At Risk","Hibernating / Lost"))))</f>
        <v>Champions</v>
      </c>
      <c r="N3891" s="54" t="n">
        <f aca="false">IF(AND(Calc!$C$2&lt;=2009,Calc!$C$3&gt;=2009),F3891,0)+IF(AND(Calc!$C$2&lt;=2010,Calc!$C$3&gt;=2010),G3891,0)+IF(AND(Calc!$C$2&lt;=2011,Calc!$C$3&gt;=2011),H3891,0)</f>
        <v>1080</v>
      </c>
      <c r="O3891" s="61" t="n">
        <f aca="false">IF(AND(N3891&gt;0,OR(Calc!$C$4="*",B3891=Calc!$C$4)),N3891+ROW()*0.000000001,0)</f>
        <v>1080.000003891</v>
      </c>
    </row>
    <row r="3892" customFormat="false" ht="15" hidden="false" customHeight="false" outlineLevel="0" collapsed="false">
      <c r="A3892" s="49" t="n">
        <v>16299</v>
      </c>
      <c r="B3892" s="49" t="s">
        <v>189</v>
      </c>
      <c r="C3892" s="63" t="n">
        <v>40409</v>
      </c>
      <c r="D3892" s="63" t="n">
        <v>40409</v>
      </c>
      <c r="E3892" s="49" t="n">
        <v>1</v>
      </c>
      <c r="F3892" s="54" t="n">
        <v>0</v>
      </c>
      <c r="G3892" s="54" t="n">
        <v>178.65</v>
      </c>
      <c r="H3892" s="54" t="n">
        <v>0</v>
      </c>
      <c r="I3892" s="54" t="n">
        <f aca="false">SUM(F3892:H3892)</f>
        <v>178.65</v>
      </c>
      <c r="J3892" s="49" t="n">
        <f aca="false">Calc!$C$5-D3892</f>
        <v>478</v>
      </c>
      <c r="K3892" s="49" t="n">
        <f aca="false">IF(J3892&lt;=Calc!$C$11,4,IF(J3892&lt;=Calc!$C$12,3,IF(J3892&lt;=Calc!$C$13,2,1)))</f>
        <v>1</v>
      </c>
      <c r="L3892" s="49" t="n">
        <f aca="false">1+(E3892&gt;=Calc!$C$16)+(E3892&gt;=Calc!$C$17)+(E3892&gt;=Calc!$C$18)</f>
        <v>1</v>
      </c>
      <c r="M3892" s="49" t="str">
        <f aca="false">IF(AND(K3892=4,L3892&gt;=3),"Champions",IF(AND(K3892=3,L3892&gt;=3),"Loyal",IF(K3892&gt;=3,"Recent / New",IF(L3892&gt;=3,"At Risk","Hibernating / Lost"))))</f>
        <v>Hibernating / Lost</v>
      </c>
      <c r="N3892" s="54" t="n">
        <f aca="false">IF(AND(Calc!$C$2&lt;=2009,Calc!$C$3&gt;=2009),F3892,0)+IF(AND(Calc!$C$2&lt;=2010,Calc!$C$3&gt;=2010),G3892,0)+IF(AND(Calc!$C$2&lt;=2011,Calc!$C$3&gt;=2011),H3892,0)</f>
        <v>178.65</v>
      </c>
      <c r="O3892" s="61" t="n">
        <f aca="false">IF(AND(N3892&gt;0,OR(Calc!$C$4="*",B3892=Calc!$C$4)),N3892+ROW()*0.000000001,0)</f>
        <v>178.650003892</v>
      </c>
    </row>
    <row r="3893" customFormat="false" ht="15" hidden="false" customHeight="false" outlineLevel="0" collapsed="false">
      <c r="A3893" s="49" t="n">
        <v>16300</v>
      </c>
      <c r="B3893" s="49" t="s">
        <v>189</v>
      </c>
      <c r="C3893" s="63" t="n">
        <v>40211</v>
      </c>
      <c r="D3893" s="63" t="n">
        <v>40456</v>
      </c>
      <c r="E3893" s="49" t="n">
        <v>3</v>
      </c>
      <c r="F3893" s="54" t="n">
        <v>0</v>
      </c>
      <c r="G3893" s="54" t="n">
        <v>1367.32</v>
      </c>
      <c r="H3893" s="54" t="n">
        <v>0</v>
      </c>
      <c r="I3893" s="54" t="n">
        <f aca="false">SUM(F3893:H3893)</f>
        <v>1367.32</v>
      </c>
      <c r="J3893" s="49" t="n">
        <f aca="false">Calc!$C$5-D3893</f>
        <v>431</v>
      </c>
      <c r="K3893" s="49" t="n">
        <f aca="false">IF(J3893&lt;=Calc!$C$11,4,IF(J3893&lt;=Calc!$C$12,3,IF(J3893&lt;=Calc!$C$13,2,1)))</f>
        <v>1</v>
      </c>
      <c r="L3893" s="49" t="n">
        <f aca="false">1+(E3893&gt;=Calc!$C$16)+(E3893&gt;=Calc!$C$17)+(E3893&gt;=Calc!$C$18)</f>
        <v>2</v>
      </c>
      <c r="M3893" s="49" t="str">
        <f aca="false">IF(AND(K3893=4,L3893&gt;=3),"Champions",IF(AND(K3893=3,L3893&gt;=3),"Loyal",IF(K3893&gt;=3,"Recent / New",IF(L3893&gt;=3,"At Risk","Hibernating / Lost"))))</f>
        <v>Hibernating / Lost</v>
      </c>
      <c r="N3893" s="54" t="n">
        <f aca="false">IF(AND(Calc!$C$2&lt;=2009,Calc!$C$3&gt;=2009),F3893,0)+IF(AND(Calc!$C$2&lt;=2010,Calc!$C$3&gt;=2010),G3893,0)+IF(AND(Calc!$C$2&lt;=2011,Calc!$C$3&gt;=2011),H3893,0)</f>
        <v>1367.32</v>
      </c>
      <c r="O3893" s="61" t="n">
        <f aca="false">IF(AND(N3893&gt;0,OR(Calc!$C$4="*",B3893=Calc!$C$4)),N3893+ROW()*0.000000001,0)</f>
        <v>1367.320003893</v>
      </c>
    </row>
    <row r="3894" customFormat="false" ht="15" hidden="false" customHeight="false" outlineLevel="0" collapsed="false">
      <c r="A3894" s="49" t="n">
        <v>16301</v>
      </c>
      <c r="B3894" s="49" t="s">
        <v>189</v>
      </c>
      <c r="C3894" s="63" t="n">
        <v>40150</v>
      </c>
      <c r="D3894" s="63" t="n">
        <v>40150</v>
      </c>
      <c r="E3894" s="49" t="n">
        <v>1</v>
      </c>
      <c r="F3894" s="54" t="n">
        <v>107.33</v>
      </c>
      <c r="G3894" s="54" t="n">
        <v>0</v>
      </c>
      <c r="H3894" s="54" t="n">
        <v>0</v>
      </c>
      <c r="I3894" s="54" t="n">
        <f aca="false">SUM(F3894:H3894)</f>
        <v>107.33</v>
      </c>
      <c r="J3894" s="49" t="n">
        <f aca="false">Calc!$C$5-D3894</f>
        <v>737</v>
      </c>
      <c r="K3894" s="49" t="n">
        <f aca="false">IF(J3894&lt;=Calc!$C$11,4,IF(J3894&lt;=Calc!$C$12,3,IF(J3894&lt;=Calc!$C$13,2,1)))</f>
        <v>1</v>
      </c>
      <c r="L3894" s="49" t="n">
        <f aca="false">1+(E3894&gt;=Calc!$C$16)+(E3894&gt;=Calc!$C$17)+(E3894&gt;=Calc!$C$18)</f>
        <v>1</v>
      </c>
      <c r="M3894" s="49" t="str">
        <f aca="false">IF(AND(K3894=4,L3894&gt;=3),"Champions",IF(AND(K3894=3,L3894&gt;=3),"Loyal",IF(K3894&gt;=3,"Recent / New",IF(L3894&gt;=3,"At Risk","Hibernating / Lost"))))</f>
        <v>Hibernating / Lost</v>
      </c>
      <c r="N3894" s="54" t="n">
        <f aca="false">IF(AND(Calc!$C$2&lt;=2009,Calc!$C$3&gt;=2009),F3894,0)+IF(AND(Calc!$C$2&lt;=2010,Calc!$C$3&gt;=2010),G3894,0)+IF(AND(Calc!$C$2&lt;=2011,Calc!$C$3&gt;=2011),H3894,0)</f>
        <v>107.33</v>
      </c>
      <c r="O3894" s="61" t="n">
        <f aca="false">IF(AND(N3894&gt;0,OR(Calc!$C$4="*",B3894=Calc!$C$4)),N3894+ROW()*0.000000001,0)</f>
        <v>107.330003894</v>
      </c>
    </row>
    <row r="3895" customFormat="false" ht="15" hidden="false" customHeight="false" outlineLevel="0" collapsed="false">
      <c r="A3895" s="49" t="n">
        <v>16302</v>
      </c>
      <c r="B3895" s="49" t="s">
        <v>189</v>
      </c>
      <c r="C3895" s="63" t="n">
        <v>40760</v>
      </c>
      <c r="D3895" s="63" t="n">
        <v>40760</v>
      </c>
      <c r="E3895" s="49" t="n">
        <v>1</v>
      </c>
      <c r="F3895" s="54" t="n">
        <v>0</v>
      </c>
      <c r="G3895" s="54" t="n">
        <v>0</v>
      </c>
      <c r="H3895" s="54" t="n">
        <v>212.82</v>
      </c>
      <c r="I3895" s="54" t="n">
        <f aca="false">SUM(F3895:H3895)</f>
        <v>212.82</v>
      </c>
      <c r="J3895" s="49" t="n">
        <f aca="false">Calc!$C$5-D3895</f>
        <v>127</v>
      </c>
      <c r="K3895" s="49" t="n">
        <f aca="false">IF(J3895&lt;=Calc!$C$11,4,IF(J3895&lt;=Calc!$C$12,3,IF(J3895&lt;=Calc!$C$13,2,1)))</f>
        <v>2</v>
      </c>
      <c r="L3895" s="49" t="n">
        <f aca="false">1+(E3895&gt;=Calc!$C$16)+(E3895&gt;=Calc!$C$17)+(E3895&gt;=Calc!$C$18)</f>
        <v>1</v>
      </c>
      <c r="M3895" s="49" t="str">
        <f aca="false">IF(AND(K3895=4,L3895&gt;=3),"Champions",IF(AND(K3895=3,L3895&gt;=3),"Loyal",IF(K3895&gt;=3,"Recent / New",IF(L3895&gt;=3,"At Risk","Hibernating / Lost"))))</f>
        <v>Hibernating / Lost</v>
      </c>
      <c r="N3895" s="54" t="n">
        <f aca="false">IF(AND(Calc!$C$2&lt;=2009,Calc!$C$3&gt;=2009),F3895,0)+IF(AND(Calc!$C$2&lt;=2010,Calc!$C$3&gt;=2010),G3895,0)+IF(AND(Calc!$C$2&lt;=2011,Calc!$C$3&gt;=2011),H3895,0)</f>
        <v>212.82</v>
      </c>
      <c r="O3895" s="61" t="n">
        <f aca="false">IF(AND(N3895&gt;0,OR(Calc!$C$4="*",B3895=Calc!$C$4)),N3895+ROW()*0.000000001,0)</f>
        <v>212.820003895</v>
      </c>
    </row>
    <row r="3896" customFormat="false" ht="15" hidden="false" customHeight="false" outlineLevel="0" collapsed="false">
      <c r="A3896" s="49" t="n">
        <v>16303</v>
      </c>
      <c r="B3896" s="49" t="s">
        <v>189</v>
      </c>
      <c r="C3896" s="63" t="n">
        <v>40255</v>
      </c>
      <c r="D3896" s="63" t="n">
        <v>40861</v>
      </c>
      <c r="E3896" s="49" t="n">
        <v>7</v>
      </c>
      <c r="F3896" s="54" t="n">
        <v>0</v>
      </c>
      <c r="G3896" s="54" t="n">
        <v>2517.89</v>
      </c>
      <c r="H3896" s="54" t="n">
        <v>5305.83</v>
      </c>
      <c r="I3896" s="54" t="n">
        <f aca="false">SUM(F3896:H3896)</f>
        <v>7823.72</v>
      </c>
      <c r="J3896" s="49" t="n">
        <f aca="false">Calc!$C$5-D3896</f>
        <v>26</v>
      </c>
      <c r="K3896" s="49" t="n">
        <f aca="false">IF(J3896&lt;=Calc!$C$11,4,IF(J3896&lt;=Calc!$C$12,3,IF(J3896&lt;=Calc!$C$13,2,1)))</f>
        <v>4</v>
      </c>
      <c r="L3896" s="49" t="n">
        <f aca="false">1+(E3896&gt;=Calc!$C$16)+(E3896&gt;=Calc!$C$17)+(E3896&gt;=Calc!$C$18)</f>
        <v>3</v>
      </c>
      <c r="M3896" s="49" t="str">
        <f aca="false">IF(AND(K3896=4,L3896&gt;=3),"Champions",IF(AND(K3896=3,L3896&gt;=3),"Loyal",IF(K3896&gt;=3,"Recent / New",IF(L3896&gt;=3,"At Risk","Hibernating / Lost"))))</f>
        <v>Champions</v>
      </c>
      <c r="N3896" s="54" t="n">
        <f aca="false">IF(AND(Calc!$C$2&lt;=2009,Calc!$C$3&gt;=2009),F3896,0)+IF(AND(Calc!$C$2&lt;=2010,Calc!$C$3&gt;=2010),G3896,0)+IF(AND(Calc!$C$2&lt;=2011,Calc!$C$3&gt;=2011),H3896,0)</f>
        <v>7823.72</v>
      </c>
      <c r="O3896" s="61" t="n">
        <f aca="false">IF(AND(N3896&gt;0,OR(Calc!$C$4="*",B3896=Calc!$C$4)),N3896+ROW()*0.000000001,0)</f>
        <v>7823.720003896</v>
      </c>
    </row>
    <row r="3897" customFormat="false" ht="15" hidden="false" customHeight="false" outlineLevel="0" collapsed="false">
      <c r="A3897" s="49" t="n">
        <v>16304</v>
      </c>
      <c r="B3897" s="49" t="s">
        <v>189</v>
      </c>
      <c r="C3897" s="63" t="n">
        <v>40192</v>
      </c>
      <c r="D3897" s="63" t="n">
        <v>40192</v>
      </c>
      <c r="E3897" s="49" t="n">
        <v>1</v>
      </c>
      <c r="F3897" s="54" t="n">
        <v>0</v>
      </c>
      <c r="G3897" s="54" t="n">
        <v>381.66</v>
      </c>
      <c r="H3897" s="54" t="n">
        <v>0</v>
      </c>
      <c r="I3897" s="54" t="n">
        <f aca="false">SUM(F3897:H3897)</f>
        <v>381.66</v>
      </c>
      <c r="J3897" s="49" t="n">
        <f aca="false">Calc!$C$5-D3897</f>
        <v>695</v>
      </c>
      <c r="K3897" s="49" t="n">
        <f aca="false">IF(J3897&lt;=Calc!$C$11,4,IF(J3897&lt;=Calc!$C$12,3,IF(J3897&lt;=Calc!$C$13,2,1)))</f>
        <v>1</v>
      </c>
      <c r="L3897" s="49" t="n">
        <f aca="false">1+(E3897&gt;=Calc!$C$16)+(E3897&gt;=Calc!$C$17)+(E3897&gt;=Calc!$C$18)</f>
        <v>1</v>
      </c>
      <c r="M3897" s="49" t="str">
        <f aca="false">IF(AND(K3897=4,L3897&gt;=3),"Champions",IF(AND(K3897=3,L3897&gt;=3),"Loyal",IF(K3897&gt;=3,"Recent / New",IF(L3897&gt;=3,"At Risk","Hibernating / Lost"))))</f>
        <v>Hibernating / Lost</v>
      </c>
      <c r="N3897" s="54" t="n">
        <f aca="false">IF(AND(Calc!$C$2&lt;=2009,Calc!$C$3&gt;=2009),F3897,0)+IF(AND(Calc!$C$2&lt;=2010,Calc!$C$3&gt;=2010),G3897,0)+IF(AND(Calc!$C$2&lt;=2011,Calc!$C$3&gt;=2011),H3897,0)</f>
        <v>381.66</v>
      </c>
      <c r="O3897" s="61" t="n">
        <f aca="false">IF(AND(N3897&gt;0,OR(Calc!$C$4="*",B3897=Calc!$C$4)),N3897+ROW()*0.000000001,0)</f>
        <v>381.660003897</v>
      </c>
    </row>
    <row r="3898" customFormat="false" ht="15" hidden="false" customHeight="false" outlineLevel="0" collapsed="false">
      <c r="A3898" s="49" t="n">
        <v>16305</v>
      </c>
      <c r="B3898" s="49" t="s">
        <v>189</v>
      </c>
      <c r="C3898" s="63" t="n">
        <v>40748</v>
      </c>
      <c r="D3898" s="63" t="n">
        <v>40748</v>
      </c>
      <c r="E3898" s="49" t="n">
        <v>1</v>
      </c>
      <c r="F3898" s="54" t="n">
        <v>0</v>
      </c>
      <c r="G3898" s="54" t="n">
        <v>0</v>
      </c>
      <c r="H3898" s="54" t="n">
        <v>361.22</v>
      </c>
      <c r="I3898" s="54" t="n">
        <f aca="false">SUM(F3898:H3898)</f>
        <v>361.22</v>
      </c>
      <c r="J3898" s="49" t="n">
        <f aca="false">Calc!$C$5-D3898</f>
        <v>139</v>
      </c>
      <c r="K3898" s="49" t="n">
        <f aca="false">IF(J3898&lt;=Calc!$C$11,4,IF(J3898&lt;=Calc!$C$12,3,IF(J3898&lt;=Calc!$C$13,2,1)))</f>
        <v>2</v>
      </c>
      <c r="L3898" s="49" t="n">
        <f aca="false">1+(E3898&gt;=Calc!$C$16)+(E3898&gt;=Calc!$C$17)+(E3898&gt;=Calc!$C$18)</f>
        <v>1</v>
      </c>
      <c r="M3898" s="49" t="str">
        <f aca="false">IF(AND(K3898=4,L3898&gt;=3),"Champions",IF(AND(K3898=3,L3898&gt;=3),"Loyal",IF(K3898&gt;=3,"Recent / New",IF(L3898&gt;=3,"At Risk","Hibernating / Lost"))))</f>
        <v>Hibernating / Lost</v>
      </c>
      <c r="N3898" s="54" t="n">
        <f aca="false">IF(AND(Calc!$C$2&lt;=2009,Calc!$C$3&gt;=2009),F3898,0)+IF(AND(Calc!$C$2&lt;=2010,Calc!$C$3&gt;=2010),G3898,0)+IF(AND(Calc!$C$2&lt;=2011,Calc!$C$3&gt;=2011),H3898,0)</f>
        <v>361.22</v>
      </c>
      <c r="O3898" s="61" t="n">
        <f aca="false">IF(AND(N3898&gt;0,OR(Calc!$C$4="*",B3898=Calc!$C$4)),N3898+ROW()*0.000000001,0)</f>
        <v>361.220003898</v>
      </c>
    </row>
    <row r="3899" customFormat="false" ht="15" hidden="false" customHeight="false" outlineLevel="0" collapsed="false">
      <c r="A3899" s="49" t="n">
        <v>16306</v>
      </c>
      <c r="B3899" s="49" t="s">
        <v>189</v>
      </c>
      <c r="C3899" s="63" t="n">
        <v>40452</v>
      </c>
      <c r="D3899" s="63" t="n">
        <v>40673</v>
      </c>
      <c r="E3899" s="49" t="n">
        <v>7</v>
      </c>
      <c r="F3899" s="54" t="n">
        <v>0</v>
      </c>
      <c r="G3899" s="54" t="n">
        <v>560.55</v>
      </c>
      <c r="H3899" s="54" t="n">
        <v>534.17</v>
      </c>
      <c r="I3899" s="54" t="n">
        <f aca="false">SUM(F3899:H3899)</f>
        <v>1094.72</v>
      </c>
      <c r="J3899" s="49" t="n">
        <f aca="false">Calc!$C$5-D3899</f>
        <v>214</v>
      </c>
      <c r="K3899" s="49" t="n">
        <f aca="false">IF(J3899&lt;=Calc!$C$11,4,IF(J3899&lt;=Calc!$C$12,3,IF(J3899&lt;=Calc!$C$13,2,1)))</f>
        <v>2</v>
      </c>
      <c r="L3899" s="49" t="n">
        <f aca="false">1+(E3899&gt;=Calc!$C$16)+(E3899&gt;=Calc!$C$17)+(E3899&gt;=Calc!$C$18)</f>
        <v>3</v>
      </c>
      <c r="M3899" s="49" t="str">
        <f aca="false">IF(AND(K3899=4,L3899&gt;=3),"Champions",IF(AND(K3899=3,L3899&gt;=3),"Loyal",IF(K3899&gt;=3,"Recent / New",IF(L3899&gt;=3,"At Risk","Hibernating / Lost"))))</f>
        <v>At Risk</v>
      </c>
      <c r="N3899" s="54" t="n">
        <f aca="false">IF(AND(Calc!$C$2&lt;=2009,Calc!$C$3&gt;=2009),F3899,0)+IF(AND(Calc!$C$2&lt;=2010,Calc!$C$3&gt;=2010),G3899,0)+IF(AND(Calc!$C$2&lt;=2011,Calc!$C$3&gt;=2011),H3899,0)</f>
        <v>1094.72</v>
      </c>
      <c r="O3899" s="61" t="n">
        <f aca="false">IF(AND(N3899&gt;0,OR(Calc!$C$4="*",B3899=Calc!$C$4)),N3899+ROW()*0.000000001,0)</f>
        <v>1094.720003899</v>
      </c>
    </row>
    <row r="3900" customFormat="false" ht="15" hidden="false" customHeight="false" outlineLevel="0" collapsed="false">
      <c r="A3900" s="49" t="n">
        <v>16307</v>
      </c>
      <c r="B3900" s="49" t="s">
        <v>189</v>
      </c>
      <c r="C3900" s="63" t="n">
        <v>40309</v>
      </c>
      <c r="D3900" s="63" t="n">
        <v>40457</v>
      </c>
      <c r="E3900" s="49" t="n">
        <v>3</v>
      </c>
      <c r="F3900" s="54" t="n">
        <v>0</v>
      </c>
      <c r="G3900" s="54" t="n">
        <v>1194.92</v>
      </c>
      <c r="H3900" s="54" t="n">
        <v>0</v>
      </c>
      <c r="I3900" s="54" t="n">
        <f aca="false">SUM(F3900:H3900)</f>
        <v>1194.92</v>
      </c>
      <c r="J3900" s="49" t="n">
        <f aca="false">Calc!$C$5-D3900</f>
        <v>430</v>
      </c>
      <c r="K3900" s="49" t="n">
        <f aca="false">IF(J3900&lt;=Calc!$C$11,4,IF(J3900&lt;=Calc!$C$12,3,IF(J3900&lt;=Calc!$C$13,2,1)))</f>
        <v>1</v>
      </c>
      <c r="L3900" s="49" t="n">
        <f aca="false">1+(E3900&gt;=Calc!$C$16)+(E3900&gt;=Calc!$C$17)+(E3900&gt;=Calc!$C$18)</f>
        <v>2</v>
      </c>
      <c r="M3900" s="49" t="str">
        <f aca="false">IF(AND(K3900=4,L3900&gt;=3),"Champions",IF(AND(K3900=3,L3900&gt;=3),"Loyal",IF(K3900&gt;=3,"Recent / New",IF(L3900&gt;=3,"At Risk","Hibernating / Lost"))))</f>
        <v>Hibernating / Lost</v>
      </c>
      <c r="N3900" s="54" t="n">
        <f aca="false">IF(AND(Calc!$C$2&lt;=2009,Calc!$C$3&gt;=2009),F3900,0)+IF(AND(Calc!$C$2&lt;=2010,Calc!$C$3&gt;=2010),G3900,0)+IF(AND(Calc!$C$2&lt;=2011,Calc!$C$3&gt;=2011),H3900,0)</f>
        <v>1194.92</v>
      </c>
      <c r="O3900" s="61" t="n">
        <f aca="false">IF(AND(N3900&gt;0,OR(Calc!$C$4="*",B3900=Calc!$C$4)),N3900+ROW()*0.000000001,0)</f>
        <v>1194.9200039</v>
      </c>
    </row>
    <row r="3901" customFormat="false" ht="15" hidden="false" customHeight="false" outlineLevel="0" collapsed="false">
      <c r="A3901" s="49" t="n">
        <v>16308</v>
      </c>
      <c r="B3901" s="49" t="s">
        <v>189</v>
      </c>
      <c r="C3901" s="63" t="n">
        <v>40162</v>
      </c>
      <c r="D3901" s="63" t="n">
        <v>40849</v>
      </c>
      <c r="E3901" s="49" t="n">
        <v>7</v>
      </c>
      <c r="F3901" s="54" t="n">
        <v>960</v>
      </c>
      <c r="G3901" s="54" t="n">
        <v>1600</v>
      </c>
      <c r="H3901" s="54" t="n">
        <v>2560</v>
      </c>
      <c r="I3901" s="54" t="n">
        <f aca="false">SUM(F3901:H3901)</f>
        <v>5120</v>
      </c>
      <c r="J3901" s="49" t="n">
        <f aca="false">Calc!$C$5-D3901</f>
        <v>38</v>
      </c>
      <c r="K3901" s="49" t="n">
        <f aca="false">IF(J3901&lt;=Calc!$C$11,4,IF(J3901&lt;=Calc!$C$12,3,IF(J3901&lt;=Calc!$C$13,2,1)))</f>
        <v>3</v>
      </c>
      <c r="L3901" s="49" t="n">
        <f aca="false">1+(E3901&gt;=Calc!$C$16)+(E3901&gt;=Calc!$C$17)+(E3901&gt;=Calc!$C$18)</f>
        <v>3</v>
      </c>
      <c r="M3901" s="49" t="str">
        <f aca="false">IF(AND(K3901=4,L3901&gt;=3),"Champions",IF(AND(K3901=3,L3901&gt;=3),"Loyal",IF(K3901&gt;=3,"Recent / New",IF(L3901&gt;=3,"At Risk","Hibernating / Lost"))))</f>
        <v>Loyal</v>
      </c>
      <c r="N3901" s="54" t="n">
        <f aca="false">IF(AND(Calc!$C$2&lt;=2009,Calc!$C$3&gt;=2009),F3901,0)+IF(AND(Calc!$C$2&lt;=2010,Calc!$C$3&gt;=2010),G3901,0)+IF(AND(Calc!$C$2&lt;=2011,Calc!$C$3&gt;=2011),H3901,0)</f>
        <v>5120</v>
      </c>
      <c r="O3901" s="61" t="n">
        <f aca="false">IF(AND(N3901&gt;0,OR(Calc!$C$4="*",B3901=Calc!$C$4)),N3901+ROW()*0.000000001,0)</f>
        <v>5120.000003901</v>
      </c>
    </row>
    <row r="3902" customFormat="false" ht="15" hidden="false" customHeight="false" outlineLevel="0" collapsed="false">
      <c r="A3902" s="49" t="n">
        <v>16309</v>
      </c>
      <c r="B3902" s="49" t="s">
        <v>189</v>
      </c>
      <c r="C3902" s="63" t="n">
        <v>40646</v>
      </c>
      <c r="D3902" s="63" t="n">
        <v>40780</v>
      </c>
      <c r="E3902" s="49" t="n">
        <v>2</v>
      </c>
      <c r="F3902" s="54" t="n">
        <v>0</v>
      </c>
      <c r="G3902" s="54" t="n">
        <v>0</v>
      </c>
      <c r="H3902" s="54" t="n">
        <v>686.67</v>
      </c>
      <c r="I3902" s="54" t="n">
        <f aca="false">SUM(F3902:H3902)</f>
        <v>686.67</v>
      </c>
      <c r="J3902" s="49" t="n">
        <f aca="false">Calc!$C$5-D3902</f>
        <v>107</v>
      </c>
      <c r="K3902" s="49" t="n">
        <f aca="false">IF(J3902&lt;=Calc!$C$11,4,IF(J3902&lt;=Calc!$C$12,3,IF(J3902&lt;=Calc!$C$13,2,1)))</f>
        <v>2</v>
      </c>
      <c r="L3902" s="49" t="n">
        <f aca="false">1+(E3902&gt;=Calc!$C$16)+(E3902&gt;=Calc!$C$17)+(E3902&gt;=Calc!$C$18)</f>
        <v>2</v>
      </c>
      <c r="M3902" s="49" t="str">
        <f aca="false">IF(AND(K3902=4,L3902&gt;=3),"Champions",IF(AND(K3902=3,L3902&gt;=3),"Loyal",IF(K3902&gt;=3,"Recent / New",IF(L3902&gt;=3,"At Risk","Hibernating / Lost"))))</f>
        <v>Hibernating / Lost</v>
      </c>
      <c r="N3902" s="54" t="n">
        <f aca="false">IF(AND(Calc!$C$2&lt;=2009,Calc!$C$3&gt;=2009),F3902,0)+IF(AND(Calc!$C$2&lt;=2010,Calc!$C$3&gt;=2010),G3902,0)+IF(AND(Calc!$C$2&lt;=2011,Calc!$C$3&gt;=2011),H3902,0)</f>
        <v>686.67</v>
      </c>
      <c r="O3902" s="61" t="n">
        <f aca="false">IF(AND(N3902&gt;0,OR(Calc!$C$4="*",B3902=Calc!$C$4)),N3902+ROW()*0.000000001,0)</f>
        <v>686.670003902</v>
      </c>
    </row>
    <row r="3903" customFormat="false" ht="15" hidden="false" customHeight="false" outlineLevel="0" collapsed="false">
      <c r="A3903" s="49" t="n">
        <v>16310</v>
      </c>
      <c r="B3903" s="49" t="s">
        <v>189</v>
      </c>
      <c r="C3903" s="63" t="n">
        <v>40244</v>
      </c>
      <c r="D3903" s="63" t="n">
        <v>40472</v>
      </c>
      <c r="E3903" s="49" t="n">
        <v>2</v>
      </c>
      <c r="F3903" s="54" t="n">
        <v>0</v>
      </c>
      <c r="G3903" s="54" t="n">
        <v>460.08</v>
      </c>
      <c r="H3903" s="54" t="n">
        <v>0</v>
      </c>
      <c r="I3903" s="54" t="n">
        <f aca="false">SUM(F3903:H3903)</f>
        <v>460.08</v>
      </c>
      <c r="J3903" s="49" t="n">
        <f aca="false">Calc!$C$5-D3903</f>
        <v>415</v>
      </c>
      <c r="K3903" s="49" t="n">
        <f aca="false">IF(J3903&lt;=Calc!$C$11,4,IF(J3903&lt;=Calc!$C$12,3,IF(J3903&lt;=Calc!$C$13,2,1)))</f>
        <v>1</v>
      </c>
      <c r="L3903" s="49" t="n">
        <f aca="false">1+(E3903&gt;=Calc!$C$16)+(E3903&gt;=Calc!$C$17)+(E3903&gt;=Calc!$C$18)</f>
        <v>2</v>
      </c>
      <c r="M3903" s="49" t="str">
        <f aca="false">IF(AND(K3903=4,L3903&gt;=3),"Champions",IF(AND(K3903=3,L3903&gt;=3),"Loyal",IF(K3903&gt;=3,"Recent / New",IF(L3903&gt;=3,"At Risk","Hibernating / Lost"))))</f>
        <v>Hibernating / Lost</v>
      </c>
      <c r="N3903" s="54" t="n">
        <f aca="false">IF(AND(Calc!$C$2&lt;=2009,Calc!$C$3&gt;=2009),F3903,0)+IF(AND(Calc!$C$2&lt;=2010,Calc!$C$3&gt;=2010),G3903,0)+IF(AND(Calc!$C$2&lt;=2011,Calc!$C$3&gt;=2011),H3903,0)</f>
        <v>460.08</v>
      </c>
      <c r="O3903" s="61" t="n">
        <f aca="false">IF(AND(N3903&gt;0,OR(Calc!$C$4="*",B3903=Calc!$C$4)),N3903+ROW()*0.000000001,0)</f>
        <v>460.080003903</v>
      </c>
    </row>
    <row r="3904" customFormat="false" ht="15" hidden="false" customHeight="false" outlineLevel="0" collapsed="false">
      <c r="A3904" s="49" t="n">
        <v>16311</v>
      </c>
      <c r="B3904" s="49" t="s">
        <v>189</v>
      </c>
      <c r="C3904" s="63" t="n">
        <v>40837</v>
      </c>
      <c r="D3904" s="63" t="n">
        <v>40869</v>
      </c>
      <c r="E3904" s="49" t="n">
        <v>2</v>
      </c>
      <c r="F3904" s="54" t="n">
        <v>0</v>
      </c>
      <c r="G3904" s="54" t="n">
        <v>0</v>
      </c>
      <c r="H3904" s="54" t="n">
        <v>616.26</v>
      </c>
      <c r="I3904" s="54" t="n">
        <f aca="false">SUM(F3904:H3904)</f>
        <v>616.26</v>
      </c>
      <c r="J3904" s="49" t="n">
        <f aca="false">Calc!$C$5-D3904</f>
        <v>18</v>
      </c>
      <c r="K3904" s="49" t="n">
        <f aca="false">IF(J3904&lt;=Calc!$C$11,4,IF(J3904&lt;=Calc!$C$12,3,IF(J3904&lt;=Calc!$C$13,2,1)))</f>
        <v>4</v>
      </c>
      <c r="L3904" s="49" t="n">
        <f aca="false">1+(E3904&gt;=Calc!$C$16)+(E3904&gt;=Calc!$C$17)+(E3904&gt;=Calc!$C$18)</f>
        <v>2</v>
      </c>
      <c r="M3904" s="49" t="str">
        <f aca="false">IF(AND(K3904=4,L3904&gt;=3),"Champions",IF(AND(K3904=3,L3904&gt;=3),"Loyal",IF(K3904&gt;=3,"Recent / New",IF(L3904&gt;=3,"At Risk","Hibernating / Lost"))))</f>
        <v>Recent / New</v>
      </c>
      <c r="N3904" s="54" t="n">
        <f aca="false">IF(AND(Calc!$C$2&lt;=2009,Calc!$C$3&gt;=2009),F3904,0)+IF(AND(Calc!$C$2&lt;=2010,Calc!$C$3&gt;=2010),G3904,0)+IF(AND(Calc!$C$2&lt;=2011,Calc!$C$3&gt;=2011),H3904,0)</f>
        <v>616.26</v>
      </c>
      <c r="O3904" s="61" t="n">
        <f aca="false">IF(AND(N3904&gt;0,OR(Calc!$C$4="*",B3904=Calc!$C$4)),N3904+ROW()*0.000000001,0)</f>
        <v>616.260003904</v>
      </c>
    </row>
    <row r="3905" customFormat="false" ht="15" hidden="false" customHeight="false" outlineLevel="0" collapsed="false">
      <c r="A3905" s="49" t="n">
        <v>16312</v>
      </c>
      <c r="B3905" s="49" t="s">
        <v>189</v>
      </c>
      <c r="C3905" s="63" t="n">
        <v>40454</v>
      </c>
      <c r="D3905" s="63" t="n">
        <v>40454</v>
      </c>
      <c r="E3905" s="49" t="n">
        <v>1</v>
      </c>
      <c r="F3905" s="54" t="n">
        <v>0</v>
      </c>
      <c r="G3905" s="54" t="n">
        <v>171.15</v>
      </c>
      <c r="H3905" s="54" t="n">
        <v>0</v>
      </c>
      <c r="I3905" s="54" t="n">
        <f aca="false">SUM(F3905:H3905)</f>
        <v>171.15</v>
      </c>
      <c r="J3905" s="49" t="n">
        <f aca="false">Calc!$C$5-D3905</f>
        <v>433</v>
      </c>
      <c r="K3905" s="49" t="n">
        <f aca="false">IF(J3905&lt;=Calc!$C$11,4,IF(J3905&lt;=Calc!$C$12,3,IF(J3905&lt;=Calc!$C$13,2,1)))</f>
        <v>1</v>
      </c>
      <c r="L3905" s="49" t="n">
        <f aca="false">1+(E3905&gt;=Calc!$C$16)+(E3905&gt;=Calc!$C$17)+(E3905&gt;=Calc!$C$18)</f>
        <v>1</v>
      </c>
      <c r="M3905" s="49" t="str">
        <f aca="false">IF(AND(K3905=4,L3905&gt;=3),"Champions",IF(AND(K3905=3,L3905&gt;=3),"Loyal",IF(K3905&gt;=3,"Recent / New",IF(L3905&gt;=3,"At Risk","Hibernating / Lost"))))</f>
        <v>Hibernating / Lost</v>
      </c>
      <c r="N3905" s="54" t="n">
        <f aca="false">IF(AND(Calc!$C$2&lt;=2009,Calc!$C$3&gt;=2009),F3905,0)+IF(AND(Calc!$C$2&lt;=2010,Calc!$C$3&gt;=2010),G3905,0)+IF(AND(Calc!$C$2&lt;=2011,Calc!$C$3&gt;=2011),H3905,0)</f>
        <v>171.15</v>
      </c>
      <c r="O3905" s="61" t="n">
        <f aca="false">IF(AND(N3905&gt;0,OR(Calc!$C$4="*",B3905=Calc!$C$4)),N3905+ROW()*0.000000001,0)</f>
        <v>171.150003905</v>
      </c>
    </row>
    <row r="3906" customFormat="false" ht="15" hidden="false" customHeight="false" outlineLevel="0" collapsed="false">
      <c r="A3906" s="49" t="n">
        <v>16313</v>
      </c>
      <c r="B3906" s="49" t="s">
        <v>189</v>
      </c>
      <c r="C3906" s="63" t="n">
        <v>40837</v>
      </c>
      <c r="D3906" s="63" t="n">
        <v>40883</v>
      </c>
      <c r="E3906" s="49" t="n">
        <v>2</v>
      </c>
      <c r="F3906" s="54" t="n">
        <v>0</v>
      </c>
      <c r="G3906" s="54" t="n">
        <v>0</v>
      </c>
      <c r="H3906" s="54" t="n">
        <v>274.15</v>
      </c>
      <c r="I3906" s="54" t="n">
        <f aca="false">SUM(F3906:H3906)</f>
        <v>274.15</v>
      </c>
      <c r="J3906" s="49" t="n">
        <f aca="false">Calc!$C$5-D3906</f>
        <v>4</v>
      </c>
      <c r="K3906" s="49" t="n">
        <f aca="false">IF(J3906&lt;=Calc!$C$11,4,IF(J3906&lt;=Calc!$C$12,3,IF(J3906&lt;=Calc!$C$13,2,1)))</f>
        <v>4</v>
      </c>
      <c r="L3906" s="49" t="n">
        <f aca="false">1+(E3906&gt;=Calc!$C$16)+(E3906&gt;=Calc!$C$17)+(E3906&gt;=Calc!$C$18)</f>
        <v>2</v>
      </c>
      <c r="M3906" s="49" t="str">
        <f aca="false">IF(AND(K3906=4,L3906&gt;=3),"Champions",IF(AND(K3906=3,L3906&gt;=3),"Loyal",IF(K3906&gt;=3,"Recent / New",IF(L3906&gt;=3,"At Risk","Hibernating / Lost"))))</f>
        <v>Recent / New</v>
      </c>
      <c r="N3906" s="54" t="n">
        <f aca="false">IF(AND(Calc!$C$2&lt;=2009,Calc!$C$3&gt;=2009),F3906,0)+IF(AND(Calc!$C$2&lt;=2010,Calc!$C$3&gt;=2010),G3906,0)+IF(AND(Calc!$C$2&lt;=2011,Calc!$C$3&gt;=2011),H3906,0)</f>
        <v>274.15</v>
      </c>
      <c r="O3906" s="61" t="n">
        <f aca="false">IF(AND(N3906&gt;0,OR(Calc!$C$4="*",B3906=Calc!$C$4)),N3906+ROW()*0.000000001,0)</f>
        <v>274.150003906</v>
      </c>
    </row>
    <row r="3907" customFormat="false" ht="15" hidden="false" customHeight="false" outlineLevel="0" collapsed="false">
      <c r="A3907" s="49" t="n">
        <v>16314</v>
      </c>
      <c r="B3907" s="49" t="s">
        <v>189</v>
      </c>
      <c r="C3907" s="63" t="n">
        <v>40414</v>
      </c>
      <c r="D3907" s="63" t="n">
        <v>40497</v>
      </c>
      <c r="E3907" s="49" t="n">
        <v>3</v>
      </c>
      <c r="F3907" s="54" t="n">
        <v>0</v>
      </c>
      <c r="G3907" s="54" t="n">
        <v>1491.4</v>
      </c>
      <c r="H3907" s="54" t="n">
        <v>0</v>
      </c>
      <c r="I3907" s="54" t="n">
        <f aca="false">SUM(F3907:H3907)</f>
        <v>1491.4</v>
      </c>
      <c r="J3907" s="49" t="n">
        <f aca="false">Calc!$C$5-D3907</f>
        <v>390</v>
      </c>
      <c r="K3907" s="49" t="n">
        <f aca="false">IF(J3907&lt;=Calc!$C$11,4,IF(J3907&lt;=Calc!$C$12,3,IF(J3907&lt;=Calc!$C$13,2,1)))</f>
        <v>1</v>
      </c>
      <c r="L3907" s="49" t="n">
        <f aca="false">1+(E3907&gt;=Calc!$C$16)+(E3907&gt;=Calc!$C$17)+(E3907&gt;=Calc!$C$18)</f>
        <v>2</v>
      </c>
      <c r="M3907" s="49" t="str">
        <f aca="false">IF(AND(K3907=4,L3907&gt;=3),"Champions",IF(AND(K3907=3,L3907&gt;=3),"Loyal",IF(K3907&gt;=3,"Recent / New",IF(L3907&gt;=3,"At Risk","Hibernating / Lost"))))</f>
        <v>Hibernating / Lost</v>
      </c>
      <c r="N3907" s="54" t="n">
        <f aca="false">IF(AND(Calc!$C$2&lt;=2009,Calc!$C$3&gt;=2009),F3907,0)+IF(AND(Calc!$C$2&lt;=2010,Calc!$C$3&gt;=2010),G3907,0)+IF(AND(Calc!$C$2&lt;=2011,Calc!$C$3&gt;=2011),H3907,0)</f>
        <v>1491.4</v>
      </c>
      <c r="O3907" s="61" t="n">
        <f aca="false">IF(AND(N3907&gt;0,OR(Calc!$C$4="*",B3907=Calc!$C$4)),N3907+ROW()*0.000000001,0)</f>
        <v>1491.400003907</v>
      </c>
    </row>
    <row r="3908" customFormat="false" ht="15" hidden="false" customHeight="false" outlineLevel="0" collapsed="false">
      <c r="A3908" s="49" t="n">
        <v>16315</v>
      </c>
      <c r="B3908" s="49" t="s">
        <v>189</v>
      </c>
      <c r="C3908" s="63" t="n">
        <v>40350</v>
      </c>
      <c r="D3908" s="63" t="n">
        <v>40556</v>
      </c>
      <c r="E3908" s="49" t="n">
        <v>2</v>
      </c>
      <c r="F3908" s="54" t="n">
        <v>0</v>
      </c>
      <c r="G3908" s="54" t="n">
        <v>176.34</v>
      </c>
      <c r="H3908" s="54" t="n">
        <v>226.37</v>
      </c>
      <c r="I3908" s="54" t="n">
        <f aca="false">SUM(F3908:H3908)</f>
        <v>402.71</v>
      </c>
      <c r="J3908" s="49" t="n">
        <f aca="false">Calc!$C$5-D3908</f>
        <v>331</v>
      </c>
      <c r="K3908" s="49" t="n">
        <f aca="false">IF(J3908&lt;=Calc!$C$11,4,IF(J3908&lt;=Calc!$C$12,3,IF(J3908&lt;=Calc!$C$13,2,1)))</f>
        <v>2</v>
      </c>
      <c r="L3908" s="49" t="n">
        <f aca="false">1+(E3908&gt;=Calc!$C$16)+(E3908&gt;=Calc!$C$17)+(E3908&gt;=Calc!$C$18)</f>
        <v>2</v>
      </c>
      <c r="M3908" s="49" t="str">
        <f aca="false">IF(AND(K3908=4,L3908&gt;=3),"Champions",IF(AND(K3908=3,L3908&gt;=3),"Loyal",IF(K3908&gt;=3,"Recent / New",IF(L3908&gt;=3,"At Risk","Hibernating / Lost"))))</f>
        <v>Hibernating / Lost</v>
      </c>
      <c r="N3908" s="54" t="n">
        <f aca="false">IF(AND(Calc!$C$2&lt;=2009,Calc!$C$3&gt;=2009),F3908,0)+IF(AND(Calc!$C$2&lt;=2010,Calc!$C$3&gt;=2010),G3908,0)+IF(AND(Calc!$C$2&lt;=2011,Calc!$C$3&gt;=2011),H3908,0)</f>
        <v>402.71</v>
      </c>
      <c r="O3908" s="61" t="n">
        <f aca="false">IF(AND(N3908&gt;0,OR(Calc!$C$4="*",B3908=Calc!$C$4)),N3908+ROW()*0.000000001,0)</f>
        <v>402.710003908</v>
      </c>
    </row>
    <row r="3909" customFormat="false" ht="15" hidden="false" customHeight="false" outlineLevel="0" collapsed="false">
      <c r="A3909" s="49" t="n">
        <v>16316</v>
      </c>
      <c r="B3909" s="49" t="s">
        <v>189</v>
      </c>
      <c r="C3909" s="63" t="n">
        <v>40393</v>
      </c>
      <c r="D3909" s="63" t="n">
        <v>40822</v>
      </c>
      <c r="E3909" s="49" t="n">
        <v>13</v>
      </c>
      <c r="F3909" s="54" t="n">
        <v>0</v>
      </c>
      <c r="G3909" s="54" t="n">
        <v>3085.97</v>
      </c>
      <c r="H3909" s="54" t="n">
        <v>2447.34</v>
      </c>
      <c r="I3909" s="54" t="n">
        <f aca="false">SUM(F3909:H3909)</f>
        <v>5533.31</v>
      </c>
      <c r="J3909" s="49" t="n">
        <f aca="false">Calc!$C$5-D3909</f>
        <v>65</v>
      </c>
      <c r="K3909" s="49" t="n">
        <f aca="false">IF(J3909&lt;=Calc!$C$11,4,IF(J3909&lt;=Calc!$C$12,3,IF(J3909&lt;=Calc!$C$13,2,1)))</f>
        <v>3</v>
      </c>
      <c r="L3909" s="49" t="n">
        <f aca="false">1+(E3909&gt;=Calc!$C$16)+(E3909&gt;=Calc!$C$17)+(E3909&gt;=Calc!$C$18)</f>
        <v>4</v>
      </c>
      <c r="M3909" s="49" t="str">
        <f aca="false">IF(AND(K3909=4,L3909&gt;=3),"Champions",IF(AND(K3909=3,L3909&gt;=3),"Loyal",IF(K3909&gt;=3,"Recent / New",IF(L3909&gt;=3,"At Risk","Hibernating / Lost"))))</f>
        <v>Loyal</v>
      </c>
      <c r="N3909" s="54" t="n">
        <f aca="false">IF(AND(Calc!$C$2&lt;=2009,Calc!$C$3&gt;=2009),F3909,0)+IF(AND(Calc!$C$2&lt;=2010,Calc!$C$3&gt;=2010),G3909,0)+IF(AND(Calc!$C$2&lt;=2011,Calc!$C$3&gt;=2011),H3909,0)</f>
        <v>5533.31</v>
      </c>
      <c r="O3909" s="61" t="n">
        <f aca="false">IF(AND(N3909&gt;0,OR(Calc!$C$4="*",B3909=Calc!$C$4)),N3909+ROW()*0.000000001,0)</f>
        <v>5533.310003909</v>
      </c>
    </row>
    <row r="3910" customFormat="false" ht="15" hidden="false" customHeight="false" outlineLevel="0" collapsed="false">
      <c r="A3910" s="49" t="n">
        <v>16317</v>
      </c>
      <c r="B3910" s="49" t="s">
        <v>189</v>
      </c>
      <c r="C3910" s="63" t="n">
        <v>40302</v>
      </c>
      <c r="D3910" s="63" t="n">
        <v>40767</v>
      </c>
      <c r="E3910" s="49" t="n">
        <v>5</v>
      </c>
      <c r="F3910" s="54" t="n">
        <v>0</v>
      </c>
      <c r="G3910" s="54" t="n">
        <v>838.11</v>
      </c>
      <c r="H3910" s="54" t="n">
        <v>1341.65</v>
      </c>
      <c r="I3910" s="54" t="n">
        <f aca="false">SUM(F3910:H3910)</f>
        <v>2179.76</v>
      </c>
      <c r="J3910" s="49" t="n">
        <f aca="false">Calc!$C$5-D3910</f>
        <v>120</v>
      </c>
      <c r="K3910" s="49" t="n">
        <f aca="false">IF(J3910&lt;=Calc!$C$11,4,IF(J3910&lt;=Calc!$C$12,3,IF(J3910&lt;=Calc!$C$13,2,1)))</f>
        <v>2</v>
      </c>
      <c r="L3910" s="49" t="n">
        <f aca="false">1+(E3910&gt;=Calc!$C$16)+(E3910&gt;=Calc!$C$17)+(E3910&gt;=Calc!$C$18)</f>
        <v>3</v>
      </c>
      <c r="M3910" s="49" t="str">
        <f aca="false">IF(AND(K3910=4,L3910&gt;=3),"Champions",IF(AND(K3910=3,L3910&gt;=3),"Loyal",IF(K3910&gt;=3,"Recent / New",IF(L3910&gt;=3,"At Risk","Hibernating / Lost"))))</f>
        <v>At Risk</v>
      </c>
      <c r="N3910" s="54" t="n">
        <f aca="false">IF(AND(Calc!$C$2&lt;=2009,Calc!$C$3&gt;=2009),F3910,0)+IF(AND(Calc!$C$2&lt;=2010,Calc!$C$3&gt;=2010),G3910,0)+IF(AND(Calc!$C$2&lt;=2011,Calc!$C$3&gt;=2011),H3910,0)</f>
        <v>2179.76</v>
      </c>
      <c r="O3910" s="61" t="n">
        <f aca="false">IF(AND(N3910&gt;0,OR(Calc!$C$4="*",B3910=Calc!$C$4)),N3910+ROW()*0.000000001,0)</f>
        <v>2179.76000391</v>
      </c>
    </row>
    <row r="3911" customFormat="false" ht="15" hidden="false" customHeight="false" outlineLevel="0" collapsed="false">
      <c r="A3911" s="49" t="n">
        <v>16318</v>
      </c>
      <c r="B3911" s="49" t="s">
        <v>189</v>
      </c>
      <c r="C3911" s="63" t="n">
        <v>40851</v>
      </c>
      <c r="D3911" s="63" t="n">
        <v>40851</v>
      </c>
      <c r="E3911" s="49" t="n">
        <v>1</v>
      </c>
      <c r="F3911" s="54" t="n">
        <v>0</v>
      </c>
      <c r="G3911" s="54" t="n">
        <v>0</v>
      </c>
      <c r="H3911" s="54" t="n">
        <v>328.15</v>
      </c>
      <c r="I3911" s="54" t="n">
        <f aca="false">SUM(F3911:H3911)</f>
        <v>328.15</v>
      </c>
      <c r="J3911" s="49" t="n">
        <f aca="false">Calc!$C$5-D3911</f>
        <v>36</v>
      </c>
      <c r="K3911" s="49" t="n">
        <f aca="false">IF(J3911&lt;=Calc!$C$11,4,IF(J3911&lt;=Calc!$C$12,3,IF(J3911&lt;=Calc!$C$13,2,1)))</f>
        <v>3</v>
      </c>
      <c r="L3911" s="49" t="n">
        <f aca="false">1+(E3911&gt;=Calc!$C$16)+(E3911&gt;=Calc!$C$17)+(E3911&gt;=Calc!$C$18)</f>
        <v>1</v>
      </c>
      <c r="M3911" s="49" t="str">
        <f aca="false">IF(AND(K3911=4,L3911&gt;=3),"Champions",IF(AND(K3911=3,L3911&gt;=3),"Loyal",IF(K3911&gt;=3,"Recent / New",IF(L3911&gt;=3,"At Risk","Hibernating / Lost"))))</f>
        <v>Recent / New</v>
      </c>
      <c r="N3911" s="54" t="n">
        <f aca="false">IF(AND(Calc!$C$2&lt;=2009,Calc!$C$3&gt;=2009),F3911,0)+IF(AND(Calc!$C$2&lt;=2010,Calc!$C$3&gt;=2010),G3911,0)+IF(AND(Calc!$C$2&lt;=2011,Calc!$C$3&gt;=2011),H3911,0)</f>
        <v>328.15</v>
      </c>
      <c r="O3911" s="61" t="n">
        <f aca="false">IF(AND(N3911&gt;0,OR(Calc!$C$4="*",B3911=Calc!$C$4)),N3911+ROW()*0.000000001,0)</f>
        <v>328.150003911</v>
      </c>
    </row>
    <row r="3912" customFormat="false" ht="15" hidden="false" customHeight="false" outlineLevel="0" collapsed="false">
      <c r="A3912" s="49" t="n">
        <v>16319</v>
      </c>
      <c r="B3912" s="49" t="s">
        <v>189</v>
      </c>
      <c r="C3912" s="63" t="n">
        <v>40669</v>
      </c>
      <c r="D3912" s="63" t="n">
        <v>40669</v>
      </c>
      <c r="E3912" s="49" t="n">
        <v>1</v>
      </c>
      <c r="F3912" s="54" t="n">
        <v>0</v>
      </c>
      <c r="G3912" s="54" t="n">
        <v>0</v>
      </c>
      <c r="H3912" s="54" t="n">
        <v>404.4</v>
      </c>
      <c r="I3912" s="54" t="n">
        <f aca="false">SUM(F3912:H3912)</f>
        <v>404.4</v>
      </c>
      <c r="J3912" s="49" t="n">
        <f aca="false">Calc!$C$5-D3912</f>
        <v>218</v>
      </c>
      <c r="K3912" s="49" t="n">
        <f aca="false">IF(J3912&lt;=Calc!$C$11,4,IF(J3912&lt;=Calc!$C$12,3,IF(J3912&lt;=Calc!$C$13,2,1)))</f>
        <v>2</v>
      </c>
      <c r="L3912" s="49" t="n">
        <f aca="false">1+(E3912&gt;=Calc!$C$16)+(E3912&gt;=Calc!$C$17)+(E3912&gt;=Calc!$C$18)</f>
        <v>1</v>
      </c>
      <c r="M3912" s="49" t="str">
        <f aca="false">IF(AND(K3912=4,L3912&gt;=3),"Champions",IF(AND(K3912=3,L3912&gt;=3),"Loyal",IF(K3912&gt;=3,"Recent / New",IF(L3912&gt;=3,"At Risk","Hibernating / Lost"))))</f>
        <v>Hibernating / Lost</v>
      </c>
      <c r="N3912" s="54" t="n">
        <f aca="false">IF(AND(Calc!$C$2&lt;=2009,Calc!$C$3&gt;=2009),F3912,0)+IF(AND(Calc!$C$2&lt;=2010,Calc!$C$3&gt;=2010),G3912,0)+IF(AND(Calc!$C$2&lt;=2011,Calc!$C$3&gt;=2011),H3912,0)</f>
        <v>404.4</v>
      </c>
      <c r="O3912" s="61" t="n">
        <f aca="false">IF(AND(N3912&gt;0,OR(Calc!$C$4="*",B3912=Calc!$C$4)),N3912+ROW()*0.000000001,0)</f>
        <v>404.400003912</v>
      </c>
    </row>
    <row r="3913" customFormat="false" ht="15" hidden="false" customHeight="false" outlineLevel="0" collapsed="false">
      <c r="A3913" s="49" t="n">
        <v>16320</v>
      </c>
      <c r="B3913" s="49" t="s">
        <v>194</v>
      </c>
      <c r="C3913" s="63" t="n">
        <v>40205</v>
      </c>
      <c r="D3913" s="63" t="n">
        <v>40714</v>
      </c>
      <c r="E3913" s="49" t="n">
        <v>6</v>
      </c>
      <c r="F3913" s="54" t="n">
        <v>0</v>
      </c>
      <c r="G3913" s="54" t="n">
        <v>4580.33</v>
      </c>
      <c r="H3913" s="54" t="n">
        <v>1038.46</v>
      </c>
      <c r="I3913" s="54" t="n">
        <f aca="false">SUM(F3913:H3913)</f>
        <v>5618.79</v>
      </c>
      <c r="J3913" s="49" t="n">
        <f aca="false">Calc!$C$5-D3913</f>
        <v>173</v>
      </c>
      <c r="K3913" s="49" t="n">
        <f aca="false">IF(J3913&lt;=Calc!$C$11,4,IF(J3913&lt;=Calc!$C$12,3,IF(J3913&lt;=Calc!$C$13,2,1)))</f>
        <v>2</v>
      </c>
      <c r="L3913" s="49" t="n">
        <f aca="false">1+(E3913&gt;=Calc!$C$16)+(E3913&gt;=Calc!$C$17)+(E3913&gt;=Calc!$C$18)</f>
        <v>3</v>
      </c>
      <c r="M3913" s="49" t="str">
        <f aca="false">IF(AND(K3913=4,L3913&gt;=3),"Champions",IF(AND(K3913=3,L3913&gt;=3),"Loyal",IF(K3913&gt;=3,"Recent / New",IF(L3913&gt;=3,"At Risk","Hibernating / Lost"))))</f>
        <v>At Risk</v>
      </c>
      <c r="N3913" s="54" t="n">
        <f aca="false">IF(AND(Calc!$C$2&lt;=2009,Calc!$C$3&gt;=2009),F3913,0)+IF(AND(Calc!$C$2&lt;=2010,Calc!$C$3&gt;=2010),G3913,0)+IF(AND(Calc!$C$2&lt;=2011,Calc!$C$3&gt;=2011),H3913,0)</f>
        <v>5618.79</v>
      </c>
      <c r="O3913" s="61" t="n">
        <f aca="false">IF(AND(N3913&gt;0,OR(Calc!$C$4="*",B3913=Calc!$C$4)),N3913+ROW()*0.000000001,0)</f>
        <v>5618.790003913</v>
      </c>
    </row>
    <row r="3914" customFormat="false" ht="15" hidden="false" customHeight="false" outlineLevel="0" collapsed="false">
      <c r="A3914" s="49" t="n">
        <v>16321</v>
      </c>
      <c r="B3914" s="49" t="s">
        <v>203</v>
      </c>
      <c r="C3914" s="63" t="n">
        <v>40148</v>
      </c>
      <c r="D3914" s="63" t="n">
        <v>40814</v>
      </c>
      <c r="E3914" s="49" t="n">
        <v>7</v>
      </c>
      <c r="F3914" s="54" t="n">
        <v>0</v>
      </c>
      <c r="G3914" s="54" t="n">
        <v>34.8</v>
      </c>
      <c r="H3914" s="54" t="n">
        <v>230.7</v>
      </c>
      <c r="I3914" s="54" t="n">
        <f aca="false">SUM(F3914:H3914)</f>
        <v>265.5</v>
      </c>
      <c r="J3914" s="49" t="n">
        <f aca="false">Calc!$C$5-D3914</f>
        <v>73</v>
      </c>
      <c r="K3914" s="49" t="n">
        <f aca="false">IF(J3914&lt;=Calc!$C$11,4,IF(J3914&lt;=Calc!$C$12,3,IF(J3914&lt;=Calc!$C$13,2,1)))</f>
        <v>3</v>
      </c>
      <c r="L3914" s="49" t="n">
        <f aca="false">1+(E3914&gt;=Calc!$C$16)+(E3914&gt;=Calc!$C$17)+(E3914&gt;=Calc!$C$18)</f>
        <v>3</v>
      </c>
      <c r="M3914" s="49" t="str">
        <f aca="false">IF(AND(K3914=4,L3914&gt;=3),"Champions",IF(AND(K3914=3,L3914&gt;=3),"Loyal",IF(K3914&gt;=3,"Recent / New",IF(L3914&gt;=3,"At Risk","Hibernating / Lost"))))</f>
        <v>Loyal</v>
      </c>
      <c r="N3914" s="54" t="n">
        <f aca="false">IF(AND(Calc!$C$2&lt;=2009,Calc!$C$3&gt;=2009),F3914,0)+IF(AND(Calc!$C$2&lt;=2010,Calc!$C$3&gt;=2010),G3914,0)+IF(AND(Calc!$C$2&lt;=2011,Calc!$C$3&gt;=2011),H3914,0)</f>
        <v>265.5</v>
      </c>
      <c r="O3914" s="61" t="n">
        <f aca="false">IF(AND(N3914&gt;0,OR(Calc!$C$4="*",B3914=Calc!$C$4)),N3914+ROW()*0.000000001,0)</f>
        <v>265.500003914</v>
      </c>
    </row>
    <row r="3915" customFormat="false" ht="15" hidden="false" customHeight="false" outlineLevel="0" collapsed="false">
      <c r="A3915" s="49" t="n">
        <v>16322</v>
      </c>
      <c r="B3915" s="49" t="s">
        <v>189</v>
      </c>
      <c r="C3915" s="63" t="n">
        <v>40850</v>
      </c>
      <c r="D3915" s="63" t="n">
        <v>40885</v>
      </c>
      <c r="E3915" s="49" t="n">
        <v>2</v>
      </c>
      <c r="F3915" s="54" t="n">
        <v>0</v>
      </c>
      <c r="G3915" s="54" t="n">
        <v>0</v>
      </c>
      <c r="H3915" s="54" t="n">
        <v>326.75</v>
      </c>
      <c r="I3915" s="54" t="n">
        <f aca="false">SUM(F3915:H3915)</f>
        <v>326.75</v>
      </c>
      <c r="J3915" s="49" t="n">
        <f aca="false">Calc!$C$5-D3915</f>
        <v>2</v>
      </c>
      <c r="K3915" s="49" t="n">
        <f aca="false">IF(J3915&lt;=Calc!$C$11,4,IF(J3915&lt;=Calc!$C$12,3,IF(J3915&lt;=Calc!$C$13,2,1)))</f>
        <v>4</v>
      </c>
      <c r="L3915" s="49" t="n">
        <f aca="false">1+(E3915&gt;=Calc!$C$16)+(E3915&gt;=Calc!$C$17)+(E3915&gt;=Calc!$C$18)</f>
        <v>2</v>
      </c>
      <c r="M3915" s="49" t="str">
        <f aca="false">IF(AND(K3915=4,L3915&gt;=3),"Champions",IF(AND(K3915=3,L3915&gt;=3),"Loyal",IF(K3915&gt;=3,"Recent / New",IF(L3915&gt;=3,"At Risk","Hibernating / Lost"))))</f>
        <v>Recent / New</v>
      </c>
      <c r="N3915" s="54" t="n">
        <f aca="false">IF(AND(Calc!$C$2&lt;=2009,Calc!$C$3&gt;=2009),F3915,0)+IF(AND(Calc!$C$2&lt;=2010,Calc!$C$3&gt;=2010),G3915,0)+IF(AND(Calc!$C$2&lt;=2011,Calc!$C$3&gt;=2011),H3915,0)</f>
        <v>326.75</v>
      </c>
      <c r="O3915" s="61" t="n">
        <f aca="false">IF(AND(N3915&gt;0,OR(Calc!$C$4="*",B3915=Calc!$C$4)),N3915+ROW()*0.000000001,0)</f>
        <v>326.750003915</v>
      </c>
    </row>
    <row r="3916" customFormat="false" ht="15" hidden="false" customHeight="false" outlineLevel="0" collapsed="false">
      <c r="A3916" s="49" t="n">
        <v>16323</v>
      </c>
      <c r="B3916" s="49" t="s">
        <v>189</v>
      </c>
      <c r="C3916" s="63" t="n">
        <v>40309</v>
      </c>
      <c r="D3916" s="63" t="n">
        <v>40690</v>
      </c>
      <c r="E3916" s="49" t="n">
        <v>2</v>
      </c>
      <c r="F3916" s="54" t="n">
        <v>0</v>
      </c>
      <c r="G3916" s="54" t="n">
        <v>146.16</v>
      </c>
      <c r="H3916" s="54" t="n">
        <v>207.5</v>
      </c>
      <c r="I3916" s="54" t="n">
        <f aca="false">SUM(F3916:H3916)</f>
        <v>353.66</v>
      </c>
      <c r="J3916" s="49" t="n">
        <f aca="false">Calc!$C$5-D3916</f>
        <v>197</v>
      </c>
      <c r="K3916" s="49" t="n">
        <f aca="false">IF(J3916&lt;=Calc!$C$11,4,IF(J3916&lt;=Calc!$C$12,3,IF(J3916&lt;=Calc!$C$13,2,1)))</f>
        <v>2</v>
      </c>
      <c r="L3916" s="49" t="n">
        <f aca="false">1+(E3916&gt;=Calc!$C$16)+(E3916&gt;=Calc!$C$17)+(E3916&gt;=Calc!$C$18)</f>
        <v>2</v>
      </c>
      <c r="M3916" s="49" t="str">
        <f aca="false">IF(AND(K3916=4,L3916&gt;=3),"Champions",IF(AND(K3916=3,L3916&gt;=3),"Loyal",IF(K3916&gt;=3,"Recent / New",IF(L3916&gt;=3,"At Risk","Hibernating / Lost"))))</f>
        <v>Hibernating / Lost</v>
      </c>
      <c r="N3916" s="54" t="n">
        <f aca="false">IF(AND(Calc!$C$2&lt;=2009,Calc!$C$3&gt;=2009),F3916,0)+IF(AND(Calc!$C$2&lt;=2010,Calc!$C$3&gt;=2010),G3916,0)+IF(AND(Calc!$C$2&lt;=2011,Calc!$C$3&gt;=2011),H3916,0)</f>
        <v>353.66</v>
      </c>
      <c r="O3916" s="61" t="n">
        <f aca="false">IF(AND(N3916&gt;0,OR(Calc!$C$4="*",B3916=Calc!$C$4)),N3916+ROW()*0.000000001,0)</f>
        <v>353.660003916</v>
      </c>
    </row>
    <row r="3917" customFormat="false" ht="15" hidden="false" customHeight="false" outlineLevel="0" collapsed="false">
      <c r="A3917" s="49" t="n">
        <v>16324</v>
      </c>
      <c r="B3917" s="49" t="s">
        <v>189</v>
      </c>
      <c r="C3917" s="63" t="n">
        <v>40709</v>
      </c>
      <c r="D3917" s="63" t="n">
        <v>40758</v>
      </c>
      <c r="E3917" s="49" t="n">
        <v>3</v>
      </c>
      <c r="F3917" s="54" t="n">
        <v>0</v>
      </c>
      <c r="G3917" s="54" t="n">
        <v>0</v>
      </c>
      <c r="H3917" s="54" t="n">
        <v>408.59</v>
      </c>
      <c r="I3917" s="54" t="n">
        <f aca="false">SUM(F3917:H3917)</f>
        <v>408.59</v>
      </c>
      <c r="J3917" s="49" t="n">
        <f aca="false">Calc!$C$5-D3917</f>
        <v>129</v>
      </c>
      <c r="K3917" s="49" t="n">
        <f aca="false">IF(J3917&lt;=Calc!$C$11,4,IF(J3917&lt;=Calc!$C$12,3,IF(J3917&lt;=Calc!$C$13,2,1)))</f>
        <v>2</v>
      </c>
      <c r="L3917" s="49" t="n">
        <f aca="false">1+(E3917&gt;=Calc!$C$16)+(E3917&gt;=Calc!$C$17)+(E3917&gt;=Calc!$C$18)</f>
        <v>2</v>
      </c>
      <c r="M3917" s="49" t="str">
        <f aca="false">IF(AND(K3917=4,L3917&gt;=3),"Champions",IF(AND(K3917=3,L3917&gt;=3),"Loyal",IF(K3917&gt;=3,"Recent / New",IF(L3917&gt;=3,"At Risk","Hibernating / Lost"))))</f>
        <v>Hibernating / Lost</v>
      </c>
      <c r="N3917" s="54" t="n">
        <f aca="false">IF(AND(Calc!$C$2&lt;=2009,Calc!$C$3&gt;=2009),F3917,0)+IF(AND(Calc!$C$2&lt;=2010,Calc!$C$3&gt;=2010),G3917,0)+IF(AND(Calc!$C$2&lt;=2011,Calc!$C$3&gt;=2011),H3917,0)</f>
        <v>408.59</v>
      </c>
      <c r="O3917" s="61" t="n">
        <f aca="false">IF(AND(N3917&gt;0,OR(Calc!$C$4="*",B3917=Calc!$C$4)),N3917+ROW()*0.000000001,0)</f>
        <v>408.590003917</v>
      </c>
    </row>
    <row r="3918" customFormat="false" ht="15" hidden="false" customHeight="false" outlineLevel="0" collapsed="false">
      <c r="A3918" s="49" t="n">
        <v>16325</v>
      </c>
      <c r="B3918" s="49" t="s">
        <v>189</v>
      </c>
      <c r="C3918" s="63" t="n">
        <v>40151</v>
      </c>
      <c r="D3918" s="63" t="n">
        <v>40840</v>
      </c>
      <c r="E3918" s="49" t="n">
        <v>12</v>
      </c>
      <c r="F3918" s="54" t="n">
        <v>345.54</v>
      </c>
      <c r="G3918" s="54" t="n">
        <v>2614.82</v>
      </c>
      <c r="H3918" s="54" t="n">
        <v>510.54</v>
      </c>
      <c r="I3918" s="54" t="n">
        <f aca="false">SUM(F3918:H3918)</f>
        <v>3470.9</v>
      </c>
      <c r="J3918" s="49" t="n">
        <f aca="false">Calc!$C$5-D3918</f>
        <v>47</v>
      </c>
      <c r="K3918" s="49" t="n">
        <f aca="false">IF(J3918&lt;=Calc!$C$11,4,IF(J3918&lt;=Calc!$C$12,3,IF(J3918&lt;=Calc!$C$13,2,1)))</f>
        <v>3</v>
      </c>
      <c r="L3918" s="49" t="n">
        <f aca="false">1+(E3918&gt;=Calc!$C$16)+(E3918&gt;=Calc!$C$17)+(E3918&gt;=Calc!$C$18)</f>
        <v>4</v>
      </c>
      <c r="M3918" s="49" t="str">
        <f aca="false">IF(AND(K3918=4,L3918&gt;=3),"Champions",IF(AND(K3918=3,L3918&gt;=3),"Loyal",IF(K3918&gt;=3,"Recent / New",IF(L3918&gt;=3,"At Risk","Hibernating / Lost"))))</f>
        <v>Loyal</v>
      </c>
      <c r="N3918" s="54" t="n">
        <f aca="false">IF(AND(Calc!$C$2&lt;=2009,Calc!$C$3&gt;=2009),F3918,0)+IF(AND(Calc!$C$2&lt;=2010,Calc!$C$3&gt;=2010),G3918,0)+IF(AND(Calc!$C$2&lt;=2011,Calc!$C$3&gt;=2011),H3918,0)</f>
        <v>3470.9</v>
      </c>
      <c r="O3918" s="61" t="n">
        <f aca="false">IF(AND(N3918&gt;0,OR(Calc!$C$4="*",B3918=Calc!$C$4)),N3918+ROW()*0.000000001,0)</f>
        <v>3470.900003918</v>
      </c>
    </row>
    <row r="3919" customFormat="false" ht="15" hidden="false" customHeight="false" outlineLevel="0" collapsed="false">
      <c r="A3919" s="49" t="n">
        <v>16326</v>
      </c>
      <c r="B3919" s="49" t="s">
        <v>189</v>
      </c>
      <c r="C3919" s="63" t="n">
        <v>40206</v>
      </c>
      <c r="D3919" s="63" t="n">
        <v>40881</v>
      </c>
      <c r="E3919" s="49" t="n">
        <v>24</v>
      </c>
      <c r="F3919" s="54" t="n">
        <v>0</v>
      </c>
      <c r="G3919" s="54" t="n">
        <v>1587.03</v>
      </c>
      <c r="H3919" s="54" t="n">
        <v>3014.22</v>
      </c>
      <c r="I3919" s="54" t="n">
        <f aca="false">SUM(F3919:H3919)</f>
        <v>4601.25</v>
      </c>
      <c r="J3919" s="49" t="n">
        <f aca="false">Calc!$C$5-D3919</f>
        <v>6</v>
      </c>
      <c r="K3919" s="49" t="n">
        <f aca="false">IF(J3919&lt;=Calc!$C$11,4,IF(J3919&lt;=Calc!$C$12,3,IF(J3919&lt;=Calc!$C$13,2,1)))</f>
        <v>4</v>
      </c>
      <c r="L3919" s="49" t="n">
        <f aca="false">1+(E3919&gt;=Calc!$C$16)+(E3919&gt;=Calc!$C$17)+(E3919&gt;=Calc!$C$18)</f>
        <v>4</v>
      </c>
      <c r="M3919" s="49" t="str">
        <f aca="false">IF(AND(K3919=4,L3919&gt;=3),"Champions",IF(AND(K3919=3,L3919&gt;=3),"Loyal",IF(K3919&gt;=3,"Recent / New",IF(L3919&gt;=3,"At Risk","Hibernating / Lost"))))</f>
        <v>Champions</v>
      </c>
      <c r="N3919" s="54" t="n">
        <f aca="false">IF(AND(Calc!$C$2&lt;=2009,Calc!$C$3&gt;=2009),F3919,0)+IF(AND(Calc!$C$2&lt;=2010,Calc!$C$3&gt;=2010),G3919,0)+IF(AND(Calc!$C$2&lt;=2011,Calc!$C$3&gt;=2011),H3919,0)</f>
        <v>4601.25</v>
      </c>
      <c r="O3919" s="61" t="n">
        <f aca="false">IF(AND(N3919&gt;0,OR(Calc!$C$4="*",B3919=Calc!$C$4)),N3919+ROW()*0.000000001,0)</f>
        <v>4601.250003919</v>
      </c>
    </row>
    <row r="3920" customFormat="false" ht="15" hidden="false" customHeight="false" outlineLevel="0" collapsed="false">
      <c r="A3920" s="49" t="n">
        <v>16327</v>
      </c>
      <c r="B3920" s="49" t="s">
        <v>189</v>
      </c>
      <c r="C3920" s="63" t="n">
        <v>40161</v>
      </c>
      <c r="D3920" s="63" t="n">
        <v>40872</v>
      </c>
      <c r="E3920" s="49" t="n">
        <v>16</v>
      </c>
      <c r="F3920" s="54" t="n">
        <v>698.61</v>
      </c>
      <c r="G3920" s="54" t="n">
        <v>6119.94</v>
      </c>
      <c r="H3920" s="54" t="n">
        <v>3284.67</v>
      </c>
      <c r="I3920" s="54" t="n">
        <f aca="false">SUM(F3920:H3920)</f>
        <v>10103.22</v>
      </c>
      <c r="J3920" s="49" t="n">
        <f aca="false">Calc!$C$5-D3920</f>
        <v>15</v>
      </c>
      <c r="K3920" s="49" t="n">
        <f aca="false">IF(J3920&lt;=Calc!$C$11,4,IF(J3920&lt;=Calc!$C$12,3,IF(J3920&lt;=Calc!$C$13,2,1)))</f>
        <v>4</v>
      </c>
      <c r="L3920" s="49" t="n">
        <f aca="false">1+(E3920&gt;=Calc!$C$16)+(E3920&gt;=Calc!$C$17)+(E3920&gt;=Calc!$C$18)</f>
        <v>4</v>
      </c>
      <c r="M3920" s="49" t="str">
        <f aca="false">IF(AND(K3920=4,L3920&gt;=3),"Champions",IF(AND(K3920=3,L3920&gt;=3),"Loyal",IF(K3920&gt;=3,"Recent / New",IF(L3920&gt;=3,"At Risk","Hibernating / Lost"))))</f>
        <v>Champions</v>
      </c>
      <c r="N3920" s="54" t="n">
        <f aca="false">IF(AND(Calc!$C$2&lt;=2009,Calc!$C$3&gt;=2009),F3920,0)+IF(AND(Calc!$C$2&lt;=2010,Calc!$C$3&gt;=2010),G3920,0)+IF(AND(Calc!$C$2&lt;=2011,Calc!$C$3&gt;=2011),H3920,0)</f>
        <v>10103.22</v>
      </c>
      <c r="O3920" s="61" t="n">
        <f aca="false">IF(AND(N3920&gt;0,OR(Calc!$C$4="*",B3920=Calc!$C$4)),N3920+ROW()*0.000000001,0)</f>
        <v>10103.22000392</v>
      </c>
    </row>
    <row r="3921" customFormat="false" ht="15" hidden="false" customHeight="false" outlineLevel="0" collapsed="false">
      <c r="A3921" s="49" t="n">
        <v>16328</v>
      </c>
      <c r="B3921" s="49" t="s">
        <v>189</v>
      </c>
      <c r="C3921" s="63" t="n">
        <v>40323</v>
      </c>
      <c r="D3921" s="63" t="n">
        <v>40323</v>
      </c>
      <c r="E3921" s="49" t="n">
        <v>1</v>
      </c>
      <c r="F3921" s="54" t="n">
        <v>0</v>
      </c>
      <c r="G3921" s="54" t="n">
        <v>310.83</v>
      </c>
      <c r="H3921" s="54" t="n">
        <v>0</v>
      </c>
      <c r="I3921" s="54" t="n">
        <f aca="false">SUM(F3921:H3921)</f>
        <v>310.83</v>
      </c>
      <c r="J3921" s="49" t="n">
        <f aca="false">Calc!$C$5-D3921</f>
        <v>564</v>
      </c>
      <c r="K3921" s="49" t="n">
        <f aca="false">IF(J3921&lt;=Calc!$C$11,4,IF(J3921&lt;=Calc!$C$12,3,IF(J3921&lt;=Calc!$C$13,2,1)))</f>
        <v>1</v>
      </c>
      <c r="L3921" s="49" t="n">
        <f aca="false">1+(E3921&gt;=Calc!$C$16)+(E3921&gt;=Calc!$C$17)+(E3921&gt;=Calc!$C$18)</f>
        <v>1</v>
      </c>
      <c r="M3921" s="49" t="str">
        <f aca="false">IF(AND(K3921=4,L3921&gt;=3),"Champions",IF(AND(K3921=3,L3921&gt;=3),"Loyal",IF(K3921&gt;=3,"Recent / New",IF(L3921&gt;=3,"At Risk","Hibernating / Lost"))))</f>
        <v>Hibernating / Lost</v>
      </c>
      <c r="N3921" s="54" t="n">
        <f aca="false">IF(AND(Calc!$C$2&lt;=2009,Calc!$C$3&gt;=2009),F3921,0)+IF(AND(Calc!$C$2&lt;=2010,Calc!$C$3&gt;=2010),G3921,0)+IF(AND(Calc!$C$2&lt;=2011,Calc!$C$3&gt;=2011),H3921,0)</f>
        <v>310.83</v>
      </c>
      <c r="O3921" s="61" t="n">
        <f aca="false">IF(AND(N3921&gt;0,OR(Calc!$C$4="*",B3921=Calc!$C$4)),N3921+ROW()*0.000000001,0)</f>
        <v>310.830003921</v>
      </c>
    </row>
    <row r="3922" customFormat="false" ht="15" hidden="false" customHeight="false" outlineLevel="0" collapsed="false">
      <c r="A3922" s="49" t="n">
        <v>16329</v>
      </c>
      <c r="B3922" s="49" t="s">
        <v>189</v>
      </c>
      <c r="C3922" s="63" t="n">
        <v>40148</v>
      </c>
      <c r="D3922" s="63" t="n">
        <v>40459</v>
      </c>
      <c r="E3922" s="49" t="n">
        <v>4</v>
      </c>
      <c r="F3922" s="54" t="n">
        <v>250.06</v>
      </c>
      <c r="G3922" s="54" t="n">
        <v>1414.86</v>
      </c>
      <c r="H3922" s="54" t="n">
        <v>0</v>
      </c>
      <c r="I3922" s="54" t="n">
        <f aca="false">SUM(F3922:H3922)</f>
        <v>1664.92</v>
      </c>
      <c r="J3922" s="49" t="n">
        <f aca="false">Calc!$C$5-D3922</f>
        <v>428</v>
      </c>
      <c r="K3922" s="49" t="n">
        <f aca="false">IF(J3922&lt;=Calc!$C$11,4,IF(J3922&lt;=Calc!$C$12,3,IF(J3922&lt;=Calc!$C$13,2,1)))</f>
        <v>1</v>
      </c>
      <c r="L3922" s="49" t="n">
        <f aca="false">1+(E3922&gt;=Calc!$C$16)+(E3922&gt;=Calc!$C$17)+(E3922&gt;=Calc!$C$18)</f>
        <v>3</v>
      </c>
      <c r="M3922" s="49" t="str">
        <f aca="false">IF(AND(K3922=4,L3922&gt;=3),"Champions",IF(AND(K3922=3,L3922&gt;=3),"Loyal",IF(K3922&gt;=3,"Recent / New",IF(L3922&gt;=3,"At Risk","Hibernating / Lost"))))</f>
        <v>At Risk</v>
      </c>
      <c r="N3922" s="54" t="n">
        <f aca="false">IF(AND(Calc!$C$2&lt;=2009,Calc!$C$3&gt;=2009),F3922,0)+IF(AND(Calc!$C$2&lt;=2010,Calc!$C$3&gt;=2010),G3922,0)+IF(AND(Calc!$C$2&lt;=2011,Calc!$C$3&gt;=2011),H3922,0)</f>
        <v>1664.92</v>
      </c>
      <c r="O3922" s="61" t="n">
        <f aca="false">IF(AND(N3922&gt;0,OR(Calc!$C$4="*",B3922=Calc!$C$4)),N3922+ROW()*0.000000001,0)</f>
        <v>1664.920003922</v>
      </c>
    </row>
    <row r="3923" customFormat="false" ht="15" hidden="false" customHeight="false" outlineLevel="0" collapsed="false">
      <c r="A3923" s="49" t="n">
        <v>16330</v>
      </c>
      <c r="B3923" s="49" t="s">
        <v>189</v>
      </c>
      <c r="C3923" s="63" t="n">
        <v>40224</v>
      </c>
      <c r="D3923" s="63" t="n">
        <v>40869</v>
      </c>
      <c r="E3923" s="49" t="n">
        <v>7</v>
      </c>
      <c r="F3923" s="54" t="n">
        <v>0</v>
      </c>
      <c r="G3923" s="54" t="n">
        <v>373.47</v>
      </c>
      <c r="H3923" s="54" t="n">
        <v>242.21</v>
      </c>
      <c r="I3923" s="54" t="n">
        <f aca="false">SUM(F3923:H3923)</f>
        <v>615.68</v>
      </c>
      <c r="J3923" s="49" t="n">
        <f aca="false">Calc!$C$5-D3923</f>
        <v>18</v>
      </c>
      <c r="K3923" s="49" t="n">
        <f aca="false">IF(J3923&lt;=Calc!$C$11,4,IF(J3923&lt;=Calc!$C$12,3,IF(J3923&lt;=Calc!$C$13,2,1)))</f>
        <v>4</v>
      </c>
      <c r="L3923" s="49" t="n">
        <f aca="false">1+(E3923&gt;=Calc!$C$16)+(E3923&gt;=Calc!$C$17)+(E3923&gt;=Calc!$C$18)</f>
        <v>3</v>
      </c>
      <c r="M3923" s="49" t="str">
        <f aca="false">IF(AND(K3923=4,L3923&gt;=3),"Champions",IF(AND(K3923=3,L3923&gt;=3),"Loyal",IF(K3923&gt;=3,"Recent / New",IF(L3923&gt;=3,"At Risk","Hibernating / Lost"))))</f>
        <v>Champions</v>
      </c>
      <c r="N3923" s="54" t="n">
        <f aca="false">IF(AND(Calc!$C$2&lt;=2009,Calc!$C$3&gt;=2009),F3923,0)+IF(AND(Calc!$C$2&lt;=2010,Calc!$C$3&gt;=2010),G3923,0)+IF(AND(Calc!$C$2&lt;=2011,Calc!$C$3&gt;=2011),H3923,0)</f>
        <v>615.68</v>
      </c>
      <c r="O3923" s="61" t="n">
        <f aca="false">IF(AND(N3923&gt;0,OR(Calc!$C$4="*",B3923=Calc!$C$4)),N3923+ROW()*0.000000001,0)</f>
        <v>615.680003923</v>
      </c>
    </row>
    <row r="3924" customFormat="false" ht="15" hidden="false" customHeight="false" outlineLevel="0" collapsed="false">
      <c r="A3924" s="49" t="n">
        <v>16331</v>
      </c>
      <c r="B3924" s="49" t="s">
        <v>189</v>
      </c>
      <c r="C3924" s="63" t="n">
        <v>40244</v>
      </c>
      <c r="D3924" s="63" t="n">
        <v>40454</v>
      </c>
      <c r="E3924" s="49" t="n">
        <v>6</v>
      </c>
      <c r="F3924" s="54" t="n">
        <v>0</v>
      </c>
      <c r="G3924" s="54" t="n">
        <v>2037.7</v>
      </c>
      <c r="H3924" s="54" t="n">
        <v>0</v>
      </c>
      <c r="I3924" s="54" t="n">
        <f aca="false">SUM(F3924:H3924)</f>
        <v>2037.7</v>
      </c>
      <c r="J3924" s="49" t="n">
        <f aca="false">Calc!$C$5-D3924</f>
        <v>433</v>
      </c>
      <c r="K3924" s="49" t="n">
        <f aca="false">IF(J3924&lt;=Calc!$C$11,4,IF(J3924&lt;=Calc!$C$12,3,IF(J3924&lt;=Calc!$C$13,2,1)))</f>
        <v>1</v>
      </c>
      <c r="L3924" s="49" t="n">
        <f aca="false">1+(E3924&gt;=Calc!$C$16)+(E3924&gt;=Calc!$C$17)+(E3924&gt;=Calc!$C$18)</f>
        <v>3</v>
      </c>
      <c r="M3924" s="49" t="str">
        <f aca="false">IF(AND(K3924=4,L3924&gt;=3),"Champions",IF(AND(K3924=3,L3924&gt;=3),"Loyal",IF(K3924&gt;=3,"Recent / New",IF(L3924&gt;=3,"At Risk","Hibernating / Lost"))))</f>
        <v>At Risk</v>
      </c>
      <c r="N3924" s="54" t="n">
        <f aca="false">IF(AND(Calc!$C$2&lt;=2009,Calc!$C$3&gt;=2009),F3924,0)+IF(AND(Calc!$C$2&lt;=2010,Calc!$C$3&gt;=2010),G3924,0)+IF(AND(Calc!$C$2&lt;=2011,Calc!$C$3&gt;=2011),H3924,0)</f>
        <v>2037.7</v>
      </c>
      <c r="O3924" s="61" t="n">
        <f aca="false">IF(AND(N3924&gt;0,OR(Calc!$C$4="*",B3924=Calc!$C$4)),N3924+ROW()*0.000000001,0)</f>
        <v>2037.700003924</v>
      </c>
    </row>
    <row r="3925" customFormat="false" ht="15" hidden="false" customHeight="false" outlineLevel="0" collapsed="false">
      <c r="A3925" s="49" t="n">
        <v>16332</v>
      </c>
      <c r="B3925" s="49" t="s">
        <v>189</v>
      </c>
      <c r="C3925" s="63" t="n">
        <v>40297</v>
      </c>
      <c r="D3925" s="63" t="n">
        <v>40858</v>
      </c>
      <c r="E3925" s="49" t="n">
        <v>11</v>
      </c>
      <c r="F3925" s="54" t="n">
        <v>0</v>
      </c>
      <c r="G3925" s="54" t="n">
        <v>404.25</v>
      </c>
      <c r="H3925" s="54" t="n">
        <v>1572.8</v>
      </c>
      <c r="I3925" s="54" t="n">
        <f aca="false">SUM(F3925:H3925)</f>
        <v>1977.05</v>
      </c>
      <c r="J3925" s="49" t="n">
        <f aca="false">Calc!$C$5-D3925</f>
        <v>29</v>
      </c>
      <c r="K3925" s="49" t="n">
        <f aca="false">IF(J3925&lt;=Calc!$C$11,4,IF(J3925&lt;=Calc!$C$12,3,IF(J3925&lt;=Calc!$C$13,2,1)))</f>
        <v>3</v>
      </c>
      <c r="L3925" s="49" t="n">
        <f aca="false">1+(E3925&gt;=Calc!$C$16)+(E3925&gt;=Calc!$C$17)+(E3925&gt;=Calc!$C$18)</f>
        <v>4</v>
      </c>
      <c r="M3925" s="49" t="str">
        <f aca="false">IF(AND(K3925=4,L3925&gt;=3),"Champions",IF(AND(K3925=3,L3925&gt;=3),"Loyal",IF(K3925&gt;=3,"Recent / New",IF(L3925&gt;=3,"At Risk","Hibernating / Lost"))))</f>
        <v>Loyal</v>
      </c>
      <c r="N3925" s="54" t="n">
        <f aca="false">IF(AND(Calc!$C$2&lt;=2009,Calc!$C$3&gt;=2009),F3925,0)+IF(AND(Calc!$C$2&lt;=2010,Calc!$C$3&gt;=2010),G3925,0)+IF(AND(Calc!$C$2&lt;=2011,Calc!$C$3&gt;=2011),H3925,0)</f>
        <v>1977.05</v>
      </c>
      <c r="O3925" s="61" t="n">
        <f aca="false">IF(AND(N3925&gt;0,OR(Calc!$C$4="*",B3925=Calc!$C$4)),N3925+ROW()*0.000000001,0)</f>
        <v>1977.050003925</v>
      </c>
    </row>
    <row r="3926" customFormat="false" ht="15" hidden="false" customHeight="false" outlineLevel="0" collapsed="false">
      <c r="A3926" s="49" t="n">
        <v>16333</v>
      </c>
      <c r="B3926" s="49" t="s">
        <v>189</v>
      </c>
      <c r="C3926" s="63" t="n">
        <v>40577</v>
      </c>
      <c r="D3926" s="63" t="n">
        <v>40879</v>
      </c>
      <c r="E3926" s="49" t="n">
        <v>22</v>
      </c>
      <c r="F3926" s="54" t="n">
        <v>0</v>
      </c>
      <c r="G3926" s="54" t="n">
        <v>0</v>
      </c>
      <c r="H3926" s="54" t="n">
        <v>26626.8</v>
      </c>
      <c r="I3926" s="54" t="n">
        <f aca="false">SUM(F3926:H3926)</f>
        <v>26626.8</v>
      </c>
      <c r="J3926" s="49" t="n">
        <f aca="false">Calc!$C$5-D3926</f>
        <v>8</v>
      </c>
      <c r="K3926" s="49" t="n">
        <f aca="false">IF(J3926&lt;=Calc!$C$11,4,IF(J3926&lt;=Calc!$C$12,3,IF(J3926&lt;=Calc!$C$13,2,1)))</f>
        <v>4</v>
      </c>
      <c r="L3926" s="49" t="n">
        <f aca="false">1+(E3926&gt;=Calc!$C$16)+(E3926&gt;=Calc!$C$17)+(E3926&gt;=Calc!$C$18)</f>
        <v>4</v>
      </c>
      <c r="M3926" s="49" t="str">
        <f aca="false">IF(AND(K3926=4,L3926&gt;=3),"Champions",IF(AND(K3926=3,L3926&gt;=3),"Loyal",IF(K3926&gt;=3,"Recent / New",IF(L3926&gt;=3,"At Risk","Hibernating / Lost"))))</f>
        <v>Champions</v>
      </c>
      <c r="N3926" s="54" t="n">
        <f aca="false">IF(AND(Calc!$C$2&lt;=2009,Calc!$C$3&gt;=2009),F3926,0)+IF(AND(Calc!$C$2&lt;=2010,Calc!$C$3&gt;=2010),G3926,0)+IF(AND(Calc!$C$2&lt;=2011,Calc!$C$3&gt;=2011),H3926,0)</f>
        <v>26626.8</v>
      </c>
      <c r="O3926" s="61" t="n">
        <f aca="false">IF(AND(N3926&gt;0,OR(Calc!$C$4="*",B3926=Calc!$C$4)),N3926+ROW()*0.000000001,0)</f>
        <v>26626.800003926</v>
      </c>
    </row>
    <row r="3927" customFormat="false" ht="15" hidden="false" customHeight="false" outlineLevel="0" collapsed="false">
      <c r="A3927" s="49" t="n">
        <v>16334</v>
      </c>
      <c r="B3927" s="49" t="s">
        <v>189</v>
      </c>
      <c r="C3927" s="63" t="n">
        <v>40394</v>
      </c>
      <c r="D3927" s="63" t="n">
        <v>40394</v>
      </c>
      <c r="E3927" s="49" t="n">
        <v>1</v>
      </c>
      <c r="F3927" s="54" t="n">
        <v>0</v>
      </c>
      <c r="G3927" s="54" t="n">
        <v>263.73</v>
      </c>
      <c r="H3927" s="54" t="n">
        <v>0</v>
      </c>
      <c r="I3927" s="54" t="n">
        <f aca="false">SUM(F3927:H3927)</f>
        <v>263.73</v>
      </c>
      <c r="J3927" s="49" t="n">
        <f aca="false">Calc!$C$5-D3927</f>
        <v>493</v>
      </c>
      <c r="K3927" s="49" t="n">
        <f aca="false">IF(J3927&lt;=Calc!$C$11,4,IF(J3927&lt;=Calc!$C$12,3,IF(J3927&lt;=Calc!$C$13,2,1)))</f>
        <v>1</v>
      </c>
      <c r="L3927" s="49" t="n">
        <f aca="false">1+(E3927&gt;=Calc!$C$16)+(E3927&gt;=Calc!$C$17)+(E3927&gt;=Calc!$C$18)</f>
        <v>1</v>
      </c>
      <c r="M3927" s="49" t="str">
        <f aca="false">IF(AND(K3927=4,L3927&gt;=3),"Champions",IF(AND(K3927=3,L3927&gt;=3),"Loyal",IF(K3927&gt;=3,"Recent / New",IF(L3927&gt;=3,"At Risk","Hibernating / Lost"))))</f>
        <v>Hibernating / Lost</v>
      </c>
      <c r="N3927" s="54" t="n">
        <f aca="false">IF(AND(Calc!$C$2&lt;=2009,Calc!$C$3&gt;=2009),F3927,0)+IF(AND(Calc!$C$2&lt;=2010,Calc!$C$3&gt;=2010),G3927,0)+IF(AND(Calc!$C$2&lt;=2011,Calc!$C$3&gt;=2011),H3927,0)</f>
        <v>263.73</v>
      </c>
      <c r="O3927" s="61" t="n">
        <f aca="false">IF(AND(N3927&gt;0,OR(Calc!$C$4="*",B3927=Calc!$C$4)),N3927+ROW()*0.000000001,0)</f>
        <v>263.730003927</v>
      </c>
    </row>
    <row r="3928" customFormat="false" ht="15" hidden="false" customHeight="false" outlineLevel="0" collapsed="false">
      <c r="A3928" s="49" t="n">
        <v>16335</v>
      </c>
      <c r="B3928" s="49" t="s">
        <v>189</v>
      </c>
      <c r="C3928" s="63" t="n">
        <v>40151</v>
      </c>
      <c r="D3928" s="63" t="n">
        <v>40335</v>
      </c>
      <c r="E3928" s="49" t="n">
        <v>7</v>
      </c>
      <c r="F3928" s="54" t="n">
        <v>799.15</v>
      </c>
      <c r="G3928" s="54" t="n">
        <v>1927.37</v>
      </c>
      <c r="H3928" s="54" t="n">
        <v>0</v>
      </c>
      <c r="I3928" s="54" t="n">
        <f aca="false">SUM(F3928:H3928)</f>
        <v>2726.52</v>
      </c>
      <c r="J3928" s="49" t="n">
        <f aca="false">Calc!$C$5-D3928</f>
        <v>552</v>
      </c>
      <c r="K3928" s="49" t="n">
        <f aca="false">IF(J3928&lt;=Calc!$C$11,4,IF(J3928&lt;=Calc!$C$12,3,IF(J3928&lt;=Calc!$C$13,2,1)))</f>
        <v>1</v>
      </c>
      <c r="L3928" s="49" t="n">
        <f aca="false">1+(E3928&gt;=Calc!$C$16)+(E3928&gt;=Calc!$C$17)+(E3928&gt;=Calc!$C$18)</f>
        <v>3</v>
      </c>
      <c r="M3928" s="49" t="str">
        <f aca="false">IF(AND(K3928=4,L3928&gt;=3),"Champions",IF(AND(K3928=3,L3928&gt;=3),"Loyal",IF(K3928&gt;=3,"Recent / New",IF(L3928&gt;=3,"At Risk","Hibernating / Lost"))))</f>
        <v>At Risk</v>
      </c>
      <c r="N3928" s="54" t="n">
        <f aca="false">IF(AND(Calc!$C$2&lt;=2009,Calc!$C$3&gt;=2009),F3928,0)+IF(AND(Calc!$C$2&lt;=2010,Calc!$C$3&gt;=2010),G3928,0)+IF(AND(Calc!$C$2&lt;=2011,Calc!$C$3&gt;=2011),H3928,0)</f>
        <v>2726.52</v>
      </c>
      <c r="O3928" s="61" t="n">
        <f aca="false">IF(AND(N3928&gt;0,OR(Calc!$C$4="*",B3928=Calc!$C$4)),N3928+ROW()*0.000000001,0)</f>
        <v>2726.520003928</v>
      </c>
    </row>
    <row r="3929" customFormat="false" ht="15" hidden="false" customHeight="false" outlineLevel="0" collapsed="false">
      <c r="A3929" s="49" t="n">
        <v>16336</v>
      </c>
      <c r="B3929" s="49" t="s">
        <v>189</v>
      </c>
      <c r="C3929" s="63" t="n">
        <v>40255</v>
      </c>
      <c r="D3929" s="63" t="n">
        <v>40466</v>
      </c>
      <c r="E3929" s="49" t="n">
        <v>4</v>
      </c>
      <c r="F3929" s="54" t="n">
        <v>0</v>
      </c>
      <c r="G3929" s="54" t="n">
        <v>3517.69</v>
      </c>
      <c r="H3929" s="54" t="n">
        <v>0</v>
      </c>
      <c r="I3929" s="54" t="n">
        <f aca="false">SUM(F3929:H3929)</f>
        <v>3517.69</v>
      </c>
      <c r="J3929" s="49" t="n">
        <f aca="false">Calc!$C$5-D3929</f>
        <v>421</v>
      </c>
      <c r="K3929" s="49" t="n">
        <f aca="false">IF(J3929&lt;=Calc!$C$11,4,IF(J3929&lt;=Calc!$C$12,3,IF(J3929&lt;=Calc!$C$13,2,1)))</f>
        <v>1</v>
      </c>
      <c r="L3929" s="49" t="n">
        <f aca="false">1+(E3929&gt;=Calc!$C$16)+(E3929&gt;=Calc!$C$17)+(E3929&gt;=Calc!$C$18)</f>
        <v>3</v>
      </c>
      <c r="M3929" s="49" t="str">
        <f aca="false">IF(AND(K3929=4,L3929&gt;=3),"Champions",IF(AND(K3929=3,L3929&gt;=3),"Loyal",IF(K3929&gt;=3,"Recent / New",IF(L3929&gt;=3,"At Risk","Hibernating / Lost"))))</f>
        <v>At Risk</v>
      </c>
      <c r="N3929" s="54" t="n">
        <f aca="false">IF(AND(Calc!$C$2&lt;=2009,Calc!$C$3&gt;=2009),F3929,0)+IF(AND(Calc!$C$2&lt;=2010,Calc!$C$3&gt;=2010),G3929,0)+IF(AND(Calc!$C$2&lt;=2011,Calc!$C$3&gt;=2011),H3929,0)</f>
        <v>3517.69</v>
      </c>
      <c r="O3929" s="61" t="n">
        <f aca="false">IF(AND(N3929&gt;0,OR(Calc!$C$4="*",B3929=Calc!$C$4)),N3929+ROW()*0.000000001,0)</f>
        <v>3517.690003929</v>
      </c>
    </row>
    <row r="3930" customFormat="false" ht="15" hidden="false" customHeight="false" outlineLevel="0" collapsed="false">
      <c r="A3930" s="49" t="n">
        <v>16337</v>
      </c>
      <c r="B3930" s="49" t="s">
        <v>189</v>
      </c>
      <c r="C3930" s="63" t="n">
        <v>40850</v>
      </c>
      <c r="D3930" s="63" t="n">
        <v>40850</v>
      </c>
      <c r="E3930" s="49" t="n">
        <v>1</v>
      </c>
      <c r="F3930" s="54" t="n">
        <v>0</v>
      </c>
      <c r="G3930" s="54" t="n">
        <v>0</v>
      </c>
      <c r="H3930" s="54" t="n">
        <v>151.05</v>
      </c>
      <c r="I3930" s="54" t="n">
        <f aca="false">SUM(F3930:H3930)</f>
        <v>151.05</v>
      </c>
      <c r="J3930" s="49" t="n">
        <f aca="false">Calc!$C$5-D3930</f>
        <v>37</v>
      </c>
      <c r="K3930" s="49" t="n">
        <f aca="false">IF(J3930&lt;=Calc!$C$11,4,IF(J3930&lt;=Calc!$C$12,3,IF(J3930&lt;=Calc!$C$13,2,1)))</f>
        <v>3</v>
      </c>
      <c r="L3930" s="49" t="n">
        <f aca="false">1+(E3930&gt;=Calc!$C$16)+(E3930&gt;=Calc!$C$17)+(E3930&gt;=Calc!$C$18)</f>
        <v>1</v>
      </c>
      <c r="M3930" s="49" t="str">
        <f aca="false">IF(AND(K3930=4,L3930&gt;=3),"Champions",IF(AND(K3930=3,L3930&gt;=3),"Loyal",IF(K3930&gt;=3,"Recent / New",IF(L3930&gt;=3,"At Risk","Hibernating / Lost"))))</f>
        <v>Recent / New</v>
      </c>
      <c r="N3930" s="54" t="n">
        <f aca="false">IF(AND(Calc!$C$2&lt;=2009,Calc!$C$3&gt;=2009),F3930,0)+IF(AND(Calc!$C$2&lt;=2010,Calc!$C$3&gt;=2010),G3930,0)+IF(AND(Calc!$C$2&lt;=2011,Calc!$C$3&gt;=2011),H3930,0)</f>
        <v>151.05</v>
      </c>
      <c r="O3930" s="61" t="n">
        <f aca="false">IF(AND(N3930&gt;0,OR(Calc!$C$4="*",B3930=Calc!$C$4)),N3930+ROW()*0.000000001,0)</f>
        <v>151.05000393</v>
      </c>
    </row>
    <row r="3931" customFormat="false" ht="15" hidden="false" customHeight="false" outlineLevel="0" collapsed="false">
      <c r="A3931" s="49" t="n">
        <v>16338</v>
      </c>
      <c r="B3931" s="49" t="s">
        <v>189</v>
      </c>
      <c r="C3931" s="63" t="n">
        <v>40729</v>
      </c>
      <c r="D3931" s="63" t="n">
        <v>40729</v>
      </c>
      <c r="E3931" s="49" t="n">
        <v>1</v>
      </c>
      <c r="F3931" s="54" t="n">
        <v>0</v>
      </c>
      <c r="G3931" s="54" t="n">
        <v>0</v>
      </c>
      <c r="H3931" s="54" t="n">
        <v>214.8</v>
      </c>
      <c r="I3931" s="54" t="n">
        <f aca="false">SUM(F3931:H3931)</f>
        <v>214.8</v>
      </c>
      <c r="J3931" s="49" t="n">
        <f aca="false">Calc!$C$5-D3931</f>
        <v>158</v>
      </c>
      <c r="K3931" s="49" t="n">
        <f aca="false">IF(J3931&lt;=Calc!$C$11,4,IF(J3931&lt;=Calc!$C$12,3,IF(J3931&lt;=Calc!$C$13,2,1)))</f>
        <v>2</v>
      </c>
      <c r="L3931" s="49" t="n">
        <f aca="false">1+(E3931&gt;=Calc!$C$16)+(E3931&gt;=Calc!$C$17)+(E3931&gt;=Calc!$C$18)</f>
        <v>1</v>
      </c>
      <c r="M3931" s="49" t="str">
        <f aca="false">IF(AND(K3931=4,L3931&gt;=3),"Champions",IF(AND(K3931=3,L3931&gt;=3),"Loyal",IF(K3931&gt;=3,"Recent / New",IF(L3931&gt;=3,"At Risk","Hibernating / Lost"))))</f>
        <v>Hibernating / Lost</v>
      </c>
      <c r="N3931" s="54" t="n">
        <f aca="false">IF(AND(Calc!$C$2&lt;=2009,Calc!$C$3&gt;=2009),F3931,0)+IF(AND(Calc!$C$2&lt;=2010,Calc!$C$3&gt;=2010),G3931,0)+IF(AND(Calc!$C$2&lt;=2011,Calc!$C$3&gt;=2011),H3931,0)</f>
        <v>214.8</v>
      </c>
      <c r="O3931" s="61" t="n">
        <f aca="false">IF(AND(N3931&gt;0,OR(Calc!$C$4="*",B3931=Calc!$C$4)),N3931+ROW()*0.000000001,0)</f>
        <v>214.800003931</v>
      </c>
    </row>
    <row r="3932" customFormat="false" ht="15" hidden="false" customHeight="false" outlineLevel="0" collapsed="false">
      <c r="A3932" s="49" t="n">
        <v>16339</v>
      </c>
      <c r="B3932" s="49" t="s">
        <v>189</v>
      </c>
      <c r="C3932" s="63" t="n">
        <v>40602</v>
      </c>
      <c r="D3932" s="63" t="n">
        <v>40602</v>
      </c>
      <c r="E3932" s="49" t="n">
        <v>1</v>
      </c>
      <c r="F3932" s="54" t="n">
        <v>0</v>
      </c>
      <c r="G3932" s="54" t="n">
        <v>0</v>
      </c>
      <c r="H3932" s="54" t="n">
        <v>94.05</v>
      </c>
      <c r="I3932" s="54" t="n">
        <f aca="false">SUM(F3932:H3932)</f>
        <v>94.05</v>
      </c>
      <c r="J3932" s="49" t="n">
        <f aca="false">Calc!$C$5-D3932</f>
        <v>285</v>
      </c>
      <c r="K3932" s="49" t="n">
        <f aca="false">IF(J3932&lt;=Calc!$C$11,4,IF(J3932&lt;=Calc!$C$12,3,IF(J3932&lt;=Calc!$C$13,2,1)))</f>
        <v>2</v>
      </c>
      <c r="L3932" s="49" t="n">
        <f aca="false">1+(E3932&gt;=Calc!$C$16)+(E3932&gt;=Calc!$C$17)+(E3932&gt;=Calc!$C$18)</f>
        <v>1</v>
      </c>
      <c r="M3932" s="49" t="str">
        <f aca="false">IF(AND(K3932=4,L3932&gt;=3),"Champions",IF(AND(K3932=3,L3932&gt;=3),"Loyal",IF(K3932&gt;=3,"Recent / New",IF(L3932&gt;=3,"At Risk","Hibernating / Lost"))))</f>
        <v>Hibernating / Lost</v>
      </c>
      <c r="N3932" s="54" t="n">
        <f aca="false">IF(AND(Calc!$C$2&lt;=2009,Calc!$C$3&gt;=2009),F3932,0)+IF(AND(Calc!$C$2&lt;=2010,Calc!$C$3&gt;=2010),G3932,0)+IF(AND(Calc!$C$2&lt;=2011,Calc!$C$3&gt;=2011),H3932,0)</f>
        <v>94.05</v>
      </c>
      <c r="O3932" s="61" t="n">
        <f aca="false">IF(AND(N3932&gt;0,OR(Calc!$C$4="*",B3932=Calc!$C$4)),N3932+ROW()*0.000000001,0)</f>
        <v>94.050003932</v>
      </c>
    </row>
    <row r="3933" customFormat="false" ht="15" hidden="false" customHeight="false" outlineLevel="0" collapsed="false">
      <c r="A3933" s="49" t="n">
        <v>16340</v>
      </c>
      <c r="B3933" s="49" t="s">
        <v>189</v>
      </c>
      <c r="C3933" s="63" t="n">
        <v>40335</v>
      </c>
      <c r="D3933" s="63" t="n">
        <v>40779</v>
      </c>
      <c r="E3933" s="49" t="n">
        <v>3</v>
      </c>
      <c r="F3933" s="54" t="n">
        <v>0</v>
      </c>
      <c r="G3933" s="54" t="n">
        <v>961.93</v>
      </c>
      <c r="H3933" s="54" t="n">
        <v>534.31</v>
      </c>
      <c r="I3933" s="54" t="n">
        <f aca="false">SUM(F3933:H3933)</f>
        <v>1496.24</v>
      </c>
      <c r="J3933" s="49" t="n">
        <f aca="false">Calc!$C$5-D3933</f>
        <v>108</v>
      </c>
      <c r="K3933" s="49" t="n">
        <f aca="false">IF(J3933&lt;=Calc!$C$11,4,IF(J3933&lt;=Calc!$C$12,3,IF(J3933&lt;=Calc!$C$13,2,1)))</f>
        <v>2</v>
      </c>
      <c r="L3933" s="49" t="n">
        <f aca="false">1+(E3933&gt;=Calc!$C$16)+(E3933&gt;=Calc!$C$17)+(E3933&gt;=Calc!$C$18)</f>
        <v>2</v>
      </c>
      <c r="M3933" s="49" t="str">
        <f aca="false">IF(AND(K3933=4,L3933&gt;=3),"Champions",IF(AND(K3933=3,L3933&gt;=3),"Loyal",IF(K3933&gt;=3,"Recent / New",IF(L3933&gt;=3,"At Risk","Hibernating / Lost"))))</f>
        <v>Hibernating / Lost</v>
      </c>
      <c r="N3933" s="54" t="n">
        <f aca="false">IF(AND(Calc!$C$2&lt;=2009,Calc!$C$3&gt;=2009),F3933,0)+IF(AND(Calc!$C$2&lt;=2010,Calc!$C$3&gt;=2010),G3933,0)+IF(AND(Calc!$C$2&lt;=2011,Calc!$C$3&gt;=2011),H3933,0)</f>
        <v>1496.24</v>
      </c>
      <c r="O3933" s="61" t="n">
        <f aca="false">IF(AND(N3933&gt;0,OR(Calc!$C$4="*",B3933=Calc!$C$4)),N3933+ROW()*0.000000001,0)</f>
        <v>1496.240003933</v>
      </c>
    </row>
    <row r="3934" customFormat="false" ht="15" hidden="false" customHeight="false" outlineLevel="0" collapsed="false">
      <c r="A3934" s="49" t="n">
        <v>16341</v>
      </c>
      <c r="B3934" s="49" t="s">
        <v>189</v>
      </c>
      <c r="C3934" s="63" t="n">
        <v>40277</v>
      </c>
      <c r="D3934" s="63" t="n">
        <v>40862</v>
      </c>
      <c r="E3934" s="49" t="n">
        <v>7</v>
      </c>
      <c r="F3934" s="54" t="n">
        <v>0</v>
      </c>
      <c r="G3934" s="54" t="n">
        <v>1872.91</v>
      </c>
      <c r="H3934" s="54" t="n">
        <v>1959.38</v>
      </c>
      <c r="I3934" s="54" t="n">
        <f aca="false">SUM(F3934:H3934)</f>
        <v>3832.29</v>
      </c>
      <c r="J3934" s="49" t="n">
        <f aca="false">Calc!$C$5-D3934</f>
        <v>25</v>
      </c>
      <c r="K3934" s="49" t="n">
        <f aca="false">IF(J3934&lt;=Calc!$C$11,4,IF(J3934&lt;=Calc!$C$12,3,IF(J3934&lt;=Calc!$C$13,2,1)))</f>
        <v>4</v>
      </c>
      <c r="L3934" s="49" t="n">
        <f aca="false">1+(E3934&gt;=Calc!$C$16)+(E3934&gt;=Calc!$C$17)+(E3934&gt;=Calc!$C$18)</f>
        <v>3</v>
      </c>
      <c r="M3934" s="49" t="str">
        <f aca="false">IF(AND(K3934=4,L3934&gt;=3),"Champions",IF(AND(K3934=3,L3934&gt;=3),"Loyal",IF(K3934&gt;=3,"Recent / New",IF(L3934&gt;=3,"At Risk","Hibernating / Lost"))))</f>
        <v>Champions</v>
      </c>
      <c r="N3934" s="54" t="n">
        <f aca="false">IF(AND(Calc!$C$2&lt;=2009,Calc!$C$3&gt;=2009),F3934,0)+IF(AND(Calc!$C$2&lt;=2010,Calc!$C$3&gt;=2010),G3934,0)+IF(AND(Calc!$C$2&lt;=2011,Calc!$C$3&gt;=2011),H3934,0)</f>
        <v>3832.29</v>
      </c>
      <c r="O3934" s="61" t="n">
        <f aca="false">IF(AND(N3934&gt;0,OR(Calc!$C$4="*",B3934=Calc!$C$4)),N3934+ROW()*0.000000001,0)</f>
        <v>3832.290003934</v>
      </c>
    </row>
    <row r="3935" customFormat="false" ht="15" hidden="false" customHeight="false" outlineLevel="0" collapsed="false">
      <c r="A3935" s="49" t="n">
        <v>16342</v>
      </c>
      <c r="B3935" s="49" t="s">
        <v>189</v>
      </c>
      <c r="C3935" s="63" t="n">
        <v>40707</v>
      </c>
      <c r="D3935" s="63" t="n">
        <v>40811</v>
      </c>
      <c r="E3935" s="49" t="n">
        <v>4</v>
      </c>
      <c r="F3935" s="54" t="n">
        <v>0</v>
      </c>
      <c r="G3935" s="54" t="n">
        <v>0</v>
      </c>
      <c r="H3935" s="54" t="n">
        <v>322.41</v>
      </c>
      <c r="I3935" s="54" t="n">
        <f aca="false">SUM(F3935:H3935)</f>
        <v>322.41</v>
      </c>
      <c r="J3935" s="49" t="n">
        <f aca="false">Calc!$C$5-D3935</f>
        <v>76</v>
      </c>
      <c r="K3935" s="49" t="n">
        <f aca="false">IF(J3935&lt;=Calc!$C$11,4,IF(J3935&lt;=Calc!$C$12,3,IF(J3935&lt;=Calc!$C$13,2,1)))</f>
        <v>3</v>
      </c>
      <c r="L3935" s="49" t="n">
        <f aca="false">1+(E3935&gt;=Calc!$C$16)+(E3935&gt;=Calc!$C$17)+(E3935&gt;=Calc!$C$18)</f>
        <v>3</v>
      </c>
      <c r="M3935" s="49" t="str">
        <f aca="false">IF(AND(K3935=4,L3935&gt;=3),"Champions",IF(AND(K3935=3,L3935&gt;=3),"Loyal",IF(K3935&gt;=3,"Recent / New",IF(L3935&gt;=3,"At Risk","Hibernating / Lost"))))</f>
        <v>Loyal</v>
      </c>
      <c r="N3935" s="54" t="n">
        <f aca="false">IF(AND(Calc!$C$2&lt;=2009,Calc!$C$3&gt;=2009),F3935,0)+IF(AND(Calc!$C$2&lt;=2010,Calc!$C$3&gt;=2010),G3935,0)+IF(AND(Calc!$C$2&lt;=2011,Calc!$C$3&gt;=2011),H3935,0)</f>
        <v>322.41</v>
      </c>
      <c r="O3935" s="61" t="n">
        <f aca="false">IF(AND(N3935&gt;0,OR(Calc!$C$4="*",B3935=Calc!$C$4)),N3935+ROW()*0.000000001,0)</f>
        <v>322.410003935</v>
      </c>
    </row>
    <row r="3936" customFormat="false" ht="15" hidden="false" customHeight="false" outlineLevel="0" collapsed="false">
      <c r="A3936" s="49" t="n">
        <v>16343</v>
      </c>
      <c r="B3936" s="49" t="s">
        <v>189</v>
      </c>
      <c r="C3936" s="63" t="n">
        <v>40479</v>
      </c>
      <c r="D3936" s="63" t="n">
        <v>40870</v>
      </c>
      <c r="E3936" s="49" t="n">
        <v>3</v>
      </c>
      <c r="F3936" s="54" t="n">
        <v>0</v>
      </c>
      <c r="G3936" s="54" t="n">
        <v>285.54</v>
      </c>
      <c r="H3936" s="54" t="n">
        <v>328.58</v>
      </c>
      <c r="I3936" s="54" t="n">
        <f aca="false">SUM(F3936:H3936)</f>
        <v>614.12</v>
      </c>
      <c r="J3936" s="49" t="n">
        <f aca="false">Calc!$C$5-D3936</f>
        <v>17</v>
      </c>
      <c r="K3936" s="49" t="n">
        <f aca="false">IF(J3936&lt;=Calc!$C$11,4,IF(J3936&lt;=Calc!$C$12,3,IF(J3936&lt;=Calc!$C$13,2,1)))</f>
        <v>4</v>
      </c>
      <c r="L3936" s="49" t="n">
        <f aca="false">1+(E3936&gt;=Calc!$C$16)+(E3936&gt;=Calc!$C$17)+(E3936&gt;=Calc!$C$18)</f>
        <v>2</v>
      </c>
      <c r="M3936" s="49" t="str">
        <f aca="false">IF(AND(K3936=4,L3936&gt;=3),"Champions",IF(AND(K3936=3,L3936&gt;=3),"Loyal",IF(K3936&gt;=3,"Recent / New",IF(L3936&gt;=3,"At Risk","Hibernating / Lost"))))</f>
        <v>Recent / New</v>
      </c>
      <c r="N3936" s="54" t="n">
        <f aca="false">IF(AND(Calc!$C$2&lt;=2009,Calc!$C$3&gt;=2009),F3936,0)+IF(AND(Calc!$C$2&lt;=2010,Calc!$C$3&gt;=2010),G3936,0)+IF(AND(Calc!$C$2&lt;=2011,Calc!$C$3&gt;=2011),H3936,0)</f>
        <v>614.12</v>
      </c>
      <c r="O3936" s="61" t="n">
        <f aca="false">IF(AND(N3936&gt;0,OR(Calc!$C$4="*",B3936=Calc!$C$4)),N3936+ROW()*0.000000001,0)</f>
        <v>614.120003936</v>
      </c>
    </row>
    <row r="3937" customFormat="false" ht="15" hidden="false" customHeight="false" outlineLevel="0" collapsed="false">
      <c r="A3937" s="49" t="n">
        <v>16344</v>
      </c>
      <c r="B3937" s="49" t="s">
        <v>189</v>
      </c>
      <c r="C3937" s="63" t="n">
        <v>40218</v>
      </c>
      <c r="D3937" s="63" t="n">
        <v>40728</v>
      </c>
      <c r="E3937" s="49" t="n">
        <v>4</v>
      </c>
      <c r="F3937" s="54" t="n">
        <v>0</v>
      </c>
      <c r="G3937" s="54" t="n">
        <v>741.32</v>
      </c>
      <c r="H3937" s="54" t="n">
        <v>101.1</v>
      </c>
      <c r="I3937" s="54" t="n">
        <f aca="false">SUM(F3937:H3937)</f>
        <v>842.42</v>
      </c>
      <c r="J3937" s="49" t="n">
        <f aca="false">Calc!$C$5-D3937</f>
        <v>159</v>
      </c>
      <c r="K3937" s="49" t="n">
        <f aca="false">IF(J3937&lt;=Calc!$C$11,4,IF(J3937&lt;=Calc!$C$12,3,IF(J3937&lt;=Calc!$C$13,2,1)))</f>
        <v>2</v>
      </c>
      <c r="L3937" s="49" t="n">
        <f aca="false">1+(E3937&gt;=Calc!$C$16)+(E3937&gt;=Calc!$C$17)+(E3937&gt;=Calc!$C$18)</f>
        <v>3</v>
      </c>
      <c r="M3937" s="49" t="str">
        <f aca="false">IF(AND(K3937=4,L3937&gt;=3),"Champions",IF(AND(K3937=3,L3937&gt;=3),"Loyal",IF(K3937&gt;=3,"Recent / New",IF(L3937&gt;=3,"At Risk","Hibernating / Lost"))))</f>
        <v>At Risk</v>
      </c>
      <c r="N3937" s="54" t="n">
        <f aca="false">IF(AND(Calc!$C$2&lt;=2009,Calc!$C$3&gt;=2009),F3937,0)+IF(AND(Calc!$C$2&lt;=2010,Calc!$C$3&gt;=2010),G3937,0)+IF(AND(Calc!$C$2&lt;=2011,Calc!$C$3&gt;=2011),H3937,0)</f>
        <v>842.42</v>
      </c>
      <c r="O3937" s="61" t="n">
        <f aca="false">IF(AND(N3937&gt;0,OR(Calc!$C$4="*",B3937=Calc!$C$4)),N3937+ROW()*0.000000001,0)</f>
        <v>842.420003937</v>
      </c>
    </row>
    <row r="3938" customFormat="false" ht="15" hidden="false" customHeight="false" outlineLevel="0" collapsed="false">
      <c r="A3938" s="49" t="n">
        <v>16345</v>
      </c>
      <c r="B3938" s="49" t="s">
        <v>189</v>
      </c>
      <c r="C3938" s="63" t="n">
        <v>40403</v>
      </c>
      <c r="D3938" s="63" t="n">
        <v>40842</v>
      </c>
      <c r="E3938" s="49" t="n">
        <v>2</v>
      </c>
      <c r="F3938" s="54" t="n">
        <v>0</v>
      </c>
      <c r="G3938" s="54" t="n">
        <v>613.33</v>
      </c>
      <c r="H3938" s="54" t="n">
        <v>565.46</v>
      </c>
      <c r="I3938" s="54" t="n">
        <f aca="false">SUM(F3938:H3938)</f>
        <v>1178.79</v>
      </c>
      <c r="J3938" s="49" t="n">
        <f aca="false">Calc!$C$5-D3938</f>
        <v>45</v>
      </c>
      <c r="K3938" s="49" t="n">
        <f aca="false">IF(J3938&lt;=Calc!$C$11,4,IF(J3938&lt;=Calc!$C$12,3,IF(J3938&lt;=Calc!$C$13,2,1)))</f>
        <v>3</v>
      </c>
      <c r="L3938" s="49" t="n">
        <f aca="false">1+(E3938&gt;=Calc!$C$16)+(E3938&gt;=Calc!$C$17)+(E3938&gt;=Calc!$C$18)</f>
        <v>2</v>
      </c>
      <c r="M3938" s="49" t="str">
        <f aca="false">IF(AND(K3938=4,L3938&gt;=3),"Champions",IF(AND(K3938=3,L3938&gt;=3),"Loyal",IF(K3938&gt;=3,"Recent / New",IF(L3938&gt;=3,"At Risk","Hibernating / Lost"))))</f>
        <v>Recent / New</v>
      </c>
      <c r="N3938" s="54" t="n">
        <f aca="false">IF(AND(Calc!$C$2&lt;=2009,Calc!$C$3&gt;=2009),F3938,0)+IF(AND(Calc!$C$2&lt;=2010,Calc!$C$3&gt;=2010),G3938,0)+IF(AND(Calc!$C$2&lt;=2011,Calc!$C$3&gt;=2011),H3938,0)</f>
        <v>1178.79</v>
      </c>
      <c r="O3938" s="61" t="n">
        <f aca="false">IF(AND(N3938&gt;0,OR(Calc!$C$4="*",B3938=Calc!$C$4)),N3938+ROW()*0.000000001,0)</f>
        <v>1178.790003938</v>
      </c>
    </row>
    <row r="3939" customFormat="false" ht="15" hidden="false" customHeight="false" outlineLevel="0" collapsed="false">
      <c r="A3939" s="49" t="n">
        <v>16346</v>
      </c>
      <c r="B3939" s="49" t="s">
        <v>189</v>
      </c>
      <c r="C3939" s="63" t="n">
        <v>40501</v>
      </c>
      <c r="D3939" s="63" t="n">
        <v>40501</v>
      </c>
      <c r="E3939" s="49" t="n">
        <v>1</v>
      </c>
      <c r="F3939" s="54" t="n">
        <v>0</v>
      </c>
      <c r="G3939" s="54" t="n">
        <v>224.51</v>
      </c>
      <c r="H3939" s="54" t="n">
        <v>0</v>
      </c>
      <c r="I3939" s="54" t="n">
        <f aca="false">SUM(F3939:H3939)</f>
        <v>224.51</v>
      </c>
      <c r="J3939" s="49" t="n">
        <f aca="false">Calc!$C$5-D3939</f>
        <v>386</v>
      </c>
      <c r="K3939" s="49" t="n">
        <f aca="false">IF(J3939&lt;=Calc!$C$11,4,IF(J3939&lt;=Calc!$C$12,3,IF(J3939&lt;=Calc!$C$13,2,1)))</f>
        <v>1</v>
      </c>
      <c r="L3939" s="49" t="n">
        <f aca="false">1+(E3939&gt;=Calc!$C$16)+(E3939&gt;=Calc!$C$17)+(E3939&gt;=Calc!$C$18)</f>
        <v>1</v>
      </c>
      <c r="M3939" s="49" t="str">
        <f aca="false">IF(AND(K3939=4,L3939&gt;=3),"Champions",IF(AND(K3939=3,L3939&gt;=3),"Loyal",IF(K3939&gt;=3,"Recent / New",IF(L3939&gt;=3,"At Risk","Hibernating / Lost"))))</f>
        <v>Hibernating / Lost</v>
      </c>
      <c r="N3939" s="54" t="n">
        <f aca="false">IF(AND(Calc!$C$2&lt;=2009,Calc!$C$3&gt;=2009),F3939,0)+IF(AND(Calc!$C$2&lt;=2010,Calc!$C$3&gt;=2010),G3939,0)+IF(AND(Calc!$C$2&lt;=2011,Calc!$C$3&gt;=2011),H3939,0)</f>
        <v>224.51</v>
      </c>
      <c r="O3939" s="61" t="n">
        <f aca="false">IF(AND(N3939&gt;0,OR(Calc!$C$4="*",B3939=Calc!$C$4)),N3939+ROW()*0.000000001,0)</f>
        <v>224.510003939</v>
      </c>
    </row>
    <row r="3940" customFormat="false" ht="15" hidden="false" customHeight="false" outlineLevel="0" collapsed="false">
      <c r="A3940" s="49" t="n">
        <v>16347</v>
      </c>
      <c r="B3940" s="49" t="s">
        <v>189</v>
      </c>
      <c r="C3940" s="63" t="n">
        <v>40249</v>
      </c>
      <c r="D3940" s="63" t="n">
        <v>40875</v>
      </c>
      <c r="E3940" s="49" t="n">
        <v>11</v>
      </c>
      <c r="F3940" s="54" t="n">
        <v>0</v>
      </c>
      <c r="G3940" s="54" t="n">
        <v>2568.11</v>
      </c>
      <c r="H3940" s="54" t="n">
        <v>847.45</v>
      </c>
      <c r="I3940" s="54" t="n">
        <f aca="false">SUM(F3940:H3940)</f>
        <v>3415.56</v>
      </c>
      <c r="J3940" s="49" t="n">
        <f aca="false">Calc!$C$5-D3940</f>
        <v>12</v>
      </c>
      <c r="K3940" s="49" t="n">
        <f aca="false">IF(J3940&lt;=Calc!$C$11,4,IF(J3940&lt;=Calc!$C$12,3,IF(J3940&lt;=Calc!$C$13,2,1)))</f>
        <v>4</v>
      </c>
      <c r="L3940" s="49" t="n">
        <f aca="false">1+(E3940&gt;=Calc!$C$16)+(E3940&gt;=Calc!$C$17)+(E3940&gt;=Calc!$C$18)</f>
        <v>4</v>
      </c>
      <c r="M3940" s="49" t="str">
        <f aca="false">IF(AND(K3940=4,L3940&gt;=3),"Champions",IF(AND(K3940=3,L3940&gt;=3),"Loyal",IF(K3940&gt;=3,"Recent / New",IF(L3940&gt;=3,"At Risk","Hibernating / Lost"))))</f>
        <v>Champions</v>
      </c>
      <c r="N3940" s="54" t="n">
        <f aca="false">IF(AND(Calc!$C$2&lt;=2009,Calc!$C$3&gt;=2009),F3940,0)+IF(AND(Calc!$C$2&lt;=2010,Calc!$C$3&gt;=2010),G3940,0)+IF(AND(Calc!$C$2&lt;=2011,Calc!$C$3&gt;=2011),H3940,0)</f>
        <v>3415.56</v>
      </c>
      <c r="O3940" s="61" t="n">
        <f aca="false">IF(AND(N3940&gt;0,OR(Calc!$C$4="*",B3940=Calc!$C$4)),N3940+ROW()*0.000000001,0)</f>
        <v>3415.56000394</v>
      </c>
    </row>
    <row r="3941" customFormat="false" ht="15" hidden="false" customHeight="false" outlineLevel="0" collapsed="false">
      <c r="A3941" s="49" t="n">
        <v>16348</v>
      </c>
      <c r="B3941" s="49" t="s">
        <v>189</v>
      </c>
      <c r="C3941" s="63" t="n">
        <v>40456</v>
      </c>
      <c r="D3941" s="63" t="n">
        <v>40854</v>
      </c>
      <c r="E3941" s="49" t="n">
        <v>8</v>
      </c>
      <c r="F3941" s="54" t="n">
        <v>0</v>
      </c>
      <c r="G3941" s="54" t="n">
        <v>328.77</v>
      </c>
      <c r="H3941" s="54" t="n">
        <v>1413.31</v>
      </c>
      <c r="I3941" s="54" t="n">
        <f aca="false">SUM(F3941:H3941)</f>
        <v>1742.08</v>
      </c>
      <c r="J3941" s="49" t="n">
        <f aca="false">Calc!$C$5-D3941</f>
        <v>33</v>
      </c>
      <c r="K3941" s="49" t="n">
        <f aca="false">IF(J3941&lt;=Calc!$C$11,4,IF(J3941&lt;=Calc!$C$12,3,IF(J3941&lt;=Calc!$C$13,2,1)))</f>
        <v>3</v>
      </c>
      <c r="L3941" s="49" t="n">
        <f aca="false">1+(E3941&gt;=Calc!$C$16)+(E3941&gt;=Calc!$C$17)+(E3941&gt;=Calc!$C$18)</f>
        <v>4</v>
      </c>
      <c r="M3941" s="49" t="str">
        <f aca="false">IF(AND(K3941=4,L3941&gt;=3),"Champions",IF(AND(K3941=3,L3941&gt;=3),"Loyal",IF(K3941&gt;=3,"Recent / New",IF(L3941&gt;=3,"At Risk","Hibernating / Lost"))))</f>
        <v>Loyal</v>
      </c>
      <c r="N3941" s="54" t="n">
        <f aca="false">IF(AND(Calc!$C$2&lt;=2009,Calc!$C$3&gt;=2009),F3941,0)+IF(AND(Calc!$C$2&lt;=2010,Calc!$C$3&gt;=2010),G3941,0)+IF(AND(Calc!$C$2&lt;=2011,Calc!$C$3&gt;=2011),H3941,0)</f>
        <v>1742.08</v>
      </c>
      <c r="O3941" s="61" t="n">
        <f aca="false">IF(AND(N3941&gt;0,OR(Calc!$C$4="*",B3941=Calc!$C$4)),N3941+ROW()*0.000000001,0)</f>
        <v>1742.080003941</v>
      </c>
    </row>
    <row r="3942" customFormat="false" ht="15" hidden="false" customHeight="false" outlineLevel="0" collapsed="false">
      <c r="A3942" s="49" t="n">
        <v>16349</v>
      </c>
      <c r="B3942" s="49" t="s">
        <v>189</v>
      </c>
      <c r="C3942" s="63" t="n">
        <v>40596</v>
      </c>
      <c r="D3942" s="63" t="n">
        <v>40596</v>
      </c>
      <c r="E3942" s="49" t="n">
        <v>1</v>
      </c>
      <c r="F3942" s="54" t="n">
        <v>0</v>
      </c>
      <c r="G3942" s="54" t="n">
        <v>0</v>
      </c>
      <c r="H3942" s="54" t="n">
        <v>53.5</v>
      </c>
      <c r="I3942" s="54" t="n">
        <f aca="false">SUM(F3942:H3942)</f>
        <v>53.5</v>
      </c>
      <c r="J3942" s="49" t="n">
        <f aca="false">Calc!$C$5-D3942</f>
        <v>291</v>
      </c>
      <c r="K3942" s="49" t="n">
        <f aca="false">IF(J3942&lt;=Calc!$C$11,4,IF(J3942&lt;=Calc!$C$12,3,IF(J3942&lt;=Calc!$C$13,2,1)))</f>
        <v>2</v>
      </c>
      <c r="L3942" s="49" t="n">
        <f aca="false">1+(E3942&gt;=Calc!$C$16)+(E3942&gt;=Calc!$C$17)+(E3942&gt;=Calc!$C$18)</f>
        <v>1</v>
      </c>
      <c r="M3942" s="49" t="str">
        <f aca="false">IF(AND(K3942=4,L3942&gt;=3),"Champions",IF(AND(K3942=3,L3942&gt;=3),"Loyal",IF(K3942&gt;=3,"Recent / New",IF(L3942&gt;=3,"At Risk","Hibernating / Lost"))))</f>
        <v>Hibernating / Lost</v>
      </c>
      <c r="N3942" s="54" t="n">
        <f aca="false">IF(AND(Calc!$C$2&lt;=2009,Calc!$C$3&gt;=2009),F3942,0)+IF(AND(Calc!$C$2&lt;=2010,Calc!$C$3&gt;=2010),G3942,0)+IF(AND(Calc!$C$2&lt;=2011,Calc!$C$3&gt;=2011),H3942,0)</f>
        <v>53.5</v>
      </c>
      <c r="O3942" s="61" t="n">
        <f aca="false">IF(AND(N3942&gt;0,OR(Calc!$C$4="*",B3942=Calc!$C$4)),N3942+ROW()*0.000000001,0)</f>
        <v>53.500003942</v>
      </c>
    </row>
    <row r="3943" customFormat="false" ht="15" hidden="false" customHeight="false" outlineLevel="0" collapsed="false">
      <c r="A3943" s="49" t="n">
        <v>16350</v>
      </c>
      <c r="B3943" s="49" t="s">
        <v>189</v>
      </c>
      <c r="C3943" s="63" t="n">
        <v>40458</v>
      </c>
      <c r="D3943" s="63" t="n">
        <v>40865</v>
      </c>
      <c r="E3943" s="49" t="n">
        <v>9</v>
      </c>
      <c r="F3943" s="54" t="n">
        <v>0</v>
      </c>
      <c r="G3943" s="54" t="n">
        <v>1106.02</v>
      </c>
      <c r="H3943" s="54" t="n">
        <v>1116.47</v>
      </c>
      <c r="I3943" s="54" t="n">
        <f aca="false">SUM(F3943:H3943)</f>
        <v>2222.49</v>
      </c>
      <c r="J3943" s="49" t="n">
        <f aca="false">Calc!$C$5-D3943</f>
        <v>22</v>
      </c>
      <c r="K3943" s="49" t="n">
        <f aca="false">IF(J3943&lt;=Calc!$C$11,4,IF(J3943&lt;=Calc!$C$12,3,IF(J3943&lt;=Calc!$C$13,2,1)))</f>
        <v>4</v>
      </c>
      <c r="L3943" s="49" t="n">
        <f aca="false">1+(E3943&gt;=Calc!$C$16)+(E3943&gt;=Calc!$C$17)+(E3943&gt;=Calc!$C$18)</f>
        <v>4</v>
      </c>
      <c r="M3943" s="49" t="str">
        <f aca="false">IF(AND(K3943=4,L3943&gt;=3),"Champions",IF(AND(K3943=3,L3943&gt;=3),"Loyal",IF(K3943&gt;=3,"Recent / New",IF(L3943&gt;=3,"At Risk","Hibernating / Lost"))))</f>
        <v>Champions</v>
      </c>
      <c r="N3943" s="54" t="n">
        <f aca="false">IF(AND(Calc!$C$2&lt;=2009,Calc!$C$3&gt;=2009),F3943,0)+IF(AND(Calc!$C$2&lt;=2010,Calc!$C$3&gt;=2010),G3943,0)+IF(AND(Calc!$C$2&lt;=2011,Calc!$C$3&gt;=2011),H3943,0)</f>
        <v>2222.49</v>
      </c>
      <c r="O3943" s="61" t="n">
        <f aca="false">IF(AND(N3943&gt;0,OR(Calc!$C$4="*",B3943=Calc!$C$4)),N3943+ROW()*0.000000001,0)</f>
        <v>2222.490003943</v>
      </c>
    </row>
    <row r="3944" customFormat="false" ht="15" hidden="false" customHeight="false" outlineLevel="0" collapsed="false">
      <c r="A3944" s="49" t="n">
        <v>16351</v>
      </c>
      <c r="B3944" s="49" t="s">
        <v>189</v>
      </c>
      <c r="C3944" s="63" t="n">
        <v>40151</v>
      </c>
      <c r="D3944" s="63" t="n">
        <v>40554</v>
      </c>
      <c r="E3944" s="49" t="n">
        <v>13</v>
      </c>
      <c r="F3944" s="54" t="n">
        <v>357.2</v>
      </c>
      <c r="G3944" s="54" t="n">
        <v>2768.03</v>
      </c>
      <c r="H3944" s="54" t="n">
        <v>153.9</v>
      </c>
      <c r="I3944" s="54" t="n">
        <f aca="false">SUM(F3944:H3944)</f>
        <v>3279.13</v>
      </c>
      <c r="J3944" s="49" t="n">
        <f aca="false">Calc!$C$5-D3944</f>
        <v>333</v>
      </c>
      <c r="K3944" s="49" t="n">
        <f aca="false">IF(J3944&lt;=Calc!$C$11,4,IF(J3944&lt;=Calc!$C$12,3,IF(J3944&lt;=Calc!$C$13,2,1)))</f>
        <v>2</v>
      </c>
      <c r="L3944" s="49" t="n">
        <f aca="false">1+(E3944&gt;=Calc!$C$16)+(E3944&gt;=Calc!$C$17)+(E3944&gt;=Calc!$C$18)</f>
        <v>4</v>
      </c>
      <c r="M3944" s="49" t="str">
        <f aca="false">IF(AND(K3944=4,L3944&gt;=3),"Champions",IF(AND(K3944=3,L3944&gt;=3),"Loyal",IF(K3944&gt;=3,"Recent / New",IF(L3944&gt;=3,"At Risk","Hibernating / Lost"))))</f>
        <v>At Risk</v>
      </c>
      <c r="N3944" s="54" t="n">
        <f aca="false">IF(AND(Calc!$C$2&lt;=2009,Calc!$C$3&gt;=2009),F3944,0)+IF(AND(Calc!$C$2&lt;=2010,Calc!$C$3&gt;=2010),G3944,0)+IF(AND(Calc!$C$2&lt;=2011,Calc!$C$3&gt;=2011),H3944,0)</f>
        <v>3279.13</v>
      </c>
      <c r="O3944" s="61" t="n">
        <f aca="false">IF(AND(N3944&gt;0,OR(Calc!$C$4="*",B3944=Calc!$C$4)),N3944+ROW()*0.000000001,0)</f>
        <v>3279.130003944</v>
      </c>
    </row>
    <row r="3945" customFormat="false" ht="15" hidden="false" customHeight="false" outlineLevel="0" collapsed="false">
      <c r="A3945" s="49" t="n">
        <v>16352</v>
      </c>
      <c r="B3945" s="49" t="s">
        <v>189</v>
      </c>
      <c r="C3945" s="63" t="n">
        <v>40849</v>
      </c>
      <c r="D3945" s="63" t="n">
        <v>40869</v>
      </c>
      <c r="E3945" s="49" t="n">
        <v>2</v>
      </c>
      <c r="F3945" s="54" t="n">
        <v>0</v>
      </c>
      <c r="G3945" s="54" t="n">
        <v>0</v>
      </c>
      <c r="H3945" s="54" t="n">
        <v>494.44</v>
      </c>
      <c r="I3945" s="54" t="n">
        <f aca="false">SUM(F3945:H3945)</f>
        <v>494.44</v>
      </c>
      <c r="J3945" s="49" t="n">
        <f aca="false">Calc!$C$5-D3945</f>
        <v>18</v>
      </c>
      <c r="K3945" s="49" t="n">
        <f aca="false">IF(J3945&lt;=Calc!$C$11,4,IF(J3945&lt;=Calc!$C$12,3,IF(J3945&lt;=Calc!$C$13,2,1)))</f>
        <v>4</v>
      </c>
      <c r="L3945" s="49" t="n">
        <f aca="false">1+(E3945&gt;=Calc!$C$16)+(E3945&gt;=Calc!$C$17)+(E3945&gt;=Calc!$C$18)</f>
        <v>2</v>
      </c>
      <c r="M3945" s="49" t="str">
        <f aca="false">IF(AND(K3945=4,L3945&gt;=3),"Champions",IF(AND(K3945=3,L3945&gt;=3),"Loyal",IF(K3945&gt;=3,"Recent / New",IF(L3945&gt;=3,"At Risk","Hibernating / Lost"))))</f>
        <v>Recent / New</v>
      </c>
      <c r="N3945" s="54" t="n">
        <f aca="false">IF(AND(Calc!$C$2&lt;=2009,Calc!$C$3&gt;=2009),F3945,0)+IF(AND(Calc!$C$2&lt;=2010,Calc!$C$3&gt;=2010),G3945,0)+IF(AND(Calc!$C$2&lt;=2011,Calc!$C$3&gt;=2011),H3945,0)</f>
        <v>494.44</v>
      </c>
      <c r="O3945" s="61" t="n">
        <f aca="false">IF(AND(N3945&gt;0,OR(Calc!$C$4="*",B3945=Calc!$C$4)),N3945+ROW()*0.000000001,0)</f>
        <v>494.440003945</v>
      </c>
    </row>
    <row r="3946" customFormat="false" ht="15" hidden="false" customHeight="false" outlineLevel="0" collapsed="false">
      <c r="A3946" s="49" t="n">
        <v>16353</v>
      </c>
      <c r="B3946" s="49" t="s">
        <v>189</v>
      </c>
      <c r="C3946" s="63" t="n">
        <v>40154</v>
      </c>
      <c r="D3946" s="63" t="n">
        <v>40883</v>
      </c>
      <c r="E3946" s="49" t="n">
        <v>38</v>
      </c>
      <c r="F3946" s="54" t="n">
        <v>716.25</v>
      </c>
      <c r="G3946" s="54" t="n">
        <v>2899.97</v>
      </c>
      <c r="H3946" s="54" t="n">
        <v>6165.71</v>
      </c>
      <c r="I3946" s="54" t="n">
        <f aca="false">SUM(F3946:H3946)</f>
        <v>9781.93</v>
      </c>
      <c r="J3946" s="49" t="n">
        <f aca="false">Calc!$C$5-D3946</f>
        <v>4</v>
      </c>
      <c r="K3946" s="49" t="n">
        <f aca="false">IF(J3946&lt;=Calc!$C$11,4,IF(J3946&lt;=Calc!$C$12,3,IF(J3946&lt;=Calc!$C$13,2,1)))</f>
        <v>4</v>
      </c>
      <c r="L3946" s="49" t="n">
        <f aca="false">1+(E3946&gt;=Calc!$C$16)+(E3946&gt;=Calc!$C$17)+(E3946&gt;=Calc!$C$18)</f>
        <v>4</v>
      </c>
      <c r="M3946" s="49" t="str">
        <f aca="false">IF(AND(K3946=4,L3946&gt;=3),"Champions",IF(AND(K3946=3,L3946&gt;=3),"Loyal",IF(K3946&gt;=3,"Recent / New",IF(L3946&gt;=3,"At Risk","Hibernating / Lost"))))</f>
        <v>Champions</v>
      </c>
      <c r="N3946" s="54" t="n">
        <f aca="false">IF(AND(Calc!$C$2&lt;=2009,Calc!$C$3&gt;=2009),F3946,0)+IF(AND(Calc!$C$2&lt;=2010,Calc!$C$3&gt;=2010),G3946,0)+IF(AND(Calc!$C$2&lt;=2011,Calc!$C$3&gt;=2011),H3946,0)</f>
        <v>9781.93</v>
      </c>
      <c r="O3946" s="61" t="n">
        <f aca="false">IF(AND(N3946&gt;0,OR(Calc!$C$4="*",B3946=Calc!$C$4)),N3946+ROW()*0.000000001,0)</f>
        <v>9781.930003946</v>
      </c>
    </row>
    <row r="3947" customFormat="false" ht="15" hidden="false" customHeight="false" outlineLevel="0" collapsed="false">
      <c r="A3947" s="49" t="n">
        <v>16354</v>
      </c>
      <c r="B3947" s="49" t="s">
        <v>189</v>
      </c>
      <c r="C3947" s="63" t="n">
        <v>40295</v>
      </c>
      <c r="D3947" s="63" t="n">
        <v>40823</v>
      </c>
      <c r="E3947" s="49" t="n">
        <v>5</v>
      </c>
      <c r="F3947" s="54" t="n">
        <v>0</v>
      </c>
      <c r="G3947" s="54" t="n">
        <v>723.66</v>
      </c>
      <c r="H3947" s="54" t="n">
        <v>395.8</v>
      </c>
      <c r="I3947" s="54" t="n">
        <f aca="false">SUM(F3947:H3947)</f>
        <v>1119.46</v>
      </c>
      <c r="J3947" s="49" t="n">
        <f aca="false">Calc!$C$5-D3947</f>
        <v>64</v>
      </c>
      <c r="K3947" s="49" t="n">
        <f aca="false">IF(J3947&lt;=Calc!$C$11,4,IF(J3947&lt;=Calc!$C$12,3,IF(J3947&lt;=Calc!$C$13,2,1)))</f>
        <v>3</v>
      </c>
      <c r="L3947" s="49" t="n">
        <f aca="false">1+(E3947&gt;=Calc!$C$16)+(E3947&gt;=Calc!$C$17)+(E3947&gt;=Calc!$C$18)</f>
        <v>3</v>
      </c>
      <c r="M3947" s="49" t="str">
        <f aca="false">IF(AND(K3947=4,L3947&gt;=3),"Champions",IF(AND(K3947=3,L3947&gt;=3),"Loyal",IF(K3947&gt;=3,"Recent / New",IF(L3947&gt;=3,"At Risk","Hibernating / Lost"))))</f>
        <v>Loyal</v>
      </c>
      <c r="N3947" s="54" t="n">
        <f aca="false">IF(AND(Calc!$C$2&lt;=2009,Calc!$C$3&gt;=2009),F3947,0)+IF(AND(Calc!$C$2&lt;=2010,Calc!$C$3&gt;=2010),G3947,0)+IF(AND(Calc!$C$2&lt;=2011,Calc!$C$3&gt;=2011),H3947,0)</f>
        <v>1119.46</v>
      </c>
      <c r="O3947" s="61" t="n">
        <f aca="false">IF(AND(N3947&gt;0,OR(Calc!$C$4="*",B3947=Calc!$C$4)),N3947+ROW()*0.000000001,0)</f>
        <v>1119.460003947</v>
      </c>
    </row>
    <row r="3948" customFormat="false" ht="15" hidden="false" customHeight="false" outlineLevel="0" collapsed="false">
      <c r="A3948" s="49" t="n">
        <v>16355</v>
      </c>
      <c r="B3948" s="49" t="s">
        <v>189</v>
      </c>
      <c r="C3948" s="63" t="n">
        <v>40511</v>
      </c>
      <c r="D3948" s="63" t="n">
        <v>40511</v>
      </c>
      <c r="E3948" s="49" t="n">
        <v>1</v>
      </c>
      <c r="F3948" s="54" t="n">
        <v>0</v>
      </c>
      <c r="G3948" s="54" t="n">
        <v>349.2</v>
      </c>
      <c r="H3948" s="54" t="n">
        <v>0</v>
      </c>
      <c r="I3948" s="54" t="n">
        <f aca="false">SUM(F3948:H3948)</f>
        <v>349.2</v>
      </c>
      <c r="J3948" s="49" t="n">
        <f aca="false">Calc!$C$5-D3948</f>
        <v>376</v>
      </c>
      <c r="K3948" s="49" t="n">
        <f aca="false">IF(J3948&lt;=Calc!$C$11,4,IF(J3948&lt;=Calc!$C$12,3,IF(J3948&lt;=Calc!$C$13,2,1)))</f>
        <v>2</v>
      </c>
      <c r="L3948" s="49" t="n">
        <f aca="false">1+(E3948&gt;=Calc!$C$16)+(E3948&gt;=Calc!$C$17)+(E3948&gt;=Calc!$C$18)</f>
        <v>1</v>
      </c>
      <c r="M3948" s="49" t="str">
        <f aca="false">IF(AND(K3948=4,L3948&gt;=3),"Champions",IF(AND(K3948=3,L3948&gt;=3),"Loyal",IF(K3948&gt;=3,"Recent / New",IF(L3948&gt;=3,"At Risk","Hibernating / Lost"))))</f>
        <v>Hibernating / Lost</v>
      </c>
      <c r="N3948" s="54" t="n">
        <f aca="false">IF(AND(Calc!$C$2&lt;=2009,Calc!$C$3&gt;=2009),F3948,0)+IF(AND(Calc!$C$2&lt;=2010,Calc!$C$3&gt;=2010),G3948,0)+IF(AND(Calc!$C$2&lt;=2011,Calc!$C$3&gt;=2011),H3948,0)</f>
        <v>349.2</v>
      </c>
      <c r="O3948" s="61" t="n">
        <f aca="false">IF(AND(N3948&gt;0,OR(Calc!$C$4="*",B3948=Calc!$C$4)),N3948+ROW()*0.000000001,0)</f>
        <v>349.200003948</v>
      </c>
    </row>
    <row r="3949" customFormat="false" ht="15" hidden="false" customHeight="false" outlineLevel="0" collapsed="false">
      <c r="A3949" s="49" t="n">
        <v>16356</v>
      </c>
      <c r="B3949" s="49" t="s">
        <v>189</v>
      </c>
      <c r="C3949" s="63" t="n">
        <v>40335</v>
      </c>
      <c r="D3949" s="63" t="n">
        <v>40689</v>
      </c>
      <c r="E3949" s="49" t="n">
        <v>6</v>
      </c>
      <c r="F3949" s="54" t="n">
        <v>0</v>
      </c>
      <c r="G3949" s="54" t="n">
        <v>204.1</v>
      </c>
      <c r="H3949" s="54" t="n">
        <v>210.32</v>
      </c>
      <c r="I3949" s="54" t="n">
        <f aca="false">SUM(F3949:H3949)</f>
        <v>414.42</v>
      </c>
      <c r="J3949" s="49" t="n">
        <f aca="false">Calc!$C$5-D3949</f>
        <v>198</v>
      </c>
      <c r="K3949" s="49" t="n">
        <f aca="false">IF(J3949&lt;=Calc!$C$11,4,IF(J3949&lt;=Calc!$C$12,3,IF(J3949&lt;=Calc!$C$13,2,1)))</f>
        <v>2</v>
      </c>
      <c r="L3949" s="49" t="n">
        <f aca="false">1+(E3949&gt;=Calc!$C$16)+(E3949&gt;=Calc!$C$17)+(E3949&gt;=Calc!$C$18)</f>
        <v>3</v>
      </c>
      <c r="M3949" s="49" t="str">
        <f aca="false">IF(AND(K3949=4,L3949&gt;=3),"Champions",IF(AND(K3949=3,L3949&gt;=3),"Loyal",IF(K3949&gt;=3,"Recent / New",IF(L3949&gt;=3,"At Risk","Hibernating / Lost"))))</f>
        <v>At Risk</v>
      </c>
      <c r="N3949" s="54" t="n">
        <f aca="false">IF(AND(Calc!$C$2&lt;=2009,Calc!$C$3&gt;=2009),F3949,0)+IF(AND(Calc!$C$2&lt;=2010,Calc!$C$3&gt;=2010),G3949,0)+IF(AND(Calc!$C$2&lt;=2011,Calc!$C$3&gt;=2011),H3949,0)</f>
        <v>414.42</v>
      </c>
      <c r="O3949" s="61" t="n">
        <f aca="false">IF(AND(N3949&gt;0,OR(Calc!$C$4="*",B3949=Calc!$C$4)),N3949+ROW()*0.000000001,0)</f>
        <v>414.420003949</v>
      </c>
    </row>
    <row r="3950" customFormat="false" ht="15" hidden="false" customHeight="false" outlineLevel="0" collapsed="false">
      <c r="A3950" s="49" t="n">
        <v>16357</v>
      </c>
      <c r="B3950" s="49" t="s">
        <v>189</v>
      </c>
      <c r="C3950" s="63" t="n">
        <v>40505</v>
      </c>
      <c r="D3950" s="63" t="n">
        <v>40853</v>
      </c>
      <c r="E3950" s="49" t="n">
        <v>4</v>
      </c>
      <c r="F3950" s="54" t="n">
        <v>0</v>
      </c>
      <c r="G3950" s="54" t="n">
        <v>209.49</v>
      </c>
      <c r="H3950" s="54" t="n">
        <v>658.88</v>
      </c>
      <c r="I3950" s="54" t="n">
        <f aca="false">SUM(F3950:H3950)</f>
        <v>868.37</v>
      </c>
      <c r="J3950" s="49" t="n">
        <f aca="false">Calc!$C$5-D3950</f>
        <v>34</v>
      </c>
      <c r="K3950" s="49" t="n">
        <f aca="false">IF(J3950&lt;=Calc!$C$11,4,IF(J3950&lt;=Calc!$C$12,3,IF(J3950&lt;=Calc!$C$13,2,1)))</f>
        <v>3</v>
      </c>
      <c r="L3950" s="49" t="n">
        <f aca="false">1+(E3950&gt;=Calc!$C$16)+(E3950&gt;=Calc!$C$17)+(E3950&gt;=Calc!$C$18)</f>
        <v>3</v>
      </c>
      <c r="M3950" s="49" t="str">
        <f aca="false">IF(AND(K3950=4,L3950&gt;=3),"Champions",IF(AND(K3950=3,L3950&gt;=3),"Loyal",IF(K3950&gt;=3,"Recent / New",IF(L3950&gt;=3,"At Risk","Hibernating / Lost"))))</f>
        <v>Loyal</v>
      </c>
      <c r="N3950" s="54" t="n">
        <f aca="false">IF(AND(Calc!$C$2&lt;=2009,Calc!$C$3&gt;=2009),F3950,0)+IF(AND(Calc!$C$2&lt;=2010,Calc!$C$3&gt;=2010),G3950,0)+IF(AND(Calc!$C$2&lt;=2011,Calc!$C$3&gt;=2011),H3950,0)</f>
        <v>868.37</v>
      </c>
      <c r="O3950" s="61" t="n">
        <f aca="false">IF(AND(N3950&gt;0,OR(Calc!$C$4="*",B3950=Calc!$C$4)),N3950+ROW()*0.000000001,0)</f>
        <v>868.37000395</v>
      </c>
    </row>
    <row r="3951" customFormat="false" ht="15" hidden="false" customHeight="false" outlineLevel="0" collapsed="false">
      <c r="A3951" s="49" t="n">
        <v>16358</v>
      </c>
      <c r="B3951" s="49" t="s">
        <v>189</v>
      </c>
      <c r="C3951" s="63" t="n">
        <v>40492</v>
      </c>
      <c r="D3951" s="63" t="n">
        <v>40885</v>
      </c>
      <c r="E3951" s="49" t="n">
        <v>5</v>
      </c>
      <c r="F3951" s="54" t="n">
        <v>0</v>
      </c>
      <c r="G3951" s="54" t="n">
        <v>892.15</v>
      </c>
      <c r="H3951" s="54" t="n">
        <v>2024.95</v>
      </c>
      <c r="I3951" s="54" t="n">
        <f aca="false">SUM(F3951:H3951)</f>
        <v>2917.1</v>
      </c>
      <c r="J3951" s="49" t="n">
        <f aca="false">Calc!$C$5-D3951</f>
        <v>2</v>
      </c>
      <c r="K3951" s="49" t="n">
        <f aca="false">IF(J3951&lt;=Calc!$C$11,4,IF(J3951&lt;=Calc!$C$12,3,IF(J3951&lt;=Calc!$C$13,2,1)))</f>
        <v>4</v>
      </c>
      <c r="L3951" s="49" t="n">
        <f aca="false">1+(E3951&gt;=Calc!$C$16)+(E3951&gt;=Calc!$C$17)+(E3951&gt;=Calc!$C$18)</f>
        <v>3</v>
      </c>
      <c r="M3951" s="49" t="str">
        <f aca="false">IF(AND(K3951=4,L3951&gt;=3),"Champions",IF(AND(K3951=3,L3951&gt;=3),"Loyal",IF(K3951&gt;=3,"Recent / New",IF(L3951&gt;=3,"At Risk","Hibernating / Lost"))))</f>
        <v>Champions</v>
      </c>
      <c r="N3951" s="54" t="n">
        <f aca="false">IF(AND(Calc!$C$2&lt;=2009,Calc!$C$3&gt;=2009),F3951,0)+IF(AND(Calc!$C$2&lt;=2010,Calc!$C$3&gt;=2010),G3951,0)+IF(AND(Calc!$C$2&lt;=2011,Calc!$C$3&gt;=2011),H3951,0)</f>
        <v>2917.1</v>
      </c>
      <c r="O3951" s="61" t="n">
        <f aca="false">IF(AND(N3951&gt;0,OR(Calc!$C$4="*",B3951=Calc!$C$4)),N3951+ROW()*0.000000001,0)</f>
        <v>2917.100003951</v>
      </c>
    </row>
    <row r="3952" customFormat="false" ht="15" hidden="false" customHeight="false" outlineLevel="0" collapsed="false">
      <c r="A3952" s="49" t="n">
        <v>16359</v>
      </c>
      <c r="B3952" s="49" t="s">
        <v>189</v>
      </c>
      <c r="C3952" s="63" t="n">
        <v>40225</v>
      </c>
      <c r="D3952" s="63" t="n">
        <v>40879</v>
      </c>
      <c r="E3952" s="49" t="n">
        <v>16</v>
      </c>
      <c r="F3952" s="54" t="n">
        <v>0</v>
      </c>
      <c r="G3952" s="54" t="n">
        <v>919.03</v>
      </c>
      <c r="H3952" s="54" t="n">
        <v>1460.37</v>
      </c>
      <c r="I3952" s="54" t="n">
        <f aca="false">SUM(F3952:H3952)</f>
        <v>2379.4</v>
      </c>
      <c r="J3952" s="49" t="n">
        <f aca="false">Calc!$C$5-D3952</f>
        <v>8</v>
      </c>
      <c r="K3952" s="49" t="n">
        <f aca="false">IF(J3952&lt;=Calc!$C$11,4,IF(J3952&lt;=Calc!$C$12,3,IF(J3952&lt;=Calc!$C$13,2,1)))</f>
        <v>4</v>
      </c>
      <c r="L3952" s="49" t="n">
        <f aca="false">1+(E3952&gt;=Calc!$C$16)+(E3952&gt;=Calc!$C$17)+(E3952&gt;=Calc!$C$18)</f>
        <v>4</v>
      </c>
      <c r="M3952" s="49" t="str">
        <f aca="false">IF(AND(K3952=4,L3952&gt;=3),"Champions",IF(AND(K3952=3,L3952&gt;=3),"Loyal",IF(K3952&gt;=3,"Recent / New",IF(L3952&gt;=3,"At Risk","Hibernating / Lost"))))</f>
        <v>Champions</v>
      </c>
      <c r="N3952" s="54" t="n">
        <f aca="false">IF(AND(Calc!$C$2&lt;=2009,Calc!$C$3&gt;=2009),F3952,0)+IF(AND(Calc!$C$2&lt;=2010,Calc!$C$3&gt;=2010),G3952,0)+IF(AND(Calc!$C$2&lt;=2011,Calc!$C$3&gt;=2011),H3952,0)</f>
        <v>2379.4</v>
      </c>
      <c r="O3952" s="61" t="n">
        <f aca="false">IF(AND(N3952&gt;0,OR(Calc!$C$4="*",B3952=Calc!$C$4)),N3952+ROW()*0.000000001,0)</f>
        <v>2379.400003952</v>
      </c>
    </row>
    <row r="3953" customFormat="false" ht="15" hidden="false" customHeight="false" outlineLevel="0" collapsed="false">
      <c r="A3953" s="49" t="n">
        <v>16360</v>
      </c>
      <c r="B3953" s="49" t="s">
        <v>189</v>
      </c>
      <c r="C3953" s="63" t="n">
        <v>40798</v>
      </c>
      <c r="D3953" s="63" t="n">
        <v>40882</v>
      </c>
      <c r="E3953" s="49" t="n">
        <v>6</v>
      </c>
      <c r="F3953" s="54" t="n">
        <v>0</v>
      </c>
      <c r="G3953" s="54" t="n">
        <v>0</v>
      </c>
      <c r="H3953" s="54" t="n">
        <v>3349.57</v>
      </c>
      <c r="I3953" s="54" t="n">
        <f aca="false">SUM(F3953:H3953)</f>
        <v>3349.57</v>
      </c>
      <c r="J3953" s="49" t="n">
        <f aca="false">Calc!$C$5-D3953</f>
        <v>5</v>
      </c>
      <c r="K3953" s="49" t="n">
        <f aca="false">IF(J3953&lt;=Calc!$C$11,4,IF(J3953&lt;=Calc!$C$12,3,IF(J3953&lt;=Calc!$C$13,2,1)))</f>
        <v>4</v>
      </c>
      <c r="L3953" s="49" t="n">
        <f aca="false">1+(E3953&gt;=Calc!$C$16)+(E3953&gt;=Calc!$C$17)+(E3953&gt;=Calc!$C$18)</f>
        <v>3</v>
      </c>
      <c r="M3953" s="49" t="str">
        <f aca="false">IF(AND(K3953=4,L3953&gt;=3),"Champions",IF(AND(K3953=3,L3953&gt;=3),"Loyal",IF(K3953&gt;=3,"Recent / New",IF(L3953&gt;=3,"At Risk","Hibernating / Lost"))))</f>
        <v>Champions</v>
      </c>
      <c r="N3953" s="54" t="n">
        <f aca="false">IF(AND(Calc!$C$2&lt;=2009,Calc!$C$3&gt;=2009),F3953,0)+IF(AND(Calc!$C$2&lt;=2010,Calc!$C$3&gt;=2010),G3953,0)+IF(AND(Calc!$C$2&lt;=2011,Calc!$C$3&gt;=2011),H3953,0)</f>
        <v>3349.57</v>
      </c>
      <c r="O3953" s="61" t="n">
        <f aca="false">IF(AND(N3953&gt;0,OR(Calc!$C$4="*",B3953=Calc!$C$4)),N3953+ROW()*0.000000001,0)</f>
        <v>3349.570003953</v>
      </c>
    </row>
    <row r="3954" customFormat="false" ht="15" hidden="false" customHeight="false" outlineLevel="0" collapsed="false">
      <c r="A3954" s="49" t="n">
        <v>16361</v>
      </c>
      <c r="B3954" s="49" t="s">
        <v>189</v>
      </c>
      <c r="C3954" s="63" t="n">
        <v>40815</v>
      </c>
      <c r="D3954" s="63" t="n">
        <v>40877</v>
      </c>
      <c r="E3954" s="49" t="n">
        <v>4</v>
      </c>
      <c r="F3954" s="54" t="n">
        <v>0</v>
      </c>
      <c r="G3954" s="54" t="n">
        <v>0</v>
      </c>
      <c r="H3954" s="54" t="n">
        <v>891.21</v>
      </c>
      <c r="I3954" s="54" t="n">
        <f aca="false">SUM(F3954:H3954)</f>
        <v>891.21</v>
      </c>
      <c r="J3954" s="49" t="n">
        <f aca="false">Calc!$C$5-D3954</f>
        <v>10</v>
      </c>
      <c r="K3954" s="49" t="n">
        <f aca="false">IF(J3954&lt;=Calc!$C$11,4,IF(J3954&lt;=Calc!$C$12,3,IF(J3954&lt;=Calc!$C$13,2,1)))</f>
        <v>4</v>
      </c>
      <c r="L3954" s="49" t="n">
        <f aca="false">1+(E3954&gt;=Calc!$C$16)+(E3954&gt;=Calc!$C$17)+(E3954&gt;=Calc!$C$18)</f>
        <v>3</v>
      </c>
      <c r="M3954" s="49" t="str">
        <f aca="false">IF(AND(K3954=4,L3954&gt;=3),"Champions",IF(AND(K3954=3,L3954&gt;=3),"Loyal",IF(K3954&gt;=3,"Recent / New",IF(L3954&gt;=3,"At Risk","Hibernating / Lost"))))</f>
        <v>Champions</v>
      </c>
      <c r="N3954" s="54" t="n">
        <f aca="false">IF(AND(Calc!$C$2&lt;=2009,Calc!$C$3&gt;=2009),F3954,0)+IF(AND(Calc!$C$2&lt;=2010,Calc!$C$3&gt;=2010),G3954,0)+IF(AND(Calc!$C$2&lt;=2011,Calc!$C$3&gt;=2011),H3954,0)</f>
        <v>891.21</v>
      </c>
      <c r="O3954" s="61" t="n">
        <f aca="false">IF(AND(N3954&gt;0,OR(Calc!$C$4="*",B3954=Calc!$C$4)),N3954+ROW()*0.000000001,0)</f>
        <v>891.210003954</v>
      </c>
    </row>
    <row r="3955" customFormat="false" ht="15" hidden="false" customHeight="false" outlineLevel="0" collapsed="false">
      <c r="A3955" s="49" t="n">
        <v>16362</v>
      </c>
      <c r="B3955" s="49" t="s">
        <v>189</v>
      </c>
      <c r="C3955" s="63" t="n">
        <v>40449</v>
      </c>
      <c r="D3955" s="63" t="n">
        <v>40854</v>
      </c>
      <c r="E3955" s="49" t="n">
        <v>6</v>
      </c>
      <c r="F3955" s="54" t="n">
        <v>0</v>
      </c>
      <c r="G3955" s="54" t="n">
        <v>189.67</v>
      </c>
      <c r="H3955" s="54" t="n">
        <v>627.29</v>
      </c>
      <c r="I3955" s="54" t="n">
        <f aca="false">SUM(F3955:H3955)</f>
        <v>816.96</v>
      </c>
      <c r="J3955" s="49" t="n">
        <f aca="false">Calc!$C$5-D3955</f>
        <v>33</v>
      </c>
      <c r="K3955" s="49" t="n">
        <f aca="false">IF(J3955&lt;=Calc!$C$11,4,IF(J3955&lt;=Calc!$C$12,3,IF(J3955&lt;=Calc!$C$13,2,1)))</f>
        <v>3</v>
      </c>
      <c r="L3955" s="49" t="n">
        <f aca="false">1+(E3955&gt;=Calc!$C$16)+(E3955&gt;=Calc!$C$17)+(E3955&gt;=Calc!$C$18)</f>
        <v>3</v>
      </c>
      <c r="M3955" s="49" t="str">
        <f aca="false">IF(AND(K3955=4,L3955&gt;=3),"Champions",IF(AND(K3955=3,L3955&gt;=3),"Loyal",IF(K3955&gt;=3,"Recent / New",IF(L3955&gt;=3,"At Risk","Hibernating / Lost"))))</f>
        <v>Loyal</v>
      </c>
      <c r="N3955" s="54" t="n">
        <f aca="false">IF(AND(Calc!$C$2&lt;=2009,Calc!$C$3&gt;=2009),F3955,0)+IF(AND(Calc!$C$2&lt;=2010,Calc!$C$3&gt;=2010),G3955,0)+IF(AND(Calc!$C$2&lt;=2011,Calc!$C$3&gt;=2011),H3955,0)</f>
        <v>816.96</v>
      </c>
      <c r="O3955" s="61" t="n">
        <f aca="false">IF(AND(N3955&gt;0,OR(Calc!$C$4="*",B3955=Calc!$C$4)),N3955+ROW()*0.000000001,0)</f>
        <v>816.960003955</v>
      </c>
    </row>
    <row r="3956" customFormat="false" ht="15" hidden="false" customHeight="false" outlineLevel="0" collapsed="false">
      <c r="A3956" s="49" t="n">
        <v>16363</v>
      </c>
      <c r="B3956" s="49" t="s">
        <v>189</v>
      </c>
      <c r="C3956" s="63" t="n">
        <v>40833</v>
      </c>
      <c r="D3956" s="63" t="n">
        <v>40833</v>
      </c>
      <c r="E3956" s="49" t="n">
        <v>1</v>
      </c>
      <c r="F3956" s="54" t="n">
        <v>0</v>
      </c>
      <c r="G3956" s="54" t="n">
        <v>0</v>
      </c>
      <c r="H3956" s="54" t="n">
        <v>109.36</v>
      </c>
      <c r="I3956" s="54" t="n">
        <f aca="false">SUM(F3956:H3956)</f>
        <v>109.36</v>
      </c>
      <c r="J3956" s="49" t="n">
        <f aca="false">Calc!$C$5-D3956</f>
        <v>54</v>
      </c>
      <c r="K3956" s="49" t="n">
        <f aca="false">IF(J3956&lt;=Calc!$C$11,4,IF(J3956&lt;=Calc!$C$12,3,IF(J3956&lt;=Calc!$C$13,2,1)))</f>
        <v>3</v>
      </c>
      <c r="L3956" s="49" t="n">
        <f aca="false">1+(E3956&gt;=Calc!$C$16)+(E3956&gt;=Calc!$C$17)+(E3956&gt;=Calc!$C$18)</f>
        <v>1</v>
      </c>
      <c r="M3956" s="49" t="str">
        <f aca="false">IF(AND(K3956=4,L3956&gt;=3),"Champions",IF(AND(K3956=3,L3956&gt;=3),"Loyal",IF(K3956&gt;=3,"Recent / New",IF(L3956&gt;=3,"At Risk","Hibernating / Lost"))))</f>
        <v>Recent / New</v>
      </c>
      <c r="N3956" s="54" t="n">
        <f aca="false">IF(AND(Calc!$C$2&lt;=2009,Calc!$C$3&gt;=2009),F3956,0)+IF(AND(Calc!$C$2&lt;=2010,Calc!$C$3&gt;=2010),G3956,0)+IF(AND(Calc!$C$2&lt;=2011,Calc!$C$3&gt;=2011),H3956,0)</f>
        <v>109.36</v>
      </c>
      <c r="O3956" s="61" t="n">
        <f aca="false">IF(AND(N3956&gt;0,OR(Calc!$C$4="*",B3956=Calc!$C$4)),N3956+ROW()*0.000000001,0)</f>
        <v>109.360003956</v>
      </c>
    </row>
    <row r="3957" customFormat="false" ht="15" hidden="false" customHeight="false" outlineLevel="0" collapsed="false">
      <c r="A3957" s="49" t="n">
        <v>16364</v>
      </c>
      <c r="B3957" s="49" t="s">
        <v>189</v>
      </c>
      <c r="C3957" s="63" t="n">
        <v>40749</v>
      </c>
      <c r="D3957" s="63" t="n">
        <v>40875</v>
      </c>
      <c r="E3957" s="49" t="n">
        <v>2</v>
      </c>
      <c r="F3957" s="54" t="n">
        <v>0</v>
      </c>
      <c r="G3957" s="54" t="n">
        <v>0</v>
      </c>
      <c r="H3957" s="54" t="n">
        <v>705.79</v>
      </c>
      <c r="I3957" s="54" t="n">
        <f aca="false">SUM(F3957:H3957)</f>
        <v>705.79</v>
      </c>
      <c r="J3957" s="49" t="n">
        <f aca="false">Calc!$C$5-D3957</f>
        <v>12</v>
      </c>
      <c r="K3957" s="49" t="n">
        <f aca="false">IF(J3957&lt;=Calc!$C$11,4,IF(J3957&lt;=Calc!$C$12,3,IF(J3957&lt;=Calc!$C$13,2,1)))</f>
        <v>4</v>
      </c>
      <c r="L3957" s="49" t="n">
        <f aca="false">1+(E3957&gt;=Calc!$C$16)+(E3957&gt;=Calc!$C$17)+(E3957&gt;=Calc!$C$18)</f>
        <v>2</v>
      </c>
      <c r="M3957" s="49" t="str">
        <f aca="false">IF(AND(K3957=4,L3957&gt;=3),"Champions",IF(AND(K3957=3,L3957&gt;=3),"Loyal",IF(K3957&gt;=3,"Recent / New",IF(L3957&gt;=3,"At Risk","Hibernating / Lost"))))</f>
        <v>Recent / New</v>
      </c>
      <c r="N3957" s="54" t="n">
        <f aca="false">IF(AND(Calc!$C$2&lt;=2009,Calc!$C$3&gt;=2009),F3957,0)+IF(AND(Calc!$C$2&lt;=2010,Calc!$C$3&gt;=2010),G3957,0)+IF(AND(Calc!$C$2&lt;=2011,Calc!$C$3&gt;=2011),H3957,0)</f>
        <v>705.79</v>
      </c>
      <c r="O3957" s="61" t="n">
        <f aca="false">IF(AND(N3957&gt;0,OR(Calc!$C$4="*",B3957=Calc!$C$4)),N3957+ROW()*0.000000001,0)</f>
        <v>705.790003957</v>
      </c>
    </row>
    <row r="3958" customFormat="false" ht="15" hidden="false" customHeight="false" outlineLevel="0" collapsed="false">
      <c r="A3958" s="49" t="n">
        <v>16365</v>
      </c>
      <c r="B3958" s="49" t="s">
        <v>189</v>
      </c>
      <c r="C3958" s="63" t="n">
        <v>40158</v>
      </c>
      <c r="D3958" s="63" t="n">
        <v>40869</v>
      </c>
      <c r="E3958" s="49" t="n">
        <v>15</v>
      </c>
      <c r="F3958" s="54" t="n">
        <v>188.37</v>
      </c>
      <c r="G3958" s="54" t="n">
        <v>1796.61</v>
      </c>
      <c r="H3958" s="54" t="n">
        <v>1171.96</v>
      </c>
      <c r="I3958" s="54" t="n">
        <f aca="false">SUM(F3958:H3958)</f>
        <v>3156.94</v>
      </c>
      <c r="J3958" s="49" t="n">
        <f aca="false">Calc!$C$5-D3958</f>
        <v>18</v>
      </c>
      <c r="K3958" s="49" t="n">
        <f aca="false">IF(J3958&lt;=Calc!$C$11,4,IF(J3958&lt;=Calc!$C$12,3,IF(J3958&lt;=Calc!$C$13,2,1)))</f>
        <v>4</v>
      </c>
      <c r="L3958" s="49" t="n">
        <f aca="false">1+(E3958&gt;=Calc!$C$16)+(E3958&gt;=Calc!$C$17)+(E3958&gt;=Calc!$C$18)</f>
        <v>4</v>
      </c>
      <c r="M3958" s="49" t="str">
        <f aca="false">IF(AND(K3958=4,L3958&gt;=3),"Champions",IF(AND(K3958=3,L3958&gt;=3),"Loyal",IF(K3958&gt;=3,"Recent / New",IF(L3958&gt;=3,"At Risk","Hibernating / Lost"))))</f>
        <v>Champions</v>
      </c>
      <c r="N3958" s="54" t="n">
        <f aca="false">IF(AND(Calc!$C$2&lt;=2009,Calc!$C$3&gt;=2009),F3958,0)+IF(AND(Calc!$C$2&lt;=2010,Calc!$C$3&gt;=2010),G3958,0)+IF(AND(Calc!$C$2&lt;=2011,Calc!$C$3&gt;=2011),H3958,0)</f>
        <v>3156.94</v>
      </c>
      <c r="O3958" s="61" t="n">
        <f aca="false">IF(AND(N3958&gt;0,OR(Calc!$C$4="*",B3958=Calc!$C$4)),N3958+ROW()*0.000000001,0)</f>
        <v>3156.940003958</v>
      </c>
    </row>
    <row r="3959" customFormat="false" ht="15" hidden="false" customHeight="false" outlineLevel="0" collapsed="false">
      <c r="A3959" s="49" t="n">
        <v>16366</v>
      </c>
      <c r="B3959" s="49" t="s">
        <v>189</v>
      </c>
      <c r="C3959" s="63" t="n">
        <v>40163</v>
      </c>
      <c r="D3959" s="63" t="n">
        <v>40868</v>
      </c>
      <c r="E3959" s="49" t="n">
        <v>4</v>
      </c>
      <c r="F3959" s="54" t="n">
        <v>243.65</v>
      </c>
      <c r="G3959" s="54" t="n">
        <v>977.18</v>
      </c>
      <c r="H3959" s="54" t="n">
        <v>327.3</v>
      </c>
      <c r="I3959" s="54" t="n">
        <f aca="false">SUM(F3959:H3959)</f>
        <v>1548.13</v>
      </c>
      <c r="J3959" s="49" t="n">
        <f aca="false">Calc!$C$5-D3959</f>
        <v>19</v>
      </c>
      <c r="K3959" s="49" t="n">
        <f aca="false">IF(J3959&lt;=Calc!$C$11,4,IF(J3959&lt;=Calc!$C$12,3,IF(J3959&lt;=Calc!$C$13,2,1)))</f>
        <v>4</v>
      </c>
      <c r="L3959" s="49" t="n">
        <f aca="false">1+(E3959&gt;=Calc!$C$16)+(E3959&gt;=Calc!$C$17)+(E3959&gt;=Calc!$C$18)</f>
        <v>3</v>
      </c>
      <c r="M3959" s="49" t="str">
        <f aca="false">IF(AND(K3959=4,L3959&gt;=3),"Champions",IF(AND(K3959=3,L3959&gt;=3),"Loyal",IF(K3959&gt;=3,"Recent / New",IF(L3959&gt;=3,"At Risk","Hibernating / Lost"))))</f>
        <v>Champions</v>
      </c>
      <c r="N3959" s="54" t="n">
        <f aca="false">IF(AND(Calc!$C$2&lt;=2009,Calc!$C$3&gt;=2009),F3959,0)+IF(AND(Calc!$C$2&lt;=2010,Calc!$C$3&gt;=2010),G3959,0)+IF(AND(Calc!$C$2&lt;=2011,Calc!$C$3&gt;=2011),H3959,0)</f>
        <v>1548.13</v>
      </c>
      <c r="O3959" s="61" t="n">
        <f aca="false">IF(AND(N3959&gt;0,OR(Calc!$C$4="*",B3959=Calc!$C$4)),N3959+ROW()*0.000000001,0)</f>
        <v>1548.130003959</v>
      </c>
    </row>
    <row r="3960" customFormat="false" ht="15" hidden="false" customHeight="false" outlineLevel="0" collapsed="false">
      <c r="A3960" s="49" t="n">
        <v>16367</v>
      </c>
      <c r="B3960" s="49" t="s">
        <v>189</v>
      </c>
      <c r="C3960" s="63" t="n">
        <v>40503</v>
      </c>
      <c r="D3960" s="63" t="n">
        <v>40849</v>
      </c>
      <c r="E3960" s="49" t="n">
        <v>3</v>
      </c>
      <c r="F3960" s="54" t="n">
        <v>0</v>
      </c>
      <c r="G3960" s="54" t="n">
        <v>716.9</v>
      </c>
      <c r="H3960" s="54" t="n">
        <v>633.58</v>
      </c>
      <c r="I3960" s="54" t="n">
        <f aca="false">SUM(F3960:H3960)</f>
        <v>1350.48</v>
      </c>
      <c r="J3960" s="49" t="n">
        <f aca="false">Calc!$C$5-D3960</f>
        <v>38</v>
      </c>
      <c r="K3960" s="49" t="n">
        <f aca="false">IF(J3960&lt;=Calc!$C$11,4,IF(J3960&lt;=Calc!$C$12,3,IF(J3960&lt;=Calc!$C$13,2,1)))</f>
        <v>3</v>
      </c>
      <c r="L3960" s="49" t="n">
        <f aca="false">1+(E3960&gt;=Calc!$C$16)+(E3960&gt;=Calc!$C$17)+(E3960&gt;=Calc!$C$18)</f>
        <v>2</v>
      </c>
      <c r="M3960" s="49" t="str">
        <f aca="false">IF(AND(K3960=4,L3960&gt;=3),"Champions",IF(AND(K3960=3,L3960&gt;=3),"Loyal",IF(K3960&gt;=3,"Recent / New",IF(L3960&gt;=3,"At Risk","Hibernating / Lost"))))</f>
        <v>Recent / New</v>
      </c>
      <c r="N3960" s="54" t="n">
        <f aca="false">IF(AND(Calc!$C$2&lt;=2009,Calc!$C$3&gt;=2009),F3960,0)+IF(AND(Calc!$C$2&lt;=2010,Calc!$C$3&gt;=2010),G3960,0)+IF(AND(Calc!$C$2&lt;=2011,Calc!$C$3&gt;=2011),H3960,0)</f>
        <v>1350.48</v>
      </c>
      <c r="O3960" s="61" t="n">
        <f aca="false">IF(AND(N3960&gt;0,OR(Calc!$C$4="*",B3960=Calc!$C$4)),N3960+ROW()*0.000000001,0)</f>
        <v>1350.48000396</v>
      </c>
    </row>
    <row r="3961" customFormat="false" ht="15" hidden="false" customHeight="false" outlineLevel="0" collapsed="false">
      <c r="A3961" s="49" t="n">
        <v>16368</v>
      </c>
      <c r="B3961" s="49" t="s">
        <v>189</v>
      </c>
      <c r="C3961" s="63" t="n">
        <v>40451</v>
      </c>
      <c r="D3961" s="63" t="n">
        <v>40884</v>
      </c>
      <c r="E3961" s="49" t="n">
        <v>3</v>
      </c>
      <c r="F3961" s="54" t="n">
        <v>0</v>
      </c>
      <c r="G3961" s="54" t="n">
        <v>141.53</v>
      </c>
      <c r="H3961" s="54" t="n">
        <v>479.91</v>
      </c>
      <c r="I3961" s="54" t="n">
        <f aca="false">SUM(F3961:H3961)</f>
        <v>621.44</v>
      </c>
      <c r="J3961" s="49" t="n">
        <f aca="false">Calc!$C$5-D3961</f>
        <v>3</v>
      </c>
      <c r="K3961" s="49" t="n">
        <f aca="false">IF(J3961&lt;=Calc!$C$11,4,IF(J3961&lt;=Calc!$C$12,3,IF(J3961&lt;=Calc!$C$13,2,1)))</f>
        <v>4</v>
      </c>
      <c r="L3961" s="49" t="n">
        <f aca="false">1+(E3961&gt;=Calc!$C$16)+(E3961&gt;=Calc!$C$17)+(E3961&gt;=Calc!$C$18)</f>
        <v>2</v>
      </c>
      <c r="M3961" s="49" t="str">
        <f aca="false">IF(AND(K3961=4,L3961&gt;=3),"Champions",IF(AND(K3961=3,L3961&gt;=3),"Loyal",IF(K3961&gt;=3,"Recent / New",IF(L3961&gt;=3,"At Risk","Hibernating / Lost"))))</f>
        <v>Recent / New</v>
      </c>
      <c r="N3961" s="54" t="n">
        <f aca="false">IF(AND(Calc!$C$2&lt;=2009,Calc!$C$3&gt;=2009),F3961,0)+IF(AND(Calc!$C$2&lt;=2010,Calc!$C$3&gt;=2010),G3961,0)+IF(AND(Calc!$C$2&lt;=2011,Calc!$C$3&gt;=2011),H3961,0)</f>
        <v>621.44</v>
      </c>
      <c r="O3961" s="61" t="n">
        <f aca="false">IF(AND(N3961&gt;0,OR(Calc!$C$4="*",B3961=Calc!$C$4)),N3961+ROW()*0.000000001,0)</f>
        <v>621.440003961</v>
      </c>
    </row>
    <row r="3962" customFormat="false" ht="15" hidden="false" customHeight="false" outlineLevel="0" collapsed="false">
      <c r="A3962" s="49" t="n">
        <v>16369</v>
      </c>
      <c r="B3962" s="49" t="s">
        <v>189</v>
      </c>
      <c r="C3962" s="63" t="n">
        <v>40275</v>
      </c>
      <c r="D3962" s="63" t="n">
        <v>40868</v>
      </c>
      <c r="E3962" s="49" t="n">
        <v>7</v>
      </c>
      <c r="F3962" s="54" t="n">
        <v>0</v>
      </c>
      <c r="G3962" s="54" t="n">
        <v>1111.15</v>
      </c>
      <c r="H3962" s="54" t="n">
        <v>1543.33</v>
      </c>
      <c r="I3962" s="54" t="n">
        <f aca="false">SUM(F3962:H3962)</f>
        <v>2654.48</v>
      </c>
      <c r="J3962" s="49" t="n">
        <f aca="false">Calc!$C$5-D3962</f>
        <v>19</v>
      </c>
      <c r="K3962" s="49" t="n">
        <f aca="false">IF(J3962&lt;=Calc!$C$11,4,IF(J3962&lt;=Calc!$C$12,3,IF(J3962&lt;=Calc!$C$13,2,1)))</f>
        <v>4</v>
      </c>
      <c r="L3962" s="49" t="n">
        <f aca="false">1+(E3962&gt;=Calc!$C$16)+(E3962&gt;=Calc!$C$17)+(E3962&gt;=Calc!$C$18)</f>
        <v>3</v>
      </c>
      <c r="M3962" s="49" t="str">
        <f aca="false">IF(AND(K3962=4,L3962&gt;=3),"Champions",IF(AND(K3962=3,L3962&gt;=3),"Loyal",IF(K3962&gt;=3,"Recent / New",IF(L3962&gt;=3,"At Risk","Hibernating / Lost"))))</f>
        <v>Champions</v>
      </c>
      <c r="N3962" s="54" t="n">
        <f aca="false">IF(AND(Calc!$C$2&lt;=2009,Calc!$C$3&gt;=2009),F3962,0)+IF(AND(Calc!$C$2&lt;=2010,Calc!$C$3&gt;=2010),G3962,0)+IF(AND(Calc!$C$2&lt;=2011,Calc!$C$3&gt;=2011),H3962,0)</f>
        <v>2654.48</v>
      </c>
      <c r="O3962" s="61" t="n">
        <f aca="false">IF(AND(N3962&gt;0,OR(Calc!$C$4="*",B3962=Calc!$C$4)),N3962+ROW()*0.000000001,0)</f>
        <v>2654.480003962</v>
      </c>
    </row>
    <row r="3963" customFormat="false" ht="15" hidden="false" customHeight="false" outlineLevel="0" collapsed="false">
      <c r="A3963" s="49" t="n">
        <v>16370</v>
      </c>
      <c r="B3963" s="49" t="s">
        <v>189</v>
      </c>
      <c r="C3963" s="63" t="n">
        <v>40661</v>
      </c>
      <c r="D3963" s="63" t="n">
        <v>40804</v>
      </c>
      <c r="E3963" s="49" t="n">
        <v>4</v>
      </c>
      <c r="F3963" s="54" t="n">
        <v>0</v>
      </c>
      <c r="G3963" s="54" t="n">
        <v>0</v>
      </c>
      <c r="H3963" s="54" t="n">
        <v>1301.91</v>
      </c>
      <c r="I3963" s="54" t="n">
        <f aca="false">SUM(F3963:H3963)</f>
        <v>1301.91</v>
      </c>
      <c r="J3963" s="49" t="n">
        <f aca="false">Calc!$C$5-D3963</f>
        <v>83</v>
      </c>
      <c r="K3963" s="49" t="n">
        <f aca="false">IF(J3963&lt;=Calc!$C$11,4,IF(J3963&lt;=Calc!$C$12,3,IF(J3963&lt;=Calc!$C$13,2,1)))</f>
        <v>3</v>
      </c>
      <c r="L3963" s="49" t="n">
        <f aca="false">1+(E3963&gt;=Calc!$C$16)+(E3963&gt;=Calc!$C$17)+(E3963&gt;=Calc!$C$18)</f>
        <v>3</v>
      </c>
      <c r="M3963" s="49" t="str">
        <f aca="false">IF(AND(K3963=4,L3963&gt;=3),"Champions",IF(AND(K3963=3,L3963&gt;=3),"Loyal",IF(K3963&gt;=3,"Recent / New",IF(L3963&gt;=3,"At Risk","Hibernating / Lost"))))</f>
        <v>Loyal</v>
      </c>
      <c r="N3963" s="54" t="n">
        <f aca="false">IF(AND(Calc!$C$2&lt;=2009,Calc!$C$3&gt;=2009),F3963,0)+IF(AND(Calc!$C$2&lt;=2010,Calc!$C$3&gt;=2010),G3963,0)+IF(AND(Calc!$C$2&lt;=2011,Calc!$C$3&gt;=2011),H3963,0)</f>
        <v>1301.91</v>
      </c>
      <c r="O3963" s="61" t="n">
        <f aca="false">IF(AND(N3963&gt;0,OR(Calc!$C$4="*",B3963=Calc!$C$4)),N3963+ROW()*0.000000001,0)</f>
        <v>1301.910003963</v>
      </c>
    </row>
    <row r="3964" customFormat="false" ht="15" hidden="false" customHeight="false" outlineLevel="0" collapsed="false">
      <c r="A3964" s="49" t="n">
        <v>16371</v>
      </c>
      <c r="B3964" s="49" t="s">
        <v>189</v>
      </c>
      <c r="C3964" s="63" t="n">
        <v>40438</v>
      </c>
      <c r="D3964" s="63" t="n">
        <v>40438</v>
      </c>
      <c r="E3964" s="49" t="n">
        <v>1</v>
      </c>
      <c r="F3964" s="54" t="n">
        <v>0</v>
      </c>
      <c r="G3964" s="54" t="n">
        <v>157.2</v>
      </c>
      <c r="H3964" s="54" t="n">
        <v>0</v>
      </c>
      <c r="I3964" s="54" t="n">
        <f aca="false">SUM(F3964:H3964)</f>
        <v>157.2</v>
      </c>
      <c r="J3964" s="49" t="n">
        <f aca="false">Calc!$C$5-D3964</f>
        <v>449</v>
      </c>
      <c r="K3964" s="49" t="n">
        <f aca="false">IF(J3964&lt;=Calc!$C$11,4,IF(J3964&lt;=Calc!$C$12,3,IF(J3964&lt;=Calc!$C$13,2,1)))</f>
        <v>1</v>
      </c>
      <c r="L3964" s="49" t="n">
        <f aca="false">1+(E3964&gt;=Calc!$C$16)+(E3964&gt;=Calc!$C$17)+(E3964&gt;=Calc!$C$18)</f>
        <v>1</v>
      </c>
      <c r="M3964" s="49" t="str">
        <f aca="false">IF(AND(K3964=4,L3964&gt;=3),"Champions",IF(AND(K3964=3,L3964&gt;=3),"Loyal",IF(K3964&gt;=3,"Recent / New",IF(L3964&gt;=3,"At Risk","Hibernating / Lost"))))</f>
        <v>Hibernating / Lost</v>
      </c>
      <c r="N3964" s="54" t="n">
        <f aca="false">IF(AND(Calc!$C$2&lt;=2009,Calc!$C$3&gt;=2009),F3964,0)+IF(AND(Calc!$C$2&lt;=2010,Calc!$C$3&gt;=2010),G3964,0)+IF(AND(Calc!$C$2&lt;=2011,Calc!$C$3&gt;=2011),H3964,0)</f>
        <v>157.2</v>
      </c>
      <c r="O3964" s="61" t="n">
        <f aca="false">IF(AND(N3964&gt;0,OR(Calc!$C$4="*",B3964=Calc!$C$4)),N3964+ROW()*0.000000001,0)</f>
        <v>157.200003964</v>
      </c>
    </row>
    <row r="3965" customFormat="false" ht="15" hidden="false" customHeight="false" outlineLevel="0" collapsed="false">
      <c r="A3965" s="49" t="n">
        <v>16372</v>
      </c>
      <c r="B3965" s="49" t="s">
        <v>189</v>
      </c>
      <c r="C3965" s="63" t="n">
        <v>40279</v>
      </c>
      <c r="D3965" s="63" t="n">
        <v>40853</v>
      </c>
      <c r="E3965" s="49" t="n">
        <v>5</v>
      </c>
      <c r="F3965" s="54" t="n">
        <v>0</v>
      </c>
      <c r="G3965" s="54" t="n">
        <v>904.58</v>
      </c>
      <c r="H3965" s="54" t="n">
        <v>355.73</v>
      </c>
      <c r="I3965" s="54" t="n">
        <f aca="false">SUM(F3965:H3965)</f>
        <v>1260.31</v>
      </c>
      <c r="J3965" s="49" t="n">
        <f aca="false">Calc!$C$5-D3965</f>
        <v>34</v>
      </c>
      <c r="K3965" s="49" t="n">
        <f aca="false">IF(J3965&lt;=Calc!$C$11,4,IF(J3965&lt;=Calc!$C$12,3,IF(J3965&lt;=Calc!$C$13,2,1)))</f>
        <v>3</v>
      </c>
      <c r="L3965" s="49" t="n">
        <f aca="false">1+(E3965&gt;=Calc!$C$16)+(E3965&gt;=Calc!$C$17)+(E3965&gt;=Calc!$C$18)</f>
        <v>3</v>
      </c>
      <c r="M3965" s="49" t="str">
        <f aca="false">IF(AND(K3965=4,L3965&gt;=3),"Champions",IF(AND(K3965=3,L3965&gt;=3),"Loyal",IF(K3965&gt;=3,"Recent / New",IF(L3965&gt;=3,"At Risk","Hibernating / Lost"))))</f>
        <v>Loyal</v>
      </c>
      <c r="N3965" s="54" t="n">
        <f aca="false">IF(AND(Calc!$C$2&lt;=2009,Calc!$C$3&gt;=2009),F3965,0)+IF(AND(Calc!$C$2&lt;=2010,Calc!$C$3&gt;=2010),G3965,0)+IF(AND(Calc!$C$2&lt;=2011,Calc!$C$3&gt;=2011),H3965,0)</f>
        <v>1260.31</v>
      </c>
      <c r="O3965" s="61" t="n">
        <f aca="false">IF(AND(N3965&gt;0,OR(Calc!$C$4="*",B3965=Calc!$C$4)),N3965+ROW()*0.000000001,0)</f>
        <v>1260.310003965</v>
      </c>
    </row>
    <row r="3966" customFormat="false" ht="15" hidden="false" customHeight="false" outlineLevel="0" collapsed="false">
      <c r="A3966" s="49" t="n">
        <v>16373</v>
      </c>
      <c r="B3966" s="49" t="s">
        <v>189</v>
      </c>
      <c r="C3966" s="63" t="n">
        <v>40475</v>
      </c>
      <c r="D3966" s="63" t="n">
        <v>40504</v>
      </c>
      <c r="E3966" s="49" t="n">
        <v>2</v>
      </c>
      <c r="F3966" s="54" t="n">
        <v>0</v>
      </c>
      <c r="G3966" s="54" t="n">
        <v>309.49</v>
      </c>
      <c r="H3966" s="54" t="n">
        <v>0</v>
      </c>
      <c r="I3966" s="54" t="n">
        <f aca="false">SUM(F3966:H3966)</f>
        <v>309.49</v>
      </c>
      <c r="J3966" s="49" t="n">
        <f aca="false">Calc!$C$5-D3966</f>
        <v>383</v>
      </c>
      <c r="K3966" s="49" t="n">
        <f aca="false">IF(J3966&lt;=Calc!$C$11,4,IF(J3966&lt;=Calc!$C$12,3,IF(J3966&lt;=Calc!$C$13,2,1)))</f>
        <v>1</v>
      </c>
      <c r="L3966" s="49" t="n">
        <f aca="false">1+(E3966&gt;=Calc!$C$16)+(E3966&gt;=Calc!$C$17)+(E3966&gt;=Calc!$C$18)</f>
        <v>2</v>
      </c>
      <c r="M3966" s="49" t="str">
        <f aca="false">IF(AND(K3966=4,L3966&gt;=3),"Champions",IF(AND(K3966=3,L3966&gt;=3),"Loyal",IF(K3966&gt;=3,"Recent / New",IF(L3966&gt;=3,"At Risk","Hibernating / Lost"))))</f>
        <v>Hibernating / Lost</v>
      </c>
      <c r="N3966" s="54" t="n">
        <f aca="false">IF(AND(Calc!$C$2&lt;=2009,Calc!$C$3&gt;=2009),F3966,0)+IF(AND(Calc!$C$2&lt;=2010,Calc!$C$3&gt;=2010),G3966,0)+IF(AND(Calc!$C$2&lt;=2011,Calc!$C$3&gt;=2011),H3966,0)</f>
        <v>309.49</v>
      </c>
      <c r="O3966" s="61" t="n">
        <f aca="false">IF(AND(N3966&gt;0,OR(Calc!$C$4="*",B3966=Calc!$C$4)),N3966+ROW()*0.000000001,0)</f>
        <v>309.490003966</v>
      </c>
    </row>
    <row r="3967" customFormat="false" ht="15" hidden="false" customHeight="false" outlineLevel="0" collapsed="false">
      <c r="A3967" s="49" t="n">
        <v>16374</v>
      </c>
      <c r="B3967" s="49" t="s">
        <v>189</v>
      </c>
      <c r="C3967" s="63" t="n">
        <v>40298</v>
      </c>
      <c r="D3967" s="63" t="n">
        <v>40820</v>
      </c>
      <c r="E3967" s="49" t="n">
        <v>5</v>
      </c>
      <c r="F3967" s="54" t="n">
        <v>0</v>
      </c>
      <c r="G3967" s="54" t="n">
        <v>1250.77</v>
      </c>
      <c r="H3967" s="54" t="n">
        <v>458.78</v>
      </c>
      <c r="I3967" s="54" t="n">
        <f aca="false">SUM(F3967:H3967)</f>
        <v>1709.55</v>
      </c>
      <c r="J3967" s="49" t="n">
        <f aca="false">Calc!$C$5-D3967</f>
        <v>67</v>
      </c>
      <c r="K3967" s="49" t="n">
        <f aca="false">IF(J3967&lt;=Calc!$C$11,4,IF(J3967&lt;=Calc!$C$12,3,IF(J3967&lt;=Calc!$C$13,2,1)))</f>
        <v>3</v>
      </c>
      <c r="L3967" s="49" t="n">
        <f aca="false">1+(E3967&gt;=Calc!$C$16)+(E3967&gt;=Calc!$C$17)+(E3967&gt;=Calc!$C$18)</f>
        <v>3</v>
      </c>
      <c r="M3967" s="49" t="str">
        <f aca="false">IF(AND(K3967=4,L3967&gt;=3),"Champions",IF(AND(K3967=3,L3967&gt;=3),"Loyal",IF(K3967&gt;=3,"Recent / New",IF(L3967&gt;=3,"At Risk","Hibernating / Lost"))))</f>
        <v>Loyal</v>
      </c>
      <c r="N3967" s="54" t="n">
        <f aca="false">IF(AND(Calc!$C$2&lt;=2009,Calc!$C$3&gt;=2009),F3967,0)+IF(AND(Calc!$C$2&lt;=2010,Calc!$C$3&gt;=2010),G3967,0)+IF(AND(Calc!$C$2&lt;=2011,Calc!$C$3&gt;=2011),H3967,0)</f>
        <v>1709.55</v>
      </c>
      <c r="O3967" s="61" t="n">
        <f aca="false">IF(AND(N3967&gt;0,OR(Calc!$C$4="*",B3967=Calc!$C$4)),N3967+ROW()*0.000000001,0)</f>
        <v>1709.550003967</v>
      </c>
    </row>
    <row r="3968" customFormat="false" ht="15" hidden="false" customHeight="false" outlineLevel="0" collapsed="false">
      <c r="A3968" s="49" t="n">
        <v>16375</v>
      </c>
      <c r="B3968" s="49" t="s">
        <v>189</v>
      </c>
      <c r="C3968" s="63" t="n">
        <v>40416</v>
      </c>
      <c r="D3968" s="63" t="n">
        <v>40416</v>
      </c>
      <c r="E3968" s="49" t="n">
        <v>2</v>
      </c>
      <c r="F3968" s="54" t="n">
        <v>0</v>
      </c>
      <c r="G3968" s="54" t="n">
        <v>104</v>
      </c>
      <c r="H3968" s="54" t="n">
        <v>0</v>
      </c>
      <c r="I3968" s="54" t="n">
        <f aca="false">SUM(F3968:H3968)</f>
        <v>104</v>
      </c>
      <c r="J3968" s="49" t="n">
        <f aca="false">Calc!$C$5-D3968</f>
        <v>471</v>
      </c>
      <c r="K3968" s="49" t="n">
        <f aca="false">IF(J3968&lt;=Calc!$C$11,4,IF(J3968&lt;=Calc!$C$12,3,IF(J3968&lt;=Calc!$C$13,2,1)))</f>
        <v>1</v>
      </c>
      <c r="L3968" s="49" t="n">
        <f aca="false">1+(E3968&gt;=Calc!$C$16)+(E3968&gt;=Calc!$C$17)+(E3968&gt;=Calc!$C$18)</f>
        <v>2</v>
      </c>
      <c r="M3968" s="49" t="str">
        <f aca="false">IF(AND(K3968=4,L3968&gt;=3),"Champions",IF(AND(K3968=3,L3968&gt;=3),"Loyal",IF(K3968&gt;=3,"Recent / New",IF(L3968&gt;=3,"At Risk","Hibernating / Lost"))))</f>
        <v>Hibernating / Lost</v>
      </c>
      <c r="N3968" s="54" t="n">
        <f aca="false">IF(AND(Calc!$C$2&lt;=2009,Calc!$C$3&gt;=2009),F3968,0)+IF(AND(Calc!$C$2&lt;=2010,Calc!$C$3&gt;=2010),G3968,0)+IF(AND(Calc!$C$2&lt;=2011,Calc!$C$3&gt;=2011),H3968,0)</f>
        <v>104</v>
      </c>
      <c r="O3968" s="61" t="n">
        <f aca="false">IF(AND(N3968&gt;0,OR(Calc!$C$4="*",B3968=Calc!$C$4)),N3968+ROW()*0.000000001,0)</f>
        <v>104.000003968</v>
      </c>
    </row>
    <row r="3969" customFormat="false" ht="15" hidden="false" customHeight="false" outlineLevel="0" collapsed="false">
      <c r="A3969" s="49" t="n">
        <v>16376</v>
      </c>
      <c r="B3969" s="49" t="s">
        <v>189</v>
      </c>
      <c r="C3969" s="63" t="n">
        <v>40869</v>
      </c>
      <c r="D3969" s="63" t="n">
        <v>40878</v>
      </c>
      <c r="E3969" s="49" t="n">
        <v>2</v>
      </c>
      <c r="F3969" s="54" t="n">
        <v>0</v>
      </c>
      <c r="G3969" s="54" t="n">
        <v>0</v>
      </c>
      <c r="H3969" s="54" t="n">
        <v>965.47</v>
      </c>
      <c r="I3969" s="54" t="n">
        <f aca="false">SUM(F3969:H3969)</f>
        <v>965.47</v>
      </c>
      <c r="J3969" s="49" t="n">
        <f aca="false">Calc!$C$5-D3969</f>
        <v>9</v>
      </c>
      <c r="K3969" s="49" t="n">
        <f aca="false">IF(J3969&lt;=Calc!$C$11,4,IF(J3969&lt;=Calc!$C$12,3,IF(J3969&lt;=Calc!$C$13,2,1)))</f>
        <v>4</v>
      </c>
      <c r="L3969" s="49" t="n">
        <f aca="false">1+(E3969&gt;=Calc!$C$16)+(E3969&gt;=Calc!$C$17)+(E3969&gt;=Calc!$C$18)</f>
        <v>2</v>
      </c>
      <c r="M3969" s="49" t="str">
        <f aca="false">IF(AND(K3969=4,L3969&gt;=3),"Champions",IF(AND(K3969=3,L3969&gt;=3),"Loyal",IF(K3969&gt;=3,"Recent / New",IF(L3969&gt;=3,"At Risk","Hibernating / Lost"))))</f>
        <v>Recent / New</v>
      </c>
      <c r="N3969" s="54" t="n">
        <f aca="false">IF(AND(Calc!$C$2&lt;=2009,Calc!$C$3&gt;=2009),F3969,0)+IF(AND(Calc!$C$2&lt;=2010,Calc!$C$3&gt;=2010),G3969,0)+IF(AND(Calc!$C$2&lt;=2011,Calc!$C$3&gt;=2011),H3969,0)</f>
        <v>965.47</v>
      </c>
      <c r="O3969" s="61" t="n">
        <f aca="false">IF(AND(N3969&gt;0,OR(Calc!$C$4="*",B3969=Calc!$C$4)),N3969+ROW()*0.000000001,0)</f>
        <v>965.470003969</v>
      </c>
    </row>
    <row r="3970" customFormat="false" ht="15" hidden="false" customHeight="false" outlineLevel="0" collapsed="false">
      <c r="A3970" s="49" t="n">
        <v>16377</v>
      </c>
      <c r="B3970" s="49" t="s">
        <v>189</v>
      </c>
      <c r="C3970" s="63" t="n">
        <v>40269</v>
      </c>
      <c r="D3970" s="63" t="n">
        <v>40619</v>
      </c>
      <c r="E3970" s="49" t="n">
        <v>2</v>
      </c>
      <c r="F3970" s="54" t="n">
        <v>0</v>
      </c>
      <c r="G3970" s="54" t="n">
        <v>632.28</v>
      </c>
      <c r="H3970" s="54" t="n">
        <v>676.2</v>
      </c>
      <c r="I3970" s="54" t="n">
        <f aca="false">SUM(F3970:H3970)</f>
        <v>1308.48</v>
      </c>
      <c r="J3970" s="49" t="n">
        <f aca="false">Calc!$C$5-D3970</f>
        <v>268</v>
      </c>
      <c r="K3970" s="49" t="n">
        <f aca="false">IF(J3970&lt;=Calc!$C$11,4,IF(J3970&lt;=Calc!$C$12,3,IF(J3970&lt;=Calc!$C$13,2,1)))</f>
        <v>2</v>
      </c>
      <c r="L3970" s="49" t="n">
        <f aca="false">1+(E3970&gt;=Calc!$C$16)+(E3970&gt;=Calc!$C$17)+(E3970&gt;=Calc!$C$18)</f>
        <v>2</v>
      </c>
      <c r="M3970" s="49" t="str">
        <f aca="false">IF(AND(K3970=4,L3970&gt;=3),"Champions",IF(AND(K3970=3,L3970&gt;=3),"Loyal",IF(K3970&gt;=3,"Recent / New",IF(L3970&gt;=3,"At Risk","Hibernating / Lost"))))</f>
        <v>Hibernating / Lost</v>
      </c>
      <c r="N3970" s="54" t="n">
        <f aca="false">IF(AND(Calc!$C$2&lt;=2009,Calc!$C$3&gt;=2009),F3970,0)+IF(AND(Calc!$C$2&lt;=2010,Calc!$C$3&gt;=2010),G3970,0)+IF(AND(Calc!$C$2&lt;=2011,Calc!$C$3&gt;=2011),H3970,0)</f>
        <v>1308.48</v>
      </c>
      <c r="O3970" s="61" t="n">
        <f aca="false">IF(AND(N3970&gt;0,OR(Calc!$C$4="*",B3970=Calc!$C$4)),N3970+ROW()*0.000000001,0)</f>
        <v>1308.48000397</v>
      </c>
    </row>
    <row r="3971" customFormat="false" ht="15" hidden="false" customHeight="false" outlineLevel="0" collapsed="false">
      <c r="A3971" s="49" t="n">
        <v>16378</v>
      </c>
      <c r="B3971" s="49" t="s">
        <v>189</v>
      </c>
      <c r="C3971" s="63" t="n">
        <v>40576</v>
      </c>
      <c r="D3971" s="63" t="n">
        <v>40639</v>
      </c>
      <c r="E3971" s="49" t="n">
        <v>3</v>
      </c>
      <c r="F3971" s="54" t="n">
        <v>0</v>
      </c>
      <c r="G3971" s="54" t="n">
        <v>0</v>
      </c>
      <c r="H3971" s="54" t="n">
        <v>362.95</v>
      </c>
      <c r="I3971" s="54" t="n">
        <f aca="false">SUM(F3971:H3971)</f>
        <v>362.95</v>
      </c>
      <c r="J3971" s="49" t="n">
        <f aca="false">Calc!$C$5-D3971</f>
        <v>248</v>
      </c>
      <c r="K3971" s="49" t="n">
        <f aca="false">IF(J3971&lt;=Calc!$C$11,4,IF(J3971&lt;=Calc!$C$12,3,IF(J3971&lt;=Calc!$C$13,2,1)))</f>
        <v>2</v>
      </c>
      <c r="L3971" s="49" t="n">
        <f aca="false">1+(E3971&gt;=Calc!$C$16)+(E3971&gt;=Calc!$C$17)+(E3971&gt;=Calc!$C$18)</f>
        <v>2</v>
      </c>
      <c r="M3971" s="49" t="str">
        <f aca="false">IF(AND(K3971=4,L3971&gt;=3),"Champions",IF(AND(K3971=3,L3971&gt;=3),"Loyal",IF(K3971&gt;=3,"Recent / New",IF(L3971&gt;=3,"At Risk","Hibernating / Lost"))))</f>
        <v>Hibernating / Lost</v>
      </c>
      <c r="N3971" s="54" t="n">
        <f aca="false">IF(AND(Calc!$C$2&lt;=2009,Calc!$C$3&gt;=2009),F3971,0)+IF(AND(Calc!$C$2&lt;=2010,Calc!$C$3&gt;=2010),G3971,0)+IF(AND(Calc!$C$2&lt;=2011,Calc!$C$3&gt;=2011),H3971,0)</f>
        <v>362.95</v>
      </c>
      <c r="O3971" s="61" t="n">
        <f aca="false">IF(AND(N3971&gt;0,OR(Calc!$C$4="*",B3971=Calc!$C$4)),N3971+ROW()*0.000000001,0)</f>
        <v>362.950003971</v>
      </c>
    </row>
    <row r="3972" customFormat="false" ht="15" hidden="false" customHeight="false" outlineLevel="0" collapsed="false">
      <c r="A3972" s="49" t="n">
        <v>16379</v>
      </c>
      <c r="B3972" s="49" t="s">
        <v>189</v>
      </c>
      <c r="C3972" s="63" t="n">
        <v>40808</v>
      </c>
      <c r="D3972" s="63" t="n">
        <v>40882</v>
      </c>
      <c r="E3972" s="49" t="n">
        <v>4</v>
      </c>
      <c r="F3972" s="54" t="n">
        <v>0</v>
      </c>
      <c r="G3972" s="54" t="n">
        <v>0</v>
      </c>
      <c r="H3972" s="54" t="n">
        <v>2131.9</v>
      </c>
      <c r="I3972" s="54" t="n">
        <f aca="false">SUM(F3972:H3972)</f>
        <v>2131.9</v>
      </c>
      <c r="J3972" s="49" t="n">
        <f aca="false">Calc!$C$5-D3972</f>
        <v>5</v>
      </c>
      <c r="K3972" s="49" t="n">
        <f aca="false">IF(J3972&lt;=Calc!$C$11,4,IF(J3972&lt;=Calc!$C$12,3,IF(J3972&lt;=Calc!$C$13,2,1)))</f>
        <v>4</v>
      </c>
      <c r="L3972" s="49" t="n">
        <f aca="false">1+(E3972&gt;=Calc!$C$16)+(E3972&gt;=Calc!$C$17)+(E3972&gt;=Calc!$C$18)</f>
        <v>3</v>
      </c>
      <c r="M3972" s="49" t="str">
        <f aca="false">IF(AND(K3972=4,L3972&gt;=3),"Champions",IF(AND(K3972=3,L3972&gt;=3),"Loyal",IF(K3972&gt;=3,"Recent / New",IF(L3972&gt;=3,"At Risk","Hibernating / Lost"))))</f>
        <v>Champions</v>
      </c>
      <c r="N3972" s="54" t="n">
        <f aca="false">IF(AND(Calc!$C$2&lt;=2009,Calc!$C$3&gt;=2009),F3972,0)+IF(AND(Calc!$C$2&lt;=2010,Calc!$C$3&gt;=2010),G3972,0)+IF(AND(Calc!$C$2&lt;=2011,Calc!$C$3&gt;=2011),H3972,0)</f>
        <v>2131.9</v>
      </c>
      <c r="O3972" s="61" t="n">
        <f aca="false">IF(AND(N3972&gt;0,OR(Calc!$C$4="*",B3972=Calc!$C$4)),N3972+ROW()*0.000000001,0)</f>
        <v>2131.900003972</v>
      </c>
    </row>
    <row r="3973" customFormat="false" ht="15" hidden="false" customHeight="false" outlineLevel="0" collapsed="false">
      <c r="A3973" s="49" t="n">
        <v>16380</v>
      </c>
      <c r="B3973" s="49" t="s">
        <v>189</v>
      </c>
      <c r="C3973" s="63" t="n">
        <v>40825</v>
      </c>
      <c r="D3973" s="63" t="n">
        <v>40825</v>
      </c>
      <c r="E3973" s="49" t="n">
        <v>1</v>
      </c>
      <c r="F3973" s="54" t="n">
        <v>0</v>
      </c>
      <c r="G3973" s="54" t="n">
        <v>0</v>
      </c>
      <c r="H3973" s="54" t="n">
        <v>1743.15</v>
      </c>
      <c r="I3973" s="54" t="n">
        <f aca="false">SUM(F3973:H3973)</f>
        <v>1743.15</v>
      </c>
      <c r="J3973" s="49" t="n">
        <f aca="false">Calc!$C$5-D3973</f>
        <v>62</v>
      </c>
      <c r="K3973" s="49" t="n">
        <f aca="false">IF(J3973&lt;=Calc!$C$11,4,IF(J3973&lt;=Calc!$C$12,3,IF(J3973&lt;=Calc!$C$13,2,1)))</f>
        <v>3</v>
      </c>
      <c r="L3973" s="49" t="n">
        <f aca="false">1+(E3973&gt;=Calc!$C$16)+(E3973&gt;=Calc!$C$17)+(E3973&gt;=Calc!$C$18)</f>
        <v>1</v>
      </c>
      <c r="M3973" s="49" t="str">
        <f aca="false">IF(AND(K3973=4,L3973&gt;=3),"Champions",IF(AND(K3973=3,L3973&gt;=3),"Loyal",IF(K3973&gt;=3,"Recent / New",IF(L3973&gt;=3,"At Risk","Hibernating / Lost"))))</f>
        <v>Recent / New</v>
      </c>
      <c r="N3973" s="54" t="n">
        <f aca="false">IF(AND(Calc!$C$2&lt;=2009,Calc!$C$3&gt;=2009),F3973,0)+IF(AND(Calc!$C$2&lt;=2010,Calc!$C$3&gt;=2010),G3973,0)+IF(AND(Calc!$C$2&lt;=2011,Calc!$C$3&gt;=2011),H3973,0)</f>
        <v>1743.15</v>
      </c>
      <c r="O3973" s="61" t="n">
        <f aca="false">IF(AND(N3973&gt;0,OR(Calc!$C$4="*",B3973=Calc!$C$4)),N3973+ROW()*0.000000001,0)</f>
        <v>1743.150003973</v>
      </c>
    </row>
    <row r="3974" customFormat="false" ht="15" hidden="false" customHeight="false" outlineLevel="0" collapsed="false">
      <c r="A3974" s="49" t="n">
        <v>16381</v>
      </c>
      <c r="B3974" s="49" t="s">
        <v>189</v>
      </c>
      <c r="C3974" s="63" t="n">
        <v>40468</v>
      </c>
      <c r="D3974" s="63" t="n">
        <v>40491</v>
      </c>
      <c r="E3974" s="49" t="n">
        <v>2</v>
      </c>
      <c r="F3974" s="54" t="n">
        <v>0</v>
      </c>
      <c r="G3974" s="54" t="n">
        <v>247.85</v>
      </c>
      <c r="H3974" s="54" t="n">
        <v>0</v>
      </c>
      <c r="I3974" s="54" t="n">
        <f aca="false">SUM(F3974:H3974)</f>
        <v>247.85</v>
      </c>
      <c r="J3974" s="49" t="n">
        <f aca="false">Calc!$C$5-D3974</f>
        <v>396</v>
      </c>
      <c r="K3974" s="49" t="n">
        <f aca="false">IF(J3974&lt;=Calc!$C$11,4,IF(J3974&lt;=Calc!$C$12,3,IF(J3974&lt;=Calc!$C$13,2,1)))</f>
        <v>1</v>
      </c>
      <c r="L3974" s="49" t="n">
        <f aca="false">1+(E3974&gt;=Calc!$C$16)+(E3974&gt;=Calc!$C$17)+(E3974&gt;=Calc!$C$18)</f>
        <v>2</v>
      </c>
      <c r="M3974" s="49" t="str">
        <f aca="false">IF(AND(K3974=4,L3974&gt;=3),"Champions",IF(AND(K3974=3,L3974&gt;=3),"Loyal",IF(K3974&gt;=3,"Recent / New",IF(L3974&gt;=3,"At Risk","Hibernating / Lost"))))</f>
        <v>Hibernating / Lost</v>
      </c>
      <c r="N3974" s="54" t="n">
        <f aca="false">IF(AND(Calc!$C$2&lt;=2009,Calc!$C$3&gt;=2009),F3974,0)+IF(AND(Calc!$C$2&lt;=2010,Calc!$C$3&gt;=2010),G3974,0)+IF(AND(Calc!$C$2&lt;=2011,Calc!$C$3&gt;=2011),H3974,0)</f>
        <v>247.85</v>
      </c>
      <c r="O3974" s="61" t="n">
        <f aca="false">IF(AND(N3974&gt;0,OR(Calc!$C$4="*",B3974=Calc!$C$4)),N3974+ROW()*0.000000001,0)</f>
        <v>247.850003974</v>
      </c>
    </row>
    <row r="3975" customFormat="false" ht="15" hidden="false" customHeight="false" outlineLevel="0" collapsed="false">
      <c r="A3975" s="49" t="n">
        <v>16382</v>
      </c>
      <c r="B3975" s="49" t="s">
        <v>189</v>
      </c>
      <c r="C3975" s="63" t="n">
        <v>40336</v>
      </c>
      <c r="D3975" s="63" t="n">
        <v>40478</v>
      </c>
      <c r="E3975" s="49" t="n">
        <v>2</v>
      </c>
      <c r="F3975" s="54" t="n">
        <v>0</v>
      </c>
      <c r="G3975" s="54" t="n">
        <v>353.1</v>
      </c>
      <c r="H3975" s="54" t="n">
        <v>0</v>
      </c>
      <c r="I3975" s="54" t="n">
        <f aca="false">SUM(F3975:H3975)</f>
        <v>353.1</v>
      </c>
      <c r="J3975" s="49" t="n">
        <f aca="false">Calc!$C$5-D3975</f>
        <v>409</v>
      </c>
      <c r="K3975" s="49" t="n">
        <f aca="false">IF(J3975&lt;=Calc!$C$11,4,IF(J3975&lt;=Calc!$C$12,3,IF(J3975&lt;=Calc!$C$13,2,1)))</f>
        <v>1</v>
      </c>
      <c r="L3975" s="49" t="n">
        <f aca="false">1+(E3975&gt;=Calc!$C$16)+(E3975&gt;=Calc!$C$17)+(E3975&gt;=Calc!$C$18)</f>
        <v>2</v>
      </c>
      <c r="M3975" s="49" t="str">
        <f aca="false">IF(AND(K3975=4,L3975&gt;=3),"Champions",IF(AND(K3975=3,L3975&gt;=3),"Loyal",IF(K3975&gt;=3,"Recent / New",IF(L3975&gt;=3,"At Risk","Hibernating / Lost"))))</f>
        <v>Hibernating / Lost</v>
      </c>
      <c r="N3975" s="54" t="n">
        <f aca="false">IF(AND(Calc!$C$2&lt;=2009,Calc!$C$3&gt;=2009),F3975,0)+IF(AND(Calc!$C$2&lt;=2010,Calc!$C$3&gt;=2010),G3975,0)+IF(AND(Calc!$C$2&lt;=2011,Calc!$C$3&gt;=2011),H3975,0)</f>
        <v>353.1</v>
      </c>
      <c r="O3975" s="61" t="n">
        <f aca="false">IF(AND(N3975&gt;0,OR(Calc!$C$4="*",B3975=Calc!$C$4)),N3975+ROW()*0.000000001,0)</f>
        <v>353.100003975</v>
      </c>
    </row>
    <row r="3976" customFormat="false" ht="15" hidden="false" customHeight="false" outlineLevel="0" collapsed="false">
      <c r="A3976" s="49" t="n">
        <v>16383</v>
      </c>
      <c r="B3976" s="49" t="s">
        <v>189</v>
      </c>
      <c r="C3976" s="63" t="n">
        <v>40213</v>
      </c>
      <c r="D3976" s="63" t="n">
        <v>40812</v>
      </c>
      <c r="E3976" s="49" t="n">
        <v>7</v>
      </c>
      <c r="F3976" s="54" t="n">
        <v>0</v>
      </c>
      <c r="G3976" s="54" t="n">
        <v>2185.18</v>
      </c>
      <c r="H3976" s="54" t="n">
        <v>643.76</v>
      </c>
      <c r="I3976" s="54" t="n">
        <f aca="false">SUM(F3976:H3976)</f>
        <v>2828.94</v>
      </c>
      <c r="J3976" s="49" t="n">
        <f aca="false">Calc!$C$5-D3976</f>
        <v>75</v>
      </c>
      <c r="K3976" s="49" t="n">
        <f aca="false">IF(J3976&lt;=Calc!$C$11,4,IF(J3976&lt;=Calc!$C$12,3,IF(J3976&lt;=Calc!$C$13,2,1)))</f>
        <v>3</v>
      </c>
      <c r="L3976" s="49" t="n">
        <f aca="false">1+(E3976&gt;=Calc!$C$16)+(E3976&gt;=Calc!$C$17)+(E3976&gt;=Calc!$C$18)</f>
        <v>3</v>
      </c>
      <c r="M3976" s="49" t="str">
        <f aca="false">IF(AND(K3976=4,L3976&gt;=3),"Champions",IF(AND(K3976=3,L3976&gt;=3),"Loyal",IF(K3976&gt;=3,"Recent / New",IF(L3976&gt;=3,"At Risk","Hibernating / Lost"))))</f>
        <v>Loyal</v>
      </c>
      <c r="N3976" s="54" t="n">
        <f aca="false">IF(AND(Calc!$C$2&lt;=2009,Calc!$C$3&gt;=2009),F3976,0)+IF(AND(Calc!$C$2&lt;=2010,Calc!$C$3&gt;=2010),G3976,0)+IF(AND(Calc!$C$2&lt;=2011,Calc!$C$3&gt;=2011),H3976,0)</f>
        <v>2828.94</v>
      </c>
      <c r="O3976" s="61" t="n">
        <f aca="false">IF(AND(N3976&gt;0,OR(Calc!$C$4="*",B3976=Calc!$C$4)),N3976+ROW()*0.000000001,0)</f>
        <v>2828.940003976</v>
      </c>
    </row>
    <row r="3977" customFormat="false" ht="15" hidden="false" customHeight="false" outlineLevel="0" collapsed="false">
      <c r="A3977" s="49" t="n">
        <v>16384</v>
      </c>
      <c r="B3977" s="49" t="s">
        <v>189</v>
      </c>
      <c r="C3977" s="63" t="n">
        <v>40296</v>
      </c>
      <c r="D3977" s="63" t="n">
        <v>40797</v>
      </c>
      <c r="E3977" s="49" t="n">
        <v>4</v>
      </c>
      <c r="F3977" s="54" t="n">
        <v>0</v>
      </c>
      <c r="G3977" s="54" t="n">
        <v>774.45</v>
      </c>
      <c r="H3977" s="54" t="n">
        <v>584.5</v>
      </c>
      <c r="I3977" s="54" t="n">
        <f aca="false">SUM(F3977:H3977)</f>
        <v>1358.95</v>
      </c>
      <c r="J3977" s="49" t="n">
        <f aca="false">Calc!$C$5-D3977</f>
        <v>90</v>
      </c>
      <c r="K3977" s="49" t="n">
        <f aca="false">IF(J3977&lt;=Calc!$C$11,4,IF(J3977&lt;=Calc!$C$12,3,IF(J3977&lt;=Calc!$C$13,2,1)))</f>
        <v>3</v>
      </c>
      <c r="L3977" s="49" t="n">
        <f aca="false">1+(E3977&gt;=Calc!$C$16)+(E3977&gt;=Calc!$C$17)+(E3977&gt;=Calc!$C$18)</f>
        <v>3</v>
      </c>
      <c r="M3977" s="49" t="str">
        <f aca="false">IF(AND(K3977=4,L3977&gt;=3),"Champions",IF(AND(K3977=3,L3977&gt;=3),"Loyal",IF(K3977&gt;=3,"Recent / New",IF(L3977&gt;=3,"At Risk","Hibernating / Lost"))))</f>
        <v>Loyal</v>
      </c>
      <c r="N3977" s="54" t="n">
        <f aca="false">IF(AND(Calc!$C$2&lt;=2009,Calc!$C$3&gt;=2009),F3977,0)+IF(AND(Calc!$C$2&lt;=2010,Calc!$C$3&gt;=2010),G3977,0)+IF(AND(Calc!$C$2&lt;=2011,Calc!$C$3&gt;=2011),H3977,0)</f>
        <v>1358.95</v>
      </c>
      <c r="O3977" s="61" t="n">
        <f aca="false">IF(AND(N3977&gt;0,OR(Calc!$C$4="*",B3977=Calc!$C$4)),N3977+ROW()*0.000000001,0)</f>
        <v>1358.950003977</v>
      </c>
    </row>
    <row r="3978" customFormat="false" ht="15" hidden="false" customHeight="false" outlineLevel="0" collapsed="false">
      <c r="A3978" s="49" t="n">
        <v>16385</v>
      </c>
      <c r="B3978" s="49" t="s">
        <v>189</v>
      </c>
      <c r="C3978" s="63" t="n">
        <v>40255</v>
      </c>
      <c r="D3978" s="63" t="n">
        <v>40826</v>
      </c>
      <c r="E3978" s="49" t="n">
        <v>5</v>
      </c>
      <c r="F3978" s="54" t="n">
        <v>0</v>
      </c>
      <c r="G3978" s="54" t="n">
        <v>473.69</v>
      </c>
      <c r="H3978" s="54" t="n">
        <v>407.66</v>
      </c>
      <c r="I3978" s="54" t="n">
        <f aca="false">SUM(F3978:H3978)</f>
        <v>881.35</v>
      </c>
      <c r="J3978" s="49" t="n">
        <f aca="false">Calc!$C$5-D3978</f>
        <v>61</v>
      </c>
      <c r="K3978" s="49" t="n">
        <f aca="false">IF(J3978&lt;=Calc!$C$11,4,IF(J3978&lt;=Calc!$C$12,3,IF(J3978&lt;=Calc!$C$13,2,1)))</f>
        <v>3</v>
      </c>
      <c r="L3978" s="49" t="n">
        <f aca="false">1+(E3978&gt;=Calc!$C$16)+(E3978&gt;=Calc!$C$17)+(E3978&gt;=Calc!$C$18)</f>
        <v>3</v>
      </c>
      <c r="M3978" s="49" t="str">
        <f aca="false">IF(AND(K3978=4,L3978&gt;=3),"Champions",IF(AND(K3978=3,L3978&gt;=3),"Loyal",IF(K3978&gt;=3,"Recent / New",IF(L3978&gt;=3,"At Risk","Hibernating / Lost"))))</f>
        <v>Loyal</v>
      </c>
      <c r="N3978" s="54" t="n">
        <f aca="false">IF(AND(Calc!$C$2&lt;=2009,Calc!$C$3&gt;=2009),F3978,0)+IF(AND(Calc!$C$2&lt;=2010,Calc!$C$3&gt;=2010),G3978,0)+IF(AND(Calc!$C$2&lt;=2011,Calc!$C$3&gt;=2011),H3978,0)</f>
        <v>881.35</v>
      </c>
      <c r="O3978" s="61" t="n">
        <f aca="false">IF(AND(N3978&gt;0,OR(Calc!$C$4="*",B3978=Calc!$C$4)),N3978+ROW()*0.000000001,0)</f>
        <v>881.350003978</v>
      </c>
    </row>
    <row r="3979" customFormat="false" ht="15" hidden="false" customHeight="false" outlineLevel="0" collapsed="false">
      <c r="A3979" s="49" t="n">
        <v>16386</v>
      </c>
      <c r="B3979" s="49" t="s">
        <v>189</v>
      </c>
      <c r="C3979" s="63" t="n">
        <v>40499</v>
      </c>
      <c r="D3979" s="63" t="n">
        <v>40858</v>
      </c>
      <c r="E3979" s="49" t="n">
        <v>3</v>
      </c>
      <c r="F3979" s="54" t="n">
        <v>0</v>
      </c>
      <c r="G3979" s="54" t="n">
        <v>765.59</v>
      </c>
      <c r="H3979" s="54" t="n">
        <v>302.57</v>
      </c>
      <c r="I3979" s="54" t="n">
        <f aca="false">SUM(F3979:H3979)</f>
        <v>1068.16</v>
      </c>
      <c r="J3979" s="49" t="n">
        <f aca="false">Calc!$C$5-D3979</f>
        <v>29</v>
      </c>
      <c r="K3979" s="49" t="n">
        <f aca="false">IF(J3979&lt;=Calc!$C$11,4,IF(J3979&lt;=Calc!$C$12,3,IF(J3979&lt;=Calc!$C$13,2,1)))</f>
        <v>3</v>
      </c>
      <c r="L3979" s="49" t="n">
        <f aca="false">1+(E3979&gt;=Calc!$C$16)+(E3979&gt;=Calc!$C$17)+(E3979&gt;=Calc!$C$18)</f>
        <v>2</v>
      </c>
      <c r="M3979" s="49" t="str">
        <f aca="false">IF(AND(K3979=4,L3979&gt;=3),"Champions",IF(AND(K3979=3,L3979&gt;=3),"Loyal",IF(K3979&gt;=3,"Recent / New",IF(L3979&gt;=3,"At Risk","Hibernating / Lost"))))</f>
        <v>Recent / New</v>
      </c>
      <c r="N3979" s="54" t="n">
        <f aca="false">IF(AND(Calc!$C$2&lt;=2009,Calc!$C$3&gt;=2009),F3979,0)+IF(AND(Calc!$C$2&lt;=2010,Calc!$C$3&gt;=2010),G3979,0)+IF(AND(Calc!$C$2&lt;=2011,Calc!$C$3&gt;=2011),H3979,0)</f>
        <v>1068.16</v>
      </c>
      <c r="O3979" s="61" t="n">
        <f aca="false">IF(AND(N3979&gt;0,OR(Calc!$C$4="*",B3979=Calc!$C$4)),N3979+ROW()*0.000000001,0)</f>
        <v>1068.160003979</v>
      </c>
    </row>
    <row r="3980" customFormat="false" ht="15" hidden="false" customHeight="false" outlineLevel="0" collapsed="false">
      <c r="A3980" s="49" t="n">
        <v>16387</v>
      </c>
      <c r="B3980" s="49" t="s">
        <v>189</v>
      </c>
      <c r="C3980" s="63" t="n">
        <v>40248</v>
      </c>
      <c r="D3980" s="63" t="n">
        <v>40564</v>
      </c>
      <c r="E3980" s="49" t="n">
        <v>5</v>
      </c>
      <c r="F3980" s="54" t="n">
        <v>0</v>
      </c>
      <c r="G3980" s="54" t="n">
        <v>788.1</v>
      </c>
      <c r="H3980" s="54" t="n">
        <v>94.36</v>
      </c>
      <c r="I3980" s="54" t="n">
        <f aca="false">SUM(F3980:H3980)</f>
        <v>882.46</v>
      </c>
      <c r="J3980" s="49" t="n">
        <f aca="false">Calc!$C$5-D3980</f>
        <v>323</v>
      </c>
      <c r="K3980" s="49" t="n">
        <f aca="false">IF(J3980&lt;=Calc!$C$11,4,IF(J3980&lt;=Calc!$C$12,3,IF(J3980&lt;=Calc!$C$13,2,1)))</f>
        <v>2</v>
      </c>
      <c r="L3980" s="49" t="n">
        <f aca="false">1+(E3980&gt;=Calc!$C$16)+(E3980&gt;=Calc!$C$17)+(E3980&gt;=Calc!$C$18)</f>
        <v>3</v>
      </c>
      <c r="M3980" s="49" t="str">
        <f aca="false">IF(AND(K3980=4,L3980&gt;=3),"Champions",IF(AND(K3980=3,L3980&gt;=3),"Loyal",IF(K3980&gt;=3,"Recent / New",IF(L3980&gt;=3,"At Risk","Hibernating / Lost"))))</f>
        <v>At Risk</v>
      </c>
      <c r="N3980" s="54" t="n">
        <f aca="false">IF(AND(Calc!$C$2&lt;=2009,Calc!$C$3&gt;=2009),F3980,0)+IF(AND(Calc!$C$2&lt;=2010,Calc!$C$3&gt;=2010),G3980,0)+IF(AND(Calc!$C$2&lt;=2011,Calc!$C$3&gt;=2011),H3980,0)</f>
        <v>882.46</v>
      </c>
      <c r="O3980" s="61" t="n">
        <f aca="false">IF(AND(N3980&gt;0,OR(Calc!$C$4="*",B3980=Calc!$C$4)),N3980+ROW()*0.000000001,0)</f>
        <v>882.46000398</v>
      </c>
    </row>
    <row r="3981" customFormat="false" ht="15" hidden="false" customHeight="false" outlineLevel="0" collapsed="false">
      <c r="A3981" s="49" t="n">
        <v>16388</v>
      </c>
      <c r="B3981" s="49" t="s">
        <v>189</v>
      </c>
      <c r="C3981" s="63" t="n">
        <v>40233</v>
      </c>
      <c r="D3981" s="63" t="n">
        <v>40233</v>
      </c>
      <c r="E3981" s="49" t="n">
        <v>1</v>
      </c>
      <c r="F3981" s="54" t="n">
        <v>0</v>
      </c>
      <c r="G3981" s="54" t="n">
        <v>186.05</v>
      </c>
      <c r="H3981" s="54" t="n">
        <v>0</v>
      </c>
      <c r="I3981" s="54" t="n">
        <f aca="false">SUM(F3981:H3981)</f>
        <v>186.05</v>
      </c>
      <c r="J3981" s="49" t="n">
        <f aca="false">Calc!$C$5-D3981</f>
        <v>654</v>
      </c>
      <c r="K3981" s="49" t="n">
        <f aca="false">IF(J3981&lt;=Calc!$C$11,4,IF(J3981&lt;=Calc!$C$12,3,IF(J3981&lt;=Calc!$C$13,2,1)))</f>
        <v>1</v>
      </c>
      <c r="L3981" s="49" t="n">
        <f aca="false">1+(E3981&gt;=Calc!$C$16)+(E3981&gt;=Calc!$C$17)+(E3981&gt;=Calc!$C$18)</f>
        <v>1</v>
      </c>
      <c r="M3981" s="49" t="str">
        <f aca="false">IF(AND(K3981=4,L3981&gt;=3),"Champions",IF(AND(K3981=3,L3981&gt;=3),"Loyal",IF(K3981&gt;=3,"Recent / New",IF(L3981&gt;=3,"At Risk","Hibernating / Lost"))))</f>
        <v>Hibernating / Lost</v>
      </c>
      <c r="N3981" s="54" t="n">
        <f aca="false">IF(AND(Calc!$C$2&lt;=2009,Calc!$C$3&gt;=2009),F3981,0)+IF(AND(Calc!$C$2&lt;=2010,Calc!$C$3&gt;=2010),G3981,0)+IF(AND(Calc!$C$2&lt;=2011,Calc!$C$3&gt;=2011),H3981,0)</f>
        <v>186.05</v>
      </c>
      <c r="O3981" s="61" t="n">
        <f aca="false">IF(AND(N3981&gt;0,OR(Calc!$C$4="*",B3981=Calc!$C$4)),N3981+ROW()*0.000000001,0)</f>
        <v>186.050003981</v>
      </c>
    </row>
    <row r="3982" customFormat="false" ht="15" hidden="false" customHeight="false" outlineLevel="0" collapsed="false">
      <c r="A3982" s="49" t="n">
        <v>16389</v>
      </c>
      <c r="B3982" s="49" t="s">
        <v>189</v>
      </c>
      <c r="C3982" s="63" t="n">
        <v>40603</v>
      </c>
      <c r="D3982" s="63" t="n">
        <v>40833</v>
      </c>
      <c r="E3982" s="49" t="n">
        <v>4</v>
      </c>
      <c r="F3982" s="54" t="n">
        <v>0</v>
      </c>
      <c r="G3982" s="54" t="n">
        <v>0</v>
      </c>
      <c r="H3982" s="54" t="n">
        <v>1362.27</v>
      </c>
      <c r="I3982" s="54" t="n">
        <f aca="false">SUM(F3982:H3982)</f>
        <v>1362.27</v>
      </c>
      <c r="J3982" s="49" t="n">
        <f aca="false">Calc!$C$5-D3982</f>
        <v>54</v>
      </c>
      <c r="K3982" s="49" t="n">
        <f aca="false">IF(J3982&lt;=Calc!$C$11,4,IF(J3982&lt;=Calc!$C$12,3,IF(J3982&lt;=Calc!$C$13,2,1)))</f>
        <v>3</v>
      </c>
      <c r="L3982" s="49" t="n">
        <f aca="false">1+(E3982&gt;=Calc!$C$16)+(E3982&gt;=Calc!$C$17)+(E3982&gt;=Calc!$C$18)</f>
        <v>3</v>
      </c>
      <c r="M3982" s="49" t="str">
        <f aca="false">IF(AND(K3982=4,L3982&gt;=3),"Champions",IF(AND(K3982=3,L3982&gt;=3),"Loyal",IF(K3982&gt;=3,"Recent / New",IF(L3982&gt;=3,"At Risk","Hibernating / Lost"))))</f>
        <v>Loyal</v>
      </c>
      <c r="N3982" s="54" t="n">
        <f aca="false">IF(AND(Calc!$C$2&lt;=2009,Calc!$C$3&gt;=2009),F3982,0)+IF(AND(Calc!$C$2&lt;=2010,Calc!$C$3&gt;=2010),G3982,0)+IF(AND(Calc!$C$2&lt;=2011,Calc!$C$3&gt;=2011),H3982,0)</f>
        <v>1362.27</v>
      </c>
      <c r="O3982" s="61" t="n">
        <f aca="false">IF(AND(N3982&gt;0,OR(Calc!$C$4="*",B3982=Calc!$C$4)),N3982+ROW()*0.000000001,0)</f>
        <v>1362.270003982</v>
      </c>
    </row>
    <row r="3983" customFormat="false" ht="15" hidden="false" customHeight="false" outlineLevel="0" collapsed="false">
      <c r="A3983" s="49" t="n">
        <v>16390</v>
      </c>
      <c r="B3983" s="49" t="s">
        <v>189</v>
      </c>
      <c r="C3983" s="63" t="n">
        <v>40207</v>
      </c>
      <c r="D3983" s="63" t="n">
        <v>40350</v>
      </c>
      <c r="E3983" s="49" t="n">
        <v>3</v>
      </c>
      <c r="F3983" s="54" t="n">
        <v>0</v>
      </c>
      <c r="G3983" s="54" t="n">
        <v>467.5</v>
      </c>
      <c r="H3983" s="54" t="n">
        <v>0</v>
      </c>
      <c r="I3983" s="54" t="n">
        <f aca="false">SUM(F3983:H3983)</f>
        <v>467.5</v>
      </c>
      <c r="J3983" s="49" t="n">
        <f aca="false">Calc!$C$5-D3983</f>
        <v>537</v>
      </c>
      <c r="K3983" s="49" t="n">
        <f aca="false">IF(J3983&lt;=Calc!$C$11,4,IF(J3983&lt;=Calc!$C$12,3,IF(J3983&lt;=Calc!$C$13,2,1)))</f>
        <v>1</v>
      </c>
      <c r="L3983" s="49" t="n">
        <f aca="false">1+(E3983&gt;=Calc!$C$16)+(E3983&gt;=Calc!$C$17)+(E3983&gt;=Calc!$C$18)</f>
        <v>2</v>
      </c>
      <c r="M3983" s="49" t="str">
        <f aca="false">IF(AND(K3983=4,L3983&gt;=3),"Champions",IF(AND(K3983=3,L3983&gt;=3),"Loyal",IF(K3983&gt;=3,"Recent / New",IF(L3983&gt;=3,"At Risk","Hibernating / Lost"))))</f>
        <v>Hibernating / Lost</v>
      </c>
      <c r="N3983" s="54" t="n">
        <f aca="false">IF(AND(Calc!$C$2&lt;=2009,Calc!$C$3&gt;=2009),F3983,0)+IF(AND(Calc!$C$2&lt;=2010,Calc!$C$3&gt;=2010),G3983,0)+IF(AND(Calc!$C$2&lt;=2011,Calc!$C$3&gt;=2011),H3983,0)</f>
        <v>467.5</v>
      </c>
      <c r="O3983" s="61" t="n">
        <f aca="false">IF(AND(N3983&gt;0,OR(Calc!$C$4="*",B3983=Calc!$C$4)),N3983+ROW()*0.000000001,0)</f>
        <v>467.500003983</v>
      </c>
    </row>
    <row r="3984" customFormat="false" ht="15" hidden="false" customHeight="false" outlineLevel="0" collapsed="false">
      <c r="A3984" s="49" t="n">
        <v>16391</v>
      </c>
      <c r="B3984" s="49" t="s">
        <v>189</v>
      </c>
      <c r="C3984" s="63" t="n">
        <v>40325</v>
      </c>
      <c r="D3984" s="63" t="n">
        <v>40486</v>
      </c>
      <c r="E3984" s="49" t="n">
        <v>4</v>
      </c>
      <c r="F3984" s="54" t="n">
        <v>0</v>
      </c>
      <c r="G3984" s="54" t="n">
        <v>1048.86</v>
      </c>
      <c r="H3984" s="54" t="n">
        <v>0</v>
      </c>
      <c r="I3984" s="54" t="n">
        <f aca="false">SUM(F3984:H3984)</f>
        <v>1048.86</v>
      </c>
      <c r="J3984" s="49" t="n">
        <f aca="false">Calc!$C$5-D3984</f>
        <v>401</v>
      </c>
      <c r="K3984" s="49" t="n">
        <f aca="false">IF(J3984&lt;=Calc!$C$11,4,IF(J3984&lt;=Calc!$C$12,3,IF(J3984&lt;=Calc!$C$13,2,1)))</f>
        <v>1</v>
      </c>
      <c r="L3984" s="49" t="n">
        <f aca="false">1+(E3984&gt;=Calc!$C$16)+(E3984&gt;=Calc!$C$17)+(E3984&gt;=Calc!$C$18)</f>
        <v>3</v>
      </c>
      <c r="M3984" s="49" t="str">
        <f aca="false">IF(AND(K3984=4,L3984&gt;=3),"Champions",IF(AND(K3984=3,L3984&gt;=3),"Loyal",IF(K3984&gt;=3,"Recent / New",IF(L3984&gt;=3,"At Risk","Hibernating / Lost"))))</f>
        <v>At Risk</v>
      </c>
      <c r="N3984" s="54" t="n">
        <f aca="false">IF(AND(Calc!$C$2&lt;=2009,Calc!$C$3&gt;=2009),F3984,0)+IF(AND(Calc!$C$2&lt;=2010,Calc!$C$3&gt;=2010),G3984,0)+IF(AND(Calc!$C$2&lt;=2011,Calc!$C$3&gt;=2011),H3984,0)</f>
        <v>1048.86</v>
      </c>
      <c r="O3984" s="61" t="n">
        <f aca="false">IF(AND(N3984&gt;0,OR(Calc!$C$4="*",B3984=Calc!$C$4)),N3984+ROW()*0.000000001,0)</f>
        <v>1048.860003984</v>
      </c>
    </row>
    <row r="3985" customFormat="false" ht="15" hidden="false" customHeight="false" outlineLevel="0" collapsed="false">
      <c r="A3985" s="49" t="n">
        <v>16392</v>
      </c>
      <c r="B3985" s="49" t="s">
        <v>189</v>
      </c>
      <c r="C3985" s="63" t="n">
        <v>40325</v>
      </c>
      <c r="D3985" s="63" t="n">
        <v>40617</v>
      </c>
      <c r="E3985" s="49" t="n">
        <v>3</v>
      </c>
      <c r="F3985" s="54" t="n">
        <v>0</v>
      </c>
      <c r="G3985" s="54" t="n">
        <v>537.56</v>
      </c>
      <c r="H3985" s="54" t="n">
        <v>217.89</v>
      </c>
      <c r="I3985" s="54" t="n">
        <f aca="false">SUM(F3985:H3985)</f>
        <v>755.45</v>
      </c>
      <c r="J3985" s="49" t="n">
        <f aca="false">Calc!$C$5-D3985</f>
        <v>270</v>
      </c>
      <c r="K3985" s="49" t="n">
        <f aca="false">IF(J3985&lt;=Calc!$C$11,4,IF(J3985&lt;=Calc!$C$12,3,IF(J3985&lt;=Calc!$C$13,2,1)))</f>
        <v>2</v>
      </c>
      <c r="L3985" s="49" t="n">
        <f aca="false">1+(E3985&gt;=Calc!$C$16)+(E3985&gt;=Calc!$C$17)+(E3985&gt;=Calc!$C$18)</f>
        <v>2</v>
      </c>
      <c r="M3985" s="49" t="str">
        <f aca="false">IF(AND(K3985=4,L3985&gt;=3),"Champions",IF(AND(K3985=3,L3985&gt;=3),"Loyal",IF(K3985&gt;=3,"Recent / New",IF(L3985&gt;=3,"At Risk","Hibernating / Lost"))))</f>
        <v>Hibernating / Lost</v>
      </c>
      <c r="N3985" s="54" t="n">
        <f aca="false">IF(AND(Calc!$C$2&lt;=2009,Calc!$C$3&gt;=2009),F3985,0)+IF(AND(Calc!$C$2&lt;=2010,Calc!$C$3&gt;=2010),G3985,0)+IF(AND(Calc!$C$2&lt;=2011,Calc!$C$3&gt;=2011),H3985,0)</f>
        <v>755.45</v>
      </c>
      <c r="O3985" s="61" t="n">
        <f aca="false">IF(AND(N3985&gt;0,OR(Calc!$C$4="*",B3985=Calc!$C$4)),N3985+ROW()*0.000000001,0)</f>
        <v>755.450003985</v>
      </c>
    </row>
    <row r="3986" customFormat="false" ht="15" hidden="false" customHeight="false" outlineLevel="0" collapsed="false">
      <c r="A3986" s="49" t="n">
        <v>16393</v>
      </c>
      <c r="B3986" s="49" t="s">
        <v>189</v>
      </c>
      <c r="C3986" s="63" t="n">
        <v>40148</v>
      </c>
      <c r="D3986" s="63" t="n">
        <v>40884</v>
      </c>
      <c r="E3986" s="49" t="n">
        <v>23</v>
      </c>
      <c r="F3986" s="54" t="n">
        <v>341.02</v>
      </c>
      <c r="G3986" s="54" t="n">
        <v>2190.69</v>
      </c>
      <c r="H3986" s="54" t="n">
        <v>2660.9</v>
      </c>
      <c r="I3986" s="54" t="n">
        <f aca="false">SUM(F3986:H3986)</f>
        <v>5192.61</v>
      </c>
      <c r="J3986" s="49" t="n">
        <f aca="false">Calc!$C$5-D3986</f>
        <v>3</v>
      </c>
      <c r="K3986" s="49" t="n">
        <f aca="false">IF(J3986&lt;=Calc!$C$11,4,IF(J3986&lt;=Calc!$C$12,3,IF(J3986&lt;=Calc!$C$13,2,1)))</f>
        <v>4</v>
      </c>
      <c r="L3986" s="49" t="n">
        <f aca="false">1+(E3986&gt;=Calc!$C$16)+(E3986&gt;=Calc!$C$17)+(E3986&gt;=Calc!$C$18)</f>
        <v>4</v>
      </c>
      <c r="M3986" s="49" t="str">
        <f aca="false">IF(AND(K3986=4,L3986&gt;=3),"Champions",IF(AND(K3986=3,L3986&gt;=3),"Loyal",IF(K3986&gt;=3,"Recent / New",IF(L3986&gt;=3,"At Risk","Hibernating / Lost"))))</f>
        <v>Champions</v>
      </c>
      <c r="N3986" s="54" t="n">
        <f aca="false">IF(AND(Calc!$C$2&lt;=2009,Calc!$C$3&gt;=2009),F3986,0)+IF(AND(Calc!$C$2&lt;=2010,Calc!$C$3&gt;=2010),G3986,0)+IF(AND(Calc!$C$2&lt;=2011,Calc!$C$3&gt;=2011),H3986,0)</f>
        <v>5192.61</v>
      </c>
      <c r="O3986" s="61" t="n">
        <f aca="false">IF(AND(N3986&gt;0,OR(Calc!$C$4="*",B3986=Calc!$C$4)),N3986+ROW()*0.000000001,0)</f>
        <v>5192.610003986</v>
      </c>
    </row>
    <row r="3987" customFormat="false" ht="15" hidden="false" customHeight="false" outlineLevel="0" collapsed="false">
      <c r="A3987" s="49" t="n">
        <v>16394</v>
      </c>
      <c r="B3987" s="49" t="s">
        <v>189</v>
      </c>
      <c r="C3987" s="63" t="n">
        <v>40597</v>
      </c>
      <c r="D3987" s="63" t="n">
        <v>40830</v>
      </c>
      <c r="E3987" s="49" t="n">
        <v>5</v>
      </c>
      <c r="F3987" s="54" t="n">
        <v>0</v>
      </c>
      <c r="G3987" s="54" t="n">
        <v>0</v>
      </c>
      <c r="H3987" s="54" t="n">
        <v>1412.06</v>
      </c>
      <c r="I3987" s="54" t="n">
        <f aca="false">SUM(F3987:H3987)</f>
        <v>1412.06</v>
      </c>
      <c r="J3987" s="49" t="n">
        <f aca="false">Calc!$C$5-D3987</f>
        <v>57</v>
      </c>
      <c r="K3987" s="49" t="n">
        <f aca="false">IF(J3987&lt;=Calc!$C$11,4,IF(J3987&lt;=Calc!$C$12,3,IF(J3987&lt;=Calc!$C$13,2,1)))</f>
        <v>3</v>
      </c>
      <c r="L3987" s="49" t="n">
        <f aca="false">1+(E3987&gt;=Calc!$C$16)+(E3987&gt;=Calc!$C$17)+(E3987&gt;=Calc!$C$18)</f>
        <v>3</v>
      </c>
      <c r="M3987" s="49" t="str">
        <f aca="false">IF(AND(K3987=4,L3987&gt;=3),"Champions",IF(AND(K3987=3,L3987&gt;=3),"Loyal",IF(K3987&gt;=3,"Recent / New",IF(L3987&gt;=3,"At Risk","Hibernating / Lost"))))</f>
        <v>Loyal</v>
      </c>
      <c r="N3987" s="54" t="n">
        <f aca="false">IF(AND(Calc!$C$2&lt;=2009,Calc!$C$3&gt;=2009),F3987,0)+IF(AND(Calc!$C$2&lt;=2010,Calc!$C$3&gt;=2010),G3987,0)+IF(AND(Calc!$C$2&lt;=2011,Calc!$C$3&gt;=2011),H3987,0)</f>
        <v>1412.06</v>
      </c>
      <c r="O3987" s="61" t="n">
        <f aca="false">IF(AND(N3987&gt;0,OR(Calc!$C$4="*",B3987=Calc!$C$4)),N3987+ROW()*0.000000001,0)</f>
        <v>1412.060003987</v>
      </c>
    </row>
    <row r="3988" customFormat="false" ht="15" hidden="false" customHeight="false" outlineLevel="0" collapsed="false">
      <c r="A3988" s="49" t="n">
        <v>16395</v>
      </c>
      <c r="B3988" s="49" t="s">
        <v>189</v>
      </c>
      <c r="C3988" s="63" t="n">
        <v>40153</v>
      </c>
      <c r="D3988" s="63" t="n">
        <v>40826</v>
      </c>
      <c r="E3988" s="49" t="n">
        <v>14</v>
      </c>
      <c r="F3988" s="54" t="n">
        <v>165.76</v>
      </c>
      <c r="G3988" s="54" t="n">
        <v>1790.84</v>
      </c>
      <c r="H3988" s="54" t="n">
        <v>1482.06</v>
      </c>
      <c r="I3988" s="54" t="n">
        <f aca="false">SUM(F3988:H3988)</f>
        <v>3438.66</v>
      </c>
      <c r="J3988" s="49" t="n">
        <f aca="false">Calc!$C$5-D3988</f>
        <v>61</v>
      </c>
      <c r="K3988" s="49" t="n">
        <f aca="false">IF(J3988&lt;=Calc!$C$11,4,IF(J3988&lt;=Calc!$C$12,3,IF(J3988&lt;=Calc!$C$13,2,1)))</f>
        <v>3</v>
      </c>
      <c r="L3988" s="49" t="n">
        <f aca="false">1+(E3988&gt;=Calc!$C$16)+(E3988&gt;=Calc!$C$17)+(E3988&gt;=Calc!$C$18)</f>
        <v>4</v>
      </c>
      <c r="M3988" s="49" t="str">
        <f aca="false">IF(AND(K3988=4,L3988&gt;=3),"Champions",IF(AND(K3988=3,L3988&gt;=3),"Loyal",IF(K3988&gt;=3,"Recent / New",IF(L3988&gt;=3,"At Risk","Hibernating / Lost"))))</f>
        <v>Loyal</v>
      </c>
      <c r="N3988" s="54" t="n">
        <f aca="false">IF(AND(Calc!$C$2&lt;=2009,Calc!$C$3&gt;=2009),F3988,0)+IF(AND(Calc!$C$2&lt;=2010,Calc!$C$3&gt;=2010),G3988,0)+IF(AND(Calc!$C$2&lt;=2011,Calc!$C$3&gt;=2011),H3988,0)</f>
        <v>3438.66</v>
      </c>
      <c r="O3988" s="61" t="n">
        <f aca="false">IF(AND(N3988&gt;0,OR(Calc!$C$4="*",B3988=Calc!$C$4)),N3988+ROW()*0.000000001,0)</f>
        <v>3438.660003988</v>
      </c>
    </row>
    <row r="3989" customFormat="false" ht="15" hidden="false" customHeight="false" outlineLevel="0" collapsed="false">
      <c r="A3989" s="49" t="n">
        <v>16396</v>
      </c>
      <c r="B3989" s="49" t="s">
        <v>189</v>
      </c>
      <c r="C3989" s="63" t="n">
        <v>40410</v>
      </c>
      <c r="D3989" s="63" t="n">
        <v>40410</v>
      </c>
      <c r="E3989" s="49" t="n">
        <v>1</v>
      </c>
      <c r="F3989" s="54" t="n">
        <v>0</v>
      </c>
      <c r="G3989" s="54" t="n">
        <v>102.7</v>
      </c>
      <c r="H3989" s="54" t="n">
        <v>0</v>
      </c>
      <c r="I3989" s="54" t="n">
        <f aca="false">SUM(F3989:H3989)</f>
        <v>102.7</v>
      </c>
      <c r="J3989" s="49" t="n">
        <f aca="false">Calc!$C$5-D3989</f>
        <v>477</v>
      </c>
      <c r="K3989" s="49" t="n">
        <f aca="false">IF(J3989&lt;=Calc!$C$11,4,IF(J3989&lt;=Calc!$C$12,3,IF(J3989&lt;=Calc!$C$13,2,1)))</f>
        <v>1</v>
      </c>
      <c r="L3989" s="49" t="n">
        <f aca="false">1+(E3989&gt;=Calc!$C$16)+(E3989&gt;=Calc!$C$17)+(E3989&gt;=Calc!$C$18)</f>
        <v>1</v>
      </c>
      <c r="M3989" s="49" t="str">
        <f aca="false">IF(AND(K3989=4,L3989&gt;=3),"Champions",IF(AND(K3989=3,L3989&gt;=3),"Loyal",IF(K3989&gt;=3,"Recent / New",IF(L3989&gt;=3,"At Risk","Hibernating / Lost"))))</f>
        <v>Hibernating / Lost</v>
      </c>
      <c r="N3989" s="54" t="n">
        <f aca="false">IF(AND(Calc!$C$2&lt;=2009,Calc!$C$3&gt;=2009),F3989,0)+IF(AND(Calc!$C$2&lt;=2010,Calc!$C$3&gt;=2010),G3989,0)+IF(AND(Calc!$C$2&lt;=2011,Calc!$C$3&gt;=2011),H3989,0)</f>
        <v>102.7</v>
      </c>
      <c r="O3989" s="61" t="n">
        <f aca="false">IF(AND(N3989&gt;0,OR(Calc!$C$4="*",B3989=Calc!$C$4)),N3989+ROW()*0.000000001,0)</f>
        <v>102.700003989</v>
      </c>
    </row>
    <row r="3990" customFormat="false" ht="15" hidden="false" customHeight="false" outlineLevel="0" collapsed="false">
      <c r="A3990" s="49" t="n">
        <v>16397</v>
      </c>
      <c r="B3990" s="49" t="s">
        <v>189</v>
      </c>
      <c r="C3990" s="63" t="n">
        <v>40258</v>
      </c>
      <c r="D3990" s="63" t="n">
        <v>40258</v>
      </c>
      <c r="E3990" s="49" t="n">
        <v>1</v>
      </c>
      <c r="F3990" s="54" t="n">
        <v>0</v>
      </c>
      <c r="G3990" s="54" t="n">
        <v>123.13</v>
      </c>
      <c r="H3990" s="54" t="n">
        <v>0</v>
      </c>
      <c r="I3990" s="54" t="n">
        <f aca="false">SUM(F3990:H3990)</f>
        <v>123.13</v>
      </c>
      <c r="J3990" s="49" t="n">
        <f aca="false">Calc!$C$5-D3990</f>
        <v>629</v>
      </c>
      <c r="K3990" s="49" t="n">
        <f aca="false">IF(J3990&lt;=Calc!$C$11,4,IF(J3990&lt;=Calc!$C$12,3,IF(J3990&lt;=Calc!$C$13,2,1)))</f>
        <v>1</v>
      </c>
      <c r="L3990" s="49" t="n">
        <f aca="false">1+(E3990&gt;=Calc!$C$16)+(E3990&gt;=Calc!$C$17)+(E3990&gt;=Calc!$C$18)</f>
        <v>1</v>
      </c>
      <c r="M3990" s="49" t="str">
        <f aca="false">IF(AND(K3990=4,L3990&gt;=3),"Champions",IF(AND(K3990=3,L3990&gt;=3),"Loyal",IF(K3990&gt;=3,"Recent / New",IF(L3990&gt;=3,"At Risk","Hibernating / Lost"))))</f>
        <v>Hibernating / Lost</v>
      </c>
      <c r="N3990" s="54" t="n">
        <f aca="false">IF(AND(Calc!$C$2&lt;=2009,Calc!$C$3&gt;=2009),F3990,0)+IF(AND(Calc!$C$2&lt;=2010,Calc!$C$3&gt;=2010),G3990,0)+IF(AND(Calc!$C$2&lt;=2011,Calc!$C$3&gt;=2011),H3990,0)</f>
        <v>123.13</v>
      </c>
      <c r="O3990" s="61" t="n">
        <f aca="false">IF(AND(N3990&gt;0,OR(Calc!$C$4="*",B3990=Calc!$C$4)),N3990+ROW()*0.000000001,0)</f>
        <v>123.13000399</v>
      </c>
    </row>
    <row r="3991" customFormat="false" ht="15" hidden="false" customHeight="false" outlineLevel="0" collapsed="false">
      <c r="A3991" s="49" t="n">
        <v>16398</v>
      </c>
      <c r="B3991" s="49" t="s">
        <v>189</v>
      </c>
      <c r="C3991" s="63" t="n">
        <v>40633</v>
      </c>
      <c r="D3991" s="63" t="n">
        <v>40732</v>
      </c>
      <c r="E3991" s="49" t="n">
        <v>2</v>
      </c>
      <c r="F3991" s="54" t="n">
        <v>0</v>
      </c>
      <c r="G3991" s="54" t="n">
        <v>0</v>
      </c>
      <c r="H3991" s="54" t="n">
        <v>1631.15</v>
      </c>
      <c r="I3991" s="54" t="n">
        <f aca="false">SUM(F3991:H3991)</f>
        <v>1631.15</v>
      </c>
      <c r="J3991" s="49" t="n">
        <f aca="false">Calc!$C$5-D3991</f>
        <v>155</v>
      </c>
      <c r="K3991" s="49" t="n">
        <f aca="false">IF(J3991&lt;=Calc!$C$11,4,IF(J3991&lt;=Calc!$C$12,3,IF(J3991&lt;=Calc!$C$13,2,1)))</f>
        <v>2</v>
      </c>
      <c r="L3991" s="49" t="n">
        <f aca="false">1+(E3991&gt;=Calc!$C$16)+(E3991&gt;=Calc!$C$17)+(E3991&gt;=Calc!$C$18)</f>
        <v>2</v>
      </c>
      <c r="M3991" s="49" t="str">
        <f aca="false">IF(AND(K3991=4,L3991&gt;=3),"Champions",IF(AND(K3991=3,L3991&gt;=3),"Loyal",IF(K3991&gt;=3,"Recent / New",IF(L3991&gt;=3,"At Risk","Hibernating / Lost"))))</f>
        <v>Hibernating / Lost</v>
      </c>
      <c r="N3991" s="54" t="n">
        <f aca="false">IF(AND(Calc!$C$2&lt;=2009,Calc!$C$3&gt;=2009),F3991,0)+IF(AND(Calc!$C$2&lt;=2010,Calc!$C$3&gt;=2010),G3991,0)+IF(AND(Calc!$C$2&lt;=2011,Calc!$C$3&gt;=2011),H3991,0)</f>
        <v>1631.15</v>
      </c>
      <c r="O3991" s="61" t="n">
        <f aca="false">IF(AND(N3991&gt;0,OR(Calc!$C$4="*",B3991=Calc!$C$4)),N3991+ROW()*0.000000001,0)</f>
        <v>1631.150003991</v>
      </c>
    </row>
    <row r="3992" customFormat="false" ht="15" hidden="false" customHeight="false" outlineLevel="0" collapsed="false">
      <c r="A3992" s="49" t="n">
        <v>16399</v>
      </c>
      <c r="B3992" s="49" t="s">
        <v>189</v>
      </c>
      <c r="C3992" s="63" t="n">
        <v>40497</v>
      </c>
      <c r="D3992" s="63" t="n">
        <v>40867</v>
      </c>
      <c r="E3992" s="49" t="n">
        <v>3</v>
      </c>
      <c r="F3992" s="54" t="n">
        <v>0</v>
      </c>
      <c r="G3992" s="54" t="n">
        <v>222.2</v>
      </c>
      <c r="H3992" s="54" t="n">
        <v>406.22</v>
      </c>
      <c r="I3992" s="54" t="n">
        <f aca="false">SUM(F3992:H3992)</f>
        <v>628.42</v>
      </c>
      <c r="J3992" s="49" t="n">
        <f aca="false">Calc!$C$5-D3992</f>
        <v>20</v>
      </c>
      <c r="K3992" s="49" t="n">
        <f aca="false">IF(J3992&lt;=Calc!$C$11,4,IF(J3992&lt;=Calc!$C$12,3,IF(J3992&lt;=Calc!$C$13,2,1)))</f>
        <v>4</v>
      </c>
      <c r="L3992" s="49" t="n">
        <f aca="false">1+(E3992&gt;=Calc!$C$16)+(E3992&gt;=Calc!$C$17)+(E3992&gt;=Calc!$C$18)</f>
        <v>2</v>
      </c>
      <c r="M3992" s="49" t="str">
        <f aca="false">IF(AND(K3992=4,L3992&gt;=3),"Champions",IF(AND(K3992=3,L3992&gt;=3),"Loyal",IF(K3992&gt;=3,"Recent / New",IF(L3992&gt;=3,"At Risk","Hibernating / Lost"))))</f>
        <v>Recent / New</v>
      </c>
      <c r="N3992" s="54" t="n">
        <f aca="false">IF(AND(Calc!$C$2&lt;=2009,Calc!$C$3&gt;=2009),F3992,0)+IF(AND(Calc!$C$2&lt;=2010,Calc!$C$3&gt;=2010),G3992,0)+IF(AND(Calc!$C$2&lt;=2011,Calc!$C$3&gt;=2011),H3992,0)</f>
        <v>628.42</v>
      </c>
      <c r="O3992" s="61" t="n">
        <f aca="false">IF(AND(N3992&gt;0,OR(Calc!$C$4="*",B3992=Calc!$C$4)),N3992+ROW()*0.000000001,0)</f>
        <v>628.420003992</v>
      </c>
    </row>
    <row r="3993" customFormat="false" ht="15" hidden="false" customHeight="false" outlineLevel="0" collapsed="false">
      <c r="A3993" s="49" t="n">
        <v>16400</v>
      </c>
      <c r="B3993" s="49" t="s">
        <v>189</v>
      </c>
      <c r="C3993" s="63" t="n">
        <v>40155</v>
      </c>
      <c r="D3993" s="63" t="n">
        <v>40792</v>
      </c>
      <c r="E3993" s="49" t="n">
        <v>9</v>
      </c>
      <c r="F3993" s="54" t="n">
        <v>559.98</v>
      </c>
      <c r="G3993" s="54" t="n">
        <v>2195.94</v>
      </c>
      <c r="H3993" s="54" t="n">
        <v>303.93</v>
      </c>
      <c r="I3993" s="54" t="n">
        <f aca="false">SUM(F3993:H3993)</f>
        <v>3059.85</v>
      </c>
      <c r="J3993" s="49" t="n">
        <f aca="false">Calc!$C$5-D3993</f>
        <v>95</v>
      </c>
      <c r="K3993" s="49" t="n">
        <f aca="false">IF(J3993&lt;=Calc!$C$11,4,IF(J3993&lt;=Calc!$C$12,3,IF(J3993&lt;=Calc!$C$13,2,1)))</f>
        <v>3</v>
      </c>
      <c r="L3993" s="49" t="n">
        <f aca="false">1+(E3993&gt;=Calc!$C$16)+(E3993&gt;=Calc!$C$17)+(E3993&gt;=Calc!$C$18)</f>
        <v>4</v>
      </c>
      <c r="M3993" s="49" t="str">
        <f aca="false">IF(AND(K3993=4,L3993&gt;=3),"Champions",IF(AND(K3993=3,L3993&gt;=3),"Loyal",IF(K3993&gt;=3,"Recent / New",IF(L3993&gt;=3,"At Risk","Hibernating / Lost"))))</f>
        <v>Loyal</v>
      </c>
      <c r="N3993" s="54" t="n">
        <f aca="false">IF(AND(Calc!$C$2&lt;=2009,Calc!$C$3&gt;=2009),F3993,0)+IF(AND(Calc!$C$2&lt;=2010,Calc!$C$3&gt;=2010),G3993,0)+IF(AND(Calc!$C$2&lt;=2011,Calc!$C$3&gt;=2011),H3993,0)</f>
        <v>3059.85</v>
      </c>
      <c r="O3993" s="61" t="n">
        <f aca="false">IF(AND(N3993&gt;0,OR(Calc!$C$4="*",B3993=Calc!$C$4)),N3993+ROW()*0.000000001,0)</f>
        <v>3059.850003993</v>
      </c>
    </row>
    <row r="3994" customFormat="false" ht="15" hidden="false" customHeight="false" outlineLevel="0" collapsed="false">
      <c r="A3994" s="49" t="n">
        <v>16401</v>
      </c>
      <c r="B3994" s="49" t="s">
        <v>189</v>
      </c>
      <c r="C3994" s="63" t="n">
        <v>40331</v>
      </c>
      <c r="D3994" s="63" t="n">
        <v>40885</v>
      </c>
      <c r="E3994" s="49" t="n">
        <v>23</v>
      </c>
      <c r="F3994" s="54" t="n">
        <v>0</v>
      </c>
      <c r="G3994" s="54" t="n">
        <v>2566.05</v>
      </c>
      <c r="H3994" s="54" t="n">
        <v>4063.19</v>
      </c>
      <c r="I3994" s="54" t="n">
        <f aca="false">SUM(F3994:H3994)</f>
        <v>6629.24</v>
      </c>
      <c r="J3994" s="49" t="n">
        <f aca="false">Calc!$C$5-D3994</f>
        <v>2</v>
      </c>
      <c r="K3994" s="49" t="n">
        <f aca="false">IF(J3994&lt;=Calc!$C$11,4,IF(J3994&lt;=Calc!$C$12,3,IF(J3994&lt;=Calc!$C$13,2,1)))</f>
        <v>4</v>
      </c>
      <c r="L3994" s="49" t="n">
        <f aca="false">1+(E3994&gt;=Calc!$C$16)+(E3994&gt;=Calc!$C$17)+(E3994&gt;=Calc!$C$18)</f>
        <v>4</v>
      </c>
      <c r="M3994" s="49" t="str">
        <f aca="false">IF(AND(K3994=4,L3994&gt;=3),"Champions",IF(AND(K3994=3,L3994&gt;=3),"Loyal",IF(K3994&gt;=3,"Recent / New",IF(L3994&gt;=3,"At Risk","Hibernating / Lost"))))</f>
        <v>Champions</v>
      </c>
      <c r="N3994" s="54" t="n">
        <f aca="false">IF(AND(Calc!$C$2&lt;=2009,Calc!$C$3&gt;=2009),F3994,0)+IF(AND(Calc!$C$2&lt;=2010,Calc!$C$3&gt;=2010),G3994,0)+IF(AND(Calc!$C$2&lt;=2011,Calc!$C$3&gt;=2011),H3994,0)</f>
        <v>6629.24</v>
      </c>
      <c r="O3994" s="61" t="n">
        <f aca="false">IF(AND(N3994&gt;0,OR(Calc!$C$4="*",B3994=Calc!$C$4)),N3994+ROW()*0.000000001,0)</f>
        <v>6629.240003994</v>
      </c>
    </row>
    <row r="3995" customFormat="false" ht="15" hidden="false" customHeight="false" outlineLevel="0" collapsed="false">
      <c r="A3995" s="49" t="n">
        <v>16402</v>
      </c>
      <c r="B3995" s="49" t="s">
        <v>189</v>
      </c>
      <c r="C3995" s="63" t="n">
        <v>40517</v>
      </c>
      <c r="D3995" s="63" t="n">
        <v>40622</v>
      </c>
      <c r="E3995" s="49" t="n">
        <v>2</v>
      </c>
      <c r="F3995" s="54" t="n">
        <v>0</v>
      </c>
      <c r="G3995" s="54" t="n">
        <v>205.65</v>
      </c>
      <c r="H3995" s="54" t="n">
        <v>87.8</v>
      </c>
      <c r="I3995" s="54" t="n">
        <f aca="false">SUM(F3995:H3995)</f>
        <v>293.45</v>
      </c>
      <c r="J3995" s="49" t="n">
        <f aca="false">Calc!$C$5-D3995</f>
        <v>265</v>
      </c>
      <c r="K3995" s="49" t="n">
        <f aca="false">IF(J3995&lt;=Calc!$C$11,4,IF(J3995&lt;=Calc!$C$12,3,IF(J3995&lt;=Calc!$C$13,2,1)))</f>
        <v>2</v>
      </c>
      <c r="L3995" s="49" t="n">
        <f aca="false">1+(E3995&gt;=Calc!$C$16)+(E3995&gt;=Calc!$C$17)+(E3995&gt;=Calc!$C$18)</f>
        <v>2</v>
      </c>
      <c r="M3995" s="49" t="str">
        <f aca="false">IF(AND(K3995=4,L3995&gt;=3),"Champions",IF(AND(K3995=3,L3995&gt;=3),"Loyal",IF(K3995&gt;=3,"Recent / New",IF(L3995&gt;=3,"At Risk","Hibernating / Lost"))))</f>
        <v>Hibernating / Lost</v>
      </c>
      <c r="N3995" s="54" t="n">
        <f aca="false">IF(AND(Calc!$C$2&lt;=2009,Calc!$C$3&gt;=2009),F3995,0)+IF(AND(Calc!$C$2&lt;=2010,Calc!$C$3&gt;=2010),G3995,0)+IF(AND(Calc!$C$2&lt;=2011,Calc!$C$3&gt;=2011),H3995,0)</f>
        <v>293.45</v>
      </c>
      <c r="O3995" s="61" t="n">
        <f aca="false">IF(AND(N3995&gt;0,OR(Calc!$C$4="*",B3995=Calc!$C$4)),N3995+ROW()*0.000000001,0)</f>
        <v>293.450003995</v>
      </c>
    </row>
    <row r="3996" customFormat="false" ht="15" hidden="false" customHeight="false" outlineLevel="0" collapsed="false">
      <c r="A3996" s="49" t="n">
        <v>16403</v>
      </c>
      <c r="B3996" s="49" t="s">
        <v>189</v>
      </c>
      <c r="C3996" s="63" t="n">
        <v>40574</v>
      </c>
      <c r="D3996" s="63" t="n">
        <v>40574</v>
      </c>
      <c r="E3996" s="49" t="n">
        <v>1</v>
      </c>
      <c r="F3996" s="54" t="n">
        <v>0</v>
      </c>
      <c r="G3996" s="54" t="n">
        <v>0</v>
      </c>
      <c r="H3996" s="54" t="n">
        <v>161.05</v>
      </c>
      <c r="I3996" s="54" t="n">
        <f aca="false">SUM(F3996:H3996)</f>
        <v>161.05</v>
      </c>
      <c r="J3996" s="49" t="n">
        <f aca="false">Calc!$C$5-D3996</f>
        <v>313</v>
      </c>
      <c r="K3996" s="49" t="n">
        <f aca="false">IF(J3996&lt;=Calc!$C$11,4,IF(J3996&lt;=Calc!$C$12,3,IF(J3996&lt;=Calc!$C$13,2,1)))</f>
        <v>2</v>
      </c>
      <c r="L3996" s="49" t="n">
        <f aca="false">1+(E3996&gt;=Calc!$C$16)+(E3996&gt;=Calc!$C$17)+(E3996&gt;=Calc!$C$18)</f>
        <v>1</v>
      </c>
      <c r="M3996" s="49" t="str">
        <f aca="false">IF(AND(K3996=4,L3996&gt;=3),"Champions",IF(AND(K3996=3,L3996&gt;=3),"Loyal",IF(K3996&gt;=3,"Recent / New",IF(L3996&gt;=3,"At Risk","Hibernating / Lost"))))</f>
        <v>Hibernating / Lost</v>
      </c>
      <c r="N3996" s="54" t="n">
        <f aca="false">IF(AND(Calc!$C$2&lt;=2009,Calc!$C$3&gt;=2009),F3996,0)+IF(AND(Calc!$C$2&lt;=2010,Calc!$C$3&gt;=2010),G3996,0)+IF(AND(Calc!$C$2&lt;=2011,Calc!$C$3&gt;=2011),H3996,0)</f>
        <v>161.05</v>
      </c>
      <c r="O3996" s="61" t="n">
        <f aca="false">IF(AND(N3996&gt;0,OR(Calc!$C$4="*",B3996=Calc!$C$4)),N3996+ROW()*0.000000001,0)</f>
        <v>161.050003996</v>
      </c>
    </row>
    <row r="3997" customFormat="false" ht="15" hidden="false" customHeight="false" outlineLevel="0" collapsed="false">
      <c r="A3997" s="49" t="n">
        <v>16404</v>
      </c>
      <c r="B3997" s="49" t="s">
        <v>189</v>
      </c>
      <c r="C3997" s="63" t="n">
        <v>40816</v>
      </c>
      <c r="D3997" s="63" t="n">
        <v>40816</v>
      </c>
      <c r="E3997" s="49" t="n">
        <v>1</v>
      </c>
      <c r="F3997" s="54" t="n">
        <v>-12.75</v>
      </c>
      <c r="G3997" s="54" t="n">
        <v>0</v>
      </c>
      <c r="H3997" s="54" t="n">
        <v>443.05</v>
      </c>
      <c r="I3997" s="54" t="n">
        <f aca="false">SUM(F3997:H3997)</f>
        <v>430.3</v>
      </c>
      <c r="J3997" s="49" t="n">
        <f aca="false">Calc!$C$5-D3997</f>
        <v>71</v>
      </c>
      <c r="K3997" s="49" t="n">
        <f aca="false">IF(J3997&lt;=Calc!$C$11,4,IF(J3997&lt;=Calc!$C$12,3,IF(J3997&lt;=Calc!$C$13,2,1)))</f>
        <v>3</v>
      </c>
      <c r="L3997" s="49" t="n">
        <f aca="false">1+(E3997&gt;=Calc!$C$16)+(E3997&gt;=Calc!$C$17)+(E3997&gt;=Calc!$C$18)</f>
        <v>1</v>
      </c>
      <c r="M3997" s="49" t="str">
        <f aca="false">IF(AND(K3997=4,L3997&gt;=3),"Champions",IF(AND(K3997=3,L3997&gt;=3),"Loyal",IF(K3997&gt;=3,"Recent / New",IF(L3997&gt;=3,"At Risk","Hibernating / Lost"))))</f>
        <v>Recent / New</v>
      </c>
      <c r="N3997" s="54" t="n">
        <f aca="false">IF(AND(Calc!$C$2&lt;=2009,Calc!$C$3&gt;=2009),F3997,0)+IF(AND(Calc!$C$2&lt;=2010,Calc!$C$3&gt;=2010),G3997,0)+IF(AND(Calc!$C$2&lt;=2011,Calc!$C$3&gt;=2011),H3997,0)</f>
        <v>430.3</v>
      </c>
      <c r="O3997" s="61" t="n">
        <f aca="false">IF(AND(N3997&gt;0,OR(Calc!$C$4="*",B3997=Calc!$C$4)),N3997+ROW()*0.000000001,0)</f>
        <v>430.300003997</v>
      </c>
    </row>
    <row r="3998" customFormat="false" ht="15" hidden="false" customHeight="false" outlineLevel="0" collapsed="false">
      <c r="A3998" s="49" t="n">
        <v>16405</v>
      </c>
      <c r="B3998" s="49" t="s">
        <v>189</v>
      </c>
      <c r="C3998" s="63" t="n">
        <v>40576</v>
      </c>
      <c r="D3998" s="63" t="n">
        <v>40584</v>
      </c>
      <c r="E3998" s="49" t="n">
        <v>2</v>
      </c>
      <c r="F3998" s="54" t="n">
        <v>0</v>
      </c>
      <c r="G3998" s="54" t="n">
        <v>0</v>
      </c>
      <c r="H3998" s="54" t="n">
        <v>167.25</v>
      </c>
      <c r="I3998" s="54" t="n">
        <f aca="false">SUM(F3998:H3998)</f>
        <v>167.25</v>
      </c>
      <c r="J3998" s="49" t="n">
        <f aca="false">Calc!$C$5-D3998</f>
        <v>303</v>
      </c>
      <c r="K3998" s="49" t="n">
        <f aca="false">IF(J3998&lt;=Calc!$C$11,4,IF(J3998&lt;=Calc!$C$12,3,IF(J3998&lt;=Calc!$C$13,2,1)))</f>
        <v>2</v>
      </c>
      <c r="L3998" s="49" t="n">
        <f aca="false">1+(E3998&gt;=Calc!$C$16)+(E3998&gt;=Calc!$C$17)+(E3998&gt;=Calc!$C$18)</f>
        <v>2</v>
      </c>
      <c r="M3998" s="49" t="str">
        <f aca="false">IF(AND(K3998=4,L3998&gt;=3),"Champions",IF(AND(K3998=3,L3998&gt;=3),"Loyal",IF(K3998&gt;=3,"Recent / New",IF(L3998&gt;=3,"At Risk","Hibernating / Lost"))))</f>
        <v>Hibernating / Lost</v>
      </c>
      <c r="N3998" s="54" t="n">
        <f aca="false">IF(AND(Calc!$C$2&lt;=2009,Calc!$C$3&gt;=2009),F3998,0)+IF(AND(Calc!$C$2&lt;=2010,Calc!$C$3&gt;=2010),G3998,0)+IF(AND(Calc!$C$2&lt;=2011,Calc!$C$3&gt;=2011),H3998,0)</f>
        <v>167.25</v>
      </c>
      <c r="O3998" s="61" t="n">
        <f aca="false">IF(AND(N3998&gt;0,OR(Calc!$C$4="*",B3998=Calc!$C$4)),N3998+ROW()*0.000000001,0)</f>
        <v>167.250003998</v>
      </c>
    </row>
    <row r="3999" customFormat="false" ht="15" hidden="false" customHeight="false" outlineLevel="0" collapsed="false">
      <c r="A3999" s="49" t="n">
        <v>16406</v>
      </c>
      <c r="B3999" s="49" t="s">
        <v>189</v>
      </c>
      <c r="C3999" s="63" t="n">
        <v>40233</v>
      </c>
      <c r="D3999" s="63" t="n">
        <v>40868</v>
      </c>
      <c r="E3999" s="49" t="n">
        <v>3</v>
      </c>
      <c r="F3999" s="54" t="n">
        <v>0</v>
      </c>
      <c r="G3999" s="54" t="n">
        <v>355.31</v>
      </c>
      <c r="H3999" s="54" t="n">
        <v>154.35</v>
      </c>
      <c r="I3999" s="54" t="n">
        <f aca="false">SUM(F3999:H3999)</f>
        <v>509.66</v>
      </c>
      <c r="J3999" s="49" t="n">
        <f aca="false">Calc!$C$5-D3999</f>
        <v>19</v>
      </c>
      <c r="K3999" s="49" t="n">
        <f aca="false">IF(J3999&lt;=Calc!$C$11,4,IF(J3999&lt;=Calc!$C$12,3,IF(J3999&lt;=Calc!$C$13,2,1)))</f>
        <v>4</v>
      </c>
      <c r="L3999" s="49" t="n">
        <f aca="false">1+(E3999&gt;=Calc!$C$16)+(E3999&gt;=Calc!$C$17)+(E3999&gt;=Calc!$C$18)</f>
        <v>2</v>
      </c>
      <c r="M3999" s="49" t="str">
        <f aca="false">IF(AND(K3999=4,L3999&gt;=3),"Champions",IF(AND(K3999=3,L3999&gt;=3),"Loyal",IF(K3999&gt;=3,"Recent / New",IF(L3999&gt;=3,"At Risk","Hibernating / Lost"))))</f>
        <v>Recent / New</v>
      </c>
      <c r="N3999" s="54" t="n">
        <f aca="false">IF(AND(Calc!$C$2&lt;=2009,Calc!$C$3&gt;=2009),F3999,0)+IF(AND(Calc!$C$2&lt;=2010,Calc!$C$3&gt;=2010),G3999,0)+IF(AND(Calc!$C$2&lt;=2011,Calc!$C$3&gt;=2011),H3999,0)</f>
        <v>509.66</v>
      </c>
      <c r="O3999" s="61" t="n">
        <f aca="false">IF(AND(N3999&gt;0,OR(Calc!$C$4="*",B3999=Calc!$C$4)),N3999+ROW()*0.000000001,0)</f>
        <v>509.660003999</v>
      </c>
    </row>
    <row r="4000" customFormat="false" ht="15" hidden="false" customHeight="false" outlineLevel="0" collapsed="false">
      <c r="A4000" s="49" t="n">
        <v>16407</v>
      </c>
      <c r="B4000" s="49" t="s">
        <v>189</v>
      </c>
      <c r="C4000" s="63" t="n">
        <v>40454</v>
      </c>
      <c r="D4000" s="63" t="n">
        <v>40874</v>
      </c>
      <c r="E4000" s="49" t="n">
        <v>14</v>
      </c>
      <c r="F4000" s="54" t="n">
        <v>0</v>
      </c>
      <c r="G4000" s="54" t="n">
        <v>681.97</v>
      </c>
      <c r="H4000" s="54" t="n">
        <v>2079.68</v>
      </c>
      <c r="I4000" s="54" t="n">
        <f aca="false">SUM(F4000:H4000)</f>
        <v>2761.65</v>
      </c>
      <c r="J4000" s="49" t="n">
        <f aca="false">Calc!$C$5-D4000</f>
        <v>13</v>
      </c>
      <c r="K4000" s="49" t="n">
        <f aca="false">IF(J4000&lt;=Calc!$C$11,4,IF(J4000&lt;=Calc!$C$12,3,IF(J4000&lt;=Calc!$C$13,2,1)))</f>
        <v>4</v>
      </c>
      <c r="L4000" s="49" t="n">
        <f aca="false">1+(E4000&gt;=Calc!$C$16)+(E4000&gt;=Calc!$C$17)+(E4000&gt;=Calc!$C$18)</f>
        <v>4</v>
      </c>
      <c r="M4000" s="49" t="str">
        <f aca="false">IF(AND(K4000=4,L4000&gt;=3),"Champions",IF(AND(K4000=3,L4000&gt;=3),"Loyal",IF(K4000&gt;=3,"Recent / New",IF(L4000&gt;=3,"At Risk","Hibernating / Lost"))))</f>
        <v>Champions</v>
      </c>
      <c r="N4000" s="54" t="n">
        <f aca="false">IF(AND(Calc!$C$2&lt;=2009,Calc!$C$3&gt;=2009),F4000,0)+IF(AND(Calc!$C$2&lt;=2010,Calc!$C$3&gt;=2010),G4000,0)+IF(AND(Calc!$C$2&lt;=2011,Calc!$C$3&gt;=2011),H4000,0)</f>
        <v>2761.65</v>
      </c>
      <c r="O4000" s="61" t="n">
        <f aca="false">IF(AND(N4000&gt;0,OR(Calc!$C$4="*",B4000=Calc!$C$4)),N4000+ROW()*0.000000001,0)</f>
        <v>2761.650004</v>
      </c>
    </row>
    <row r="4001" customFormat="false" ht="15" hidden="false" customHeight="false" outlineLevel="0" collapsed="false">
      <c r="A4001" s="49" t="n">
        <v>16408</v>
      </c>
      <c r="B4001" s="49" t="s">
        <v>189</v>
      </c>
      <c r="C4001" s="63" t="n">
        <v>40295</v>
      </c>
      <c r="D4001" s="63" t="n">
        <v>40295</v>
      </c>
      <c r="E4001" s="49" t="n">
        <v>1</v>
      </c>
      <c r="F4001" s="54" t="n">
        <v>0</v>
      </c>
      <c r="G4001" s="54" t="n">
        <v>231.93</v>
      </c>
      <c r="H4001" s="54" t="n">
        <v>0</v>
      </c>
      <c r="I4001" s="54" t="n">
        <f aca="false">SUM(F4001:H4001)</f>
        <v>231.93</v>
      </c>
      <c r="J4001" s="49" t="n">
        <f aca="false">Calc!$C$5-D4001</f>
        <v>592</v>
      </c>
      <c r="K4001" s="49" t="n">
        <f aca="false">IF(J4001&lt;=Calc!$C$11,4,IF(J4001&lt;=Calc!$C$12,3,IF(J4001&lt;=Calc!$C$13,2,1)))</f>
        <v>1</v>
      </c>
      <c r="L4001" s="49" t="n">
        <f aca="false">1+(E4001&gt;=Calc!$C$16)+(E4001&gt;=Calc!$C$17)+(E4001&gt;=Calc!$C$18)</f>
        <v>1</v>
      </c>
      <c r="M4001" s="49" t="str">
        <f aca="false">IF(AND(K4001=4,L4001&gt;=3),"Champions",IF(AND(K4001=3,L4001&gt;=3),"Loyal",IF(K4001&gt;=3,"Recent / New",IF(L4001&gt;=3,"At Risk","Hibernating / Lost"))))</f>
        <v>Hibernating / Lost</v>
      </c>
      <c r="N4001" s="54" t="n">
        <f aca="false">IF(AND(Calc!$C$2&lt;=2009,Calc!$C$3&gt;=2009),F4001,0)+IF(AND(Calc!$C$2&lt;=2010,Calc!$C$3&gt;=2010),G4001,0)+IF(AND(Calc!$C$2&lt;=2011,Calc!$C$3&gt;=2011),H4001,0)</f>
        <v>231.93</v>
      </c>
      <c r="O4001" s="61" t="n">
        <f aca="false">IF(AND(N4001&gt;0,OR(Calc!$C$4="*",B4001=Calc!$C$4)),N4001+ROW()*0.000000001,0)</f>
        <v>231.930004001</v>
      </c>
    </row>
    <row r="4002" customFormat="false" ht="15" hidden="false" customHeight="false" outlineLevel="0" collapsed="false">
      <c r="A4002" s="49" t="n">
        <v>16409</v>
      </c>
      <c r="B4002" s="49" t="s">
        <v>189</v>
      </c>
      <c r="C4002" s="63" t="n">
        <v>40160</v>
      </c>
      <c r="D4002" s="63" t="n">
        <v>40850</v>
      </c>
      <c r="E4002" s="49" t="n">
        <v>12</v>
      </c>
      <c r="F4002" s="54" t="n">
        <v>512.81</v>
      </c>
      <c r="G4002" s="54" t="n">
        <v>3116.95</v>
      </c>
      <c r="H4002" s="54" t="n">
        <v>2022.98</v>
      </c>
      <c r="I4002" s="54" t="n">
        <f aca="false">SUM(F4002:H4002)</f>
        <v>5652.74</v>
      </c>
      <c r="J4002" s="49" t="n">
        <f aca="false">Calc!$C$5-D4002</f>
        <v>37</v>
      </c>
      <c r="K4002" s="49" t="n">
        <f aca="false">IF(J4002&lt;=Calc!$C$11,4,IF(J4002&lt;=Calc!$C$12,3,IF(J4002&lt;=Calc!$C$13,2,1)))</f>
        <v>3</v>
      </c>
      <c r="L4002" s="49" t="n">
        <f aca="false">1+(E4002&gt;=Calc!$C$16)+(E4002&gt;=Calc!$C$17)+(E4002&gt;=Calc!$C$18)</f>
        <v>4</v>
      </c>
      <c r="M4002" s="49" t="str">
        <f aca="false">IF(AND(K4002=4,L4002&gt;=3),"Champions",IF(AND(K4002=3,L4002&gt;=3),"Loyal",IF(K4002&gt;=3,"Recent / New",IF(L4002&gt;=3,"At Risk","Hibernating / Lost"))))</f>
        <v>Loyal</v>
      </c>
      <c r="N4002" s="54" t="n">
        <f aca="false">IF(AND(Calc!$C$2&lt;=2009,Calc!$C$3&gt;=2009),F4002,0)+IF(AND(Calc!$C$2&lt;=2010,Calc!$C$3&gt;=2010),G4002,0)+IF(AND(Calc!$C$2&lt;=2011,Calc!$C$3&gt;=2011),H4002,0)</f>
        <v>5652.74</v>
      </c>
      <c r="O4002" s="61" t="n">
        <f aca="false">IF(AND(N4002&gt;0,OR(Calc!$C$4="*",B4002=Calc!$C$4)),N4002+ROW()*0.000000001,0)</f>
        <v>5652.740004002</v>
      </c>
    </row>
    <row r="4003" customFormat="false" ht="15" hidden="false" customHeight="false" outlineLevel="0" collapsed="false">
      <c r="A4003" s="49" t="n">
        <v>16410</v>
      </c>
      <c r="B4003" s="49" t="s">
        <v>189</v>
      </c>
      <c r="C4003" s="63" t="n">
        <v>40152</v>
      </c>
      <c r="D4003" s="63" t="n">
        <v>40152</v>
      </c>
      <c r="E4003" s="49" t="n">
        <v>1</v>
      </c>
      <c r="F4003" s="54" t="n">
        <v>130.32</v>
      </c>
      <c r="G4003" s="54" t="n">
        <v>0</v>
      </c>
      <c r="H4003" s="54" t="n">
        <v>0</v>
      </c>
      <c r="I4003" s="54" t="n">
        <f aca="false">SUM(F4003:H4003)</f>
        <v>130.32</v>
      </c>
      <c r="J4003" s="49" t="n">
        <f aca="false">Calc!$C$5-D4003</f>
        <v>735</v>
      </c>
      <c r="K4003" s="49" t="n">
        <f aca="false">IF(J4003&lt;=Calc!$C$11,4,IF(J4003&lt;=Calc!$C$12,3,IF(J4003&lt;=Calc!$C$13,2,1)))</f>
        <v>1</v>
      </c>
      <c r="L4003" s="49" t="n">
        <f aca="false">1+(E4003&gt;=Calc!$C$16)+(E4003&gt;=Calc!$C$17)+(E4003&gt;=Calc!$C$18)</f>
        <v>1</v>
      </c>
      <c r="M4003" s="49" t="str">
        <f aca="false">IF(AND(K4003=4,L4003&gt;=3),"Champions",IF(AND(K4003=3,L4003&gt;=3),"Loyal",IF(K4003&gt;=3,"Recent / New",IF(L4003&gt;=3,"At Risk","Hibernating / Lost"))))</f>
        <v>Hibernating / Lost</v>
      </c>
      <c r="N4003" s="54" t="n">
        <f aca="false">IF(AND(Calc!$C$2&lt;=2009,Calc!$C$3&gt;=2009),F4003,0)+IF(AND(Calc!$C$2&lt;=2010,Calc!$C$3&gt;=2010),G4003,0)+IF(AND(Calc!$C$2&lt;=2011,Calc!$C$3&gt;=2011),H4003,0)</f>
        <v>130.32</v>
      </c>
      <c r="O4003" s="61" t="n">
        <f aca="false">IF(AND(N4003&gt;0,OR(Calc!$C$4="*",B4003=Calc!$C$4)),N4003+ROW()*0.000000001,0)</f>
        <v>130.320004003</v>
      </c>
    </row>
    <row r="4004" customFormat="false" ht="15" hidden="false" customHeight="false" outlineLevel="0" collapsed="false">
      <c r="A4004" s="49" t="n">
        <v>16411</v>
      </c>
      <c r="B4004" s="49" t="s">
        <v>189</v>
      </c>
      <c r="C4004" s="63" t="n">
        <v>40458</v>
      </c>
      <c r="D4004" s="63" t="n">
        <v>40867</v>
      </c>
      <c r="E4004" s="49" t="n">
        <v>4</v>
      </c>
      <c r="F4004" s="54" t="n">
        <v>0</v>
      </c>
      <c r="G4004" s="54" t="n">
        <v>673.24</v>
      </c>
      <c r="H4004" s="54" t="n">
        <v>83.15</v>
      </c>
      <c r="I4004" s="54" t="n">
        <f aca="false">SUM(F4004:H4004)</f>
        <v>756.39</v>
      </c>
      <c r="J4004" s="49" t="n">
        <f aca="false">Calc!$C$5-D4004</f>
        <v>20</v>
      </c>
      <c r="K4004" s="49" t="n">
        <f aca="false">IF(J4004&lt;=Calc!$C$11,4,IF(J4004&lt;=Calc!$C$12,3,IF(J4004&lt;=Calc!$C$13,2,1)))</f>
        <v>4</v>
      </c>
      <c r="L4004" s="49" t="n">
        <f aca="false">1+(E4004&gt;=Calc!$C$16)+(E4004&gt;=Calc!$C$17)+(E4004&gt;=Calc!$C$18)</f>
        <v>3</v>
      </c>
      <c r="M4004" s="49" t="str">
        <f aca="false">IF(AND(K4004=4,L4004&gt;=3),"Champions",IF(AND(K4004=3,L4004&gt;=3),"Loyal",IF(K4004&gt;=3,"Recent / New",IF(L4004&gt;=3,"At Risk","Hibernating / Lost"))))</f>
        <v>Champions</v>
      </c>
      <c r="N4004" s="54" t="n">
        <f aca="false">IF(AND(Calc!$C$2&lt;=2009,Calc!$C$3&gt;=2009),F4004,0)+IF(AND(Calc!$C$2&lt;=2010,Calc!$C$3&gt;=2010),G4004,0)+IF(AND(Calc!$C$2&lt;=2011,Calc!$C$3&gt;=2011),H4004,0)</f>
        <v>756.39</v>
      </c>
      <c r="O4004" s="61" t="n">
        <f aca="false">IF(AND(N4004&gt;0,OR(Calc!$C$4="*",B4004=Calc!$C$4)),N4004+ROW()*0.000000001,0)</f>
        <v>756.390004004</v>
      </c>
    </row>
    <row r="4005" customFormat="false" ht="15" hidden="false" customHeight="false" outlineLevel="0" collapsed="false">
      <c r="A4005" s="49" t="n">
        <v>16412</v>
      </c>
      <c r="B4005" s="49" t="s">
        <v>189</v>
      </c>
      <c r="C4005" s="63" t="n">
        <v>40213</v>
      </c>
      <c r="D4005" s="63" t="n">
        <v>40833</v>
      </c>
      <c r="E4005" s="49" t="n">
        <v>5</v>
      </c>
      <c r="F4005" s="54" t="n">
        <v>0</v>
      </c>
      <c r="G4005" s="54" t="n">
        <v>457.2</v>
      </c>
      <c r="H4005" s="54" t="n">
        <v>135.99</v>
      </c>
      <c r="I4005" s="54" t="n">
        <f aca="false">SUM(F4005:H4005)</f>
        <v>593.19</v>
      </c>
      <c r="J4005" s="49" t="n">
        <f aca="false">Calc!$C$5-D4005</f>
        <v>54</v>
      </c>
      <c r="K4005" s="49" t="n">
        <f aca="false">IF(J4005&lt;=Calc!$C$11,4,IF(J4005&lt;=Calc!$C$12,3,IF(J4005&lt;=Calc!$C$13,2,1)))</f>
        <v>3</v>
      </c>
      <c r="L4005" s="49" t="n">
        <f aca="false">1+(E4005&gt;=Calc!$C$16)+(E4005&gt;=Calc!$C$17)+(E4005&gt;=Calc!$C$18)</f>
        <v>3</v>
      </c>
      <c r="M4005" s="49" t="str">
        <f aca="false">IF(AND(K4005=4,L4005&gt;=3),"Champions",IF(AND(K4005=3,L4005&gt;=3),"Loyal",IF(K4005&gt;=3,"Recent / New",IF(L4005&gt;=3,"At Risk","Hibernating / Lost"))))</f>
        <v>Loyal</v>
      </c>
      <c r="N4005" s="54" t="n">
        <f aca="false">IF(AND(Calc!$C$2&lt;=2009,Calc!$C$3&gt;=2009),F4005,0)+IF(AND(Calc!$C$2&lt;=2010,Calc!$C$3&gt;=2010),G4005,0)+IF(AND(Calc!$C$2&lt;=2011,Calc!$C$3&gt;=2011),H4005,0)</f>
        <v>593.19</v>
      </c>
      <c r="O4005" s="61" t="n">
        <f aca="false">IF(AND(N4005&gt;0,OR(Calc!$C$4="*",B4005=Calc!$C$4)),N4005+ROW()*0.000000001,0)</f>
        <v>593.190004005</v>
      </c>
    </row>
    <row r="4006" customFormat="false" ht="15" hidden="false" customHeight="false" outlineLevel="0" collapsed="false">
      <c r="A4006" s="49" t="n">
        <v>16413</v>
      </c>
      <c r="B4006" s="49" t="s">
        <v>189</v>
      </c>
      <c r="C4006" s="63" t="n">
        <v>40511</v>
      </c>
      <c r="D4006" s="63" t="n">
        <v>40830</v>
      </c>
      <c r="E4006" s="49" t="n">
        <v>2</v>
      </c>
      <c r="F4006" s="54" t="n">
        <v>0</v>
      </c>
      <c r="G4006" s="54" t="n">
        <v>259.83</v>
      </c>
      <c r="H4006" s="54" t="n">
        <v>262.2</v>
      </c>
      <c r="I4006" s="54" t="n">
        <f aca="false">SUM(F4006:H4006)</f>
        <v>522.03</v>
      </c>
      <c r="J4006" s="49" t="n">
        <f aca="false">Calc!$C$5-D4006</f>
        <v>57</v>
      </c>
      <c r="K4006" s="49" t="n">
        <f aca="false">IF(J4006&lt;=Calc!$C$11,4,IF(J4006&lt;=Calc!$C$12,3,IF(J4006&lt;=Calc!$C$13,2,1)))</f>
        <v>3</v>
      </c>
      <c r="L4006" s="49" t="n">
        <f aca="false">1+(E4006&gt;=Calc!$C$16)+(E4006&gt;=Calc!$C$17)+(E4006&gt;=Calc!$C$18)</f>
        <v>2</v>
      </c>
      <c r="M4006" s="49" t="str">
        <f aca="false">IF(AND(K4006=4,L4006&gt;=3),"Champions",IF(AND(K4006=3,L4006&gt;=3),"Loyal",IF(K4006&gt;=3,"Recent / New",IF(L4006&gt;=3,"At Risk","Hibernating / Lost"))))</f>
        <v>Recent / New</v>
      </c>
      <c r="N4006" s="54" t="n">
        <f aca="false">IF(AND(Calc!$C$2&lt;=2009,Calc!$C$3&gt;=2009),F4006,0)+IF(AND(Calc!$C$2&lt;=2010,Calc!$C$3&gt;=2010),G4006,0)+IF(AND(Calc!$C$2&lt;=2011,Calc!$C$3&gt;=2011),H4006,0)</f>
        <v>522.03</v>
      </c>
      <c r="O4006" s="61" t="n">
        <f aca="false">IF(AND(N4006&gt;0,OR(Calc!$C$4="*",B4006=Calc!$C$4)),N4006+ROW()*0.000000001,0)</f>
        <v>522.030004006</v>
      </c>
    </row>
    <row r="4007" customFormat="false" ht="15" hidden="false" customHeight="false" outlineLevel="0" collapsed="false">
      <c r="A4007" s="49" t="n">
        <v>16414</v>
      </c>
      <c r="B4007" s="49" t="s">
        <v>189</v>
      </c>
      <c r="C4007" s="63" t="n">
        <v>40192</v>
      </c>
      <c r="D4007" s="63" t="n">
        <v>40865</v>
      </c>
      <c r="E4007" s="49" t="n">
        <v>5</v>
      </c>
      <c r="F4007" s="54" t="n">
        <v>0</v>
      </c>
      <c r="G4007" s="54" t="n">
        <v>424.96</v>
      </c>
      <c r="H4007" s="54" t="n">
        <v>126.25</v>
      </c>
      <c r="I4007" s="54" t="n">
        <f aca="false">SUM(F4007:H4007)</f>
        <v>551.21</v>
      </c>
      <c r="J4007" s="49" t="n">
        <f aca="false">Calc!$C$5-D4007</f>
        <v>22</v>
      </c>
      <c r="K4007" s="49" t="n">
        <f aca="false">IF(J4007&lt;=Calc!$C$11,4,IF(J4007&lt;=Calc!$C$12,3,IF(J4007&lt;=Calc!$C$13,2,1)))</f>
        <v>4</v>
      </c>
      <c r="L4007" s="49" t="n">
        <f aca="false">1+(E4007&gt;=Calc!$C$16)+(E4007&gt;=Calc!$C$17)+(E4007&gt;=Calc!$C$18)</f>
        <v>3</v>
      </c>
      <c r="M4007" s="49" t="str">
        <f aca="false">IF(AND(K4007=4,L4007&gt;=3),"Champions",IF(AND(K4007=3,L4007&gt;=3),"Loyal",IF(K4007&gt;=3,"Recent / New",IF(L4007&gt;=3,"At Risk","Hibernating / Lost"))))</f>
        <v>Champions</v>
      </c>
      <c r="N4007" s="54" t="n">
        <f aca="false">IF(AND(Calc!$C$2&lt;=2009,Calc!$C$3&gt;=2009),F4007,0)+IF(AND(Calc!$C$2&lt;=2010,Calc!$C$3&gt;=2010),G4007,0)+IF(AND(Calc!$C$2&lt;=2011,Calc!$C$3&gt;=2011),H4007,0)</f>
        <v>551.21</v>
      </c>
      <c r="O4007" s="61" t="n">
        <f aca="false">IF(AND(N4007&gt;0,OR(Calc!$C$4="*",B4007=Calc!$C$4)),N4007+ROW()*0.000000001,0)</f>
        <v>551.210004007</v>
      </c>
    </row>
    <row r="4008" customFormat="false" ht="15" hidden="false" customHeight="false" outlineLevel="0" collapsed="false">
      <c r="A4008" s="49" t="n">
        <v>16415</v>
      </c>
      <c r="B4008" s="49" t="s">
        <v>189</v>
      </c>
      <c r="C4008" s="63" t="n">
        <v>40210</v>
      </c>
      <c r="D4008" s="63" t="n">
        <v>40842</v>
      </c>
      <c r="E4008" s="49" t="n">
        <v>3</v>
      </c>
      <c r="F4008" s="54" t="n">
        <v>0</v>
      </c>
      <c r="G4008" s="54" t="n">
        <v>496.49</v>
      </c>
      <c r="H4008" s="54" t="n">
        <v>200.27</v>
      </c>
      <c r="I4008" s="54" t="n">
        <f aca="false">SUM(F4008:H4008)</f>
        <v>696.76</v>
      </c>
      <c r="J4008" s="49" t="n">
        <f aca="false">Calc!$C$5-D4008</f>
        <v>45</v>
      </c>
      <c r="K4008" s="49" t="n">
        <f aca="false">IF(J4008&lt;=Calc!$C$11,4,IF(J4008&lt;=Calc!$C$12,3,IF(J4008&lt;=Calc!$C$13,2,1)))</f>
        <v>3</v>
      </c>
      <c r="L4008" s="49" t="n">
        <f aca="false">1+(E4008&gt;=Calc!$C$16)+(E4008&gt;=Calc!$C$17)+(E4008&gt;=Calc!$C$18)</f>
        <v>2</v>
      </c>
      <c r="M4008" s="49" t="str">
        <f aca="false">IF(AND(K4008=4,L4008&gt;=3),"Champions",IF(AND(K4008=3,L4008&gt;=3),"Loyal",IF(K4008&gt;=3,"Recent / New",IF(L4008&gt;=3,"At Risk","Hibernating / Lost"))))</f>
        <v>Recent / New</v>
      </c>
      <c r="N4008" s="54" t="n">
        <f aca="false">IF(AND(Calc!$C$2&lt;=2009,Calc!$C$3&gt;=2009),F4008,0)+IF(AND(Calc!$C$2&lt;=2010,Calc!$C$3&gt;=2010),G4008,0)+IF(AND(Calc!$C$2&lt;=2011,Calc!$C$3&gt;=2011),H4008,0)</f>
        <v>696.76</v>
      </c>
      <c r="O4008" s="61" t="n">
        <f aca="false">IF(AND(N4008&gt;0,OR(Calc!$C$4="*",B4008=Calc!$C$4)),N4008+ROW()*0.000000001,0)</f>
        <v>696.760004008</v>
      </c>
    </row>
    <row r="4009" customFormat="false" ht="15" hidden="false" customHeight="false" outlineLevel="0" collapsed="false">
      <c r="A4009" s="49" t="n">
        <v>16416</v>
      </c>
      <c r="B4009" s="49" t="s">
        <v>189</v>
      </c>
      <c r="C4009" s="63" t="n">
        <v>40232</v>
      </c>
      <c r="D4009" s="63" t="n">
        <v>40860</v>
      </c>
      <c r="E4009" s="49" t="n">
        <v>9</v>
      </c>
      <c r="F4009" s="54" t="n">
        <v>0</v>
      </c>
      <c r="G4009" s="54" t="n">
        <v>1906.48</v>
      </c>
      <c r="H4009" s="54" t="n">
        <v>1031.4</v>
      </c>
      <c r="I4009" s="54" t="n">
        <f aca="false">SUM(F4009:H4009)</f>
        <v>2937.88</v>
      </c>
      <c r="J4009" s="49" t="n">
        <f aca="false">Calc!$C$5-D4009</f>
        <v>27</v>
      </c>
      <c r="K4009" s="49" t="n">
        <f aca="false">IF(J4009&lt;=Calc!$C$11,4,IF(J4009&lt;=Calc!$C$12,3,IF(J4009&lt;=Calc!$C$13,2,1)))</f>
        <v>3</v>
      </c>
      <c r="L4009" s="49" t="n">
        <f aca="false">1+(E4009&gt;=Calc!$C$16)+(E4009&gt;=Calc!$C$17)+(E4009&gt;=Calc!$C$18)</f>
        <v>4</v>
      </c>
      <c r="M4009" s="49" t="str">
        <f aca="false">IF(AND(K4009=4,L4009&gt;=3),"Champions",IF(AND(K4009=3,L4009&gt;=3),"Loyal",IF(K4009&gt;=3,"Recent / New",IF(L4009&gt;=3,"At Risk","Hibernating / Lost"))))</f>
        <v>Loyal</v>
      </c>
      <c r="N4009" s="54" t="n">
        <f aca="false">IF(AND(Calc!$C$2&lt;=2009,Calc!$C$3&gt;=2009),F4009,0)+IF(AND(Calc!$C$2&lt;=2010,Calc!$C$3&gt;=2010),G4009,0)+IF(AND(Calc!$C$2&lt;=2011,Calc!$C$3&gt;=2011),H4009,0)</f>
        <v>2937.88</v>
      </c>
      <c r="O4009" s="61" t="n">
        <f aca="false">IF(AND(N4009&gt;0,OR(Calc!$C$4="*",B4009=Calc!$C$4)),N4009+ROW()*0.000000001,0)</f>
        <v>2937.880004009</v>
      </c>
    </row>
    <row r="4010" customFormat="false" ht="15" hidden="false" customHeight="false" outlineLevel="0" collapsed="false">
      <c r="A4010" s="49" t="n">
        <v>16417</v>
      </c>
      <c r="B4010" s="49" t="s">
        <v>189</v>
      </c>
      <c r="C4010" s="63" t="n">
        <v>40394</v>
      </c>
      <c r="D4010" s="63" t="n">
        <v>40394</v>
      </c>
      <c r="E4010" s="49" t="n">
        <v>1</v>
      </c>
      <c r="F4010" s="54" t="n">
        <v>0</v>
      </c>
      <c r="G4010" s="54" t="n">
        <v>35.7</v>
      </c>
      <c r="H4010" s="54" t="n">
        <v>0</v>
      </c>
      <c r="I4010" s="54" t="n">
        <f aca="false">SUM(F4010:H4010)</f>
        <v>35.7</v>
      </c>
      <c r="J4010" s="49" t="n">
        <f aca="false">Calc!$C$5-D4010</f>
        <v>493</v>
      </c>
      <c r="K4010" s="49" t="n">
        <f aca="false">IF(J4010&lt;=Calc!$C$11,4,IF(J4010&lt;=Calc!$C$12,3,IF(J4010&lt;=Calc!$C$13,2,1)))</f>
        <v>1</v>
      </c>
      <c r="L4010" s="49" t="n">
        <f aca="false">1+(E4010&gt;=Calc!$C$16)+(E4010&gt;=Calc!$C$17)+(E4010&gt;=Calc!$C$18)</f>
        <v>1</v>
      </c>
      <c r="M4010" s="49" t="str">
        <f aca="false">IF(AND(K4010=4,L4010&gt;=3),"Champions",IF(AND(K4010=3,L4010&gt;=3),"Loyal",IF(K4010&gt;=3,"Recent / New",IF(L4010&gt;=3,"At Risk","Hibernating / Lost"))))</f>
        <v>Hibernating / Lost</v>
      </c>
      <c r="N4010" s="54" t="n">
        <f aca="false">IF(AND(Calc!$C$2&lt;=2009,Calc!$C$3&gt;=2009),F4010,0)+IF(AND(Calc!$C$2&lt;=2010,Calc!$C$3&gt;=2010),G4010,0)+IF(AND(Calc!$C$2&lt;=2011,Calc!$C$3&gt;=2011),H4010,0)</f>
        <v>35.7</v>
      </c>
      <c r="O4010" s="61" t="n">
        <f aca="false">IF(AND(N4010&gt;0,OR(Calc!$C$4="*",B4010=Calc!$C$4)),N4010+ROW()*0.000000001,0)</f>
        <v>35.70000401</v>
      </c>
    </row>
    <row r="4011" customFormat="false" ht="15" hidden="false" customHeight="false" outlineLevel="0" collapsed="false">
      <c r="A4011" s="49" t="n">
        <v>16418</v>
      </c>
      <c r="B4011" s="49" t="s">
        <v>189</v>
      </c>
      <c r="C4011" s="63" t="n">
        <v>40464</v>
      </c>
      <c r="D4011" s="63" t="n">
        <v>40842</v>
      </c>
      <c r="E4011" s="49" t="n">
        <v>5</v>
      </c>
      <c r="F4011" s="54" t="n">
        <v>0</v>
      </c>
      <c r="G4011" s="54" t="n">
        <v>397.62</v>
      </c>
      <c r="H4011" s="54" t="n">
        <v>631.12</v>
      </c>
      <c r="I4011" s="54" t="n">
        <f aca="false">SUM(F4011:H4011)</f>
        <v>1028.74</v>
      </c>
      <c r="J4011" s="49" t="n">
        <f aca="false">Calc!$C$5-D4011</f>
        <v>45</v>
      </c>
      <c r="K4011" s="49" t="n">
        <f aca="false">IF(J4011&lt;=Calc!$C$11,4,IF(J4011&lt;=Calc!$C$12,3,IF(J4011&lt;=Calc!$C$13,2,1)))</f>
        <v>3</v>
      </c>
      <c r="L4011" s="49" t="n">
        <f aca="false">1+(E4011&gt;=Calc!$C$16)+(E4011&gt;=Calc!$C$17)+(E4011&gt;=Calc!$C$18)</f>
        <v>3</v>
      </c>
      <c r="M4011" s="49" t="str">
        <f aca="false">IF(AND(K4011=4,L4011&gt;=3),"Champions",IF(AND(K4011=3,L4011&gt;=3),"Loyal",IF(K4011&gt;=3,"Recent / New",IF(L4011&gt;=3,"At Risk","Hibernating / Lost"))))</f>
        <v>Loyal</v>
      </c>
      <c r="N4011" s="54" t="n">
        <f aca="false">IF(AND(Calc!$C$2&lt;=2009,Calc!$C$3&gt;=2009),F4011,0)+IF(AND(Calc!$C$2&lt;=2010,Calc!$C$3&gt;=2010),G4011,0)+IF(AND(Calc!$C$2&lt;=2011,Calc!$C$3&gt;=2011),H4011,0)</f>
        <v>1028.74</v>
      </c>
      <c r="O4011" s="61" t="n">
        <f aca="false">IF(AND(N4011&gt;0,OR(Calc!$C$4="*",B4011=Calc!$C$4)),N4011+ROW()*0.000000001,0)</f>
        <v>1028.740004011</v>
      </c>
    </row>
    <row r="4012" customFormat="false" ht="15" hidden="false" customHeight="false" outlineLevel="0" collapsed="false">
      <c r="A4012" s="49" t="n">
        <v>16419</v>
      </c>
      <c r="B4012" s="49" t="s">
        <v>189</v>
      </c>
      <c r="C4012" s="63" t="n">
        <v>40218</v>
      </c>
      <c r="D4012" s="63" t="n">
        <v>40774</v>
      </c>
      <c r="E4012" s="49" t="n">
        <v>8</v>
      </c>
      <c r="F4012" s="54" t="n">
        <v>0</v>
      </c>
      <c r="G4012" s="54" t="n">
        <v>504.99</v>
      </c>
      <c r="H4012" s="54" t="n">
        <v>945.96</v>
      </c>
      <c r="I4012" s="54" t="n">
        <f aca="false">SUM(F4012:H4012)</f>
        <v>1450.95</v>
      </c>
      <c r="J4012" s="49" t="n">
        <f aca="false">Calc!$C$5-D4012</f>
        <v>113</v>
      </c>
      <c r="K4012" s="49" t="n">
        <f aca="false">IF(J4012&lt;=Calc!$C$11,4,IF(J4012&lt;=Calc!$C$12,3,IF(J4012&lt;=Calc!$C$13,2,1)))</f>
        <v>2</v>
      </c>
      <c r="L4012" s="49" t="n">
        <f aca="false">1+(E4012&gt;=Calc!$C$16)+(E4012&gt;=Calc!$C$17)+(E4012&gt;=Calc!$C$18)</f>
        <v>4</v>
      </c>
      <c r="M4012" s="49" t="str">
        <f aca="false">IF(AND(K4012=4,L4012&gt;=3),"Champions",IF(AND(K4012=3,L4012&gt;=3),"Loyal",IF(K4012&gt;=3,"Recent / New",IF(L4012&gt;=3,"At Risk","Hibernating / Lost"))))</f>
        <v>At Risk</v>
      </c>
      <c r="N4012" s="54" t="n">
        <f aca="false">IF(AND(Calc!$C$2&lt;=2009,Calc!$C$3&gt;=2009),F4012,0)+IF(AND(Calc!$C$2&lt;=2010,Calc!$C$3&gt;=2010),G4012,0)+IF(AND(Calc!$C$2&lt;=2011,Calc!$C$3&gt;=2011),H4012,0)</f>
        <v>1450.95</v>
      </c>
      <c r="O4012" s="61" t="n">
        <f aca="false">IF(AND(N4012&gt;0,OR(Calc!$C$4="*",B4012=Calc!$C$4)),N4012+ROW()*0.000000001,0)</f>
        <v>1450.950004012</v>
      </c>
    </row>
    <row r="4013" customFormat="false" ht="15" hidden="false" customHeight="false" outlineLevel="0" collapsed="false">
      <c r="A4013" s="49" t="n">
        <v>16420</v>
      </c>
      <c r="B4013" s="49" t="s">
        <v>189</v>
      </c>
      <c r="C4013" s="63" t="n">
        <v>40490</v>
      </c>
      <c r="D4013" s="63" t="n">
        <v>40490</v>
      </c>
      <c r="E4013" s="49" t="n">
        <v>1</v>
      </c>
      <c r="F4013" s="54" t="n">
        <v>0</v>
      </c>
      <c r="G4013" s="54" t="n">
        <v>75</v>
      </c>
      <c r="H4013" s="54" t="n">
        <v>0</v>
      </c>
      <c r="I4013" s="54" t="n">
        <f aca="false">SUM(F4013:H4013)</f>
        <v>75</v>
      </c>
      <c r="J4013" s="49" t="n">
        <f aca="false">Calc!$C$5-D4013</f>
        <v>397</v>
      </c>
      <c r="K4013" s="49" t="n">
        <f aca="false">IF(J4013&lt;=Calc!$C$11,4,IF(J4013&lt;=Calc!$C$12,3,IF(J4013&lt;=Calc!$C$13,2,1)))</f>
        <v>1</v>
      </c>
      <c r="L4013" s="49" t="n">
        <f aca="false">1+(E4013&gt;=Calc!$C$16)+(E4013&gt;=Calc!$C$17)+(E4013&gt;=Calc!$C$18)</f>
        <v>1</v>
      </c>
      <c r="M4013" s="49" t="str">
        <f aca="false">IF(AND(K4013=4,L4013&gt;=3),"Champions",IF(AND(K4013=3,L4013&gt;=3),"Loyal",IF(K4013&gt;=3,"Recent / New",IF(L4013&gt;=3,"At Risk","Hibernating / Lost"))))</f>
        <v>Hibernating / Lost</v>
      </c>
      <c r="N4013" s="54" t="n">
        <f aca="false">IF(AND(Calc!$C$2&lt;=2009,Calc!$C$3&gt;=2009),F4013,0)+IF(AND(Calc!$C$2&lt;=2010,Calc!$C$3&gt;=2010),G4013,0)+IF(AND(Calc!$C$2&lt;=2011,Calc!$C$3&gt;=2011),H4013,0)</f>
        <v>75</v>
      </c>
      <c r="O4013" s="61" t="n">
        <f aca="false">IF(AND(N4013&gt;0,OR(Calc!$C$4="*",B4013=Calc!$C$4)),N4013+ROW()*0.000000001,0)</f>
        <v>75.000004013</v>
      </c>
    </row>
    <row r="4014" customFormat="false" ht="15" hidden="false" customHeight="false" outlineLevel="0" collapsed="false">
      <c r="A4014" s="49" t="n">
        <v>16421</v>
      </c>
      <c r="B4014" s="49" t="s">
        <v>189</v>
      </c>
      <c r="C4014" s="63" t="n">
        <v>40417</v>
      </c>
      <c r="D4014" s="63" t="n">
        <v>40510</v>
      </c>
      <c r="E4014" s="49" t="n">
        <v>3</v>
      </c>
      <c r="F4014" s="54" t="n">
        <v>0</v>
      </c>
      <c r="G4014" s="54" t="n">
        <v>526.27</v>
      </c>
      <c r="H4014" s="54" t="n">
        <v>0</v>
      </c>
      <c r="I4014" s="54" t="n">
        <f aca="false">SUM(F4014:H4014)</f>
        <v>526.27</v>
      </c>
      <c r="J4014" s="49" t="n">
        <f aca="false">Calc!$C$5-D4014</f>
        <v>377</v>
      </c>
      <c r="K4014" s="49" t="n">
        <f aca="false">IF(J4014&lt;=Calc!$C$11,4,IF(J4014&lt;=Calc!$C$12,3,IF(J4014&lt;=Calc!$C$13,2,1)))</f>
        <v>2</v>
      </c>
      <c r="L4014" s="49" t="n">
        <f aca="false">1+(E4014&gt;=Calc!$C$16)+(E4014&gt;=Calc!$C$17)+(E4014&gt;=Calc!$C$18)</f>
        <v>2</v>
      </c>
      <c r="M4014" s="49" t="str">
        <f aca="false">IF(AND(K4014=4,L4014&gt;=3),"Champions",IF(AND(K4014=3,L4014&gt;=3),"Loyal",IF(K4014&gt;=3,"Recent / New",IF(L4014&gt;=3,"At Risk","Hibernating / Lost"))))</f>
        <v>Hibernating / Lost</v>
      </c>
      <c r="N4014" s="54" t="n">
        <f aca="false">IF(AND(Calc!$C$2&lt;=2009,Calc!$C$3&gt;=2009),F4014,0)+IF(AND(Calc!$C$2&lt;=2010,Calc!$C$3&gt;=2010),G4014,0)+IF(AND(Calc!$C$2&lt;=2011,Calc!$C$3&gt;=2011),H4014,0)</f>
        <v>526.27</v>
      </c>
      <c r="O4014" s="61" t="n">
        <f aca="false">IF(AND(N4014&gt;0,OR(Calc!$C$4="*",B4014=Calc!$C$4)),N4014+ROW()*0.000000001,0)</f>
        <v>526.270004014</v>
      </c>
    </row>
    <row r="4015" customFormat="false" ht="15" hidden="false" customHeight="false" outlineLevel="0" collapsed="false">
      <c r="A4015" s="49" t="n">
        <v>16422</v>
      </c>
      <c r="B4015" s="49" t="s">
        <v>189</v>
      </c>
      <c r="C4015" s="63" t="n">
        <v>40190</v>
      </c>
      <c r="D4015" s="63" t="n">
        <v>40869</v>
      </c>
      <c r="E4015" s="49" t="n">
        <v>107</v>
      </c>
      <c r="F4015" s="54" t="n">
        <v>-4.25</v>
      </c>
      <c r="G4015" s="54" t="n">
        <v>27626.29</v>
      </c>
      <c r="H4015" s="54" t="n">
        <v>32317.48</v>
      </c>
      <c r="I4015" s="54" t="n">
        <f aca="false">SUM(F4015:H4015)</f>
        <v>59939.52</v>
      </c>
      <c r="J4015" s="49" t="n">
        <f aca="false">Calc!$C$5-D4015</f>
        <v>18</v>
      </c>
      <c r="K4015" s="49" t="n">
        <f aca="false">IF(J4015&lt;=Calc!$C$11,4,IF(J4015&lt;=Calc!$C$12,3,IF(J4015&lt;=Calc!$C$13,2,1)))</f>
        <v>4</v>
      </c>
      <c r="L4015" s="49" t="n">
        <f aca="false">1+(E4015&gt;=Calc!$C$16)+(E4015&gt;=Calc!$C$17)+(E4015&gt;=Calc!$C$18)</f>
        <v>4</v>
      </c>
      <c r="M4015" s="49" t="str">
        <f aca="false">IF(AND(K4015=4,L4015&gt;=3),"Champions",IF(AND(K4015=3,L4015&gt;=3),"Loyal",IF(K4015&gt;=3,"Recent / New",IF(L4015&gt;=3,"At Risk","Hibernating / Lost"))))</f>
        <v>Champions</v>
      </c>
      <c r="N4015" s="54" t="n">
        <f aca="false">IF(AND(Calc!$C$2&lt;=2009,Calc!$C$3&gt;=2009),F4015,0)+IF(AND(Calc!$C$2&lt;=2010,Calc!$C$3&gt;=2010),G4015,0)+IF(AND(Calc!$C$2&lt;=2011,Calc!$C$3&gt;=2011),H4015,0)</f>
        <v>59939.52</v>
      </c>
      <c r="O4015" s="61" t="n">
        <f aca="false">IF(AND(N4015&gt;0,OR(Calc!$C$4="*",B4015=Calc!$C$4)),N4015+ROW()*0.000000001,0)</f>
        <v>59939.520004015</v>
      </c>
    </row>
    <row r="4016" customFormat="false" ht="15" hidden="false" customHeight="false" outlineLevel="0" collapsed="false">
      <c r="A4016" s="49" t="n">
        <v>16423</v>
      </c>
      <c r="B4016" s="49" t="s">
        <v>189</v>
      </c>
      <c r="C4016" s="63" t="n">
        <v>40862</v>
      </c>
      <c r="D4016" s="63" t="n">
        <v>40862</v>
      </c>
      <c r="E4016" s="49" t="n">
        <v>1</v>
      </c>
      <c r="F4016" s="54" t="n">
        <v>0</v>
      </c>
      <c r="G4016" s="54" t="n">
        <v>0</v>
      </c>
      <c r="H4016" s="54" t="n">
        <v>346.12</v>
      </c>
      <c r="I4016" s="54" t="n">
        <f aca="false">SUM(F4016:H4016)</f>
        <v>346.12</v>
      </c>
      <c r="J4016" s="49" t="n">
        <f aca="false">Calc!$C$5-D4016</f>
        <v>25</v>
      </c>
      <c r="K4016" s="49" t="n">
        <f aca="false">IF(J4016&lt;=Calc!$C$11,4,IF(J4016&lt;=Calc!$C$12,3,IF(J4016&lt;=Calc!$C$13,2,1)))</f>
        <v>4</v>
      </c>
      <c r="L4016" s="49" t="n">
        <f aca="false">1+(E4016&gt;=Calc!$C$16)+(E4016&gt;=Calc!$C$17)+(E4016&gt;=Calc!$C$18)</f>
        <v>1</v>
      </c>
      <c r="M4016" s="49" t="str">
        <f aca="false">IF(AND(K4016=4,L4016&gt;=3),"Champions",IF(AND(K4016=3,L4016&gt;=3),"Loyal",IF(K4016&gt;=3,"Recent / New",IF(L4016&gt;=3,"At Risk","Hibernating / Lost"))))</f>
        <v>Recent / New</v>
      </c>
      <c r="N4016" s="54" t="n">
        <f aca="false">IF(AND(Calc!$C$2&lt;=2009,Calc!$C$3&gt;=2009),F4016,0)+IF(AND(Calc!$C$2&lt;=2010,Calc!$C$3&gt;=2010),G4016,0)+IF(AND(Calc!$C$2&lt;=2011,Calc!$C$3&gt;=2011),H4016,0)</f>
        <v>346.12</v>
      </c>
      <c r="O4016" s="61" t="n">
        <f aca="false">IF(AND(N4016&gt;0,OR(Calc!$C$4="*",B4016=Calc!$C$4)),N4016+ROW()*0.000000001,0)</f>
        <v>346.120004016</v>
      </c>
    </row>
    <row r="4017" customFormat="false" ht="15" hidden="false" customHeight="false" outlineLevel="0" collapsed="false">
      <c r="A4017" s="49" t="n">
        <v>16424</v>
      </c>
      <c r="B4017" s="49" t="s">
        <v>189</v>
      </c>
      <c r="C4017" s="63" t="n">
        <v>40504</v>
      </c>
      <c r="D4017" s="63" t="n">
        <v>40695</v>
      </c>
      <c r="E4017" s="49" t="n">
        <v>2</v>
      </c>
      <c r="F4017" s="54" t="n">
        <v>0</v>
      </c>
      <c r="G4017" s="54" t="n">
        <v>309.5</v>
      </c>
      <c r="H4017" s="54" t="n">
        <v>82.56</v>
      </c>
      <c r="I4017" s="54" t="n">
        <f aca="false">SUM(F4017:H4017)</f>
        <v>392.06</v>
      </c>
      <c r="J4017" s="49" t="n">
        <f aca="false">Calc!$C$5-D4017</f>
        <v>192</v>
      </c>
      <c r="K4017" s="49" t="n">
        <f aca="false">IF(J4017&lt;=Calc!$C$11,4,IF(J4017&lt;=Calc!$C$12,3,IF(J4017&lt;=Calc!$C$13,2,1)))</f>
        <v>2</v>
      </c>
      <c r="L4017" s="49" t="n">
        <f aca="false">1+(E4017&gt;=Calc!$C$16)+(E4017&gt;=Calc!$C$17)+(E4017&gt;=Calc!$C$18)</f>
        <v>2</v>
      </c>
      <c r="M4017" s="49" t="str">
        <f aca="false">IF(AND(K4017=4,L4017&gt;=3),"Champions",IF(AND(K4017=3,L4017&gt;=3),"Loyal",IF(K4017&gt;=3,"Recent / New",IF(L4017&gt;=3,"At Risk","Hibernating / Lost"))))</f>
        <v>Hibernating / Lost</v>
      </c>
      <c r="N4017" s="54" t="n">
        <f aca="false">IF(AND(Calc!$C$2&lt;=2009,Calc!$C$3&gt;=2009),F4017,0)+IF(AND(Calc!$C$2&lt;=2010,Calc!$C$3&gt;=2010),G4017,0)+IF(AND(Calc!$C$2&lt;=2011,Calc!$C$3&gt;=2011),H4017,0)</f>
        <v>392.06</v>
      </c>
      <c r="O4017" s="61" t="n">
        <f aca="false">IF(AND(N4017&gt;0,OR(Calc!$C$4="*",B4017=Calc!$C$4)),N4017+ROW()*0.000000001,0)</f>
        <v>392.060004017</v>
      </c>
    </row>
    <row r="4018" customFormat="false" ht="15" hidden="false" customHeight="false" outlineLevel="0" collapsed="false">
      <c r="A4018" s="49" t="n">
        <v>16425</v>
      </c>
      <c r="B4018" s="49" t="s">
        <v>189</v>
      </c>
      <c r="C4018" s="63" t="n">
        <v>40584</v>
      </c>
      <c r="D4018" s="63" t="n">
        <v>40584</v>
      </c>
      <c r="E4018" s="49" t="n">
        <v>1</v>
      </c>
      <c r="F4018" s="54" t="n">
        <v>0</v>
      </c>
      <c r="G4018" s="54" t="n">
        <v>0</v>
      </c>
      <c r="H4018" s="54" t="n">
        <v>302.7</v>
      </c>
      <c r="I4018" s="54" t="n">
        <f aca="false">SUM(F4018:H4018)</f>
        <v>302.7</v>
      </c>
      <c r="J4018" s="49" t="n">
        <f aca="false">Calc!$C$5-D4018</f>
        <v>303</v>
      </c>
      <c r="K4018" s="49" t="n">
        <f aca="false">IF(J4018&lt;=Calc!$C$11,4,IF(J4018&lt;=Calc!$C$12,3,IF(J4018&lt;=Calc!$C$13,2,1)))</f>
        <v>2</v>
      </c>
      <c r="L4018" s="49" t="n">
        <f aca="false">1+(E4018&gt;=Calc!$C$16)+(E4018&gt;=Calc!$C$17)+(E4018&gt;=Calc!$C$18)</f>
        <v>1</v>
      </c>
      <c r="M4018" s="49" t="str">
        <f aca="false">IF(AND(K4018=4,L4018&gt;=3),"Champions",IF(AND(K4018=3,L4018&gt;=3),"Loyal",IF(K4018&gt;=3,"Recent / New",IF(L4018&gt;=3,"At Risk","Hibernating / Lost"))))</f>
        <v>Hibernating / Lost</v>
      </c>
      <c r="N4018" s="54" t="n">
        <f aca="false">IF(AND(Calc!$C$2&lt;=2009,Calc!$C$3&gt;=2009),F4018,0)+IF(AND(Calc!$C$2&lt;=2010,Calc!$C$3&gt;=2010),G4018,0)+IF(AND(Calc!$C$2&lt;=2011,Calc!$C$3&gt;=2011),H4018,0)</f>
        <v>302.7</v>
      </c>
      <c r="O4018" s="61" t="n">
        <f aca="false">IF(AND(N4018&gt;0,OR(Calc!$C$4="*",B4018=Calc!$C$4)),N4018+ROW()*0.000000001,0)</f>
        <v>302.700004018</v>
      </c>
    </row>
    <row r="4019" customFormat="false" ht="15" hidden="false" customHeight="false" outlineLevel="0" collapsed="false">
      <c r="A4019" s="49" t="n">
        <v>16426</v>
      </c>
      <c r="B4019" s="49" t="s">
        <v>189</v>
      </c>
      <c r="C4019" s="63" t="n">
        <v>40610</v>
      </c>
      <c r="D4019" s="63" t="n">
        <v>40884</v>
      </c>
      <c r="E4019" s="49" t="n">
        <v>10</v>
      </c>
      <c r="F4019" s="54" t="n">
        <v>0</v>
      </c>
      <c r="G4019" s="54" t="n">
        <v>0</v>
      </c>
      <c r="H4019" s="54" t="n">
        <v>1863.76</v>
      </c>
      <c r="I4019" s="54" t="n">
        <f aca="false">SUM(F4019:H4019)</f>
        <v>1863.76</v>
      </c>
      <c r="J4019" s="49" t="n">
        <f aca="false">Calc!$C$5-D4019</f>
        <v>3</v>
      </c>
      <c r="K4019" s="49" t="n">
        <f aca="false">IF(J4019&lt;=Calc!$C$11,4,IF(J4019&lt;=Calc!$C$12,3,IF(J4019&lt;=Calc!$C$13,2,1)))</f>
        <v>4</v>
      </c>
      <c r="L4019" s="49" t="n">
        <f aca="false">1+(E4019&gt;=Calc!$C$16)+(E4019&gt;=Calc!$C$17)+(E4019&gt;=Calc!$C$18)</f>
        <v>4</v>
      </c>
      <c r="M4019" s="49" t="str">
        <f aca="false">IF(AND(K4019=4,L4019&gt;=3),"Champions",IF(AND(K4019=3,L4019&gt;=3),"Loyal",IF(K4019&gt;=3,"Recent / New",IF(L4019&gt;=3,"At Risk","Hibernating / Lost"))))</f>
        <v>Champions</v>
      </c>
      <c r="N4019" s="54" t="n">
        <f aca="false">IF(AND(Calc!$C$2&lt;=2009,Calc!$C$3&gt;=2009),F4019,0)+IF(AND(Calc!$C$2&lt;=2010,Calc!$C$3&gt;=2010),G4019,0)+IF(AND(Calc!$C$2&lt;=2011,Calc!$C$3&gt;=2011),H4019,0)</f>
        <v>1863.76</v>
      </c>
      <c r="O4019" s="61" t="n">
        <f aca="false">IF(AND(N4019&gt;0,OR(Calc!$C$4="*",B4019=Calc!$C$4)),N4019+ROW()*0.000000001,0)</f>
        <v>1863.760004019</v>
      </c>
    </row>
    <row r="4020" customFormat="false" ht="15" hidden="false" customHeight="false" outlineLevel="0" collapsed="false">
      <c r="A4020" s="49" t="n">
        <v>16427</v>
      </c>
      <c r="B4020" s="49" t="s">
        <v>189</v>
      </c>
      <c r="C4020" s="63" t="n">
        <v>40602</v>
      </c>
      <c r="D4020" s="63" t="n">
        <v>40623</v>
      </c>
      <c r="E4020" s="49" t="n">
        <v>2</v>
      </c>
      <c r="F4020" s="54" t="n">
        <v>0</v>
      </c>
      <c r="G4020" s="54" t="n">
        <v>0</v>
      </c>
      <c r="H4020" s="54" t="n">
        <v>241.06</v>
      </c>
      <c r="I4020" s="54" t="n">
        <f aca="false">SUM(F4020:H4020)</f>
        <v>241.06</v>
      </c>
      <c r="J4020" s="49" t="n">
        <f aca="false">Calc!$C$5-D4020</f>
        <v>264</v>
      </c>
      <c r="K4020" s="49" t="n">
        <f aca="false">IF(J4020&lt;=Calc!$C$11,4,IF(J4020&lt;=Calc!$C$12,3,IF(J4020&lt;=Calc!$C$13,2,1)))</f>
        <v>2</v>
      </c>
      <c r="L4020" s="49" t="n">
        <f aca="false">1+(E4020&gt;=Calc!$C$16)+(E4020&gt;=Calc!$C$17)+(E4020&gt;=Calc!$C$18)</f>
        <v>2</v>
      </c>
      <c r="M4020" s="49" t="str">
        <f aca="false">IF(AND(K4020=4,L4020&gt;=3),"Champions",IF(AND(K4020=3,L4020&gt;=3),"Loyal",IF(K4020&gt;=3,"Recent / New",IF(L4020&gt;=3,"At Risk","Hibernating / Lost"))))</f>
        <v>Hibernating / Lost</v>
      </c>
      <c r="N4020" s="54" t="n">
        <f aca="false">IF(AND(Calc!$C$2&lt;=2009,Calc!$C$3&gt;=2009),F4020,0)+IF(AND(Calc!$C$2&lt;=2010,Calc!$C$3&gt;=2010),G4020,0)+IF(AND(Calc!$C$2&lt;=2011,Calc!$C$3&gt;=2011),H4020,0)</f>
        <v>241.06</v>
      </c>
      <c r="O4020" s="61" t="n">
        <f aca="false">IF(AND(N4020&gt;0,OR(Calc!$C$4="*",B4020=Calc!$C$4)),N4020+ROW()*0.000000001,0)</f>
        <v>241.06000402</v>
      </c>
    </row>
    <row r="4021" customFormat="false" ht="15" hidden="false" customHeight="false" outlineLevel="0" collapsed="false">
      <c r="A4021" s="49" t="n">
        <v>16428</v>
      </c>
      <c r="B4021" s="49" t="s">
        <v>189</v>
      </c>
      <c r="C4021" s="63" t="n">
        <v>40389</v>
      </c>
      <c r="D4021" s="63" t="n">
        <v>40473</v>
      </c>
      <c r="E4021" s="49" t="n">
        <v>3</v>
      </c>
      <c r="F4021" s="54" t="n">
        <v>0</v>
      </c>
      <c r="G4021" s="54" t="n">
        <v>638.49</v>
      </c>
      <c r="H4021" s="54" t="n">
        <v>-2.95</v>
      </c>
      <c r="I4021" s="54" t="n">
        <f aca="false">SUM(F4021:H4021)</f>
        <v>635.54</v>
      </c>
      <c r="J4021" s="49" t="n">
        <f aca="false">Calc!$C$5-D4021</f>
        <v>414</v>
      </c>
      <c r="K4021" s="49" t="n">
        <f aca="false">IF(J4021&lt;=Calc!$C$11,4,IF(J4021&lt;=Calc!$C$12,3,IF(J4021&lt;=Calc!$C$13,2,1)))</f>
        <v>1</v>
      </c>
      <c r="L4021" s="49" t="n">
        <f aca="false">1+(E4021&gt;=Calc!$C$16)+(E4021&gt;=Calc!$C$17)+(E4021&gt;=Calc!$C$18)</f>
        <v>2</v>
      </c>
      <c r="M4021" s="49" t="str">
        <f aca="false">IF(AND(K4021=4,L4021&gt;=3),"Champions",IF(AND(K4021=3,L4021&gt;=3),"Loyal",IF(K4021&gt;=3,"Recent / New",IF(L4021&gt;=3,"At Risk","Hibernating / Lost"))))</f>
        <v>Hibernating / Lost</v>
      </c>
      <c r="N4021" s="54" t="n">
        <f aca="false">IF(AND(Calc!$C$2&lt;=2009,Calc!$C$3&gt;=2009),F4021,0)+IF(AND(Calc!$C$2&lt;=2010,Calc!$C$3&gt;=2010),G4021,0)+IF(AND(Calc!$C$2&lt;=2011,Calc!$C$3&gt;=2011),H4021,0)</f>
        <v>635.54</v>
      </c>
      <c r="O4021" s="61" t="n">
        <f aca="false">IF(AND(N4021&gt;0,OR(Calc!$C$4="*",B4021=Calc!$C$4)),N4021+ROW()*0.000000001,0)</f>
        <v>635.540004021</v>
      </c>
    </row>
    <row r="4022" customFormat="false" ht="15" hidden="false" customHeight="false" outlineLevel="0" collapsed="false">
      <c r="A4022" s="49" t="n">
        <v>16429</v>
      </c>
      <c r="B4022" s="49" t="s">
        <v>189</v>
      </c>
      <c r="C4022" s="63" t="n">
        <v>40780</v>
      </c>
      <c r="D4022" s="63" t="n">
        <v>40780</v>
      </c>
      <c r="E4022" s="49" t="n">
        <v>1</v>
      </c>
      <c r="F4022" s="54" t="n">
        <v>0</v>
      </c>
      <c r="G4022" s="54" t="n">
        <v>0</v>
      </c>
      <c r="H4022" s="54" t="n">
        <v>284.55</v>
      </c>
      <c r="I4022" s="54" t="n">
        <f aca="false">SUM(F4022:H4022)</f>
        <v>284.55</v>
      </c>
      <c r="J4022" s="49" t="n">
        <f aca="false">Calc!$C$5-D4022</f>
        <v>107</v>
      </c>
      <c r="K4022" s="49" t="n">
        <f aca="false">IF(J4022&lt;=Calc!$C$11,4,IF(J4022&lt;=Calc!$C$12,3,IF(J4022&lt;=Calc!$C$13,2,1)))</f>
        <v>2</v>
      </c>
      <c r="L4022" s="49" t="n">
        <f aca="false">1+(E4022&gt;=Calc!$C$16)+(E4022&gt;=Calc!$C$17)+(E4022&gt;=Calc!$C$18)</f>
        <v>1</v>
      </c>
      <c r="M4022" s="49" t="str">
        <f aca="false">IF(AND(K4022=4,L4022&gt;=3),"Champions",IF(AND(K4022=3,L4022&gt;=3),"Loyal",IF(K4022&gt;=3,"Recent / New",IF(L4022&gt;=3,"At Risk","Hibernating / Lost"))))</f>
        <v>Hibernating / Lost</v>
      </c>
      <c r="N4022" s="54" t="n">
        <f aca="false">IF(AND(Calc!$C$2&lt;=2009,Calc!$C$3&gt;=2009),F4022,0)+IF(AND(Calc!$C$2&lt;=2010,Calc!$C$3&gt;=2010),G4022,0)+IF(AND(Calc!$C$2&lt;=2011,Calc!$C$3&gt;=2011),H4022,0)</f>
        <v>284.55</v>
      </c>
      <c r="O4022" s="61" t="n">
        <f aca="false">IF(AND(N4022&gt;0,OR(Calc!$C$4="*",B4022=Calc!$C$4)),N4022+ROW()*0.000000001,0)</f>
        <v>284.550004022</v>
      </c>
    </row>
    <row r="4023" customFormat="false" ht="15" hidden="false" customHeight="false" outlineLevel="0" collapsed="false">
      <c r="A4023" s="49" t="n">
        <v>16430</v>
      </c>
      <c r="B4023" s="49" t="s">
        <v>189</v>
      </c>
      <c r="C4023" s="63" t="n">
        <v>40205</v>
      </c>
      <c r="D4023" s="63" t="n">
        <v>40829</v>
      </c>
      <c r="E4023" s="49" t="n">
        <v>6</v>
      </c>
      <c r="F4023" s="54" t="n">
        <v>0</v>
      </c>
      <c r="G4023" s="54" t="n">
        <v>802.09</v>
      </c>
      <c r="H4023" s="54" t="n">
        <v>300.85</v>
      </c>
      <c r="I4023" s="54" t="n">
        <f aca="false">SUM(F4023:H4023)</f>
        <v>1102.94</v>
      </c>
      <c r="J4023" s="49" t="n">
        <f aca="false">Calc!$C$5-D4023</f>
        <v>58</v>
      </c>
      <c r="K4023" s="49" t="n">
        <f aca="false">IF(J4023&lt;=Calc!$C$11,4,IF(J4023&lt;=Calc!$C$12,3,IF(J4023&lt;=Calc!$C$13,2,1)))</f>
        <v>3</v>
      </c>
      <c r="L4023" s="49" t="n">
        <f aca="false">1+(E4023&gt;=Calc!$C$16)+(E4023&gt;=Calc!$C$17)+(E4023&gt;=Calc!$C$18)</f>
        <v>3</v>
      </c>
      <c r="M4023" s="49" t="str">
        <f aca="false">IF(AND(K4023=4,L4023&gt;=3),"Champions",IF(AND(K4023=3,L4023&gt;=3),"Loyal",IF(K4023&gt;=3,"Recent / New",IF(L4023&gt;=3,"At Risk","Hibernating / Lost"))))</f>
        <v>Loyal</v>
      </c>
      <c r="N4023" s="54" t="n">
        <f aca="false">IF(AND(Calc!$C$2&lt;=2009,Calc!$C$3&gt;=2009),F4023,0)+IF(AND(Calc!$C$2&lt;=2010,Calc!$C$3&gt;=2010),G4023,0)+IF(AND(Calc!$C$2&lt;=2011,Calc!$C$3&gt;=2011),H4023,0)</f>
        <v>1102.94</v>
      </c>
      <c r="O4023" s="61" t="n">
        <f aca="false">IF(AND(N4023&gt;0,OR(Calc!$C$4="*",B4023=Calc!$C$4)),N4023+ROW()*0.000000001,0)</f>
        <v>1102.940004023</v>
      </c>
    </row>
    <row r="4024" customFormat="false" ht="15" hidden="false" customHeight="false" outlineLevel="0" collapsed="false">
      <c r="A4024" s="49" t="n">
        <v>16431</v>
      </c>
      <c r="B4024" s="49" t="s">
        <v>189</v>
      </c>
      <c r="C4024" s="63" t="n">
        <v>40589</v>
      </c>
      <c r="D4024" s="63" t="n">
        <v>40673</v>
      </c>
      <c r="E4024" s="49" t="n">
        <v>3</v>
      </c>
      <c r="F4024" s="54" t="n">
        <v>0</v>
      </c>
      <c r="G4024" s="54" t="n">
        <v>0</v>
      </c>
      <c r="H4024" s="54" t="n">
        <v>623.28</v>
      </c>
      <c r="I4024" s="54" t="n">
        <f aca="false">SUM(F4024:H4024)</f>
        <v>623.28</v>
      </c>
      <c r="J4024" s="49" t="n">
        <f aca="false">Calc!$C$5-D4024</f>
        <v>214</v>
      </c>
      <c r="K4024" s="49" t="n">
        <f aca="false">IF(J4024&lt;=Calc!$C$11,4,IF(J4024&lt;=Calc!$C$12,3,IF(J4024&lt;=Calc!$C$13,2,1)))</f>
        <v>2</v>
      </c>
      <c r="L4024" s="49" t="n">
        <f aca="false">1+(E4024&gt;=Calc!$C$16)+(E4024&gt;=Calc!$C$17)+(E4024&gt;=Calc!$C$18)</f>
        <v>2</v>
      </c>
      <c r="M4024" s="49" t="str">
        <f aca="false">IF(AND(K4024=4,L4024&gt;=3),"Champions",IF(AND(K4024=3,L4024&gt;=3),"Loyal",IF(K4024&gt;=3,"Recent / New",IF(L4024&gt;=3,"At Risk","Hibernating / Lost"))))</f>
        <v>Hibernating / Lost</v>
      </c>
      <c r="N4024" s="54" t="n">
        <f aca="false">IF(AND(Calc!$C$2&lt;=2009,Calc!$C$3&gt;=2009),F4024,0)+IF(AND(Calc!$C$2&lt;=2010,Calc!$C$3&gt;=2010),G4024,0)+IF(AND(Calc!$C$2&lt;=2011,Calc!$C$3&gt;=2011),H4024,0)</f>
        <v>623.28</v>
      </c>
      <c r="O4024" s="61" t="n">
        <f aca="false">IF(AND(N4024&gt;0,OR(Calc!$C$4="*",B4024=Calc!$C$4)),N4024+ROW()*0.000000001,0)</f>
        <v>623.280004024</v>
      </c>
    </row>
    <row r="4025" customFormat="false" ht="15" hidden="false" customHeight="false" outlineLevel="0" collapsed="false">
      <c r="A4025" s="49" t="n">
        <v>16432</v>
      </c>
      <c r="B4025" s="49" t="s">
        <v>189</v>
      </c>
      <c r="C4025" s="63" t="n">
        <v>40822</v>
      </c>
      <c r="D4025" s="63" t="n">
        <v>40822</v>
      </c>
      <c r="E4025" s="49" t="n">
        <v>1</v>
      </c>
      <c r="F4025" s="54" t="n">
        <v>0</v>
      </c>
      <c r="G4025" s="54" t="n">
        <v>0</v>
      </c>
      <c r="H4025" s="54" t="n">
        <v>287.4</v>
      </c>
      <c r="I4025" s="54" t="n">
        <f aca="false">SUM(F4025:H4025)</f>
        <v>287.4</v>
      </c>
      <c r="J4025" s="49" t="n">
        <f aca="false">Calc!$C$5-D4025</f>
        <v>65</v>
      </c>
      <c r="K4025" s="49" t="n">
        <f aca="false">IF(J4025&lt;=Calc!$C$11,4,IF(J4025&lt;=Calc!$C$12,3,IF(J4025&lt;=Calc!$C$13,2,1)))</f>
        <v>3</v>
      </c>
      <c r="L4025" s="49" t="n">
        <f aca="false">1+(E4025&gt;=Calc!$C$16)+(E4025&gt;=Calc!$C$17)+(E4025&gt;=Calc!$C$18)</f>
        <v>1</v>
      </c>
      <c r="M4025" s="49" t="str">
        <f aca="false">IF(AND(K4025=4,L4025&gt;=3),"Champions",IF(AND(K4025=3,L4025&gt;=3),"Loyal",IF(K4025&gt;=3,"Recent / New",IF(L4025&gt;=3,"At Risk","Hibernating / Lost"))))</f>
        <v>Recent / New</v>
      </c>
      <c r="N4025" s="54" t="n">
        <f aca="false">IF(AND(Calc!$C$2&lt;=2009,Calc!$C$3&gt;=2009),F4025,0)+IF(AND(Calc!$C$2&lt;=2010,Calc!$C$3&gt;=2010),G4025,0)+IF(AND(Calc!$C$2&lt;=2011,Calc!$C$3&gt;=2011),H4025,0)</f>
        <v>287.4</v>
      </c>
      <c r="O4025" s="61" t="n">
        <f aca="false">IF(AND(N4025&gt;0,OR(Calc!$C$4="*",B4025=Calc!$C$4)),N4025+ROW()*0.000000001,0)</f>
        <v>287.400004025</v>
      </c>
    </row>
    <row r="4026" customFormat="false" ht="15" hidden="false" customHeight="false" outlineLevel="0" collapsed="false">
      <c r="A4026" s="49" t="n">
        <v>16433</v>
      </c>
      <c r="B4026" s="49" t="s">
        <v>189</v>
      </c>
      <c r="C4026" s="63" t="n">
        <v>40478</v>
      </c>
      <c r="D4026" s="63" t="n">
        <v>40858</v>
      </c>
      <c r="E4026" s="49" t="n">
        <v>2</v>
      </c>
      <c r="F4026" s="54" t="n">
        <v>0</v>
      </c>
      <c r="G4026" s="54" t="n">
        <v>200.26</v>
      </c>
      <c r="H4026" s="54" t="n">
        <v>184.26</v>
      </c>
      <c r="I4026" s="54" t="n">
        <f aca="false">SUM(F4026:H4026)</f>
        <v>384.52</v>
      </c>
      <c r="J4026" s="49" t="n">
        <f aca="false">Calc!$C$5-D4026</f>
        <v>29</v>
      </c>
      <c r="K4026" s="49" t="n">
        <f aca="false">IF(J4026&lt;=Calc!$C$11,4,IF(J4026&lt;=Calc!$C$12,3,IF(J4026&lt;=Calc!$C$13,2,1)))</f>
        <v>3</v>
      </c>
      <c r="L4026" s="49" t="n">
        <f aca="false">1+(E4026&gt;=Calc!$C$16)+(E4026&gt;=Calc!$C$17)+(E4026&gt;=Calc!$C$18)</f>
        <v>2</v>
      </c>
      <c r="M4026" s="49" t="str">
        <f aca="false">IF(AND(K4026=4,L4026&gt;=3),"Champions",IF(AND(K4026=3,L4026&gt;=3),"Loyal",IF(K4026&gt;=3,"Recent / New",IF(L4026&gt;=3,"At Risk","Hibernating / Lost"))))</f>
        <v>Recent / New</v>
      </c>
      <c r="N4026" s="54" t="n">
        <f aca="false">IF(AND(Calc!$C$2&lt;=2009,Calc!$C$3&gt;=2009),F4026,0)+IF(AND(Calc!$C$2&lt;=2010,Calc!$C$3&gt;=2010),G4026,0)+IF(AND(Calc!$C$2&lt;=2011,Calc!$C$3&gt;=2011),H4026,0)</f>
        <v>384.52</v>
      </c>
      <c r="O4026" s="61" t="n">
        <f aca="false">IF(AND(N4026&gt;0,OR(Calc!$C$4="*",B4026=Calc!$C$4)),N4026+ROW()*0.000000001,0)</f>
        <v>384.520004026</v>
      </c>
    </row>
    <row r="4027" customFormat="false" ht="15" hidden="false" customHeight="false" outlineLevel="0" collapsed="false">
      <c r="A4027" s="49" t="n">
        <v>16434</v>
      </c>
      <c r="B4027" s="49" t="s">
        <v>189</v>
      </c>
      <c r="C4027" s="63" t="n">
        <v>40195</v>
      </c>
      <c r="D4027" s="63" t="n">
        <v>40857</v>
      </c>
      <c r="E4027" s="49" t="n">
        <v>12</v>
      </c>
      <c r="F4027" s="54" t="n">
        <v>0</v>
      </c>
      <c r="G4027" s="54" t="n">
        <v>1147.19</v>
      </c>
      <c r="H4027" s="54" t="n">
        <v>1511.8</v>
      </c>
      <c r="I4027" s="54" t="n">
        <f aca="false">SUM(F4027:H4027)</f>
        <v>2658.99</v>
      </c>
      <c r="J4027" s="49" t="n">
        <f aca="false">Calc!$C$5-D4027</f>
        <v>30</v>
      </c>
      <c r="K4027" s="49" t="n">
        <f aca="false">IF(J4027&lt;=Calc!$C$11,4,IF(J4027&lt;=Calc!$C$12,3,IF(J4027&lt;=Calc!$C$13,2,1)))</f>
        <v>3</v>
      </c>
      <c r="L4027" s="49" t="n">
        <f aca="false">1+(E4027&gt;=Calc!$C$16)+(E4027&gt;=Calc!$C$17)+(E4027&gt;=Calc!$C$18)</f>
        <v>4</v>
      </c>
      <c r="M4027" s="49" t="str">
        <f aca="false">IF(AND(K4027=4,L4027&gt;=3),"Champions",IF(AND(K4027=3,L4027&gt;=3),"Loyal",IF(K4027&gt;=3,"Recent / New",IF(L4027&gt;=3,"At Risk","Hibernating / Lost"))))</f>
        <v>Loyal</v>
      </c>
      <c r="N4027" s="54" t="n">
        <f aca="false">IF(AND(Calc!$C$2&lt;=2009,Calc!$C$3&gt;=2009),F4027,0)+IF(AND(Calc!$C$2&lt;=2010,Calc!$C$3&gt;=2010),G4027,0)+IF(AND(Calc!$C$2&lt;=2011,Calc!$C$3&gt;=2011),H4027,0)</f>
        <v>2658.99</v>
      </c>
      <c r="O4027" s="61" t="n">
        <f aca="false">IF(AND(N4027&gt;0,OR(Calc!$C$4="*",B4027=Calc!$C$4)),N4027+ROW()*0.000000001,0)</f>
        <v>2658.990004027</v>
      </c>
    </row>
    <row r="4028" customFormat="false" ht="15" hidden="false" customHeight="false" outlineLevel="0" collapsed="false">
      <c r="A4028" s="49" t="n">
        <v>16435</v>
      </c>
      <c r="B4028" s="49" t="s">
        <v>189</v>
      </c>
      <c r="C4028" s="63" t="n">
        <v>40372</v>
      </c>
      <c r="D4028" s="63" t="n">
        <v>40374</v>
      </c>
      <c r="E4028" s="49" t="n">
        <v>3</v>
      </c>
      <c r="F4028" s="54" t="n">
        <v>0</v>
      </c>
      <c r="G4028" s="54" t="n">
        <v>1003.07</v>
      </c>
      <c r="H4028" s="54" t="n">
        <v>0</v>
      </c>
      <c r="I4028" s="54" t="n">
        <f aca="false">SUM(F4028:H4028)</f>
        <v>1003.07</v>
      </c>
      <c r="J4028" s="49" t="n">
        <f aca="false">Calc!$C$5-D4028</f>
        <v>513</v>
      </c>
      <c r="K4028" s="49" t="n">
        <f aca="false">IF(J4028&lt;=Calc!$C$11,4,IF(J4028&lt;=Calc!$C$12,3,IF(J4028&lt;=Calc!$C$13,2,1)))</f>
        <v>1</v>
      </c>
      <c r="L4028" s="49" t="n">
        <f aca="false">1+(E4028&gt;=Calc!$C$16)+(E4028&gt;=Calc!$C$17)+(E4028&gt;=Calc!$C$18)</f>
        <v>2</v>
      </c>
      <c r="M4028" s="49" t="str">
        <f aca="false">IF(AND(K4028=4,L4028&gt;=3),"Champions",IF(AND(K4028=3,L4028&gt;=3),"Loyal",IF(K4028&gt;=3,"Recent / New",IF(L4028&gt;=3,"At Risk","Hibernating / Lost"))))</f>
        <v>Hibernating / Lost</v>
      </c>
      <c r="N4028" s="54" t="n">
        <f aca="false">IF(AND(Calc!$C$2&lt;=2009,Calc!$C$3&gt;=2009),F4028,0)+IF(AND(Calc!$C$2&lt;=2010,Calc!$C$3&gt;=2010),G4028,0)+IF(AND(Calc!$C$2&lt;=2011,Calc!$C$3&gt;=2011),H4028,0)</f>
        <v>1003.07</v>
      </c>
      <c r="O4028" s="61" t="n">
        <f aca="false">IF(AND(N4028&gt;0,OR(Calc!$C$4="*",B4028=Calc!$C$4)),N4028+ROW()*0.000000001,0)</f>
        <v>1003.070004028</v>
      </c>
    </row>
    <row r="4029" customFormat="false" ht="15" hidden="false" customHeight="false" outlineLevel="0" collapsed="false">
      <c r="A4029" s="49" t="n">
        <v>16436</v>
      </c>
      <c r="B4029" s="49" t="s">
        <v>189</v>
      </c>
      <c r="C4029" s="63" t="n">
        <v>40153</v>
      </c>
      <c r="D4029" s="63" t="n">
        <v>40218</v>
      </c>
      <c r="E4029" s="49" t="n">
        <v>3</v>
      </c>
      <c r="F4029" s="54" t="n">
        <v>105.15</v>
      </c>
      <c r="G4029" s="54" t="n">
        <v>126.69</v>
      </c>
      <c r="H4029" s="54" t="n">
        <v>0</v>
      </c>
      <c r="I4029" s="54" t="n">
        <f aca="false">SUM(F4029:H4029)</f>
        <v>231.84</v>
      </c>
      <c r="J4029" s="49" t="n">
        <f aca="false">Calc!$C$5-D4029</f>
        <v>669</v>
      </c>
      <c r="K4029" s="49" t="n">
        <f aca="false">IF(J4029&lt;=Calc!$C$11,4,IF(J4029&lt;=Calc!$C$12,3,IF(J4029&lt;=Calc!$C$13,2,1)))</f>
        <v>1</v>
      </c>
      <c r="L4029" s="49" t="n">
        <f aca="false">1+(E4029&gt;=Calc!$C$16)+(E4029&gt;=Calc!$C$17)+(E4029&gt;=Calc!$C$18)</f>
        <v>2</v>
      </c>
      <c r="M4029" s="49" t="str">
        <f aca="false">IF(AND(K4029=4,L4029&gt;=3),"Champions",IF(AND(K4029=3,L4029&gt;=3),"Loyal",IF(K4029&gt;=3,"Recent / New",IF(L4029&gt;=3,"At Risk","Hibernating / Lost"))))</f>
        <v>Hibernating / Lost</v>
      </c>
      <c r="N4029" s="54" t="n">
        <f aca="false">IF(AND(Calc!$C$2&lt;=2009,Calc!$C$3&gt;=2009),F4029,0)+IF(AND(Calc!$C$2&lt;=2010,Calc!$C$3&gt;=2010),G4029,0)+IF(AND(Calc!$C$2&lt;=2011,Calc!$C$3&gt;=2011),H4029,0)</f>
        <v>231.84</v>
      </c>
      <c r="O4029" s="61" t="n">
        <f aca="false">IF(AND(N4029&gt;0,OR(Calc!$C$4="*",B4029=Calc!$C$4)),N4029+ROW()*0.000000001,0)</f>
        <v>231.840004029</v>
      </c>
    </row>
    <row r="4030" customFormat="false" ht="15" hidden="false" customHeight="false" outlineLevel="0" collapsed="false">
      <c r="A4030" s="49" t="n">
        <v>16437</v>
      </c>
      <c r="B4030" s="49" t="s">
        <v>189</v>
      </c>
      <c r="C4030" s="63" t="n">
        <v>40457</v>
      </c>
      <c r="D4030" s="63" t="n">
        <v>40505</v>
      </c>
      <c r="E4030" s="49" t="n">
        <v>2</v>
      </c>
      <c r="F4030" s="54" t="n">
        <v>0</v>
      </c>
      <c r="G4030" s="54" t="n">
        <v>301.25</v>
      </c>
      <c r="H4030" s="54" t="n">
        <v>0</v>
      </c>
      <c r="I4030" s="54" t="n">
        <f aca="false">SUM(F4030:H4030)</f>
        <v>301.25</v>
      </c>
      <c r="J4030" s="49" t="n">
        <f aca="false">Calc!$C$5-D4030</f>
        <v>382</v>
      </c>
      <c r="K4030" s="49" t="n">
        <f aca="false">IF(J4030&lt;=Calc!$C$11,4,IF(J4030&lt;=Calc!$C$12,3,IF(J4030&lt;=Calc!$C$13,2,1)))</f>
        <v>1</v>
      </c>
      <c r="L4030" s="49" t="n">
        <f aca="false">1+(E4030&gt;=Calc!$C$16)+(E4030&gt;=Calc!$C$17)+(E4030&gt;=Calc!$C$18)</f>
        <v>2</v>
      </c>
      <c r="M4030" s="49" t="str">
        <f aca="false">IF(AND(K4030=4,L4030&gt;=3),"Champions",IF(AND(K4030=3,L4030&gt;=3),"Loyal",IF(K4030&gt;=3,"Recent / New",IF(L4030&gt;=3,"At Risk","Hibernating / Lost"))))</f>
        <v>Hibernating / Lost</v>
      </c>
      <c r="N4030" s="54" t="n">
        <f aca="false">IF(AND(Calc!$C$2&lt;=2009,Calc!$C$3&gt;=2009),F4030,0)+IF(AND(Calc!$C$2&lt;=2010,Calc!$C$3&gt;=2010),G4030,0)+IF(AND(Calc!$C$2&lt;=2011,Calc!$C$3&gt;=2011),H4030,0)</f>
        <v>301.25</v>
      </c>
      <c r="O4030" s="61" t="n">
        <f aca="false">IF(AND(N4030&gt;0,OR(Calc!$C$4="*",B4030=Calc!$C$4)),N4030+ROW()*0.000000001,0)</f>
        <v>301.25000403</v>
      </c>
    </row>
    <row r="4031" customFormat="false" ht="15" hidden="false" customHeight="false" outlineLevel="0" collapsed="false">
      <c r="A4031" s="49" t="n">
        <v>16438</v>
      </c>
      <c r="B4031" s="49" t="s">
        <v>189</v>
      </c>
      <c r="C4031" s="63" t="n">
        <v>40804</v>
      </c>
      <c r="D4031" s="63" t="n">
        <v>40881</v>
      </c>
      <c r="E4031" s="49" t="n">
        <v>5</v>
      </c>
      <c r="F4031" s="54" t="n">
        <v>0</v>
      </c>
      <c r="G4031" s="54" t="n">
        <v>0</v>
      </c>
      <c r="H4031" s="54" t="n">
        <v>798.35</v>
      </c>
      <c r="I4031" s="54" t="n">
        <f aca="false">SUM(F4031:H4031)</f>
        <v>798.35</v>
      </c>
      <c r="J4031" s="49" t="n">
        <f aca="false">Calc!$C$5-D4031</f>
        <v>6</v>
      </c>
      <c r="K4031" s="49" t="n">
        <f aca="false">IF(J4031&lt;=Calc!$C$11,4,IF(J4031&lt;=Calc!$C$12,3,IF(J4031&lt;=Calc!$C$13,2,1)))</f>
        <v>4</v>
      </c>
      <c r="L4031" s="49" t="n">
        <f aca="false">1+(E4031&gt;=Calc!$C$16)+(E4031&gt;=Calc!$C$17)+(E4031&gt;=Calc!$C$18)</f>
        <v>3</v>
      </c>
      <c r="M4031" s="49" t="str">
        <f aca="false">IF(AND(K4031=4,L4031&gt;=3),"Champions",IF(AND(K4031=3,L4031&gt;=3),"Loyal",IF(K4031&gt;=3,"Recent / New",IF(L4031&gt;=3,"At Risk","Hibernating / Lost"))))</f>
        <v>Champions</v>
      </c>
      <c r="N4031" s="54" t="n">
        <f aca="false">IF(AND(Calc!$C$2&lt;=2009,Calc!$C$3&gt;=2009),F4031,0)+IF(AND(Calc!$C$2&lt;=2010,Calc!$C$3&gt;=2010),G4031,0)+IF(AND(Calc!$C$2&lt;=2011,Calc!$C$3&gt;=2011),H4031,0)</f>
        <v>798.35</v>
      </c>
      <c r="O4031" s="61" t="n">
        <f aca="false">IF(AND(N4031&gt;0,OR(Calc!$C$4="*",B4031=Calc!$C$4)),N4031+ROW()*0.000000001,0)</f>
        <v>798.350004031</v>
      </c>
    </row>
    <row r="4032" customFormat="false" ht="15" hidden="false" customHeight="false" outlineLevel="0" collapsed="false">
      <c r="A4032" s="49" t="n">
        <v>16439</v>
      </c>
      <c r="B4032" s="49" t="s">
        <v>189</v>
      </c>
      <c r="C4032" s="63" t="n">
        <v>40164</v>
      </c>
      <c r="D4032" s="63" t="n">
        <v>40164</v>
      </c>
      <c r="E4032" s="49" t="n">
        <v>1</v>
      </c>
      <c r="F4032" s="54" t="n">
        <v>310.7</v>
      </c>
      <c r="G4032" s="54" t="n">
        <v>0</v>
      </c>
      <c r="H4032" s="54" t="n">
        <v>0</v>
      </c>
      <c r="I4032" s="54" t="n">
        <f aca="false">SUM(F4032:H4032)</f>
        <v>310.7</v>
      </c>
      <c r="J4032" s="49" t="n">
        <f aca="false">Calc!$C$5-D4032</f>
        <v>723</v>
      </c>
      <c r="K4032" s="49" t="n">
        <f aca="false">IF(J4032&lt;=Calc!$C$11,4,IF(J4032&lt;=Calc!$C$12,3,IF(J4032&lt;=Calc!$C$13,2,1)))</f>
        <v>1</v>
      </c>
      <c r="L4032" s="49" t="n">
        <f aca="false">1+(E4032&gt;=Calc!$C$16)+(E4032&gt;=Calc!$C$17)+(E4032&gt;=Calc!$C$18)</f>
        <v>1</v>
      </c>
      <c r="M4032" s="49" t="str">
        <f aca="false">IF(AND(K4032=4,L4032&gt;=3),"Champions",IF(AND(K4032=3,L4032&gt;=3),"Loyal",IF(K4032&gt;=3,"Recent / New",IF(L4032&gt;=3,"At Risk","Hibernating / Lost"))))</f>
        <v>Hibernating / Lost</v>
      </c>
      <c r="N4032" s="54" t="n">
        <f aca="false">IF(AND(Calc!$C$2&lt;=2009,Calc!$C$3&gt;=2009),F4032,0)+IF(AND(Calc!$C$2&lt;=2010,Calc!$C$3&gt;=2010),G4032,0)+IF(AND(Calc!$C$2&lt;=2011,Calc!$C$3&gt;=2011),H4032,0)</f>
        <v>310.7</v>
      </c>
      <c r="O4032" s="61" t="n">
        <f aca="false">IF(AND(N4032&gt;0,OR(Calc!$C$4="*",B4032=Calc!$C$4)),N4032+ROW()*0.000000001,0)</f>
        <v>310.700004032</v>
      </c>
    </row>
    <row r="4033" customFormat="false" ht="15" hidden="false" customHeight="false" outlineLevel="0" collapsed="false">
      <c r="A4033" s="49" t="n">
        <v>16440</v>
      </c>
      <c r="B4033" s="49" t="s">
        <v>189</v>
      </c>
      <c r="C4033" s="63" t="n">
        <v>40393</v>
      </c>
      <c r="D4033" s="63" t="n">
        <v>40879</v>
      </c>
      <c r="E4033" s="49" t="n">
        <v>6</v>
      </c>
      <c r="F4033" s="54" t="n">
        <v>0</v>
      </c>
      <c r="G4033" s="54" t="n">
        <v>216.3</v>
      </c>
      <c r="H4033" s="54" t="n">
        <v>3640.67</v>
      </c>
      <c r="I4033" s="54" t="n">
        <f aca="false">SUM(F4033:H4033)</f>
        <v>3856.97</v>
      </c>
      <c r="J4033" s="49" t="n">
        <f aca="false">Calc!$C$5-D4033</f>
        <v>8</v>
      </c>
      <c r="K4033" s="49" t="n">
        <f aca="false">IF(J4033&lt;=Calc!$C$11,4,IF(J4033&lt;=Calc!$C$12,3,IF(J4033&lt;=Calc!$C$13,2,1)))</f>
        <v>4</v>
      </c>
      <c r="L4033" s="49" t="n">
        <f aca="false">1+(E4033&gt;=Calc!$C$16)+(E4033&gt;=Calc!$C$17)+(E4033&gt;=Calc!$C$18)</f>
        <v>3</v>
      </c>
      <c r="M4033" s="49" t="str">
        <f aca="false">IF(AND(K4033=4,L4033&gt;=3),"Champions",IF(AND(K4033=3,L4033&gt;=3),"Loyal",IF(K4033&gt;=3,"Recent / New",IF(L4033&gt;=3,"At Risk","Hibernating / Lost"))))</f>
        <v>Champions</v>
      </c>
      <c r="N4033" s="54" t="n">
        <f aca="false">IF(AND(Calc!$C$2&lt;=2009,Calc!$C$3&gt;=2009),F4033,0)+IF(AND(Calc!$C$2&lt;=2010,Calc!$C$3&gt;=2010),G4033,0)+IF(AND(Calc!$C$2&lt;=2011,Calc!$C$3&gt;=2011),H4033,0)</f>
        <v>3856.97</v>
      </c>
      <c r="O4033" s="61" t="n">
        <f aca="false">IF(AND(N4033&gt;0,OR(Calc!$C$4="*",B4033=Calc!$C$4)),N4033+ROW()*0.000000001,0)</f>
        <v>3856.970004033</v>
      </c>
    </row>
    <row r="4034" customFormat="false" ht="15" hidden="false" customHeight="false" outlineLevel="0" collapsed="false">
      <c r="A4034" s="49" t="n">
        <v>16441</v>
      </c>
      <c r="B4034" s="49" t="s">
        <v>189</v>
      </c>
      <c r="C4034" s="63" t="n">
        <v>40259</v>
      </c>
      <c r="D4034" s="63" t="n">
        <v>40819</v>
      </c>
      <c r="E4034" s="49" t="n">
        <v>5</v>
      </c>
      <c r="F4034" s="54" t="n">
        <v>0</v>
      </c>
      <c r="G4034" s="54" t="n">
        <v>621.03</v>
      </c>
      <c r="H4034" s="54" t="n">
        <v>381.2</v>
      </c>
      <c r="I4034" s="54" t="n">
        <f aca="false">SUM(F4034:H4034)</f>
        <v>1002.23</v>
      </c>
      <c r="J4034" s="49" t="n">
        <f aca="false">Calc!$C$5-D4034</f>
        <v>68</v>
      </c>
      <c r="K4034" s="49" t="n">
        <f aca="false">IF(J4034&lt;=Calc!$C$11,4,IF(J4034&lt;=Calc!$C$12,3,IF(J4034&lt;=Calc!$C$13,2,1)))</f>
        <v>3</v>
      </c>
      <c r="L4034" s="49" t="n">
        <f aca="false">1+(E4034&gt;=Calc!$C$16)+(E4034&gt;=Calc!$C$17)+(E4034&gt;=Calc!$C$18)</f>
        <v>3</v>
      </c>
      <c r="M4034" s="49" t="str">
        <f aca="false">IF(AND(K4034=4,L4034&gt;=3),"Champions",IF(AND(K4034=3,L4034&gt;=3),"Loyal",IF(K4034&gt;=3,"Recent / New",IF(L4034&gt;=3,"At Risk","Hibernating / Lost"))))</f>
        <v>Loyal</v>
      </c>
      <c r="N4034" s="54" t="n">
        <f aca="false">IF(AND(Calc!$C$2&lt;=2009,Calc!$C$3&gt;=2009),F4034,0)+IF(AND(Calc!$C$2&lt;=2010,Calc!$C$3&gt;=2010),G4034,0)+IF(AND(Calc!$C$2&lt;=2011,Calc!$C$3&gt;=2011),H4034,0)</f>
        <v>1002.23</v>
      </c>
      <c r="O4034" s="61" t="n">
        <f aca="false">IF(AND(N4034&gt;0,OR(Calc!$C$4="*",B4034=Calc!$C$4)),N4034+ROW()*0.000000001,0)</f>
        <v>1002.230004034</v>
      </c>
    </row>
    <row r="4035" customFormat="false" ht="15" hidden="false" customHeight="false" outlineLevel="0" collapsed="false">
      <c r="A4035" s="49" t="n">
        <v>16442</v>
      </c>
      <c r="B4035" s="49" t="s">
        <v>189</v>
      </c>
      <c r="C4035" s="63" t="n">
        <v>40160</v>
      </c>
      <c r="D4035" s="63" t="n">
        <v>40885</v>
      </c>
      <c r="E4035" s="49" t="n">
        <v>5</v>
      </c>
      <c r="F4035" s="54" t="n">
        <v>155.06</v>
      </c>
      <c r="G4035" s="54" t="n">
        <v>274.68</v>
      </c>
      <c r="H4035" s="54" t="n">
        <v>462.24</v>
      </c>
      <c r="I4035" s="54" t="n">
        <f aca="false">SUM(F4035:H4035)</f>
        <v>891.98</v>
      </c>
      <c r="J4035" s="49" t="n">
        <f aca="false">Calc!$C$5-D4035</f>
        <v>2</v>
      </c>
      <c r="K4035" s="49" t="n">
        <f aca="false">IF(J4035&lt;=Calc!$C$11,4,IF(J4035&lt;=Calc!$C$12,3,IF(J4035&lt;=Calc!$C$13,2,1)))</f>
        <v>4</v>
      </c>
      <c r="L4035" s="49" t="n">
        <f aca="false">1+(E4035&gt;=Calc!$C$16)+(E4035&gt;=Calc!$C$17)+(E4035&gt;=Calc!$C$18)</f>
        <v>3</v>
      </c>
      <c r="M4035" s="49" t="str">
        <f aca="false">IF(AND(K4035=4,L4035&gt;=3),"Champions",IF(AND(K4035=3,L4035&gt;=3),"Loyal",IF(K4035&gt;=3,"Recent / New",IF(L4035&gt;=3,"At Risk","Hibernating / Lost"))))</f>
        <v>Champions</v>
      </c>
      <c r="N4035" s="54" t="n">
        <f aca="false">IF(AND(Calc!$C$2&lt;=2009,Calc!$C$3&gt;=2009),F4035,0)+IF(AND(Calc!$C$2&lt;=2010,Calc!$C$3&gt;=2010),G4035,0)+IF(AND(Calc!$C$2&lt;=2011,Calc!$C$3&gt;=2011),H4035,0)</f>
        <v>891.98</v>
      </c>
      <c r="O4035" s="61" t="n">
        <f aca="false">IF(AND(N4035&gt;0,OR(Calc!$C$4="*",B4035=Calc!$C$4)),N4035+ROW()*0.000000001,0)</f>
        <v>891.980004035</v>
      </c>
    </row>
    <row r="4036" customFormat="false" ht="15" hidden="false" customHeight="false" outlineLevel="0" collapsed="false">
      <c r="A4036" s="49" t="n">
        <v>16443</v>
      </c>
      <c r="B4036" s="49" t="s">
        <v>189</v>
      </c>
      <c r="C4036" s="63" t="n">
        <v>40366</v>
      </c>
      <c r="D4036" s="63" t="n">
        <v>40366</v>
      </c>
      <c r="E4036" s="49" t="n">
        <v>1</v>
      </c>
      <c r="F4036" s="54" t="n">
        <v>0</v>
      </c>
      <c r="G4036" s="54" t="n">
        <v>162.24</v>
      </c>
      <c r="H4036" s="54" t="n">
        <v>0</v>
      </c>
      <c r="I4036" s="54" t="n">
        <f aca="false">SUM(F4036:H4036)</f>
        <v>162.24</v>
      </c>
      <c r="J4036" s="49" t="n">
        <f aca="false">Calc!$C$5-D4036</f>
        <v>521</v>
      </c>
      <c r="K4036" s="49" t="n">
        <f aca="false">IF(J4036&lt;=Calc!$C$11,4,IF(J4036&lt;=Calc!$C$12,3,IF(J4036&lt;=Calc!$C$13,2,1)))</f>
        <v>1</v>
      </c>
      <c r="L4036" s="49" t="n">
        <f aca="false">1+(E4036&gt;=Calc!$C$16)+(E4036&gt;=Calc!$C$17)+(E4036&gt;=Calc!$C$18)</f>
        <v>1</v>
      </c>
      <c r="M4036" s="49" t="str">
        <f aca="false">IF(AND(K4036=4,L4036&gt;=3),"Champions",IF(AND(K4036=3,L4036&gt;=3),"Loyal",IF(K4036&gt;=3,"Recent / New",IF(L4036&gt;=3,"At Risk","Hibernating / Lost"))))</f>
        <v>Hibernating / Lost</v>
      </c>
      <c r="N4036" s="54" t="n">
        <f aca="false">IF(AND(Calc!$C$2&lt;=2009,Calc!$C$3&gt;=2009),F4036,0)+IF(AND(Calc!$C$2&lt;=2010,Calc!$C$3&gt;=2010),G4036,0)+IF(AND(Calc!$C$2&lt;=2011,Calc!$C$3&gt;=2011),H4036,0)</f>
        <v>162.24</v>
      </c>
      <c r="O4036" s="61" t="n">
        <f aca="false">IF(AND(N4036&gt;0,OR(Calc!$C$4="*",B4036=Calc!$C$4)),N4036+ROW()*0.000000001,0)</f>
        <v>162.240004036</v>
      </c>
    </row>
    <row r="4037" customFormat="false" ht="15" hidden="false" customHeight="false" outlineLevel="0" collapsed="false">
      <c r="A4037" s="49" t="n">
        <v>16444</v>
      </c>
      <c r="B4037" s="49" t="s">
        <v>189</v>
      </c>
      <c r="C4037" s="63" t="n">
        <v>40261</v>
      </c>
      <c r="D4037" s="63" t="n">
        <v>40840</v>
      </c>
      <c r="E4037" s="49" t="n">
        <v>17</v>
      </c>
      <c r="F4037" s="54" t="n">
        <v>0</v>
      </c>
      <c r="G4037" s="54" t="n">
        <v>2912.91</v>
      </c>
      <c r="H4037" s="54" t="n">
        <v>645.72</v>
      </c>
      <c r="I4037" s="54" t="n">
        <f aca="false">SUM(F4037:H4037)</f>
        <v>3558.63</v>
      </c>
      <c r="J4037" s="49" t="n">
        <f aca="false">Calc!$C$5-D4037</f>
        <v>47</v>
      </c>
      <c r="K4037" s="49" t="n">
        <f aca="false">IF(J4037&lt;=Calc!$C$11,4,IF(J4037&lt;=Calc!$C$12,3,IF(J4037&lt;=Calc!$C$13,2,1)))</f>
        <v>3</v>
      </c>
      <c r="L4037" s="49" t="n">
        <f aca="false">1+(E4037&gt;=Calc!$C$16)+(E4037&gt;=Calc!$C$17)+(E4037&gt;=Calc!$C$18)</f>
        <v>4</v>
      </c>
      <c r="M4037" s="49" t="str">
        <f aca="false">IF(AND(K4037=4,L4037&gt;=3),"Champions",IF(AND(K4037=3,L4037&gt;=3),"Loyal",IF(K4037&gt;=3,"Recent / New",IF(L4037&gt;=3,"At Risk","Hibernating / Lost"))))</f>
        <v>Loyal</v>
      </c>
      <c r="N4037" s="54" t="n">
        <f aca="false">IF(AND(Calc!$C$2&lt;=2009,Calc!$C$3&gt;=2009),F4037,0)+IF(AND(Calc!$C$2&lt;=2010,Calc!$C$3&gt;=2010),G4037,0)+IF(AND(Calc!$C$2&lt;=2011,Calc!$C$3&gt;=2011),H4037,0)</f>
        <v>3558.63</v>
      </c>
      <c r="O4037" s="61" t="n">
        <f aca="false">IF(AND(N4037&gt;0,OR(Calc!$C$4="*",B4037=Calc!$C$4)),N4037+ROW()*0.000000001,0)</f>
        <v>3558.630004037</v>
      </c>
    </row>
    <row r="4038" customFormat="false" ht="15" hidden="false" customHeight="false" outlineLevel="0" collapsed="false">
      <c r="A4038" s="49" t="n">
        <v>16445</v>
      </c>
      <c r="B4038" s="49" t="s">
        <v>189</v>
      </c>
      <c r="C4038" s="63" t="n">
        <v>40475</v>
      </c>
      <c r="D4038" s="63" t="n">
        <v>40853</v>
      </c>
      <c r="E4038" s="49" t="n">
        <v>4</v>
      </c>
      <c r="F4038" s="54" t="n">
        <v>0</v>
      </c>
      <c r="G4038" s="54" t="n">
        <v>352.65</v>
      </c>
      <c r="H4038" s="54" t="n">
        <v>230.51</v>
      </c>
      <c r="I4038" s="54" t="n">
        <f aca="false">SUM(F4038:H4038)</f>
        <v>583.16</v>
      </c>
      <c r="J4038" s="49" t="n">
        <f aca="false">Calc!$C$5-D4038</f>
        <v>34</v>
      </c>
      <c r="K4038" s="49" t="n">
        <f aca="false">IF(J4038&lt;=Calc!$C$11,4,IF(J4038&lt;=Calc!$C$12,3,IF(J4038&lt;=Calc!$C$13,2,1)))</f>
        <v>3</v>
      </c>
      <c r="L4038" s="49" t="n">
        <f aca="false">1+(E4038&gt;=Calc!$C$16)+(E4038&gt;=Calc!$C$17)+(E4038&gt;=Calc!$C$18)</f>
        <v>3</v>
      </c>
      <c r="M4038" s="49" t="str">
        <f aca="false">IF(AND(K4038=4,L4038&gt;=3),"Champions",IF(AND(K4038=3,L4038&gt;=3),"Loyal",IF(K4038&gt;=3,"Recent / New",IF(L4038&gt;=3,"At Risk","Hibernating / Lost"))))</f>
        <v>Loyal</v>
      </c>
      <c r="N4038" s="54" t="n">
        <f aca="false">IF(AND(Calc!$C$2&lt;=2009,Calc!$C$3&gt;=2009),F4038,0)+IF(AND(Calc!$C$2&lt;=2010,Calc!$C$3&gt;=2010),G4038,0)+IF(AND(Calc!$C$2&lt;=2011,Calc!$C$3&gt;=2011),H4038,0)</f>
        <v>583.16</v>
      </c>
      <c r="O4038" s="61" t="n">
        <f aca="false">IF(AND(N4038&gt;0,OR(Calc!$C$4="*",B4038=Calc!$C$4)),N4038+ROW()*0.000000001,0)</f>
        <v>583.160004038</v>
      </c>
    </row>
    <row r="4039" customFormat="false" ht="15" hidden="false" customHeight="false" outlineLevel="0" collapsed="false">
      <c r="A4039" s="49" t="n">
        <v>16446</v>
      </c>
      <c r="B4039" s="49" t="s">
        <v>189</v>
      </c>
      <c r="C4039" s="63" t="n">
        <v>40681</v>
      </c>
      <c r="D4039" s="63" t="n">
        <v>40886</v>
      </c>
      <c r="E4039" s="49" t="n">
        <v>2</v>
      </c>
      <c r="F4039" s="54" t="n">
        <v>0</v>
      </c>
      <c r="G4039" s="54" t="n">
        <v>0</v>
      </c>
      <c r="H4039" s="54" t="n">
        <v>2.89999999999418</v>
      </c>
      <c r="I4039" s="54" t="n">
        <f aca="false">SUM(F4039:H4039)</f>
        <v>2.89999999999418</v>
      </c>
      <c r="J4039" s="49" t="n">
        <f aca="false">Calc!$C$5-D4039</f>
        <v>1</v>
      </c>
      <c r="K4039" s="49" t="n">
        <f aca="false">IF(J4039&lt;=Calc!$C$11,4,IF(J4039&lt;=Calc!$C$12,3,IF(J4039&lt;=Calc!$C$13,2,1)))</f>
        <v>4</v>
      </c>
      <c r="L4039" s="49" t="n">
        <f aca="false">1+(E4039&gt;=Calc!$C$16)+(E4039&gt;=Calc!$C$17)+(E4039&gt;=Calc!$C$18)</f>
        <v>2</v>
      </c>
      <c r="M4039" s="49" t="str">
        <f aca="false">IF(AND(K4039=4,L4039&gt;=3),"Champions",IF(AND(K4039=3,L4039&gt;=3),"Loyal",IF(K4039&gt;=3,"Recent / New",IF(L4039&gt;=3,"At Risk","Hibernating / Lost"))))</f>
        <v>Recent / New</v>
      </c>
      <c r="N4039" s="54" t="n">
        <f aca="false">IF(AND(Calc!$C$2&lt;=2009,Calc!$C$3&gt;=2009),F4039,0)+IF(AND(Calc!$C$2&lt;=2010,Calc!$C$3&gt;=2010),G4039,0)+IF(AND(Calc!$C$2&lt;=2011,Calc!$C$3&gt;=2011),H4039,0)</f>
        <v>2.89999999999418</v>
      </c>
      <c r="O4039" s="61" t="n">
        <f aca="false">IF(AND(N4039&gt;0,OR(Calc!$C$4="*",B4039=Calc!$C$4)),N4039+ROW()*0.000000001,0)</f>
        <v>2.90000403899418</v>
      </c>
    </row>
    <row r="4040" customFormat="false" ht="15" hidden="false" customHeight="false" outlineLevel="0" collapsed="false">
      <c r="A4040" s="49" t="n">
        <v>16447</v>
      </c>
      <c r="B4040" s="49" t="s">
        <v>189</v>
      </c>
      <c r="C4040" s="63" t="n">
        <v>40226</v>
      </c>
      <c r="D4040" s="63" t="n">
        <v>40751</v>
      </c>
      <c r="E4040" s="49" t="n">
        <v>3</v>
      </c>
      <c r="F4040" s="54" t="n">
        <v>0</v>
      </c>
      <c r="G4040" s="54" t="n">
        <v>471.19</v>
      </c>
      <c r="H4040" s="54" t="n">
        <v>255.91</v>
      </c>
      <c r="I4040" s="54" t="n">
        <f aca="false">SUM(F4040:H4040)</f>
        <v>727.1</v>
      </c>
      <c r="J4040" s="49" t="n">
        <f aca="false">Calc!$C$5-D4040</f>
        <v>136</v>
      </c>
      <c r="K4040" s="49" t="n">
        <f aca="false">IF(J4040&lt;=Calc!$C$11,4,IF(J4040&lt;=Calc!$C$12,3,IF(J4040&lt;=Calc!$C$13,2,1)))</f>
        <v>2</v>
      </c>
      <c r="L4040" s="49" t="n">
        <f aca="false">1+(E4040&gt;=Calc!$C$16)+(E4040&gt;=Calc!$C$17)+(E4040&gt;=Calc!$C$18)</f>
        <v>2</v>
      </c>
      <c r="M4040" s="49" t="str">
        <f aca="false">IF(AND(K4040=4,L4040&gt;=3),"Champions",IF(AND(K4040=3,L4040&gt;=3),"Loyal",IF(K4040&gt;=3,"Recent / New",IF(L4040&gt;=3,"At Risk","Hibernating / Lost"))))</f>
        <v>Hibernating / Lost</v>
      </c>
      <c r="N4040" s="54" t="n">
        <f aca="false">IF(AND(Calc!$C$2&lt;=2009,Calc!$C$3&gt;=2009),F4040,0)+IF(AND(Calc!$C$2&lt;=2010,Calc!$C$3&gt;=2010),G4040,0)+IF(AND(Calc!$C$2&lt;=2011,Calc!$C$3&gt;=2011),H4040,0)</f>
        <v>727.1</v>
      </c>
      <c r="O4040" s="61" t="n">
        <f aca="false">IF(AND(N4040&gt;0,OR(Calc!$C$4="*",B4040=Calc!$C$4)),N4040+ROW()*0.000000001,0)</f>
        <v>727.10000404</v>
      </c>
    </row>
    <row r="4041" customFormat="false" ht="15" hidden="false" customHeight="false" outlineLevel="0" collapsed="false">
      <c r="A4041" s="49" t="n">
        <v>16448</v>
      </c>
      <c r="B4041" s="49" t="s">
        <v>189</v>
      </c>
      <c r="C4041" s="63" t="n">
        <v>40415</v>
      </c>
      <c r="D4041" s="63" t="n">
        <v>40688</v>
      </c>
      <c r="E4041" s="49" t="n">
        <v>2</v>
      </c>
      <c r="F4041" s="54" t="n">
        <v>0</v>
      </c>
      <c r="G4041" s="54" t="n">
        <v>178.13</v>
      </c>
      <c r="H4041" s="54" t="n">
        <v>182.99</v>
      </c>
      <c r="I4041" s="54" t="n">
        <f aca="false">SUM(F4041:H4041)</f>
        <v>361.12</v>
      </c>
      <c r="J4041" s="49" t="n">
        <f aca="false">Calc!$C$5-D4041</f>
        <v>199</v>
      </c>
      <c r="K4041" s="49" t="n">
        <f aca="false">IF(J4041&lt;=Calc!$C$11,4,IF(J4041&lt;=Calc!$C$12,3,IF(J4041&lt;=Calc!$C$13,2,1)))</f>
        <v>2</v>
      </c>
      <c r="L4041" s="49" t="n">
        <f aca="false">1+(E4041&gt;=Calc!$C$16)+(E4041&gt;=Calc!$C$17)+(E4041&gt;=Calc!$C$18)</f>
        <v>2</v>
      </c>
      <c r="M4041" s="49" t="str">
        <f aca="false">IF(AND(K4041=4,L4041&gt;=3),"Champions",IF(AND(K4041=3,L4041&gt;=3),"Loyal",IF(K4041&gt;=3,"Recent / New",IF(L4041&gt;=3,"At Risk","Hibernating / Lost"))))</f>
        <v>Hibernating / Lost</v>
      </c>
      <c r="N4041" s="54" t="n">
        <f aca="false">IF(AND(Calc!$C$2&lt;=2009,Calc!$C$3&gt;=2009),F4041,0)+IF(AND(Calc!$C$2&lt;=2010,Calc!$C$3&gt;=2010),G4041,0)+IF(AND(Calc!$C$2&lt;=2011,Calc!$C$3&gt;=2011),H4041,0)</f>
        <v>361.12</v>
      </c>
      <c r="O4041" s="61" t="n">
        <f aca="false">IF(AND(N4041&gt;0,OR(Calc!$C$4="*",B4041=Calc!$C$4)),N4041+ROW()*0.000000001,0)</f>
        <v>361.120004041</v>
      </c>
    </row>
    <row r="4042" customFormat="false" ht="15" hidden="false" customHeight="false" outlineLevel="0" collapsed="false">
      <c r="A4042" s="49" t="n">
        <v>16449</v>
      </c>
      <c r="B4042" s="49" t="s">
        <v>189</v>
      </c>
      <c r="C4042" s="63" t="n">
        <v>40606</v>
      </c>
      <c r="D4042" s="63" t="n">
        <v>40689</v>
      </c>
      <c r="E4042" s="49" t="n">
        <v>2</v>
      </c>
      <c r="F4042" s="54" t="n">
        <v>0</v>
      </c>
      <c r="G4042" s="54" t="n">
        <v>0</v>
      </c>
      <c r="H4042" s="54" t="n">
        <v>674.69</v>
      </c>
      <c r="I4042" s="54" t="n">
        <f aca="false">SUM(F4042:H4042)</f>
        <v>674.69</v>
      </c>
      <c r="J4042" s="49" t="n">
        <f aca="false">Calc!$C$5-D4042</f>
        <v>198</v>
      </c>
      <c r="K4042" s="49" t="n">
        <f aca="false">IF(J4042&lt;=Calc!$C$11,4,IF(J4042&lt;=Calc!$C$12,3,IF(J4042&lt;=Calc!$C$13,2,1)))</f>
        <v>2</v>
      </c>
      <c r="L4042" s="49" t="n">
        <f aca="false">1+(E4042&gt;=Calc!$C$16)+(E4042&gt;=Calc!$C$17)+(E4042&gt;=Calc!$C$18)</f>
        <v>2</v>
      </c>
      <c r="M4042" s="49" t="str">
        <f aca="false">IF(AND(K4042=4,L4042&gt;=3),"Champions",IF(AND(K4042=3,L4042&gt;=3),"Loyal",IF(K4042&gt;=3,"Recent / New",IF(L4042&gt;=3,"At Risk","Hibernating / Lost"))))</f>
        <v>Hibernating / Lost</v>
      </c>
      <c r="N4042" s="54" t="n">
        <f aca="false">IF(AND(Calc!$C$2&lt;=2009,Calc!$C$3&gt;=2009),F4042,0)+IF(AND(Calc!$C$2&lt;=2010,Calc!$C$3&gt;=2010),G4042,0)+IF(AND(Calc!$C$2&lt;=2011,Calc!$C$3&gt;=2011),H4042,0)</f>
        <v>674.69</v>
      </c>
      <c r="O4042" s="61" t="n">
        <f aca="false">IF(AND(N4042&gt;0,OR(Calc!$C$4="*",B4042=Calc!$C$4)),N4042+ROW()*0.000000001,0)</f>
        <v>674.690004042</v>
      </c>
    </row>
    <row r="4043" customFormat="false" ht="15" hidden="false" customHeight="false" outlineLevel="0" collapsed="false">
      <c r="A4043" s="49" t="n">
        <v>16450</v>
      </c>
      <c r="B4043" s="49" t="s">
        <v>189</v>
      </c>
      <c r="C4043" s="63" t="n">
        <v>40230</v>
      </c>
      <c r="D4043" s="63" t="n">
        <v>40737</v>
      </c>
      <c r="E4043" s="49" t="n">
        <v>3</v>
      </c>
      <c r="F4043" s="54" t="n">
        <v>-30</v>
      </c>
      <c r="G4043" s="54" t="n">
        <v>1193.81</v>
      </c>
      <c r="H4043" s="54" t="n">
        <v>311.92</v>
      </c>
      <c r="I4043" s="54" t="n">
        <f aca="false">SUM(F4043:H4043)</f>
        <v>1475.73</v>
      </c>
      <c r="J4043" s="49" t="n">
        <f aca="false">Calc!$C$5-D4043</f>
        <v>150</v>
      </c>
      <c r="K4043" s="49" t="n">
        <f aca="false">IF(J4043&lt;=Calc!$C$11,4,IF(J4043&lt;=Calc!$C$12,3,IF(J4043&lt;=Calc!$C$13,2,1)))</f>
        <v>2</v>
      </c>
      <c r="L4043" s="49" t="n">
        <f aca="false">1+(E4043&gt;=Calc!$C$16)+(E4043&gt;=Calc!$C$17)+(E4043&gt;=Calc!$C$18)</f>
        <v>2</v>
      </c>
      <c r="M4043" s="49" t="str">
        <f aca="false">IF(AND(K4043=4,L4043&gt;=3),"Champions",IF(AND(K4043=3,L4043&gt;=3),"Loyal",IF(K4043&gt;=3,"Recent / New",IF(L4043&gt;=3,"At Risk","Hibernating / Lost"))))</f>
        <v>Hibernating / Lost</v>
      </c>
      <c r="N4043" s="54" t="n">
        <f aca="false">IF(AND(Calc!$C$2&lt;=2009,Calc!$C$3&gt;=2009),F4043,0)+IF(AND(Calc!$C$2&lt;=2010,Calc!$C$3&gt;=2010),G4043,0)+IF(AND(Calc!$C$2&lt;=2011,Calc!$C$3&gt;=2011),H4043,0)</f>
        <v>1475.73</v>
      </c>
      <c r="O4043" s="61" t="n">
        <f aca="false">IF(AND(N4043&gt;0,OR(Calc!$C$4="*",B4043=Calc!$C$4)),N4043+ROW()*0.000000001,0)</f>
        <v>1475.730004043</v>
      </c>
    </row>
    <row r="4044" customFormat="false" ht="15" hidden="false" customHeight="false" outlineLevel="0" collapsed="false">
      <c r="A4044" s="49" t="n">
        <v>16451</v>
      </c>
      <c r="B4044" s="49" t="s">
        <v>189</v>
      </c>
      <c r="C4044" s="63" t="n">
        <v>40151</v>
      </c>
      <c r="D4044" s="63" t="n">
        <v>40799</v>
      </c>
      <c r="E4044" s="49" t="n">
        <v>3</v>
      </c>
      <c r="F4044" s="54" t="n">
        <v>303.9</v>
      </c>
      <c r="G4044" s="54" t="n">
        <v>438.53</v>
      </c>
      <c r="H4044" s="54" t="n">
        <v>266.97</v>
      </c>
      <c r="I4044" s="54" t="n">
        <f aca="false">SUM(F4044:H4044)</f>
        <v>1009.4</v>
      </c>
      <c r="J4044" s="49" t="n">
        <f aca="false">Calc!$C$5-D4044</f>
        <v>88</v>
      </c>
      <c r="K4044" s="49" t="n">
        <f aca="false">IF(J4044&lt;=Calc!$C$11,4,IF(J4044&lt;=Calc!$C$12,3,IF(J4044&lt;=Calc!$C$13,2,1)))</f>
        <v>3</v>
      </c>
      <c r="L4044" s="49" t="n">
        <f aca="false">1+(E4044&gt;=Calc!$C$16)+(E4044&gt;=Calc!$C$17)+(E4044&gt;=Calc!$C$18)</f>
        <v>2</v>
      </c>
      <c r="M4044" s="49" t="str">
        <f aca="false">IF(AND(K4044=4,L4044&gt;=3),"Champions",IF(AND(K4044=3,L4044&gt;=3),"Loyal",IF(K4044&gt;=3,"Recent / New",IF(L4044&gt;=3,"At Risk","Hibernating / Lost"))))</f>
        <v>Recent / New</v>
      </c>
      <c r="N4044" s="54" t="n">
        <f aca="false">IF(AND(Calc!$C$2&lt;=2009,Calc!$C$3&gt;=2009),F4044,0)+IF(AND(Calc!$C$2&lt;=2010,Calc!$C$3&gt;=2010),G4044,0)+IF(AND(Calc!$C$2&lt;=2011,Calc!$C$3&gt;=2011),H4044,0)</f>
        <v>1009.4</v>
      </c>
      <c r="O4044" s="61" t="n">
        <f aca="false">IF(AND(N4044&gt;0,OR(Calc!$C$4="*",B4044=Calc!$C$4)),N4044+ROW()*0.000000001,0)</f>
        <v>1009.400004044</v>
      </c>
    </row>
    <row r="4045" customFormat="false" ht="15" hidden="false" customHeight="false" outlineLevel="0" collapsed="false">
      <c r="A4045" s="49" t="n">
        <v>16452</v>
      </c>
      <c r="B4045" s="49" t="s">
        <v>189</v>
      </c>
      <c r="C4045" s="63" t="n">
        <v>40193</v>
      </c>
      <c r="D4045" s="63" t="n">
        <v>40256</v>
      </c>
      <c r="E4045" s="49" t="n">
        <v>2</v>
      </c>
      <c r="F4045" s="54" t="n">
        <v>0</v>
      </c>
      <c r="G4045" s="54" t="n">
        <v>332.17</v>
      </c>
      <c r="H4045" s="54" t="n">
        <v>0</v>
      </c>
      <c r="I4045" s="54" t="n">
        <f aca="false">SUM(F4045:H4045)</f>
        <v>332.17</v>
      </c>
      <c r="J4045" s="49" t="n">
        <f aca="false">Calc!$C$5-D4045</f>
        <v>631</v>
      </c>
      <c r="K4045" s="49" t="n">
        <f aca="false">IF(J4045&lt;=Calc!$C$11,4,IF(J4045&lt;=Calc!$C$12,3,IF(J4045&lt;=Calc!$C$13,2,1)))</f>
        <v>1</v>
      </c>
      <c r="L4045" s="49" t="n">
        <f aca="false">1+(E4045&gt;=Calc!$C$16)+(E4045&gt;=Calc!$C$17)+(E4045&gt;=Calc!$C$18)</f>
        <v>2</v>
      </c>
      <c r="M4045" s="49" t="str">
        <f aca="false">IF(AND(K4045=4,L4045&gt;=3),"Champions",IF(AND(K4045=3,L4045&gt;=3),"Loyal",IF(K4045&gt;=3,"Recent / New",IF(L4045&gt;=3,"At Risk","Hibernating / Lost"))))</f>
        <v>Hibernating / Lost</v>
      </c>
      <c r="N4045" s="54" t="n">
        <f aca="false">IF(AND(Calc!$C$2&lt;=2009,Calc!$C$3&gt;=2009),F4045,0)+IF(AND(Calc!$C$2&lt;=2010,Calc!$C$3&gt;=2010),G4045,0)+IF(AND(Calc!$C$2&lt;=2011,Calc!$C$3&gt;=2011),H4045,0)</f>
        <v>332.17</v>
      </c>
      <c r="O4045" s="61" t="n">
        <f aca="false">IF(AND(N4045&gt;0,OR(Calc!$C$4="*",B4045=Calc!$C$4)),N4045+ROW()*0.000000001,0)</f>
        <v>332.170004045</v>
      </c>
    </row>
    <row r="4046" customFormat="false" ht="15" hidden="false" customHeight="false" outlineLevel="0" collapsed="false">
      <c r="A4046" s="49" t="n">
        <v>16453</v>
      </c>
      <c r="B4046" s="49" t="s">
        <v>189</v>
      </c>
      <c r="C4046" s="63" t="n">
        <v>40338</v>
      </c>
      <c r="D4046" s="63" t="n">
        <v>40356</v>
      </c>
      <c r="E4046" s="49" t="n">
        <v>2</v>
      </c>
      <c r="F4046" s="54" t="n">
        <v>0</v>
      </c>
      <c r="G4046" s="54" t="n">
        <v>251.71</v>
      </c>
      <c r="H4046" s="54" t="n">
        <v>0</v>
      </c>
      <c r="I4046" s="54" t="n">
        <f aca="false">SUM(F4046:H4046)</f>
        <v>251.71</v>
      </c>
      <c r="J4046" s="49" t="n">
        <f aca="false">Calc!$C$5-D4046</f>
        <v>531</v>
      </c>
      <c r="K4046" s="49" t="n">
        <f aca="false">IF(J4046&lt;=Calc!$C$11,4,IF(J4046&lt;=Calc!$C$12,3,IF(J4046&lt;=Calc!$C$13,2,1)))</f>
        <v>1</v>
      </c>
      <c r="L4046" s="49" t="n">
        <f aca="false">1+(E4046&gt;=Calc!$C$16)+(E4046&gt;=Calc!$C$17)+(E4046&gt;=Calc!$C$18)</f>
        <v>2</v>
      </c>
      <c r="M4046" s="49" t="str">
        <f aca="false">IF(AND(K4046=4,L4046&gt;=3),"Champions",IF(AND(K4046=3,L4046&gt;=3),"Loyal",IF(K4046&gt;=3,"Recent / New",IF(L4046&gt;=3,"At Risk","Hibernating / Lost"))))</f>
        <v>Hibernating / Lost</v>
      </c>
      <c r="N4046" s="54" t="n">
        <f aca="false">IF(AND(Calc!$C$2&lt;=2009,Calc!$C$3&gt;=2009),F4046,0)+IF(AND(Calc!$C$2&lt;=2010,Calc!$C$3&gt;=2010),G4046,0)+IF(AND(Calc!$C$2&lt;=2011,Calc!$C$3&gt;=2011),H4046,0)</f>
        <v>251.71</v>
      </c>
      <c r="O4046" s="61" t="n">
        <f aca="false">IF(AND(N4046&gt;0,OR(Calc!$C$4="*",B4046=Calc!$C$4)),N4046+ROW()*0.000000001,0)</f>
        <v>251.710004046</v>
      </c>
    </row>
    <row r="4047" customFormat="false" ht="15" hidden="false" customHeight="false" outlineLevel="0" collapsed="false">
      <c r="A4047" s="49" t="n">
        <v>16454</v>
      </c>
      <c r="B4047" s="49" t="s">
        <v>189</v>
      </c>
      <c r="C4047" s="63" t="n">
        <v>40275</v>
      </c>
      <c r="D4047" s="63" t="n">
        <v>40822</v>
      </c>
      <c r="E4047" s="49" t="n">
        <v>2</v>
      </c>
      <c r="F4047" s="54" t="n">
        <v>0</v>
      </c>
      <c r="G4047" s="54" t="n">
        <v>1.55</v>
      </c>
      <c r="H4047" s="54" t="n">
        <v>5.9</v>
      </c>
      <c r="I4047" s="54" t="n">
        <f aca="false">SUM(F4047:H4047)</f>
        <v>7.45</v>
      </c>
      <c r="J4047" s="49" t="n">
        <f aca="false">Calc!$C$5-D4047</f>
        <v>65</v>
      </c>
      <c r="K4047" s="49" t="n">
        <f aca="false">IF(J4047&lt;=Calc!$C$11,4,IF(J4047&lt;=Calc!$C$12,3,IF(J4047&lt;=Calc!$C$13,2,1)))</f>
        <v>3</v>
      </c>
      <c r="L4047" s="49" t="n">
        <f aca="false">1+(E4047&gt;=Calc!$C$16)+(E4047&gt;=Calc!$C$17)+(E4047&gt;=Calc!$C$18)</f>
        <v>2</v>
      </c>
      <c r="M4047" s="49" t="str">
        <f aca="false">IF(AND(K4047=4,L4047&gt;=3),"Champions",IF(AND(K4047=3,L4047&gt;=3),"Loyal",IF(K4047&gt;=3,"Recent / New",IF(L4047&gt;=3,"At Risk","Hibernating / Lost"))))</f>
        <v>Recent / New</v>
      </c>
      <c r="N4047" s="54" t="n">
        <f aca="false">IF(AND(Calc!$C$2&lt;=2009,Calc!$C$3&gt;=2009),F4047,0)+IF(AND(Calc!$C$2&lt;=2010,Calc!$C$3&gt;=2010),G4047,0)+IF(AND(Calc!$C$2&lt;=2011,Calc!$C$3&gt;=2011),H4047,0)</f>
        <v>7.45</v>
      </c>
      <c r="O4047" s="61" t="n">
        <f aca="false">IF(AND(N4047&gt;0,OR(Calc!$C$4="*",B4047=Calc!$C$4)),N4047+ROW()*0.000000001,0)</f>
        <v>7.450004047</v>
      </c>
    </row>
    <row r="4048" customFormat="false" ht="15" hidden="false" customHeight="false" outlineLevel="0" collapsed="false">
      <c r="A4048" s="49" t="n">
        <v>16455</v>
      </c>
      <c r="B4048" s="49" t="s">
        <v>189</v>
      </c>
      <c r="C4048" s="63" t="n">
        <v>40267</v>
      </c>
      <c r="D4048" s="63" t="n">
        <v>40823</v>
      </c>
      <c r="E4048" s="49" t="n">
        <v>11</v>
      </c>
      <c r="F4048" s="54" t="n">
        <v>0</v>
      </c>
      <c r="G4048" s="54" t="n">
        <v>2608.72</v>
      </c>
      <c r="H4048" s="54" t="n">
        <v>1309.2</v>
      </c>
      <c r="I4048" s="54" t="n">
        <f aca="false">SUM(F4048:H4048)</f>
        <v>3917.92</v>
      </c>
      <c r="J4048" s="49" t="n">
        <f aca="false">Calc!$C$5-D4048</f>
        <v>64</v>
      </c>
      <c r="K4048" s="49" t="n">
        <f aca="false">IF(J4048&lt;=Calc!$C$11,4,IF(J4048&lt;=Calc!$C$12,3,IF(J4048&lt;=Calc!$C$13,2,1)))</f>
        <v>3</v>
      </c>
      <c r="L4048" s="49" t="n">
        <f aca="false">1+(E4048&gt;=Calc!$C$16)+(E4048&gt;=Calc!$C$17)+(E4048&gt;=Calc!$C$18)</f>
        <v>4</v>
      </c>
      <c r="M4048" s="49" t="str">
        <f aca="false">IF(AND(K4048=4,L4048&gt;=3),"Champions",IF(AND(K4048=3,L4048&gt;=3),"Loyal",IF(K4048&gt;=3,"Recent / New",IF(L4048&gt;=3,"At Risk","Hibernating / Lost"))))</f>
        <v>Loyal</v>
      </c>
      <c r="N4048" s="54" t="n">
        <f aca="false">IF(AND(Calc!$C$2&lt;=2009,Calc!$C$3&gt;=2009),F4048,0)+IF(AND(Calc!$C$2&lt;=2010,Calc!$C$3&gt;=2010),G4048,0)+IF(AND(Calc!$C$2&lt;=2011,Calc!$C$3&gt;=2011),H4048,0)</f>
        <v>3917.92</v>
      </c>
      <c r="O4048" s="61" t="n">
        <f aca="false">IF(AND(N4048&gt;0,OR(Calc!$C$4="*",B4048=Calc!$C$4)),N4048+ROW()*0.000000001,0)</f>
        <v>3917.920004048</v>
      </c>
    </row>
    <row r="4049" customFormat="false" ht="15" hidden="false" customHeight="false" outlineLevel="0" collapsed="false">
      <c r="A4049" s="49" t="n">
        <v>16456</v>
      </c>
      <c r="B4049" s="49" t="s">
        <v>189</v>
      </c>
      <c r="C4049" s="63" t="n">
        <v>40266</v>
      </c>
      <c r="D4049" s="63" t="n">
        <v>40787</v>
      </c>
      <c r="E4049" s="49" t="n">
        <v>13</v>
      </c>
      <c r="F4049" s="54" t="n">
        <v>0</v>
      </c>
      <c r="G4049" s="54" t="n">
        <v>4630.16</v>
      </c>
      <c r="H4049" s="54" t="n">
        <v>1370.78</v>
      </c>
      <c r="I4049" s="54" t="n">
        <f aca="false">SUM(F4049:H4049)</f>
        <v>6000.94</v>
      </c>
      <c r="J4049" s="49" t="n">
        <f aca="false">Calc!$C$5-D4049</f>
        <v>100</v>
      </c>
      <c r="K4049" s="49" t="n">
        <f aca="false">IF(J4049&lt;=Calc!$C$11,4,IF(J4049&lt;=Calc!$C$12,3,IF(J4049&lt;=Calc!$C$13,2,1)))</f>
        <v>2</v>
      </c>
      <c r="L4049" s="49" t="n">
        <f aca="false">1+(E4049&gt;=Calc!$C$16)+(E4049&gt;=Calc!$C$17)+(E4049&gt;=Calc!$C$18)</f>
        <v>4</v>
      </c>
      <c r="M4049" s="49" t="str">
        <f aca="false">IF(AND(K4049=4,L4049&gt;=3),"Champions",IF(AND(K4049=3,L4049&gt;=3),"Loyal",IF(K4049&gt;=3,"Recent / New",IF(L4049&gt;=3,"At Risk","Hibernating / Lost"))))</f>
        <v>At Risk</v>
      </c>
      <c r="N4049" s="54" t="n">
        <f aca="false">IF(AND(Calc!$C$2&lt;=2009,Calc!$C$3&gt;=2009),F4049,0)+IF(AND(Calc!$C$2&lt;=2010,Calc!$C$3&gt;=2010),G4049,0)+IF(AND(Calc!$C$2&lt;=2011,Calc!$C$3&gt;=2011),H4049,0)</f>
        <v>6000.94</v>
      </c>
      <c r="O4049" s="61" t="n">
        <f aca="false">IF(AND(N4049&gt;0,OR(Calc!$C$4="*",B4049=Calc!$C$4)),N4049+ROW()*0.000000001,0)</f>
        <v>6000.940004049</v>
      </c>
    </row>
    <row r="4050" customFormat="false" ht="15" hidden="false" customHeight="false" outlineLevel="0" collapsed="false">
      <c r="A4050" s="49" t="n">
        <v>16457</v>
      </c>
      <c r="B4050" s="49" t="s">
        <v>189</v>
      </c>
      <c r="C4050" s="63" t="n">
        <v>40668</v>
      </c>
      <c r="D4050" s="63" t="n">
        <v>40668</v>
      </c>
      <c r="E4050" s="49" t="n">
        <v>1</v>
      </c>
      <c r="F4050" s="54" t="n">
        <v>0</v>
      </c>
      <c r="G4050" s="54" t="n">
        <v>0</v>
      </c>
      <c r="H4050" s="54" t="n">
        <v>208.36</v>
      </c>
      <c r="I4050" s="54" t="n">
        <f aca="false">SUM(F4050:H4050)</f>
        <v>208.36</v>
      </c>
      <c r="J4050" s="49" t="n">
        <f aca="false">Calc!$C$5-D4050</f>
        <v>219</v>
      </c>
      <c r="K4050" s="49" t="n">
        <f aca="false">IF(J4050&lt;=Calc!$C$11,4,IF(J4050&lt;=Calc!$C$12,3,IF(J4050&lt;=Calc!$C$13,2,1)))</f>
        <v>2</v>
      </c>
      <c r="L4050" s="49" t="n">
        <f aca="false">1+(E4050&gt;=Calc!$C$16)+(E4050&gt;=Calc!$C$17)+(E4050&gt;=Calc!$C$18)</f>
        <v>1</v>
      </c>
      <c r="M4050" s="49" t="str">
        <f aca="false">IF(AND(K4050=4,L4050&gt;=3),"Champions",IF(AND(K4050=3,L4050&gt;=3),"Loyal",IF(K4050&gt;=3,"Recent / New",IF(L4050&gt;=3,"At Risk","Hibernating / Lost"))))</f>
        <v>Hibernating / Lost</v>
      </c>
      <c r="N4050" s="54" t="n">
        <f aca="false">IF(AND(Calc!$C$2&lt;=2009,Calc!$C$3&gt;=2009),F4050,0)+IF(AND(Calc!$C$2&lt;=2010,Calc!$C$3&gt;=2010),G4050,0)+IF(AND(Calc!$C$2&lt;=2011,Calc!$C$3&gt;=2011),H4050,0)</f>
        <v>208.36</v>
      </c>
      <c r="O4050" s="61" t="n">
        <f aca="false">IF(AND(N4050&gt;0,OR(Calc!$C$4="*",B4050=Calc!$C$4)),N4050+ROW()*0.000000001,0)</f>
        <v>208.36000405</v>
      </c>
    </row>
    <row r="4051" customFormat="false" ht="15" hidden="false" customHeight="false" outlineLevel="0" collapsed="false">
      <c r="A4051" s="49" t="n">
        <v>16458</v>
      </c>
      <c r="B4051" s="49" t="s">
        <v>189</v>
      </c>
      <c r="C4051" s="63" t="n">
        <v>40324</v>
      </c>
      <c r="D4051" s="63" t="n">
        <v>40884</v>
      </c>
      <c r="E4051" s="49" t="n">
        <v>30</v>
      </c>
      <c r="F4051" s="54" t="n">
        <v>0</v>
      </c>
      <c r="G4051" s="54" t="n">
        <v>2402.05</v>
      </c>
      <c r="H4051" s="54" t="n">
        <v>3288.84</v>
      </c>
      <c r="I4051" s="54" t="n">
        <f aca="false">SUM(F4051:H4051)</f>
        <v>5690.89</v>
      </c>
      <c r="J4051" s="49" t="n">
        <f aca="false">Calc!$C$5-D4051</f>
        <v>3</v>
      </c>
      <c r="K4051" s="49" t="n">
        <f aca="false">IF(J4051&lt;=Calc!$C$11,4,IF(J4051&lt;=Calc!$C$12,3,IF(J4051&lt;=Calc!$C$13,2,1)))</f>
        <v>4</v>
      </c>
      <c r="L4051" s="49" t="n">
        <f aca="false">1+(E4051&gt;=Calc!$C$16)+(E4051&gt;=Calc!$C$17)+(E4051&gt;=Calc!$C$18)</f>
        <v>4</v>
      </c>
      <c r="M4051" s="49" t="str">
        <f aca="false">IF(AND(K4051=4,L4051&gt;=3),"Champions",IF(AND(K4051=3,L4051&gt;=3),"Loyal",IF(K4051&gt;=3,"Recent / New",IF(L4051&gt;=3,"At Risk","Hibernating / Lost"))))</f>
        <v>Champions</v>
      </c>
      <c r="N4051" s="54" t="n">
        <f aca="false">IF(AND(Calc!$C$2&lt;=2009,Calc!$C$3&gt;=2009),F4051,0)+IF(AND(Calc!$C$2&lt;=2010,Calc!$C$3&gt;=2010),G4051,0)+IF(AND(Calc!$C$2&lt;=2011,Calc!$C$3&gt;=2011),H4051,0)</f>
        <v>5690.89</v>
      </c>
      <c r="O4051" s="61" t="n">
        <f aca="false">IF(AND(N4051&gt;0,OR(Calc!$C$4="*",B4051=Calc!$C$4)),N4051+ROW()*0.000000001,0)</f>
        <v>5690.890004051</v>
      </c>
    </row>
    <row r="4052" customFormat="false" ht="15" hidden="false" customHeight="false" outlineLevel="0" collapsed="false">
      <c r="A4052" s="49" t="n">
        <v>16459</v>
      </c>
      <c r="B4052" s="49" t="s">
        <v>189</v>
      </c>
      <c r="C4052" s="63" t="n">
        <v>40157</v>
      </c>
      <c r="D4052" s="63" t="n">
        <v>40157</v>
      </c>
      <c r="E4052" s="49" t="n">
        <v>1</v>
      </c>
      <c r="F4052" s="54" t="n">
        <v>71.79</v>
      </c>
      <c r="G4052" s="54" t="n">
        <v>0</v>
      </c>
      <c r="H4052" s="54" t="n">
        <v>0</v>
      </c>
      <c r="I4052" s="54" t="n">
        <f aca="false">SUM(F4052:H4052)</f>
        <v>71.79</v>
      </c>
      <c r="J4052" s="49" t="n">
        <f aca="false">Calc!$C$5-D4052</f>
        <v>730</v>
      </c>
      <c r="K4052" s="49" t="n">
        <f aca="false">IF(J4052&lt;=Calc!$C$11,4,IF(J4052&lt;=Calc!$C$12,3,IF(J4052&lt;=Calc!$C$13,2,1)))</f>
        <v>1</v>
      </c>
      <c r="L4052" s="49" t="n">
        <f aca="false">1+(E4052&gt;=Calc!$C$16)+(E4052&gt;=Calc!$C$17)+(E4052&gt;=Calc!$C$18)</f>
        <v>1</v>
      </c>
      <c r="M4052" s="49" t="str">
        <f aca="false">IF(AND(K4052=4,L4052&gt;=3),"Champions",IF(AND(K4052=3,L4052&gt;=3),"Loyal",IF(K4052&gt;=3,"Recent / New",IF(L4052&gt;=3,"At Risk","Hibernating / Lost"))))</f>
        <v>Hibernating / Lost</v>
      </c>
      <c r="N4052" s="54" t="n">
        <f aca="false">IF(AND(Calc!$C$2&lt;=2009,Calc!$C$3&gt;=2009),F4052,0)+IF(AND(Calc!$C$2&lt;=2010,Calc!$C$3&gt;=2010),G4052,0)+IF(AND(Calc!$C$2&lt;=2011,Calc!$C$3&gt;=2011),H4052,0)</f>
        <v>71.79</v>
      </c>
      <c r="O4052" s="61" t="n">
        <f aca="false">IF(AND(N4052&gt;0,OR(Calc!$C$4="*",B4052=Calc!$C$4)),N4052+ROW()*0.000000001,0)</f>
        <v>71.790004052</v>
      </c>
    </row>
    <row r="4053" customFormat="false" ht="15" hidden="false" customHeight="false" outlineLevel="0" collapsed="false">
      <c r="A4053" s="49" t="n">
        <v>16460</v>
      </c>
      <c r="B4053" s="49" t="s">
        <v>189</v>
      </c>
      <c r="C4053" s="63" t="n">
        <v>40805</v>
      </c>
      <c r="D4053" s="63" t="n">
        <v>40858</v>
      </c>
      <c r="E4053" s="49" t="n">
        <v>3</v>
      </c>
      <c r="F4053" s="54" t="n">
        <v>0</v>
      </c>
      <c r="G4053" s="54" t="n">
        <v>0</v>
      </c>
      <c r="H4053" s="54" t="n">
        <v>811.23</v>
      </c>
      <c r="I4053" s="54" t="n">
        <f aca="false">SUM(F4053:H4053)</f>
        <v>811.23</v>
      </c>
      <c r="J4053" s="49" t="n">
        <f aca="false">Calc!$C$5-D4053</f>
        <v>29</v>
      </c>
      <c r="K4053" s="49" t="n">
        <f aca="false">IF(J4053&lt;=Calc!$C$11,4,IF(J4053&lt;=Calc!$C$12,3,IF(J4053&lt;=Calc!$C$13,2,1)))</f>
        <v>3</v>
      </c>
      <c r="L4053" s="49" t="n">
        <f aca="false">1+(E4053&gt;=Calc!$C$16)+(E4053&gt;=Calc!$C$17)+(E4053&gt;=Calc!$C$18)</f>
        <v>2</v>
      </c>
      <c r="M4053" s="49" t="str">
        <f aca="false">IF(AND(K4053=4,L4053&gt;=3),"Champions",IF(AND(K4053=3,L4053&gt;=3),"Loyal",IF(K4053&gt;=3,"Recent / New",IF(L4053&gt;=3,"At Risk","Hibernating / Lost"))))</f>
        <v>Recent / New</v>
      </c>
      <c r="N4053" s="54" t="n">
        <f aca="false">IF(AND(Calc!$C$2&lt;=2009,Calc!$C$3&gt;=2009),F4053,0)+IF(AND(Calc!$C$2&lt;=2010,Calc!$C$3&gt;=2010),G4053,0)+IF(AND(Calc!$C$2&lt;=2011,Calc!$C$3&gt;=2011),H4053,0)</f>
        <v>811.23</v>
      </c>
      <c r="O4053" s="61" t="n">
        <f aca="false">IF(AND(N4053&gt;0,OR(Calc!$C$4="*",B4053=Calc!$C$4)),N4053+ROW()*0.000000001,0)</f>
        <v>811.230004053</v>
      </c>
    </row>
    <row r="4054" customFormat="false" ht="15" hidden="false" customHeight="false" outlineLevel="0" collapsed="false">
      <c r="A4054" s="49" t="n">
        <v>16461</v>
      </c>
      <c r="B4054" s="49" t="s">
        <v>189</v>
      </c>
      <c r="C4054" s="63" t="n">
        <v>40240</v>
      </c>
      <c r="D4054" s="63" t="n">
        <v>40709</v>
      </c>
      <c r="E4054" s="49" t="n">
        <v>3</v>
      </c>
      <c r="F4054" s="54" t="n">
        <v>0</v>
      </c>
      <c r="G4054" s="54" t="n">
        <v>1396.91</v>
      </c>
      <c r="H4054" s="54" t="n">
        <v>142.92</v>
      </c>
      <c r="I4054" s="54" t="n">
        <f aca="false">SUM(F4054:H4054)</f>
        <v>1539.83</v>
      </c>
      <c r="J4054" s="49" t="n">
        <f aca="false">Calc!$C$5-D4054</f>
        <v>178</v>
      </c>
      <c r="K4054" s="49" t="n">
        <f aca="false">IF(J4054&lt;=Calc!$C$11,4,IF(J4054&lt;=Calc!$C$12,3,IF(J4054&lt;=Calc!$C$13,2,1)))</f>
        <v>2</v>
      </c>
      <c r="L4054" s="49" t="n">
        <f aca="false">1+(E4054&gt;=Calc!$C$16)+(E4054&gt;=Calc!$C$17)+(E4054&gt;=Calc!$C$18)</f>
        <v>2</v>
      </c>
      <c r="M4054" s="49" t="str">
        <f aca="false">IF(AND(K4054=4,L4054&gt;=3),"Champions",IF(AND(K4054=3,L4054&gt;=3),"Loyal",IF(K4054&gt;=3,"Recent / New",IF(L4054&gt;=3,"At Risk","Hibernating / Lost"))))</f>
        <v>Hibernating / Lost</v>
      </c>
      <c r="N4054" s="54" t="n">
        <f aca="false">IF(AND(Calc!$C$2&lt;=2009,Calc!$C$3&gt;=2009),F4054,0)+IF(AND(Calc!$C$2&lt;=2010,Calc!$C$3&gt;=2010),G4054,0)+IF(AND(Calc!$C$2&lt;=2011,Calc!$C$3&gt;=2011),H4054,0)</f>
        <v>1539.83</v>
      </c>
      <c r="O4054" s="61" t="n">
        <f aca="false">IF(AND(N4054&gt;0,OR(Calc!$C$4="*",B4054=Calc!$C$4)),N4054+ROW()*0.000000001,0)</f>
        <v>1539.830004054</v>
      </c>
    </row>
    <row r="4055" customFormat="false" ht="15" hidden="false" customHeight="false" outlineLevel="0" collapsed="false">
      <c r="A4055" s="49" t="n">
        <v>16462</v>
      </c>
      <c r="B4055" s="49" t="s">
        <v>189</v>
      </c>
      <c r="C4055" s="63" t="n">
        <v>40603</v>
      </c>
      <c r="D4055" s="63" t="n">
        <v>40813</v>
      </c>
      <c r="E4055" s="49" t="n">
        <v>3</v>
      </c>
      <c r="F4055" s="54" t="n">
        <v>0</v>
      </c>
      <c r="G4055" s="54" t="n">
        <v>0</v>
      </c>
      <c r="H4055" s="54" t="n">
        <v>102</v>
      </c>
      <c r="I4055" s="54" t="n">
        <f aca="false">SUM(F4055:H4055)</f>
        <v>102</v>
      </c>
      <c r="J4055" s="49" t="n">
        <f aca="false">Calc!$C$5-D4055</f>
        <v>74</v>
      </c>
      <c r="K4055" s="49" t="n">
        <f aca="false">IF(J4055&lt;=Calc!$C$11,4,IF(J4055&lt;=Calc!$C$12,3,IF(J4055&lt;=Calc!$C$13,2,1)))</f>
        <v>3</v>
      </c>
      <c r="L4055" s="49" t="n">
        <f aca="false">1+(E4055&gt;=Calc!$C$16)+(E4055&gt;=Calc!$C$17)+(E4055&gt;=Calc!$C$18)</f>
        <v>2</v>
      </c>
      <c r="M4055" s="49" t="str">
        <f aca="false">IF(AND(K4055=4,L4055&gt;=3),"Champions",IF(AND(K4055=3,L4055&gt;=3),"Loyal",IF(K4055&gt;=3,"Recent / New",IF(L4055&gt;=3,"At Risk","Hibernating / Lost"))))</f>
        <v>Recent / New</v>
      </c>
      <c r="N4055" s="54" t="n">
        <f aca="false">IF(AND(Calc!$C$2&lt;=2009,Calc!$C$3&gt;=2009),F4055,0)+IF(AND(Calc!$C$2&lt;=2010,Calc!$C$3&gt;=2010),G4055,0)+IF(AND(Calc!$C$2&lt;=2011,Calc!$C$3&gt;=2011),H4055,0)</f>
        <v>102</v>
      </c>
      <c r="O4055" s="61" t="n">
        <f aca="false">IF(AND(N4055&gt;0,OR(Calc!$C$4="*",B4055=Calc!$C$4)),N4055+ROW()*0.000000001,0)</f>
        <v>102.000004055</v>
      </c>
    </row>
    <row r="4056" customFormat="false" ht="15" hidden="false" customHeight="false" outlineLevel="0" collapsed="false">
      <c r="A4056" s="49" t="n">
        <v>16463</v>
      </c>
      <c r="B4056" s="49" t="s">
        <v>189</v>
      </c>
      <c r="C4056" s="63" t="n">
        <v>40682</v>
      </c>
      <c r="D4056" s="63" t="n">
        <v>40865</v>
      </c>
      <c r="E4056" s="49" t="n">
        <v>4</v>
      </c>
      <c r="F4056" s="54" t="n">
        <v>0</v>
      </c>
      <c r="G4056" s="54" t="n">
        <v>0</v>
      </c>
      <c r="H4056" s="54" t="n">
        <v>1383.7</v>
      </c>
      <c r="I4056" s="54" t="n">
        <f aca="false">SUM(F4056:H4056)</f>
        <v>1383.7</v>
      </c>
      <c r="J4056" s="49" t="n">
        <f aca="false">Calc!$C$5-D4056</f>
        <v>22</v>
      </c>
      <c r="K4056" s="49" t="n">
        <f aca="false">IF(J4056&lt;=Calc!$C$11,4,IF(J4056&lt;=Calc!$C$12,3,IF(J4056&lt;=Calc!$C$13,2,1)))</f>
        <v>4</v>
      </c>
      <c r="L4056" s="49" t="n">
        <f aca="false">1+(E4056&gt;=Calc!$C$16)+(E4056&gt;=Calc!$C$17)+(E4056&gt;=Calc!$C$18)</f>
        <v>3</v>
      </c>
      <c r="M4056" s="49" t="str">
        <f aca="false">IF(AND(K4056=4,L4056&gt;=3),"Champions",IF(AND(K4056=3,L4056&gt;=3),"Loyal",IF(K4056&gt;=3,"Recent / New",IF(L4056&gt;=3,"At Risk","Hibernating / Lost"))))</f>
        <v>Champions</v>
      </c>
      <c r="N4056" s="54" t="n">
        <f aca="false">IF(AND(Calc!$C$2&lt;=2009,Calc!$C$3&gt;=2009),F4056,0)+IF(AND(Calc!$C$2&lt;=2010,Calc!$C$3&gt;=2010),G4056,0)+IF(AND(Calc!$C$2&lt;=2011,Calc!$C$3&gt;=2011),H4056,0)</f>
        <v>1383.7</v>
      </c>
      <c r="O4056" s="61" t="n">
        <f aca="false">IF(AND(N4056&gt;0,OR(Calc!$C$4="*",B4056=Calc!$C$4)),N4056+ROW()*0.000000001,0)</f>
        <v>1383.700004056</v>
      </c>
    </row>
    <row r="4057" customFormat="false" ht="15" hidden="false" customHeight="false" outlineLevel="0" collapsed="false">
      <c r="A4057" s="49" t="n">
        <v>16464</v>
      </c>
      <c r="B4057" s="49" t="s">
        <v>189</v>
      </c>
      <c r="C4057" s="63" t="n">
        <v>40744</v>
      </c>
      <c r="D4057" s="63" t="n">
        <v>40867</v>
      </c>
      <c r="E4057" s="49" t="n">
        <v>3</v>
      </c>
      <c r="F4057" s="54" t="n">
        <v>0</v>
      </c>
      <c r="G4057" s="54" t="n">
        <v>0</v>
      </c>
      <c r="H4057" s="54" t="n">
        <v>1298.66</v>
      </c>
      <c r="I4057" s="54" t="n">
        <f aca="false">SUM(F4057:H4057)</f>
        <v>1298.66</v>
      </c>
      <c r="J4057" s="49" t="n">
        <f aca="false">Calc!$C$5-D4057</f>
        <v>20</v>
      </c>
      <c r="K4057" s="49" t="n">
        <f aca="false">IF(J4057&lt;=Calc!$C$11,4,IF(J4057&lt;=Calc!$C$12,3,IF(J4057&lt;=Calc!$C$13,2,1)))</f>
        <v>4</v>
      </c>
      <c r="L4057" s="49" t="n">
        <f aca="false">1+(E4057&gt;=Calc!$C$16)+(E4057&gt;=Calc!$C$17)+(E4057&gt;=Calc!$C$18)</f>
        <v>2</v>
      </c>
      <c r="M4057" s="49" t="str">
        <f aca="false">IF(AND(K4057=4,L4057&gt;=3),"Champions",IF(AND(K4057=3,L4057&gt;=3),"Loyal",IF(K4057&gt;=3,"Recent / New",IF(L4057&gt;=3,"At Risk","Hibernating / Lost"))))</f>
        <v>Recent / New</v>
      </c>
      <c r="N4057" s="54" t="n">
        <f aca="false">IF(AND(Calc!$C$2&lt;=2009,Calc!$C$3&gt;=2009),F4057,0)+IF(AND(Calc!$C$2&lt;=2010,Calc!$C$3&gt;=2010),G4057,0)+IF(AND(Calc!$C$2&lt;=2011,Calc!$C$3&gt;=2011),H4057,0)</f>
        <v>1298.66</v>
      </c>
      <c r="O4057" s="61" t="n">
        <f aca="false">IF(AND(N4057&gt;0,OR(Calc!$C$4="*",B4057=Calc!$C$4)),N4057+ROW()*0.000000001,0)</f>
        <v>1298.660004057</v>
      </c>
    </row>
    <row r="4058" customFormat="false" ht="15" hidden="false" customHeight="false" outlineLevel="0" collapsed="false">
      <c r="A4058" s="49" t="n">
        <v>16465</v>
      </c>
      <c r="B4058" s="49" t="s">
        <v>189</v>
      </c>
      <c r="C4058" s="63" t="n">
        <v>40442</v>
      </c>
      <c r="D4058" s="63" t="n">
        <v>40466</v>
      </c>
      <c r="E4058" s="49" t="n">
        <v>2</v>
      </c>
      <c r="F4058" s="54" t="n">
        <v>0</v>
      </c>
      <c r="G4058" s="54" t="n">
        <v>726.34</v>
      </c>
      <c r="H4058" s="54" t="n">
        <v>0</v>
      </c>
      <c r="I4058" s="54" t="n">
        <f aca="false">SUM(F4058:H4058)</f>
        <v>726.34</v>
      </c>
      <c r="J4058" s="49" t="n">
        <f aca="false">Calc!$C$5-D4058</f>
        <v>421</v>
      </c>
      <c r="K4058" s="49" t="n">
        <f aca="false">IF(J4058&lt;=Calc!$C$11,4,IF(J4058&lt;=Calc!$C$12,3,IF(J4058&lt;=Calc!$C$13,2,1)))</f>
        <v>1</v>
      </c>
      <c r="L4058" s="49" t="n">
        <f aca="false">1+(E4058&gt;=Calc!$C$16)+(E4058&gt;=Calc!$C$17)+(E4058&gt;=Calc!$C$18)</f>
        <v>2</v>
      </c>
      <c r="M4058" s="49" t="str">
        <f aca="false">IF(AND(K4058=4,L4058&gt;=3),"Champions",IF(AND(K4058=3,L4058&gt;=3),"Loyal",IF(K4058&gt;=3,"Recent / New",IF(L4058&gt;=3,"At Risk","Hibernating / Lost"))))</f>
        <v>Hibernating / Lost</v>
      </c>
      <c r="N4058" s="54" t="n">
        <f aca="false">IF(AND(Calc!$C$2&lt;=2009,Calc!$C$3&gt;=2009),F4058,0)+IF(AND(Calc!$C$2&lt;=2010,Calc!$C$3&gt;=2010),G4058,0)+IF(AND(Calc!$C$2&lt;=2011,Calc!$C$3&gt;=2011),H4058,0)</f>
        <v>726.34</v>
      </c>
      <c r="O4058" s="61" t="n">
        <f aca="false">IF(AND(N4058&gt;0,OR(Calc!$C$4="*",B4058=Calc!$C$4)),N4058+ROW()*0.000000001,0)</f>
        <v>726.340004058</v>
      </c>
    </row>
    <row r="4059" customFormat="false" ht="15" hidden="false" customHeight="false" outlineLevel="0" collapsed="false">
      <c r="A4059" s="49" t="n">
        <v>16466</v>
      </c>
      <c r="B4059" s="49" t="s">
        <v>189</v>
      </c>
      <c r="C4059" s="63" t="n">
        <v>40244</v>
      </c>
      <c r="D4059" s="63" t="n">
        <v>40853</v>
      </c>
      <c r="E4059" s="49" t="n">
        <v>15</v>
      </c>
      <c r="F4059" s="54" t="n">
        <v>0</v>
      </c>
      <c r="G4059" s="54" t="n">
        <v>2046.13</v>
      </c>
      <c r="H4059" s="54" t="n">
        <v>1595.96</v>
      </c>
      <c r="I4059" s="54" t="n">
        <f aca="false">SUM(F4059:H4059)</f>
        <v>3642.09</v>
      </c>
      <c r="J4059" s="49" t="n">
        <f aca="false">Calc!$C$5-D4059</f>
        <v>34</v>
      </c>
      <c r="K4059" s="49" t="n">
        <f aca="false">IF(J4059&lt;=Calc!$C$11,4,IF(J4059&lt;=Calc!$C$12,3,IF(J4059&lt;=Calc!$C$13,2,1)))</f>
        <v>3</v>
      </c>
      <c r="L4059" s="49" t="n">
        <f aca="false">1+(E4059&gt;=Calc!$C$16)+(E4059&gt;=Calc!$C$17)+(E4059&gt;=Calc!$C$18)</f>
        <v>4</v>
      </c>
      <c r="M4059" s="49" t="str">
        <f aca="false">IF(AND(K4059=4,L4059&gt;=3),"Champions",IF(AND(K4059=3,L4059&gt;=3),"Loyal",IF(K4059&gt;=3,"Recent / New",IF(L4059&gt;=3,"At Risk","Hibernating / Lost"))))</f>
        <v>Loyal</v>
      </c>
      <c r="N4059" s="54" t="n">
        <f aca="false">IF(AND(Calc!$C$2&lt;=2009,Calc!$C$3&gt;=2009),F4059,0)+IF(AND(Calc!$C$2&lt;=2010,Calc!$C$3&gt;=2010),G4059,0)+IF(AND(Calc!$C$2&lt;=2011,Calc!$C$3&gt;=2011),H4059,0)</f>
        <v>3642.09</v>
      </c>
      <c r="O4059" s="61" t="n">
        <f aca="false">IF(AND(N4059&gt;0,OR(Calc!$C$4="*",B4059=Calc!$C$4)),N4059+ROW()*0.000000001,0)</f>
        <v>3642.090004059</v>
      </c>
    </row>
    <row r="4060" customFormat="false" ht="15" hidden="false" customHeight="false" outlineLevel="0" collapsed="false">
      <c r="A4060" s="49" t="n">
        <v>16467</v>
      </c>
      <c r="B4060" s="49" t="s">
        <v>189</v>
      </c>
      <c r="C4060" s="63" t="n">
        <v>40149</v>
      </c>
      <c r="D4060" s="63" t="n">
        <v>40378</v>
      </c>
      <c r="E4060" s="49" t="n">
        <v>7</v>
      </c>
      <c r="F4060" s="54" t="n">
        <v>131.12</v>
      </c>
      <c r="G4060" s="54" t="n">
        <v>2731.28</v>
      </c>
      <c r="H4060" s="54" t="n">
        <v>0</v>
      </c>
      <c r="I4060" s="54" t="n">
        <f aca="false">SUM(F4060:H4060)</f>
        <v>2862.4</v>
      </c>
      <c r="J4060" s="49" t="n">
        <f aca="false">Calc!$C$5-D4060</f>
        <v>509</v>
      </c>
      <c r="K4060" s="49" t="n">
        <f aca="false">IF(J4060&lt;=Calc!$C$11,4,IF(J4060&lt;=Calc!$C$12,3,IF(J4060&lt;=Calc!$C$13,2,1)))</f>
        <v>1</v>
      </c>
      <c r="L4060" s="49" t="n">
        <f aca="false">1+(E4060&gt;=Calc!$C$16)+(E4060&gt;=Calc!$C$17)+(E4060&gt;=Calc!$C$18)</f>
        <v>3</v>
      </c>
      <c r="M4060" s="49" t="str">
        <f aca="false">IF(AND(K4060=4,L4060&gt;=3),"Champions",IF(AND(K4060=3,L4060&gt;=3),"Loyal",IF(K4060&gt;=3,"Recent / New",IF(L4060&gt;=3,"At Risk","Hibernating / Lost"))))</f>
        <v>At Risk</v>
      </c>
      <c r="N4060" s="54" t="n">
        <f aca="false">IF(AND(Calc!$C$2&lt;=2009,Calc!$C$3&gt;=2009),F4060,0)+IF(AND(Calc!$C$2&lt;=2010,Calc!$C$3&gt;=2010),G4060,0)+IF(AND(Calc!$C$2&lt;=2011,Calc!$C$3&gt;=2011),H4060,0)</f>
        <v>2862.4</v>
      </c>
      <c r="O4060" s="61" t="n">
        <f aca="false">IF(AND(N4060&gt;0,OR(Calc!$C$4="*",B4060=Calc!$C$4)),N4060+ROW()*0.000000001,0)</f>
        <v>2862.40000406</v>
      </c>
    </row>
    <row r="4061" customFormat="false" ht="15" hidden="false" customHeight="false" outlineLevel="0" collapsed="false">
      <c r="A4061" s="49" t="n">
        <v>16468</v>
      </c>
      <c r="B4061" s="49" t="s">
        <v>189</v>
      </c>
      <c r="C4061" s="63" t="n">
        <v>40405</v>
      </c>
      <c r="D4061" s="63" t="n">
        <v>40812</v>
      </c>
      <c r="E4061" s="49" t="n">
        <v>3</v>
      </c>
      <c r="F4061" s="54" t="n">
        <v>0</v>
      </c>
      <c r="G4061" s="54" t="n">
        <v>712.62</v>
      </c>
      <c r="H4061" s="54" t="n">
        <v>74.9</v>
      </c>
      <c r="I4061" s="54" t="n">
        <f aca="false">SUM(F4061:H4061)</f>
        <v>787.52</v>
      </c>
      <c r="J4061" s="49" t="n">
        <f aca="false">Calc!$C$5-D4061</f>
        <v>75</v>
      </c>
      <c r="K4061" s="49" t="n">
        <f aca="false">IF(J4061&lt;=Calc!$C$11,4,IF(J4061&lt;=Calc!$C$12,3,IF(J4061&lt;=Calc!$C$13,2,1)))</f>
        <v>3</v>
      </c>
      <c r="L4061" s="49" t="n">
        <f aca="false">1+(E4061&gt;=Calc!$C$16)+(E4061&gt;=Calc!$C$17)+(E4061&gt;=Calc!$C$18)</f>
        <v>2</v>
      </c>
      <c r="M4061" s="49" t="str">
        <f aca="false">IF(AND(K4061=4,L4061&gt;=3),"Champions",IF(AND(K4061=3,L4061&gt;=3),"Loyal",IF(K4061&gt;=3,"Recent / New",IF(L4061&gt;=3,"At Risk","Hibernating / Lost"))))</f>
        <v>Recent / New</v>
      </c>
      <c r="N4061" s="54" t="n">
        <f aca="false">IF(AND(Calc!$C$2&lt;=2009,Calc!$C$3&gt;=2009),F4061,0)+IF(AND(Calc!$C$2&lt;=2010,Calc!$C$3&gt;=2010),G4061,0)+IF(AND(Calc!$C$2&lt;=2011,Calc!$C$3&gt;=2011),H4061,0)</f>
        <v>787.52</v>
      </c>
      <c r="O4061" s="61" t="n">
        <f aca="false">IF(AND(N4061&gt;0,OR(Calc!$C$4="*",B4061=Calc!$C$4)),N4061+ROW()*0.000000001,0)</f>
        <v>787.520004061</v>
      </c>
    </row>
    <row r="4062" customFormat="false" ht="15" hidden="false" customHeight="false" outlineLevel="0" collapsed="false">
      <c r="A4062" s="49" t="n">
        <v>16469</v>
      </c>
      <c r="B4062" s="49" t="s">
        <v>189</v>
      </c>
      <c r="C4062" s="63" t="n">
        <v>40372</v>
      </c>
      <c r="D4062" s="63" t="n">
        <v>40863</v>
      </c>
      <c r="E4062" s="49" t="n">
        <v>5</v>
      </c>
      <c r="F4062" s="54" t="n">
        <v>0</v>
      </c>
      <c r="G4062" s="54" t="n">
        <v>178.48</v>
      </c>
      <c r="H4062" s="54" t="n">
        <v>625.42</v>
      </c>
      <c r="I4062" s="54" t="n">
        <f aca="false">SUM(F4062:H4062)</f>
        <v>803.9</v>
      </c>
      <c r="J4062" s="49" t="n">
        <f aca="false">Calc!$C$5-D4062</f>
        <v>24</v>
      </c>
      <c r="K4062" s="49" t="n">
        <f aca="false">IF(J4062&lt;=Calc!$C$11,4,IF(J4062&lt;=Calc!$C$12,3,IF(J4062&lt;=Calc!$C$13,2,1)))</f>
        <v>4</v>
      </c>
      <c r="L4062" s="49" t="n">
        <f aca="false">1+(E4062&gt;=Calc!$C$16)+(E4062&gt;=Calc!$C$17)+(E4062&gt;=Calc!$C$18)</f>
        <v>3</v>
      </c>
      <c r="M4062" s="49" t="str">
        <f aca="false">IF(AND(K4062=4,L4062&gt;=3),"Champions",IF(AND(K4062=3,L4062&gt;=3),"Loyal",IF(K4062&gt;=3,"Recent / New",IF(L4062&gt;=3,"At Risk","Hibernating / Lost"))))</f>
        <v>Champions</v>
      </c>
      <c r="N4062" s="54" t="n">
        <f aca="false">IF(AND(Calc!$C$2&lt;=2009,Calc!$C$3&gt;=2009),F4062,0)+IF(AND(Calc!$C$2&lt;=2010,Calc!$C$3&gt;=2010),G4062,0)+IF(AND(Calc!$C$2&lt;=2011,Calc!$C$3&gt;=2011),H4062,0)</f>
        <v>803.9</v>
      </c>
      <c r="O4062" s="61" t="n">
        <f aca="false">IF(AND(N4062&gt;0,OR(Calc!$C$4="*",B4062=Calc!$C$4)),N4062+ROW()*0.000000001,0)</f>
        <v>803.900004062</v>
      </c>
    </row>
    <row r="4063" customFormat="false" ht="15" hidden="false" customHeight="false" outlineLevel="0" collapsed="false">
      <c r="A4063" s="49" t="n">
        <v>16470</v>
      </c>
      <c r="B4063" s="49" t="s">
        <v>189</v>
      </c>
      <c r="C4063" s="63" t="n">
        <v>40158</v>
      </c>
      <c r="D4063" s="63" t="n">
        <v>40835</v>
      </c>
      <c r="E4063" s="49" t="n">
        <v>11</v>
      </c>
      <c r="F4063" s="54" t="n">
        <v>191.18</v>
      </c>
      <c r="G4063" s="54" t="n">
        <v>1684.29</v>
      </c>
      <c r="H4063" s="54" t="n">
        <v>536.43</v>
      </c>
      <c r="I4063" s="54" t="n">
        <f aca="false">SUM(F4063:H4063)</f>
        <v>2411.9</v>
      </c>
      <c r="J4063" s="49" t="n">
        <f aca="false">Calc!$C$5-D4063</f>
        <v>52</v>
      </c>
      <c r="K4063" s="49" t="n">
        <f aca="false">IF(J4063&lt;=Calc!$C$11,4,IF(J4063&lt;=Calc!$C$12,3,IF(J4063&lt;=Calc!$C$13,2,1)))</f>
        <v>3</v>
      </c>
      <c r="L4063" s="49" t="n">
        <f aca="false">1+(E4063&gt;=Calc!$C$16)+(E4063&gt;=Calc!$C$17)+(E4063&gt;=Calc!$C$18)</f>
        <v>4</v>
      </c>
      <c r="M4063" s="49" t="str">
        <f aca="false">IF(AND(K4063=4,L4063&gt;=3),"Champions",IF(AND(K4063=3,L4063&gt;=3),"Loyal",IF(K4063&gt;=3,"Recent / New",IF(L4063&gt;=3,"At Risk","Hibernating / Lost"))))</f>
        <v>Loyal</v>
      </c>
      <c r="N4063" s="54" t="n">
        <f aca="false">IF(AND(Calc!$C$2&lt;=2009,Calc!$C$3&gt;=2009),F4063,0)+IF(AND(Calc!$C$2&lt;=2010,Calc!$C$3&gt;=2010),G4063,0)+IF(AND(Calc!$C$2&lt;=2011,Calc!$C$3&gt;=2011),H4063,0)</f>
        <v>2411.9</v>
      </c>
      <c r="O4063" s="61" t="n">
        <f aca="false">IF(AND(N4063&gt;0,OR(Calc!$C$4="*",B4063=Calc!$C$4)),N4063+ROW()*0.000000001,0)</f>
        <v>2411.900004063</v>
      </c>
    </row>
    <row r="4064" customFormat="false" ht="15" hidden="false" customHeight="false" outlineLevel="0" collapsed="false">
      <c r="A4064" s="49" t="n">
        <v>16471</v>
      </c>
      <c r="B4064" s="49" t="s">
        <v>189</v>
      </c>
      <c r="C4064" s="63" t="n">
        <v>40234</v>
      </c>
      <c r="D4064" s="63" t="n">
        <v>40612</v>
      </c>
      <c r="E4064" s="49" t="n">
        <v>4</v>
      </c>
      <c r="F4064" s="54" t="n">
        <v>0</v>
      </c>
      <c r="G4064" s="54" t="n">
        <v>962.23</v>
      </c>
      <c r="H4064" s="54" t="n">
        <v>223.95</v>
      </c>
      <c r="I4064" s="54" t="n">
        <f aca="false">SUM(F4064:H4064)</f>
        <v>1186.18</v>
      </c>
      <c r="J4064" s="49" t="n">
        <f aca="false">Calc!$C$5-D4064</f>
        <v>275</v>
      </c>
      <c r="K4064" s="49" t="n">
        <f aca="false">IF(J4064&lt;=Calc!$C$11,4,IF(J4064&lt;=Calc!$C$12,3,IF(J4064&lt;=Calc!$C$13,2,1)))</f>
        <v>2</v>
      </c>
      <c r="L4064" s="49" t="n">
        <f aca="false">1+(E4064&gt;=Calc!$C$16)+(E4064&gt;=Calc!$C$17)+(E4064&gt;=Calc!$C$18)</f>
        <v>3</v>
      </c>
      <c r="M4064" s="49" t="str">
        <f aca="false">IF(AND(K4064=4,L4064&gt;=3),"Champions",IF(AND(K4064=3,L4064&gt;=3),"Loyal",IF(K4064&gt;=3,"Recent / New",IF(L4064&gt;=3,"At Risk","Hibernating / Lost"))))</f>
        <v>At Risk</v>
      </c>
      <c r="N4064" s="54" t="n">
        <f aca="false">IF(AND(Calc!$C$2&lt;=2009,Calc!$C$3&gt;=2009),F4064,0)+IF(AND(Calc!$C$2&lt;=2010,Calc!$C$3&gt;=2010),G4064,0)+IF(AND(Calc!$C$2&lt;=2011,Calc!$C$3&gt;=2011),H4064,0)</f>
        <v>1186.18</v>
      </c>
      <c r="O4064" s="61" t="n">
        <f aca="false">IF(AND(N4064&gt;0,OR(Calc!$C$4="*",B4064=Calc!$C$4)),N4064+ROW()*0.000000001,0)</f>
        <v>1186.180004064</v>
      </c>
    </row>
    <row r="4065" customFormat="false" ht="15" hidden="false" customHeight="false" outlineLevel="0" collapsed="false">
      <c r="A4065" s="49" t="n">
        <v>16472</v>
      </c>
      <c r="B4065" s="49" t="s">
        <v>189</v>
      </c>
      <c r="C4065" s="63" t="n">
        <v>40289</v>
      </c>
      <c r="D4065" s="63" t="n">
        <v>40452</v>
      </c>
      <c r="E4065" s="49" t="n">
        <v>2</v>
      </c>
      <c r="F4065" s="54" t="n">
        <v>0</v>
      </c>
      <c r="G4065" s="54" t="n">
        <v>789.6</v>
      </c>
      <c r="H4065" s="54" t="n">
        <v>0</v>
      </c>
      <c r="I4065" s="54" t="n">
        <f aca="false">SUM(F4065:H4065)</f>
        <v>789.6</v>
      </c>
      <c r="J4065" s="49" t="n">
        <f aca="false">Calc!$C$5-D4065</f>
        <v>435</v>
      </c>
      <c r="K4065" s="49" t="n">
        <f aca="false">IF(J4065&lt;=Calc!$C$11,4,IF(J4065&lt;=Calc!$C$12,3,IF(J4065&lt;=Calc!$C$13,2,1)))</f>
        <v>1</v>
      </c>
      <c r="L4065" s="49" t="n">
        <f aca="false">1+(E4065&gt;=Calc!$C$16)+(E4065&gt;=Calc!$C$17)+(E4065&gt;=Calc!$C$18)</f>
        <v>2</v>
      </c>
      <c r="M4065" s="49" t="str">
        <f aca="false">IF(AND(K4065=4,L4065&gt;=3),"Champions",IF(AND(K4065=3,L4065&gt;=3),"Loyal",IF(K4065&gt;=3,"Recent / New",IF(L4065&gt;=3,"At Risk","Hibernating / Lost"))))</f>
        <v>Hibernating / Lost</v>
      </c>
      <c r="N4065" s="54" t="n">
        <f aca="false">IF(AND(Calc!$C$2&lt;=2009,Calc!$C$3&gt;=2009),F4065,0)+IF(AND(Calc!$C$2&lt;=2010,Calc!$C$3&gt;=2010),G4065,0)+IF(AND(Calc!$C$2&lt;=2011,Calc!$C$3&gt;=2011),H4065,0)</f>
        <v>789.6</v>
      </c>
      <c r="O4065" s="61" t="n">
        <f aca="false">IF(AND(N4065&gt;0,OR(Calc!$C$4="*",B4065=Calc!$C$4)),N4065+ROW()*0.000000001,0)</f>
        <v>789.600004065</v>
      </c>
    </row>
    <row r="4066" customFormat="false" ht="15" hidden="false" customHeight="false" outlineLevel="0" collapsed="false">
      <c r="A4066" s="49" t="n">
        <v>16473</v>
      </c>
      <c r="B4066" s="49" t="s">
        <v>189</v>
      </c>
      <c r="C4066" s="63" t="n">
        <v>40512</v>
      </c>
      <c r="D4066" s="63" t="n">
        <v>40722</v>
      </c>
      <c r="E4066" s="49" t="n">
        <v>4</v>
      </c>
      <c r="F4066" s="54" t="n">
        <v>0</v>
      </c>
      <c r="G4066" s="54" t="n">
        <v>154.72</v>
      </c>
      <c r="H4066" s="54" t="n">
        <v>314.86</v>
      </c>
      <c r="I4066" s="54" t="n">
        <f aca="false">SUM(F4066:H4066)</f>
        <v>469.58</v>
      </c>
      <c r="J4066" s="49" t="n">
        <f aca="false">Calc!$C$5-D4066</f>
        <v>165</v>
      </c>
      <c r="K4066" s="49" t="n">
        <f aca="false">IF(J4066&lt;=Calc!$C$11,4,IF(J4066&lt;=Calc!$C$12,3,IF(J4066&lt;=Calc!$C$13,2,1)))</f>
        <v>2</v>
      </c>
      <c r="L4066" s="49" t="n">
        <f aca="false">1+(E4066&gt;=Calc!$C$16)+(E4066&gt;=Calc!$C$17)+(E4066&gt;=Calc!$C$18)</f>
        <v>3</v>
      </c>
      <c r="M4066" s="49" t="str">
        <f aca="false">IF(AND(K4066=4,L4066&gt;=3),"Champions",IF(AND(K4066=3,L4066&gt;=3),"Loyal",IF(K4066&gt;=3,"Recent / New",IF(L4066&gt;=3,"At Risk","Hibernating / Lost"))))</f>
        <v>At Risk</v>
      </c>
      <c r="N4066" s="54" t="n">
        <f aca="false">IF(AND(Calc!$C$2&lt;=2009,Calc!$C$3&gt;=2009),F4066,0)+IF(AND(Calc!$C$2&lt;=2010,Calc!$C$3&gt;=2010),G4066,0)+IF(AND(Calc!$C$2&lt;=2011,Calc!$C$3&gt;=2011),H4066,0)</f>
        <v>469.58</v>
      </c>
      <c r="O4066" s="61" t="n">
        <f aca="false">IF(AND(N4066&gt;0,OR(Calc!$C$4="*",B4066=Calc!$C$4)),N4066+ROW()*0.000000001,0)</f>
        <v>469.580004066</v>
      </c>
    </row>
    <row r="4067" customFormat="false" ht="15" hidden="false" customHeight="false" outlineLevel="0" collapsed="false">
      <c r="A4067" s="49" t="n">
        <v>16474</v>
      </c>
      <c r="B4067" s="49" t="s">
        <v>189</v>
      </c>
      <c r="C4067" s="63" t="n">
        <v>40741</v>
      </c>
      <c r="D4067" s="63" t="n">
        <v>40879</v>
      </c>
      <c r="E4067" s="49" t="n">
        <v>7</v>
      </c>
      <c r="F4067" s="54" t="n">
        <v>0</v>
      </c>
      <c r="G4067" s="54" t="n">
        <v>0</v>
      </c>
      <c r="H4067" s="54" t="n">
        <v>1750.46</v>
      </c>
      <c r="I4067" s="54" t="n">
        <f aca="false">SUM(F4067:H4067)</f>
        <v>1750.46</v>
      </c>
      <c r="J4067" s="49" t="n">
        <f aca="false">Calc!$C$5-D4067</f>
        <v>8</v>
      </c>
      <c r="K4067" s="49" t="n">
        <f aca="false">IF(J4067&lt;=Calc!$C$11,4,IF(J4067&lt;=Calc!$C$12,3,IF(J4067&lt;=Calc!$C$13,2,1)))</f>
        <v>4</v>
      </c>
      <c r="L4067" s="49" t="n">
        <f aca="false">1+(E4067&gt;=Calc!$C$16)+(E4067&gt;=Calc!$C$17)+(E4067&gt;=Calc!$C$18)</f>
        <v>3</v>
      </c>
      <c r="M4067" s="49" t="str">
        <f aca="false">IF(AND(K4067=4,L4067&gt;=3),"Champions",IF(AND(K4067=3,L4067&gt;=3),"Loyal",IF(K4067&gt;=3,"Recent / New",IF(L4067&gt;=3,"At Risk","Hibernating / Lost"))))</f>
        <v>Champions</v>
      </c>
      <c r="N4067" s="54" t="n">
        <f aca="false">IF(AND(Calc!$C$2&lt;=2009,Calc!$C$3&gt;=2009),F4067,0)+IF(AND(Calc!$C$2&lt;=2010,Calc!$C$3&gt;=2010),G4067,0)+IF(AND(Calc!$C$2&lt;=2011,Calc!$C$3&gt;=2011),H4067,0)</f>
        <v>1750.46</v>
      </c>
      <c r="O4067" s="61" t="n">
        <f aca="false">IF(AND(N4067&gt;0,OR(Calc!$C$4="*",B4067=Calc!$C$4)),N4067+ROW()*0.000000001,0)</f>
        <v>1750.460004067</v>
      </c>
    </row>
    <row r="4068" customFormat="false" ht="15" hidden="false" customHeight="false" outlineLevel="0" collapsed="false">
      <c r="A4068" s="49" t="n">
        <v>16475</v>
      </c>
      <c r="B4068" s="49" t="s">
        <v>189</v>
      </c>
      <c r="C4068" s="63" t="n">
        <v>40613</v>
      </c>
      <c r="D4068" s="63" t="n">
        <v>40798</v>
      </c>
      <c r="E4068" s="49" t="n">
        <v>4</v>
      </c>
      <c r="F4068" s="54" t="n">
        <v>0</v>
      </c>
      <c r="G4068" s="54" t="n">
        <v>0</v>
      </c>
      <c r="H4068" s="54" t="n">
        <v>544.3</v>
      </c>
      <c r="I4068" s="54" t="n">
        <f aca="false">SUM(F4068:H4068)</f>
        <v>544.3</v>
      </c>
      <c r="J4068" s="49" t="n">
        <f aca="false">Calc!$C$5-D4068</f>
        <v>89</v>
      </c>
      <c r="K4068" s="49" t="n">
        <f aca="false">IF(J4068&lt;=Calc!$C$11,4,IF(J4068&lt;=Calc!$C$12,3,IF(J4068&lt;=Calc!$C$13,2,1)))</f>
        <v>3</v>
      </c>
      <c r="L4068" s="49" t="n">
        <f aca="false">1+(E4068&gt;=Calc!$C$16)+(E4068&gt;=Calc!$C$17)+(E4068&gt;=Calc!$C$18)</f>
        <v>3</v>
      </c>
      <c r="M4068" s="49" t="str">
        <f aca="false">IF(AND(K4068=4,L4068&gt;=3),"Champions",IF(AND(K4068=3,L4068&gt;=3),"Loyal",IF(K4068&gt;=3,"Recent / New",IF(L4068&gt;=3,"At Risk","Hibernating / Lost"))))</f>
        <v>Loyal</v>
      </c>
      <c r="N4068" s="54" t="n">
        <f aca="false">IF(AND(Calc!$C$2&lt;=2009,Calc!$C$3&gt;=2009),F4068,0)+IF(AND(Calc!$C$2&lt;=2010,Calc!$C$3&gt;=2010),G4068,0)+IF(AND(Calc!$C$2&lt;=2011,Calc!$C$3&gt;=2011),H4068,0)</f>
        <v>544.3</v>
      </c>
      <c r="O4068" s="61" t="n">
        <f aca="false">IF(AND(N4068&gt;0,OR(Calc!$C$4="*",B4068=Calc!$C$4)),N4068+ROW()*0.000000001,0)</f>
        <v>544.300004068</v>
      </c>
    </row>
    <row r="4069" customFormat="false" ht="15" hidden="false" customHeight="false" outlineLevel="0" collapsed="false">
      <c r="A4069" s="49" t="n">
        <v>16476</v>
      </c>
      <c r="B4069" s="49" t="s">
        <v>189</v>
      </c>
      <c r="C4069" s="63" t="n">
        <v>40455</v>
      </c>
      <c r="D4069" s="63" t="n">
        <v>40455</v>
      </c>
      <c r="E4069" s="49" t="n">
        <v>1</v>
      </c>
      <c r="F4069" s="54" t="n">
        <v>0</v>
      </c>
      <c r="G4069" s="54" t="n">
        <v>337</v>
      </c>
      <c r="H4069" s="54" t="n">
        <v>0</v>
      </c>
      <c r="I4069" s="54" t="n">
        <f aca="false">SUM(F4069:H4069)</f>
        <v>337</v>
      </c>
      <c r="J4069" s="49" t="n">
        <f aca="false">Calc!$C$5-D4069</f>
        <v>432</v>
      </c>
      <c r="K4069" s="49" t="n">
        <f aca="false">IF(J4069&lt;=Calc!$C$11,4,IF(J4069&lt;=Calc!$C$12,3,IF(J4069&lt;=Calc!$C$13,2,1)))</f>
        <v>1</v>
      </c>
      <c r="L4069" s="49" t="n">
        <f aca="false">1+(E4069&gt;=Calc!$C$16)+(E4069&gt;=Calc!$C$17)+(E4069&gt;=Calc!$C$18)</f>
        <v>1</v>
      </c>
      <c r="M4069" s="49" t="str">
        <f aca="false">IF(AND(K4069=4,L4069&gt;=3),"Champions",IF(AND(K4069=3,L4069&gt;=3),"Loyal",IF(K4069&gt;=3,"Recent / New",IF(L4069&gt;=3,"At Risk","Hibernating / Lost"))))</f>
        <v>Hibernating / Lost</v>
      </c>
      <c r="N4069" s="54" t="n">
        <f aca="false">IF(AND(Calc!$C$2&lt;=2009,Calc!$C$3&gt;=2009),F4069,0)+IF(AND(Calc!$C$2&lt;=2010,Calc!$C$3&gt;=2010),G4069,0)+IF(AND(Calc!$C$2&lt;=2011,Calc!$C$3&gt;=2011),H4069,0)</f>
        <v>337</v>
      </c>
      <c r="O4069" s="61" t="n">
        <f aca="false">IF(AND(N4069&gt;0,OR(Calc!$C$4="*",B4069=Calc!$C$4)),N4069+ROW()*0.000000001,0)</f>
        <v>337.000004069</v>
      </c>
    </row>
    <row r="4070" customFormat="false" ht="15" hidden="false" customHeight="false" outlineLevel="0" collapsed="false">
      <c r="A4070" s="49" t="n">
        <v>16477</v>
      </c>
      <c r="B4070" s="49" t="s">
        <v>189</v>
      </c>
      <c r="C4070" s="63" t="n">
        <v>40402</v>
      </c>
      <c r="D4070" s="63" t="n">
        <v>40823</v>
      </c>
      <c r="E4070" s="49" t="n">
        <v>11</v>
      </c>
      <c r="F4070" s="54" t="n">
        <v>0</v>
      </c>
      <c r="G4070" s="54" t="n">
        <v>2144.31</v>
      </c>
      <c r="H4070" s="54" t="n">
        <v>1950.06</v>
      </c>
      <c r="I4070" s="54" t="n">
        <f aca="false">SUM(F4070:H4070)</f>
        <v>4094.37</v>
      </c>
      <c r="J4070" s="49" t="n">
        <f aca="false">Calc!$C$5-D4070</f>
        <v>64</v>
      </c>
      <c r="K4070" s="49" t="n">
        <f aca="false">IF(J4070&lt;=Calc!$C$11,4,IF(J4070&lt;=Calc!$C$12,3,IF(J4070&lt;=Calc!$C$13,2,1)))</f>
        <v>3</v>
      </c>
      <c r="L4070" s="49" t="n">
        <f aca="false">1+(E4070&gt;=Calc!$C$16)+(E4070&gt;=Calc!$C$17)+(E4070&gt;=Calc!$C$18)</f>
        <v>4</v>
      </c>
      <c r="M4070" s="49" t="str">
        <f aca="false">IF(AND(K4070=4,L4070&gt;=3),"Champions",IF(AND(K4070=3,L4070&gt;=3),"Loyal",IF(K4070&gt;=3,"Recent / New",IF(L4070&gt;=3,"At Risk","Hibernating / Lost"))))</f>
        <v>Loyal</v>
      </c>
      <c r="N4070" s="54" t="n">
        <f aca="false">IF(AND(Calc!$C$2&lt;=2009,Calc!$C$3&gt;=2009),F4070,0)+IF(AND(Calc!$C$2&lt;=2010,Calc!$C$3&gt;=2010),G4070,0)+IF(AND(Calc!$C$2&lt;=2011,Calc!$C$3&gt;=2011),H4070,0)</f>
        <v>4094.37</v>
      </c>
      <c r="O4070" s="61" t="n">
        <f aca="false">IF(AND(N4070&gt;0,OR(Calc!$C$4="*",B4070=Calc!$C$4)),N4070+ROW()*0.000000001,0)</f>
        <v>4094.37000407</v>
      </c>
    </row>
    <row r="4071" customFormat="false" ht="15" hidden="false" customHeight="false" outlineLevel="0" collapsed="false">
      <c r="A4071" s="49" t="n">
        <v>16478</v>
      </c>
      <c r="B4071" s="49" t="s">
        <v>189</v>
      </c>
      <c r="C4071" s="63" t="n">
        <v>40821</v>
      </c>
      <c r="D4071" s="63" t="n">
        <v>40861</v>
      </c>
      <c r="E4071" s="49" t="n">
        <v>3</v>
      </c>
      <c r="F4071" s="54" t="n">
        <v>0</v>
      </c>
      <c r="G4071" s="54" t="n">
        <v>0</v>
      </c>
      <c r="H4071" s="54" t="n">
        <v>331</v>
      </c>
      <c r="I4071" s="54" t="n">
        <f aca="false">SUM(F4071:H4071)</f>
        <v>331</v>
      </c>
      <c r="J4071" s="49" t="n">
        <f aca="false">Calc!$C$5-D4071</f>
        <v>26</v>
      </c>
      <c r="K4071" s="49" t="n">
        <f aca="false">IF(J4071&lt;=Calc!$C$11,4,IF(J4071&lt;=Calc!$C$12,3,IF(J4071&lt;=Calc!$C$13,2,1)))</f>
        <v>4</v>
      </c>
      <c r="L4071" s="49" t="n">
        <f aca="false">1+(E4071&gt;=Calc!$C$16)+(E4071&gt;=Calc!$C$17)+(E4071&gt;=Calc!$C$18)</f>
        <v>2</v>
      </c>
      <c r="M4071" s="49" t="str">
        <f aca="false">IF(AND(K4071=4,L4071&gt;=3),"Champions",IF(AND(K4071=3,L4071&gt;=3),"Loyal",IF(K4071&gt;=3,"Recent / New",IF(L4071&gt;=3,"At Risk","Hibernating / Lost"))))</f>
        <v>Recent / New</v>
      </c>
      <c r="N4071" s="54" t="n">
        <f aca="false">IF(AND(Calc!$C$2&lt;=2009,Calc!$C$3&gt;=2009),F4071,0)+IF(AND(Calc!$C$2&lt;=2010,Calc!$C$3&gt;=2010),G4071,0)+IF(AND(Calc!$C$2&lt;=2011,Calc!$C$3&gt;=2011),H4071,0)</f>
        <v>331</v>
      </c>
      <c r="O4071" s="61" t="n">
        <f aca="false">IF(AND(N4071&gt;0,OR(Calc!$C$4="*",B4071=Calc!$C$4)),N4071+ROW()*0.000000001,0)</f>
        <v>331.000004071</v>
      </c>
    </row>
    <row r="4072" customFormat="false" ht="15" hidden="false" customHeight="false" outlineLevel="0" collapsed="false">
      <c r="A4072" s="49" t="n">
        <v>16479</v>
      </c>
      <c r="B4072" s="49" t="s">
        <v>189</v>
      </c>
      <c r="C4072" s="63" t="n">
        <v>40876</v>
      </c>
      <c r="D4072" s="63" t="n">
        <v>40876</v>
      </c>
      <c r="E4072" s="49" t="n">
        <v>2</v>
      </c>
      <c r="F4072" s="54" t="n">
        <v>0</v>
      </c>
      <c r="G4072" s="54" t="n">
        <v>0</v>
      </c>
      <c r="H4072" s="54" t="n">
        <v>300.83</v>
      </c>
      <c r="I4072" s="54" t="n">
        <f aca="false">SUM(F4072:H4072)</f>
        <v>300.83</v>
      </c>
      <c r="J4072" s="49" t="n">
        <f aca="false">Calc!$C$5-D4072</f>
        <v>11</v>
      </c>
      <c r="K4072" s="49" t="n">
        <f aca="false">IF(J4072&lt;=Calc!$C$11,4,IF(J4072&lt;=Calc!$C$12,3,IF(J4072&lt;=Calc!$C$13,2,1)))</f>
        <v>4</v>
      </c>
      <c r="L4072" s="49" t="n">
        <f aca="false">1+(E4072&gt;=Calc!$C$16)+(E4072&gt;=Calc!$C$17)+(E4072&gt;=Calc!$C$18)</f>
        <v>2</v>
      </c>
      <c r="M4072" s="49" t="str">
        <f aca="false">IF(AND(K4072=4,L4072&gt;=3),"Champions",IF(AND(K4072=3,L4072&gt;=3),"Loyal",IF(K4072&gt;=3,"Recent / New",IF(L4072&gt;=3,"At Risk","Hibernating / Lost"))))</f>
        <v>Recent / New</v>
      </c>
      <c r="N4072" s="54" t="n">
        <f aca="false">IF(AND(Calc!$C$2&lt;=2009,Calc!$C$3&gt;=2009),F4072,0)+IF(AND(Calc!$C$2&lt;=2010,Calc!$C$3&gt;=2010),G4072,0)+IF(AND(Calc!$C$2&lt;=2011,Calc!$C$3&gt;=2011),H4072,0)</f>
        <v>300.83</v>
      </c>
      <c r="O4072" s="61" t="n">
        <f aca="false">IF(AND(N4072&gt;0,OR(Calc!$C$4="*",B4072=Calc!$C$4)),N4072+ROW()*0.000000001,0)</f>
        <v>300.830004072</v>
      </c>
    </row>
    <row r="4073" customFormat="false" ht="15" hidden="false" customHeight="false" outlineLevel="0" collapsed="false">
      <c r="A4073" s="49" t="n">
        <v>16480</v>
      </c>
      <c r="B4073" s="49" t="s">
        <v>189</v>
      </c>
      <c r="C4073" s="63" t="n">
        <v>40811</v>
      </c>
      <c r="D4073" s="63" t="n">
        <v>40811</v>
      </c>
      <c r="E4073" s="49" t="n">
        <v>1</v>
      </c>
      <c r="F4073" s="54" t="n">
        <v>0</v>
      </c>
      <c r="G4073" s="54" t="n">
        <v>0</v>
      </c>
      <c r="H4073" s="54" t="n">
        <v>769.29</v>
      </c>
      <c r="I4073" s="54" t="n">
        <f aca="false">SUM(F4073:H4073)</f>
        <v>769.29</v>
      </c>
      <c r="J4073" s="49" t="n">
        <f aca="false">Calc!$C$5-D4073</f>
        <v>76</v>
      </c>
      <c r="K4073" s="49" t="n">
        <f aca="false">IF(J4073&lt;=Calc!$C$11,4,IF(J4073&lt;=Calc!$C$12,3,IF(J4073&lt;=Calc!$C$13,2,1)))</f>
        <v>3</v>
      </c>
      <c r="L4073" s="49" t="n">
        <f aca="false">1+(E4073&gt;=Calc!$C$16)+(E4073&gt;=Calc!$C$17)+(E4073&gt;=Calc!$C$18)</f>
        <v>1</v>
      </c>
      <c r="M4073" s="49" t="str">
        <f aca="false">IF(AND(K4073=4,L4073&gt;=3),"Champions",IF(AND(K4073=3,L4073&gt;=3),"Loyal",IF(K4073&gt;=3,"Recent / New",IF(L4073&gt;=3,"At Risk","Hibernating / Lost"))))</f>
        <v>Recent / New</v>
      </c>
      <c r="N4073" s="54" t="n">
        <f aca="false">IF(AND(Calc!$C$2&lt;=2009,Calc!$C$3&gt;=2009),F4073,0)+IF(AND(Calc!$C$2&lt;=2010,Calc!$C$3&gt;=2010),G4073,0)+IF(AND(Calc!$C$2&lt;=2011,Calc!$C$3&gt;=2011),H4073,0)</f>
        <v>769.29</v>
      </c>
      <c r="O4073" s="61" t="n">
        <f aca="false">IF(AND(N4073&gt;0,OR(Calc!$C$4="*",B4073=Calc!$C$4)),N4073+ROW()*0.000000001,0)</f>
        <v>769.290004073</v>
      </c>
    </row>
    <row r="4074" customFormat="false" ht="15" hidden="false" customHeight="false" outlineLevel="0" collapsed="false">
      <c r="A4074" s="49" t="n">
        <v>16481</v>
      </c>
      <c r="B4074" s="49" t="s">
        <v>189</v>
      </c>
      <c r="C4074" s="63" t="n">
        <v>40204</v>
      </c>
      <c r="D4074" s="63" t="n">
        <v>40204</v>
      </c>
      <c r="E4074" s="49" t="n">
        <v>1</v>
      </c>
      <c r="F4074" s="54" t="n">
        <v>0</v>
      </c>
      <c r="G4074" s="54" t="n">
        <v>430.93</v>
      </c>
      <c r="H4074" s="54" t="n">
        <v>0</v>
      </c>
      <c r="I4074" s="54" t="n">
        <f aca="false">SUM(F4074:H4074)</f>
        <v>430.93</v>
      </c>
      <c r="J4074" s="49" t="n">
        <f aca="false">Calc!$C$5-D4074</f>
        <v>683</v>
      </c>
      <c r="K4074" s="49" t="n">
        <f aca="false">IF(J4074&lt;=Calc!$C$11,4,IF(J4074&lt;=Calc!$C$12,3,IF(J4074&lt;=Calc!$C$13,2,1)))</f>
        <v>1</v>
      </c>
      <c r="L4074" s="49" t="n">
        <f aca="false">1+(E4074&gt;=Calc!$C$16)+(E4074&gt;=Calc!$C$17)+(E4074&gt;=Calc!$C$18)</f>
        <v>1</v>
      </c>
      <c r="M4074" s="49" t="str">
        <f aca="false">IF(AND(K4074=4,L4074&gt;=3),"Champions",IF(AND(K4074=3,L4074&gt;=3),"Loyal",IF(K4074&gt;=3,"Recent / New",IF(L4074&gt;=3,"At Risk","Hibernating / Lost"))))</f>
        <v>Hibernating / Lost</v>
      </c>
      <c r="N4074" s="54" t="n">
        <f aca="false">IF(AND(Calc!$C$2&lt;=2009,Calc!$C$3&gt;=2009),F4074,0)+IF(AND(Calc!$C$2&lt;=2010,Calc!$C$3&gt;=2010),G4074,0)+IF(AND(Calc!$C$2&lt;=2011,Calc!$C$3&gt;=2011),H4074,0)</f>
        <v>430.93</v>
      </c>
      <c r="O4074" s="61" t="n">
        <f aca="false">IF(AND(N4074&gt;0,OR(Calc!$C$4="*",B4074=Calc!$C$4)),N4074+ROW()*0.000000001,0)</f>
        <v>430.930004074</v>
      </c>
    </row>
    <row r="4075" customFormat="false" ht="15" hidden="false" customHeight="false" outlineLevel="0" collapsed="false">
      <c r="A4075" s="49" t="n">
        <v>16482</v>
      </c>
      <c r="B4075" s="49" t="s">
        <v>189</v>
      </c>
      <c r="C4075" s="63" t="n">
        <v>40871</v>
      </c>
      <c r="D4075" s="63" t="n">
        <v>40871</v>
      </c>
      <c r="E4075" s="49" t="n">
        <v>1</v>
      </c>
      <c r="F4075" s="54" t="n">
        <v>0</v>
      </c>
      <c r="G4075" s="54" t="n">
        <v>0</v>
      </c>
      <c r="H4075" s="54" t="n">
        <v>220.62</v>
      </c>
      <c r="I4075" s="54" t="n">
        <f aca="false">SUM(F4075:H4075)</f>
        <v>220.62</v>
      </c>
      <c r="J4075" s="49" t="n">
        <f aca="false">Calc!$C$5-D4075</f>
        <v>16</v>
      </c>
      <c r="K4075" s="49" t="n">
        <f aca="false">IF(J4075&lt;=Calc!$C$11,4,IF(J4075&lt;=Calc!$C$12,3,IF(J4075&lt;=Calc!$C$13,2,1)))</f>
        <v>4</v>
      </c>
      <c r="L4075" s="49" t="n">
        <f aca="false">1+(E4075&gt;=Calc!$C$16)+(E4075&gt;=Calc!$C$17)+(E4075&gt;=Calc!$C$18)</f>
        <v>1</v>
      </c>
      <c r="M4075" s="49" t="str">
        <f aca="false">IF(AND(K4075=4,L4075&gt;=3),"Champions",IF(AND(K4075=3,L4075&gt;=3),"Loyal",IF(K4075&gt;=3,"Recent / New",IF(L4075&gt;=3,"At Risk","Hibernating / Lost"))))</f>
        <v>Recent / New</v>
      </c>
      <c r="N4075" s="54" t="n">
        <f aca="false">IF(AND(Calc!$C$2&lt;=2009,Calc!$C$3&gt;=2009),F4075,0)+IF(AND(Calc!$C$2&lt;=2010,Calc!$C$3&gt;=2010),G4075,0)+IF(AND(Calc!$C$2&lt;=2011,Calc!$C$3&gt;=2011),H4075,0)</f>
        <v>220.62</v>
      </c>
      <c r="O4075" s="61" t="n">
        <f aca="false">IF(AND(N4075&gt;0,OR(Calc!$C$4="*",B4075=Calc!$C$4)),N4075+ROW()*0.000000001,0)</f>
        <v>220.620004075</v>
      </c>
    </row>
    <row r="4076" customFormat="false" ht="15" hidden="false" customHeight="false" outlineLevel="0" collapsed="false">
      <c r="A4076" s="49" t="n">
        <v>16483</v>
      </c>
      <c r="B4076" s="49" t="s">
        <v>189</v>
      </c>
      <c r="C4076" s="63" t="n">
        <v>40694</v>
      </c>
      <c r="D4076" s="63" t="n">
        <v>40694</v>
      </c>
      <c r="E4076" s="49" t="n">
        <v>1</v>
      </c>
      <c r="F4076" s="54" t="n">
        <v>0</v>
      </c>
      <c r="G4076" s="54" t="n">
        <v>0</v>
      </c>
      <c r="H4076" s="54" t="n">
        <v>139.35</v>
      </c>
      <c r="I4076" s="54" t="n">
        <f aca="false">SUM(F4076:H4076)</f>
        <v>139.35</v>
      </c>
      <c r="J4076" s="49" t="n">
        <f aca="false">Calc!$C$5-D4076</f>
        <v>193</v>
      </c>
      <c r="K4076" s="49" t="n">
        <f aca="false">IF(J4076&lt;=Calc!$C$11,4,IF(J4076&lt;=Calc!$C$12,3,IF(J4076&lt;=Calc!$C$13,2,1)))</f>
        <v>2</v>
      </c>
      <c r="L4076" s="49" t="n">
        <f aca="false">1+(E4076&gt;=Calc!$C$16)+(E4076&gt;=Calc!$C$17)+(E4076&gt;=Calc!$C$18)</f>
        <v>1</v>
      </c>
      <c r="M4076" s="49" t="str">
        <f aca="false">IF(AND(K4076=4,L4076&gt;=3),"Champions",IF(AND(K4076=3,L4076&gt;=3),"Loyal",IF(K4076&gt;=3,"Recent / New",IF(L4076&gt;=3,"At Risk","Hibernating / Lost"))))</f>
        <v>Hibernating / Lost</v>
      </c>
      <c r="N4076" s="54" t="n">
        <f aca="false">IF(AND(Calc!$C$2&lt;=2009,Calc!$C$3&gt;=2009),F4076,0)+IF(AND(Calc!$C$2&lt;=2010,Calc!$C$3&gt;=2010),G4076,0)+IF(AND(Calc!$C$2&lt;=2011,Calc!$C$3&gt;=2011),H4076,0)</f>
        <v>139.35</v>
      </c>
      <c r="O4076" s="61" t="n">
        <f aca="false">IF(AND(N4076&gt;0,OR(Calc!$C$4="*",B4076=Calc!$C$4)),N4076+ROW()*0.000000001,0)</f>
        <v>139.350004076</v>
      </c>
    </row>
    <row r="4077" customFormat="false" ht="15" hidden="false" customHeight="false" outlineLevel="0" collapsed="false">
      <c r="A4077" s="49" t="n">
        <v>16484</v>
      </c>
      <c r="B4077" s="49" t="s">
        <v>189</v>
      </c>
      <c r="C4077" s="63" t="n">
        <v>40696</v>
      </c>
      <c r="D4077" s="63" t="n">
        <v>40713</v>
      </c>
      <c r="E4077" s="49" t="n">
        <v>2</v>
      </c>
      <c r="F4077" s="54" t="n">
        <v>0</v>
      </c>
      <c r="G4077" s="54" t="n">
        <v>0</v>
      </c>
      <c r="H4077" s="54" t="n">
        <v>379.4</v>
      </c>
      <c r="I4077" s="54" t="n">
        <f aca="false">SUM(F4077:H4077)</f>
        <v>379.4</v>
      </c>
      <c r="J4077" s="49" t="n">
        <f aca="false">Calc!$C$5-D4077</f>
        <v>174</v>
      </c>
      <c r="K4077" s="49" t="n">
        <f aca="false">IF(J4077&lt;=Calc!$C$11,4,IF(J4077&lt;=Calc!$C$12,3,IF(J4077&lt;=Calc!$C$13,2,1)))</f>
        <v>2</v>
      </c>
      <c r="L4077" s="49" t="n">
        <f aca="false">1+(E4077&gt;=Calc!$C$16)+(E4077&gt;=Calc!$C$17)+(E4077&gt;=Calc!$C$18)</f>
        <v>2</v>
      </c>
      <c r="M4077" s="49" t="str">
        <f aca="false">IF(AND(K4077=4,L4077&gt;=3),"Champions",IF(AND(K4077=3,L4077&gt;=3),"Loyal",IF(K4077&gt;=3,"Recent / New",IF(L4077&gt;=3,"At Risk","Hibernating / Lost"))))</f>
        <v>Hibernating / Lost</v>
      </c>
      <c r="N4077" s="54" t="n">
        <f aca="false">IF(AND(Calc!$C$2&lt;=2009,Calc!$C$3&gt;=2009),F4077,0)+IF(AND(Calc!$C$2&lt;=2010,Calc!$C$3&gt;=2010),G4077,0)+IF(AND(Calc!$C$2&lt;=2011,Calc!$C$3&gt;=2011),H4077,0)</f>
        <v>379.4</v>
      </c>
      <c r="O4077" s="61" t="n">
        <f aca="false">IF(AND(N4077&gt;0,OR(Calc!$C$4="*",B4077=Calc!$C$4)),N4077+ROW()*0.000000001,0)</f>
        <v>379.400004077</v>
      </c>
    </row>
    <row r="4078" customFormat="false" ht="15" hidden="false" customHeight="false" outlineLevel="0" collapsed="false">
      <c r="A4078" s="49" t="n">
        <v>16485</v>
      </c>
      <c r="B4078" s="49" t="s">
        <v>189</v>
      </c>
      <c r="C4078" s="63" t="n">
        <v>40153</v>
      </c>
      <c r="D4078" s="63" t="n">
        <v>40809</v>
      </c>
      <c r="E4078" s="49" t="n">
        <v>5</v>
      </c>
      <c r="F4078" s="54" t="n">
        <v>619.24</v>
      </c>
      <c r="G4078" s="54" t="n">
        <v>1147.3</v>
      </c>
      <c r="H4078" s="54" t="n">
        <v>363.65</v>
      </c>
      <c r="I4078" s="54" t="n">
        <f aca="false">SUM(F4078:H4078)</f>
        <v>2130.19</v>
      </c>
      <c r="J4078" s="49" t="n">
        <f aca="false">Calc!$C$5-D4078</f>
        <v>78</v>
      </c>
      <c r="K4078" s="49" t="n">
        <f aca="false">IF(J4078&lt;=Calc!$C$11,4,IF(J4078&lt;=Calc!$C$12,3,IF(J4078&lt;=Calc!$C$13,2,1)))</f>
        <v>3</v>
      </c>
      <c r="L4078" s="49" t="n">
        <f aca="false">1+(E4078&gt;=Calc!$C$16)+(E4078&gt;=Calc!$C$17)+(E4078&gt;=Calc!$C$18)</f>
        <v>3</v>
      </c>
      <c r="M4078" s="49" t="str">
        <f aca="false">IF(AND(K4078=4,L4078&gt;=3),"Champions",IF(AND(K4078=3,L4078&gt;=3),"Loyal",IF(K4078&gt;=3,"Recent / New",IF(L4078&gt;=3,"At Risk","Hibernating / Lost"))))</f>
        <v>Loyal</v>
      </c>
      <c r="N4078" s="54" t="n">
        <f aca="false">IF(AND(Calc!$C$2&lt;=2009,Calc!$C$3&gt;=2009),F4078,0)+IF(AND(Calc!$C$2&lt;=2010,Calc!$C$3&gt;=2010),G4078,0)+IF(AND(Calc!$C$2&lt;=2011,Calc!$C$3&gt;=2011),H4078,0)</f>
        <v>2130.19</v>
      </c>
      <c r="O4078" s="61" t="n">
        <f aca="false">IF(AND(N4078&gt;0,OR(Calc!$C$4="*",B4078=Calc!$C$4)),N4078+ROW()*0.000000001,0)</f>
        <v>2130.190004078</v>
      </c>
    </row>
    <row r="4079" customFormat="false" ht="15" hidden="false" customHeight="false" outlineLevel="0" collapsed="false">
      <c r="A4079" s="49" t="n">
        <v>16486</v>
      </c>
      <c r="B4079" s="49" t="s">
        <v>189</v>
      </c>
      <c r="C4079" s="63" t="n">
        <v>40349</v>
      </c>
      <c r="D4079" s="63" t="n">
        <v>40349</v>
      </c>
      <c r="E4079" s="49" t="n">
        <v>1</v>
      </c>
      <c r="F4079" s="54" t="n">
        <v>0</v>
      </c>
      <c r="G4079" s="54" t="n">
        <v>134.36</v>
      </c>
      <c r="H4079" s="54" t="n">
        <v>0</v>
      </c>
      <c r="I4079" s="54" t="n">
        <f aca="false">SUM(F4079:H4079)</f>
        <v>134.36</v>
      </c>
      <c r="J4079" s="49" t="n">
        <f aca="false">Calc!$C$5-D4079</f>
        <v>538</v>
      </c>
      <c r="K4079" s="49" t="n">
        <f aca="false">IF(J4079&lt;=Calc!$C$11,4,IF(J4079&lt;=Calc!$C$12,3,IF(J4079&lt;=Calc!$C$13,2,1)))</f>
        <v>1</v>
      </c>
      <c r="L4079" s="49" t="n">
        <f aca="false">1+(E4079&gt;=Calc!$C$16)+(E4079&gt;=Calc!$C$17)+(E4079&gt;=Calc!$C$18)</f>
        <v>1</v>
      </c>
      <c r="M4079" s="49" t="str">
        <f aca="false">IF(AND(K4079=4,L4079&gt;=3),"Champions",IF(AND(K4079=3,L4079&gt;=3),"Loyal",IF(K4079&gt;=3,"Recent / New",IF(L4079&gt;=3,"At Risk","Hibernating / Lost"))))</f>
        <v>Hibernating / Lost</v>
      </c>
      <c r="N4079" s="54" t="n">
        <f aca="false">IF(AND(Calc!$C$2&lt;=2009,Calc!$C$3&gt;=2009),F4079,0)+IF(AND(Calc!$C$2&lt;=2010,Calc!$C$3&gt;=2010),G4079,0)+IF(AND(Calc!$C$2&lt;=2011,Calc!$C$3&gt;=2011),H4079,0)</f>
        <v>134.36</v>
      </c>
      <c r="O4079" s="61" t="n">
        <f aca="false">IF(AND(N4079&gt;0,OR(Calc!$C$4="*",B4079=Calc!$C$4)),N4079+ROW()*0.000000001,0)</f>
        <v>134.360004079</v>
      </c>
    </row>
    <row r="4080" customFormat="false" ht="15" hidden="false" customHeight="false" outlineLevel="0" collapsed="false">
      <c r="A4080" s="49" t="n">
        <v>16487</v>
      </c>
      <c r="B4080" s="49" t="s">
        <v>189</v>
      </c>
      <c r="C4080" s="63" t="n">
        <v>40227</v>
      </c>
      <c r="D4080" s="63" t="n">
        <v>40309</v>
      </c>
      <c r="E4080" s="49" t="n">
        <v>2</v>
      </c>
      <c r="F4080" s="54" t="n">
        <v>0</v>
      </c>
      <c r="G4080" s="54" t="n">
        <v>209.4</v>
      </c>
      <c r="H4080" s="54" t="n">
        <v>0</v>
      </c>
      <c r="I4080" s="54" t="n">
        <f aca="false">SUM(F4080:H4080)</f>
        <v>209.4</v>
      </c>
      <c r="J4080" s="49" t="n">
        <f aca="false">Calc!$C$5-D4080</f>
        <v>578</v>
      </c>
      <c r="K4080" s="49" t="n">
        <f aca="false">IF(J4080&lt;=Calc!$C$11,4,IF(J4080&lt;=Calc!$C$12,3,IF(J4080&lt;=Calc!$C$13,2,1)))</f>
        <v>1</v>
      </c>
      <c r="L4080" s="49" t="n">
        <f aca="false">1+(E4080&gt;=Calc!$C$16)+(E4080&gt;=Calc!$C$17)+(E4080&gt;=Calc!$C$18)</f>
        <v>2</v>
      </c>
      <c r="M4080" s="49" t="str">
        <f aca="false">IF(AND(K4080=4,L4080&gt;=3),"Champions",IF(AND(K4080=3,L4080&gt;=3),"Loyal",IF(K4080&gt;=3,"Recent / New",IF(L4080&gt;=3,"At Risk","Hibernating / Lost"))))</f>
        <v>Hibernating / Lost</v>
      </c>
      <c r="N4080" s="54" t="n">
        <f aca="false">IF(AND(Calc!$C$2&lt;=2009,Calc!$C$3&gt;=2009),F4080,0)+IF(AND(Calc!$C$2&lt;=2010,Calc!$C$3&gt;=2010),G4080,0)+IF(AND(Calc!$C$2&lt;=2011,Calc!$C$3&gt;=2011),H4080,0)</f>
        <v>209.4</v>
      </c>
      <c r="O4080" s="61" t="n">
        <f aca="false">IF(AND(N4080&gt;0,OR(Calc!$C$4="*",B4080=Calc!$C$4)),N4080+ROW()*0.000000001,0)</f>
        <v>209.40000408</v>
      </c>
    </row>
    <row r="4081" customFormat="false" ht="15" hidden="false" customHeight="false" outlineLevel="0" collapsed="false">
      <c r="A4081" s="49" t="n">
        <v>16488</v>
      </c>
      <c r="B4081" s="49" t="s">
        <v>189</v>
      </c>
      <c r="C4081" s="63" t="n">
        <v>40738</v>
      </c>
      <c r="D4081" s="63" t="n">
        <v>40853</v>
      </c>
      <c r="E4081" s="49" t="n">
        <v>3</v>
      </c>
      <c r="F4081" s="54" t="n">
        <v>0</v>
      </c>
      <c r="G4081" s="54" t="n">
        <v>0</v>
      </c>
      <c r="H4081" s="54" t="n">
        <v>492.2</v>
      </c>
      <c r="I4081" s="54" t="n">
        <f aca="false">SUM(F4081:H4081)</f>
        <v>492.2</v>
      </c>
      <c r="J4081" s="49" t="n">
        <f aca="false">Calc!$C$5-D4081</f>
        <v>34</v>
      </c>
      <c r="K4081" s="49" t="n">
        <f aca="false">IF(J4081&lt;=Calc!$C$11,4,IF(J4081&lt;=Calc!$C$12,3,IF(J4081&lt;=Calc!$C$13,2,1)))</f>
        <v>3</v>
      </c>
      <c r="L4081" s="49" t="n">
        <f aca="false">1+(E4081&gt;=Calc!$C$16)+(E4081&gt;=Calc!$C$17)+(E4081&gt;=Calc!$C$18)</f>
        <v>2</v>
      </c>
      <c r="M4081" s="49" t="str">
        <f aca="false">IF(AND(K4081=4,L4081&gt;=3),"Champions",IF(AND(K4081=3,L4081&gt;=3),"Loyal",IF(K4081&gt;=3,"Recent / New",IF(L4081&gt;=3,"At Risk","Hibernating / Lost"))))</f>
        <v>Recent / New</v>
      </c>
      <c r="N4081" s="54" t="n">
        <f aca="false">IF(AND(Calc!$C$2&lt;=2009,Calc!$C$3&gt;=2009),F4081,0)+IF(AND(Calc!$C$2&lt;=2010,Calc!$C$3&gt;=2010),G4081,0)+IF(AND(Calc!$C$2&lt;=2011,Calc!$C$3&gt;=2011),H4081,0)</f>
        <v>492.2</v>
      </c>
      <c r="O4081" s="61" t="n">
        <f aca="false">IF(AND(N4081&gt;0,OR(Calc!$C$4="*",B4081=Calc!$C$4)),N4081+ROW()*0.000000001,0)</f>
        <v>492.200004081</v>
      </c>
    </row>
    <row r="4082" customFormat="false" ht="15" hidden="false" customHeight="false" outlineLevel="0" collapsed="false">
      <c r="A4082" s="49" t="n">
        <v>16489</v>
      </c>
      <c r="B4082" s="49" t="s">
        <v>189</v>
      </c>
      <c r="C4082" s="63" t="n">
        <v>40450</v>
      </c>
      <c r="D4082" s="63" t="n">
        <v>40506</v>
      </c>
      <c r="E4082" s="49" t="n">
        <v>2</v>
      </c>
      <c r="F4082" s="54" t="n">
        <v>0</v>
      </c>
      <c r="G4082" s="54" t="n">
        <v>303.7</v>
      </c>
      <c r="H4082" s="54" t="n">
        <v>0</v>
      </c>
      <c r="I4082" s="54" t="n">
        <f aca="false">SUM(F4082:H4082)</f>
        <v>303.7</v>
      </c>
      <c r="J4082" s="49" t="n">
        <f aca="false">Calc!$C$5-D4082</f>
        <v>381</v>
      </c>
      <c r="K4082" s="49" t="n">
        <f aca="false">IF(J4082&lt;=Calc!$C$11,4,IF(J4082&lt;=Calc!$C$12,3,IF(J4082&lt;=Calc!$C$13,2,1)))</f>
        <v>1</v>
      </c>
      <c r="L4082" s="49" t="n">
        <f aca="false">1+(E4082&gt;=Calc!$C$16)+(E4082&gt;=Calc!$C$17)+(E4082&gt;=Calc!$C$18)</f>
        <v>2</v>
      </c>
      <c r="M4082" s="49" t="str">
        <f aca="false">IF(AND(K4082=4,L4082&gt;=3),"Champions",IF(AND(K4082=3,L4082&gt;=3),"Loyal",IF(K4082&gt;=3,"Recent / New",IF(L4082&gt;=3,"At Risk","Hibernating / Lost"))))</f>
        <v>Hibernating / Lost</v>
      </c>
      <c r="N4082" s="54" t="n">
        <f aca="false">IF(AND(Calc!$C$2&lt;=2009,Calc!$C$3&gt;=2009),F4082,0)+IF(AND(Calc!$C$2&lt;=2010,Calc!$C$3&gt;=2010),G4082,0)+IF(AND(Calc!$C$2&lt;=2011,Calc!$C$3&gt;=2011),H4082,0)</f>
        <v>303.7</v>
      </c>
      <c r="O4082" s="61" t="n">
        <f aca="false">IF(AND(N4082&gt;0,OR(Calc!$C$4="*",B4082=Calc!$C$4)),N4082+ROW()*0.000000001,0)</f>
        <v>303.700004082</v>
      </c>
    </row>
    <row r="4083" customFormat="false" ht="15" hidden="false" customHeight="false" outlineLevel="0" collapsed="false">
      <c r="A4083" s="49" t="n">
        <v>16490</v>
      </c>
      <c r="B4083" s="49" t="s">
        <v>189</v>
      </c>
      <c r="C4083" s="63" t="n">
        <v>40450</v>
      </c>
      <c r="D4083" s="63" t="n">
        <v>40450</v>
      </c>
      <c r="E4083" s="49" t="n">
        <v>1</v>
      </c>
      <c r="F4083" s="54" t="n">
        <v>0</v>
      </c>
      <c r="G4083" s="54" t="n">
        <v>179.16</v>
      </c>
      <c r="H4083" s="54" t="n">
        <v>0</v>
      </c>
      <c r="I4083" s="54" t="n">
        <f aca="false">SUM(F4083:H4083)</f>
        <v>179.16</v>
      </c>
      <c r="J4083" s="49" t="n">
        <f aca="false">Calc!$C$5-D4083</f>
        <v>437</v>
      </c>
      <c r="K4083" s="49" t="n">
        <f aca="false">IF(J4083&lt;=Calc!$C$11,4,IF(J4083&lt;=Calc!$C$12,3,IF(J4083&lt;=Calc!$C$13,2,1)))</f>
        <v>1</v>
      </c>
      <c r="L4083" s="49" t="n">
        <f aca="false">1+(E4083&gt;=Calc!$C$16)+(E4083&gt;=Calc!$C$17)+(E4083&gt;=Calc!$C$18)</f>
        <v>1</v>
      </c>
      <c r="M4083" s="49" t="str">
        <f aca="false">IF(AND(K4083=4,L4083&gt;=3),"Champions",IF(AND(K4083=3,L4083&gt;=3),"Loyal",IF(K4083&gt;=3,"Recent / New",IF(L4083&gt;=3,"At Risk","Hibernating / Lost"))))</f>
        <v>Hibernating / Lost</v>
      </c>
      <c r="N4083" s="54" t="n">
        <f aca="false">IF(AND(Calc!$C$2&lt;=2009,Calc!$C$3&gt;=2009),F4083,0)+IF(AND(Calc!$C$2&lt;=2010,Calc!$C$3&gt;=2010),G4083,0)+IF(AND(Calc!$C$2&lt;=2011,Calc!$C$3&gt;=2011),H4083,0)</f>
        <v>179.16</v>
      </c>
      <c r="O4083" s="61" t="n">
        <f aca="false">IF(AND(N4083&gt;0,OR(Calc!$C$4="*",B4083=Calc!$C$4)),N4083+ROW()*0.000000001,0)</f>
        <v>179.160004083</v>
      </c>
    </row>
    <row r="4084" customFormat="false" ht="15" hidden="false" customHeight="false" outlineLevel="0" collapsed="false">
      <c r="A4084" s="49" t="n">
        <v>16491</v>
      </c>
      <c r="B4084" s="49" t="s">
        <v>189</v>
      </c>
      <c r="C4084" s="63" t="n">
        <v>40473</v>
      </c>
      <c r="D4084" s="63" t="n">
        <v>40840</v>
      </c>
      <c r="E4084" s="49" t="n">
        <v>2</v>
      </c>
      <c r="F4084" s="54" t="n">
        <v>0</v>
      </c>
      <c r="G4084" s="54" t="n">
        <v>792.81</v>
      </c>
      <c r="H4084" s="54" t="n">
        <v>731.5</v>
      </c>
      <c r="I4084" s="54" t="n">
        <f aca="false">SUM(F4084:H4084)</f>
        <v>1524.31</v>
      </c>
      <c r="J4084" s="49" t="n">
        <f aca="false">Calc!$C$5-D4084</f>
        <v>47</v>
      </c>
      <c r="K4084" s="49" t="n">
        <f aca="false">IF(J4084&lt;=Calc!$C$11,4,IF(J4084&lt;=Calc!$C$12,3,IF(J4084&lt;=Calc!$C$13,2,1)))</f>
        <v>3</v>
      </c>
      <c r="L4084" s="49" t="n">
        <f aca="false">1+(E4084&gt;=Calc!$C$16)+(E4084&gt;=Calc!$C$17)+(E4084&gt;=Calc!$C$18)</f>
        <v>2</v>
      </c>
      <c r="M4084" s="49" t="str">
        <f aca="false">IF(AND(K4084=4,L4084&gt;=3),"Champions",IF(AND(K4084=3,L4084&gt;=3),"Loyal",IF(K4084&gt;=3,"Recent / New",IF(L4084&gt;=3,"At Risk","Hibernating / Lost"))))</f>
        <v>Recent / New</v>
      </c>
      <c r="N4084" s="54" t="n">
        <f aca="false">IF(AND(Calc!$C$2&lt;=2009,Calc!$C$3&gt;=2009),F4084,0)+IF(AND(Calc!$C$2&lt;=2010,Calc!$C$3&gt;=2010),G4084,0)+IF(AND(Calc!$C$2&lt;=2011,Calc!$C$3&gt;=2011),H4084,0)</f>
        <v>1524.31</v>
      </c>
      <c r="O4084" s="61" t="n">
        <f aca="false">IF(AND(N4084&gt;0,OR(Calc!$C$4="*",B4084=Calc!$C$4)),N4084+ROW()*0.000000001,0)</f>
        <v>1524.310004084</v>
      </c>
    </row>
    <row r="4085" customFormat="false" ht="15" hidden="false" customHeight="false" outlineLevel="0" collapsed="false">
      <c r="A4085" s="49" t="n">
        <v>16492</v>
      </c>
      <c r="B4085" s="49" t="s">
        <v>189</v>
      </c>
      <c r="C4085" s="63" t="n">
        <v>40346</v>
      </c>
      <c r="D4085" s="63" t="n">
        <v>40346</v>
      </c>
      <c r="E4085" s="49" t="n">
        <v>1</v>
      </c>
      <c r="F4085" s="54" t="n">
        <v>0</v>
      </c>
      <c r="G4085" s="54" t="n">
        <v>385.56</v>
      </c>
      <c r="H4085" s="54" t="n">
        <v>0</v>
      </c>
      <c r="I4085" s="54" t="n">
        <f aca="false">SUM(F4085:H4085)</f>
        <v>385.56</v>
      </c>
      <c r="J4085" s="49" t="n">
        <f aca="false">Calc!$C$5-D4085</f>
        <v>541</v>
      </c>
      <c r="K4085" s="49" t="n">
        <f aca="false">IF(J4085&lt;=Calc!$C$11,4,IF(J4085&lt;=Calc!$C$12,3,IF(J4085&lt;=Calc!$C$13,2,1)))</f>
        <v>1</v>
      </c>
      <c r="L4085" s="49" t="n">
        <f aca="false">1+(E4085&gt;=Calc!$C$16)+(E4085&gt;=Calc!$C$17)+(E4085&gt;=Calc!$C$18)</f>
        <v>1</v>
      </c>
      <c r="M4085" s="49" t="str">
        <f aca="false">IF(AND(K4085=4,L4085&gt;=3),"Champions",IF(AND(K4085=3,L4085&gt;=3),"Loyal",IF(K4085&gt;=3,"Recent / New",IF(L4085&gt;=3,"At Risk","Hibernating / Lost"))))</f>
        <v>Hibernating / Lost</v>
      </c>
      <c r="N4085" s="54" t="n">
        <f aca="false">IF(AND(Calc!$C$2&lt;=2009,Calc!$C$3&gt;=2009),F4085,0)+IF(AND(Calc!$C$2&lt;=2010,Calc!$C$3&gt;=2010),G4085,0)+IF(AND(Calc!$C$2&lt;=2011,Calc!$C$3&gt;=2011),H4085,0)</f>
        <v>385.56</v>
      </c>
      <c r="O4085" s="61" t="n">
        <f aca="false">IF(AND(N4085&gt;0,OR(Calc!$C$4="*",B4085=Calc!$C$4)),N4085+ROW()*0.000000001,0)</f>
        <v>385.560004085</v>
      </c>
    </row>
    <row r="4086" customFormat="false" ht="15" hidden="false" customHeight="false" outlineLevel="0" collapsed="false">
      <c r="A4086" s="49" t="n">
        <v>16493</v>
      </c>
      <c r="B4086" s="49" t="s">
        <v>189</v>
      </c>
      <c r="C4086" s="63" t="n">
        <v>40263</v>
      </c>
      <c r="D4086" s="63" t="n">
        <v>40807</v>
      </c>
      <c r="E4086" s="49" t="n">
        <v>7</v>
      </c>
      <c r="F4086" s="54" t="n">
        <v>0</v>
      </c>
      <c r="G4086" s="54" t="n">
        <v>780.46</v>
      </c>
      <c r="H4086" s="54" t="n">
        <v>1329.66</v>
      </c>
      <c r="I4086" s="54" t="n">
        <f aca="false">SUM(F4086:H4086)</f>
        <v>2110.12</v>
      </c>
      <c r="J4086" s="49" t="n">
        <f aca="false">Calc!$C$5-D4086</f>
        <v>80</v>
      </c>
      <c r="K4086" s="49" t="n">
        <f aca="false">IF(J4086&lt;=Calc!$C$11,4,IF(J4086&lt;=Calc!$C$12,3,IF(J4086&lt;=Calc!$C$13,2,1)))</f>
        <v>3</v>
      </c>
      <c r="L4086" s="49" t="n">
        <f aca="false">1+(E4086&gt;=Calc!$C$16)+(E4086&gt;=Calc!$C$17)+(E4086&gt;=Calc!$C$18)</f>
        <v>3</v>
      </c>
      <c r="M4086" s="49" t="str">
        <f aca="false">IF(AND(K4086=4,L4086&gt;=3),"Champions",IF(AND(K4086=3,L4086&gt;=3),"Loyal",IF(K4086&gt;=3,"Recent / New",IF(L4086&gt;=3,"At Risk","Hibernating / Lost"))))</f>
        <v>Loyal</v>
      </c>
      <c r="N4086" s="54" t="n">
        <f aca="false">IF(AND(Calc!$C$2&lt;=2009,Calc!$C$3&gt;=2009),F4086,0)+IF(AND(Calc!$C$2&lt;=2010,Calc!$C$3&gt;=2010),G4086,0)+IF(AND(Calc!$C$2&lt;=2011,Calc!$C$3&gt;=2011),H4086,0)</f>
        <v>2110.12</v>
      </c>
      <c r="O4086" s="61" t="n">
        <f aca="false">IF(AND(N4086&gt;0,OR(Calc!$C$4="*",B4086=Calc!$C$4)),N4086+ROW()*0.000000001,0)</f>
        <v>2110.120004086</v>
      </c>
    </row>
    <row r="4087" customFormat="false" ht="15" hidden="false" customHeight="false" outlineLevel="0" collapsed="false">
      <c r="A4087" s="49" t="n">
        <v>16494</v>
      </c>
      <c r="B4087" s="49" t="s">
        <v>189</v>
      </c>
      <c r="C4087" s="63" t="n">
        <v>40590</v>
      </c>
      <c r="D4087" s="63" t="n">
        <v>40590</v>
      </c>
      <c r="E4087" s="49" t="n">
        <v>1</v>
      </c>
      <c r="F4087" s="54" t="n">
        <v>0</v>
      </c>
      <c r="G4087" s="54" t="n">
        <v>0</v>
      </c>
      <c r="H4087" s="54" t="n">
        <v>826.53</v>
      </c>
      <c r="I4087" s="54" t="n">
        <f aca="false">SUM(F4087:H4087)</f>
        <v>826.53</v>
      </c>
      <c r="J4087" s="49" t="n">
        <f aca="false">Calc!$C$5-D4087</f>
        <v>297</v>
      </c>
      <c r="K4087" s="49" t="n">
        <f aca="false">IF(J4087&lt;=Calc!$C$11,4,IF(J4087&lt;=Calc!$C$12,3,IF(J4087&lt;=Calc!$C$13,2,1)))</f>
        <v>2</v>
      </c>
      <c r="L4087" s="49" t="n">
        <f aca="false">1+(E4087&gt;=Calc!$C$16)+(E4087&gt;=Calc!$C$17)+(E4087&gt;=Calc!$C$18)</f>
        <v>1</v>
      </c>
      <c r="M4087" s="49" t="str">
        <f aca="false">IF(AND(K4087=4,L4087&gt;=3),"Champions",IF(AND(K4087=3,L4087&gt;=3),"Loyal",IF(K4087&gt;=3,"Recent / New",IF(L4087&gt;=3,"At Risk","Hibernating / Lost"))))</f>
        <v>Hibernating / Lost</v>
      </c>
      <c r="N4087" s="54" t="n">
        <f aca="false">IF(AND(Calc!$C$2&lt;=2009,Calc!$C$3&gt;=2009),F4087,0)+IF(AND(Calc!$C$2&lt;=2010,Calc!$C$3&gt;=2010),G4087,0)+IF(AND(Calc!$C$2&lt;=2011,Calc!$C$3&gt;=2011),H4087,0)</f>
        <v>826.53</v>
      </c>
      <c r="O4087" s="61" t="n">
        <f aca="false">IF(AND(N4087&gt;0,OR(Calc!$C$4="*",B4087=Calc!$C$4)),N4087+ROW()*0.000000001,0)</f>
        <v>826.530004087</v>
      </c>
    </row>
    <row r="4088" customFormat="false" ht="15" hidden="false" customHeight="false" outlineLevel="0" collapsed="false">
      <c r="A4088" s="49" t="n">
        <v>16495</v>
      </c>
      <c r="B4088" s="49" t="s">
        <v>189</v>
      </c>
      <c r="C4088" s="63" t="n">
        <v>40610</v>
      </c>
      <c r="D4088" s="63" t="n">
        <v>40883</v>
      </c>
      <c r="E4088" s="49" t="n">
        <v>3</v>
      </c>
      <c r="F4088" s="54" t="n">
        <v>0</v>
      </c>
      <c r="G4088" s="54" t="n">
        <v>0</v>
      </c>
      <c r="H4088" s="54" t="n">
        <v>648.26</v>
      </c>
      <c r="I4088" s="54" t="n">
        <f aca="false">SUM(F4088:H4088)</f>
        <v>648.26</v>
      </c>
      <c r="J4088" s="49" t="n">
        <f aca="false">Calc!$C$5-D4088</f>
        <v>4</v>
      </c>
      <c r="K4088" s="49" t="n">
        <f aca="false">IF(J4088&lt;=Calc!$C$11,4,IF(J4088&lt;=Calc!$C$12,3,IF(J4088&lt;=Calc!$C$13,2,1)))</f>
        <v>4</v>
      </c>
      <c r="L4088" s="49" t="n">
        <f aca="false">1+(E4088&gt;=Calc!$C$16)+(E4088&gt;=Calc!$C$17)+(E4088&gt;=Calc!$C$18)</f>
        <v>2</v>
      </c>
      <c r="M4088" s="49" t="str">
        <f aca="false">IF(AND(K4088=4,L4088&gt;=3),"Champions",IF(AND(K4088=3,L4088&gt;=3),"Loyal",IF(K4088&gt;=3,"Recent / New",IF(L4088&gt;=3,"At Risk","Hibernating / Lost"))))</f>
        <v>Recent / New</v>
      </c>
      <c r="N4088" s="54" t="n">
        <f aca="false">IF(AND(Calc!$C$2&lt;=2009,Calc!$C$3&gt;=2009),F4088,0)+IF(AND(Calc!$C$2&lt;=2010,Calc!$C$3&gt;=2010),G4088,0)+IF(AND(Calc!$C$2&lt;=2011,Calc!$C$3&gt;=2011),H4088,0)</f>
        <v>648.26</v>
      </c>
      <c r="O4088" s="61" t="n">
        <f aca="false">IF(AND(N4088&gt;0,OR(Calc!$C$4="*",B4088=Calc!$C$4)),N4088+ROW()*0.000000001,0)</f>
        <v>648.260004088</v>
      </c>
    </row>
    <row r="4089" customFormat="false" ht="15" hidden="false" customHeight="false" outlineLevel="0" collapsed="false">
      <c r="A4089" s="49" t="n">
        <v>16496</v>
      </c>
      <c r="B4089" s="49" t="s">
        <v>189</v>
      </c>
      <c r="C4089" s="63" t="n">
        <v>40377</v>
      </c>
      <c r="D4089" s="63" t="n">
        <v>40878</v>
      </c>
      <c r="E4089" s="49" t="n">
        <v>6</v>
      </c>
      <c r="F4089" s="54" t="n">
        <v>0</v>
      </c>
      <c r="G4089" s="54" t="n">
        <v>731.25</v>
      </c>
      <c r="H4089" s="54" t="n">
        <v>1562.22</v>
      </c>
      <c r="I4089" s="54" t="n">
        <f aca="false">SUM(F4089:H4089)</f>
        <v>2293.47</v>
      </c>
      <c r="J4089" s="49" t="n">
        <f aca="false">Calc!$C$5-D4089</f>
        <v>9</v>
      </c>
      <c r="K4089" s="49" t="n">
        <f aca="false">IF(J4089&lt;=Calc!$C$11,4,IF(J4089&lt;=Calc!$C$12,3,IF(J4089&lt;=Calc!$C$13,2,1)))</f>
        <v>4</v>
      </c>
      <c r="L4089" s="49" t="n">
        <f aca="false">1+(E4089&gt;=Calc!$C$16)+(E4089&gt;=Calc!$C$17)+(E4089&gt;=Calc!$C$18)</f>
        <v>3</v>
      </c>
      <c r="M4089" s="49" t="str">
        <f aca="false">IF(AND(K4089=4,L4089&gt;=3),"Champions",IF(AND(K4089=3,L4089&gt;=3),"Loyal",IF(K4089&gt;=3,"Recent / New",IF(L4089&gt;=3,"At Risk","Hibernating / Lost"))))</f>
        <v>Champions</v>
      </c>
      <c r="N4089" s="54" t="n">
        <f aca="false">IF(AND(Calc!$C$2&lt;=2009,Calc!$C$3&gt;=2009),F4089,0)+IF(AND(Calc!$C$2&lt;=2010,Calc!$C$3&gt;=2010),G4089,0)+IF(AND(Calc!$C$2&lt;=2011,Calc!$C$3&gt;=2011),H4089,0)</f>
        <v>2293.47</v>
      </c>
      <c r="O4089" s="61" t="n">
        <f aca="false">IF(AND(N4089&gt;0,OR(Calc!$C$4="*",B4089=Calc!$C$4)),N4089+ROW()*0.000000001,0)</f>
        <v>2293.470004089</v>
      </c>
    </row>
    <row r="4090" customFormat="false" ht="15" hidden="false" customHeight="false" outlineLevel="0" collapsed="false">
      <c r="A4090" s="49" t="n">
        <v>16497</v>
      </c>
      <c r="B4090" s="49" t="s">
        <v>189</v>
      </c>
      <c r="C4090" s="63" t="n">
        <v>40150</v>
      </c>
      <c r="D4090" s="63" t="n">
        <v>40837</v>
      </c>
      <c r="E4090" s="49" t="n">
        <v>23</v>
      </c>
      <c r="F4090" s="54" t="n">
        <v>294.85</v>
      </c>
      <c r="G4090" s="54" t="n">
        <v>3434.74</v>
      </c>
      <c r="H4090" s="54" t="n">
        <v>2965.69</v>
      </c>
      <c r="I4090" s="54" t="n">
        <f aca="false">SUM(F4090:H4090)</f>
        <v>6695.28</v>
      </c>
      <c r="J4090" s="49" t="n">
        <f aca="false">Calc!$C$5-D4090</f>
        <v>50</v>
      </c>
      <c r="K4090" s="49" t="n">
        <f aca="false">IF(J4090&lt;=Calc!$C$11,4,IF(J4090&lt;=Calc!$C$12,3,IF(J4090&lt;=Calc!$C$13,2,1)))</f>
        <v>3</v>
      </c>
      <c r="L4090" s="49" t="n">
        <f aca="false">1+(E4090&gt;=Calc!$C$16)+(E4090&gt;=Calc!$C$17)+(E4090&gt;=Calc!$C$18)</f>
        <v>4</v>
      </c>
      <c r="M4090" s="49" t="str">
        <f aca="false">IF(AND(K4090=4,L4090&gt;=3),"Champions",IF(AND(K4090=3,L4090&gt;=3),"Loyal",IF(K4090&gt;=3,"Recent / New",IF(L4090&gt;=3,"At Risk","Hibernating / Lost"))))</f>
        <v>Loyal</v>
      </c>
      <c r="N4090" s="54" t="n">
        <f aca="false">IF(AND(Calc!$C$2&lt;=2009,Calc!$C$3&gt;=2009),F4090,0)+IF(AND(Calc!$C$2&lt;=2010,Calc!$C$3&gt;=2010),G4090,0)+IF(AND(Calc!$C$2&lt;=2011,Calc!$C$3&gt;=2011),H4090,0)</f>
        <v>6695.28</v>
      </c>
      <c r="O4090" s="61" t="n">
        <f aca="false">IF(AND(N4090&gt;0,OR(Calc!$C$4="*",B4090=Calc!$C$4)),N4090+ROW()*0.000000001,0)</f>
        <v>6695.28000409</v>
      </c>
    </row>
    <row r="4091" customFormat="false" ht="15" hidden="false" customHeight="false" outlineLevel="0" collapsed="false">
      <c r="A4091" s="49" t="n">
        <v>16498</v>
      </c>
      <c r="B4091" s="49" t="s">
        <v>189</v>
      </c>
      <c r="C4091" s="63" t="n">
        <v>40724</v>
      </c>
      <c r="D4091" s="63" t="n">
        <v>40725</v>
      </c>
      <c r="E4091" s="49" t="n">
        <v>2</v>
      </c>
      <c r="F4091" s="54" t="n">
        <v>0</v>
      </c>
      <c r="G4091" s="54" t="n">
        <v>0</v>
      </c>
      <c r="H4091" s="54" t="n">
        <v>86.12</v>
      </c>
      <c r="I4091" s="54" t="n">
        <f aca="false">SUM(F4091:H4091)</f>
        <v>86.12</v>
      </c>
      <c r="J4091" s="49" t="n">
        <f aca="false">Calc!$C$5-D4091</f>
        <v>162</v>
      </c>
      <c r="K4091" s="49" t="n">
        <f aca="false">IF(J4091&lt;=Calc!$C$11,4,IF(J4091&lt;=Calc!$C$12,3,IF(J4091&lt;=Calc!$C$13,2,1)))</f>
        <v>2</v>
      </c>
      <c r="L4091" s="49" t="n">
        <f aca="false">1+(E4091&gt;=Calc!$C$16)+(E4091&gt;=Calc!$C$17)+(E4091&gt;=Calc!$C$18)</f>
        <v>2</v>
      </c>
      <c r="M4091" s="49" t="str">
        <f aca="false">IF(AND(K4091=4,L4091&gt;=3),"Champions",IF(AND(K4091=3,L4091&gt;=3),"Loyal",IF(K4091&gt;=3,"Recent / New",IF(L4091&gt;=3,"At Risk","Hibernating / Lost"))))</f>
        <v>Hibernating / Lost</v>
      </c>
      <c r="N4091" s="54" t="n">
        <f aca="false">IF(AND(Calc!$C$2&lt;=2009,Calc!$C$3&gt;=2009),F4091,0)+IF(AND(Calc!$C$2&lt;=2010,Calc!$C$3&gt;=2010),G4091,0)+IF(AND(Calc!$C$2&lt;=2011,Calc!$C$3&gt;=2011),H4091,0)</f>
        <v>86.12</v>
      </c>
      <c r="O4091" s="61" t="n">
        <f aca="false">IF(AND(N4091&gt;0,OR(Calc!$C$4="*",B4091=Calc!$C$4)),N4091+ROW()*0.000000001,0)</f>
        <v>86.120004091</v>
      </c>
    </row>
    <row r="4092" customFormat="false" ht="15" hidden="false" customHeight="false" outlineLevel="0" collapsed="false">
      <c r="A4092" s="49" t="n">
        <v>16499</v>
      </c>
      <c r="B4092" s="49" t="s">
        <v>189</v>
      </c>
      <c r="C4092" s="63" t="n">
        <v>40340</v>
      </c>
      <c r="D4092" s="63" t="n">
        <v>40526</v>
      </c>
      <c r="E4092" s="49" t="n">
        <v>8</v>
      </c>
      <c r="F4092" s="54" t="n">
        <v>0</v>
      </c>
      <c r="G4092" s="54" t="n">
        <v>2509.64</v>
      </c>
      <c r="H4092" s="54" t="n">
        <v>0</v>
      </c>
      <c r="I4092" s="54" t="n">
        <f aca="false">SUM(F4092:H4092)</f>
        <v>2509.64</v>
      </c>
      <c r="J4092" s="49" t="n">
        <f aca="false">Calc!$C$5-D4092</f>
        <v>361</v>
      </c>
      <c r="K4092" s="49" t="n">
        <f aca="false">IF(J4092&lt;=Calc!$C$11,4,IF(J4092&lt;=Calc!$C$12,3,IF(J4092&lt;=Calc!$C$13,2,1)))</f>
        <v>2</v>
      </c>
      <c r="L4092" s="49" t="n">
        <f aca="false">1+(E4092&gt;=Calc!$C$16)+(E4092&gt;=Calc!$C$17)+(E4092&gt;=Calc!$C$18)</f>
        <v>4</v>
      </c>
      <c r="M4092" s="49" t="str">
        <f aca="false">IF(AND(K4092=4,L4092&gt;=3),"Champions",IF(AND(K4092=3,L4092&gt;=3),"Loyal",IF(K4092&gt;=3,"Recent / New",IF(L4092&gt;=3,"At Risk","Hibernating / Lost"))))</f>
        <v>At Risk</v>
      </c>
      <c r="N4092" s="54" t="n">
        <f aca="false">IF(AND(Calc!$C$2&lt;=2009,Calc!$C$3&gt;=2009),F4092,0)+IF(AND(Calc!$C$2&lt;=2010,Calc!$C$3&gt;=2010),G4092,0)+IF(AND(Calc!$C$2&lt;=2011,Calc!$C$3&gt;=2011),H4092,0)</f>
        <v>2509.64</v>
      </c>
      <c r="O4092" s="61" t="n">
        <f aca="false">IF(AND(N4092&gt;0,OR(Calc!$C$4="*",B4092=Calc!$C$4)),N4092+ROW()*0.000000001,0)</f>
        <v>2509.640004092</v>
      </c>
    </row>
    <row r="4093" customFormat="false" ht="15" hidden="false" customHeight="false" outlineLevel="0" collapsed="false">
      <c r="A4093" s="49" t="n">
        <v>16500</v>
      </c>
      <c r="B4093" s="49" t="s">
        <v>189</v>
      </c>
      <c r="C4093" s="63" t="n">
        <v>40343</v>
      </c>
      <c r="D4093" s="63" t="n">
        <v>40882</v>
      </c>
      <c r="E4093" s="49" t="n">
        <v>9</v>
      </c>
      <c r="F4093" s="54" t="n">
        <v>0</v>
      </c>
      <c r="G4093" s="54" t="n">
        <v>435.1</v>
      </c>
      <c r="H4093" s="54" t="n">
        <v>400.86</v>
      </c>
      <c r="I4093" s="54" t="n">
        <f aca="false">SUM(F4093:H4093)</f>
        <v>835.96</v>
      </c>
      <c r="J4093" s="49" t="n">
        <f aca="false">Calc!$C$5-D4093</f>
        <v>5</v>
      </c>
      <c r="K4093" s="49" t="n">
        <f aca="false">IF(J4093&lt;=Calc!$C$11,4,IF(J4093&lt;=Calc!$C$12,3,IF(J4093&lt;=Calc!$C$13,2,1)))</f>
        <v>4</v>
      </c>
      <c r="L4093" s="49" t="n">
        <f aca="false">1+(E4093&gt;=Calc!$C$16)+(E4093&gt;=Calc!$C$17)+(E4093&gt;=Calc!$C$18)</f>
        <v>4</v>
      </c>
      <c r="M4093" s="49" t="str">
        <f aca="false">IF(AND(K4093=4,L4093&gt;=3),"Champions",IF(AND(K4093=3,L4093&gt;=3),"Loyal",IF(K4093&gt;=3,"Recent / New",IF(L4093&gt;=3,"At Risk","Hibernating / Lost"))))</f>
        <v>Champions</v>
      </c>
      <c r="N4093" s="54" t="n">
        <f aca="false">IF(AND(Calc!$C$2&lt;=2009,Calc!$C$3&gt;=2009),F4093,0)+IF(AND(Calc!$C$2&lt;=2010,Calc!$C$3&gt;=2010),G4093,0)+IF(AND(Calc!$C$2&lt;=2011,Calc!$C$3&gt;=2011),H4093,0)</f>
        <v>835.96</v>
      </c>
      <c r="O4093" s="61" t="n">
        <f aca="false">IF(AND(N4093&gt;0,OR(Calc!$C$4="*",B4093=Calc!$C$4)),N4093+ROW()*0.000000001,0)</f>
        <v>835.960004093</v>
      </c>
    </row>
    <row r="4094" customFormat="false" ht="15" hidden="false" customHeight="false" outlineLevel="0" collapsed="false">
      <c r="A4094" s="49" t="n">
        <v>16501</v>
      </c>
      <c r="B4094" s="49" t="s">
        <v>189</v>
      </c>
      <c r="C4094" s="63" t="n">
        <v>40503</v>
      </c>
      <c r="D4094" s="63" t="n">
        <v>40503</v>
      </c>
      <c r="E4094" s="49" t="n">
        <v>1</v>
      </c>
      <c r="F4094" s="54" t="n">
        <v>0</v>
      </c>
      <c r="G4094" s="54" t="n">
        <v>1191.23</v>
      </c>
      <c r="H4094" s="54" t="n">
        <v>0</v>
      </c>
      <c r="I4094" s="54" t="n">
        <f aca="false">SUM(F4094:H4094)</f>
        <v>1191.23</v>
      </c>
      <c r="J4094" s="49" t="n">
        <f aca="false">Calc!$C$5-D4094</f>
        <v>384</v>
      </c>
      <c r="K4094" s="49" t="n">
        <f aca="false">IF(J4094&lt;=Calc!$C$11,4,IF(J4094&lt;=Calc!$C$12,3,IF(J4094&lt;=Calc!$C$13,2,1)))</f>
        <v>1</v>
      </c>
      <c r="L4094" s="49" t="n">
        <f aca="false">1+(E4094&gt;=Calc!$C$16)+(E4094&gt;=Calc!$C$17)+(E4094&gt;=Calc!$C$18)</f>
        <v>1</v>
      </c>
      <c r="M4094" s="49" t="str">
        <f aca="false">IF(AND(K4094=4,L4094&gt;=3),"Champions",IF(AND(K4094=3,L4094&gt;=3),"Loyal",IF(K4094&gt;=3,"Recent / New",IF(L4094&gt;=3,"At Risk","Hibernating / Lost"))))</f>
        <v>Hibernating / Lost</v>
      </c>
      <c r="N4094" s="54" t="n">
        <f aca="false">IF(AND(Calc!$C$2&lt;=2009,Calc!$C$3&gt;=2009),F4094,0)+IF(AND(Calc!$C$2&lt;=2010,Calc!$C$3&gt;=2010),G4094,0)+IF(AND(Calc!$C$2&lt;=2011,Calc!$C$3&gt;=2011),H4094,0)</f>
        <v>1191.23</v>
      </c>
      <c r="O4094" s="61" t="n">
        <f aca="false">IF(AND(N4094&gt;0,OR(Calc!$C$4="*",B4094=Calc!$C$4)),N4094+ROW()*0.000000001,0)</f>
        <v>1191.230004094</v>
      </c>
    </row>
    <row r="4095" customFormat="false" ht="15" hidden="false" customHeight="false" outlineLevel="0" collapsed="false">
      <c r="A4095" s="49" t="n">
        <v>16502</v>
      </c>
      <c r="B4095" s="49" t="s">
        <v>189</v>
      </c>
      <c r="C4095" s="63" t="n">
        <v>40266</v>
      </c>
      <c r="D4095" s="63" t="n">
        <v>40266</v>
      </c>
      <c r="E4095" s="49" t="n">
        <v>2</v>
      </c>
      <c r="F4095" s="54" t="n">
        <v>0</v>
      </c>
      <c r="G4095" s="54" t="n">
        <v>258.55</v>
      </c>
      <c r="H4095" s="54" t="n">
        <v>0</v>
      </c>
      <c r="I4095" s="54" t="n">
        <f aca="false">SUM(F4095:H4095)</f>
        <v>258.55</v>
      </c>
      <c r="J4095" s="49" t="n">
        <f aca="false">Calc!$C$5-D4095</f>
        <v>621</v>
      </c>
      <c r="K4095" s="49" t="n">
        <f aca="false">IF(J4095&lt;=Calc!$C$11,4,IF(J4095&lt;=Calc!$C$12,3,IF(J4095&lt;=Calc!$C$13,2,1)))</f>
        <v>1</v>
      </c>
      <c r="L4095" s="49" t="n">
        <f aca="false">1+(E4095&gt;=Calc!$C$16)+(E4095&gt;=Calc!$C$17)+(E4095&gt;=Calc!$C$18)</f>
        <v>2</v>
      </c>
      <c r="M4095" s="49" t="str">
        <f aca="false">IF(AND(K4095=4,L4095&gt;=3),"Champions",IF(AND(K4095=3,L4095&gt;=3),"Loyal",IF(K4095&gt;=3,"Recent / New",IF(L4095&gt;=3,"At Risk","Hibernating / Lost"))))</f>
        <v>Hibernating / Lost</v>
      </c>
      <c r="N4095" s="54" t="n">
        <f aca="false">IF(AND(Calc!$C$2&lt;=2009,Calc!$C$3&gt;=2009),F4095,0)+IF(AND(Calc!$C$2&lt;=2010,Calc!$C$3&gt;=2010),G4095,0)+IF(AND(Calc!$C$2&lt;=2011,Calc!$C$3&gt;=2011),H4095,0)</f>
        <v>258.55</v>
      </c>
      <c r="O4095" s="61" t="n">
        <f aca="false">IF(AND(N4095&gt;0,OR(Calc!$C$4="*",B4095=Calc!$C$4)),N4095+ROW()*0.000000001,0)</f>
        <v>258.550004095</v>
      </c>
    </row>
    <row r="4096" customFormat="false" ht="15" hidden="false" customHeight="false" outlineLevel="0" collapsed="false">
      <c r="A4096" s="49" t="n">
        <v>16503</v>
      </c>
      <c r="B4096" s="49" t="s">
        <v>189</v>
      </c>
      <c r="C4096" s="63" t="n">
        <v>40350</v>
      </c>
      <c r="D4096" s="63" t="n">
        <v>40780</v>
      </c>
      <c r="E4096" s="49" t="n">
        <v>11</v>
      </c>
      <c r="F4096" s="54" t="n">
        <v>0</v>
      </c>
      <c r="G4096" s="54" t="n">
        <v>2654.05</v>
      </c>
      <c r="H4096" s="54" t="n">
        <v>943.84</v>
      </c>
      <c r="I4096" s="54" t="n">
        <f aca="false">SUM(F4096:H4096)</f>
        <v>3597.89</v>
      </c>
      <c r="J4096" s="49" t="n">
        <f aca="false">Calc!$C$5-D4096</f>
        <v>107</v>
      </c>
      <c r="K4096" s="49" t="n">
        <f aca="false">IF(J4096&lt;=Calc!$C$11,4,IF(J4096&lt;=Calc!$C$12,3,IF(J4096&lt;=Calc!$C$13,2,1)))</f>
        <v>2</v>
      </c>
      <c r="L4096" s="49" t="n">
        <f aca="false">1+(E4096&gt;=Calc!$C$16)+(E4096&gt;=Calc!$C$17)+(E4096&gt;=Calc!$C$18)</f>
        <v>4</v>
      </c>
      <c r="M4096" s="49" t="str">
        <f aca="false">IF(AND(K4096=4,L4096&gt;=3),"Champions",IF(AND(K4096=3,L4096&gt;=3),"Loyal",IF(K4096&gt;=3,"Recent / New",IF(L4096&gt;=3,"At Risk","Hibernating / Lost"))))</f>
        <v>At Risk</v>
      </c>
      <c r="N4096" s="54" t="n">
        <f aca="false">IF(AND(Calc!$C$2&lt;=2009,Calc!$C$3&gt;=2009),F4096,0)+IF(AND(Calc!$C$2&lt;=2010,Calc!$C$3&gt;=2010),G4096,0)+IF(AND(Calc!$C$2&lt;=2011,Calc!$C$3&gt;=2011),H4096,0)</f>
        <v>3597.89</v>
      </c>
      <c r="O4096" s="61" t="n">
        <f aca="false">IF(AND(N4096&gt;0,OR(Calc!$C$4="*",B4096=Calc!$C$4)),N4096+ROW()*0.000000001,0)</f>
        <v>3597.890004096</v>
      </c>
    </row>
    <row r="4097" customFormat="false" ht="15" hidden="false" customHeight="false" outlineLevel="0" collapsed="false">
      <c r="A4097" s="49" t="n">
        <v>16504</v>
      </c>
      <c r="B4097" s="49" t="s">
        <v>189</v>
      </c>
      <c r="C4097" s="63" t="n">
        <v>40861</v>
      </c>
      <c r="D4097" s="63" t="n">
        <v>40861</v>
      </c>
      <c r="E4097" s="49" t="n">
        <v>1</v>
      </c>
      <c r="F4097" s="54" t="n">
        <v>0</v>
      </c>
      <c r="G4097" s="54" t="n">
        <v>0</v>
      </c>
      <c r="H4097" s="54" t="n">
        <v>465.88</v>
      </c>
      <c r="I4097" s="54" t="n">
        <f aca="false">SUM(F4097:H4097)</f>
        <v>465.88</v>
      </c>
      <c r="J4097" s="49" t="n">
        <f aca="false">Calc!$C$5-D4097</f>
        <v>26</v>
      </c>
      <c r="K4097" s="49" t="n">
        <f aca="false">IF(J4097&lt;=Calc!$C$11,4,IF(J4097&lt;=Calc!$C$12,3,IF(J4097&lt;=Calc!$C$13,2,1)))</f>
        <v>4</v>
      </c>
      <c r="L4097" s="49" t="n">
        <f aca="false">1+(E4097&gt;=Calc!$C$16)+(E4097&gt;=Calc!$C$17)+(E4097&gt;=Calc!$C$18)</f>
        <v>1</v>
      </c>
      <c r="M4097" s="49" t="str">
        <f aca="false">IF(AND(K4097=4,L4097&gt;=3),"Champions",IF(AND(K4097=3,L4097&gt;=3),"Loyal",IF(K4097&gt;=3,"Recent / New",IF(L4097&gt;=3,"At Risk","Hibernating / Lost"))))</f>
        <v>Recent / New</v>
      </c>
      <c r="N4097" s="54" t="n">
        <f aca="false">IF(AND(Calc!$C$2&lt;=2009,Calc!$C$3&gt;=2009),F4097,0)+IF(AND(Calc!$C$2&lt;=2010,Calc!$C$3&gt;=2010),G4097,0)+IF(AND(Calc!$C$2&lt;=2011,Calc!$C$3&gt;=2011),H4097,0)</f>
        <v>465.88</v>
      </c>
      <c r="O4097" s="61" t="n">
        <f aca="false">IF(AND(N4097&gt;0,OR(Calc!$C$4="*",B4097=Calc!$C$4)),N4097+ROW()*0.000000001,0)</f>
        <v>465.880004097</v>
      </c>
    </row>
    <row r="4098" customFormat="false" ht="15" hidden="false" customHeight="false" outlineLevel="0" collapsed="false">
      <c r="A4098" s="49" t="n">
        <v>16505</v>
      </c>
      <c r="B4098" s="49" t="s">
        <v>189</v>
      </c>
      <c r="C4098" s="63" t="n">
        <v>40855</v>
      </c>
      <c r="D4098" s="63" t="n">
        <v>40855</v>
      </c>
      <c r="E4098" s="49" t="n">
        <v>1</v>
      </c>
      <c r="F4098" s="54" t="n">
        <v>0</v>
      </c>
      <c r="G4098" s="54" t="n">
        <v>0</v>
      </c>
      <c r="H4098" s="54" t="n">
        <v>777.6</v>
      </c>
      <c r="I4098" s="54" t="n">
        <f aca="false">SUM(F4098:H4098)</f>
        <v>777.6</v>
      </c>
      <c r="J4098" s="49" t="n">
        <f aca="false">Calc!$C$5-D4098</f>
        <v>32</v>
      </c>
      <c r="K4098" s="49" t="n">
        <f aca="false">IF(J4098&lt;=Calc!$C$11,4,IF(J4098&lt;=Calc!$C$12,3,IF(J4098&lt;=Calc!$C$13,2,1)))</f>
        <v>3</v>
      </c>
      <c r="L4098" s="49" t="n">
        <f aca="false">1+(E4098&gt;=Calc!$C$16)+(E4098&gt;=Calc!$C$17)+(E4098&gt;=Calc!$C$18)</f>
        <v>1</v>
      </c>
      <c r="M4098" s="49" t="str">
        <f aca="false">IF(AND(K4098=4,L4098&gt;=3),"Champions",IF(AND(K4098=3,L4098&gt;=3),"Loyal",IF(K4098&gt;=3,"Recent / New",IF(L4098&gt;=3,"At Risk","Hibernating / Lost"))))</f>
        <v>Recent / New</v>
      </c>
      <c r="N4098" s="54" t="n">
        <f aca="false">IF(AND(Calc!$C$2&lt;=2009,Calc!$C$3&gt;=2009),F4098,0)+IF(AND(Calc!$C$2&lt;=2010,Calc!$C$3&gt;=2010),G4098,0)+IF(AND(Calc!$C$2&lt;=2011,Calc!$C$3&gt;=2011),H4098,0)</f>
        <v>777.6</v>
      </c>
      <c r="O4098" s="61" t="n">
        <f aca="false">IF(AND(N4098&gt;0,OR(Calc!$C$4="*",B4098=Calc!$C$4)),N4098+ROW()*0.000000001,0)</f>
        <v>777.600004098</v>
      </c>
    </row>
    <row r="4099" customFormat="false" ht="15" hidden="false" customHeight="false" outlineLevel="0" collapsed="false">
      <c r="A4099" s="49" t="n">
        <v>16506</v>
      </c>
      <c r="B4099" s="49" t="s">
        <v>189</v>
      </c>
      <c r="C4099" s="63" t="n">
        <v>40846</v>
      </c>
      <c r="D4099" s="63" t="n">
        <v>40867</v>
      </c>
      <c r="E4099" s="49" t="n">
        <v>2</v>
      </c>
      <c r="F4099" s="54" t="n">
        <v>0</v>
      </c>
      <c r="G4099" s="54" t="n">
        <v>0</v>
      </c>
      <c r="H4099" s="54" t="n">
        <v>90.3</v>
      </c>
      <c r="I4099" s="54" t="n">
        <f aca="false">SUM(F4099:H4099)</f>
        <v>90.3</v>
      </c>
      <c r="J4099" s="49" t="n">
        <f aca="false">Calc!$C$5-D4099</f>
        <v>20</v>
      </c>
      <c r="K4099" s="49" t="n">
        <f aca="false">IF(J4099&lt;=Calc!$C$11,4,IF(J4099&lt;=Calc!$C$12,3,IF(J4099&lt;=Calc!$C$13,2,1)))</f>
        <v>4</v>
      </c>
      <c r="L4099" s="49" t="n">
        <f aca="false">1+(E4099&gt;=Calc!$C$16)+(E4099&gt;=Calc!$C$17)+(E4099&gt;=Calc!$C$18)</f>
        <v>2</v>
      </c>
      <c r="M4099" s="49" t="str">
        <f aca="false">IF(AND(K4099=4,L4099&gt;=3),"Champions",IF(AND(K4099=3,L4099&gt;=3),"Loyal",IF(K4099&gt;=3,"Recent / New",IF(L4099&gt;=3,"At Risk","Hibernating / Lost"))))</f>
        <v>Recent / New</v>
      </c>
      <c r="N4099" s="54" t="n">
        <f aca="false">IF(AND(Calc!$C$2&lt;=2009,Calc!$C$3&gt;=2009),F4099,0)+IF(AND(Calc!$C$2&lt;=2010,Calc!$C$3&gt;=2010),G4099,0)+IF(AND(Calc!$C$2&lt;=2011,Calc!$C$3&gt;=2011),H4099,0)</f>
        <v>90.3</v>
      </c>
      <c r="O4099" s="61" t="n">
        <f aca="false">IF(AND(N4099&gt;0,OR(Calc!$C$4="*",B4099=Calc!$C$4)),N4099+ROW()*0.000000001,0)</f>
        <v>90.300004099</v>
      </c>
    </row>
    <row r="4100" customFormat="false" ht="15" hidden="false" customHeight="false" outlineLevel="0" collapsed="false">
      <c r="A4100" s="49" t="n">
        <v>16507</v>
      </c>
      <c r="B4100" s="49" t="s">
        <v>189</v>
      </c>
      <c r="C4100" s="63" t="n">
        <v>40314</v>
      </c>
      <c r="D4100" s="63" t="n">
        <v>40314</v>
      </c>
      <c r="E4100" s="49" t="n">
        <v>1</v>
      </c>
      <c r="F4100" s="54" t="n">
        <v>0</v>
      </c>
      <c r="G4100" s="54" t="n">
        <v>142.71</v>
      </c>
      <c r="H4100" s="54" t="n">
        <v>0</v>
      </c>
      <c r="I4100" s="54" t="n">
        <f aca="false">SUM(F4100:H4100)</f>
        <v>142.71</v>
      </c>
      <c r="J4100" s="49" t="n">
        <f aca="false">Calc!$C$5-D4100</f>
        <v>573</v>
      </c>
      <c r="K4100" s="49" t="n">
        <f aca="false">IF(J4100&lt;=Calc!$C$11,4,IF(J4100&lt;=Calc!$C$12,3,IF(J4100&lt;=Calc!$C$13,2,1)))</f>
        <v>1</v>
      </c>
      <c r="L4100" s="49" t="n">
        <f aca="false">1+(E4100&gt;=Calc!$C$16)+(E4100&gt;=Calc!$C$17)+(E4100&gt;=Calc!$C$18)</f>
        <v>1</v>
      </c>
      <c r="M4100" s="49" t="str">
        <f aca="false">IF(AND(K4100=4,L4100&gt;=3),"Champions",IF(AND(K4100=3,L4100&gt;=3),"Loyal",IF(K4100&gt;=3,"Recent / New",IF(L4100&gt;=3,"At Risk","Hibernating / Lost"))))</f>
        <v>Hibernating / Lost</v>
      </c>
      <c r="N4100" s="54" t="n">
        <f aca="false">IF(AND(Calc!$C$2&lt;=2009,Calc!$C$3&gt;=2009),F4100,0)+IF(AND(Calc!$C$2&lt;=2010,Calc!$C$3&gt;=2010),G4100,0)+IF(AND(Calc!$C$2&lt;=2011,Calc!$C$3&gt;=2011),H4100,0)</f>
        <v>142.71</v>
      </c>
      <c r="O4100" s="61" t="n">
        <f aca="false">IF(AND(N4100&gt;0,OR(Calc!$C$4="*",B4100=Calc!$C$4)),N4100+ROW()*0.000000001,0)</f>
        <v>142.7100041</v>
      </c>
    </row>
    <row r="4101" customFormat="false" ht="15" hidden="false" customHeight="false" outlineLevel="0" collapsed="false">
      <c r="A4101" s="49" t="n">
        <v>16508</v>
      </c>
      <c r="B4101" s="49" t="s">
        <v>189</v>
      </c>
      <c r="C4101" s="63" t="n">
        <v>40256</v>
      </c>
      <c r="D4101" s="63" t="n">
        <v>40256</v>
      </c>
      <c r="E4101" s="49" t="n">
        <v>1</v>
      </c>
      <c r="F4101" s="54" t="n">
        <v>0</v>
      </c>
      <c r="G4101" s="54" t="n">
        <v>240.95</v>
      </c>
      <c r="H4101" s="54" t="n">
        <v>0</v>
      </c>
      <c r="I4101" s="54" t="n">
        <f aca="false">SUM(F4101:H4101)</f>
        <v>240.95</v>
      </c>
      <c r="J4101" s="49" t="n">
        <f aca="false">Calc!$C$5-D4101</f>
        <v>631</v>
      </c>
      <c r="K4101" s="49" t="n">
        <f aca="false">IF(J4101&lt;=Calc!$C$11,4,IF(J4101&lt;=Calc!$C$12,3,IF(J4101&lt;=Calc!$C$13,2,1)))</f>
        <v>1</v>
      </c>
      <c r="L4101" s="49" t="n">
        <f aca="false">1+(E4101&gt;=Calc!$C$16)+(E4101&gt;=Calc!$C$17)+(E4101&gt;=Calc!$C$18)</f>
        <v>1</v>
      </c>
      <c r="M4101" s="49" t="str">
        <f aca="false">IF(AND(K4101=4,L4101&gt;=3),"Champions",IF(AND(K4101=3,L4101&gt;=3),"Loyal",IF(K4101&gt;=3,"Recent / New",IF(L4101&gt;=3,"At Risk","Hibernating / Lost"))))</f>
        <v>Hibernating / Lost</v>
      </c>
      <c r="N4101" s="54" t="n">
        <f aca="false">IF(AND(Calc!$C$2&lt;=2009,Calc!$C$3&gt;=2009),F4101,0)+IF(AND(Calc!$C$2&lt;=2010,Calc!$C$3&gt;=2010),G4101,0)+IF(AND(Calc!$C$2&lt;=2011,Calc!$C$3&gt;=2011),H4101,0)</f>
        <v>240.95</v>
      </c>
      <c r="O4101" s="61" t="n">
        <f aca="false">IF(AND(N4101&gt;0,OR(Calc!$C$4="*",B4101=Calc!$C$4)),N4101+ROW()*0.000000001,0)</f>
        <v>240.950004101</v>
      </c>
    </row>
    <row r="4102" customFormat="false" ht="15" hidden="false" customHeight="false" outlineLevel="0" collapsed="false">
      <c r="A4102" s="49" t="n">
        <v>16509</v>
      </c>
      <c r="B4102" s="49" t="s">
        <v>189</v>
      </c>
      <c r="C4102" s="63" t="n">
        <v>40590</v>
      </c>
      <c r="D4102" s="63" t="n">
        <v>40590</v>
      </c>
      <c r="E4102" s="49" t="n">
        <v>1</v>
      </c>
      <c r="F4102" s="54" t="n">
        <v>0</v>
      </c>
      <c r="G4102" s="54" t="n">
        <v>0</v>
      </c>
      <c r="H4102" s="54" t="n">
        <v>363.7</v>
      </c>
      <c r="I4102" s="54" t="n">
        <f aca="false">SUM(F4102:H4102)</f>
        <v>363.7</v>
      </c>
      <c r="J4102" s="49" t="n">
        <f aca="false">Calc!$C$5-D4102</f>
        <v>297</v>
      </c>
      <c r="K4102" s="49" t="n">
        <f aca="false">IF(J4102&lt;=Calc!$C$11,4,IF(J4102&lt;=Calc!$C$12,3,IF(J4102&lt;=Calc!$C$13,2,1)))</f>
        <v>2</v>
      </c>
      <c r="L4102" s="49" t="n">
        <f aca="false">1+(E4102&gt;=Calc!$C$16)+(E4102&gt;=Calc!$C$17)+(E4102&gt;=Calc!$C$18)</f>
        <v>1</v>
      </c>
      <c r="M4102" s="49" t="str">
        <f aca="false">IF(AND(K4102=4,L4102&gt;=3),"Champions",IF(AND(K4102=3,L4102&gt;=3),"Loyal",IF(K4102&gt;=3,"Recent / New",IF(L4102&gt;=3,"At Risk","Hibernating / Lost"))))</f>
        <v>Hibernating / Lost</v>
      </c>
      <c r="N4102" s="54" t="n">
        <f aca="false">IF(AND(Calc!$C$2&lt;=2009,Calc!$C$3&gt;=2009),F4102,0)+IF(AND(Calc!$C$2&lt;=2010,Calc!$C$3&gt;=2010),G4102,0)+IF(AND(Calc!$C$2&lt;=2011,Calc!$C$3&gt;=2011),H4102,0)</f>
        <v>363.7</v>
      </c>
      <c r="O4102" s="61" t="n">
        <f aca="false">IF(AND(N4102&gt;0,OR(Calc!$C$4="*",B4102=Calc!$C$4)),N4102+ROW()*0.000000001,0)</f>
        <v>363.700004102</v>
      </c>
    </row>
    <row r="4103" customFormat="false" ht="15" hidden="false" customHeight="false" outlineLevel="0" collapsed="false">
      <c r="A4103" s="49" t="n">
        <v>16510</v>
      </c>
      <c r="B4103" s="49" t="s">
        <v>189</v>
      </c>
      <c r="C4103" s="63" t="n">
        <v>40195</v>
      </c>
      <c r="D4103" s="63" t="n">
        <v>40514</v>
      </c>
      <c r="E4103" s="49" t="n">
        <v>6</v>
      </c>
      <c r="F4103" s="54" t="n">
        <v>0</v>
      </c>
      <c r="G4103" s="54" t="n">
        <v>1757.25</v>
      </c>
      <c r="H4103" s="54" t="n">
        <v>0</v>
      </c>
      <c r="I4103" s="54" t="n">
        <f aca="false">SUM(F4103:H4103)</f>
        <v>1757.25</v>
      </c>
      <c r="J4103" s="49" t="n">
        <f aca="false">Calc!$C$5-D4103</f>
        <v>373</v>
      </c>
      <c r="K4103" s="49" t="n">
        <f aca="false">IF(J4103&lt;=Calc!$C$11,4,IF(J4103&lt;=Calc!$C$12,3,IF(J4103&lt;=Calc!$C$13,2,1)))</f>
        <v>2</v>
      </c>
      <c r="L4103" s="49" t="n">
        <f aca="false">1+(E4103&gt;=Calc!$C$16)+(E4103&gt;=Calc!$C$17)+(E4103&gt;=Calc!$C$18)</f>
        <v>3</v>
      </c>
      <c r="M4103" s="49" t="str">
        <f aca="false">IF(AND(K4103=4,L4103&gt;=3),"Champions",IF(AND(K4103=3,L4103&gt;=3),"Loyal",IF(K4103&gt;=3,"Recent / New",IF(L4103&gt;=3,"At Risk","Hibernating / Lost"))))</f>
        <v>At Risk</v>
      </c>
      <c r="N4103" s="54" t="n">
        <f aca="false">IF(AND(Calc!$C$2&lt;=2009,Calc!$C$3&gt;=2009),F4103,0)+IF(AND(Calc!$C$2&lt;=2010,Calc!$C$3&gt;=2010),G4103,0)+IF(AND(Calc!$C$2&lt;=2011,Calc!$C$3&gt;=2011),H4103,0)</f>
        <v>1757.25</v>
      </c>
      <c r="O4103" s="61" t="n">
        <f aca="false">IF(AND(N4103&gt;0,OR(Calc!$C$4="*",B4103=Calc!$C$4)),N4103+ROW()*0.000000001,0)</f>
        <v>1757.250004103</v>
      </c>
    </row>
    <row r="4104" customFormat="false" ht="15" hidden="false" customHeight="false" outlineLevel="0" collapsed="false">
      <c r="A4104" s="49" t="n">
        <v>16511</v>
      </c>
      <c r="B4104" s="49" t="s">
        <v>189</v>
      </c>
      <c r="C4104" s="63" t="n">
        <v>40238</v>
      </c>
      <c r="D4104" s="63" t="n">
        <v>40865</v>
      </c>
      <c r="E4104" s="49" t="n">
        <v>6</v>
      </c>
      <c r="F4104" s="54" t="n">
        <v>0</v>
      </c>
      <c r="G4104" s="54" t="n">
        <v>842.16</v>
      </c>
      <c r="H4104" s="54" t="n">
        <v>916.33</v>
      </c>
      <c r="I4104" s="54" t="n">
        <f aca="false">SUM(F4104:H4104)</f>
        <v>1758.49</v>
      </c>
      <c r="J4104" s="49" t="n">
        <f aca="false">Calc!$C$5-D4104</f>
        <v>22</v>
      </c>
      <c r="K4104" s="49" t="n">
        <f aca="false">IF(J4104&lt;=Calc!$C$11,4,IF(J4104&lt;=Calc!$C$12,3,IF(J4104&lt;=Calc!$C$13,2,1)))</f>
        <v>4</v>
      </c>
      <c r="L4104" s="49" t="n">
        <f aca="false">1+(E4104&gt;=Calc!$C$16)+(E4104&gt;=Calc!$C$17)+(E4104&gt;=Calc!$C$18)</f>
        <v>3</v>
      </c>
      <c r="M4104" s="49" t="str">
        <f aca="false">IF(AND(K4104=4,L4104&gt;=3),"Champions",IF(AND(K4104=3,L4104&gt;=3),"Loyal",IF(K4104&gt;=3,"Recent / New",IF(L4104&gt;=3,"At Risk","Hibernating / Lost"))))</f>
        <v>Champions</v>
      </c>
      <c r="N4104" s="54" t="n">
        <f aca="false">IF(AND(Calc!$C$2&lt;=2009,Calc!$C$3&gt;=2009),F4104,0)+IF(AND(Calc!$C$2&lt;=2010,Calc!$C$3&gt;=2010),G4104,0)+IF(AND(Calc!$C$2&lt;=2011,Calc!$C$3&gt;=2011),H4104,0)</f>
        <v>1758.49</v>
      </c>
      <c r="O4104" s="61" t="n">
        <f aca="false">IF(AND(N4104&gt;0,OR(Calc!$C$4="*",B4104=Calc!$C$4)),N4104+ROW()*0.000000001,0)</f>
        <v>1758.490004104</v>
      </c>
    </row>
    <row r="4105" customFormat="false" ht="15" hidden="false" customHeight="false" outlineLevel="0" collapsed="false">
      <c r="A4105" s="49" t="n">
        <v>16513</v>
      </c>
      <c r="B4105" s="49" t="s">
        <v>189</v>
      </c>
      <c r="C4105" s="63" t="n">
        <v>40843</v>
      </c>
      <c r="D4105" s="63" t="n">
        <v>40882</v>
      </c>
      <c r="E4105" s="49" t="n">
        <v>4</v>
      </c>
      <c r="F4105" s="54" t="n">
        <v>0</v>
      </c>
      <c r="G4105" s="54" t="n">
        <v>0</v>
      </c>
      <c r="H4105" s="54" t="n">
        <v>874.59</v>
      </c>
      <c r="I4105" s="54" t="n">
        <f aca="false">SUM(F4105:H4105)</f>
        <v>874.59</v>
      </c>
      <c r="J4105" s="49" t="n">
        <f aca="false">Calc!$C$5-D4105</f>
        <v>5</v>
      </c>
      <c r="K4105" s="49" t="n">
        <f aca="false">IF(J4105&lt;=Calc!$C$11,4,IF(J4105&lt;=Calc!$C$12,3,IF(J4105&lt;=Calc!$C$13,2,1)))</f>
        <v>4</v>
      </c>
      <c r="L4105" s="49" t="n">
        <f aca="false">1+(E4105&gt;=Calc!$C$16)+(E4105&gt;=Calc!$C$17)+(E4105&gt;=Calc!$C$18)</f>
        <v>3</v>
      </c>
      <c r="M4105" s="49" t="str">
        <f aca="false">IF(AND(K4105=4,L4105&gt;=3),"Champions",IF(AND(K4105=3,L4105&gt;=3),"Loyal",IF(K4105&gt;=3,"Recent / New",IF(L4105&gt;=3,"At Risk","Hibernating / Lost"))))</f>
        <v>Champions</v>
      </c>
      <c r="N4105" s="54" t="n">
        <f aca="false">IF(AND(Calc!$C$2&lt;=2009,Calc!$C$3&gt;=2009),F4105,0)+IF(AND(Calc!$C$2&lt;=2010,Calc!$C$3&gt;=2010),G4105,0)+IF(AND(Calc!$C$2&lt;=2011,Calc!$C$3&gt;=2011),H4105,0)</f>
        <v>874.59</v>
      </c>
      <c r="O4105" s="61" t="n">
        <f aca="false">IF(AND(N4105&gt;0,OR(Calc!$C$4="*",B4105=Calc!$C$4)),N4105+ROW()*0.000000001,0)</f>
        <v>874.590004105</v>
      </c>
    </row>
    <row r="4106" customFormat="false" ht="15" hidden="false" customHeight="false" outlineLevel="0" collapsed="false">
      <c r="A4106" s="49" t="n">
        <v>16515</v>
      </c>
      <c r="B4106" s="49" t="s">
        <v>189</v>
      </c>
      <c r="C4106" s="63" t="n">
        <v>40346</v>
      </c>
      <c r="D4106" s="63" t="n">
        <v>40834</v>
      </c>
      <c r="E4106" s="49" t="n">
        <v>10</v>
      </c>
      <c r="F4106" s="54" t="n">
        <v>0</v>
      </c>
      <c r="G4106" s="54" t="n">
        <v>1554.92</v>
      </c>
      <c r="H4106" s="54" t="n">
        <v>1624.14</v>
      </c>
      <c r="I4106" s="54" t="n">
        <f aca="false">SUM(F4106:H4106)</f>
        <v>3179.06</v>
      </c>
      <c r="J4106" s="49" t="n">
        <f aca="false">Calc!$C$5-D4106</f>
        <v>53</v>
      </c>
      <c r="K4106" s="49" t="n">
        <f aca="false">IF(J4106&lt;=Calc!$C$11,4,IF(J4106&lt;=Calc!$C$12,3,IF(J4106&lt;=Calc!$C$13,2,1)))</f>
        <v>3</v>
      </c>
      <c r="L4106" s="49" t="n">
        <f aca="false">1+(E4106&gt;=Calc!$C$16)+(E4106&gt;=Calc!$C$17)+(E4106&gt;=Calc!$C$18)</f>
        <v>4</v>
      </c>
      <c r="M4106" s="49" t="str">
        <f aca="false">IF(AND(K4106=4,L4106&gt;=3),"Champions",IF(AND(K4106=3,L4106&gt;=3),"Loyal",IF(K4106&gt;=3,"Recent / New",IF(L4106&gt;=3,"At Risk","Hibernating / Lost"))))</f>
        <v>Loyal</v>
      </c>
      <c r="N4106" s="54" t="n">
        <f aca="false">IF(AND(Calc!$C$2&lt;=2009,Calc!$C$3&gt;=2009),F4106,0)+IF(AND(Calc!$C$2&lt;=2010,Calc!$C$3&gt;=2010),G4106,0)+IF(AND(Calc!$C$2&lt;=2011,Calc!$C$3&gt;=2011),H4106,0)</f>
        <v>3179.06</v>
      </c>
      <c r="O4106" s="61" t="n">
        <f aca="false">IF(AND(N4106&gt;0,OR(Calc!$C$4="*",B4106=Calc!$C$4)),N4106+ROW()*0.000000001,0)</f>
        <v>3179.060004106</v>
      </c>
    </row>
    <row r="4107" customFormat="false" ht="15" hidden="false" customHeight="false" outlineLevel="0" collapsed="false">
      <c r="A4107" s="49" t="n">
        <v>16516</v>
      </c>
      <c r="B4107" s="49" t="s">
        <v>189</v>
      </c>
      <c r="C4107" s="63" t="n">
        <v>40856</v>
      </c>
      <c r="D4107" s="63" t="n">
        <v>40856</v>
      </c>
      <c r="E4107" s="49" t="n">
        <v>1</v>
      </c>
      <c r="F4107" s="54" t="n">
        <v>0</v>
      </c>
      <c r="G4107" s="54" t="n">
        <v>0</v>
      </c>
      <c r="H4107" s="54" t="n">
        <v>101.7</v>
      </c>
      <c r="I4107" s="54" t="n">
        <f aca="false">SUM(F4107:H4107)</f>
        <v>101.7</v>
      </c>
      <c r="J4107" s="49" t="n">
        <f aca="false">Calc!$C$5-D4107</f>
        <v>31</v>
      </c>
      <c r="K4107" s="49" t="n">
        <f aca="false">IF(J4107&lt;=Calc!$C$11,4,IF(J4107&lt;=Calc!$C$12,3,IF(J4107&lt;=Calc!$C$13,2,1)))</f>
        <v>3</v>
      </c>
      <c r="L4107" s="49" t="n">
        <f aca="false">1+(E4107&gt;=Calc!$C$16)+(E4107&gt;=Calc!$C$17)+(E4107&gt;=Calc!$C$18)</f>
        <v>1</v>
      </c>
      <c r="M4107" s="49" t="str">
        <f aca="false">IF(AND(K4107=4,L4107&gt;=3),"Champions",IF(AND(K4107=3,L4107&gt;=3),"Loyal",IF(K4107&gt;=3,"Recent / New",IF(L4107&gt;=3,"At Risk","Hibernating / Lost"))))</f>
        <v>Recent / New</v>
      </c>
      <c r="N4107" s="54" t="n">
        <f aca="false">IF(AND(Calc!$C$2&lt;=2009,Calc!$C$3&gt;=2009),F4107,0)+IF(AND(Calc!$C$2&lt;=2010,Calc!$C$3&gt;=2010),G4107,0)+IF(AND(Calc!$C$2&lt;=2011,Calc!$C$3&gt;=2011),H4107,0)</f>
        <v>101.7</v>
      </c>
      <c r="O4107" s="61" t="n">
        <f aca="false">IF(AND(N4107&gt;0,OR(Calc!$C$4="*",B4107=Calc!$C$4)),N4107+ROW()*0.000000001,0)</f>
        <v>101.700004107</v>
      </c>
    </row>
    <row r="4108" customFormat="false" ht="15" hidden="false" customHeight="false" outlineLevel="0" collapsed="false">
      <c r="A4108" s="49" t="n">
        <v>16517</v>
      </c>
      <c r="B4108" s="49" t="s">
        <v>189</v>
      </c>
      <c r="C4108" s="63" t="n">
        <v>40609</v>
      </c>
      <c r="D4108" s="63" t="n">
        <v>40609</v>
      </c>
      <c r="E4108" s="49" t="n">
        <v>1</v>
      </c>
      <c r="F4108" s="54" t="n">
        <v>0</v>
      </c>
      <c r="G4108" s="54" t="n">
        <v>0</v>
      </c>
      <c r="H4108" s="54" t="n">
        <v>162.7</v>
      </c>
      <c r="I4108" s="54" t="n">
        <f aca="false">SUM(F4108:H4108)</f>
        <v>162.7</v>
      </c>
      <c r="J4108" s="49" t="n">
        <f aca="false">Calc!$C$5-D4108</f>
        <v>278</v>
      </c>
      <c r="K4108" s="49" t="n">
        <f aca="false">IF(J4108&lt;=Calc!$C$11,4,IF(J4108&lt;=Calc!$C$12,3,IF(J4108&lt;=Calc!$C$13,2,1)))</f>
        <v>2</v>
      </c>
      <c r="L4108" s="49" t="n">
        <f aca="false">1+(E4108&gt;=Calc!$C$16)+(E4108&gt;=Calc!$C$17)+(E4108&gt;=Calc!$C$18)</f>
        <v>1</v>
      </c>
      <c r="M4108" s="49" t="str">
        <f aca="false">IF(AND(K4108=4,L4108&gt;=3),"Champions",IF(AND(K4108=3,L4108&gt;=3),"Loyal",IF(K4108&gt;=3,"Recent / New",IF(L4108&gt;=3,"At Risk","Hibernating / Lost"))))</f>
        <v>Hibernating / Lost</v>
      </c>
      <c r="N4108" s="54" t="n">
        <f aca="false">IF(AND(Calc!$C$2&lt;=2009,Calc!$C$3&gt;=2009),F4108,0)+IF(AND(Calc!$C$2&lt;=2010,Calc!$C$3&gt;=2010),G4108,0)+IF(AND(Calc!$C$2&lt;=2011,Calc!$C$3&gt;=2011),H4108,0)</f>
        <v>162.7</v>
      </c>
      <c r="O4108" s="61" t="n">
        <f aca="false">IF(AND(N4108&gt;0,OR(Calc!$C$4="*",B4108=Calc!$C$4)),N4108+ROW()*0.000000001,0)</f>
        <v>162.700004108</v>
      </c>
    </row>
    <row r="4109" customFormat="false" ht="15" hidden="false" customHeight="false" outlineLevel="0" collapsed="false">
      <c r="A4109" s="49" t="n">
        <v>16518</v>
      </c>
      <c r="B4109" s="49" t="s">
        <v>189</v>
      </c>
      <c r="C4109" s="63" t="n">
        <v>40330</v>
      </c>
      <c r="D4109" s="63" t="n">
        <v>40825</v>
      </c>
      <c r="E4109" s="49" t="n">
        <v>4</v>
      </c>
      <c r="F4109" s="54" t="n">
        <v>0</v>
      </c>
      <c r="G4109" s="54" t="n">
        <v>457.35</v>
      </c>
      <c r="H4109" s="54" t="n">
        <v>480.92</v>
      </c>
      <c r="I4109" s="54" t="n">
        <f aca="false">SUM(F4109:H4109)</f>
        <v>938.27</v>
      </c>
      <c r="J4109" s="49" t="n">
        <f aca="false">Calc!$C$5-D4109</f>
        <v>62</v>
      </c>
      <c r="K4109" s="49" t="n">
        <f aca="false">IF(J4109&lt;=Calc!$C$11,4,IF(J4109&lt;=Calc!$C$12,3,IF(J4109&lt;=Calc!$C$13,2,1)))</f>
        <v>3</v>
      </c>
      <c r="L4109" s="49" t="n">
        <f aca="false">1+(E4109&gt;=Calc!$C$16)+(E4109&gt;=Calc!$C$17)+(E4109&gt;=Calc!$C$18)</f>
        <v>3</v>
      </c>
      <c r="M4109" s="49" t="str">
        <f aca="false">IF(AND(K4109=4,L4109&gt;=3),"Champions",IF(AND(K4109=3,L4109&gt;=3),"Loyal",IF(K4109&gt;=3,"Recent / New",IF(L4109&gt;=3,"At Risk","Hibernating / Lost"))))</f>
        <v>Loyal</v>
      </c>
      <c r="N4109" s="54" t="n">
        <f aca="false">IF(AND(Calc!$C$2&lt;=2009,Calc!$C$3&gt;=2009),F4109,0)+IF(AND(Calc!$C$2&lt;=2010,Calc!$C$3&gt;=2010),G4109,0)+IF(AND(Calc!$C$2&lt;=2011,Calc!$C$3&gt;=2011),H4109,0)</f>
        <v>938.27</v>
      </c>
      <c r="O4109" s="61" t="n">
        <f aca="false">IF(AND(N4109&gt;0,OR(Calc!$C$4="*",B4109=Calc!$C$4)),N4109+ROW()*0.000000001,0)</f>
        <v>938.270004109</v>
      </c>
    </row>
    <row r="4110" customFormat="false" ht="15" hidden="false" customHeight="false" outlineLevel="0" collapsed="false">
      <c r="A4110" s="49" t="n">
        <v>16519</v>
      </c>
      <c r="B4110" s="49" t="s">
        <v>189</v>
      </c>
      <c r="C4110" s="63" t="n">
        <v>40238</v>
      </c>
      <c r="D4110" s="63" t="n">
        <v>40861</v>
      </c>
      <c r="E4110" s="49" t="n">
        <v>4</v>
      </c>
      <c r="F4110" s="54" t="n">
        <v>0</v>
      </c>
      <c r="G4110" s="54" t="n">
        <v>327.68</v>
      </c>
      <c r="H4110" s="54" t="n">
        <v>109.28</v>
      </c>
      <c r="I4110" s="54" t="n">
        <f aca="false">SUM(F4110:H4110)</f>
        <v>436.96</v>
      </c>
      <c r="J4110" s="49" t="n">
        <f aca="false">Calc!$C$5-D4110</f>
        <v>26</v>
      </c>
      <c r="K4110" s="49" t="n">
        <f aca="false">IF(J4110&lt;=Calc!$C$11,4,IF(J4110&lt;=Calc!$C$12,3,IF(J4110&lt;=Calc!$C$13,2,1)))</f>
        <v>4</v>
      </c>
      <c r="L4110" s="49" t="n">
        <f aca="false">1+(E4110&gt;=Calc!$C$16)+(E4110&gt;=Calc!$C$17)+(E4110&gt;=Calc!$C$18)</f>
        <v>3</v>
      </c>
      <c r="M4110" s="49" t="str">
        <f aca="false">IF(AND(K4110=4,L4110&gt;=3),"Champions",IF(AND(K4110=3,L4110&gt;=3),"Loyal",IF(K4110&gt;=3,"Recent / New",IF(L4110&gt;=3,"At Risk","Hibernating / Lost"))))</f>
        <v>Champions</v>
      </c>
      <c r="N4110" s="54" t="n">
        <f aca="false">IF(AND(Calc!$C$2&lt;=2009,Calc!$C$3&gt;=2009),F4110,0)+IF(AND(Calc!$C$2&lt;=2010,Calc!$C$3&gt;=2010),G4110,0)+IF(AND(Calc!$C$2&lt;=2011,Calc!$C$3&gt;=2011),H4110,0)</f>
        <v>436.96</v>
      </c>
      <c r="O4110" s="61" t="n">
        <f aca="false">IF(AND(N4110&gt;0,OR(Calc!$C$4="*",B4110=Calc!$C$4)),N4110+ROW()*0.000000001,0)</f>
        <v>436.96000411</v>
      </c>
    </row>
    <row r="4111" customFormat="false" ht="15" hidden="false" customHeight="false" outlineLevel="0" collapsed="false">
      <c r="A4111" s="49" t="n">
        <v>16520</v>
      </c>
      <c r="B4111" s="49" t="s">
        <v>189</v>
      </c>
      <c r="C4111" s="63" t="n">
        <v>40239</v>
      </c>
      <c r="D4111" s="63" t="n">
        <v>40700</v>
      </c>
      <c r="E4111" s="49" t="n">
        <v>6</v>
      </c>
      <c r="F4111" s="54" t="n">
        <v>0</v>
      </c>
      <c r="G4111" s="54" t="n">
        <v>1420.82</v>
      </c>
      <c r="H4111" s="54" t="n">
        <v>710.86</v>
      </c>
      <c r="I4111" s="54" t="n">
        <f aca="false">SUM(F4111:H4111)</f>
        <v>2131.68</v>
      </c>
      <c r="J4111" s="49" t="n">
        <f aca="false">Calc!$C$5-D4111</f>
        <v>187</v>
      </c>
      <c r="K4111" s="49" t="n">
        <f aca="false">IF(J4111&lt;=Calc!$C$11,4,IF(J4111&lt;=Calc!$C$12,3,IF(J4111&lt;=Calc!$C$13,2,1)))</f>
        <v>2</v>
      </c>
      <c r="L4111" s="49" t="n">
        <f aca="false">1+(E4111&gt;=Calc!$C$16)+(E4111&gt;=Calc!$C$17)+(E4111&gt;=Calc!$C$18)</f>
        <v>3</v>
      </c>
      <c r="M4111" s="49" t="str">
        <f aca="false">IF(AND(K4111=4,L4111&gt;=3),"Champions",IF(AND(K4111=3,L4111&gt;=3),"Loyal",IF(K4111&gt;=3,"Recent / New",IF(L4111&gt;=3,"At Risk","Hibernating / Lost"))))</f>
        <v>At Risk</v>
      </c>
      <c r="N4111" s="54" t="n">
        <f aca="false">IF(AND(Calc!$C$2&lt;=2009,Calc!$C$3&gt;=2009),F4111,0)+IF(AND(Calc!$C$2&lt;=2010,Calc!$C$3&gt;=2010),G4111,0)+IF(AND(Calc!$C$2&lt;=2011,Calc!$C$3&gt;=2011),H4111,0)</f>
        <v>2131.68</v>
      </c>
      <c r="O4111" s="61" t="n">
        <f aca="false">IF(AND(N4111&gt;0,OR(Calc!$C$4="*",B4111=Calc!$C$4)),N4111+ROW()*0.000000001,0)</f>
        <v>2131.680004111</v>
      </c>
    </row>
    <row r="4112" customFormat="false" ht="15" hidden="false" customHeight="false" outlineLevel="0" collapsed="false">
      <c r="A4112" s="49" t="n">
        <v>16521</v>
      </c>
      <c r="B4112" s="49" t="s">
        <v>189</v>
      </c>
      <c r="C4112" s="63" t="n">
        <v>40238</v>
      </c>
      <c r="D4112" s="63" t="n">
        <v>40471</v>
      </c>
      <c r="E4112" s="49" t="n">
        <v>3</v>
      </c>
      <c r="F4112" s="54" t="n">
        <v>0</v>
      </c>
      <c r="G4112" s="54" t="n">
        <v>1136.36</v>
      </c>
      <c r="H4112" s="54" t="n">
        <v>0</v>
      </c>
      <c r="I4112" s="54" t="n">
        <f aca="false">SUM(F4112:H4112)</f>
        <v>1136.36</v>
      </c>
      <c r="J4112" s="49" t="n">
        <f aca="false">Calc!$C$5-D4112</f>
        <v>416</v>
      </c>
      <c r="K4112" s="49" t="n">
        <f aca="false">IF(J4112&lt;=Calc!$C$11,4,IF(J4112&lt;=Calc!$C$12,3,IF(J4112&lt;=Calc!$C$13,2,1)))</f>
        <v>1</v>
      </c>
      <c r="L4112" s="49" t="n">
        <f aca="false">1+(E4112&gt;=Calc!$C$16)+(E4112&gt;=Calc!$C$17)+(E4112&gt;=Calc!$C$18)</f>
        <v>2</v>
      </c>
      <c r="M4112" s="49" t="str">
        <f aca="false">IF(AND(K4112=4,L4112&gt;=3),"Champions",IF(AND(K4112=3,L4112&gt;=3),"Loyal",IF(K4112&gt;=3,"Recent / New",IF(L4112&gt;=3,"At Risk","Hibernating / Lost"))))</f>
        <v>Hibernating / Lost</v>
      </c>
      <c r="N4112" s="54" t="n">
        <f aca="false">IF(AND(Calc!$C$2&lt;=2009,Calc!$C$3&gt;=2009),F4112,0)+IF(AND(Calc!$C$2&lt;=2010,Calc!$C$3&gt;=2010),G4112,0)+IF(AND(Calc!$C$2&lt;=2011,Calc!$C$3&gt;=2011),H4112,0)</f>
        <v>1136.36</v>
      </c>
      <c r="O4112" s="61" t="n">
        <f aca="false">IF(AND(N4112&gt;0,OR(Calc!$C$4="*",B4112=Calc!$C$4)),N4112+ROW()*0.000000001,0)</f>
        <v>1136.360004112</v>
      </c>
    </row>
    <row r="4113" customFormat="false" ht="15" hidden="false" customHeight="false" outlineLevel="0" collapsed="false">
      <c r="A4113" s="49" t="n">
        <v>16522</v>
      </c>
      <c r="B4113" s="49" t="s">
        <v>189</v>
      </c>
      <c r="C4113" s="63" t="n">
        <v>40436</v>
      </c>
      <c r="D4113" s="63" t="n">
        <v>40451</v>
      </c>
      <c r="E4113" s="49" t="n">
        <v>2</v>
      </c>
      <c r="F4113" s="54" t="n">
        <v>0</v>
      </c>
      <c r="G4113" s="54" t="n">
        <v>433.36</v>
      </c>
      <c r="H4113" s="54" t="n">
        <v>0</v>
      </c>
      <c r="I4113" s="54" t="n">
        <f aca="false">SUM(F4113:H4113)</f>
        <v>433.36</v>
      </c>
      <c r="J4113" s="49" t="n">
        <f aca="false">Calc!$C$5-D4113</f>
        <v>436</v>
      </c>
      <c r="K4113" s="49" t="n">
        <f aca="false">IF(J4113&lt;=Calc!$C$11,4,IF(J4113&lt;=Calc!$C$12,3,IF(J4113&lt;=Calc!$C$13,2,1)))</f>
        <v>1</v>
      </c>
      <c r="L4113" s="49" t="n">
        <f aca="false">1+(E4113&gt;=Calc!$C$16)+(E4113&gt;=Calc!$C$17)+(E4113&gt;=Calc!$C$18)</f>
        <v>2</v>
      </c>
      <c r="M4113" s="49" t="str">
        <f aca="false">IF(AND(K4113=4,L4113&gt;=3),"Champions",IF(AND(K4113=3,L4113&gt;=3),"Loyal",IF(K4113&gt;=3,"Recent / New",IF(L4113&gt;=3,"At Risk","Hibernating / Lost"))))</f>
        <v>Hibernating / Lost</v>
      </c>
      <c r="N4113" s="54" t="n">
        <f aca="false">IF(AND(Calc!$C$2&lt;=2009,Calc!$C$3&gt;=2009),F4113,0)+IF(AND(Calc!$C$2&lt;=2010,Calc!$C$3&gt;=2010),G4113,0)+IF(AND(Calc!$C$2&lt;=2011,Calc!$C$3&gt;=2011),H4113,0)</f>
        <v>433.36</v>
      </c>
      <c r="O4113" s="61" t="n">
        <f aca="false">IF(AND(N4113&gt;0,OR(Calc!$C$4="*",B4113=Calc!$C$4)),N4113+ROW()*0.000000001,0)</f>
        <v>433.360004113</v>
      </c>
    </row>
    <row r="4114" customFormat="false" ht="15" hidden="false" customHeight="false" outlineLevel="0" collapsed="false">
      <c r="A4114" s="49" t="n">
        <v>16523</v>
      </c>
      <c r="B4114" s="49" t="s">
        <v>189</v>
      </c>
      <c r="C4114" s="63" t="n">
        <v>40202</v>
      </c>
      <c r="D4114" s="63" t="n">
        <v>40885</v>
      </c>
      <c r="E4114" s="49" t="n">
        <v>28</v>
      </c>
      <c r="F4114" s="54" t="n">
        <v>-1.65</v>
      </c>
      <c r="G4114" s="54" t="n">
        <v>2466.52</v>
      </c>
      <c r="H4114" s="54" t="n">
        <v>9295.67</v>
      </c>
      <c r="I4114" s="54" t="n">
        <f aca="false">SUM(F4114:H4114)</f>
        <v>11760.54</v>
      </c>
      <c r="J4114" s="49" t="n">
        <f aca="false">Calc!$C$5-D4114</f>
        <v>2</v>
      </c>
      <c r="K4114" s="49" t="n">
        <f aca="false">IF(J4114&lt;=Calc!$C$11,4,IF(J4114&lt;=Calc!$C$12,3,IF(J4114&lt;=Calc!$C$13,2,1)))</f>
        <v>4</v>
      </c>
      <c r="L4114" s="49" t="n">
        <f aca="false">1+(E4114&gt;=Calc!$C$16)+(E4114&gt;=Calc!$C$17)+(E4114&gt;=Calc!$C$18)</f>
        <v>4</v>
      </c>
      <c r="M4114" s="49" t="str">
        <f aca="false">IF(AND(K4114=4,L4114&gt;=3),"Champions",IF(AND(K4114=3,L4114&gt;=3),"Loyal",IF(K4114&gt;=3,"Recent / New",IF(L4114&gt;=3,"At Risk","Hibernating / Lost"))))</f>
        <v>Champions</v>
      </c>
      <c r="N4114" s="54" t="n">
        <f aca="false">IF(AND(Calc!$C$2&lt;=2009,Calc!$C$3&gt;=2009),F4114,0)+IF(AND(Calc!$C$2&lt;=2010,Calc!$C$3&gt;=2010),G4114,0)+IF(AND(Calc!$C$2&lt;=2011,Calc!$C$3&gt;=2011),H4114,0)</f>
        <v>11760.54</v>
      </c>
      <c r="O4114" s="61" t="n">
        <f aca="false">IF(AND(N4114&gt;0,OR(Calc!$C$4="*",B4114=Calc!$C$4)),N4114+ROW()*0.000000001,0)</f>
        <v>11760.540004114</v>
      </c>
    </row>
    <row r="4115" customFormat="false" ht="15" hidden="false" customHeight="false" outlineLevel="0" collapsed="false">
      <c r="A4115" s="49" t="n">
        <v>16524</v>
      </c>
      <c r="B4115" s="49" t="s">
        <v>189</v>
      </c>
      <c r="C4115" s="63" t="n">
        <v>40195</v>
      </c>
      <c r="D4115" s="63" t="n">
        <v>40440</v>
      </c>
      <c r="E4115" s="49" t="n">
        <v>2</v>
      </c>
      <c r="F4115" s="54" t="n">
        <v>0</v>
      </c>
      <c r="G4115" s="54" t="n">
        <v>306.19</v>
      </c>
      <c r="H4115" s="54" t="n">
        <v>0</v>
      </c>
      <c r="I4115" s="54" t="n">
        <f aca="false">SUM(F4115:H4115)</f>
        <v>306.19</v>
      </c>
      <c r="J4115" s="49" t="n">
        <f aca="false">Calc!$C$5-D4115</f>
        <v>447</v>
      </c>
      <c r="K4115" s="49" t="n">
        <f aca="false">IF(J4115&lt;=Calc!$C$11,4,IF(J4115&lt;=Calc!$C$12,3,IF(J4115&lt;=Calc!$C$13,2,1)))</f>
        <v>1</v>
      </c>
      <c r="L4115" s="49" t="n">
        <f aca="false">1+(E4115&gt;=Calc!$C$16)+(E4115&gt;=Calc!$C$17)+(E4115&gt;=Calc!$C$18)</f>
        <v>2</v>
      </c>
      <c r="M4115" s="49" t="str">
        <f aca="false">IF(AND(K4115=4,L4115&gt;=3),"Champions",IF(AND(K4115=3,L4115&gt;=3),"Loyal",IF(K4115&gt;=3,"Recent / New",IF(L4115&gt;=3,"At Risk","Hibernating / Lost"))))</f>
        <v>Hibernating / Lost</v>
      </c>
      <c r="N4115" s="54" t="n">
        <f aca="false">IF(AND(Calc!$C$2&lt;=2009,Calc!$C$3&gt;=2009),F4115,0)+IF(AND(Calc!$C$2&lt;=2010,Calc!$C$3&gt;=2010),G4115,0)+IF(AND(Calc!$C$2&lt;=2011,Calc!$C$3&gt;=2011),H4115,0)</f>
        <v>306.19</v>
      </c>
      <c r="O4115" s="61" t="n">
        <f aca="false">IF(AND(N4115&gt;0,OR(Calc!$C$4="*",B4115=Calc!$C$4)),N4115+ROW()*0.000000001,0)</f>
        <v>306.190004115</v>
      </c>
    </row>
    <row r="4116" customFormat="false" ht="15" hidden="false" customHeight="false" outlineLevel="0" collapsed="false">
      <c r="A4116" s="49" t="n">
        <v>16525</v>
      </c>
      <c r="B4116" s="49" t="s">
        <v>189</v>
      </c>
      <c r="C4116" s="63" t="n">
        <v>40149</v>
      </c>
      <c r="D4116" s="63" t="n">
        <v>40884</v>
      </c>
      <c r="E4116" s="49" t="n">
        <v>48</v>
      </c>
      <c r="F4116" s="54" t="n">
        <v>1654.39</v>
      </c>
      <c r="G4116" s="54" t="n">
        <v>10171.88</v>
      </c>
      <c r="H4116" s="54" t="n">
        <v>11093.13</v>
      </c>
      <c r="I4116" s="54" t="n">
        <f aca="false">SUM(F4116:H4116)</f>
        <v>22919.4</v>
      </c>
      <c r="J4116" s="49" t="n">
        <f aca="false">Calc!$C$5-D4116</f>
        <v>3</v>
      </c>
      <c r="K4116" s="49" t="n">
        <f aca="false">IF(J4116&lt;=Calc!$C$11,4,IF(J4116&lt;=Calc!$C$12,3,IF(J4116&lt;=Calc!$C$13,2,1)))</f>
        <v>4</v>
      </c>
      <c r="L4116" s="49" t="n">
        <f aca="false">1+(E4116&gt;=Calc!$C$16)+(E4116&gt;=Calc!$C$17)+(E4116&gt;=Calc!$C$18)</f>
        <v>4</v>
      </c>
      <c r="M4116" s="49" t="str">
        <f aca="false">IF(AND(K4116=4,L4116&gt;=3),"Champions",IF(AND(K4116=3,L4116&gt;=3),"Loyal",IF(K4116&gt;=3,"Recent / New",IF(L4116&gt;=3,"At Risk","Hibernating / Lost"))))</f>
        <v>Champions</v>
      </c>
      <c r="N4116" s="54" t="n">
        <f aca="false">IF(AND(Calc!$C$2&lt;=2009,Calc!$C$3&gt;=2009),F4116,0)+IF(AND(Calc!$C$2&lt;=2010,Calc!$C$3&gt;=2010),G4116,0)+IF(AND(Calc!$C$2&lt;=2011,Calc!$C$3&gt;=2011),H4116,0)</f>
        <v>22919.4</v>
      </c>
      <c r="O4116" s="61" t="n">
        <f aca="false">IF(AND(N4116&gt;0,OR(Calc!$C$4="*",B4116=Calc!$C$4)),N4116+ROW()*0.000000001,0)</f>
        <v>22919.400004116</v>
      </c>
    </row>
    <row r="4117" customFormat="false" ht="15" hidden="false" customHeight="false" outlineLevel="0" collapsed="false">
      <c r="A4117" s="49" t="n">
        <v>16526</v>
      </c>
      <c r="B4117" s="49" t="s">
        <v>189</v>
      </c>
      <c r="C4117" s="63" t="n">
        <v>40302</v>
      </c>
      <c r="D4117" s="63" t="n">
        <v>40715</v>
      </c>
      <c r="E4117" s="49" t="n">
        <v>2</v>
      </c>
      <c r="F4117" s="54" t="n">
        <v>0</v>
      </c>
      <c r="G4117" s="54" t="n">
        <v>426.85</v>
      </c>
      <c r="H4117" s="54" t="n">
        <v>290.36</v>
      </c>
      <c r="I4117" s="54" t="n">
        <f aca="false">SUM(F4117:H4117)</f>
        <v>717.21</v>
      </c>
      <c r="J4117" s="49" t="n">
        <f aca="false">Calc!$C$5-D4117</f>
        <v>172</v>
      </c>
      <c r="K4117" s="49" t="n">
        <f aca="false">IF(J4117&lt;=Calc!$C$11,4,IF(J4117&lt;=Calc!$C$12,3,IF(J4117&lt;=Calc!$C$13,2,1)))</f>
        <v>2</v>
      </c>
      <c r="L4117" s="49" t="n">
        <f aca="false">1+(E4117&gt;=Calc!$C$16)+(E4117&gt;=Calc!$C$17)+(E4117&gt;=Calc!$C$18)</f>
        <v>2</v>
      </c>
      <c r="M4117" s="49" t="str">
        <f aca="false">IF(AND(K4117=4,L4117&gt;=3),"Champions",IF(AND(K4117=3,L4117&gt;=3),"Loyal",IF(K4117&gt;=3,"Recent / New",IF(L4117&gt;=3,"At Risk","Hibernating / Lost"))))</f>
        <v>Hibernating / Lost</v>
      </c>
      <c r="N4117" s="54" t="n">
        <f aca="false">IF(AND(Calc!$C$2&lt;=2009,Calc!$C$3&gt;=2009),F4117,0)+IF(AND(Calc!$C$2&lt;=2010,Calc!$C$3&gt;=2010),G4117,0)+IF(AND(Calc!$C$2&lt;=2011,Calc!$C$3&gt;=2011),H4117,0)</f>
        <v>717.21</v>
      </c>
      <c r="O4117" s="61" t="n">
        <f aca="false">IF(AND(N4117&gt;0,OR(Calc!$C$4="*",B4117=Calc!$C$4)),N4117+ROW()*0.000000001,0)</f>
        <v>717.210004117</v>
      </c>
    </row>
    <row r="4118" customFormat="false" ht="15" hidden="false" customHeight="false" outlineLevel="0" collapsed="false">
      <c r="A4118" s="49" t="n">
        <v>16527</v>
      </c>
      <c r="B4118" s="49" t="s">
        <v>189</v>
      </c>
      <c r="C4118" s="63" t="n">
        <v>40462</v>
      </c>
      <c r="D4118" s="63" t="n">
        <v>40805</v>
      </c>
      <c r="E4118" s="49" t="n">
        <v>2</v>
      </c>
      <c r="F4118" s="54" t="n">
        <v>0</v>
      </c>
      <c r="G4118" s="54" t="n">
        <v>1004.88</v>
      </c>
      <c r="H4118" s="54" t="n">
        <v>228.06</v>
      </c>
      <c r="I4118" s="54" t="n">
        <f aca="false">SUM(F4118:H4118)</f>
        <v>1232.94</v>
      </c>
      <c r="J4118" s="49" t="n">
        <f aca="false">Calc!$C$5-D4118</f>
        <v>82</v>
      </c>
      <c r="K4118" s="49" t="n">
        <f aca="false">IF(J4118&lt;=Calc!$C$11,4,IF(J4118&lt;=Calc!$C$12,3,IF(J4118&lt;=Calc!$C$13,2,1)))</f>
        <v>3</v>
      </c>
      <c r="L4118" s="49" t="n">
        <f aca="false">1+(E4118&gt;=Calc!$C$16)+(E4118&gt;=Calc!$C$17)+(E4118&gt;=Calc!$C$18)</f>
        <v>2</v>
      </c>
      <c r="M4118" s="49" t="str">
        <f aca="false">IF(AND(K4118=4,L4118&gt;=3),"Champions",IF(AND(K4118=3,L4118&gt;=3),"Loyal",IF(K4118&gt;=3,"Recent / New",IF(L4118&gt;=3,"At Risk","Hibernating / Lost"))))</f>
        <v>Recent / New</v>
      </c>
      <c r="N4118" s="54" t="n">
        <f aca="false">IF(AND(Calc!$C$2&lt;=2009,Calc!$C$3&gt;=2009),F4118,0)+IF(AND(Calc!$C$2&lt;=2010,Calc!$C$3&gt;=2010),G4118,0)+IF(AND(Calc!$C$2&lt;=2011,Calc!$C$3&gt;=2011),H4118,0)</f>
        <v>1232.94</v>
      </c>
      <c r="O4118" s="61" t="n">
        <f aca="false">IF(AND(N4118&gt;0,OR(Calc!$C$4="*",B4118=Calc!$C$4)),N4118+ROW()*0.000000001,0)</f>
        <v>1232.940004118</v>
      </c>
    </row>
    <row r="4119" customFormat="false" ht="15" hidden="false" customHeight="false" outlineLevel="0" collapsed="false">
      <c r="A4119" s="49" t="n">
        <v>16528</v>
      </c>
      <c r="B4119" s="49" t="s">
        <v>189</v>
      </c>
      <c r="C4119" s="63" t="n">
        <v>40883</v>
      </c>
      <c r="D4119" s="63" t="n">
        <v>40883</v>
      </c>
      <c r="E4119" s="49" t="n">
        <v>1</v>
      </c>
      <c r="F4119" s="54" t="n">
        <v>0</v>
      </c>
      <c r="G4119" s="54" t="n">
        <v>0</v>
      </c>
      <c r="H4119" s="54" t="n">
        <v>244.41</v>
      </c>
      <c r="I4119" s="54" t="n">
        <f aca="false">SUM(F4119:H4119)</f>
        <v>244.41</v>
      </c>
      <c r="J4119" s="49" t="n">
        <f aca="false">Calc!$C$5-D4119</f>
        <v>4</v>
      </c>
      <c r="K4119" s="49" t="n">
        <f aca="false">IF(J4119&lt;=Calc!$C$11,4,IF(J4119&lt;=Calc!$C$12,3,IF(J4119&lt;=Calc!$C$13,2,1)))</f>
        <v>4</v>
      </c>
      <c r="L4119" s="49" t="n">
        <f aca="false">1+(E4119&gt;=Calc!$C$16)+(E4119&gt;=Calc!$C$17)+(E4119&gt;=Calc!$C$18)</f>
        <v>1</v>
      </c>
      <c r="M4119" s="49" t="str">
        <f aca="false">IF(AND(K4119=4,L4119&gt;=3),"Champions",IF(AND(K4119=3,L4119&gt;=3),"Loyal",IF(K4119&gt;=3,"Recent / New",IF(L4119&gt;=3,"At Risk","Hibernating / Lost"))))</f>
        <v>Recent / New</v>
      </c>
      <c r="N4119" s="54" t="n">
        <f aca="false">IF(AND(Calc!$C$2&lt;=2009,Calc!$C$3&gt;=2009),F4119,0)+IF(AND(Calc!$C$2&lt;=2010,Calc!$C$3&gt;=2010),G4119,0)+IF(AND(Calc!$C$2&lt;=2011,Calc!$C$3&gt;=2011),H4119,0)</f>
        <v>244.41</v>
      </c>
      <c r="O4119" s="61" t="n">
        <f aca="false">IF(AND(N4119&gt;0,OR(Calc!$C$4="*",B4119=Calc!$C$4)),N4119+ROW()*0.000000001,0)</f>
        <v>244.410004119</v>
      </c>
    </row>
    <row r="4120" customFormat="false" ht="15" hidden="false" customHeight="false" outlineLevel="0" collapsed="false">
      <c r="A4120" s="49" t="n">
        <v>16529</v>
      </c>
      <c r="B4120" s="49" t="s">
        <v>189</v>
      </c>
      <c r="C4120" s="63" t="n">
        <v>40356</v>
      </c>
      <c r="D4120" s="63" t="n">
        <v>40696</v>
      </c>
      <c r="E4120" s="49" t="n">
        <v>4</v>
      </c>
      <c r="F4120" s="54" t="n">
        <v>0</v>
      </c>
      <c r="G4120" s="54" t="n">
        <v>1531.55</v>
      </c>
      <c r="H4120" s="54" t="n">
        <v>455.25</v>
      </c>
      <c r="I4120" s="54" t="n">
        <f aca="false">SUM(F4120:H4120)</f>
        <v>1986.8</v>
      </c>
      <c r="J4120" s="49" t="n">
        <f aca="false">Calc!$C$5-D4120</f>
        <v>191</v>
      </c>
      <c r="K4120" s="49" t="n">
        <f aca="false">IF(J4120&lt;=Calc!$C$11,4,IF(J4120&lt;=Calc!$C$12,3,IF(J4120&lt;=Calc!$C$13,2,1)))</f>
        <v>2</v>
      </c>
      <c r="L4120" s="49" t="n">
        <f aca="false">1+(E4120&gt;=Calc!$C$16)+(E4120&gt;=Calc!$C$17)+(E4120&gt;=Calc!$C$18)</f>
        <v>3</v>
      </c>
      <c r="M4120" s="49" t="str">
        <f aca="false">IF(AND(K4120=4,L4120&gt;=3),"Champions",IF(AND(K4120=3,L4120&gt;=3),"Loyal",IF(K4120&gt;=3,"Recent / New",IF(L4120&gt;=3,"At Risk","Hibernating / Lost"))))</f>
        <v>At Risk</v>
      </c>
      <c r="N4120" s="54" t="n">
        <f aca="false">IF(AND(Calc!$C$2&lt;=2009,Calc!$C$3&gt;=2009),F4120,0)+IF(AND(Calc!$C$2&lt;=2010,Calc!$C$3&gt;=2010),G4120,0)+IF(AND(Calc!$C$2&lt;=2011,Calc!$C$3&gt;=2011),H4120,0)</f>
        <v>1986.8</v>
      </c>
      <c r="O4120" s="61" t="n">
        <f aca="false">IF(AND(N4120&gt;0,OR(Calc!$C$4="*",B4120=Calc!$C$4)),N4120+ROW()*0.000000001,0)</f>
        <v>1986.80000412</v>
      </c>
    </row>
    <row r="4121" customFormat="false" ht="15" hidden="false" customHeight="false" outlineLevel="0" collapsed="false">
      <c r="A4121" s="49" t="n">
        <v>16530</v>
      </c>
      <c r="B4121" s="49" t="s">
        <v>189</v>
      </c>
      <c r="C4121" s="63" t="n">
        <v>40218</v>
      </c>
      <c r="D4121" s="63" t="n">
        <v>40218</v>
      </c>
      <c r="E4121" s="49" t="n">
        <v>1</v>
      </c>
      <c r="F4121" s="54" t="n">
        <v>0</v>
      </c>
      <c r="G4121" s="54" t="n">
        <v>48.35</v>
      </c>
      <c r="H4121" s="54" t="n">
        <v>0</v>
      </c>
      <c r="I4121" s="54" t="n">
        <f aca="false">SUM(F4121:H4121)</f>
        <v>48.35</v>
      </c>
      <c r="J4121" s="49" t="n">
        <f aca="false">Calc!$C$5-D4121</f>
        <v>669</v>
      </c>
      <c r="K4121" s="49" t="n">
        <f aca="false">IF(J4121&lt;=Calc!$C$11,4,IF(J4121&lt;=Calc!$C$12,3,IF(J4121&lt;=Calc!$C$13,2,1)))</f>
        <v>1</v>
      </c>
      <c r="L4121" s="49" t="n">
        <f aca="false">1+(E4121&gt;=Calc!$C$16)+(E4121&gt;=Calc!$C$17)+(E4121&gt;=Calc!$C$18)</f>
        <v>1</v>
      </c>
      <c r="M4121" s="49" t="str">
        <f aca="false">IF(AND(K4121=4,L4121&gt;=3),"Champions",IF(AND(K4121=3,L4121&gt;=3),"Loyal",IF(K4121&gt;=3,"Recent / New",IF(L4121&gt;=3,"At Risk","Hibernating / Lost"))))</f>
        <v>Hibernating / Lost</v>
      </c>
      <c r="N4121" s="54" t="n">
        <f aca="false">IF(AND(Calc!$C$2&lt;=2009,Calc!$C$3&gt;=2009),F4121,0)+IF(AND(Calc!$C$2&lt;=2010,Calc!$C$3&gt;=2010),G4121,0)+IF(AND(Calc!$C$2&lt;=2011,Calc!$C$3&gt;=2011),H4121,0)</f>
        <v>48.35</v>
      </c>
      <c r="O4121" s="61" t="n">
        <f aca="false">IF(AND(N4121&gt;0,OR(Calc!$C$4="*",B4121=Calc!$C$4)),N4121+ROW()*0.000000001,0)</f>
        <v>48.350004121</v>
      </c>
    </row>
    <row r="4122" customFormat="false" ht="15" hidden="false" customHeight="false" outlineLevel="0" collapsed="false">
      <c r="A4122" s="49" t="n">
        <v>16531</v>
      </c>
      <c r="B4122" s="49" t="s">
        <v>189</v>
      </c>
      <c r="C4122" s="63" t="n">
        <v>40445</v>
      </c>
      <c r="D4122" s="63" t="n">
        <v>40864</v>
      </c>
      <c r="E4122" s="49" t="n">
        <v>11</v>
      </c>
      <c r="F4122" s="54" t="n">
        <v>0</v>
      </c>
      <c r="G4122" s="54" t="n">
        <v>1111.81</v>
      </c>
      <c r="H4122" s="54" t="n">
        <v>1151.77</v>
      </c>
      <c r="I4122" s="54" t="n">
        <f aca="false">SUM(F4122:H4122)</f>
        <v>2263.58</v>
      </c>
      <c r="J4122" s="49" t="n">
        <f aca="false">Calc!$C$5-D4122</f>
        <v>23</v>
      </c>
      <c r="K4122" s="49" t="n">
        <f aca="false">IF(J4122&lt;=Calc!$C$11,4,IF(J4122&lt;=Calc!$C$12,3,IF(J4122&lt;=Calc!$C$13,2,1)))</f>
        <v>4</v>
      </c>
      <c r="L4122" s="49" t="n">
        <f aca="false">1+(E4122&gt;=Calc!$C$16)+(E4122&gt;=Calc!$C$17)+(E4122&gt;=Calc!$C$18)</f>
        <v>4</v>
      </c>
      <c r="M4122" s="49" t="str">
        <f aca="false">IF(AND(K4122=4,L4122&gt;=3),"Champions",IF(AND(K4122=3,L4122&gt;=3),"Loyal",IF(K4122&gt;=3,"Recent / New",IF(L4122&gt;=3,"At Risk","Hibernating / Lost"))))</f>
        <v>Champions</v>
      </c>
      <c r="N4122" s="54" t="n">
        <f aca="false">IF(AND(Calc!$C$2&lt;=2009,Calc!$C$3&gt;=2009),F4122,0)+IF(AND(Calc!$C$2&lt;=2010,Calc!$C$3&gt;=2010),G4122,0)+IF(AND(Calc!$C$2&lt;=2011,Calc!$C$3&gt;=2011),H4122,0)</f>
        <v>2263.58</v>
      </c>
      <c r="O4122" s="61" t="n">
        <f aca="false">IF(AND(N4122&gt;0,OR(Calc!$C$4="*",B4122=Calc!$C$4)),N4122+ROW()*0.000000001,0)</f>
        <v>2263.580004122</v>
      </c>
    </row>
    <row r="4123" customFormat="false" ht="15" hidden="false" customHeight="false" outlineLevel="0" collapsed="false">
      <c r="A4123" s="49" t="n">
        <v>16532</v>
      </c>
      <c r="B4123" s="49" t="s">
        <v>189</v>
      </c>
      <c r="C4123" s="63" t="n">
        <v>40266</v>
      </c>
      <c r="D4123" s="63" t="n">
        <v>40869</v>
      </c>
      <c r="E4123" s="49" t="n">
        <v>5</v>
      </c>
      <c r="F4123" s="54" t="n">
        <v>0</v>
      </c>
      <c r="G4123" s="54" t="n">
        <v>2007.84</v>
      </c>
      <c r="H4123" s="54" t="n">
        <v>6748.8</v>
      </c>
      <c r="I4123" s="54" t="n">
        <f aca="false">SUM(F4123:H4123)</f>
        <v>8756.64</v>
      </c>
      <c r="J4123" s="49" t="n">
        <f aca="false">Calc!$C$5-D4123</f>
        <v>18</v>
      </c>
      <c r="K4123" s="49" t="n">
        <f aca="false">IF(J4123&lt;=Calc!$C$11,4,IF(J4123&lt;=Calc!$C$12,3,IF(J4123&lt;=Calc!$C$13,2,1)))</f>
        <v>4</v>
      </c>
      <c r="L4123" s="49" t="n">
        <f aca="false">1+(E4123&gt;=Calc!$C$16)+(E4123&gt;=Calc!$C$17)+(E4123&gt;=Calc!$C$18)</f>
        <v>3</v>
      </c>
      <c r="M4123" s="49" t="str">
        <f aca="false">IF(AND(K4123=4,L4123&gt;=3),"Champions",IF(AND(K4123=3,L4123&gt;=3),"Loyal",IF(K4123&gt;=3,"Recent / New",IF(L4123&gt;=3,"At Risk","Hibernating / Lost"))))</f>
        <v>Champions</v>
      </c>
      <c r="N4123" s="54" t="n">
        <f aca="false">IF(AND(Calc!$C$2&lt;=2009,Calc!$C$3&gt;=2009),F4123,0)+IF(AND(Calc!$C$2&lt;=2010,Calc!$C$3&gt;=2010),G4123,0)+IF(AND(Calc!$C$2&lt;=2011,Calc!$C$3&gt;=2011),H4123,0)</f>
        <v>8756.64</v>
      </c>
      <c r="O4123" s="61" t="n">
        <f aca="false">IF(AND(N4123&gt;0,OR(Calc!$C$4="*",B4123=Calc!$C$4)),N4123+ROW()*0.000000001,0)</f>
        <v>8756.640004123</v>
      </c>
    </row>
    <row r="4124" customFormat="false" ht="15" hidden="false" customHeight="false" outlineLevel="0" collapsed="false">
      <c r="A4124" s="49" t="n">
        <v>16533</v>
      </c>
      <c r="B4124" s="49" t="s">
        <v>189</v>
      </c>
      <c r="C4124" s="63" t="n">
        <v>40818</v>
      </c>
      <c r="D4124" s="63" t="n">
        <v>40867</v>
      </c>
      <c r="E4124" s="49" t="n">
        <v>3</v>
      </c>
      <c r="F4124" s="54" t="n">
        <v>0</v>
      </c>
      <c r="G4124" s="54" t="n">
        <v>0</v>
      </c>
      <c r="H4124" s="54" t="n">
        <v>1014.19</v>
      </c>
      <c r="I4124" s="54" t="n">
        <f aca="false">SUM(F4124:H4124)</f>
        <v>1014.19</v>
      </c>
      <c r="J4124" s="49" t="n">
        <f aca="false">Calc!$C$5-D4124</f>
        <v>20</v>
      </c>
      <c r="K4124" s="49" t="n">
        <f aca="false">IF(J4124&lt;=Calc!$C$11,4,IF(J4124&lt;=Calc!$C$12,3,IF(J4124&lt;=Calc!$C$13,2,1)))</f>
        <v>4</v>
      </c>
      <c r="L4124" s="49" t="n">
        <f aca="false">1+(E4124&gt;=Calc!$C$16)+(E4124&gt;=Calc!$C$17)+(E4124&gt;=Calc!$C$18)</f>
        <v>2</v>
      </c>
      <c r="M4124" s="49" t="str">
        <f aca="false">IF(AND(K4124=4,L4124&gt;=3),"Champions",IF(AND(K4124=3,L4124&gt;=3),"Loyal",IF(K4124&gt;=3,"Recent / New",IF(L4124&gt;=3,"At Risk","Hibernating / Lost"))))</f>
        <v>Recent / New</v>
      </c>
      <c r="N4124" s="54" t="n">
        <f aca="false">IF(AND(Calc!$C$2&lt;=2009,Calc!$C$3&gt;=2009),F4124,0)+IF(AND(Calc!$C$2&lt;=2010,Calc!$C$3&gt;=2010),G4124,0)+IF(AND(Calc!$C$2&lt;=2011,Calc!$C$3&gt;=2011),H4124,0)</f>
        <v>1014.19</v>
      </c>
      <c r="O4124" s="61" t="n">
        <f aca="false">IF(AND(N4124&gt;0,OR(Calc!$C$4="*",B4124=Calc!$C$4)),N4124+ROW()*0.000000001,0)</f>
        <v>1014.190004124</v>
      </c>
    </row>
    <row r="4125" customFormat="false" ht="15" hidden="false" customHeight="false" outlineLevel="0" collapsed="false">
      <c r="A4125" s="49" t="n">
        <v>16534</v>
      </c>
      <c r="B4125" s="49" t="s">
        <v>189</v>
      </c>
      <c r="C4125" s="63" t="n">
        <v>40244</v>
      </c>
      <c r="D4125" s="63" t="n">
        <v>40244</v>
      </c>
      <c r="E4125" s="49" t="n">
        <v>1</v>
      </c>
      <c r="F4125" s="54" t="n">
        <v>0</v>
      </c>
      <c r="G4125" s="54" t="n">
        <v>635.9</v>
      </c>
      <c r="H4125" s="54" t="n">
        <v>0</v>
      </c>
      <c r="I4125" s="54" t="n">
        <f aca="false">SUM(F4125:H4125)</f>
        <v>635.9</v>
      </c>
      <c r="J4125" s="49" t="n">
        <f aca="false">Calc!$C$5-D4125</f>
        <v>643</v>
      </c>
      <c r="K4125" s="49" t="n">
        <f aca="false">IF(J4125&lt;=Calc!$C$11,4,IF(J4125&lt;=Calc!$C$12,3,IF(J4125&lt;=Calc!$C$13,2,1)))</f>
        <v>1</v>
      </c>
      <c r="L4125" s="49" t="n">
        <f aca="false">1+(E4125&gt;=Calc!$C$16)+(E4125&gt;=Calc!$C$17)+(E4125&gt;=Calc!$C$18)</f>
        <v>1</v>
      </c>
      <c r="M4125" s="49" t="str">
        <f aca="false">IF(AND(K4125=4,L4125&gt;=3),"Champions",IF(AND(K4125=3,L4125&gt;=3),"Loyal",IF(K4125&gt;=3,"Recent / New",IF(L4125&gt;=3,"At Risk","Hibernating / Lost"))))</f>
        <v>Hibernating / Lost</v>
      </c>
      <c r="N4125" s="54" t="n">
        <f aca="false">IF(AND(Calc!$C$2&lt;=2009,Calc!$C$3&gt;=2009),F4125,0)+IF(AND(Calc!$C$2&lt;=2010,Calc!$C$3&gt;=2010),G4125,0)+IF(AND(Calc!$C$2&lt;=2011,Calc!$C$3&gt;=2011),H4125,0)</f>
        <v>635.9</v>
      </c>
      <c r="O4125" s="61" t="n">
        <f aca="false">IF(AND(N4125&gt;0,OR(Calc!$C$4="*",B4125=Calc!$C$4)),N4125+ROW()*0.000000001,0)</f>
        <v>635.900004125</v>
      </c>
    </row>
    <row r="4126" customFormat="false" ht="15" hidden="false" customHeight="false" outlineLevel="0" collapsed="false">
      <c r="A4126" s="49" t="n">
        <v>16535</v>
      </c>
      <c r="B4126" s="49" t="s">
        <v>189</v>
      </c>
      <c r="C4126" s="63" t="n">
        <v>40501</v>
      </c>
      <c r="D4126" s="63" t="n">
        <v>40881</v>
      </c>
      <c r="E4126" s="49" t="n">
        <v>2</v>
      </c>
      <c r="F4126" s="54" t="n">
        <v>0</v>
      </c>
      <c r="G4126" s="54" t="n">
        <v>358.29</v>
      </c>
      <c r="H4126" s="54" t="n">
        <v>593.75</v>
      </c>
      <c r="I4126" s="54" t="n">
        <f aca="false">SUM(F4126:H4126)</f>
        <v>952.04</v>
      </c>
      <c r="J4126" s="49" t="n">
        <f aca="false">Calc!$C$5-D4126</f>
        <v>6</v>
      </c>
      <c r="K4126" s="49" t="n">
        <f aca="false">IF(J4126&lt;=Calc!$C$11,4,IF(J4126&lt;=Calc!$C$12,3,IF(J4126&lt;=Calc!$C$13,2,1)))</f>
        <v>4</v>
      </c>
      <c r="L4126" s="49" t="n">
        <f aca="false">1+(E4126&gt;=Calc!$C$16)+(E4126&gt;=Calc!$C$17)+(E4126&gt;=Calc!$C$18)</f>
        <v>2</v>
      </c>
      <c r="M4126" s="49" t="str">
        <f aca="false">IF(AND(K4126=4,L4126&gt;=3),"Champions",IF(AND(K4126=3,L4126&gt;=3),"Loyal",IF(K4126&gt;=3,"Recent / New",IF(L4126&gt;=3,"At Risk","Hibernating / Lost"))))</f>
        <v>Recent / New</v>
      </c>
      <c r="N4126" s="54" t="n">
        <f aca="false">IF(AND(Calc!$C$2&lt;=2009,Calc!$C$3&gt;=2009),F4126,0)+IF(AND(Calc!$C$2&lt;=2010,Calc!$C$3&gt;=2010),G4126,0)+IF(AND(Calc!$C$2&lt;=2011,Calc!$C$3&gt;=2011),H4126,0)</f>
        <v>952.04</v>
      </c>
      <c r="O4126" s="61" t="n">
        <f aca="false">IF(AND(N4126&gt;0,OR(Calc!$C$4="*",B4126=Calc!$C$4)),N4126+ROW()*0.000000001,0)</f>
        <v>952.040004126</v>
      </c>
    </row>
    <row r="4127" customFormat="false" ht="15" hidden="false" customHeight="false" outlineLevel="0" collapsed="false">
      <c r="A4127" s="49" t="n">
        <v>16536</v>
      </c>
      <c r="B4127" s="49" t="s">
        <v>189</v>
      </c>
      <c r="C4127" s="63" t="n">
        <v>40776</v>
      </c>
      <c r="D4127" s="63" t="n">
        <v>40776</v>
      </c>
      <c r="E4127" s="49" t="n">
        <v>1</v>
      </c>
      <c r="F4127" s="54" t="n">
        <v>0</v>
      </c>
      <c r="G4127" s="54" t="n">
        <v>0</v>
      </c>
      <c r="H4127" s="54" t="n">
        <v>538.17</v>
      </c>
      <c r="I4127" s="54" t="n">
        <f aca="false">SUM(F4127:H4127)</f>
        <v>538.17</v>
      </c>
      <c r="J4127" s="49" t="n">
        <f aca="false">Calc!$C$5-D4127</f>
        <v>111</v>
      </c>
      <c r="K4127" s="49" t="n">
        <f aca="false">IF(J4127&lt;=Calc!$C$11,4,IF(J4127&lt;=Calc!$C$12,3,IF(J4127&lt;=Calc!$C$13,2,1)))</f>
        <v>2</v>
      </c>
      <c r="L4127" s="49" t="n">
        <f aca="false">1+(E4127&gt;=Calc!$C$16)+(E4127&gt;=Calc!$C$17)+(E4127&gt;=Calc!$C$18)</f>
        <v>1</v>
      </c>
      <c r="M4127" s="49" t="str">
        <f aca="false">IF(AND(K4127=4,L4127&gt;=3),"Champions",IF(AND(K4127=3,L4127&gt;=3),"Loyal",IF(K4127&gt;=3,"Recent / New",IF(L4127&gt;=3,"At Risk","Hibernating / Lost"))))</f>
        <v>Hibernating / Lost</v>
      </c>
      <c r="N4127" s="54" t="n">
        <f aca="false">IF(AND(Calc!$C$2&lt;=2009,Calc!$C$3&gt;=2009),F4127,0)+IF(AND(Calc!$C$2&lt;=2010,Calc!$C$3&gt;=2010),G4127,0)+IF(AND(Calc!$C$2&lt;=2011,Calc!$C$3&gt;=2011),H4127,0)</f>
        <v>538.17</v>
      </c>
      <c r="O4127" s="61" t="n">
        <f aca="false">IF(AND(N4127&gt;0,OR(Calc!$C$4="*",B4127=Calc!$C$4)),N4127+ROW()*0.000000001,0)</f>
        <v>538.170004127</v>
      </c>
    </row>
    <row r="4128" customFormat="false" ht="15" hidden="false" customHeight="false" outlineLevel="0" collapsed="false">
      <c r="A4128" s="49" t="n">
        <v>16537</v>
      </c>
      <c r="B4128" s="49" t="s">
        <v>189</v>
      </c>
      <c r="C4128" s="63" t="n">
        <v>40245</v>
      </c>
      <c r="D4128" s="63" t="n">
        <v>40245</v>
      </c>
      <c r="E4128" s="49" t="n">
        <v>1</v>
      </c>
      <c r="F4128" s="54" t="n">
        <v>0</v>
      </c>
      <c r="G4128" s="54" t="n">
        <v>10.55</v>
      </c>
      <c r="H4128" s="54" t="n">
        <v>0</v>
      </c>
      <c r="I4128" s="54" t="n">
        <f aca="false">SUM(F4128:H4128)</f>
        <v>10.55</v>
      </c>
      <c r="J4128" s="49" t="n">
        <f aca="false">Calc!$C$5-D4128</f>
        <v>642</v>
      </c>
      <c r="K4128" s="49" t="n">
        <f aca="false">IF(J4128&lt;=Calc!$C$11,4,IF(J4128&lt;=Calc!$C$12,3,IF(J4128&lt;=Calc!$C$13,2,1)))</f>
        <v>1</v>
      </c>
      <c r="L4128" s="49" t="n">
        <f aca="false">1+(E4128&gt;=Calc!$C$16)+(E4128&gt;=Calc!$C$17)+(E4128&gt;=Calc!$C$18)</f>
        <v>1</v>
      </c>
      <c r="M4128" s="49" t="str">
        <f aca="false">IF(AND(K4128=4,L4128&gt;=3),"Champions",IF(AND(K4128=3,L4128&gt;=3),"Loyal",IF(K4128&gt;=3,"Recent / New",IF(L4128&gt;=3,"At Risk","Hibernating / Lost"))))</f>
        <v>Hibernating / Lost</v>
      </c>
      <c r="N4128" s="54" t="n">
        <f aca="false">IF(AND(Calc!$C$2&lt;=2009,Calc!$C$3&gt;=2009),F4128,0)+IF(AND(Calc!$C$2&lt;=2010,Calc!$C$3&gt;=2010),G4128,0)+IF(AND(Calc!$C$2&lt;=2011,Calc!$C$3&gt;=2011),H4128,0)</f>
        <v>10.55</v>
      </c>
      <c r="O4128" s="61" t="n">
        <f aca="false">IF(AND(N4128&gt;0,OR(Calc!$C$4="*",B4128=Calc!$C$4)),N4128+ROW()*0.000000001,0)</f>
        <v>10.550004128</v>
      </c>
    </row>
    <row r="4129" customFormat="false" ht="15" hidden="false" customHeight="false" outlineLevel="0" collapsed="false">
      <c r="A4129" s="49" t="n">
        <v>16538</v>
      </c>
      <c r="B4129" s="49" t="s">
        <v>189</v>
      </c>
      <c r="C4129" s="63" t="n">
        <v>40291</v>
      </c>
      <c r="D4129" s="63" t="n">
        <v>40345</v>
      </c>
      <c r="E4129" s="49" t="n">
        <v>3</v>
      </c>
      <c r="F4129" s="54" t="n">
        <v>0</v>
      </c>
      <c r="G4129" s="54" t="n">
        <v>395.07</v>
      </c>
      <c r="H4129" s="54" t="n">
        <v>0</v>
      </c>
      <c r="I4129" s="54" t="n">
        <f aca="false">SUM(F4129:H4129)</f>
        <v>395.07</v>
      </c>
      <c r="J4129" s="49" t="n">
        <f aca="false">Calc!$C$5-D4129</f>
        <v>542</v>
      </c>
      <c r="K4129" s="49" t="n">
        <f aca="false">IF(J4129&lt;=Calc!$C$11,4,IF(J4129&lt;=Calc!$C$12,3,IF(J4129&lt;=Calc!$C$13,2,1)))</f>
        <v>1</v>
      </c>
      <c r="L4129" s="49" t="n">
        <f aca="false">1+(E4129&gt;=Calc!$C$16)+(E4129&gt;=Calc!$C$17)+(E4129&gt;=Calc!$C$18)</f>
        <v>2</v>
      </c>
      <c r="M4129" s="49" t="str">
        <f aca="false">IF(AND(K4129=4,L4129&gt;=3),"Champions",IF(AND(K4129=3,L4129&gt;=3),"Loyal",IF(K4129&gt;=3,"Recent / New",IF(L4129&gt;=3,"At Risk","Hibernating / Lost"))))</f>
        <v>Hibernating / Lost</v>
      </c>
      <c r="N4129" s="54" t="n">
        <f aca="false">IF(AND(Calc!$C$2&lt;=2009,Calc!$C$3&gt;=2009),F4129,0)+IF(AND(Calc!$C$2&lt;=2010,Calc!$C$3&gt;=2010),G4129,0)+IF(AND(Calc!$C$2&lt;=2011,Calc!$C$3&gt;=2011),H4129,0)</f>
        <v>395.07</v>
      </c>
      <c r="O4129" s="61" t="n">
        <f aca="false">IF(AND(N4129&gt;0,OR(Calc!$C$4="*",B4129=Calc!$C$4)),N4129+ROW()*0.000000001,0)</f>
        <v>395.070004129</v>
      </c>
    </row>
    <row r="4130" customFormat="false" ht="15" hidden="false" customHeight="false" outlineLevel="0" collapsed="false">
      <c r="A4130" s="49" t="n">
        <v>16539</v>
      </c>
      <c r="B4130" s="49" t="s">
        <v>189</v>
      </c>
      <c r="C4130" s="63" t="n">
        <v>40354</v>
      </c>
      <c r="D4130" s="63" t="n">
        <v>40884</v>
      </c>
      <c r="E4130" s="49" t="n">
        <v>10</v>
      </c>
      <c r="F4130" s="54" t="n">
        <v>0</v>
      </c>
      <c r="G4130" s="54" t="n">
        <v>2648.1</v>
      </c>
      <c r="H4130" s="54" t="n">
        <v>641.56</v>
      </c>
      <c r="I4130" s="54" t="n">
        <f aca="false">SUM(F4130:H4130)</f>
        <v>3289.66</v>
      </c>
      <c r="J4130" s="49" t="n">
        <f aca="false">Calc!$C$5-D4130</f>
        <v>3</v>
      </c>
      <c r="K4130" s="49" t="n">
        <f aca="false">IF(J4130&lt;=Calc!$C$11,4,IF(J4130&lt;=Calc!$C$12,3,IF(J4130&lt;=Calc!$C$13,2,1)))</f>
        <v>4</v>
      </c>
      <c r="L4130" s="49" t="n">
        <f aca="false">1+(E4130&gt;=Calc!$C$16)+(E4130&gt;=Calc!$C$17)+(E4130&gt;=Calc!$C$18)</f>
        <v>4</v>
      </c>
      <c r="M4130" s="49" t="str">
        <f aca="false">IF(AND(K4130=4,L4130&gt;=3),"Champions",IF(AND(K4130=3,L4130&gt;=3),"Loyal",IF(K4130&gt;=3,"Recent / New",IF(L4130&gt;=3,"At Risk","Hibernating / Lost"))))</f>
        <v>Champions</v>
      </c>
      <c r="N4130" s="54" t="n">
        <f aca="false">IF(AND(Calc!$C$2&lt;=2009,Calc!$C$3&gt;=2009),F4130,0)+IF(AND(Calc!$C$2&lt;=2010,Calc!$C$3&gt;=2010),G4130,0)+IF(AND(Calc!$C$2&lt;=2011,Calc!$C$3&gt;=2011),H4130,0)</f>
        <v>3289.66</v>
      </c>
      <c r="O4130" s="61" t="n">
        <f aca="false">IF(AND(N4130&gt;0,OR(Calc!$C$4="*",B4130=Calc!$C$4)),N4130+ROW()*0.000000001,0)</f>
        <v>3289.66000413</v>
      </c>
    </row>
    <row r="4131" customFormat="false" ht="15" hidden="false" customHeight="false" outlineLevel="0" collapsed="false">
      <c r="A4131" s="49" t="n">
        <v>16540</v>
      </c>
      <c r="B4131" s="49" t="s">
        <v>189</v>
      </c>
      <c r="C4131" s="63" t="n">
        <v>40472</v>
      </c>
      <c r="D4131" s="63" t="n">
        <v>40472</v>
      </c>
      <c r="E4131" s="49" t="n">
        <v>1</v>
      </c>
      <c r="F4131" s="54" t="n">
        <v>0</v>
      </c>
      <c r="G4131" s="54" t="n">
        <v>205.75</v>
      </c>
      <c r="H4131" s="54" t="n">
        <v>0</v>
      </c>
      <c r="I4131" s="54" t="n">
        <f aca="false">SUM(F4131:H4131)</f>
        <v>205.75</v>
      </c>
      <c r="J4131" s="49" t="n">
        <f aca="false">Calc!$C$5-D4131</f>
        <v>415</v>
      </c>
      <c r="K4131" s="49" t="n">
        <f aca="false">IF(J4131&lt;=Calc!$C$11,4,IF(J4131&lt;=Calc!$C$12,3,IF(J4131&lt;=Calc!$C$13,2,1)))</f>
        <v>1</v>
      </c>
      <c r="L4131" s="49" t="n">
        <f aca="false">1+(E4131&gt;=Calc!$C$16)+(E4131&gt;=Calc!$C$17)+(E4131&gt;=Calc!$C$18)</f>
        <v>1</v>
      </c>
      <c r="M4131" s="49" t="str">
        <f aca="false">IF(AND(K4131=4,L4131&gt;=3),"Champions",IF(AND(K4131=3,L4131&gt;=3),"Loyal",IF(K4131&gt;=3,"Recent / New",IF(L4131&gt;=3,"At Risk","Hibernating / Lost"))))</f>
        <v>Hibernating / Lost</v>
      </c>
      <c r="N4131" s="54" t="n">
        <f aca="false">IF(AND(Calc!$C$2&lt;=2009,Calc!$C$3&gt;=2009),F4131,0)+IF(AND(Calc!$C$2&lt;=2010,Calc!$C$3&gt;=2010),G4131,0)+IF(AND(Calc!$C$2&lt;=2011,Calc!$C$3&gt;=2011),H4131,0)</f>
        <v>205.75</v>
      </c>
      <c r="O4131" s="61" t="n">
        <f aca="false">IF(AND(N4131&gt;0,OR(Calc!$C$4="*",B4131=Calc!$C$4)),N4131+ROW()*0.000000001,0)</f>
        <v>205.750004131</v>
      </c>
    </row>
    <row r="4132" customFormat="false" ht="15" hidden="false" customHeight="false" outlineLevel="0" collapsed="false">
      <c r="A4132" s="49" t="n">
        <v>16541</v>
      </c>
      <c r="B4132" s="49" t="s">
        <v>189</v>
      </c>
      <c r="C4132" s="63" t="n">
        <v>40151</v>
      </c>
      <c r="D4132" s="63" t="n">
        <v>40151</v>
      </c>
      <c r="E4132" s="49" t="n">
        <v>1</v>
      </c>
      <c r="F4132" s="54" t="n">
        <v>419.78</v>
      </c>
      <c r="G4132" s="54" t="n">
        <v>0</v>
      </c>
      <c r="H4132" s="54" t="n">
        <v>0</v>
      </c>
      <c r="I4132" s="54" t="n">
        <f aca="false">SUM(F4132:H4132)</f>
        <v>419.78</v>
      </c>
      <c r="J4132" s="49" t="n">
        <f aca="false">Calc!$C$5-D4132</f>
        <v>736</v>
      </c>
      <c r="K4132" s="49" t="n">
        <f aca="false">IF(J4132&lt;=Calc!$C$11,4,IF(J4132&lt;=Calc!$C$12,3,IF(J4132&lt;=Calc!$C$13,2,1)))</f>
        <v>1</v>
      </c>
      <c r="L4132" s="49" t="n">
        <f aca="false">1+(E4132&gt;=Calc!$C$16)+(E4132&gt;=Calc!$C$17)+(E4132&gt;=Calc!$C$18)</f>
        <v>1</v>
      </c>
      <c r="M4132" s="49" t="str">
        <f aca="false">IF(AND(K4132=4,L4132&gt;=3),"Champions",IF(AND(K4132=3,L4132&gt;=3),"Loyal",IF(K4132&gt;=3,"Recent / New",IF(L4132&gt;=3,"At Risk","Hibernating / Lost"))))</f>
        <v>Hibernating / Lost</v>
      </c>
      <c r="N4132" s="54" t="n">
        <f aca="false">IF(AND(Calc!$C$2&lt;=2009,Calc!$C$3&gt;=2009),F4132,0)+IF(AND(Calc!$C$2&lt;=2010,Calc!$C$3&gt;=2010),G4132,0)+IF(AND(Calc!$C$2&lt;=2011,Calc!$C$3&gt;=2011),H4132,0)</f>
        <v>419.78</v>
      </c>
      <c r="O4132" s="61" t="n">
        <f aca="false">IF(AND(N4132&gt;0,OR(Calc!$C$4="*",B4132=Calc!$C$4)),N4132+ROW()*0.000000001,0)</f>
        <v>419.780004132</v>
      </c>
    </row>
    <row r="4133" customFormat="false" ht="15" hidden="false" customHeight="false" outlineLevel="0" collapsed="false">
      <c r="A4133" s="49" t="n">
        <v>16542</v>
      </c>
      <c r="B4133" s="49" t="s">
        <v>189</v>
      </c>
      <c r="C4133" s="63" t="n">
        <v>40485</v>
      </c>
      <c r="D4133" s="63" t="n">
        <v>40833</v>
      </c>
      <c r="E4133" s="49" t="n">
        <v>2</v>
      </c>
      <c r="F4133" s="54" t="n">
        <v>0</v>
      </c>
      <c r="G4133" s="54" t="n">
        <v>137.7</v>
      </c>
      <c r="H4133" s="54" t="n">
        <v>119.62</v>
      </c>
      <c r="I4133" s="54" t="n">
        <f aca="false">SUM(F4133:H4133)</f>
        <v>257.32</v>
      </c>
      <c r="J4133" s="49" t="n">
        <f aca="false">Calc!$C$5-D4133</f>
        <v>54</v>
      </c>
      <c r="K4133" s="49" t="n">
        <f aca="false">IF(J4133&lt;=Calc!$C$11,4,IF(J4133&lt;=Calc!$C$12,3,IF(J4133&lt;=Calc!$C$13,2,1)))</f>
        <v>3</v>
      </c>
      <c r="L4133" s="49" t="n">
        <f aca="false">1+(E4133&gt;=Calc!$C$16)+(E4133&gt;=Calc!$C$17)+(E4133&gt;=Calc!$C$18)</f>
        <v>2</v>
      </c>
      <c r="M4133" s="49" t="str">
        <f aca="false">IF(AND(K4133=4,L4133&gt;=3),"Champions",IF(AND(K4133=3,L4133&gt;=3),"Loyal",IF(K4133&gt;=3,"Recent / New",IF(L4133&gt;=3,"At Risk","Hibernating / Lost"))))</f>
        <v>Recent / New</v>
      </c>
      <c r="N4133" s="54" t="n">
        <f aca="false">IF(AND(Calc!$C$2&lt;=2009,Calc!$C$3&gt;=2009),F4133,0)+IF(AND(Calc!$C$2&lt;=2010,Calc!$C$3&gt;=2010),G4133,0)+IF(AND(Calc!$C$2&lt;=2011,Calc!$C$3&gt;=2011),H4133,0)</f>
        <v>257.32</v>
      </c>
      <c r="O4133" s="61" t="n">
        <f aca="false">IF(AND(N4133&gt;0,OR(Calc!$C$4="*",B4133=Calc!$C$4)),N4133+ROW()*0.000000001,0)</f>
        <v>257.320004133</v>
      </c>
    </row>
    <row r="4134" customFormat="false" ht="15" hidden="false" customHeight="false" outlineLevel="0" collapsed="false">
      <c r="A4134" s="49" t="n">
        <v>16543</v>
      </c>
      <c r="B4134" s="49" t="s">
        <v>189</v>
      </c>
      <c r="C4134" s="63" t="n">
        <v>40295</v>
      </c>
      <c r="D4134" s="63" t="n">
        <v>40295</v>
      </c>
      <c r="E4134" s="49" t="n">
        <v>1</v>
      </c>
      <c r="F4134" s="54" t="n">
        <v>0</v>
      </c>
      <c r="G4134" s="54" t="n">
        <v>277.81</v>
      </c>
      <c r="H4134" s="54" t="n">
        <v>0</v>
      </c>
      <c r="I4134" s="54" t="n">
        <f aca="false">SUM(F4134:H4134)</f>
        <v>277.81</v>
      </c>
      <c r="J4134" s="49" t="n">
        <f aca="false">Calc!$C$5-D4134</f>
        <v>592</v>
      </c>
      <c r="K4134" s="49" t="n">
        <f aca="false">IF(J4134&lt;=Calc!$C$11,4,IF(J4134&lt;=Calc!$C$12,3,IF(J4134&lt;=Calc!$C$13,2,1)))</f>
        <v>1</v>
      </c>
      <c r="L4134" s="49" t="n">
        <f aca="false">1+(E4134&gt;=Calc!$C$16)+(E4134&gt;=Calc!$C$17)+(E4134&gt;=Calc!$C$18)</f>
        <v>1</v>
      </c>
      <c r="M4134" s="49" t="str">
        <f aca="false">IF(AND(K4134=4,L4134&gt;=3),"Champions",IF(AND(K4134=3,L4134&gt;=3),"Loyal",IF(K4134&gt;=3,"Recent / New",IF(L4134&gt;=3,"At Risk","Hibernating / Lost"))))</f>
        <v>Hibernating / Lost</v>
      </c>
      <c r="N4134" s="54" t="n">
        <f aca="false">IF(AND(Calc!$C$2&lt;=2009,Calc!$C$3&gt;=2009),F4134,0)+IF(AND(Calc!$C$2&lt;=2010,Calc!$C$3&gt;=2010),G4134,0)+IF(AND(Calc!$C$2&lt;=2011,Calc!$C$3&gt;=2011),H4134,0)</f>
        <v>277.81</v>
      </c>
      <c r="O4134" s="61" t="n">
        <f aca="false">IF(AND(N4134&gt;0,OR(Calc!$C$4="*",B4134=Calc!$C$4)),N4134+ROW()*0.000000001,0)</f>
        <v>277.810004134</v>
      </c>
    </row>
    <row r="4135" customFormat="false" ht="15" hidden="false" customHeight="false" outlineLevel="0" collapsed="false">
      <c r="A4135" s="49" t="n">
        <v>16544</v>
      </c>
      <c r="B4135" s="49" t="s">
        <v>189</v>
      </c>
      <c r="C4135" s="63" t="n">
        <v>40224</v>
      </c>
      <c r="D4135" s="63" t="n">
        <v>40367</v>
      </c>
      <c r="E4135" s="49" t="n">
        <v>4</v>
      </c>
      <c r="F4135" s="54" t="n">
        <v>0</v>
      </c>
      <c r="G4135" s="54" t="n">
        <v>110.3</v>
      </c>
      <c r="H4135" s="54" t="n">
        <v>0</v>
      </c>
      <c r="I4135" s="54" t="n">
        <f aca="false">SUM(F4135:H4135)</f>
        <v>110.3</v>
      </c>
      <c r="J4135" s="49" t="n">
        <f aca="false">Calc!$C$5-D4135</f>
        <v>520</v>
      </c>
      <c r="K4135" s="49" t="n">
        <f aca="false">IF(J4135&lt;=Calc!$C$11,4,IF(J4135&lt;=Calc!$C$12,3,IF(J4135&lt;=Calc!$C$13,2,1)))</f>
        <v>1</v>
      </c>
      <c r="L4135" s="49" t="n">
        <f aca="false">1+(E4135&gt;=Calc!$C$16)+(E4135&gt;=Calc!$C$17)+(E4135&gt;=Calc!$C$18)</f>
        <v>3</v>
      </c>
      <c r="M4135" s="49" t="str">
        <f aca="false">IF(AND(K4135=4,L4135&gt;=3),"Champions",IF(AND(K4135=3,L4135&gt;=3),"Loyal",IF(K4135&gt;=3,"Recent / New",IF(L4135&gt;=3,"At Risk","Hibernating / Lost"))))</f>
        <v>At Risk</v>
      </c>
      <c r="N4135" s="54" t="n">
        <f aca="false">IF(AND(Calc!$C$2&lt;=2009,Calc!$C$3&gt;=2009),F4135,0)+IF(AND(Calc!$C$2&lt;=2010,Calc!$C$3&gt;=2010),G4135,0)+IF(AND(Calc!$C$2&lt;=2011,Calc!$C$3&gt;=2011),H4135,0)</f>
        <v>110.3</v>
      </c>
      <c r="O4135" s="61" t="n">
        <f aca="false">IF(AND(N4135&gt;0,OR(Calc!$C$4="*",B4135=Calc!$C$4)),N4135+ROW()*0.000000001,0)</f>
        <v>110.300004135</v>
      </c>
    </row>
    <row r="4136" customFormat="false" ht="15" hidden="false" customHeight="false" outlineLevel="0" collapsed="false">
      <c r="A4136" s="49" t="n">
        <v>16545</v>
      </c>
      <c r="B4136" s="49" t="s">
        <v>189</v>
      </c>
      <c r="C4136" s="63" t="n">
        <v>40511</v>
      </c>
      <c r="D4136" s="63" t="n">
        <v>40722</v>
      </c>
      <c r="E4136" s="49" t="n">
        <v>2</v>
      </c>
      <c r="F4136" s="54" t="n">
        <v>0</v>
      </c>
      <c r="G4136" s="54" t="n">
        <v>350.52</v>
      </c>
      <c r="H4136" s="54" t="n">
        <v>339.3</v>
      </c>
      <c r="I4136" s="54" t="n">
        <f aca="false">SUM(F4136:H4136)</f>
        <v>689.82</v>
      </c>
      <c r="J4136" s="49" t="n">
        <f aca="false">Calc!$C$5-D4136</f>
        <v>165</v>
      </c>
      <c r="K4136" s="49" t="n">
        <f aca="false">IF(J4136&lt;=Calc!$C$11,4,IF(J4136&lt;=Calc!$C$12,3,IF(J4136&lt;=Calc!$C$13,2,1)))</f>
        <v>2</v>
      </c>
      <c r="L4136" s="49" t="n">
        <f aca="false">1+(E4136&gt;=Calc!$C$16)+(E4136&gt;=Calc!$C$17)+(E4136&gt;=Calc!$C$18)</f>
        <v>2</v>
      </c>
      <c r="M4136" s="49" t="str">
        <f aca="false">IF(AND(K4136=4,L4136&gt;=3),"Champions",IF(AND(K4136=3,L4136&gt;=3),"Loyal",IF(K4136&gt;=3,"Recent / New",IF(L4136&gt;=3,"At Risk","Hibernating / Lost"))))</f>
        <v>Hibernating / Lost</v>
      </c>
      <c r="N4136" s="54" t="n">
        <f aca="false">IF(AND(Calc!$C$2&lt;=2009,Calc!$C$3&gt;=2009),F4136,0)+IF(AND(Calc!$C$2&lt;=2010,Calc!$C$3&gt;=2010),G4136,0)+IF(AND(Calc!$C$2&lt;=2011,Calc!$C$3&gt;=2011),H4136,0)</f>
        <v>689.82</v>
      </c>
      <c r="O4136" s="61" t="n">
        <f aca="false">IF(AND(N4136&gt;0,OR(Calc!$C$4="*",B4136=Calc!$C$4)),N4136+ROW()*0.000000001,0)</f>
        <v>689.820004136</v>
      </c>
    </row>
    <row r="4137" customFormat="false" ht="15" hidden="false" customHeight="false" outlineLevel="0" collapsed="false">
      <c r="A4137" s="49" t="n">
        <v>16546</v>
      </c>
      <c r="B4137" s="49" t="s">
        <v>189</v>
      </c>
      <c r="C4137" s="63" t="n">
        <v>40444</v>
      </c>
      <c r="D4137" s="63" t="n">
        <v>40596</v>
      </c>
      <c r="E4137" s="49" t="n">
        <v>5</v>
      </c>
      <c r="F4137" s="54" t="n">
        <v>0</v>
      </c>
      <c r="G4137" s="54" t="n">
        <v>3933.29</v>
      </c>
      <c r="H4137" s="54" t="n">
        <v>487.75</v>
      </c>
      <c r="I4137" s="54" t="n">
        <f aca="false">SUM(F4137:H4137)</f>
        <v>4421.04</v>
      </c>
      <c r="J4137" s="49" t="n">
        <f aca="false">Calc!$C$5-D4137</f>
        <v>291</v>
      </c>
      <c r="K4137" s="49" t="n">
        <f aca="false">IF(J4137&lt;=Calc!$C$11,4,IF(J4137&lt;=Calc!$C$12,3,IF(J4137&lt;=Calc!$C$13,2,1)))</f>
        <v>2</v>
      </c>
      <c r="L4137" s="49" t="n">
        <f aca="false">1+(E4137&gt;=Calc!$C$16)+(E4137&gt;=Calc!$C$17)+(E4137&gt;=Calc!$C$18)</f>
        <v>3</v>
      </c>
      <c r="M4137" s="49" t="str">
        <f aca="false">IF(AND(K4137=4,L4137&gt;=3),"Champions",IF(AND(K4137=3,L4137&gt;=3),"Loyal",IF(K4137&gt;=3,"Recent / New",IF(L4137&gt;=3,"At Risk","Hibernating / Lost"))))</f>
        <v>At Risk</v>
      </c>
      <c r="N4137" s="54" t="n">
        <f aca="false">IF(AND(Calc!$C$2&lt;=2009,Calc!$C$3&gt;=2009),F4137,0)+IF(AND(Calc!$C$2&lt;=2010,Calc!$C$3&gt;=2010),G4137,0)+IF(AND(Calc!$C$2&lt;=2011,Calc!$C$3&gt;=2011),H4137,0)</f>
        <v>4421.04</v>
      </c>
      <c r="O4137" s="61" t="n">
        <f aca="false">IF(AND(N4137&gt;0,OR(Calc!$C$4="*",B4137=Calc!$C$4)),N4137+ROW()*0.000000001,0)</f>
        <v>4421.040004137</v>
      </c>
    </row>
    <row r="4138" customFormat="false" ht="15" hidden="false" customHeight="false" outlineLevel="0" collapsed="false">
      <c r="A4138" s="49" t="n">
        <v>16547</v>
      </c>
      <c r="B4138" s="49" t="s">
        <v>189</v>
      </c>
      <c r="C4138" s="63" t="n">
        <v>40340</v>
      </c>
      <c r="D4138" s="63" t="n">
        <v>40340</v>
      </c>
      <c r="E4138" s="49" t="n">
        <v>1</v>
      </c>
      <c r="F4138" s="54" t="n">
        <v>0</v>
      </c>
      <c r="G4138" s="54" t="n">
        <v>104.26</v>
      </c>
      <c r="H4138" s="54" t="n">
        <v>0</v>
      </c>
      <c r="I4138" s="54" t="n">
        <f aca="false">SUM(F4138:H4138)</f>
        <v>104.26</v>
      </c>
      <c r="J4138" s="49" t="n">
        <f aca="false">Calc!$C$5-D4138</f>
        <v>547</v>
      </c>
      <c r="K4138" s="49" t="n">
        <f aca="false">IF(J4138&lt;=Calc!$C$11,4,IF(J4138&lt;=Calc!$C$12,3,IF(J4138&lt;=Calc!$C$13,2,1)))</f>
        <v>1</v>
      </c>
      <c r="L4138" s="49" t="n">
        <f aca="false">1+(E4138&gt;=Calc!$C$16)+(E4138&gt;=Calc!$C$17)+(E4138&gt;=Calc!$C$18)</f>
        <v>1</v>
      </c>
      <c r="M4138" s="49" t="str">
        <f aca="false">IF(AND(K4138=4,L4138&gt;=3),"Champions",IF(AND(K4138=3,L4138&gt;=3),"Loyal",IF(K4138&gt;=3,"Recent / New",IF(L4138&gt;=3,"At Risk","Hibernating / Lost"))))</f>
        <v>Hibernating / Lost</v>
      </c>
      <c r="N4138" s="54" t="n">
        <f aca="false">IF(AND(Calc!$C$2&lt;=2009,Calc!$C$3&gt;=2009),F4138,0)+IF(AND(Calc!$C$2&lt;=2010,Calc!$C$3&gt;=2010),G4138,0)+IF(AND(Calc!$C$2&lt;=2011,Calc!$C$3&gt;=2011),H4138,0)</f>
        <v>104.26</v>
      </c>
      <c r="O4138" s="61" t="n">
        <f aca="false">IF(AND(N4138&gt;0,OR(Calc!$C$4="*",B4138=Calc!$C$4)),N4138+ROW()*0.000000001,0)</f>
        <v>104.260004138</v>
      </c>
    </row>
    <row r="4139" customFormat="false" ht="15" hidden="false" customHeight="false" outlineLevel="0" collapsed="false">
      <c r="A4139" s="49" t="n">
        <v>16548</v>
      </c>
      <c r="B4139" s="49" t="s">
        <v>189</v>
      </c>
      <c r="C4139" s="63" t="n">
        <v>40287</v>
      </c>
      <c r="D4139" s="63" t="n">
        <v>40287</v>
      </c>
      <c r="E4139" s="49" t="n">
        <v>1</v>
      </c>
      <c r="F4139" s="54" t="n">
        <v>0</v>
      </c>
      <c r="G4139" s="54" t="n">
        <v>30.15</v>
      </c>
      <c r="H4139" s="54" t="n">
        <v>0</v>
      </c>
      <c r="I4139" s="54" t="n">
        <f aca="false">SUM(F4139:H4139)</f>
        <v>30.15</v>
      </c>
      <c r="J4139" s="49" t="n">
        <f aca="false">Calc!$C$5-D4139</f>
        <v>600</v>
      </c>
      <c r="K4139" s="49" t="n">
        <f aca="false">IF(J4139&lt;=Calc!$C$11,4,IF(J4139&lt;=Calc!$C$12,3,IF(J4139&lt;=Calc!$C$13,2,1)))</f>
        <v>1</v>
      </c>
      <c r="L4139" s="49" t="n">
        <f aca="false">1+(E4139&gt;=Calc!$C$16)+(E4139&gt;=Calc!$C$17)+(E4139&gt;=Calc!$C$18)</f>
        <v>1</v>
      </c>
      <c r="M4139" s="49" t="str">
        <f aca="false">IF(AND(K4139=4,L4139&gt;=3),"Champions",IF(AND(K4139=3,L4139&gt;=3),"Loyal",IF(K4139&gt;=3,"Recent / New",IF(L4139&gt;=3,"At Risk","Hibernating / Lost"))))</f>
        <v>Hibernating / Lost</v>
      </c>
      <c r="N4139" s="54" t="n">
        <f aca="false">IF(AND(Calc!$C$2&lt;=2009,Calc!$C$3&gt;=2009),F4139,0)+IF(AND(Calc!$C$2&lt;=2010,Calc!$C$3&gt;=2010),G4139,0)+IF(AND(Calc!$C$2&lt;=2011,Calc!$C$3&gt;=2011),H4139,0)</f>
        <v>30.15</v>
      </c>
      <c r="O4139" s="61" t="n">
        <f aca="false">IF(AND(N4139&gt;0,OR(Calc!$C$4="*",B4139=Calc!$C$4)),N4139+ROW()*0.000000001,0)</f>
        <v>30.150004139</v>
      </c>
    </row>
    <row r="4140" customFormat="false" ht="15" hidden="false" customHeight="false" outlineLevel="0" collapsed="false">
      <c r="A4140" s="49" t="n">
        <v>16549</v>
      </c>
      <c r="B4140" s="49" t="s">
        <v>189</v>
      </c>
      <c r="C4140" s="63" t="n">
        <v>40265</v>
      </c>
      <c r="D4140" s="63" t="n">
        <v>40876</v>
      </c>
      <c r="E4140" s="49" t="n">
        <v>34</v>
      </c>
      <c r="F4140" s="54" t="n">
        <v>-10.2</v>
      </c>
      <c r="G4140" s="54" t="n">
        <v>8734.55</v>
      </c>
      <c r="H4140" s="54" t="n">
        <v>4034.9</v>
      </c>
      <c r="I4140" s="54" t="n">
        <f aca="false">SUM(F4140:H4140)</f>
        <v>12759.25</v>
      </c>
      <c r="J4140" s="49" t="n">
        <f aca="false">Calc!$C$5-D4140</f>
        <v>11</v>
      </c>
      <c r="K4140" s="49" t="n">
        <f aca="false">IF(J4140&lt;=Calc!$C$11,4,IF(J4140&lt;=Calc!$C$12,3,IF(J4140&lt;=Calc!$C$13,2,1)))</f>
        <v>4</v>
      </c>
      <c r="L4140" s="49" t="n">
        <f aca="false">1+(E4140&gt;=Calc!$C$16)+(E4140&gt;=Calc!$C$17)+(E4140&gt;=Calc!$C$18)</f>
        <v>4</v>
      </c>
      <c r="M4140" s="49" t="str">
        <f aca="false">IF(AND(K4140=4,L4140&gt;=3),"Champions",IF(AND(K4140=3,L4140&gt;=3),"Loyal",IF(K4140&gt;=3,"Recent / New",IF(L4140&gt;=3,"At Risk","Hibernating / Lost"))))</f>
        <v>Champions</v>
      </c>
      <c r="N4140" s="54" t="n">
        <f aca="false">IF(AND(Calc!$C$2&lt;=2009,Calc!$C$3&gt;=2009),F4140,0)+IF(AND(Calc!$C$2&lt;=2010,Calc!$C$3&gt;=2010),G4140,0)+IF(AND(Calc!$C$2&lt;=2011,Calc!$C$3&gt;=2011),H4140,0)</f>
        <v>12759.25</v>
      </c>
      <c r="O4140" s="61" t="n">
        <f aca="false">IF(AND(N4140&gt;0,OR(Calc!$C$4="*",B4140=Calc!$C$4)),N4140+ROW()*0.000000001,0)</f>
        <v>12759.25000414</v>
      </c>
    </row>
    <row r="4141" customFormat="false" ht="15" hidden="false" customHeight="false" outlineLevel="0" collapsed="false">
      <c r="A4141" s="49" t="n">
        <v>16550</v>
      </c>
      <c r="B4141" s="49" t="s">
        <v>189</v>
      </c>
      <c r="C4141" s="63" t="n">
        <v>40149</v>
      </c>
      <c r="D4141" s="63" t="n">
        <v>40778</v>
      </c>
      <c r="E4141" s="49" t="n">
        <v>18</v>
      </c>
      <c r="F4141" s="54" t="n">
        <v>1070.07</v>
      </c>
      <c r="G4141" s="54" t="n">
        <v>5760.21</v>
      </c>
      <c r="H4141" s="54" t="n">
        <v>1720.64</v>
      </c>
      <c r="I4141" s="54" t="n">
        <f aca="false">SUM(F4141:H4141)</f>
        <v>8550.92</v>
      </c>
      <c r="J4141" s="49" t="n">
        <f aca="false">Calc!$C$5-D4141</f>
        <v>109</v>
      </c>
      <c r="K4141" s="49" t="n">
        <f aca="false">IF(J4141&lt;=Calc!$C$11,4,IF(J4141&lt;=Calc!$C$12,3,IF(J4141&lt;=Calc!$C$13,2,1)))</f>
        <v>2</v>
      </c>
      <c r="L4141" s="49" t="n">
        <f aca="false">1+(E4141&gt;=Calc!$C$16)+(E4141&gt;=Calc!$C$17)+(E4141&gt;=Calc!$C$18)</f>
        <v>4</v>
      </c>
      <c r="M4141" s="49" t="str">
        <f aca="false">IF(AND(K4141=4,L4141&gt;=3),"Champions",IF(AND(K4141=3,L4141&gt;=3),"Loyal",IF(K4141&gt;=3,"Recent / New",IF(L4141&gt;=3,"At Risk","Hibernating / Lost"))))</f>
        <v>At Risk</v>
      </c>
      <c r="N4141" s="54" t="n">
        <f aca="false">IF(AND(Calc!$C$2&lt;=2009,Calc!$C$3&gt;=2009),F4141,0)+IF(AND(Calc!$C$2&lt;=2010,Calc!$C$3&gt;=2010),G4141,0)+IF(AND(Calc!$C$2&lt;=2011,Calc!$C$3&gt;=2011),H4141,0)</f>
        <v>8550.92</v>
      </c>
      <c r="O4141" s="61" t="n">
        <f aca="false">IF(AND(N4141&gt;0,OR(Calc!$C$4="*",B4141=Calc!$C$4)),N4141+ROW()*0.000000001,0)</f>
        <v>8550.920004141</v>
      </c>
    </row>
    <row r="4142" customFormat="false" ht="15" hidden="false" customHeight="false" outlineLevel="0" collapsed="false">
      <c r="A4142" s="49" t="n">
        <v>16551</v>
      </c>
      <c r="B4142" s="49" t="s">
        <v>189</v>
      </c>
      <c r="C4142" s="63" t="n">
        <v>40160</v>
      </c>
      <c r="D4142" s="63" t="n">
        <v>40791</v>
      </c>
      <c r="E4142" s="49" t="n">
        <v>7</v>
      </c>
      <c r="F4142" s="54" t="n">
        <v>292.98</v>
      </c>
      <c r="G4142" s="54" t="n">
        <v>1022.02</v>
      </c>
      <c r="H4142" s="54" t="n">
        <v>922.12</v>
      </c>
      <c r="I4142" s="54" t="n">
        <f aca="false">SUM(F4142:H4142)</f>
        <v>2237.12</v>
      </c>
      <c r="J4142" s="49" t="n">
        <f aca="false">Calc!$C$5-D4142</f>
        <v>96</v>
      </c>
      <c r="K4142" s="49" t="n">
        <f aca="false">IF(J4142&lt;=Calc!$C$11,4,IF(J4142&lt;=Calc!$C$12,3,IF(J4142&lt;=Calc!$C$13,2,1)))</f>
        <v>3</v>
      </c>
      <c r="L4142" s="49" t="n">
        <f aca="false">1+(E4142&gt;=Calc!$C$16)+(E4142&gt;=Calc!$C$17)+(E4142&gt;=Calc!$C$18)</f>
        <v>3</v>
      </c>
      <c r="M4142" s="49" t="str">
        <f aca="false">IF(AND(K4142=4,L4142&gt;=3),"Champions",IF(AND(K4142=3,L4142&gt;=3),"Loyal",IF(K4142&gt;=3,"Recent / New",IF(L4142&gt;=3,"At Risk","Hibernating / Lost"))))</f>
        <v>Loyal</v>
      </c>
      <c r="N4142" s="54" t="n">
        <f aca="false">IF(AND(Calc!$C$2&lt;=2009,Calc!$C$3&gt;=2009),F4142,0)+IF(AND(Calc!$C$2&lt;=2010,Calc!$C$3&gt;=2010),G4142,0)+IF(AND(Calc!$C$2&lt;=2011,Calc!$C$3&gt;=2011),H4142,0)</f>
        <v>2237.12</v>
      </c>
      <c r="O4142" s="61" t="n">
        <f aca="false">IF(AND(N4142&gt;0,OR(Calc!$C$4="*",B4142=Calc!$C$4)),N4142+ROW()*0.000000001,0)</f>
        <v>2237.120004142</v>
      </c>
    </row>
    <row r="4143" customFormat="false" ht="15" hidden="false" customHeight="false" outlineLevel="0" collapsed="false">
      <c r="A4143" s="49" t="n">
        <v>16552</v>
      </c>
      <c r="B4143" s="49" t="s">
        <v>189</v>
      </c>
      <c r="C4143" s="63" t="n">
        <v>40513</v>
      </c>
      <c r="D4143" s="63" t="n">
        <v>40644</v>
      </c>
      <c r="E4143" s="49" t="n">
        <v>2</v>
      </c>
      <c r="F4143" s="54" t="n">
        <v>0</v>
      </c>
      <c r="G4143" s="54" t="n">
        <v>95.29</v>
      </c>
      <c r="H4143" s="54" t="n">
        <v>284.44</v>
      </c>
      <c r="I4143" s="54" t="n">
        <f aca="false">SUM(F4143:H4143)</f>
        <v>379.73</v>
      </c>
      <c r="J4143" s="49" t="n">
        <f aca="false">Calc!$C$5-D4143</f>
        <v>243</v>
      </c>
      <c r="K4143" s="49" t="n">
        <f aca="false">IF(J4143&lt;=Calc!$C$11,4,IF(J4143&lt;=Calc!$C$12,3,IF(J4143&lt;=Calc!$C$13,2,1)))</f>
        <v>2</v>
      </c>
      <c r="L4143" s="49" t="n">
        <f aca="false">1+(E4143&gt;=Calc!$C$16)+(E4143&gt;=Calc!$C$17)+(E4143&gt;=Calc!$C$18)</f>
        <v>2</v>
      </c>
      <c r="M4143" s="49" t="str">
        <f aca="false">IF(AND(K4143=4,L4143&gt;=3),"Champions",IF(AND(K4143=3,L4143&gt;=3),"Loyal",IF(K4143&gt;=3,"Recent / New",IF(L4143&gt;=3,"At Risk","Hibernating / Lost"))))</f>
        <v>Hibernating / Lost</v>
      </c>
      <c r="N4143" s="54" t="n">
        <f aca="false">IF(AND(Calc!$C$2&lt;=2009,Calc!$C$3&gt;=2009),F4143,0)+IF(AND(Calc!$C$2&lt;=2010,Calc!$C$3&gt;=2010),G4143,0)+IF(AND(Calc!$C$2&lt;=2011,Calc!$C$3&gt;=2011),H4143,0)</f>
        <v>379.73</v>
      </c>
      <c r="O4143" s="61" t="n">
        <f aca="false">IF(AND(N4143&gt;0,OR(Calc!$C$4="*",B4143=Calc!$C$4)),N4143+ROW()*0.000000001,0)</f>
        <v>379.730004143</v>
      </c>
    </row>
    <row r="4144" customFormat="false" ht="15" hidden="false" customHeight="false" outlineLevel="0" collapsed="false">
      <c r="A4144" s="49" t="n">
        <v>16553</v>
      </c>
      <c r="B4144" s="49" t="s">
        <v>189</v>
      </c>
      <c r="C4144" s="63" t="n">
        <v>40220</v>
      </c>
      <c r="D4144" s="63" t="n">
        <v>40723</v>
      </c>
      <c r="E4144" s="49" t="n">
        <v>33</v>
      </c>
      <c r="F4144" s="54" t="n">
        <v>0</v>
      </c>
      <c r="G4144" s="54" t="n">
        <v>12440.74</v>
      </c>
      <c r="H4144" s="54" t="n">
        <v>4059.38</v>
      </c>
      <c r="I4144" s="54" t="n">
        <f aca="false">SUM(F4144:H4144)</f>
        <v>16500.12</v>
      </c>
      <c r="J4144" s="49" t="n">
        <f aca="false">Calc!$C$5-D4144</f>
        <v>164</v>
      </c>
      <c r="K4144" s="49" t="n">
        <f aca="false">IF(J4144&lt;=Calc!$C$11,4,IF(J4144&lt;=Calc!$C$12,3,IF(J4144&lt;=Calc!$C$13,2,1)))</f>
        <v>2</v>
      </c>
      <c r="L4144" s="49" t="n">
        <f aca="false">1+(E4144&gt;=Calc!$C$16)+(E4144&gt;=Calc!$C$17)+(E4144&gt;=Calc!$C$18)</f>
        <v>4</v>
      </c>
      <c r="M4144" s="49" t="str">
        <f aca="false">IF(AND(K4144=4,L4144&gt;=3),"Champions",IF(AND(K4144=3,L4144&gt;=3),"Loyal",IF(K4144&gt;=3,"Recent / New",IF(L4144&gt;=3,"At Risk","Hibernating / Lost"))))</f>
        <v>At Risk</v>
      </c>
      <c r="N4144" s="54" t="n">
        <f aca="false">IF(AND(Calc!$C$2&lt;=2009,Calc!$C$3&gt;=2009),F4144,0)+IF(AND(Calc!$C$2&lt;=2010,Calc!$C$3&gt;=2010),G4144,0)+IF(AND(Calc!$C$2&lt;=2011,Calc!$C$3&gt;=2011),H4144,0)</f>
        <v>16500.12</v>
      </c>
      <c r="O4144" s="61" t="n">
        <f aca="false">IF(AND(N4144&gt;0,OR(Calc!$C$4="*",B4144=Calc!$C$4)),N4144+ROW()*0.000000001,0)</f>
        <v>16500.120004144</v>
      </c>
    </row>
    <row r="4145" customFormat="false" ht="15" hidden="false" customHeight="false" outlineLevel="0" collapsed="false">
      <c r="A4145" s="49" t="n">
        <v>16554</v>
      </c>
      <c r="B4145" s="49" t="s">
        <v>189</v>
      </c>
      <c r="C4145" s="63" t="n">
        <v>40162</v>
      </c>
      <c r="D4145" s="63" t="n">
        <v>40844</v>
      </c>
      <c r="E4145" s="49" t="n">
        <v>8</v>
      </c>
      <c r="F4145" s="54" t="n">
        <v>415.49</v>
      </c>
      <c r="G4145" s="54" t="n">
        <v>1350.13</v>
      </c>
      <c r="H4145" s="54" t="n">
        <v>641.55</v>
      </c>
      <c r="I4145" s="54" t="n">
        <f aca="false">SUM(F4145:H4145)</f>
        <v>2407.17</v>
      </c>
      <c r="J4145" s="49" t="n">
        <f aca="false">Calc!$C$5-D4145</f>
        <v>43</v>
      </c>
      <c r="K4145" s="49" t="n">
        <f aca="false">IF(J4145&lt;=Calc!$C$11,4,IF(J4145&lt;=Calc!$C$12,3,IF(J4145&lt;=Calc!$C$13,2,1)))</f>
        <v>3</v>
      </c>
      <c r="L4145" s="49" t="n">
        <f aca="false">1+(E4145&gt;=Calc!$C$16)+(E4145&gt;=Calc!$C$17)+(E4145&gt;=Calc!$C$18)</f>
        <v>4</v>
      </c>
      <c r="M4145" s="49" t="str">
        <f aca="false">IF(AND(K4145=4,L4145&gt;=3),"Champions",IF(AND(K4145=3,L4145&gt;=3),"Loyal",IF(K4145&gt;=3,"Recent / New",IF(L4145&gt;=3,"At Risk","Hibernating / Lost"))))</f>
        <v>Loyal</v>
      </c>
      <c r="N4145" s="54" t="n">
        <f aca="false">IF(AND(Calc!$C$2&lt;=2009,Calc!$C$3&gt;=2009),F4145,0)+IF(AND(Calc!$C$2&lt;=2010,Calc!$C$3&gt;=2010),G4145,0)+IF(AND(Calc!$C$2&lt;=2011,Calc!$C$3&gt;=2011),H4145,0)</f>
        <v>2407.17</v>
      </c>
      <c r="O4145" s="61" t="n">
        <f aca="false">IF(AND(N4145&gt;0,OR(Calc!$C$4="*",B4145=Calc!$C$4)),N4145+ROW()*0.000000001,0)</f>
        <v>2407.170004145</v>
      </c>
    </row>
    <row r="4146" customFormat="false" ht="15" hidden="false" customHeight="false" outlineLevel="0" collapsed="false">
      <c r="A4146" s="49" t="n">
        <v>16555</v>
      </c>
      <c r="B4146" s="49" t="s">
        <v>189</v>
      </c>
      <c r="C4146" s="63" t="n">
        <v>40381</v>
      </c>
      <c r="D4146" s="63" t="n">
        <v>40851</v>
      </c>
      <c r="E4146" s="49" t="n">
        <v>6</v>
      </c>
      <c r="F4146" s="54" t="n">
        <v>0</v>
      </c>
      <c r="G4146" s="54" t="n">
        <v>5.32907051820075E-015</v>
      </c>
      <c r="H4146" s="54" t="n">
        <v>285.89</v>
      </c>
      <c r="I4146" s="54" t="n">
        <f aca="false">SUM(F4146:H4146)</f>
        <v>285.89</v>
      </c>
      <c r="J4146" s="49" t="n">
        <f aca="false">Calc!$C$5-D4146</f>
        <v>36</v>
      </c>
      <c r="K4146" s="49" t="n">
        <f aca="false">IF(J4146&lt;=Calc!$C$11,4,IF(J4146&lt;=Calc!$C$12,3,IF(J4146&lt;=Calc!$C$13,2,1)))</f>
        <v>3</v>
      </c>
      <c r="L4146" s="49" t="n">
        <f aca="false">1+(E4146&gt;=Calc!$C$16)+(E4146&gt;=Calc!$C$17)+(E4146&gt;=Calc!$C$18)</f>
        <v>3</v>
      </c>
      <c r="M4146" s="49" t="str">
        <f aca="false">IF(AND(K4146=4,L4146&gt;=3),"Champions",IF(AND(K4146=3,L4146&gt;=3),"Loyal",IF(K4146&gt;=3,"Recent / New",IF(L4146&gt;=3,"At Risk","Hibernating / Lost"))))</f>
        <v>Loyal</v>
      </c>
      <c r="N4146" s="54" t="n">
        <f aca="false">IF(AND(Calc!$C$2&lt;=2009,Calc!$C$3&gt;=2009),F4146,0)+IF(AND(Calc!$C$2&lt;=2010,Calc!$C$3&gt;=2010),G4146,0)+IF(AND(Calc!$C$2&lt;=2011,Calc!$C$3&gt;=2011),H4146,0)</f>
        <v>285.89</v>
      </c>
      <c r="O4146" s="61" t="n">
        <f aca="false">IF(AND(N4146&gt;0,OR(Calc!$C$4="*",B4146=Calc!$C$4)),N4146+ROW()*0.000000001,0)</f>
        <v>285.890004146</v>
      </c>
    </row>
    <row r="4147" customFormat="false" ht="15" hidden="false" customHeight="false" outlineLevel="0" collapsed="false">
      <c r="A4147" s="49" t="n">
        <v>16556</v>
      </c>
      <c r="B4147" s="49" t="s">
        <v>189</v>
      </c>
      <c r="C4147" s="63" t="n">
        <v>40154</v>
      </c>
      <c r="D4147" s="63" t="n">
        <v>40820</v>
      </c>
      <c r="E4147" s="49" t="n">
        <v>17</v>
      </c>
      <c r="F4147" s="54" t="n">
        <v>588.88</v>
      </c>
      <c r="G4147" s="54" t="n">
        <v>4018.41</v>
      </c>
      <c r="H4147" s="54" t="n">
        <v>3002.94</v>
      </c>
      <c r="I4147" s="54" t="n">
        <f aca="false">SUM(F4147:H4147)</f>
        <v>7610.23</v>
      </c>
      <c r="J4147" s="49" t="n">
        <f aca="false">Calc!$C$5-D4147</f>
        <v>67</v>
      </c>
      <c r="K4147" s="49" t="n">
        <f aca="false">IF(J4147&lt;=Calc!$C$11,4,IF(J4147&lt;=Calc!$C$12,3,IF(J4147&lt;=Calc!$C$13,2,1)))</f>
        <v>3</v>
      </c>
      <c r="L4147" s="49" t="n">
        <f aca="false">1+(E4147&gt;=Calc!$C$16)+(E4147&gt;=Calc!$C$17)+(E4147&gt;=Calc!$C$18)</f>
        <v>4</v>
      </c>
      <c r="M4147" s="49" t="str">
        <f aca="false">IF(AND(K4147=4,L4147&gt;=3),"Champions",IF(AND(K4147=3,L4147&gt;=3),"Loyal",IF(K4147&gt;=3,"Recent / New",IF(L4147&gt;=3,"At Risk","Hibernating / Lost"))))</f>
        <v>Loyal</v>
      </c>
      <c r="N4147" s="54" t="n">
        <f aca="false">IF(AND(Calc!$C$2&lt;=2009,Calc!$C$3&gt;=2009),F4147,0)+IF(AND(Calc!$C$2&lt;=2010,Calc!$C$3&gt;=2010),G4147,0)+IF(AND(Calc!$C$2&lt;=2011,Calc!$C$3&gt;=2011),H4147,0)</f>
        <v>7610.23</v>
      </c>
      <c r="O4147" s="61" t="n">
        <f aca="false">IF(AND(N4147&gt;0,OR(Calc!$C$4="*",B4147=Calc!$C$4)),N4147+ROW()*0.000000001,0)</f>
        <v>7610.230004147</v>
      </c>
    </row>
    <row r="4148" customFormat="false" ht="15" hidden="false" customHeight="false" outlineLevel="0" collapsed="false">
      <c r="A4148" s="49" t="n">
        <v>16557</v>
      </c>
      <c r="B4148" s="49" t="s">
        <v>189</v>
      </c>
      <c r="C4148" s="63" t="n">
        <v>40749</v>
      </c>
      <c r="D4148" s="63" t="n">
        <v>40862</v>
      </c>
      <c r="E4148" s="49" t="n">
        <v>2</v>
      </c>
      <c r="F4148" s="54" t="n">
        <v>0</v>
      </c>
      <c r="G4148" s="54" t="n">
        <v>0</v>
      </c>
      <c r="H4148" s="54" t="n">
        <v>281.85</v>
      </c>
      <c r="I4148" s="54" t="n">
        <f aca="false">SUM(F4148:H4148)</f>
        <v>281.85</v>
      </c>
      <c r="J4148" s="49" t="n">
        <f aca="false">Calc!$C$5-D4148</f>
        <v>25</v>
      </c>
      <c r="K4148" s="49" t="n">
        <f aca="false">IF(J4148&lt;=Calc!$C$11,4,IF(J4148&lt;=Calc!$C$12,3,IF(J4148&lt;=Calc!$C$13,2,1)))</f>
        <v>4</v>
      </c>
      <c r="L4148" s="49" t="n">
        <f aca="false">1+(E4148&gt;=Calc!$C$16)+(E4148&gt;=Calc!$C$17)+(E4148&gt;=Calc!$C$18)</f>
        <v>2</v>
      </c>
      <c r="M4148" s="49" t="str">
        <f aca="false">IF(AND(K4148=4,L4148&gt;=3),"Champions",IF(AND(K4148=3,L4148&gt;=3),"Loyal",IF(K4148&gt;=3,"Recent / New",IF(L4148&gt;=3,"At Risk","Hibernating / Lost"))))</f>
        <v>Recent / New</v>
      </c>
      <c r="N4148" s="54" t="n">
        <f aca="false">IF(AND(Calc!$C$2&lt;=2009,Calc!$C$3&gt;=2009),F4148,0)+IF(AND(Calc!$C$2&lt;=2010,Calc!$C$3&gt;=2010),G4148,0)+IF(AND(Calc!$C$2&lt;=2011,Calc!$C$3&gt;=2011),H4148,0)</f>
        <v>281.85</v>
      </c>
      <c r="O4148" s="61" t="n">
        <f aca="false">IF(AND(N4148&gt;0,OR(Calc!$C$4="*",B4148=Calc!$C$4)),N4148+ROW()*0.000000001,0)</f>
        <v>281.850004148</v>
      </c>
    </row>
    <row r="4149" customFormat="false" ht="15" hidden="false" customHeight="false" outlineLevel="0" collapsed="false">
      <c r="A4149" s="49" t="n">
        <v>16558</v>
      </c>
      <c r="B4149" s="49" t="s">
        <v>189</v>
      </c>
      <c r="C4149" s="63" t="n">
        <v>40150</v>
      </c>
      <c r="D4149" s="63" t="n">
        <v>40886</v>
      </c>
      <c r="E4149" s="49" t="n">
        <v>38</v>
      </c>
      <c r="F4149" s="54" t="n">
        <v>297.05</v>
      </c>
      <c r="G4149" s="54" t="n">
        <v>5454.07</v>
      </c>
      <c r="H4149" s="54" t="n">
        <v>7398.44</v>
      </c>
      <c r="I4149" s="54" t="n">
        <f aca="false">SUM(F4149:H4149)</f>
        <v>13149.56</v>
      </c>
      <c r="J4149" s="49" t="n">
        <f aca="false">Calc!$C$5-D4149</f>
        <v>1</v>
      </c>
      <c r="K4149" s="49" t="n">
        <f aca="false">IF(J4149&lt;=Calc!$C$11,4,IF(J4149&lt;=Calc!$C$12,3,IF(J4149&lt;=Calc!$C$13,2,1)))</f>
        <v>4</v>
      </c>
      <c r="L4149" s="49" t="n">
        <f aca="false">1+(E4149&gt;=Calc!$C$16)+(E4149&gt;=Calc!$C$17)+(E4149&gt;=Calc!$C$18)</f>
        <v>4</v>
      </c>
      <c r="M4149" s="49" t="str">
        <f aca="false">IF(AND(K4149=4,L4149&gt;=3),"Champions",IF(AND(K4149=3,L4149&gt;=3),"Loyal",IF(K4149&gt;=3,"Recent / New",IF(L4149&gt;=3,"At Risk","Hibernating / Lost"))))</f>
        <v>Champions</v>
      </c>
      <c r="N4149" s="54" t="n">
        <f aca="false">IF(AND(Calc!$C$2&lt;=2009,Calc!$C$3&gt;=2009),F4149,0)+IF(AND(Calc!$C$2&lt;=2010,Calc!$C$3&gt;=2010),G4149,0)+IF(AND(Calc!$C$2&lt;=2011,Calc!$C$3&gt;=2011),H4149,0)</f>
        <v>13149.56</v>
      </c>
      <c r="O4149" s="61" t="n">
        <f aca="false">IF(AND(N4149&gt;0,OR(Calc!$C$4="*",B4149=Calc!$C$4)),N4149+ROW()*0.000000001,0)</f>
        <v>13149.560004149</v>
      </c>
    </row>
    <row r="4150" customFormat="false" ht="15" hidden="false" customHeight="false" outlineLevel="0" collapsed="false">
      <c r="A4150" s="49" t="n">
        <v>16559</v>
      </c>
      <c r="B4150" s="49" t="s">
        <v>189</v>
      </c>
      <c r="C4150" s="63" t="n">
        <v>40489</v>
      </c>
      <c r="D4150" s="63" t="n">
        <v>40489</v>
      </c>
      <c r="E4150" s="49" t="n">
        <v>1</v>
      </c>
      <c r="F4150" s="54" t="n">
        <v>0</v>
      </c>
      <c r="G4150" s="54" t="n">
        <v>175</v>
      </c>
      <c r="H4150" s="54" t="n">
        <v>0</v>
      </c>
      <c r="I4150" s="54" t="n">
        <f aca="false">SUM(F4150:H4150)</f>
        <v>175</v>
      </c>
      <c r="J4150" s="49" t="n">
        <f aca="false">Calc!$C$5-D4150</f>
        <v>398</v>
      </c>
      <c r="K4150" s="49" t="n">
        <f aca="false">IF(J4150&lt;=Calc!$C$11,4,IF(J4150&lt;=Calc!$C$12,3,IF(J4150&lt;=Calc!$C$13,2,1)))</f>
        <v>1</v>
      </c>
      <c r="L4150" s="49" t="n">
        <f aca="false">1+(E4150&gt;=Calc!$C$16)+(E4150&gt;=Calc!$C$17)+(E4150&gt;=Calc!$C$18)</f>
        <v>1</v>
      </c>
      <c r="M4150" s="49" t="str">
        <f aca="false">IF(AND(K4150=4,L4150&gt;=3),"Champions",IF(AND(K4150=3,L4150&gt;=3),"Loyal",IF(K4150&gt;=3,"Recent / New",IF(L4150&gt;=3,"At Risk","Hibernating / Lost"))))</f>
        <v>Hibernating / Lost</v>
      </c>
      <c r="N4150" s="54" t="n">
        <f aca="false">IF(AND(Calc!$C$2&lt;=2009,Calc!$C$3&gt;=2009),F4150,0)+IF(AND(Calc!$C$2&lt;=2010,Calc!$C$3&gt;=2010),G4150,0)+IF(AND(Calc!$C$2&lt;=2011,Calc!$C$3&gt;=2011),H4150,0)</f>
        <v>175</v>
      </c>
      <c r="O4150" s="61" t="n">
        <f aca="false">IF(AND(N4150&gt;0,OR(Calc!$C$4="*",B4150=Calc!$C$4)),N4150+ROW()*0.000000001,0)</f>
        <v>175.00000415</v>
      </c>
    </row>
    <row r="4151" customFormat="false" ht="15" hidden="false" customHeight="false" outlineLevel="0" collapsed="false">
      <c r="A4151" s="49" t="n">
        <v>16560</v>
      </c>
      <c r="B4151" s="49" t="s">
        <v>189</v>
      </c>
      <c r="C4151" s="63" t="n">
        <v>40155</v>
      </c>
      <c r="D4151" s="63" t="n">
        <v>40860</v>
      </c>
      <c r="E4151" s="49" t="n">
        <v>8</v>
      </c>
      <c r="F4151" s="54" t="n">
        <v>898.79</v>
      </c>
      <c r="G4151" s="54" t="n">
        <v>1627.61</v>
      </c>
      <c r="H4151" s="54" t="n">
        <v>484.33</v>
      </c>
      <c r="I4151" s="54" t="n">
        <f aca="false">SUM(F4151:H4151)</f>
        <v>3010.73</v>
      </c>
      <c r="J4151" s="49" t="n">
        <f aca="false">Calc!$C$5-D4151</f>
        <v>27</v>
      </c>
      <c r="K4151" s="49" t="n">
        <f aca="false">IF(J4151&lt;=Calc!$C$11,4,IF(J4151&lt;=Calc!$C$12,3,IF(J4151&lt;=Calc!$C$13,2,1)))</f>
        <v>3</v>
      </c>
      <c r="L4151" s="49" t="n">
        <f aca="false">1+(E4151&gt;=Calc!$C$16)+(E4151&gt;=Calc!$C$17)+(E4151&gt;=Calc!$C$18)</f>
        <v>4</v>
      </c>
      <c r="M4151" s="49" t="str">
        <f aca="false">IF(AND(K4151=4,L4151&gt;=3),"Champions",IF(AND(K4151=3,L4151&gt;=3),"Loyal",IF(K4151&gt;=3,"Recent / New",IF(L4151&gt;=3,"At Risk","Hibernating / Lost"))))</f>
        <v>Loyal</v>
      </c>
      <c r="N4151" s="54" t="n">
        <f aca="false">IF(AND(Calc!$C$2&lt;=2009,Calc!$C$3&gt;=2009),F4151,0)+IF(AND(Calc!$C$2&lt;=2010,Calc!$C$3&gt;=2010),G4151,0)+IF(AND(Calc!$C$2&lt;=2011,Calc!$C$3&gt;=2011),H4151,0)</f>
        <v>3010.73</v>
      </c>
      <c r="O4151" s="61" t="n">
        <f aca="false">IF(AND(N4151&gt;0,OR(Calc!$C$4="*",B4151=Calc!$C$4)),N4151+ROW()*0.000000001,0)</f>
        <v>3010.730004151</v>
      </c>
    </row>
    <row r="4152" customFormat="false" ht="15" hidden="false" customHeight="false" outlineLevel="0" collapsed="false">
      <c r="A4152" s="49" t="n">
        <v>16561</v>
      </c>
      <c r="B4152" s="49" t="s">
        <v>189</v>
      </c>
      <c r="C4152" s="63" t="n">
        <v>40827</v>
      </c>
      <c r="D4152" s="63" t="n">
        <v>40881</v>
      </c>
      <c r="E4152" s="49" t="n">
        <v>2</v>
      </c>
      <c r="F4152" s="54" t="n">
        <v>0</v>
      </c>
      <c r="G4152" s="54" t="n">
        <v>0</v>
      </c>
      <c r="H4152" s="54" t="n">
        <v>511.12</v>
      </c>
      <c r="I4152" s="54" t="n">
        <f aca="false">SUM(F4152:H4152)</f>
        <v>511.12</v>
      </c>
      <c r="J4152" s="49" t="n">
        <f aca="false">Calc!$C$5-D4152</f>
        <v>6</v>
      </c>
      <c r="K4152" s="49" t="n">
        <f aca="false">IF(J4152&lt;=Calc!$C$11,4,IF(J4152&lt;=Calc!$C$12,3,IF(J4152&lt;=Calc!$C$13,2,1)))</f>
        <v>4</v>
      </c>
      <c r="L4152" s="49" t="n">
        <f aca="false">1+(E4152&gt;=Calc!$C$16)+(E4152&gt;=Calc!$C$17)+(E4152&gt;=Calc!$C$18)</f>
        <v>2</v>
      </c>
      <c r="M4152" s="49" t="str">
        <f aca="false">IF(AND(K4152=4,L4152&gt;=3),"Champions",IF(AND(K4152=3,L4152&gt;=3),"Loyal",IF(K4152&gt;=3,"Recent / New",IF(L4152&gt;=3,"At Risk","Hibernating / Lost"))))</f>
        <v>Recent / New</v>
      </c>
      <c r="N4152" s="54" t="n">
        <f aca="false">IF(AND(Calc!$C$2&lt;=2009,Calc!$C$3&gt;=2009),F4152,0)+IF(AND(Calc!$C$2&lt;=2010,Calc!$C$3&gt;=2010),G4152,0)+IF(AND(Calc!$C$2&lt;=2011,Calc!$C$3&gt;=2011),H4152,0)</f>
        <v>511.12</v>
      </c>
      <c r="O4152" s="61" t="n">
        <f aca="false">IF(AND(N4152&gt;0,OR(Calc!$C$4="*",B4152=Calc!$C$4)),N4152+ROW()*0.000000001,0)</f>
        <v>511.120004152</v>
      </c>
    </row>
    <row r="4153" customFormat="false" ht="15" hidden="false" customHeight="false" outlineLevel="0" collapsed="false">
      <c r="A4153" s="49" t="n">
        <v>16562</v>
      </c>
      <c r="B4153" s="49" t="s">
        <v>189</v>
      </c>
      <c r="C4153" s="63" t="n">
        <v>40410</v>
      </c>
      <c r="D4153" s="63" t="n">
        <v>40410</v>
      </c>
      <c r="E4153" s="49" t="n">
        <v>1</v>
      </c>
      <c r="F4153" s="54" t="n">
        <v>0</v>
      </c>
      <c r="G4153" s="54" t="n">
        <v>223.86</v>
      </c>
      <c r="H4153" s="54" t="n">
        <v>0</v>
      </c>
      <c r="I4153" s="54" t="n">
        <f aca="false">SUM(F4153:H4153)</f>
        <v>223.86</v>
      </c>
      <c r="J4153" s="49" t="n">
        <f aca="false">Calc!$C$5-D4153</f>
        <v>477</v>
      </c>
      <c r="K4153" s="49" t="n">
        <f aca="false">IF(J4153&lt;=Calc!$C$11,4,IF(J4153&lt;=Calc!$C$12,3,IF(J4153&lt;=Calc!$C$13,2,1)))</f>
        <v>1</v>
      </c>
      <c r="L4153" s="49" t="n">
        <f aca="false">1+(E4153&gt;=Calc!$C$16)+(E4153&gt;=Calc!$C$17)+(E4153&gt;=Calc!$C$18)</f>
        <v>1</v>
      </c>
      <c r="M4153" s="49" t="str">
        <f aca="false">IF(AND(K4153=4,L4153&gt;=3),"Champions",IF(AND(K4153=3,L4153&gt;=3),"Loyal",IF(K4153&gt;=3,"Recent / New",IF(L4153&gt;=3,"At Risk","Hibernating / Lost"))))</f>
        <v>Hibernating / Lost</v>
      </c>
      <c r="N4153" s="54" t="n">
        <f aca="false">IF(AND(Calc!$C$2&lt;=2009,Calc!$C$3&gt;=2009),F4153,0)+IF(AND(Calc!$C$2&lt;=2010,Calc!$C$3&gt;=2010),G4153,0)+IF(AND(Calc!$C$2&lt;=2011,Calc!$C$3&gt;=2011),H4153,0)</f>
        <v>223.86</v>
      </c>
      <c r="O4153" s="61" t="n">
        <f aca="false">IF(AND(N4153&gt;0,OR(Calc!$C$4="*",B4153=Calc!$C$4)),N4153+ROW()*0.000000001,0)</f>
        <v>223.860004153</v>
      </c>
    </row>
    <row r="4154" customFormat="false" ht="15" hidden="false" customHeight="false" outlineLevel="0" collapsed="false">
      <c r="A4154" s="49" t="n">
        <v>16563</v>
      </c>
      <c r="B4154" s="49" t="s">
        <v>189</v>
      </c>
      <c r="C4154" s="63" t="n">
        <v>40148</v>
      </c>
      <c r="D4154" s="63" t="n">
        <v>40833</v>
      </c>
      <c r="E4154" s="49" t="n">
        <v>6</v>
      </c>
      <c r="F4154" s="54" t="n">
        <v>538.46</v>
      </c>
      <c r="G4154" s="54" t="n">
        <v>2786.16</v>
      </c>
      <c r="H4154" s="54" t="n">
        <v>1077.74</v>
      </c>
      <c r="I4154" s="54" t="n">
        <f aca="false">SUM(F4154:H4154)</f>
        <v>4402.36</v>
      </c>
      <c r="J4154" s="49" t="n">
        <f aca="false">Calc!$C$5-D4154</f>
        <v>54</v>
      </c>
      <c r="K4154" s="49" t="n">
        <f aca="false">IF(J4154&lt;=Calc!$C$11,4,IF(J4154&lt;=Calc!$C$12,3,IF(J4154&lt;=Calc!$C$13,2,1)))</f>
        <v>3</v>
      </c>
      <c r="L4154" s="49" t="n">
        <f aca="false">1+(E4154&gt;=Calc!$C$16)+(E4154&gt;=Calc!$C$17)+(E4154&gt;=Calc!$C$18)</f>
        <v>3</v>
      </c>
      <c r="M4154" s="49" t="str">
        <f aca="false">IF(AND(K4154=4,L4154&gt;=3),"Champions",IF(AND(K4154=3,L4154&gt;=3),"Loyal",IF(K4154&gt;=3,"Recent / New",IF(L4154&gt;=3,"At Risk","Hibernating / Lost"))))</f>
        <v>Loyal</v>
      </c>
      <c r="N4154" s="54" t="n">
        <f aca="false">IF(AND(Calc!$C$2&lt;=2009,Calc!$C$3&gt;=2009),F4154,0)+IF(AND(Calc!$C$2&lt;=2010,Calc!$C$3&gt;=2010),G4154,0)+IF(AND(Calc!$C$2&lt;=2011,Calc!$C$3&gt;=2011),H4154,0)</f>
        <v>4402.36</v>
      </c>
      <c r="O4154" s="61" t="n">
        <f aca="false">IF(AND(N4154&gt;0,OR(Calc!$C$4="*",B4154=Calc!$C$4)),N4154+ROW()*0.000000001,0)</f>
        <v>4402.360004154</v>
      </c>
    </row>
    <row r="4155" customFormat="false" ht="15" hidden="false" customHeight="false" outlineLevel="0" collapsed="false">
      <c r="A4155" s="49" t="n">
        <v>16564</v>
      </c>
      <c r="B4155" s="49" t="s">
        <v>189</v>
      </c>
      <c r="C4155" s="63" t="n">
        <v>40317</v>
      </c>
      <c r="D4155" s="63" t="n">
        <v>40317</v>
      </c>
      <c r="E4155" s="49" t="n">
        <v>1</v>
      </c>
      <c r="F4155" s="54" t="n">
        <v>0</v>
      </c>
      <c r="G4155" s="54" t="n">
        <v>87.8</v>
      </c>
      <c r="H4155" s="54" t="n">
        <v>0</v>
      </c>
      <c r="I4155" s="54" t="n">
        <f aca="false">SUM(F4155:H4155)</f>
        <v>87.8</v>
      </c>
      <c r="J4155" s="49" t="n">
        <f aca="false">Calc!$C$5-D4155</f>
        <v>570</v>
      </c>
      <c r="K4155" s="49" t="n">
        <f aca="false">IF(J4155&lt;=Calc!$C$11,4,IF(J4155&lt;=Calc!$C$12,3,IF(J4155&lt;=Calc!$C$13,2,1)))</f>
        <v>1</v>
      </c>
      <c r="L4155" s="49" t="n">
        <f aca="false">1+(E4155&gt;=Calc!$C$16)+(E4155&gt;=Calc!$C$17)+(E4155&gt;=Calc!$C$18)</f>
        <v>1</v>
      </c>
      <c r="M4155" s="49" t="str">
        <f aca="false">IF(AND(K4155=4,L4155&gt;=3),"Champions",IF(AND(K4155=3,L4155&gt;=3),"Loyal",IF(K4155&gt;=3,"Recent / New",IF(L4155&gt;=3,"At Risk","Hibernating / Lost"))))</f>
        <v>Hibernating / Lost</v>
      </c>
      <c r="N4155" s="54" t="n">
        <f aca="false">IF(AND(Calc!$C$2&lt;=2009,Calc!$C$3&gt;=2009),F4155,0)+IF(AND(Calc!$C$2&lt;=2010,Calc!$C$3&gt;=2010),G4155,0)+IF(AND(Calc!$C$2&lt;=2011,Calc!$C$3&gt;=2011),H4155,0)</f>
        <v>87.8</v>
      </c>
      <c r="O4155" s="61" t="n">
        <f aca="false">IF(AND(N4155&gt;0,OR(Calc!$C$4="*",B4155=Calc!$C$4)),N4155+ROW()*0.000000001,0)</f>
        <v>87.800004155</v>
      </c>
    </row>
    <row r="4156" customFormat="false" ht="15" hidden="false" customHeight="false" outlineLevel="0" collapsed="false">
      <c r="A4156" s="49" t="n">
        <v>16565</v>
      </c>
      <c r="B4156" s="49" t="s">
        <v>189</v>
      </c>
      <c r="C4156" s="63" t="n">
        <v>40331</v>
      </c>
      <c r="D4156" s="63" t="n">
        <v>40522</v>
      </c>
      <c r="E4156" s="49" t="n">
        <v>4</v>
      </c>
      <c r="F4156" s="54" t="n">
        <v>0</v>
      </c>
      <c r="G4156" s="54" t="n">
        <v>700.45</v>
      </c>
      <c r="H4156" s="54" t="n">
        <v>0</v>
      </c>
      <c r="I4156" s="54" t="n">
        <f aca="false">SUM(F4156:H4156)</f>
        <v>700.45</v>
      </c>
      <c r="J4156" s="49" t="n">
        <f aca="false">Calc!$C$5-D4156</f>
        <v>365</v>
      </c>
      <c r="K4156" s="49" t="n">
        <f aca="false">IF(J4156&lt;=Calc!$C$11,4,IF(J4156&lt;=Calc!$C$12,3,IF(J4156&lt;=Calc!$C$13,2,1)))</f>
        <v>2</v>
      </c>
      <c r="L4156" s="49" t="n">
        <f aca="false">1+(E4156&gt;=Calc!$C$16)+(E4156&gt;=Calc!$C$17)+(E4156&gt;=Calc!$C$18)</f>
        <v>3</v>
      </c>
      <c r="M4156" s="49" t="str">
        <f aca="false">IF(AND(K4156=4,L4156&gt;=3),"Champions",IF(AND(K4156=3,L4156&gt;=3),"Loyal",IF(K4156&gt;=3,"Recent / New",IF(L4156&gt;=3,"At Risk","Hibernating / Lost"))))</f>
        <v>At Risk</v>
      </c>
      <c r="N4156" s="54" t="n">
        <f aca="false">IF(AND(Calc!$C$2&lt;=2009,Calc!$C$3&gt;=2009),F4156,0)+IF(AND(Calc!$C$2&lt;=2010,Calc!$C$3&gt;=2010),G4156,0)+IF(AND(Calc!$C$2&lt;=2011,Calc!$C$3&gt;=2011),H4156,0)</f>
        <v>700.45</v>
      </c>
      <c r="O4156" s="61" t="n">
        <f aca="false">IF(AND(N4156&gt;0,OR(Calc!$C$4="*",B4156=Calc!$C$4)),N4156+ROW()*0.000000001,0)</f>
        <v>700.450004156</v>
      </c>
    </row>
    <row r="4157" customFormat="false" ht="15" hidden="false" customHeight="false" outlineLevel="0" collapsed="false">
      <c r="A4157" s="49" t="n">
        <v>16566</v>
      </c>
      <c r="B4157" s="49" t="s">
        <v>189</v>
      </c>
      <c r="C4157" s="63" t="n">
        <v>40594</v>
      </c>
      <c r="D4157" s="63" t="n">
        <v>40871</v>
      </c>
      <c r="E4157" s="49" t="n">
        <v>5</v>
      </c>
      <c r="F4157" s="54" t="n">
        <v>0</v>
      </c>
      <c r="G4157" s="54" t="n">
        <v>0</v>
      </c>
      <c r="H4157" s="54" t="n">
        <v>614.01</v>
      </c>
      <c r="I4157" s="54" t="n">
        <f aca="false">SUM(F4157:H4157)</f>
        <v>614.01</v>
      </c>
      <c r="J4157" s="49" t="n">
        <f aca="false">Calc!$C$5-D4157</f>
        <v>16</v>
      </c>
      <c r="K4157" s="49" t="n">
        <f aca="false">IF(J4157&lt;=Calc!$C$11,4,IF(J4157&lt;=Calc!$C$12,3,IF(J4157&lt;=Calc!$C$13,2,1)))</f>
        <v>4</v>
      </c>
      <c r="L4157" s="49" t="n">
        <f aca="false">1+(E4157&gt;=Calc!$C$16)+(E4157&gt;=Calc!$C$17)+(E4157&gt;=Calc!$C$18)</f>
        <v>3</v>
      </c>
      <c r="M4157" s="49" t="str">
        <f aca="false">IF(AND(K4157=4,L4157&gt;=3),"Champions",IF(AND(K4157=3,L4157&gt;=3),"Loyal",IF(K4157&gt;=3,"Recent / New",IF(L4157&gt;=3,"At Risk","Hibernating / Lost"))))</f>
        <v>Champions</v>
      </c>
      <c r="N4157" s="54" t="n">
        <f aca="false">IF(AND(Calc!$C$2&lt;=2009,Calc!$C$3&gt;=2009),F4157,0)+IF(AND(Calc!$C$2&lt;=2010,Calc!$C$3&gt;=2010),G4157,0)+IF(AND(Calc!$C$2&lt;=2011,Calc!$C$3&gt;=2011),H4157,0)</f>
        <v>614.01</v>
      </c>
      <c r="O4157" s="61" t="n">
        <f aca="false">IF(AND(N4157&gt;0,OR(Calc!$C$4="*",B4157=Calc!$C$4)),N4157+ROW()*0.000000001,0)</f>
        <v>614.010004157</v>
      </c>
    </row>
    <row r="4158" customFormat="false" ht="15" hidden="false" customHeight="false" outlineLevel="0" collapsed="false">
      <c r="A4158" s="49" t="n">
        <v>16567</v>
      </c>
      <c r="B4158" s="49" t="s">
        <v>189</v>
      </c>
      <c r="C4158" s="63" t="n">
        <v>40550</v>
      </c>
      <c r="D4158" s="63" t="n">
        <v>40692</v>
      </c>
      <c r="E4158" s="49" t="n">
        <v>2</v>
      </c>
      <c r="F4158" s="54" t="n">
        <v>0</v>
      </c>
      <c r="G4158" s="54" t="n">
        <v>0</v>
      </c>
      <c r="H4158" s="54" t="n">
        <v>865.6</v>
      </c>
      <c r="I4158" s="54" t="n">
        <f aca="false">SUM(F4158:H4158)</f>
        <v>865.6</v>
      </c>
      <c r="J4158" s="49" t="n">
        <f aca="false">Calc!$C$5-D4158</f>
        <v>195</v>
      </c>
      <c r="K4158" s="49" t="n">
        <f aca="false">IF(J4158&lt;=Calc!$C$11,4,IF(J4158&lt;=Calc!$C$12,3,IF(J4158&lt;=Calc!$C$13,2,1)))</f>
        <v>2</v>
      </c>
      <c r="L4158" s="49" t="n">
        <f aca="false">1+(E4158&gt;=Calc!$C$16)+(E4158&gt;=Calc!$C$17)+(E4158&gt;=Calc!$C$18)</f>
        <v>2</v>
      </c>
      <c r="M4158" s="49" t="str">
        <f aca="false">IF(AND(K4158=4,L4158&gt;=3),"Champions",IF(AND(K4158=3,L4158&gt;=3),"Loyal",IF(K4158&gt;=3,"Recent / New",IF(L4158&gt;=3,"At Risk","Hibernating / Lost"))))</f>
        <v>Hibernating / Lost</v>
      </c>
      <c r="N4158" s="54" t="n">
        <f aca="false">IF(AND(Calc!$C$2&lt;=2009,Calc!$C$3&gt;=2009),F4158,0)+IF(AND(Calc!$C$2&lt;=2010,Calc!$C$3&gt;=2010),G4158,0)+IF(AND(Calc!$C$2&lt;=2011,Calc!$C$3&gt;=2011),H4158,0)</f>
        <v>865.6</v>
      </c>
      <c r="O4158" s="61" t="n">
        <f aca="false">IF(AND(N4158&gt;0,OR(Calc!$C$4="*",B4158=Calc!$C$4)),N4158+ROW()*0.000000001,0)</f>
        <v>865.600004158</v>
      </c>
    </row>
    <row r="4159" customFormat="false" ht="15" hidden="false" customHeight="false" outlineLevel="0" collapsed="false">
      <c r="A4159" s="49" t="n">
        <v>16568</v>
      </c>
      <c r="B4159" s="49" t="s">
        <v>189</v>
      </c>
      <c r="C4159" s="63" t="n">
        <v>40245</v>
      </c>
      <c r="D4159" s="63" t="n">
        <v>40459</v>
      </c>
      <c r="E4159" s="49" t="n">
        <v>2</v>
      </c>
      <c r="F4159" s="54" t="n">
        <v>0</v>
      </c>
      <c r="G4159" s="54" t="n">
        <v>1020.9</v>
      </c>
      <c r="H4159" s="54" t="n">
        <v>0</v>
      </c>
      <c r="I4159" s="54" t="n">
        <f aca="false">SUM(F4159:H4159)</f>
        <v>1020.9</v>
      </c>
      <c r="J4159" s="49" t="n">
        <f aca="false">Calc!$C$5-D4159</f>
        <v>428</v>
      </c>
      <c r="K4159" s="49" t="n">
        <f aca="false">IF(J4159&lt;=Calc!$C$11,4,IF(J4159&lt;=Calc!$C$12,3,IF(J4159&lt;=Calc!$C$13,2,1)))</f>
        <v>1</v>
      </c>
      <c r="L4159" s="49" t="n">
        <f aca="false">1+(E4159&gt;=Calc!$C$16)+(E4159&gt;=Calc!$C$17)+(E4159&gt;=Calc!$C$18)</f>
        <v>2</v>
      </c>
      <c r="M4159" s="49" t="str">
        <f aca="false">IF(AND(K4159=4,L4159&gt;=3),"Champions",IF(AND(K4159=3,L4159&gt;=3),"Loyal",IF(K4159&gt;=3,"Recent / New",IF(L4159&gt;=3,"At Risk","Hibernating / Lost"))))</f>
        <v>Hibernating / Lost</v>
      </c>
      <c r="N4159" s="54" t="n">
        <f aca="false">IF(AND(Calc!$C$2&lt;=2009,Calc!$C$3&gt;=2009),F4159,0)+IF(AND(Calc!$C$2&lt;=2010,Calc!$C$3&gt;=2010),G4159,0)+IF(AND(Calc!$C$2&lt;=2011,Calc!$C$3&gt;=2011),H4159,0)</f>
        <v>1020.9</v>
      </c>
      <c r="O4159" s="61" t="n">
        <f aca="false">IF(AND(N4159&gt;0,OR(Calc!$C$4="*",B4159=Calc!$C$4)),N4159+ROW()*0.000000001,0)</f>
        <v>1020.900004159</v>
      </c>
    </row>
    <row r="4160" customFormat="false" ht="15" hidden="false" customHeight="false" outlineLevel="0" collapsed="false">
      <c r="A4160" s="49" t="n">
        <v>16569</v>
      </c>
      <c r="B4160" s="49" t="s">
        <v>189</v>
      </c>
      <c r="C4160" s="63" t="n">
        <v>40163</v>
      </c>
      <c r="D4160" s="63" t="n">
        <v>40883</v>
      </c>
      <c r="E4160" s="49" t="n">
        <v>5</v>
      </c>
      <c r="F4160" s="54" t="n">
        <v>422.15</v>
      </c>
      <c r="G4160" s="54" t="n">
        <v>908.88</v>
      </c>
      <c r="H4160" s="54" t="n">
        <v>124.2</v>
      </c>
      <c r="I4160" s="54" t="n">
        <f aca="false">SUM(F4160:H4160)</f>
        <v>1455.23</v>
      </c>
      <c r="J4160" s="49" t="n">
        <f aca="false">Calc!$C$5-D4160</f>
        <v>4</v>
      </c>
      <c r="K4160" s="49" t="n">
        <f aca="false">IF(J4160&lt;=Calc!$C$11,4,IF(J4160&lt;=Calc!$C$12,3,IF(J4160&lt;=Calc!$C$13,2,1)))</f>
        <v>4</v>
      </c>
      <c r="L4160" s="49" t="n">
        <f aca="false">1+(E4160&gt;=Calc!$C$16)+(E4160&gt;=Calc!$C$17)+(E4160&gt;=Calc!$C$18)</f>
        <v>3</v>
      </c>
      <c r="M4160" s="49" t="str">
        <f aca="false">IF(AND(K4160=4,L4160&gt;=3),"Champions",IF(AND(K4160=3,L4160&gt;=3),"Loyal",IF(K4160&gt;=3,"Recent / New",IF(L4160&gt;=3,"At Risk","Hibernating / Lost"))))</f>
        <v>Champions</v>
      </c>
      <c r="N4160" s="54" t="n">
        <f aca="false">IF(AND(Calc!$C$2&lt;=2009,Calc!$C$3&gt;=2009),F4160,0)+IF(AND(Calc!$C$2&lt;=2010,Calc!$C$3&gt;=2010),G4160,0)+IF(AND(Calc!$C$2&lt;=2011,Calc!$C$3&gt;=2011),H4160,0)</f>
        <v>1455.23</v>
      </c>
      <c r="O4160" s="61" t="n">
        <f aca="false">IF(AND(N4160&gt;0,OR(Calc!$C$4="*",B4160=Calc!$C$4)),N4160+ROW()*0.000000001,0)</f>
        <v>1455.23000416</v>
      </c>
    </row>
    <row r="4161" customFormat="false" ht="15" hidden="false" customHeight="false" outlineLevel="0" collapsed="false">
      <c r="A4161" s="49" t="n">
        <v>16570</v>
      </c>
      <c r="B4161" s="49" t="s">
        <v>189</v>
      </c>
      <c r="C4161" s="63" t="n">
        <v>40267</v>
      </c>
      <c r="D4161" s="63" t="n">
        <v>40871</v>
      </c>
      <c r="E4161" s="49" t="n">
        <v>20</v>
      </c>
      <c r="F4161" s="54" t="n">
        <v>-60</v>
      </c>
      <c r="G4161" s="54" t="n">
        <v>3245.21</v>
      </c>
      <c r="H4161" s="54" t="n">
        <v>3659.6</v>
      </c>
      <c r="I4161" s="54" t="n">
        <f aca="false">SUM(F4161:H4161)</f>
        <v>6844.81</v>
      </c>
      <c r="J4161" s="49" t="n">
        <f aca="false">Calc!$C$5-D4161</f>
        <v>16</v>
      </c>
      <c r="K4161" s="49" t="n">
        <f aca="false">IF(J4161&lt;=Calc!$C$11,4,IF(J4161&lt;=Calc!$C$12,3,IF(J4161&lt;=Calc!$C$13,2,1)))</f>
        <v>4</v>
      </c>
      <c r="L4161" s="49" t="n">
        <f aca="false">1+(E4161&gt;=Calc!$C$16)+(E4161&gt;=Calc!$C$17)+(E4161&gt;=Calc!$C$18)</f>
        <v>4</v>
      </c>
      <c r="M4161" s="49" t="str">
        <f aca="false">IF(AND(K4161=4,L4161&gt;=3),"Champions",IF(AND(K4161=3,L4161&gt;=3),"Loyal",IF(K4161&gt;=3,"Recent / New",IF(L4161&gt;=3,"At Risk","Hibernating / Lost"))))</f>
        <v>Champions</v>
      </c>
      <c r="N4161" s="54" t="n">
        <f aca="false">IF(AND(Calc!$C$2&lt;=2009,Calc!$C$3&gt;=2009),F4161,0)+IF(AND(Calc!$C$2&lt;=2010,Calc!$C$3&gt;=2010),G4161,0)+IF(AND(Calc!$C$2&lt;=2011,Calc!$C$3&gt;=2011),H4161,0)</f>
        <v>6844.81</v>
      </c>
      <c r="O4161" s="61" t="n">
        <f aca="false">IF(AND(N4161&gt;0,OR(Calc!$C$4="*",B4161=Calc!$C$4)),N4161+ROW()*0.000000001,0)</f>
        <v>6844.810004161</v>
      </c>
    </row>
    <row r="4162" customFormat="false" ht="15" hidden="false" customHeight="false" outlineLevel="0" collapsed="false">
      <c r="A4162" s="49" t="n">
        <v>16571</v>
      </c>
      <c r="B4162" s="49" t="s">
        <v>189</v>
      </c>
      <c r="C4162" s="63" t="n">
        <v>40255</v>
      </c>
      <c r="D4162" s="63" t="n">
        <v>40860</v>
      </c>
      <c r="E4162" s="49" t="n">
        <v>10</v>
      </c>
      <c r="F4162" s="54" t="n">
        <v>0</v>
      </c>
      <c r="G4162" s="54" t="n">
        <v>2739.83</v>
      </c>
      <c r="H4162" s="54" t="n">
        <v>1285.22</v>
      </c>
      <c r="I4162" s="54" t="n">
        <f aca="false">SUM(F4162:H4162)</f>
        <v>4025.05</v>
      </c>
      <c r="J4162" s="49" t="n">
        <f aca="false">Calc!$C$5-D4162</f>
        <v>27</v>
      </c>
      <c r="K4162" s="49" t="n">
        <f aca="false">IF(J4162&lt;=Calc!$C$11,4,IF(J4162&lt;=Calc!$C$12,3,IF(J4162&lt;=Calc!$C$13,2,1)))</f>
        <v>3</v>
      </c>
      <c r="L4162" s="49" t="n">
        <f aca="false">1+(E4162&gt;=Calc!$C$16)+(E4162&gt;=Calc!$C$17)+(E4162&gt;=Calc!$C$18)</f>
        <v>4</v>
      </c>
      <c r="M4162" s="49" t="str">
        <f aca="false">IF(AND(K4162=4,L4162&gt;=3),"Champions",IF(AND(K4162=3,L4162&gt;=3),"Loyal",IF(K4162&gt;=3,"Recent / New",IF(L4162&gt;=3,"At Risk","Hibernating / Lost"))))</f>
        <v>Loyal</v>
      </c>
      <c r="N4162" s="54" t="n">
        <f aca="false">IF(AND(Calc!$C$2&lt;=2009,Calc!$C$3&gt;=2009),F4162,0)+IF(AND(Calc!$C$2&lt;=2010,Calc!$C$3&gt;=2010),G4162,0)+IF(AND(Calc!$C$2&lt;=2011,Calc!$C$3&gt;=2011),H4162,0)</f>
        <v>4025.05</v>
      </c>
      <c r="O4162" s="61" t="n">
        <f aca="false">IF(AND(N4162&gt;0,OR(Calc!$C$4="*",B4162=Calc!$C$4)),N4162+ROW()*0.000000001,0)</f>
        <v>4025.050004162</v>
      </c>
    </row>
    <row r="4163" customFormat="false" ht="15" hidden="false" customHeight="false" outlineLevel="0" collapsed="false">
      <c r="A4163" s="49" t="n">
        <v>16572</v>
      </c>
      <c r="B4163" s="49" t="s">
        <v>189</v>
      </c>
      <c r="C4163" s="63" t="n">
        <v>40611</v>
      </c>
      <c r="D4163" s="63" t="n">
        <v>40759</v>
      </c>
      <c r="E4163" s="49" t="n">
        <v>3</v>
      </c>
      <c r="F4163" s="54" t="n">
        <v>0</v>
      </c>
      <c r="G4163" s="54" t="n">
        <v>0</v>
      </c>
      <c r="H4163" s="54" t="n">
        <v>999.7</v>
      </c>
      <c r="I4163" s="54" t="n">
        <f aca="false">SUM(F4163:H4163)</f>
        <v>999.7</v>
      </c>
      <c r="J4163" s="49" t="n">
        <f aca="false">Calc!$C$5-D4163</f>
        <v>128</v>
      </c>
      <c r="K4163" s="49" t="n">
        <f aca="false">IF(J4163&lt;=Calc!$C$11,4,IF(J4163&lt;=Calc!$C$12,3,IF(J4163&lt;=Calc!$C$13,2,1)))</f>
        <v>2</v>
      </c>
      <c r="L4163" s="49" t="n">
        <f aca="false">1+(E4163&gt;=Calc!$C$16)+(E4163&gt;=Calc!$C$17)+(E4163&gt;=Calc!$C$18)</f>
        <v>2</v>
      </c>
      <c r="M4163" s="49" t="str">
        <f aca="false">IF(AND(K4163=4,L4163&gt;=3),"Champions",IF(AND(K4163=3,L4163&gt;=3),"Loyal",IF(K4163&gt;=3,"Recent / New",IF(L4163&gt;=3,"At Risk","Hibernating / Lost"))))</f>
        <v>Hibernating / Lost</v>
      </c>
      <c r="N4163" s="54" t="n">
        <f aca="false">IF(AND(Calc!$C$2&lt;=2009,Calc!$C$3&gt;=2009),F4163,0)+IF(AND(Calc!$C$2&lt;=2010,Calc!$C$3&gt;=2010),G4163,0)+IF(AND(Calc!$C$2&lt;=2011,Calc!$C$3&gt;=2011),H4163,0)</f>
        <v>999.7</v>
      </c>
      <c r="O4163" s="61" t="n">
        <f aca="false">IF(AND(N4163&gt;0,OR(Calc!$C$4="*",B4163=Calc!$C$4)),N4163+ROW()*0.000000001,0)</f>
        <v>999.700004163</v>
      </c>
    </row>
    <row r="4164" customFormat="false" ht="15" hidden="false" customHeight="false" outlineLevel="0" collapsed="false">
      <c r="A4164" s="49" t="n">
        <v>16573</v>
      </c>
      <c r="B4164" s="49" t="s">
        <v>189</v>
      </c>
      <c r="C4164" s="63" t="n">
        <v>40596</v>
      </c>
      <c r="D4164" s="63" t="n">
        <v>40802</v>
      </c>
      <c r="E4164" s="49" t="n">
        <v>2</v>
      </c>
      <c r="F4164" s="54" t="n">
        <v>0</v>
      </c>
      <c r="G4164" s="54" t="n">
        <v>0</v>
      </c>
      <c r="H4164" s="54" t="n">
        <v>648.41</v>
      </c>
      <c r="I4164" s="54" t="n">
        <f aca="false">SUM(F4164:H4164)</f>
        <v>648.41</v>
      </c>
      <c r="J4164" s="49" t="n">
        <f aca="false">Calc!$C$5-D4164</f>
        <v>85</v>
      </c>
      <c r="K4164" s="49" t="n">
        <f aca="false">IF(J4164&lt;=Calc!$C$11,4,IF(J4164&lt;=Calc!$C$12,3,IF(J4164&lt;=Calc!$C$13,2,1)))</f>
        <v>3</v>
      </c>
      <c r="L4164" s="49" t="n">
        <f aca="false">1+(E4164&gt;=Calc!$C$16)+(E4164&gt;=Calc!$C$17)+(E4164&gt;=Calc!$C$18)</f>
        <v>2</v>
      </c>
      <c r="M4164" s="49" t="str">
        <f aca="false">IF(AND(K4164=4,L4164&gt;=3),"Champions",IF(AND(K4164=3,L4164&gt;=3),"Loyal",IF(K4164&gt;=3,"Recent / New",IF(L4164&gt;=3,"At Risk","Hibernating / Lost"))))</f>
        <v>Recent / New</v>
      </c>
      <c r="N4164" s="54" t="n">
        <f aca="false">IF(AND(Calc!$C$2&lt;=2009,Calc!$C$3&gt;=2009),F4164,0)+IF(AND(Calc!$C$2&lt;=2010,Calc!$C$3&gt;=2010),G4164,0)+IF(AND(Calc!$C$2&lt;=2011,Calc!$C$3&gt;=2011),H4164,0)</f>
        <v>648.41</v>
      </c>
      <c r="O4164" s="61" t="n">
        <f aca="false">IF(AND(N4164&gt;0,OR(Calc!$C$4="*",B4164=Calc!$C$4)),N4164+ROW()*0.000000001,0)</f>
        <v>648.410004164</v>
      </c>
    </row>
    <row r="4165" customFormat="false" ht="15" hidden="false" customHeight="false" outlineLevel="0" collapsed="false">
      <c r="A4165" s="49" t="n">
        <v>16574</v>
      </c>
      <c r="B4165" s="49" t="s">
        <v>189</v>
      </c>
      <c r="C4165" s="63" t="n">
        <v>40228</v>
      </c>
      <c r="D4165" s="63" t="n">
        <v>40815</v>
      </c>
      <c r="E4165" s="49" t="n">
        <v>3</v>
      </c>
      <c r="F4165" s="54" t="n">
        <v>0</v>
      </c>
      <c r="G4165" s="54" t="n">
        <v>850.34</v>
      </c>
      <c r="H4165" s="54" t="n">
        <v>451.44</v>
      </c>
      <c r="I4165" s="54" t="n">
        <f aca="false">SUM(F4165:H4165)</f>
        <v>1301.78</v>
      </c>
      <c r="J4165" s="49" t="n">
        <f aca="false">Calc!$C$5-D4165</f>
        <v>72</v>
      </c>
      <c r="K4165" s="49" t="n">
        <f aca="false">IF(J4165&lt;=Calc!$C$11,4,IF(J4165&lt;=Calc!$C$12,3,IF(J4165&lt;=Calc!$C$13,2,1)))</f>
        <v>3</v>
      </c>
      <c r="L4165" s="49" t="n">
        <f aca="false">1+(E4165&gt;=Calc!$C$16)+(E4165&gt;=Calc!$C$17)+(E4165&gt;=Calc!$C$18)</f>
        <v>2</v>
      </c>
      <c r="M4165" s="49" t="str">
        <f aca="false">IF(AND(K4165=4,L4165&gt;=3),"Champions",IF(AND(K4165=3,L4165&gt;=3),"Loyal",IF(K4165&gt;=3,"Recent / New",IF(L4165&gt;=3,"At Risk","Hibernating / Lost"))))</f>
        <v>Recent / New</v>
      </c>
      <c r="N4165" s="54" t="n">
        <f aca="false">IF(AND(Calc!$C$2&lt;=2009,Calc!$C$3&gt;=2009),F4165,0)+IF(AND(Calc!$C$2&lt;=2010,Calc!$C$3&gt;=2010),G4165,0)+IF(AND(Calc!$C$2&lt;=2011,Calc!$C$3&gt;=2011),H4165,0)</f>
        <v>1301.78</v>
      </c>
      <c r="O4165" s="61" t="n">
        <f aca="false">IF(AND(N4165&gt;0,OR(Calc!$C$4="*",B4165=Calc!$C$4)),N4165+ROW()*0.000000001,0)</f>
        <v>1301.780004165</v>
      </c>
    </row>
    <row r="4166" customFormat="false" ht="15" hidden="false" customHeight="false" outlineLevel="0" collapsed="false">
      <c r="A4166" s="49" t="n">
        <v>16576</v>
      </c>
      <c r="B4166" s="49" t="s">
        <v>189</v>
      </c>
      <c r="C4166" s="63" t="n">
        <v>40365</v>
      </c>
      <c r="D4166" s="63" t="n">
        <v>40466</v>
      </c>
      <c r="E4166" s="49" t="n">
        <v>2</v>
      </c>
      <c r="F4166" s="54" t="n">
        <v>0</v>
      </c>
      <c r="G4166" s="54" t="n">
        <v>513.17</v>
      </c>
      <c r="H4166" s="54" t="n">
        <v>0</v>
      </c>
      <c r="I4166" s="54" t="n">
        <f aca="false">SUM(F4166:H4166)</f>
        <v>513.17</v>
      </c>
      <c r="J4166" s="49" t="n">
        <f aca="false">Calc!$C$5-D4166</f>
        <v>421</v>
      </c>
      <c r="K4166" s="49" t="n">
        <f aca="false">IF(J4166&lt;=Calc!$C$11,4,IF(J4166&lt;=Calc!$C$12,3,IF(J4166&lt;=Calc!$C$13,2,1)))</f>
        <v>1</v>
      </c>
      <c r="L4166" s="49" t="n">
        <f aca="false">1+(E4166&gt;=Calc!$C$16)+(E4166&gt;=Calc!$C$17)+(E4166&gt;=Calc!$C$18)</f>
        <v>2</v>
      </c>
      <c r="M4166" s="49" t="str">
        <f aca="false">IF(AND(K4166=4,L4166&gt;=3),"Champions",IF(AND(K4166=3,L4166&gt;=3),"Loyal",IF(K4166&gt;=3,"Recent / New",IF(L4166&gt;=3,"At Risk","Hibernating / Lost"))))</f>
        <v>Hibernating / Lost</v>
      </c>
      <c r="N4166" s="54" t="n">
        <f aca="false">IF(AND(Calc!$C$2&lt;=2009,Calc!$C$3&gt;=2009),F4166,0)+IF(AND(Calc!$C$2&lt;=2010,Calc!$C$3&gt;=2010),G4166,0)+IF(AND(Calc!$C$2&lt;=2011,Calc!$C$3&gt;=2011),H4166,0)</f>
        <v>513.17</v>
      </c>
      <c r="O4166" s="61" t="n">
        <f aca="false">IF(AND(N4166&gt;0,OR(Calc!$C$4="*",B4166=Calc!$C$4)),N4166+ROW()*0.000000001,0)</f>
        <v>513.170004166</v>
      </c>
    </row>
    <row r="4167" customFormat="false" ht="15" hidden="false" customHeight="false" outlineLevel="0" collapsed="false">
      <c r="A4167" s="49" t="n">
        <v>16577</v>
      </c>
      <c r="B4167" s="49" t="s">
        <v>189</v>
      </c>
      <c r="C4167" s="63" t="n">
        <v>40220</v>
      </c>
      <c r="D4167" s="63" t="n">
        <v>40220</v>
      </c>
      <c r="E4167" s="49" t="n">
        <v>1</v>
      </c>
      <c r="F4167" s="54" t="n">
        <v>0</v>
      </c>
      <c r="G4167" s="54" t="n">
        <v>380</v>
      </c>
      <c r="H4167" s="54" t="n">
        <v>0</v>
      </c>
      <c r="I4167" s="54" t="n">
        <f aca="false">SUM(F4167:H4167)</f>
        <v>380</v>
      </c>
      <c r="J4167" s="49" t="n">
        <f aca="false">Calc!$C$5-D4167</f>
        <v>667</v>
      </c>
      <c r="K4167" s="49" t="n">
        <f aca="false">IF(J4167&lt;=Calc!$C$11,4,IF(J4167&lt;=Calc!$C$12,3,IF(J4167&lt;=Calc!$C$13,2,1)))</f>
        <v>1</v>
      </c>
      <c r="L4167" s="49" t="n">
        <f aca="false">1+(E4167&gt;=Calc!$C$16)+(E4167&gt;=Calc!$C$17)+(E4167&gt;=Calc!$C$18)</f>
        <v>1</v>
      </c>
      <c r="M4167" s="49" t="str">
        <f aca="false">IF(AND(K4167=4,L4167&gt;=3),"Champions",IF(AND(K4167=3,L4167&gt;=3),"Loyal",IF(K4167&gt;=3,"Recent / New",IF(L4167&gt;=3,"At Risk","Hibernating / Lost"))))</f>
        <v>Hibernating / Lost</v>
      </c>
      <c r="N4167" s="54" t="n">
        <f aca="false">IF(AND(Calc!$C$2&lt;=2009,Calc!$C$3&gt;=2009),F4167,0)+IF(AND(Calc!$C$2&lt;=2010,Calc!$C$3&gt;=2010),G4167,0)+IF(AND(Calc!$C$2&lt;=2011,Calc!$C$3&gt;=2011),H4167,0)</f>
        <v>380</v>
      </c>
      <c r="O4167" s="61" t="n">
        <f aca="false">IF(AND(N4167&gt;0,OR(Calc!$C$4="*",B4167=Calc!$C$4)),N4167+ROW()*0.000000001,0)</f>
        <v>380.000004167</v>
      </c>
    </row>
    <row r="4168" customFormat="false" ht="15" hidden="false" customHeight="false" outlineLevel="0" collapsed="false">
      <c r="A4168" s="49" t="n">
        <v>16578</v>
      </c>
      <c r="B4168" s="49" t="s">
        <v>189</v>
      </c>
      <c r="C4168" s="63" t="n">
        <v>40260</v>
      </c>
      <c r="D4168" s="63" t="n">
        <v>40260</v>
      </c>
      <c r="E4168" s="49" t="n">
        <v>1</v>
      </c>
      <c r="F4168" s="54" t="n">
        <v>0</v>
      </c>
      <c r="G4168" s="54" t="n">
        <v>156.6</v>
      </c>
      <c r="H4168" s="54" t="n">
        <v>0</v>
      </c>
      <c r="I4168" s="54" t="n">
        <f aca="false">SUM(F4168:H4168)</f>
        <v>156.6</v>
      </c>
      <c r="J4168" s="49" t="n">
        <f aca="false">Calc!$C$5-D4168</f>
        <v>627</v>
      </c>
      <c r="K4168" s="49" t="n">
        <f aca="false">IF(J4168&lt;=Calc!$C$11,4,IF(J4168&lt;=Calc!$C$12,3,IF(J4168&lt;=Calc!$C$13,2,1)))</f>
        <v>1</v>
      </c>
      <c r="L4168" s="49" t="n">
        <f aca="false">1+(E4168&gt;=Calc!$C$16)+(E4168&gt;=Calc!$C$17)+(E4168&gt;=Calc!$C$18)</f>
        <v>1</v>
      </c>
      <c r="M4168" s="49" t="str">
        <f aca="false">IF(AND(K4168=4,L4168&gt;=3),"Champions",IF(AND(K4168=3,L4168&gt;=3),"Loyal",IF(K4168&gt;=3,"Recent / New",IF(L4168&gt;=3,"At Risk","Hibernating / Lost"))))</f>
        <v>Hibernating / Lost</v>
      </c>
      <c r="N4168" s="54" t="n">
        <f aca="false">IF(AND(Calc!$C$2&lt;=2009,Calc!$C$3&gt;=2009),F4168,0)+IF(AND(Calc!$C$2&lt;=2010,Calc!$C$3&gt;=2010),G4168,0)+IF(AND(Calc!$C$2&lt;=2011,Calc!$C$3&gt;=2011),H4168,0)</f>
        <v>156.6</v>
      </c>
      <c r="O4168" s="61" t="n">
        <f aca="false">IF(AND(N4168&gt;0,OR(Calc!$C$4="*",B4168=Calc!$C$4)),N4168+ROW()*0.000000001,0)</f>
        <v>156.600004168</v>
      </c>
    </row>
    <row r="4169" customFormat="false" ht="15" hidden="false" customHeight="false" outlineLevel="0" collapsed="false">
      <c r="A4169" s="49" t="n">
        <v>16579</v>
      </c>
      <c r="B4169" s="49" t="s">
        <v>189</v>
      </c>
      <c r="C4169" s="63" t="n">
        <v>40461</v>
      </c>
      <c r="D4169" s="63" t="n">
        <v>40461</v>
      </c>
      <c r="E4169" s="49" t="n">
        <v>1</v>
      </c>
      <c r="F4169" s="54" t="n">
        <v>0</v>
      </c>
      <c r="G4169" s="54" t="n">
        <v>264.45</v>
      </c>
      <c r="H4169" s="54" t="n">
        <v>0</v>
      </c>
      <c r="I4169" s="54" t="n">
        <f aca="false">SUM(F4169:H4169)</f>
        <v>264.45</v>
      </c>
      <c r="J4169" s="49" t="n">
        <f aca="false">Calc!$C$5-D4169</f>
        <v>426</v>
      </c>
      <c r="K4169" s="49" t="n">
        <f aca="false">IF(J4169&lt;=Calc!$C$11,4,IF(J4169&lt;=Calc!$C$12,3,IF(J4169&lt;=Calc!$C$13,2,1)))</f>
        <v>1</v>
      </c>
      <c r="L4169" s="49" t="n">
        <f aca="false">1+(E4169&gt;=Calc!$C$16)+(E4169&gt;=Calc!$C$17)+(E4169&gt;=Calc!$C$18)</f>
        <v>1</v>
      </c>
      <c r="M4169" s="49" t="str">
        <f aca="false">IF(AND(K4169=4,L4169&gt;=3),"Champions",IF(AND(K4169=3,L4169&gt;=3),"Loyal",IF(K4169&gt;=3,"Recent / New",IF(L4169&gt;=3,"At Risk","Hibernating / Lost"))))</f>
        <v>Hibernating / Lost</v>
      </c>
      <c r="N4169" s="54" t="n">
        <f aca="false">IF(AND(Calc!$C$2&lt;=2009,Calc!$C$3&gt;=2009),F4169,0)+IF(AND(Calc!$C$2&lt;=2010,Calc!$C$3&gt;=2010),G4169,0)+IF(AND(Calc!$C$2&lt;=2011,Calc!$C$3&gt;=2011),H4169,0)</f>
        <v>264.45</v>
      </c>
      <c r="O4169" s="61" t="n">
        <f aca="false">IF(AND(N4169&gt;0,OR(Calc!$C$4="*",B4169=Calc!$C$4)),N4169+ROW()*0.000000001,0)</f>
        <v>264.450004169</v>
      </c>
    </row>
    <row r="4170" customFormat="false" ht="15" hidden="false" customHeight="false" outlineLevel="0" collapsed="false">
      <c r="A4170" s="49" t="n">
        <v>16581</v>
      </c>
      <c r="B4170" s="49" t="s">
        <v>189</v>
      </c>
      <c r="C4170" s="63" t="n">
        <v>40704</v>
      </c>
      <c r="D4170" s="63" t="n">
        <v>40704</v>
      </c>
      <c r="E4170" s="49" t="n">
        <v>1</v>
      </c>
      <c r="F4170" s="54" t="n">
        <v>0</v>
      </c>
      <c r="G4170" s="54" t="n">
        <v>0</v>
      </c>
      <c r="H4170" s="54" t="n">
        <v>70.44</v>
      </c>
      <c r="I4170" s="54" t="n">
        <f aca="false">SUM(F4170:H4170)</f>
        <v>70.44</v>
      </c>
      <c r="J4170" s="49" t="n">
        <f aca="false">Calc!$C$5-D4170</f>
        <v>183</v>
      </c>
      <c r="K4170" s="49" t="n">
        <f aca="false">IF(J4170&lt;=Calc!$C$11,4,IF(J4170&lt;=Calc!$C$12,3,IF(J4170&lt;=Calc!$C$13,2,1)))</f>
        <v>2</v>
      </c>
      <c r="L4170" s="49" t="n">
        <f aca="false">1+(E4170&gt;=Calc!$C$16)+(E4170&gt;=Calc!$C$17)+(E4170&gt;=Calc!$C$18)</f>
        <v>1</v>
      </c>
      <c r="M4170" s="49" t="str">
        <f aca="false">IF(AND(K4170=4,L4170&gt;=3),"Champions",IF(AND(K4170=3,L4170&gt;=3),"Loyal",IF(K4170&gt;=3,"Recent / New",IF(L4170&gt;=3,"At Risk","Hibernating / Lost"))))</f>
        <v>Hibernating / Lost</v>
      </c>
      <c r="N4170" s="54" t="n">
        <f aca="false">IF(AND(Calc!$C$2&lt;=2009,Calc!$C$3&gt;=2009),F4170,0)+IF(AND(Calc!$C$2&lt;=2010,Calc!$C$3&gt;=2010),G4170,0)+IF(AND(Calc!$C$2&lt;=2011,Calc!$C$3&gt;=2011),H4170,0)</f>
        <v>70.44</v>
      </c>
      <c r="O4170" s="61" t="n">
        <f aca="false">IF(AND(N4170&gt;0,OR(Calc!$C$4="*",B4170=Calc!$C$4)),N4170+ROW()*0.000000001,0)</f>
        <v>70.44000417</v>
      </c>
    </row>
    <row r="4171" customFormat="false" ht="15" hidden="false" customHeight="false" outlineLevel="0" collapsed="false">
      <c r="A4171" s="49" t="n">
        <v>16582</v>
      </c>
      <c r="B4171" s="49" t="s">
        <v>189</v>
      </c>
      <c r="C4171" s="63" t="n">
        <v>40773</v>
      </c>
      <c r="D4171" s="63" t="n">
        <v>40773</v>
      </c>
      <c r="E4171" s="49" t="n">
        <v>1</v>
      </c>
      <c r="F4171" s="54" t="n">
        <v>0</v>
      </c>
      <c r="G4171" s="54" t="n">
        <v>0</v>
      </c>
      <c r="H4171" s="54" t="n">
        <v>313.62</v>
      </c>
      <c r="I4171" s="54" t="n">
        <f aca="false">SUM(F4171:H4171)</f>
        <v>313.62</v>
      </c>
      <c r="J4171" s="49" t="n">
        <f aca="false">Calc!$C$5-D4171</f>
        <v>114</v>
      </c>
      <c r="K4171" s="49" t="n">
        <f aca="false">IF(J4171&lt;=Calc!$C$11,4,IF(J4171&lt;=Calc!$C$12,3,IF(J4171&lt;=Calc!$C$13,2,1)))</f>
        <v>2</v>
      </c>
      <c r="L4171" s="49" t="n">
        <f aca="false">1+(E4171&gt;=Calc!$C$16)+(E4171&gt;=Calc!$C$17)+(E4171&gt;=Calc!$C$18)</f>
        <v>1</v>
      </c>
      <c r="M4171" s="49" t="str">
        <f aca="false">IF(AND(K4171=4,L4171&gt;=3),"Champions",IF(AND(K4171=3,L4171&gt;=3),"Loyal",IF(K4171&gt;=3,"Recent / New",IF(L4171&gt;=3,"At Risk","Hibernating / Lost"))))</f>
        <v>Hibernating / Lost</v>
      </c>
      <c r="N4171" s="54" t="n">
        <f aca="false">IF(AND(Calc!$C$2&lt;=2009,Calc!$C$3&gt;=2009),F4171,0)+IF(AND(Calc!$C$2&lt;=2010,Calc!$C$3&gt;=2010),G4171,0)+IF(AND(Calc!$C$2&lt;=2011,Calc!$C$3&gt;=2011),H4171,0)</f>
        <v>313.62</v>
      </c>
      <c r="O4171" s="61" t="n">
        <f aca="false">IF(AND(N4171&gt;0,OR(Calc!$C$4="*",B4171=Calc!$C$4)),N4171+ROW()*0.000000001,0)</f>
        <v>313.620004171</v>
      </c>
    </row>
    <row r="4172" customFormat="false" ht="15" hidden="false" customHeight="false" outlineLevel="0" collapsed="false">
      <c r="A4172" s="49" t="n">
        <v>16583</v>
      </c>
      <c r="B4172" s="49" t="s">
        <v>189</v>
      </c>
      <c r="C4172" s="63" t="n">
        <v>40213</v>
      </c>
      <c r="D4172" s="63" t="n">
        <v>40513</v>
      </c>
      <c r="E4172" s="49" t="n">
        <v>2</v>
      </c>
      <c r="F4172" s="54" t="n">
        <v>0</v>
      </c>
      <c r="G4172" s="54" t="n">
        <v>297.95</v>
      </c>
      <c r="H4172" s="54" t="n">
        <v>0</v>
      </c>
      <c r="I4172" s="54" t="n">
        <f aca="false">SUM(F4172:H4172)</f>
        <v>297.95</v>
      </c>
      <c r="J4172" s="49" t="n">
        <f aca="false">Calc!$C$5-D4172</f>
        <v>374</v>
      </c>
      <c r="K4172" s="49" t="n">
        <f aca="false">IF(J4172&lt;=Calc!$C$11,4,IF(J4172&lt;=Calc!$C$12,3,IF(J4172&lt;=Calc!$C$13,2,1)))</f>
        <v>2</v>
      </c>
      <c r="L4172" s="49" t="n">
        <f aca="false">1+(E4172&gt;=Calc!$C$16)+(E4172&gt;=Calc!$C$17)+(E4172&gt;=Calc!$C$18)</f>
        <v>2</v>
      </c>
      <c r="M4172" s="49" t="str">
        <f aca="false">IF(AND(K4172=4,L4172&gt;=3),"Champions",IF(AND(K4172=3,L4172&gt;=3),"Loyal",IF(K4172&gt;=3,"Recent / New",IF(L4172&gt;=3,"At Risk","Hibernating / Lost"))))</f>
        <v>Hibernating / Lost</v>
      </c>
      <c r="N4172" s="54" t="n">
        <f aca="false">IF(AND(Calc!$C$2&lt;=2009,Calc!$C$3&gt;=2009),F4172,0)+IF(AND(Calc!$C$2&lt;=2010,Calc!$C$3&gt;=2010),G4172,0)+IF(AND(Calc!$C$2&lt;=2011,Calc!$C$3&gt;=2011),H4172,0)</f>
        <v>297.95</v>
      </c>
      <c r="O4172" s="61" t="n">
        <f aca="false">IF(AND(N4172&gt;0,OR(Calc!$C$4="*",B4172=Calc!$C$4)),N4172+ROW()*0.000000001,0)</f>
        <v>297.950004172</v>
      </c>
    </row>
    <row r="4173" customFormat="false" ht="15" hidden="false" customHeight="false" outlineLevel="0" collapsed="false">
      <c r="A4173" s="49" t="n">
        <v>16584</v>
      </c>
      <c r="B4173" s="49" t="s">
        <v>189</v>
      </c>
      <c r="C4173" s="63" t="n">
        <v>40225</v>
      </c>
      <c r="D4173" s="63" t="n">
        <v>40806</v>
      </c>
      <c r="E4173" s="49" t="n">
        <v>5</v>
      </c>
      <c r="F4173" s="54" t="n">
        <v>0</v>
      </c>
      <c r="G4173" s="54" t="n">
        <v>2169.94</v>
      </c>
      <c r="H4173" s="54" t="n">
        <v>908.03</v>
      </c>
      <c r="I4173" s="54" t="n">
        <f aca="false">SUM(F4173:H4173)</f>
        <v>3077.97</v>
      </c>
      <c r="J4173" s="49" t="n">
        <f aca="false">Calc!$C$5-D4173</f>
        <v>81</v>
      </c>
      <c r="K4173" s="49" t="n">
        <f aca="false">IF(J4173&lt;=Calc!$C$11,4,IF(J4173&lt;=Calc!$C$12,3,IF(J4173&lt;=Calc!$C$13,2,1)))</f>
        <v>3</v>
      </c>
      <c r="L4173" s="49" t="n">
        <f aca="false">1+(E4173&gt;=Calc!$C$16)+(E4173&gt;=Calc!$C$17)+(E4173&gt;=Calc!$C$18)</f>
        <v>3</v>
      </c>
      <c r="M4173" s="49" t="str">
        <f aca="false">IF(AND(K4173=4,L4173&gt;=3),"Champions",IF(AND(K4173=3,L4173&gt;=3),"Loyal",IF(K4173&gt;=3,"Recent / New",IF(L4173&gt;=3,"At Risk","Hibernating / Lost"))))</f>
        <v>Loyal</v>
      </c>
      <c r="N4173" s="54" t="n">
        <f aca="false">IF(AND(Calc!$C$2&lt;=2009,Calc!$C$3&gt;=2009),F4173,0)+IF(AND(Calc!$C$2&lt;=2010,Calc!$C$3&gt;=2010),G4173,0)+IF(AND(Calc!$C$2&lt;=2011,Calc!$C$3&gt;=2011),H4173,0)</f>
        <v>3077.97</v>
      </c>
      <c r="O4173" s="61" t="n">
        <f aca="false">IF(AND(N4173&gt;0,OR(Calc!$C$4="*",B4173=Calc!$C$4)),N4173+ROW()*0.000000001,0)</f>
        <v>3077.970004173</v>
      </c>
    </row>
    <row r="4174" customFormat="false" ht="15" hidden="false" customHeight="false" outlineLevel="0" collapsed="false">
      <c r="A4174" s="49" t="n">
        <v>16585</v>
      </c>
      <c r="B4174" s="49" t="s">
        <v>189</v>
      </c>
      <c r="C4174" s="63" t="n">
        <v>40191</v>
      </c>
      <c r="D4174" s="63" t="n">
        <v>40293</v>
      </c>
      <c r="E4174" s="49" t="n">
        <v>2</v>
      </c>
      <c r="F4174" s="54" t="n">
        <v>0</v>
      </c>
      <c r="G4174" s="54" t="n">
        <v>341.59</v>
      </c>
      <c r="H4174" s="54" t="n">
        <v>0</v>
      </c>
      <c r="I4174" s="54" t="n">
        <f aca="false">SUM(F4174:H4174)</f>
        <v>341.59</v>
      </c>
      <c r="J4174" s="49" t="n">
        <f aca="false">Calc!$C$5-D4174</f>
        <v>594</v>
      </c>
      <c r="K4174" s="49" t="n">
        <f aca="false">IF(J4174&lt;=Calc!$C$11,4,IF(J4174&lt;=Calc!$C$12,3,IF(J4174&lt;=Calc!$C$13,2,1)))</f>
        <v>1</v>
      </c>
      <c r="L4174" s="49" t="n">
        <f aca="false">1+(E4174&gt;=Calc!$C$16)+(E4174&gt;=Calc!$C$17)+(E4174&gt;=Calc!$C$18)</f>
        <v>2</v>
      </c>
      <c r="M4174" s="49" t="str">
        <f aca="false">IF(AND(K4174=4,L4174&gt;=3),"Champions",IF(AND(K4174=3,L4174&gt;=3),"Loyal",IF(K4174&gt;=3,"Recent / New",IF(L4174&gt;=3,"At Risk","Hibernating / Lost"))))</f>
        <v>Hibernating / Lost</v>
      </c>
      <c r="N4174" s="54" t="n">
        <f aca="false">IF(AND(Calc!$C$2&lt;=2009,Calc!$C$3&gt;=2009),F4174,0)+IF(AND(Calc!$C$2&lt;=2010,Calc!$C$3&gt;=2010),G4174,0)+IF(AND(Calc!$C$2&lt;=2011,Calc!$C$3&gt;=2011),H4174,0)</f>
        <v>341.59</v>
      </c>
      <c r="O4174" s="61" t="n">
        <f aca="false">IF(AND(N4174&gt;0,OR(Calc!$C$4="*",B4174=Calc!$C$4)),N4174+ROW()*0.000000001,0)</f>
        <v>341.590004174</v>
      </c>
    </row>
    <row r="4175" customFormat="false" ht="15" hidden="false" customHeight="false" outlineLevel="0" collapsed="false">
      <c r="A4175" s="49" t="n">
        <v>16586</v>
      </c>
      <c r="B4175" s="49" t="s">
        <v>189</v>
      </c>
      <c r="C4175" s="63" t="n">
        <v>40251</v>
      </c>
      <c r="D4175" s="63" t="n">
        <v>40638</v>
      </c>
      <c r="E4175" s="49" t="n">
        <v>3</v>
      </c>
      <c r="F4175" s="54" t="n">
        <v>0</v>
      </c>
      <c r="G4175" s="54" t="n">
        <v>998.83</v>
      </c>
      <c r="H4175" s="54" t="n">
        <v>463.95</v>
      </c>
      <c r="I4175" s="54" t="n">
        <f aca="false">SUM(F4175:H4175)</f>
        <v>1462.78</v>
      </c>
      <c r="J4175" s="49" t="n">
        <f aca="false">Calc!$C$5-D4175</f>
        <v>249</v>
      </c>
      <c r="K4175" s="49" t="n">
        <f aca="false">IF(J4175&lt;=Calc!$C$11,4,IF(J4175&lt;=Calc!$C$12,3,IF(J4175&lt;=Calc!$C$13,2,1)))</f>
        <v>2</v>
      </c>
      <c r="L4175" s="49" t="n">
        <f aca="false">1+(E4175&gt;=Calc!$C$16)+(E4175&gt;=Calc!$C$17)+(E4175&gt;=Calc!$C$18)</f>
        <v>2</v>
      </c>
      <c r="M4175" s="49" t="str">
        <f aca="false">IF(AND(K4175=4,L4175&gt;=3),"Champions",IF(AND(K4175=3,L4175&gt;=3),"Loyal",IF(K4175&gt;=3,"Recent / New",IF(L4175&gt;=3,"At Risk","Hibernating / Lost"))))</f>
        <v>Hibernating / Lost</v>
      </c>
      <c r="N4175" s="54" t="n">
        <f aca="false">IF(AND(Calc!$C$2&lt;=2009,Calc!$C$3&gt;=2009),F4175,0)+IF(AND(Calc!$C$2&lt;=2010,Calc!$C$3&gt;=2010),G4175,0)+IF(AND(Calc!$C$2&lt;=2011,Calc!$C$3&gt;=2011),H4175,0)</f>
        <v>1462.78</v>
      </c>
      <c r="O4175" s="61" t="n">
        <f aca="false">IF(AND(N4175&gt;0,OR(Calc!$C$4="*",B4175=Calc!$C$4)),N4175+ROW()*0.000000001,0)</f>
        <v>1462.780004175</v>
      </c>
    </row>
    <row r="4176" customFormat="false" ht="15" hidden="false" customHeight="false" outlineLevel="0" collapsed="false">
      <c r="A4176" s="49" t="n">
        <v>16587</v>
      </c>
      <c r="B4176" s="49" t="s">
        <v>189</v>
      </c>
      <c r="C4176" s="63" t="n">
        <v>40654</v>
      </c>
      <c r="D4176" s="63" t="n">
        <v>40654</v>
      </c>
      <c r="E4176" s="49" t="n">
        <v>1</v>
      </c>
      <c r="F4176" s="54" t="n">
        <v>0</v>
      </c>
      <c r="G4176" s="54" t="n">
        <v>0</v>
      </c>
      <c r="H4176" s="54" t="n">
        <v>225.15</v>
      </c>
      <c r="I4176" s="54" t="n">
        <f aca="false">SUM(F4176:H4176)</f>
        <v>225.15</v>
      </c>
      <c r="J4176" s="49" t="n">
        <f aca="false">Calc!$C$5-D4176</f>
        <v>233</v>
      </c>
      <c r="K4176" s="49" t="n">
        <f aca="false">IF(J4176&lt;=Calc!$C$11,4,IF(J4176&lt;=Calc!$C$12,3,IF(J4176&lt;=Calc!$C$13,2,1)))</f>
        <v>2</v>
      </c>
      <c r="L4176" s="49" t="n">
        <f aca="false">1+(E4176&gt;=Calc!$C$16)+(E4176&gt;=Calc!$C$17)+(E4176&gt;=Calc!$C$18)</f>
        <v>1</v>
      </c>
      <c r="M4176" s="49" t="str">
        <f aca="false">IF(AND(K4176=4,L4176&gt;=3),"Champions",IF(AND(K4176=3,L4176&gt;=3),"Loyal",IF(K4176&gt;=3,"Recent / New",IF(L4176&gt;=3,"At Risk","Hibernating / Lost"))))</f>
        <v>Hibernating / Lost</v>
      </c>
      <c r="N4176" s="54" t="n">
        <f aca="false">IF(AND(Calc!$C$2&lt;=2009,Calc!$C$3&gt;=2009),F4176,0)+IF(AND(Calc!$C$2&lt;=2010,Calc!$C$3&gt;=2010),G4176,0)+IF(AND(Calc!$C$2&lt;=2011,Calc!$C$3&gt;=2011),H4176,0)</f>
        <v>225.15</v>
      </c>
      <c r="O4176" s="61" t="n">
        <f aca="false">IF(AND(N4176&gt;0,OR(Calc!$C$4="*",B4176=Calc!$C$4)),N4176+ROW()*0.000000001,0)</f>
        <v>225.150004176</v>
      </c>
    </row>
    <row r="4177" customFormat="false" ht="15" hidden="false" customHeight="false" outlineLevel="0" collapsed="false">
      <c r="A4177" s="49" t="n">
        <v>16588</v>
      </c>
      <c r="B4177" s="49" t="s">
        <v>189</v>
      </c>
      <c r="C4177" s="63" t="n">
        <v>40312</v>
      </c>
      <c r="D4177" s="63" t="n">
        <v>40500</v>
      </c>
      <c r="E4177" s="49" t="n">
        <v>4</v>
      </c>
      <c r="F4177" s="54" t="n">
        <v>0</v>
      </c>
      <c r="G4177" s="54" t="n">
        <v>1361.28</v>
      </c>
      <c r="H4177" s="54" t="n">
        <v>0</v>
      </c>
      <c r="I4177" s="54" t="n">
        <f aca="false">SUM(F4177:H4177)</f>
        <v>1361.28</v>
      </c>
      <c r="J4177" s="49" t="n">
        <f aca="false">Calc!$C$5-D4177</f>
        <v>387</v>
      </c>
      <c r="K4177" s="49" t="n">
        <f aca="false">IF(J4177&lt;=Calc!$C$11,4,IF(J4177&lt;=Calc!$C$12,3,IF(J4177&lt;=Calc!$C$13,2,1)))</f>
        <v>1</v>
      </c>
      <c r="L4177" s="49" t="n">
        <f aca="false">1+(E4177&gt;=Calc!$C$16)+(E4177&gt;=Calc!$C$17)+(E4177&gt;=Calc!$C$18)</f>
        <v>3</v>
      </c>
      <c r="M4177" s="49" t="str">
        <f aca="false">IF(AND(K4177=4,L4177&gt;=3),"Champions",IF(AND(K4177=3,L4177&gt;=3),"Loyal",IF(K4177&gt;=3,"Recent / New",IF(L4177&gt;=3,"At Risk","Hibernating / Lost"))))</f>
        <v>At Risk</v>
      </c>
      <c r="N4177" s="54" t="n">
        <f aca="false">IF(AND(Calc!$C$2&lt;=2009,Calc!$C$3&gt;=2009),F4177,0)+IF(AND(Calc!$C$2&lt;=2010,Calc!$C$3&gt;=2010),G4177,0)+IF(AND(Calc!$C$2&lt;=2011,Calc!$C$3&gt;=2011),H4177,0)</f>
        <v>1361.28</v>
      </c>
      <c r="O4177" s="61" t="n">
        <f aca="false">IF(AND(N4177&gt;0,OR(Calc!$C$4="*",B4177=Calc!$C$4)),N4177+ROW()*0.000000001,0)</f>
        <v>1361.280004177</v>
      </c>
    </row>
    <row r="4178" customFormat="false" ht="15" hidden="false" customHeight="false" outlineLevel="0" collapsed="false">
      <c r="A4178" s="49" t="n">
        <v>16589</v>
      </c>
      <c r="B4178" s="49" t="s">
        <v>189</v>
      </c>
      <c r="C4178" s="63" t="n">
        <v>40436</v>
      </c>
      <c r="D4178" s="63" t="n">
        <v>40815</v>
      </c>
      <c r="E4178" s="49" t="n">
        <v>4</v>
      </c>
      <c r="F4178" s="54" t="n">
        <v>0</v>
      </c>
      <c r="G4178" s="54" t="n">
        <v>153.12</v>
      </c>
      <c r="H4178" s="54" t="n">
        <v>459.24</v>
      </c>
      <c r="I4178" s="54" t="n">
        <f aca="false">SUM(F4178:H4178)</f>
        <v>612.36</v>
      </c>
      <c r="J4178" s="49" t="n">
        <f aca="false">Calc!$C$5-D4178</f>
        <v>72</v>
      </c>
      <c r="K4178" s="49" t="n">
        <f aca="false">IF(J4178&lt;=Calc!$C$11,4,IF(J4178&lt;=Calc!$C$12,3,IF(J4178&lt;=Calc!$C$13,2,1)))</f>
        <v>3</v>
      </c>
      <c r="L4178" s="49" t="n">
        <f aca="false">1+(E4178&gt;=Calc!$C$16)+(E4178&gt;=Calc!$C$17)+(E4178&gt;=Calc!$C$18)</f>
        <v>3</v>
      </c>
      <c r="M4178" s="49" t="str">
        <f aca="false">IF(AND(K4178=4,L4178&gt;=3),"Champions",IF(AND(K4178=3,L4178&gt;=3),"Loyal",IF(K4178&gt;=3,"Recent / New",IF(L4178&gt;=3,"At Risk","Hibernating / Lost"))))</f>
        <v>Loyal</v>
      </c>
      <c r="N4178" s="54" t="n">
        <f aca="false">IF(AND(Calc!$C$2&lt;=2009,Calc!$C$3&gt;=2009),F4178,0)+IF(AND(Calc!$C$2&lt;=2010,Calc!$C$3&gt;=2010),G4178,0)+IF(AND(Calc!$C$2&lt;=2011,Calc!$C$3&gt;=2011),H4178,0)</f>
        <v>612.36</v>
      </c>
      <c r="O4178" s="61" t="n">
        <f aca="false">IF(AND(N4178&gt;0,OR(Calc!$C$4="*",B4178=Calc!$C$4)),N4178+ROW()*0.000000001,0)</f>
        <v>612.360004178</v>
      </c>
    </row>
    <row r="4179" customFormat="false" ht="15" hidden="false" customHeight="false" outlineLevel="0" collapsed="false">
      <c r="A4179" s="49" t="n">
        <v>16590</v>
      </c>
      <c r="B4179" s="49" t="s">
        <v>189</v>
      </c>
      <c r="C4179" s="63" t="n">
        <v>40472</v>
      </c>
      <c r="D4179" s="63" t="n">
        <v>40486</v>
      </c>
      <c r="E4179" s="49" t="n">
        <v>2</v>
      </c>
      <c r="F4179" s="54" t="n">
        <v>0</v>
      </c>
      <c r="G4179" s="54" t="n">
        <v>563.6</v>
      </c>
      <c r="H4179" s="54" t="n">
        <v>0</v>
      </c>
      <c r="I4179" s="54" t="n">
        <f aca="false">SUM(F4179:H4179)</f>
        <v>563.6</v>
      </c>
      <c r="J4179" s="49" t="n">
        <f aca="false">Calc!$C$5-D4179</f>
        <v>401</v>
      </c>
      <c r="K4179" s="49" t="n">
        <f aca="false">IF(J4179&lt;=Calc!$C$11,4,IF(J4179&lt;=Calc!$C$12,3,IF(J4179&lt;=Calc!$C$13,2,1)))</f>
        <v>1</v>
      </c>
      <c r="L4179" s="49" t="n">
        <f aca="false">1+(E4179&gt;=Calc!$C$16)+(E4179&gt;=Calc!$C$17)+(E4179&gt;=Calc!$C$18)</f>
        <v>2</v>
      </c>
      <c r="M4179" s="49" t="str">
        <f aca="false">IF(AND(K4179=4,L4179&gt;=3),"Champions",IF(AND(K4179=3,L4179&gt;=3),"Loyal",IF(K4179&gt;=3,"Recent / New",IF(L4179&gt;=3,"At Risk","Hibernating / Lost"))))</f>
        <v>Hibernating / Lost</v>
      </c>
      <c r="N4179" s="54" t="n">
        <f aca="false">IF(AND(Calc!$C$2&lt;=2009,Calc!$C$3&gt;=2009),F4179,0)+IF(AND(Calc!$C$2&lt;=2010,Calc!$C$3&gt;=2010),G4179,0)+IF(AND(Calc!$C$2&lt;=2011,Calc!$C$3&gt;=2011),H4179,0)</f>
        <v>563.6</v>
      </c>
      <c r="O4179" s="61" t="n">
        <f aca="false">IF(AND(N4179&gt;0,OR(Calc!$C$4="*",B4179=Calc!$C$4)),N4179+ROW()*0.000000001,0)</f>
        <v>563.600004179</v>
      </c>
    </row>
    <row r="4180" customFormat="false" ht="15" hidden="false" customHeight="false" outlineLevel="0" collapsed="false">
      <c r="A4180" s="49" t="n">
        <v>16591</v>
      </c>
      <c r="B4180" s="49" t="s">
        <v>189</v>
      </c>
      <c r="C4180" s="63" t="n">
        <v>40818</v>
      </c>
      <c r="D4180" s="63" t="n">
        <v>40818</v>
      </c>
      <c r="E4180" s="49" t="n">
        <v>1</v>
      </c>
      <c r="F4180" s="54" t="n">
        <v>0</v>
      </c>
      <c r="G4180" s="54" t="n">
        <v>0</v>
      </c>
      <c r="H4180" s="54" t="n">
        <v>213.5</v>
      </c>
      <c r="I4180" s="54" t="n">
        <f aca="false">SUM(F4180:H4180)</f>
        <v>213.5</v>
      </c>
      <c r="J4180" s="49" t="n">
        <f aca="false">Calc!$C$5-D4180</f>
        <v>69</v>
      </c>
      <c r="K4180" s="49" t="n">
        <f aca="false">IF(J4180&lt;=Calc!$C$11,4,IF(J4180&lt;=Calc!$C$12,3,IF(J4180&lt;=Calc!$C$13,2,1)))</f>
        <v>3</v>
      </c>
      <c r="L4180" s="49" t="n">
        <f aca="false">1+(E4180&gt;=Calc!$C$16)+(E4180&gt;=Calc!$C$17)+(E4180&gt;=Calc!$C$18)</f>
        <v>1</v>
      </c>
      <c r="M4180" s="49" t="str">
        <f aca="false">IF(AND(K4180=4,L4180&gt;=3),"Champions",IF(AND(K4180=3,L4180&gt;=3),"Loyal",IF(K4180&gt;=3,"Recent / New",IF(L4180&gt;=3,"At Risk","Hibernating / Lost"))))</f>
        <v>Recent / New</v>
      </c>
      <c r="N4180" s="54" t="n">
        <f aca="false">IF(AND(Calc!$C$2&lt;=2009,Calc!$C$3&gt;=2009),F4180,0)+IF(AND(Calc!$C$2&lt;=2010,Calc!$C$3&gt;=2010),G4180,0)+IF(AND(Calc!$C$2&lt;=2011,Calc!$C$3&gt;=2011),H4180,0)</f>
        <v>213.5</v>
      </c>
      <c r="O4180" s="61" t="n">
        <f aca="false">IF(AND(N4180&gt;0,OR(Calc!$C$4="*",B4180=Calc!$C$4)),N4180+ROW()*0.000000001,0)</f>
        <v>213.50000418</v>
      </c>
    </row>
    <row r="4181" customFormat="false" ht="15" hidden="false" customHeight="false" outlineLevel="0" collapsed="false">
      <c r="A4181" s="49" t="n">
        <v>16592</v>
      </c>
      <c r="B4181" s="49" t="s">
        <v>189</v>
      </c>
      <c r="C4181" s="63" t="n">
        <v>40165</v>
      </c>
      <c r="D4181" s="63" t="n">
        <v>40882</v>
      </c>
      <c r="E4181" s="49" t="n">
        <v>28</v>
      </c>
      <c r="F4181" s="54" t="n">
        <v>312.6</v>
      </c>
      <c r="G4181" s="54" t="n">
        <v>3238.58</v>
      </c>
      <c r="H4181" s="54" t="n">
        <v>4073.28</v>
      </c>
      <c r="I4181" s="54" t="n">
        <f aca="false">SUM(F4181:H4181)</f>
        <v>7624.46</v>
      </c>
      <c r="J4181" s="49" t="n">
        <f aca="false">Calc!$C$5-D4181</f>
        <v>5</v>
      </c>
      <c r="K4181" s="49" t="n">
        <f aca="false">IF(J4181&lt;=Calc!$C$11,4,IF(J4181&lt;=Calc!$C$12,3,IF(J4181&lt;=Calc!$C$13,2,1)))</f>
        <v>4</v>
      </c>
      <c r="L4181" s="49" t="n">
        <f aca="false">1+(E4181&gt;=Calc!$C$16)+(E4181&gt;=Calc!$C$17)+(E4181&gt;=Calc!$C$18)</f>
        <v>4</v>
      </c>
      <c r="M4181" s="49" t="str">
        <f aca="false">IF(AND(K4181=4,L4181&gt;=3),"Champions",IF(AND(K4181=3,L4181&gt;=3),"Loyal",IF(K4181&gt;=3,"Recent / New",IF(L4181&gt;=3,"At Risk","Hibernating / Lost"))))</f>
        <v>Champions</v>
      </c>
      <c r="N4181" s="54" t="n">
        <f aca="false">IF(AND(Calc!$C$2&lt;=2009,Calc!$C$3&gt;=2009),F4181,0)+IF(AND(Calc!$C$2&lt;=2010,Calc!$C$3&gt;=2010),G4181,0)+IF(AND(Calc!$C$2&lt;=2011,Calc!$C$3&gt;=2011),H4181,0)</f>
        <v>7624.46</v>
      </c>
      <c r="O4181" s="61" t="n">
        <f aca="false">IF(AND(N4181&gt;0,OR(Calc!$C$4="*",B4181=Calc!$C$4)),N4181+ROW()*0.000000001,0)</f>
        <v>7624.460004181</v>
      </c>
    </row>
    <row r="4182" customFormat="false" ht="15" hidden="false" customHeight="false" outlineLevel="0" collapsed="false">
      <c r="A4182" s="49" t="n">
        <v>16593</v>
      </c>
      <c r="B4182" s="49" t="s">
        <v>189</v>
      </c>
      <c r="C4182" s="63" t="n">
        <v>40152</v>
      </c>
      <c r="D4182" s="63" t="n">
        <v>40836</v>
      </c>
      <c r="E4182" s="49" t="n">
        <v>8</v>
      </c>
      <c r="F4182" s="54" t="n">
        <v>258.83</v>
      </c>
      <c r="G4182" s="54" t="n">
        <v>462.38</v>
      </c>
      <c r="H4182" s="54" t="n">
        <v>330.03</v>
      </c>
      <c r="I4182" s="54" t="n">
        <f aca="false">SUM(F4182:H4182)</f>
        <v>1051.24</v>
      </c>
      <c r="J4182" s="49" t="n">
        <f aca="false">Calc!$C$5-D4182</f>
        <v>51</v>
      </c>
      <c r="K4182" s="49" t="n">
        <f aca="false">IF(J4182&lt;=Calc!$C$11,4,IF(J4182&lt;=Calc!$C$12,3,IF(J4182&lt;=Calc!$C$13,2,1)))</f>
        <v>3</v>
      </c>
      <c r="L4182" s="49" t="n">
        <f aca="false">1+(E4182&gt;=Calc!$C$16)+(E4182&gt;=Calc!$C$17)+(E4182&gt;=Calc!$C$18)</f>
        <v>4</v>
      </c>
      <c r="M4182" s="49" t="str">
        <f aca="false">IF(AND(K4182=4,L4182&gt;=3),"Champions",IF(AND(K4182=3,L4182&gt;=3),"Loyal",IF(K4182&gt;=3,"Recent / New",IF(L4182&gt;=3,"At Risk","Hibernating / Lost"))))</f>
        <v>Loyal</v>
      </c>
      <c r="N4182" s="54" t="n">
        <f aca="false">IF(AND(Calc!$C$2&lt;=2009,Calc!$C$3&gt;=2009),F4182,0)+IF(AND(Calc!$C$2&lt;=2010,Calc!$C$3&gt;=2010),G4182,0)+IF(AND(Calc!$C$2&lt;=2011,Calc!$C$3&gt;=2011),H4182,0)</f>
        <v>1051.24</v>
      </c>
      <c r="O4182" s="61" t="n">
        <f aca="false">IF(AND(N4182&gt;0,OR(Calc!$C$4="*",B4182=Calc!$C$4)),N4182+ROW()*0.000000001,0)</f>
        <v>1051.240004182</v>
      </c>
    </row>
    <row r="4183" customFormat="false" ht="15" hidden="false" customHeight="false" outlineLevel="0" collapsed="false">
      <c r="A4183" s="49" t="n">
        <v>16594</v>
      </c>
      <c r="B4183" s="49" t="s">
        <v>189</v>
      </c>
      <c r="C4183" s="63" t="n">
        <v>40811</v>
      </c>
      <c r="D4183" s="63" t="n">
        <v>40811</v>
      </c>
      <c r="E4183" s="49" t="n">
        <v>1</v>
      </c>
      <c r="F4183" s="54" t="n">
        <v>0</v>
      </c>
      <c r="G4183" s="54" t="n">
        <v>0</v>
      </c>
      <c r="H4183" s="54" t="n">
        <v>181.09</v>
      </c>
      <c r="I4183" s="54" t="n">
        <f aca="false">SUM(F4183:H4183)</f>
        <v>181.09</v>
      </c>
      <c r="J4183" s="49" t="n">
        <f aca="false">Calc!$C$5-D4183</f>
        <v>76</v>
      </c>
      <c r="K4183" s="49" t="n">
        <f aca="false">IF(J4183&lt;=Calc!$C$11,4,IF(J4183&lt;=Calc!$C$12,3,IF(J4183&lt;=Calc!$C$13,2,1)))</f>
        <v>3</v>
      </c>
      <c r="L4183" s="49" t="n">
        <f aca="false">1+(E4183&gt;=Calc!$C$16)+(E4183&gt;=Calc!$C$17)+(E4183&gt;=Calc!$C$18)</f>
        <v>1</v>
      </c>
      <c r="M4183" s="49" t="str">
        <f aca="false">IF(AND(K4183=4,L4183&gt;=3),"Champions",IF(AND(K4183=3,L4183&gt;=3),"Loyal",IF(K4183&gt;=3,"Recent / New",IF(L4183&gt;=3,"At Risk","Hibernating / Lost"))))</f>
        <v>Recent / New</v>
      </c>
      <c r="N4183" s="54" t="n">
        <f aca="false">IF(AND(Calc!$C$2&lt;=2009,Calc!$C$3&gt;=2009),F4183,0)+IF(AND(Calc!$C$2&lt;=2010,Calc!$C$3&gt;=2010),G4183,0)+IF(AND(Calc!$C$2&lt;=2011,Calc!$C$3&gt;=2011),H4183,0)</f>
        <v>181.09</v>
      </c>
      <c r="O4183" s="61" t="n">
        <f aca="false">IF(AND(N4183&gt;0,OR(Calc!$C$4="*",B4183=Calc!$C$4)),N4183+ROW()*0.000000001,0)</f>
        <v>181.090004183</v>
      </c>
    </row>
    <row r="4184" customFormat="false" ht="15" hidden="false" customHeight="false" outlineLevel="0" collapsed="false">
      <c r="A4184" s="49" t="n">
        <v>16595</v>
      </c>
      <c r="B4184" s="49" t="s">
        <v>189</v>
      </c>
      <c r="C4184" s="63" t="n">
        <v>40195</v>
      </c>
      <c r="D4184" s="63" t="n">
        <v>40825</v>
      </c>
      <c r="E4184" s="49" t="n">
        <v>5</v>
      </c>
      <c r="F4184" s="54" t="n">
        <v>0</v>
      </c>
      <c r="G4184" s="54" t="n">
        <v>1397.59</v>
      </c>
      <c r="H4184" s="54" t="n">
        <v>360.16</v>
      </c>
      <c r="I4184" s="54" t="n">
        <f aca="false">SUM(F4184:H4184)</f>
        <v>1757.75</v>
      </c>
      <c r="J4184" s="49" t="n">
        <f aca="false">Calc!$C$5-D4184</f>
        <v>62</v>
      </c>
      <c r="K4184" s="49" t="n">
        <f aca="false">IF(J4184&lt;=Calc!$C$11,4,IF(J4184&lt;=Calc!$C$12,3,IF(J4184&lt;=Calc!$C$13,2,1)))</f>
        <v>3</v>
      </c>
      <c r="L4184" s="49" t="n">
        <f aca="false">1+(E4184&gt;=Calc!$C$16)+(E4184&gt;=Calc!$C$17)+(E4184&gt;=Calc!$C$18)</f>
        <v>3</v>
      </c>
      <c r="M4184" s="49" t="str">
        <f aca="false">IF(AND(K4184=4,L4184&gt;=3),"Champions",IF(AND(K4184=3,L4184&gt;=3),"Loyal",IF(K4184&gt;=3,"Recent / New",IF(L4184&gt;=3,"At Risk","Hibernating / Lost"))))</f>
        <v>Loyal</v>
      </c>
      <c r="N4184" s="54" t="n">
        <f aca="false">IF(AND(Calc!$C$2&lt;=2009,Calc!$C$3&gt;=2009),F4184,0)+IF(AND(Calc!$C$2&lt;=2010,Calc!$C$3&gt;=2010),G4184,0)+IF(AND(Calc!$C$2&lt;=2011,Calc!$C$3&gt;=2011),H4184,0)</f>
        <v>1757.75</v>
      </c>
      <c r="O4184" s="61" t="n">
        <f aca="false">IF(AND(N4184&gt;0,OR(Calc!$C$4="*",B4184=Calc!$C$4)),N4184+ROW()*0.000000001,0)</f>
        <v>1757.750004184</v>
      </c>
    </row>
    <row r="4185" customFormat="false" ht="15" hidden="false" customHeight="false" outlineLevel="0" collapsed="false">
      <c r="A4185" s="49" t="n">
        <v>16596</v>
      </c>
      <c r="B4185" s="49" t="s">
        <v>189</v>
      </c>
      <c r="C4185" s="63" t="n">
        <v>40157</v>
      </c>
      <c r="D4185" s="63" t="n">
        <v>40871</v>
      </c>
      <c r="E4185" s="49" t="n">
        <v>4</v>
      </c>
      <c r="F4185" s="54" t="n">
        <v>95.55</v>
      </c>
      <c r="G4185" s="54" t="n">
        <v>233.93</v>
      </c>
      <c r="H4185" s="54" t="n">
        <v>129.5</v>
      </c>
      <c r="I4185" s="54" t="n">
        <f aca="false">SUM(F4185:H4185)</f>
        <v>458.98</v>
      </c>
      <c r="J4185" s="49" t="n">
        <f aca="false">Calc!$C$5-D4185</f>
        <v>16</v>
      </c>
      <c r="K4185" s="49" t="n">
        <f aca="false">IF(J4185&lt;=Calc!$C$11,4,IF(J4185&lt;=Calc!$C$12,3,IF(J4185&lt;=Calc!$C$13,2,1)))</f>
        <v>4</v>
      </c>
      <c r="L4185" s="49" t="n">
        <f aca="false">1+(E4185&gt;=Calc!$C$16)+(E4185&gt;=Calc!$C$17)+(E4185&gt;=Calc!$C$18)</f>
        <v>3</v>
      </c>
      <c r="M4185" s="49" t="str">
        <f aca="false">IF(AND(K4185=4,L4185&gt;=3),"Champions",IF(AND(K4185=3,L4185&gt;=3),"Loyal",IF(K4185&gt;=3,"Recent / New",IF(L4185&gt;=3,"At Risk","Hibernating / Lost"))))</f>
        <v>Champions</v>
      </c>
      <c r="N4185" s="54" t="n">
        <f aca="false">IF(AND(Calc!$C$2&lt;=2009,Calc!$C$3&gt;=2009),F4185,0)+IF(AND(Calc!$C$2&lt;=2010,Calc!$C$3&gt;=2010),G4185,0)+IF(AND(Calc!$C$2&lt;=2011,Calc!$C$3&gt;=2011),H4185,0)</f>
        <v>458.98</v>
      </c>
      <c r="O4185" s="61" t="n">
        <f aca="false">IF(AND(N4185&gt;0,OR(Calc!$C$4="*",B4185=Calc!$C$4)),N4185+ROW()*0.000000001,0)</f>
        <v>458.980004185</v>
      </c>
    </row>
    <row r="4186" customFormat="false" ht="15" hidden="false" customHeight="false" outlineLevel="0" collapsed="false">
      <c r="A4186" s="49" t="n">
        <v>16597</v>
      </c>
      <c r="B4186" s="49" t="s">
        <v>189</v>
      </c>
      <c r="C4186" s="63" t="n">
        <v>40882</v>
      </c>
      <c r="D4186" s="63" t="n">
        <v>40882</v>
      </c>
      <c r="E4186" s="49" t="n">
        <v>1</v>
      </c>
      <c r="F4186" s="54" t="n">
        <v>0</v>
      </c>
      <c r="G4186" s="54" t="n">
        <v>0</v>
      </c>
      <c r="H4186" s="54" t="n">
        <v>90.04</v>
      </c>
      <c r="I4186" s="54" t="n">
        <f aca="false">SUM(F4186:H4186)</f>
        <v>90.04</v>
      </c>
      <c r="J4186" s="49" t="n">
        <f aca="false">Calc!$C$5-D4186</f>
        <v>5</v>
      </c>
      <c r="K4186" s="49" t="n">
        <f aca="false">IF(J4186&lt;=Calc!$C$11,4,IF(J4186&lt;=Calc!$C$12,3,IF(J4186&lt;=Calc!$C$13,2,1)))</f>
        <v>4</v>
      </c>
      <c r="L4186" s="49" t="n">
        <f aca="false">1+(E4186&gt;=Calc!$C$16)+(E4186&gt;=Calc!$C$17)+(E4186&gt;=Calc!$C$18)</f>
        <v>1</v>
      </c>
      <c r="M4186" s="49" t="str">
        <f aca="false">IF(AND(K4186=4,L4186&gt;=3),"Champions",IF(AND(K4186=3,L4186&gt;=3),"Loyal",IF(K4186&gt;=3,"Recent / New",IF(L4186&gt;=3,"At Risk","Hibernating / Lost"))))</f>
        <v>Recent / New</v>
      </c>
      <c r="N4186" s="54" t="n">
        <f aca="false">IF(AND(Calc!$C$2&lt;=2009,Calc!$C$3&gt;=2009),F4186,0)+IF(AND(Calc!$C$2&lt;=2010,Calc!$C$3&gt;=2010),G4186,0)+IF(AND(Calc!$C$2&lt;=2011,Calc!$C$3&gt;=2011),H4186,0)</f>
        <v>90.04</v>
      </c>
      <c r="O4186" s="61" t="n">
        <f aca="false">IF(AND(N4186&gt;0,OR(Calc!$C$4="*",B4186=Calc!$C$4)),N4186+ROW()*0.000000001,0)</f>
        <v>90.040004186</v>
      </c>
    </row>
    <row r="4187" customFormat="false" ht="15" hidden="false" customHeight="false" outlineLevel="0" collapsed="false">
      <c r="A4187" s="49" t="n">
        <v>16598</v>
      </c>
      <c r="B4187" s="49" t="s">
        <v>189</v>
      </c>
      <c r="C4187" s="63" t="n">
        <v>40601</v>
      </c>
      <c r="D4187" s="63" t="n">
        <v>40601</v>
      </c>
      <c r="E4187" s="49" t="n">
        <v>1</v>
      </c>
      <c r="F4187" s="54" t="n">
        <v>0</v>
      </c>
      <c r="G4187" s="54" t="n">
        <v>0</v>
      </c>
      <c r="H4187" s="54" t="n">
        <v>140.7</v>
      </c>
      <c r="I4187" s="54" t="n">
        <f aca="false">SUM(F4187:H4187)</f>
        <v>140.7</v>
      </c>
      <c r="J4187" s="49" t="n">
        <f aca="false">Calc!$C$5-D4187</f>
        <v>286</v>
      </c>
      <c r="K4187" s="49" t="n">
        <f aca="false">IF(J4187&lt;=Calc!$C$11,4,IF(J4187&lt;=Calc!$C$12,3,IF(J4187&lt;=Calc!$C$13,2,1)))</f>
        <v>2</v>
      </c>
      <c r="L4187" s="49" t="n">
        <f aca="false">1+(E4187&gt;=Calc!$C$16)+(E4187&gt;=Calc!$C$17)+(E4187&gt;=Calc!$C$18)</f>
        <v>1</v>
      </c>
      <c r="M4187" s="49" t="str">
        <f aca="false">IF(AND(K4187=4,L4187&gt;=3),"Champions",IF(AND(K4187=3,L4187&gt;=3),"Loyal",IF(K4187&gt;=3,"Recent / New",IF(L4187&gt;=3,"At Risk","Hibernating / Lost"))))</f>
        <v>Hibernating / Lost</v>
      </c>
      <c r="N4187" s="54" t="n">
        <f aca="false">IF(AND(Calc!$C$2&lt;=2009,Calc!$C$3&gt;=2009),F4187,0)+IF(AND(Calc!$C$2&lt;=2010,Calc!$C$3&gt;=2010),G4187,0)+IF(AND(Calc!$C$2&lt;=2011,Calc!$C$3&gt;=2011),H4187,0)</f>
        <v>140.7</v>
      </c>
      <c r="O4187" s="61" t="n">
        <f aca="false">IF(AND(N4187&gt;0,OR(Calc!$C$4="*",B4187=Calc!$C$4)),N4187+ROW()*0.000000001,0)</f>
        <v>140.700004187</v>
      </c>
    </row>
    <row r="4188" customFormat="false" ht="15" hidden="false" customHeight="false" outlineLevel="0" collapsed="false">
      <c r="A4188" s="49" t="n">
        <v>16599</v>
      </c>
      <c r="B4188" s="49" t="s">
        <v>189</v>
      </c>
      <c r="C4188" s="63" t="n">
        <v>40501</v>
      </c>
      <c r="D4188" s="63" t="n">
        <v>40501</v>
      </c>
      <c r="E4188" s="49" t="n">
        <v>1</v>
      </c>
      <c r="F4188" s="54" t="n">
        <v>0</v>
      </c>
      <c r="G4188" s="54" t="n">
        <v>172.8</v>
      </c>
      <c r="H4188" s="54" t="n">
        <v>0</v>
      </c>
      <c r="I4188" s="54" t="n">
        <f aca="false">SUM(F4188:H4188)</f>
        <v>172.8</v>
      </c>
      <c r="J4188" s="49" t="n">
        <f aca="false">Calc!$C$5-D4188</f>
        <v>386</v>
      </c>
      <c r="K4188" s="49" t="n">
        <f aca="false">IF(J4188&lt;=Calc!$C$11,4,IF(J4188&lt;=Calc!$C$12,3,IF(J4188&lt;=Calc!$C$13,2,1)))</f>
        <v>1</v>
      </c>
      <c r="L4188" s="49" t="n">
        <f aca="false">1+(E4188&gt;=Calc!$C$16)+(E4188&gt;=Calc!$C$17)+(E4188&gt;=Calc!$C$18)</f>
        <v>1</v>
      </c>
      <c r="M4188" s="49" t="str">
        <f aca="false">IF(AND(K4188=4,L4188&gt;=3),"Champions",IF(AND(K4188=3,L4188&gt;=3),"Loyal",IF(K4188&gt;=3,"Recent / New",IF(L4188&gt;=3,"At Risk","Hibernating / Lost"))))</f>
        <v>Hibernating / Lost</v>
      </c>
      <c r="N4188" s="54" t="n">
        <f aca="false">IF(AND(Calc!$C$2&lt;=2009,Calc!$C$3&gt;=2009),F4188,0)+IF(AND(Calc!$C$2&lt;=2010,Calc!$C$3&gt;=2010),G4188,0)+IF(AND(Calc!$C$2&lt;=2011,Calc!$C$3&gt;=2011),H4188,0)</f>
        <v>172.8</v>
      </c>
      <c r="O4188" s="61" t="n">
        <f aca="false">IF(AND(N4188&gt;0,OR(Calc!$C$4="*",B4188=Calc!$C$4)),N4188+ROW()*0.000000001,0)</f>
        <v>172.800004188</v>
      </c>
    </row>
    <row r="4189" customFormat="false" ht="15" hidden="false" customHeight="false" outlineLevel="0" collapsed="false">
      <c r="A4189" s="49" t="n">
        <v>16600</v>
      </c>
      <c r="B4189" s="49" t="s">
        <v>189</v>
      </c>
      <c r="C4189" s="63" t="n">
        <v>40165</v>
      </c>
      <c r="D4189" s="63" t="n">
        <v>40882</v>
      </c>
      <c r="E4189" s="49" t="n">
        <v>13</v>
      </c>
      <c r="F4189" s="54" t="n">
        <v>310.01</v>
      </c>
      <c r="G4189" s="54" t="n">
        <v>970.03</v>
      </c>
      <c r="H4189" s="54" t="n">
        <v>813.52</v>
      </c>
      <c r="I4189" s="54" t="n">
        <f aca="false">SUM(F4189:H4189)</f>
        <v>2093.56</v>
      </c>
      <c r="J4189" s="49" t="n">
        <f aca="false">Calc!$C$5-D4189</f>
        <v>5</v>
      </c>
      <c r="K4189" s="49" t="n">
        <f aca="false">IF(J4189&lt;=Calc!$C$11,4,IF(J4189&lt;=Calc!$C$12,3,IF(J4189&lt;=Calc!$C$13,2,1)))</f>
        <v>4</v>
      </c>
      <c r="L4189" s="49" t="n">
        <f aca="false">1+(E4189&gt;=Calc!$C$16)+(E4189&gt;=Calc!$C$17)+(E4189&gt;=Calc!$C$18)</f>
        <v>4</v>
      </c>
      <c r="M4189" s="49" t="str">
        <f aca="false">IF(AND(K4189=4,L4189&gt;=3),"Champions",IF(AND(K4189=3,L4189&gt;=3),"Loyal",IF(K4189&gt;=3,"Recent / New",IF(L4189&gt;=3,"At Risk","Hibernating / Lost"))))</f>
        <v>Champions</v>
      </c>
      <c r="N4189" s="54" t="n">
        <f aca="false">IF(AND(Calc!$C$2&lt;=2009,Calc!$C$3&gt;=2009),F4189,0)+IF(AND(Calc!$C$2&lt;=2010,Calc!$C$3&gt;=2010),G4189,0)+IF(AND(Calc!$C$2&lt;=2011,Calc!$C$3&gt;=2011),H4189,0)</f>
        <v>2093.56</v>
      </c>
      <c r="O4189" s="61" t="n">
        <f aca="false">IF(AND(N4189&gt;0,OR(Calc!$C$4="*",B4189=Calc!$C$4)),N4189+ROW()*0.000000001,0)</f>
        <v>2093.560004189</v>
      </c>
    </row>
    <row r="4190" customFormat="false" ht="15" hidden="false" customHeight="false" outlineLevel="0" collapsed="false">
      <c r="A4190" s="49" t="n">
        <v>16601</v>
      </c>
      <c r="B4190" s="49" t="s">
        <v>189</v>
      </c>
      <c r="C4190" s="63" t="n">
        <v>40263</v>
      </c>
      <c r="D4190" s="63" t="n">
        <v>40846</v>
      </c>
      <c r="E4190" s="49" t="n">
        <v>3</v>
      </c>
      <c r="F4190" s="54" t="n">
        <v>0</v>
      </c>
      <c r="G4190" s="54" t="n">
        <v>434.3</v>
      </c>
      <c r="H4190" s="54" t="n">
        <v>241.53</v>
      </c>
      <c r="I4190" s="54" t="n">
        <f aca="false">SUM(F4190:H4190)</f>
        <v>675.83</v>
      </c>
      <c r="J4190" s="49" t="n">
        <f aca="false">Calc!$C$5-D4190</f>
        <v>41</v>
      </c>
      <c r="K4190" s="49" t="n">
        <f aca="false">IF(J4190&lt;=Calc!$C$11,4,IF(J4190&lt;=Calc!$C$12,3,IF(J4190&lt;=Calc!$C$13,2,1)))</f>
        <v>3</v>
      </c>
      <c r="L4190" s="49" t="n">
        <f aca="false">1+(E4190&gt;=Calc!$C$16)+(E4190&gt;=Calc!$C$17)+(E4190&gt;=Calc!$C$18)</f>
        <v>2</v>
      </c>
      <c r="M4190" s="49" t="str">
        <f aca="false">IF(AND(K4190=4,L4190&gt;=3),"Champions",IF(AND(K4190=3,L4190&gt;=3),"Loyal",IF(K4190&gt;=3,"Recent / New",IF(L4190&gt;=3,"At Risk","Hibernating / Lost"))))</f>
        <v>Recent / New</v>
      </c>
      <c r="N4190" s="54" t="n">
        <f aca="false">IF(AND(Calc!$C$2&lt;=2009,Calc!$C$3&gt;=2009),F4190,0)+IF(AND(Calc!$C$2&lt;=2010,Calc!$C$3&gt;=2010),G4190,0)+IF(AND(Calc!$C$2&lt;=2011,Calc!$C$3&gt;=2011),H4190,0)</f>
        <v>675.83</v>
      </c>
      <c r="O4190" s="61" t="n">
        <f aca="false">IF(AND(N4190&gt;0,OR(Calc!$C$4="*",B4190=Calc!$C$4)),N4190+ROW()*0.000000001,0)</f>
        <v>675.83000419</v>
      </c>
    </row>
    <row r="4191" customFormat="false" ht="15" hidden="false" customHeight="false" outlineLevel="0" collapsed="false">
      <c r="A4191" s="49" t="n">
        <v>16602</v>
      </c>
      <c r="B4191" s="49" t="s">
        <v>189</v>
      </c>
      <c r="C4191" s="63" t="n">
        <v>40498</v>
      </c>
      <c r="D4191" s="63" t="n">
        <v>40850</v>
      </c>
      <c r="E4191" s="49" t="n">
        <v>2</v>
      </c>
      <c r="F4191" s="54" t="n">
        <v>0</v>
      </c>
      <c r="G4191" s="54" t="n">
        <v>216.9</v>
      </c>
      <c r="H4191" s="54" t="n">
        <v>494.73</v>
      </c>
      <c r="I4191" s="54" t="n">
        <f aca="false">SUM(F4191:H4191)</f>
        <v>711.63</v>
      </c>
      <c r="J4191" s="49" t="n">
        <f aca="false">Calc!$C$5-D4191</f>
        <v>37</v>
      </c>
      <c r="K4191" s="49" t="n">
        <f aca="false">IF(J4191&lt;=Calc!$C$11,4,IF(J4191&lt;=Calc!$C$12,3,IF(J4191&lt;=Calc!$C$13,2,1)))</f>
        <v>3</v>
      </c>
      <c r="L4191" s="49" t="n">
        <f aca="false">1+(E4191&gt;=Calc!$C$16)+(E4191&gt;=Calc!$C$17)+(E4191&gt;=Calc!$C$18)</f>
        <v>2</v>
      </c>
      <c r="M4191" s="49" t="str">
        <f aca="false">IF(AND(K4191=4,L4191&gt;=3),"Champions",IF(AND(K4191=3,L4191&gt;=3),"Loyal",IF(K4191&gt;=3,"Recent / New",IF(L4191&gt;=3,"At Risk","Hibernating / Lost"))))</f>
        <v>Recent / New</v>
      </c>
      <c r="N4191" s="54" t="n">
        <f aca="false">IF(AND(Calc!$C$2&lt;=2009,Calc!$C$3&gt;=2009),F4191,0)+IF(AND(Calc!$C$2&lt;=2010,Calc!$C$3&gt;=2010),G4191,0)+IF(AND(Calc!$C$2&lt;=2011,Calc!$C$3&gt;=2011),H4191,0)</f>
        <v>711.63</v>
      </c>
      <c r="O4191" s="61" t="n">
        <f aca="false">IF(AND(N4191&gt;0,OR(Calc!$C$4="*",B4191=Calc!$C$4)),N4191+ROW()*0.000000001,0)</f>
        <v>711.630004191</v>
      </c>
    </row>
    <row r="4192" customFormat="false" ht="15" hidden="false" customHeight="false" outlineLevel="0" collapsed="false">
      <c r="A4192" s="49" t="n">
        <v>16603</v>
      </c>
      <c r="B4192" s="49" t="s">
        <v>189</v>
      </c>
      <c r="C4192" s="63" t="n">
        <v>40795</v>
      </c>
      <c r="D4192" s="63" t="n">
        <v>40812</v>
      </c>
      <c r="E4192" s="49" t="n">
        <v>2</v>
      </c>
      <c r="F4192" s="54" t="n">
        <v>0</v>
      </c>
      <c r="G4192" s="54" t="n">
        <v>0</v>
      </c>
      <c r="H4192" s="54" t="n">
        <v>482.47</v>
      </c>
      <c r="I4192" s="54" t="n">
        <f aca="false">SUM(F4192:H4192)</f>
        <v>482.47</v>
      </c>
      <c r="J4192" s="49" t="n">
        <f aca="false">Calc!$C$5-D4192</f>
        <v>75</v>
      </c>
      <c r="K4192" s="49" t="n">
        <f aca="false">IF(J4192&lt;=Calc!$C$11,4,IF(J4192&lt;=Calc!$C$12,3,IF(J4192&lt;=Calc!$C$13,2,1)))</f>
        <v>3</v>
      </c>
      <c r="L4192" s="49" t="n">
        <f aca="false">1+(E4192&gt;=Calc!$C$16)+(E4192&gt;=Calc!$C$17)+(E4192&gt;=Calc!$C$18)</f>
        <v>2</v>
      </c>
      <c r="M4192" s="49" t="str">
        <f aca="false">IF(AND(K4192=4,L4192&gt;=3),"Champions",IF(AND(K4192=3,L4192&gt;=3),"Loyal",IF(K4192&gt;=3,"Recent / New",IF(L4192&gt;=3,"At Risk","Hibernating / Lost"))))</f>
        <v>Recent / New</v>
      </c>
      <c r="N4192" s="54" t="n">
        <f aca="false">IF(AND(Calc!$C$2&lt;=2009,Calc!$C$3&gt;=2009),F4192,0)+IF(AND(Calc!$C$2&lt;=2010,Calc!$C$3&gt;=2010),G4192,0)+IF(AND(Calc!$C$2&lt;=2011,Calc!$C$3&gt;=2011),H4192,0)</f>
        <v>482.47</v>
      </c>
      <c r="O4192" s="61" t="n">
        <f aca="false">IF(AND(N4192&gt;0,OR(Calc!$C$4="*",B4192=Calc!$C$4)),N4192+ROW()*0.000000001,0)</f>
        <v>482.470004192</v>
      </c>
    </row>
    <row r="4193" customFormat="false" ht="15" hidden="false" customHeight="false" outlineLevel="0" collapsed="false">
      <c r="A4193" s="49" t="n">
        <v>16604</v>
      </c>
      <c r="B4193" s="49" t="s">
        <v>189</v>
      </c>
      <c r="C4193" s="63" t="n">
        <v>40318</v>
      </c>
      <c r="D4193" s="63" t="n">
        <v>40324</v>
      </c>
      <c r="E4193" s="49" t="n">
        <v>2</v>
      </c>
      <c r="F4193" s="54" t="n">
        <v>0</v>
      </c>
      <c r="G4193" s="54" t="n">
        <v>326.25</v>
      </c>
      <c r="H4193" s="54" t="n">
        <v>0</v>
      </c>
      <c r="I4193" s="54" t="n">
        <f aca="false">SUM(F4193:H4193)</f>
        <v>326.25</v>
      </c>
      <c r="J4193" s="49" t="n">
        <f aca="false">Calc!$C$5-D4193</f>
        <v>563</v>
      </c>
      <c r="K4193" s="49" t="n">
        <f aca="false">IF(J4193&lt;=Calc!$C$11,4,IF(J4193&lt;=Calc!$C$12,3,IF(J4193&lt;=Calc!$C$13,2,1)))</f>
        <v>1</v>
      </c>
      <c r="L4193" s="49" t="n">
        <f aca="false">1+(E4193&gt;=Calc!$C$16)+(E4193&gt;=Calc!$C$17)+(E4193&gt;=Calc!$C$18)</f>
        <v>2</v>
      </c>
      <c r="M4193" s="49" t="str">
        <f aca="false">IF(AND(K4193=4,L4193&gt;=3),"Champions",IF(AND(K4193=3,L4193&gt;=3),"Loyal",IF(K4193&gt;=3,"Recent / New",IF(L4193&gt;=3,"At Risk","Hibernating / Lost"))))</f>
        <v>Hibernating / Lost</v>
      </c>
      <c r="N4193" s="54" t="n">
        <f aca="false">IF(AND(Calc!$C$2&lt;=2009,Calc!$C$3&gt;=2009),F4193,0)+IF(AND(Calc!$C$2&lt;=2010,Calc!$C$3&gt;=2010),G4193,0)+IF(AND(Calc!$C$2&lt;=2011,Calc!$C$3&gt;=2011),H4193,0)</f>
        <v>326.25</v>
      </c>
      <c r="O4193" s="61" t="n">
        <f aca="false">IF(AND(N4193&gt;0,OR(Calc!$C$4="*",B4193=Calc!$C$4)),N4193+ROW()*0.000000001,0)</f>
        <v>326.250004193</v>
      </c>
    </row>
    <row r="4194" customFormat="false" ht="15" hidden="false" customHeight="false" outlineLevel="0" collapsed="false">
      <c r="A4194" s="49" t="n">
        <v>16605</v>
      </c>
      <c r="B4194" s="49" t="s">
        <v>189</v>
      </c>
      <c r="C4194" s="63" t="n">
        <v>40162</v>
      </c>
      <c r="D4194" s="63" t="n">
        <v>40162</v>
      </c>
      <c r="E4194" s="49" t="n">
        <v>1</v>
      </c>
      <c r="F4194" s="54" t="n">
        <v>60.48</v>
      </c>
      <c r="G4194" s="54" t="n">
        <v>0</v>
      </c>
      <c r="H4194" s="54" t="n">
        <v>0</v>
      </c>
      <c r="I4194" s="54" t="n">
        <f aca="false">SUM(F4194:H4194)</f>
        <v>60.48</v>
      </c>
      <c r="J4194" s="49" t="n">
        <f aca="false">Calc!$C$5-D4194</f>
        <v>725</v>
      </c>
      <c r="K4194" s="49" t="n">
        <f aca="false">IF(J4194&lt;=Calc!$C$11,4,IF(J4194&lt;=Calc!$C$12,3,IF(J4194&lt;=Calc!$C$13,2,1)))</f>
        <v>1</v>
      </c>
      <c r="L4194" s="49" t="n">
        <f aca="false">1+(E4194&gt;=Calc!$C$16)+(E4194&gt;=Calc!$C$17)+(E4194&gt;=Calc!$C$18)</f>
        <v>1</v>
      </c>
      <c r="M4194" s="49" t="str">
        <f aca="false">IF(AND(K4194=4,L4194&gt;=3),"Champions",IF(AND(K4194=3,L4194&gt;=3),"Loyal",IF(K4194&gt;=3,"Recent / New",IF(L4194&gt;=3,"At Risk","Hibernating / Lost"))))</f>
        <v>Hibernating / Lost</v>
      </c>
      <c r="N4194" s="54" t="n">
        <f aca="false">IF(AND(Calc!$C$2&lt;=2009,Calc!$C$3&gt;=2009),F4194,0)+IF(AND(Calc!$C$2&lt;=2010,Calc!$C$3&gt;=2010),G4194,0)+IF(AND(Calc!$C$2&lt;=2011,Calc!$C$3&gt;=2011),H4194,0)</f>
        <v>60.48</v>
      </c>
      <c r="O4194" s="61" t="n">
        <f aca="false">IF(AND(N4194&gt;0,OR(Calc!$C$4="*",B4194=Calc!$C$4)),N4194+ROW()*0.000000001,0)</f>
        <v>60.480004194</v>
      </c>
    </row>
    <row r="4195" customFormat="false" ht="15" hidden="false" customHeight="false" outlineLevel="0" collapsed="false">
      <c r="A4195" s="49" t="n">
        <v>16606</v>
      </c>
      <c r="B4195" s="49" t="s">
        <v>189</v>
      </c>
      <c r="C4195" s="63" t="n">
        <v>40452</v>
      </c>
      <c r="D4195" s="63" t="n">
        <v>40482</v>
      </c>
      <c r="E4195" s="49" t="n">
        <v>2</v>
      </c>
      <c r="F4195" s="54" t="n">
        <v>0</v>
      </c>
      <c r="G4195" s="54" t="n">
        <v>357.66</v>
      </c>
      <c r="H4195" s="54" t="n">
        <v>0</v>
      </c>
      <c r="I4195" s="54" t="n">
        <f aca="false">SUM(F4195:H4195)</f>
        <v>357.66</v>
      </c>
      <c r="J4195" s="49" t="n">
        <f aca="false">Calc!$C$5-D4195</f>
        <v>405</v>
      </c>
      <c r="K4195" s="49" t="n">
        <f aca="false">IF(J4195&lt;=Calc!$C$11,4,IF(J4195&lt;=Calc!$C$12,3,IF(J4195&lt;=Calc!$C$13,2,1)))</f>
        <v>1</v>
      </c>
      <c r="L4195" s="49" t="n">
        <f aca="false">1+(E4195&gt;=Calc!$C$16)+(E4195&gt;=Calc!$C$17)+(E4195&gt;=Calc!$C$18)</f>
        <v>2</v>
      </c>
      <c r="M4195" s="49" t="str">
        <f aca="false">IF(AND(K4195=4,L4195&gt;=3),"Champions",IF(AND(K4195=3,L4195&gt;=3),"Loyal",IF(K4195&gt;=3,"Recent / New",IF(L4195&gt;=3,"At Risk","Hibernating / Lost"))))</f>
        <v>Hibernating / Lost</v>
      </c>
      <c r="N4195" s="54" t="n">
        <f aca="false">IF(AND(Calc!$C$2&lt;=2009,Calc!$C$3&gt;=2009),F4195,0)+IF(AND(Calc!$C$2&lt;=2010,Calc!$C$3&gt;=2010),G4195,0)+IF(AND(Calc!$C$2&lt;=2011,Calc!$C$3&gt;=2011),H4195,0)</f>
        <v>357.66</v>
      </c>
      <c r="O4195" s="61" t="n">
        <f aca="false">IF(AND(N4195&gt;0,OR(Calc!$C$4="*",B4195=Calc!$C$4)),N4195+ROW()*0.000000001,0)</f>
        <v>357.660004195</v>
      </c>
    </row>
    <row r="4196" customFormat="false" ht="15" hidden="false" customHeight="false" outlineLevel="0" collapsed="false">
      <c r="A4196" s="49" t="n">
        <v>16607</v>
      </c>
      <c r="B4196" s="49" t="s">
        <v>189</v>
      </c>
      <c r="C4196" s="63" t="n">
        <v>40297</v>
      </c>
      <c r="D4196" s="63" t="n">
        <v>40869</v>
      </c>
      <c r="E4196" s="49" t="n">
        <v>25</v>
      </c>
      <c r="F4196" s="54" t="n">
        <v>0</v>
      </c>
      <c r="G4196" s="54" t="n">
        <v>2696.33</v>
      </c>
      <c r="H4196" s="54" t="n">
        <v>2678.85</v>
      </c>
      <c r="I4196" s="54" t="n">
        <f aca="false">SUM(F4196:H4196)</f>
        <v>5375.18</v>
      </c>
      <c r="J4196" s="49" t="n">
        <f aca="false">Calc!$C$5-D4196</f>
        <v>18</v>
      </c>
      <c r="K4196" s="49" t="n">
        <f aca="false">IF(J4196&lt;=Calc!$C$11,4,IF(J4196&lt;=Calc!$C$12,3,IF(J4196&lt;=Calc!$C$13,2,1)))</f>
        <v>4</v>
      </c>
      <c r="L4196" s="49" t="n">
        <f aca="false">1+(E4196&gt;=Calc!$C$16)+(E4196&gt;=Calc!$C$17)+(E4196&gt;=Calc!$C$18)</f>
        <v>4</v>
      </c>
      <c r="M4196" s="49" t="str">
        <f aca="false">IF(AND(K4196=4,L4196&gt;=3),"Champions",IF(AND(K4196=3,L4196&gt;=3),"Loyal",IF(K4196&gt;=3,"Recent / New",IF(L4196&gt;=3,"At Risk","Hibernating / Lost"))))</f>
        <v>Champions</v>
      </c>
      <c r="N4196" s="54" t="n">
        <f aca="false">IF(AND(Calc!$C$2&lt;=2009,Calc!$C$3&gt;=2009),F4196,0)+IF(AND(Calc!$C$2&lt;=2010,Calc!$C$3&gt;=2010),G4196,0)+IF(AND(Calc!$C$2&lt;=2011,Calc!$C$3&gt;=2011),H4196,0)</f>
        <v>5375.18</v>
      </c>
      <c r="O4196" s="61" t="n">
        <f aca="false">IF(AND(N4196&gt;0,OR(Calc!$C$4="*",B4196=Calc!$C$4)),N4196+ROW()*0.000000001,0)</f>
        <v>5375.180004196</v>
      </c>
    </row>
    <row r="4197" customFormat="false" ht="15" hidden="false" customHeight="false" outlineLevel="0" collapsed="false">
      <c r="A4197" s="49" t="n">
        <v>16608</v>
      </c>
      <c r="B4197" s="49" t="s">
        <v>189</v>
      </c>
      <c r="C4197" s="63" t="n">
        <v>40223</v>
      </c>
      <c r="D4197" s="63" t="n">
        <v>40433</v>
      </c>
      <c r="E4197" s="49" t="n">
        <v>2</v>
      </c>
      <c r="F4197" s="54" t="n">
        <v>0</v>
      </c>
      <c r="G4197" s="54" t="n">
        <v>1286.62</v>
      </c>
      <c r="H4197" s="54" t="n">
        <v>0</v>
      </c>
      <c r="I4197" s="54" t="n">
        <f aca="false">SUM(F4197:H4197)</f>
        <v>1286.62</v>
      </c>
      <c r="J4197" s="49" t="n">
        <f aca="false">Calc!$C$5-D4197</f>
        <v>454</v>
      </c>
      <c r="K4197" s="49" t="n">
        <f aca="false">IF(J4197&lt;=Calc!$C$11,4,IF(J4197&lt;=Calc!$C$12,3,IF(J4197&lt;=Calc!$C$13,2,1)))</f>
        <v>1</v>
      </c>
      <c r="L4197" s="49" t="n">
        <f aca="false">1+(E4197&gt;=Calc!$C$16)+(E4197&gt;=Calc!$C$17)+(E4197&gt;=Calc!$C$18)</f>
        <v>2</v>
      </c>
      <c r="M4197" s="49" t="str">
        <f aca="false">IF(AND(K4197=4,L4197&gt;=3),"Champions",IF(AND(K4197=3,L4197&gt;=3),"Loyal",IF(K4197&gt;=3,"Recent / New",IF(L4197&gt;=3,"At Risk","Hibernating / Lost"))))</f>
        <v>Hibernating / Lost</v>
      </c>
      <c r="N4197" s="54" t="n">
        <f aca="false">IF(AND(Calc!$C$2&lt;=2009,Calc!$C$3&gt;=2009),F4197,0)+IF(AND(Calc!$C$2&lt;=2010,Calc!$C$3&gt;=2010),G4197,0)+IF(AND(Calc!$C$2&lt;=2011,Calc!$C$3&gt;=2011),H4197,0)</f>
        <v>1286.62</v>
      </c>
      <c r="O4197" s="61" t="n">
        <f aca="false">IF(AND(N4197&gt;0,OR(Calc!$C$4="*",B4197=Calc!$C$4)),N4197+ROW()*0.000000001,0)</f>
        <v>1286.620004197</v>
      </c>
    </row>
    <row r="4198" customFormat="false" ht="15" hidden="false" customHeight="false" outlineLevel="0" collapsed="false">
      <c r="A4198" s="49" t="n">
        <v>16609</v>
      </c>
      <c r="B4198" s="49" t="s">
        <v>189</v>
      </c>
      <c r="C4198" s="63" t="n">
        <v>40634</v>
      </c>
      <c r="D4198" s="63" t="n">
        <v>40871</v>
      </c>
      <c r="E4198" s="49" t="n">
        <v>7</v>
      </c>
      <c r="F4198" s="54" t="n">
        <v>0</v>
      </c>
      <c r="G4198" s="54" t="n">
        <v>0</v>
      </c>
      <c r="H4198" s="54" t="n">
        <v>5450.96</v>
      </c>
      <c r="I4198" s="54" t="n">
        <f aca="false">SUM(F4198:H4198)</f>
        <v>5450.96</v>
      </c>
      <c r="J4198" s="49" t="n">
        <f aca="false">Calc!$C$5-D4198</f>
        <v>16</v>
      </c>
      <c r="K4198" s="49" t="n">
        <f aca="false">IF(J4198&lt;=Calc!$C$11,4,IF(J4198&lt;=Calc!$C$12,3,IF(J4198&lt;=Calc!$C$13,2,1)))</f>
        <v>4</v>
      </c>
      <c r="L4198" s="49" t="n">
        <f aca="false">1+(E4198&gt;=Calc!$C$16)+(E4198&gt;=Calc!$C$17)+(E4198&gt;=Calc!$C$18)</f>
        <v>3</v>
      </c>
      <c r="M4198" s="49" t="str">
        <f aca="false">IF(AND(K4198=4,L4198&gt;=3),"Champions",IF(AND(K4198=3,L4198&gt;=3),"Loyal",IF(K4198&gt;=3,"Recent / New",IF(L4198&gt;=3,"At Risk","Hibernating / Lost"))))</f>
        <v>Champions</v>
      </c>
      <c r="N4198" s="54" t="n">
        <f aca="false">IF(AND(Calc!$C$2&lt;=2009,Calc!$C$3&gt;=2009),F4198,0)+IF(AND(Calc!$C$2&lt;=2010,Calc!$C$3&gt;=2010),G4198,0)+IF(AND(Calc!$C$2&lt;=2011,Calc!$C$3&gt;=2011),H4198,0)</f>
        <v>5450.96</v>
      </c>
      <c r="O4198" s="61" t="n">
        <f aca="false">IF(AND(N4198&gt;0,OR(Calc!$C$4="*",B4198=Calc!$C$4)),N4198+ROW()*0.000000001,0)</f>
        <v>5450.960004198</v>
      </c>
    </row>
    <row r="4199" customFormat="false" ht="15" hidden="false" customHeight="false" outlineLevel="0" collapsed="false">
      <c r="A4199" s="49" t="n">
        <v>16610</v>
      </c>
      <c r="B4199" s="49" t="s">
        <v>189</v>
      </c>
      <c r="C4199" s="63" t="n">
        <v>40667</v>
      </c>
      <c r="D4199" s="63" t="n">
        <v>40667</v>
      </c>
      <c r="E4199" s="49" t="n">
        <v>1</v>
      </c>
      <c r="F4199" s="54" t="n">
        <v>0</v>
      </c>
      <c r="G4199" s="54" t="n">
        <v>0</v>
      </c>
      <c r="H4199" s="54" t="n">
        <v>75.66</v>
      </c>
      <c r="I4199" s="54" t="n">
        <f aca="false">SUM(F4199:H4199)</f>
        <v>75.66</v>
      </c>
      <c r="J4199" s="49" t="n">
        <f aca="false">Calc!$C$5-D4199</f>
        <v>220</v>
      </c>
      <c r="K4199" s="49" t="n">
        <f aca="false">IF(J4199&lt;=Calc!$C$11,4,IF(J4199&lt;=Calc!$C$12,3,IF(J4199&lt;=Calc!$C$13,2,1)))</f>
        <v>2</v>
      </c>
      <c r="L4199" s="49" t="n">
        <f aca="false">1+(E4199&gt;=Calc!$C$16)+(E4199&gt;=Calc!$C$17)+(E4199&gt;=Calc!$C$18)</f>
        <v>1</v>
      </c>
      <c r="M4199" s="49" t="str">
        <f aca="false">IF(AND(K4199=4,L4199&gt;=3),"Champions",IF(AND(K4199=3,L4199&gt;=3),"Loyal",IF(K4199&gt;=3,"Recent / New",IF(L4199&gt;=3,"At Risk","Hibernating / Lost"))))</f>
        <v>Hibernating / Lost</v>
      </c>
      <c r="N4199" s="54" t="n">
        <f aca="false">IF(AND(Calc!$C$2&lt;=2009,Calc!$C$3&gt;=2009),F4199,0)+IF(AND(Calc!$C$2&lt;=2010,Calc!$C$3&gt;=2010),G4199,0)+IF(AND(Calc!$C$2&lt;=2011,Calc!$C$3&gt;=2011),H4199,0)</f>
        <v>75.66</v>
      </c>
      <c r="O4199" s="61" t="n">
        <f aca="false">IF(AND(N4199&gt;0,OR(Calc!$C$4="*",B4199=Calc!$C$4)),N4199+ROW()*0.000000001,0)</f>
        <v>75.660004199</v>
      </c>
    </row>
    <row r="4200" customFormat="false" ht="15" hidden="false" customHeight="false" outlineLevel="0" collapsed="false">
      <c r="A4200" s="49" t="n">
        <v>16611</v>
      </c>
      <c r="B4200" s="49" t="s">
        <v>189</v>
      </c>
      <c r="C4200" s="63" t="n">
        <v>40247</v>
      </c>
      <c r="D4200" s="63" t="n">
        <v>40700</v>
      </c>
      <c r="E4200" s="49" t="n">
        <v>6</v>
      </c>
      <c r="F4200" s="54" t="n">
        <v>0</v>
      </c>
      <c r="G4200" s="54" t="n">
        <v>1655.64</v>
      </c>
      <c r="H4200" s="54" t="n">
        <v>120.99</v>
      </c>
      <c r="I4200" s="54" t="n">
        <f aca="false">SUM(F4200:H4200)</f>
        <v>1776.63</v>
      </c>
      <c r="J4200" s="49" t="n">
        <f aca="false">Calc!$C$5-D4200</f>
        <v>187</v>
      </c>
      <c r="K4200" s="49" t="n">
        <f aca="false">IF(J4200&lt;=Calc!$C$11,4,IF(J4200&lt;=Calc!$C$12,3,IF(J4200&lt;=Calc!$C$13,2,1)))</f>
        <v>2</v>
      </c>
      <c r="L4200" s="49" t="n">
        <f aca="false">1+(E4200&gt;=Calc!$C$16)+(E4200&gt;=Calc!$C$17)+(E4200&gt;=Calc!$C$18)</f>
        <v>3</v>
      </c>
      <c r="M4200" s="49" t="str">
        <f aca="false">IF(AND(K4200=4,L4200&gt;=3),"Champions",IF(AND(K4200=3,L4200&gt;=3),"Loyal",IF(K4200&gt;=3,"Recent / New",IF(L4200&gt;=3,"At Risk","Hibernating / Lost"))))</f>
        <v>At Risk</v>
      </c>
      <c r="N4200" s="54" t="n">
        <f aca="false">IF(AND(Calc!$C$2&lt;=2009,Calc!$C$3&gt;=2009),F4200,0)+IF(AND(Calc!$C$2&lt;=2010,Calc!$C$3&gt;=2010),G4200,0)+IF(AND(Calc!$C$2&lt;=2011,Calc!$C$3&gt;=2011),H4200,0)</f>
        <v>1776.63</v>
      </c>
      <c r="O4200" s="61" t="n">
        <f aca="false">IF(AND(N4200&gt;0,OR(Calc!$C$4="*",B4200=Calc!$C$4)),N4200+ROW()*0.000000001,0)</f>
        <v>1776.6300042</v>
      </c>
    </row>
    <row r="4201" customFormat="false" ht="15" hidden="false" customHeight="false" outlineLevel="0" collapsed="false">
      <c r="A4201" s="49" t="n">
        <v>16612</v>
      </c>
      <c r="B4201" s="49" t="s">
        <v>189</v>
      </c>
      <c r="C4201" s="63" t="n">
        <v>40150</v>
      </c>
      <c r="D4201" s="63" t="n">
        <v>40854</v>
      </c>
      <c r="E4201" s="49" t="n">
        <v>9</v>
      </c>
      <c r="F4201" s="54" t="n">
        <v>510.87</v>
      </c>
      <c r="G4201" s="54" t="n">
        <v>1544.95</v>
      </c>
      <c r="H4201" s="54" t="n">
        <v>1187.66</v>
      </c>
      <c r="I4201" s="54" t="n">
        <f aca="false">SUM(F4201:H4201)</f>
        <v>3243.48</v>
      </c>
      <c r="J4201" s="49" t="n">
        <f aca="false">Calc!$C$5-D4201</f>
        <v>33</v>
      </c>
      <c r="K4201" s="49" t="n">
        <f aca="false">IF(J4201&lt;=Calc!$C$11,4,IF(J4201&lt;=Calc!$C$12,3,IF(J4201&lt;=Calc!$C$13,2,1)))</f>
        <v>3</v>
      </c>
      <c r="L4201" s="49" t="n">
        <f aca="false">1+(E4201&gt;=Calc!$C$16)+(E4201&gt;=Calc!$C$17)+(E4201&gt;=Calc!$C$18)</f>
        <v>4</v>
      </c>
      <c r="M4201" s="49" t="str">
        <f aca="false">IF(AND(K4201=4,L4201&gt;=3),"Champions",IF(AND(K4201=3,L4201&gt;=3),"Loyal",IF(K4201&gt;=3,"Recent / New",IF(L4201&gt;=3,"At Risk","Hibernating / Lost"))))</f>
        <v>Loyal</v>
      </c>
      <c r="N4201" s="54" t="n">
        <f aca="false">IF(AND(Calc!$C$2&lt;=2009,Calc!$C$3&gt;=2009),F4201,0)+IF(AND(Calc!$C$2&lt;=2010,Calc!$C$3&gt;=2010),G4201,0)+IF(AND(Calc!$C$2&lt;=2011,Calc!$C$3&gt;=2011),H4201,0)</f>
        <v>3243.48</v>
      </c>
      <c r="O4201" s="61" t="n">
        <f aca="false">IF(AND(N4201&gt;0,OR(Calc!$C$4="*",B4201=Calc!$C$4)),N4201+ROW()*0.000000001,0)</f>
        <v>3243.480004201</v>
      </c>
    </row>
    <row r="4202" customFormat="false" ht="15" hidden="false" customHeight="false" outlineLevel="0" collapsed="false">
      <c r="A4202" s="49" t="n">
        <v>16613</v>
      </c>
      <c r="B4202" s="49" t="s">
        <v>189</v>
      </c>
      <c r="C4202" s="63" t="n">
        <v>40816</v>
      </c>
      <c r="D4202" s="63" t="n">
        <v>40816</v>
      </c>
      <c r="E4202" s="49" t="n">
        <v>1</v>
      </c>
      <c r="F4202" s="54" t="n">
        <v>0</v>
      </c>
      <c r="G4202" s="54" t="n">
        <v>0</v>
      </c>
      <c r="H4202" s="54" t="n">
        <v>618.59</v>
      </c>
      <c r="I4202" s="54" t="n">
        <f aca="false">SUM(F4202:H4202)</f>
        <v>618.59</v>
      </c>
      <c r="J4202" s="49" t="n">
        <f aca="false">Calc!$C$5-D4202</f>
        <v>71</v>
      </c>
      <c r="K4202" s="49" t="n">
        <f aca="false">IF(J4202&lt;=Calc!$C$11,4,IF(J4202&lt;=Calc!$C$12,3,IF(J4202&lt;=Calc!$C$13,2,1)))</f>
        <v>3</v>
      </c>
      <c r="L4202" s="49" t="n">
        <f aca="false">1+(E4202&gt;=Calc!$C$16)+(E4202&gt;=Calc!$C$17)+(E4202&gt;=Calc!$C$18)</f>
        <v>1</v>
      </c>
      <c r="M4202" s="49" t="str">
        <f aca="false">IF(AND(K4202=4,L4202&gt;=3),"Champions",IF(AND(K4202=3,L4202&gt;=3),"Loyal",IF(K4202&gt;=3,"Recent / New",IF(L4202&gt;=3,"At Risk","Hibernating / Lost"))))</f>
        <v>Recent / New</v>
      </c>
      <c r="N4202" s="54" t="n">
        <f aca="false">IF(AND(Calc!$C$2&lt;=2009,Calc!$C$3&gt;=2009),F4202,0)+IF(AND(Calc!$C$2&lt;=2010,Calc!$C$3&gt;=2010),G4202,0)+IF(AND(Calc!$C$2&lt;=2011,Calc!$C$3&gt;=2011),H4202,0)</f>
        <v>618.59</v>
      </c>
      <c r="O4202" s="61" t="n">
        <f aca="false">IF(AND(N4202&gt;0,OR(Calc!$C$4="*",B4202=Calc!$C$4)),N4202+ROW()*0.000000001,0)</f>
        <v>618.590004202</v>
      </c>
    </row>
    <row r="4203" customFormat="false" ht="15" hidden="false" customHeight="false" outlineLevel="0" collapsed="false">
      <c r="A4203" s="49" t="n">
        <v>16614</v>
      </c>
      <c r="B4203" s="49" t="s">
        <v>189</v>
      </c>
      <c r="C4203" s="63" t="n">
        <v>40308</v>
      </c>
      <c r="D4203" s="63" t="n">
        <v>40704</v>
      </c>
      <c r="E4203" s="49" t="n">
        <v>3</v>
      </c>
      <c r="F4203" s="54" t="n">
        <v>0</v>
      </c>
      <c r="G4203" s="54" t="n">
        <v>673.6</v>
      </c>
      <c r="H4203" s="54" t="n">
        <v>506.19</v>
      </c>
      <c r="I4203" s="54" t="n">
        <f aca="false">SUM(F4203:H4203)</f>
        <v>1179.79</v>
      </c>
      <c r="J4203" s="49" t="n">
        <f aca="false">Calc!$C$5-D4203</f>
        <v>183</v>
      </c>
      <c r="K4203" s="49" t="n">
        <f aca="false">IF(J4203&lt;=Calc!$C$11,4,IF(J4203&lt;=Calc!$C$12,3,IF(J4203&lt;=Calc!$C$13,2,1)))</f>
        <v>2</v>
      </c>
      <c r="L4203" s="49" t="n">
        <f aca="false">1+(E4203&gt;=Calc!$C$16)+(E4203&gt;=Calc!$C$17)+(E4203&gt;=Calc!$C$18)</f>
        <v>2</v>
      </c>
      <c r="M4203" s="49" t="str">
        <f aca="false">IF(AND(K4203=4,L4203&gt;=3),"Champions",IF(AND(K4203=3,L4203&gt;=3),"Loyal",IF(K4203&gt;=3,"Recent / New",IF(L4203&gt;=3,"At Risk","Hibernating / Lost"))))</f>
        <v>Hibernating / Lost</v>
      </c>
      <c r="N4203" s="54" t="n">
        <f aca="false">IF(AND(Calc!$C$2&lt;=2009,Calc!$C$3&gt;=2009),F4203,0)+IF(AND(Calc!$C$2&lt;=2010,Calc!$C$3&gt;=2010),G4203,0)+IF(AND(Calc!$C$2&lt;=2011,Calc!$C$3&gt;=2011),H4203,0)</f>
        <v>1179.79</v>
      </c>
      <c r="O4203" s="61" t="n">
        <f aca="false">IF(AND(N4203&gt;0,OR(Calc!$C$4="*",B4203=Calc!$C$4)),N4203+ROW()*0.000000001,0)</f>
        <v>1179.790004203</v>
      </c>
    </row>
    <row r="4204" customFormat="false" ht="15" hidden="false" customHeight="false" outlineLevel="0" collapsed="false">
      <c r="A4204" s="49" t="n">
        <v>16615</v>
      </c>
      <c r="B4204" s="49" t="s">
        <v>189</v>
      </c>
      <c r="C4204" s="63" t="n">
        <v>40260</v>
      </c>
      <c r="D4204" s="63" t="n">
        <v>40260</v>
      </c>
      <c r="E4204" s="49" t="n">
        <v>1</v>
      </c>
      <c r="F4204" s="54" t="n">
        <v>0</v>
      </c>
      <c r="G4204" s="54" t="n">
        <v>264.5</v>
      </c>
      <c r="H4204" s="54" t="n">
        <v>0</v>
      </c>
      <c r="I4204" s="54" t="n">
        <f aca="false">SUM(F4204:H4204)</f>
        <v>264.5</v>
      </c>
      <c r="J4204" s="49" t="n">
        <f aca="false">Calc!$C$5-D4204</f>
        <v>627</v>
      </c>
      <c r="K4204" s="49" t="n">
        <f aca="false">IF(J4204&lt;=Calc!$C$11,4,IF(J4204&lt;=Calc!$C$12,3,IF(J4204&lt;=Calc!$C$13,2,1)))</f>
        <v>1</v>
      </c>
      <c r="L4204" s="49" t="n">
        <f aca="false">1+(E4204&gt;=Calc!$C$16)+(E4204&gt;=Calc!$C$17)+(E4204&gt;=Calc!$C$18)</f>
        <v>1</v>
      </c>
      <c r="M4204" s="49" t="str">
        <f aca="false">IF(AND(K4204=4,L4204&gt;=3),"Champions",IF(AND(K4204=3,L4204&gt;=3),"Loyal",IF(K4204&gt;=3,"Recent / New",IF(L4204&gt;=3,"At Risk","Hibernating / Lost"))))</f>
        <v>Hibernating / Lost</v>
      </c>
      <c r="N4204" s="54" t="n">
        <f aca="false">IF(AND(Calc!$C$2&lt;=2009,Calc!$C$3&gt;=2009),F4204,0)+IF(AND(Calc!$C$2&lt;=2010,Calc!$C$3&gt;=2010),G4204,0)+IF(AND(Calc!$C$2&lt;=2011,Calc!$C$3&gt;=2011),H4204,0)</f>
        <v>264.5</v>
      </c>
      <c r="O4204" s="61" t="n">
        <f aca="false">IF(AND(N4204&gt;0,OR(Calc!$C$4="*",B4204=Calc!$C$4)),N4204+ROW()*0.000000001,0)</f>
        <v>264.500004204</v>
      </c>
    </row>
    <row r="4205" customFormat="false" ht="15" hidden="false" customHeight="false" outlineLevel="0" collapsed="false">
      <c r="A4205" s="49" t="n">
        <v>16616</v>
      </c>
      <c r="B4205" s="49" t="s">
        <v>189</v>
      </c>
      <c r="C4205" s="63" t="n">
        <v>40729</v>
      </c>
      <c r="D4205" s="63" t="n">
        <v>40871</v>
      </c>
      <c r="E4205" s="49" t="n">
        <v>2</v>
      </c>
      <c r="F4205" s="54" t="n">
        <v>0</v>
      </c>
      <c r="G4205" s="54" t="n">
        <v>0</v>
      </c>
      <c r="H4205" s="54" t="n">
        <v>500.42</v>
      </c>
      <c r="I4205" s="54" t="n">
        <f aca="false">SUM(F4205:H4205)</f>
        <v>500.42</v>
      </c>
      <c r="J4205" s="49" t="n">
        <f aca="false">Calc!$C$5-D4205</f>
        <v>16</v>
      </c>
      <c r="K4205" s="49" t="n">
        <f aca="false">IF(J4205&lt;=Calc!$C$11,4,IF(J4205&lt;=Calc!$C$12,3,IF(J4205&lt;=Calc!$C$13,2,1)))</f>
        <v>4</v>
      </c>
      <c r="L4205" s="49" t="n">
        <f aca="false">1+(E4205&gt;=Calc!$C$16)+(E4205&gt;=Calc!$C$17)+(E4205&gt;=Calc!$C$18)</f>
        <v>2</v>
      </c>
      <c r="M4205" s="49" t="str">
        <f aca="false">IF(AND(K4205=4,L4205&gt;=3),"Champions",IF(AND(K4205=3,L4205&gt;=3),"Loyal",IF(K4205&gt;=3,"Recent / New",IF(L4205&gt;=3,"At Risk","Hibernating / Lost"))))</f>
        <v>Recent / New</v>
      </c>
      <c r="N4205" s="54" t="n">
        <f aca="false">IF(AND(Calc!$C$2&lt;=2009,Calc!$C$3&gt;=2009),F4205,0)+IF(AND(Calc!$C$2&lt;=2010,Calc!$C$3&gt;=2010),G4205,0)+IF(AND(Calc!$C$2&lt;=2011,Calc!$C$3&gt;=2011),H4205,0)</f>
        <v>500.42</v>
      </c>
      <c r="O4205" s="61" t="n">
        <f aca="false">IF(AND(N4205&gt;0,OR(Calc!$C$4="*",B4205=Calc!$C$4)),N4205+ROW()*0.000000001,0)</f>
        <v>500.420004205</v>
      </c>
    </row>
    <row r="4206" customFormat="false" ht="15" hidden="false" customHeight="false" outlineLevel="0" collapsed="false">
      <c r="A4206" s="49" t="n">
        <v>16617</v>
      </c>
      <c r="B4206" s="49" t="s">
        <v>189</v>
      </c>
      <c r="C4206" s="63" t="n">
        <v>40651</v>
      </c>
      <c r="D4206" s="63" t="n">
        <v>40651</v>
      </c>
      <c r="E4206" s="49" t="n">
        <v>1</v>
      </c>
      <c r="F4206" s="54" t="n">
        <v>0</v>
      </c>
      <c r="G4206" s="54" t="n">
        <v>0</v>
      </c>
      <c r="H4206" s="54" t="n">
        <v>151.85</v>
      </c>
      <c r="I4206" s="54" t="n">
        <f aca="false">SUM(F4206:H4206)</f>
        <v>151.85</v>
      </c>
      <c r="J4206" s="49" t="n">
        <f aca="false">Calc!$C$5-D4206</f>
        <v>236</v>
      </c>
      <c r="K4206" s="49" t="n">
        <f aca="false">IF(J4206&lt;=Calc!$C$11,4,IF(J4206&lt;=Calc!$C$12,3,IF(J4206&lt;=Calc!$C$13,2,1)))</f>
        <v>2</v>
      </c>
      <c r="L4206" s="49" t="n">
        <f aca="false">1+(E4206&gt;=Calc!$C$16)+(E4206&gt;=Calc!$C$17)+(E4206&gt;=Calc!$C$18)</f>
        <v>1</v>
      </c>
      <c r="M4206" s="49" t="str">
        <f aca="false">IF(AND(K4206=4,L4206&gt;=3),"Champions",IF(AND(K4206=3,L4206&gt;=3),"Loyal",IF(K4206&gt;=3,"Recent / New",IF(L4206&gt;=3,"At Risk","Hibernating / Lost"))))</f>
        <v>Hibernating / Lost</v>
      </c>
      <c r="N4206" s="54" t="n">
        <f aca="false">IF(AND(Calc!$C$2&lt;=2009,Calc!$C$3&gt;=2009),F4206,0)+IF(AND(Calc!$C$2&lt;=2010,Calc!$C$3&gt;=2010),G4206,0)+IF(AND(Calc!$C$2&lt;=2011,Calc!$C$3&gt;=2011),H4206,0)</f>
        <v>151.85</v>
      </c>
      <c r="O4206" s="61" t="n">
        <f aca="false">IF(AND(N4206&gt;0,OR(Calc!$C$4="*",B4206=Calc!$C$4)),N4206+ROW()*0.000000001,0)</f>
        <v>151.850004206</v>
      </c>
    </row>
    <row r="4207" customFormat="false" ht="15" hidden="false" customHeight="false" outlineLevel="0" collapsed="false">
      <c r="A4207" s="49" t="n">
        <v>16618</v>
      </c>
      <c r="B4207" s="49" t="s">
        <v>189</v>
      </c>
      <c r="C4207" s="63" t="n">
        <v>40564</v>
      </c>
      <c r="D4207" s="63" t="n">
        <v>40855</v>
      </c>
      <c r="E4207" s="49" t="n">
        <v>5</v>
      </c>
      <c r="F4207" s="54" t="n">
        <v>0</v>
      </c>
      <c r="G4207" s="54" t="n">
        <v>0</v>
      </c>
      <c r="H4207" s="54" t="n">
        <v>2630.64</v>
      </c>
      <c r="I4207" s="54" t="n">
        <f aca="false">SUM(F4207:H4207)</f>
        <v>2630.64</v>
      </c>
      <c r="J4207" s="49" t="n">
        <f aca="false">Calc!$C$5-D4207</f>
        <v>32</v>
      </c>
      <c r="K4207" s="49" t="n">
        <f aca="false">IF(J4207&lt;=Calc!$C$11,4,IF(J4207&lt;=Calc!$C$12,3,IF(J4207&lt;=Calc!$C$13,2,1)))</f>
        <v>3</v>
      </c>
      <c r="L4207" s="49" t="n">
        <f aca="false">1+(E4207&gt;=Calc!$C$16)+(E4207&gt;=Calc!$C$17)+(E4207&gt;=Calc!$C$18)</f>
        <v>3</v>
      </c>
      <c r="M4207" s="49" t="str">
        <f aca="false">IF(AND(K4207=4,L4207&gt;=3),"Champions",IF(AND(K4207=3,L4207&gt;=3),"Loyal",IF(K4207&gt;=3,"Recent / New",IF(L4207&gt;=3,"At Risk","Hibernating / Lost"))))</f>
        <v>Loyal</v>
      </c>
      <c r="N4207" s="54" t="n">
        <f aca="false">IF(AND(Calc!$C$2&lt;=2009,Calc!$C$3&gt;=2009),F4207,0)+IF(AND(Calc!$C$2&lt;=2010,Calc!$C$3&gt;=2010),G4207,0)+IF(AND(Calc!$C$2&lt;=2011,Calc!$C$3&gt;=2011),H4207,0)</f>
        <v>2630.64</v>
      </c>
      <c r="O4207" s="61" t="n">
        <f aca="false">IF(AND(N4207&gt;0,OR(Calc!$C$4="*",B4207=Calc!$C$4)),N4207+ROW()*0.000000001,0)</f>
        <v>2630.640004207</v>
      </c>
    </row>
    <row r="4208" customFormat="false" ht="15" hidden="false" customHeight="false" outlineLevel="0" collapsed="false">
      <c r="A4208" s="49" t="n">
        <v>16619</v>
      </c>
      <c r="B4208" s="49" t="s">
        <v>189</v>
      </c>
      <c r="C4208" s="63" t="n">
        <v>40231</v>
      </c>
      <c r="D4208" s="63" t="n">
        <v>40623</v>
      </c>
      <c r="E4208" s="49" t="n">
        <v>4</v>
      </c>
      <c r="F4208" s="54" t="n">
        <v>0</v>
      </c>
      <c r="G4208" s="54" t="n">
        <v>1712.12</v>
      </c>
      <c r="H4208" s="54" t="n">
        <v>204.41</v>
      </c>
      <c r="I4208" s="54" t="n">
        <f aca="false">SUM(F4208:H4208)</f>
        <v>1916.53</v>
      </c>
      <c r="J4208" s="49" t="n">
        <f aca="false">Calc!$C$5-D4208</f>
        <v>264</v>
      </c>
      <c r="K4208" s="49" t="n">
        <f aca="false">IF(J4208&lt;=Calc!$C$11,4,IF(J4208&lt;=Calc!$C$12,3,IF(J4208&lt;=Calc!$C$13,2,1)))</f>
        <v>2</v>
      </c>
      <c r="L4208" s="49" t="n">
        <f aca="false">1+(E4208&gt;=Calc!$C$16)+(E4208&gt;=Calc!$C$17)+(E4208&gt;=Calc!$C$18)</f>
        <v>3</v>
      </c>
      <c r="M4208" s="49" t="str">
        <f aca="false">IF(AND(K4208=4,L4208&gt;=3),"Champions",IF(AND(K4208=3,L4208&gt;=3),"Loyal",IF(K4208&gt;=3,"Recent / New",IF(L4208&gt;=3,"At Risk","Hibernating / Lost"))))</f>
        <v>At Risk</v>
      </c>
      <c r="N4208" s="54" t="n">
        <f aca="false">IF(AND(Calc!$C$2&lt;=2009,Calc!$C$3&gt;=2009),F4208,0)+IF(AND(Calc!$C$2&lt;=2010,Calc!$C$3&gt;=2010),G4208,0)+IF(AND(Calc!$C$2&lt;=2011,Calc!$C$3&gt;=2011),H4208,0)</f>
        <v>1916.53</v>
      </c>
      <c r="O4208" s="61" t="n">
        <f aca="false">IF(AND(N4208&gt;0,OR(Calc!$C$4="*",B4208=Calc!$C$4)),N4208+ROW()*0.000000001,0)</f>
        <v>1916.530004208</v>
      </c>
    </row>
    <row r="4209" customFormat="false" ht="15" hidden="false" customHeight="false" outlineLevel="0" collapsed="false">
      <c r="A4209" s="49" t="n">
        <v>16620</v>
      </c>
      <c r="B4209" s="49" t="s">
        <v>189</v>
      </c>
      <c r="C4209" s="63" t="n">
        <v>40148</v>
      </c>
      <c r="D4209" s="63" t="n">
        <v>40883</v>
      </c>
      <c r="E4209" s="49" t="n">
        <v>6</v>
      </c>
      <c r="F4209" s="54" t="n">
        <v>822.37</v>
      </c>
      <c r="G4209" s="54" t="n">
        <v>757.6</v>
      </c>
      <c r="H4209" s="54" t="n">
        <v>178.96</v>
      </c>
      <c r="I4209" s="54" t="n">
        <f aca="false">SUM(F4209:H4209)</f>
        <v>1758.93</v>
      </c>
      <c r="J4209" s="49" t="n">
        <f aca="false">Calc!$C$5-D4209</f>
        <v>4</v>
      </c>
      <c r="K4209" s="49" t="n">
        <f aca="false">IF(J4209&lt;=Calc!$C$11,4,IF(J4209&lt;=Calc!$C$12,3,IF(J4209&lt;=Calc!$C$13,2,1)))</f>
        <v>4</v>
      </c>
      <c r="L4209" s="49" t="n">
        <f aca="false">1+(E4209&gt;=Calc!$C$16)+(E4209&gt;=Calc!$C$17)+(E4209&gt;=Calc!$C$18)</f>
        <v>3</v>
      </c>
      <c r="M4209" s="49" t="str">
        <f aca="false">IF(AND(K4209=4,L4209&gt;=3),"Champions",IF(AND(K4209=3,L4209&gt;=3),"Loyal",IF(K4209&gt;=3,"Recent / New",IF(L4209&gt;=3,"At Risk","Hibernating / Lost"))))</f>
        <v>Champions</v>
      </c>
      <c r="N4209" s="54" t="n">
        <f aca="false">IF(AND(Calc!$C$2&lt;=2009,Calc!$C$3&gt;=2009),F4209,0)+IF(AND(Calc!$C$2&lt;=2010,Calc!$C$3&gt;=2010),G4209,0)+IF(AND(Calc!$C$2&lt;=2011,Calc!$C$3&gt;=2011),H4209,0)</f>
        <v>1758.93</v>
      </c>
      <c r="O4209" s="61" t="n">
        <f aca="false">IF(AND(N4209&gt;0,OR(Calc!$C$4="*",B4209=Calc!$C$4)),N4209+ROW()*0.000000001,0)</f>
        <v>1758.930004209</v>
      </c>
    </row>
    <row r="4210" customFormat="false" ht="15" hidden="false" customHeight="false" outlineLevel="0" collapsed="false">
      <c r="A4210" s="49" t="n">
        <v>16621</v>
      </c>
      <c r="B4210" s="49" t="s">
        <v>189</v>
      </c>
      <c r="C4210" s="63" t="n">
        <v>40609</v>
      </c>
      <c r="D4210" s="63" t="n">
        <v>40835</v>
      </c>
      <c r="E4210" s="49" t="n">
        <v>4</v>
      </c>
      <c r="F4210" s="54" t="n">
        <v>0</v>
      </c>
      <c r="G4210" s="54" t="n">
        <v>0</v>
      </c>
      <c r="H4210" s="54" t="n">
        <v>813.48</v>
      </c>
      <c r="I4210" s="54" t="n">
        <f aca="false">SUM(F4210:H4210)</f>
        <v>813.48</v>
      </c>
      <c r="J4210" s="49" t="n">
        <f aca="false">Calc!$C$5-D4210</f>
        <v>52</v>
      </c>
      <c r="K4210" s="49" t="n">
        <f aca="false">IF(J4210&lt;=Calc!$C$11,4,IF(J4210&lt;=Calc!$C$12,3,IF(J4210&lt;=Calc!$C$13,2,1)))</f>
        <v>3</v>
      </c>
      <c r="L4210" s="49" t="n">
        <f aca="false">1+(E4210&gt;=Calc!$C$16)+(E4210&gt;=Calc!$C$17)+(E4210&gt;=Calc!$C$18)</f>
        <v>3</v>
      </c>
      <c r="M4210" s="49" t="str">
        <f aca="false">IF(AND(K4210=4,L4210&gt;=3),"Champions",IF(AND(K4210=3,L4210&gt;=3),"Loyal",IF(K4210&gt;=3,"Recent / New",IF(L4210&gt;=3,"At Risk","Hibernating / Lost"))))</f>
        <v>Loyal</v>
      </c>
      <c r="N4210" s="54" t="n">
        <f aca="false">IF(AND(Calc!$C$2&lt;=2009,Calc!$C$3&gt;=2009),F4210,0)+IF(AND(Calc!$C$2&lt;=2010,Calc!$C$3&gt;=2010),G4210,0)+IF(AND(Calc!$C$2&lt;=2011,Calc!$C$3&gt;=2011),H4210,0)</f>
        <v>813.48</v>
      </c>
      <c r="O4210" s="61" t="n">
        <f aca="false">IF(AND(N4210&gt;0,OR(Calc!$C$4="*",B4210=Calc!$C$4)),N4210+ROW()*0.000000001,0)</f>
        <v>813.48000421</v>
      </c>
    </row>
    <row r="4211" customFormat="false" ht="15" hidden="false" customHeight="false" outlineLevel="0" collapsed="false">
      <c r="A4211" s="49" t="n">
        <v>16622</v>
      </c>
      <c r="B4211" s="49" t="s">
        <v>189</v>
      </c>
      <c r="C4211" s="63" t="n">
        <v>40343</v>
      </c>
      <c r="D4211" s="63" t="n">
        <v>40343</v>
      </c>
      <c r="E4211" s="49" t="n">
        <v>1</v>
      </c>
      <c r="F4211" s="54" t="n">
        <v>0</v>
      </c>
      <c r="G4211" s="54" t="n">
        <v>205.6</v>
      </c>
      <c r="H4211" s="54" t="n">
        <v>0</v>
      </c>
      <c r="I4211" s="54" t="n">
        <f aca="false">SUM(F4211:H4211)</f>
        <v>205.6</v>
      </c>
      <c r="J4211" s="49" t="n">
        <f aca="false">Calc!$C$5-D4211</f>
        <v>544</v>
      </c>
      <c r="K4211" s="49" t="n">
        <f aca="false">IF(J4211&lt;=Calc!$C$11,4,IF(J4211&lt;=Calc!$C$12,3,IF(J4211&lt;=Calc!$C$13,2,1)))</f>
        <v>1</v>
      </c>
      <c r="L4211" s="49" t="n">
        <f aca="false">1+(E4211&gt;=Calc!$C$16)+(E4211&gt;=Calc!$C$17)+(E4211&gt;=Calc!$C$18)</f>
        <v>1</v>
      </c>
      <c r="M4211" s="49" t="str">
        <f aca="false">IF(AND(K4211=4,L4211&gt;=3),"Champions",IF(AND(K4211=3,L4211&gt;=3),"Loyal",IF(K4211&gt;=3,"Recent / New",IF(L4211&gt;=3,"At Risk","Hibernating / Lost"))))</f>
        <v>Hibernating / Lost</v>
      </c>
      <c r="N4211" s="54" t="n">
        <f aca="false">IF(AND(Calc!$C$2&lt;=2009,Calc!$C$3&gt;=2009),F4211,0)+IF(AND(Calc!$C$2&lt;=2010,Calc!$C$3&gt;=2010),G4211,0)+IF(AND(Calc!$C$2&lt;=2011,Calc!$C$3&gt;=2011),H4211,0)</f>
        <v>205.6</v>
      </c>
      <c r="O4211" s="61" t="n">
        <f aca="false">IF(AND(N4211&gt;0,OR(Calc!$C$4="*",B4211=Calc!$C$4)),N4211+ROW()*0.000000001,0)</f>
        <v>205.600004211</v>
      </c>
    </row>
    <row r="4212" customFormat="false" ht="15" hidden="false" customHeight="false" outlineLevel="0" collapsed="false">
      <c r="A4212" s="49" t="n">
        <v>16623</v>
      </c>
      <c r="B4212" s="49" t="s">
        <v>189</v>
      </c>
      <c r="C4212" s="63" t="n">
        <v>40294</v>
      </c>
      <c r="D4212" s="63" t="n">
        <v>40641</v>
      </c>
      <c r="E4212" s="49" t="n">
        <v>4</v>
      </c>
      <c r="F4212" s="54" t="n">
        <v>0</v>
      </c>
      <c r="G4212" s="54" t="n">
        <v>873.04</v>
      </c>
      <c r="H4212" s="54" t="n">
        <v>129.45</v>
      </c>
      <c r="I4212" s="54" t="n">
        <f aca="false">SUM(F4212:H4212)</f>
        <v>1002.49</v>
      </c>
      <c r="J4212" s="49" t="n">
        <f aca="false">Calc!$C$5-D4212</f>
        <v>246</v>
      </c>
      <c r="K4212" s="49" t="n">
        <f aca="false">IF(J4212&lt;=Calc!$C$11,4,IF(J4212&lt;=Calc!$C$12,3,IF(J4212&lt;=Calc!$C$13,2,1)))</f>
        <v>2</v>
      </c>
      <c r="L4212" s="49" t="n">
        <f aca="false">1+(E4212&gt;=Calc!$C$16)+(E4212&gt;=Calc!$C$17)+(E4212&gt;=Calc!$C$18)</f>
        <v>3</v>
      </c>
      <c r="M4212" s="49" t="str">
        <f aca="false">IF(AND(K4212=4,L4212&gt;=3),"Champions",IF(AND(K4212=3,L4212&gt;=3),"Loyal",IF(K4212&gt;=3,"Recent / New",IF(L4212&gt;=3,"At Risk","Hibernating / Lost"))))</f>
        <v>At Risk</v>
      </c>
      <c r="N4212" s="54" t="n">
        <f aca="false">IF(AND(Calc!$C$2&lt;=2009,Calc!$C$3&gt;=2009),F4212,0)+IF(AND(Calc!$C$2&lt;=2010,Calc!$C$3&gt;=2010),G4212,0)+IF(AND(Calc!$C$2&lt;=2011,Calc!$C$3&gt;=2011),H4212,0)</f>
        <v>1002.49</v>
      </c>
      <c r="O4212" s="61" t="n">
        <f aca="false">IF(AND(N4212&gt;0,OR(Calc!$C$4="*",B4212=Calc!$C$4)),N4212+ROW()*0.000000001,0)</f>
        <v>1002.490004212</v>
      </c>
    </row>
    <row r="4213" customFormat="false" ht="15" hidden="false" customHeight="false" outlineLevel="0" collapsed="false">
      <c r="A4213" s="49" t="n">
        <v>16624</v>
      </c>
      <c r="B4213" s="49" t="s">
        <v>189</v>
      </c>
      <c r="C4213" s="63" t="n">
        <v>40689</v>
      </c>
      <c r="D4213" s="63" t="n">
        <v>40806</v>
      </c>
      <c r="E4213" s="49" t="n">
        <v>2</v>
      </c>
      <c r="F4213" s="54" t="n">
        <v>0</v>
      </c>
      <c r="G4213" s="54" t="n">
        <v>0</v>
      </c>
      <c r="H4213" s="54" t="n">
        <v>810.57</v>
      </c>
      <c r="I4213" s="54" t="n">
        <f aca="false">SUM(F4213:H4213)</f>
        <v>810.57</v>
      </c>
      <c r="J4213" s="49" t="n">
        <f aca="false">Calc!$C$5-D4213</f>
        <v>81</v>
      </c>
      <c r="K4213" s="49" t="n">
        <f aca="false">IF(J4213&lt;=Calc!$C$11,4,IF(J4213&lt;=Calc!$C$12,3,IF(J4213&lt;=Calc!$C$13,2,1)))</f>
        <v>3</v>
      </c>
      <c r="L4213" s="49" t="n">
        <f aca="false">1+(E4213&gt;=Calc!$C$16)+(E4213&gt;=Calc!$C$17)+(E4213&gt;=Calc!$C$18)</f>
        <v>2</v>
      </c>
      <c r="M4213" s="49" t="str">
        <f aca="false">IF(AND(K4213=4,L4213&gt;=3),"Champions",IF(AND(K4213=3,L4213&gt;=3),"Loyal",IF(K4213&gt;=3,"Recent / New",IF(L4213&gt;=3,"At Risk","Hibernating / Lost"))))</f>
        <v>Recent / New</v>
      </c>
      <c r="N4213" s="54" t="n">
        <f aca="false">IF(AND(Calc!$C$2&lt;=2009,Calc!$C$3&gt;=2009),F4213,0)+IF(AND(Calc!$C$2&lt;=2010,Calc!$C$3&gt;=2010),G4213,0)+IF(AND(Calc!$C$2&lt;=2011,Calc!$C$3&gt;=2011),H4213,0)</f>
        <v>810.57</v>
      </c>
      <c r="O4213" s="61" t="n">
        <f aca="false">IF(AND(N4213&gt;0,OR(Calc!$C$4="*",B4213=Calc!$C$4)),N4213+ROW()*0.000000001,0)</f>
        <v>810.570004213</v>
      </c>
    </row>
    <row r="4214" customFormat="false" ht="15" hidden="false" customHeight="false" outlineLevel="0" collapsed="false">
      <c r="A4214" s="49" t="n">
        <v>16625</v>
      </c>
      <c r="B4214" s="49" t="s">
        <v>189</v>
      </c>
      <c r="C4214" s="63" t="n">
        <v>40343</v>
      </c>
      <c r="D4214" s="63" t="n">
        <v>40612</v>
      </c>
      <c r="E4214" s="49" t="n">
        <v>5</v>
      </c>
      <c r="F4214" s="54" t="n">
        <v>0</v>
      </c>
      <c r="G4214" s="54" t="n">
        <v>1318</v>
      </c>
      <c r="H4214" s="54" t="n">
        <v>333.08</v>
      </c>
      <c r="I4214" s="54" t="n">
        <f aca="false">SUM(F4214:H4214)</f>
        <v>1651.08</v>
      </c>
      <c r="J4214" s="49" t="n">
        <f aca="false">Calc!$C$5-D4214</f>
        <v>275</v>
      </c>
      <c r="K4214" s="49" t="n">
        <f aca="false">IF(J4214&lt;=Calc!$C$11,4,IF(J4214&lt;=Calc!$C$12,3,IF(J4214&lt;=Calc!$C$13,2,1)))</f>
        <v>2</v>
      </c>
      <c r="L4214" s="49" t="n">
        <f aca="false">1+(E4214&gt;=Calc!$C$16)+(E4214&gt;=Calc!$C$17)+(E4214&gt;=Calc!$C$18)</f>
        <v>3</v>
      </c>
      <c r="M4214" s="49" t="str">
        <f aca="false">IF(AND(K4214=4,L4214&gt;=3),"Champions",IF(AND(K4214=3,L4214&gt;=3),"Loyal",IF(K4214&gt;=3,"Recent / New",IF(L4214&gt;=3,"At Risk","Hibernating / Lost"))))</f>
        <v>At Risk</v>
      </c>
      <c r="N4214" s="54" t="n">
        <f aca="false">IF(AND(Calc!$C$2&lt;=2009,Calc!$C$3&gt;=2009),F4214,0)+IF(AND(Calc!$C$2&lt;=2010,Calc!$C$3&gt;=2010),G4214,0)+IF(AND(Calc!$C$2&lt;=2011,Calc!$C$3&gt;=2011),H4214,0)</f>
        <v>1651.08</v>
      </c>
      <c r="O4214" s="61" t="n">
        <f aca="false">IF(AND(N4214&gt;0,OR(Calc!$C$4="*",B4214=Calc!$C$4)),N4214+ROW()*0.000000001,0)</f>
        <v>1651.080004214</v>
      </c>
    </row>
    <row r="4215" customFormat="false" ht="15" hidden="false" customHeight="false" outlineLevel="0" collapsed="false">
      <c r="A4215" s="49" t="n">
        <v>16626</v>
      </c>
      <c r="B4215" s="49" t="s">
        <v>189</v>
      </c>
      <c r="C4215" s="63" t="n">
        <v>40620</v>
      </c>
      <c r="D4215" s="63" t="n">
        <v>40886</v>
      </c>
      <c r="E4215" s="49" t="n">
        <v>17</v>
      </c>
      <c r="F4215" s="54" t="n">
        <v>0</v>
      </c>
      <c r="G4215" s="54" t="n">
        <v>0</v>
      </c>
      <c r="H4215" s="54" t="n">
        <v>4379.65</v>
      </c>
      <c r="I4215" s="54" t="n">
        <f aca="false">SUM(F4215:H4215)</f>
        <v>4379.65</v>
      </c>
      <c r="J4215" s="49" t="n">
        <f aca="false">Calc!$C$5-D4215</f>
        <v>1</v>
      </c>
      <c r="K4215" s="49" t="n">
        <f aca="false">IF(J4215&lt;=Calc!$C$11,4,IF(J4215&lt;=Calc!$C$12,3,IF(J4215&lt;=Calc!$C$13,2,1)))</f>
        <v>4</v>
      </c>
      <c r="L4215" s="49" t="n">
        <f aca="false">1+(E4215&gt;=Calc!$C$16)+(E4215&gt;=Calc!$C$17)+(E4215&gt;=Calc!$C$18)</f>
        <v>4</v>
      </c>
      <c r="M4215" s="49" t="str">
        <f aca="false">IF(AND(K4215=4,L4215&gt;=3),"Champions",IF(AND(K4215=3,L4215&gt;=3),"Loyal",IF(K4215&gt;=3,"Recent / New",IF(L4215&gt;=3,"At Risk","Hibernating / Lost"))))</f>
        <v>Champions</v>
      </c>
      <c r="N4215" s="54" t="n">
        <f aca="false">IF(AND(Calc!$C$2&lt;=2009,Calc!$C$3&gt;=2009),F4215,0)+IF(AND(Calc!$C$2&lt;=2010,Calc!$C$3&gt;=2010),G4215,0)+IF(AND(Calc!$C$2&lt;=2011,Calc!$C$3&gt;=2011),H4215,0)</f>
        <v>4379.65</v>
      </c>
      <c r="O4215" s="61" t="n">
        <f aca="false">IF(AND(N4215&gt;0,OR(Calc!$C$4="*",B4215=Calc!$C$4)),N4215+ROW()*0.000000001,0)</f>
        <v>4379.650004215</v>
      </c>
    </row>
    <row r="4216" customFormat="false" ht="15" hidden="false" customHeight="false" outlineLevel="0" collapsed="false">
      <c r="A4216" s="49" t="n">
        <v>16627</v>
      </c>
      <c r="B4216" s="49" t="s">
        <v>189</v>
      </c>
      <c r="C4216" s="63" t="n">
        <v>40807</v>
      </c>
      <c r="D4216" s="63" t="n">
        <v>40807</v>
      </c>
      <c r="E4216" s="49" t="n">
        <v>1</v>
      </c>
      <c r="F4216" s="54" t="n">
        <v>0</v>
      </c>
      <c r="G4216" s="54" t="n">
        <v>0</v>
      </c>
      <c r="H4216" s="54" t="n">
        <v>322.8</v>
      </c>
      <c r="I4216" s="54" t="n">
        <f aca="false">SUM(F4216:H4216)</f>
        <v>322.8</v>
      </c>
      <c r="J4216" s="49" t="n">
        <f aca="false">Calc!$C$5-D4216</f>
        <v>80</v>
      </c>
      <c r="K4216" s="49" t="n">
        <f aca="false">IF(J4216&lt;=Calc!$C$11,4,IF(J4216&lt;=Calc!$C$12,3,IF(J4216&lt;=Calc!$C$13,2,1)))</f>
        <v>3</v>
      </c>
      <c r="L4216" s="49" t="n">
        <f aca="false">1+(E4216&gt;=Calc!$C$16)+(E4216&gt;=Calc!$C$17)+(E4216&gt;=Calc!$C$18)</f>
        <v>1</v>
      </c>
      <c r="M4216" s="49" t="str">
        <f aca="false">IF(AND(K4216=4,L4216&gt;=3),"Champions",IF(AND(K4216=3,L4216&gt;=3),"Loyal",IF(K4216&gt;=3,"Recent / New",IF(L4216&gt;=3,"At Risk","Hibernating / Lost"))))</f>
        <v>Recent / New</v>
      </c>
      <c r="N4216" s="54" t="n">
        <f aca="false">IF(AND(Calc!$C$2&lt;=2009,Calc!$C$3&gt;=2009),F4216,0)+IF(AND(Calc!$C$2&lt;=2010,Calc!$C$3&gt;=2010),G4216,0)+IF(AND(Calc!$C$2&lt;=2011,Calc!$C$3&gt;=2011),H4216,0)</f>
        <v>322.8</v>
      </c>
      <c r="O4216" s="61" t="n">
        <f aca="false">IF(AND(N4216&gt;0,OR(Calc!$C$4="*",B4216=Calc!$C$4)),N4216+ROW()*0.000000001,0)</f>
        <v>322.800004216</v>
      </c>
    </row>
    <row r="4217" customFormat="false" ht="15" hidden="false" customHeight="false" outlineLevel="0" collapsed="false">
      <c r="A4217" s="49" t="n">
        <v>16628</v>
      </c>
      <c r="B4217" s="49" t="s">
        <v>189</v>
      </c>
      <c r="C4217" s="63" t="n">
        <v>40245</v>
      </c>
      <c r="D4217" s="63" t="n">
        <v>40857</v>
      </c>
      <c r="E4217" s="49" t="n">
        <v>7</v>
      </c>
      <c r="F4217" s="54" t="n">
        <v>0</v>
      </c>
      <c r="G4217" s="54" t="n">
        <v>130.05</v>
      </c>
      <c r="H4217" s="54" t="n">
        <v>2183.04</v>
      </c>
      <c r="I4217" s="54" t="n">
        <f aca="false">SUM(F4217:H4217)</f>
        <v>2313.09</v>
      </c>
      <c r="J4217" s="49" t="n">
        <f aca="false">Calc!$C$5-D4217</f>
        <v>30</v>
      </c>
      <c r="K4217" s="49" t="n">
        <f aca="false">IF(J4217&lt;=Calc!$C$11,4,IF(J4217&lt;=Calc!$C$12,3,IF(J4217&lt;=Calc!$C$13,2,1)))</f>
        <v>3</v>
      </c>
      <c r="L4217" s="49" t="n">
        <f aca="false">1+(E4217&gt;=Calc!$C$16)+(E4217&gt;=Calc!$C$17)+(E4217&gt;=Calc!$C$18)</f>
        <v>3</v>
      </c>
      <c r="M4217" s="49" t="str">
        <f aca="false">IF(AND(K4217=4,L4217&gt;=3),"Champions",IF(AND(K4217=3,L4217&gt;=3),"Loyal",IF(K4217&gt;=3,"Recent / New",IF(L4217&gt;=3,"At Risk","Hibernating / Lost"))))</f>
        <v>Loyal</v>
      </c>
      <c r="N4217" s="54" t="n">
        <f aca="false">IF(AND(Calc!$C$2&lt;=2009,Calc!$C$3&gt;=2009),F4217,0)+IF(AND(Calc!$C$2&lt;=2010,Calc!$C$3&gt;=2010),G4217,0)+IF(AND(Calc!$C$2&lt;=2011,Calc!$C$3&gt;=2011),H4217,0)</f>
        <v>2313.09</v>
      </c>
      <c r="O4217" s="61" t="n">
        <f aca="false">IF(AND(N4217&gt;0,OR(Calc!$C$4="*",B4217=Calc!$C$4)),N4217+ROW()*0.000000001,0)</f>
        <v>2313.090004217</v>
      </c>
    </row>
    <row r="4218" customFormat="false" ht="15" hidden="false" customHeight="false" outlineLevel="0" collapsed="false">
      <c r="A4218" s="49" t="n">
        <v>16629</v>
      </c>
      <c r="B4218" s="49" t="s">
        <v>189</v>
      </c>
      <c r="C4218" s="63" t="n">
        <v>40790</v>
      </c>
      <c r="D4218" s="63" t="n">
        <v>40813</v>
      </c>
      <c r="E4218" s="49" t="n">
        <v>2</v>
      </c>
      <c r="F4218" s="54" t="n">
        <v>0</v>
      </c>
      <c r="G4218" s="54" t="n">
        <v>0</v>
      </c>
      <c r="H4218" s="54" t="n">
        <v>408.63</v>
      </c>
      <c r="I4218" s="54" t="n">
        <f aca="false">SUM(F4218:H4218)</f>
        <v>408.63</v>
      </c>
      <c r="J4218" s="49" t="n">
        <f aca="false">Calc!$C$5-D4218</f>
        <v>74</v>
      </c>
      <c r="K4218" s="49" t="n">
        <f aca="false">IF(J4218&lt;=Calc!$C$11,4,IF(J4218&lt;=Calc!$C$12,3,IF(J4218&lt;=Calc!$C$13,2,1)))</f>
        <v>3</v>
      </c>
      <c r="L4218" s="49" t="n">
        <f aca="false">1+(E4218&gt;=Calc!$C$16)+(E4218&gt;=Calc!$C$17)+(E4218&gt;=Calc!$C$18)</f>
        <v>2</v>
      </c>
      <c r="M4218" s="49" t="str">
        <f aca="false">IF(AND(K4218=4,L4218&gt;=3),"Champions",IF(AND(K4218=3,L4218&gt;=3),"Loyal",IF(K4218&gt;=3,"Recent / New",IF(L4218&gt;=3,"At Risk","Hibernating / Lost"))))</f>
        <v>Recent / New</v>
      </c>
      <c r="N4218" s="54" t="n">
        <f aca="false">IF(AND(Calc!$C$2&lt;=2009,Calc!$C$3&gt;=2009),F4218,0)+IF(AND(Calc!$C$2&lt;=2010,Calc!$C$3&gt;=2010),G4218,0)+IF(AND(Calc!$C$2&lt;=2011,Calc!$C$3&gt;=2011),H4218,0)</f>
        <v>408.63</v>
      </c>
      <c r="O4218" s="61" t="n">
        <f aca="false">IF(AND(N4218&gt;0,OR(Calc!$C$4="*",B4218=Calc!$C$4)),N4218+ROW()*0.000000001,0)</f>
        <v>408.630004218</v>
      </c>
    </row>
    <row r="4219" customFormat="false" ht="15" hidden="false" customHeight="false" outlineLevel="0" collapsed="false">
      <c r="A4219" s="49" t="n">
        <v>16630</v>
      </c>
      <c r="B4219" s="49" t="s">
        <v>189</v>
      </c>
      <c r="C4219" s="63" t="n">
        <v>40479</v>
      </c>
      <c r="D4219" s="63" t="n">
        <v>40479</v>
      </c>
      <c r="E4219" s="49" t="n">
        <v>1</v>
      </c>
      <c r="F4219" s="54" t="n">
        <v>0</v>
      </c>
      <c r="G4219" s="54" t="n">
        <v>104.3</v>
      </c>
      <c r="H4219" s="54" t="n">
        <v>0</v>
      </c>
      <c r="I4219" s="54" t="n">
        <f aca="false">SUM(F4219:H4219)</f>
        <v>104.3</v>
      </c>
      <c r="J4219" s="49" t="n">
        <f aca="false">Calc!$C$5-D4219</f>
        <v>408</v>
      </c>
      <c r="K4219" s="49" t="n">
        <f aca="false">IF(J4219&lt;=Calc!$C$11,4,IF(J4219&lt;=Calc!$C$12,3,IF(J4219&lt;=Calc!$C$13,2,1)))</f>
        <v>1</v>
      </c>
      <c r="L4219" s="49" t="n">
        <f aca="false">1+(E4219&gt;=Calc!$C$16)+(E4219&gt;=Calc!$C$17)+(E4219&gt;=Calc!$C$18)</f>
        <v>1</v>
      </c>
      <c r="M4219" s="49" t="str">
        <f aca="false">IF(AND(K4219=4,L4219&gt;=3),"Champions",IF(AND(K4219=3,L4219&gt;=3),"Loyal",IF(K4219&gt;=3,"Recent / New",IF(L4219&gt;=3,"At Risk","Hibernating / Lost"))))</f>
        <v>Hibernating / Lost</v>
      </c>
      <c r="N4219" s="54" t="n">
        <f aca="false">IF(AND(Calc!$C$2&lt;=2009,Calc!$C$3&gt;=2009),F4219,0)+IF(AND(Calc!$C$2&lt;=2010,Calc!$C$3&gt;=2010),G4219,0)+IF(AND(Calc!$C$2&lt;=2011,Calc!$C$3&gt;=2011),H4219,0)</f>
        <v>104.3</v>
      </c>
      <c r="O4219" s="61" t="n">
        <f aca="false">IF(AND(N4219&gt;0,OR(Calc!$C$4="*",B4219=Calc!$C$4)),N4219+ROW()*0.000000001,0)</f>
        <v>104.300004219</v>
      </c>
    </row>
    <row r="4220" customFormat="false" ht="15" hidden="false" customHeight="false" outlineLevel="0" collapsed="false">
      <c r="A4220" s="49" t="n">
        <v>16631</v>
      </c>
      <c r="B4220" s="49" t="s">
        <v>189</v>
      </c>
      <c r="C4220" s="63" t="n">
        <v>40235</v>
      </c>
      <c r="D4220" s="63" t="n">
        <v>40405</v>
      </c>
      <c r="E4220" s="49" t="n">
        <v>7</v>
      </c>
      <c r="F4220" s="54" t="n">
        <v>0</v>
      </c>
      <c r="G4220" s="54" t="n">
        <v>1867.02</v>
      </c>
      <c r="H4220" s="54" t="n">
        <v>0</v>
      </c>
      <c r="I4220" s="54" t="n">
        <f aca="false">SUM(F4220:H4220)</f>
        <v>1867.02</v>
      </c>
      <c r="J4220" s="49" t="n">
        <f aca="false">Calc!$C$5-D4220</f>
        <v>482</v>
      </c>
      <c r="K4220" s="49" t="n">
        <f aca="false">IF(J4220&lt;=Calc!$C$11,4,IF(J4220&lt;=Calc!$C$12,3,IF(J4220&lt;=Calc!$C$13,2,1)))</f>
        <v>1</v>
      </c>
      <c r="L4220" s="49" t="n">
        <f aca="false">1+(E4220&gt;=Calc!$C$16)+(E4220&gt;=Calc!$C$17)+(E4220&gt;=Calc!$C$18)</f>
        <v>3</v>
      </c>
      <c r="M4220" s="49" t="str">
        <f aca="false">IF(AND(K4220=4,L4220&gt;=3),"Champions",IF(AND(K4220=3,L4220&gt;=3),"Loyal",IF(K4220&gt;=3,"Recent / New",IF(L4220&gt;=3,"At Risk","Hibernating / Lost"))))</f>
        <v>At Risk</v>
      </c>
      <c r="N4220" s="54" t="n">
        <f aca="false">IF(AND(Calc!$C$2&lt;=2009,Calc!$C$3&gt;=2009),F4220,0)+IF(AND(Calc!$C$2&lt;=2010,Calc!$C$3&gt;=2010),G4220,0)+IF(AND(Calc!$C$2&lt;=2011,Calc!$C$3&gt;=2011),H4220,0)</f>
        <v>1867.02</v>
      </c>
      <c r="O4220" s="61" t="n">
        <f aca="false">IF(AND(N4220&gt;0,OR(Calc!$C$4="*",B4220=Calc!$C$4)),N4220+ROW()*0.000000001,0)</f>
        <v>1867.02000422</v>
      </c>
    </row>
    <row r="4221" customFormat="false" ht="15" hidden="false" customHeight="false" outlineLevel="0" collapsed="false">
      <c r="A4221" s="49" t="n">
        <v>16632</v>
      </c>
      <c r="B4221" s="49" t="s">
        <v>189</v>
      </c>
      <c r="C4221" s="63" t="n">
        <v>40305</v>
      </c>
      <c r="D4221" s="63" t="n">
        <v>40401</v>
      </c>
      <c r="E4221" s="49" t="n">
        <v>2</v>
      </c>
      <c r="F4221" s="54" t="n">
        <v>0</v>
      </c>
      <c r="G4221" s="54" t="n">
        <v>406.4</v>
      </c>
      <c r="H4221" s="54" t="n">
        <v>0</v>
      </c>
      <c r="I4221" s="54" t="n">
        <f aca="false">SUM(F4221:H4221)</f>
        <v>406.4</v>
      </c>
      <c r="J4221" s="49" t="n">
        <f aca="false">Calc!$C$5-D4221</f>
        <v>486</v>
      </c>
      <c r="K4221" s="49" t="n">
        <f aca="false">IF(J4221&lt;=Calc!$C$11,4,IF(J4221&lt;=Calc!$C$12,3,IF(J4221&lt;=Calc!$C$13,2,1)))</f>
        <v>1</v>
      </c>
      <c r="L4221" s="49" t="n">
        <f aca="false">1+(E4221&gt;=Calc!$C$16)+(E4221&gt;=Calc!$C$17)+(E4221&gt;=Calc!$C$18)</f>
        <v>2</v>
      </c>
      <c r="M4221" s="49" t="str">
        <f aca="false">IF(AND(K4221=4,L4221&gt;=3),"Champions",IF(AND(K4221=3,L4221&gt;=3),"Loyal",IF(K4221&gt;=3,"Recent / New",IF(L4221&gt;=3,"At Risk","Hibernating / Lost"))))</f>
        <v>Hibernating / Lost</v>
      </c>
      <c r="N4221" s="54" t="n">
        <f aca="false">IF(AND(Calc!$C$2&lt;=2009,Calc!$C$3&gt;=2009),F4221,0)+IF(AND(Calc!$C$2&lt;=2010,Calc!$C$3&gt;=2010),G4221,0)+IF(AND(Calc!$C$2&lt;=2011,Calc!$C$3&gt;=2011),H4221,0)</f>
        <v>406.4</v>
      </c>
      <c r="O4221" s="61" t="n">
        <f aca="false">IF(AND(N4221&gt;0,OR(Calc!$C$4="*",B4221=Calc!$C$4)),N4221+ROW()*0.000000001,0)</f>
        <v>406.400004221</v>
      </c>
    </row>
    <row r="4222" customFormat="false" ht="15" hidden="false" customHeight="false" outlineLevel="0" collapsed="false">
      <c r="A4222" s="49" t="n">
        <v>16633</v>
      </c>
      <c r="B4222" s="49" t="s">
        <v>189</v>
      </c>
      <c r="C4222" s="63" t="n">
        <v>40652</v>
      </c>
      <c r="D4222" s="63" t="n">
        <v>40869</v>
      </c>
      <c r="E4222" s="49" t="n">
        <v>6</v>
      </c>
      <c r="F4222" s="54" t="n">
        <v>0</v>
      </c>
      <c r="G4222" s="54" t="n">
        <v>0</v>
      </c>
      <c r="H4222" s="54" t="n">
        <v>2878.15</v>
      </c>
      <c r="I4222" s="54" t="n">
        <f aca="false">SUM(F4222:H4222)</f>
        <v>2878.15</v>
      </c>
      <c r="J4222" s="49" t="n">
        <f aca="false">Calc!$C$5-D4222</f>
        <v>18</v>
      </c>
      <c r="K4222" s="49" t="n">
        <f aca="false">IF(J4222&lt;=Calc!$C$11,4,IF(J4222&lt;=Calc!$C$12,3,IF(J4222&lt;=Calc!$C$13,2,1)))</f>
        <v>4</v>
      </c>
      <c r="L4222" s="49" t="n">
        <f aca="false">1+(E4222&gt;=Calc!$C$16)+(E4222&gt;=Calc!$C$17)+(E4222&gt;=Calc!$C$18)</f>
        <v>3</v>
      </c>
      <c r="M4222" s="49" t="str">
        <f aca="false">IF(AND(K4222=4,L4222&gt;=3),"Champions",IF(AND(K4222=3,L4222&gt;=3),"Loyal",IF(K4222&gt;=3,"Recent / New",IF(L4222&gt;=3,"At Risk","Hibernating / Lost"))))</f>
        <v>Champions</v>
      </c>
      <c r="N4222" s="54" t="n">
        <f aca="false">IF(AND(Calc!$C$2&lt;=2009,Calc!$C$3&gt;=2009),F4222,0)+IF(AND(Calc!$C$2&lt;=2010,Calc!$C$3&gt;=2010),G4222,0)+IF(AND(Calc!$C$2&lt;=2011,Calc!$C$3&gt;=2011),H4222,0)</f>
        <v>2878.15</v>
      </c>
      <c r="O4222" s="61" t="n">
        <f aca="false">IF(AND(N4222&gt;0,OR(Calc!$C$4="*",B4222=Calc!$C$4)),N4222+ROW()*0.000000001,0)</f>
        <v>2878.150004222</v>
      </c>
    </row>
    <row r="4223" customFormat="false" ht="15" hidden="false" customHeight="false" outlineLevel="0" collapsed="false">
      <c r="A4223" s="49" t="n">
        <v>16634</v>
      </c>
      <c r="B4223" s="49" t="s">
        <v>189</v>
      </c>
      <c r="C4223" s="63" t="n">
        <v>40199</v>
      </c>
      <c r="D4223" s="63" t="n">
        <v>40664</v>
      </c>
      <c r="E4223" s="49" t="n">
        <v>6</v>
      </c>
      <c r="F4223" s="54" t="n">
        <v>0</v>
      </c>
      <c r="G4223" s="54" t="n">
        <v>1145.2</v>
      </c>
      <c r="H4223" s="54" t="n">
        <v>53.1</v>
      </c>
      <c r="I4223" s="54" t="n">
        <f aca="false">SUM(F4223:H4223)</f>
        <v>1198.3</v>
      </c>
      <c r="J4223" s="49" t="n">
        <f aca="false">Calc!$C$5-D4223</f>
        <v>223</v>
      </c>
      <c r="K4223" s="49" t="n">
        <f aca="false">IF(J4223&lt;=Calc!$C$11,4,IF(J4223&lt;=Calc!$C$12,3,IF(J4223&lt;=Calc!$C$13,2,1)))</f>
        <v>2</v>
      </c>
      <c r="L4223" s="49" t="n">
        <f aca="false">1+(E4223&gt;=Calc!$C$16)+(E4223&gt;=Calc!$C$17)+(E4223&gt;=Calc!$C$18)</f>
        <v>3</v>
      </c>
      <c r="M4223" s="49" t="str">
        <f aca="false">IF(AND(K4223=4,L4223&gt;=3),"Champions",IF(AND(K4223=3,L4223&gt;=3),"Loyal",IF(K4223&gt;=3,"Recent / New",IF(L4223&gt;=3,"At Risk","Hibernating / Lost"))))</f>
        <v>At Risk</v>
      </c>
      <c r="N4223" s="54" t="n">
        <f aca="false">IF(AND(Calc!$C$2&lt;=2009,Calc!$C$3&gt;=2009),F4223,0)+IF(AND(Calc!$C$2&lt;=2010,Calc!$C$3&gt;=2010),G4223,0)+IF(AND(Calc!$C$2&lt;=2011,Calc!$C$3&gt;=2011),H4223,0)</f>
        <v>1198.3</v>
      </c>
      <c r="O4223" s="61" t="n">
        <f aca="false">IF(AND(N4223&gt;0,OR(Calc!$C$4="*",B4223=Calc!$C$4)),N4223+ROW()*0.000000001,0)</f>
        <v>1198.300004223</v>
      </c>
    </row>
    <row r="4224" customFormat="false" ht="15" hidden="false" customHeight="false" outlineLevel="0" collapsed="false">
      <c r="A4224" s="49" t="n">
        <v>16635</v>
      </c>
      <c r="B4224" s="49" t="s">
        <v>189</v>
      </c>
      <c r="C4224" s="63" t="n">
        <v>40480</v>
      </c>
      <c r="D4224" s="63" t="n">
        <v>40480</v>
      </c>
      <c r="E4224" s="49" t="n">
        <v>1</v>
      </c>
      <c r="F4224" s="54" t="n">
        <v>0</v>
      </c>
      <c r="G4224" s="54" t="n">
        <v>473</v>
      </c>
      <c r="H4224" s="54" t="n">
        <v>0</v>
      </c>
      <c r="I4224" s="54" t="n">
        <f aca="false">SUM(F4224:H4224)</f>
        <v>473</v>
      </c>
      <c r="J4224" s="49" t="n">
        <f aca="false">Calc!$C$5-D4224</f>
        <v>407</v>
      </c>
      <c r="K4224" s="49" t="n">
        <f aca="false">IF(J4224&lt;=Calc!$C$11,4,IF(J4224&lt;=Calc!$C$12,3,IF(J4224&lt;=Calc!$C$13,2,1)))</f>
        <v>1</v>
      </c>
      <c r="L4224" s="49" t="n">
        <f aca="false">1+(E4224&gt;=Calc!$C$16)+(E4224&gt;=Calc!$C$17)+(E4224&gt;=Calc!$C$18)</f>
        <v>1</v>
      </c>
      <c r="M4224" s="49" t="str">
        <f aca="false">IF(AND(K4224=4,L4224&gt;=3),"Champions",IF(AND(K4224=3,L4224&gt;=3),"Loyal",IF(K4224&gt;=3,"Recent / New",IF(L4224&gt;=3,"At Risk","Hibernating / Lost"))))</f>
        <v>Hibernating / Lost</v>
      </c>
      <c r="N4224" s="54" t="n">
        <f aca="false">IF(AND(Calc!$C$2&lt;=2009,Calc!$C$3&gt;=2009),F4224,0)+IF(AND(Calc!$C$2&lt;=2010,Calc!$C$3&gt;=2010),G4224,0)+IF(AND(Calc!$C$2&lt;=2011,Calc!$C$3&gt;=2011),H4224,0)</f>
        <v>473</v>
      </c>
      <c r="O4224" s="61" t="n">
        <f aca="false">IF(AND(N4224&gt;0,OR(Calc!$C$4="*",B4224=Calc!$C$4)),N4224+ROW()*0.000000001,0)</f>
        <v>473.000004224</v>
      </c>
    </row>
    <row r="4225" customFormat="false" ht="15" hidden="false" customHeight="false" outlineLevel="0" collapsed="false">
      <c r="A4225" s="49" t="n">
        <v>16636</v>
      </c>
      <c r="B4225" s="49" t="s">
        <v>189</v>
      </c>
      <c r="C4225" s="63" t="n">
        <v>40240</v>
      </c>
      <c r="D4225" s="63" t="n">
        <v>40448</v>
      </c>
      <c r="E4225" s="49" t="n">
        <v>4</v>
      </c>
      <c r="F4225" s="54" t="n">
        <v>0</v>
      </c>
      <c r="G4225" s="54" t="n">
        <v>3802.04</v>
      </c>
      <c r="H4225" s="54" t="n">
        <v>0</v>
      </c>
      <c r="I4225" s="54" t="n">
        <f aca="false">SUM(F4225:H4225)</f>
        <v>3802.04</v>
      </c>
      <c r="J4225" s="49" t="n">
        <f aca="false">Calc!$C$5-D4225</f>
        <v>439</v>
      </c>
      <c r="K4225" s="49" t="n">
        <f aca="false">IF(J4225&lt;=Calc!$C$11,4,IF(J4225&lt;=Calc!$C$12,3,IF(J4225&lt;=Calc!$C$13,2,1)))</f>
        <v>1</v>
      </c>
      <c r="L4225" s="49" t="n">
        <f aca="false">1+(E4225&gt;=Calc!$C$16)+(E4225&gt;=Calc!$C$17)+(E4225&gt;=Calc!$C$18)</f>
        <v>3</v>
      </c>
      <c r="M4225" s="49" t="str">
        <f aca="false">IF(AND(K4225=4,L4225&gt;=3),"Champions",IF(AND(K4225=3,L4225&gt;=3),"Loyal",IF(K4225&gt;=3,"Recent / New",IF(L4225&gt;=3,"At Risk","Hibernating / Lost"))))</f>
        <v>At Risk</v>
      </c>
      <c r="N4225" s="54" t="n">
        <f aca="false">IF(AND(Calc!$C$2&lt;=2009,Calc!$C$3&gt;=2009),F4225,0)+IF(AND(Calc!$C$2&lt;=2010,Calc!$C$3&gt;=2010),G4225,0)+IF(AND(Calc!$C$2&lt;=2011,Calc!$C$3&gt;=2011),H4225,0)</f>
        <v>3802.04</v>
      </c>
      <c r="O4225" s="61" t="n">
        <f aca="false">IF(AND(N4225&gt;0,OR(Calc!$C$4="*",B4225=Calc!$C$4)),N4225+ROW()*0.000000001,0)</f>
        <v>3802.040004225</v>
      </c>
    </row>
    <row r="4226" customFormat="false" ht="15" hidden="false" customHeight="false" outlineLevel="0" collapsed="false">
      <c r="A4226" s="49" t="n">
        <v>16637</v>
      </c>
      <c r="B4226" s="49" t="s">
        <v>189</v>
      </c>
      <c r="C4226" s="63" t="n">
        <v>40661</v>
      </c>
      <c r="D4226" s="63" t="n">
        <v>40854</v>
      </c>
      <c r="E4226" s="49" t="n">
        <v>4</v>
      </c>
      <c r="F4226" s="54" t="n">
        <v>0</v>
      </c>
      <c r="G4226" s="54" t="n">
        <v>0</v>
      </c>
      <c r="H4226" s="54" t="n">
        <v>1124.59</v>
      </c>
      <c r="I4226" s="54" t="n">
        <f aca="false">SUM(F4226:H4226)</f>
        <v>1124.59</v>
      </c>
      <c r="J4226" s="49" t="n">
        <f aca="false">Calc!$C$5-D4226</f>
        <v>33</v>
      </c>
      <c r="K4226" s="49" t="n">
        <f aca="false">IF(J4226&lt;=Calc!$C$11,4,IF(J4226&lt;=Calc!$C$12,3,IF(J4226&lt;=Calc!$C$13,2,1)))</f>
        <v>3</v>
      </c>
      <c r="L4226" s="49" t="n">
        <f aca="false">1+(E4226&gt;=Calc!$C$16)+(E4226&gt;=Calc!$C$17)+(E4226&gt;=Calc!$C$18)</f>
        <v>3</v>
      </c>
      <c r="M4226" s="49" t="str">
        <f aca="false">IF(AND(K4226=4,L4226&gt;=3),"Champions",IF(AND(K4226=3,L4226&gt;=3),"Loyal",IF(K4226&gt;=3,"Recent / New",IF(L4226&gt;=3,"At Risk","Hibernating / Lost"))))</f>
        <v>Loyal</v>
      </c>
      <c r="N4226" s="54" t="n">
        <f aca="false">IF(AND(Calc!$C$2&lt;=2009,Calc!$C$3&gt;=2009),F4226,0)+IF(AND(Calc!$C$2&lt;=2010,Calc!$C$3&gt;=2010),G4226,0)+IF(AND(Calc!$C$2&lt;=2011,Calc!$C$3&gt;=2011),H4226,0)</f>
        <v>1124.59</v>
      </c>
      <c r="O4226" s="61" t="n">
        <f aca="false">IF(AND(N4226&gt;0,OR(Calc!$C$4="*",B4226=Calc!$C$4)),N4226+ROW()*0.000000001,0)</f>
        <v>1124.590004226</v>
      </c>
    </row>
    <row r="4227" customFormat="false" ht="15" hidden="false" customHeight="false" outlineLevel="0" collapsed="false">
      <c r="A4227" s="49" t="n">
        <v>16638</v>
      </c>
      <c r="B4227" s="49" t="s">
        <v>189</v>
      </c>
      <c r="C4227" s="63" t="n">
        <v>40408</v>
      </c>
      <c r="D4227" s="63" t="n">
        <v>40864</v>
      </c>
      <c r="E4227" s="49" t="n">
        <v>15</v>
      </c>
      <c r="F4227" s="54" t="n">
        <v>0</v>
      </c>
      <c r="G4227" s="54" t="n">
        <v>770.21</v>
      </c>
      <c r="H4227" s="54" t="n">
        <v>1605.67</v>
      </c>
      <c r="I4227" s="54" t="n">
        <f aca="false">SUM(F4227:H4227)</f>
        <v>2375.88</v>
      </c>
      <c r="J4227" s="49" t="n">
        <f aca="false">Calc!$C$5-D4227</f>
        <v>23</v>
      </c>
      <c r="K4227" s="49" t="n">
        <f aca="false">IF(J4227&lt;=Calc!$C$11,4,IF(J4227&lt;=Calc!$C$12,3,IF(J4227&lt;=Calc!$C$13,2,1)))</f>
        <v>4</v>
      </c>
      <c r="L4227" s="49" t="n">
        <f aca="false">1+(E4227&gt;=Calc!$C$16)+(E4227&gt;=Calc!$C$17)+(E4227&gt;=Calc!$C$18)</f>
        <v>4</v>
      </c>
      <c r="M4227" s="49" t="str">
        <f aca="false">IF(AND(K4227=4,L4227&gt;=3),"Champions",IF(AND(K4227=3,L4227&gt;=3),"Loyal",IF(K4227&gt;=3,"Recent / New",IF(L4227&gt;=3,"At Risk","Hibernating / Lost"))))</f>
        <v>Champions</v>
      </c>
      <c r="N4227" s="54" t="n">
        <f aca="false">IF(AND(Calc!$C$2&lt;=2009,Calc!$C$3&gt;=2009),F4227,0)+IF(AND(Calc!$C$2&lt;=2010,Calc!$C$3&gt;=2010),G4227,0)+IF(AND(Calc!$C$2&lt;=2011,Calc!$C$3&gt;=2011),H4227,0)</f>
        <v>2375.88</v>
      </c>
      <c r="O4227" s="61" t="n">
        <f aca="false">IF(AND(N4227&gt;0,OR(Calc!$C$4="*",B4227=Calc!$C$4)),N4227+ROW()*0.000000001,0)</f>
        <v>2375.880004227</v>
      </c>
    </row>
    <row r="4228" customFormat="false" ht="15" hidden="false" customHeight="false" outlineLevel="0" collapsed="false">
      <c r="A4228" s="49" t="n">
        <v>16639</v>
      </c>
      <c r="B4228" s="49" t="s">
        <v>189</v>
      </c>
      <c r="C4228" s="63" t="n">
        <v>40477</v>
      </c>
      <c r="D4228" s="63" t="n">
        <v>40855</v>
      </c>
      <c r="E4228" s="49" t="n">
        <v>4</v>
      </c>
      <c r="F4228" s="54" t="n">
        <v>0</v>
      </c>
      <c r="G4228" s="54" t="n">
        <v>490.47</v>
      </c>
      <c r="H4228" s="54" t="n">
        <v>1169.38</v>
      </c>
      <c r="I4228" s="54" t="n">
        <f aca="false">SUM(F4228:H4228)</f>
        <v>1659.85</v>
      </c>
      <c r="J4228" s="49" t="n">
        <f aca="false">Calc!$C$5-D4228</f>
        <v>32</v>
      </c>
      <c r="K4228" s="49" t="n">
        <f aca="false">IF(J4228&lt;=Calc!$C$11,4,IF(J4228&lt;=Calc!$C$12,3,IF(J4228&lt;=Calc!$C$13,2,1)))</f>
        <v>3</v>
      </c>
      <c r="L4228" s="49" t="n">
        <f aca="false">1+(E4228&gt;=Calc!$C$16)+(E4228&gt;=Calc!$C$17)+(E4228&gt;=Calc!$C$18)</f>
        <v>3</v>
      </c>
      <c r="M4228" s="49" t="str">
        <f aca="false">IF(AND(K4228=4,L4228&gt;=3),"Champions",IF(AND(K4228=3,L4228&gt;=3),"Loyal",IF(K4228&gt;=3,"Recent / New",IF(L4228&gt;=3,"At Risk","Hibernating / Lost"))))</f>
        <v>Loyal</v>
      </c>
      <c r="N4228" s="54" t="n">
        <f aca="false">IF(AND(Calc!$C$2&lt;=2009,Calc!$C$3&gt;=2009),F4228,0)+IF(AND(Calc!$C$2&lt;=2010,Calc!$C$3&gt;=2010),G4228,0)+IF(AND(Calc!$C$2&lt;=2011,Calc!$C$3&gt;=2011),H4228,0)</f>
        <v>1659.85</v>
      </c>
      <c r="O4228" s="61" t="n">
        <f aca="false">IF(AND(N4228&gt;0,OR(Calc!$C$4="*",B4228=Calc!$C$4)),N4228+ROW()*0.000000001,0)</f>
        <v>1659.850004228</v>
      </c>
    </row>
    <row r="4229" customFormat="false" ht="15" hidden="false" customHeight="false" outlineLevel="0" collapsed="false">
      <c r="A4229" s="49" t="n">
        <v>16640</v>
      </c>
      <c r="B4229" s="49" t="s">
        <v>189</v>
      </c>
      <c r="C4229" s="63" t="n">
        <v>40489</v>
      </c>
      <c r="D4229" s="63" t="n">
        <v>40489</v>
      </c>
      <c r="E4229" s="49" t="n">
        <v>1</v>
      </c>
      <c r="F4229" s="54" t="n">
        <v>0</v>
      </c>
      <c r="G4229" s="54" t="n">
        <v>179.4</v>
      </c>
      <c r="H4229" s="54" t="n">
        <v>0</v>
      </c>
      <c r="I4229" s="54" t="n">
        <f aca="false">SUM(F4229:H4229)</f>
        <v>179.4</v>
      </c>
      <c r="J4229" s="49" t="n">
        <f aca="false">Calc!$C$5-D4229</f>
        <v>398</v>
      </c>
      <c r="K4229" s="49" t="n">
        <f aca="false">IF(J4229&lt;=Calc!$C$11,4,IF(J4229&lt;=Calc!$C$12,3,IF(J4229&lt;=Calc!$C$13,2,1)))</f>
        <v>1</v>
      </c>
      <c r="L4229" s="49" t="n">
        <f aca="false">1+(E4229&gt;=Calc!$C$16)+(E4229&gt;=Calc!$C$17)+(E4229&gt;=Calc!$C$18)</f>
        <v>1</v>
      </c>
      <c r="M4229" s="49" t="str">
        <f aca="false">IF(AND(K4229=4,L4229&gt;=3),"Champions",IF(AND(K4229=3,L4229&gt;=3),"Loyal",IF(K4229&gt;=3,"Recent / New",IF(L4229&gt;=3,"At Risk","Hibernating / Lost"))))</f>
        <v>Hibernating / Lost</v>
      </c>
      <c r="N4229" s="54" t="n">
        <f aca="false">IF(AND(Calc!$C$2&lt;=2009,Calc!$C$3&gt;=2009),F4229,0)+IF(AND(Calc!$C$2&lt;=2010,Calc!$C$3&gt;=2010),G4229,0)+IF(AND(Calc!$C$2&lt;=2011,Calc!$C$3&gt;=2011),H4229,0)</f>
        <v>179.4</v>
      </c>
      <c r="O4229" s="61" t="n">
        <f aca="false">IF(AND(N4229&gt;0,OR(Calc!$C$4="*",B4229=Calc!$C$4)),N4229+ROW()*0.000000001,0)</f>
        <v>179.400004229</v>
      </c>
    </row>
    <row r="4230" customFormat="false" ht="15" hidden="false" customHeight="false" outlineLevel="0" collapsed="false">
      <c r="A4230" s="49" t="n">
        <v>16641</v>
      </c>
      <c r="B4230" s="49" t="s">
        <v>189</v>
      </c>
      <c r="C4230" s="63" t="n">
        <v>40185</v>
      </c>
      <c r="D4230" s="63" t="n">
        <v>40781</v>
      </c>
      <c r="E4230" s="49" t="n">
        <v>2</v>
      </c>
      <c r="F4230" s="54" t="n">
        <v>0</v>
      </c>
      <c r="G4230" s="54" t="n">
        <v>323.4</v>
      </c>
      <c r="H4230" s="54" t="n">
        <v>231.1</v>
      </c>
      <c r="I4230" s="54" t="n">
        <f aca="false">SUM(F4230:H4230)</f>
        <v>554.5</v>
      </c>
      <c r="J4230" s="49" t="n">
        <f aca="false">Calc!$C$5-D4230</f>
        <v>106</v>
      </c>
      <c r="K4230" s="49" t="n">
        <f aca="false">IF(J4230&lt;=Calc!$C$11,4,IF(J4230&lt;=Calc!$C$12,3,IF(J4230&lt;=Calc!$C$13,2,1)))</f>
        <v>2</v>
      </c>
      <c r="L4230" s="49" t="n">
        <f aca="false">1+(E4230&gt;=Calc!$C$16)+(E4230&gt;=Calc!$C$17)+(E4230&gt;=Calc!$C$18)</f>
        <v>2</v>
      </c>
      <c r="M4230" s="49" t="str">
        <f aca="false">IF(AND(K4230=4,L4230&gt;=3),"Champions",IF(AND(K4230=3,L4230&gt;=3),"Loyal",IF(K4230&gt;=3,"Recent / New",IF(L4230&gt;=3,"At Risk","Hibernating / Lost"))))</f>
        <v>Hibernating / Lost</v>
      </c>
      <c r="N4230" s="54" t="n">
        <f aca="false">IF(AND(Calc!$C$2&lt;=2009,Calc!$C$3&gt;=2009),F4230,0)+IF(AND(Calc!$C$2&lt;=2010,Calc!$C$3&gt;=2010),G4230,0)+IF(AND(Calc!$C$2&lt;=2011,Calc!$C$3&gt;=2011),H4230,0)</f>
        <v>554.5</v>
      </c>
      <c r="O4230" s="61" t="n">
        <f aca="false">IF(AND(N4230&gt;0,OR(Calc!$C$4="*",B4230=Calc!$C$4)),N4230+ROW()*0.000000001,0)</f>
        <v>554.50000423</v>
      </c>
    </row>
    <row r="4231" customFormat="false" ht="15" hidden="false" customHeight="false" outlineLevel="0" collapsed="false">
      <c r="A4231" s="49" t="n">
        <v>16642</v>
      </c>
      <c r="B4231" s="49" t="s">
        <v>189</v>
      </c>
      <c r="C4231" s="63" t="n">
        <v>40471</v>
      </c>
      <c r="D4231" s="63" t="n">
        <v>40882</v>
      </c>
      <c r="E4231" s="49" t="n">
        <v>3</v>
      </c>
      <c r="F4231" s="54" t="n">
        <v>0</v>
      </c>
      <c r="G4231" s="54" t="n">
        <v>371.63</v>
      </c>
      <c r="H4231" s="54" t="n">
        <v>679.83</v>
      </c>
      <c r="I4231" s="54" t="n">
        <f aca="false">SUM(F4231:H4231)</f>
        <v>1051.46</v>
      </c>
      <c r="J4231" s="49" t="n">
        <f aca="false">Calc!$C$5-D4231</f>
        <v>5</v>
      </c>
      <c r="K4231" s="49" t="n">
        <f aca="false">IF(J4231&lt;=Calc!$C$11,4,IF(J4231&lt;=Calc!$C$12,3,IF(J4231&lt;=Calc!$C$13,2,1)))</f>
        <v>4</v>
      </c>
      <c r="L4231" s="49" t="n">
        <f aca="false">1+(E4231&gt;=Calc!$C$16)+(E4231&gt;=Calc!$C$17)+(E4231&gt;=Calc!$C$18)</f>
        <v>2</v>
      </c>
      <c r="M4231" s="49" t="str">
        <f aca="false">IF(AND(K4231=4,L4231&gt;=3),"Champions",IF(AND(K4231=3,L4231&gt;=3),"Loyal",IF(K4231&gt;=3,"Recent / New",IF(L4231&gt;=3,"At Risk","Hibernating / Lost"))))</f>
        <v>Recent / New</v>
      </c>
      <c r="N4231" s="54" t="n">
        <f aca="false">IF(AND(Calc!$C$2&lt;=2009,Calc!$C$3&gt;=2009),F4231,0)+IF(AND(Calc!$C$2&lt;=2010,Calc!$C$3&gt;=2010),G4231,0)+IF(AND(Calc!$C$2&lt;=2011,Calc!$C$3&gt;=2011),H4231,0)</f>
        <v>1051.46</v>
      </c>
      <c r="O4231" s="61" t="n">
        <f aca="false">IF(AND(N4231&gt;0,OR(Calc!$C$4="*",B4231=Calc!$C$4)),N4231+ROW()*0.000000001,0)</f>
        <v>1051.460004231</v>
      </c>
    </row>
    <row r="4232" customFormat="false" ht="15" hidden="false" customHeight="false" outlineLevel="0" collapsed="false">
      <c r="A4232" s="49" t="n">
        <v>16643</v>
      </c>
      <c r="B4232" s="49" t="s">
        <v>189</v>
      </c>
      <c r="C4232" s="63" t="n">
        <v>40464</v>
      </c>
      <c r="D4232" s="63" t="n">
        <v>40641</v>
      </c>
      <c r="E4232" s="49" t="n">
        <v>2</v>
      </c>
      <c r="F4232" s="54" t="n">
        <v>0</v>
      </c>
      <c r="G4232" s="54" t="n">
        <v>428.05</v>
      </c>
      <c r="H4232" s="54" t="n">
        <v>487.51</v>
      </c>
      <c r="I4232" s="54" t="n">
        <f aca="false">SUM(F4232:H4232)</f>
        <v>915.56</v>
      </c>
      <c r="J4232" s="49" t="n">
        <f aca="false">Calc!$C$5-D4232</f>
        <v>246</v>
      </c>
      <c r="K4232" s="49" t="n">
        <f aca="false">IF(J4232&lt;=Calc!$C$11,4,IF(J4232&lt;=Calc!$C$12,3,IF(J4232&lt;=Calc!$C$13,2,1)))</f>
        <v>2</v>
      </c>
      <c r="L4232" s="49" t="n">
        <f aca="false">1+(E4232&gt;=Calc!$C$16)+(E4232&gt;=Calc!$C$17)+(E4232&gt;=Calc!$C$18)</f>
        <v>2</v>
      </c>
      <c r="M4232" s="49" t="str">
        <f aca="false">IF(AND(K4232=4,L4232&gt;=3),"Champions",IF(AND(K4232=3,L4232&gt;=3),"Loyal",IF(K4232&gt;=3,"Recent / New",IF(L4232&gt;=3,"At Risk","Hibernating / Lost"))))</f>
        <v>Hibernating / Lost</v>
      </c>
      <c r="N4232" s="54" t="n">
        <f aca="false">IF(AND(Calc!$C$2&lt;=2009,Calc!$C$3&gt;=2009),F4232,0)+IF(AND(Calc!$C$2&lt;=2010,Calc!$C$3&gt;=2010),G4232,0)+IF(AND(Calc!$C$2&lt;=2011,Calc!$C$3&gt;=2011),H4232,0)</f>
        <v>915.56</v>
      </c>
      <c r="O4232" s="61" t="n">
        <f aca="false">IF(AND(N4232&gt;0,OR(Calc!$C$4="*",B4232=Calc!$C$4)),N4232+ROW()*0.000000001,0)</f>
        <v>915.560004232</v>
      </c>
    </row>
    <row r="4233" customFormat="false" ht="15" hidden="false" customHeight="false" outlineLevel="0" collapsed="false">
      <c r="A4233" s="49" t="n">
        <v>16644</v>
      </c>
      <c r="B4233" s="49" t="s">
        <v>189</v>
      </c>
      <c r="C4233" s="63" t="n">
        <v>40674</v>
      </c>
      <c r="D4233" s="63" t="n">
        <v>40709</v>
      </c>
      <c r="E4233" s="49" t="n">
        <v>2</v>
      </c>
      <c r="F4233" s="54" t="n">
        <v>0</v>
      </c>
      <c r="G4233" s="54" t="n">
        <v>0</v>
      </c>
      <c r="H4233" s="54" t="n">
        <v>833.78</v>
      </c>
      <c r="I4233" s="54" t="n">
        <f aca="false">SUM(F4233:H4233)</f>
        <v>833.78</v>
      </c>
      <c r="J4233" s="49" t="n">
        <f aca="false">Calc!$C$5-D4233</f>
        <v>178</v>
      </c>
      <c r="K4233" s="49" t="n">
        <f aca="false">IF(J4233&lt;=Calc!$C$11,4,IF(J4233&lt;=Calc!$C$12,3,IF(J4233&lt;=Calc!$C$13,2,1)))</f>
        <v>2</v>
      </c>
      <c r="L4233" s="49" t="n">
        <f aca="false">1+(E4233&gt;=Calc!$C$16)+(E4233&gt;=Calc!$C$17)+(E4233&gt;=Calc!$C$18)</f>
        <v>2</v>
      </c>
      <c r="M4233" s="49" t="str">
        <f aca="false">IF(AND(K4233=4,L4233&gt;=3),"Champions",IF(AND(K4233=3,L4233&gt;=3),"Loyal",IF(K4233&gt;=3,"Recent / New",IF(L4233&gt;=3,"At Risk","Hibernating / Lost"))))</f>
        <v>Hibernating / Lost</v>
      </c>
      <c r="N4233" s="54" t="n">
        <f aca="false">IF(AND(Calc!$C$2&lt;=2009,Calc!$C$3&gt;=2009),F4233,0)+IF(AND(Calc!$C$2&lt;=2010,Calc!$C$3&gt;=2010),G4233,0)+IF(AND(Calc!$C$2&lt;=2011,Calc!$C$3&gt;=2011),H4233,0)</f>
        <v>833.78</v>
      </c>
      <c r="O4233" s="61" t="n">
        <f aca="false">IF(AND(N4233&gt;0,OR(Calc!$C$4="*",B4233=Calc!$C$4)),N4233+ROW()*0.000000001,0)</f>
        <v>833.780004233</v>
      </c>
    </row>
    <row r="4234" customFormat="false" ht="15" hidden="false" customHeight="false" outlineLevel="0" collapsed="false">
      <c r="A4234" s="49" t="n">
        <v>16645</v>
      </c>
      <c r="B4234" s="49" t="s">
        <v>189</v>
      </c>
      <c r="C4234" s="63" t="n">
        <v>40151</v>
      </c>
      <c r="D4234" s="63" t="n">
        <v>40151</v>
      </c>
      <c r="E4234" s="49" t="n">
        <v>1</v>
      </c>
      <c r="F4234" s="54" t="n">
        <v>160.39</v>
      </c>
      <c r="G4234" s="54" t="n">
        <v>0</v>
      </c>
      <c r="H4234" s="54" t="n">
        <v>0</v>
      </c>
      <c r="I4234" s="54" t="n">
        <f aca="false">SUM(F4234:H4234)</f>
        <v>160.39</v>
      </c>
      <c r="J4234" s="49" t="n">
        <f aca="false">Calc!$C$5-D4234</f>
        <v>736</v>
      </c>
      <c r="K4234" s="49" t="n">
        <f aca="false">IF(J4234&lt;=Calc!$C$11,4,IF(J4234&lt;=Calc!$C$12,3,IF(J4234&lt;=Calc!$C$13,2,1)))</f>
        <v>1</v>
      </c>
      <c r="L4234" s="49" t="n">
        <f aca="false">1+(E4234&gt;=Calc!$C$16)+(E4234&gt;=Calc!$C$17)+(E4234&gt;=Calc!$C$18)</f>
        <v>1</v>
      </c>
      <c r="M4234" s="49" t="str">
        <f aca="false">IF(AND(K4234=4,L4234&gt;=3),"Champions",IF(AND(K4234=3,L4234&gt;=3),"Loyal",IF(K4234&gt;=3,"Recent / New",IF(L4234&gt;=3,"At Risk","Hibernating / Lost"))))</f>
        <v>Hibernating / Lost</v>
      </c>
      <c r="N4234" s="54" t="n">
        <f aca="false">IF(AND(Calc!$C$2&lt;=2009,Calc!$C$3&gt;=2009),F4234,0)+IF(AND(Calc!$C$2&lt;=2010,Calc!$C$3&gt;=2010),G4234,0)+IF(AND(Calc!$C$2&lt;=2011,Calc!$C$3&gt;=2011),H4234,0)</f>
        <v>160.39</v>
      </c>
      <c r="O4234" s="61" t="n">
        <f aca="false">IF(AND(N4234&gt;0,OR(Calc!$C$4="*",B4234=Calc!$C$4)),N4234+ROW()*0.000000001,0)</f>
        <v>160.390004234</v>
      </c>
    </row>
    <row r="4235" customFormat="false" ht="15" hidden="false" customHeight="false" outlineLevel="0" collapsed="false">
      <c r="A4235" s="49" t="n">
        <v>16646</v>
      </c>
      <c r="B4235" s="49" t="s">
        <v>189</v>
      </c>
      <c r="C4235" s="63" t="n">
        <v>40437</v>
      </c>
      <c r="D4235" s="63" t="n">
        <v>40437</v>
      </c>
      <c r="E4235" s="49" t="n">
        <v>1</v>
      </c>
      <c r="F4235" s="54" t="n">
        <v>0</v>
      </c>
      <c r="G4235" s="54" t="n">
        <v>675.05</v>
      </c>
      <c r="H4235" s="54" t="n">
        <v>0</v>
      </c>
      <c r="I4235" s="54" t="n">
        <f aca="false">SUM(F4235:H4235)</f>
        <v>675.05</v>
      </c>
      <c r="J4235" s="49" t="n">
        <f aca="false">Calc!$C$5-D4235</f>
        <v>450</v>
      </c>
      <c r="K4235" s="49" t="n">
        <f aca="false">IF(J4235&lt;=Calc!$C$11,4,IF(J4235&lt;=Calc!$C$12,3,IF(J4235&lt;=Calc!$C$13,2,1)))</f>
        <v>1</v>
      </c>
      <c r="L4235" s="49" t="n">
        <f aca="false">1+(E4235&gt;=Calc!$C$16)+(E4235&gt;=Calc!$C$17)+(E4235&gt;=Calc!$C$18)</f>
        <v>1</v>
      </c>
      <c r="M4235" s="49" t="str">
        <f aca="false">IF(AND(K4235=4,L4235&gt;=3),"Champions",IF(AND(K4235=3,L4235&gt;=3),"Loyal",IF(K4235&gt;=3,"Recent / New",IF(L4235&gt;=3,"At Risk","Hibernating / Lost"))))</f>
        <v>Hibernating / Lost</v>
      </c>
      <c r="N4235" s="54" t="n">
        <f aca="false">IF(AND(Calc!$C$2&lt;=2009,Calc!$C$3&gt;=2009),F4235,0)+IF(AND(Calc!$C$2&lt;=2010,Calc!$C$3&gt;=2010),G4235,0)+IF(AND(Calc!$C$2&lt;=2011,Calc!$C$3&gt;=2011),H4235,0)</f>
        <v>675.05</v>
      </c>
      <c r="O4235" s="61" t="n">
        <f aca="false">IF(AND(N4235&gt;0,OR(Calc!$C$4="*",B4235=Calc!$C$4)),N4235+ROW()*0.000000001,0)</f>
        <v>675.050004235</v>
      </c>
    </row>
    <row r="4236" customFormat="false" ht="15" hidden="false" customHeight="false" outlineLevel="0" collapsed="false">
      <c r="A4236" s="49" t="n">
        <v>16647</v>
      </c>
      <c r="B4236" s="49" t="s">
        <v>189</v>
      </c>
      <c r="C4236" s="63" t="n">
        <v>40342</v>
      </c>
      <c r="D4236" s="63" t="n">
        <v>40717</v>
      </c>
      <c r="E4236" s="49" t="n">
        <v>4</v>
      </c>
      <c r="F4236" s="54" t="n">
        <v>0</v>
      </c>
      <c r="G4236" s="54" t="n">
        <v>327.84</v>
      </c>
      <c r="H4236" s="54" t="n">
        <v>214.06</v>
      </c>
      <c r="I4236" s="54" t="n">
        <f aca="false">SUM(F4236:H4236)</f>
        <v>541.9</v>
      </c>
      <c r="J4236" s="49" t="n">
        <f aca="false">Calc!$C$5-D4236</f>
        <v>170</v>
      </c>
      <c r="K4236" s="49" t="n">
        <f aca="false">IF(J4236&lt;=Calc!$C$11,4,IF(J4236&lt;=Calc!$C$12,3,IF(J4236&lt;=Calc!$C$13,2,1)))</f>
        <v>2</v>
      </c>
      <c r="L4236" s="49" t="n">
        <f aca="false">1+(E4236&gt;=Calc!$C$16)+(E4236&gt;=Calc!$C$17)+(E4236&gt;=Calc!$C$18)</f>
        <v>3</v>
      </c>
      <c r="M4236" s="49" t="str">
        <f aca="false">IF(AND(K4236=4,L4236&gt;=3),"Champions",IF(AND(K4236=3,L4236&gt;=3),"Loyal",IF(K4236&gt;=3,"Recent / New",IF(L4236&gt;=3,"At Risk","Hibernating / Lost"))))</f>
        <v>At Risk</v>
      </c>
      <c r="N4236" s="54" t="n">
        <f aca="false">IF(AND(Calc!$C$2&lt;=2009,Calc!$C$3&gt;=2009),F4236,0)+IF(AND(Calc!$C$2&lt;=2010,Calc!$C$3&gt;=2010),G4236,0)+IF(AND(Calc!$C$2&lt;=2011,Calc!$C$3&gt;=2011),H4236,0)</f>
        <v>541.9</v>
      </c>
      <c r="O4236" s="61" t="n">
        <f aca="false">IF(AND(N4236&gt;0,OR(Calc!$C$4="*",B4236=Calc!$C$4)),N4236+ROW()*0.000000001,0)</f>
        <v>541.900004236</v>
      </c>
    </row>
    <row r="4237" customFormat="false" ht="15" hidden="false" customHeight="false" outlineLevel="0" collapsed="false">
      <c r="A4237" s="49" t="n">
        <v>16648</v>
      </c>
      <c r="B4237" s="49" t="s">
        <v>189</v>
      </c>
      <c r="C4237" s="63" t="n">
        <v>40296</v>
      </c>
      <c r="D4237" s="63" t="n">
        <v>40844</v>
      </c>
      <c r="E4237" s="49" t="n">
        <v>3</v>
      </c>
      <c r="F4237" s="54" t="n">
        <v>0</v>
      </c>
      <c r="G4237" s="54" t="n">
        <v>382.14</v>
      </c>
      <c r="H4237" s="54" t="n">
        <v>270.86</v>
      </c>
      <c r="I4237" s="54" t="n">
        <f aca="false">SUM(F4237:H4237)</f>
        <v>653</v>
      </c>
      <c r="J4237" s="49" t="n">
        <f aca="false">Calc!$C$5-D4237</f>
        <v>43</v>
      </c>
      <c r="K4237" s="49" t="n">
        <f aca="false">IF(J4237&lt;=Calc!$C$11,4,IF(J4237&lt;=Calc!$C$12,3,IF(J4237&lt;=Calc!$C$13,2,1)))</f>
        <v>3</v>
      </c>
      <c r="L4237" s="49" t="n">
        <f aca="false">1+(E4237&gt;=Calc!$C$16)+(E4237&gt;=Calc!$C$17)+(E4237&gt;=Calc!$C$18)</f>
        <v>2</v>
      </c>
      <c r="M4237" s="49" t="str">
        <f aca="false">IF(AND(K4237=4,L4237&gt;=3),"Champions",IF(AND(K4237=3,L4237&gt;=3),"Loyal",IF(K4237&gt;=3,"Recent / New",IF(L4237&gt;=3,"At Risk","Hibernating / Lost"))))</f>
        <v>Recent / New</v>
      </c>
      <c r="N4237" s="54" t="n">
        <f aca="false">IF(AND(Calc!$C$2&lt;=2009,Calc!$C$3&gt;=2009),F4237,0)+IF(AND(Calc!$C$2&lt;=2010,Calc!$C$3&gt;=2010),G4237,0)+IF(AND(Calc!$C$2&lt;=2011,Calc!$C$3&gt;=2011),H4237,0)</f>
        <v>653</v>
      </c>
      <c r="O4237" s="61" t="n">
        <f aca="false">IF(AND(N4237&gt;0,OR(Calc!$C$4="*",B4237=Calc!$C$4)),N4237+ROW()*0.000000001,0)</f>
        <v>653.000004237</v>
      </c>
    </row>
    <row r="4238" customFormat="false" ht="15" hidden="false" customHeight="false" outlineLevel="0" collapsed="false">
      <c r="A4238" s="49" t="n">
        <v>16649</v>
      </c>
      <c r="B4238" s="49" t="s">
        <v>189</v>
      </c>
      <c r="C4238" s="63" t="n">
        <v>40366</v>
      </c>
      <c r="D4238" s="63" t="n">
        <v>40366</v>
      </c>
      <c r="E4238" s="49" t="n">
        <v>1</v>
      </c>
      <c r="F4238" s="54" t="n">
        <v>0</v>
      </c>
      <c r="G4238" s="54" t="n">
        <v>306.58</v>
      </c>
      <c r="H4238" s="54" t="n">
        <v>0</v>
      </c>
      <c r="I4238" s="54" t="n">
        <f aca="false">SUM(F4238:H4238)</f>
        <v>306.58</v>
      </c>
      <c r="J4238" s="49" t="n">
        <f aca="false">Calc!$C$5-D4238</f>
        <v>521</v>
      </c>
      <c r="K4238" s="49" t="n">
        <f aca="false">IF(J4238&lt;=Calc!$C$11,4,IF(J4238&lt;=Calc!$C$12,3,IF(J4238&lt;=Calc!$C$13,2,1)))</f>
        <v>1</v>
      </c>
      <c r="L4238" s="49" t="n">
        <f aca="false">1+(E4238&gt;=Calc!$C$16)+(E4238&gt;=Calc!$C$17)+(E4238&gt;=Calc!$C$18)</f>
        <v>1</v>
      </c>
      <c r="M4238" s="49" t="str">
        <f aca="false">IF(AND(K4238=4,L4238&gt;=3),"Champions",IF(AND(K4238=3,L4238&gt;=3),"Loyal",IF(K4238&gt;=3,"Recent / New",IF(L4238&gt;=3,"At Risk","Hibernating / Lost"))))</f>
        <v>Hibernating / Lost</v>
      </c>
      <c r="N4238" s="54" t="n">
        <f aca="false">IF(AND(Calc!$C$2&lt;=2009,Calc!$C$3&gt;=2009),F4238,0)+IF(AND(Calc!$C$2&lt;=2010,Calc!$C$3&gt;=2010),G4238,0)+IF(AND(Calc!$C$2&lt;=2011,Calc!$C$3&gt;=2011),H4238,0)</f>
        <v>306.58</v>
      </c>
      <c r="O4238" s="61" t="n">
        <f aca="false">IF(AND(N4238&gt;0,OR(Calc!$C$4="*",B4238=Calc!$C$4)),N4238+ROW()*0.000000001,0)</f>
        <v>306.580004238</v>
      </c>
    </row>
    <row r="4239" customFormat="false" ht="15" hidden="false" customHeight="false" outlineLevel="0" collapsed="false">
      <c r="A4239" s="49" t="n">
        <v>16650</v>
      </c>
      <c r="B4239" s="49" t="s">
        <v>189</v>
      </c>
      <c r="C4239" s="63" t="n">
        <v>40367</v>
      </c>
      <c r="D4239" s="63" t="n">
        <v>40815</v>
      </c>
      <c r="E4239" s="49" t="n">
        <v>7</v>
      </c>
      <c r="F4239" s="54" t="n">
        <v>0</v>
      </c>
      <c r="G4239" s="54" t="n">
        <v>1397.69</v>
      </c>
      <c r="H4239" s="54" t="n">
        <v>518.42</v>
      </c>
      <c r="I4239" s="54" t="n">
        <f aca="false">SUM(F4239:H4239)</f>
        <v>1916.11</v>
      </c>
      <c r="J4239" s="49" t="n">
        <f aca="false">Calc!$C$5-D4239</f>
        <v>72</v>
      </c>
      <c r="K4239" s="49" t="n">
        <f aca="false">IF(J4239&lt;=Calc!$C$11,4,IF(J4239&lt;=Calc!$C$12,3,IF(J4239&lt;=Calc!$C$13,2,1)))</f>
        <v>3</v>
      </c>
      <c r="L4239" s="49" t="n">
        <f aca="false">1+(E4239&gt;=Calc!$C$16)+(E4239&gt;=Calc!$C$17)+(E4239&gt;=Calc!$C$18)</f>
        <v>3</v>
      </c>
      <c r="M4239" s="49" t="str">
        <f aca="false">IF(AND(K4239=4,L4239&gt;=3),"Champions",IF(AND(K4239=3,L4239&gt;=3),"Loyal",IF(K4239&gt;=3,"Recent / New",IF(L4239&gt;=3,"At Risk","Hibernating / Lost"))))</f>
        <v>Loyal</v>
      </c>
      <c r="N4239" s="54" t="n">
        <f aca="false">IF(AND(Calc!$C$2&lt;=2009,Calc!$C$3&gt;=2009),F4239,0)+IF(AND(Calc!$C$2&lt;=2010,Calc!$C$3&gt;=2010),G4239,0)+IF(AND(Calc!$C$2&lt;=2011,Calc!$C$3&gt;=2011),H4239,0)</f>
        <v>1916.11</v>
      </c>
      <c r="O4239" s="61" t="n">
        <f aca="false">IF(AND(N4239&gt;0,OR(Calc!$C$4="*",B4239=Calc!$C$4)),N4239+ROW()*0.000000001,0)</f>
        <v>1916.110004239</v>
      </c>
    </row>
    <row r="4240" customFormat="false" ht="15" hidden="false" customHeight="false" outlineLevel="0" collapsed="false">
      <c r="A4240" s="49" t="n">
        <v>16651</v>
      </c>
      <c r="B4240" s="49" t="s">
        <v>189</v>
      </c>
      <c r="C4240" s="63" t="n">
        <v>40300</v>
      </c>
      <c r="D4240" s="63" t="n">
        <v>40300</v>
      </c>
      <c r="E4240" s="49" t="n">
        <v>1</v>
      </c>
      <c r="F4240" s="54" t="n">
        <v>0</v>
      </c>
      <c r="G4240" s="54" t="n">
        <v>136.2</v>
      </c>
      <c r="H4240" s="54" t="n">
        <v>0</v>
      </c>
      <c r="I4240" s="54" t="n">
        <f aca="false">SUM(F4240:H4240)</f>
        <v>136.2</v>
      </c>
      <c r="J4240" s="49" t="n">
        <f aca="false">Calc!$C$5-D4240</f>
        <v>587</v>
      </c>
      <c r="K4240" s="49" t="n">
        <f aca="false">IF(J4240&lt;=Calc!$C$11,4,IF(J4240&lt;=Calc!$C$12,3,IF(J4240&lt;=Calc!$C$13,2,1)))</f>
        <v>1</v>
      </c>
      <c r="L4240" s="49" t="n">
        <f aca="false">1+(E4240&gt;=Calc!$C$16)+(E4240&gt;=Calc!$C$17)+(E4240&gt;=Calc!$C$18)</f>
        <v>1</v>
      </c>
      <c r="M4240" s="49" t="str">
        <f aca="false">IF(AND(K4240=4,L4240&gt;=3),"Champions",IF(AND(K4240=3,L4240&gt;=3),"Loyal",IF(K4240&gt;=3,"Recent / New",IF(L4240&gt;=3,"At Risk","Hibernating / Lost"))))</f>
        <v>Hibernating / Lost</v>
      </c>
      <c r="N4240" s="54" t="n">
        <f aca="false">IF(AND(Calc!$C$2&lt;=2009,Calc!$C$3&gt;=2009),F4240,0)+IF(AND(Calc!$C$2&lt;=2010,Calc!$C$3&gt;=2010),G4240,0)+IF(AND(Calc!$C$2&lt;=2011,Calc!$C$3&gt;=2011),H4240,0)</f>
        <v>136.2</v>
      </c>
      <c r="O4240" s="61" t="n">
        <f aca="false">IF(AND(N4240&gt;0,OR(Calc!$C$4="*",B4240=Calc!$C$4)),N4240+ROW()*0.000000001,0)</f>
        <v>136.20000424</v>
      </c>
    </row>
    <row r="4241" customFormat="false" ht="15" hidden="false" customHeight="false" outlineLevel="0" collapsed="false">
      <c r="A4241" s="49" t="n">
        <v>16652</v>
      </c>
      <c r="B4241" s="49" t="s">
        <v>189</v>
      </c>
      <c r="C4241" s="63" t="n">
        <v>40254</v>
      </c>
      <c r="D4241" s="63" t="n">
        <v>40828</v>
      </c>
      <c r="E4241" s="49" t="n">
        <v>16</v>
      </c>
      <c r="F4241" s="54" t="n">
        <v>0</v>
      </c>
      <c r="G4241" s="54" t="n">
        <v>10658.57</v>
      </c>
      <c r="H4241" s="54" t="n">
        <v>6654.26</v>
      </c>
      <c r="I4241" s="54" t="n">
        <f aca="false">SUM(F4241:H4241)</f>
        <v>17312.83</v>
      </c>
      <c r="J4241" s="49" t="n">
        <f aca="false">Calc!$C$5-D4241</f>
        <v>59</v>
      </c>
      <c r="K4241" s="49" t="n">
        <f aca="false">IF(J4241&lt;=Calc!$C$11,4,IF(J4241&lt;=Calc!$C$12,3,IF(J4241&lt;=Calc!$C$13,2,1)))</f>
        <v>3</v>
      </c>
      <c r="L4241" s="49" t="n">
        <f aca="false">1+(E4241&gt;=Calc!$C$16)+(E4241&gt;=Calc!$C$17)+(E4241&gt;=Calc!$C$18)</f>
        <v>4</v>
      </c>
      <c r="M4241" s="49" t="str">
        <f aca="false">IF(AND(K4241=4,L4241&gt;=3),"Champions",IF(AND(K4241=3,L4241&gt;=3),"Loyal",IF(K4241&gt;=3,"Recent / New",IF(L4241&gt;=3,"At Risk","Hibernating / Lost"))))</f>
        <v>Loyal</v>
      </c>
      <c r="N4241" s="54" t="n">
        <f aca="false">IF(AND(Calc!$C$2&lt;=2009,Calc!$C$3&gt;=2009),F4241,0)+IF(AND(Calc!$C$2&lt;=2010,Calc!$C$3&gt;=2010),G4241,0)+IF(AND(Calc!$C$2&lt;=2011,Calc!$C$3&gt;=2011),H4241,0)</f>
        <v>17312.83</v>
      </c>
      <c r="O4241" s="61" t="n">
        <f aca="false">IF(AND(N4241&gt;0,OR(Calc!$C$4="*",B4241=Calc!$C$4)),N4241+ROW()*0.000000001,0)</f>
        <v>17312.830004241</v>
      </c>
    </row>
    <row r="4242" customFormat="false" ht="15" hidden="false" customHeight="false" outlineLevel="0" collapsed="false">
      <c r="A4242" s="49" t="n">
        <v>16653</v>
      </c>
      <c r="B4242" s="49" t="s">
        <v>189</v>
      </c>
      <c r="C4242" s="63" t="n">
        <v>40815</v>
      </c>
      <c r="D4242" s="63" t="n">
        <v>40870</v>
      </c>
      <c r="E4242" s="49" t="n">
        <v>2</v>
      </c>
      <c r="F4242" s="54" t="n">
        <v>0</v>
      </c>
      <c r="G4242" s="54" t="n">
        <v>0</v>
      </c>
      <c r="H4242" s="54" t="n">
        <v>1166.92</v>
      </c>
      <c r="I4242" s="54" t="n">
        <f aca="false">SUM(F4242:H4242)</f>
        <v>1166.92</v>
      </c>
      <c r="J4242" s="49" t="n">
        <f aca="false">Calc!$C$5-D4242</f>
        <v>17</v>
      </c>
      <c r="K4242" s="49" t="n">
        <f aca="false">IF(J4242&lt;=Calc!$C$11,4,IF(J4242&lt;=Calc!$C$12,3,IF(J4242&lt;=Calc!$C$13,2,1)))</f>
        <v>4</v>
      </c>
      <c r="L4242" s="49" t="n">
        <f aca="false">1+(E4242&gt;=Calc!$C$16)+(E4242&gt;=Calc!$C$17)+(E4242&gt;=Calc!$C$18)</f>
        <v>2</v>
      </c>
      <c r="M4242" s="49" t="str">
        <f aca="false">IF(AND(K4242=4,L4242&gt;=3),"Champions",IF(AND(K4242=3,L4242&gt;=3),"Loyal",IF(K4242&gt;=3,"Recent / New",IF(L4242&gt;=3,"At Risk","Hibernating / Lost"))))</f>
        <v>Recent / New</v>
      </c>
      <c r="N4242" s="54" t="n">
        <f aca="false">IF(AND(Calc!$C$2&lt;=2009,Calc!$C$3&gt;=2009),F4242,0)+IF(AND(Calc!$C$2&lt;=2010,Calc!$C$3&gt;=2010),G4242,0)+IF(AND(Calc!$C$2&lt;=2011,Calc!$C$3&gt;=2011),H4242,0)</f>
        <v>1166.92</v>
      </c>
      <c r="O4242" s="61" t="n">
        <f aca="false">IF(AND(N4242&gt;0,OR(Calc!$C$4="*",B4242=Calc!$C$4)),N4242+ROW()*0.000000001,0)</f>
        <v>1166.920004242</v>
      </c>
    </row>
    <row r="4243" customFormat="false" ht="15" hidden="false" customHeight="false" outlineLevel="0" collapsed="false">
      <c r="A4243" s="49" t="n">
        <v>16654</v>
      </c>
      <c r="B4243" s="49" t="s">
        <v>189</v>
      </c>
      <c r="C4243" s="63" t="n">
        <v>40274</v>
      </c>
      <c r="D4243" s="63" t="n">
        <v>40745</v>
      </c>
      <c r="E4243" s="49" t="n">
        <v>8</v>
      </c>
      <c r="F4243" s="54" t="n">
        <v>0</v>
      </c>
      <c r="G4243" s="54" t="n">
        <v>1110.2</v>
      </c>
      <c r="H4243" s="54" t="n">
        <v>367.57</v>
      </c>
      <c r="I4243" s="54" t="n">
        <f aca="false">SUM(F4243:H4243)</f>
        <v>1477.77</v>
      </c>
      <c r="J4243" s="49" t="n">
        <f aca="false">Calc!$C$5-D4243</f>
        <v>142</v>
      </c>
      <c r="K4243" s="49" t="n">
        <f aca="false">IF(J4243&lt;=Calc!$C$11,4,IF(J4243&lt;=Calc!$C$12,3,IF(J4243&lt;=Calc!$C$13,2,1)))</f>
        <v>2</v>
      </c>
      <c r="L4243" s="49" t="n">
        <f aca="false">1+(E4243&gt;=Calc!$C$16)+(E4243&gt;=Calc!$C$17)+(E4243&gt;=Calc!$C$18)</f>
        <v>4</v>
      </c>
      <c r="M4243" s="49" t="str">
        <f aca="false">IF(AND(K4243=4,L4243&gt;=3),"Champions",IF(AND(K4243=3,L4243&gt;=3),"Loyal",IF(K4243&gt;=3,"Recent / New",IF(L4243&gt;=3,"At Risk","Hibernating / Lost"))))</f>
        <v>At Risk</v>
      </c>
      <c r="N4243" s="54" t="n">
        <f aca="false">IF(AND(Calc!$C$2&lt;=2009,Calc!$C$3&gt;=2009),F4243,0)+IF(AND(Calc!$C$2&lt;=2010,Calc!$C$3&gt;=2010),G4243,0)+IF(AND(Calc!$C$2&lt;=2011,Calc!$C$3&gt;=2011),H4243,0)</f>
        <v>1477.77</v>
      </c>
      <c r="O4243" s="61" t="n">
        <f aca="false">IF(AND(N4243&gt;0,OR(Calc!$C$4="*",B4243=Calc!$C$4)),N4243+ROW()*0.000000001,0)</f>
        <v>1477.770004243</v>
      </c>
    </row>
    <row r="4244" customFormat="false" ht="15" hidden="false" customHeight="false" outlineLevel="0" collapsed="false">
      <c r="A4244" s="49" t="n">
        <v>16655</v>
      </c>
      <c r="B4244" s="49" t="s">
        <v>189</v>
      </c>
      <c r="C4244" s="63" t="n">
        <v>40209</v>
      </c>
      <c r="D4244" s="63" t="n">
        <v>40869</v>
      </c>
      <c r="E4244" s="49" t="n">
        <v>13</v>
      </c>
      <c r="F4244" s="54" t="n">
        <v>0</v>
      </c>
      <c r="G4244" s="54" t="n">
        <v>2633.74</v>
      </c>
      <c r="H4244" s="54" t="n">
        <v>3789.52</v>
      </c>
      <c r="I4244" s="54" t="n">
        <f aca="false">SUM(F4244:H4244)</f>
        <v>6423.26</v>
      </c>
      <c r="J4244" s="49" t="n">
        <f aca="false">Calc!$C$5-D4244</f>
        <v>18</v>
      </c>
      <c r="K4244" s="49" t="n">
        <f aca="false">IF(J4244&lt;=Calc!$C$11,4,IF(J4244&lt;=Calc!$C$12,3,IF(J4244&lt;=Calc!$C$13,2,1)))</f>
        <v>4</v>
      </c>
      <c r="L4244" s="49" t="n">
        <f aca="false">1+(E4244&gt;=Calc!$C$16)+(E4244&gt;=Calc!$C$17)+(E4244&gt;=Calc!$C$18)</f>
        <v>4</v>
      </c>
      <c r="M4244" s="49" t="str">
        <f aca="false">IF(AND(K4244=4,L4244&gt;=3),"Champions",IF(AND(K4244=3,L4244&gt;=3),"Loyal",IF(K4244&gt;=3,"Recent / New",IF(L4244&gt;=3,"At Risk","Hibernating / Lost"))))</f>
        <v>Champions</v>
      </c>
      <c r="N4244" s="54" t="n">
        <f aca="false">IF(AND(Calc!$C$2&lt;=2009,Calc!$C$3&gt;=2009),F4244,0)+IF(AND(Calc!$C$2&lt;=2010,Calc!$C$3&gt;=2010),G4244,0)+IF(AND(Calc!$C$2&lt;=2011,Calc!$C$3&gt;=2011),H4244,0)</f>
        <v>6423.26</v>
      </c>
      <c r="O4244" s="61" t="n">
        <f aca="false">IF(AND(N4244&gt;0,OR(Calc!$C$4="*",B4244=Calc!$C$4)),N4244+ROW()*0.000000001,0)</f>
        <v>6423.260004244</v>
      </c>
    </row>
    <row r="4245" customFormat="false" ht="15" hidden="false" customHeight="false" outlineLevel="0" collapsed="false">
      <c r="A4245" s="49" t="n">
        <v>16656</v>
      </c>
      <c r="B4245" s="49" t="s">
        <v>189</v>
      </c>
      <c r="C4245" s="63" t="n">
        <v>40151</v>
      </c>
      <c r="D4245" s="63" t="n">
        <v>40864</v>
      </c>
      <c r="E4245" s="49" t="n">
        <v>30</v>
      </c>
      <c r="F4245" s="54" t="n">
        <v>373.74</v>
      </c>
      <c r="G4245" s="54" t="n">
        <v>7794.5</v>
      </c>
      <c r="H4245" s="54" t="n">
        <v>8139.48</v>
      </c>
      <c r="I4245" s="54" t="n">
        <f aca="false">SUM(F4245:H4245)</f>
        <v>16307.72</v>
      </c>
      <c r="J4245" s="49" t="n">
        <f aca="false">Calc!$C$5-D4245</f>
        <v>23</v>
      </c>
      <c r="K4245" s="49" t="n">
        <f aca="false">IF(J4245&lt;=Calc!$C$11,4,IF(J4245&lt;=Calc!$C$12,3,IF(J4245&lt;=Calc!$C$13,2,1)))</f>
        <v>4</v>
      </c>
      <c r="L4245" s="49" t="n">
        <f aca="false">1+(E4245&gt;=Calc!$C$16)+(E4245&gt;=Calc!$C$17)+(E4245&gt;=Calc!$C$18)</f>
        <v>4</v>
      </c>
      <c r="M4245" s="49" t="str">
        <f aca="false">IF(AND(K4245=4,L4245&gt;=3),"Champions",IF(AND(K4245=3,L4245&gt;=3),"Loyal",IF(K4245&gt;=3,"Recent / New",IF(L4245&gt;=3,"At Risk","Hibernating / Lost"))))</f>
        <v>Champions</v>
      </c>
      <c r="N4245" s="54" t="n">
        <f aca="false">IF(AND(Calc!$C$2&lt;=2009,Calc!$C$3&gt;=2009),F4245,0)+IF(AND(Calc!$C$2&lt;=2010,Calc!$C$3&gt;=2010),G4245,0)+IF(AND(Calc!$C$2&lt;=2011,Calc!$C$3&gt;=2011),H4245,0)</f>
        <v>16307.72</v>
      </c>
      <c r="O4245" s="61" t="n">
        <f aca="false">IF(AND(N4245&gt;0,OR(Calc!$C$4="*",B4245=Calc!$C$4)),N4245+ROW()*0.000000001,0)</f>
        <v>16307.720004245</v>
      </c>
    </row>
    <row r="4246" customFormat="false" ht="15" hidden="false" customHeight="false" outlineLevel="0" collapsed="false">
      <c r="A4246" s="49" t="n">
        <v>16657</v>
      </c>
      <c r="B4246" s="49" t="s">
        <v>189</v>
      </c>
      <c r="C4246" s="63" t="n">
        <v>40632</v>
      </c>
      <c r="D4246" s="63" t="n">
        <v>40877</v>
      </c>
      <c r="E4246" s="49" t="n">
        <v>4</v>
      </c>
      <c r="F4246" s="54" t="n">
        <v>0</v>
      </c>
      <c r="G4246" s="54" t="n">
        <v>0</v>
      </c>
      <c r="H4246" s="54" t="n">
        <v>874.43</v>
      </c>
      <c r="I4246" s="54" t="n">
        <f aca="false">SUM(F4246:H4246)</f>
        <v>874.43</v>
      </c>
      <c r="J4246" s="49" t="n">
        <f aca="false">Calc!$C$5-D4246</f>
        <v>10</v>
      </c>
      <c r="K4246" s="49" t="n">
        <f aca="false">IF(J4246&lt;=Calc!$C$11,4,IF(J4246&lt;=Calc!$C$12,3,IF(J4246&lt;=Calc!$C$13,2,1)))</f>
        <v>4</v>
      </c>
      <c r="L4246" s="49" t="n">
        <f aca="false">1+(E4246&gt;=Calc!$C$16)+(E4246&gt;=Calc!$C$17)+(E4246&gt;=Calc!$C$18)</f>
        <v>3</v>
      </c>
      <c r="M4246" s="49" t="str">
        <f aca="false">IF(AND(K4246=4,L4246&gt;=3),"Champions",IF(AND(K4246=3,L4246&gt;=3),"Loyal",IF(K4246&gt;=3,"Recent / New",IF(L4246&gt;=3,"At Risk","Hibernating / Lost"))))</f>
        <v>Champions</v>
      </c>
      <c r="N4246" s="54" t="n">
        <f aca="false">IF(AND(Calc!$C$2&lt;=2009,Calc!$C$3&gt;=2009),F4246,0)+IF(AND(Calc!$C$2&lt;=2010,Calc!$C$3&gt;=2010),G4246,0)+IF(AND(Calc!$C$2&lt;=2011,Calc!$C$3&gt;=2011),H4246,0)</f>
        <v>874.43</v>
      </c>
      <c r="O4246" s="61" t="n">
        <f aca="false">IF(AND(N4246&gt;0,OR(Calc!$C$4="*",B4246=Calc!$C$4)),N4246+ROW()*0.000000001,0)</f>
        <v>874.430004246</v>
      </c>
    </row>
    <row r="4247" customFormat="false" ht="15" hidden="false" customHeight="false" outlineLevel="0" collapsed="false">
      <c r="A4247" s="49" t="n">
        <v>16658</v>
      </c>
      <c r="B4247" s="49" t="s">
        <v>189</v>
      </c>
      <c r="C4247" s="63" t="n">
        <v>40267</v>
      </c>
      <c r="D4247" s="63" t="n">
        <v>40518</v>
      </c>
      <c r="E4247" s="49" t="n">
        <v>5</v>
      </c>
      <c r="F4247" s="54" t="n">
        <v>0</v>
      </c>
      <c r="G4247" s="54" t="n">
        <v>563.48</v>
      </c>
      <c r="H4247" s="54" t="n">
        <v>0</v>
      </c>
      <c r="I4247" s="54" t="n">
        <f aca="false">SUM(F4247:H4247)</f>
        <v>563.48</v>
      </c>
      <c r="J4247" s="49" t="n">
        <f aca="false">Calc!$C$5-D4247</f>
        <v>369</v>
      </c>
      <c r="K4247" s="49" t="n">
        <f aca="false">IF(J4247&lt;=Calc!$C$11,4,IF(J4247&lt;=Calc!$C$12,3,IF(J4247&lt;=Calc!$C$13,2,1)))</f>
        <v>2</v>
      </c>
      <c r="L4247" s="49" t="n">
        <f aca="false">1+(E4247&gt;=Calc!$C$16)+(E4247&gt;=Calc!$C$17)+(E4247&gt;=Calc!$C$18)</f>
        <v>3</v>
      </c>
      <c r="M4247" s="49" t="str">
        <f aca="false">IF(AND(K4247=4,L4247&gt;=3),"Champions",IF(AND(K4247=3,L4247&gt;=3),"Loyal",IF(K4247&gt;=3,"Recent / New",IF(L4247&gt;=3,"At Risk","Hibernating / Lost"))))</f>
        <v>At Risk</v>
      </c>
      <c r="N4247" s="54" t="n">
        <f aca="false">IF(AND(Calc!$C$2&lt;=2009,Calc!$C$3&gt;=2009),F4247,0)+IF(AND(Calc!$C$2&lt;=2010,Calc!$C$3&gt;=2010),G4247,0)+IF(AND(Calc!$C$2&lt;=2011,Calc!$C$3&gt;=2011),H4247,0)</f>
        <v>563.48</v>
      </c>
      <c r="O4247" s="61" t="n">
        <f aca="false">IF(AND(N4247&gt;0,OR(Calc!$C$4="*",B4247=Calc!$C$4)),N4247+ROW()*0.000000001,0)</f>
        <v>563.480004247</v>
      </c>
    </row>
    <row r="4248" customFormat="false" ht="15" hidden="false" customHeight="false" outlineLevel="0" collapsed="false">
      <c r="A4248" s="49" t="n">
        <v>16659</v>
      </c>
      <c r="B4248" s="49" t="s">
        <v>189</v>
      </c>
      <c r="C4248" s="63" t="n">
        <v>40697</v>
      </c>
      <c r="D4248" s="63" t="n">
        <v>40697</v>
      </c>
      <c r="E4248" s="49" t="n">
        <v>1</v>
      </c>
      <c r="F4248" s="54" t="n">
        <v>0</v>
      </c>
      <c r="G4248" s="54" t="n">
        <v>0</v>
      </c>
      <c r="H4248" s="54" t="n">
        <v>39.12</v>
      </c>
      <c r="I4248" s="54" t="n">
        <f aca="false">SUM(F4248:H4248)</f>
        <v>39.12</v>
      </c>
      <c r="J4248" s="49" t="n">
        <f aca="false">Calc!$C$5-D4248</f>
        <v>190</v>
      </c>
      <c r="K4248" s="49" t="n">
        <f aca="false">IF(J4248&lt;=Calc!$C$11,4,IF(J4248&lt;=Calc!$C$12,3,IF(J4248&lt;=Calc!$C$13,2,1)))</f>
        <v>2</v>
      </c>
      <c r="L4248" s="49" t="n">
        <f aca="false">1+(E4248&gt;=Calc!$C$16)+(E4248&gt;=Calc!$C$17)+(E4248&gt;=Calc!$C$18)</f>
        <v>1</v>
      </c>
      <c r="M4248" s="49" t="str">
        <f aca="false">IF(AND(K4248=4,L4248&gt;=3),"Champions",IF(AND(K4248=3,L4248&gt;=3),"Loyal",IF(K4248&gt;=3,"Recent / New",IF(L4248&gt;=3,"At Risk","Hibernating / Lost"))))</f>
        <v>Hibernating / Lost</v>
      </c>
      <c r="N4248" s="54" t="n">
        <f aca="false">IF(AND(Calc!$C$2&lt;=2009,Calc!$C$3&gt;=2009),F4248,0)+IF(AND(Calc!$C$2&lt;=2010,Calc!$C$3&gt;=2010),G4248,0)+IF(AND(Calc!$C$2&lt;=2011,Calc!$C$3&gt;=2011),H4248,0)</f>
        <v>39.12</v>
      </c>
      <c r="O4248" s="61" t="n">
        <f aca="false">IF(AND(N4248&gt;0,OR(Calc!$C$4="*",B4248=Calc!$C$4)),N4248+ROW()*0.000000001,0)</f>
        <v>39.120004248</v>
      </c>
    </row>
    <row r="4249" customFormat="false" ht="15" hidden="false" customHeight="false" outlineLevel="0" collapsed="false">
      <c r="A4249" s="49" t="n">
        <v>16660</v>
      </c>
      <c r="B4249" s="49" t="s">
        <v>189</v>
      </c>
      <c r="C4249" s="63" t="n">
        <v>40192</v>
      </c>
      <c r="D4249" s="63" t="n">
        <v>40870</v>
      </c>
      <c r="E4249" s="49" t="n">
        <v>7</v>
      </c>
      <c r="F4249" s="54" t="n">
        <v>0</v>
      </c>
      <c r="G4249" s="54" t="n">
        <v>611.9</v>
      </c>
      <c r="H4249" s="54" t="n">
        <v>810.45</v>
      </c>
      <c r="I4249" s="54" t="n">
        <f aca="false">SUM(F4249:H4249)</f>
        <v>1422.35</v>
      </c>
      <c r="J4249" s="49" t="n">
        <f aca="false">Calc!$C$5-D4249</f>
        <v>17</v>
      </c>
      <c r="K4249" s="49" t="n">
        <f aca="false">IF(J4249&lt;=Calc!$C$11,4,IF(J4249&lt;=Calc!$C$12,3,IF(J4249&lt;=Calc!$C$13,2,1)))</f>
        <v>4</v>
      </c>
      <c r="L4249" s="49" t="n">
        <f aca="false">1+(E4249&gt;=Calc!$C$16)+(E4249&gt;=Calc!$C$17)+(E4249&gt;=Calc!$C$18)</f>
        <v>3</v>
      </c>
      <c r="M4249" s="49" t="str">
        <f aca="false">IF(AND(K4249=4,L4249&gt;=3),"Champions",IF(AND(K4249=3,L4249&gt;=3),"Loyal",IF(K4249&gt;=3,"Recent / New",IF(L4249&gt;=3,"At Risk","Hibernating / Lost"))))</f>
        <v>Champions</v>
      </c>
      <c r="N4249" s="54" t="n">
        <f aca="false">IF(AND(Calc!$C$2&lt;=2009,Calc!$C$3&gt;=2009),F4249,0)+IF(AND(Calc!$C$2&lt;=2010,Calc!$C$3&gt;=2010),G4249,0)+IF(AND(Calc!$C$2&lt;=2011,Calc!$C$3&gt;=2011),H4249,0)</f>
        <v>1422.35</v>
      </c>
      <c r="O4249" s="61" t="n">
        <f aca="false">IF(AND(N4249&gt;0,OR(Calc!$C$4="*",B4249=Calc!$C$4)),N4249+ROW()*0.000000001,0)</f>
        <v>1422.350004249</v>
      </c>
    </row>
    <row r="4250" customFormat="false" ht="15" hidden="false" customHeight="false" outlineLevel="0" collapsed="false">
      <c r="A4250" s="49" t="n">
        <v>16661</v>
      </c>
      <c r="B4250" s="49" t="s">
        <v>189</v>
      </c>
      <c r="C4250" s="63" t="n">
        <v>40164</v>
      </c>
      <c r="D4250" s="63" t="n">
        <v>40346</v>
      </c>
      <c r="E4250" s="49" t="n">
        <v>4</v>
      </c>
      <c r="F4250" s="54" t="n">
        <v>282.3</v>
      </c>
      <c r="G4250" s="54" t="n">
        <v>506.01</v>
      </c>
      <c r="H4250" s="54" t="n">
        <v>0</v>
      </c>
      <c r="I4250" s="54" t="n">
        <f aca="false">SUM(F4250:H4250)</f>
        <v>788.31</v>
      </c>
      <c r="J4250" s="49" t="n">
        <f aca="false">Calc!$C$5-D4250</f>
        <v>541</v>
      </c>
      <c r="K4250" s="49" t="n">
        <f aca="false">IF(J4250&lt;=Calc!$C$11,4,IF(J4250&lt;=Calc!$C$12,3,IF(J4250&lt;=Calc!$C$13,2,1)))</f>
        <v>1</v>
      </c>
      <c r="L4250" s="49" t="n">
        <f aca="false">1+(E4250&gt;=Calc!$C$16)+(E4250&gt;=Calc!$C$17)+(E4250&gt;=Calc!$C$18)</f>
        <v>3</v>
      </c>
      <c r="M4250" s="49" t="str">
        <f aca="false">IF(AND(K4250=4,L4250&gt;=3),"Champions",IF(AND(K4250=3,L4250&gt;=3),"Loyal",IF(K4250&gt;=3,"Recent / New",IF(L4250&gt;=3,"At Risk","Hibernating / Lost"))))</f>
        <v>At Risk</v>
      </c>
      <c r="N4250" s="54" t="n">
        <f aca="false">IF(AND(Calc!$C$2&lt;=2009,Calc!$C$3&gt;=2009),F4250,0)+IF(AND(Calc!$C$2&lt;=2010,Calc!$C$3&gt;=2010),G4250,0)+IF(AND(Calc!$C$2&lt;=2011,Calc!$C$3&gt;=2011),H4250,0)</f>
        <v>788.31</v>
      </c>
      <c r="O4250" s="61" t="n">
        <f aca="false">IF(AND(N4250&gt;0,OR(Calc!$C$4="*",B4250=Calc!$C$4)),N4250+ROW()*0.000000001,0)</f>
        <v>788.31000425</v>
      </c>
    </row>
    <row r="4251" customFormat="false" ht="15" hidden="false" customHeight="false" outlineLevel="0" collapsed="false">
      <c r="A4251" s="49" t="n">
        <v>16662</v>
      </c>
      <c r="B4251" s="49" t="s">
        <v>189</v>
      </c>
      <c r="C4251" s="63" t="n">
        <v>40492</v>
      </c>
      <c r="D4251" s="63" t="n">
        <v>40492</v>
      </c>
      <c r="E4251" s="49" t="n">
        <v>1</v>
      </c>
      <c r="F4251" s="54" t="n">
        <v>0</v>
      </c>
      <c r="G4251" s="54" t="n">
        <v>151.05</v>
      </c>
      <c r="H4251" s="54" t="n">
        <v>0</v>
      </c>
      <c r="I4251" s="54" t="n">
        <f aca="false">SUM(F4251:H4251)</f>
        <v>151.05</v>
      </c>
      <c r="J4251" s="49" t="n">
        <f aca="false">Calc!$C$5-D4251</f>
        <v>395</v>
      </c>
      <c r="K4251" s="49" t="n">
        <f aca="false">IF(J4251&lt;=Calc!$C$11,4,IF(J4251&lt;=Calc!$C$12,3,IF(J4251&lt;=Calc!$C$13,2,1)))</f>
        <v>1</v>
      </c>
      <c r="L4251" s="49" t="n">
        <f aca="false">1+(E4251&gt;=Calc!$C$16)+(E4251&gt;=Calc!$C$17)+(E4251&gt;=Calc!$C$18)</f>
        <v>1</v>
      </c>
      <c r="M4251" s="49" t="str">
        <f aca="false">IF(AND(K4251=4,L4251&gt;=3),"Champions",IF(AND(K4251=3,L4251&gt;=3),"Loyal",IF(K4251&gt;=3,"Recent / New",IF(L4251&gt;=3,"At Risk","Hibernating / Lost"))))</f>
        <v>Hibernating / Lost</v>
      </c>
      <c r="N4251" s="54" t="n">
        <f aca="false">IF(AND(Calc!$C$2&lt;=2009,Calc!$C$3&gt;=2009),F4251,0)+IF(AND(Calc!$C$2&lt;=2010,Calc!$C$3&gt;=2010),G4251,0)+IF(AND(Calc!$C$2&lt;=2011,Calc!$C$3&gt;=2011),H4251,0)</f>
        <v>151.05</v>
      </c>
      <c r="O4251" s="61" t="n">
        <f aca="false">IF(AND(N4251&gt;0,OR(Calc!$C$4="*",B4251=Calc!$C$4)),N4251+ROW()*0.000000001,0)</f>
        <v>151.050004251</v>
      </c>
    </row>
    <row r="4252" customFormat="false" ht="15" hidden="false" customHeight="false" outlineLevel="0" collapsed="false">
      <c r="A4252" s="49" t="n">
        <v>16663</v>
      </c>
      <c r="B4252" s="49" t="s">
        <v>189</v>
      </c>
      <c r="C4252" s="63" t="n">
        <v>40157</v>
      </c>
      <c r="D4252" s="63" t="n">
        <v>40157</v>
      </c>
      <c r="E4252" s="49" t="n">
        <v>1</v>
      </c>
      <c r="F4252" s="54" t="n">
        <v>165</v>
      </c>
      <c r="G4252" s="54" t="n">
        <v>0</v>
      </c>
      <c r="H4252" s="54" t="n">
        <v>0</v>
      </c>
      <c r="I4252" s="54" t="n">
        <f aca="false">SUM(F4252:H4252)</f>
        <v>165</v>
      </c>
      <c r="J4252" s="49" t="n">
        <f aca="false">Calc!$C$5-D4252</f>
        <v>730</v>
      </c>
      <c r="K4252" s="49" t="n">
        <f aca="false">IF(J4252&lt;=Calc!$C$11,4,IF(J4252&lt;=Calc!$C$12,3,IF(J4252&lt;=Calc!$C$13,2,1)))</f>
        <v>1</v>
      </c>
      <c r="L4252" s="49" t="n">
        <f aca="false">1+(E4252&gt;=Calc!$C$16)+(E4252&gt;=Calc!$C$17)+(E4252&gt;=Calc!$C$18)</f>
        <v>1</v>
      </c>
      <c r="M4252" s="49" t="str">
        <f aca="false">IF(AND(K4252=4,L4252&gt;=3),"Champions",IF(AND(K4252=3,L4252&gt;=3),"Loyal",IF(K4252&gt;=3,"Recent / New",IF(L4252&gt;=3,"At Risk","Hibernating / Lost"))))</f>
        <v>Hibernating / Lost</v>
      </c>
      <c r="N4252" s="54" t="n">
        <f aca="false">IF(AND(Calc!$C$2&lt;=2009,Calc!$C$3&gt;=2009),F4252,0)+IF(AND(Calc!$C$2&lt;=2010,Calc!$C$3&gt;=2010),G4252,0)+IF(AND(Calc!$C$2&lt;=2011,Calc!$C$3&gt;=2011),H4252,0)</f>
        <v>165</v>
      </c>
      <c r="O4252" s="61" t="n">
        <f aca="false">IF(AND(N4252&gt;0,OR(Calc!$C$4="*",B4252=Calc!$C$4)),N4252+ROW()*0.000000001,0)</f>
        <v>165.000004252</v>
      </c>
    </row>
    <row r="4253" customFormat="false" ht="15" hidden="false" customHeight="false" outlineLevel="0" collapsed="false">
      <c r="A4253" s="49" t="n">
        <v>16664</v>
      </c>
      <c r="B4253" s="49" t="s">
        <v>189</v>
      </c>
      <c r="C4253" s="63" t="n">
        <v>40317</v>
      </c>
      <c r="D4253" s="63" t="n">
        <v>40317</v>
      </c>
      <c r="E4253" s="49" t="n">
        <v>1</v>
      </c>
      <c r="F4253" s="54" t="n">
        <v>0</v>
      </c>
      <c r="G4253" s="54" t="n">
        <v>109.2</v>
      </c>
      <c r="H4253" s="54" t="n">
        <v>0</v>
      </c>
      <c r="I4253" s="54" t="n">
        <f aca="false">SUM(F4253:H4253)</f>
        <v>109.2</v>
      </c>
      <c r="J4253" s="49" t="n">
        <f aca="false">Calc!$C$5-D4253</f>
        <v>570</v>
      </c>
      <c r="K4253" s="49" t="n">
        <f aca="false">IF(J4253&lt;=Calc!$C$11,4,IF(J4253&lt;=Calc!$C$12,3,IF(J4253&lt;=Calc!$C$13,2,1)))</f>
        <v>1</v>
      </c>
      <c r="L4253" s="49" t="n">
        <f aca="false">1+(E4253&gt;=Calc!$C$16)+(E4253&gt;=Calc!$C$17)+(E4253&gt;=Calc!$C$18)</f>
        <v>1</v>
      </c>
      <c r="M4253" s="49" t="str">
        <f aca="false">IF(AND(K4253=4,L4253&gt;=3),"Champions",IF(AND(K4253=3,L4253&gt;=3),"Loyal",IF(K4253&gt;=3,"Recent / New",IF(L4253&gt;=3,"At Risk","Hibernating / Lost"))))</f>
        <v>Hibernating / Lost</v>
      </c>
      <c r="N4253" s="54" t="n">
        <f aca="false">IF(AND(Calc!$C$2&lt;=2009,Calc!$C$3&gt;=2009),F4253,0)+IF(AND(Calc!$C$2&lt;=2010,Calc!$C$3&gt;=2010),G4253,0)+IF(AND(Calc!$C$2&lt;=2011,Calc!$C$3&gt;=2011),H4253,0)</f>
        <v>109.2</v>
      </c>
      <c r="O4253" s="61" t="n">
        <f aca="false">IF(AND(N4253&gt;0,OR(Calc!$C$4="*",B4253=Calc!$C$4)),N4253+ROW()*0.000000001,0)</f>
        <v>109.200004253</v>
      </c>
    </row>
    <row r="4254" customFormat="false" ht="15" hidden="false" customHeight="false" outlineLevel="0" collapsed="false">
      <c r="A4254" s="49" t="n">
        <v>16665</v>
      </c>
      <c r="B4254" s="49" t="s">
        <v>189</v>
      </c>
      <c r="C4254" s="63" t="n">
        <v>40524</v>
      </c>
      <c r="D4254" s="63" t="n">
        <v>40524</v>
      </c>
      <c r="E4254" s="49" t="n">
        <v>1</v>
      </c>
      <c r="F4254" s="54" t="n">
        <v>0</v>
      </c>
      <c r="G4254" s="54" t="n">
        <v>135.4</v>
      </c>
      <c r="H4254" s="54" t="n">
        <v>0</v>
      </c>
      <c r="I4254" s="54" t="n">
        <f aca="false">SUM(F4254:H4254)</f>
        <v>135.4</v>
      </c>
      <c r="J4254" s="49" t="n">
        <f aca="false">Calc!$C$5-D4254</f>
        <v>363</v>
      </c>
      <c r="K4254" s="49" t="n">
        <f aca="false">IF(J4254&lt;=Calc!$C$11,4,IF(J4254&lt;=Calc!$C$12,3,IF(J4254&lt;=Calc!$C$13,2,1)))</f>
        <v>2</v>
      </c>
      <c r="L4254" s="49" t="n">
        <f aca="false">1+(E4254&gt;=Calc!$C$16)+(E4254&gt;=Calc!$C$17)+(E4254&gt;=Calc!$C$18)</f>
        <v>1</v>
      </c>
      <c r="M4254" s="49" t="str">
        <f aca="false">IF(AND(K4254=4,L4254&gt;=3),"Champions",IF(AND(K4254=3,L4254&gt;=3),"Loyal",IF(K4254&gt;=3,"Recent / New",IF(L4254&gt;=3,"At Risk","Hibernating / Lost"))))</f>
        <v>Hibernating / Lost</v>
      </c>
      <c r="N4254" s="54" t="n">
        <f aca="false">IF(AND(Calc!$C$2&lt;=2009,Calc!$C$3&gt;=2009),F4254,0)+IF(AND(Calc!$C$2&lt;=2010,Calc!$C$3&gt;=2010),G4254,0)+IF(AND(Calc!$C$2&lt;=2011,Calc!$C$3&gt;=2011),H4254,0)</f>
        <v>135.4</v>
      </c>
      <c r="O4254" s="61" t="n">
        <f aca="false">IF(AND(N4254&gt;0,OR(Calc!$C$4="*",B4254=Calc!$C$4)),N4254+ROW()*0.000000001,0)</f>
        <v>135.400004254</v>
      </c>
    </row>
    <row r="4255" customFormat="false" ht="15" hidden="false" customHeight="false" outlineLevel="0" collapsed="false">
      <c r="A4255" s="49" t="n">
        <v>16666</v>
      </c>
      <c r="B4255" s="49" t="s">
        <v>189</v>
      </c>
      <c r="C4255" s="63" t="n">
        <v>40265</v>
      </c>
      <c r="D4255" s="63" t="n">
        <v>40867</v>
      </c>
      <c r="E4255" s="49" t="n">
        <v>2</v>
      </c>
      <c r="F4255" s="54" t="n">
        <v>0</v>
      </c>
      <c r="G4255" s="54" t="n">
        <v>98.73</v>
      </c>
      <c r="H4255" s="54" t="n">
        <v>118.98</v>
      </c>
      <c r="I4255" s="54" t="n">
        <f aca="false">SUM(F4255:H4255)</f>
        <v>217.71</v>
      </c>
      <c r="J4255" s="49" t="n">
        <f aca="false">Calc!$C$5-D4255</f>
        <v>20</v>
      </c>
      <c r="K4255" s="49" t="n">
        <f aca="false">IF(J4255&lt;=Calc!$C$11,4,IF(J4255&lt;=Calc!$C$12,3,IF(J4255&lt;=Calc!$C$13,2,1)))</f>
        <v>4</v>
      </c>
      <c r="L4255" s="49" t="n">
        <f aca="false">1+(E4255&gt;=Calc!$C$16)+(E4255&gt;=Calc!$C$17)+(E4255&gt;=Calc!$C$18)</f>
        <v>2</v>
      </c>
      <c r="M4255" s="49" t="str">
        <f aca="false">IF(AND(K4255=4,L4255&gt;=3),"Champions",IF(AND(K4255=3,L4255&gt;=3),"Loyal",IF(K4255&gt;=3,"Recent / New",IF(L4255&gt;=3,"At Risk","Hibernating / Lost"))))</f>
        <v>Recent / New</v>
      </c>
      <c r="N4255" s="54" t="n">
        <f aca="false">IF(AND(Calc!$C$2&lt;=2009,Calc!$C$3&gt;=2009),F4255,0)+IF(AND(Calc!$C$2&lt;=2010,Calc!$C$3&gt;=2010),G4255,0)+IF(AND(Calc!$C$2&lt;=2011,Calc!$C$3&gt;=2011),H4255,0)</f>
        <v>217.71</v>
      </c>
      <c r="O4255" s="61" t="n">
        <f aca="false">IF(AND(N4255&gt;0,OR(Calc!$C$4="*",B4255=Calc!$C$4)),N4255+ROW()*0.000000001,0)</f>
        <v>217.710004255</v>
      </c>
    </row>
    <row r="4256" customFormat="false" ht="15" hidden="false" customHeight="false" outlineLevel="0" collapsed="false">
      <c r="A4256" s="49" t="n">
        <v>16667</v>
      </c>
      <c r="B4256" s="49" t="s">
        <v>189</v>
      </c>
      <c r="C4256" s="63" t="n">
        <v>40602</v>
      </c>
      <c r="D4256" s="63" t="n">
        <v>40818</v>
      </c>
      <c r="E4256" s="49" t="n">
        <v>2</v>
      </c>
      <c r="F4256" s="54" t="n">
        <v>0</v>
      </c>
      <c r="G4256" s="54" t="n">
        <v>0</v>
      </c>
      <c r="H4256" s="54" t="n">
        <v>567.18</v>
      </c>
      <c r="I4256" s="54" t="n">
        <f aca="false">SUM(F4256:H4256)</f>
        <v>567.18</v>
      </c>
      <c r="J4256" s="49" t="n">
        <f aca="false">Calc!$C$5-D4256</f>
        <v>69</v>
      </c>
      <c r="K4256" s="49" t="n">
        <f aca="false">IF(J4256&lt;=Calc!$C$11,4,IF(J4256&lt;=Calc!$C$12,3,IF(J4256&lt;=Calc!$C$13,2,1)))</f>
        <v>3</v>
      </c>
      <c r="L4256" s="49" t="n">
        <f aca="false">1+(E4256&gt;=Calc!$C$16)+(E4256&gt;=Calc!$C$17)+(E4256&gt;=Calc!$C$18)</f>
        <v>2</v>
      </c>
      <c r="M4256" s="49" t="str">
        <f aca="false">IF(AND(K4256=4,L4256&gt;=3),"Champions",IF(AND(K4256=3,L4256&gt;=3),"Loyal",IF(K4256&gt;=3,"Recent / New",IF(L4256&gt;=3,"At Risk","Hibernating / Lost"))))</f>
        <v>Recent / New</v>
      </c>
      <c r="N4256" s="54" t="n">
        <f aca="false">IF(AND(Calc!$C$2&lt;=2009,Calc!$C$3&gt;=2009),F4256,0)+IF(AND(Calc!$C$2&lt;=2010,Calc!$C$3&gt;=2010),G4256,0)+IF(AND(Calc!$C$2&lt;=2011,Calc!$C$3&gt;=2011),H4256,0)</f>
        <v>567.18</v>
      </c>
      <c r="O4256" s="61" t="n">
        <f aca="false">IF(AND(N4256&gt;0,OR(Calc!$C$4="*",B4256=Calc!$C$4)),N4256+ROW()*0.000000001,0)</f>
        <v>567.180004256</v>
      </c>
    </row>
    <row r="4257" customFormat="false" ht="15" hidden="false" customHeight="false" outlineLevel="0" collapsed="false">
      <c r="A4257" s="49" t="n">
        <v>16668</v>
      </c>
      <c r="B4257" s="49" t="s">
        <v>189</v>
      </c>
      <c r="C4257" s="63" t="n">
        <v>40255</v>
      </c>
      <c r="D4257" s="63" t="n">
        <v>40871</v>
      </c>
      <c r="E4257" s="49" t="n">
        <v>13</v>
      </c>
      <c r="F4257" s="54" t="n">
        <v>0</v>
      </c>
      <c r="G4257" s="54" t="n">
        <v>555.7</v>
      </c>
      <c r="H4257" s="54" t="n">
        <v>306.72</v>
      </c>
      <c r="I4257" s="54" t="n">
        <f aca="false">SUM(F4257:H4257)</f>
        <v>862.42</v>
      </c>
      <c r="J4257" s="49" t="n">
        <f aca="false">Calc!$C$5-D4257</f>
        <v>16</v>
      </c>
      <c r="K4257" s="49" t="n">
        <f aca="false">IF(J4257&lt;=Calc!$C$11,4,IF(J4257&lt;=Calc!$C$12,3,IF(J4257&lt;=Calc!$C$13,2,1)))</f>
        <v>4</v>
      </c>
      <c r="L4257" s="49" t="n">
        <f aca="false">1+(E4257&gt;=Calc!$C$16)+(E4257&gt;=Calc!$C$17)+(E4257&gt;=Calc!$C$18)</f>
        <v>4</v>
      </c>
      <c r="M4257" s="49" t="str">
        <f aca="false">IF(AND(K4257=4,L4257&gt;=3),"Champions",IF(AND(K4257=3,L4257&gt;=3),"Loyal",IF(K4257&gt;=3,"Recent / New",IF(L4257&gt;=3,"At Risk","Hibernating / Lost"))))</f>
        <v>Champions</v>
      </c>
      <c r="N4257" s="54" t="n">
        <f aca="false">IF(AND(Calc!$C$2&lt;=2009,Calc!$C$3&gt;=2009),F4257,0)+IF(AND(Calc!$C$2&lt;=2010,Calc!$C$3&gt;=2010),G4257,0)+IF(AND(Calc!$C$2&lt;=2011,Calc!$C$3&gt;=2011),H4257,0)</f>
        <v>862.42</v>
      </c>
      <c r="O4257" s="61" t="n">
        <f aca="false">IF(AND(N4257&gt;0,OR(Calc!$C$4="*",B4257=Calc!$C$4)),N4257+ROW()*0.000000001,0)</f>
        <v>862.420004257</v>
      </c>
    </row>
    <row r="4258" customFormat="false" ht="15" hidden="false" customHeight="false" outlineLevel="0" collapsed="false">
      <c r="A4258" s="49" t="n">
        <v>16669</v>
      </c>
      <c r="B4258" s="49" t="s">
        <v>189</v>
      </c>
      <c r="C4258" s="63" t="n">
        <v>40808</v>
      </c>
      <c r="D4258" s="63" t="n">
        <v>40863</v>
      </c>
      <c r="E4258" s="49" t="n">
        <v>2</v>
      </c>
      <c r="F4258" s="54" t="n">
        <v>0</v>
      </c>
      <c r="G4258" s="54" t="n">
        <v>0</v>
      </c>
      <c r="H4258" s="54" t="n">
        <v>1344.48</v>
      </c>
      <c r="I4258" s="54" t="n">
        <f aca="false">SUM(F4258:H4258)</f>
        <v>1344.48</v>
      </c>
      <c r="J4258" s="49" t="n">
        <f aca="false">Calc!$C$5-D4258</f>
        <v>24</v>
      </c>
      <c r="K4258" s="49" t="n">
        <f aca="false">IF(J4258&lt;=Calc!$C$11,4,IF(J4258&lt;=Calc!$C$12,3,IF(J4258&lt;=Calc!$C$13,2,1)))</f>
        <v>4</v>
      </c>
      <c r="L4258" s="49" t="n">
        <f aca="false">1+(E4258&gt;=Calc!$C$16)+(E4258&gt;=Calc!$C$17)+(E4258&gt;=Calc!$C$18)</f>
        <v>2</v>
      </c>
      <c r="M4258" s="49" t="str">
        <f aca="false">IF(AND(K4258=4,L4258&gt;=3),"Champions",IF(AND(K4258=3,L4258&gt;=3),"Loyal",IF(K4258&gt;=3,"Recent / New",IF(L4258&gt;=3,"At Risk","Hibernating / Lost"))))</f>
        <v>Recent / New</v>
      </c>
      <c r="N4258" s="54" t="n">
        <f aca="false">IF(AND(Calc!$C$2&lt;=2009,Calc!$C$3&gt;=2009),F4258,0)+IF(AND(Calc!$C$2&lt;=2010,Calc!$C$3&gt;=2010),G4258,0)+IF(AND(Calc!$C$2&lt;=2011,Calc!$C$3&gt;=2011),H4258,0)</f>
        <v>1344.48</v>
      </c>
      <c r="O4258" s="61" t="n">
        <f aca="false">IF(AND(N4258&gt;0,OR(Calc!$C$4="*",B4258=Calc!$C$4)),N4258+ROW()*0.000000001,0)</f>
        <v>1344.480004258</v>
      </c>
    </row>
    <row r="4259" customFormat="false" ht="15" hidden="false" customHeight="false" outlineLevel="0" collapsed="false">
      <c r="A4259" s="49" t="n">
        <v>16670</v>
      </c>
      <c r="B4259" s="49" t="s">
        <v>189</v>
      </c>
      <c r="C4259" s="63" t="n">
        <v>40157</v>
      </c>
      <c r="D4259" s="63" t="n">
        <v>40870</v>
      </c>
      <c r="E4259" s="49" t="n">
        <v>20</v>
      </c>
      <c r="F4259" s="54" t="n">
        <v>672.21</v>
      </c>
      <c r="G4259" s="54" t="n">
        <v>3495.6</v>
      </c>
      <c r="H4259" s="54" t="n">
        <v>3618.85</v>
      </c>
      <c r="I4259" s="54" t="n">
        <f aca="false">SUM(F4259:H4259)</f>
        <v>7786.66</v>
      </c>
      <c r="J4259" s="49" t="n">
        <f aca="false">Calc!$C$5-D4259</f>
        <v>17</v>
      </c>
      <c r="K4259" s="49" t="n">
        <f aca="false">IF(J4259&lt;=Calc!$C$11,4,IF(J4259&lt;=Calc!$C$12,3,IF(J4259&lt;=Calc!$C$13,2,1)))</f>
        <v>4</v>
      </c>
      <c r="L4259" s="49" t="n">
        <f aca="false">1+(E4259&gt;=Calc!$C$16)+(E4259&gt;=Calc!$C$17)+(E4259&gt;=Calc!$C$18)</f>
        <v>4</v>
      </c>
      <c r="M4259" s="49" t="str">
        <f aca="false">IF(AND(K4259=4,L4259&gt;=3),"Champions",IF(AND(K4259=3,L4259&gt;=3),"Loyal",IF(K4259&gt;=3,"Recent / New",IF(L4259&gt;=3,"At Risk","Hibernating / Lost"))))</f>
        <v>Champions</v>
      </c>
      <c r="N4259" s="54" t="n">
        <f aca="false">IF(AND(Calc!$C$2&lt;=2009,Calc!$C$3&gt;=2009),F4259,0)+IF(AND(Calc!$C$2&lt;=2010,Calc!$C$3&gt;=2010),G4259,0)+IF(AND(Calc!$C$2&lt;=2011,Calc!$C$3&gt;=2011),H4259,0)</f>
        <v>7786.66</v>
      </c>
      <c r="O4259" s="61" t="n">
        <f aca="false">IF(AND(N4259&gt;0,OR(Calc!$C$4="*",B4259=Calc!$C$4)),N4259+ROW()*0.000000001,0)</f>
        <v>7786.660004259</v>
      </c>
    </row>
    <row r="4260" customFormat="false" ht="15" hidden="false" customHeight="false" outlineLevel="0" collapsed="false">
      <c r="A4260" s="49" t="n">
        <v>16671</v>
      </c>
      <c r="B4260" s="49" t="s">
        <v>189</v>
      </c>
      <c r="C4260" s="63" t="n">
        <v>40722</v>
      </c>
      <c r="D4260" s="63" t="n">
        <v>40858</v>
      </c>
      <c r="E4260" s="49" t="n">
        <v>3</v>
      </c>
      <c r="F4260" s="54" t="n">
        <v>0</v>
      </c>
      <c r="G4260" s="54" t="n">
        <v>0</v>
      </c>
      <c r="H4260" s="54" t="n">
        <v>1692.27</v>
      </c>
      <c r="I4260" s="54" t="n">
        <f aca="false">SUM(F4260:H4260)</f>
        <v>1692.27</v>
      </c>
      <c r="J4260" s="49" t="n">
        <f aca="false">Calc!$C$5-D4260</f>
        <v>29</v>
      </c>
      <c r="K4260" s="49" t="n">
        <f aca="false">IF(J4260&lt;=Calc!$C$11,4,IF(J4260&lt;=Calc!$C$12,3,IF(J4260&lt;=Calc!$C$13,2,1)))</f>
        <v>3</v>
      </c>
      <c r="L4260" s="49" t="n">
        <f aca="false">1+(E4260&gt;=Calc!$C$16)+(E4260&gt;=Calc!$C$17)+(E4260&gt;=Calc!$C$18)</f>
        <v>2</v>
      </c>
      <c r="M4260" s="49" t="str">
        <f aca="false">IF(AND(K4260=4,L4260&gt;=3),"Champions",IF(AND(K4260=3,L4260&gt;=3),"Loyal",IF(K4260&gt;=3,"Recent / New",IF(L4260&gt;=3,"At Risk","Hibernating / Lost"))))</f>
        <v>Recent / New</v>
      </c>
      <c r="N4260" s="54" t="n">
        <f aca="false">IF(AND(Calc!$C$2&lt;=2009,Calc!$C$3&gt;=2009),F4260,0)+IF(AND(Calc!$C$2&lt;=2010,Calc!$C$3&gt;=2010),G4260,0)+IF(AND(Calc!$C$2&lt;=2011,Calc!$C$3&gt;=2011),H4260,0)</f>
        <v>1692.27</v>
      </c>
      <c r="O4260" s="61" t="n">
        <f aca="false">IF(AND(N4260&gt;0,OR(Calc!$C$4="*",B4260=Calc!$C$4)),N4260+ROW()*0.000000001,0)</f>
        <v>1692.27000426</v>
      </c>
    </row>
    <row r="4261" customFormat="false" ht="15" hidden="false" customHeight="false" outlineLevel="0" collapsed="false">
      <c r="A4261" s="49" t="n">
        <v>16672</v>
      </c>
      <c r="B4261" s="49" t="s">
        <v>189</v>
      </c>
      <c r="C4261" s="63" t="n">
        <v>40620</v>
      </c>
      <c r="D4261" s="63" t="n">
        <v>40884</v>
      </c>
      <c r="E4261" s="49" t="n">
        <v>20</v>
      </c>
      <c r="F4261" s="54" t="n">
        <v>0</v>
      </c>
      <c r="G4261" s="54" t="n">
        <v>0</v>
      </c>
      <c r="H4261" s="54" t="n">
        <v>8119.69</v>
      </c>
      <c r="I4261" s="54" t="n">
        <f aca="false">SUM(F4261:H4261)</f>
        <v>8119.69</v>
      </c>
      <c r="J4261" s="49" t="n">
        <f aca="false">Calc!$C$5-D4261</f>
        <v>3</v>
      </c>
      <c r="K4261" s="49" t="n">
        <f aca="false">IF(J4261&lt;=Calc!$C$11,4,IF(J4261&lt;=Calc!$C$12,3,IF(J4261&lt;=Calc!$C$13,2,1)))</f>
        <v>4</v>
      </c>
      <c r="L4261" s="49" t="n">
        <f aca="false">1+(E4261&gt;=Calc!$C$16)+(E4261&gt;=Calc!$C$17)+(E4261&gt;=Calc!$C$18)</f>
        <v>4</v>
      </c>
      <c r="M4261" s="49" t="str">
        <f aca="false">IF(AND(K4261=4,L4261&gt;=3),"Champions",IF(AND(K4261=3,L4261&gt;=3),"Loyal",IF(K4261&gt;=3,"Recent / New",IF(L4261&gt;=3,"At Risk","Hibernating / Lost"))))</f>
        <v>Champions</v>
      </c>
      <c r="N4261" s="54" t="n">
        <f aca="false">IF(AND(Calc!$C$2&lt;=2009,Calc!$C$3&gt;=2009),F4261,0)+IF(AND(Calc!$C$2&lt;=2010,Calc!$C$3&gt;=2010),G4261,0)+IF(AND(Calc!$C$2&lt;=2011,Calc!$C$3&gt;=2011),H4261,0)</f>
        <v>8119.69</v>
      </c>
      <c r="O4261" s="61" t="n">
        <f aca="false">IF(AND(N4261&gt;0,OR(Calc!$C$4="*",B4261=Calc!$C$4)),N4261+ROW()*0.000000001,0)</f>
        <v>8119.690004261</v>
      </c>
    </row>
    <row r="4262" customFormat="false" ht="15" hidden="false" customHeight="false" outlineLevel="0" collapsed="false">
      <c r="A4262" s="49" t="n">
        <v>16673</v>
      </c>
      <c r="B4262" s="49" t="s">
        <v>189</v>
      </c>
      <c r="C4262" s="63" t="n">
        <v>40207</v>
      </c>
      <c r="D4262" s="63" t="n">
        <v>40207</v>
      </c>
      <c r="E4262" s="49" t="n">
        <v>1</v>
      </c>
      <c r="F4262" s="54" t="n">
        <v>0</v>
      </c>
      <c r="G4262" s="54" t="n">
        <v>171.13</v>
      </c>
      <c r="H4262" s="54" t="n">
        <v>0</v>
      </c>
      <c r="I4262" s="54" t="n">
        <f aca="false">SUM(F4262:H4262)</f>
        <v>171.13</v>
      </c>
      <c r="J4262" s="49" t="n">
        <f aca="false">Calc!$C$5-D4262</f>
        <v>680</v>
      </c>
      <c r="K4262" s="49" t="n">
        <f aca="false">IF(J4262&lt;=Calc!$C$11,4,IF(J4262&lt;=Calc!$C$12,3,IF(J4262&lt;=Calc!$C$13,2,1)))</f>
        <v>1</v>
      </c>
      <c r="L4262" s="49" t="n">
        <f aca="false">1+(E4262&gt;=Calc!$C$16)+(E4262&gt;=Calc!$C$17)+(E4262&gt;=Calc!$C$18)</f>
        <v>1</v>
      </c>
      <c r="M4262" s="49" t="str">
        <f aca="false">IF(AND(K4262=4,L4262&gt;=3),"Champions",IF(AND(K4262=3,L4262&gt;=3),"Loyal",IF(K4262&gt;=3,"Recent / New",IF(L4262&gt;=3,"At Risk","Hibernating / Lost"))))</f>
        <v>Hibernating / Lost</v>
      </c>
      <c r="N4262" s="54" t="n">
        <f aca="false">IF(AND(Calc!$C$2&lt;=2009,Calc!$C$3&gt;=2009),F4262,0)+IF(AND(Calc!$C$2&lt;=2010,Calc!$C$3&gt;=2010),G4262,0)+IF(AND(Calc!$C$2&lt;=2011,Calc!$C$3&gt;=2011),H4262,0)</f>
        <v>171.13</v>
      </c>
      <c r="O4262" s="61" t="n">
        <f aca="false">IF(AND(N4262&gt;0,OR(Calc!$C$4="*",B4262=Calc!$C$4)),N4262+ROW()*0.000000001,0)</f>
        <v>171.130004262</v>
      </c>
    </row>
    <row r="4263" customFormat="false" ht="15" hidden="false" customHeight="false" outlineLevel="0" collapsed="false">
      <c r="A4263" s="49" t="n">
        <v>16674</v>
      </c>
      <c r="B4263" s="49" t="s">
        <v>189</v>
      </c>
      <c r="C4263" s="63" t="n">
        <v>40788</v>
      </c>
      <c r="D4263" s="63" t="n">
        <v>40832</v>
      </c>
      <c r="E4263" s="49" t="n">
        <v>2</v>
      </c>
      <c r="F4263" s="54" t="n">
        <v>0</v>
      </c>
      <c r="G4263" s="54" t="n">
        <v>0</v>
      </c>
      <c r="H4263" s="54" t="n">
        <v>304.24</v>
      </c>
      <c r="I4263" s="54" t="n">
        <f aca="false">SUM(F4263:H4263)</f>
        <v>304.24</v>
      </c>
      <c r="J4263" s="49" t="n">
        <f aca="false">Calc!$C$5-D4263</f>
        <v>55</v>
      </c>
      <c r="K4263" s="49" t="n">
        <f aca="false">IF(J4263&lt;=Calc!$C$11,4,IF(J4263&lt;=Calc!$C$12,3,IF(J4263&lt;=Calc!$C$13,2,1)))</f>
        <v>3</v>
      </c>
      <c r="L4263" s="49" t="n">
        <f aca="false">1+(E4263&gt;=Calc!$C$16)+(E4263&gt;=Calc!$C$17)+(E4263&gt;=Calc!$C$18)</f>
        <v>2</v>
      </c>
      <c r="M4263" s="49" t="str">
        <f aca="false">IF(AND(K4263=4,L4263&gt;=3),"Champions",IF(AND(K4263=3,L4263&gt;=3),"Loyal",IF(K4263&gt;=3,"Recent / New",IF(L4263&gt;=3,"At Risk","Hibernating / Lost"))))</f>
        <v>Recent / New</v>
      </c>
      <c r="N4263" s="54" t="n">
        <f aca="false">IF(AND(Calc!$C$2&lt;=2009,Calc!$C$3&gt;=2009),F4263,0)+IF(AND(Calc!$C$2&lt;=2010,Calc!$C$3&gt;=2010),G4263,0)+IF(AND(Calc!$C$2&lt;=2011,Calc!$C$3&gt;=2011),H4263,0)</f>
        <v>304.24</v>
      </c>
      <c r="O4263" s="61" t="n">
        <f aca="false">IF(AND(N4263&gt;0,OR(Calc!$C$4="*",B4263=Calc!$C$4)),N4263+ROW()*0.000000001,0)</f>
        <v>304.240004263</v>
      </c>
    </row>
    <row r="4264" customFormat="false" ht="15" hidden="false" customHeight="false" outlineLevel="0" collapsed="false">
      <c r="A4264" s="49" t="n">
        <v>16675</v>
      </c>
      <c r="B4264" s="49" t="s">
        <v>189</v>
      </c>
      <c r="C4264" s="63" t="n">
        <v>40408</v>
      </c>
      <c r="D4264" s="63" t="n">
        <v>40445</v>
      </c>
      <c r="E4264" s="49" t="n">
        <v>2</v>
      </c>
      <c r="F4264" s="54" t="n">
        <v>0</v>
      </c>
      <c r="G4264" s="54" t="n">
        <v>608.86</v>
      </c>
      <c r="H4264" s="54" t="n">
        <v>0</v>
      </c>
      <c r="I4264" s="54" t="n">
        <f aca="false">SUM(F4264:H4264)</f>
        <v>608.86</v>
      </c>
      <c r="J4264" s="49" t="n">
        <f aca="false">Calc!$C$5-D4264</f>
        <v>442</v>
      </c>
      <c r="K4264" s="49" t="n">
        <f aca="false">IF(J4264&lt;=Calc!$C$11,4,IF(J4264&lt;=Calc!$C$12,3,IF(J4264&lt;=Calc!$C$13,2,1)))</f>
        <v>1</v>
      </c>
      <c r="L4264" s="49" t="n">
        <f aca="false">1+(E4264&gt;=Calc!$C$16)+(E4264&gt;=Calc!$C$17)+(E4264&gt;=Calc!$C$18)</f>
        <v>2</v>
      </c>
      <c r="M4264" s="49" t="str">
        <f aca="false">IF(AND(K4264=4,L4264&gt;=3),"Champions",IF(AND(K4264=3,L4264&gt;=3),"Loyal",IF(K4264&gt;=3,"Recent / New",IF(L4264&gt;=3,"At Risk","Hibernating / Lost"))))</f>
        <v>Hibernating / Lost</v>
      </c>
      <c r="N4264" s="54" t="n">
        <f aca="false">IF(AND(Calc!$C$2&lt;=2009,Calc!$C$3&gt;=2009),F4264,0)+IF(AND(Calc!$C$2&lt;=2010,Calc!$C$3&gt;=2010),G4264,0)+IF(AND(Calc!$C$2&lt;=2011,Calc!$C$3&gt;=2011),H4264,0)</f>
        <v>608.86</v>
      </c>
      <c r="O4264" s="61" t="n">
        <f aca="false">IF(AND(N4264&gt;0,OR(Calc!$C$4="*",B4264=Calc!$C$4)),N4264+ROW()*0.000000001,0)</f>
        <v>608.860004264</v>
      </c>
    </row>
    <row r="4265" customFormat="false" ht="15" hidden="false" customHeight="false" outlineLevel="0" collapsed="false">
      <c r="A4265" s="49" t="n">
        <v>16676</v>
      </c>
      <c r="B4265" s="49" t="s">
        <v>189</v>
      </c>
      <c r="C4265" s="63" t="n">
        <v>40468</v>
      </c>
      <c r="D4265" s="63" t="n">
        <v>40853</v>
      </c>
      <c r="E4265" s="49" t="n">
        <v>6</v>
      </c>
      <c r="F4265" s="54" t="n">
        <v>0</v>
      </c>
      <c r="G4265" s="54" t="n">
        <v>769.78</v>
      </c>
      <c r="H4265" s="54" t="n">
        <v>1558.72</v>
      </c>
      <c r="I4265" s="54" t="n">
        <f aca="false">SUM(F4265:H4265)</f>
        <v>2328.5</v>
      </c>
      <c r="J4265" s="49" t="n">
        <f aca="false">Calc!$C$5-D4265</f>
        <v>34</v>
      </c>
      <c r="K4265" s="49" t="n">
        <f aca="false">IF(J4265&lt;=Calc!$C$11,4,IF(J4265&lt;=Calc!$C$12,3,IF(J4265&lt;=Calc!$C$13,2,1)))</f>
        <v>3</v>
      </c>
      <c r="L4265" s="49" t="n">
        <f aca="false">1+(E4265&gt;=Calc!$C$16)+(E4265&gt;=Calc!$C$17)+(E4265&gt;=Calc!$C$18)</f>
        <v>3</v>
      </c>
      <c r="M4265" s="49" t="str">
        <f aca="false">IF(AND(K4265=4,L4265&gt;=3),"Champions",IF(AND(K4265=3,L4265&gt;=3),"Loyal",IF(K4265&gt;=3,"Recent / New",IF(L4265&gt;=3,"At Risk","Hibernating / Lost"))))</f>
        <v>Loyal</v>
      </c>
      <c r="N4265" s="54" t="n">
        <f aca="false">IF(AND(Calc!$C$2&lt;=2009,Calc!$C$3&gt;=2009),F4265,0)+IF(AND(Calc!$C$2&lt;=2010,Calc!$C$3&gt;=2010),G4265,0)+IF(AND(Calc!$C$2&lt;=2011,Calc!$C$3&gt;=2011),H4265,0)</f>
        <v>2328.5</v>
      </c>
      <c r="O4265" s="61" t="n">
        <f aca="false">IF(AND(N4265&gt;0,OR(Calc!$C$4="*",B4265=Calc!$C$4)),N4265+ROW()*0.000000001,0)</f>
        <v>2328.500004265</v>
      </c>
    </row>
    <row r="4266" customFormat="false" ht="15" hidden="false" customHeight="false" outlineLevel="0" collapsed="false">
      <c r="A4266" s="49" t="n">
        <v>16677</v>
      </c>
      <c r="B4266" s="49" t="s">
        <v>189</v>
      </c>
      <c r="C4266" s="63" t="n">
        <v>40234</v>
      </c>
      <c r="D4266" s="63" t="n">
        <v>40475</v>
      </c>
      <c r="E4266" s="49" t="n">
        <v>2</v>
      </c>
      <c r="F4266" s="54" t="n">
        <v>0</v>
      </c>
      <c r="G4266" s="54" t="n">
        <v>849.77</v>
      </c>
      <c r="H4266" s="54" t="n">
        <v>0</v>
      </c>
      <c r="I4266" s="54" t="n">
        <f aca="false">SUM(F4266:H4266)</f>
        <v>849.77</v>
      </c>
      <c r="J4266" s="49" t="n">
        <f aca="false">Calc!$C$5-D4266</f>
        <v>412</v>
      </c>
      <c r="K4266" s="49" t="n">
        <f aca="false">IF(J4266&lt;=Calc!$C$11,4,IF(J4266&lt;=Calc!$C$12,3,IF(J4266&lt;=Calc!$C$13,2,1)))</f>
        <v>1</v>
      </c>
      <c r="L4266" s="49" t="n">
        <f aca="false">1+(E4266&gt;=Calc!$C$16)+(E4266&gt;=Calc!$C$17)+(E4266&gt;=Calc!$C$18)</f>
        <v>2</v>
      </c>
      <c r="M4266" s="49" t="str">
        <f aca="false">IF(AND(K4266=4,L4266&gt;=3),"Champions",IF(AND(K4266=3,L4266&gt;=3),"Loyal",IF(K4266&gt;=3,"Recent / New",IF(L4266&gt;=3,"At Risk","Hibernating / Lost"))))</f>
        <v>Hibernating / Lost</v>
      </c>
      <c r="N4266" s="54" t="n">
        <f aca="false">IF(AND(Calc!$C$2&lt;=2009,Calc!$C$3&gt;=2009),F4266,0)+IF(AND(Calc!$C$2&lt;=2010,Calc!$C$3&gt;=2010),G4266,0)+IF(AND(Calc!$C$2&lt;=2011,Calc!$C$3&gt;=2011),H4266,0)</f>
        <v>849.77</v>
      </c>
      <c r="O4266" s="61" t="n">
        <f aca="false">IF(AND(N4266&gt;0,OR(Calc!$C$4="*",B4266=Calc!$C$4)),N4266+ROW()*0.000000001,0)</f>
        <v>849.770004266</v>
      </c>
    </row>
    <row r="4267" customFormat="false" ht="15" hidden="false" customHeight="false" outlineLevel="0" collapsed="false">
      <c r="A4267" s="49" t="n">
        <v>16678</v>
      </c>
      <c r="B4267" s="49" t="s">
        <v>189</v>
      </c>
      <c r="C4267" s="63" t="n">
        <v>40604</v>
      </c>
      <c r="D4267" s="63" t="n">
        <v>40884</v>
      </c>
      <c r="E4267" s="49" t="n">
        <v>12</v>
      </c>
      <c r="F4267" s="54" t="n">
        <v>0</v>
      </c>
      <c r="G4267" s="54" t="n">
        <v>0</v>
      </c>
      <c r="H4267" s="54" t="n">
        <v>3025.24</v>
      </c>
      <c r="I4267" s="54" t="n">
        <f aca="false">SUM(F4267:H4267)</f>
        <v>3025.24</v>
      </c>
      <c r="J4267" s="49" t="n">
        <f aca="false">Calc!$C$5-D4267</f>
        <v>3</v>
      </c>
      <c r="K4267" s="49" t="n">
        <f aca="false">IF(J4267&lt;=Calc!$C$11,4,IF(J4267&lt;=Calc!$C$12,3,IF(J4267&lt;=Calc!$C$13,2,1)))</f>
        <v>4</v>
      </c>
      <c r="L4267" s="49" t="n">
        <f aca="false">1+(E4267&gt;=Calc!$C$16)+(E4267&gt;=Calc!$C$17)+(E4267&gt;=Calc!$C$18)</f>
        <v>4</v>
      </c>
      <c r="M4267" s="49" t="str">
        <f aca="false">IF(AND(K4267=4,L4267&gt;=3),"Champions",IF(AND(K4267=3,L4267&gt;=3),"Loyal",IF(K4267&gt;=3,"Recent / New",IF(L4267&gt;=3,"At Risk","Hibernating / Lost"))))</f>
        <v>Champions</v>
      </c>
      <c r="N4267" s="54" t="n">
        <f aca="false">IF(AND(Calc!$C$2&lt;=2009,Calc!$C$3&gt;=2009),F4267,0)+IF(AND(Calc!$C$2&lt;=2010,Calc!$C$3&gt;=2010),G4267,0)+IF(AND(Calc!$C$2&lt;=2011,Calc!$C$3&gt;=2011),H4267,0)</f>
        <v>3025.24</v>
      </c>
      <c r="O4267" s="61" t="n">
        <f aca="false">IF(AND(N4267&gt;0,OR(Calc!$C$4="*",B4267=Calc!$C$4)),N4267+ROW()*0.000000001,0)</f>
        <v>3025.240004267</v>
      </c>
    </row>
    <row r="4268" customFormat="false" ht="15" hidden="false" customHeight="false" outlineLevel="0" collapsed="false">
      <c r="A4268" s="49" t="n">
        <v>16679</v>
      </c>
      <c r="B4268" s="49" t="s">
        <v>189</v>
      </c>
      <c r="C4268" s="63" t="n">
        <v>40339</v>
      </c>
      <c r="D4268" s="63" t="n">
        <v>40520</v>
      </c>
      <c r="E4268" s="49" t="n">
        <v>3</v>
      </c>
      <c r="F4268" s="54" t="n">
        <v>0</v>
      </c>
      <c r="G4268" s="54" t="n">
        <v>663.31</v>
      </c>
      <c r="H4268" s="54" t="n">
        <v>0</v>
      </c>
      <c r="I4268" s="54" t="n">
        <f aca="false">SUM(F4268:H4268)</f>
        <v>663.31</v>
      </c>
      <c r="J4268" s="49" t="n">
        <f aca="false">Calc!$C$5-D4268</f>
        <v>367</v>
      </c>
      <c r="K4268" s="49" t="n">
        <f aca="false">IF(J4268&lt;=Calc!$C$11,4,IF(J4268&lt;=Calc!$C$12,3,IF(J4268&lt;=Calc!$C$13,2,1)))</f>
        <v>2</v>
      </c>
      <c r="L4268" s="49" t="n">
        <f aca="false">1+(E4268&gt;=Calc!$C$16)+(E4268&gt;=Calc!$C$17)+(E4268&gt;=Calc!$C$18)</f>
        <v>2</v>
      </c>
      <c r="M4268" s="49" t="str">
        <f aca="false">IF(AND(K4268=4,L4268&gt;=3),"Champions",IF(AND(K4268=3,L4268&gt;=3),"Loyal",IF(K4268&gt;=3,"Recent / New",IF(L4268&gt;=3,"At Risk","Hibernating / Lost"))))</f>
        <v>Hibernating / Lost</v>
      </c>
      <c r="N4268" s="54" t="n">
        <f aca="false">IF(AND(Calc!$C$2&lt;=2009,Calc!$C$3&gt;=2009),F4268,0)+IF(AND(Calc!$C$2&lt;=2010,Calc!$C$3&gt;=2010),G4268,0)+IF(AND(Calc!$C$2&lt;=2011,Calc!$C$3&gt;=2011),H4268,0)</f>
        <v>663.31</v>
      </c>
      <c r="O4268" s="61" t="n">
        <f aca="false">IF(AND(N4268&gt;0,OR(Calc!$C$4="*",B4268=Calc!$C$4)),N4268+ROW()*0.000000001,0)</f>
        <v>663.310004268</v>
      </c>
    </row>
    <row r="4269" customFormat="false" ht="15" hidden="false" customHeight="false" outlineLevel="0" collapsed="false">
      <c r="A4269" s="49" t="n">
        <v>16680</v>
      </c>
      <c r="B4269" s="49" t="s">
        <v>189</v>
      </c>
      <c r="C4269" s="63" t="n">
        <v>40352</v>
      </c>
      <c r="D4269" s="63" t="n">
        <v>40843</v>
      </c>
      <c r="E4269" s="49" t="n">
        <v>3</v>
      </c>
      <c r="F4269" s="54" t="n">
        <v>0</v>
      </c>
      <c r="G4269" s="54" t="n">
        <v>637.75</v>
      </c>
      <c r="H4269" s="54" t="n">
        <v>183.7</v>
      </c>
      <c r="I4269" s="54" t="n">
        <f aca="false">SUM(F4269:H4269)</f>
        <v>821.45</v>
      </c>
      <c r="J4269" s="49" t="n">
        <f aca="false">Calc!$C$5-D4269</f>
        <v>44</v>
      </c>
      <c r="K4269" s="49" t="n">
        <f aca="false">IF(J4269&lt;=Calc!$C$11,4,IF(J4269&lt;=Calc!$C$12,3,IF(J4269&lt;=Calc!$C$13,2,1)))</f>
        <v>3</v>
      </c>
      <c r="L4269" s="49" t="n">
        <f aca="false">1+(E4269&gt;=Calc!$C$16)+(E4269&gt;=Calc!$C$17)+(E4269&gt;=Calc!$C$18)</f>
        <v>2</v>
      </c>
      <c r="M4269" s="49" t="str">
        <f aca="false">IF(AND(K4269=4,L4269&gt;=3),"Champions",IF(AND(K4269=3,L4269&gt;=3),"Loyal",IF(K4269&gt;=3,"Recent / New",IF(L4269&gt;=3,"At Risk","Hibernating / Lost"))))</f>
        <v>Recent / New</v>
      </c>
      <c r="N4269" s="54" t="n">
        <f aca="false">IF(AND(Calc!$C$2&lt;=2009,Calc!$C$3&gt;=2009),F4269,0)+IF(AND(Calc!$C$2&lt;=2010,Calc!$C$3&gt;=2010),G4269,0)+IF(AND(Calc!$C$2&lt;=2011,Calc!$C$3&gt;=2011),H4269,0)</f>
        <v>821.45</v>
      </c>
      <c r="O4269" s="61" t="n">
        <f aca="false">IF(AND(N4269&gt;0,OR(Calc!$C$4="*",B4269=Calc!$C$4)),N4269+ROW()*0.000000001,0)</f>
        <v>821.450004269</v>
      </c>
    </row>
    <row r="4270" customFormat="false" ht="15" hidden="false" customHeight="false" outlineLevel="0" collapsed="false">
      <c r="A4270" s="49" t="n">
        <v>16681</v>
      </c>
      <c r="B4270" s="49" t="s">
        <v>189</v>
      </c>
      <c r="C4270" s="63" t="n">
        <v>40245</v>
      </c>
      <c r="D4270" s="63" t="n">
        <v>40814</v>
      </c>
      <c r="E4270" s="49" t="n">
        <v>7</v>
      </c>
      <c r="F4270" s="54" t="n">
        <v>0</v>
      </c>
      <c r="G4270" s="54" t="n">
        <v>151.5</v>
      </c>
      <c r="H4270" s="54" t="n">
        <v>1770.34</v>
      </c>
      <c r="I4270" s="54" t="n">
        <f aca="false">SUM(F4270:H4270)</f>
        <v>1921.84</v>
      </c>
      <c r="J4270" s="49" t="n">
        <f aca="false">Calc!$C$5-D4270</f>
        <v>73</v>
      </c>
      <c r="K4270" s="49" t="n">
        <f aca="false">IF(J4270&lt;=Calc!$C$11,4,IF(J4270&lt;=Calc!$C$12,3,IF(J4270&lt;=Calc!$C$13,2,1)))</f>
        <v>3</v>
      </c>
      <c r="L4270" s="49" t="n">
        <f aca="false">1+(E4270&gt;=Calc!$C$16)+(E4270&gt;=Calc!$C$17)+(E4270&gt;=Calc!$C$18)</f>
        <v>3</v>
      </c>
      <c r="M4270" s="49" t="str">
        <f aca="false">IF(AND(K4270=4,L4270&gt;=3),"Champions",IF(AND(K4270=3,L4270&gt;=3),"Loyal",IF(K4270&gt;=3,"Recent / New",IF(L4270&gt;=3,"At Risk","Hibernating / Lost"))))</f>
        <v>Loyal</v>
      </c>
      <c r="N4270" s="54" t="n">
        <f aca="false">IF(AND(Calc!$C$2&lt;=2009,Calc!$C$3&gt;=2009),F4270,0)+IF(AND(Calc!$C$2&lt;=2010,Calc!$C$3&gt;=2010),G4270,0)+IF(AND(Calc!$C$2&lt;=2011,Calc!$C$3&gt;=2011),H4270,0)</f>
        <v>1921.84</v>
      </c>
      <c r="O4270" s="61" t="n">
        <f aca="false">IF(AND(N4270&gt;0,OR(Calc!$C$4="*",B4270=Calc!$C$4)),N4270+ROW()*0.000000001,0)</f>
        <v>1921.84000427</v>
      </c>
    </row>
    <row r="4271" customFormat="false" ht="15" hidden="false" customHeight="false" outlineLevel="0" collapsed="false">
      <c r="A4271" s="49" t="n">
        <v>16682</v>
      </c>
      <c r="B4271" s="49" t="s">
        <v>189</v>
      </c>
      <c r="C4271" s="63" t="n">
        <v>40699</v>
      </c>
      <c r="D4271" s="63" t="n">
        <v>40882</v>
      </c>
      <c r="E4271" s="49" t="n">
        <v>5</v>
      </c>
      <c r="F4271" s="54" t="n">
        <v>0</v>
      </c>
      <c r="G4271" s="54" t="n">
        <v>0</v>
      </c>
      <c r="H4271" s="54" t="n">
        <v>1028</v>
      </c>
      <c r="I4271" s="54" t="n">
        <f aca="false">SUM(F4271:H4271)</f>
        <v>1028</v>
      </c>
      <c r="J4271" s="49" t="n">
        <f aca="false">Calc!$C$5-D4271</f>
        <v>5</v>
      </c>
      <c r="K4271" s="49" t="n">
        <f aca="false">IF(J4271&lt;=Calc!$C$11,4,IF(J4271&lt;=Calc!$C$12,3,IF(J4271&lt;=Calc!$C$13,2,1)))</f>
        <v>4</v>
      </c>
      <c r="L4271" s="49" t="n">
        <f aca="false">1+(E4271&gt;=Calc!$C$16)+(E4271&gt;=Calc!$C$17)+(E4271&gt;=Calc!$C$18)</f>
        <v>3</v>
      </c>
      <c r="M4271" s="49" t="str">
        <f aca="false">IF(AND(K4271=4,L4271&gt;=3),"Champions",IF(AND(K4271=3,L4271&gt;=3),"Loyal",IF(K4271&gt;=3,"Recent / New",IF(L4271&gt;=3,"At Risk","Hibernating / Lost"))))</f>
        <v>Champions</v>
      </c>
      <c r="N4271" s="54" t="n">
        <f aca="false">IF(AND(Calc!$C$2&lt;=2009,Calc!$C$3&gt;=2009),F4271,0)+IF(AND(Calc!$C$2&lt;=2010,Calc!$C$3&gt;=2010),G4271,0)+IF(AND(Calc!$C$2&lt;=2011,Calc!$C$3&gt;=2011),H4271,0)</f>
        <v>1028</v>
      </c>
      <c r="O4271" s="61" t="n">
        <f aca="false">IF(AND(N4271&gt;0,OR(Calc!$C$4="*",B4271=Calc!$C$4)),N4271+ROW()*0.000000001,0)</f>
        <v>1028.000004271</v>
      </c>
    </row>
    <row r="4272" customFormat="false" ht="15" hidden="false" customHeight="false" outlineLevel="0" collapsed="false">
      <c r="A4272" s="49" t="n">
        <v>16683</v>
      </c>
      <c r="B4272" s="49" t="s">
        <v>189</v>
      </c>
      <c r="C4272" s="63" t="n">
        <v>40353</v>
      </c>
      <c r="D4272" s="63" t="n">
        <v>40353</v>
      </c>
      <c r="E4272" s="49" t="n">
        <v>1</v>
      </c>
      <c r="F4272" s="54" t="n">
        <v>0</v>
      </c>
      <c r="G4272" s="54" t="n">
        <v>309.35</v>
      </c>
      <c r="H4272" s="54" t="n">
        <v>0</v>
      </c>
      <c r="I4272" s="54" t="n">
        <f aca="false">SUM(F4272:H4272)</f>
        <v>309.35</v>
      </c>
      <c r="J4272" s="49" t="n">
        <f aca="false">Calc!$C$5-D4272</f>
        <v>534</v>
      </c>
      <c r="K4272" s="49" t="n">
        <f aca="false">IF(J4272&lt;=Calc!$C$11,4,IF(J4272&lt;=Calc!$C$12,3,IF(J4272&lt;=Calc!$C$13,2,1)))</f>
        <v>1</v>
      </c>
      <c r="L4272" s="49" t="n">
        <f aca="false">1+(E4272&gt;=Calc!$C$16)+(E4272&gt;=Calc!$C$17)+(E4272&gt;=Calc!$C$18)</f>
        <v>1</v>
      </c>
      <c r="M4272" s="49" t="str">
        <f aca="false">IF(AND(K4272=4,L4272&gt;=3),"Champions",IF(AND(K4272=3,L4272&gt;=3),"Loyal",IF(K4272&gt;=3,"Recent / New",IF(L4272&gt;=3,"At Risk","Hibernating / Lost"))))</f>
        <v>Hibernating / Lost</v>
      </c>
      <c r="N4272" s="54" t="n">
        <f aca="false">IF(AND(Calc!$C$2&lt;=2009,Calc!$C$3&gt;=2009),F4272,0)+IF(AND(Calc!$C$2&lt;=2010,Calc!$C$3&gt;=2010),G4272,0)+IF(AND(Calc!$C$2&lt;=2011,Calc!$C$3&gt;=2011),H4272,0)</f>
        <v>309.35</v>
      </c>
      <c r="O4272" s="61" t="n">
        <f aca="false">IF(AND(N4272&gt;0,OR(Calc!$C$4="*",B4272=Calc!$C$4)),N4272+ROW()*0.000000001,0)</f>
        <v>309.350004272</v>
      </c>
    </row>
    <row r="4273" customFormat="false" ht="15" hidden="false" customHeight="false" outlineLevel="0" collapsed="false">
      <c r="A4273" s="49" t="n">
        <v>16684</v>
      </c>
      <c r="B4273" s="49" t="s">
        <v>189</v>
      </c>
      <c r="C4273" s="63" t="n">
        <v>40154</v>
      </c>
      <c r="D4273" s="63" t="n">
        <v>40882</v>
      </c>
      <c r="E4273" s="49" t="n">
        <v>55</v>
      </c>
      <c r="F4273" s="54" t="n">
        <v>2886.32</v>
      </c>
      <c r="G4273" s="54" t="n">
        <v>75837.25</v>
      </c>
      <c r="H4273" s="54" t="n">
        <v>62806.72</v>
      </c>
      <c r="I4273" s="54" t="n">
        <f aca="false">SUM(F4273:H4273)</f>
        <v>141530.29</v>
      </c>
      <c r="J4273" s="49" t="n">
        <f aca="false">Calc!$C$5-D4273</f>
        <v>5</v>
      </c>
      <c r="K4273" s="49" t="n">
        <f aca="false">IF(J4273&lt;=Calc!$C$11,4,IF(J4273&lt;=Calc!$C$12,3,IF(J4273&lt;=Calc!$C$13,2,1)))</f>
        <v>4</v>
      </c>
      <c r="L4273" s="49" t="n">
        <f aca="false">1+(E4273&gt;=Calc!$C$16)+(E4273&gt;=Calc!$C$17)+(E4273&gt;=Calc!$C$18)</f>
        <v>4</v>
      </c>
      <c r="M4273" s="49" t="str">
        <f aca="false">IF(AND(K4273=4,L4273&gt;=3),"Champions",IF(AND(K4273=3,L4273&gt;=3),"Loyal",IF(K4273&gt;=3,"Recent / New",IF(L4273&gt;=3,"At Risk","Hibernating / Lost"))))</f>
        <v>Champions</v>
      </c>
      <c r="N4273" s="54" t="n">
        <f aca="false">IF(AND(Calc!$C$2&lt;=2009,Calc!$C$3&gt;=2009),F4273,0)+IF(AND(Calc!$C$2&lt;=2010,Calc!$C$3&gt;=2010),G4273,0)+IF(AND(Calc!$C$2&lt;=2011,Calc!$C$3&gt;=2011),H4273,0)</f>
        <v>141530.29</v>
      </c>
      <c r="O4273" s="61" t="n">
        <f aca="false">IF(AND(N4273&gt;0,OR(Calc!$C$4="*",B4273=Calc!$C$4)),N4273+ROW()*0.000000001,0)</f>
        <v>141530.290004273</v>
      </c>
    </row>
    <row r="4274" customFormat="false" ht="15" hidden="false" customHeight="false" outlineLevel="0" collapsed="false">
      <c r="A4274" s="49" t="n">
        <v>16685</v>
      </c>
      <c r="B4274" s="49" t="s">
        <v>189</v>
      </c>
      <c r="C4274" s="63" t="n">
        <v>40825</v>
      </c>
      <c r="D4274" s="63" t="n">
        <v>40825</v>
      </c>
      <c r="E4274" s="49" t="n">
        <v>2</v>
      </c>
      <c r="F4274" s="54" t="n">
        <v>0</v>
      </c>
      <c r="G4274" s="54" t="n">
        <v>0</v>
      </c>
      <c r="H4274" s="54" t="n">
        <v>324.24</v>
      </c>
      <c r="I4274" s="54" t="n">
        <f aca="false">SUM(F4274:H4274)</f>
        <v>324.24</v>
      </c>
      <c r="J4274" s="49" t="n">
        <f aca="false">Calc!$C$5-D4274</f>
        <v>62</v>
      </c>
      <c r="K4274" s="49" t="n">
        <f aca="false">IF(J4274&lt;=Calc!$C$11,4,IF(J4274&lt;=Calc!$C$12,3,IF(J4274&lt;=Calc!$C$13,2,1)))</f>
        <v>3</v>
      </c>
      <c r="L4274" s="49" t="n">
        <f aca="false">1+(E4274&gt;=Calc!$C$16)+(E4274&gt;=Calc!$C$17)+(E4274&gt;=Calc!$C$18)</f>
        <v>2</v>
      </c>
      <c r="M4274" s="49" t="str">
        <f aca="false">IF(AND(K4274=4,L4274&gt;=3),"Champions",IF(AND(K4274=3,L4274&gt;=3),"Loyal",IF(K4274&gt;=3,"Recent / New",IF(L4274&gt;=3,"At Risk","Hibernating / Lost"))))</f>
        <v>Recent / New</v>
      </c>
      <c r="N4274" s="54" t="n">
        <f aca="false">IF(AND(Calc!$C$2&lt;=2009,Calc!$C$3&gt;=2009),F4274,0)+IF(AND(Calc!$C$2&lt;=2010,Calc!$C$3&gt;=2010),G4274,0)+IF(AND(Calc!$C$2&lt;=2011,Calc!$C$3&gt;=2011),H4274,0)</f>
        <v>324.24</v>
      </c>
      <c r="O4274" s="61" t="n">
        <f aca="false">IF(AND(N4274&gt;0,OR(Calc!$C$4="*",B4274=Calc!$C$4)),N4274+ROW()*0.000000001,0)</f>
        <v>324.240004274</v>
      </c>
    </row>
    <row r="4275" customFormat="false" ht="15" hidden="false" customHeight="false" outlineLevel="0" collapsed="false">
      <c r="A4275" s="49" t="n">
        <v>16686</v>
      </c>
      <c r="B4275" s="49" t="s">
        <v>189</v>
      </c>
      <c r="C4275" s="63" t="n">
        <v>40153</v>
      </c>
      <c r="D4275" s="63" t="n">
        <v>40839</v>
      </c>
      <c r="E4275" s="49" t="n">
        <v>16</v>
      </c>
      <c r="F4275" s="54" t="n">
        <v>163.94</v>
      </c>
      <c r="G4275" s="54" t="n">
        <v>2103.43</v>
      </c>
      <c r="H4275" s="54" t="n">
        <v>2594.35</v>
      </c>
      <c r="I4275" s="54" t="n">
        <f aca="false">SUM(F4275:H4275)</f>
        <v>4861.72</v>
      </c>
      <c r="J4275" s="49" t="n">
        <f aca="false">Calc!$C$5-D4275</f>
        <v>48</v>
      </c>
      <c r="K4275" s="49" t="n">
        <f aca="false">IF(J4275&lt;=Calc!$C$11,4,IF(J4275&lt;=Calc!$C$12,3,IF(J4275&lt;=Calc!$C$13,2,1)))</f>
        <v>3</v>
      </c>
      <c r="L4275" s="49" t="n">
        <f aca="false">1+(E4275&gt;=Calc!$C$16)+(E4275&gt;=Calc!$C$17)+(E4275&gt;=Calc!$C$18)</f>
        <v>4</v>
      </c>
      <c r="M4275" s="49" t="str">
        <f aca="false">IF(AND(K4275=4,L4275&gt;=3),"Champions",IF(AND(K4275=3,L4275&gt;=3),"Loyal",IF(K4275&gt;=3,"Recent / New",IF(L4275&gt;=3,"At Risk","Hibernating / Lost"))))</f>
        <v>Loyal</v>
      </c>
      <c r="N4275" s="54" t="n">
        <f aca="false">IF(AND(Calc!$C$2&lt;=2009,Calc!$C$3&gt;=2009),F4275,0)+IF(AND(Calc!$C$2&lt;=2010,Calc!$C$3&gt;=2010),G4275,0)+IF(AND(Calc!$C$2&lt;=2011,Calc!$C$3&gt;=2011),H4275,0)</f>
        <v>4861.72</v>
      </c>
      <c r="O4275" s="61" t="n">
        <f aca="false">IF(AND(N4275&gt;0,OR(Calc!$C$4="*",B4275=Calc!$C$4)),N4275+ROW()*0.000000001,0)</f>
        <v>4861.720004275</v>
      </c>
    </row>
    <row r="4276" customFormat="false" ht="15" hidden="false" customHeight="false" outlineLevel="0" collapsed="false">
      <c r="A4276" s="49" t="n">
        <v>16687</v>
      </c>
      <c r="B4276" s="49" t="s">
        <v>189</v>
      </c>
      <c r="C4276" s="63" t="n">
        <v>40496</v>
      </c>
      <c r="D4276" s="63" t="n">
        <v>40496</v>
      </c>
      <c r="E4276" s="49" t="n">
        <v>1</v>
      </c>
      <c r="F4276" s="54" t="n">
        <v>0</v>
      </c>
      <c r="G4276" s="54" t="n">
        <v>157.63</v>
      </c>
      <c r="H4276" s="54" t="n">
        <v>0</v>
      </c>
      <c r="I4276" s="54" t="n">
        <f aca="false">SUM(F4276:H4276)</f>
        <v>157.63</v>
      </c>
      <c r="J4276" s="49" t="n">
        <f aca="false">Calc!$C$5-D4276</f>
        <v>391</v>
      </c>
      <c r="K4276" s="49" t="n">
        <f aca="false">IF(J4276&lt;=Calc!$C$11,4,IF(J4276&lt;=Calc!$C$12,3,IF(J4276&lt;=Calc!$C$13,2,1)))</f>
        <v>1</v>
      </c>
      <c r="L4276" s="49" t="n">
        <f aca="false">1+(E4276&gt;=Calc!$C$16)+(E4276&gt;=Calc!$C$17)+(E4276&gt;=Calc!$C$18)</f>
        <v>1</v>
      </c>
      <c r="M4276" s="49" t="str">
        <f aca="false">IF(AND(K4276=4,L4276&gt;=3),"Champions",IF(AND(K4276=3,L4276&gt;=3),"Loyal",IF(K4276&gt;=3,"Recent / New",IF(L4276&gt;=3,"At Risk","Hibernating / Lost"))))</f>
        <v>Hibernating / Lost</v>
      </c>
      <c r="N4276" s="54" t="n">
        <f aca="false">IF(AND(Calc!$C$2&lt;=2009,Calc!$C$3&gt;=2009),F4276,0)+IF(AND(Calc!$C$2&lt;=2010,Calc!$C$3&gt;=2010),G4276,0)+IF(AND(Calc!$C$2&lt;=2011,Calc!$C$3&gt;=2011),H4276,0)</f>
        <v>157.63</v>
      </c>
      <c r="O4276" s="61" t="n">
        <f aca="false">IF(AND(N4276&gt;0,OR(Calc!$C$4="*",B4276=Calc!$C$4)),N4276+ROW()*0.000000001,0)</f>
        <v>157.630004276</v>
      </c>
    </row>
    <row r="4277" customFormat="false" ht="15" hidden="false" customHeight="false" outlineLevel="0" collapsed="false">
      <c r="A4277" s="49" t="n">
        <v>16688</v>
      </c>
      <c r="B4277" s="49" t="s">
        <v>189</v>
      </c>
      <c r="C4277" s="63" t="n">
        <v>40826</v>
      </c>
      <c r="D4277" s="63" t="n">
        <v>40885</v>
      </c>
      <c r="E4277" s="49" t="n">
        <v>4</v>
      </c>
      <c r="F4277" s="54" t="n">
        <v>0</v>
      </c>
      <c r="G4277" s="54" t="n">
        <v>0</v>
      </c>
      <c r="H4277" s="54" t="n">
        <v>1260.86</v>
      </c>
      <c r="I4277" s="54" t="n">
        <f aca="false">SUM(F4277:H4277)</f>
        <v>1260.86</v>
      </c>
      <c r="J4277" s="49" t="n">
        <f aca="false">Calc!$C$5-D4277</f>
        <v>2</v>
      </c>
      <c r="K4277" s="49" t="n">
        <f aca="false">IF(J4277&lt;=Calc!$C$11,4,IF(J4277&lt;=Calc!$C$12,3,IF(J4277&lt;=Calc!$C$13,2,1)))</f>
        <v>4</v>
      </c>
      <c r="L4277" s="49" t="n">
        <f aca="false">1+(E4277&gt;=Calc!$C$16)+(E4277&gt;=Calc!$C$17)+(E4277&gt;=Calc!$C$18)</f>
        <v>3</v>
      </c>
      <c r="M4277" s="49" t="str">
        <f aca="false">IF(AND(K4277=4,L4277&gt;=3),"Champions",IF(AND(K4277=3,L4277&gt;=3),"Loyal",IF(K4277&gt;=3,"Recent / New",IF(L4277&gt;=3,"At Risk","Hibernating / Lost"))))</f>
        <v>Champions</v>
      </c>
      <c r="N4277" s="54" t="n">
        <f aca="false">IF(AND(Calc!$C$2&lt;=2009,Calc!$C$3&gt;=2009),F4277,0)+IF(AND(Calc!$C$2&lt;=2010,Calc!$C$3&gt;=2010),G4277,0)+IF(AND(Calc!$C$2&lt;=2011,Calc!$C$3&gt;=2011),H4277,0)</f>
        <v>1260.86</v>
      </c>
      <c r="O4277" s="61" t="n">
        <f aca="false">IF(AND(N4277&gt;0,OR(Calc!$C$4="*",B4277=Calc!$C$4)),N4277+ROW()*0.000000001,0)</f>
        <v>1260.860004277</v>
      </c>
    </row>
    <row r="4278" customFormat="false" ht="15" hidden="false" customHeight="false" outlineLevel="0" collapsed="false">
      <c r="A4278" s="49" t="n">
        <v>16689</v>
      </c>
      <c r="B4278" s="49" t="s">
        <v>189</v>
      </c>
      <c r="C4278" s="63" t="n">
        <v>40804</v>
      </c>
      <c r="D4278" s="63" t="n">
        <v>40811</v>
      </c>
      <c r="E4278" s="49" t="n">
        <v>2</v>
      </c>
      <c r="F4278" s="54" t="n">
        <v>0</v>
      </c>
      <c r="G4278" s="54" t="n">
        <v>0</v>
      </c>
      <c r="H4278" s="54" t="n">
        <v>355.1</v>
      </c>
      <c r="I4278" s="54" t="n">
        <f aca="false">SUM(F4278:H4278)</f>
        <v>355.1</v>
      </c>
      <c r="J4278" s="49" t="n">
        <f aca="false">Calc!$C$5-D4278</f>
        <v>76</v>
      </c>
      <c r="K4278" s="49" t="n">
        <f aca="false">IF(J4278&lt;=Calc!$C$11,4,IF(J4278&lt;=Calc!$C$12,3,IF(J4278&lt;=Calc!$C$13,2,1)))</f>
        <v>3</v>
      </c>
      <c r="L4278" s="49" t="n">
        <f aca="false">1+(E4278&gt;=Calc!$C$16)+(E4278&gt;=Calc!$C$17)+(E4278&gt;=Calc!$C$18)</f>
        <v>2</v>
      </c>
      <c r="M4278" s="49" t="str">
        <f aca="false">IF(AND(K4278=4,L4278&gt;=3),"Champions",IF(AND(K4278=3,L4278&gt;=3),"Loyal",IF(K4278&gt;=3,"Recent / New",IF(L4278&gt;=3,"At Risk","Hibernating / Lost"))))</f>
        <v>Recent / New</v>
      </c>
      <c r="N4278" s="54" t="n">
        <f aca="false">IF(AND(Calc!$C$2&lt;=2009,Calc!$C$3&gt;=2009),F4278,0)+IF(AND(Calc!$C$2&lt;=2010,Calc!$C$3&gt;=2010),G4278,0)+IF(AND(Calc!$C$2&lt;=2011,Calc!$C$3&gt;=2011),H4278,0)</f>
        <v>355.1</v>
      </c>
      <c r="O4278" s="61" t="n">
        <f aca="false">IF(AND(N4278&gt;0,OR(Calc!$C$4="*",B4278=Calc!$C$4)),N4278+ROW()*0.000000001,0)</f>
        <v>355.100004278</v>
      </c>
    </row>
    <row r="4279" customFormat="false" ht="15" hidden="false" customHeight="false" outlineLevel="0" collapsed="false">
      <c r="A4279" s="49" t="n">
        <v>16690</v>
      </c>
      <c r="B4279" s="49" t="s">
        <v>189</v>
      </c>
      <c r="C4279" s="63" t="n">
        <v>40435</v>
      </c>
      <c r="D4279" s="63" t="n">
        <v>40814</v>
      </c>
      <c r="E4279" s="49" t="n">
        <v>4</v>
      </c>
      <c r="F4279" s="54" t="n">
        <v>0</v>
      </c>
      <c r="G4279" s="54" t="n">
        <v>127.45</v>
      </c>
      <c r="H4279" s="54" t="n">
        <v>208.63</v>
      </c>
      <c r="I4279" s="54" t="n">
        <f aca="false">SUM(F4279:H4279)</f>
        <v>336.08</v>
      </c>
      <c r="J4279" s="49" t="n">
        <f aca="false">Calc!$C$5-D4279</f>
        <v>73</v>
      </c>
      <c r="K4279" s="49" t="n">
        <f aca="false">IF(J4279&lt;=Calc!$C$11,4,IF(J4279&lt;=Calc!$C$12,3,IF(J4279&lt;=Calc!$C$13,2,1)))</f>
        <v>3</v>
      </c>
      <c r="L4279" s="49" t="n">
        <f aca="false">1+(E4279&gt;=Calc!$C$16)+(E4279&gt;=Calc!$C$17)+(E4279&gt;=Calc!$C$18)</f>
        <v>3</v>
      </c>
      <c r="M4279" s="49" t="str">
        <f aca="false">IF(AND(K4279=4,L4279&gt;=3),"Champions",IF(AND(K4279=3,L4279&gt;=3),"Loyal",IF(K4279&gt;=3,"Recent / New",IF(L4279&gt;=3,"At Risk","Hibernating / Lost"))))</f>
        <v>Loyal</v>
      </c>
      <c r="N4279" s="54" t="n">
        <f aca="false">IF(AND(Calc!$C$2&lt;=2009,Calc!$C$3&gt;=2009),F4279,0)+IF(AND(Calc!$C$2&lt;=2010,Calc!$C$3&gt;=2010),G4279,0)+IF(AND(Calc!$C$2&lt;=2011,Calc!$C$3&gt;=2011),H4279,0)</f>
        <v>336.08</v>
      </c>
      <c r="O4279" s="61" t="n">
        <f aca="false">IF(AND(N4279&gt;0,OR(Calc!$C$4="*",B4279=Calc!$C$4)),N4279+ROW()*0.000000001,0)</f>
        <v>336.080004279</v>
      </c>
    </row>
    <row r="4280" customFormat="false" ht="15" hidden="false" customHeight="false" outlineLevel="0" collapsed="false">
      <c r="A4280" s="49" t="n">
        <v>16691</v>
      </c>
      <c r="B4280" s="49" t="s">
        <v>189</v>
      </c>
      <c r="C4280" s="63" t="n">
        <v>40325</v>
      </c>
      <c r="D4280" s="63" t="n">
        <v>40468</v>
      </c>
      <c r="E4280" s="49" t="n">
        <v>2</v>
      </c>
      <c r="F4280" s="54" t="n">
        <v>0</v>
      </c>
      <c r="G4280" s="54" t="n">
        <v>178.83</v>
      </c>
      <c r="H4280" s="54" t="n">
        <v>0</v>
      </c>
      <c r="I4280" s="54" t="n">
        <f aca="false">SUM(F4280:H4280)</f>
        <v>178.83</v>
      </c>
      <c r="J4280" s="49" t="n">
        <f aca="false">Calc!$C$5-D4280</f>
        <v>419</v>
      </c>
      <c r="K4280" s="49" t="n">
        <f aca="false">IF(J4280&lt;=Calc!$C$11,4,IF(J4280&lt;=Calc!$C$12,3,IF(J4280&lt;=Calc!$C$13,2,1)))</f>
        <v>1</v>
      </c>
      <c r="L4280" s="49" t="n">
        <f aca="false">1+(E4280&gt;=Calc!$C$16)+(E4280&gt;=Calc!$C$17)+(E4280&gt;=Calc!$C$18)</f>
        <v>2</v>
      </c>
      <c r="M4280" s="49" t="str">
        <f aca="false">IF(AND(K4280=4,L4280&gt;=3),"Champions",IF(AND(K4280=3,L4280&gt;=3),"Loyal",IF(K4280&gt;=3,"Recent / New",IF(L4280&gt;=3,"At Risk","Hibernating / Lost"))))</f>
        <v>Hibernating / Lost</v>
      </c>
      <c r="N4280" s="54" t="n">
        <f aca="false">IF(AND(Calc!$C$2&lt;=2009,Calc!$C$3&gt;=2009),F4280,0)+IF(AND(Calc!$C$2&lt;=2010,Calc!$C$3&gt;=2010),G4280,0)+IF(AND(Calc!$C$2&lt;=2011,Calc!$C$3&gt;=2011),H4280,0)</f>
        <v>178.83</v>
      </c>
      <c r="O4280" s="61" t="n">
        <f aca="false">IF(AND(N4280&gt;0,OR(Calc!$C$4="*",B4280=Calc!$C$4)),N4280+ROW()*0.000000001,0)</f>
        <v>178.83000428</v>
      </c>
    </row>
    <row r="4281" customFormat="false" ht="15" hidden="false" customHeight="false" outlineLevel="0" collapsed="false">
      <c r="A4281" s="49" t="n">
        <v>16692</v>
      </c>
      <c r="B4281" s="49" t="s">
        <v>189</v>
      </c>
      <c r="C4281" s="63" t="n">
        <v>40445</v>
      </c>
      <c r="D4281" s="63" t="n">
        <v>40630</v>
      </c>
      <c r="E4281" s="49" t="n">
        <v>4</v>
      </c>
      <c r="F4281" s="54" t="n">
        <v>0</v>
      </c>
      <c r="G4281" s="54" t="n">
        <v>638.7</v>
      </c>
      <c r="H4281" s="54" t="n">
        <v>1126</v>
      </c>
      <c r="I4281" s="54" t="n">
        <f aca="false">SUM(F4281:H4281)</f>
        <v>1764.7</v>
      </c>
      <c r="J4281" s="49" t="n">
        <f aca="false">Calc!$C$5-D4281</f>
        <v>257</v>
      </c>
      <c r="K4281" s="49" t="n">
        <f aca="false">IF(J4281&lt;=Calc!$C$11,4,IF(J4281&lt;=Calc!$C$12,3,IF(J4281&lt;=Calc!$C$13,2,1)))</f>
        <v>2</v>
      </c>
      <c r="L4281" s="49" t="n">
        <f aca="false">1+(E4281&gt;=Calc!$C$16)+(E4281&gt;=Calc!$C$17)+(E4281&gt;=Calc!$C$18)</f>
        <v>3</v>
      </c>
      <c r="M4281" s="49" t="str">
        <f aca="false">IF(AND(K4281=4,L4281&gt;=3),"Champions",IF(AND(K4281=3,L4281&gt;=3),"Loyal",IF(K4281&gt;=3,"Recent / New",IF(L4281&gt;=3,"At Risk","Hibernating / Lost"))))</f>
        <v>At Risk</v>
      </c>
      <c r="N4281" s="54" t="n">
        <f aca="false">IF(AND(Calc!$C$2&lt;=2009,Calc!$C$3&gt;=2009),F4281,0)+IF(AND(Calc!$C$2&lt;=2010,Calc!$C$3&gt;=2010),G4281,0)+IF(AND(Calc!$C$2&lt;=2011,Calc!$C$3&gt;=2011),H4281,0)</f>
        <v>1764.7</v>
      </c>
      <c r="O4281" s="61" t="n">
        <f aca="false">IF(AND(N4281&gt;0,OR(Calc!$C$4="*",B4281=Calc!$C$4)),N4281+ROW()*0.000000001,0)</f>
        <v>1764.700004281</v>
      </c>
    </row>
    <row r="4282" customFormat="false" ht="15" hidden="false" customHeight="false" outlineLevel="0" collapsed="false">
      <c r="A4282" s="49" t="n">
        <v>16693</v>
      </c>
      <c r="B4282" s="49" t="s">
        <v>189</v>
      </c>
      <c r="C4282" s="63" t="n">
        <v>40230</v>
      </c>
      <c r="D4282" s="63" t="n">
        <v>40818</v>
      </c>
      <c r="E4282" s="49" t="n">
        <v>5</v>
      </c>
      <c r="F4282" s="54" t="n">
        <v>0</v>
      </c>
      <c r="G4282" s="54" t="n">
        <v>701.62</v>
      </c>
      <c r="H4282" s="54" t="n">
        <v>477.86</v>
      </c>
      <c r="I4282" s="54" t="n">
        <f aca="false">SUM(F4282:H4282)</f>
        <v>1179.48</v>
      </c>
      <c r="J4282" s="49" t="n">
        <f aca="false">Calc!$C$5-D4282</f>
        <v>69</v>
      </c>
      <c r="K4282" s="49" t="n">
        <f aca="false">IF(J4282&lt;=Calc!$C$11,4,IF(J4282&lt;=Calc!$C$12,3,IF(J4282&lt;=Calc!$C$13,2,1)))</f>
        <v>3</v>
      </c>
      <c r="L4282" s="49" t="n">
        <f aca="false">1+(E4282&gt;=Calc!$C$16)+(E4282&gt;=Calc!$C$17)+(E4282&gt;=Calc!$C$18)</f>
        <v>3</v>
      </c>
      <c r="M4282" s="49" t="str">
        <f aca="false">IF(AND(K4282=4,L4282&gt;=3),"Champions",IF(AND(K4282=3,L4282&gt;=3),"Loyal",IF(K4282&gt;=3,"Recent / New",IF(L4282&gt;=3,"At Risk","Hibernating / Lost"))))</f>
        <v>Loyal</v>
      </c>
      <c r="N4282" s="54" t="n">
        <f aca="false">IF(AND(Calc!$C$2&lt;=2009,Calc!$C$3&gt;=2009),F4282,0)+IF(AND(Calc!$C$2&lt;=2010,Calc!$C$3&gt;=2010),G4282,0)+IF(AND(Calc!$C$2&lt;=2011,Calc!$C$3&gt;=2011),H4282,0)</f>
        <v>1179.48</v>
      </c>
      <c r="O4282" s="61" t="n">
        <f aca="false">IF(AND(N4282&gt;0,OR(Calc!$C$4="*",B4282=Calc!$C$4)),N4282+ROW()*0.000000001,0)</f>
        <v>1179.480004282</v>
      </c>
    </row>
    <row r="4283" customFormat="false" ht="15" hidden="false" customHeight="false" outlineLevel="0" collapsed="false">
      <c r="A4283" s="49" t="n">
        <v>16694</v>
      </c>
      <c r="B4283" s="49" t="s">
        <v>189</v>
      </c>
      <c r="C4283" s="63" t="n">
        <v>40163</v>
      </c>
      <c r="D4283" s="63" t="n">
        <v>40163</v>
      </c>
      <c r="E4283" s="49" t="n">
        <v>1</v>
      </c>
      <c r="F4283" s="54" t="n">
        <v>98.3</v>
      </c>
      <c r="G4283" s="54" t="n">
        <v>0</v>
      </c>
      <c r="H4283" s="54" t="n">
        <v>0</v>
      </c>
      <c r="I4283" s="54" t="n">
        <f aca="false">SUM(F4283:H4283)</f>
        <v>98.3</v>
      </c>
      <c r="J4283" s="49" t="n">
        <f aca="false">Calc!$C$5-D4283</f>
        <v>724</v>
      </c>
      <c r="K4283" s="49" t="n">
        <f aca="false">IF(J4283&lt;=Calc!$C$11,4,IF(J4283&lt;=Calc!$C$12,3,IF(J4283&lt;=Calc!$C$13,2,1)))</f>
        <v>1</v>
      </c>
      <c r="L4283" s="49" t="n">
        <f aca="false">1+(E4283&gt;=Calc!$C$16)+(E4283&gt;=Calc!$C$17)+(E4283&gt;=Calc!$C$18)</f>
        <v>1</v>
      </c>
      <c r="M4283" s="49" t="str">
        <f aca="false">IF(AND(K4283=4,L4283&gt;=3),"Champions",IF(AND(K4283=3,L4283&gt;=3),"Loyal",IF(K4283&gt;=3,"Recent / New",IF(L4283&gt;=3,"At Risk","Hibernating / Lost"))))</f>
        <v>Hibernating / Lost</v>
      </c>
      <c r="N4283" s="54" t="n">
        <f aca="false">IF(AND(Calc!$C$2&lt;=2009,Calc!$C$3&gt;=2009),F4283,0)+IF(AND(Calc!$C$2&lt;=2010,Calc!$C$3&gt;=2010),G4283,0)+IF(AND(Calc!$C$2&lt;=2011,Calc!$C$3&gt;=2011),H4283,0)</f>
        <v>98.3</v>
      </c>
      <c r="O4283" s="61" t="n">
        <f aca="false">IF(AND(N4283&gt;0,OR(Calc!$C$4="*",B4283=Calc!$C$4)),N4283+ROW()*0.000000001,0)</f>
        <v>98.300004283</v>
      </c>
    </row>
    <row r="4284" customFormat="false" ht="15" hidden="false" customHeight="false" outlineLevel="0" collapsed="false">
      <c r="A4284" s="49" t="n">
        <v>16695</v>
      </c>
      <c r="B4284" s="49" t="s">
        <v>189</v>
      </c>
      <c r="C4284" s="63" t="n">
        <v>40325</v>
      </c>
      <c r="D4284" s="63" t="n">
        <v>40325</v>
      </c>
      <c r="E4284" s="49" t="n">
        <v>2</v>
      </c>
      <c r="F4284" s="54" t="n">
        <v>0</v>
      </c>
      <c r="G4284" s="54" t="n">
        <v>191.9</v>
      </c>
      <c r="H4284" s="54" t="n">
        <v>0</v>
      </c>
      <c r="I4284" s="54" t="n">
        <f aca="false">SUM(F4284:H4284)</f>
        <v>191.9</v>
      </c>
      <c r="J4284" s="49" t="n">
        <f aca="false">Calc!$C$5-D4284</f>
        <v>562</v>
      </c>
      <c r="K4284" s="49" t="n">
        <f aca="false">IF(J4284&lt;=Calc!$C$11,4,IF(J4284&lt;=Calc!$C$12,3,IF(J4284&lt;=Calc!$C$13,2,1)))</f>
        <v>1</v>
      </c>
      <c r="L4284" s="49" t="n">
        <f aca="false">1+(E4284&gt;=Calc!$C$16)+(E4284&gt;=Calc!$C$17)+(E4284&gt;=Calc!$C$18)</f>
        <v>2</v>
      </c>
      <c r="M4284" s="49" t="str">
        <f aca="false">IF(AND(K4284=4,L4284&gt;=3),"Champions",IF(AND(K4284=3,L4284&gt;=3),"Loyal",IF(K4284&gt;=3,"Recent / New",IF(L4284&gt;=3,"At Risk","Hibernating / Lost"))))</f>
        <v>Hibernating / Lost</v>
      </c>
      <c r="N4284" s="54" t="n">
        <f aca="false">IF(AND(Calc!$C$2&lt;=2009,Calc!$C$3&gt;=2009),F4284,0)+IF(AND(Calc!$C$2&lt;=2010,Calc!$C$3&gt;=2010),G4284,0)+IF(AND(Calc!$C$2&lt;=2011,Calc!$C$3&gt;=2011),H4284,0)</f>
        <v>191.9</v>
      </c>
      <c r="O4284" s="61" t="n">
        <f aca="false">IF(AND(N4284&gt;0,OR(Calc!$C$4="*",B4284=Calc!$C$4)),N4284+ROW()*0.000000001,0)</f>
        <v>191.900004284</v>
      </c>
    </row>
    <row r="4285" customFormat="false" ht="15" hidden="false" customHeight="false" outlineLevel="0" collapsed="false">
      <c r="A4285" s="49" t="n">
        <v>16696</v>
      </c>
      <c r="B4285" s="49" t="s">
        <v>189</v>
      </c>
      <c r="C4285" s="63" t="n">
        <v>40638</v>
      </c>
      <c r="D4285" s="63" t="n">
        <v>40751</v>
      </c>
      <c r="E4285" s="49" t="n">
        <v>4</v>
      </c>
      <c r="F4285" s="54" t="n">
        <v>0</v>
      </c>
      <c r="G4285" s="54" t="n">
        <v>0</v>
      </c>
      <c r="H4285" s="54" t="n">
        <v>657.9</v>
      </c>
      <c r="I4285" s="54" t="n">
        <f aca="false">SUM(F4285:H4285)</f>
        <v>657.9</v>
      </c>
      <c r="J4285" s="49" t="n">
        <f aca="false">Calc!$C$5-D4285</f>
        <v>136</v>
      </c>
      <c r="K4285" s="49" t="n">
        <f aca="false">IF(J4285&lt;=Calc!$C$11,4,IF(J4285&lt;=Calc!$C$12,3,IF(J4285&lt;=Calc!$C$13,2,1)))</f>
        <v>2</v>
      </c>
      <c r="L4285" s="49" t="n">
        <f aca="false">1+(E4285&gt;=Calc!$C$16)+(E4285&gt;=Calc!$C$17)+(E4285&gt;=Calc!$C$18)</f>
        <v>3</v>
      </c>
      <c r="M4285" s="49" t="str">
        <f aca="false">IF(AND(K4285=4,L4285&gt;=3),"Champions",IF(AND(K4285=3,L4285&gt;=3),"Loyal",IF(K4285&gt;=3,"Recent / New",IF(L4285&gt;=3,"At Risk","Hibernating / Lost"))))</f>
        <v>At Risk</v>
      </c>
      <c r="N4285" s="54" t="n">
        <f aca="false">IF(AND(Calc!$C$2&lt;=2009,Calc!$C$3&gt;=2009),F4285,0)+IF(AND(Calc!$C$2&lt;=2010,Calc!$C$3&gt;=2010),G4285,0)+IF(AND(Calc!$C$2&lt;=2011,Calc!$C$3&gt;=2011),H4285,0)</f>
        <v>657.9</v>
      </c>
      <c r="O4285" s="61" t="n">
        <f aca="false">IF(AND(N4285&gt;0,OR(Calc!$C$4="*",B4285=Calc!$C$4)),N4285+ROW()*0.000000001,0)</f>
        <v>657.900004285</v>
      </c>
    </row>
    <row r="4286" customFormat="false" ht="15" hidden="false" customHeight="false" outlineLevel="0" collapsed="false">
      <c r="A4286" s="49" t="n">
        <v>16697</v>
      </c>
      <c r="B4286" s="49" t="s">
        <v>189</v>
      </c>
      <c r="C4286" s="63" t="n">
        <v>40645</v>
      </c>
      <c r="D4286" s="63" t="n">
        <v>40645</v>
      </c>
      <c r="E4286" s="49" t="n">
        <v>1</v>
      </c>
      <c r="F4286" s="54" t="n">
        <v>0</v>
      </c>
      <c r="G4286" s="54" t="n">
        <v>0</v>
      </c>
      <c r="H4286" s="54" t="n">
        <v>112.75</v>
      </c>
      <c r="I4286" s="54" t="n">
        <f aca="false">SUM(F4286:H4286)</f>
        <v>112.75</v>
      </c>
      <c r="J4286" s="49" t="n">
        <f aca="false">Calc!$C$5-D4286</f>
        <v>242</v>
      </c>
      <c r="K4286" s="49" t="n">
        <f aca="false">IF(J4286&lt;=Calc!$C$11,4,IF(J4286&lt;=Calc!$C$12,3,IF(J4286&lt;=Calc!$C$13,2,1)))</f>
        <v>2</v>
      </c>
      <c r="L4286" s="49" t="n">
        <f aca="false">1+(E4286&gt;=Calc!$C$16)+(E4286&gt;=Calc!$C$17)+(E4286&gt;=Calc!$C$18)</f>
        <v>1</v>
      </c>
      <c r="M4286" s="49" t="str">
        <f aca="false">IF(AND(K4286=4,L4286&gt;=3),"Champions",IF(AND(K4286=3,L4286&gt;=3),"Loyal",IF(K4286&gt;=3,"Recent / New",IF(L4286&gt;=3,"At Risk","Hibernating / Lost"))))</f>
        <v>Hibernating / Lost</v>
      </c>
      <c r="N4286" s="54" t="n">
        <f aca="false">IF(AND(Calc!$C$2&lt;=2009,Calc!$C$3&gt;=2009),F4286,0)+IF(AND(Calc!$C$2&lt;=2010,Calc!$C$3&gt;=2010),G4286,0)+IF(AND(Calc!$C$2&lt;=2011,Calc!$C$3&gt;=2011),H4286,0)</f>
        <v>112.75</v>
      </c>
      <c r="O4286" s="61" t="n">
        <f aca="false">IF(AND(N4286&gt;0,OR(Calc!$C$4="*",B4286=Calc!$C$4)),N4286+ROW()*0.000000001,0)</f>
        <v>112.750004286</v>
      </c>
    </row>
    <row r="4287" customFormat="false" ht="15" hidden="false" customHeight="false" outlineLevel="0" collapsed="false">
      <c r="A4287" s="49" t="n">
        <v>16698</v>
      </c>
      <c r="B4287" s="49" t="s">
        <v>189</v>
      </c>
      <c r="C4287" s="63" t="n">
        <v>40633</v>
      </c>
      <c r="D4287" s="63" t="n">
        <v>40660</v>
      </c>
      <c r="E4287" s="49" t="n">
        <v>2</v>
      </c>
      <c r="F4287" s="54" t="n">
        <v>0</v>
      </c>
      <c r="G4287" s="54" t="n">
        <v>0</v>
      </c>
      <c r="H4287" s="54" t="n">
        <v>1998</v>
      </c>
      <c r="I4287" s="54" t="n">
        <f aca="false">SUM(F4287:H4287)</f>
        <v>1998</v>
      </c>
      <c r="J4287" s="49" t="n">
        <f aca="false">Calc!$C$5-D4287</f>
        <v>227</v>
      </c>
      <c r="K4287" s="49" t="n">
        <f aca="false">IF(J4287&lt;=Calc!$C$11,4,IF(J4287&lt;=Calc!$C$12,3,IF(J4287&lt;=Calc!$C$13,2,1)))</f>
        <v>2</v>
      </c>
      <c r="L4287" s="49" t="n">
        <f aca="false">1+(E4287&gt;=Calc!$C$16)+(E4287&gt;=Calc!$C$17)+(E4287&gt;=Calc!$C$18)</f>
        <v>2</v>
      </c>
      <c r="M4287" s="49" t="str">
        <f aca="false">IF(AND(K4287=4,L4287&gt;=3),"Champions",IF(AND(K4287=3,L4287&gt;=3),"Loyal",IF(K4287&gt;=3,"Recent / New",IF(L4287&gt;=3,"At Risk","Hibernating / Lost"))))</f>
        <v>Hibernating / Lost</v>
      </c>
      <c r="N4287" s="54" t="n">
        <f aca="false">IF(AND(Calc!$C$2&lt;=2009,Calc!$C$3&gt;=2009),F4287,0)+IF(AND(Calc!$C$2&lt;=2010,Calc!$C$3&gt;=2010),G4287,0)+IF(AND(Calc!$C$2&lt;=2011,Calc!$C$3&gt;=2011),H4287,0)</f>
        <v>1998</v>
      </c>
      <c r="O4287" s="61" t="n">
        <f aca="false">IF(AND(N4287&gt;0,OR(Calc!$C$4="*",B4287=Calc!$C$4)),N4287+ROW()*0.000000001,0)</f>
        <v>1998.000004287</v>
      </c>
    </row>
    <row r="4288" customFormat="false" ht="15" hidden="false" customHeight="false" outlineLevel="0" collapsed="false">
      <c r="A4288" s="49" t="n">
        <v>16699</v>
      </c>
      <c r="B4288" s="49" t="s">
        <v>189</v>
      </c>
      <c r="C4288" s="63" t="n">
        <v>40151</v>
      </c>
      <c r="D4288" s="63" t="n">
        <v>40506</v>
      </c>
      <c r="E4288" s="49" t="n">
        <v>7</v>
      </c>
      <c r="F4288" s="54" t="n">
        <v>137.4</v>
      </c>
      <c r="G4288" s="54" t="n">
        <v>827.5</v>
      </c>
      <c r="H4288" s="54" t="n">
        <v>0</v>
      </c>
      <c r="I4288" s="54" t="n">
        <f aca="false">SUM(F4288:H4288)</f>
        <v>964.9</v>
      </c>
      <c r="J4288" s="49" t="n">
        <f aca="false">Calc!$C$5-D4288</f>
        <v>381</v>
      </c>
      <c r="K4288" s="49" t="n">
        <f aca="false">IF(J4288&lt;=Calc!$C$11,4,IF(J4288&lt;=Calc!$C$12,3,IF(J4288&lt;=Calc!$C$13,2,1)))</f>
        <v>1</v>
      </c>
      <c r="L4288" s="49" t="n">
        <f aca="false">1+(E4288&gt;=Calc!$C$16)+(E4288&gt;=Calc!$C$17)+(E4288&gt;=Calc!$C$18)</f>
        <v>3</v>
      </c>
      <c r="M4288" s="49" t="str">
        <f aca="false">IF(AND(K4288=4,L4288&gt;=3),"Champions",IF(AND(K4288=3,L4288&gt;=3),"Loyal",IF(K4288&gt;=3,"Recent / New",IF(L4288&gt;=3,"At Risk","Hibernating / Lost"))))</f>
        <v>At Risk</v>
      </c>
      <c r="N4288" s="54" t="n">
        <f aca="false">IF(AND(Calc!$C$2&lt;=2009,Calc!$C$3&gt;=2009),F4288,0)+IF(AND(Calc!$C$2&lt;=2010,Calc!$C$3&gt;=2010),G4288,0)+IF(AND(Calc!$C$2&lt;=2011,Calc!$C$3&gt;=2011),H4288,0)</f>
        <v>964.9</v>
      </c>
      <c r="O4288" s="61" t="n">
        <f aca="false">IF(AND(N4288&gt;0,OR(Calc!$C$4="*",B4288=Calc!$C$4)),N4288+ROW()*0.000000001,0)</f>
        <v>964.900004288</v>
      </c>
    </row>
    <row r="4289" customFormat="false" ht="15" hidden="false" customHeight="false" outlineLevel="0" collapsed="false">
      <c r="A4289" s="49" t="n">
        <v>16700</v>
      </c>
      <c r="B4289" s="49" t="s">
        <v>189</v>
      </c>
      <c r="C4289" s="63" t="n">
        <v>40149</v>
      </c>
      <c r="D4289" s="63" t="n">
        <v>40878</v>
      </c>
      <c r="E4289" s="49" t="n">
        <v>25</v>
      </c>
      <c r="F4289" s="54" t="n">
        <v>418.7</v>
      </c>
      <c r="G4289" s="54" t="n">
        <v>3625.36</v>
      </c>
      <c r="H4289" s="54" t="n">
        <v>4703.06</v>
      </c>
      <c r="I4289" s="54" t="n">
        <f aca="false">SUM(F4289:H4289)</f>
        <v>8747.12</v>
      </c>
      <c r="J4289" s="49" t="n">
        <f aca="false">Calc!$C$5-D4289</f>
        <v>9</v>
      </c>
      <c r="K4289" s="49" t="n">
        <f aca="false">IF(J4289&lt;=Calc!$C$11,4,IF(J4289&lt;=Calc!$C$12,3,IF(J4289&lt;=Calc!$C$13,2,1)))</f>
        <v>4</v>
      </c>
      <c r="L4289" s="49" t="n">
        <f aca="false">1+(E4289&gt;=Calc!$C$16)+(E4289&gt;=Calc!$C$17)+(E4289&gt;=Calc!$C$18)</f>
        <v>4</v>
      </c>
      <c r="M4289" s="49" t="str">
        <f aca="false">IF(AND(K4289=4,L4289&gt;=3),"Champions",IF(AND(K4289=3,L4289&gt;=3),"Loyal",IF(K4289&gt;=3,"Recent / New",IF(L4289&gt;=3,"At Risk","Hibernating / Lost"))))</f>
        <v>Champions</v>
      </c>
      <c r="N4289" s="54" t="n">
        <f aca="false">IF(AND(Calc!$C$2&lt;=2009,Calc!$C$3&gt;=2009),F4289,0)+IF(AND(Calc!$C$2&lt;=2010,Calc!$C$3&gt;=2010),G4289,0)+IF(AND(Calc!$C$2&lt;=2011,Calc!$C$3&gt;=2011),H4289,0)</f>
        <v>8747.12</v>
      </c>
      <c r="O4289" s="61" t="n">
        <f aca="false">IF(AND(N4289&gt;0,OR(Calc!$C$4="*",B4289=Calc!$C$4)),N4289+ROW()*0.000000001,0)</f>
        <v>8747.120004289</v>
      </c>
    </row>
    <row r="4290" customFormat="false" ht="15" hidden="false" customHeight="false" outlineLevel="0" collapsed="false">
      <c r="A4290" s="49" t="n">
        <v>16701</v>
      </c>
      <c r="B4290" s="49" t="s">
        <v>189</v>
      </c>
      <c r="C4290" s="63" t="n">
        <v>40148</v>
      </c>
      <c r="D4290" s="63" t="n">
        <v>40878</v>
      </c>
      <c r="E4290" s="49" t="n">
        <v>26</v>
      </c>
      <c r="F4290" s="54" t="n">
        <v>722.08</v>
      </c>
      <c r="G4290" s="54" t="n">
        <v>4219</v>
      </c>
      <c r="H4290" s="54" t="n">
        <v>4673.51</v>
      </c>
      <c r="I4290" s="54" t="n">
        <f aca="false">SUM(F4290:H4290)</f>
        <v>9614.59</v>
      </c>
      <c r="J4290" s="49" t="n">
        <f aca="false">Calc!$C$5-D4290</f>
        <v>9</v>
      </c>
      <c r="K4290" s="49" t="n">
        <f aca="false">IF(J4290&lt;=Calc!$C$11,4,IF(J4290&lt;=Calc!$C$12,3,IF(J4290&lt;=Calc!$C$13,2,1)))</f>
        <v>4</v>
      </c>
      <c r="L4290" s="49" t="n">
        <f aca="false">1+(E4290&gt;=Calc!$C$16)+(E4290&gt;=Calc!$C$17)+(E4290&gt;=Calc!$C$18)</f>
        <v>4</v>
      </c>
      <c r="M4290" s="49" t="str">
        <f aca="false">IF(AND(K4290=4,L4290&gt;=3),"Champions",IF(AND(K4290=3,L4290&gt;=3),"Loyal",IF(K4290&gt;=3,"Recent / New",IF(L4290&gt;=3,"At Risk","Hibernating / Lost"))))</f>
        <v>Champions</v>
      </c>
      <c r="N4290" s="54" t="n">
        <f aca="false">IF(AND(Calc!$C$2&lt;=2009,Calc!$C$3&gt;=2009),F4290,0)+IF(AND(Calc!$C$2&lt;=2010,Calc!$C$3&gt;=2010),G4290,0)+IF(AND(Calc!$C$2&lt;=2011,Calc!$C$3&gt;=2011),H4290,0)</f>
        <v>9614.59</v>
      </c>
      <c r="O4290" s="61" t="n">
        <f aca="false">IF(AND(N4290&gt;0,OR(Calc!$C$4="*",B4290=Calc!$C$4)),N4290+ROW()*0.000000001,0)</f>
        <v>9614.59000429</v>
      </c>
    </row>
    <row r="4291" customFormat="false" ht="15" hidden="false" customHeight="false" outlineLevel="0" collapsed="false">
      <c r="A4291" s="49" t="n">
        <v>16702</v>
      </c>
      <c r="B4291" s="49" t="s">
        <v>189</v>
      </c>
      <c r="C4291" s="63" t="n">
        <v>40154</v>
      </c>
      <c r="D4291" s="63" t="n">
        <v>40471</v>
      </c>
      <c r="E4291" s="49" t="n">
        <v>4</v>
      </c>
      <c r="F4291" s="54" t="n">
        <v>221.52</v>
      </c>
      <c r="G4291" s="54" t="n">
        <v>878.06</v>
      </c>
      <c r="H4291" s="54" t="n">
        <v>0</v>
      </c>
      <c r="I4291" s="54" t="n">
        <f aca="false">SUM(F4291:H4291)</f>
        <v>1099.58</v>
      </c>
      <c r="J4291" s="49" t="n">
        <f aca="false">Calc!$C$5-D4291</f>
        <v>416</v>
      </c>
      <c r="K4291" s="49" t="n">
        <f aca="false">IF(J4291&lt;=Calc!$C$11,4,IF(J4291&lt;=Calc!$C$12,3,IF(J4291&lt;=Calc!$C$13,2,1)))</f>
        <v>1</v>
      </c>
      <c r="L4291" s="49" t="n">
        <f aca="false">1+(E4291&gt;=Calc!$C$16)+(E4291&gt;=Calc!$C$17)+(E4291&gt;=Calc!$C$18)</f>
        <v>3</v>
      </c>
      <c r="M4291" s="49" t="str">
        <f aca="false">IF(AND(K4291=4,L4291&gt;=3),"Champions",IF(AND(K4291=3,L4291&gt;=3),"Loyal",IF(K4291&gt;=3,"Recent / New",IF(L4291&gt;=3,"At Risk","Hibernating / Lost"))))</f>
        <v>At Risk</v>
      </c>
      <c r="N4291" s="54" t="n">
        <f aca="false">IF(AND(Calc!$C$2&lt;=2009,Calc!$C$3&gt;=2009),F4291,0)+IF(AND(Calc!$C$2&lt;=2010,Calc!$C$3&gt;=2010),G4291,0)+IF(AND(Calc!$C$2&lt;=2011,Calc!$C$3&gt;=2011),H4291,0)</f>
        <v>1099.58</v>
      </c>
      <c r="O4291" s="61" t="n">
        <f aca="false">IF(AND(N4291&gt;0,OR(Calc!$C$4="*",B4291=Calc!$C$4)),N4291+ROW()*0.000000001,0)</f>
        <v>1099.580004291</v>
      </c>
    </row>
    <row r="4292" customFormat="false" ht="15" hidden="false" customHeight="false" outlineLevel="0" collapsed="false">
      <c r="A4292" s="49" t="n">
        <v>16704</v>
      </c>
      <c r="B4292" s="49" t="s">
        <v>189</v>
      </c>
      <c r="C4292" s="63" t="n">
        <v>40214</v>
      </c>
      <c r="D4292" s="63" t="n">
        <v>40268</v>
      </c>
      <c r="E4292" s="49" t="n">
        <v>2</v>
      </c>
      <c r="F4292" s="54" t="n">
        <v>0</v>
      </c>
      <c r="G4292" s="54" t="n">
        <v>664.16</v>
      </c>
      <c r="H4292" s="54" t="n">
        <v>0</v>
      </c>
      <c r="I4292" s="54" t="n">
        <f aca="false">SUM(F4292:H4292)</f>
        <v>664.16</v>
      </c>
      <c r="J4292" s="49" t="n">
        <f aca="false">Calc!$C$5-D4292</f>
        <v>619</v>
      </c>
      <c r="K4292" s="49" t="n">
        <f aca="false">IF(J4292&lt;=Calc!$C$11,4,IF(J4292&lt;=Calc!$C$12,3,IF(J4292&lt;=Calc!$C$13,2,1)))</f>
        <v>1</v>
      </c>
      <c r="L4292" s="49" t="n">
        <f aca="false">1+(E4292&gt;=Calc!$C$16)+(E4292&gt;=Calc!$C$17)+(E4292&gt;=Calc!$C$18)</f>
        <v>2</v>
      </c>
      <c r="M4292" s="49" t="str">
        <f aca="false">IF(AND(K4292=4,L4292&gt;=3),"Champions",IF(AND(K4292=3,L4292&gt;=3),"Loyal",IF(K4292&gt;=3,"Recent / New",IF(L4292&gt;=3,"At Risk","Hibernating / Lost"))))</f>
        <v>Hibernating / Lost</v>
      </c>
      <c r="N4292" s="54" t="n">
        <f aca="false">IF(AND(Calc!$C$2&lt;=2009,Calc!$C$3&gt;=2009),F4292,0)+IF(AND(Calc!$C$2&lt;=2010,Calc!$C$3&gt;=2010),G4292,0)+IF(AND(Calc!$C$2&lt;=2011,Calc!$C$3&gt;=2011),H4292,0)</f>
        <v>664.16</v>
      </c>
      <c r="O4292" s="61" t="n">
        <f aca="false">IF(AND(N4292&gt;0,OR(Calc!$C$4="*",B4292=Calc!$C$4)),N4292+ROW()*0.000000001,0)</f>
        <v>664.160004292</v>
      </c>
    </row>
    <row r="4293" customFormat="false" ht="15" hidden="false" customHeight="false" outlineLevel="0" collapsed="false">
      <c r="A4293" s="49" t="n">
        <v>16705</v>
      </c>
      <c r="B4293" s="49" t="s">
        <v>189</v>
      </c>
      <c r="C4293" s="63" t="n">
        <v>40156</v>
      </c>
      <c r="D4293" s="63" t="n">
        <v>40886</v>
      </c>
      <c r="E4293" s="49" t="n">
        <v>42</v>
      </c>
      <c r="F4293" s="54" t="n">
        <v>3249.32</v>
      </c>
      <c r="G4293" s="54" t="n">
        <v>26587.46</v>
      </c>
      <c r="H4293" s="54" t="n">
        <v>12816.36</v>
      </c>
      <c r="I4293" s="54" t="n">
        <f aca="false">SUM(F4293:H4293)</f>
        <v>42653.14</v>
      </c>
      <c r="J4293" s="49" t="n">
        <f aca="false">Calc!$C$5-D4293</f>
        <v>1</v>
      </c>
      <c r="K4293" s="49" t="n">
        <f aca="false">IF(J4293&lt;=Calc!$C$11,4,IF(J4293&lt;=Calc!$C$12,3,IF(J4293&lt;=Calc!$C$13,2,1)))</f>
        <v>4</v>
      </c>
      <c r="L4293" s="49" t="n">
        <f aca="false">1+(E4293&gt;=Calc!$C$16)+(E4293&gt;=Calc!$C$17)+(E4293&gt;=Calc!$C$18)</f>
        <v>4</v>
      </c>
      <c r="M4293" s="49" t="str">
        <f aca="false">IF(AND(K4293=4,L4293&gt;=3),"Champions",IF(AND(K4293=3,L4293&gt;=3),"Loyal",IF(K4293&gt;=3,"Recent / New",IF(L4293&gt;=3,"At Risk","Hibernating / Lost"))))</f>
        <v>Champions</v>
      </c>
      <c r="N4293" s="54" t="n">
        <f aca="false">IF(AND(Calc!$C$2&lt;=2009,Calc!$C$3&gt;=2009),F4293,0)+IF(AND(Calc!$C$2&lt;=2010,Calc!$C$3&gt;=2010),G4293,0)+IF(AND(Calc!$C$2&lt;=2011,Calc!$C$3&gt;=2011),H4293,0)</f>
        <v>42653.14</v>
      </c>
      <c r="O4293" s="61" t="n">
        <f aca="false">IF(AND(N4293&gt;0,OR(Calc!$C$4="*",B4293=Calc!$C$4)),N4293+ROW()*0.000000001,0)</f>
        <v>42653.140004293</v>
      </c>
    </row>
    <row r="4294" customFormat="false" ht="15" hidden="false" customHeight="false" outlineLevel="0" collapsed="false">
      <c r="A4294" s="49" t="n">
        <v>16706</v>
      </c>
      <c r="B4294" s="49" t="s">
        <v>189</v>
      </c>
      <c r="C4294" s="63" t="n">
        <v>40772</v>
      </c>
      <c r="D4294" s="63" t="n">
        <v>40849</v>
      </c>
      <c r="E4294" s="49" t="n">
        <v>3</v>
      </c>
      <c r="F4294" s="54" t="n">
        <v>0</v>
      </c>
      <c r="G4294" s="54" t="n">
        <v>0</v>
      </c>
      <c r="H4294" s="54" t="n">
        <v>531.35</v>
      </c>
      <c r="I4294" s="54" t="n">
        <f aca="false">SUM(F4294:H4294)</f>
        <v>531.35</v>
      </c>
      <c r="J4294" s="49" t="n">
        <f aca="false">Calc!$C$5-D4294</f>
        <v>38</v>
      </c>
      <c r="K4294" s="49" t="n">
        <f aca="false">IF(J4294&lt;=Calc!$C$11,4,IF(J4294&lt;=Calc!$C$12,3,IF(J4294&lt;=Calc!$C$13,2,1)))</f>
        <v>3</v>
      </c>
      <c r="L4294" s="49" t="n">
        <f aca="false">1+(E4294&gt;=Calc!$C$16)+(E4294&gt;=Calc!$C$17)+(E4294&gt;=Calc!$C$18)</f>
        <v>2</v>
      </c>
      <c r="M4294" s="49" t="str">
        <f aca="false">IF(AND(K4294=4,L4294&gt;=3),"Champions",IF(AND(K4294=3,L4294&gt;=3),"Loyal",IF(K4294&gt;=3,"Recent / New",IF(L4294&gt;=3,"At Risk","Hibernating / Lost"))))</f>
        <v>Recent / New</v>
      </c>
      <c r="N4294" s="54" t="n">
        <f aca="false">IF(AND(Calc!$C$2&lt;=2009,Calc!$C$3&gt;=2009),F4294,0)+IF(AND(Calc!$C$2&lt;=2010,Calc!$C$3&gt;=2010),G4294,0)+IF(AND(Calc!$C$2&lt;=2011,Calc!$C$3&gt;=2011),H4294,0)</f>
        <v>531.35</v>
      </c>
      <c r="O4294" s="61" t="n">
        <f aca="false">IF(AND(N4294&gt;0,OR(Calc!$C$4="*",B4294=Calc!$C$4)),N4294+ROW()*0.000000001,0)</f>
        <v>531.350004294</v>
      </c>
    </row>
    <row r="4295" customFormat="false" ht="15" hidden="false" customHeight="false" outlineLevel="0" collapsed="false">
      <c r="A4295" s="49" t="n">
        <v>16707</v>
      </c>
      <c r="B4295" s="49" t="s">
        <v>189</v>
      </c>
      <c r="C4295" s="63" t="n">
        <v>40246</v>
      </c>
      <c r="D4295" s="63" t="n">
        <v>40486</v>
      </c>
      <c r="E4295" s="49" t="n">
        <v>4</v>
      </c>
      <c r="F4295" s="54" t="n">
        <v>0</v>
      </c>
      <c r="G4295" s="54" t="n">
        <v>533.41</v>
      </c>
      <c r="H4295" s="54" t="n">
        <v>0</v>
      </c>
      <c r="I4295" s="54" t="n">
        <f aca="false">SUM(F4295:H4295)</f>
        <v>533.41</v>
      </c>
      <c r="J4295" s="49" t="n">
        <f aca="false">Calc!$C$5-D4295</f>
        <v>401</v>
      </c>
      <c r="K4295" s="49" t="n">
        <f aca="false">IF(J4295&lt;=Calc!$C$11,4,IF(J4295&lt;=Calc!$C$12,3,IF(J4295&lt;=Calc!$C$13,2,1)))</f>
        <v>1</v>
      </c>
      <c r="L4295" s="49" t="n">
        <f aca="false">1+(E4295&gt;=Calc!$C$16)+(E4295&gt;=Calc!$C$17)+(E4295&gt;=Calc!$C$18)</f>
        <v>3</v>
      </c>
      <c r="M4295" s="49" t="str">
        <f aca="false">IF(AND(K4295=4,L4295&gt;=3),"Champions",IF(AND(K4295=3,L4295&gt;=3),"Loyal",IF(K4295&gt;=3,"Recent / New",IF(L4295&gt;=3,"At Risk","Hibernating / Lost"))))</f>
        <v>At Risk</v>
      </c>
      <c r="N4295" s="54" t="n">
        <f aca="false">IF(AND(Calc!$C$2&lt;=2009,Calc!$C$3&gt;=2009),F4295,0)+IF(AND(Calc!$C$2&lt;=2010,Calc!$C$3&gt;=2010),G4295,0)+IF(AND(Calc!$C$2&lt;=2011,Calc!$C$3&gt;=2011),H4295,0)</f>
        <v>533.41</v>
      </c>
      <c r="O4295" s="61" t="n">
        <f aca="false">IF(AND(N4295&gt;0,OR(Calc!$C$4="*",B4295=Calc!$C$4)),N4295+ROW()*0.000000001,0)</f>
        <v>533.410004295</v>
      </c>
    </row>
    <row r="4296" customFormat="false" ht="15" hidden="false" customHeight="false" outlineLevel="0" collapsed="false">
      <c r="A4296" s="49" t="n">
        <v>16708</v>
      </c>
      <c r="B4296" s="49" t="s">
        <v>189</v>
      </c>
      <c r="C4296" s="63" t="n">
        <v>40841</v>
      </c>
      <c r="D4296" s="63" t="n">
        <v>40841</v>
      </c>
      <c r="E4296" s="49" t="n">
        <v>1</v>
      </c>
      <c r="F4296" s="54" t="n">
        <v>0</v>
      </c>
      <c r="G4296" s="54" t="n">
        <v>0</v>
      </c>
      <c r="H4296" s="54" t="n">
        <v>656.63</v>
      </c>
      <c r="I4296" s="54" t="n">
        <f aca="false">SUM(F4296:H4296)</f>
        <v>656.63</v>
      </c>
      <c r="J4296" s="49" t="n">
        <f aca="false">Calc!$C$5-D4296</f>
        <v>46</v>
      </c>
      <c r="K4296" s="49" t="n">
        <f aca="false">IF(J4296&lt;=Calc!$C$11,4,IF(J4296&lt;=Calc!$C$12,3,IF(J4296&lt;=Calc!$C$13,2,1)))</f>
        <v>3</v>
      </c>
      <c r="L4296" s="49" t="n">
        <f aca="false">1+(E4296&gt;=Calc!$C$16)+(E4296&gt;=Calc!$C$17)+(E4296&gt;=Calc!$C$18)</f>
        <v>1</v>
      </c>
      <c r="M4296" s="49" t="str">
        <f aca="false">IF(AND(K4296=4,L4296&gt;=3),"Champions",IF(AND(K4296=3,L4296&gt;=3),"Loyal",IF(K4296&gt;=3,"Recent / New",IF(L4296&gt;=3,"At Risk","Hibernating / Lost"))))</f>
        <v>Recent / New</v>
      </c>
      <c r="N4296" s="54" t="n">
        <f aca="false">IF(AND(Calc!$C$2&lt;=2009,Calc!$C$3&gt;=2009),F4296,0)+IF(AND(Calc!$C$2&lt;=2010,Calc!$C$3&gt;=2010),G4296,0)+IF(AND(Calc!$C$2&lt;=2011,Calc!$C$3&gt;=2011),H4296,0)</f>
        <v>656.63</v>
      </c>
      <c r="O4296" s="61" t="n">
        <f aca="false">IF(AND(N4296&gt;0,OR(Calc!$C$4="*",B4296=Calc!$C$4)),N4296+ROW()*0.000000001,0)</f>
        <v>656.630004296</v>
      </c>
    </row>
    <row r="4297" customFormat="false" ht="15" hidden="false" customHeight="false" outlineLevel="0" collapsed="false">
      <c r="A4297" s="49" t="n">
        <v>16709</v>
      </c>
      <c r="B4297" s="49" t="s">
        <v>189</v>
      </c>
      <c r="C4297" s="63" t="n">
        <v>40156</v>
      </c>
      <c r="D4297" s="63" t="n">
        <v>40802</v>
      </c>
      <c r="E4297" s="49" t="n">
        <v>14</v>
      </c>
      <c r="F4297" s="54" t="n">
        <v>1248.3</v>
      </c>
      <c r="G4297" s="54" t="n">
        <v>4777.84</v>
      </c>
      <c r="H4297" s="54" t="n">
        <v>3029.87</v>
      </c>
      <c r="I4297" s="54" t="n">
        <f aca="false">SUM(F4297:H4297)</f>
        <v>9056.01</v>
      </c>
      <c r="J4297" s="49" t="n">
        <f aca="false">Calc!$C$5-D4297</f>
        <v>85</v>
      </c>
      <c r="K4297" s="49" t="n">
        <f aca="false">IF(J4297&lt;=Calc!$C$11,4,IF(J4297&lt;=Calc!$C$12,3,IF(J4297&lt;=Calc!$C$13,2,1)))</f>
        <v>3</v>
      </c>
      <c r="L4297" s="49" t="n">
        <f aca="false">1+(E4297&gt;=Calc!$C$16)+(E4297&gt;=Calc!$C$17)+(E4297&gt;=Calc!$C$18)</f>
        <v>4</v>
      </c>
      <c r="M4297" s="49" t="str">
        <f aca="false">IF(AND(K4297=4,L4297&gt;=3),"Champions",IF(AND(K4297=3,L4297&gt;=3),"Loyal",IF(K4297&gt;=3,"Recent / New",IF(L4297&gt;=3,"At Risk","Hibernating / Lost"))))</f>
        <v>Loyal</v>
      </c>
      <c r="N4297" s="54" t="n">
        <f aca="false">IF(AND(Calc!$C$2&lt;=2009,Calc!$C$3&gt;=2009),F4297,0)+IF(AND(Calc!$C$2&lt;=2010,Calc!$C$3&gt;=2010),G4297,0)+IF(AND(Calc!$C$2&lt;=2011,Calc!$C$3&gt;=2011),H4297,0)</f>
        <v>9056.01</v>
      </c>
      <c r="O4297" s="61" t="n">
        <f aca="false">IF(AND(N4297&gt;0,OR(Calc!$C$4="*",B4297=Calc!$C$4)),N4297+ROW()*0.000000001,0)</f>
        <v>9056.010004297</v>
      </c>
    </row>
    <row r="4298" customFormat="false" ht="15" hidden="false" customHeight="false" outlineLevel="0" collapsed="false">
      <c r="A4298" s="49" t="n">
        <v>16710</v>
      </c>
      <c r="B4298" s="49" t="s">
        <v>189</v>
      </c>
      <c r="C4298" s="63" t="n">
        <v>40151</v>
      </c>
      <c r="D4298" s="63" t="n">
        <v>40867</v>
      </c>
      <c r="E4298" s="49" t="n">
        <v>22</v>
      </c>
      <c r="F4298" s="54" t="n">
        <v>1023.47</v>
      </c>
      <c r="G4298" s="54" t="n">
        <v>2937.06</v>
      </c>
      <c r="H4298" s="54" t="n">
        <v>1948.07</v>
      </c>
      <c r="I4298" s="54" t="n">
        <f aca="false">SUM(F4298:H4298)</f>
        <v>5908.6</v>
      </c>
      <c r="J4298" s="49" t="n">
        <f aca="false">Calc!$C$5-D4298</f>
        <v>20</v>
      </c>
      <c r="K4298" s="49" t="n">
        <f aca="false">IF(J4298&lt;=Calc!$C$11,4,IF(J4298&lt;=Calc!$C$12,3,IF(J4298&lt;=Calc!$C$13,2,1)))</f>
        <v>4</v>
      </c>
      <c r="L4298" s="49" t="n">
        <f aca="false">1+(E4298&gt;=Calc!$C$16)+(E4298&gt;=Calc!$C$17)+(E4298&gt;=Calc!$C$18)</f>
        <v>4</v>
      </c>
      <c r="M4298" s="49" t="str">
        <f aca="false">IF(AND(K4298=4,L4298&gt;=3),"Champions",IF(AND(K4298=3,L4298&gt;=3),"Loyal",IF(K4298&gt;=3,"Recent / New",IF(L4298&gt;=3,"At Risk","Hibernating / Lost"))))</f>
        <v>Champions</v>
      </c>
      <c r="N4298" s="54" t="n">
        <f aca="false">IF(AND(Calc!$C$2&lt;=2009,Calc!$C$3&gt;=2009),F4298,0)+IF(AND(Calc!$C$2&lt;=2010,Calc!$C$3&gt;=2010),G4298,0)+IF(AND(Calc!$C$2&lt;=2011,Calc!$C$3&gt;=2011),H4298,0)</f>
        <v>5908.6</v>
      </c>
      <c r="O4298" s="61" t="n">
        <f aca="false">IF(AND(N4298&gt;0,OR(Calc!$C$4="*",B4298=Calc!$C$4)),N4298+ROW()*0.000000001,0)</f>
        <v>5908.600004298</v>
      </c>
    </row>
    <row r="4299" customFormat="false" ht="15" hidden="false" customHeight="false" outlineLevel="0" collapsed="false">
      <c r="A4299" s="49" t="n">
        <v>16711</v>
      </c>
      <c r="B4299" s="49" t="s">
        <v>189</v>
      </c>
      <c r="C4299" s="63" t="n">
        <v>40149</v>
      </c>
      <c r="D4299" s="63" t="n">
        <v>40883</v>
      </c>
      <c r="E4299" s="49" t="n">
        <v>9</v>
      </c>
      <c r="F4299" s="54" t="n">
        <v>665.64</v>
      </c>
      <c r="G4299" s="54" t="n">
        <v>649.01</v>
      </c>
      <c r="H4299" s="54" t="n">
        <v>1436.83</v>
      </c>
      <c r="I4299" s="54" t="n">
        <f aca="false">SUM(F4299:H4299)</f>
        <v>2751.48</v>
      </c>
      <c r="J4299" s="49" t="n">
        <f aca="false">Calc!$C$5-D4299</f>
        <v>4</v>
      </c>
      <c r="K4299" s="49" t="n">
        <f aca="false">IF(J4299&lt;=Calc!$C$11,4,IF(J4299&lt;=Calc!$C$12,3,IF(J4299&lt;=Calc!$C$13,2,1)))</f>
        <v>4</v>
      </c>
      <c r="L4299" s="49" t="n">
        <f aca="false">1+(E4299&gt;=Calc!$C$16)+(E4299&gt;=Calc!$C$17)+(E4299&gt;=Calc!$C$18)</f>
        <v>4</v>
      </c>
      <c r="M4299" s="49" t="str">
        <f aca="false">IF(AND(K4299=4,L4299&gt;=3),"Champions",IF(AND(K4299=3,L4299&gt;=3),"Loyal",IF(K4299&gt;=3,"Recent / New",IF(L4299&gt;=3,"At Risk","Hibernating / Lost"))))</f>
        <v>Champions</v>
      </c>
      <c r="N4299" s="54" t="n">
        <f aca="false">IF(AND(Calc!$C$2&lt;=2009,Calc!$C$3&gt;=2009),F4299,0)+IF(AND(Calc!$C$2&lt;=2010,Calc!$C$3&gt;=2010),G4299,0)+IF(AND(Calc!$C$2&lt;=2011,Calc!$C$3&gt;=2011),H4299,0)</f>
        <v>2751.48</v>
      </c>
      <c r="O4299" s="61" t="n">
        <f aca="false">IF(AND(N4299&gt;0,OR(Calc!$C$4="*",B4299=Calc!$C$4)),N4299+ROW()*0.000000001,0)</f>
        <v>2751.480004299</v>
      </c>
    </row>
    <row r="4300" customFormat="false" ht="15" hidden="false" customHeight="false" outlineLevel="0" collapsed="false">
      <c r="A4300" s="49" t="n">
        <v>16712</v>
      </c>
      <c r="B4300" s="49" t="s">
        <v>189</v>
      </c>
      <c r="C4300" s="63" t="n">
        <v>40485</v>
      </c>
      <c r="D4300" s="63" t="n">
        <v>40877</v>
      </c>
      <c r="E4300" s="49" t="n">
        <v>13</v>
      </c>
      <c r="F4300" s="54" t="n">
        <v>0</v>
      </c>
      <c r="G4300" s="54" t="n">
        <v>621.56</v>
      </c>
      <c r="H4300" s="54" t="n">
        <v>3603.66</v>
      </c>
      <c r="I4300" s="54" t="n">
        <f aca="false">SUM(F4300:H4300)</f>
        <v>4225.22</v>
      </c>
      <c r="J4300" s="49" t="n">
        <f aca="false">Calc!$C$5-D4300</f>
        <v>10</v>
      </c>
      <c r="K4300" s="49" t="n">
        <f aca="false">IF(J4300&lt;=Calc!$C$11,4,IF(J4300&lt;=Calc!$C$12,3,IF(J4300&lt;=Calc!$C$13,2,1)))</f>
        <v>4</v>
      </c>
      <c r="L4300" s="49" t="n">
        <f aca="false">1+(E4300&gt;=Calc!$C$16)+(E4300&gt;=Calc!$C$17)+(E4300&gt;=Calc!$C$18)</f>
        <v>4</v>
      </c>
      <c r="M4300" s="49" t="str">
        <f aca="false">IF(AND(K4300=4,L4300&gt;=3),"Champions",IF(AND(K4300=3,L4300&gt;=3),"Loyal",IF(K4300&gt;=3,"Recent / New",IF(L4300&gt;=3,"At Risk","Hibernating / Lost"))))</f>
        <v>Champions</v>
      </c>
      <c r="N4300" s="54" t="n">
        <f aca="false">IF(AND(Calc!$C$2&lt;=2009,Calc!$C$3&gt;=2009),F4300,0)+IF(AND(Calc!$C$2&lt;=2010,Calc!$C$3&gt;=2010),G4300,0)+IF(AND(Calc!$C$2&lt;=2011,Calc!$C$3&gt;=2011),H4300,0)</f>
        <v>4225.22</v>
      </c>
      <c r="O4300" s="61" t="n">
        <f aca="false">IF(AND(N4300&gt;0,OR(Calc!$C$4="*",B4300=Calc!$C$4)),N4300+ROW()*0.000000001,0)</f>
        <v>4225.2200043</v>
      </c>
    </row>
    <row r="4301" customFormat="false" ht="15" hidden="false" customHeight="false" outlineLevel="0" collapsed="false">
      <c r="A4301" s="49" t="n">
        <v>16713</v>
      </c>
      <c r="B4301" s="49" t="s">
        <v>189</v>
      </c>
      <c r="C4301" s="63" t="n">
        <v>40162</v>
      </c>
      <c r="D4301" s="63" t="n">
        <v>40868</v>
      </c>
      <c r="E4301" s="49" t="n">
        <v>32</v>
      </c>
      <c r="F4301" s="54" t="n">
        <v>933.52</v>
      </c>
      <c r="G4301" s="54" t="n">
        <v>6919.65</v>
      </c>
      <c r="H4301" s="54" t="n">
        <v>6090.19</v>
      </c>
      <c r="I4301" s="54" t="n">
        <f aca="false">SUM(F4301:H4301)</f>
        <v>13943.36</v>
      </c>
      <c r="J4301" s="49" t="n">
        <f aca="false">Calc!$C$5-D4301</f>
        <v>19</v>
      </c>
      <c r="K4301" s="49" t="n">
        <f aca="false">IF(J4301&lt;=Calc!$C$11,4,IF(J4301&lt;=Calc!$C$12,3,IF(J4301&lt;=Calc!$C$13,2,1)))</f>
        <v>4</v>
      </c>
      <c r="L4301" s="49" t="n">
        <f aca="false">1+(E4301&gt;=Calc!$C$16)+(E4301&gt;=Calc!$C$17)+(E4301&gt;=Calc!$C$18)</f>
        <v>4</v>
      </c>
      <c r="M4301" s="49" t="str">
        <f aca="false">IF(AND(K4301=4,L4301&gt;=3),"Champions",IF(AND(K4301=3,L4301&gt;=3),"Loyal",IF(K4301&gt;=3,"Recent / New",IF(L4301&gt;=3,"At Risk","Hibernating / Lost"))))</f>
        <v>Champions</v>
      </c>
      <c r="N4301" s="54" t="n">
        <f aca="false">IF(AND(Calc!$C$2&lt;=2009,Calc!$C$3&gt;=2009),F4301,0)+IF(AND(Calc!$C$2&lt;=2010,Calc!$C$3&gt;=2010),G4301,0)+IF(AND(Calc!$C$2&lt;=2011,Calc!$C$3&gt;=2011),H4301,0)</f>
        <v>13943.36</v>
      </c>
      <c r="O4301" s="61" t="n">
        <f aca="false">IF(AND(N4301&gt;0,OR(Calc!$C$4="*",B4301=Calc!$C$4)),N4301+ROW()*0.000000001,0)</f>
        <v>13943.360004301</v>
      </c>
    </row>
    <row r="4302" customFormat="false" ht="15" hidden="false" customHeight="false" outlineLevel="0" collapsed="false">
      <c r="A4302" s="49" t="n">
        <v>16714</v>
      </c>
      <c r="B4302" s="49" t="s">
        <v>189</v>
      </c>
      <c r="C4302" s="63" t="n">
        <v>40216</v>
      </c>
      <c r="D4302" s="63" t="n">
        <v>40569</v>
      </c>
      <c r="E4302" s="49" t="n">
        <v>3</v>
      </c>
      <c r="F4302" s="54" t="n">
        <v>-7.95</v>
      </c>
      <c r="G4302" s="54" t="n">
        <v>353.27</v>
      </c>
      <c r="H4302" s="54" t="n">
        <v>864.06</v>
      </c>
      <c r="I4302" s="54" t="n">
        <f aca="false">SUM(F4302:H4302)</f>
        <v>1209.38</v>
      </c>
      <c r="J4302" s="49" t="n">
        <f aca="false">Calc!$C$5-D4302</f>
        <v>318</v>
      </c>
      <c r="K4302" s="49" t="n">
        <f aca="false">IF(J4302&lt;=Calc!$C$11,4,IF(J4302&lt;=Calc!$C$12,3,IF(J4302&lt;=Calc!$C$13,2,1)))</f>
        <v>2</v>
      </c>
      <c r="L4302" s="49" t="n">
        <f aca="false">1+(E4302&gt;=Calc!$C$16)+(E4302&gt;=Calc!$C$17)+(E4302&gt;=Calc!$C$18)</f>
        <v>2</v>
      </c>
      <c r="M4302" s="49" t="str">
        <f aca="false">IF(AND(K4302=4,L4302&gt;=3),"Champions",IF(AND(K4302=3,L4302&gt;=3),"Loyal",IF(K4302&gt;=3,"Recent / New",IF(L4302&gt;=3,"At Risk","Hibernating / Lost"))))</f>
        <v>Hibernating / Lost</v>
      </c>
      <c r="N4302" s="54" t="n">
        <f aca="false">IF(AND(Calc!$C$2&lt;=2009,Calc!$C$3&gt;=2009),F4302,0)+IF(AND(Calc!$C$2&lt;=2010,Calc!$C$3&gt;=2010),G4302,0)+IF(AND(Calc!$C$2&lt;=2011,Calc!$C$3&gt;=2011),H4302,0)</f>
        <v>1209.38</v>
      </c>
      <c r="O4302" s="61" t="n">
        <f aca="false">IF(AND(N4302&gt;0,OR(Calc!$C$4="*",B4302=Calc!$C$4)),N4302+ROW()*0.000000001,0)</f>
        <v>1209.380004302</v>
      </c>
    </row>
    <row r="4303" customFormat="false" ht="15" hidden="false" customHeight="false" outlineLevel="0" collapsed="false">
      <c r="A4303" s="49" t="n">
        <v>16715</v>
      </c>
      <c r="B4303" s="49" t="s">
        <v>189</v>
      </c>
      <c r="C4303" s="63" t="n">
        <v>40324</v>
      </c>
      <c r="D4303" s="63" t="n">
        <v>40808</v>
      </c>
      <c r="E4303" s="49" t="n">
        <v>2</v>
      </c>
      <c r="F4303" s="54" t="n">
        <v>0</v>
      </c>
      <c r="G4303" s="54" t="n">
        <v>323.8</v>
      </c>
      <c r="H4303" s="54" t="n">
        <v>301.72</v>
      </c>
      <c r="I4303" s="54" t="n">
        <f aca="false">SUM(F4303:H4303)</f>
        <v>625.52</v>
      </c>
      <c r="J4303" s="49" t="n">
        <f aca="false">Calc!$C$5-D4303</f>
        <v>79</v>
      </c>
      <c r="K4303" s="49" t="n">
        <f aca="false">IF(J4303&lt;=Calc!$C$11,4,IF(J4303&lt;=Calc!$C$12,3,IF(J4303&lt;=Calc!$C$13,2,1)))</f>
        <v>3</v>
      </c>
      <c r="L4303" s="49" t="n">
        <f aca="false">1+(E4303&gt;=Calc!$C$16)+(E4303&gt;=Calc!$C$17)+(E4303&gt;=Calc!$C$18)</f>
        <v>2</v>
      </c>
      <c r="M4303" s="49" t="str">
        <f aca="false">IF(AND(K4303=4,L4303&gt;=3),"Champions",IF(AND(K4303=3,L4303&gt;=3),"Loyal",IF(K4303&gt;=3,"Recent / New",IF(L4303&gt;=3,"At Risk","Hibernating / Lost"))))</f>
        <v>Recent / New</v>
      </c>
      <c r="N4303" s="54" t="n">
        <f aca="false">IF(AND(Calc!$C$2&lt;=2009,Calc!$C$3&gt;=2009),F4303,0)+IF(AND(Calc!$C$2&lt;=2010,Calc!$C$3&gt;=2010),G4303,0)+IF(AND(Calc!$C$2&lt;=2011,Calc!$C$3&gt;=2011),H4303,0)</f>
        <v>625.52</v>
      </c>
      <c r="O4303" s="61" t="n">
        <f aca="false">IF(AND(N4303&gt;0,OR(Calc!$C$4="*",B4303=Calc!$C$4)),N4303+ROW()*0.000000001,0)</f>
        <v>625.520004303</v>
      </c>
    </row>
    <row r="4304" customFormat="false" ht="15" hidden="false" customHeight="false" outlineLevel="0" collapsed="false">
      <c r="A4304" s="49" t="n">
        <v>16716</v>
      </c>
      <c r="B4304" s="49" t="s">
        <v>189</v>
      </c>
      <c r="C4304" s="63" t="n">
        <v>40256</v>
      </c>
      <c r="D4304" s="63" t="n">
        <v>40620</v>
      </c>
      <c r="E4304" s="49" t="n">
        <v>3</v>
      </c>
      <c r="F4304" s="54" t="n">
        <v>0</v>
      </c>
      <c r="G4304" s="54" t="n">
        <v>1248.48</v>
      </c>
      <c r="H4304" s="54" t="n">
        <v>319.8</v>
      </c>
      <c r="I4304" s="54" t="n">
        <f aca="false">SUM(F4304:H4304)</f>
        <v>1568.28</v>
      </c>
      <c r="J4304" s="49" t="n">
        <f aca="false">Calc!$C$5-D4304</f>
        <v>267</v>
      </c>
      <c r="K4304" s="49" t="n">
        <f aca="false">IF(J4304&lt;=Calc!$C$11,4,IF(J4304&lt;=Calc!$C$12,3,IF(J4304&lt;=Calc!$C$13,2,1)))</f>
        <v>2</v>
      </c>
      <c r="L4304" s="49" t="n">
        <f aca="false">1+(E4304&gt;=Calc!$C$16)+(E4304&gt;=Calc!$C$17)+(E4304&gt;=Calc!$C$18)</f>
        <v>2</v>
      </c>
      <c r="M4304" s="49" t="str">
        <f aca="false">IF(AND(K4304=4,L4304&gt;=3),"Champions",IF(AND(K4304=3,L4304&gt;=3),"Loyal",IF(K4304&gt;=3,"Recent / New",IF(L4304&gt;=3,"At Risk","Hibernating / Lost"))))</f>
        <v>Hibernating / Lost</v>
      </c>
      <c r="N4304" s="54" t="n">
        <f aca="false">IF(AND(Calc!$C$2&lt;=2009,Calc!$C$3&gt;=2009),F4304,0)+IF(AND(Calc!$C$2&lt;=2010,Calc!$C$3&gt;=2010),G4304,0)+IF(AND(Calc!$C$2&lt;=2011,Calc!$C$3&gt;=2011),H4304,0)</f>
        <v>1568.28</v>
      </c>
      <c r="O4304" s="61" t="n">
        <f aca="false">IF(AND(N4304&gt;0,OR(Calc!$C$4="*",B4304=Calc!$C$4)),N4304+ROW()*0.000000001,0)</f>
        <v>1568.280004304</v>
      </c>
    </row>
    <row r="4305" customFormat="false" ht="15" hidden="false" customHeight="false" outlineLevel="0" collapsed="false">
      <c r="A4305" s="49" t="n">
        <v>16717</v>
      </c>
      <c r="B4305" s="49" t="s">
        <v>189</v>
      </c>
      <c r="C4305" s="63" t="n">
        <v>40154</v>
      </c>
      <c r="D4305" s="63" t="n">
        <v>40863</v>
      </c>
      <c r="E4305" s="49" t="n">
        <v>14</v>
      </c>
      <c r="F4305" s="54" t="n">
        <v>357.64</v>
      </c>
      <c r="G4305" s="54" t="n">
        <v>2673.96</v>
      </c>
      <c r="H4305" s="54" t="n">
        <v>2955.81</v>
      </c>
      <c r="I4305" s="54" t="n">
        <f aca="false">SUM(F4305:H4305)</f>
        <v>5987.41</v>
      </c>
      <c r="J4305" s="49" t="n">
        <f aca="false">Calc!$C$5-D4305</f>
        <v>24</v>
      </c>
      <c r="K4305" s="49" t="n">
        <f aca="false">IF(J4305&lt;=Calc!$C$11,4,IF(J4305&lt;=Calc!$C$12,3,IF(J4305&lt;=Calc!$C$13,2,1)))</f>
        <v>4</v>
      </c>
      <c r="L4305" s="49" t="n">
        <f aca="false">1+(E4305&gt;=Calc!$C$16)+(E4305&gt;=Calc!$C$17)+(E4305&gt;=Calc!$C$18)</f>
        <v>4</v>
      </c>
      <c r="M4305" s="49" t="str">
        <f aca="false">IF(AND(K4305=4,L4305&gt;=3),"Champions",IF(AND(K4305=3,L4305&gt;=3),"Loyal",IF(K4305&gt;=3,"Recent / New",IF(L4305&gt;=3,"At Risk","Hibernating / Lost"))))</f>
        <v>Champions</v>
      </c>
      <c r="N4305" s="54" t="n">
        <f aca="false">IF(AND(Calc!$C$2&lt;=2009,Calc!$C$3&gt;=2009),F4305,0)+IF(AND(Calc!$C$2&lt;=2010,Calc!$C$3&gt;=2010),G4305,0)+IF(AND(Calc!$C$2&lt;=2011,Calc!$C$3&gt;=2011),H4305,0)</f>
        <v>5987.41</v>
      </c>
      <c r="O4305" s="61" t="n">
        <f aca="false">IF(AND(N4305&gt;0,OR(Calc!$C$4="*",B4305=Calc!$C$4)),N4305+ROW()*0.000000001,0)</f>
        <v>5987.410004305</v>
      </c>
    </row>
    <row r="4306" customFormat="false" ht="15" hidden="false" customHeight="false" outlineLevel="0" collapsed="false">
      <c r="A4306" s="49" t="n">
        <v>16718</v>
      </c>
      <c r="B4306" s="49" t="s">
        <v>189</v>
      </c>
      <c r="C4306" s="63" t="n">
        <v>40153</v>
      </c>
      <c r="D4306" s="63" t="n">
        <v>40517</v>
      </c>
      <c r="E4306" s="49" t="n">
        <v>5</v>
      </c>
      <c r="F4306" s="54" t="n">
        <v>647.82</v>
      </c>
      <c r="G4306" s="54" t="n">
        <v>2358.26</v>
      </c>
      <c r="H4306" s="54" t="n">
        <v>0</v>
      </c>
      <c r="I4306" s="54" t="n">
        <f aca="false">SUM(F4306:H4306)</f>
        <v>3006.08</v>
      </c>
      <c r="J4306" s="49" t="n">
        <f aca="false">Calc!$C$5-D4306</f>
        <v>370</v>
      </c>
      <c r="K4306" s="49" t="n">
        <f aca="false">IF(J4306&lt;=Calc!$C$11,4,IF(J4306&lt;=Calc!$C$12,3,IF(J4306&lt;=Calc!$C$13,2,1)))</f>
        <v>2</v>
      </c>
      <c r="L4306" s="49" t="n">
        <f aca="false">1+(E4306&gt;=Calc!$C$16)+(E4306&gt;=Calc!$C$17)+(E4306&gt;=Calc!$C$18)</f>
        <v>3</v>
      </c>
      <c r="M4306" s="49" t="str">
        <f aca="false">IF(AND(K4306=4,L4306&gt;=3),"Champions",IF(AND(K4306=3,L4306&gt;=3),"Loyal",IF(K4306&gt;=3,"Recent / New",IF(L4306&gt;=3,"At Risk","Hibernating / Lost"))))</f>
        <v>At Risk</v>
      </c>
      <c r="N4306" s="54" t="n">
        <f aca="false">IF(AND(Calc!$C$2&lt;=2009,Calc!$C$3&gt;=2009),F4306,0)+IF(AND(Calc!$C$2&lt;=2010,Calc!$C$3&gt;=2010),G4306,0)+IF(AND(Calc!$C$2&lt;=2011,Calc!$C$3&gt;=2011),H4306,0)</f>
        <v>3006.08</v>
      </c>
      <c r="O4306" s="61" t="n">
        <f aca="false">IF(AND(N4306&gt;0,OR(Calc!$C$4="*",B4306=Calc!$C$4)),N4306+ROW()*0.000000001,0)</f>
        <v>3006.080004306</v>
      </c>
    </row>
    <row r="4307" customFormat="false" ht="15" hidden="false" customHeight="false" outlineLevel="0" collapsed="false">
      <c r="A4307" s="49" t="n">
        <v>16719</v>
      </c>
      <c r="B4307" s="49" t="s">
        <v>189</v>
      </c>
      <c r="C4307" s="63" t="n">
        <v>40160</v>
      </c>
      <c r="D4307" s="63" t="n">
        <v>40872</v>
      </c>
      <c r="E4307" s="49" t="n">
        <v>14</v>
      </c>
      <c r="F4307" s="54" t="n">
        <v>344.65</v>
      </c>
      <c r="G4307" s="54" t="n">
        <v>1696.23</v>
      </c>
      <c r="H4307" s="54" t="n">
        <v>1322.99</v>
      </c>
      <c r="I4307" s="54" t="n">
        <f aca="false">SUM(F4307:H4307)</f>
        <v>3363.87</v>
      </c>
      <c r="J4307" s="49" t="n">
        <f aca="false">Calc!$C$5-D4307</f>
        <v>15</v>
      </c>
      <c r="K4307" s="49" t="n">
        <f aca="false">IF(J4307&lt;=Calc!$C$11,4,IF(J4307&lt;=Calc!$C$12,3,IF(J4307&lt;=Calc!$C$13,2,1)))</f>
        <v>4</v>
      </c>
      <c r="L4307" s="49" t="n">
        <f aca="false">1+(E4307&gt;=Calc!$C$16)+(E4307&gt;=Calc!$C$17)+(E4307&gt;=Calc!$C$18)</f>
        <v>4</v>
      </c>
      <c r="M4307" s="49" t="str">
        <f aca="false">IF(AND(K4307=4,L4307&gt;=3),"Champions",IF(AND(K4307=3,L4307&gt;=3),"Loyal",IF(K4307&gt;=3,"Recent / New",IF(L4307&gt;=3,"At Risk","Hibernating / Lost"))))</f>
        <v>Champions</v>
      </c>
      <c r="N4307" s="54" t="n">
        <f aca="false">IF(AND(Calc!$C$2&lt;=2009,Calc!$C$3&gt;=2009),F4307,0)+IF(AND(Calc!$C$2&lt;=2010,Calc!$C$3&gt;=2010),G4307,0)+IF(AND(Calc!$C$2&lt;=2011,Calc!$C$3&gt;=2011),H4307,0)</f>
        <v>3363.87</v>
      </c>
      <c r="O4307" s="61" t="n">
        <f aca="false">IF(AND(N4307&gt;0,OR(Calc!$C$4="*",B4307=Calc!$C$4)),N4307+ROW()*0.000000001,0)</f>
        <v>3363.870004307</v>
      </c>
    </row>
    <row r="4308" customFormat="false" ht="15" hidden="false" customHeight="false" outlineLevel="0" collapsed="false">
      <c r="A4308" s="49" t="n">
        <v>16720</v>
      </c>
      <c r="B4308" s="49" t="s">
        <v>189</v>
      </c>
      <c r="C4308" s="63" t="n">
        <v>40164</v>
      </c>
      <c r="D4308" s="63" t="n">
        <v>40860</v>
      </c>
      <c r="E4308" s="49" t="n">
        <v>3</v>
      </c>
      <c r="F4308" s="54" t="n">
        <v>160.07</v>
      </c>
      <c r="G4308" s="54" t="n">
        <v>243.67</v>
      </c>
      <c r="H4308" s="54" t="n">
        <v>152.95</v>
      </c>
      <c r="I4308" s="54" t="n">
        <f aca="false">SUM(F4308:H4308)</f>
        <v>556.69</v>
      </c>
      <c r="J4308" s="49" t="n">
        <f aca="false">Calc!$C$5-D4308</f>
        <v>27</v>
      </c>
      <c r="K4308" s="49" t="n">
        <f aca="false">IF(J4308&lt;=Calc!$C$11,4,IF(J4308&lt;=Calc!$C$12,3,IF(J4308&lt;=Calc!$C$13,2,1)))</f>
        <v>3</v>
      </c>
      <c r="L4308" s="49" t="n">
        <f aca="false">1+(E4308&gt;=Calc!$C$16)+(E4308&gt;=Calc!$C$17)+(E4308&gt;=Calc!$C$18)</f>
        <v>2</v>
      </c>
      <c r="M4308" s="49" t="str">
        <f aca="false">IF(AND(K4308=4,L4308&gt;=3),"Champions",IF(AND(K4308=3,L4308&gt;=3),"Loyal",IF(K4308&gt;=3,"Recent / New",IF(L4308&gt;=3,"At Risk","Hibernating / Lost"))))</f>
        <v>Recent / New</v>
      </c>
      <c r="N4308" s="54" t="n">
        <f aca="false">IF(AND(Calc!$C$2&lt;=2009,Calc!$C$3&gt;=2009),F4308,0)+IF(AND(Calc!$C$2&lt;=2010,Calc!$C$3&gt;=2010),G4308,0)+IF(AND(Calc!$C$2&lt;=2011,Calc!$C$3&gt;=2011),H4308,0)</f>
        <v>556.69</v>
      </c>
      <c r="O4308" s="61" t="n">
        <f aca="false">IF(AND(N4308&gt;0,OR(Calc!$C$4="*",B4308=Calc!$C$4)),N4308+ROW()*0.000000001,0)</f>
        <v>556.690004308</v>
      </c>
    </row>
    <row r="4309" customFormat="false" ht="15" hidden="false" customHeight="false" outlineLevel="0" collapsed="false">
      <c r="A4309" s="49" t="n">
        <v>16721</v>
      </c>
      <c r="B4309" s="49" t="s">
        <v>189</v>
      </c>
      <c r="C4309" s="63" t="n">
        <v>40624</v>
      </c>
      <c r="D4309" s="63" t="n">
        <v>40624</v>
      </c>
      <c r="E4309" s="49" t="n">
        <v>1</v>
      </c>
      <c r="F4309" s="54" t="n">
        <v>0</v>
      </c>
      <c r="G4309" s="54" t="n">
        <v>0</v>
      </c>
      <c r="H4309" s="54" t="n">
        <v>292.47</v>
      </c>
      <c r="I4309" s="54" t="n">
        <f aca="false">SUM(F4309:H4309)</f>
        <v>292.47</v>
      </c>
      <c r="J4309" s="49" t="n">
        <f aca="false">Calc!$C$5-D4309</f>
        <v>263</v>
      </c>
      <c r="K4309" s="49" t="n">
        <f aca="false">IF(J4309&lt;=Calc!$C$11,4,IF(J4309&lt;=Calc!$C$12,3,IF(J4309&lt;=Calc!$C$13,2,1)))</f>
        <v>2</v>
      </c>
      <c r="L4309" s="49" t="n">
        <f aca="false">1+(E4309&gt;=Calc!$C$16)+(E4309&gt;=Calc!$C$17)+(E4309&gt;=Calc!$C$18)</f>
        <v>1</v>
      </c>
      <c r="M4309" s="49" t="str">
        <f aca="false">IF(AND(K4309=4,L4309&gt;=3),"Champions",IF(AND(K4309=3,L4309&gt;=3),"Loyal",IF(K4309&gt;=3,"Recent / New",IF(L4309&gt;=3,"At Risk","Hibernating / Lost"))))</f>
        <v>Hibernating / Lost</v>
      </c>
      <c r="N4309" s="54" t="n">
        <f aca="false">IF(AND(Calc!$C$2&lt;=2009,Calc!$C$3&gt;=2009),F4309,0)+IF(AND(Calc!$C$2&lt;=2010,Calc!$C$3&gt;=2010),G4309,0)+IF(AND(Calc!$C$2&lt;=2011,Calc!$C$3&gt;=2011),H4309,0)</f>
        <v>292.47</v>
      </c>
      <c r="O4309" s="61" t="n">
        <f aca="false">IF(AND(N4309&gt;0,OR(Calc!$C$4="*",B4309=Calc!$C$4)),N4309+ROW()*0.000000001,0)</f>
        <v>292.470004309</v>
      </c>
    </row>
    <row r="4310" customFormat="false" ht="15" hidden="false" customHeight="false" outlineLevel="0" collapsed="false">
      <c r="A4310" s="49" t="n">
        <v>16722</v>
      </c>
      <c r="B4310" s="49" t="s">
        <v>189</v>
      </c>
      <c r="C4310" s="63" t="n">
        <v>40150</v>
      </c>
      <c r="D4310" s="63" t="n">
        <v>40869</v>
      </c>
      <c r="E4310" s="49" t="n">
        <v>22</v>
      </c>
      <c r="F4310" s="54" t="n">
        <v>339.78</v>
      </c>
      <c r="G4310" s="54" t="n">
        <v>3915.39</v>
      </c>
      <c r="H4310" s="54" t="n">
        <v>3913.14</v>
      </c>
      <c r="I4310" s="54" t="n">
        <f aca="false">SUM(F4310:H4310)</f>
        <v>8168.31</v>
      </c>
      <c r="J4310" s="49" t="n">
        <f aca="false">Calc!$C$5-D4310</f>
        <v>18</v>
      </c>
      <c r="K4310" s="49" t="n">
        <f aca="false">IF(J4310&lt;=Calc!$C$11,4,IF(J4310&lt;=Calc!$C$12,3,IF(J4310&lt;=Calc!$C$13,2,1)))</f>
        <v>4</v>
      </c>
      <c r="L4310" s="49" t="n">
        <f aca="false">1+(E4310&gt;=Calc!$C$16)+(E4310&gt;=Calc!$C$17)+(E4310&gt;=Calc!$C$18)</f>
        <v>4</v>
      </c>
      <c r="M4310" s="49" t="str">
        <f aca="false">IF(AND(K4310=4,L4310&gt;=3),"Champions",IF(AND(K4310=3,L4310&gt;=3),"Loyal",IF(K4310&gt;=3,"Recent / New",IF(L4310&gt;=3,"At Risk","Hibernating / Lost"))))</f>
        <v>Champions</v>
      </c>
      <c r="N4310" s="54" t="n">
        <f aca="false">IF(AND(Calc!$C$2&lt;=2009,Calc!$C$3&gt;=2009),F4310,0)+IF(AND(Calc!$C$2&lt;=2010,Calc!$C$3&gt;=2010),G4310,0)+IF(AND(Calc!$C$2&lt;=2011,Calc!$C$3&gt;=2011),H4310,0)</f>
        <v>8168.31</v>
      </c>
      <c r="O4310" s="61" t="n">
        <f aca="false">IF(AND(N4310&gt;0,OR(Calc!$C$4="*",B4310=Calc!$C$4)),N4310+ROW()*0.000000001,0)</f>
        <v>8168.31000431</v>
      </c>
    </row>
    <row r="4311" customFormat="false" ht="15" hidden="false" customHeight="false" outlineLevel="0" collapsed="false">
      <c r="A4311" s="49" t="n">
        <v>16723</v>
      </c>
      <c r="B4311" s="49" t="s">
        <v>189</v>
      </c>
      <c r="C4311" s="63" t="n">
        <v>40151</v>
      </c>
      <c r="D4311" s="63" t="n">
        <v>40795</v>
      </c>
      <c r="E4311" s="49" t="n">
        <v>4</v>
      </c>
      <c r="F4311" s="54" t="n">
        <v>426.43</v>
      </c>
      <c r="G4311" s="54" t="n">
        <v>228.53</v>
      </c>
      <c r="H4311" s="54" t="n">
        <v>576.4</v>
      </c>
      <c r="I4311" s="54" t="n">
        <f aca="false">SUM(F4311:H4311)</f>
        <v>1231.36</v>
      </c>
      <c r="J4311" s="49" t="n">
        <f aca="false">Calc!$C$5-D4311</f>
        <v>92</v>
      </c>
      <c r="K4311" s="49" t="n">
        <f aca="false">IF(J4311&lt;=Calc!$C$11,4,IF(J4311&lt;=Calc!$C$12,3,IF(J4311&lt;=Calc!$C$13,2,1)))</f>
        <v>3</v>
      </c>
      <c r="L4311" s="49" t="n">
        <f aca="false">1+(E4311&gt;=Calc!$C$16)+(E4311&gt;=Calc!$C$17)+(E4311&gt;=Calc!$C$18)</f>
        <v>3</v>
      </c>
      <c r="M4311" s="49" t="str">
        <f aca="false">IF(AND(K4311=4,L4311&gt;=3),"Champions",IF(AND(K4311=3,L4311&gt;=3),"Loyal",IF(K4311&gt;=3,"Recent / New",IF(L4311&gt;=3,"At Risk","Hibernating / Lost"))))</f>
        <v>Loyal</v>
      </c>
      <c r="N4311" s="54" t="n">
        <f aca="false">IF(AND(Calc!$C$2&lt;=2009,Calc!$C$3&gt;=2009),F4311,0)+IF(AND(Calc!$C$2&lt;=2010,Calc!$C$3&gt;=2010),G4311,0)+IF(AND(Calc!$C$2&lt;=2011,Calc!$C$3&gt;=2011),H4311,0)</f>
        <v>1231.36</v>
      </c>
      <c r="O4311" s="61" t="n">
        <f aca="false">IF(AND(N4311&gt;0,OR(Calc!$C$4="*",B4311=Calc!$C$4)),N4311+ROW()*0.000000001,0)</f>
        <v>1231.360004311</v>
      </c>
    </row>
    <row r="4312" customFormat="false" ht="15" hidden="false" customHeight="false" outlineLevel="0" collapsed="false">
      <c r="A4312" s="49" t="n">
        <v>16724</v>
      </c>
      <c r="B4312" s="49" t="s">
        <v>189</v>
      </c>
      <c r="C4312" s="63" t="n">
        <v>40482</v>
      </c>
      <c r="D4312" s="63" t="n">
        <v>40482</v>
      </c>
      <c r="E4312" s="49" t="n">
        <v>1</v>
      </c>
      <c r="F4312" s="54" t="n">
        <v>0</v>
      </c>
      <c r="G4312" s="54" t="n">
        <v>147.35</v>
      </c>
      <c r="H4312" s="54" t="n">
        <v>0</v>
      </c>
      <c r="I4312" s="54" t="n">
        <f aca="false">SUM(F4312:H4312)</f>
        <v>147.35</v>
      </c>
      <c r="J4312" s="49" t="n">
        <f aca="false">Calc!$C$5-D4312</f>
        <v>405</v>
      </c>
      <c r="K4312" s="49" t="n">
        <f aca="false">IF(J4312&lt;=Calc!$C$11,4,IF(J4312&lt;=Calc!$C$12,3,IF(J4312&lt;=Calc!$C$13,2,1)))</f>
        <v>1</v>
      </c>
      <c r="L4312" s="49" t="n">
        <f aca="false">1+(E4312&gt;=Calc!$C$16)+(E4312&gt;=Calc!$C$17)+(E4312&gt;=Calc!$C$18)</f>
        <v>1</v>
      </c>
      <c r="M4312" s="49" t="str">
        <f aca="false">IF(AND(K4312=4,L4312&gt;=3),"Champions",IF(AND(K4312=3,L4312&gt;=3),"Loyal",IF(K4312&gt;=3,"Recent / New",IF(L4312&gt;=3,"At Risk","Hibernating / Lost"))))</f>
        <v>Hibernating / Lost</v>
      </c>
      <c r="N4312" s="54" t="n">
        <f aca="false">IF(AND(Calc!$C$2&lt;=2009,Calc!$C$3&gt;=2009),F4312,0)+IF(AND(Calc!$C$2&lt;=2010,Calc!$C$3&gt;=2010),G4312,0)+IF(AND(Calc!$C$2&lt;=2011,Calc!$C$3&gt;=2011),H4312,0)</f>
        <v>147.35</v>
      </c>
      <c r="O4312" s="61" t="n">
        <f aca="false">IF(AND(N4312&gt;0,OR(Calc!$C$4="*",B4312=Calc!$C$4)),N4312+ROW()*0.000000001,0)</f>
        <v>147.350004312</v>
      </c>
    </row>
    <row r="4313" customFormat="false" ht="15" hidden="false" customHeight="false" outlineLevel="0" collapsed="false">
      <c r="A4313" s="49" t="n">
        <v>16725</v>
      </c>
      <c r="B4313" s="49" t="s">
        <v>189</v>
      </c>
      <c r="C4313" s="63" t="n">
        <v>40160</v>
      </c>
      <c r="D4313" s="63" t="n">
        <v>40584</v>
      </c>
      <c r="E4313" s="49" t="n">
        <v>13</v>
      </c>
      <c r="F4313" s="54" t="n">
        <v>204.73</v>
      </c>
      <c r="G4313" s="54" t="n">
        <v>1038.81</v>
      </c>
      <c r="H4313" s="54" t="n">
        <v>431.87</v>
      </c>
      <c r="I4313" s="54" t="n">
        <f aca="false">SUM(F4313:H4313)</f>
        <v>1675.41</v>
      </c>
      <c r="J4313" s="49" t="n">
        <f aca="false">Calc!$C$5-D4313</f>
        <v>303</v>
      </c>
      <c r="K4313" s="49" t="n">
        <f aca="false">IF(J4313&lt;=Calc!$C$11,4,IF(J4313&lt;=Calc!$C$12,3,IF(J4313&lt;=Calc!$C$13,2,1)))</f>
        <v>2</v>
      </c>
      <c r="L4313" s="49" t="n">
        <f aca="false">1+(E4313&gt;=Calc!$C$16)+(E4313&gt;=Calc!$C$17)+(E4313&gt;=Calc!$C$18)</f>
        <v>4</v>
      </c>
      <c r="M4313" s="49" t="str">
        <f aca="false">IF(AND(K4313=4,L4313&gt;=3),"Champions",IF(AND(K4313=3,L4313&gt;=3),"Loyal",IF(K4313&gt;=3,"Recent / New",IF(L4313&gt;=3,"At Risk","Hibernating / Lost"))))</f>
        <v>At Risk</v>
      </c>
      <c r="N4313" s="54" t="n">
        <f aca="false">IF(AND(Calc!$C$2&lt;=2009,Calc!$C$3&gt;=2009),F4313,0)+IF(AND(Calc!$C$2&lt;=2010,Calc!$C$3&gt;=2010),G4313,0)+IF(AND(Calc!$C$2&lt;=2011,Calc!$C$3&gt;=2011),H4313,0)</f>
        <v>1675.41</v>
      </c>
      <c r="O4313" s="61" t="n">
        <f aca="false">IF(AND(N4313&gt;0,OR(Calc!$C$4="*",B4313=Calc!$C$4)),N4313+ROW()*0.000000001,0)</f>
        <v>1675.410004313</v>
      </c>
    </row>
    <row r="4314" customFormat="false" ht="15" hidden="false" customHeight="false" outlineLevel="0" collapsed="false">
      <c r="A4314" s="49" t="n">
        <v>16726</v>
      </c>
      <c r="B4314" s="49" t="s">
        <v>189</v>
      </c>
      <c r="C4314" s="63" t="n">
        <v>40475</v>
      </c>
      <c r="D4314" s="63" t="n">
        <v>40860</v>
      </c>
      <c r="E4314" s="49" t="n">
        <v>7</v>
      </c>
      <c r="F4314" s="54" t="n">
        <v>0</v>
      </c>
      <c r="G4314" s="54" t="n">
        <v>834.71</v>
      </c>
      <c r="H4314" s="54" t="n">
        <v>1229.17</v>
      </c>
      <c r="I4314" s="54" t="n">
        <f aca="false">SUM(F4314:H4314)</f>
        <v>2063.88</v>
      </c>
      <c r="J4314" s="49" t="n">
        <f aca="false">Calc!$C$5-D4314</f>
        <v>27</v>
      </c>
      <c r="K4314" s="49" t="n">
        <f aca="false">IF(J4314&lt;=Calc!$C$11,4,IF(J4314&lt;=Calc!$C$12,3,IF(J4314&lt;=Calc!$C$13,2,1)))</f>
        <v>3</v>
      </c>
      <c r="L4314" s="49" t="n">
        <f aca="false">1+(E4314&gt;=Calc!$C$16)+(E4314&gt;=Calc!$C$17)+(E4314&gt;=Calc!$C$18)</f>
        <v>3</v>
      </c>
      <c r="M4314" s="49" t="str">
        <f aca="false">IF(AND(K4314=4,L4314&gt;=3),"Champions",IF(AND(K4314=3,L4314&gt;=3),"Loyal",IF(K4314&gt;=3,"Recent / New",IF(L4314&gt;=3,"At Risk","Hibernating / Lost"))))</f>
        <v>Loyal</v>
      </c>
      <c r="N4314" s="54" t="n">
        <f aca="false">IF(AND(Calc!$C$2&lt;=2009,Calc!$C$3&gt;=2009),F4314,0)+IF(AND(Calc!$C$2&lt;=2010,Calc!$C$3&gt;=2010),G4314,0)+IF(AND(Calc!$C$2&lt;=2011,Calc!$C$3&gt;=2011),H4314,0)</f>
        <v>2063.88</v>
      </c>
      <c r="O4314" s="61" t="n">
        <f aca="false">IF(AND(N4314&gt;0,OR(Calc!$C$4="*",B4314=Calc!$C$4)),N4314+ROW()*0.000000001,0)</f>
        <v>2063.880004314</v>
      </c>
    </row>
    <row r="4315" customFormat="false" ht="15" hidden="false" customHeight="false" outlineLevel="0" collapsed="false">
      <c r="A4315" s="49" t="n">
        <v>16727</v>
      </c>
      <c r="B4315" s="49" t="s">
        <v>189</v>
      </c>
      <c r="C4315" s="63" t="n">
        <v>40198</v>
      </c>
      <c r="D4315" s="63" t="n">
        <v>40522</v>
      </c>
      <c r="E4315" s="49" t="n">
        <v>4</v>
      </c>
      <c r="F4315" s="54" t="n">
        <v>0</v>
      </c>
      <c r="G4315" s="54" t="n">
        <v>1377.77</v>
      </c>
      <c r="H4315" s="54" t="n">
        <v>0</v>
      </c>
      <c r="I4315" s="54" t="n">
        <f aca="false">SUM(F4315:H4315)</f>
        <v>1377.77</v>
      </c>
      <c r="J4315" s="49" t="n">
        <f aca="false">Calc!$C$5-D4315</f>
        <v>365</v>
      </c>
      <c r="K4315" s="49" t="n">
        <f aca="false">IF(J4315&lt;=Calc!$C$11,4,IF(J4315&lt;=Calc!$C$12,3,IF(J4315&lt;=Calc!$C$13,2,1)))</f>
        <v>2</v>
      </c>
      <c r="L4315" s="49" t="n">
        <f aca="false">1+(E4315&gt;=Calc!$C$16)+(E4315&gt;=Calc!$C$17)+(E4315&gt;=Calc!$C$18)</f>
        <v>3</v>
      </c>
      <c r="M4315" s="49" t="str">
        <f aca="false">IF(AND(K4315=4,L4315&gt;=3),"Champions",IF(AND(K4315=3,L4315&gt;=3),"Loyal",IF(K4315&gt;=3,"Recent / New",IF(L4315&gt;=3,"At Risk","Hibernating / Lost"))))</f>
        <v>At Risk</v>
      </c>
      <c r="N4315" s="54" t="n">
        <f aca="false">IF(AND(Calc!$C$2&lt;=2009,Calc!$C$3&gt;=2009),F4315,0)+IF(AND(Calc!$C$2&lt;=2010,Calc!$C$3&gt;=2010),G4315,0)+IF(AND(Calc!$C$2&lt;=2011,Calc!$C$3&gt;=2011),H4315,0)</f>
        <v>1377.77</v>
      </c>
      <c r="O4315" s="61" t="n">
        <f aca="false">IF(AND(N4315&gt;0,OR(Calc!$C$4="*",B4315=Calc!$C$4)),N4315+ROW()*0.000000001,0)</f>
        <v>1377.770004315</v>
      </c>
    </row>
    <row r="4316" customFormat="false" ht="15" hidden="false" customHeight="false" outlineLevel="0" collapsed="false">
      <c r="A4316" s="49" t="n">
        <v>16728</v>
      </c>
      <c r="B4316" s="49" t="s">
        <v>189</v>
      </c>
      <c r="C4316" s="63" t="n">
        <v>40622</v>
      </c>
      <c r="D4316" s="63" t="n">
        <v>40840</v>
      </c>
      <c r="E4316" s="49" t="n">
        <v>4</v>
      </c>
      <c r="F4316" s="54" t="n">
        <v>0</v>
      </c>
      <c r="G4316" s="54" t="n">
        <v>0</v>
      </c>
      <c r="H4316" s="54" t="n">
        <v>1048.28</v>
      </c>
      <c r="I4316" s="54" t="n">
        <f aca="false">SUM(F4316:H4316)</f>
        <v>1048.28</v>
      </c>
      <c r="J4316" s="49" t="n">
        <f aca="false">Calc!$C$5-D4316</f>
        <v>47</v>
      </c>
      <c r="K4316" s="49" t="n">
        <f aca="false">IF(J4316&lt;=Calc!$C$11,4,IF(J4316&lt;=Calc!$C$12,3,IF(J4316&lt;=Calc!$C$13,2,1)))</f>
        <v>3</v>
      </c>
      <c r="L4316" s="49" t="n">
        <f aca="false">1+(E4316&gt;=Calc!$C$16)+(E4316&gt;=Calc!$C$17)+(E4316&gt;=Calc!$C$18)</f>
        <v>3</v>
      </c>
      <c r="M4316" s="49" t="str">
        <f aca="false">IF(AND(K4316=4,L4316&gt;=3),"Champions",IF(AND(K4316=3,L4316&gt;=3),"Loyal",IF(K4316&gt;=3,"Recent / New",IF(L4316&gt;=3,"At Risk","Hibernating / Lost"))))</f>
        <v>Loyal</v>
      </c>
      <c r="N4316" s="54" t="n">
        <f aca="false">IF(AND(Calc!$C$2&lt;=2009,Calc!$C$3&gt;=2009),F4316,0)+IF(AND(Calc!$C$2&lt;=2010,Calc!$C$3&gt;=2010),G4316,0)+IF(AND(Calc!$C$2&lt;=2011,Calc!$C$3&gt;=2011),H4316,0)</f>
        <v>1048.28</v>
      </c>
      <c r="O4316" s="61" t="n">
        <f aca="false">IF(AND(N4316&gt;0,OR(Calc!$C$4="*",B4316=Calc!$C$4)),N4316+ROW()*0.000000001,0)</f>
        <v>1048.280004316</v>
      </c>
    </row>
    <row r="4317" customFormat="false" ht="15" hidden="false" customHeight="false" outlineLevel="0" collapsed="false">
      <c r="A4317" s="49" t="n">
        <v>16729</v>
      </c>
      <c r="B4317" s="49" t="s">
        <v>189</v>
      </c>
      <c r="C4317" s="63" t="n">
        <v>40645</v>
      </c>
      <c r="D4317" s="63" t="n">
        <v>40848</v>
      </c>
      <c r="E4317" s="49" t="n">
        <v>21</v>
      </c>
      <c r="F4317" s="54" t="n">
        <v>0</v>
      </c>
      <c r="G4317" s="54" t="n">
        <v>0</v>
      </c>
      <c r="H4317" s="54" t="n">
        <v>7045.41</v>
      </c>
      <c r="I4317" s="54" t="n">
        <f aca="false">SUM(F4317:H4317)</f>
        <v>7045.41</v>
      </c>
      <c r="J4317" s="49" t="n">
        <f aca="false">Calc!$C$5-D4317</f>
        <v>39</v>
      </c>
      <c r="K4317" s="49" t="n">
        <f aca="false">IF(J4317&lt;=Calc!$C$11,4,IF(J4317&lt;=Calc!$C$12,3,IF(J4317&lt;=Calc!$C$13,2,1)))</f>
        <v>3</v>
      </c>
      <c r="L4317" s="49" t="n">
        <f aca="false">1+(E4317&gt;=Calc!$C$16)+(E4317&gt;=Calc!$C$17)+(E4317&gt;=Calc!$C$18)</f>
        <v>4</v>
      </c>
      <c r="M4317" s="49" t="str">
        <f aca="false">IF(AND(K4317=4,L4317&gt;=3),"Champions",IF(AND(K4317=3,L4317&gt;=3),"Loyal",IF(K4317&gt;=3,"Recent / New",IF(L4317&gt;=3,"At Risk","Hibernating / Lost"))))</f>
        <v>Loyal</v>
      </c>
      <c r="N4317" s="54" t="n">
        <f aca="false">IF(AND(Calc!$C$2&lt;=2009,Calc!$C$3&gt;=2009),F4317,0)+IF(AND(Calc!$C$2&lt;=2010,Calc!$C$3&gt;=2010),G4317,0)+IF(AND(Calc!$C$2&lt;=2011,Calc!$C$3&gt;=2011),H4317,0)</f>
        <v>7045.41</v>
      </c>
      <c r="O4317" s="61" t="n">
        <f aca="false">IF(AND(N4317&gt;0,OR(Calc!$C$4="*",B4317=Calc!$C$4)),N4317+ROW()*0.000000001,0)</f>
        <v>7045.410004317</v>
      </c>
    </row>
    <row r="4318" customFormat="false" ht="15" hidden="false" customHeight="false" outlineLevel="0" collapsed="false">
      <c r="A4318" s="49" t="n">
        <v>16730</v>
      </c>
      <c r="B4318" s="49" t="s">
        <v>189</v>
      </c>
      <c r="C4318" s="63" t="n">
        <v>40567</v>
      </c>
      <c r="D4318" s="63" t="n">
        <v>40834</v>
      </c>
      <c r="E4318" s="49" t="n">
        <v>3</v>
      </c>
      <c r="F4318" s="54" t="n">
        <v>0</v>
      </c>
      <c r="G4318" s="54" t="n">
        <v>0</v>
      </c>
      <c r="H4318" s="54" t="n">
        <v>702.79</v>
      </c>
      <c r="I4318" s="54" t="n">
        <f aca="false">SUM(F4318:H4318)</f>
        <v>702.79</v>
      </c>
      <c r="J4318" s="49" t="n">
        <f aca="false">Calc!$C$5-D4318</f>
        <v>53</v>
      </c>
      <c r="K4318" s="49" t="n">
        <f aca="false">IF(J4318&lt;=Calc!$C$11,4,IF(J4318&lt;=Calc!$C$12,3,IF(J4318&lt;=Calc!$C$13,2,1)))</f>
        <v>3</v>
      </c>
      <c r="L4318" s="49" t="n">
        <f aca="false">1+(E4318&gt;=Calc!$C$16)+(E4318&gt;=Calc!$C$17)+(E4318&gt;=Calc!$C$18)</f>
        <v>2</v>
      </c>
      <c r="M4318" s="49" t="str">
        <f aca="false">IF(AND(K4318=4,L4318&gt;=3),"Champions",IF(AND(K4318=3,L4318&gt;=3),"Loyal",IF(K4318&gt;=3,"Recent / New",IF(L4318&gt;=3,"At Risk","Hibernating / Lost"))))</f>
        <v>Recent / New</v>
      </c>
      <c r="N4318" s="54" t="n">
        <f aca="false">IF(AND(Calc!$C$2&lt;=2009,Calc!$C$3&gt;=2009),F4318,0)+IF(AND(Calc!$C$2&lt;=2010,Calc!$C$3&gt;=2010),G4318,0)+IF(AND(Calc!$C$2&lt;=2011,Calc!$C$3&gt;=2011),H4318,0)</f>
        <v>702.79</v>
      </c>
      <c r="O4318" s="61" t="n">
        <f aca="false">IF(AND(N4318&gt;0,OR(Calc!$C$4="*",B4318=Calc!$C$4)),N4318+ROW()*0.000000001,0)</f>
        <v>702.790004318</v>
      </c>
    </row>
    <row r="4319" customFormat="false" ht="15" hidden="false" customHeight="false" outlineLevel="0" collapsed="false">
      <c r="A4319" s="49" t="n">
        <v>16731</v>
      </c>
      <c r="B4319" s="49" t="s">
        <v>189</v>
      </c>
      <c r="C4319" s="63" t="n">
        <v>40238</v>
      </c>
      <c r="D4319" s="63" t="n">
        <v>40238</v>
      </c>
      <c r="E4319" s="49" t="n">
        <v>1</v>
      </c>
      <c r="F4319" s="54" t="n">
        <v>0</v>
      </c>
      <c r="G4319" s="54" t="n">
        <v>170.3</v>
      </c>
      <c r="H4319" s="54" t="n">
        <v>0</v>
      </c>
      <c r="I4319" s="54" t="n">
        <f aca="false">SUM(F4319:H4319)</f>
        <v>170.3</v>
      </c>
      <c r="J4319" s="49" t="n">
        <f aca="false">Calc!$C$5-D4319</f>
        <v>649</v>
      </c>
      <c r="K4319" s="49" t="n">
        <f aca="false">IF(J4319&lt;=Calc!$C$11,4,IF(J4319&lt;=Calc!$C$12,3,IF(J4319&lt;=Calc!$C$13,2,1)))</f>
        <v>1</v>
      </c>
      <c r="L4319" s="49" t="n">
        <f aca="false">1+(E4319&gt;=Calc!$C$16)+(E4319&gt;=Calc!$C$17)+(E4319&gt;=Calc!$C$18)</f>
        <v>1</v>
      </c>
      <c r="M4319" s="49" t="str">
        <f aca="false">IF(AND(K4319=4,L4319&gt;=3),"Champions",IF(AND(K4319=3,L4319&gt;=3),"Loyal",IF(K4319&gt;=3,"Recent / New",IF(L4319&gt;=3,"At Risk","Hibernating / Lost"))))</f>
        <v>Hibernating / Lost</v>
      </c>
      <c r="N4319" s="54" t="n">
        <f aca="false">IF(AND(Calc!$C$2&lt;=2009,Calc!$C$3&gt;=2009),F4319,0)+IF(AND(Calc!$C$2&lt;=2010,Calc!$C$3&gt;=2010),G4319,0)+IF(AND(Calc!$C$2&lt;=2011,Calc!$C$3&gt;=2011),H4319,0)</f>
        <v>170.3</v>
      </c>
      <c r="O4319" s="61" t="n">
        <f aca="false">IF(AND(N4319&gt;0,OR(Calc!$C$4="*",B4319=Calc!$C$4)),N4319+ROW()*0.000000001,0)</f>
        <v>170.300004319</v>
      </c>
    </row>
    <row r="4320" customFormat="false" ht="15" hidden="false" customHeight="false" outlineLevel="0" collapsed="false">
      <c r="A4320" s="49" t="n">
        <v>16732</v>
      </c>
      <c r="B4320" s="49" t="s">
        <v>189</v>
      </c>
      <c r="C4320" s="63" t="n">
        <v>40155</v>
      </c>
      <c r="D4320" s="63" t="n">
        <v>40855</v>
      </c>
      <c r="E4320" s="49" t="n">
        <v>4</v>
      </c>
      <c r="F4320" s="54" t="n">
        <v>792.84</v>
      </c>
      <c r="G4320" s="54" t="n">
        <v>2570.2</v>
      </c>
      <c r="H4320" s="54" t="n">
        <v>603.75</v>
      </c>
      <c r="I4320" s="54" t="n">
        <f aca="false">SUM(F4320:H4320)</f>
        <v>3966.79</v>
      </c>
      <c r="J4320" s="49" t="n">
        <f aca="false">Calc!$C$5-D4320</f>
        <v>32</v>
      </c>
      <c r="K4320" s="49" t="n">
        <f aca="false">IF(J4320&lt;=Calc!$C$11,4,IF(J4320&lt;=Calc!$C$12,3,IF(J4320&lt;=Calc!$C$13,2,1)))</f>
        <v>3</v>
      </c>
      <c r="L4320" s="49" t="n">
        <f aca="false">1+(E4320&gt;=Calc!$C$16)+(E4320&gt;=Calc!$C$17)+(E4320&gt;=Calc!$C$18)</f>
        <v>3</v>
      </c>
      <c r="M4320" s="49" t="str">
        <f aca="false">IF(AND(K4320=4,L4320&gt;=3),"Champions",IF(AND(K4320=3,L4320&gt;=3),"Loyal",IF(K4320&gt;=3,"Recent / New",IF(L4320&gt;=3,"At Risk","Hibernating / Lost"))))</f>
        <v>Loyal</v>
      </c>
      <c r="N4320" s="54" t="n">
        <f aca="false">IF(AND(Calc!$C$2&lt;=2009,Calc!$C$3&gt;=2009),F4320,0)+IF(AND(Calc!$C$2&lt;=2010,Calc!$C$3&gt;=2010),G4320,0)+IF(AND(Calc!$C$2&lt;=2011,Calc!$C$3&gt;=2011),H4320,0)</f>
        <v>3966.79</v>
      </c>
      <c r="O4320" s="61" t="n">
        <f aca="false">IF(AND(N4320&gt;0,OR(Calc!$C$4="*",B4320=Calc!$C$4)),N4320+ROW()*0.000000001,0)</f>
        <v>3966.79000432</v>
      </c>
    </row>
    <row r="4321" customFormat="false" ht="15" hidden="false" customHeight="false" outlineLevel="0" collapsed="false">
      <c r="A4321" s="49" t="n">
        <v>16733</v>
      </c>
      <c r="B4321" s="49" t="s">
        <v>189</v>
      </c>
      <c r="C4321" s="63" t="n">
        <v>40357</v>
      </c>
      <c r="D4321" s="63" t="n">
        <v>40357</v>
      </c>
      <c r="E4321" s="49" t="n">
        <v>1</v>
      </c>
      <c r="F4321" s="54" t="n">
        <v>0</v>
      </c>
      <c r="G4321" s="54" t="n">
        <v>259.68</v>
      </c>
      <c r="H4321" s="54" t="n">
        <v>0</v>
      </c>
      <c r="I4321" s="54" t="n">
        <f aca="false">SUM(F4321:H4321)</f>
        <v>259.68</v>
      </c>
      <c r="J4321" s="49" t="n">
        <f aca="false">Calc!$C$5-D4321</f>
        <v>530</v>
      </c>
      <c r="K4321" s="49" t="n">
        <f aca="false">IF(J4321&lt;=Calc!$C$11,4,IF(J4321&lt;=Calc!$C$12,3,IF(J4321&lt;=Calc!$C$13,2,1)))</f>
        <v>1</v>
      </c>
      <c r="L4321" s="49" t="n">
        <f aca="false">1+(E4321&gt;=Calc!$C$16)+(E4321&gt;=Calc!$C$17)+(E4321&gt;=Calc!$C$18)</f>
        <v>1</v>
      </c>
      <c r="M4321" s="49" t="str">
        <f aca="false">IF(AND(K4321=4,L4321&gt;=3),"Champions",IF(AND(K4321=3,L4321&gt;=3),"Loyal",IF(K4321&gt;=3,"Recent / New",IF(L4321&gt;=3,"At Risk","Hibernating / Lost"))))</f>
        <v>Hibernating / Lost</v>
      </c>
      <c r="N4321" s="54" t="n">
        <f aca="false">IF(AND(Calc!$C$2&lt;=2009,Calc!$C$3&gt;=2009),F4321,0)+IF(AND(Calc!$C$2&lt;=2010,Calc!$C$3&gt;=2010),G4321,0)+IF(AND(Calc!$C$2&lt;=2011,Calc!$C$3&gt;=2011),H4321,0)</f>
        <v>259.68</v>
      </c>
      <c r="O4321" s="61" t="n">
        <f aca="false">IF(AND(N4321&gt;0,OR(Calc!$C$4="*",B4321=Calc!$C$4)),N4321+ROW()*0.000000001,0)</f>
        <v>259.680004321</v>
      </c>
    </row>
    <row r="4322" customFormat="false" ht="15" hidden="false" customHeight="false" outlineLevel="0" collapsed="false">
      <c r="A4322" s="49" t="n">
        <v>16734</v>
      </c>
      <c r="B4322" s="49" t="s">
        <v>189</v>
      </c>
      <c r="C4322" s="63" t="n">
        <v>40772</v>
      </c>
      <c r="D4322" s="63" t="n">
        <v>40834</v>
      </c>
      <c r="E4322" s="49" t="n">
        <v>3</v>
      </c>
      <c r="F4322" s="54" t="n">
        <v>0</v>
      </c>
      <c r="G4322" s="54" t="n">
        <v>0</v>
      </c>
      <c r="H4322" s="54" t="n">
        <v>646.76</v>
      </c>
      <c r="I4322" s="54" t="n">
        <f aca="false">SUM(F4322:H4322)</f>
        <v>646.76</v>
      </c>
      <c r="J4322" s="49" t="n">
        <f aca="false">Calc!$C$5-D4322</f>
        <v>53</v>
      </c>
      <c r="K4322" s="49" t="n">
        <f aca="false">IF(J4322&lt;=Calc!$C$11,4,IF(J4322&lt;=Calc!$C$12,3,IF(J4322&lt;=Calc!$C$13,2,1)))</f>
        <v>3</v>
      </c>
      <c r="L4322" s="49" t="n">
        <f aca="false">1+(E4322&gt;=Calc!$C$16)+(E4322&gt;=Calc!$C$17)+(E4322&gt;=Calc!$C$18)</f>
        <v>2</v>
      </c>
      <c r="M4322" s="49" t="str">
        <f aca="false">IF(AND(K4322=4,L4322&gt;=3),"Champions",IF(AND(K4322=3,L4322&gt;=3),"Loyal",IF(K4322&gt;=3,"Recent / New",IF(L4322&gt;=3,"At Risk","Hibernating / Lost"))))</f>
        <v>Recent / New</v>
      </c>
      <c r="N4322" s="54" t="n">
        <f aca="false">IF(AND(Calc!$C$2&lt;=2009,Calc!$C$3&gt;=2009),F4322,0)+IF(AND(Calc!$C$2&lt;=2010,Calc!$C$3&gt;=2010),G4322,0)+IF(AND(Calc!$C$2&lt;=2011,Calc!$C$3&gt;=2011),H4322,0)</f>
        <v>646.76</v>
      </c>
      <c r="O4322" s="61" t="n">
        <f aca="false">IF(AND(N4322&gt;0,OR(Calc!$C$4="*",B4322=Calc!$C$4)),N4322+ROW()*0.000000001,0)</f>
        <v>646.760004322</v>
      </c>
    </row>
    <row r="4323" customFormat="false" ht="15" hidden="false" customHeight="false" outlineLevel="0" collapsed="false">
      <c r="A4323" s="49" t="n">
        <v>16735</v>
      </c>
      <c r="B4323" s="49" t="s">
        <v>189</v>
      </c>
      <c r="C4323" s="63" t="n">
        <v>40155</v>
      </c>
      <c r="D4323" s="63" t="n">
        <v>40808</v>
      </c>
      <c r="E4323" s="49" t="n">
        <v>14</v>
      </c>
      <c r="F4323" s="54" t="n">
        <v>338.34</v>
      </c>
      <c r="G4323" s="54" t="n">
        <v>3024.46</v>
      </c>
      <c r="H4323" s="54" t="n">
        <v>2216.06</v>
      </c>
      <c r="I4323" s="54" t="n">
        <f aca="false">SUM(F4323:H4323)</f>
        <v>5578.86</v>
      </c>
      <c r="J4323" s="49" t="n">
        <f aca="false">Calc!$C$5-D4323</f>
        <v>79</v>
      </c>
      <c r="K4323" s="49" t="n">
        <f aca="false">IF(J4323&lt;=Calc!$C$11,4,IF(J4323&lt;=Calc!$C$12,3,IF(J4323&lt;=Calc!$C$13,2,1)))</f>
        <v>3</v>
      </c>
      <c r="L4323" s="49" t="n">
        <f aca="false">1+(E4323&gt;=Calc!$C$16)+(E4323&gt;=Calc!$C$17)+(E4323&gt;=Calc!$C$18)</f>
        <v>4</v>
      </c>
      <c r="M4323" s="49" t="str">
        <f aca="false">IF(AND(K4323=4,L4323&gt;=3),"Champions",IF(AND(K4323=3,L4323&gt;=3),"Loyal",IF(K4323&gt;=3,"Recent / New",IF(L4323&gt;=3,"At Risk","Hibernating / Lost"))))</f>
        <v>Loyal</v>
      </c>
      <c r="N4323" s="54" t="n">
        <f aca="false">IF(AND(Calc!$C$2&lt;=2009,Calc!$C$3&gt;=2009),F4323,0)+IF(AND(Calc!$C$2&lt;=2010,Calc!$C$3&gt;=2010),G4323,0)+IF(AND(Calc!$C$2&lt;=2011,Calc!$C$3&gt;=2011),H4323,0)</f>
        <v>5578.86</v>
      </c>
      <c r="O4323" s="61" t="n">
        <f aca="false">IF(AND(N4323&gt;0,OR(Calc!$C$4="*",B4323=Calc!$C$4)),N4323+ROW()*0.000000001,0)</f>
        <v>5578.860004323</v>
      </c>
    </row>
    <row r="4324" customFormat="false" ht="15" hidden="false" customHeight="false" outlineLevel="0" collapsed="false">
      <c r="A4324" s="49" t="n">
        <v>16736</v>
      </c>
      <c r="B4324" s="49" t="s">
        <v>189</v>
      </c>
      <c r="C4324" s="63" t="n">
        <v>40150</v>
      </c>
      <c r="D4324" s="63" t="n">
        <v>40381</v>
      </c>
      <c r="E4324" s="49" t="n">
        <v>5</v>
      </c>
      <c r="F4324" s="54" t="n">
        <v>1655.83</v>
      </c>
      <c r="G4324" s="54" t="n">
        <v>1248.68</v>
      </c>
      <c r="H4324" s="54" t="n">
        <v>0</v>
      </c>
      <c r="I4324" s="54" t="n">
        <f aca="false">SUM(F4324:H4324)</f>
        <v>2904.51</v>
      </c>
      <c r="J4324" s="49" t="n">
        <f aca="false">Calc!$C$5-D4324</f>
        <v>506</v>
      </c>
      <c r="K4324" s="49" t="n">
        <f aca="false">IF(J4324&lt;=Calc!$C$11,4,IF(J4324&lt;=Calc!$C$12,3,IF(J4324&lt;=Calc!$C$13,2,1)))</f>
        <v>1</v>
      </c>
      <c r="L4324" s="49" t="n">
        <f aca="false">1+(E4324&gt;=Calc!$C$16)+(E4324&gt;=Calc!$C$17)+(E4324&gt;=Calc!$C$18)</f>
        <v>3</v>
      </c>
      <c r="M4324" s="49" t="str">
        <f aca="false">IF(AND(K4324=4,L4324&gt;=3),"Champions",IF(AND(K4324=3,L4324&gt;=3),"Loyal",IF(K4324&gt;=3,"Recent / New",IF(L4324&gt;=3,"At Risk","Hibernating / Lost"))))</f>
        <v>At Risk</v>
      </c>
      <c r="N4324" s="54" t="n">
        <f aca="false">IF(AND(Calc!$C$2&lt;=2009,Calc!$C$3&gt;=2009),F4324,0)+IF(AND(Calc!$C$2&lt;=2010,Calc!$C$3&gt;=2010),G4324,0)+IF(AND(Calc!$C$2&lt;=2011,Calc!$C$3&gt;=2011),H4324,0)</f>
        <v>2904.51</v>
      </c>
      <c r="O4324" s="61" t="n">
        <f aca="false">IF(AND(N4324&gt;0,OR(Calc!$C$4="*",B4324=Calc!$C$4)),N4324+ROW()*0.000000001,0)</f>
        <v>2904.510004324</v>
      </c>
    </row>
    <row r="4325" customFormat="false" ht="15" hidden="false" customHeight="false" outlineLevel="0" collapsed="false">
      <c r="A4325" s="49" t="n">
        <v>16737</v>
      </c>
      <c r="B4325" s="49" t="s">
        <v>189</v>
      </c>
      <c r="C4325" s="63" t="n">
        <v>40309</v>
      </c>
      <c r="D4325" s="63" t="n">
        <v>40833</v>
      </c>
      <c r="E4325" s="49" t="n">
        <v>2</v>
      </c>
      <c r="F4325" s="54" t="n">
        <v>0</v>
      </c>
      <c r="G4325" s="54" t="n">
        <v>417.6</v>
      </c>
      <c r="H4325" s="54" t="n">
        <v>417.6</v>
      </c>
      <c r="I4325" s="54" t="n">
        <f aca="false">SUM(F4325:H4325)</f>
        <v>835.2</v>
      </c>
      <c r="J4325" s="49" t="n">
        <f aca="false">Calc!$C$5-D4325</f>
        <v>54</v>
      </c>
      <c r="K4325" s="49" t="n">
        <f aca="false">IF(J4325&lt;=Calc!$C$11,4,IF(J4325&lt;=Calc!$C$12,3,IF(J4325&lt;=Calc!$C$13,2,1)))</f>
        <v>3</v>
      </c>
      <c r="L4325" s="49" t="n">
        <f aca="false">1+(E4325&gt;=Calc!$C$16)+(E4325&gt;=Calc!$C$17)+(E4325&gt;=Calc!$C$18)</f>
        <v>2</v>
      </c>
      <c r="M4325" s="49" t="str">
        <f aca="false">IF(AND(K4325=4,L4325&gt;=3),"Champions",IF(AND(K4325=3,L4325&gt;=3),"Loyal",IF(K4325&gt;=3,"Recent / New",IF(L4325&gt;=3,"At Risk","Hibernating / Lost"))))</f>
        <v>Recent / New</v>
      </c>
      <c r="N4325" s="54" t="n">
        <f aca="false">IF(AND(Calc!$C$2&lt;=2009,Calc!$C$3&gt;=2009),F4325,0)+IF(AND(Calc!$C$2&lt;=2010,Calc!$C$3&gt;=2010),G4325,0)+IF(AND(Calc!$C$2&lt;=2011,Calc!$C$3&gt;=2011),H4325,0)</f>
        <v>835.2</v>
      </c>
      <c r="O4325" s="61" t="n">
        <f aca="false">IF(AND(N4325&gt;0,OR(Calc!$C$4="*",B4325=Calc!$C$4)),N4325+ROW()*0.000000001,0)</f>
        <v>835.200004325</v>
      </c>
    </row>
    <row r="4326" customFormat="false" ht="15" hidden="false" customHeight="false" outlineLevel="0" collapsed="false">
      <c r="A4326" s="49" t="n">
        <v>16738</v>
      </c>
      <c r="B4326" s="49" t="s">
        <v>189</v>
      </c>
      <c r="C4326" s="63" t="n">
        <v>40589</v>
      </c>
      <c r="D4326" s="63" t="n">
        <v>40589</v>
      </c>
      <c r="E4326" s="49" t="n">
        <v>1</v>
      </c>
      <c r="F4326" s="54" t="n">
        <v>0</v>
      </c>
      <c r="G4326" s="54" t="n">
        <v>0</v>
      </c>
      <c r="H4326" s="54" t="n">
        <v>3.75</v>
      </c>
      <c r="I4326" s="54" t="n">
        <f aca="false">SUM(F4326:H4326)</f>
        <v>3.75</v>
      </c>
      <c r="J4326" s="49" t="n">
        <f aca="false">Calc!$C$5-D4326</f>
        <v>298</v>
      </c>
      <c r="K4326" s="49" t="n">
        <f aca="false">IF(J4326&lt;=Calc!$C$11,4,IF(J4326&lt;=Calc!$C$12,3,IF(J4326&lt;=Calc!$C$13,2,1)))</f>
        <v>2</v>
      </c>
      <c r="L4326" s="49" t="n">
        <f aca="false">1+(E4326&gt;=Calc!$C$16)+(E4326&gt;=Calc!$C$17)+(E4326&gt;=Calc!$C$18)</f>
        <v>1</v>
      </c>
      <c r="M4326" s="49" t="str">
        <f aca="false">IF(AND(K4326=4,L4326&gt;=3),"Champions",IF(AND(K4326=3,L4326&gt;=3),"Loyal",IF(K4326&gt;=3,"Recent / New",IF(L4326&gt;=3,"At Risk","Hibernating / Lost"))))</f>
        <v>Hibernating / Lost</v>
      </c>
      <c r="N4326" s="54" t="n">
        <f aca="false">IF(AND(Calc!$C$2&lt;=2009,Calc!$C$3&gt;=2009),F4326,0)+IF(AND(Calc!$C$2&lt;=2010,Calc!$C$3&gt;=2010),G4326,0)+IF(AND(Calc!$C$2&lt;=2011,Calc!$C$3&gt;=2011),H4326,0)</f>
        <v>3.75</v>
      </c>
      <c r="O4326" s="61" t="n">
        <f aca="false">IF(AND(N4326&gt;0,OR(Calc!$C$4="*",B4326=Calc!$C$4)),N4326+ROW()*0.000000001,0)</f>
        <v>3.750004326</v>
      </c>
    </row>
    <row r="4327" customFormat="false" ht="15" hidden="false" customHeight="false" outlineLevel="0" collapsed="false">
      <c r="A4327" s="49" t="n">
        <v>16739</v>
      </c>
      <c r="B4327" s="49" t="s">
        <v>189</v>
      </c>
      <c r="C4327" s="63" t="n">
        <v>40350</v>
      </c>
      <c r="D4327" s="63" t="n">
        <v>40710</v>
      </c>
      <c r="E4327" s="49" t="n">
        <v>2</v>
      </c>
      <c r="F4327" s="54" t="n">
        <v>0</v>
      </c>
      <c r="G4327" s="54" t="n">
        <v>459.68</v>
      </c>
      <c r="H4327" s="54" t="n">
        <v>312.55</v>
      </c>
      <c r="I4327" s="54" t="n">
        <f aca="false">SUM(F4327:H4327)</f>
        <v>772.23</v>
      </c>
      <c r="J4327" s="49" t="n">
        <f aca="false">Calc!$C$5-D4327</f>
        <v>177</v>
      </c>
      <c r="K4327" s="49" t="n">
        <f aca="false">IF(J4327&lt;=Calc!$C$11,4,IF(J4327&lt;=Calc!$C$12,3,IF(J4327&lt;=Calc!$C$13,2,1)))</f>
        <v>2</v>
      </c>
      <c r="L4327" s="49" t="n">
        <f aca="false">1+(E4327&gt;=Calc!$C$16)+(E4327&gt;=Calc!$C$17)+(E4327&gt;=Calc!$C$18)</f>
        <v>2</v>
      </c>
      <c r="M4327" s="49" t="str">
        <f aca="false">IF(AND(K4327=4,L4327&gt;=3),"Champions",IF(AND(K4327=3,L4327&gt;=3),"Loyal",IF(K4327&gt;=3,"Recent / New",IF(L4327&gt;=3,"At Risk","Hibernating / Lost"))))</f>
        <v>Hibernating / Lost</v>
      </c>
      <c r="N4327" s="54" t="n">
        <f aca="false">IF(AND(Calc!$C$2&lt;=2009,Calc!$C$3&gt;=2009),F4327,0)+IF(AND(Calc!$C$2&lt;=2010,Calc!$C$3&gt;=2010),G4327,0)+IF(AND(Calc!$C$2&lt;=2011,Calc!$C$3&gt;=2011),H4327,0)</f>
        <v>772.23</v>
      </c>
      <c r="O4327" s="61" t="n">
        <f aca="false">IF(AND(N4327&gt;0,OR(Calc!$C$4="*",B4327=Calc!$C$4)),N4327+ROW()*0.000000001,0)</f>
        <v>772.230004327</v>
      </c>
    </row>
    <row r="4328" customFormat="false" ht="15" hidden="false" customHeight="false" outlineLevel="0" collapsed="false">
      <c r="A4328" s="49" t="n">
        <v>16740</v>
      </c>
      <c r="B4328" s="49" t="s">
        <v>189</v>
      </c>
      <c r="C4328" s="63" t="n">
        <v>40491</v>
      </c>
      <c r="D4328" s="63" t="n">
        <v>40491</v>
      </c>
      <c r="E4328" s="49" t="n">
        <v>1</v>
      </c>
      <c r="F4328" s="54" t="n">
        <v>0</v>
      </c>
      <c r="G4328" s="54" t="n">
        <v>226.91</v>
      </c>
      <c r="H4328" s="54" t="n">
        <v>0</v>
      </c>
      <c r="I4328" s="54" t="n">
        <f aca="false">SUM(F4328:H4328)</f>
        <v>226.91</v>
      </c>
      <c r="J4328" s="49" t="n">
        <f aca="false">Calc!$C$5-D4328</f>
        <v>396</v>
      </c>
      <c r="K4328" s="49" t="n">
        <f aca="false">IF(J4328&lt;=Calc!$C$11,4,IF(J4328&lt;=Calc!$C$12,3,IF(J4328&lt;=Calc!$C$13,2,1)))</f>
        <v>1</v>
      </c>
      <c r="L4328" s="49" t="n">
        <f aca="false">1+(E4328&gt;=Calc!$C$16)+(E4328&gt;=Calc!$C$17)+(E4328&gt;=Calc!$C$18)</f>
        <v>1</v>
      </c>
      <c r="M4328" s="49" t="str">
        <f aca="false">IF(AND(K4328=4,L4328&gt;=3),"Champions",IF(AND(K4328=3,L4328&gt;=3),"Loyal",IF(K4328&gt;=3,"Recent / New",IF(L4328&gt;=3,"At Risk","Hibernating / Lost"))))</f>
        <v>Hibernating / Lost</v>
      </c>
      <c r="N4328" s="54" t="n">
        <f aca="false">IF(AND(Calc!$C$2&lt;=2009,Calc!$C$3&gt;=2009),F4328,0)+IF(AND(Calc!$C$2&lt;=2010,Calc!$C$3&gt;=2010),G4328,0)+IF(AND(Calc!$C$2&lt;=2011,Calc!$C$3&gt;=2011),H4328,0)</f>
        <v>226.91</v>
      </c>
      <c r="O4328" s="61" t="n">
        <f aca="false">IF(AND(N4328&gt;0,OR(Calc!$C$4="*",B4328=Calc!$C$4)),N4328+ROW()*0.000000001,0)</f>
        <v>226.910004328</v>
      </c>
    </row>
    <row r="4329" customFormat="false" ht="15" hidden="false" customHeight="false" outlineLevel="0" collapsed="false">
      <c r="A4329" s="49" t="n">
        <v>16741</v>
      </c>
      <c r="B4329" s="49" t="s">
        <v>189</v>
      </c>
      <c r="C4329" s="63" t="n">
        <v>40261</v>
      </c>
      <c r="D4329" s="63" t="n">
        <v>40261</v>
      </c>
      <c r="E4329" s="49" t="n">
        <v>1</v>
      </c>
      <c r="F4329" s="54" t="n">
        <v>0</v>
      </c>
      <c r="G4329" s="54" t="n">
        <v>173.06</v>
      </c>
      <c r="H4329" s="54" t="n">
        <v>0</v>
      </c>
      <c r="I4329" s="54" t="n">
        <f aca="false">SUM(F4329:H4329)</f>
        <v>173.06</v>
      </c>
      <c r="J4329" s="49" t="n">
        <f aca="false">Calc!$C$5-D4329</f>
        <v>626</v>
      </c>
      <c r="K4329" s="49" t="n">
        <f aca="false">IF(J4329&lt;=Calc!$C$11,4,IF(J4329&lt;=Calc!$C$12,3,IF(J4329&lt;=Calc!$C$13,2,1)))</f>
        <v>1</v>
      </c>
      <c r="L4329" s="49" t="n">
        <f aca="false">1+(E4329&gt;=Calc!$C$16)+(E4329&gt;=Calc!$C$17)+(E4329&gt;=Calc!$C$18)</f>
        <v>1</v>
      </c>
      <c r="M4329" s="49" t="str">
        <f aca="false">IF(AND(K4329=4,L4329&gt;=3),"Champions",IF(AND(K4329=3,L4329&gt;=3),"Loyal",IF(K4329&gt;=3,"Recent / New",IF(L4329&gt;=3,"At Risk","Hibernating / Lost"))))</f>
        <v>Hibernating / Lost</v>
      </c>
      <c r="N4329" s="54" t="n">
        <f aca="false">IF(AND(Calc!$C$2&lt;=2009,Calc!$C$3&gt;=2009),F4329,0)+IF(AND(Calc!$C$2&lt;=2010,Calc!$C$3&gt;=2010),G4329,0)+IF(AND(Calc!$C$2&lt;=2011,Calc!$C$3&gt;=2011),H4329,0)</f>
        <v>173.06</v>
      </c>
      <c r="O4329" s="61" t="n">
        <f aca="false">IF(AND(N4329&gt;0,OR(Calc!$C$4="*",B4329=Calc!$C$4)),N4329+ROW()*0.000000001,0)</f>
        <v>173.060004329</v>
      </c>
    </row>
    <row r="4330" customFormat="false" ht="15" hidden="false" customHeight="false" outlineLevel="0" collapsed="false">
      <c r="A4330" s="49" t="n">
        <v>16742</v>
      </c>
      <c r="B4330" s="49" t="s">
        <v>189</v>
      </c>
      <c r="C4330" s="63" t="n">
        <v>40163</v>
      </c>
      <c r="D4330" s="63" t="n">
        <v>40394</v>
      </c>
      <c r="E4330" s="49" t="n">
        <v>13</v>
      </c>
      <c r="F4330" s="54" t="n">
        <v>220.07</v>
      </c>
      <c r="G4330" s="54" t="n">
        <v>2114.9</v>
      </c>
      <c r="H4330" s="54" t="n">
        <v>-464.9</v>
      </c>
      <c r="I4330" s="54" t="n">
        <f aca="false">SUM(F4330:H4330)</f>
        <v>1870.07</v>
      </c>
      <c r="J4330" s="49" t="n">
        <f aca="false">Calc!$C$5-D4330</f>
        <v>493</v>
      </c>
      <c r="K4330" s="49" t="n">
        <f aca="false">IF(J4330&lt;=Calc!$C$11,4,IF(J4330&lt;=Calc!$C$12,3,IF(J4330&lt;=Calc!$C$13,2,1)))</f>
        <v>1</v>
      </c>
      <c r="L4330" s="49" t="n">
        <f aca="false">1+(E4330&gt;=Calc!$C$16)+(E4330&gt;=Calc!$C$17)+(E4330&gt;=Calc!$C$18)</f>
        <v>4</v>
      </c>
      <c r="M4330" s="49" t="str">
        <f aca="false">IF(AND(K4330=4,L4330&gt;=3),"Champions",IF(AND(K4330=3,L4330&gt;=3),"Loyal",IF(K4330&gt;=3,"Recent / New",IF(L4330&gt;=3,"At Risk","Hibernating / Lost"))))</f>
        <v>At Risk</v>
      </c>
      <c r="N4330" s="54" t="n">
        <f aca="false">IF(AND(Calc!$C$2&lt;=2009,Calc!$C$3&gt;=2009),F4330,0)+IF(AND(Calc!$C$2&lt;=2010,Calc!$C$3&gt;=2010),G4330,0)+IF(AND(Calc!$C$2&lt;=2011,Calc!$C$3&gt;=2011),H4330,0)</f>
        <v>1870.07</v>
      </c>
      <c r="O4330" s="61" t="n">
        <f aca="false">IF(AND(N4330&gt;0,OR(Calc!$C$4="*",B4330=Calc!$C$4)),N4330+ROW()*0.000000001,0)</f>
        <v>1870.07000433</v>
      </c>
    </row>
    <row r="4331" customFormat="false" ht="15" hidden="false" customHeight="false" outlineLevel="0" collapsed="false">
      <c r="A4331" s="49" t="n">
        <v>16743</v>
      </c>
      <c r="B4331" s="49" t="s">
        <v>189</v>
      </c>
      <c r="C4331" s="63" t="n">
        <v>40290</v>
      </c>
      <c r="D4331" s="63" t="n">
        <v>40857</v>
      </c>
      <c r="E4331" s="49" t="n">
        <v>14</v>
      </c>
      <c r="F4331" s="54" t="n">
        <v>0</v>
      </c>
      <c r="G4331" s="54" t="n">
        <v>2429.3</v>
      </c>
      <c r="H4331" s="54" t="n">
        <v>1736.6</v>
      </c>
      <c r="I4331" s="54" t="n">
        <f aca="false">SUM(F4331:H4331)</f>
        <v>4165.9</v>
      </c>
      <c r="J4331" s="49" t="n">
        <f aca="false">Calc!$C$5-D4331</f>
        <v>30</v>
      </c>
      <c r="K4331" s="49" t="n">
        <f aca="false">IF(J4331&lt;=Calc!$C$11,4,IF(J4331&lt;=Calc!$C$12,3,IF(J4331&lt;=Calc!$C$13,2,1)))</f>
        <v>3</v>
      </c>
      <c r="L4331" s="49" t="n">
        <f aca="false">1+(E4331&gt;=Calc!$C$16)+(E4331&gt;=Calc!$C$17)+(E4331&gt;=Calc!$C$18)</f>
        <v>4</v>
      </c>
      <c r="M4331" s="49" t="str">
        <f aca="false">IF(AND(K4331=4,L4331&gt;=3),"Champions",IF(AND(K4331=3,L4331&gt;=3),"Loyal",IF(K4331&gt;=3,"Recent / New",IF(L4331&gt;=3,"At Risk","Hibernating / Lost"))))</f>
        <v>Loyal</v>
      </c>
      <c r="N4331" s="54" t="n">
        <f aca="false">IF(AND(Calc!$C$2&lt;=2009,Calc!$C$3&gt;=2009),F4331,0)+IF(AND(Calc!$C$2&lt;=2010,Calc!$C$3&gt;=2010),G4331,0)+IF(AND(Calc!$C$2&lt;=2011,Calc!$C$3&gt;=2011),H4331,0)</f>
        <v>4165.9</v>
      </c>
      <c r="O4331" s="61" t="n">
        <f aca="false">IF(AND(N4331&gt;0,OR(Calc!$C$4="*",B4331=Calc!$C$4)),N4331+ROW()*0.000000001,0)</f>
        <v>4165.900004331</v>
      </c>
    </row>
    <row r="4332" customFormat="false" ht="15" hidden="false" customHeight="false" outlineLevel="0" collapsed="false">
      <c r="A4332" s="49" t="n">
        <v>16744</v>
      </c>
      <c r="B4332" s="49" t="s">
        <v>189</v>
      </c>
      <c r="C4332" s="63" t="n">
        <v>40713</v>
      </c>
      <c r="D4332" s="63" t="n">
        <v>40875</v>
      </c>
      <c r="E4332" s="49" t="n">
        <v>7</v>
      </c>
      <c r="F4332" s="54" t="n">
        <v>0</v>
      </c>
      <c r="G4332" s="54" t="n">
        <v>0</v>
      </c>
      <c r="H4332" s="54" t="n">
        <v>1291.91</v>
      </c>
      <c r="I4332" s="54" t="n">
        <f aca="false">SUM(F4332:H4332)</f>
        <v>1291.91</v>
      </c>
      <c r="J4332" s="49" t="n">
        <f aca="false">Calc!$C$5-D4332</f>
        <v>12</v>
      </c>
      <c r="K4332" s="49" t="n">
        <f aca="false">IF(J4332&lt;=Calc!$C$11,4,IF(J4332&lt;=Calc!$C$12,3,IF(J4332&lt;=Calc!$C$13,2,1)))</f>
        <v>4</v>
      </c>
      <c r="L4332" s="49" t="n">
        <f aca="false">1+(E4332&gt;=Calc!$C$16)+(E4332&gt;=Calc!$C$17)+(E4332&gt;=Calc!$C$18)</f>
        <v>3</v>
      </c>
      <c r="M4332" s="49" t="str">
        <f aca="false">IF(AND(K4332=4,L4332&gt;=3),"Champions",IF(AND(K4332=3,L4332&gt;=3),"Loyal",IF(K4332&gt;=3,"Recent / New",IF(L4332&gt;=3,"At Risk","Hibernating / Lost"))))</f>
        <v>Champions</v>
      </c>
      <c r="N4332" s="54" t="n">
        <f aca="false">IF(AND(Calc!$C$2&lt;=2009,Calc!$C$3&gt;=2009),F4332,0)+IF(AND(Calc!$C$2&lt;=2010,Calc!$C$3&gt;=2010),G4332,0)+IF(AND(Calc!$C$2&lt;=2011,Calc!$C$3&gt;=2011),H4332,0)</f>
        <v>1291.91</v>
      </c>
      <c r="O4332" s="61" t="n">
        <f aca="false">IF(AND(N4332&gt;0,OR(Calc!$C$4="*",B4332=Calc!$C$4)),N4332+ROW()*0.000000001,0)</f>
        <v>1291.910004332</v>
      </c>
    </row>
    <row r="4333" customFormat="false" ht="15" hidden="false" customHeight="false" outlineLevel="0" collapsed="false">
      <c r="A4333" s="49" t="n">
        <v>16745</v>
      </c>
      <c r="B4333" s="49" t="s">
        <v>189</v>
      </c>
      <c r="C4333" s="63" t="n">
        <v>40575</v>
      </c>
      <c r="D4333" s="63" t="n">
        <v>40800</v>
      </c>
      <c r="E4333" s="49" t="n">
        <v>17</v>
      </c>
      <c r="F4333" s="54" t="n">
        <v>0</v>
      </c>
      <c r="G4333" s="54" t="n">
        <v>0</v>
      </c>
      <c r="H4333" s="54" t="n">
        <v>7157.1</v>
      </c>
      <c r="I4333" s="54" t="n">
        <f aca="false">SUM(F4333:H4333)</f>
        <v>7157.1</v>
      </c>
      <c r="J4333" s="49" t="n">
        <f aca="false">Calc!$C$5-D4333</f>
        <v>87</v>
      </c>
      <c r="K4333" s="49" t="n">
        <f aca="false">IF(J4333&lt;=Calc!$C$11,4,IF(J4333&lt;=Calc!$C$12,3,IF(J4333&lt;=Calc!$C$13,2,1)))</f>
        <v>3</v>
      </c>
      <c r="L4333" s="49" t="n">
        <f aca="false">1+(E4333&gt;=Calc!$C$16)+(E4333&gt;=Calc!$C$17)+(E4333&gt;=Calc!$C$18)</f>
        <v>4</v>
      </c>
      <c r="M4333" s="49" t="str">
        <f aca="false">IF(AND(K4333=4,L4333&gt;=3),"Champions",IF(AND(K4333=3,L4333&gt;=3),"Loyal",IF(K4333&gt;=3,"Recent / New",IF(L4333&gt;=3,"At Risk","Hibernating / Lost"))))</f>
        <v>Loyal</v>
      </c>
      <c r="N4333" s="54" t="n">
        <f aca="false">IF(AND(Calc!$C$2&lt;=2009,Calc!$C$3&gt;=2009),F4333,0)+IF(AND(Calc!$C$2&lt;=2010,Calc!$C$3&gt;=2010),G4333,0)+IF(AND(Calc!$C$2&lt;=2011,Calc!$C$3&gt;=2011),H4333,0)</f>
        <v>7157.1</v>
      </c>
      <c r="O4333" s="61" t="n">
        <f aca="false">IF(AND(N4333&gt;0,OR(Calc!$C$4="*",B4333=Calc!$C$4)),N4333+ROW()*0.000000001,0)</f>
        <v>7157.100004333</v>
      </c>
    </row>
    <row r="4334" customFormat="false" ht="15" hidden="false" customHeight="false" outlineLevel="0" collapsed="false">
      <c r="A4334" s="49" t="n">
        <v>16746</v>
      </c>
      <c r="B4334" s="49" t="s">
        <v>189</v>
      </c>
      <c r="C4334" s="63" t="n">
        <v>40151</v>
      </c>
      <c r="D4334" s="63" t="n">
        <v>40882</v>
      </c>
      <c r="E4334" s="49" t="n">
        <v>42</v>
      </c>
      <c r="F4334" s="54" t="n">
        <v>1051.12</v>
      </c>
      <c r="G4334" s="54" t="n">
        <v>10594.26</v>
      </c>
      <c r="H4334" s="54" t="n">
        <v>6365.12</v>
      </c>
      <c r="I4334" s="54" t="n">
        <f aca="false">SUM(F4334:H4334)</f>
        <v>18010.5</v>
      </c>
      <c r="J4334" s="49" t="n">
        <f aca="false">Calc!$C$5-D4334</f>
        <v>5</v>
      </c>
      <c r="K4334" s="49" t="n">
        <f aca="false">IF(J4334&lt;=Calc!$C$11,4,IF(J4334&lt;=Calc!$C$12,3,IF(J4334&lt;=Calc!$C$13,2,1)))</f>
        <v>4</v>
      </c>
      <c r="L4334" s="49" t="n">
        <f aca="false">1+(E4334&gt;=Calc!$C$16)+(E4334&gt;=Calc!$C$17)+(E4334&gt;=Calc!$C$18)</f>
        <v>4</v>
      </c>
      <c r="M4334" s="49" t="str">
        <f aca="false">IF(AND(K4334=4,L4334&gt;=3),"Champions",IF(AND(K4334=3,L4334&gt;=3),"Loyal",IF(K4334&gt;=3,"Recent / New",IF(L4334&gt;=3,"At Risk","Hibernating / Lost"))))</f>
        <v>Champions</v>
      </c>
      <c r="N4334" s="54" t="n">
        <f aca="false">IF(AND(Calc!$C$2&lt;=2009,Calc!$C$3&gt;=2009),F4334,0)+IF(AND(Calc!$C$2&lt;=2010,Calc!$C$3&gt;=2010),G4334,0)+IF(AND(Calc!$C$2&lt;=2011,Calc!$C$3&gt;=2011),H4334,0)</f>
        <v>18010.5</v>
      </c>
      <c r="O4334" s="61" t="n">
        <f aca="false">IF(AND(N4334&gt;0,OR(Calc!$C$4="*",B4334=Calc!$C$4)),N4334+ROW()*0.000000001,0)</f>
        <v>18010.500004334</v>
      </c>
    </row>
    <row r="4335" customFormat="false" ht="15" hidden="false" customHeight="false" outlineLevel="0" collapsed="false">
      <c r="A4335" s="49" t="n">
        <v>16747</v>
      </c>
      <c r="B4335" s="49" t="s">
        <v>189</v>
      </c>
      <c r="C4335" s="63" t="n">
        <v>40819</v>
      </c>
      <c r="D4335" s="63" t="n">
        <v>40849</v>
      </c>
      <c r="E4335" s="49" t="n">
        <v>2</v>
      </c>
      <c r="F4335" s="54" t="n">
        <v>0</v>
      </c>
      <c r="G4335" s="54" t="n">
        <v>0</v>
      </c>
      <c r="H4335" s="54" t="n">
        <v>826.96</v>
      </c>
      <c r="I4335" s="54" t="n">
        <f aca="false">SUM(F4335:H4335)</f>
        <v>826.96</v>
      </c>
      <c r="J4335" s="49" t="n">
        <f aca="false">Calc!$C$5-D4335</f>
        <v>38</v>
      </c>
      <c r="K4335" s="49" t="n">
        <f aca="false">IF(J4335&lt;=Calc!$C$11,4,IF(J4335&lt;=Calc!$C$12,3,IF(J4335&lt;=Calc!$C$13,2,1)))</f>
        <v>3</v>
      </c>
      <c r="L4335" s="49" t="n">
        <f aca="false">1+(E4335&gt;=Calc!$C$16)+(E4335&gt;=Calc!$C$17)+(E4335&gt;=Calc!$C$18)</f>
        <v>2</v>
      </c>
      <c r="M4335" s="49" t="str">
        <f aca="false">IF(AND(K4335=4,L4335&gt;=3),"Champions",IF(AND(K4335=3,L4335&gt;=3),"Loyal",IF(K4335&gt;=3,"Recent / New",IF(L4335&gt;=3,"At Risk","Hibernating / Lost"))))</f>
        <v>Recent / New</v>
      </c>
      <c r="N4335" s="54" t="n">
        <f aca="false">IF(AND(Calc!$C$2&lt;=2009,Calc!$C$3&gt;=2009),F4335,0)+IF(AND(Calc!$C$2&lt;=2010,Calc!$C$3&gt;=2010),G4335,0)+IF(AND(Calc!$C$2&lt;=2011,Calc!$C$3&gt;=2011),H4335,0)</f>
        <v>826.96</v>
      </c>
      <c r="O4335" s="61" t="n">
        <f aca="false">IF(AND(N4335&gt;0,OR(Calc!$C$4="*",B4335=Calc!$C$4)),N4335+ROW()*0.000000001,0)</f>
        <v>826.960004335</v>
      </c>
    </row>
    <row r="4336" customFormat="false" ht="15" hidden="false" customHeight="false" outlineLevel="0" collapsed="false">
      <c r="A4336" s="49" t="n">
        <v>16748</v>
      </c>
      <c r="B4336" s="49" t="s">
        <v>189</v>
      </c>
      <c r="C4336" s="63" t="n">
        <v>40157</v>
      </c>
      <c r="D4336" s="63" t="n">
        <v>40869</v>
      </c>
      <c r="E4336" s="49" t="n">
        <v>14</v>
      </c>
      <c r="F4336" s="54" t="n">
        <v>97.5</v>
      </c>
      <c r="G4336" s="54" t="n">
        <v>2018.89</v>
      </c>
      <c r="H4336" s="54" t="n">
        <v>1515.9</v>
      </c>
      <c r="I4336" s="54" t="n">
        <f aca="false">SUM(F4336:H4336)</f>
        <v>3632.29</v>
      </c>
      <c r="J4336" s="49" t="n">
        <f aca="false">Calc!$C$5-D4336</f>
        <v>18</v>
      </c>
      <c r="K4336" s="49" t="n">
        <f aca="false">IF(J4336&lt;=Calc!$C$11,4,IF(J4336&lt;=Calc!$C$12,3,IF(J4336&lt;=Calc!$C$13,2,1)))</f>
        <v>4</v>
      </c>
      <c r="L4336" s="49" t="n">
        <f aca="false">1+(E4336&gt;=Calc!$C$16)+(E4336&gt;=Calc!$C$17)+(E4336&gt;=Calc!$C$18)</f>
        <v>4</v>
      </c>
      <c r="M4336" s="49" t="str">
        <f aca="false">IF(AND(K4336=4,L4336&gt;=3),"Champions",IF(AND(K4336=3,L4336&gt;=3),"Loyal",IF(K4336&gt;=3,"Recent / New",IF(L4336&gt;=3,"At Risk","Hibernating / Lost"))))</f>
        <v>Champions</v>
      </c>
      <c r="N4336" s="54" t="n">
        <f aca="false">IF(AND(Calc!$C$2&lt;=2009,Calc!$C$3&gt;=2009),F4336,0)+IF(AND(Calc!$C$2&lt;=2010,Calc!$C$3&gt;=2010),G4336,0)+IF(AND(Calc!$C$2&lt;=2011,Calc!$C$3&gt;=2011),H4336,0)</f>
        <v>3632.29</v>
      </c>
      <c r="O4336" s="61" t="n">
        <f aca="false">IF(AND(N4336&gt;0,OR(Calc!$C$4="*",B4336=Calc!$C$4)),N4336+ROW()*0.000000001,0)</f>
        <v>3632.290004336</v>
      </c>
    </row>
    <row r="4337" customFormat="false" ht="15" hidden="false" customHeight="false" outlineLevel="0" collapsed="false">
      <c r="A4337" s="49" t="n">
        <v>16749</v>
      </c>
      <c r="B4337" s="49" t="s">
        <v>189</v>
      </c>
      <c r="C4337" s="63" t="n">
        <v>40162</v>
      </c>
      <c r="D4337" s="63" t="n">
        <v>40295</v>
      </c>
      <c r="E4337" s="49" t="n">
        <v>2</v>
      </c>
      <c r="F4337" s="54" t="n">
        <v>2343.72</v>
      </c>
      <c r="G4337" s="54" t="n">
        <v>1814.16</v>
      </c>
      <c r="H4337" s="54" t="n">
        <v>0</v>
      </c>
      <c r="I4337" s="54" t="n">
        <f aca="false">SUM(F4337:H4337)</f>
        <v>4157.88</v>
      </c>
      <c r="J4337" s="49" t="n">
        <f aca="false">Calc!$C$5-D4337</f>
        <v>592</v>
      </c>
      <c r="K4337" s="49" t="n">
        <f aca="false">IF(J4337&lt;=Calc!$C$11,4,IF(J4337&lt;=Calc!$C$12,3,IF(J4337&lt;=Calc!$C$13,2,1)))</f>
        <v>1</v>
      </c>
      <c r="L4337" s="49" t="n">
        <f aca="false">1+(E4337&gt;=Calc!$C$16)+(E4337&gt;=Calc!$C$17)+(E4337&gt;=Calc!$C$18)</f>
        <v>2</v>
      </c>
      <c r="M4337" s="49" t="str">
        <f aca="false">IF(AND(K4337=4,L4337&gt;=3),"Champions",IF(AND(K4337=3,L4337&gt;=3),"Loyal",IF(K4337&gt;=3,"Recent / New",IF(L4337&gt;=3,"At Risk","Hibernating / Lost"))))</f>
        <v>Hibernating / Lost</v>
      </c>
      <c r="N4337" s="54" t="n">
        <f aca="false">IF(AND(Calc!$C$2&lt;=2009,Calc!$C$3&gt;=2009),F4337,0)+IF(AND(Calc!$C$2&lt;=2010,Calc!$C$3&gt;=2010),G4337,0)+IF(AND(Calc!$C$2&lt;=2011,Calc!$C$3&gt;=2011),H4337,0)</f>
        <v>4157.88</v>
      </c>
      <c r="O4337" s="61" t="n">
        <f aca="false">IF(AND(N4337&gt;0,OR(Calc!$C$4="*",B4337=Calc!$C$4)),N4337+ROW()*0.000000001,0)</f>
        <v>4157.880004337</v>
      </c>
    </row>
    <row r="4338" customFormat="false" ht="15" hidden="false" customHeight="false" outlineLevel="0" collapsed="false">
      <c r="A4338" s="49" t="n">
        <v>16750</v>
      </c>
      <c r="B4338" s="49" t="s">
        <v>189</v>
      </c>
      <c r="C4338" s="63" t="n">
        <v>40654</v>
      </c>
      <c r="D4338" s="63" t="n">
        <v>40842</v>
      </c>
      <c r="E4338" s="49" t="n">
        <v>5</v>
      </c>
      <c r="F4338" s="54" t="n">
        <v>0</v>
      </c>
      <c r="G4338" s="54" t="n">
        <v>0</v>
      </c>
      <c r="H4338" s="54" t="n">
        <v>623.93</v>
      </c>
      <c r="I4338" s="54" t="n">
        <f aca="false">SUM(F4338:H4338)</f>
        <v>623.93</v>
      </c>
      <c r="J4338" s="49" t="n">
        <f aca="false">Calc!$C$5-D4338</f>
        <v>45</v>
      </c>
      <c r="K4338" s="49" t="n">
        <f aca="false">IF(J4338&lt;=Calc!$C$11,4,IF(J4338&lt;=Calc!$C$12,3,IF(J4338&lt;=Calc!$C$13,2,1)))</f>
        <v>3</v>
      </c>
      <c r="L4338" s="49" t="n">
        <f aca="false">1+(E4338&gt;=Calc!$C$16)+(E4338&gt;=Calc!$C$17)+(E4338&gt;=Calc!$C$18)</f>
        <v>3</v>
      </c>
      <c r="M4338" s="49" t="str">
        <f aca="false">IF(AND(K4338=4,L4338&gt;=3),"Champions",IF(AND(K4338=3,L4338&gt;=3),"Loyal",IF(K4338&gt;=3,"Recent / New",IF(L4338&gt;=3,"At Risk","Hibernating / Lost"))))</f>
        <v>Loyal</v>
      </c>
      <c r="N4338" s="54" t="n">
        <f aca="false">IF(AND(Calc!$C$2&lt;=2009,Calc!$C$3&gt;=2009),F4338,0)+IF(AND(Calc!$C$2&lt;=2010,Calc!$C$3&gt;=2010),G4338,0)+IF(AND(Calc!$C$2&lt;=2011,Calc!$C$3&gt;=2011),H4338,0)</f>
        <v>623.93</v>
      </c>
      <c r="O4338" s="61" t="n">
        <f aca="false">IF(AND(N4338&gt;0,OR(Calc!$C$4="*",B4338=Calc!$C$4)),N4338+ROW()*0.000000001,0)</f>
        <v>623.930004338</v>
      </c>
    </row>
    <row r="4339" customFormat="false" ht="15" hidden="false" customHeight="false" outlineLevel="0" collapsed="false">
      <c r="A4339" s="49" t="n">
        <v>16751</v>
      </c>
      <c r="B4339" s="49" t="s">
        <v>189</v>
      </c>
      <c r="C4339" s="63" t="n">
        <v>40856</v>
      </c>
      <c r="D4339" s="63" t="n">
        <v>40856</v>
      </c>
      <c r="E4339" s="49" t="n">
        <v>1</v>
      </c>
      <c r="F4339" s="54" t="n">
        <v>0</v>
      </c>
      <c r="G4339" s="54" t="n">
        <v>0</v>
      </c>
      <c r="H4339" s="54" t="n">
        <v>1764.72</v>
      </c>
      <c r="I4339" s="54" t="n">
        <f aca="false">SUM(F4339:H4339)</f>
        <v>1764.72</v>
      </c>
      <c r="J4339" s="49" t="n">
        <f aca="false">Calc!$C$5-D4339</f>
        <v>31</v>
      </c>
      <c r="K4339" s="49" t="n">
        <f aca="false">IF(J4339&lt;=Calc!$C$11,4,IF(J4339&lt;=Calc!$C$12,3,IF(J4339&lt;=Calc!$C$13,2,1)))</f>
        <v>3</v>
      </c>
      <c r="L4339" s="49" t="n">
        <f aca="false">1+(E4339&gt;=Calc!$C$16)+(E4339&gt;=Calc!$C$17)+(E4339&gt;=Calc!$C$18)</f>
        <v>1</v>
      </c>
      <c r="M4339" s="49" t="str">
        <f aca="false">IF(AND(K4339=4,L4339&gt;=3),"Champions",IF(AND(K4339=3,L4339&gt;=3),"Loyal",IF(K4339&gt;=3,"Recent / New",IF(L4339&gt;=3,"At Risk","Hibernating / Lost"))))</f>
        <v>Recent / New</v>
      </c>
      <c r="N4339" s="54" t="n">
        <f aca="false">IF(AND(Calc!$C$2&lt;=2009,Calc!$C$3&gt;=2009),F4339,0)+IF(AND(Calc!$C$2&lt;=2010,Calc!$C$3&gt;=2010),G4339,0)+IF(AND(Calc!$C$2&lt;=2011,Calc!$C$3&gt;=2011),H4339,0)</f>
        <v>1764.72</v>
      </c>
      <c r="O4339" s="61" t="n">
        <f aca="false">IF(AND(N4339&gt;0,OR(Calc!$C$4="*",B4339=Calc!$C$4)),N4339+ROW()*0.000000001,0)</f>
        <v>1764.720004339</v>
      </c>
    </row>
    <row r="4340" customFormat="false" ht="15" hidden="false" customHeight="false" outlineLevel="0" collapsed="false">
      <c r="A4340" s="49" t="n">
        <v>16752</v>
      </c>
      <c r="B4340" s="49" t="s">
        <v>189</v>
      </c>
      <c r="C4340" s="63" t="n">
        <v>40514</v>
      </c>
      <c r="D4340" s="63" t="n">
        <v>40514</v>
      </c>
      <c r="E4340" s="49" t="n">
        <v>1</v>
      </c>
      <c r="F4340" s="54" t="n">
        <v>0</v>
      </c>
      <c r="G4340" s="54" t="n">
        <v>207.5</v>
      </c>
      <c r="H4340" s="54" t="n">
        <v>0</v>
      </c>
      <c r="I4340" s="54" t="n">
        <f aca="false">SUM(F4340:H4340)</f>
        <v>207.5</v>
      </c>
      <c r="J4340" s="49" t="n">
        <f aca="false">Calc!$C$5-D4340</f>
        <v>373</v>
      </c>
      <c r="K4340" s="49" t="n">
        <f aca="false">IF(J4340&lt;=Calc!$C$11,4,IF(J4340&lt;=Calc!$C$12,3,IF(J4340&lt;=Calc!$C$13,2,1)))</f>
        <v>2</v>
      </c>
      <c r="L4340" s="49" t="n">
        <f aca="false">1+(E4340&gt;=Calc!$C$16)+(E4340&gt;=Calc!$C$17)+(E4340&gt;=Calc!$C$18)</f>
        <v>1</v>
      </c>
      <c r="M4340" s="49" t="str">
        <f aca="false">IF(AND(K4340=4,L4340&gt;=3),"Champions",IF(AND(K4340=3,L4340&gt;=3),"Loyal",IF(K4340&gt;=3,"Recent / New",IF(L4340&gt;=3,"At Risk","Hibernating / Lost"))))</f>
        <v>Hibernating / Lost</v>
      </c>
      <c r="N4340" s="54" t="n">
        <f aca="false">IF(AND(Calc!$C$2&lt;=2009,Calc!$C$3&gt;=2009),F4340,0)+IF(AND(Calc!$C$2&lt;=2010,Calc!$C$3&gt;=2010),G4340,0)+IF(AND(Calc!$C$2&lt;=2011,Calc!$C$3&gt;=2011),H4340,0)</f>
        <v>207.5</v>
      </c>
      <c r="O4340" s="61" t="n">
        <f aca="false">IF(AND(N4340&gt;0,OR(Calc!$C$4="*",B4340=Calc!$C$4)),N4340+ROW()*0.000000001,0)</f>
        <v>207.50000434</v>
      </c>
    </row>
    <row r="4341" customFormat="false" ht="15" hidden="false" customHeight="false" outlineLevel="0" collapsed="false">
      <c r="A4341" s="49" t="n">
        <v>16753</v>
      </c>
      <c r="B4341" s="49" t="s">
        <v>189</v>
      </c>
      <c r="C4341" s="63" t="n">
        <v>40828</v>
      </c>
      <c r="D4341" s="63" t="n">
        <v>40828</v>
      </c>
      <c r="E4341" s="49" t="n">
        <v>1</v>
      </c>
      <c r="F4341" s="54" t="n">
        <v>0</v>
      </c>
      <c r="G4341" s="54" t="n">
        <v>0</v>
      </c>
      <c r="H4341" s="54" t="n">
        <v>223.92</v>
      </c>
      <c r="I4341" s="54" t="n">
        <f aca="false">SUM(F4341:H4341)</f>
        <v>223.92</v>
      </c>
      <c r="J4341" s="49" t="n">
        <f aca="false">Calc!$C$5-D4341</f>
        <v>59</v>
      </c>
      <c r="K4341" s="49" t="n">
        <f aca="false">IF(J4341&lt;=Calc!$C$11,4,IF(J4341&lt;=Calc!$C$12,3,IF(J4341&lt;=Calc!$C$13,2,1)))</f>
        <v>3</v>
      </c>
      <c r="L4341" s="49" t="n">
        <f aca="false">1+(E4341&gt;=Calc!$C$16)+(E4341&gt;=Calc!$C$17)+(E4341&gt;=Calc!$C$18)</f>
        <v>1</v>
      </c>
      <c r="M4341" s="49" t="str">
        <f aca="false">IF(AND(K4341=4,L4341&gt;=3),"Champions",IF(AND(K4341=3,L4341&gt;=3),"Loyal",IF(K4341&gt;=3,"Recent / New",IF(L4341&gt;=3,"At Risk","Hibernating / Lost"))))</f>
        <v>Recent / New</v>
      </c>
      <c r="N4341" s="54" t="n">
        <f aca="false">IF(AND(Calc!$C$2&lt;=2009,Calc!$C$3&gt;=2009),F4341,0)+IF(AND(Calc!$C$2&lt;=2010,Calc!$C$3&gt;=2010),G4341,0)+IF(AND(Calc!$C$2&lt;=2011,Calc!$C$3&gt;=2011),H4341,0)</f>
        <v>223.92</v>
      </c>
      <c r="O4341" s="61" t="n">
        <f aca="false">IF(AND(N4341&gt;0,OR(Calc!$C$4="*",B4341=Calc!$C$4)),N4341+ROW()*0.000000001,0)</f>
        <v>223.920004341</v>
      </c>
    </row>
    <row r="4342" customFormat="false" ht="15" hidden="false" customHeight="false" outlineLevel="0" collapsed="false">
      <c r="A4342" s="49" t="n">
        <v>16754</v>
      </c>
      <c r="B4342" s="49" t="s">
        <v>189</v>
      </c>
      <c r="C4342" s="63" t="n">
        <v>40245</v>
      </c>
      <c r="D4342" s="63" t="n">
        <v>40514</v>
      </c>
      <c r="E4342" s="49" t="n">
        <v>29</v>
      </c>
      <c r="F4342" s="54" t="n">
        <v>0</v>
      </c>
      <c r="G4342" s="54" t="n">
        <v>54692.82</v>
      </c>
      <c r="H4342" s="54" t="n">
        <v>0</v>
      </c>
      <c r="I4342" s="54" t="n">
        <f aca="false">SUM(F4342:H4342)</f>
        <v>54692.82</v>
      </c>
      <c r="J4342" s="49" t="n">
        <f aca="false">Calc!$C$5-D4342</f>
        <v>373</v>
      </c>
      <c r="K4342" s="49" t="n">
        <f aca="false">IF(J4342&lt;=Calc!$C$11,4,IF(J4342&lt;=Calc!$C$12,3,IF(J4342&lt;=Calc!$C$13,2,1)))</f>
        <v>2</v>
      </c>
      <c r="L4342" s="49" t="n">
        <f aca="false">1+(E4342&gt;=Calc!$C$16)+(E4342&gt;=Calc!$C$17)+(E4342&gt;=Calc!$C$18)</f>
        <v>4</v>
      </c>
      <c r="M4342" s="49" t="str">
        <f aca="false">IF(AND(K4342=4,L4342&gt;=3),"Champions",IF(AND(K4342=3,L4342&gt;=3),"Loyal",IF(K4342&gt;=3,"Recent / New",IF(L4342&gt;=3,"At Risk","Hibernating / Lost"))))</f>
        <v>At Risk</v>
      </c>
      <c r="N4342" s="54" t="n">
        <f aca="false">IF(AND(Calc!$C$2&lt;=2009,Calc!$C$3&gt;=2009),F4342,0)+IF(AND(Calc!$C$2&lt;=2010,Calc!$C$3&gt;=2010),G4342,0)+IF(AND(Calc!$C$2&lt;=2011,Calc!$C$3&gt;=2011),H4342,0)</f>
        <v>54692.82</v>
      </c>
      <c r="O4342" s="61" t="n">
        <f aca="false">IF(AND(N4342&gt;0,OR(Calc!$C$4="*",B4342=Calc!$C$4)),N4342+ROW()*0.000000001,0)</f>
        <v>54692.820004342</v>
      </c>
    </row>
    <row r="4343" customFormat="false" ht="15" hidden="false" customHeight="false" outlineLevel="0" collapsed="false">
      <c r="A4343" s="49" t="n">
        <v>16755</v>
      </c>
      <c r="B4343" s="49" t="s">
        <v>189</v>
      </c>
      <c r="C4343" s="63" t="n">
        <v>40156</v>
      </c>
      <c r="D4343" s="63" t="n">
        <v>40772</v>
      </c>
      <c r="E4343" s="49" t="n">
        <v>7</v>
      </c>
      <c r="F4343" s="54" t="n">
        <v>207.58</v>
      </c>
      <c r="G4343" s="54" t="n">
        <v>1175.32</v>
      </c>
      <c r="H4343" s="54" t="n">
        <v>1463.23</v>
      </c>
      <c r="I4343" s="54" t="n">
        <f aca="false">SUM(F4343:H4343)</f>
        <v>2846.13</v>
      </c>
      <c r="J4343" s="49" t="n">
        <f aca="false">Calc!$C$5-D4343</f>
        <v>115</v>
      </c>
      <c r="K4343" s="49" t="n">
        <f aca="false">IF(J4343&lt;=Calc!$C$11,4,IF(J4343&lt;=Calc!$C$12,3,IF(J4343&lt;=Calc!$C$13,2,1)))</f>
        <v>2</v>
      </c>
      <c r="L4343" s="49" t="n">
        <f aca="false">1+(E4343&gt;=Calc!$C$16)+(E4343&gt;=Calc!$C$17)+(E4343&gt;=Calc!$C$18)</f>
        <v>3</v>
      </c>
      <c r="M4343" s="49" t="str">
        <f aca="false">IF(AND(K4343=4,L4343&gt;=3),"Champions",IF(AND(K4343=3,L4343&gt;=3),"Loyal",IF(K4343&gt;=3,"Recent / New",IF(L4343&gt;=3,"At Risk","Hibernating / Lost"))))</f>
        <v>At Risk</v>
      </c>
      <c r="N4343" s="54" t="n">
        <f aca="false">IF(AND(Calc!$C$2&lt;=2009,Calc!$C$3&gt;=2009),F4343,0)+IF(AND(Calc!$C$2&lt;=2010,Calc!$C$3&gt;=2010),G4343,0)+IF(AND(Calc!$C$2&lt;=2011,Calc!$C$3&gt;=2011),H4343,0)</f>
        <v>2846.13</v>
      </c>
      <c r="O4343" s="61" t="n">
        <f aca="false">IF(AND(N4343&gt;0,OR(Calc!$C$4="*",B4343=Calc!$C$4)),N4343+ROW()*0.000000001,0)</f>
        <v>2846.130004343</v>
      </c>
    </row>
    <row r="4344" customFormat="false" ht="15" hidden="false" customHeight="false" outlineLevel="0" collapsed="false">
      <c r="A4344" s="49" t="n">
        <v>16756</v>
      </c>
      <c r="B4344" s="49" t="s">
        <v>189</v>
      </c>
      <c r="C4344" s="63" t="n">
        <v>40246</v>
      </c>
      <c r="D4344" s="63" t="n">
        <v>40672</v>
      </c>
      <c r="E4344" s="49" t="n">
        <v>7</v>
      </c>
      <c r="F4344" s="54" t="n">
        <v>0</v>
      </c>
      <c r="G4344" s="54" t="n">
        <v>1048.02</v>
      </c>
      <c r="H4344" s="54" t="n">
        <v>239.4</v>
      </c>
      <c r="I4344" s="54" t="n">
        <f aca="false">SUM(F4344:H4344)</f>
        <v>1287.42</v>
      </c>
      <c r="J4344" s="49" t="n">
        <f aca="false">Calc!$C$5-D4344</f>
        <v>215</v>
      </c>
      <c r="K4344" s="49" t="n">
        <f aca="false">IF(J4344&lt;=Calc!$C$11,4,IF(J4344&lt;=Calc!$C$12,3,IF(J4344&lt;=Calc!$C$13,2,1)))</f>
        <v>2</v>
      </c>
      <c r="L4344" s="49" t="n">
        <f aca="false">1+(E4344&gt;=Calc!$C$16)+(E4344&gt;=Calc!$C$17)+(E4344&gt;=Calc!$C$18)</f>
        <v>3</v>
      </c>
      <c r="M4344" s="49" t="str">
        <f aca="false">IF(AND(K4344=4,L4344&gt;=3),"Champions",IF(AND(K4344=3,L4344&gt;=3),"Loyal",IF(K4344&gt;=3,"Recent / New",IF(L4344&gt;=3,"At Risk","Hibernating / Lost"))))</f>
        <v>At Risk</v>
      </c>
      <c r="N4344" s="54" t="n">
        <f aca="false">IF(AND(Calc!$C$2&lt;=2009,Calc!$C$3&gt;=2009),F4344,0)+IF(AND(Calc!$C$2&lt;=2010,Calc!$C$3&gt;=2010),G4344,0)+IF(AND(Calc!$C$2&lt;=2011,Calc!$C$3&gt;=2011),H4344,0)</f>
        <v>1287.42</v>
      </c>
      <c r="O4344" s="61" t="n">
        <f aca="false">IF(AND(N4344&gt;0,OR(Calc!$C$4="*",B4344=Calc!$C$4)),N4344+ROW()*0.000000001,0)</f>
        <v>1287.420004344</v>
      </c>
    </row>
    <row r="4345" customFormat="false" ht="15" hidden="false" customHeight="false" outlineLevel="0" collapsed="false">
      <c r="A4345" s="49" t="n">
        <v>16757</v>
      </c>
      <c r="B4345" s="49" t="s">
        <v>189</v>
      </c>
      <c r="C4345" s="63" t="n">
        <v>40477</v>
      </c>
      <c r="D4345" s="63" t="n">
        <v>40568</v>
      </c>
      <c r="E4345" s="49" t="n">
        <v>2</v>
      </c>
      <c r="F4345" s="54" t="n">
        <v>0</v>
      </c>
      <c r="G4345" s="54" t="n">
        <v>163.65</v>
      </c>
      <c r="H4345" s="54" t="n">
        <v>106.83</v>
      </c>
      <c r="I4345" s="54" t="n">
        <f aca="false">SUM(F4345:H4345)</f>
        <v>270.48</v>
      </c>
      <c r="J4345" s="49" t="n">
        <f aca="false">Calc!$C$5-D4345</f>
        <v>319</v>
      </c>
      <c r="K4345" s="49" t="n">
        <f aca="false">IF(J4345&lt;=Calc!$C$11,4,IF(J4345&lt;=Calc!$C$12,3,IF(J4345&lt;=Calc!$C$13,2,1)))</f>
        <v>2</v>
      </c>
      <c r="L4345" s="49" t="n">
        <f aca="false">1+(E4345&gt;=Calc!$C$16)+(E4345&gt;=Calc!$C$17)+(E4345&gt;=Calc!$C$18)</f>
        <v>2</v>
      </c>
      <c r="M4345" s="49" t="str">
        <f aca="false">IF(AND(K4345=4,L4345&gt;=3),"Champions",IF(AND(K4345=3,L4345&gt;=3),"Loyal",IF(K4345&gt;=3,"Recent / New",IF(L4345&gt;=3,"At Risk","Hibernating / Lost"))))</f>
        <v>Hibernating / Lost</v>
      </c>
      <c r="N4345" s="54" t="n">
        <f aca="false">IF(AND(Calc!$C$2&lt;=2009,Calc!$C$3&gt;=2009),F4345,0)+IF(AND(Calc!$C$2&lt;=2010,Calc!$C$3&gt;=2010),G4345,0)+IF(AND(Calc!$C$2&lt;=2011,Calc!$C$3&gt;=2011),H4345,0)</f>
        <v>270.48</v>
      </c>
      <c r="O4345" s="61" t="n">
        <f aca="false">IF(AND(N4345&gt;0,OR(Calc!$C$4="*",B4345=Calc!$C$4)),N4345+ROW()*0.000000001,0)</f>
        <v>270.480004345</v>
      </c>
    </row>
    <row r="4346" customFormat="false" ht="15" hidden="false" customHeight="false" outlineLevel="0" collapsed="false">
      <c r="A4346" s="49" t="n">
        <v>16758</v>
      </c>
      <c r="B4346" s="49" t="s">
        <v>189</v>
      </c>
      <c r="C4346" s="63" t="n">
        <v>40821</v>
      </c>
      <c r="D4346" s="63" t="n">
        <v>40821</v>
      </c>
      <c r="E4346" s="49" t="n">
        <v>1</v>
      </c>
      <c r="F4346" s="54" t="n">
        <v>0</v>
      </c>
      <c r="G4346" s="54" t="n">
        <v>0</v>
      </c>
      <c r="H4346" s="54" t="n">
        <v>369.34</v>
      </c>
      <c r="I4346" s="54" t="n">
        <f aca="false">SUM(F4346:H4346)</f>
        <v>369.34</v>
      </c>
      <c r="J4346" s="49" t="n">
        <f aca="false">Calc!$C$5-D4346</f>
        <v>66</v>
      </c>
      <c r="K4346" s="49" t="n">
        <f aca="false">IF(J4346&lt;=Calc!$C$11,4,IF(J4346&lt;=Calc!$C$12,3,IF(J4346&lt;=Calc!$C$13,2,1)))</f>
        <v>3</v>
      </c>
      <c r="L4346" s="49" t="n">
        <f aca="false">1+(E4346&gt;=Calc!$C$16)+(E4346&gt;=Calc!$C$17)+(E4346&gt;=Calc!$C$18)</f>
        <v>1</v>
      </c>
      <c r="M4346" s="49" t="str">
        <f aca="false">IF(AND(K4346=4,L4346&gt;=3),"Champions",IF(AND(K4346=3,L4346&gt;=3),"Loyal",IF(K4346&gt;=3,"Recent / New",IF(L4346&gt;=3,"At Risk","Hibernating / Lost"))))</f>
        <v>Recent / New</v>
      </c>
      <c r="N4346" s="54" t="n">
        <f aca="false">IF(AND(Calc!$C$2&lt;=2009,Calc!$C$3&gt;=2009),F4346,0)+IF(AND(Calc!$C$2&lt;=2010,Calc!$C$3&gt;=2010),G4346,0)+IF(AND(Calc!$C$2&lt;=2011,Calc!$C$3&gt;=2011),H4346,0)</f>
        <v>369.34</v>
      </c>
      <c r="O4346" s="61" t="n">
        <f aca="false">IF(AND(N4346&gt;0,OR(Calc!$C$4="*",B4346=Calc!$C$4)),N4346+ROW()*0.000000001,0)</f>
        <v>369.340004346</v>
      </c>
    </row>
    <row r="4347" customFormat="false" ht="15" hidden="false" customHeight="false" outlineLevel="0" collapsed="false">
      <c r="A4347" s="49" t="n">
        <v>16759</v>
      </c>
      <c r="B4347" s="49" t="s">
        <v>189</v>
      </c>
      <c r="C4347" s="63" t="n">
        <v>40856</v>
      </c>
      <c r="D4347" s="63" t="n">
        <v>40879</v>
      </c>
      <c r="E4347" s="49" t="n">
        <v>3</v>
      </c>
      <c r="F4347" s="54" t="n">
        <v>0</v>
      </c>
      <c r="G4347" s="54" t="n">
        <v>0</v>
      </c>
      <c r="H4347" s="54" t="n">
        <v>772.84</v>
      </c>
      <c r="I4347" s="54" t="n">
        <f aca="false">SUM(F4347:H4347)</f>
        <v>772.84</v>
      </c>
      <c r="J4347" s="49" t="n">
        <f aca="false">Calc!$C$5-D4347</f>
        <v>8</v>
      </c>
      <c r="K4347" s="49" t="n">
        <f aca="false">IF(J4347&lt;=Calc!$C$11,4,IF(J4347&lt;=Calc!$C$12,3,IF(J4347&lt;=Calc!$C$13,2,1)))</f>
        <v>4</v>
      </c>
      <c r="L4347" s="49" t="n">
        <f aca="false">1+(E4347&gt;=Calc!$C$16)+(E4347&gt;=Calc!$C$17)+(E4347&gt;=Calc!$C$18)</f>
        <v>2</v>
      </c>
      <c r="M4347" s="49" t="str">
        <f aca="false">IF(AND(K4347=4,L4347&gt;=3),"Champions",IF(AND(K4347=3,L4347&gt;=3),"Loyal",IF(K4347&gt;=3,"Recent / New",IF(L4347&gt;=3,"At Risk","Hibernating / Lost"))))</f>
        <v>Recent / New</v>
      </c>
      <c r="N4347" s="54" t="n">
        <f aca="false">IF(AND(Calc!$C$2&lt;=2009,Calc!$C$3&gt;=2009),F4347,0)+IF(AND(Calc!$C$2&lt;=2010,Calc!$C$3&gt;=2010),G4347,0)+IF(AND(Calc!$C$2&lt;=2011,Calc!$C$3&gt;=2011),H4347,0)</f>
        <v>772.84</v>
      </c>
      <c r="O4347" s="61" t="n">
        <f aca="false">IF(AND(N4347&gt;0,OR(Calc!$C$4="*",B4347=Calc!$C$4)),N4347+ROW()*0.000000001,0)</f>
        <v>772.840004347</v>
      </c>
    </row>
    <row r="4348" customFormat="false" ht="15" hidden="false" customHeight="false" outlineLevel="0" collapsed="false">
      <c r="A4348" s="49" t="n">
        <v>16760</v>
      </c>
      <c r="B4348" s="49" t="s">
        <v>189</v>
      </c>
      <c r="C4348" s="63" t="n">
        <v>40456</v>
      </c>
      <c r="D4348" s="63" t="n">
        <v>40456</v>
      </c>
      <c r="E4348" s="49" t="n">
        <v>1</v>
      </c>
      <c r="F4348" s="54" t="n">
        <v>0</v>
      </c>
      <c r="G4348" s="54" t="n">
        <v>228</v>
      </c>
      <c r="H4348" s="54" t="n">
        <v>0</v>
      </c>
      <c r="I4348" s="54" t="n">
        <f aca="false">SUM(F4348:H4348)</f>
        <v>228</v>
      </c>
      <c r="J4348" s="49" t="n">
        <f aca="false">Calc!$C$5-D4348</f>
        <v>431</v>
      </c>
      <c r="K4348" s="49" t="n">
        <f aca="false">IF(J4348&lt;=Calc!$C$11,4,IF(J4348&lt;=Calc!$C$12,3,IF(J4348&lt;=Calc!$C$13,2,1)))</f>
        <v>1</v>
      </c>
      <c r="L4348" s="49" t="n">
        <f aca="false">1+(E4348&gt;=Calc!$C$16)+(E4348&gt;=Calc!$C$17)+(E4348&gt;=Calc!$C$18)</f>
        <v>1</v>
      </c>
      <c r="M4348" s="49" t="str">
        <f aca="false">IF(AND(K4348=4,L4348&gt;=3),"Champions",IF(AND(K4348=3,L4348&gt;=3),"Loyal",IF(K4348&gt;=3,"Recent / New",IF(L4348&gt;=3,"At Risk","Hibernating / Lost"))))</f>
        <v>Hibernating / Lost</v>
      </c>
      <c r="N4348" s="54" t="n">
        <f aca="false">IF(AND(Calc!$C$2&lt;=2009,Calc!$C$3&gt;=2009),F4348,0)+IF(AND(Calc!$C$2&lt;=2010,Calc!$C$3&gt;=2010),G4348,0)+IF(AND(Calc!$C$2&lt;=2011,Calc!$C$3&gt;=2011),H4348,0)</f>
        <v>228</v>
      </c>
      <c r="O4348" s="61" t="n">
        <f aca="false">IF(AND(N4348&gt;0,OR(Calc!$C$4="*",B4348=Calc!$C$4)),N4348+ROW()*0.000000001,0)</f>
        <v>228.000004348</v>
      </c>
    </row>
    <row r="4349" customFormat="false" ht="15" hidden="false" customHeight="false" outlineLevel="0" collapsed="false">
      <c r="A4349" s="49" t="n">
        <v>16761</v>
      </c>
      <c r="B4349" s="49" t="s">
        <v>189</v>
      </c>
      <c r="C4349" s="63" t="n">
        <v>40790</v>
      </c>
      <c r="D4349" s="63" t="n">
        <v>40790</v>
      </c>
      <c r="E4349" s="49" t="n">
        <v>1</v>
      </c>
      <c r="F4349" s="54" t="n">
        <v>0</v>
      </c>
      <c r="G4349" s="54" t="n">
        <v>0</v>
      </c>
      <c r="H4349" s="54" t="n">
        <v>316.62</v>
      </c>
      <c r="I4349" s="54" t="n">
        <f aca="false">SUM(F4349:H4349)</f>
        <v>316.62</v>
      </c>
      <c r="J4349" s="49" t="n">
        <f aca="false">Calc!$C$5-D4349</f>
        <v>97</v>
      </c>
      <c r="K4349" s="49" t="n">
        <f aca="false">IF(J4349&lt;=Calc!$C$11,4,IF(J4349&lt;=Calc!$C$12,3,IF(J4349&lt;=Calc!$C$13,2,1)))</f>
        <v>2</v>
      </c>
      <c r="L4349" s="49" t="n">
        <f aca="false">1+(E4349&gt;=Calc!$C$16)+(E4349&gt;=Calc!$C$17)+(E4349&gt;=Calc!$C$18)</f>
        <v>1</v>
      </c>
      <c r="M4349" s="49" t="str">
        <f aca="false">IF(AND(K4349=4,L4349&gt;=3),"Champions",IF(AND(K4349=3,L4349&gt;=3),"Loyal",IF(K4349&gt;=3,"Recent / New",IF(L4349&gt;=3,"At Risk","Hibernating / Lost"))))</f>
        <v>Hibernating / Lost</v>
      </c>
      <c r="N4349" s="54" t="n">
        <f aca="false">IF(AND(Calc!$C$2&lt;=2009,Calc!$C$3&gt;=2009),F4349,0)+IF(AND(Calc!$C$2&lt;=2010,Calc!$C$3&gt;=2010),G4349,0)+IF(AND(Calc!$C$2&lt;=2011,Calc!$C$3&gt;=2011),H4349,0)</f>
        <v>316.62</v>
      </c>
      <c r="O4349" s="61" t="n">
        <f aca="false">IF(AND(N4349&gt;0,OR(Calc!$C$4="*",B4349=Calc!$C$4)),N4349+ROW()*0.000000001,0)</f>
        <v>316.620004349</v>
      </c>
    </row>
    <row r="4350" customFormat="false" ht="15" hidden="false" customHeight="false" outlineLevel="0" collapsed="false">
      <c r="A4350" s="49" t="n">
        <v>16762</v>
      </c>
      <c r="B4350" s="49" t="s">
        <v>189</v>
      </c>
      <c r="C4350" s="63" t="n">
        <v>40742</v>
      </c>
      <c r="D4350" s="63" t="n">
        <v>40867</v>
      </c>
      <c r="E4350" s="49" t="n">
        <v>3</v>
      </c>
      <c r="F4350" s="54" t="n">
        <v>0</v>
      </c>
      <c r="G4350" s="54" t="n">
        <v>0</v>
      </c>
      <c r="H4350" s="54" t="n">
        <v>1207.24</v>
      </c>
      <c r="I4350" s="54" t="n">
        <f aca="false">SUM(F4350:H4350)</f>
        <v>1207.24</v>
      </c>
      <c r="J4350" s="49" t="n">
        <f aca="false">Calc!$C$5-D4350</f>
        <v>20</v>
      </c>
      <c r="K4350" s="49" t="n">
        <f aca="false">IF(J4350&lt;=Calc!$C$11,4,IF(J4350&lt;=Calc!$C$12,3,IF(J4350&lt;=Calc!$C$13,2,1)))</f>
        <v>4</v>
      </c>
      <c r="L4350" s="49" t="n">
        <f aca="false">1+(E4350&gt;=Calc!$C$16)+(E4350&gt;=Calc!$C$17)+(E4350&gt;=Calc!$C$18)</f>
        <v>2</v>
      </c>
      <c r="M4350" s="49" t="str">
        <f aca="false">IF(AND(K4350=4,L4350&gt;=3),"Champions",IF(AND(K4350=3,L4350&gt;=3),"Loyal",IF(K4350&gt;=3,"Recent / New",IF(L4350&gt;=3,"At Risk","Hibernating / Lost"))))</f>
        <v>Recent / New</v>
      </c>
      <c r="N4350" s="54" t="n">
        <f aca="false">IF(AND(Calc!$C$2&lt;=2009,Calc!$C$3&gt;=2009),F4350,0)+IF(AND(Calc!$C$2&lt;=2010,Calc!$C$3&gt;=2010),G4350,0)+IF(AND(Calc!$C$2&lt;=2011,Calc!$C$3&gt;=2011),H4350,0)</f>
        <v>1207.24</v>
      </c>
      <c r="O4350" s="61" t="n">
        <f aca="false">IF(AND(N4350&gt;0,OR(Calc!$C$4="*",B4350=Calc!$C$4)),N4350+ROW()*0.000000001,0)</f>
        <v>1207.24000435</v>
      </c>
    </row>
    <row r="4351" customFormat="false" ht="15" hidden="false" customHeight="false" outlineLevel="0" collapsed="false">
      <c r="A4351" s="49" t="n">
        <v>16763</v>
      </c>
      <c r="B4351" s="49" t="s">
        <v>189</v>
      </c>
      <c r="C4351" s="63" t="n">
        <v>40148</v>
      </c>
      <c r="D4351" s="63" t="n">
        <v>40688</v>
      </c>
      <c r="E4351" s="49" t="n">
        <v>2</v>
      </c>
      <c r="F4351" s="54" t="n">
        <v>352.85</v>
      </c>
      <c r="G4351" s="54" t="n">
        <v>0</v>
      </c>
      <c r="H4351" s="54" t="n">
        <v>594.9</v>
      </c>
      <c r="I4351" s="54" t="n">
        <f aca="false">SUM(F4351:H4351)</f>
        <v>947.75</v>
      </c>
      <c r="J4351" s="49" t="n">
        <f aca="false">Calc!$C$5-D4351</f>
        <v>199</v>
      </c>
      <c r="K4351" s="49" t="n">
        <f aca="false">IF(J4351&lt;=Calc!$C$11,4,IF(J4351&lt;=Calc!$C$12,3,IF(J4351&lt;=Calc!$C$13,2,1)))</f>
        <v>2</v>
      </c>
      <c r="L4351" s="49" t="n">
        <f aca="false">1+(E4351&gt;=Calc!$C$16)+(E4351&gt;=Calc!$C$17)+(E4351&gt;=Calc!$C$18)</f>
        <v>2</v>
      </c>
      <c r="M4351" s="49" t="str">
        <f aca="false">IF(AND(K4351=4,L4351&gt;=3),"Champions",IF(AND(K4351=3,L4351&gt;=3),"Loyal",IF(K4351&gt;=3,"Recent / New",IF(L4351&gt;=3,"At Risk","Hibernating / Lost"))))</f>
        <v>Hibernating / Lost</v>
      </c>
      <c r="N4351" s="54" t="n">
        <f aca="false">IF(AND(Calc!$C$2&lt;=2009,Calc!$C$3&gt;=2009),F4351,0)+IF(AND(Calc!$C$2&lt;=2010,Calc!$C$3&gt;=2010),G4351,0)+IF(AND(Calc!$C$2&lt;=2011,Calc!$C$3&gt;=2011),H4351,0)</f>
        <v>947.75</v>
      </c>
      <c r="O4351" s="61" t="n">
        <f aca="false">IF(AND(N4351&gt;0,OR(Calc!$C$4="*",B4351=Calc!$C$4)),N4351+ROW()*0.000000001,0)</f>
        <v>947.750004351</v>
      </c>
    </row>
    <row r="4352" customFormat="false" ht="15" hidden="false" customHeight="false" outlineLevel="0" collapsed="false">
      <c r="A4352" s="49" t="n">
        <v>16764</v>
      </c>
      <c r="B4352" s="49" t="s">
        <v>189</v>
      </c>
      <c r="C4352" s="63" t="n">
        <v>40743</v>
      </c>
      <c r="D4352" s="63" t="n">
        <v>40883</v>
      </c>
      <c r="E4352" s="49" t="n">
        <v>13</v>
      </c>
      <c r="F4352" s="54" t="n">
        <v>0</v>
      </c>
      <c r="G4352" s="54" t="n">
        <v>0</v>
      </c>
      <c r="H4352" s="54" t="n">
        <v>2749.95</v>
      </c>
      <c r="I4352" s="54" t="n">
        <f aca="false">SUM(F4352:H4352)</f>
        <v>2749.95</v>
      </c>
      <c r="J4352" s="49" t="n">
        <f aca="false">Calc!$C$5-D4352</f>
        <v>4</v>
      </c>
      <c r="K4352" s="49" t="n">
        <f aca="false">IF(J4352&lt;=Calc!$C$11,4,IF(J4352&lt;=Calc!$C$12,3,IF(J4352&lt;=Calc!$C$13,2,1)))</f>
        <v>4</v>
      </c>
      <c r="L4352" s="49" t="n">
        <f aca="false">1+(E4352&gt;=Calc!$C$16)+(E4352&gt;=Calc!$C$17)+(E4352&gt;=Calc!$C$18)</f>
        <v>4</v>
      </c>
      <c r="M4352" s="49" t="str">
        <f aca="false">IF(AND(K4352=4,L4352&gt;=3),"Champions",IF(AND(K4352=3,L4352&gt;=3),"Loyal",IF(K4352&gt;=3,"Recent / New",IF(L4352&gt;=3,"At Risk","Hibernating / Lost"))))</f>
        <v>Champions</v>
      </c>
      <c r="N4352" s="54" t="n">
        <f aca="false">IF(AND(Calc!$C$2&lt;=2009,Calc!$C$3&gt;=2009),F4352,0)+IF(AND(Calc!$C$2&lt;=2010,Calc!$C$3&gt;=2010),G4352,0)+IF(AND(Calc!$C$2&lt;=2011,Calc!$C$3&gt;=2011),H4352,0)</f>
        <v>2749.95</v>
      </c>
      <c r="O4352" s="61" t="n">
        <f aca="false">IF(AND(N4352&gt;0,OR(Calc!$C$4="*",B4352=Calc!$C$4)),N4352+ROW()*0.000000001,0)</f>
        <v>2749.950004352</v>
      </c>
    </row>
    <row r="4353" customFormat="false" ht="15" hidden="false" customHeight="false" outlineLevel="0" collapsed="false">
      <c r="A4353" s="49" t="n">
        <v>16765</v>
      </c>
      <c r="B4353" s="49" t="s">
        <v>189</v>
      </c>
      <c r="C4353" s="63" t="n">
        <v>40504</v>
      </c>
      <c r="D4353" s="63" t="n">
        <v>40592</v>
      </c>
      <c r="E4353" s="49" t="n">
        <v>2</v>
      </c>
      <c r="F4353" s="54" t="n">
        <v>0</v>
      </c>
      <c r="G4353" s="54" t="n">
        <v>420.75</v>
      </c>
      <c r="H4353" s="54" t="n">
        <v>34</v>
      </c>
      <c r="I4353" s="54" t="n">
        <f aca="false">SUM(F4353:H4353)</f>
        <v>454.75</v>
      </c>
      <c r="J4353" s="49" t="n">
        <f aca="false">Calc!$C$5-D4353</f>
        <v>295</v>
      </c>
      <c r="K4353" s="49" t="n">
        <f aca="false">IF(J4353&lt;=Calc!$C$11,4,IF(J4353&lt;=Calc!$C$12,3,IF(J4353&lt;=Calc!$C$13,2,1)))</f>
        <v>2</v>
      </c>
      <c r="L4353" s="49" t="n">
        <f aca="false">1+(E4353&gt;=Calc!$C$16)+(E4353&gt;=Calc!$C$17)+(E4353&gt;=Calc!$C$18)</f>
        <v>2</v>
      </c>
      <c r="M4353" s="49" t="str">
        <f aca="false">IF(AND(K4353=4,L4353&gt;=3),"Champions",IF(AND(K4353=3,L4353&gt;=3),"Loyal",IF(K4353&gt;=3,"Recent / New",IF(L4353&gt;=3,"At Risk","Hibernating / Lost"))))</f>
        <v>Hibernating / Lost</v>
      </c>
      <c r="N4353" s="54" t="n">
        <f aca="false">IF(AND(Calc!$C$2&lt;=2009,Calc!$C$3&gt;=2009),F4353,0)+IF(AND(Calc!$C$2&lt;=2010,Calc!$C$3&gt;=2010),G4353,0)+IF(AND(Calc!$C$2&lt;=2011,Calc!$C$3&gt;=2011),H4353,0)</f>
        <v>454.75</v>
      </c>
      <c r="O4353" s="61" t="n">
        <f aca="false">IF(AND(N4353&gt;0,OR(Calc!$C$4="*",B4353=Calc!$C$4)),N4353+ROW()*0.000000001,0)</f>
        <v>454.750004353</v>
      </c>
    </row>
    <row r="4354" customFormat="false" ht="15" hidden="false" customHeight="false" outlineLevel="0" collapsed="false">
      <c r="A4354" s="49" t="n">
        <v>16766</v>
      </c>
      <c r="B4354" s="49" t="s">
        <v>189</v>
      </c>
      <c r="C4354" s="63" t="n">
        <v>40613</v>
      </c>
      <c r="D4354" s="63" t="n">
        <v>40613</v>
      </c>
      <c r="E4354" s="49" t="n">
        <v>2</v>
      </c>
      <c r="F4354" s="54" t="n">
        <v>0</v>
      </c>
      <c r="G4354" s="54" t="n">
        <v>0</v>
      </c>
      <c r="H4354" s="54" t="n">
        <v>1145.6</v>
      </c>
      <c r="I4354" s="54" t="n">
        <f aca="false">SUM(F4354:H4354)</f>
        <v>1145.6</v>
      </c>
      <c r="J4354" s="49" t="n">
        <f aca="false">Calc!$C$5-D4354</f>
        <v>274</v>
      </c>
      <c r="K4354" s="49" t="n">
        <f aca="false">IF(J4354&lt;=Calc!$C$11,4,IF(J4354&lt;=Calc!$C$12,3,IF(J4354&lt;=Calc!$C$13,2,1)))</f>
        <v>2</v>
      </c>
      <c r="L4354" s="49" t="n">
        <f aca="false">1+(E4354&gt;=Calc!$C$16)+(E4354&gt;=Calc!$C$17)+(E4354&gt;=Calc!$C$18)</f>
        <v>2</v>
      </c>
      <c r="M4354" s="49" t="str">
        <f aca="false">IF(AND(K4354=4,L4354&gt;=3),"Champions",IF(AND(K4354=3,L4354&gt;=3),"Loyal",IF(K4354&gt;=3,"Recent / New",IF(L4354&gt;=3,"At Risk","Hibernating / Lost"))))</f>
        <v>Hibernating / Lost</v>
      </c>
      <c r="N4354" s="54" t="n">
        <f aca="false">IF(AND(Calc!$C$2&lt;=2009,Calc!$C$3&gt;=2009),F4354,0)+IF(AND(Calc!$C$2&lt;=2010,Calc!$C$3&gt;=2010),G4354,0)+IF(AND(Calc!$C$2&lt;=2011,Calc!$C$3&gt;=2011),H4354,0)</f>
        <v>1145.6</v>
      </c>
      <c r="O4354" s="61" t="n">
        <f aca="false">IF(AND(N4354&gt;0,OR(Calc!$C$4="*",B4354=Calc!$C$4)),N4354+ROW()*0.000000001,0)</f>
        <v>1145.600004354</v>
      </c>
    </row>
    <row r="4355" customFormat="false" ht="15" hidden="false" customHeight="false" outlineLevel="0" collapsed="false">
      <c r="A4355" s="49" t="n">
        <v>16767</v>
      </c>
      <c r="B4355" s="49" t="s">
        <v>189</v>
      </c>
      <c r="C4355" s="63" t="n">
        <v>40296</v>
      </c>
      <c r="D4355" s="63" t="n">
        <v>40856</v>
      </c>
      <c r="E4355" s="49" t="n">
        <v>15</v>
      </c>
      <c r="F4355" s="54" t="n">
        <v>0</v>
      </c>
      <c r="G4355" s="54" t="n">
        <v>2374.85</v>
      </c>
      <c r="H4355" s="54" t="n">
        <v>5575.56</v>
      </c>
      <c r="I4355" s="54" t="n">
        <f aca="false">SUM(F4355:H4355)</f>
        <v>7950.41</v>
      </c>
      <c r="J4355" s="49" t="n">
        <f aca="false">Calc!$C$5-D4355</f>
        <v>31</v>
      </c>
      <c r="K4355" s="49" t="n">
        <f aca="false">IF(J4355&lt;=Calc!$C$11,4,IF(J4355&lt;=Calc!$C$12,3,IF(J4355&lt;=Calc!$C$13,2,1)))</f>
        <v>3</v>
      </c>
      <c r="L4355" s="49" t="n">
        <f aca="false">1+(E4355&gt;=Calc!$C$16)+(E4355&gt;=Calc!$C$17)+(E4355&gt;=Calc!$C$18)</f>
        <v>4</v>
      </c>
      <c r="M4355" s="49" t="str">
        <f aca="false">IF(AND(K4355=4,L4355&gt;=3),"Champions",IF(AND(K4355=3,L4355&gt;=3),"Loyal",IF(K4355&gt;=3,"Recent / New",IF(L4355&gt;=3,"At Risk","Hibernating / Lost"))))</f>
        <v>Loyal</v>
      </c>
      <c r="N4355" s="54" t="n">
        <f aca="false">IF(AND(Calc!$C$2&lt;=2009,Calc!$C$3&gt;=2009),F4355,0)+IF(AND(Calc!$C$2&lt;=2010,Calc!$C$3&gt;=2010),G4355,0)+IF(AND(Calc!$C$2&lt;=2011,Calc!$C$3&gt;=2011),H4355,0)</f>
        <v>7950.41</v>
      </c>
      <c r="O4355" s="61" t="n">
        <f aca="false">IF(AND(N4355&gt;0,OR(Calc!$C$4="*",B4355=Calc!$C$4)),N4355+ROW()*0.000000001,0)</f>
        <v>7950.410004355</v>
      </c>
    </row>
    <row r="4356" customFormat="false" ht="15" hidden="false" customHeight="false" outlineLevel="0" collapsed="false">
      <c r="A4356" s="49" t="n">
        <v>16768</v>
      </c>
      <c r="B4356" s="49" t="s">
        <v>189</v>
      </c>
      <c r="C4356" s="63" t="n">
        <v>40154</v>
      </c>
      <c r="D4356" s="63" t="n">
        <v>40839</v>
      </c>
      <c r="E4356" s="49" t="n">
        <v>9</v>
      </c>
      <c r="F4356" s="54" t="n">
        <v>224.98</v>
      </c>
      <c r="G4356" s="54" t="n">
        <v>954.5</v>
      </c>
      <c r="H4356" s="54" t="n">
        <v>458.04</v>
      </c>
      <c r="I4356" s="54" t="n">
        <f aca="false">SUM(F4356:H4356)</f>
        <v>1637.52</v>
      </c>
      <c r="J4356" s="49" t="n">
        <f aca="false">Calc!$C$5-D4356</f>
        <v>48</v>
      </c>
      <c r="K4356" s="49" t="n">
        <f aca="false">IF(J4356&lt;=Calc!$C$11,4,IF(J4356&lt;=Calc!$C$12,3,IF(J4356&lt;=Calc!$C$13,2,1)))</f>
        <v>3</v>
      </c>
      <c r="L4356" s="49" t="n">
        <f aca="false">1+(E4356&gt;=Calc!$C$16)+(E4356&gt;=Calc!$C$17)+(E4356&gt;=Calc!$C$18)</f>
        <v>4</v>
      </c>
      <c r="M4356" s="49" t="str">
        <f aca="false">IF(AND(K4356=4,L4356&gt;=3),"Champions",IF(AND(K4356=3,L4356&gt;=3),"Loyal",IF(K4356&gt;=3,"Recent / New",IF(L4356&gt;=3,"At Risk","Hibernating / Lost"))))</f>
        <v>Loyal</v>
      </c>
      <c r="N4356" s="54" t="n">
        <f aca="false">IF(AND(Calc!$C$2&lt;=2009,Calc!$C$3&gt;=2009),F4356,0)+IF(AND(Calc!$C$2&lt;=2010,Calc!$C$3&gt;=2010),G4356,0)+IF(AND(Calc!$C$2&lt;=2011,Calc!$C$3&gt;=2011),H4356,0)</f>
        <v>1637.52</v>
      </c>
      <c r="O4356" s="61" t="n">
        <f aca="false">IF(AND(N4356&gt;0,OR(Calc!$C$4="*",B4356=Calc!$C$4)),N4356+ROW()*0.000000001,0)</f>
        <v>1637.520004356</v>
      </c>
    </row>
    <row r="4357" customFormat="false" ht="15" hidden="false" customHeight="false" outlineLevel="0" collapsed="false">
      <c r="A4357" s="49" t="n">
        <v>16769</v>
      </c>
      <c r="B4357" s="49" t="s">
        <v>189</v>
      </c>
      <c r="C4357" s="63" t="n">
        <v>40161</v>
      </c>
      <c r="D4357" s="63" t="n">
        <v>40626</v>
      </c>
      <c r="E4357" s="49" t="n">
        <v>4</v>
      </c>
      <c r="F4357" s="54" t="n">
        <v>394.46</v>
      </c>
      <c r="G4357" s="54" t="n">
        <v>361.05</v>
      </c>
      <c r="H4357" s="54" t="n">
        <v>361.54</v>
      </c>
      <c r="I4357" s="54" t="n">
        <f aca="false">SUM(F4357:H4357)</f>
        <v>1117.05</v>
      </c>
      <c r="J4357" s="49" t="n">
        <f aca="false">Calc!$C$5-D4357</f>
        <v>261</v>
      </c>
      <c r="K4357" s="49" t="n">
        <f aca="false">IF(J4357&lt;=Calc!$C$11,4,IF(J4357&lt;=Calc!$C$12,3,IF(J4357&lt;=Calc!$C$13,2,1)))</f>
        <v>2</v>
      </c>
      <c r="L4357" s="49" t="n">
        <f aca="false">1+(E4357&gt;=Calc!$C$16)+(E4357&gt;=Calc!$C$17)+(E4357&gt;=Calc!$C$18)</f>
        <v>3</v>
      </c>
      <c r="M4357" s="49" t="str">
        <f aca="false">IF(AND(K4357=4,L4357&gt;=3),"Champions",IF(AND(K4357=3,L4357&gt;=3),"Loyal",IF(K4357&gt;=3,"Recent / New",IF(L4357&gt;=3,"At Risk","Hibernating / Lost"))))</f>
        <v>At Risk</v>
      </c>
      <c r="N4357" s="54" t="n">
        <f aca="false">IF(AND(Calc!$C$2&lt;=2009,Calc!$C$3&gt;=2009),F4357,0)+IF(AND(Calc!$C$2&lt;=2010,Calc!$C$3&gt;=2010),G4357,0)+IF(AND(Calc!$C$2&lt;=2011,Calc!$C$3&gt;=2011),H4357,0)</f>
        <v>1117.05</v>
      </c>
      <c r="O4357" s="61" t="n">
        <f aca="false">IF(AND(N4357&gt;0,OR(Calc!$C$4="*",B4357=Calc!$C$4)),N4357+ROW()*0.000000001,0)</f>
        <v>1117.050004357</v>
      </c>
    </row>
    <row r="4358" customFormat="false" ht="15" hidden="false" customHeight="false" outlineLevel="0" collapsed="false">
      <c r="A4358" s="49" t="n">
        <v>16770</v>
      </c>
      <c r="B4358" s="49" t="s">
        <v>189</v>
      </c>
      <c r="C4358" s="63" t="n">
        <v>40412</v>
      </c>
      <c r="D4358" s="63" t="n">
        <v>40829</v>
      </c>
      <c r="E4358" s="49" t="n">
        <v>9</v>
      </c>
      <c r="F4358" s="54" t="n">
        <v>0</v>
      </c>
      <c r="G4358" s="54" t="n">
        <v>1251.93</v>
      </c>
      <c r="H4358" s="54" t="n">
        <v>494.9</v>
      </c>
      <c r="I4358" s="54" t="n">
        <f aca="false">SUM(F4358:H4358)</f>
        <v>1746.83</v>
      </c>
      <c r="J4358" s="49" t="n">
        <f aca="false">Calc!$C$5-D4358</f>
        <v>58</v>
      </c>
      <c r="K4358" s="49" t="n">
        <f aca="false">IF(J4358&lt;=Calc!$C$11,4,IF(J4358&lt;=Calc!$C$12,3,IF(J4358&lt;=Calc!$C$13,2,1)))</f>
        <v>3</v>
      </c>
      <c r="L4358" s="49" t="n">
        <f aca="false">1+(E4358&gt;=Calc!$C$16)+(E4358&gt;=Calc!$C$17)+(E4358&gt;=Calc!$C$18)</f>
        <v>4</v>
      </c>
      <c r="M4358" s="49" t="str">
        <f aca="false">IF(AND(K4358=4,L4358&gt;=3),"Champions",IF(AND(K4358=3,L4358&gt;=3),"Loyal",IF(K4358&gt;=3,"Recent / New",IF(L4358&gt;=3,"At Risk","Hibernating / Lost"))))</f>
        <v>Loyal</v>
      </c>
      <c r="N4358" s="54" t="n">
        <f aca="false">IF(AND(Calc!$C$2&lt;=2009,Calc!$C$3&gt;=2009),F4358,0)+IF(AND(Calc!$C$2&lt;=2010,Calc!$C$3&gt;=2010),G4358,0)+IF(AND(Calc!$C$2&lt;=2011,Calc!$C$3&gt;=2011),H4358,0)</f>
        <v>1746.83</v>
      </c>
      <c r="O4358" s="61" t="n">
        <f aca="false">IF(AND(N4358&gt;0,OR(Calc!$C$4="*",B4358=Calc!$C$4)),N4358+ROW()*0.000000001,0)</f>
        <v>1746.830004358</v>
      </c>
    </row>
    <row r="4359" customFormat="false" ht="15" hidden="false" customHeight="false" outlineLevel="0" collapsed="false">
      <c r="A4359" s="49" t="n">
        <v>16771</v>
      </c>
      <c r="B4359" s="49" t="s">
        <v>189</v>
      </c>
      <c r="C4359" s="63" t="n">
        <v>40156</v>
      </c>
      <c r="D4359" s="63" t="n">
        <v>40853</v>
      </c>
      <c r="E4359" s="49" t="n">
        <v>10</v>
      </c>
      <c r="F4359" s="54" t="n">
        <v>203.3</v>
      </c>
      <c r="G4359" s="54" t="n">
        <v>1487.19</v>
      </c>
      <c r="H4359" s="54" t="n">
        <v>2230.61</v>
      </c>
      <c r="I4359" s="54" t="n">
        <f aca="false">SUM(F4359:H4359)</f>
        <v>3921.1</v>
      </c>
      <c r="J4359" s="49" t="n">
        <f aca="false">Calc!$C$5-D4359</f>
        <v>34</v>
      </c>
      <c r="K4359" s="49" t="n">
        <f aca="false">IF(J4359&lt;=Calc!$C$11,4,IF(J4359&lt;=Calc!$C$12,3,IF(J4359&lt;=Calc!$C$13,2,1)))</f>
        <v>3</v>
      </c>
      <c r="L4359" s="49" t="n">
        <f aca="false">1+(E4359&gt;=Calc!$C$16)+(E4359&gt;=Calc!$C$17)+(E4359&gt;=Calc!$C$18)</f>
        <v>4</v>
      </c>
      <c r="M4359" s="49" t="str">
        <f aca="false">IF(AND(K4359=4,L4359&gt;=3),"Champions",IF(AND(K4359=3,L4359&gt;=3),"Loyal",IF(K4359&gt;=3,"Recent / New",IF(L4359&gt;=3,"At Risk","Hibernating / Lost"))))</f>
        <v>Loyal</v>
      </c>
      <c r="N4359" s="54" t="n">
        <f aca="false">IF(AND(Calc!$C$2&lt;=2009,Calc!$C$3&gt;=2009),F4359,0)+IF(AND(Calc!$C$2&lt;=2010,Calc!$C$3&gt;=2010),G4359,0)+IF(AND(Calc!$C$2&lt;=2011,Calc!$C$3&gt;=2011),H4359,0)</f>
        <v>3921.1</v>
      </c>
      <c r="O4359" s="61" t="n">
        <f aca="false">IF(AND(N4359&gt;0,OR(Calc!$C$4="*",B4359=Calc!$C$4)),N4359+ROW()*0.000000001,0)</f>
        <v>3921.100004359</v>
      </c>
    </row>
    <row r="4360" customFormat="false" ht="15" hidden="false" customHeight="false" outlineLevel="0" collapsed="false">
      <c r="A4360" s="49" t="n">
        <v>16772</v>
      </c>
      <c r="B4360" s="49" t="s">
        <v>189</v>
      </c>
      <c r="C4360" s="63" t="n">
        <v>40165</v>
      </c>
      <c r="D4360" s="63" t="n">
        <v>40463</v>
      </c>
      <c r="E4360" s="49" t="n">
        <v>3</v>
      </c>
      <c r="F4360" s="54" t="n">
        <v>0</v>
      </c>
      <c r="G4360" s="54" t="n">
        <v>2760.1</v>
      </c>
      <c r="H4360" s="54" t="n">
        <v>0</v>
      </c>
      <c r="I4360" s="54" t="n">
        <f aca="false">SUM(F4360:H4360)</f>
        <v>2760.1</v>
      </c>
      <c r="J4360" s="49" t="n">
        <f aca="false">Calc!$C$5-D4360</f>
        <v>424</v>
      </c>
      <c r="K4360" s="49" t="n">
        <f aca="false">IF(J4360&lt;=Calc!$C$11,4,IF(J4360&lt;=Calc!$C$12,3,IF(J4360&lt;=Calc!$C$13,2,1)))</f>
        <v>1</v>
      </c>
      <c r="L4360" s="49" t="n">
        <f aca="false">1+(E4360&gt;=Calc!$C$16)+(E4360&gt;=Calc!$C$17)+(E4360&gt;=Calc!$C$18)</f>
        <v>2</v>
      </c>
      <c r="M4360" s="49" t="str">
        <f aca="false">IF(AND(K4360=4,L4360&gt;=3),"Champions",IF(AND(K4360=3,L4360&gt;=3),"Loyal",IF(K4360&gt;=3,"Recent / New",IF(L4360&gt;=3,"At Risk","Hibernating / Lost"))))</f>
        <v>Hibernating / Lost</v>
      </c>
      <c r="N4360" s="54" t="n">
        <f aca="false">IF(AND(Calc!$C$2&lt;=2009,Calc!$C$3&gt;=2009),F4360,0)+IF(AND(Calc!$C$2&lt;=2010,Calc!$C$3&gt;=2010),G4360,0)+IF(AND(Calc!$C$2&lt;=2011,Calc!$C$3&gt;=2011),H4360,0)</f>
        <v>2760.1</v>
      </c>
      <c r="O4360" s="61" t="n">
        <f aca="false">IF(AND(N4360&gt;0,OR(Calc!$C$4="*",B4360=Calc!$C$4)),N4360+ROW()*0.000000001,0)</f>
        <v>2760.10000436</v>
      </c>
    </row>
    <row r="4361" customFormat="false" ht="15" hidden="false" customHeight="false" outlineLevel="0" collapsed="false">
      <c r="A4361" s="49" t="n">
        <v>16773</v>
      </c>
      <c r="B4361" s="49" t="s">
        <v>189</v>
      </c>
      <c r="C4361" s="63" t="n">
        <v>40153</v>
      </c>
      <c r="D4361" s="63" t="n">
        <v>40829</v>
      </c>
      <c r="E4361" s="49" t="n">
        <v>3</v>
      </c>
      <c r="F4361" s="54" t="n">
        <v>137.75</v>
      </c>
      <c r="G4361" s="54" t="n">
        <v>111.9</v>
      </c>
      <c r="H4361" s="54" t="n">
        <v>171.59</v>
      </c>
      <c r="I4361" s="54" t="n">
        <f aca="false">SUM(F4361:H4361)</f>
        <v>421.24</v>
      </c>
      <c r="J4361" s="49" t="n">
        <f aca="false">Calc!$C$5-D4361</f>
        <v>58</v>
      </c>
      <c r="K4361" s="49" t="n">
        <f aca="false">IF(J4361&lt;=Calc!$C$11,4,IF(J4361&lt;=Calc!$C$12,3,IF(J4361&lt;=Calc!$C$13,2,1)))</f>
        <v>3</v>
      </c>
      <c r="L4361" s="49" t="n">
        <f aca="false">1+(E4361&gt;=Calc!$C$16)+(E4361&gt;=Calc!$C$17)+(E4361&gt;=Calc!$C$18)</f>
        <v>2</v>
      </c>
      <c r="M4361" s="49" t="str">
        <f aca="false">IF(AND(K4361=4,L4361&gt;=3),"Champions",IF(AND(K4361=3,L4361&gt;=3),"Loyal",IF(K4361&gt;=3,"Recent / New",IF(L4361&gt;=3,"At Risk","Hibernating / Lost"))))</f>
        <v>Recent / New</v>
      </c>
      <c r="N4361" s="54" t="n">
        <f aca="false">IF(AND(Calc!$C$2&lt;=2009,Calc!$C$3&gt;=2009),F4361,0)+IF(AND(Calc!$C$2&lt;=2010,Calc!$C$3&gt;=2010),G4361,0)+IF(AND(Calc!$C$2&lt;=2011,Calc!$C$3&gt;=2011),H4361,0)</f>
        <v>421.24</v>
      </c>
      <c r="O4361" s="61" t="n">
        <f aca="false">IF(AND(N4361&gt;0,OR(Calc!$C$4="*",B4361=Calc!$C$4)),N4361+ROW()*0.000000001,0)</f>
        <v>421.240004361</v>
      </c>
    </row>
    <row r="4362" customFormat="false" ht="15" hidden="false" customHeight="false" outlineLevel="0" collapsed="false">
      <c r="A4362" s="49" t="n">
        <v>16774</v>
      </c>
      <c r="B4362" s="49" t="s">
        <v>189</v>
      </c>
      <c r="C4362" s="63" t="n">
        <v>40225</v>
      </c>
      <c r="D4362" s="63" t="n">
        <v>40819</v>
      </c>
      <c r="E4362" s="49" t="n">
        <v>8</v>
      </c>
      <c r="F4362" s="54" t="n">
        <v>0</v>
      </c>
      <c r="G4362" s="54" t="n">
        <v>905.96</v>
      </c>
      <c r="H4362" s="54" t="n">
        <v>654.92</v>
      </c>
      <c r="I4362" s="54" t="n">
        <f aca="false">SUM(F4362:H4362)</f>
        <v>1560.88</v>
      </c>
      <c r="J4362" s="49" t="n">
        <f aca="false">Calc!$C$5-D4362</f>
        <v>68</v>
      </c>
      <c r="K4362" s="49" t="n">
        <f aca="false">IF(J4362&lt;=Calc!$C$11,4,IF(J4362&lt;=Calc!$C$12,3,IF(J4362&lt;=Calc!$C$13,2,1)))</f>
        <v>3</v>
      </c>
      <c r="L4362" s="49" t="n">
        <f aca="false">1+(E4362&gt;=Calc!$C$16)+(E4362&gt;=Calc!$C$17)+(E4362&gt;=Calc!$C$18)</f>
        <v>4</v>
      </c>
      <c r="M4362" s="49" t="str">
        <f aca="false">IF(AND(K4362=4,L4362&gt;=3),"Champions",IF(AND(K4362=3,L4362&gt;=3),"Loyal",IF(K4362&gt;=3,"Recent / New",IF(L4362&gt;=3,"At Risk","Hibernating / Lost"))))</f>
        <v>Loyal</v>
      </c>
      <c r="N4362" s="54" t="n">
        <f aca="false">IF(AND(Calc!$C$2&lt;=2009,Calc!$C$3&gt;=2009),F4362,0)+IF(AND(Calc!$C$2&lt;=2010,Calc!$C$3&gt;=2010),G4362,0)+IF(AND(Calc!$C$2&lt;=2011,Calc!$C$3&gt;=2011),H4362,0)</f>
        <v>1560.88</v>
      </c>
      <c r="O4362" s="61" t="n">
        <f aca="false">IF(AND(N4362&gt;0,OR(Calc!$C$4="*",B4362=Calc!$C$4)),N4362+ROW()*0.000000001,0)</f>
        <v>1560.880004362</v>
      </c>
    </row>
    <row r="4363" customFormat="false" ht="15" hidden="false" customHeight="false" outlineLevel="0" collapsed="false">
      <c r="A4363" s="49" t="n">
        <v>16775</v>
      </c>
      <c r="B4363" s="49" t="s">
        <v>189</v>
      </c>
      <c r="C4363" s="63" t="n">
        <v>40444</v>
      </c>
      <c r="D4363" s="63" t="n">
        <v>40876</v>
      </c>
      <c r="E4363" s="49" t="n">
        <v>16</v>
      </c>
      <c r="F4363" s="54" t="n">
        <v>0</v>
      </c>
      <c r="G4363" s="54" t="n">
        <v>1279.63</v>
      </c>
      <c r="H4363" s="54" t="n">
        <v>1459.61</v>
      </c>
      <c r="I4363" s="54" t="n">
        <f aca="false">SUM(F4363:H4363)</f>
        <v>2739.24</v>
      </c>
      <c r="J4363" s="49" t="n">
        <f aca="false">Calc!$C$5-D4363</f>
        <v>11</v>
      </c>
      <c r="K4363" s="49" t="n">
        <f aca="false">IF(J4363&lt;=Calc!$C$11,4,IF(J4363&lt;=Calc!$C$12,3,IF(J4363&lt;=Calc!$C$13,2,1)))</f>
        <v>4</v>
      </c>
      <c r="L4363" s="49" t="n">
        <f aca="false">1+(E4363&gt;=Calc!$C$16)+(E4363&gt;=Calc!$C$17)+(E4363&gt;=Calc!$C$18)</f>
        <v>4</v>
      </c>
      <c r="M4363" s="49" t="str">
        <f aca="false">IF(AND(K4363=4,L4363&gt;=3),"Champions",IF(AND(K4363=3,L4363&gt;=3),"Loyal",IF(K4363&gt;=3,"Recent / New",IF(L4363&gt;=3,"At Risk","Hibernating / Lost"))))</f>
        <v>Champions</v>
      </c>
      <c r="N4363" s="54" t="n">
        <f aca="false">IF(AND(Calc!$C$2&lt;=2009,Calc!$C$3&gt;=2009),F4363,0)+IF(AND(Calc!$C$2&lt;=2010,Calc!$C$3&gt;=2010),G4363,0)+IF(AND(Calc!$C$2&lt;=2011,Calc!$C$3&gt;=2011),H4363,0)</f>
        <v>2739.24</v>
      </c>
      <c r="O4363" s="61" t="n">
        <f aca="false">IF(AND(N4363&gt;0,OR(Calc!$C$4="*",B4363=Calc!$C$4)),N4363+ROW()*0.000000001,0)</f>
        <v>2739.240004363</v>
      </c>
    </row>
    <row r="4364" customFormat="false" ht="15" hidden="false" customHeight="false" outlineLevel="0" collapsed="false">
      <c r="A4364" s="49" t="n">
        <v>16776</v>
      </c>
      <c r="B4364" s="49" t="s">
        <v>189</v>
      </c>
      <c r="C4364" s="63" t="n">
        <v>40471</v>
      </c>
      <c r="D4364" s="63" t="n">
        <v>40826</v>
      </c>
      <c r="E4364" s="49" t="n">
        <v>2</v>
      </c>
      <c r="F4364" s="54" t="n">
        <v>0</v>
      </c>
      <c r="G4364" s="54" t="n">
        <v>220.97</v>
      </c>
      <c r="H4364" s="54" t="n">
        <v>371.54</v>
      </c>
      <c r="I4364" s="54" t="n">
        <f aca="false">SUM(F4364:H4364)</f>
        <v>592.51</v>
      </c>
      <c r="J4364" s="49" t="n">
        <f aca="false">Calc!$C$5-D4364</f>
        <v>61</v>
      </c>
      <c r="K4364" s="49" t="n">
        <f aca="false">IF(J4364&lt;=Calc!$C$11,4,IF(J4364&lt;=Calc!$C$12,3,IF(J4364&lt;=Calc!$C$13,2,1)))</f>
        <v>3</v>
      </c>
      <c r="L4364" s="49" t="n">
        <f aca="false">1+(E4364&gt;=Calc!$C$16)+(E4364&gt;=Calc!$C$17)+(E4364&gt;=Calc!$C$18)</f>
        <v>2</v>
      </c>
      <c r="M4364" s="49" t="str">
        <f aca="false">IF(AND(K4364=4,L4364&gt;=3),"Champions",IF(AND(K4364=3,L4364&gt;=3),"Loyal",IF(K4364&gt;=3,"Recent / New",IF(L4364&gt;=3,"At Risk","Hibernating / Lost"))))</f>
        <v>Recent / New</v>
      </c>
      <c r="N4364" s="54" t="n">
        <f aca="false">IF(AND(Calc!$C$2&lt;=2009,Calc!$C$3&gt;=2009),F4364,0)+IF(AND(Calc!$C$2&lt;=2010,Calc!$C$3&gt;=2010),G4364,0)+IF(AND(Calc!$C$2&lt;=2011,Calc!$C$3&gt;=2011),H4364,0)</f>
        <v>592.51</v>
      </c>
      <c r="O4364" s="61" t="n">
        <f aca="false">IF(AND(N4364&gt;0,OR(Calc!$C$4="*",B4364=Calc!$C$4)),N4364+ROW()*0.000000001,0)</f>
        <v>592.510004364</v>
      </c>
    </row>
    <row r="4365" customFormat="false" ht="15" hidden="false" customHeight="false" outlineLevel="0" collapsed="false">
      <c r="A4365" s="49" t="n">
        <v>16777</v>
      </c>
      <c r="B4365" s="49" t="s">
        <v>189</v>
      </c>
      <c r="C4365" s="63" t="n">
        <v>40254</v>
      </c>
      <c r="D4365" s="63" t="n">
        <v>40806</v>
      </c>
      <c r="E4365" s="49" t="n">
        <v>5</v>
      </c>
      <c r="F4365" s="54" t="n">
        <v>0</v>
      </c>
      <c r="G4365" s="54" t="n">
        <v>1038.81</v>
      </c>
      <c r="H4365" s="54" t="n">
        <v>222.62</v>
      </c>
      <c r="I4365" s="54" t="n">
        <f aca="false">SUM(F4365:H4365)</f>
        <v>1261.43</v>
      </c>
      <c r="J4365" s="49" t="n">
        <f aca="false">Calc!$C$5-D4365</f>
        <v>81</v>
      </c>
      <c r="K4365" s="49" t="n">
        <f aca="false">IF(J4365&lt;=Calc!$C$11,4,IF(J4365&lt;=Calc!$C$12,3,IF(J4365&lt;=Calc!$C$13,2,1)))</f>
        <v>3</v>
      </c>
      <c r="L4365" s="49" t="n">
        <f aca="false">1+(E4365&gt;=Calc!$C$16)+(E4365&gt;=Calc!$C$17)+(E4365&gt;=Calc!$C$18)</f>
        <v>3</v>
      </c>
      <c r="M4365" s="49" t="str">
        <f aca="false">IF(AND(K4365=4,L4365&gt;=3),"Champions",IF(AND(K4365=3,L4365&gt;=3),"Loyal",IF(K4365&gt;=3,"Recent / New",IF(L4365&gt;=3,"At Risk","Hibernating / Lost"))))</f>
        <v>Loyal</v>
      </c>
      <c r="N4365" s="54" t="n">
        <f aca="false">IF(AND(Calc!$C$2&lt;=2009,Calc!$C$3&gt;=2009),F4365,0)+IF(AND(Calc!$C$2&lt;=2010,Calc!$C$3&gt;=2010),G4365,0)+IF(AND(Calc!$C$2&lt;=2011,Calc!$C$3&gt;=2011),H4365,0)</f>
        <v>1261.43</v>
      </c>
      <c r="O4365" s="61" t="n">
        <f aca="false">IF(AND(N4365&gt;0,OR(Calc!$C$4="*",B4365=Calc!$C$4)),N4365+ROW()*0.000000001,0)</f>
        <v>1261.430004365</v>
      </c>
    </row>
    <row r="4366" customFormat="false" ht="15" hidden="false" customHeight="false" outlineLevel="0" collapsed="false">
      <c r="A4366" s="49" t="n">
        <v>16778</v>
      </c>
      <c r="B4366" s="49" t="s">
        <v>189</v>
      </c>
      <c r="C4366" s="63" t="n">
        <v>40612</v>
      </c>
      <c r="D4366" s="63" t="n">
        <v>40812</v>
      </c>
      <c r="E4366" s="49" t="n">
        <v>2</v>
      </c>
      <c r="F4366" s="54" t="n">
        <v>0</v>
      </c>
      <c r="G4366" s="54" t="n">
        <v>0</v>
      </c>
      <c r="H4366" s="54" t="n">
        <v>245.94</v>
      </c>
      <c r="I4366" s="54" t="n">
        <f aca="false">SUM(F4366:H4366)</f>
        <v>245.94</v>
      </c>
      <c r="J4366" s="49" t="n">
        <f aca="false">Calc!$C$5-D4366</f>
        <v>75</v>
      </c>
      <c r="K4366" s="49" t="n">
        <f aca="false">IF(J4366&lt;=Calc!$C$11,4,IF(J4366&lt;=Calc!$C$12,3,IF(J4366&lt;=Calc!$C$13,2,1)))</f>
        <v>3</v>
      </c>
      <c r="L4366" s="49" t="n">
        <f aca="false">1+(E4366&gt;=Calc!$C$16)+(E4366&gt;=Calc!$C$17)+(E4366&gt;=Calc!$C$18)</f>
        <v>2</v>
      </c>
      <c r="M4366" s="49" t="str">
        <f aca="false">IF(AND(K4366=4,L4366&gt;=3),"Champions",IF(AND(K4366=3,L4366&gt;=3),"Loyal",IF(K4366&gt;=3,"Recent / New",IF(L4366&gt;=3,"At Risk","Hibernating / Lost"))))</f>
        <v>Recent / New</v>
      </c>
      <c r="N4366" s="54" t="n">
        <f aca="false">IF(AND(Calc!$C$2&lt;=2009,Calc!$C$3&gt;=2009),F4366,0)+IF(AND(Calc!$C$2&lt;=2010,Calc!$C$3&gt;=2010),G4366,0)+IF(AND(Calc!$C$2&lt;=2011,Calc!$C$3&gt;=2011),H4366,0)</f>
        <v>245.94</v>
      </c>
      <c r="O4366" s="61" t="n">
        <f aca="false">IF(AND(N4366&gt;0,OR(Calc!$C$4="*",B4366=Calc!$C$4)),N4366+ROW()*0.000000001,0)</f>
        <v>245.940004366</v>
      </c>
    </row>
    <row r="4367" customFormat="false" ht="15" hidden="false" customHeight="false" outlineLevel="0" collapsed="false">
      <c r="A4367" s="49" t="n">
        <v>16779</v>
      </c>
      <c r="B4367" s="49" t="s">
        <v>189</v>
      </c>
      <c r="C4367" s="63" t="n">
        <v>40150</v>
      </c>
      <c r="D4367" s="63" t="n">
        <v>40884</v>
      </c>
      <c r="E4367" s="49" t="n">
        <v>53</v>
      </c>
      <c r="F4367" s="54" t="n">
        <v>6712.4</v>
      </c>
      <c r="G4367" s="54" t="n">
        <v>16046.78</v>
      </c>
      <c r="H4367" s="54" t="n">
        <v>9763.22</v>
      </c>
      <c r="I4367" s="54" t="n">
        <f aca="false">SUM(F4367:H4367)</f>
        <v>32522.4</v>
      </c>
      <c r="J4367" s="49" t="n">
        <f aca="false">Calc!$C$5-D4367</f>
        <v>3</v>
      </c>
      <c r="K4367" s="49" t="n">
        <f aca="false">IF(J4367&lt;=Calc!$C$11,4,IF(J4367&lt;=Calc!$C$12,3,IF(J4367&lt;=Calc!$C$13,2,1)))</f>
        <v>4</v>
      </c>
      <c r="L4367" s="49" t="n">
        <f aca="false">1+(E4367&gt;=Calc!$C$16)+(E4367&gt;=Calc!$C$17)+(E4367&gt;=Calc!$C$18)</f>
        <v>4</v>
      </c>
      <c r="M4367" s="49" t="str">
        <f aca="false">IF(AND(K4367=4,L4367&gt;=3),"Champions",IF(AND(K4367=3,L4367&gt;=3),"Loyal",IF(K4367&gt;=3,"Recent / New",IF(L4367&gt;=3,"At Risk","Hibernating / Lost"))))</f>
        <v>Champions</v>
      </c>
      <c r="N4367" s="54" t="n">
        <f aca="false">IF(AND(Calc!$C$2&lt;=2009,Calc!$C$3&gt;=2009),F4367,0)+IF(AND(Calc!$C$2&lt;=2010,Calc!$C$3&gt;=2010),G4367,0)+IF(AND(Calc!$C$2&lt;=2011,Calc!$C$3&gt;=2011),H4367,0)</f>
        <v>32522.4</v>
      </c>
      <c r="O4367" s="61" t="n">
        <f aca="false">IF(AND(N4367&gt;0,OR(Calc!$C$4="*",B4367=Calc!$C$4)),N4367+ROW()*0.000000001,0)</f>
        <v>32522.400004367</v>
      </c>
    </row>
    <row r="4368" customFormat="false" ht="15" hidden="false" customHeight="false" outlineLevel="0" collapsed="false">
      <c r="A4368" s="49" t="n">
        <v>16780</v>
      </c>
      <c r="B4368" s="49" t="s">
        <v>189</v>
      </c>
      <c r="C4368" s="63" t="n">
        <v>40479</v>
      </c>
      <c r="D4368" s="63" t="n">
        <v>40786</v>
      </c>
      <c r="E4368" s="49" t="n">
        <v>3</v>
      </c>
      <c r="F4368" s="54" t="n">
        <v>0</v>
      </c>
      <c r="G4368" s="54" t="n">
        <v>174.16</v>
      </c>
      <c r="H4368" s="54" t="n">
        <v>422.24</v>
      </c>
      <c r="I4368" s="54" t="n">
        <f aca="false">SUM(F4368:H4368)</f>
        <v>596.4</v>
      </c>
      <c r="J4368" s="49" t="n">
        <f aca="false">Calc!$C$5-D4368</f>
        <v>101</v>
      </c>
      <c r="K4368" s="49" t="n">
        <f aca="false">IF(J4368&lt;=Calc!$C$11,4,IF(J4368&lt;=Calc!$C$12,3,IF(J4368&lt;=Calc!$C$13,2,1)))</f>
        <v>2</v>
      </c>
      <c r="L4368" s="49" t="n">
        <f aca="false">1+(E4368&gt;=Calc!$C$16)+(E4368&gt;=Calc!$C$17)+(E4368&gt;=Calc!$C$18)</f>
        <v>2</v>
      </c>
      <c r="M4368" s="49" t="str">
        <f aca="false">IF(AND(K4368=4,L4368&gt;=3),"Champions",IF(AND(K4368=3,L4368&gt;=3),"Loyal",IF(K4368&gt;=3,"Recent / New",IF(L4368&gt;=3,"At Risk","Hibernating / Lost"))))</f>
        <v>Hibernating / Lost</v>
      </c>
      <c r="N4368" s="54" t="n">
        <f aca="false">IF(AND(Calc!$C$2&lt;=2009,Calc!$C$3&gt;=2009),F4368,0)+IF(AND(Calc!$C$2&lt;=2010,Calc!$C$3&gt;=2010),G4368,0)+IF(AND(Calc!$C$2&lt;=2011,Calc!$C$3&gt;=2011),H4368,0)</f>
        <v>596.4</v>
      </c>
      <c r="O4368" s="61" t="n">
        <f aca="false">IF(AND(N4368&gt;0,OR(Calc!$C$4="*",B4368=Calc!$C$4)),N4368+ROW()*0.000000001,0)</f>
        <v>596.400004368</v>
      </c>
    </row>
    <row r="4369" customFormat="false" ht="15" hidden="false" customHeight="false" outlineLevel="0" collapsed="false">
      <c r="A4369" s="49" t="n">
        <v>16781</v>
      </c>
      <c r="B4369" s="49" t="s">
        <v>189</v>
      </c>
      <c r="C4369" s="63" t="n">
        <v>40217</v>
      </c>
      <c r="D4369" s="63" t="n">
        <v>40514</v>
      </c>
      <c r="E4369" s="49" t="n">
        <v>2</v>
      </c>
      <c r="F4369" s="54" t="n">
        <v>0</v>
      </c>
      <c r="G4369" s="54" t="n">
        <v>606.4</v>
      </c>
      <c r="H4369" s="54" t="n">
        <v>0</v>
      </c>
      <c r="I4369" s="54" t="n">
        <f aca="false">SUM(F4369:H4369)</f>
        <v>606.4</v>
      </c>
      <c r="J4369" s="49" t="n">
        <f aca="false">Calc!$C$5-D4369</f>
        <v>373</v>
      </c>
      <c r="K4369" s="49" t="n">
        <f aca="false">IF(J4369&lt;=Calc!$C$11,4,IF(J4369&lt;=Calc!$C$12,3,IF(J4369&lt;=Calc!$C$13,2,1)))</f>
        <v>2</v>
      </c>
      <c r="L4369" s="49" t="n">
        <f aca="false">1+(E4369&gt;=Calc!$C$16)+(E4369&gt;=Calc!$C$17)+(E4369&gt;=Calc!$C$18)</f>
        <v>2</v>
      </c>
      <c r="M4369" s="49" t="str">
        <f aca="false">IF(AND(K4369=4,L4369&gt;=3),"Champions",IF(AND(K4369=3,L4369&gt;=3),"Loyal",IF(K4369&gt;=3,"Recent / New",IF(L4369&gt;=3,"At Risk","Hibernating / Lost"))))</f>
        <v>Hibernating / Lost</v>
      </c>
      <c r="N4369" s="54" t="n">
        <f aca="false">IF(AND(Calc!$C$2&lt;=2009,Calc!$C$3&gt;=2009),F4369,0)+IF(AND(Calc!$C$2&lt;=2010,Calc!$C$3&gt;=2010),G4369,0)+IF(AND(Calc!$C$2&lt;=2011,Calc!$C$3&gt;=2011),H4369,0)</f>
        <v>606.4</v>
      </c>
      <c r="O4369" s="61" t="n">
        <f aca="false">IF(AND(N4369&gt;0,OR(Calc!$C$4="*",B4369=Calc!$C$4)),N4369+ROW()*0.000000001,0)</f>
        <v>606.400004369</v>
      </c>
    </row>
    <row r="4370" customFormat="false" ht="15" hidden="false" customHeight="false" outlineLevel="0" collapsed="false">
      <c r="A4370" s="49" t="n">
        <v>16782</v>
      </c>
      <c r="B4370" s="49" t="s">
        <v>189</v>
      </c>
      <c r="C4370" s="63" t="n">
        <v>40156</v>
      </c>
      <c r="D4370" s="63" t="n">
        <v>40876</v>
      </c>
      <c r="E4370" s="49" t="n">
        <v>38</v>
      </c>
      <c r="F4370" s="54" t="n">
        <v>181.45</v>
      </c>
      <c r="G4370" s="54" t="n">
        <v>7688.21</v>
      </c>
      <c r="H4370" s="54" t="n">
        <v>1682.96</v>
      </c>
      <c r="I4370" s="54" t="n">
        <f aca="false">SUM(F4370:H4370)</f>
        <v>9552.62</v>
      </c>
      <c r="J4370" s="49" t="n">
        <f aca="false">Calc!$C$5-D4370</f>
        <v>11</v>
      </c>
      <c r="K4370" s="49" t="n">
        <f aca="false">IF(J4370&lt;=Calc!$C$11,4,IF(J4370&lt;=Calc!$C$12,3,IF(J4370&lt;=Calc!$C$13,2,1)))</f>
        <v>4</v>
      </c>
      <c r="L4370" s="49" t="n">
        <f aca="false">1+(E4370&gt;=Calc!$C$16)+(E4370&gt;=Calc!$C$17)+(E4370&gt;=Calc!$C$18)</f>
        <v>4</v>
      </c>
      <c r="M4370" s="49" t="str">
        <f aca="false">IF(AND(K4370=4,L4370&gt;=3),"Champions",IF(AND(K4370=3,L4370&gt;=3),"Loyal",IF(K4370&gt;=3,"Recent / New",IF(L4370&gt;=3,"At Risk","Hibernating / Lost"))))</f>
        <v>Champions</v>
      </c>
      <c r="N4370" s="54" t="n">
        <f aca="false">IF(AND(Calc!$C$2&lt;=2009,Calc!$C$3&gt;=2009),F4370,0)+IF(AND(Calc!$C$2&lt;=2010,Calc!$C$3&gt;=2010),G4370,0)+IF(AND(Calc!$C$2&lt;=2011,Calc!$C$3&gt;=2011),H4370,0)</f>
        <v>9552.62</v>
      </c>
      <c r="O4370" s="61" t="n">
        <f aca="false">IF(AND(N4370&gt;0,OR(Calc!$C$4="*",B4370=Calc!$C$4)),N4370+ROW()*0.000000001,0)</f>
        <v>9552.62000437</v>
      </c>
    </row>
    <row r="4371" customFormat="false" ht="15" hidden="false" customHeight="false" outlineLevel="0" collapsed="false">
      <c r="A4371" s="49" t="n">
        <v>16783</v>
      </c>
      <c r="B4371" s="49" t="s">
        <v>189</v>
      </c>
      <c r="C4371" s="63" t="n">
        <v>40450</v>
      </c>
      <c r="D4371" s="63" t="n">
        <v>40450</v>
      </c>
      <c r="E4371" s="49" t="n">
        <v>1</v>
      </c>
      <c r="F4371" s="54" t="n">
        <v>0</v>
      </c>
      <c r="G4371" s="54" t="n">
        <v>391.95</v>
      </c>
      <c r="H4371" s="54" t="n">
        <v>0</v>
      </c>
      <c r="I4371" s="54" t="n">
        <f aca="false">SUM(F4371:H4371)</f>
        <v>391.95</v>
      </c>
      <c r="J4371" s="49" t="n">
        <f aca="false">Calc!$C$5-D4371</f>
        <v>437</v>
      </c>
      <c r="K4371" s="49" t="n">
        <f aca="false">IF(J4371&lt;=Calc!$C$11,4,IF(J4371&lt;=Calc!$C$12,3,IF(J4371&lt;=Calc!$C$13,2,1)))</f>
        <v>1</v>
      </c>
      <c r="L4371" s="49" t="n">
        <f aca="false">1+(E4371&gt;=Calc!$C$16)+(E4371&gt;=Calc!$C$17)+(E4371&gt;=Calc!$C$18)</f>
        <v>1</v>
      </c>
      <c r="M4371" s="49" t="str">
        <f aca="false">IF(AND(K4371=4,L4371&gt;=3),"Champions",IF(AND(K4371=3,L4371&gt;=3),"Loyal",IF(K4371&gt;=3,"Recent / New",IF(L4371&gt;=3,"At Risk","Hibernating / Lost"))))</f>
        <v>Hibernating / Lost</v>
      </c>
      <c r="N4371" s="54" t="n">
        <f aca="false">IF(AND(Calc!$C$2&lt;=2009,Calc!$C$3&gt;=2009),F4371,0)+IF(AND(Calc!$C$2&lt;=2010,Calc!$C$3&gt;=2010),G4371,0)+IF(AND(Calc!$C$2&lt;=2011,Calc!$C$3&gt;=2011),H4371,0)</f>
        <v>391.95</v>
      </c>
      <c r="O4371" s="61" t="n">
        <f aca="false">IF(AND(N4371&gt;0,OR(Calc!$C$4="*",B4371=Calc!$C$4)),N4371+ROW()*0.000000001,0)</f>
        <v>391.950004371</v>
      </c>
    </row>
    <row r="4372" customFormat="false" ht="15" hidden="false" customHeight="false" outlineLevel="0" collapsed="false">
      <c r="A4372" s="49" t="n">
        <v>16784</v>
      </c>
      <c r="B4372" s="49" t="s">
        <v>189</v>
      </c>
      <c r="C4372" s="63" t="n">
        <v>40265</v>
      </c>
      <c r="D4372" s="63" t="n">
        <v>40867</v>
      </c>
      <c r="E4372" s="49" t="n">
        <v>5</v>
      </c>
      <c r="F4372" s="54" t="n">
        <v>0</v>
      </c>
      <c r="G4372" s="54" t="n">
        <v>784.73</v>
      </c>
      <c r="H4372" s="54" t="n">
        <v>107.6</v>
      </c>
      <c r="I4372" s="54" t="n">
        <f aca="false">SUM(F4372:H4372)</f>
        <v>892.33</v>
      </c>
      <c r="J4372" s="49" t="n">
        <f aca="false">Calc!$C$5-D4372</f>
        <v>20</v>
      </c>
      <c r="K4372" s="49" t="n">
        <f aca="false">IF(J4372&lt;=Calc!$C$11,4,IF(J4372&lt;=Calc!$C$12,3,IF(J4372&lt;=Calc!$C$13,2,1)))</f>
        <v>4</v>
      </c>
      <c r="L4372" s="49" t="n">
        <f aca="false">1+(E4372&gt;=Calc!$C$16)+(E4372&gt;=Calc!$C$17)+(E4372&gt;=Calc!$C$18)</f>
        <v>3</v>
      </c>
      <c r="M4372" s="49" t="str">
        <f aca="false">IF(AND(K4372=4,L4372&gt;=3),"Champions",IF(AND(K4372=3,L4372&gt;=3),"Loyal",IF(K4372&gt;=3,"Recent / New",IF(L4372&gt;=3,"At Risk","Hibernating / Lost"))))</f>
        <v>Champions</v>
      </c>
      <c r="N4372" s="54" t="n">
        <f aca="false">IF(AND(Calc!$C$2&lt;=2009,Calc!$C$3&gt;=2009),F4372,0)+IF(AND(Calc!$C$2&lt;=2010,Calc!$C$3&gt;=2010),G4372,0)+IF(AND(Calc!$C$2&lt;=2011,Calc!$C$3&gt;=2011),H4372,0)</f>
        <v>892.33</v>
      </c>
      <c r="O4372" s="61" t="n">
        <f aca="false">IF(AND(N4372&gt;0,OR(Calc!$C$4="*",B4372=Calc!$C$4)),N4372+ROW()*0.000000001,0)</f>
        <v>892.330004372</v>
      </c>
    </row>
    <row r="4373" customFormat="false" ht="15" hidden="false" customHeight="false" outlineLevel="0" collapsed="false">
      <c r="A4373" s="49" t="n">
        <v>16785</v>
      </c>
      <c r="B4373" s="49" t="s">
        <v>189</v>
      </c>
      <c r="C4373" s="63" t="n">
        <v>40477</v>
      </c>
      <c r="D4373" s="63" t="n">
        <v>40477</v>
      </c>
      <c r="E4373" s="49" t="n">
        <v>1</v>
      </c>
      <c r="F4373" s="54" t="n">
        <v>0</v>
      </c>
      <c r="G4373" s="54" t="n">
        <v>533.78</v>
      </c>
      <c r="H4373" s="54" t="n">
        <v>0</v>
      </c>
      <c r="I4373" s="54" t="n">
        <f aca="false">SUM(F4373:H4373)</f>
        <v>533.78</v>
      </c>
      <c r="J4373" s="49" t="n">
        <f aca="false">Calc!$C$5-D4373</f>
        <v>410</v>
      </c>
      <c r="K4373" s="49" t="n">
        <f aca="false">IF(J4373&lt;=Calc!$C$11,4,IF(J4373&lt;=Calc!$C$12,3,IF(J4373&lt;=Calc!$C$13,2,1)))</f>
        <v>1</v>
      </c>
      <c r="L4373" s="49" t="n">
        <f aca="false">1+(E4373&gt;=Calc!$C$16)+(E4373&gt;=Calc!$C$17)+(E4373&gt;=Calc!$C$18)</f>
        <v>1</v>
      </c>
      <c r="M4373" s="49" t="str">
        <f aca="false">IF(AND(K4373=4,L4373&gt;=3),"Champions",IF(AND(K4373=3,L4373&gt;=3),"Loyal",IF(K4373&gt;=3,"Recent / New",IF(L4373&gt;=3,"At Risk","Hibernating / Lost"))))</f>
        <v>Hibernating / Lost</v>
      </c>
      <c r="N4373" s="54" t="n">
        <f aca="false">IF(AND(Calc!$C$2&lt;=2009,Calc!$C$3&gt;=2009),F4373,0)+IF(AND(Calc!$C$2&lt;=2010,Calc!$C$3&gt;=2010),G4373,0)+IF(AND(Calc!$C$2&lt;=2011,Calc!$C$3&gt;=2011),H4373,0)</f>
        <v>533.78</v>
      </c>
      <c r="O4373" s="61" t="n">
        <f aca="false">IF(AND(N4373&gt;0,OR(Calc!$C$4="*",B4373=Calc!$C$4)),N4373+ROW()*0.000000001,0)</f>
        <v>533.780004373</v>
      </c>
    </row>
    <row r="4374" customFormat="false" ht="15" hidden="false" customHeight="false" outlineLevel="0" collapsed="false">
      <c r="A4374" s="49" t="n">
        <v>16786</v>
      </c>
      <c r="B4374" s="49" t="s">
        <v>189</v>
      </c>
      <c r="C4374" s="63" t="n">
        <v>40493</v>
      </c>
      <c r="D4374" s="63" t="n">
        <v>40493</v>
      </c>
      <c r="E4374" s="49" t="n">
        <v>1</v>
      </c>
      <c r="F4374" s="54" t="n">
        <v>0</v>
      </c>
      <c r="G4374" s="54" t="n">
        <v>51.84</v>
      </c>
      <c r="H4374" s="54" t="n">
        <v>0</v>
      </c>
      <c r="I4374" s="54" t="n">
        <f aca="false">SUM(F4374:H4374)</f>
        <v>51.84</v>
      </c>
      <c r="J4374" s="49" t="n">
        <f aca="false">Calc!$C$5-D4374</f>
        <v>394</v>
      </c>
      <c r="K4374" s="49" t="n">
        <f aca="false">IF(J4374&lt;=Calc!$C$11,4,IF(J4374&lt;=Calc!$C$12,3,IF(J4374&lt;=Calc!$C$13,2,1)))</f>
        <v>1</v>
      </c>
      <c r="L4374" s="49" t="n">
        <f aca="false">1+(E4374&gt;=Calc!$C$16)+(E4374&gt;=Calc!$C$17)+(E4374&gt;=Calc!$C$18)</f>
        <v>1</v>
      </c>
      <c r="M4374" s="49" t="str">
        <f aca="false">IF(AND(K4374=4,L4374&gt;=3),"Champions",IF(AND(K4374=3,L4374&gt;=3),"Loyal",IF(K4374&gt;=3,"Recent / New",IF(L4374&gt;=3,"At Risk","Hibernating / Lost"))))</f>
        <v>Hibernating / Lost</v>
      </c>
      <c r="N4374" s="54" t="n">
        <f aca="false">IF(AND(Calc!$C$2&lt;=2009,Calc!$C$3&gt;=2009),F4374,0)+IF(AND(Calc!$C$2&lt;=2010,Calc!$C$3&gt;=2010),G4374,0)+IF(AND(Calc!$C$2&lt;=2011,Calc!$C$3&gt;=2011),H4374,0)</f>
        <v>51.84</v>
      </c>
      <c r="O4374" s="61" t="n">
        <f aca="false">IF(AND(N4374&gt;0,OR(Calc!$C$4="*",B4374=Calc!$C$4)),N4374+ROW()*0.000000001,0)</f>
        <v>51.840004374</v>
      </c>
    </row>
    <row r="4375" customFormat="false" ht="15" hidden="false" customHeight="false" outlineLevel="0" collapsed="false">
      <c r="A4375" s="49" t="n">
        <v>16787</v>
      </c>
      <c r="B4375" s="49" t="s">
        <v>189</v>
      </c>
      <c r="C4375" s="63" t="n">
        <v>40188</v>
      </c>
      <c r="D4375" s="63" t="n">
        <v>40489</v>
      </c>
      <c r="E4375" s="49" t="n">
        <v>4</v>
      </c>
      <c r="F4375" s="54" t="n">
        <v>0</v>
      </c>
      <c r="G4375" s="54" t="n">
        <v>1017.53</v>
      </c>
      <c r="H4375" s="54" t="n">
        <v>0</v>
      </c>
      <c r="I4375" s="54" t="n">
        <f aca="false">SUM(F4375:H4375)</f>
        <v>1017.53</v>
      </c>
      <c r="J4375" s="49" t="n">
        <f aca="false">Calc!$C$5-D4375</f>
        <v>398</v>
      </c>
      <c r="K4375" s="49" t="n">
        <f aca="false">IF(J4375&lt;=Calc!$C$11,4,IF(J4375&lt;=Calc!$C$12,3,IF(J4375&lt;=Calc!$C$13,2,1)))</f>
        <v>1</v>
      </c>
      <c r="L4375" s="49" t="n">
        <f aca="false">1+(E4375&gt;=Calc!$C$16)+(E4375&gt;=Calc!$C$17)+(E4375&gt;=Calc!$C$18)</f>
        <v>3</v>
      </c>
      <c r="M4375" s="49" t="str">
        <f aca="false">IF(AND(K4375=4,L4375&gt;=3),"Champions",IF(AND(K4375=3,L4375&gt;=3),"Loyal",IF(K4375&gt;=3,"Recent / New",IF(L4375&gt;=3,"At Risk","Hibernating / Lost"))))</f>
        <v>At Risk</v>
      </c>
      <c r="N4375" s="54" t="n">
        <f aca="false">IF(AND(Calc!$C$2&lt;=2009,Calc!$C$3&gt;=2009),F4375,0)+IF(AND(Calc!$C$2&lt;=2010,Calc!$C$3&gt;=2010),G4375,0)+IF(AND(Calc!$C$2&lt;=2011,Calc!$C$3&gt;=2011),H4375,0)</f>
        <v>1017.53</v>
      </c>
      <c r="O4375" s="61" t="n">
        <f aca="false">IF(AND(N4375&gt;0,OR(Calc!$C$4="*",B4375=Calc!$C$4)),N4375+ROW()*0.000000001,0)</f>
        <v>1017.530004375</v>
      </c>
    </row>
    <row r="4376" customFormat="false" ht="15" hidden="false" customHeight="false" outlineLevel="0" collapsed="false">
      <c r="A4376" s="49" t="n">
        <v>16788</v>
      </c>
      <c r="B4376" s="49" t="s">
        <v>189</v>
      </c>
      <c r="C4376" s="63" t="n">
        <v>40216</v>
      </c>
      <c r="D4376" s="63" t="n">
        <v>40763</v>
      </c>
      <c r="E4376" s="49" t="n">
        <v>5</v>
      </c>
      <c r="F4376" s="54" t="n">
        <v>0</v>
      </c>
      <c r="G4376" s="54" t="n">
        <v>1334.54</v>
      </c>
      <c r="H4376" s="54" t="n">
        <v>592.74</v>
      </c>
      <c r="I4376" s="54" t="n">
        <f aca="false">SUM(F4376:H4376)</f>
        <v>1927.28</v>
      </c>
      <c r="J4376" s="49" t="n">
        <f aca="false">Calc!$C$5-D4376</f>
        <v>124</v>
      </c>
      <c r="K4376" s="49" t="n">
        <f aca="false">IF(J4376&lt;=Calc!$C$11,4,IF(J4376&lt;=Calc!$C$12,3,IF(J4376&lt;=Calc!$C$13,2,1)))</f>
        <v>2</v>
      </c>
      <c r="L4376" s="49" t="n">
        <f aca="false">1+(E4376&gt;=Calc!$C$16)+(E4376&gt;=Calc!$C$17)+(E4376&gt;=Calc!$C$18)</f>
        <v>3</v>
      </c>
      <c r="M4376" s="49" t="str">
        <f aca="false">IF(AND(K4376=4,L4376&gt;=3),"Champions",IF(AND(K4376=3,L4376&gt;=3),"Loyal",IF(K4376&gt;=3,"Recent / New",IF(L4376&gt;=3,"At Risk","Hibernating / Lost"))))</f>
        <v>At Risk</v>
      </c>
      <c r="N4376" s="54" t="n">
        <f aca="false">IF(AND(Calc!$C$2&lt;=2009,Calc!$C$3&gt;=2009),F4376,0)+IF(AND(Calc!$C$2&lt;=2010,Calc!$C$3&gt;=2010),G4376,0)+IF(AND(Calc!$C$2&lt;=2011,Calc!$C$3&gt;=2011),H4376,0)</f>
        <v>1927.28</v>
      </c>
      <c r="O4376" s="61" t="n">
        <f aca="false">IF(AND(N4376&gt;0,OR(Calc!$C$4="*",B4376=Calc!$C$4)),N4376+ROW()*0.000000001,0)</f>
        <v>1927.280004376</v>
      </c>
    </row>
    <row r="4377" customFormat="false" ht="15" hidden="false" customHeight="false" outlineLevel="0" collapsed="false">
      <c r="A4377" s="49" t="n">
        <v>16789</v>
      </c>
      <c r="B4377" s="49" t="s">
        <v>189</v>
      </c>
      <c r="C4377" s="63" t="n">
        <v>40878</v>
      </c>
      <c r="D4377" s="63" t="n">
        <v>40878</v>
      </c>
      <c r="E4377" s="49" t="n">
        <v>1</v>
      </c>
      <c r="F4377" s="54" t="n">
        <v>0</v>
      </c>
      <c r="G4377" s="54" t="n">
        <v>0</v>
      </c>
      <c r="H4377" s="54" t="n">
        <v>80.8</v>
      </c>
      <c r="I4377" s="54" t="n">
        <f aca="false">SUM(F4377:H4377)</f>
        <v>80.8</v>
      </c>
      <c r="J4377" s="49" t="n">
        <f aca="false">Calc!$C$5-D4377</f>
        <v>9</v>
      </c>
      <c r="K4377" s="49" t="n">
        <f aca="false">IF(J4377&lt;=Calc!$C$11,4,IF(J4377&lt;=Calc!$C$12,3,IF(J4377&lt;=Calc!$C$13,2,1)))</f>
        <v>4</v>
      </c>
      <c r="L4377" s="49" t="n">
        <f aca="false">1+(E4377&gt;=Calc!$C$16)+(E4377&gt;=Calc!$C$17)+(E4377&gt;=Calc!$C$18)</f>
        <v>1</v>
      </c>
      <c r="M4377" s="49" t="str">
        <f aca="false">IF(AND(K4377=4,L4377&gt;=3),"Champions",IF(AND(K4377=3,L4377&gt;=3),"Loyal",IF(K4377&gt;=3,"Recent / New",IF(L4377&gt;=3,"At Risk","Hibernating / Lost"))))</f>
        <v>Recent / New</v>
      </c>
      <c r="N4377" s="54" t="n">
        <f aca="false">IF(AND(Calc!$C$2&lt;=2009,Calc!$C$3&gt;=2009),F4377,0)+IF(AND(Calc!$C$2&lt;=2010,Calc!$C$3&gt;=2010),G4377,0)+IF(AND(Calc!$C$2&lt;=2011,Calc!$C$3&gt;=2011),H4377,0)</f>
        <v>80.8</v>
      </c>
      <c r="O4377" s="61" t="n">
        <f aca="false">IF(AND(N4377&gt;0,OR(Calc!$C$4="*",B4377=Calc!$C$4)),N4377+ROW()*0.000000001,0)</f>
        <v>80.800004377</v>
      </c>
    </row>
    <row r="4378" customFormat="false" ht="15" hidden="false" customHeight="false" outlineLevel="0" collapsed="false">
      <c r="A4378" s="49" t="n">
        <v>16790</v>
      </c>
      <c r="B4378" s="49" t="s">
        <v>189</v>
      </c>
      <c r="C4378" s="63" t="n">
        <v>40849</v>
      </c>
      <c r="D4378" s="63" t="n">
        <v>40883</v>
      </c>
      <c r="E4378" s="49" t="n">
        <v>6</v>
      </c>
      <c r="F4378" s="54" t="n">
        <v>0</v>
      </c>
      <c r="G4378" s="54" t="n">
        <v>0</v>
      </c>
      <c r="H4378" s="54" t="n">
        <v>1520.12</v>
      </c>
      <c r="I4378" s="54" t="n">
        <f aca="false">SUM(F4378:H4378)</f>
        <v>1520.12</v>
      </c>
      <c r="J4378" s="49" t="n">
        <f aca="false">Calc!$C$5-D4378</f>
        <v>4</v>
      </c>
      <c r="K4378" s="49" t="n">
        <f aca="false">IF(J4378&lt;=Calc!$C$11,4,IF(J4378&lt;=Calc!$C$12,3,IF(J4378&lt;=Calc!$C$13,2,1)))</f>
        <v>4</v>
      </c>
      <c r="L4378" s="49" t="n">
        <f aca="false">1+(E4378&gt;=Calc!$C$16)+(E4378&gt;=Calc!$C$17)+(E4378&gt;=Calc!$C$18)</f>
        <v>3</v>
      </c>
      <c r="M4378" s="49" t="str">
        <f aca="false">IF(AND(K4378=4,L4378&gt;=3),"Champions",IF(AND(K4378=3,L4378&gt;=3),"Loyal",IF(K4378&gt;=3,"Recent / New",IF(L4378&gt;=3,"At Risk","Hibernating / Lost"))))</f>
        <v>Champions</v>
      </c>
      <c r="N4378" s="54" t="n">
        <f aca="false">IF(AND(Calc!$C$2&lt;=2009,Calc!$C$3&gt;=2009),F4378,0)+IF(AND(Calc!$C$2&lt;=2010,Calc!$C$3&gt;=2010),G4378,0)+IF(AND(Calc!$C$2&lt;=2011,Calc!$C$3&gt;=2011),H4378,0)</f>
        <v>1520.12</v>
      </c>
      <c r="O4378" s="61" t="n">
        <f aca="false">IF(AND(N4378&gt;0,OR(Calc!$C$4="*",B4378=Calc!$C$4)),N4378+ROW()*0.000000001,0)</f>
        <v>1520.120004378</v>
      </c>
    </row>
    <row r="4379" customFormat="false" ht="15" hidden="false" customHeight="false" outlineLevel="0" collapsed="false">
      <c r="A4379" s="49" t="n">
        <v>16791</v>
      </c>
      <c r="B4379" s="49" t="s">
        <v>189</v>
      </c>
      <c r="C4379" s="63" t="n">
        <v>40150</v>
      </c>
      <c r="D4379" s="63" t="n">
        <v>40857</v>
      </c>
      <c r="E4379" s="49" t="n">
        <v>15</v>
      </c>
      <c r="F4379" s="54" t="n">
        <v>304.92</v>
      </c>
      <c r="G4379" s="54" t="n">
        <v>1869.86</v>
      </c>
      <c r="H4379" s="54" t="n">
        <v>1677.53</v>
      </c>
      <c r="I4379" s="54" t="n">
        <f aca="false">SUM(F4379:H4379)</f>
        <v>3852.31</v>
      </c>
      <c r="J4379" s="49" t="n">
        <f aca="false">Calc!$C$5-D4379</f>
        <v>30</v>
      </c>
      <c r="K4379" s="49" t="n">
        <f aca="false">IF(J4379&lt;=Calc!$C$11,4,IF(J4379&lt;=Calc!$C$12,3,IF(J4379&lt;=Calc!$C$13,2,1)))</f>
        <v>3</v>
      </c>
      <c r="L4379" s="49" t="n">
        <f aca="false">1+(E4379&gt;=Calc!$C$16)+(E4379&gt;=Calc!$C$17)+(E4379&gt;=Calc!$C$18)</f>
        <v>4</v>
      </c>
      <c r="M4379" s="49" t="str">
        <f aca="false">IF(AND(K4379=4,L4379&gt;=3),"Champions",IF(AND(K4379=3,L4379&gt;=3),"Loyal",IF(K4379&gt;=3,"Recent / New",IF(L4379&gt;=3,"At Risk","Hibernating / Lost"))))</f>
        <v>Loyal</v>
      </c>
      <c r="N4379" s="54" t="n">
        <f aca="false">IF(AND(Calc!$C$2&lt;=2009,Calc!$C$3&gt;=2009),F4379,0)+IF(AND(Calc!$C$2&lt;=2010,Calc!$C$3&gt;=2010),G4379,0)+IF(AND(Calc!$C$2&lt;=2011,Calc!$C$3&gt;=2011),H4379,0)</f>
        <v>3852.31</v>
      </c>
      <c r="O4379" s="61" t="n">
        <f aca="false">IF(AND(N4379&gt;0,OR(Calc!$C$4="*",B4379=Calc!$C$4)),N4379+ROW()*0.000000001,0)</f>
        <v>3852.310004379</v>
      </c>
    </row>
    <row r="4380" customFormat="false" ht="15" hidden="false" customHeight="false" outlineLevel="0" collapsed="false">
      <c r="A4380" s="49" t="n">
        <v>16792</v>
      </c>
      <c r="B4380" s="49" t="s">
        <v>189</v>
      </c>
      <c r="C4380" s="63" t="n">
        <v>40182</v>
      </c>
      <c r="D4380" s="63" t="n">
        <v>40604</v>
      </c>
      <c r="E4380" s="49" t="n">
        <v>5</v>
      </c>
      <c r="F4380" s="54" t="n">
        <v>0</v>
      </c>
      <c r="G4380" s="54" t="n">
        <v>513.08</v>
      </c>
      <c r="H4380" s="54" t="n">
        <v>110.38</v>
      </c>
      <c r="I4380" s="54" t="n">
        <f aca="false">SUM(F4380:H4380)</f>
        <v>623.46</v>
      </c>
      <c r="J4380" s="49" t="n">
        <f aca="false">Calc!$C$5-D4380</f>
        <v>283</v>
      </c>
      <c r="K4380" s="49" t="n">
        <f aca="false">IF(J4380&lt;=Calc!$C$11,4,IF(J4380&lt;=Calc!$C$12,3,IF(J4380&lt;=Calc!$C$13,2,1)))</f>
        <v>2</v>
      </c>
      <c r="L4380" s="49" t="n">
        <f aca="false">1+(E4380&gt;=Calc!$C$16)+(E4380&gt;=Calc!$C$17)+(E4380&gt;=Calc!$C$18)</f>
        <v>3</v>
      </c>
      <c r="M4380" s="49" t="str">
        <f aca="false">IF(AND(K4380=4,L4380&gt;=3),"Champions",IF(AND(K4380=3,L4380&gt;=3),"Loyal",IF(K4380&gt;=3,"Recent / New",IF(L4380&gt;=3,"At Risk","Hibernating / Lost"))))</f>
        <v>At Risk</v>
      </c>
      <c r="N4380" s="54" t="n">
        <f aca="false">IF(AND(Calc!$C$2&lt;=2009,Calc!$C$3&gt;=2009),F4380,0)+IF(AND(Calc!$C$2&lt;=2010,Calc!$C$3&gt;=2010),G4380,0)+IF(AND(Calc!$C$2&lt;=2011,Calc!$C$3&gt;=2011),H4380,0)</f>
        <v>623.46</v>
      </c>
      <c r="O4380" s="61" t="n">
        <f aca="false">IF(AND(N4380&gt;0,OR(Calc!$C$4="*",B4380=Calc!$C$4)),N4380+ROW()*0.000000001,0)</f>
        <v>623.46000438</v>
      </c>
    </row>
    <row r="4381" customFormat="false" ht="15" hidden="false" customHeight="false" outlineLevel="0" collapsed="false">
      <c r="A4381" s="49" t="n">
        <v>16793</v>
      </c>
      <c r="B4381" s="49" t="s">
        <v>189</v>
      </c>
      <c r="C4381" s="63" t="n">
        <v>40829</v>
      </c>
      <c r="D4381" s="63" t="n">
        <v>40829</v>
      </c>
      <c r="E4381" s="49" t="n">
        <v>1</v>
      </c>
      <c r="F4381" s="54" t="n">
        <v>0</v>
      </c>
      <c r="G4381" s="54" t="n">
        <v>0</v>
      </c>
      <c r="H4381" s="54" t="n">
        <v>243.84</v>
      </c>
      <c r="I4381" s="54" t="n">
        <f aca="false">SUM(F4381:H4381)</f>
        <v>243.84</v>
      </c>
      <c r="J4381" s="49" t="n">
        <f aca="false">Calc!$C$5-D4381</f>
        <v>58</v>
      </c>
      <c r="K4381" s="49" t="n">
        <f aca="false">IF(J4381&lt;=Calc!$C$11,4,IF(J4381&lt;=Calc!$C$12,3,IF(J4381&lt;=Calc!$C$13,2,1)))</f>
        <v>3</v>
      </c>
      <c r="L4381" s="49" t="n">
        <f aca="false">1+(E4381&gt;=Calc!$C$16)+(E4381&gt;=Calc!$C$17)+(E4381&gt;=Calc!$C$18)</f>
        <v>1</v>
      </c>
      <c r="M4381" s="49" t="str">
        <f aca="false">IF(AND(K4381=4,L4381&gt;=3),"Champions",IF(AND(K4381=3,L4381&gt;=3),"Loyal",IF(K4381&gt;=3,"Recent / New",IF(L4381&gt;=3,"At Risk","Hibernating / Lost"))))</f>
        <v>Recent / New</v>
      </c>
      <c r="N4381" s="54" t="n">
        <f aca="false">IF(AND(Calc!$C$2&lt;=2009,Calc!$C$3&gt;=2009),F4381,0)+IF(AND(Calc!$C$2&lt;=2010,Calc!$C$3&gt;=2010),G4381,0)+IF(AND(Calc!$C$2&lt;=2011,Calc!$C$3&gt;=2011),H4381,0)</f>
        <v>243.84</v>
      </c>
      <c r="O4381" s="61" t="n">
        <f aca="false">IF(AND(N4381&gt;0,OR(Calc!$C$4="*",B4381=Calc!$C$4)),N4381+ROW()*0.000000001,0)</f>
        <v>243.840004381</v>
      </c>
    </row>
    <row r="4382" customFormat="false" ht="15" hidden="false" customHeight="false" outlineLevel="0" collapsed="false">
      <c r="A4382" s="49" t="n">
        <v>16794</v>
      </c>
      <c r="B4382" s="49" t="s">
        <v>189</v>
      </c>
      <c r="C4382" s="63" t="n">
        <v>40262</v>
      </c>
      <c r="D4382" s="63" t="n">
        <v>40885</v>
      </c>
      <c r="E4382" s="49" t="n">
        <v>15</v>
      </c>
      <c r="F4382" s="54" t="n">
        <v>0</v>
      </c>
      <c r="G4382" s="54" t="n">
        <v>856.2</v>
      </c>
      <c r="H4382" s="54" t="n">
        <v>1173.28</v>
      </c>
      <c r="I4382" s="54" t="n">
        <f aca="false">SUM(F4382:H4382)</f>
        <v>2029.48</v>
      </c>
      <c r="J4382" s="49" t="n">
        <f aca="false">Calc!$C$5-D4382</f>
        <v>2</v>
      </c>
      <c r="K4382" s="49" t="n">
        <f aca="false">IF(J4382&lt;=Calc!$C$11,4,IF(J4382&lt;=Calc!$C$12,3,IF(J4382&lt;=Calc!$C$13,2,1)))</f>
        <v>4</v>
      </c>
      <c r="L4382" s="49" t="n">
        <f aca="false">1+(E4382&gt;=Calc!$C$16)+(E4382&gt;=Calc!$C$17)+(E4382&gt;=Calc!$C$18)</f>
        <v>4</v>
      </c>
      <c r="M4382" s="49" t="str">
        <f aca="false">IF(AND(K4382=4,L4382&gt;=3),"Champions",IF(AND(K4382=3,L4382&gt;=3),"Loyal",IF(K4382&gt;=3,"Recent / New",IF(L4382&gt;=3,"At Risk","Hibernating / Lost"))))</f>
        <v>Champions</v>
      </c>
      <c r="N4382" s="54" t="n">
        <f aca="false">IF(AND(Calc!$C$2&lt;=2009,Calc!$C$3&gt;=2009),F4382,0)+IF(AND(Calc!$C$2&lt;=2010,Calc!$C$3&gt;=2010),G4382,0)+IF(AND(Calc!$C$2&lt;=2011,Calc!$C$3&gt;=2011),H4382,0)</f>
        <v>2029.48</v>
      </c>
      <c r="O4382" s="61" t="n">
        <f aca="false">IF(AND(N4382&gt;0,OR(Calc!$C$4="*",B4382=Calc!$C$4)),N4382+ROW()*0.000000001,0)</f>
        <v>2029.480004382</v>
      </c>
    </row>
    <row r="4383" customFormat="false" ht="15" hidden="false" customHeight="false" outlineLevel="0" collapsed="false">
      <c r="A4383" s="49" t="n">
        <v>16795</v>
      </c>
      <c r="B4383" s="49" t="s">
        <v>189</v>
      </c>
      <c r="C4383" s="63" t="n">
        <v>40203</v>
      </c>
      <c r="D4383" s="63" t="n">
        <v>40521</v>
      </c>
      <c r="E4383" s="49" t="n">
        <v>3</v>
      </c>
      <c r="F4383" s="54" t="n">
        <v>0</v>
      </c>
      <c r="G4383" s="54" t="n">
        <v>2035.21</v>
      </c>
      <c r="H4383" s="54" t="n">
        <v>0</v>
      </c>
      <c r="I4383" s="54" t="n">
        <f aca="false">SUM(F4383:H4383)</f>
        <v>2035.21</v>
      </c>
      <c r="J4383" s="49" t="n">
        <f aca="false">Calc!$C$5-D4383</f>
        <v>366</v>
      </c>
      <c r="K4383" s="49" t="n">
        <f aca="false">IF(J4383&lt;=Calc!$C$11,4,IF(J4383&lt;=Calc!$C$12,3,IF(J4383&lt;=Calc!$C$13,2,1)))</f>
        <v>2</v>
      </c>
      <c r="L4383" s="49" t="n">
        <f aca="false">1+(E4383&gt;=Calc!$C$16)+(E4383&gt;=Calc!$C$17)+(E4383&gt;=Calc!$C$18)</f>
        <v>2</v>
      </c>
      <c r="M4383" s="49" t="str">
        <f aca="false">IF(AND(K4383=4,L4383&gt;=3),"Champions",IF(AND(K4383=3,L4383&gt;=3),"Loyal",IF(K4383&gt;=3,"Recent / New",IF(L4383&gt;=3,"At Risk","Hibernating / Lost"))))</f>
        <v>Hibernating / Lost</v>
      </c>
      <c r="N4383" s="54" t="n">
        <f aca="false">IF(AND(Calc!$C$2&lt;=2009,Calc!$C$3&gt;=2009),F4383,0)+IF(AND(Calc!$C$2&lt;=2010,Calc!$C$3&gt;=2010),G4383,0)+IF(AND(Calc!$C$2&lt;=2011,Calc!$C$3&gt;=2011),H4383,0)</f>
        <v>2035.21</v>
      </c>
      <c r="O4383" s="61" t="n">
        <f aca="false">IF(AND(N4383&gt;0,OR(Calc!$C$4="*",B4383=Calc!$C$4)),N4383+ROW()*0.000000001,0)</f>
        <v>2035.210004383</v>
      </c>
    </row>
    <row r="4384" customFormat="false" ht="15" hidden="false" customHeight="false" outlineLevel="0" collapsed="false">
      <c r="A4384" s="49" t="n">
        <v>16796</v>
      </c>
      <c r="B4384" s="49" t="s">
        <v>189</v>
      </c>
      <c r="C4384" s="63" t="n">
        <v>40797</v>
      </c>
      <c r="D4384" s="63" t="n">
        <v>40797</v>
      </c>
      <c r="E4384" s="49" t="n">
        <v>1</v>
      </c>
      <c r="F4384" s="54" t="n">
        <v>0</v>
      </c>
      <c r="G4384" s="54" t="n">
        <v>0</v>
      </c>
      <c r="H4384" s="54" t="n">
        <v>305.62</v>
      </c>
      <c r="I4384" s="54" t="n">
        <f aca="false">SUM(F4384:H4384)</f>
        <v>305.62</v>
      </c>
      <c r="J4384" s="49" t="n">
        <f aca="false">Calc!$C$5-D4384</f>
        <v>90</v>
      </c>
      <c r="K4384" s="49" t="n">
        <f aca="false">IF(J4384&lt;=Calc!$C$11,4,IF(J4384&lt;=Calc!$C$12,3,IF(J4384&lt;=Calc!$C$13,2,1)))</f>
        <v>3</v>
      </c>
      <c r="L4384" s="49" t="n">
        <f aca="false">1+(E4384&gt;=Calc!$C$16)+(E4384&gt;=Calc!$C$17)+(E4384&gt;=Calc!$C$18)</f>
        <v>1</v>
      </c>
      <c r="M4384" s="49" t="str">
        <f aca="false">IF(AND(K4384=4,L4384&gt;=3),"Champions",IF(AND(K4384=3,L4384&gt;=3),"Loyal",IF(K4384&gt;=3,"Recent / New",IF(L4384&gt;=3,"At Risk","Hibernating / Lost"))))</f>
        <v>Recent / New</v>
      </c>
      <c r="N4384" s="54" t="n">
        <f aca="false">IF(AND(Calc!$C$2&lt;=2009,Calc!$C$3&gt;=2009),F4384,0)+IF(AND(Calc!$C$2&lt;=2010,Calc!$C$3&gt;=2010),G4384,0)+IF(AND(Calc!$C$2&lt;=2011,Calc!$C$3&gt;=2011),H4384,0)</f>
        <v>305.62</v>
      </c>
      <c r="O4384" s="61" t="n">
        <f aca="false">IF(AND(N4384&gt;0,OR(Calc!$C$4="*",B4384=Calc!$C$4)),N4384+ROW()*0.000000001,0)</f>
        <v>305.620004384</v>
      </c>
    </row>
    <row r="4385" customFormat="false" ht="15" hidden="false" customHeight="false" outlineLevel="0" collapsed="false">
      <c r="A4385" s="49" t="n">
        <v>16797</v>
      </c>
      <c r="B4385" s="49" t="s">
        <v>189</v>
      </c>
      <c r="C4385" s="63" t="n">
        <v>40149</v>
      </c>
      <c r="D4385" s="63" t="n">
        <v>40493</v>
      </c>
      <c r="E4385" s="49" t="n">
        <v>5</v>
      </c>
      <c r="F4385" s="54" t="n">
        <v>165.93</v>
      </c>
      <c r="G4385" s="54" t="n">
        <v>1595.09</v>
      </c>
      <c r="H4385" s="54" t="n">
        <v>0</v>
      </c>
      <c r="I4385" s="54" t="n">
        <f aca="false">SUM(F4385:H4385)</f>
        <v>1761.02</v>
      </c>
      <c r="J4385" s="49" t="n">
        <f aca="false">Calc!$C$5-D4385</f>
        <v>394</v>
      </c>
      <c r="K4385" s="49" t="n">
        <f aca="false">IF(J4385&lt;=Calc!$C$11,4,IF(J4385&lt;=Calc!$C$12,3,IF(J4385&lt;=Calc!$C$13,2,1)))</f>
        <v>1</v>
      </c>
      <c r="L4385" s="49" t="n">
        <f aca="false">1+(E4385&gt;=Calc!$C$16)+(E4385&gt;=Calc!$C$17)+(E4385&gt;=Calc!$C$18)</f>
        <v>3</v>
      </c>
      <c r="M4385" s="49" t="str">
        <f aca="false">IF(AND(K4385=4,L4385&gt;=3),"Champions",IF(AND(K4385=3,L4385&gt;=3),"Loyal",IF(K4385&gt;=3,"Recent / New",IF(L4385&gt;=3,"At Risk","Hibernating / Lost"))))</f>
        <v>At Risk</v>
      </c>
      <c r="N4385" s="54" t="n">
        <f aca="false">IF(AND(Calc!$C$2&lt;=2009,Calc!$C$3&gt;=2009),F4385,0)+IF(AND(Calc!$C$2&lt;=2010,Calc!$C$3&gt;=2010),G4385,0)+IF(AND(Calc!$C$2&lt;=2011,Calc!$C$3&gt;=2011),H4385,0)</f>
        <v>1761.02</v>
      </c>
      <c r="O4385" s="61" t="n">
        <f aca="false">IF(AND(N4385&gt;0,OR(Calc!$C$4="*",B4385=Calc!$C$4)),N4385+ROW()*0.000000001,0)</f>
        <v>1761.020004385</v>
      </c>
    </row>
    <row r="4386" customFormat="false" ht="15" hidden="false" customHeight="false" outlineLevel="0" collapsed="false">
      <c r="A4386" s="49" t="n">
        <v>16798</v>
      </c>
      <c r="B4386" s="49" t="s">
        <v>189</v>
      </c>
      <c r="C4386" s="63" t="n">
        <v>40157</v>
      </c>
      <c r="D4386" s="63" t="n">
        <v>40332</v>
      </c>
      <c r="E4386" s="49" t="n">
        <v>3</v>
      </c>
      <c r="F4386" s="54" t="n">
        <v>199.95</v>
      </c>
      <c r="G4386" s="54" t="n">
        <v>632.26</v>
      </c>
      <c r="H4386" s="54" t="n">
        <v>0</v>
      </c>
      <c r="I4386" s="54" t="n">
        <f aca="false">SUM(F4386:H4386)</f>
        <v>832.21</v>
      </c>
      <c r="J4386" s="49" t="n">
        <f aca="false">Calc!$C$5-D4386</f>
        <v>555</v>
      </c>
      <c r="K4386" s="49" t="n">
        <f aca="false">IF(J4386&lt;=Calc!$C$11,4,IF(J4386&lt;=Calc!$C$12,3,IF(J4386&lt;=Calc!$C$13,2,1)))</f>
        <v>1</v>
      </c>
      <c r="L4386" s="49" t="n">
        <f aca="false">1+(E4386&gt;=Calc!$C$16)+(E4386&gt;=Calc!$C$17)+(E4386&gt;=Calc!$C$18)</f>
        <v>2</v>
      </c>
      <c r="M4386" s="49" t="str">
        <f aca="false">IF(AND(K4386=4,L4386&gt;=3),"Champions",IF(AND(K4386=3,L4386&gt;=3),"Loyal",IF(K4386&gt;=3,"Recent / New",IF(L4386&gt;=3,"At Risk","Hibernating / Lost"))))</f>
        <v>Hibernating / Lost</v>
      </c>
      <c r="N4386" s="54" t="n">
        <f aca="false">IF(AND(Calc!$C$2&lt;=2009,Calc!$C$3&gt;=2009),F4386,0)+IF(AND(Calc!$C$2&lt;=2010,Calc!$C$3&gt;=2010),G4386,0)+IF(AND(Calc!$C$2&lt;=2011,Calc!$C$3&gt;=2011),H4386,0)</f>
        <v>832.21</v>
      </c>
      <c r="O4386" s="61" t="n">
        <f aca="false">IF(AND(N4386&gt;0,OR(Calc!$C$4="*",B4386=Calc!$C$4)),N4386+ROW()*0.000000001,0)</f>
        <v>832.210004386</v>
      </c>
    </row>
    <row r="4387" customFormat="false" ht="15" hidden="false" customHeight="false" outlineLevel="0" collapsed="false">
      <c r="A4387" s="49" t="n">
        <v>16799</v>
      </c>
      <c r="B4387" s="49" t="s">
        <v>189</v>
      </c>
      <c r="C4387" s="63" t="n">
        <v>40433</v>
      </c>
      <c r="D4387" s="63" t="n">
        <v>40454</v>
      </c>
      <c r="E4387" s="49" t="n">
        <v>2</v>
      </c>
      <c r="F4387" s="54" t="n">
        <v>0</v>
      </c>
      <c r="G4387" s="54" t="n">
        <v>447.83</v>
      </c>
      <c r="H4387" s="54" t="n">
        <v>0</v>
      </c>
      <c r="I4387" s="54" t="n">
        <f aca="false">SUM(F4387:H4387)</f>
        <v>447.83</v>
      </c>
      <c r="J4387" s="49" t="n">
        <f aca="false">Calc!$C$5-D4387</f>
        <v>433</v>
      </c>
      <c r="K4387" s="49" t="n">
        <f aca="false">IF(J4387&lt;=Calc!$C$11,4,IF(J4387&lt;=Calc!$C$12,3,IF(J4387&lt;=Calc!$C$13,2,1)))</f>
        <v>1</v>
      </c>
      <c r="L4387" s="49" t="n">
        <f aca="false">1+(E4387&gt;=Calc!$C$16)+(E4387&gt;=Calc!$C$17)+(E4387&gt;=Calc!$C$18)</f>
        <v>2</v>
      </c>
      <c r="M4387" s="49" t="str">
        <f aca="false">IF(AND(K4387=4,L4387&gt;=3),"Champions",IF(AND(K4387=3,L4387&gt;=3),"Loyal",IF(K4387&gt;=3,"Recent / New",IF(L4387&gt;=3,"At Risk","Hibernating / Lost"))))</f>
        <v>Hibernating / Lost</v>
      </c>
      <c r="N4387" s="54" t="n">
        <f aca="false">IF(AND(Calc!$C$2&lt;=2009,Calc!$C$3&gt;=2009),F4387,0)+IF(AND(Calc!$C$2&lt;=2010,Calc!$C$3&gt;=2010),G4387,0)+IF(AND(Calc!$C$2&lt;=2011,Calc!$C$3&gt;=2011),H4387,0)</f>
        <v>447.83</v>
      </c>
      <c r="O4387" s="61" t="n">
        <f aca="false">IF(AND(N4387&gt;0,OR(Calc!$C$4="*",B4387=Calc!$C$4)),N4387+ROW()*0.000000001,0)</f>
        <v>447.830004387</v>
      </c>
    </row>
    <row r="4388" customFormat="false" ht="15" hidden="false" customHeight="false" outlineLevel="0" collapsed="false">
      <c r="A4388" s="49" t="n">
        <v>16800</v>
      </c>
      <c r="B4388" s="49" t="s">
        <v>189</v>
      </c>
      <c r="C4388" s="63" t="n">
        <v>40875</v>
      </c>
      <c r="D4388" s="63" t="n">
        <v>40875</v>
      </c>
      <c r="E4388" s="49" t="n">
        <v>1</v>
      </c>
      <c r="F4388" s="54" t="n">
        <v>0</v>
      </c>
      <c r="G4388" s="54" t="n">
        <v>0</v>
      </c>
      <c r="H4388" s="54" t="n">
        <v>1162.65</v>
      </c>
      <c r="I4388" s="54" t="n">
        <f aca="false">SUM(F4388:H4388)</f>
        <v>1162.65</v>
      </c>
      <c r="J4388" s="49" t="n">
        <f aca="false">Calc!$C$5-D4388</f>
        <v>12</v>
      </c>
      <c r="K4388" s="49" t="n">
        <f aca="false">IF(J4388&lt;=Calc!$C$11,4,IF(J4388&lt;=Calc!$C$12,3,IF(J4388&lt;=Calc!$C$13,2,1)))</f>
        <v>4</v>
      </c>
      <c r="L4388" s="49" t="n">
        <f aca="false">1+(E4388&gt;=Calc!$C$16)+(E4388&gt;=Calc!$C$17)+(E4388&gt;=Calc!$C$18)</f>
        <v>1</v>
      </c>
      <c r="M4388" s="49" t="str">
        <f aca="false">IF(AND(K4388=4,L4388&gt;=3),"Champions",IF(AND(K4388=3,L4388&gt;=3),"Loyal",IF(K4388&gt;=3,"Recent / New",IF(L4388&gt;=3,"At Risk","Hibernating / Lost"))))</f>
        <v>Recent / New</v>
      </c>
      <c r="N4388" s="54" t="n">
        <f aca="false">IF(AND(Calc!$C$2&lt;=2009,Calc!$C$3&gt;=2009),F4388,0)+IF(AND(Calc!$C$2&lt;=2010,Calc!$C$3&gt;=2010),G4388,0)+IF(AND(Calc!$C$2&lt;=2011,Calc!$C$3&gt;=2011),H4388,0)</f>
        <v>1162.65</v>
      </c>
      <c r="O4388" s="61" t="n">
        <f aca="false">IF(AND(N4388&gt;0,OR(Calc!$C$4="*",B4388=Calc!$C$4)),N4388+ROW()*0.000000001,0)</f>
        <v>1162.650004388</v>
      </c>
    </row>
    <row r="4389" customFormat="false" ht="15" hidden="false" customHeight="false" outlineLevel="0" collapsed="false">
      <c r="A4389" s="49" t="n">
        <v>16801</v>
      </c>
      <c r="B4389" s="49" t="s">
        <v>189</v>
      </c>
      <c r="C4389" s="63" t="n">
        <v>40613</v>
      </c>
      <c r="D4389" s="63" t="n">
        <v>40723</v>
      </c>
      <c r="E4389" s="49" t="n">
        <v>4</v>
      </c>
      <c r="F4389" s="54" t="n">
        <v>0</v>
      </c>
      <c r="G4389" s="54" t="n">
        <v>0</v>
      </c>
      <c r="H4389" s="54" t="n">
        <v>842.33</v>
      </c>
      <c r="I4389" s="54" t="n">
        <f aca="false">SUM(F4389:H4389)</f>
        <v>842.33</v>
      </c>
      <c r="J4389" s="49" t="n">
        <f aca="false">Calc!$C$5-D4389</f>
        <v>164</v>
      </c>
      <c r="K4389" s="49" t="n">
        <f aca="false">IF(J4389&lt;=Calc!$C$11,4,IF(J4389&lt;=Calc!$C$12,3,IF(J4389&lt;=Calc!$C$13,2,1)))</f>
        <v>2</v>
      </c>
      <c r="L4389" s="49" t="n">
        <f aca="false">1+(E4389&gt;=Calc!$C$16)+(E4389&gt;=Calc!$C$17)+(E4389&gt;=Calc!$C$18)</f>
        <v>3</v>
      </c>
      <c r="M4389" s="49" t="str">
        <f aca="false">IF(AND(K4389=4,L4389&gt;=3),"Champions",IF(AND(K4389=3,L4389&gt;=3),"Loyal",IF(K4389&gt;=3,"Recent / New",IF(L4389&gt;=3,"At Risk","Hibernating / Lost"))))</f>
        <v>At Risk</v>
      </c>
      <c r="N4389" s="54" t="n">
        <f aca="false">IF(AND(Calc!$C$2&lt;=2009,Calc!$C$3&gt;=2009),F4389,0)+IF(AND(Calc!$C$2&lt;=2010,Calc!$C$3&gt;=2010),G4389,0)+IF(AND(Calc!$C$2&lt;=2011,Calc!$C$3&gt;=2011),H4389,0)</f>
        <v>842.33</v>
      </c>
      <c r="O4389" s="61" t="n">
        <f aca="false">IF(AND(N4389&gt;0,OR(Calc!$C$4="*",B4389=Calc!$C$4)),N4389+ROW()*0.000000001,0)</f>
        <v>842.330004389</v>
      </c>
    </row>
    <row r="4390" customFormat="false" ht="15" hidden="false" customHeight="false" outlineLevel="0" collapsed="false">
      <c r="A4390" s="49" t="n">
        <v>16802</v>
      </c>
      <c r="B4390" s="49" t="s">
        <v>189</v>
      </c>
      <c r="C4390" s="63" t="n">
        <v>40156</v>
      </c>
      <c r="D4390" s="63" t="n">
        <v>40207</v>
      </c>
      <c r="E4390" s="49" t="n">
        <v>2</v>
      </c>
      <c r="F4390" s="54" t="n">
        <v>259.11</v>
      </c>
      <c r="G4390" s="54" t="n">
        <v>323.5</v>
      </c>
      <c r="H4390" s="54" t="n">
        <v>0</v>
      </c>
      <c r="I4390" s="54" t="n">
        <f aca="false">SUM(F4390:H4390)</f>
        <v>582.61</v>
      </c>
      <c r="J4390" s="49" t="n">
        <f aca="false">Calc!$C$5-D4390</f>
        <v>680</v>
      </c>
      <c r="K4390" s="49" t="n">
        <f aca="false">IF(J4390&lt;=Calc!$C$11,4,IF(J4390&lt;=Calc!$C$12,3,IF(J4390&lt;=Calc!$C$13,2,1)))</f>
        <v>1</v>
      </c>
      <c r="L4390" s="49" t="n">
        <f aca="false">1+(E4390&gt;=Calc!$C$16)+(E4390&gt;=Calc!$C$17)+(E4390&gt;=Calc!$C$18)</f>
        <v>2</v>
      </c>
      <c r="M4390" s="49" t="str">
        <f aca="false">IF(AND(K4390=4,L4390&gt;=3),"Champions",IF(AND(K4390=3,L4390&gt;=3),"Loyal",IF(K4390&gt;=3,"Recent / New",IF(L4390&gt;=3,"At Risk","Hibernating / Lost"))))</f>
        <v>Hibernating / Lost</v>
      </c>
      <c r="N4390" s="54" t="n">
        <f aca="false">IF(AND(Calc!$C$2&lt;=2009,Calc!$C$3&gt;=2009),F4390,0)+IF(AND(Calc!$C$2&lt;=2010,Calc!$C$3&gt;=2010),G4390,0)+IF(AND(Calc!$C$2&lt;=2011,Calc!$C$3&gt;=2011),H4390,0)</f>
        <v>582.61</v>
      </c>
      <c r="O4390" s="61" t="n">
        <f aca="false">IF(AND(N4390&gt;0,OR(Calc!$C$4="*",B4390=Calc!$C$4)),N4390+ROW()*0.000000001,0)</f>
        <v>582.61000439</v>
      </c>
    </row>
    <row r="4391" customFormat="false" ht="15" hidden="false" customHeight="false" outlineLevel="0" collapsed="false">
      <c r="A4391" s="49" t="n">
        <v>16803</v>
      </c>
      <c r="B4391" s="49" t="s">
        <v>189</v>
      </c>
      <c r="C4391" s="63" t="n">
        <v>40821</v>
      </c>
      <c r="D4391" s="63" t="n">
        <v>40821</v>
      </c>
      <c r="E4391" s="49" t="n">
        <v>1</v>
      </c>
      <c r="F4391" s="54" t="n">
        <v>0</v>
      </c>
      <c r="G4391" s="54" t="n">
        <v>0</v>
      </c>
      <c r="H4391" s="54" t="n">
        <v>332.3</v>
      </c>
      <c r="I4391" s="54" t="n">
        <f aca="false">SUM(F4391:H4391)</f>
        <v>332.3</v>
      </c>
      <c r="J4391" s="49" t="n">
        <f aca="false">Calc!$C$5-D4391</f>
        <v>66</v>
      </c>
      <c r="K4391" s="49" t="n">
        <f aca="false">IF(J4391&lt;=Calc!$C$11,4,IF(J4391&lt;=Calc!$C$12,3,IF(J4391&lt;=Calc!$C$13,2,1)))</f>
        <v>3</v>
      </c>
      <c r="L4391" s="49" t="n">
        <f aca="false">1+(E4391&gt;=Calc!$C$16)+(E4391&gt;=Calc!$C$17)+(E4391&gt;=Calc!$C$18)</f>
        <v>1</v>
      </c>
      <c r="M4391" s="49" t="str">
        <f aca="false">IF(AND(K4391=4,L4391&gt;=3),"Champions",IF(AND(K4391=3,L4391&gt;=3),"Loyal",IF(K4391&gt;=3,"Recent / New",IF(L4391&gt;=3,"At Risk","Hibernating / Lost"))))</f>
        <v>Recent / New</v>
      </c>
      <c r="N4391" s="54" t="n">
        <f aca="false">IF(AND(Calc!$C$2&lt;=2009,Calc!$C$3&gt;=2009),F4391,0)+IF(AND(Calc!$C$2&lt;=2010,Calc!$C$3&gt;=2010),G4391,0)+IF(AND(Calc!$C$2&lt;=2011,Calc!$C$3&gt;=2011),H4391,0)</f>
        <v>332.3</v>
      </c>
      <c r="O4391" s="61" t="n">
        <f aca="false">IF(AND(N4391&gt;0,OR(Calc!$C$4="*",B4391=Calc!$C$4)),N4391+ROW()*0.000000001,0)</f>
        <v>332.300004391</v>
      </c>
    </row>
    <row r="4392" customFormat="false" ht="15" hidden="false" customHeight="false" outlineLevel="0" collapsed="false">
      <c r="A4392" s="49" t="n">
        <v>16804</v>
      </c>
      <c r="B4392" s="49" t="s">
        <v>189</v>
      </c>
      <c r="C4392" s="63" t="n">
        <v>40616</v>
      </c>
      <c r="D4392" s="63" t="n">
        <v>40863</v>
      </c>
      <c r="E4392" s="49" t="n">
        <v>3</v>
      </c>
      <c r="F4392" s="54" t="n">
        <v>0</v>
      </c>
      <c r="G4392" s="54" t="n">
        <v>0</v>
      </c>
      <c r="H4392" s="54" t="n">
        <v>536.99</v>
      </c>
      <c r="I4392" s="54" t="n">
        <f aca="false">SUM(F4392:H4392)</f>
        <v>536.99</v>
      </c>
      <c r="J4392" s="49" t="n">
        <f aca="false">Calc!$C$5-D4392</f>
        <v>24</v>
      </c>
      <c r="K4392" s="49" t="n">
        <f aca="false">IF(J4392&lt;=Calc!$C$11,4,IF(J4392&lt;=Calc!$C$12,3,IF(J4392&lt;=Calc!$C$13,2,1)))</f>
        <v>4</v>
      </c>
      <c r="L4392" s="49" t="n">
        <f aca="false">1+(E4392&gt;=Calc!$C$16)+(E4392&gt;=Calc!$C$17)+(E4392&gt;=Calc!$C$18)</f>
        <v>2</v>
      </c>
      <c r="M4392" s="49" t="str">
        <f aca="false">IF(AND(K4392=4,L4392&gt;=3),"Champions",IF(AND(K4392=3,L4392&gt;=3),"Loyal",IF(K4392&gt;=3,"Recent / New",IF(L4392&gt;=3,"At Risk","Hibernating / Lost"))))</f>
        <v>Recent / New</v>
      </c>
      <c r="N4392" s="54" t="n">
        <f aca="false">IF(AND(Calc!$C$2&lt;=2009,Calc!$C$3&gt;=2009),F4392,0)+IF(AND(Calc!$C$2&lt;=2010,Calc!$C$3&gt;=2010),G4392,0)+IF(AND(Calc!$C$2&lt;=2011,Calc!$C$3&gt;=2011),H4392,0)</f>
        <v>536.99</v>
      </c>
      <c r="O4392" s="61" t="n">
        <f aca="false">IF(AND(N4392&gt;0,OR(Calc!$C$4="*",B4392=Calc!$C$4)),N4392+ROW()*0.000000001,0)</f>
        <v>536.990004392</v>
      </c>
    </row>
    <row r="4393" customFormat="false" ht="15" hidden="false" customHeight="false" outlineLevel="0" collapsed="false">
      <c r="A4393" s="49" t="n">
        <v>16805</v>
      </c>
      <c r="B4393" s="49" t="s">
        <v>189</v>
      </c>
      <c r="C4393" s="63" t="n">
        <v>40161</v>
      </c>
      <c r="D4393" s="63" t="n">
        <v>40713</v>
      </c>
      <c r="E4393" s="49" t="n">
        <v>4</v>
      </c>
      <c r="F4393" s="54" t="n">
        <v>271.05</v>
      </c>
      <c r="G4393" s="54" t="n">
        <v>559.47</v>
      </c>
      <c r="H4393" s="54" t="n">
        <v>245.82</v>
      </c>
      <c r="I4393" s="54" t="n">
        <f aca="false">SUM(F4393:H4393)</f>
        <v>1076.34</v>
      </c>
      <c r="J4393" s="49" t="n">
        <f aca="false">Calc!$C$5-D4393</f>
        <v>174</v>
      </c>
      <c r="K4393" s="49" t="n">
        <f aca="false">IF(J4393&lt;=Calc!$C$11,4,IF(J4393&lt;=Calc!$C$12,3,IF(J4393&lt;=Calc!$C$13,2,1)))</f>
        <v>2</v>
      </c>
      <c r="L4393" s="49" t="n">
        <f aca="false">1+(E4393&gt;=Calc!$C$16)+(E4393&gt;=Calc!$C$17)+(E4393&gt;=Calc!$C$18)</f>
        <v>3</v>
      </c>
      <c r="M4393" s="49" t="str">
        <f aca="false">IF(AND(K4393=4,L4393&gt;=3),"Champions",IF(AND(K4393=3,L4393&gt;=3),"Loyal",IF(K4393&gt;=3,"Recent / New",IF(L4393&gt;=3,"At Risk","Hibernating / Lost"))))</f>
        <v>At Risk</v>
      </c>
      <c r="N4393" s="54" t="n">
        <f aca="false">IF(AND(Calc!$C$2&lt;=2009,Calc!$C$3&gt;=2009),F4393,0)+IF(AND(Calc!$C$2&lt;=2010,Calc!$C$3&gt;=2010),G4393,0)+IF(AND(Calc!$C$2&lt;=2011,Calc!$C$3&gt;=2011),H4393,0)</f>
        <v>1076.34</v>
      </c>
      <c r="O4393" s="61" t="n">
        <f aca="false">IF(AND(N4393&gt;0,OR(Calc!$C$4="*",B4393=Calc!$C$4)),N4393+ROW()*0.000000001,0)</f>
        <v>1076.340004393</v>
      </c>
    </row>
    <row r="4394" customFormat="false" ht="15" hidden="false" customHeight="false" outlineLevel="0" collapsed="false">
      <c r="A4394" s="49" t="n">
        <v>16806</v>
      </c>
      <c r="B4394" s="49" t="s">
        <v>189</v>
      </c>
      <c r="C4394" s="63" t="n">
        <v>40647</v>
      </c>
      <c r="D4394" s="63" t="n">
        <v>40783</v>
      </c>
      <c r="E4394" s="49" t="n">
        <v>4</v>
      </c>
      <c r="F4394" s="54" t="n">
        <v>0</v>
      </c>
      <c r="G4394" s="54" t="n">
        <v>0</v>
      </c>
      <c r="H4394" s="54" t="n">
        <v>736.21</v>
      </c>
      <c r="I4394" s="54" t="n">
        <f aca="false">SUM(F4394:H4394)</f>
        <v>736.21</v>
      </c>
      <c r="J4394" s="49" t="n">
        <f aca="false">Calc!$C$5-D4394</f>
        <v>104</v>
      </c>
      <c r="K4394" s="49" t="n">
        <f aca="false">IF(J4394&lt;=Calc!$C$11,4,IF(J4394&lt;=Calc!$C$12,3,IF(J4394&lt;=Calc!$C$13,2,1)))</f>
        <v>2</v>
      </c>
      <c r="L4394" s="49" t="n">
        <f aca="false">1+(E4394&gt;=Calc!$C$16)+(E4394&gt;=Calc!$C$17)+(E4394&gt;=Calc!$C$18)</f>
        <v>3</v>
      </c>
      <c r="M4394" s="49" t="str">
        <f aca="false">IF(AND(K4394=4,L4394&gt;=3),"Champions",IF(AND(K4394=3,L4394&gt;=3),"Loyal",IF(K4394&gt;=3,"Recent / New",IF(L4394&gt;=3,"At Risk","Hibernating / Lost"))))</f>
        <v>At Risk</v>
      </c>
      <c r="N4394" s="54" t="n">
        <f aca="false">IF(AND(Calc!$C$2&lt;=2009,Calc!$C$3&gt;=2009),F4394,0)+IF(AND(Calc!$C$2&lt;=2010,Calc!$C$3&gt;=2010),G4394,0)+IF(AND(Calc!$C$2&lt;=2011,Calc!$C$3&gt;=2011),H4394,0)</f>
        <v>736.21</v>
      </c>
      <c r="O4394" s="61" t="n">
        <f aca="false">IF(AND(N4394&gt;0,OR(Calc!$C$4="*",B4394=Calc!$C$4)),N4394+ROW()*0.000000001,0)</f>
        <v>736.210004394</v>
      </c>
    </row>
    <row r="4395" customFormat="false" ht="15" hidden="false" customHeight="false" outlineLevel="0" collapsed="false">
      <c r="A4395" s="49" t="n">
        <v>16807</v>
      </c>
      <c r="B4395" s="49" t="s">
        <v>189</v>
      </c>
      <c r="C4395" s="63" t="n">
        <v>40263</v>
      </c>
      <c r="D4395" s="63" t="n">
        <v>40744</v>
      </c>
      <c r="E4395" s="49" t="n">
        <v>6</v>
      </c>
      <c r="F4395" s="54" t="n">
        <v>0</v>
      </c>
      <c r="G4395" s="54" t="n">
        <v>943.29</v>
      </c>
      <c r="H4395" s="54" t="n">
        <v>1121.59</v>
      </c>
      <c r="I4395" s="54" t="n">
        <f aca="false">SUM(F4395:H4395)</f>
        <v>2064.88</v>
      </c>
      <c r="J4395" s="49" t="n">
        <f aca="false">Calc!$C$5-D4395</f>
        <v>143</v>
      </c>
      <c r="K4395" s="49" t="n">
        <f aca="false">IF(J4395&lt;=Calc!$C$11,4,IF(J4395&lt;=Calc!$C$12,3,IF(J4395&lt;=Calc!$C$13,2,1)))</f>
        <v>2</v>
      </c>
      <c r="L4395" s="49" t="n">
        <f aca="false">1+(E4395&gt;=Calc!$C$16)+(E4395&gt;=Calc!$C$17)+(E4395&gt;=Calc!$C$18)</f>
        <v>3</v>
      </c>
      <c r="M4395" s="49" t="str">
        <f aca="false">IF(AND(K4395=4,L4395&gt;=3),"Champions",IF(AND(K4395=3,L4395&gt;=3),"Loyal",IF(K4395&gt;=3,"Recent / New",IF(L4395&gt;=3,"At Risk","Hibernating / Lost"))))</f>
        <v>At Risk</v>
      </c>
      <c r="N4395" s="54" t="n">
        <f aca="false">IF(AND(Calc!$C$2&lt;=2009,Calc!$C$3&gt;=2009),F4395,0)+IF(AND(Calc!$C$2&lt;=2010,Calc!$C$3&gt;=2010),G4395,0)+IF(AND(Calc!$C$2&lt;=2011,Calc!$C$3&gt;=2011),H4395,0)</f>
        <v>2064.88</v>
      </c>
      <c r="O4395" s="61" t="n">
        <f aca="false">IF(AND(N4395&gt;0,OR(Calc!$C$4="*",B4395=Calc!$C$4)),N4395+ROW()*0.000000001,0)</f>
        <v>2064.880004395</v>
      </c>
    </row>
    <row r="4396" customFormat="false" ht="15" hidden="false" customHeight="false" outlineLevel="0" collapsed="false">
      <c r="A4396" s="49" t="n">
        <v>16808</v>
      </c>
      <c r="B4396" s="49" t="s">
        <v>189</v>
      </c>
      <c r="C4396" s="63" t="n">
        <v>40612</v>
      </c>
      <c r="D4396" s="63" t="n">
        <v>40787</v>
      </c>
      <c r="E4396" s="49" t="n">
        <v>2</v>
      </c>
      <c r="F4396" s="54" t="n">
        <v>0</v>
      </c>
      <c r="G4396" s="54" t="n">
        <v>0</v>
      </c>
      <c r="H4396" s="54" t="n">
        <v>288.42</v>
      </c>
      <c r="I4396" s="54" t="n">
        <f aca="false">SUM(F4396:H4396)</f>
        <v>288.42</v>
      </c>
      <c r="J4396" s="49" t="n">
        <f aca="false">Calc!$C$5-D4396</f>
        <v>100</v>
      </c>
      <c r="K4396" s="49" t="n">
        <f aca="false">IF(J4396&lt;=Calc!$C$11,4,IF(J4396&lt;=Calc!$C$12,3,IF(J4396&lt;=Calc!$C$13,2,1)))</f>
        <v>2</v>
      </c>
      <c r="L4396" s="49" t="n">
        <f aca="false">1+(E4396&gt;=Calc!$C$16)+(E4396&gt;=Calc!$C$17)+(E4396&gt;=Calc!$C$18)</f>
        <v>2</v>
      </c>
      <c r="M4396" s="49" t="str">
        <f aca="false">IF(AND(K4396=4,L4396&gt;=3),"Champions",IF(AND(K4396=3,L4396&gt;=3),"Loyal",IF(K4396&gt;=3,"Recent / New",IF(L4396&gt;=3,"At Risk","Hibernating / Lost"))))</f>
        <v>Hibernating / Lost</v>
      </c>
      <c r="N4396" s="54" t="n">
        <f aca="false">IF(AND(Calc!$C$2&lt;=2009,Calc!$C$3&gt;=2009),F4396,0)+IF(AND(Calc!$C$2&lt;=2010,Calc!$C$3&gt;=2010),G4396,0)+IF(AND(Calc!$C$2&lt;=2011,Calc!$C$3&gt;=2011),H4396,0)</f>
        <v>288.42</v>
      </c>
      <c r="O4396" s="61" t="n">
        <f aca="false">IF(AND(N4396&gt;0,OR(Calc!$C$4="*",B4396=Calc!$C$4)),N4396+ROW()*0.000000001,0)</f>
        <v>288.420004396</v>
      </c>
    </row>
    <row r="4397" customFormat="false" ht="15" hidden="false" customHeight="false" outlineLevel="0" collapsed="false">
      <c r="A4397" s="49" t="n">
        <v>16809</v>
      </c>
      <c r="B4397" s="49" t="s">
        <v>189</v>
      </c>
      <c r="C4397" s="63" t="n">
        <v>40281</v>
      </c>
      <c r="D4397" s="63" t="n">
        <v>40863</v>
      </c>
      <c r="E4397" s="49" t="n">
        <v>9</v>
      </c>
      <c r="F4397" s="54" t="n">
        <v>0</v>
      </c>
      <c r="G4397" s="54" t="n">
        <v>812.74</v>
      </c>
      <c r="H4397" s="54" t="n">
        <v>912.74</v>
      </c>
      <c r="I4397" s="54" t="n">
        <f aca="false">SUM(F4397:H4397)</f>
        <v>1725.48</v>
      </c>
      <c r="J4397" s="49" t="n">
        <f aca="false">Calc!$C$5-D4397</f>
        <v>24</v>
      </c>
      <c r="K4397" s="49" t="n">
        <f aca="false">IF(J4397&lt;=Calc!$C$11,4,IF(J4397&lt;=Calc!$C$12,3,IF(J4397&lt;=Calc!$C$13,2,1)))</f>
        <v>4</v>
      </c>
      <c r="L4397" s="49" t="n">
        <f aca="false">1+(E4397&gt;=Calc!$C$16)+(E4397&gt;=Calc!$C$17)+(E4397&gt;=Calc!$C$18)</f>
        <v>4</v>
      </c>
      <c r="M4397" s="49" t="str">
        <f aca="false">IF(AND(K4397=4,L4397&gt;=3),"Champions",IF(AND(K4397=3,L4397&gt;=3),"Loyal",IF(K4397&gt;=3,"Recent / New",IF(L4397&gt;=3,"At Risk","Hibernating / Lost"))))</f>
        <v>Champions</v>
      </c>
      <c r="N4397" s="54" t="n">
        <f aca="false">IF(AND(Calc!$C$2&lt;=2009,Calc!$C$3&gt;=2009),F4397,0)+IF(AND(Calc!$C$2&lt;=2010,Calc!$C$3&gt;=2010),G4397,0)+IF(AND(Calc!$C$2&lt;=2011,Calc!$C$3&gt;=2011),H4397,0)</f>
        <v>1725.48</v>
      </c>
      <c r="O4397" s="61" t="n">
        <f aca="false">IF(AND(N4397&gt;0,OR(Calc!$C$4="*",B4397=Calc!$C$4)),N4397+ROW()*0.000000001,0)</f>
        <v>1725.480004397</v>
      </c>
    </row>
    <row r="4398" customFormat="false" ht="15" hidden="false" customHeight="false" outlineLevel="0" collapsed="false">
      <c r="A4398" s="49" t="n">
        <v>16810</v>
      </c>
      <c r="B4398" s="49" t="s">
        <v>189</v>
      </c>
      <c r="C4398" s="63" t="n">
        <v>40466</v>
      </c>
      <c r="D4398" s="63" t="n">
        <v>40694</v>
      </c>
      <c r="E4398" s="49" t="n">
        <v>2</v>
      </c>
      <c r="F4398" s="54" t="n">
        <v>0</v>
      </c>
      <c r="G4398" s="54" t="n">
        <v>476.6</v>
      </c>
      <c r="H4398" s="54" t="n">
        <v>309.54</v>
      </c>
      <c r="I4398" s="54" t="n">
        <f aca="false">SUM(F4398:H4398)</f>
        <v>786.14</v>
      </c>
      <c r="J4398" s="49" t="n">
        <f aca="false">Calc!$C$5-D4398</f>
        <v>193</v>
      </c>
      <c r="K4398" s="49" t="n">
        <f aca="false">IF(J4398&lt;=Calc!$C$11,4,IF(J4398&lt;=Calc!$C$12,3,IF(J4398&lt;=Calc!$C$13,2,1)))</f>
        <v>2</v>
      </c>
      <c r="L4398" s="49" t="n">
        <f aca="false">1+(E4398&gt;=Calc!$C$16)+(E4398&gt;=Calc!$C$17)+(E4398&gt;=Calc!$C$18)</f>
        <v>2</v>
      </c>
      <c r="M4398" s="49" t="str">
        <f aca="false">IF(AND(K4398=4,L4398&gt;=3),"Champions",IF(AND(K4398=3,L4398&gt;=3),"Loyal",IF(K4398&gt;=3,"Recent / New",IF(L4398&gt;=3,"At Risk","Hibernating / Lost"))))</f>
        <v>Hibernating / Lost</v>
      </c>
      <c r="N4398" s="54" t="n">
        <f aca="false">IF(AND(Calc!$C$2&lt;=2009,Calc!$C$3&gt;=2009),F4398,0)+IF(AND(Calc!$C$2&lt;=2010,Calc!$C$3&gt;=2010),G4398,0)+IF(AND(Calc!$C$2&lt;=2011,Calc!$C$3&gt;=2011),H4398,0)</f>
        <v>786.14</v>
      </c>
      <c r="O4398" s="61" t="n">
        <f aca="false">IF(AND(N4398&gt;0,OR(Calc!$C$4="*",B4398=Calc!$C$4)),N4398+ROW()*0.000000001,0)</f>
        <v>786.140004398</v>
      </c>
    </row>
    <row r="4399" customFormat="false" ht="15" hidden="false" customHeight="false" outlineLevel="0" collapsed="false">
      <c r="A4399" s="49" t="n">
        <v>16811</v>
      </c>
      <c r="B4399" s="49" t="s">
        <v>189</v>
      </c>
      <c r="C4399" s="63" t="n">
        <v>40869</v>
      </c>
      <c r="D4399" s="63" t="n">
        <v>40882</v>
      </c>
      <c r="E4399" s="49" t="n">
        <v>2</v>
      </c>
      <c r="F4399" s="54" t="n">
        <v>0</v>
      </c>
      <c r="G4399" s="54" t="n">
        <v>0</v>
      </c>
      <c r="H4399" s="54" t="n">
        <v>547.07</v>
      </c>
      <c r="I4399" s="54" t="n">
        <f aca="false">SUM(F4399:H4399)</f>
        <v>547.07</v>
      </c>
      <c r="J4399" s="49" t="n">
        <f aca="false">Calc!$C$5-D4399</f>
        <v>5</v>
      </c>
      <c r="K4399" s="49" t="n">
        <f aca="false">IF(J4399&lt;=Calc!$C$11,4,IF(J4399&lt;=Calc!$C$12,3,IF(J4399&lt;=Calc!$C$13,2,1)))</f>
        <v>4</v>
      </c>
      <c r="L4399" s="49" t="n">
        <f aca="false">1+(E4399&gt;=Calc!$C$16)+(E4399&gt;=Calc!$C$17)+(E4399&gt;=Calc!$C$18)</f>
        <v>2</v>
      </c>
      <c r="M4399" s="49" t="str">
        <f aca="false">IF(AND(K4399=4,L4399&gt;=3),"Champions",IF(AND(K4399=3,L4399&gt;=3),"Loyal",IF(K4399&gt;=3,"Recent / New",IF(L4399&gt;=3,"At Risk","Hibernating / Lost"))))</f>
        <v>Recent / New</v>
      </c>
      <c r="N4399" s="54" t="n">
        <f aca="false">IF(AND(Calc!$C$2&lt;=2009,Calc!$C$3&gt;=2009),F4399,0)+IF(AND(Calc!$C$2&lt;=2010,Calc!$C$3&gt;=2010),G4399,0)+IF(AND(Calc!$C$2&lt;=2011,Calc!$C$3&gt;=2011),H4399,0)</f>
        <v>547.07</v>
      </c>
      <c r="O4399" s="61" t="n">
        <f aca="false">IF(AND(N4399&gt;0,OR(Calc!$C$4="*",B4399=Calc!$C$4)),N4399+ROW()*0.000000001,0)</f>
        <v>547.070004399</v>
      </c>
    </row>
    <row r="4400" customFormat="false" ht="15" hidden="false" customHeight="false" outlineLevel="0" collapsed="false">
      <c r="A4400" s="49" t="n">
        <v>16812</v>
      </c>
      <c r="B4400" s="49" t="s">
        <v>189</v>
      </c>
      <c r="C4400" s="63" t="n">
        <v>40504</v>
      </c>
      <c r="D4400" s="63" t="n">
        <v>40526</v>
      </c>
      <c r="E4400" s="49" t="n">
        <v>4</v>
      </c>
      <c r="F4400" s="54" t="n">
        <v>0</v>
      </c>
      <c r="G4400" s="54" t="n">
        <v>2216.8</v>
      </c>
      <c r="H4400" s="54" t="n">
        <v>0</v>
      </c>
      <c r="I4400" s="54" t="n">
        <f aca="false">SUM(F4400:H4400)</f>
        <v>2216.8</v>
      </c>
      <c r="J4400" s="49" t="n">
        <f aca="false">Calc!$C$5-D4400</f>
        <v>361</v>
      </c>
      <c r="K4400" s="49" t="n">
        <f aca="false">IF(J4400&lt;=Calc!$C$11,4,IF(J4400&lt;=Calc!$C$12,3,IF(J4400&lt;=Calc!$C$13,2,1)))</f>
        <v>2</v>
      </c>
      <c r="L4400" s="49" t="n">
        <f aca="false">1+(E4400&gt;=Calc!$C$16)+(E4400&gt;=Calc!$C$17)+(E4400&gt;=Calc!$C$18)</f>
        <v>3</v>
      </c>
      <c r="M4400" s="49" t="str">
        <f aca="false">IF(AND(K4400=4,L4400&gt;=3),"Champions",IF(AND(K4400=3,L4400&gt;=3),"Loyal",IF(K4400&gt;=3,"Recent / New",IF(L4400&gt;=3,"At Risk","Hibernating / Lost"))))</f>
        <v>At Risk</v>
      </c>
      <c r="N4400" s="54" t="n">
        <f aca="false">IF(AND(Calc!$C$2&lt;=2009,Calc!$C$3&gt;=2009),F4400,0)+IF(AND(Calc!$C$2&lt;=2010,Calc!$C$3&gt;=2010),G4400,0)+IF(AND(Calc!$C$2&lt;=2011,Calc!$C$3&gt;=2011),H4400,0)</f>
        <v>2216.8</v>
      </c>
      <c r="O4400" s="61" t="n">
        <f aca="false">IF(AND(N4400&gt;0,OR(Calc!$C$4="*",B4400=Calc!$C$4)),N4400+ROW()*0.000000001,0)</f>
        <v>2216.8000044</v>
      </c>
    </row>
    <row r="4401" customFormat="false" ht="15" hidden="false" customHeight="false" outlineLevel="0" collapsed="false">
      <c r="A4401" s="49" t="n">
        <v>16813</v>
      </c>
      <c r="B4401" s="49" t="s">
        <v>189</v>
      </c>
      <c r="C4401" s="63" t="n">
        <v>40682</v>
      </c>
      <c r="D4401" s="63" t="n">
        <v>40878</v>
      </c>
      <c r="E4401" s="49" t="n">
        <v>10</v>
      </c>
      <c r="F4401" s="54" t="n">
        <v>0</v>
      </c>
      <c r="G4401" s="54" t="n">
        <v>0</v>
      </c>
      <c r="H4401" s="54" t="n">
        <v>1652.18</v>
      </c>
      <c r="I4401" s="54" t="n">
        <f aca="false">SUM(F4401:H4401)</f>
        <v>1652.18</v>
      </c>
      <c r="J4401" s="49" t="n">
        <f aca="false">Calc!$C$5-D4401</f>
        <v>9</v>
      </c>
      <c r="K4401" s="49" t="n">
        <f aca="false">IF(J4401&lt;=Calc!$C$11,4,IF(J4401&lt;=Calc!$C$12,3,IF(J4401&lt;=Calc!$C$13,2,1)))</f>
        <v>4</v>
      </c>
      <c r="L4401" s="49" t="n">
        <f aca="false">1+(E4401&gt;=Calc!$C$16)+(E4401&gt;=Calc!$C$17)+(E4401&gt;=Calc!$C$18)</f>
        <v>4</v>
      </c>
      <c r="M4401" s="49" t="str">
        <f aca="false">IF(AND(K4401=4,L4401&gt;=3),"Champions",IF(AND(K4401=3,L4401&gt;=3),"Loyal",IF(K4401&gt;=3,"Recent / New",IF(L4401&gt;=3,"At Risk","Hibernating / Lost"))))</f>
        <v>Champions</v>
      </c>
      <c r="N4401" s="54" t="n">
        <f aca="false">IF(AND(Calc!$C$2&lt;=2009,Calc!$C$3&gt;=2009),F4401,0)+IF(AND(Calc!$C$2&lt;=2010,Calc!$C$3&gt;=2010),G4401,0)+IF(AND(Calc!$C$2&lt;=2011,Calc!$C$3&gt;=2011),H4401,0)</f>
        <v>1652.18</v>
      </c>
      <c r="O4401" s="61" t="n">
        <f aca="false">IF(AND(N4401&gt;0,OR(Calc!$C$4="*",B4401=Calc!$C$4)),N4401+ROW()*0.000000001,0)</f>
        <v>1652.180004401</v>
      </c>
    </row>
    <row r="4402" customFormat="false" ht="15" hidden="false" customHeight="false" outlineLevel="0" collapsed="false">
      <c r="A4402" s="49" t="n">
        <v>16814</v>
      </c>
      <c r="B4402" s="49" t="s">
        <v>189</v>
      </c>
      <c r="C4402" s="63" t="n">
        <v>40279</v>
      </c>
      <c r="D4402" s="63" t="n">
        <v>40872</v>
      </c>
      <c r="E4402" s="49" t="n">
        <v>36</v>
      </c>
      <c r="F4402" s="54" t="n">
        <v>0</v>
      </c>
      <c r="G4402" s="54" t="n">
        <v>5781.44</v>
      </c>
      <c r="H4402" s="54" t="n">
        <v>6125.01</v>
      </c>
      <c r="I4402" s="54" t="n">
        <f aca="false">SUM(F4402:H4402)</f>
        <v>11906.45</v>
      </c>
      <c r="J4402" s="49" t="n">
        <f aca="false">Calc!$C$5-D4402</f>
        <v>15</v>
      </c>
      <c r="K4402" s="49" t="n">
        <f aca="false">IF(J4402&lt;=Calc!$C$11,4,IF(J4402&lt;=Calc!$C$12,3,IF(J4402&lt;=Calc!$C$13,2,1)))</f>
        <v>4</v>
      </c>
      <c r="L4402" s="49" t="n">
        <f aca="false">1+(E4402&gt;=Calc!$C$16)+(E4402&gt;=Calc!$C$17)+(E4402&gt;=Calc!$C$18)</f>
        <v>4</v>
      </c>
      <c r="M4402" s="49" t="str">
        <f aca="false">IF(AND(K4402=4,L4402&gt;=3),"Champions",IF(AND(K4402=3,L4402&gt;=3),"Loyal",IF(K4402&gt;=3,"Recent / New",IF(L4402&gt;=3,"At Risk","Hibernating / Lost"))))</f>
        <v>Champions</v>
      </c>
      <c r="N4402" s="54" t="n">
        <f aca="false">IF(AND(Calc!$C$2&lt;=2009,Calc!$C$3&gt;=2009),F4402,0)+IF(AND(Calc!$C$2&lt;=2010,Calc!$C$3&gt;=2010),G4402,0)+IF(AND(Calc!$C$2&lt;=2011,Calc!$C$3&gt;=2011),H4402,0)</f>
        <v>11906.45</v>
      </c>
      <c r="O4402" s="61" t="n">
        <f aca="false">IF(AND(N4402&gt;0,OR(Calc!$C$4="*",B4402=Calc!$C$4)),N4402+ROW()*0.000000001,0)</f>
        <v>11906.450004402</v>
      </c>
    </row>
    <row r="4403" customFormat="false" ht="15" hidden="false" customHeight="false" outlineLevel="0" collapsed="false">
      <c r="A4403" s="49" t="n">
        <v>16815</v>
      </c>
      <c r="B4403" s="49" t="s">
        <v>189</v>
      </c>
      <c r="C4403" s="63" t="n">
        <v>40350</v>
      </c>
      <c r="D4403" s="63" t="n">
        <v>40433</v>
      </c>
      <c r="E4403" s="49" t="n">
        <v>2</v>
      </c>
      <c r="F4403" s="54" t="n">
        <v>0</v>
      </c>
      <c r="G4403" s="54" t="n">
        <v>406.02</v>
      </c>
      <c r="H4403" s="54" t="n">
        <v>0</v>
      </c>
      <c r="I4403" s="54" t="n">
        <f aca="false">SUM(F4403:H4403)</f>
        <v>406.02</v>
      </c>
      <c r="J4403" s="49" t="n">
        <f aca="false">Calc!$C$5-D4403</f>
        <v>454</v>
      </c>
      <c r="K4403" s="49" t="n">
        <f aca="false">IF(J4403&lt;=Calc!$C$11,4,IF(J4403&lt;=Calc!$C$12,3,IF(J4403&lt;=Calc!$C$13,2,1)))</f>
        <v>1</v>
      </c>
      <c r="L4403" s="49" t="n">
        <f aca="false">1+(E4403&gt;=Calc!$C$16)+(E4403&gt;=Calc!$C$17)+(E4403&gt;=Calc!$C$18)</f>
        <v>2</v>
      </c>
      <c r="M4403" s="49" t="str">
        <f aca="false">IF(AND(K4403=4,L4403&gt;=3),"Champions",IF(AND(K4403=3,L4403&gt;=3),"Loyal",IF(K4403&gt;=3,"Recent / New",IF(L4403&gt;=3,"At Risk","Hibernating / Lost"))))</f>
        <v>Hibernating / Lost</v>
      </c>
      <c r="N4403" s="54" t="n">
        <f aca="false">IF(AND(Calc!$C$2&lt;=2009,Calc!$C$3&gt;=2009),F4403,0)+IF(AND(Calc!$C$2&lt;=2010,Calc!$C$3&gt;=2010),G4403,0)+IF(AND(Calc!$C$2&lt;=2011,Calc!$C$3&gt;=2011),H4403,0)</f>
        <v>406.02</v>
      </c>
      <c r="O4403" s="61" t="n">
        <f aca="false">IF(AND(N4403&gt;0,OR(Calc!$C$4="*",B4403=Calc!$C$4)),N4403+ROW()*0.000000001,0)</f>
        <v>406.020004403</v>
      </c>
    </row>
    <row r="4404" customFormat="false" ht="15" hidden="false" customHeight="false" outlineLevel="0" collapsed="false">
      <c r="A4404" s="49" t="n">
        <v>16816</v>
      </c>
      <c r="B4404" s="49" t="s">
        <v>189</v>
      </c>
      <c r="C4404" s="63" t="n">
        <v>40528</v>
      </c>
      <c r="D4404" s="63" t="n">
        <v>40783</v>
      </c>
      <c r="E4404" s="49" t="n">
        <v>4</v>
      </c>
      <c r="F4404" s="54" t="n">
        <v>0</v>
      </c>
      <c r="G4404" s="54" t="n">
        <v>75.78</v>
      </c>
      <c r="H4404" s="54" t="n">
        <v>341.28</v>
      </c>
      <c r="I4404" s="54" t="n">
        <f aca="false">SUM(F4404:H4404)</f>
        <v>417.06</v>
      </c>
      <c r="J4404" s="49" t="n">
        <f aca="false">Calc!$C$5-D4404</f>
        <v>104</v>
      </c>
      <c r="K4404" s="49" t="n">
        <f aca="false">IF(J4404&lt;=Calc!$C$11,4,IF(J4404&lt;=Calc!$C$12,3,IF(J4404&lt;=Calc!$C$13,2,1)))</f>
        <v>2</v>
      </c>
      <c r="L4404" s="49" t="n">
        <f aca="false">1+(E4404&gt;=Calc!$C$16)+(E4404&gt;=Calc!$C$17)+(E4404&gt;=Calc!$C$18)</f>
        <v>3</v>
      </c>
      <c r="M4404" s="49" t="str">
        <f aca="false">IF(AND(K4404=4,L4404&gt;=3),"Champions",IF(AND(K4404=3,L4404&gt;=3),"Loyal",IF(K4404&gt;=3,"Recent / New",IF(L4404&gt;=3,"At Risk","Hibernating / Lost"))))</f>
        <v>At Risk</v>
      </c>
      <c r="N4404" s="54" t="n">
        <f aca="false">IF(AND(Calc!$C$2&lt;=2009,Calc!$C$3&gt;=2009),F4404,0)+IF(AND(Calc!$C$2&lt;=2010,Calc!$C$3&gt;=2010),G4404,0)+IF(AND(Calc!$C$2&lt;=2011,Calc!$C$3&gt;=2011),H4404,0)</f>
        <v>417.06</v>
      </c>
      <c r="O4404" s="61" t="n">
        <f aca="false">IF(AND(N4404&gt;0,OR(Calc!$C$4="*",B4404=Calc!$C$4)),N4404+ROW()*0.000000001,0)</f>
        <v>417.060004404</v>
      </c>
    </row>
    <row r="4405" customFormat="false" ht="15" hidden="false" customHeight="false" outlineLevel="0" collapsed="false">
      <c r="A4405" s="49" t="n">
        <v>16817</v>
      </c>
      <c r="B4405" s="49" t="s">
        <v>189</v>
      </c>
      <c r="C4405" s="63" t="n">
        <v>40455</v>
      </c>
      <c r="D4405" s="63" t="n">
        <v>40884</v>
      </c>
      <c r="E4405" s="49" t="n">
        <v>13</v>
      </c>
      <c r="F4405" s="54" t="n">
        <v>0</v>
      </c>
      <c r="G4405" s="54" t="n">
        <v>1270.7</v>
      </c>
      <c r="H4405" s="54" t="n">
        <v>1122.15</v>
      </c>
      <c r="I4405" s="54" t="n">
        <f aca="false">SUM(F4405:H4405)</f>
        <v>2392.85</v>
      </c>
      <c r="J4405" s="49" t="n">
        <f aca="false">Calc!$C$5-D4405</f>
        <v>3</v>
      </c>
      <c r="K4405" s="49" t="n">
        <f aca="false">IF(J4405&lt;=Calc!$C$11,4,IF(J4405&lt;=Calc!$C$12,3,IF(J4405&lt;=Calc!$C$13,2,1)))</f>
        <v>4</v>
      </c>
      <c r="L4405" s="49" t="n">
        <f aca="false">1+(E4405&gt;=Calc!$C$16)+(E4405&gt;=Calc!$C$17)+(E4405&gt;=Calc!$C$18)</f>
        <v>4</v>
      </c>
      <c r="M4405" s="49" t="str">
        <f aca="false">IF(AND(K4405=4,L4405&gt;=3),"Champions",IF(AND(K4405=3,L4405&gt;=3),"Loyal",IF(K4405&gt;=3,"Recent / New",IF(L4405&gt;=3,"At Risk","Hibernating / Lost"))))</f>
        <v>Champions</v>
      </c>
      <c r="N4405" s="54" t="n">
        <f aca="false">IF(AND(Calc!$C$2&lt;=2009,Calc!$C$3&gt;=2009),F4405,0)+IF(AND(Calc!$C$2&lt;=2010,Calc!$C$3&gt;=2010),G4405,0)+IF(AND(Calc!$C$2&lt;=2011,Calc!$C$3&gt;=2011),H4405,0)</f>
        <v>2392.85</v>
      </c>
      <c r="O4405" s="61" t="n">
        <f aca="false">IF(AND(N4405&gt;0,OR(Calc!$C$4="*",B4405=Calc!$C$4)),N4405+ROW()*0.000000001,0)</f>
        <v>2392.850004405</v>
      </c>
    </row>
    <row r="4406" customFormat="false" ht="15" hidden="false" customHeight="false" outlineLevel="0" collapsed="false">
      <c r="A4406" s="49" t="n">
        <v>16818</v>
      </c>
      <c r="B4406" s="49" t="s">
        <v>189</v>
      </c>
      <c r="C4406" s="63" t="n">
        <v>40681</v>
      </c>
      <c r="D4406" s="63" t="n">
        <v>40876</v>
      </c>
      <c r="E4406" s="49" t="n">
        <v>11</v>
      </c>
      <c r="F4406" s="54" t="n">
        <v>0</v>
      </c>
      <c r="G4406" s="54" t="n">
        <v>0</v>
      </c>
      <c r="H4406" s="54" t="n">
        <v>3317.97</v>
      </c>
      <c r="I4406" s="54" t="n">
        <f aca="false">SUM(F4406:H4406)</f>
        <v>3317.97</v>
      </c>
      <c r="J4406" s="49" t="n">
        <f aca="false">Calc!$C$5-D4406</f>
        <v>11</v>
      </c>
      <c r="K4406" s="49" t="n">
        <f aca="false">IF(J4406&lt;=Calc!$C$11,4,IF(J4406&lt;=Calc!$C$12,3,IF(J4406&lt;=Calc!$C$13,2,1)))</f>
        <v>4</v>
      </c>
      <c r="L4406" s="49" t="n">
        <f aca="false">1+(E4406&gt;=Calc!$C$16)+(E4406&gt;=Calc!$C$17)+(E4406&gt;=Calc!$C$18)</f>
        <v>4</v>
      </c>
      <c r="M4406" s="49" t="str">
        <f aca="false">IF(AND(K4406=4,L4406&gt;=3),"Champions",IF(AND(K4406=3,L4406&gt;=3),"Loyal",IF(K4406&gt;=3,"Recent / New",IF(L4406&gt;=3,"At Risk","Hibernating / Lost"))))</f>
        <v>Champions</v>
      </c>
      <c r="N4406" s="54" t="n">
        <f aca="false">IF(AND(Calc!$C$2&lt;=2009,Calc!$C$3&gt;=2009),F4406,0)+IF(AND(Calc!$C$2&lt;=2010,Calc!$C$3&gt;=2010),G4406,0)+IF(AND(Calc!$C$2&lt;=2011,Calc!$C$3&gt;=2011),H4406,0)</f>
        <v>3317.97</v>
      </c>
      <c r="O4406" s="61" t="n">
        <f aca="false">IF(AND(N4406&gt;0,OR(Calc!$C$4="*",B4406=Calc!$C$4)),N4406+ROW()*0.000000001,0)</f>
        <v>3317.970004406</v>
      </c>
    </row>
    <row r="4407" customFormat="false" ht="15" hidden="false" customHeight="false" outlineLevel="0" collapsed="false">
      <c r="A4407" s="49" t="n">
        <v>16819</v>
      </c>
      <c r="B4407" s="49" t="s">
        <v>189</v>
      </c>
      <c r="C4407" s="63" t="n">
        <v>40421</v>
      </c>
      <c r="D4407" s="63" t="n">
        <v>40421</v>
      </c>
      <c r="E4407" s="49" t="n">
        <v>2</v>
      </c>
      <c r="F4407" s="54" t="n">
        <v>0</v>
      </c>
      <c r="G4407" s="54" t="n">
        <v>182.59</v>
      </c>
      <c r="H4407" s="54" t="n">
        <v>0</v>
      </c>
      <c r="I4407" s="54" t="n">
        <f aca="false">SUM(F4407:H4407)</f>
        <v>182.59</v>
      </c>
      <c r="J4407" s="49" t="n">
        <f aca="false">Calc!$C$5-D4407</f>
        <v>466</v>
      </c>
      <c r="K4407" s="49" t="n">
        <f aca="false">IF(J4407&lt;=Calc!$C$11,4,IF(J4407&lt;=Calc!$C$12,3,IF(J4407&lt;=Calc!$C$13,2,1)))</f>
        <v>1</v>
      </c>
      <c r="L4407" s="49" t="n">
        <f aca="false">1+(E4407&gt;=Calc!$C$16)+(E4407&gt;=Calc!$C$17)+(E4407&gt;=Calc!$C$18)</f>
        <v>2</v>
      </c>
      <c r="M4407" s="49" t="str">
        <f aca="false">IF(AND(K4407=4,L4407&gt;=3),"Champions",IF(AND(K4407=3,L4407&gt;=3),"Loyal",IF(K4407&gt;=3,"Recent / New",IF(L4407&gt;=3,"At Risk","Hibernating / Lost"))))</f>
        <v>Hibernating / Lost</v>
      </c>
      <c r="N4407" s="54" t="n">
        <f aca="false">IF(AND(Calc!$C$2&lt;=2009,Calc!$C$3&gt;=2009),F4407,0)+IF(AND(Calc!$C$2&lt;=2010,Calc!$C$3&gt;=2010),G4407,0)+IF(AND(Calc!$C$2&lt;=2011,Calc!$C$3&gt;=2011),H4407,0)</f>
        <v>182.59</v>
      </c>
      <c r="O4407" s="61" t="n">
        <f aca="false">IF(AND(N4407&gt;0,OR(Calc!$C$4="*",B4407=Calc!$C$4)),N4407+ROW()*0.000000001,0)</f>
        <v>182.590004407</v>
      </c>
    </row>
    <row r="4408" customFormat="false" ht="15" hidden="false" customHeight="false" outlineLevel="0" collapsed="false">
      <c r="A4408" s="49" t="n">
        <v>16820</v>
      </c>
      <c r="B4408" s="49" t="s">
        <v>189</v>
      </c>
      <c r="C4408" s="63" t="n">
        <v>40791</v>
      </c>
      <c r="D4408" s="63" t="n">
        <v>40791</v>
      </c>
      <c r="E4408" s="49" t="n">
        <v>1</v>
      </c>
      <c r="F4408" s="54" t="n">
        <v>0</v>
      </c>
      <c r="G4408" s="54" t="n">
        <v>0</v>
      </c>
      <c r="H4408" s="54" t="n">
        <v>497.61</v>
      </c>
      <c r="I4408" s="54" t="n">
        <f aca="false">SUM(F4408:H4408)</f>
        <v>497.61</v>
      </c>
      <c r="J4408" s="49" t="n">
        <f aca="false">Calc!$C$5-D4408</f>
        <v>96</v>
      </c>
      <c r="K4408" s="49" t="n">
        <f aca="false">IF(J4408&lt;=Calc!$C$11,4,IF(J4408&lt;=Calc!$C$12,3,IF(J4408&lt;=Calc!$C$13,2,1)))</f>
        <v>3</v>
      </c>
      <c r="L4408" s="49" t="n">
        <f aca="false">1+(E4408&gt;=Calc!$C$16)+(E4408&gt;=Calc!$C$17)+(E4408&gt;=Calc!$C$18)</f>
        <v>1</v>
      </c>
      <c r="M4408" s="49" t="str">
        <f aca="false">IF(AND(K4408=4,L4408&gt;=3),"Champions",IF(AND(K4408=3,L4408&gt;=3),"Loyal",IF(K4408&gt;=3,"Recent / New",IF(L4408&gt;=3,"At Risk","Hibernating / Lost"))))</f>
        <v>Recent / New</v>
      </c>
      <c r="N4408" s="54" t="n">
        <f aca="false">IF(AND(Calc!$C$2&lt;=2009,Calc!$C$3&gt;=2009),F4408,0)+IF(AND(Calc!$C$2&lt;=2010,Calc!$C$3&gt;=2010),G4408,0)+IF(AND(Calc!$C$2&lt;=2011,Calc!$C$3&gt;=2011),H4408,0)</f>
        <v>497.61</v>
      </c>
      <c r="O4408" s="61" t="n">
        <f aca="false">IF(AND(N4408&gt;0,OR(Calc!$C$4="*",B4408=Calc!$C$4)),N4408+ROW()*0.000000001,0)</f>
        <v>497.610004408</v>
      </c>
    </row>
    <row r="4409" customFormat="false" ht="15" hidden="false" customHeight="false" outlineLevel="0" collapsed="false">
      <c r="A4409" s="49" t="n">
        <v>16821</v>
      </c>
      <c r="B4409" s="49" t="s">
        <v>189</v>
      </c>
      <c r="C4409" s="63" t="n">
        <v>40505</v>
      </c>
      <c r="D4409" s="63" t="n">
        <v>40505</v>
      </c>
      <c r="E4409" s="49" t="n">
        <v>1</v>
      </c>
      <c r="F4409" s="54" t="n">
        <v>0</v>
      </c>
      <c r="G4409" s="54" t="n">
        <v>113.35</v>
      </c>
      <c r="H4409" s="54" t="n">
        <v>0</v>
      </c>
      <c r="I4409" s="54" t="n">
        <f aca="false">SUM(F4409:H4409)</f>
        <v>113.35</v>
      </c>
      <c r="J4409" s="49" t="n">
        <f aca="false">Calc!$C$5-D4409</f>
        <v>382</v>
      </c>
      <c r="K4409" s="49" t="n">
        <f aca="false">IF(J4409&lt;=Calc!$C$11,4,IF(J4409&lt;=Calc!$C$12,3,IF(J4409&lt;=Calc!$C$13,2,1)))</f>
        <v>1</v>
      </c>
      <c r="L4409" s="49" t="n">
        <f aca="false">1+(E4409&gt;=Calc!$C$16)+(E4409&gt;=Calc!$C$17)+(E4409&gt;=Calc!$C$18)</f>
        <v>1</v>
      </c>
      <c r="M4409" s="49" t="str">
        <f aca="false">IF(AND(K4409=4,L4409&gt;=3),"Champions",IF(AND(K4409=3,L4409&gt;=3),"Loyal",IF(K4409&gt;=3,"Recent / New",IF(L4409&gt;=3,"At Risk","Hibernating / Lost"))))</f>
        <v>Hibernating / Lost</v>
      </c>
      <c r="N4409" s="54" t="n">
        <f aca="false">IF(AND(Calc!$C$2&lt;=2009,Calc!$C$3&gt;=2009),F4409,0)+IF(AND(Calc!$C$2&lt;=2010,Calc!$C$3&gt;=2010),G4409,0)+IF(AND(Calc!$C$2&lt;=2011,Calc!$C$3&gt;=2011),H4409,0)</f>
        <v>113.35</v>
      </c>
      <c r="O4409" s="61" t="n">
        <f aca="false">IF(AND(N4409&gt;0,OR(Calc!$C$4="*",B4409=Calc!$C$4)),N4409+ROW()*0.000000001,0)</f>
        <v>113.350004409</v>
      </c>
    </row>
    <row r="4410" customFormat="false" ht="15" hidden="false" customHeight="false" outlineLevel="0" collapsed="false">
      <c r="A4410" s="49" t="n">
        <v>16822</v>
      </c>
      <c r="B4410" s="49" t="s">
        <v>189</v>
      </c>
      <c r="C4410" s="63" t="n">
        <v>40200</v>
      </c>
      <c r="D4410" s="63" t="n">
        <v>40200</v>
      </c>
      <c r="E4410" s="49" t="n">
        <v>1</v>
      </c>
      <c r="F4410" s="54" t="n">
        <v>-12.75</v>
      </c>
      <c r="G4410" s="54" t="n">
        <v>157.59</v>
      </c>
      <c r="H4410" s="54" t="n">
        <v>0</v>
      </c>
      <c r="I4410" s="54" t="n">
        <f aca="false">SUM(F4410:H4410)</f>
        <v>144.84</v>
      </c>
      <c r="J4410" s="49" t="n">
        <f aca="false">Calc!$C$5-D4410</f>
        <v>687</v>
      </c>
      <c r="K4410" s="49" t="n">
        <f aca="false">IF(J4410&lt;=Calc!$C$11,4,IF(J4410&lt;=Calc!$C$12,3,IF(J4410&lt;=Calc!$C$13,2,1)))</f>
        <v>1</v>
      </c>
      <c r="L4410" s="49" t="n">
        <f aca="false">1+(E4410&gt;=Calc!$C$16)+(E4410&gt;=Calc!$C$17)+(E4410&gt;=Calc!$C$18)</f>
        <v>1</v>
      </c>
      <c r="M4410" s="49" t="str">
        <f aca="false">IF(AND(K4410=4,L4410&gt;=3),"Champions",IF(AND(K4410=3,L4410&gt;=3),"Loyal",IF(K4410&gt;=3,"Recent / New",IF(L4410&gt;=3,"At Risk","Hibernating / Lost"))))</f>
        <v>Hibernating / Lost</v>
      </c>
      <c r="N4410" s="54" t="n">
        <f aca="false">IF(AND(Calc!$C$2&lt;=2009,Calc!$C$3&gt;=2009),F4410,0)+IF(AND(Calc!$C$2&lt;=2010,Calc!$C$3&gt;=2010),G4410,0)+IF(AND(Calc!$C$2&lt;=2011,Calc!$C$3&gt;=2011),H4410,0)</f>
        <v>144.84</v>
      </c>
      <c r="O4410" s="61" t="n">
        <f aca="false">IF(AND(N4410&gt;0,OR(Calc!$C$4="*",B4410=Calc!$C$4)),N4410+ROW()*0.000000001,0)</f>
        <v>144.84000441</v>
      </c>
    </row>
    <row r="4411" customFormat="false" ht="15" hidden="false" customHeight="false" outlineLevel="0" collapsed="false">
      <c r="A4411" s="49" t="n">
        <v>16823</v>
      </c>
      <c r="B4411" s="49" t="s">
        <v>189</v>
      </c>
      <c r="C4411" s="63" t="n">
        <v>40149</v>
      </c>
      <c r="D4411" s="63" t="n">
        <v>40659</v>
      </c>
      <c r="E4411" s="49" t="n">
        <v>7</v>
      </c>
      <c r="F4411" s="54" t="n">
        <v>189.3</v>
      </c>
      <c r="G4411" s="54" t="n">
        <v>1688.46</v>
      </c>
      <c r="H4411" s="54" t="n">
        <v>358.38</v>
      </c>
      <c r="I4411" s="54" t="n">
        <f aca="false">SUM(F4411:H4411)</f>
        <v>2236.14</v>
      </c>
      <c r="J4411" s="49" t="n">
        <f aca="false">Calc!$C$5-D4411</f>
        <v>228</v>
      </c>
      <c r="K4411" s="49" t="n">
        <f aca="false">IF(J4411&lt;=Calc!$C$11,4,IF(J4411&lt;=Calc!$C$12,3,IF(J4411&lt;=Calc!$C$13,2,1)))</f>
        <v>2</v>
      </c>
      <c r="L4411" s="49" t="n">
        <f aca="false">1+(E4411&gt;=Calc!$C$16)+(E4411&gt;=Calc!$C$17)+(E4411&gt;=Calc!$C$18)</f>
        <v>3</v>
      </c>
      <c r="M4411" s="49" t="str">
        <f aca="false">IF(AND(K4411=4,L4411&gt;=3),"Champions",IF(AND(K4411=3,L4411&gt;=3),"Loyal",IF(K4411&gt;=3,"Recent / New",IF(L4411&gt;=3,"At Risk","Hibernating / Lost"))))</f>
        <v>At Risk</v>
      </c>
      <c r="N4411" s="54" t="n">
        <f aca="false">IF(AND(Calc!$C$2&lt;=2009,Calc!$C$3&gt;=2009),F4411,0)+IF(AND(Calc!$C$2&lt;=2010,Calc!$C$3&gt;=2010),G4411,0)+IF(AND(Calc!$C$2&lt;=2011,Calc!$C$3&gt;=2011),H4411,0)</f>
        <v>2236.14</v>
      </c>
      <c r="O4411" s="61" t="n">
        <f aca="false">IF(AND(N4411&gt;0,OR(Calc!$C$4="*",B4411=Calc!$C$4)),N4411+ROW()*0.000000001,0)</f>
        <v>2236.140004411</v>
      </c>
    </row>
    <row r="4412" customFormat="false" ht="15" hidden="false" customHeight="false" outlineLevel="0" collapsed="false">
      <c r="A4412" s="49" t="n">
        <v>16824</v>
      </c>
      <c r="B4412" s="49" t="s">
        <v>189</v>
      </c>
      <c r="C4412" s="63" t="n">
        <v>40493</v>
      </c>
      <c r="D4412" s="63" t="n">
        <v>40871</v>
      </c>
      <c r="E4412" s="49" t="n">
        <v>3</v>
      </c>
      <c r="F4412" s="54" t="n">
        <v>0</v>
      </c>
      <c r="G4412" s="54" t="n">
        <v>225.6</v>
      </c>
      <c r="H4412" s="54" t="n">
        <v>460.64</v>
      </c>
      <c r="I4412" s="54" t="n">
        <f aca="false">SUM(F4412:H4412)</f>
        <v>686.24</v>
      </c>
      <c r="J4412" s="49" t="n">
        <f aca="false">Calc!$C$5-D4412</f>
        <v>16</v>
      </c>
      <c r="K4412" s="49" t="n">
        <f aca="false">IF(J4412&lt;=Calc!$C$11,4,IF(J4412&lt;=Calc!$C$12,3,IF(J4412&lt;=Calc!$C$13,2,1)))</f>
        <v>4</v>
      </c>
      <c r="L4412" s="49" t="n">
        <f aca="false">1+(E4412&gt;=Calc!$C$16)+(E4412&gt;=Calc!$C$17)+(E4412&gt;=Calc!$C$18)</f>
        <v>2</v>
      </c>
      <c r="M4412" s="49" t="str">
        <f aca="false">IF(AND(K4412=4,L4412&gt;=3),"Champions",IF(AND(K4412=3,L4412&gt;=3),"Loyal",IF(K4412&gt;=3,"Recent / New",IF(L4412&gt;=3,"At Risk","Hibernating / Lost"))))</f>
        <v>Recent / New</v>
      </c>
      <c r="N4412" s="54" t="n">
        <f aca="false">IF(AND(Calc!$C$2&lt;=2009,Calc!$C$3&gt;=2009),F4412,0)+IF(AND(Calc!$C$2&lt;=2010,Calc!$C$3&gt;=2010),G4412,0)+IF(AND(Calc!$C$2&lt;=2011,Calc!$C$3&gt;=2011),H4412,0)</f>
        <v>686.24</v>
      </c>
      <c r="O4412" s="61" t="n">
        <f aca="false">IF(AND(N4412&gt;0,OR(Calc!$C$4="*",B4412=Calc!$C$4)),N4412+ROW()*0.000000001,0)</f>
        <v>686.240004412</v>
      </c>
    </row>
    <row r="4413" customFormat="false" ht="15" hidden="false" customHeight="false" outlineLevel="0" collapsed="false">
      <c r="A4413" s="49" t="n">
        <v>16825</v>
      </c>
      <c r="B4413" s="49" t="s">
        <v>189</v>
      </c>
      <c r="C4413" s="63" t="n">
        <v>40352</v>
      </c>
      <c r="D4413" s="63" t="n">
        <v>40848</v>
      </c>
      <c r="E4413" s="49" t="n">
        <v>5</v>
      </c>
      <c r="F4413" s="54" t="n">
        <v>0</v>
      </c>
      <c r="G4413" s="54" t="n">
        <v>1051.71</v>
      </c>
      <c r="H4413" s="54" t="n">
        <v>775.18</v>
      </c>
      <c r="I4413" s="54" t="n">
        <f aca="false">SUM(F4413:H4413)</f>
        <v>1826.89</v>
      </c>
      <c r="J4413" s="49" t="n">
        <f aca="false">Calc!$C$5-D4413</f>
        <v>39</v>
      </c>
      <c r="K4413" s="49" t="n">
        <f aca="false">IF(J4413&lt;=Calc!$C$11,4,IF(J4413&lt;=Calc!$C$12,3,IF(J4413&lt;=Calc!$C$13,2,1)))</f>
        <v>3</v>
      </c>
      <c r="L4413" s="49" t="n">
        <f aca="false">1+(E4413&gt;=Calc!$C$16)+(E4413&gt;=Calc!$C$17)+(E4413&gt;=Calc!$C$18)</f>
        <v>3</v>
      </c>
      <c r="M4413" s="49" t="str">
        <f aca="false">IF(AND(K4413=4,L4413&gt;=3),"Champions",IF(AND(K4413=3,L4413&gt;=3),"Loyal",IF(K4413&gt;=3,"Recent / New",IF(L4413&gt;=3,"At Risk","Hibernating / Lost"))))</f>
        <v>Loyal</v>
      </c>
      <c r="N4413" s="54" t="n">
        <f aca="false">IF(AND(Calc!$C$2&lt;=2009,Calc!$C$3&gt;=2009),F4413,0)+IF(AND(Calc!$C$2&lt;=2010,Calc!$C$3&gt;=2010),G4413,0)+IF(AND(Calc!$C$2&lt;=2011,Calc!$C$3&gt;=2011),H4413,0)</f>
        <v>1826.89</v>
      </c>
      <c r="O4413" s="61" t="n">
        <f aca="false">IF(AND(N4413&gt;0,OR(Calc!$C$4="*",B4413=Calc!$C$4)),N4413+ROW()*0.000000001,0)</f>
        <v>1826.890004413</v>
      </c>
    </row>
    <row r="4414" customFormat="false" ht="15" hidden="false" customHeight="false" outlineLevel="0" collapsed="false">
      <c r="A4414" s="49" t="n">
        <v>16826</v>
      </c>
      <c r="B4414" s="49" t="s">
        <v>189</v>
      </c>
      <c r="C4414" s="63" t="n">
        <v>40835</v>
      </c>
      <c r="D4414" s="63" t="n">
        <v>40835</v>
      </c>
      <c r="E4414" s="49" t="n">
        <v>1</v>
      </c>
      <c r="F4414" s="54" t="n">
        <v>0</v>
      </c>
      <c r="G4414" s="54" t="n">
        <v>0</v>
      </c>
      <c r="H4414" s="54" t="n">
        <v>341.7</v>
      </c>
      <c r="I4414" s="54" t="n">
        <f aca="false">SUM(F4414:H4414)</f>
        <v>341.7</v>
      </c>
      <c r="J4414" s="49" t="n">
        <f aca="false">Calc!$C$5-D4414</f>
        <v>52</v>
      </c>
      <c r="K4414" s="49" t="n">
        <f aca="false">IF(J4414&lt;=Calc!$C$11,4,IF(J4414&lt;=Calc!$C$12,3,IF(J4414&lt;=Calc!$C$13,2,1)))</f>
        <v>3</v>
      </c>
      <c r="L4414" s="49" t="n">
        <f aca="false">1+(E4414&gt;=Calc!$C$16)+(E4414&gt;=Calc!$C$17)+(E4414&gt;=Calc!$C$18)</f>
        <v>1</v>
      </c>
      <c r="M4414" s="49" t="str">
        <f aca="false">IF(AND(K4414=4,L4414&gt;=3),"Champions",IF(AND(K4414=3,L4414&gt;=3),"Loyal",IF(K4414&gt;=3,"Recent / New",IF(L4414&gt;=3,"At Risk","Hibernating / Lost"))))</f>
        <v>Recent / New</v>
      </c>
      <c r="N4414" s="54" t="n">
        <f aca="false">IF(AND(Calc!$C$2&lt;=2009,Calc!$C$3&gt;=2009),F4414,0)+IF(AND(Calc!$C$2&lt;=2010,Calc!$C$3&gt;=2010),G4414,0)+IF(AND(Calc!$C$2&lt;=2011,Calc!$C$3&gt;=2011),H4414,0)</f>
        <v>341.7</v>
      </c>
      <c r="O4414" s="61" t="n">
        <f aca="false">IF(AND(N4414&gt;0,OR(Calc!$C$4="*",B4414=Calc!$C$4)),N4414+ROW()*0.000000001,0)</f>
        <v>341.700004414</v>
      </c>
    </row>
    <row r="4415" customFormat="false" ht="15" hidden="false" customHeight="false" outlineLevel="0" collapsed="false">
      <c r="A4415" s="49" t="n">
        <v>16827</v>
      </c>
      <c r="B4415" s="49" t="s">
        <v>189</v>
      </c>
      <c r="C4415" s="63" t="n">
        <v>40297</v>
      </c>
      <c r="D4415" s="63" t="n">
        <v>40493</v>
      </c>
      <c r="E4415" s="49" t="n">
        <v>5</v>
      </c>
      <c r="F4415" s="54" t="n">
        <v>0</v>
      </c>
      <c r="G4415" s="54" t="n">
        <v>387.18</v>
      </c>
      <c r="H4415" s="54" t="n">
        <v>0</v>
      </c>
      <c r="I4415" s="54" t="n">
        <f aca="false">SUM(F4415:H4415)</f>
        <v>387.18</v>
      </c>
      <c r="J4415" s="49" t="n">
        <f aca="false">Calc!$C$5-D4415</f>
        <v>394</v>
      </c>
      <c r="K4415" s="49" t="n">
        <f aca="false">IF(J4415&lt;=Calc!$C$11,4,IF(J4415&lt;=Calc!$C$12,3,IF(J4415&lt;=Calc!$C$13,2,1)))</f>
        <v>1</v>
      </c>
      <c r="L4415" s="49" t="n">
        <f aca="false">1+(E4415&gt;=Calc!$C$16)+(E4415&gt;=Calc!$C$17)+(E4415&gt;=Calc!$C$18)</f>
        <v>3</v>
      </c>
      <c r="M4415" s="49" t="str">
        <f aca="false">IF(AND(K4415=4,L4415&gt;=3),"Champions",IF(AND(K4415=3,L4415&gt;=3),"Loyal",IF(K4415&gt;=3,"Recent / New",IF(L4415&gt;=3,"At Risk","Hibernating / Lost"))))</f>
        <v>At Risk</v>
      </c>
      <c r="N4415" s="54" t="n">
        <f aca="false">IF(AND(Calc!$C$2&lt;=2009,Calc!$C$3&gt;=2009),F4415,0)+IF(AND(Calc!$C$2&lt;=2010,Calc!$C$3&gt;=2010),G4415,0)+IF(AND(Calc!$C$2&lt;=2011,Calc!$C$3&gt;=2011),H4415,0)</f>
        <v>387.18</v>
      </c>
      <c r="O4415" s="61" t="n">
        <f aca="false">IF(AND(N4415&gt;0,OR(Calc!$C$4="*",B4415=Calc!$C$4)),N4415+ROW()*0.000000001,0)</f>
        <v>387.180004415</v>
      </c>
    </row>
    <row r="4416" customFormat="false" ht="15" hidden="false" customHeight="false" outlineLevel="0" collapsed="false">
      <c r="A4416" s="49" t="n">
        <v>16828</v>
      </c>
      <c r="B4416" s="49" t="s">
        <v>189</v>
      </c>
      <c r="C4416" s="63" t="n">
        <v>40774</v>
      </c>
      <c r="D4416" s="63" t="n">
        <v>40774</v>
      </c>
      <c r="E4416" s="49" t="n">
        <v>1</v>
      </c>
      <c r="F4416" s="54" t="n">
        <v>0</v>
      </c>
      <c r="G4416" s="54" t="n">
        <v>0</v>
      </c>
      <c r="H4416" s="54" t="n">
        <v>113.5</v>
      </c>
      <c r="I4416" s="54" t="n">
        <f aca="false">SUM(F4416:H4416)</f>
        <v>113.5</v>
      </c>
      <c r="J4416" s="49" t="n">
        <f aca="false">Calc!$C$5-D4416</f>
        <v>113</v>
      </c>
      <c r="K4416" s="49" t="n">
        <f aca="false">IF(J4416&lt;=Calc!$C$11,4,IF(J4416&lt;=Calc!$C$12,3,IF(J4416&lt;=Calc!$C$13,2,1)))</f>
        <v>2</v>
      </c>
      <c r="L4416" s="49" t="n">
        <f aca="false">1+(E4416&gt;=Calc!$C$16)+(E4416&gt;=Calc!$C$17)+(E4416&gt;=Calc!$C$18)</f>
        <v>1</v>
      </c>
      <c r="M4416" s="49" t="str">
        <f aca="false">IF(AND(K4416=4,L4416&gt;=3),"Champions",IF(AND(K4416=3,L4416&gt;=3),"Loyal",IF(K4416&gt;=3,"Recent / New",IF(L4416&gt;=3,"At Risk","Hibernating / Lost"))))</f>
        <v>Hibernating / Lost</v>
      </c>
      <c r="N4416" s="54" t="n">
        <f aca="false">IF(AND(Calc!$C$2&lt;=2009,Calc!$C$3&gt;=2009),F4416,0)+IF(AND(Calc!$C$2&lt;=2010,Calc!$C$3&gt;=2010),G4416,0)+IF(AND(Calc!$C$2&lt;=2011,Calc!$C$3&gt;=2011),H4416,0)</f>
        <v>113.5</v>
      </c>
      <c r="O4416" s="61" t="n">
        <f aca="false">IF(AND(N4416&gt;0,OR(Calc!$C$4="*",B4416=Calc!$C$4)),N4416+ROW()*0.000000001,0)</f>
        <v>113.500004416</v>
      </c>
    </row>
    <row r="4417" customFormat="false" ht="15" hidden="false" customHeight="false" outlineLevel="0" collapsed="false">
      <c r="A4417" s="49" t="n">
        <v>16829</v>
      </c>
      <c r="B4417" s="49" t="s">
        <v>189</v>
      </c>
      <c r="C4417" s="63" t="n">
        <v>40498</v>
      </c>
      <c r="D4417" s="63" t="n">
        <v>40730</v>
      </c>
      <c r="E4417" s="49" t="n">
        <v>2</v>
      </c>
      <c r="F4417" s="54" t="n">
        <v>0</v>
      </c>
      <c r="G4417" s="54" t="n">
        <v>316.1</v>
      </c>
      <c r="H4417" s="54" t="n">
        <v>197.22</v>
      </c>
      <c r="I4417" s="54" t="n">
        <f aca="false">SUM(F4417:H4417)</f>
        <v>513.32</v>
      </c>
      <c r="J4417" s="49" t="n">
        <f aca="false">Calc!$C$5-D4417</f>
        <v>157</v>
      </c>
      <c r="K4417" s="49" t="n">
        <f aca="false">IF(J4417&lt;=Calc!$C$11,4,IF(J4417&lt;=Calc!$C$12,3,IF(J4417&lt;=Calc!$C$13,2,1)))</f>
        <v>2</v>
      </c>
      <c r="L4417" s="49" t="n">
        <f aca="false">1+(E4417&gt;=Calc!$C$16)+(E4417&gt;=Calc!$C$17)+(E4417&gt;=Calc!$C$18)</f>
        <v>2</v>
      </c>
      <c r="M4417" s="49" t="str">
        <f aca="false">IF(AND(K4417=4,L4417&gt;=3),"Champions",IF(AND(K4417=3,L4417&gt;=3),"Loyal",IF(K4417&gt;=3,"Recent / New",IF(L4417&gt;=3,"At Risk","Hibernating / Lost"))))</f>
        <v>Hibernating / Lost</v>
      </c>
      <c r="N4417" s="54" t="n">
        <f aca="false">IF(AND(Calc!$C$2&lt;=2009,Calc!$C$3&gt;=2009),F4417,0)+IF(AND(Calc!$C$2&lt;=2010,Calc!$C$3&gt;=2010),G4417,0)+IF(AND(Calc!$C$2&lt;=2011,Calc!$C$3&gt;=2011),H4417,0)</f>
        <v>513.32</v>
      </c>
      <c r="O4417" s="61" t="n">
        <f aca="false">IF(AND(N4417&gt;0,OR(Calc!$C$4="*",B4417=Calc!$C$4)),N4417+ROW()*0.000000001,0)</f>
        <v>513.320004417</v>
      </c>
    </row>
    <row r="4418" customFormat="false" ht="15" hidden="false" customHeight="false" outlineLevel="0" collapsed="false">
      <c r="A4418" s="49" t="n">
        <v>16830</v>
      </c>
      <c r="B4418" s="49" t="s">
        <v>189</v>
      </c>
      <c r="C4418" s="63" t="n">
        <v>40160</v>
      </c>
      <c r="D4418" s="63" t="n">
        <v>40848</v>
      </c>
      <c r="E4418" s="49" t="n">
        <v>4</v>
      </c>
      <c r="F4418" s="54" t="n">
        <v>276.62</v>
      </c>
      <c r="G4418" s="54" t="n">
        <v>581.17</v>
      </c>
      <c r="H4418" s="54" t="n">
        <v>325.91</v>
      </c>
      <c r="I4418" s="54" t="n">
        <f aca="false">SUM(F4418:H4418)</f>
        <v>1183.7</v>
      </c>
      <c r="J4418" s="49" t="n">
        <f aca="false">Calc!$C$5-D4418</f>
        <v>39</v>
      </c>
      <c r="K4418" s="49" t="n">
        <f aca="false">IF(J4418&lt;=Calc!$C$11,4,IF(J4418&lt;=Calc!$C$12,3,IF(J4418&lt;=Calc!$C$13,2,1)))</f>
        <v>3</v>
      </c>
      <c r="L4418" s="49" t="n">
        <f aca="false">1+(E4418&gt;=Calc!$C$16)+(E4418&gt;=Calc!$C$17)+(E4418&gt;=Calc!$C$18)</f>
        <v>3</v>
      </c>
      <c r="M4418" s="49" t="str">
        <f aca="false">IF(AND(K4418=4,L4418&gt;=3),"Champions",IF(AND(K4418=3,L4418&gt;=3),"Loyal",IF(K4418&gt;=3,"Recent / New",IF(L4418&gt;=3,"At Risk","Hibernating / Lost"))))</f>
        <v>Loyal</v>
      </c>
      <c r="N4418" s="54" t="n">
        <f aca="false">IF(AND(Calc!$C$2&lt;=2009,Calc!$C$3&gt;=2009),F4418,0)+IF(AND(Calc!$C$2&lt;=2010,Calc!$C$3&gt;=2010),G4418,0)+IF(AND(Calc!$C$2&lt;=2011,Calc!$C$3&gt;=2011),H4418,0)</f>
        <v>1183.7</v>
      </c>
      <c r="O4418" s="61" t="n">
        <f aca="false">IF(AND(N4418&gt;0,OR(Calc!$C$4="*",B4418=Calc!$C$4)),N4418+ROW()*0.000000001,0)</f>
        <v>1183.700004418</v>
      </c>
    </row>
    <row r="4419" customFormat="false" ht="15" hidden="false" customHeight="false" outlineLevel="0" collapsed="false">
      <c r="A4419" s="49" t="n">
        <v>16831</v>
      </c>
      <c r="B4419" s="49" t="s">
        <v>189</v>
      </c>
      <c r="C4419" s="63" t="n">
        <v>40322</v>
      </c>
      <c r="D4419" s="63" t="n">
        <v>40322</v>
      </c>
      <c r="E4419" s="49" t="n">
        <v>1</v>
      </c>
      <c r="F4419" s="54" t="n">
        <v>0</v>
      </c>
      <c r="G4419" s="54" t="n">
        <v>91.8</v>
      </c>
      <c r="H4419" s="54" t="n">
        <v>0</v>
      </c>
      <c r="I4419" s="54" t="n">
        <f aca="false">SUM(F4419:H4419)</f>
        <v>91.8</v>
      </c>
      <c r="J4419" s="49" t="n">
        <f aca="false">Calc!$C$5-D4419</f>
        <v>565</v>
      </c>
      <c r="K4419" s="49" t="n">
        <f aca="false">IF(J4419&lt;=Calc!$C$11,4,IF(J4419&lt;=Calc!$C$12,3,IF(J4419&lt;=Calc!$C$13,2,1)))</f>
        <v>1</v>
      </c>
      <c r="L4419" s="49" t="n">
        <f aca="false">1+(E4419&gt;=Calc!$C$16)+(E4419&gt;=Calc!$C$17)+(E4419&gt;=Calc!$C$18)</f>
        <v>1</v>
      </c>
      <c r="M4419" s="49" t="str">
        <f aca="false">IF(AND(K4419=4,L4419&gt;=3),"Champions",IF(AND(K4419=3,L4419&gt;=3),"Loyal",IF(K4419&gt;=3,"Recent / New",IF(L4419&gt;=3,"At Risk","Hibernating / Lost"))))</f>
        <v>Hibernating / Lost</v>
      </c>
      <c r="N4419" s="54" t="n">
        <f aca="false">IF(AND(Calc!$C$2&lt;=2009,Calc!$C$3&gt;=2009),F4419,0)+IF(AND(Calc!$C$2&lt;=2010,Calc!$C$3&gt;=2010),G4419,0)+IF(AND(Calc!$C$2&lt;=2011,Calc!$C$3&gt;=2011),H4419,0)</f>
        <v>91.8</v>
      </c>
      <c r="O4419" s="61" t="n">
        <f aca="false">IF(AND(N4419&gt;0,OR(Calc!$C$4="*",B4419=Calc!$C$4)),N4419+ROW()*0.000000001,0)</f>
        <v>91.800004419</v>
      </c>
    </row>
    <row r="4420" customFormat="false" ht="15" hidden="false" customHeight="false" outlineLevel="0" collapsed="false">
      <c r="A4420" s="49" t="n">
        <v>16832</v>
      </c>
      <c r="B4420" s="49" t="s">
        <v>189</v>
      </c>
      <c r="C4420" s="63" t="n">
        <v>40428</v>
      </c>
      <c r="D4420" s="63" t="n">
        <v>40702</v>
      </c>
      <c r="E4420" s="49" t="n">
        <v>5</v>
      </c>
      <c r="F4420" s="54" t="n">
        <v>0</v>
      </c>
      <c r="G4420" s="54" t="n">
        <v>218.46</v>
      </c>
      <c r="H4420" s="54" t="n">
        <v>199.15</v>
      </c>
      <c r="I4420" s="54" t="n">
        <f aca="false">SUM(F4420:H4420)</f>
        <v>417.61</v>
      </c>
      <c r="J4420" s="49" t="n">
        <f aca="false">Calc!$C$5-D4420</f>
        <v>185</v>
      </c>
      <c r="K4420" s="49" t="n">
        <f aca="false">IF(J4420&lt;=Calc!$C$11,4,IF(J4420&lt;=Calc!$C$12,3,IF(J4420&lt;=Calc!$C$13,2,1)))</f>
        <v>2</v>
      </c>
      <c r="L4420" s="49" t="n">
        <f aca="false">1+(E4420&gt;=Calc!$C$16)+(E4420&gt;=Calc!$C$17)+(E4420&gt;=Calc!$C$18)</f>
        <v>3</v>
      </c>
      <c r="M4420" s="49" t="str">
        <f aca="false">IF(AND(K4420=4,L4420&gt;=3),"Champions",IF(AND(K4420=3,L4420&gt;=3),"Loyal",IF(K4420&gt;=3,"Recent / New",IF(L4420&gt;=3,"At Risk","Hibernating / Lost"))))</f>
        <v>At Risk</v>
      </c>
      <c r="N4420" s="54" t="n">
        <f aca="false">IF(AND(Calc!$C$2&lt;=2009,Calc!$C$3&gt;=2009),F4420,0)+IF(AND(Calc!$C$2&lt;=2010,Calc!$C$3&gt;=2010),G4420,0)+IF(AND(Calc!$C$2&lt;=2011,Calc!$C$3&gt;=2011),H4420,0)</f>
        <v>417.61</v>
      </c>
      <c r="O4420" s="61" t="n">
        <f aca="false">IF(AND(N4420&gt;0,OR(Calc!$C$4="*",B4420=Calc!$C$4)),N4420+ROW()*0.000000001,0)</f>
        <v>417.61000442</v>
      </c>
    </row>
    <row r="4421" customFormat="false" ht="15" hidden="false" customHeight="false" outlineLevel="0" collapsed="false">
      <c r="A4421" s="49" t="n">
        <v>16833</v>
      </c>
      <c r="B4421" s="49" t="s">
        <v>189</v>
      </c>
      <c r="C4421" s="63" t="n">
        <v>40263</v>
      </c>
      <c r="D4421" s="63" t="n">
        <v>40885</v>
      </c>
      <c r="E4421" s="49" t="n">
        <v>6</v>
      </c>
      <c r="F4421" s="54" t="n">
        <v>0</v>
      </c>
      <c r="G4421" s="54" t="n">
        <v>1302.51</v>
      </c>
      <c r="H4421" s="54" t="n">
        <v>1106.53</v>
      </c>
      <c r="I4421" s="54" t="n">
        <f aca="false">SUM(F4421:H4421)</f>
        <v>2409.04</v>
      </c>
      <c r="J4421" s="49" t="n">
        <f aca="false">Calc!$C$5-D4421</f>
        <v>2</v>
      </c>
      <c r="K4421" s="49" t="n">
        <f aca="false">IF(J4421&lt;=Calc!$C$11,4,IF(J4421&lt;=Calc!$C$12,3,IF(J4421&lt;=Calc!$C$13,2,1)))</f>
        <v>4</v>
      </c>
      <c r="L4421" s="49" t="n">
        <f aca="false">1+(E4421&gt;=Calc!$C$16)+(E4421&gt;=Calc!$C$17)+(E4421&gt;=Calc!$C$18)</f>
        <v>3</v>
      </c>
      <c r="M4421" s="49" t="str">
        <f aca="false">IF(AND(K4421=4,L4421&gt;=3),"Champions",IF(AND(K4421=3,L4421&gt;=3),"Loyal",IF(K4421&gt;=3,"Recent / New",IF(L4421&gt;=3,"At Risk","Hibernating / Lost"))))</f>
        <v>Champions</v>
      </c>
      <c r="N4421" s="54" t="n">
        <f aca="false">IF(AND(Calc!$C$2&lt;=2009,Calc!$C$3&gt;=2009),F4421,0)+IF(AND(Calc!$C$2&lt;=2010,Calc!$C$3&gt;=2010),G4421,0)+IF(AND(Calc!$C$2&lt;=2011,Calc!$C$3&gt;=2011),H4421,0)</f>
        <v>2409.04</v>
      </c>
      <c r="O4421" s="61" t="n">
        <f aca="false">IF(AND(N4421&gt;0,OR(Calc!$C$4="*",B4421=Calc!$C$4)),N4421+ROW()*0.000000001,0)</f>
        <v>2409.040004421</v>
      </c>
    </row>
    <row r="4422" customFormat="false" ht="15" hidden="false" customHeight="false" outlineLevel="0" collapsed="false">
      <c r="A4422" s="49" t="n">
        <v>16834</v>
      </c>
      <c r="B4422" s="49" t="s">
        <v>189</v>
      </c>
      <c r="C4422" s="63" t="n">
        <v>40212</v>
      </c>
      <c r="D4422" s="63" t="n">
        <v>40659</v>
      </c>
      <c r="E4422" s="49" t="n">
        <v>2</v>
      </c>
      <c r="F4422" s="54" t="n">
        <v>0</v>
      </c>
      <c r="G4422" s="54" t="n">
        <v>485.5</v>
      </c>
      <c r="H4422" s="54" t="n">
        <v>413.46</v>
      </c>
      <c r="I4422" s="54" t="n">
        <f aca="false">SUM(F4422:H4422)</f>
        <v>898.96</v>
      </c>
      <c r="J4422" s="49" t="n">
        <f aca="false">Calc!$C$5-D4422</f>
        <v>228</v>
      </c>
      <c r="K4422" s="49" t="n">
        <f aca="false">IF(J4422&lt;=Calc!$C$11,4,IF(J4422&lt;=Calc!$C$12,3,IF(J4422&lt;=Calc!$C$13,2,1)))</f>
        <v>2</v>
      </c>
      <c r="L4422" s="49" t="n">
        <f aca="false">1+(E4422&gt;=Calc!$C$16)+(E4422&gt;=Calc!$C$17)+(E4422&gt;=Calc!$C$18)</f>
        <v>2</v>
      </c>
      <c r="M4422" s="49" t="str">
        <f aca="false">IF(AND(K4422=4,L4422&gt;=3),"Champions",IF(AND(K4422=3,L4422&gt;=3),"Loyal",IF(K4422&gt;=3,"Recent / New",IF(L4422&gt;=3,"At Risk","Hibernating / Lost"))))</f>
        <v>Hibernating / Lost</v>
      </c>
      <c r="N4422" s="54" t="n">
        <f aca="false">IF(AND(Calc!$C$2&lt;=2009,Calc!$C$3&gt;=2009),F4422,0)+IF(AND(Calc!$C$2&lt;=2010,Calc!$C$3&gt;=2010),G4422,0)+IF(AND(Calc!$C$2&lt;=2011,Calc!$C$3&gt;=2011),H4422,0)</f>
        <v>898.96</v>
      </c>
      <c r="O4422" s="61" t="n">
        <f aca="false">IF(AND(N4422&gt;0,OR(Calc!$C$4="*",B4422=Calc!$C$4)),N4422+ROW()*0.000000001,0)</f>
        <v>898.960004422</v>
      </c>
    </row>
    <row r="4423" customFormat="false" ht="15" hidden="false" customHeight="false" outlineLevel="0" collapsed="false">
      <c r="A4423" s="49" t="n">
        <v>16835</v>
      </c>
      <c r="B4423" s="49" t="s">
        <v>189</v>
      </c>
      <c r="C4423" s="63" t="n">
        <v>40317</v>
      </c>
      <c r="D4423" s="63" t="n">
        <v>40758</v>
      </c>
      <c r="E4423" s="49" t="n">
        <v>6</v>
      </c>
      <c r="F4423" s="54" t="n">
        <v>0</v>
      </c>
      <c r="G4423" s="54" t="n">
        <v>1290.66</v>
      </c>
      <c r="H4423" s="54" t="n">
        <v>99.1</v>
      </c>
      <c r="I4423" s="54" t="n">
        <f aca="false">SUM(F4423:H4423)</f>
        <v>1389.76</v>
      </c>
      <c r="J4423" s="49" t="n">
        <f aca="false">Calc!$C$5-D4423</f>
        <v>129</v>
      </c>
      <c r="K4423" s="49" t="n">
        <f aca="false">IF(J4423&lt;=Calc!$C$11,4,IF(J4423&lt;=Calc!$C$12,3,IF(J4423&lt;=Calc!$C$13,2,1)))</f>
        <v>2</v>
      </c>
      <c r="L4423" s="49" t="n">
        <f aca="false">1+(E4423&gt;=Calc!$C$16)+(E4423&gt;=Calc!$C$17)+(E4423&gt;=Calc!$C$18)</f>
        <v>3</v>
      </c>
      <c r="M4423" s="49" t="str">
        <f aca="false">IF(AND(K4423=4,L4423&gt;=3),"Champions",IF(AND(K4423=3,L4423&gt;=3),"Loyal",IF(K4423&gt;=3,"Recent / New",IF(L4423&gt;=3,"At Risk","Hibernating / Lost"))))</f>
        <v>At Risk</v>
      </c>
      <c r="N4423" s="54" t="n">
        <f aca="false">IF(AND(Calc!$C$2&lt;=2009,Calc!$C$3&gt;=2009),F4423,0)+IF(AND(Calc!$C$2&lt;=2010,Calc!$C$3&gt;=2010),G4423,0)+IF(AND(Calc!$C$2&lt;=2011,Calc!$C$3&gt;=2011),H4423,0)</f>
        <v>1389.76</v>
      </c>
      <c r="O4423" s="61" t="n">
        <f aca="false">IF(AND(N4423&gt;0,OR(Calc!$C$4="*",B4423=Calc!$C$4)),N4423+ROW()*0.000000001,0)</f>
        <v>1389.760004423</v>
      </c>
    </row>
    <row r="4424" customFormat="false" ht="15" hidden="false" customHeight="false" outlineLevel="0" collapsed="false">
      <c r="A4424" s="49" t="n">
        <v>16836</v>
      </c>
      <c r="B4424" s="49" t="s">
        <v>189</v>
      </c>
      <c r="C4424" s="63" t="n">
        <v>40312</v>
      </c>
      <c r="D4424" s="63" t="n">
        <v>40847</v>
      </c>
      <c r="E4424" s="49" t="n">
        <v>4</v>
      </c>
      <c r="F4424" s="54" t="n">
        <v>0</v>
      </c>
      <c r="G4424" s="54" t="n">
        <v>530.5</v>
      </c>
      <c r="H4424" s="54" t="n">
        <v>251.87</v>
      </c>
      <c r="I4424" s="54" t="n">
        <f aca="false">SUM(F4424:H4424)</f>
        <v>782.37</v>
      </c>
      <c r="J4424" s="49" t="n">
        <f aca="false">Calc!$C$5-D4424</f>
        <v>40</v>
      </c>
      <c r="K4424" s="49" t="n">
        <f aca="false">IF(J4424&lt;=Calc!$C$11,4,IF(J4424&lt;=Calc!$C$12,3,IF(J4424&lt;=Calc!$C$13,2,1)))</f>
        <v>3</v>
      </c>
      <c r="L4424" s="49" t="n">
        <f aca="false">1+(E4424&gt;=Calc!$C$16)+(E4424&gt;=Calc!$C$17)+(E4424&gt;=Calc!$C$18)</f>
        <v>3</v>
      </c>
      <c r="M4424" s="49" t="str">
        <f aca="false">IF(AND(K4424=4,L4424&gt;=3),"Champions",IF(AND(K4424=3,L4424&gt;=3),"Loyal",IF(K4424&gt;=3,"Recent / New",IF(L4424&gt;=3,"At Risk","Hibernating / Lost"))))</f>
        <v>Loyal</v>
      </c>
      <c r="N4424" s="54" t="n">
        <f aca="false">IF(AND(Calc!$C$2&lt;=2009,Calc!$C$3&gt;=2009),F4424,0)+IF(AND(Calc!$C$2&lt;=2010,Calc!$C$3&gt;=2010),G4424,0)+IF(AND(Calc!$C$2&lt;=2011,Calc!$C$3&gt;=2011),H4424,0)</f>
        <v>782.37</v>
      </c>
      <c r="O4424" s="61" t="n">
        <f aca="false">IF(AND(N4424&gt;0,OR(Calc!$C$4="*",B4424=Calc!$C$4)),N4424+ROW()*0.000000001,0)</f>
        <v>782.370004424</v>
      </c>
    </row>
    <row r="4425" customFormat="false" ht="15" hidden="false" customHeight="false" outlineLevel="0" collapsed="false">
      <c r="A4425" s="49" t="n">
        <v>16837</v>
      </c>
      <c r="B4425" s="49" t="s">
        <v>189</v>
      </c>
      <c r="C4425" s="63" t="n">
        <v>40641</v>
      </c>
      <c r="D4425" s="63" t="n">
        <v>40855</v>
      </c>
      <c r="E4425" s="49" t="n">
        <v>11</v>
      </c>
      <c r="F4425" s="54" t="n">
        <v>0</v>
      </c>
      <c r="G4425" s="54" t="n">
        <v>0</v>
      </c>
      <c r="H4425" s="54" t="n">
        <v>3167.73</v>
      </c>
      <c r="I4425" s="54" t="n">
        <f aca="false">SUM(F4425:H4425)</f>
        <v>3167.73</v>
      </c>
      <c r="J4425" s="49" t="n">
        <f aca="false">Calc!$C$5-D4425</f>
        <v>32</v>
      </c>
      <c r="K4425" s="49" t="n">
        <f aca="false">IF(J4425&lt;=Calc!$C$11,4,IF(J4425&lt;=Calc!$C$12,3,IF(J4425&lt;=Calc!$C$13,2,1)))</f>
        <v>3</v>
      </c>
      <c r="L4425" s="49" t="n">
        <f aca="false">1+(E4425&gt;=Calc!$C$16)+(E4425&gt;=Calc!$C$17)+(E4425&gt;=Calc!$C$18)</f>
        <v>4</v>
      </c>
      <c r="M4425" s="49" t="str">
        <f aca="false">IF(AND(K4425=4,L4425&gt;=3),"Champions",IF(AND(K4425=3,L4425&gt;=3),"Loyal",IF(K4425&gt;=3,"Recent / New",IF(L4425&gt;=3,"At Risk","Hibernating / Lost"))))</f>
        <v>Loyal</v>
      </c>
      <c r="N4425" s="54" t="n">
        <f aca="false">IF(AND(Calc!$C$2&lt;=2009,Calc!$C$3&gt;=2009),F4425,0)+IF(AND(Calc!$C$2&lt;=2010,Calc!$C$3&gt;=2010),G4425,0)+IF(AND(Calc!$C$2&lt;=2011,Calc!$C$3&gt;=2011),H4425,0)</f>
        <v>3167.73</v>
      </c>
      <c r="O4425" s="61" t="n">
        <f aca="false">IF(AND(N4425&gt;0,OR(Calc!$C$4="*",B4425=Calc!$C$4)),N4425+ROW()*0.000000001,0)</f>
        <v>3167.730004425</v>
      </c>
    </row>
    <row r="4426" customFormat="false" ht="15" hidden="false" customHeight="false" outlineLevel="0" collapsed="false">
      <c r="A4426" s="49" t="n">
        <v>16838</v>
      </c>
      <c r="B4426" s="49" t="s">
        <v>189</v>
      </c>
      <c r="C4426" s="63" t="n">
        <v>40223</v>
      </c>
      <c r="D4426" s="63" t="n">
        <v>40689</v>
      </c>
      <c r="E4426" s="49" t="n">
        <v>4</v>
      </c>
      <c r="F4426" s="54" t="n">
        <v>0</v>
      </c>
      <c r="G4426" s="54" t="n">
        <v>543.76</v>
      </c>
      <c r="H4426" s="54" t="n">
        <v>582.9</v>
      </c>
      <c r="I4426" s="54" t="n">
        <f aca="false">SUM(F4426:H4426)</f>
        <v>1126.66</v>
      </c>
      <c r="J4426" s="49" t="n">
        <f aca="false">Calc!$C$5-D4426</f>
        <v>198</v>
      </c>
      <c r="K4426" s="49" t="n">
        <f aca="false">IF(J4426&lt;=Calc!$C$11,4,IF(J4426&lt;=Calc!$C$12,3,IF(J4426&lt;=Calc!$C$13,2,1)))</f>
        <v>2</v>
      </c>
      <c r="L4426" s="49" t="n">
        <f aca="false">1+(E4426&gt;=Calc!$C$16)+(E4426&gt;=Calc!$C$17)+(E4426&gt;=Calc!$C$18)</f>
        <v>3</v>
      </c>
      <c r="M4426" s="49" t="str">
        <f aca="false">IF(AND(K4426=4,L4426&gt;=3),"Champions",IF(AND(K4426=3,L4426&gt;=3),"Loyal",IF(K4426&gt;=3,"Recent / New",IF(L4426&gt;=3,"At Risk","Hibernating / Lost"))))</f>
        <v>At Risk</v>
      </c>
      <c r="N4426" s="54" t="n">
        <f aca="false">IF(AND(Calc!$C$2&lt;=2009,Calc!$C$3&gt;=2009),F4426,0)+IF(AND(Calc!$C$2&lt;=2010,Calc!$C$3&gt;=2010),G4426,0)+IF(AND(Calc!$C$2&lt;=2011,Calc!$C$3&gt;=2011),H4426,0)</f>
        <v>1126.66</v>
      </c>
      <c r="O4426" s="61" t="n">
        <f aca="false">IF(AND(N4426&gt;0,OR(Calc!$C$4="*",B4426=Calc!$C$4)),N4426+ROW()*0.000000001,0)</f>
        <v>1126.660004426</v>
      </c>
    </row>
    <row r="4427" customFormat="false" ht="15" hidden="false" customHeight="false" outlineLevel="0" collapsed="false">
      <c r="A4427" s="49" t="n">
        <v>16839</v>
      </c>
      <c r="B4427" s="49" t="s">
        <v>189</v>
      </c>
      <c r="C4427" s="63" t="n">
        <v>40220</v>
      </c>
      <c r="D4427" s="63" t="n">
        <v>40878</v>
      </c>
      <c r="E4427" s="49" t="n">
        <v>44</v>
      </c>
      <c r="F4427" s="54" t="n">
        <v>0</v>
      </c>
      <c r="G4427" s="54" t="n">
        <v>5610.49</v>
      </c>
      <c r="H4427" s="54" t="n">
        <v>14810.04</v>
      </c>
      <c r="I4427" s="54" t="n">
        <f aca="false">SUM(F4427:H4427)</f>
        <v>20420.53</v>
      </c>
      <c r="J4427" s="49" t="n">
        <f aca="false">Calc!$C$5-D4427</f>
        <v>9</v>
      </c>
      <c r="K4427" s="49" t="n">
        <f aca="false">IF(J4427&lt;=Calc!$C$11,4,IF(J4427&lt;=Calc!$C$12,3,IF(J4427&lt;=Calc!$C$13,2,1)))</f>
        <v>4</v>
      </c>
      <c r="L4427" s="49" t="n">
        <f aca="false">1+(E4427&gt;=Calc!$C$16)+(E4427&gt;=Calc!$C$17)+(E4427&gt;=Calc!$C$18)</f>
        <v>4</v>
      </c>
      <c r="M4427" s="49" t="str">
        <f aca="false">IF(AND(K4427=4,L4427&gt;=3),"Champions",IF(AND(K4427=3,L4427&gt;=3),"Loyal",IF(K4427&gt;=3,"Recent / New",IF(L4427&gt;=3,"At Risk","Hibernating / Lost"))))</f>
        <v>Champions</v>
      </c>
      <c r="N4427" s="54" t="n">
        <f aca="false">IF(AND(Calc!$C$2&lt;=2009,Calc!$C$3&gt;=2009),F4427,0)+IF(AND(Calc!$C$2&lt;=2010,Calc!$C$3&gt;=2010),G4427,0)+IF(AND(Calc!$C$2&lt;=2011,Calc!$C$3&gt;=2011),H4427,0)</f>
        <v>20420.53</v>
      </c>
      <c r="O4427" s="61" t="n">
        <f aca="false">IF(AND(N4427&gt;0,OR(Calc!$C$4="*",B4427=Calc!$C$4)),N4427+ROW()*0.000000001,0)</f>
        <v>20420.530004427</v>
      </c>
    </row>
    <row r="4428" customFormat="false" ht="15" hidden="false" customHeight="false" outlineLevel="0" collapsed="false">
      <c r="A4428" s="49" t="n">
        <v>16840</v>
      </c>
      <c r="B4428" s="49" t="s">
        <v>189</v>
      </c>
      <c r="C4428" s="63" t="n">
        <v>40212</v>
      </c>
      <c r="D4428" s="63" t="n">
        <v>40283</v>
      </c>
      <c r="E4428" s="49" t="n">
        <v>2</v>
      </c>
      <c r="F4428" s="54" t="n">
        <v>0</v>
      </c>
      <c r="G4428" s="54" t="n">
        <v>139.85</v>
      </c>
      <c r="H4428" s="54" t="n">
        <v>0</v>
      </c>
      <c r="I4428" s="54" t="n">
        <f aca="false">SUM(F4428:H4428)</f>
        <v>139.85</v>
      </c>
      <c r="J4428" s="49" t="n">
        <f aca="false">Calc!$C$5-D4428</f>
        <v>604</v>
      </c>
      <c r="K4428" s="49" t="n">
        <f aca="false">IF(J4428&lt;=Calc!$C$11,4,IF(J4428&lt;=Calc!$C$12,3,IF(J4428&lt;=Calc!$C$13,2,1)))</f>
        <v>1</v>
      </c>
      <c r="L4428" s="49" t="n">
        <f aca="false">1+(E4428&gt;=Calc!$C$16)+(E4428&gt;=Calc!$C$17)+(E4428&gt;=Calc!$C$18)</f>
        <v>2</v>
      </c>
      <c r="M4428" s="49" t="str">
        <f aca="false">IF(AND(K4428=4,L4428&gt;=3),"Champions",IF(AND(K4428=3,L4428&gt;=3),"Loyal",IF(K4428&gt;=3,"Recent / New",IF(L4428&gt;=3,"At Risk","Hibernating / Lost"))))</f>
        <v>Hibernating / Lost</v>
      </c>
      <c r="N4428" s="54" t="n">
        <f aca="false">IF(AND(Calc!$C$2&lt;=2009,Calc!$C$3&gt;=2009),F4428,0)+IF(AND(Calc!$C$2&lt;=2010,Calc!$C$3&gt;=2010),G4428,0)+IF(AND(Calc!$C$2&lt;=2011,Calc!$C$3&gt;=2011),H4428,0)</f>
        <v>139.85</v>
      </c>
      <c r="O4428" s="61" t="n">
        <f aca="false">IF(AND(N4428&gt;0,OR(Calc!$C$4="*",B4428=Calc!$C$4)),N4428+ROW()*0.000000001,0)</f>
        <v>139.850004428</v>
      </c>
    </row>
    <row r="4429" customFormat="false" ht="15" hidden="false" customHeight="false" outlineLevel="0" collapsed="false">
      <c r="A4429" s="49" t="n">
        <v>16841</v>
      </c>
      <c r="B4429" s="49" t="s">
        <v>189</v>
      </c>
      <c r="C4429" s="63" t="n">
        <v>40190</v>
      </c>
      <c r="D4429" s="63" t="n">
        <v>40850</v>
      </c>
      <c r="E4429" s="49" t="n">
        <v>12</v>
      </c>
      <c r="F4429" s="54" t="n">
        <v>0</v>
      </c>
      <c r="G4429" s="54" t="n">
        <v>2066.54</v>
      </c>
      <c r="H4429" s="54" t="n">
        <v>1774.62</v>
      </c>
      <c r="I4429" s="54" t="n">
        <f aca="false">SUM(F4429:H4429)</f>
        <v>3841.16</v>
      </c>
      <c r="J4429" s="49" t="n">
        <f aca="false">Calc!$C$5-D4429</f>
        <v>37</v>
      </c>
      <c r="K4429" s="49" t="n">
        <f aca="false">IF(J4429&lt;=Calc!$C$11,4,IF(J4429&lt;=Calc!$C$12,3,IF(J4429&lt;=Calc!$C$13,2,1)))</f>
        <v>3</v>
      </c>
      <c r="L4429" s="49" t="n">
        <f aca="false">1+(E4429&gt;=Calc!$C$16)+(E4429&gt;=Calc!$C$17)+(E4429&gt;=Calc!$C$18)</f>
        <v>4</v>
      </c>
      <c r="M4429" s="49" t="str">
        <f aca="false">IF(AND(K4429=4,L4429&gt;=3),"Champions",IF(AND(K4429=3,L4429&gt;=3),"Loyal",IF(K4429&gt;=3,"Recent / New",IF(L4429&gt;=3,"At Risk","Hibernating / Lost"))))</f>
        <v>Loyal</v>
      </c>
      <c r="N4429" s="54" t="n">
        <f aca="false">IF(AND(Calc!$C$2&lt;=2009,Calc!$C$3&gt;=2009),F4429,0)+IF(AND(Calc!$C$2&lt;=2010,Calc!$C$3&gt;=2010),G4429,0)+IF(AND(Calc!$C$2&lt;=2011,Calc!$C$3&gt;=2011),H4429,0)</f>
        <v>3841.16</v>
      </c>
      <c r="O4429" s="61" t="n">
        <f aca="false">IF(AND(N4429&gt;0,OR(Calc!$C$4="*",B4429=Calc!$C$4)),N4429+ROW()*0.000000001,0)</f>
        <v>3841.160004429</v>
      </c>
    </row>
    <row r="4430" customFormat="false" ht="15" hidden="false" customHeight="false" outlineLevel="0" collapsed="false">
      <c r="A4430" s="49" t="n">
        <v>16842</v>
      </c>
      <c r="B4430" s="49" t="s">
        <v>189</v>
      </c>
      <c r="C4430" s="63" t="n">
        <v>40584</v>
      </c>
      <c r="D4430" s="63" t="n">
        <v>40786</v>
      </c>
      <c r="E4430" s="49" t="n">
        <v>3</v>
      </c>
      <c r="F4430" s="54" t="n">
        <v>0</v>
      </c>
      <c r="G4430" s="54" t="n">
        <v>0</v>
      </c>
      <c r="H4430" s="54" t="n">
        <v>1260.44</v>
      </c>
      <c r="I4430" s="54" t="n">
        <f aca="false">SUM(F4430:H4430)</f>
        <v>1260.44</v>
      </c>
      <c r="J4430" s="49" t="n">
        <f aca="false">Calc!$C$5-D4430</f>
        <v>101</v>
      </c>
      <c r="K4430" s="49" t="n">
        <f aca="false">IF(J4430&lt;=Calc!$C$11,4,IF(J4430&lt;=Calc!$C$12,3,IF(J4430&lt;=Calc!$C$13,2,1)))</f>
        <v>2</v>
      </c>
      <c r="L4430" s="49" t="n">
        <f aca="false">1+(E4430&gt;=Calc!$C$16)+(E4430&gt;=Calc!$C$17)+(E4430&gt;=Calc!$C$18)</f>
        <v>2</v>
      </c>
      <c r="M4430" s="49" t="str">
        <f aca="false">IF(AND(K4430=4,L4430&gt;=3),"Champions",IF(AND(K4430=3,L4430&gt;=3),"Loyal",IF(K4430&gt;=3,"Recent / New",IF(L4430&gt;=3,"At Risk","Hibernating / Lost"))))</f>
        <v>Hibernating / Lost</v>
      </c>
      <c r="N4430" s="54" t="n">
        <f aca="false">IF(AND(Calc!$C$2&lt;=2009,Calc!$C$3&gt;=2009),F4430,0)+IF(AND(Calc!$C$2&lt;=2010,Calc!$C$3&gt;=2010),G4430,0)+IF(AND(Calc!$C$2&lt;=2011,Calc!$C$3&gt;=2011),H4430,0)</f>
        <v>1260.44</v>
      </c>
      <c r="O4430" s="61" t="n">
        <f aca="false">IF(AND(N4430&gt;0,OR(Calc!$C$4="*",B4430=Calc!$C$4)),N4430+ROW()*0.000000001,0)</f>
        <v>1260.44000443</v>
      </c>
    </row>
    <row r="4431" customFormat="false" ht="15" hidden="false" customHeight="false" outlineLevel="0" collapsed="false">
      <c r="A4431" s="49" t="n">
        <v>16843</v>
      </c>
      <c r="B4431" s="49" t="s">
        <v>189</v>
      </c>
      <c r="C4431" s="63" t="n">
        <v>40157</v>
      </c>
      <c r="D4431" s="63" t="n">
        <v>40844</v>
      </c>
      <c r="E4431" s="49" t="n">
        <v>35</v>
      </c>
      <c r="F4431" s="54" t="n">
        <v>730.59</v>
      </c>
      <c r="G4431" s="54" t="n">
        <v>8614.37</v>
      </c>
      <c r="H4431" s="54" t="n">
        <v>10183.82</v>
      </c>
      <c r="I4431" s="54" t="n">
        <f aca="false">SUM(F4431:H4431)</f>
        <v>19528.78</v>
      </c>
      <c r="J4431" s="49" t="n">
        <f aca="false">Calc!$C$5-D4431</f>
        <v>43</v>
      </c>
      <c r="K4431" s="49" t="n">
        <f aca="false">IF(J4431&lt;=Calc!$C$11,4,IF(J4431&lt;=Calc!$C$12,3,IF(J4431&lt;=Calc!$C$13,2,1)))</f>
        <v>3</v>
      </c>
      <c r="L4431" s="49" t="n">
        <f aca="false">1+(E4431&gt;=Calc!$C$16)+(E4431&gt;=Calc!$C$17)+(E4431&gt;=Calc!$C$18)</f>
        <v>4</v>
      </c>
      <c r="M4431" s="49" t="str">
        <f aca="false">IF(AND(K4431=4,L4431&gt;=3),"Champions",IF(AND(K4431=3,L4431&gt;=3),"Loyal",IF(K4431&gt;=3,"Recent / New",IF(L4431&gt;=3,"At Risk","Hibernating / Lost"))))</f>
        <v>Loyal</v>
      </c>
      <c r="N4431" s="54" t="n">
        <f aca="false">IF(AND(Calc!$C$2&lt;=2009,Calc!$C$3&gt;=2009),F4431,0)+IF(AND(Calc!$C$2&lt;=2010,Calc!$C$3&gt;=2010),G4431,0)+IF(AND(Calc!$C$2&lt;=2011,Calc!$C$3&gt;=2011),H4431,0)</f>
        <v>19528.78</v>
      </c>
      <c r="O4431" s="61" t="n">
        <f aca="false">IF(AND(N4431&gt;0,OR(Calc!$C$4="*",B4431=Calc!$C$4)),N4431+ROW()*0.000000001,0)</f>
        <v>19528.780004431</v>
      </c>
    </row>
    <row r="4432" customFormat="false" ht="15" hidden="false" customHeight="false" outlineLevel="0" collapsed="false">
      <c r="A4432" s="49" t="n">
        <v>16844</v>
      </c>
      <c r="B4432" s="49" t="s">
        <v>189</v>
      </c>
      <c r="C4432" s="63" t="n">
        <v>40304</v>
      </c>
      <c r="D4432" s="63" t="n">
        <v>40324</v>
      </c>
      <c r="E4432" s="49" t="n">
        <v>2</v>
      </c>
      <c r="F4432" s="54" t="n">
        <v>0</v>
      </c>
      <c r="G4432" s="54" t="n">
        <v>614.34</v>
      </c>
      <c r="H4432" s="54" t="n">
        <v>0</v>
      </c>
      <c r="I4432" s="54" t="n">
        <f aca="false">SUM(F4432:H4432)</f>
        <v>614.34</v>
      </c>
      <c r="J4432" s="49" t="n">
        <f aca="false">Calc!$C$5-D4432</f>
        <v>563</v>
      </c>
      <c r="K4432" s="49" t="n">
        <f aca="false">IF(J4432&lt;=Calc!$C$11,4,IF(J4432&lt;=Calc!$C$12,3,IF(J4432&lt;=Calc!$C$13,2,1)))</f>
        <v>1</v>
      </c>
      <c r="L4432" s="49" t="n">
        <f aca="false">1+(E4432&gt;=Calc!$C$16)+(E4432&gt;=Calc!$C$17)+(E4432&gt;=Calc!$C$18)</f>
        <v>2</v>
      </c>
      <c r="M4432" s="49" t="str">
        <f aca="false">IF(AND(K4432=4,L4432&gt;=3),"Champions",IF(AND(K4432=3,L4432&gt;=3),"Loyal",IF(K4432&gt;=3,"Recent / New",IF(L4432&gt;=3,"At Risk","Hibernating / Lost"))))</f>
        <v>Hibernating / Lost</v>
      </c>
      <c r="N4432" s="54" t="n">
        <f aca="false">IF(AND(Calc!$C$2&lt;=2009,Calc!$C$3&gt;=2009),F4432,0)+IF(AND(Calc!$C$2&lt;=2010,Calc!$C$3&gt;=2010),G4432,0)+IF(AND(Calc!$C$2&lt;=2011,Calc!$C$3&gt;=2011),H4432,0)</f>
        <v>614.34</v>
      </c>
      <c r="O4432" s="61" t="n">
        <f aca="false">IF(AND(N4432&gt;0,OR(Calc!$C$4="*",B4432=Calc!$C$4)),N4432+ROW()*0.000000001,0)</f>
        <v>614.340004432</v>
      </c>
    </row>
    <row r="4433" customFormat="false" ht="15" hidden="false" customHeight="false" outlineLevel="0" collapsed="false">
      <c r="A4433" s="49" t="n">
        <v>16845</v>
      </c>
      <c r="B4433" s="49" t="s">
        <v>189</v>
      </c>
      <c r="C4433" s="63" t="n">
        <v>40268</v>
      </c>
      <c r="D4433" s="63" t="n">
        <v>40268</v>
      </c>
      <c r="E4433" s="49" t="n">
        <v>1</v>
      </c>
      <c r="F4433" s="54" t="n">
        <v>0</v>
      </c>
      <c r="G4433" s="54" t="n">
        <v>253.88</v>
      </c>
      <c r="H4433" s="54" t="n">
        <v>0</v>
      </c>
      <c r="I4433" s="54" t="n">
        <f aca="false">SUM(F4433:H4433)</f>
        <v>253.88</v>
      </c>
      <c r="J4433" s="49" t="n">
        <f aca="false">Calc!$C$5-D4433</f>
        <v>619</v>
      </c>
      <c r="K4433" s="49" t="n">
        <f aca="false">IF(J4433&lt;=Calc!$C$11,4,IF(J4433&lt;=Calc!$C$12,3,IF(J4433&lt;=Calc!$C$13,2,1)))</f>
        <v>1</v>
      </c>
      <c r="L4433" s="49" t="n">
        <f aca="false">1+(E4433&gt;=Calc!$C$16)+(E4433&gt;=Calc!$C$17)+(E4433&gt;=Calc!$C$18)</f>
        <v>1</v>
      </c>
      <c r="M4433" s="49" t="str">
        <f aca="false">IF(AND(K4433=4,L4433&gt;=3),"Champions",IF(AND(K4433=3,L4433&gt;=3),"Loyal",IF(K4433&gt;=3,"Recent / New",IF(L4433&gt;=3,"At Risk","Hibernating / Lost"))))</f>
        <v>Hibernating / Lost</v>
      </c>
      <c r="N4433" s="54" t="n">
        <f aca="false">IF(AND(Calc!$C$2&lt;=2009,Calc!$C$3&gt;=2009),F4433,0)+IF(AND(Calc!$C$2&lt;=2010,Calc!$C$3&gt;=2010),G4433,0)+IF(AND(Calc!$C$2&lt;=2011,Calc!$C$3&gt;=2011),H4433,0)</f>
        <v>253.88</v>
      </c>
      <c r="O4433" s="61" t="n">
        <f aca="false">IF(AND(N4433&gt;0,OR(Calc!$C$4="*",B4433=Calc!$C$4)),N4433+ROW()*0.000000001,0)</f>
        <v>253.880004433</v>
      </c>
    </row>
    <row r="4434" customFormat="false" ht="15" hidden="false" customHeight="false" outlineLevel="0" collapsed="false">
      <c r="A4434" s="49" t="n">
        <v>16846</v>
      </c>
      <c r="B4434" s="49" t="s">
        <v>189</v>
      </c>
      <c r="C4434" s="63" t="n">
        <v>40247</v>
      </c>
      <c r="D4434" s="63" t="n">
        <v>40836</v>
      </c>
      <c r="E4434" s="49" t="n">
        <v>3</v>
      </c>
      <c r="F4434" s="54" t="n">
        <v>0</v>
      </c>
      <c r="G4434" s="54" t="n">
        <v>628.09</v>
      </c>
      <c r="H4434" s="54" t="n">
        <v>214.32</v>
      </c>
      <c r="I4434" s="54" t="n">
        <f aca="false">SUM(F4434:H4434)</f>
        <v>842.41</v>
      </c>
      <c r="J4434" s="49" t="n">
        <f aca="false">Calc!$C$5-D4434</f>
        <v>51</v>
      </c>
      <c r="K4434" s="49" t="n">
        <f aca="false">IF(J4434&lt;=Calc!$C$11,4,IF(J4434&lt;=Calc!$C$12,3,IF(J4434&lt;=Calc!$C$13,2,1)))</f>
        <v>3</v>
      </c>
      <c r="L4434" s="49" t="n">
        <f aca="false">1+(E4434&gt;=Calc!$C$16)+(E4434&gt;=Calc!$C$17)+(E4434&gt;=Calc!$C$18)</f>
        <v>2</v>
      </c>
      <c r="M4434" s="49" t="str">
        <f aca="false">IF(AND(K4434=4,L4434&gt;=3),"Champions",IF(AND(K4434=3,L4434&gt;=3),"Loyal",IF(K4434&gt;=3,"Recent / New",IF(L4434&gt;=3,"At Risk","Hibernating / Lost"))))</f>
        <v>Recent / New</v>
      </c>
      <c r="N4434" s="54" t="n">
        <f aca="false">IF(AND(Calc!$C$2&lt;=2009,Calc!$C$3&gt;=2009),F4434,0)+IF(AND(Calc!$C$2&lt;=2010,Calc!$C$3&gt;=2010),G4434,0)+IF(AND(Calc!$C$2&lt;=2011,Calc!$C$3&gt;=2011),H4434,0)</f>
        <v>842.41</v>
      </c>
      <c r="O4434" s="61" t="n">
        <f aca="false">IF(AND(N4434&gt;0,OR(Calc!$C$4="*",B4434=Calc!$C$4)),N4434+ROW()*0.000000001,0)</f>
        <v>842.410004434</v>
      </c>
    </row>
    <row r="4435" customFormat="false" ht="15" hidden="false" customHeight="false" outlineLevel="0" collapsed="false">
      <c r="A4435" s="49" t="n">
        <v>16847</v>
      </c>
      <c r="B4435" s="49" t="s">
        <v>189</v>
      </c>
      <c r="C4435" s="63" t="n">
        <v>40268</v>
      </c>
      <c r="D4435" s="63" t="n">
        <v>40843</v>
      </c>
      <c r="E4435" s="49" t="n">
        <v>2</v>
      </c>
      <c r="F4435" s="54" t="n">
        <v>0</v>
      </c>
      <c r="G4435" s="54" t="n">
        <v>421.45</v>
      </c>
      <c r="H4435" s="54" t="n">
        <v>193.44</v>
      </c>
      <c r="I4435" s="54" t="n">
        <f aca="false">SUM(F4435:H4435)</f>
        <v>614.89</v>
      </c>
      <c r="J4435" s="49" t="n">
        <f aca="false">Calc!$C$5-D4435</f>
        <v>44</v>
      </c>
      <c r="K4435" s="49" t="n">
        <f aca="false">IF(J4435&lt;=Calc!$C$11,4,IF(J4435&lt;=Calc!$C$12,3,IF(J4435&lt;=Calc!$C$13,2,1)))</f>
        <v>3</v>
      </c>
      <c r="L4435" s="49" t="n">
        <f aca="false">1+(E4435&gt;=Calc!$C$16)+(E4435&gt;=Calc!$C$17)+(E4435&gt;=Calc!$C$18)</f>
        <v>2</v>
      </c>
      <c r="M4435" s="49" t="str">
        <f aca="false">IF(AND(K4435=4,L4435&gt;=3),"Champions",IF(AND(K4435=3,L4435&gt;=3),"Loyal",IF(K4435&gt;=3,"Recent / New",IF(L4435&gt;=3,"At Risk","Hibernating / Lost"))))</f>
        <v>Recent / New</v>
      </c>
      <c r="N4435" s="54" t="n">
        <f aca="false">IF(AND(Calc!$C$2&lt;=2009,Calc!$C$3&gt;=2009),F4435,0)+IF(AND(Calc!$C$2&lt;=2010,Calc!$C$3&gt;=2010),G4435,0)+IF(AND(Calc!$C$2&lt;=2011,Calc!$C$3&gt;=2011),H4435,0)</f>
        <v>614.89</v>
      </c>
      <c r="O4435" s="61" t="n">
        <f aca="false">IF(AND(N4435&gt;0,OR(Calc!$C$4="*",B4435=Calc!$C$4)),N4435+ROW()*0.000000001,0)</f>
        <v>614.890004435</v>
      </c>
    </row>
    <row r="4436" customFormat="false" ht="15" hidden="false" customHeight="false" outlineLevel="0" collapsed="false">
      <c r="A4436" s="49" t="n">
        <v>16848</v>
      </c>
      <c r="B4436" s="49" t="s">
        <v>189</v>
      </c>
      <c r="C4436" s="63" t="n">
        <v>40454</v>
      </c>
      <c r="D4436" s="63" t="n">
        <v>40834</v>
      </c>
      <c r="E4436" s="49" t="n">
        <v>4</v>
      </c>
      <c r="F4436" s="54" t="n">
        <v>0</v>
      </c>
      <c r="G4436" s="54" t="n">
        <v>1130.2</v>
      </c>
      <c r="H4436" s="54" t="n">
        <v>281.42</v>
      </c>
      <c r="I4436" s="54" t="n">
        <f aca="false">SUM(F4436:H4436)</f>
        <v>1411.62</v>
      </c>
      <c r="J4436" s="49" t="n">
        <f aca="false">Calc!$C$5-D4436</f>
        <v>53</v>
      </c>
      <c r="K4436" s="49" t="n">
        <f aca="false">IF(J4436&lt;=Calc!$C$11,4,IF(J4436&lt;=Calc!$C$12,3,IF(J4436&lt;=Calc!$C$13,2,1)))</f>
        <v>3</v>
      </c>
      <c r="L4436" s="49" t="n">
        <f aca="false">1+(E4436&gt;=Calc!$C$16)+(E4436&gt;=Calc!$C$17)+(E4436&gt;=Calc!$C$18)</f>
        <v>3</v>
      </c>
      <c r="M4436" s="49" t="str">
        <f aca="false">IF(AND(K4436=4,L4436&gt;=3),"Champions",IF(AND(K4436=3,L4436&gt;=3),"Loyal",IF(K4436&gt;=3,"Recent / New",IF(L4436&gt;=3,"At Risk","Hibernating / Lost"))))</f>
        <v>Loyal</v>
      </c>
      <c r="N4436" s="54" t="n">
        <f aca="false">IF(AND(Calc!$C$2&lt;=2009,Calc!$C$3&gt;=2009),F4436,0)+IF(AND(Calc!$C$2&lt;=2010,Calc!$C$3&gt;=2010),G4436,0)+IF(AND(Calc!$C$2&lt;=2011,Calc!$C$3&gt;=2011),H4436,0)</f>
        <v>1411.62</v>
      </c>
      <c r="O4436" s="61" t="n">
        <f aca="false">IF(AND(N4436&gt;0,OR(Calc!$C$4="*",B4436=Calc!$C$4)),N4436+ROW()*0.000000001,0)</f>
        <v>1411.620004436</v>
      </c>
    </row>
    <row r="4437" customFormat="false" ht="15" hidden="false" customHeight="false" outlineLevel="0" collapsed="false">
      <c r="A4437" s="49" t="n">
        <v>16849</v>
      </c>
      <c r="B4437" s="49" t="s">
        <v>189</v>
      </c>
      <c r="C4437" s="63" t="n">
        <v>40700</v>
      </c>
      <c r="D4437" s="63" t="n">
        <v>40700</v>
      </c>
      <c r="E4437" s="49" t="n">
        <v>1</v>
      </c>
      <c r="F4437" s="54" t="n">
        <v>0</v>
      </c>
      <c r="G4437" s="54" t="n">
        <v>0</v>
      </c>
      <c r="H4437" s="54" t="n">
        <v>124.57</v>
      </c>
      <c r="I4437" s="54" t="n">
        <f aca="false">SUM(F4437:H4437)</f>
        <v>124.57</v>
      </c>
      <c r="J4437" s="49" t="n">
        <f aca="false">Calc!$C$5-D4437</f>
        <v>187</v>
      </c>
      <c r="K4437" s="49" t="n">
        <f aca="false">IF(J4437&lt;=Calc!$C$11,4,IF(J4437&lt;=Calc!$C$12,3,IF(J4437&lt;=Calc!$C$13,2,1)))</f>
        <v>2</v>
      </c>
      <c r="L4437" s="49" t="n">
        <f aca="false">1+(E4437&gt;=Calc!$C$16)+(E4437&gt;=Calc!$C$17)+(E4437&gt;=Calc!$C$18)</f>
        <v>1</v>
      </c>
      <c r="M4437" s="49" t="str">
        <f aca="false">IF(AND(K4437=4,L4437&gt;=3),"Champions",IF(AND(K4437=3,L4437&gt;=3),"Loyal",IF(K4437&gt;=3,"Recent / New",IF(L4437&gt;=3,"At Risk","Hibernating / Lost"))))</f>
        <v>Hibernating / Lost</v>
      </c>
      <c r="N4437" s="54" t="n">
        <f aca="false">IF(AND(Calc!$C$2&lt;=2009,Calc!$C$3&gt;=2009),F4437,0)+IF(AND(Calc!$C$2&lt;=2010,Calc!$C$3&gt;=2010),G4437,0)+IF(AND(Calc!$C$2&lt;=2011,Calc!$C$3&gt;=2011),H4437,0)</f>
        <v>124.57</v>
      </c>
      <c r="O4437" s="61" t="n">
        <f aca="false">IF(AND(N4437&gt;0,OR(Calc!$C$4="*",B4437=Calc!$C$4)),N4437+ROW()*0.000000001,0)</f>
        <v>124.570004437</v>
      </c>
    </row>
    <row r="4438" customFormat="false" ht="15" hidden="false" customHeight="false" outlineLevel="0" collapsed="false">
      <c r="A4438" s="49" t="n">
        <v>16850</v>
      </c>
      <c r="B4438" s="49" t="s">
        <v>189</v>
      </c>
      <c r="C4438" s="63" t="n">
        <v>40553</v>
      </c>
      <c r="D4438" s="63" t="n">
        <v>40553</v>
      </c>
      <c r="E4438" s="49" t="n">
        <v>1</v>
      </c>
      <c r="F4438" s="54" t="n">
        <v>0</v>
      </c>
      <c r="G4438" s="54" t="n">
        <v>0</v>
      </c>
      <c r="H4438" s="54" t="n">
        <v>332.41</v>
      </c>
      <c r="I4438" s="54" t="n">
        <f aca="false">SUM(F4438:H4438)</f>
        <v>332.41</v>
      </c>
      <c r="J4438" s="49" t="n">
        <f aca="false">Calc!$C$5-D4438</f>
        <v>334</v>
      </c>
      <c r="K4438" s="49" t="n">
        <f aca="false">IF(J4438&lt;=Calc!$C$11,4,IF(J4438&lt;=Calc!$C$12,3,IF(J4438&lt;=Calc!$C$13,2,1)))</f>
        <v>2</v>
      </c>
      <c r="L4438" s="49" t="n">
        <f aca="false">1+(E4438&gt;=Calc!$C$16)+(E4438&gt;=Calc!$C$17)+(E4438&gt;=Calc!$C$18)</f>
        <v>1</v>
      </c>
      <c r="M4438" s="49" t="str">
        <f aca="false">IF(AND(K4438=4,L4438&gt;=3),"Champions",IF(AND(K4438=3,L4438&gt;=3),"Loyal",IF(K4438&gt;=3,"Recent / New",IF(L4438&gt;=3,"At Risk","Hibernating / Lost"))))</f>
        <v>Hibernating / Lost</v>
      </c>
      <c r="N4438" s="54" t="n">
        <f aca="false">IF(AND(Calc!$C$2&lt;=2009,Calc!$C$3&gt;=2009),F4438,0)+IF(AND(Calc!$C$2&lt;=2010,Calc!$C$3&gt;=2010),G4438,0)+IF(AND(Calc!$C$2&lt;=2011,Calc!$C$3&gt;=2011),H4438,0)</f>
        <v>332.41</v>
      </c>
      <c r="O4438" s="61" t="n">
        <f aca="false">IF(AND(N4438&gt;0,OR(Calc!$C$4="*",B4438=Calc!$C$4)),N4438+ROW()*0.000000001,0)</f>
        <v>332.410004438</v>
      </c>
    </row>
    <row r="4439" customFormat="false" ht="15" hidden="false" customHeight="false" outlineLevel="0" collapsed="false">
      <c r="A4439" s="49" t="n">
        <v>16851</v>
      </c>
      <c r="B4439" s="49" t="s">
        <v>189</v>
      </c>
      <c r="C4439" s="63" t="n">
        <v>40835</v>
      </c>
      <c r="D4439" s="63" t="n">
        <v>40882</v>
      </c>
      <c r="E4439" s="49" t="n">
        <v>3</v>
      </c>
      <c r="F4439" s="54" t="n">
        <v>0</v>
      </c>
      <c r="G4439" s="54" t="n">
        <v>0</v>
      </c>
      <c r="H4439" s="54" t="n">
        <v>342.45</v>
      </c>
      <c r="I4439" s="54" t="n">
        <f aca="false">SUM(F4439:H4439)</f>
        <v>342.45</v>
      </c>
      <c r="J4439" s="49" t="n">
        <f aca="false">Calc!$C$5-D4439</f>
        <v>5</v>
      </c>
      <c r="K4439" s="49" t="n">
        <f aca="false">IF(J4439&lt;=Calc!$C$11,4,IF(J4439&lt;=Calc!$C$12,3,IF(J4439&lt;=Calc!$C$13,2,1)))</f>
        <v>4</v>
      </c>
      <c r="L4439" s="49" t="n">
        <f aca="false">1+(E4439&gt;=Calc!$C$16)+(E4439&gt;=Calc!$C$17)+(E4439&gt;=Calc!$C$18)</f>
        <v>2</v>
      </c>
      <c r="M4439" s="49" t="str">
        <f aca="false">IF(AND(K4439=4,L4439&gt;=3),"Champions",IF(AND(K4439=3,L4439&gt;=3),"Loyal",IF(K4439&gt;=3,"Recent / New",IF(L4439&gt;=3,"At Risk","Hibernating / Lost"))))</f>
        <v>Recent / New</v>
      </c>
      <c r="N4439" s="54" t="n">
        <f aca="false">IF(AND(Calc!$C$2&lt;=2009,Calc!$C$3&gt;=2009),F4439,0)+IF(AND(Calc!$C$2&lt;=2010,Calc!$C$3&gt;=2010),G4439,0)+IF(AND(Calc!$C$2&lt;=2011,Calc!$C$3&gt;=2011),H4439,0)</f>
        <v>342.45</v>
      </c>
      <c r="O4439" s="61" t="n">
        <f aca="false">IF(AND(N4439&gt;0,OR(Calc!$C$4="*",B4439=Calc!$C$4)),N4439+ROW()*0.000000001,0)</f>
        <v>342.450004439</v>
      </c>
    </row>
    <row r="4440" customFormat="false" ht="15" hidden="false" customHeight="false" outlineLevel="0" collapsed="false">
      <c r="A4440" s="49" t="n">
        <v>16852</v>
      </c>
      <c r="B4440" s="49" t="s">
        <v>189</v>
      </c>
      <c r="C4440" s="63" t="n">
        <v>40710</v>
      </c>
      <c r="D4440" s="63" t="n">
        <v>40876</v>
      </c>
      <c r="E4440" s="49" t="n">
        <v>2</v>
      </c>
      <c r="F4440" s="54" t="n">
        <v>0</v>
      </c>
      <c r="G4440" s="54" t="n">
        <v>0</v>
      </c>
      <c r="H4440" s="54" t="n">
        <v>144.91</v>
      </c>
      <c r="I4440" s="54" t="n">
        <f aca="false">SUM(F4440:H4440)</f>
        <v>144.91</v>
      </c>
      <c r="J4440" s="49" t="n">
        <f aca="false">Calc!$C$5-D4440</f>
        <v>11</v>
      </c>
      <c r="K4440" s="49" t="n">
        <f aca="false">IF(J4440&lt;=Calc!$C$11,4,IF(J4440&lt;=Calc!$C$12,3,IF(J4440&lt;=Calc!$C$13,2,1)))</f>
        <v>4</v>
      </c>
      <c r="L4440" s="49" t="n">
        <f aca="false">1+(E4440&gt;=Calc!$C$16)+(E4440&gt;=Calc!$C$17)+(E4440&gt;=Calc!$C$18)</f>
        <v>2</v>
      </c>
      <c r="M4440" s="49" t="str">
        <f aca="false">IF(AND(K4440=4,L4440&gt;=3),"Champions",IF(AND(K4440=3,L4440&gt;=3),"Loyal",IF(K4440&gt;=3,"Recent / New",IF(L4440&gt;=3,"At Risk","Hibernating / Lost"))))</f>
        <v>Recent / New</v>
      </c>
      <c r="N4440" s="54" t="n">
        <f aca="false">IF(AND(Calc!$C$2&lt;=2009,Calc!$C$3&gt;=2009),F4440,0)+IF(AND(Calc!$C$2&lt;=2010,Calc!$C$3&gt;=2010),G4440,0)+IF(AND(Calc!$C$2&lt;=2011,Calc!$C$3&gt;=2011),H4440,0)</f>
        <v>144.91</v>
      </c>
      <c r="O4440" s="61" t="n">
        <f aca="false">IF(AND(N4440&gt;0,OR(Calc!$C$4="*",B4440=Calc!$C$4)),N4440+ROW()*0.000000001,0)</f>
        <v>144.91000444</v>
      </c>
    </row>
    <row r="4441" customFormat="false" ht="15" hidden="false" customHeight="false" outlineLevel="0" collapsed="false">
      <c r="A4441" s="49" t="n">
        <v>16854</v>
      </c>
      <c r="B4441" s="49" t="s">
        <v>189</v>
      </c>
      <c r="C4441" s="63" t="n">
        <v>40246</v>
      </c>
      <c r="D4441" s="63" t="n">
        <v>40469</v>
      </c>
      <c r="E4441" s="49" t="n">
        <v>2</v>
      </c>
      <c r="F4441" s="54" t="n">
        <v>0</v>
      </c>
      <c r="G4441" s="54" t="n">
        <v>1408.96</v>
      </c>
      <c r="H4441" s="54" t="n">
        <v>0</v>
      </c>
      <c r="I4441" s="54" t="n">
        <f aca="false">SUM(F4441:H4441)</f>
        <v>1408.96</v>
      </c>
      <c r="J4441" s="49" t="n">
        <f aca="false">Calc!$C$5-D4441</f>
        <v>418</v>
      </c>
      <c r="K4441" s="49" t="n">
        <f aca="false">IF(J4441&lt;=Calc!$C$11,4,IF(J4441&lt;=Calc!$C$12,3,IF(J4441&lt;=Calc!$C$13,2,1)))</f>
        <v>1</v>
      </c>
      <c r="L4441" s="49" t="n">
        <f aca="false">1+(E4441&gt;=Calc!$C$16)+(E4441&gt;=Calc!$C$17)+(E4441&gt;=Calc!$C$18)</f>
        <v>2</v>
      </c>
      <c r="M4441" s="49" t="str">
        <f aca="false">IF(AND(K4441=4,L4441&gt;=3),"Champions",IF(AND(K4441=3,L4441&gt;=3),"Loyal",IF(K4441&gt;=3,"Recent / New",IF(L4441&gt;=3,"At Risk","Hibernating / Lost"))))</f>
        <v>Hibernating / Lost</v>
      </c>
      <c r="N4441" s="54" t="n">
        <f aca="false">IF(AND(Calc!$C$2&lt;=2009,Calc!$C$3&gt;=2009),F4441,0)+IF(AND(Calc!$C$2&lt;=2010,Calc!$C$3&gt;=2010),G4441,0)+IF(AND(Calc!$C$2&lt;=2011,Calc!$C$3&gt;=2011),H4441,0)</f>
        <v>1408.96</v>
      </c>
      <c r="O4441" s="61" t="n">
        <f aca="false">IF(AND(N4441&gt;0,OR(Calc!$C$4="*",B4441=Calc!$C$4)),N4441+ROW()*0.000000001,0)</f>
        <v>1408.960004441</v>
      </c>
    </row>
    <row r="4442" customFormat="false" ht="15" hidden="false" customHeight="false" outlineLevel="0" collapsed="false">
      <c r="A4442" s="49" t="n">
        <v>16855</v>
      </c>
      <c r="B4442" s="49" t="s">
        <v>189</v>
      </c>
      <c r="C4442" s="63" t="n">
        <v>40843</v>
      </c>
      <c r="D4442" s="63" t="n">
        <v>40863</v>
      </c>
      <c r="E4442" s="49" t="n">
        <v>2</v>
      </c>
      <c r="F4442" s="54" t="n">
        <v>0</v>
      </c>
      <c r="G4442" s="54" t="n">
        <v>0</v>
      </c>
      <c r="H4442" s="54" t="n">
        <v>328.4</v>
      </c>
      <c r="I4442" s="54" t="n">
        <f aca="false">SUM(F4442:H4442)</f>
        <v>328.4</v>
      </c>
      <c r="J4442" s="49" t="n">
        <f aca="false">Calc!$C$5-D4442</f>
        <v>24</v>
      </c>
      <c r="K4442" s="49" t="n">
        <f aca="false">IF(J4442&lt;=Calc!$C$11,4,IF(J4442&lt;=Calc!$C$12,3,IF(J4442&lt;=Calc!$C$13,2,1)))</f>
        <v>4</v>
      </c>
      <c r="L4442" s="49" t="n">
        <f aca="false">1+(E4442&gt;=Calc!$C$16)+(E4442&gt;=Calc!$C$17)+(E4442&gt;=Calc!$C$18)</f>
        <v>2</v>
      </c>
      <c r="M4442" s="49" t="str">
        <f aca="false">IF(AND(K4442=4,L4442&gt;=3),"Champions",IF(AND(K4442=3,L4442&gt;=3),"Loyal",IF(K4442&gt;=3,"Recent / New",IF(L4442&gt;=3,"At Risk","Hibernating / Lost"))))</f>
        <v>Recent / New</v>
      </c>
      <c r="N4442" s="54" t="n">
        <f aca="false">IF(AND(Calc!$C$2&lt;=2009,Calc!$C$3&gt;=2009),F4442,0)+IF(AND(Calc!$C$2&lt;=2010,Calc!$C$3&gt;=2010),G4442,0)+IF(AND(Calc!$C$2&lt;=2011,Calc!$C$3&gt;=2011),H4442,0)</f>
        <v>328.4</v>
      </c>
      <c r="O4442" s="61" t="n">
        <f aca="false">IF(AND(N4442&gt;0,OR(Calc!$C$4="*",B4442=Calc!$C$4)),N4442+ROW()*0.000000001,0)</f>
        <v>328.400004442</v>
      </c>
    </row>
    <row r="4443" customFormat="false" ht="15" hidden="false" customHeight="false" outlineLevel="0" collapsed="false">
      <c r="A4443" s="49" t="n">
        <v>16856</v>
      </c>
      <c r="B4443" s="49" t="s">
        <v>189</v>
      </c>
      <c r="C4443" s="63" t="n">
        <v>40444</v>
      </c>
      <c r="D4443" s="63" t="n">
        <v>40872</v>
      </c>
      <c r="E4443" s="49" t="n">
        <v>3</v>
      </c>
      <c r="F4443" s="54" t="n">
        <v>0</v>
      </c>
      <c r="G4443" s="54" t="n">
        <v>323.09</v>
      </c>
      <c r="H4443" s="54" t="n">
        <v>35.4</v>
      </c>
      <c r="I4443" s="54" t="n">
        <f aca="false">SUM(F4443:H4443)</f>
        <v>358.49</v>
      </c>
      <c r="J4443" s="49" t="n">
        <f aca="false">Calc!$C$5-D4443</f>
        <v>15</v>
      </c>
      <c r="K4443" s="49" t="n">
        <f aca="false">IF(J4443&lt;=Calc!$C$11,4,IF(J4443&lt;=Calc!$C$12,3,IF(J4443&lt;=Calc!$C$13,2,1)))</f>
        <v>4</v>
      </c>
      <c r="L4443" s="49" t="n">
        <f aca="false">1+(E4443&gt;=Calc!$C$16)+(E4443&gt;=Calc!$C$17)+(E4443&gt;=Calc!$C$18)</f>
        <v>2</v>
      </c>
      <c r="M4443" s="49" t="str">
        <f aca="false">IF(AND(K4443=4,L4443&gt;=3),"Champions",IF(AND(K4443=3,L4443&gt;=3),"Loyal",IF(K4443&gt;=3,"Recent / New",IF(L4443&gt;=3,"At Risk","Hibernating / Lost"))))</f>
        <v>Recent / New</v>
      </c>
      <c r="N4443" s="54" t="n">
        <f aca="false">IF(AND(Calc!$C$2&lt;=2009,Calc!$C$3&gt;=2009),F4443,0)+IF(AND(Calc!$C$2&lt;=2010,Calc!$C$3&gt;=2010),G4443,0)+IF(AND(Calc!$C$2&lt;=2011,Calc!$C$3&gt;=2011),H4443,0)</f>
        <v>358.49</v>
      </c>
      <c r="O4443" s="61" t="n">
        <f aca="false">IF(AND(N4443&gt;0,OR(Calc!$C$4="*",B4443=Calc!$C$4)),N4443+ROW()*0.000000001,0)</f>
        <v>358.490004443</v>
      </c>
    </row>
    <row r="4444" customFormat="false" ht="15" hidden="false" customHeight="false" outlineLevel="0" collapsed="false">
      <c r="A4444" s="49" t="n">
        <v>16857</v>
      </c>
      <c r="B4444" s="49" t="s">
        <v>189</v>
      </c>
      <c r="C4444" s="63" t="n">
        <v>40444</v>
      </c>
      <c r="D4444" s="63" t="n">
        <v>40444</v>
      </c>
      <c r="E4444" s="49" t="n">
        <v>1</v>
      </c>
      <c r="F4444" s="54" t="n">
        <v>0</v>
      </c>
      <c r="G4444" s="54" t="n">
        <v>352.8</v>
      </c>
      <c r="H4444" s="54" t="n">
        <v>0</v>
      </c>
      <c r="I4444" s="54" t="n">
        <f aca="false">SUM(F4444:H4444)</f>
        <v>352.8</v>
      </c>
      <c r="J4444" s="49" t="n">
        <f aca="false">Calc!$C$5-D4444</f>
        <v>443</v>
      </c>
      <c r="K4444" s="49" t="n">
        <f aca="false">IF(J4444&lt;=Calc!$C$11,4,IF(J4444&lt;=Calc!$C$12,3,IF(J4444&lt;=Calc!$C$13,2,1)))</f>
        <v>1</v>
      </c>
      <c r="L4444" s="49" t="n">
        <f aca="false">1+(E4444&gt;=Calc!$C$16)+(E4444&gt;=Calc!$C$17)+(E4444&gt;=Calc!$C$18)</f>
        <v>1</v>
      </c>
      <c r="M4444" s="49" t="str">
        <f aca="false">IF(AND(K4444=4,L4444&gt;=3),"Champions",IF(AND(K4444=3,L4444&gt;=3),"Loyal",IF(K4444&gt;=3,"Recent / New",IF(L4444&gt;=3,"At Risk","Hibernating / Lost"))))</f>
        <v>Hibernating / Lost</v>
      </c>
      <c r="N4444" s="54" t="n">
        <f aca="false">IF(AND(Calc!$C$2&lt;=2009,Calc!$C$3&gt;=2009),F4444,0)+IF(AND(Calc!$C$2&lt;=2010,Calc!$C$3&gt;=2010),G4444,0)+IF(AND(Calc!$C$2&lt;=2011,Calc!$C$3&gt;=2011),H4444,0)</f>
        <v>352.8</v>
      </c>
      <c r="O4444" s="61" t="n">
        <f aca="false">IF(AND(N4444&gt;0,OR(Calc!$C$4="*",B4444=Calc!$C$4)),N4444+ROW()*0.000000001,0)</f>
        <v>352.800004444</v>
      </c>
    </row>
    <row r="4445" customFormat="false" ht="15" hidden="false" customHeight="false" outlineLevel="0" collapsed="false">
      <c r="A4445" s="49" t="n">
        <v>16858</v>
      </c>
      <c r="B4445" s="49" t="s">
        <v>189</v>
      </c>
      <c r="C4445" s="63" t="n">
        <v>40162</v>
      </c>
      <c r="D4445" s="63" t="n">
        <v>40518</v>
      </c>
      <c r="E4445" s="49" t="n">
        <v>10</v>
      </c>
      <c r="F4445" s="54" t="n">
        <v>297.86</v>
      </c>
      <c r="G4445" s="54" t="n">
        <v>3787.88</v>
      </c>
      <c r="H4445" s="54" t="n">
        <v>0</v>
      </c>
      <c r="I4445" s="54" t="n">
        <f aca="false">SUM(F4445:H4445)</f>
        <v>4085.74</v>
      </c>
      <c r="J4445" s="49" t="n">
        <f aca="false">Calc!$C$5-D4445</f>
        <v>369</v>
      </c>
      <c r="K4445" s="49" t="n">
        <f aca="false">IF(J4445&lt;=Calc!$C$11,4,IF(J4445&lt;=Calc!$C$12,3,IF(J4445&lt;=Calc!$C$13,2,1)))</f>
        <v>2</v>
      </c>
      <c r="L4445" s="49" t="n">
        <f aca="false">1+(E4445&gt;=Calc!$C$16)+(E4445&gt;=Calc!$C$17)+(E4445&gt;=Calc!$C$18)</f>
        <v>4</v>
      </c>
      <c r="M4445" s="49" t="str">
        <f aca="false">IF(AND(K4445=4,L4445&gt;=3),"Champions",IF(AND(K4445=3,L4445&gt;=3),"Loyal",IF(K4445&gt;=3,"Recent / New",IF(L4445&gt;=3,"At Risk","Hibernating / Lost"))))</f>
        <v>At Risk</v>
      </c>
      <c r="N4445" s="54" t="n">
        <f aca="false">IF(AND(Calc!$C$2&lt;=2009,Calc!$C$3&gt;=2009),F4445,0)+IF(AND(Calc!$C$2&lt;=2010,Calc!$C$3&gt;=2010),G4445,0)+IF(AND(Calc!$C$2&lt;=2011,Calc!$C$3&gt;=2011),H4445,0)</f>
        <v>4085.74</v>
      </c>
      <c r="O4445" s="61" t="n">
        <f aca="false">IF(AND(N4445&gt;0,OR(Calc!$C$4="*",B4445=Calc!$C$4)),N4445+ROW()*0.000000001,0)</f>
        <v>4085.740004445</v>
      </c>
    </row>
    <row r="4446" customFormat="false" ht="15" hidden="false" customHeight="false" outlineLevel="0" collapsed="false">
      <c r="A4446" s="49" t="n">
        <v>16859</v>
      </c>
      <c r="B4446" s="49" t="s">
        <v>189</v>
      </c>
      <c r="C4446" s="63" t="n">
        <v>40241</v>
      </c>
      <c r="D4446" s="63" t="n">
        <v>40742</v>
      </c>
      <c r="E4446" s="49" t="n">
        <v>7</v>
      </c>
      <c r="F4446" s="54" t="n">
        <v>0</v>
      </c>
      <c r="G4446" s="54" t="n">
        <v>1184.6</v>
      </c>
      <c r="H4446" s="54" t="n">
        <v>473.14</v>
      </c>
      <c r="I4446" s="54" t="n">
        <f aca="false">SUM(F4446:H4446)</f>
        <v>1657.74</v>
      </c>
      <c r="J4446" s="49" t="n">
        <f aca="false">Calc!$C$5-D4446</f>
        <v>145</v>
      </c>
      <c r="K4446" s="49" t="n">
        <f aca="false">IF(J4446&lt;=Calc!$C$11,4,IF(J4446&lt;=Calc!$C$12,3,IF(J4446&lt;=Calc!$C$13,2,1)))</f>
        <v>2</v>
      </c>
      <c r="L4446" s="49" t="n">
        <f aca="false">1+(E4446&gt;=Calc!$C$16)+(E4446&gt;=Calc!$C$17)+(E4446&gt;=Calc!$C$18)</f>
        <v>3</v>
      </c>
      <c r="M4446" s="49" t="str">
        <f aca="false">IF(AND(K4446=4,L4446&gt;=3),"Champions",IF(AND(K4446=3,L4446&gt;=3),"Loyal",IF(K4446&gt;=3,"Recent / New",IF(L4446&gt;=3,"At Risk","Hibernating / Lost"))))</f>
        <v>At Risk</v>
      </c>
      <c r="N4446" s="54" t="n">
        <f aca="false">IF(AND(Calc!$C$2&lt;=2009,Calc!$C$3&gt;=2009),F4446,0)+IF(AND(Calc!$C$2&lt;=2010,Calc!$C$3&gt;=2010),G4446,0)+IF(AND(Calc!$C$2&lt;=2011,Calc!$C$3&gt;=2011),H4446,0)</f>
        <v>1657.74</v>
      </c>
      <c r="O4446" s="61" t="n">
        <f aca="false">IF(AND(N4446&gt;0,OR(Calc!$C$4="*",B4446=Calc!$C$4)),N4446+ROW()*0.000000001,0)</f>
        <v>1657.740004446</v>
      </c>
    </row>
    <row r="4447" customFormat="false" ht="15" hidden="false" customHeight="false" outlineLevel="0" collapsed="false">
      <c r="A4447" s="49" t="n">
        <v>16860</v>
      </c>
      <c r="B4447" s="49" t="s">
        <v>189</v>
      </c>
      <c r="C4447" s="63" t="n">
        <v>40224</v>
      </c>
      <c r="D4447" s="63" t="n">
        <v>40434</v>
      </c>
      <c r="E4447" s="49" t="n">
        <v>3</v>
      </c>
      <c r="F4447" s="54" t="n">
        <v>0</v>
      </c>
      <c r="G4447" s="54" t="n">
        <v>1593.67</v>
      </c>
      <c r="H4447" s="54" t="n">
        <v>0</v>
      </c>
      <c r="I4447" s="54" t="n">
        <f aca="false">SUM(F4447:H4447)</f>
        <v>1593.67</v>
      </c>
      <c r="J4447" s="49" t="n">
        <f aca="false">Calc!$C$5-D4447</f>
        <v>453</v>
      </c>
      <c r="K4447" s="49" t="n">
        <f aca="false">IF(J4447&lt;=Calc!$C$11,4,IF(J4447&lt;=Calc!$C$12,3,IF(J4447&lt;=Calc!$C$13,2,1)))</f>
        <v>1</v>
      </c>
      <c r="L4447" s="49" t="n">
        <f aca="false">1+(E4447&gt;=Calc!$C$16)+(E4447&gt;=Calc!$C$17)+(E4447&gt;=Calc!$C$18)</f>
        <v>2</v>
      </c>
      <c r="M4447" s="49" t="str">
        <f aca="false">IF(AND(K4447=4,L4447&gt;=3),"Champions",IF(AND(K4447=3,L4447&gt;=3),"Loyal",IF(K4447&gt;=3,"Recent / New",IF(L4447&gt;=3,"At Risk","Hibernating / Lost"))))</f>
        <v>Hibernating / Lost</v>
      </c>
      <c r="N4447" s="54" t="n">
        <f aca="false">IF(AND(Calc!$C$2&lt;=2009,Calc!$C$3&gt;=2009),F4447,0)+IF(AND(Calc!$C$2&lt;=2010,Calc!$C$3&gt;=2010),G4447,0)+IF(AND(Calc!$C$2&lt;=2011,Calc!$C$3&gt;=2011),H4447,0)</f>
        <v>1593.67</v>
      </c>
      <c r="O4447" s="61" t="n">
        <f aca="false">IF(AND(N4447&gt;0,OR(Calc!$C$4="*",B4447=Calc!$C$4)),N4447+ROW()*0.000000001,0)</f>
        <v>1593.670004447</v>
      </c>
    </row>
    <row r="4448" customFormat="false" ht="15" hidden="false" customHeight="false" outlineLevel="0" collapsed="false">
      <c r="A4448" s="49" t="n">
        <v>16861</v>
      </c>
      <c r="B4448" s="49" t="s">
        <v>189</v>
      </c>
      <c r="C4448" s="63" t="n">
        <v>40378</v>
      </c>
      <c r="D4448" s="63" t="n">
        <v>40827</v>
      </c>
      <c r="E4448" s="49" t="n">
        <v>5</v>
      </c>
      <c r="F4448" s="54" t="n">
        <v>0</v>
      </c>
      <c r="G4448" s="54" t="n">
        <v>755.13</v>
      </c>
      <c r="H4448" s="54" t="n">
        <v>173.76</v>
      </c>
      <c r="I4448" s="54" t="n">
        <f aca="false">SUM(F4448:H4448)</f>
        <v>928.89</v>
      </c>
      <c r="J4448" s="49" t="n">
        <f aca="false">Calc!$C$5-D4448</f>
        <v>60</v>
      </c>
      <c r="K4448" s="49" t="n">
        <f aca="false">IF(J4448&lt;=Calc!$C$11,4,IF(J4448&lt;=Calc!$C$12,3,IF(J4448&lt;=Calc!$C$13,2,1)))</f>
        <v>3</v>
      </c>
      <c r="L4448" s="49" t="n">
        <f aca="false">1+(E4448&gt;=Calc!$C$16)+(E4448&gt;=Calc!$C$17)+(E4448&gt;=Calc!$C$18)</f>
        <v>3</v>
      </c>
      <c r="M4448" s="49" t="str">
        <f aca="false">IF(AND(K4448=4,L4448&gt;=3),"Champions",IF(AND(K4448=3,L4448&gt;=3),"Loyal",IF(K4448&gt;=3,"Recent / New",IF(L4448&gt;=3,"At Risk","Hibernating / Lost"))))</f>
        <v>Loyal</v>
      </c>
      <c r="N4448" s="54" t="n">
        <f aca="false">IF(AND(Calc!$C$2&lt;=2009,Calc!$C$3&gt;=2009),F4448,0)+IF(AND(Calc!$C$2&lt;=2010,Calc!$C$3&gt;=2010),G4448,0)+IF(AND(Calc!$C$2&lt;=2011,Calc!$C$3&gt;=2011),H4448,0)</f>
        <v>928.89</v>
      </c>
      <c r="O4448" s="61" t="n">
        <f aca="false">IF(AND(N4448&gt;0,OR(Calc!$C$4="*",B4448=Calc!$C$4)),N4448+ROW()*0.000000001,0)</f>
        <v>928.890004448</v>
      </c>
    </row>
    <row r="4449" customFormat="false" ht="15" hidden="false" customHeight="false" outlineLevel="0" collapsed="false">
      <c r="A4449" s="49" t="n">
        <v>16862</v>
      </c>
      <c r="B4449" s="49" t="s">
        <v>189</v>
      </c>
      <c r="C4449" s="63" t="n">
        <v>40185</v>
      </c>
      <c r="D4449" s="63" t="n">
        <v>40339</v>
      </c>
      <c r="E4449" s="49" t="n">
        <v>4</v>
      </c>
      <c r="F4449" s="54" t="n">
        <v>0</v>
      </c>
      <c r="G4449" s="54" t="n">
        <v>662.33</v>
      </c>
      <c r="H4449" s="54" t="n">
        <v>0</v>
      </c>
      <c r="I4449" s="54" t="n">
        <f aca="false">SUM(F4449:H4449)</f>
        <v>662.33</v>
      </c>
      <c r="J4449" s="49" t="n">
        <f aca="false">Calc!$C$5-D4449</f>
        <v>548</v>
      </c>
      <c r="K4449" s="49" t="n">
        <f aca="false">IF(J4449&lt;=Calc!$C$11,4,IF(J4449&lt;=Calc!$C$12,3,IF(J4449&lt;=Calc!$C$13,2,1)))</f>
        <v>1</v>
      </c>
      <c r="L4449" s="49" t="n">
        <f aca="false">1+(E4449&gt;=Calc!$C$16)+(E4449&gt;=Calc!$C$17)+(E4449&gt;=Calc!$C$18)</f>
        <v>3</v>
      </c>
      <c r="M4449" s="49" t="str">
        <f aca="false">IF(AND(K4449=4,L4449&gt;=3),"Champions",IF(AND(K4449=3,L4449&gt;=3),"Loyal",IF(K4449&gt;=3,"Recent / New",IF(L4449&gt;=3,"At Risk","Hibernating / Lost"))))</f>
        <v>At Risk</v>
      </c>
      <c r="N4449" s="54" t="n">
        <f aca="false">IF(AND(Calc!$C$2&lt;=2009,Calc!$C$3&gt;=2009),F4449,0)+IF(AND(Calc!$C$2&lt;=2010,Calc!$C$3&gt;=2010),G4449,0)+IF(AND(Calc!$C$2&lt;=2011,Calc!$C$3&gt;=2011),H4449,0)</f>
        <v>662.33</v>
      </c>
      <c r="O4449" s="61" t="n">
        <f aca="false">IF(AND(N4449&gt;0,OR(Calc!$C$4="*",B4449=Calc!$C$4)),N4449+ROW()*0.000000001,0)</f>
        <v>662.330004449</v>
      </c>
    </row>
    <row r="4450" customFormat="false" ht="15" hidden="false" customHeight="false" outlineLevel="0" collapsed="false">
      <c r="A4450" s="49" t="n">
        <v>16863</v>
      </c>
      <c r="B4450" s="49" t="s">
        <v>189</v>
      </c>
      <c r="C4450" s="63" t="n">
        <v>40477</v>
      </c>
      <c r="D4450" s="63" t="n">
        <v>40855</v>
      </c>
      <c r="E4450" s="49" t="n">
        <v>3</v>
      </c>
      <c r="F4450" s="54" t="n">
        <v>0</v>
      </c>
      <c r="G4450" s="54" t="n">
        <v>494.27</v>
      </c>
      <c r="H4450" s="54" t="n">
        <v>318.55</v>
      </c>
      <c r="I4450" s="54" t="n">
        <f aca="false">SUM(F4450:H4450)</f>
        <v>812.82</v>
      </c>
      <c r="J4450" s="49" t="n">
        <f aca="false">Calc!$C$5-D4450</f>
        <v>32</v>
      </c>
      <c r="K4450" s="49" t="n">
        <f aca="false">IF(J4450&lt;=Calc!$C$11,4,IF(J4450&lt;=Calc!$C$12,3,IF(J4450&lt;=Calc!$C$13,2,1)))</f>
        <v>3</v>
      </c>
      <c r="L4450" s="49" t="n">
        <f aca="false">1+(E4450&gt;=Calc!$C$16)+(E4450&gt;=Calc!$C$17)+(E4450&gt;=Calc!$C$18)</f>
        <v>2</v>
      </c>
      <c r="M4450" s="49" t="str">
        <f aca="false">IF(AND(K4450=4,L4450&gt;=3),"Champions",IF(AND(K4450=3,L4450&gt;=3),"Loyal",IF(K4450&gt;=3,"Recent / New",IF(L4450&gt;=3,"At Risk","Hibernating / Lost"))))</f>
        <v>Recent / New</v>
      </c>
      <c r="N4450" s="54" t="n">
        <f aca="false">IF(AND(Calc!$C$2&lt;=2009,Calc!$C$3&gt;=2009),F4450,0)+IF(AND(Calc!$C$2&lt;=2010,Calc!$C$3&gt;=2010),G4450,0)+IF(AND(Calc!$C$2&lt;=2011,Calc!$C$3&gt;=2011),H4450,0)</f>
        <v>812.82</v>
      </c>
      <c r="O4450" s="61" t="n">
        <f aca="false">IF(AND(N4450&gt;0,OR(Calc!$C$4="*",B4450=Calc!$C$4)),N4450+ROW()*0.000000001,0)</f>
        <v>812.82000445</v>
      </c>
    </row>
    <row r="4451" customFormat="false" ht="15" hidden="false" customHeight="false" outlineLevel="0" collapsed="false">
      <c r="A4451" s="49" t="n">
        <v>16864</v>
      </c>
      <c r="B4451" s="49" t="s">
        <v>189</v>
      </c>
      <c r="C4451" s="63" t="n">
        <v>40288</v>
      </c>
      <c r="D4451" s="63" t="n">
        <v>40452</v>
      </c>
      <c r="E4451" s="49" t="n">
        <v>2</v>
      </c>
      <c r="F4451" s="54" t="n">
        <v>0</v>
      </c>
      <c r="G4451" s="54" t="n">
        <v>409.25</v>
      </c>
      <c r="H4451" s="54" t="n">
        <v>0</v>
      </c>
      <c r="I4451" s="54" t="n">
        <f aca="false">SUM(F4451:H4451)</f>
        <v>409.25</v>
      </c>
      <c r="J4451" s="49" t="n">
        <f aca="false">Calc!$C$5-D4451</f>
        <v>435</v>
      </c>
      <c r="K4451" s="49" t="n">
        <f aca="false">IF(J4451&lt;=Calc!$C$11,4,IF(J4451&lt;=Calc!$C$12,3,IF(J4451&lt;=Calc!$C$13,2,1)))</f>
        <v>1</v>
      </c>
      <c r="L4451" s="49" t="n">
        <f aca="false">1+(E4451&gt;=Calc!$C$16)+(E4451&gt;=Calc!$C$17)+(E4451&gt;=Calc!$C$18)</f>
        <v>2</v>
      </c>
      <c r="M4451" s="49" t="str">
        <f aca="false">IF(AND(K4451=4,L4451&gt;=3),"Champions",IF(AND(K4451=3,L4451&gt;=3),"Loyal",IF(K4451&gt;=3,"Recent / New",IF(L4451&gt;=3,"At Risk","Hibernating / Lost"))))</f>
        <v>Hibernating / Lost</v>
      </c>
      <c r="N4451" s="54" t="n">
        <f aca="false">IF(AND(Calc!$C$2&lt;=2009,Calc!$C$3&gt;=2009),F4451,0)+IF(AND(Calc!$C$2&lt;=2010,Calc!$C$3&gt;=2010),G4451,0)+IF(AND(Calc!$C$2&lt;=2011,Calc!$C$3&gt;=2011),H4451,0)</f>
        <v>409.25</v>
      </c>
      <c r="O4451" s="61" t="n">
        <f aca="false">IF(AND(N4451&gt;0,OR(Calc!$C$4="*",B4451=Calc!$C$4)),N4451+ROW()*0.000000001,0)</f>
        <v>409.250004451</v>
      </c>
    </row>
    <row r="4452" customFormat="false" ht="15" hidden="false" customHeight="false" outlineLevel="0" collapsed="false">
      <c r="A4452" s="49" t="n">
        <v>16865</v>
      </c>
      <c r="B4452" s="49" t="s">
        <v>189</v>
      </c>
      <c r="C4452" s="63" t="n">
        <v>40485</v>
      </c>
      <c r="D4452" s="63" t="n">
        <v>40485</v>
      </c>
      <c r="E4452" s="49" t="n">
        <v>1</v>
      </c>
      <c r="F4452" s="54" t="n">
        <v>0</v>
      </c>
      <c r="G4452" s="54" t="n">
        <v>130.95</v>
      </c>
      <c r="H4452" s="54" t="n">
        <v>0</v>
      </c>
      <c r="I4452" s="54" t="n">
        <f aca="false">SUM(F4452:H4452)</f>
        <v>130.95</v>
      </c>
      <c r="J4452" s="49" t="n">
        <f aca="false">Calc!$C$5-D4452</f>
        <v>402</v>
      </c>
      <c r="K4452" s="49" t="n">
        <f aca="false">IF(J4452&lt;=Calc!$C$11,4,IF(J4452&lt;=Calc!$C$12,3,IF(J4452&lt;=Calc!$C$13,2,1)))</f>
        <v>1</v>
      </c>
      <c r="L4452" s="49" t="n">
        <f aca="false">1+(E4452&gt;=Calc!$C$16)+(E4452&gt;=Calc!$C$17)+(E4452&gt;=Calc!$C$18)</f>
        <v>1</v>
      </c>
      <c r="M4452" s="49" t="str">
        <f aca="false">IF(AND(K4452=4,L4452&gt;=3),"Champions",IF(AND(K4452=3,L4452&gt;=3),"Loyal",IF(K4452&gt;=3,"Recent / New",IF(L4452&gt;=3,"At Risk","Hibernating / Lost"))))</f>
        <v>Hibernating / Lost</v>
      </c>
      <c r="N4452" s="54" t="n">
        <f aca="false">IF(AND(Calc!$C$2&lt;=2009,Calc!$C$3&gt;=2009),F4452,0)+IF(AND(Calc!$C$2&lt;=2010,Calc!$C$3&gt;=2010),G4452,0)+IF(AND(Calc!$C$2&lt;=2011,Calc!$C$3&gt;=2011),H4452,0)</f>
        <v>130.95</v>
      </c>
      <c r="O4452" s="61" t="n">
        <f aca="false">IF(AND(N4452&gt;0,OR(Calc!$C$4="*",B4452=Calc!$C$4)),N4452+ROW()*0.000000001,0)</f>
        <v>130.950004452</v>
      </c>
    </row>
    <row r="4453" customFormat="false" ht="15" hidden="false" customHeight="false" outlineLevel="0" collapsed="false">
      <c r="A4453" s="49" t="n">
        <v>16866</v>
      </c>
      <c r="B4453" s="49" t="s">
        <v>189</v>
      </c>
      <c r="C4453" s="63" t="n">
        <v>40725</v>
      </c>
      <c r="D4453" s="63" t="n">
        <v>40746</v>
      </c>
      <c r="E4453" s="49" t="n">
        <v>3</v>
      </c>
      <c r="F4453" s="54" t="n">
        <v>0</v>
      </c>
      <c r="G4453" s="54" t="n">
        <v>0</v>
      </c>
      <c r="H4453" s="54" t="n">
        <v>207.74</v>
      </c>
      <c r="I4453" s="54" t="n">
        <f aca="false">SUM(F4453:H4453)</f>
        <v>207.74</v>
      </c>
      <c r="J4453" s="49" t="n">
        <f aca="false">Calc!$C$5-D4453</f>
        <v>141</v>
      </c>
      <c r="K4453" s="49" t="n">
        <f aca="false">IF(J4453&lt;=Calc!$C$11,4,IF(J4453&lt;=Calc!$C$12,3,IF(J4453&lt;=Calc!$C$13,2,1)))</f>
        <v>2</v>
      </c>
      <c r="L4453" s="49" t="n">
        <f aca="false">1+(E4453&gt;=Calc!$C$16)+(E4453&gt;=Calc!$C$17)+(E4453&gt;=Calc!$C$18)</f>
        <v>2</v>
      </c>
      <c r="M4453" s="49" t="str">
        <f aca="false">IF(AND(K4453=4,L4453&gt;=3),"Champions",IF(AND(K4453=3,L4453&gt;=3),"Loyal",IF(K4453&gt;=3,"Recent / New",IF(L4453&gt;=3,"At Risk","Hibernating / Lost"))))</f>
        <v>Hibernating / Lost</v>
      </c>
      <c r="N4453" s="54" t="n">
        <f aca="false">IF(AND(Calc!$C$2&lt;=2009,Calc!$C$3&gt;=2009),F4453,0)+IF(AND(Calc!$C$2&lt;=2010,Calc!$C$3&gt;=2010),G4453,0)+IF(AND(Calc!$C$2&lt;=2011,Calc!$C$3&gt;=2011),H4453,0)</f>
        <v>207.74</v>
      </c>
      <c r="O4453" s="61" t="n">
        <f aca="false">IF(AND(N4453&gt;0,OR(Calc!$C$4="*",B4453=Calc!$C$4)),N4453+ROW()*0.000000001,0)</f>
        <v>207.740004453</v>
      </c>
    </row>
    <row r="4454" customFormat="false" ht="15" hidden="false" customHeight="false" outlineLevel="0" collapsed="false">
      <c r="A4454" s="49" t="n">
        <v>16867</v>
      </c>
      <c r="B4454" s="49" t="s">
        <v>189</v>
      </c>
      <c r="C4454" s="63" t="n">
        <v>40197</v>
      </c>
      <c r="D4454" s="63" t="n">
        <v>40197</v>
      </c>
      <c r="E4454" s="49" t="n">
        <v>1</v>
      </c>
      <c r="F4454" s="54" t="n">
        <v>0</v>
      </c>
      <c r="G4454" s="54" t="n">
        <v>76.74</v>
      </c>
      <c r="H4454" s="54" t="n">
        <v>0</v>
      </c>
      <c r="I4454" s="54" t="n">
        <f aca="false">SUM(F4454:H4454)</f>
        <v>76.74</v>
      </c>
      <c r="J4454" s="49" t="n">
        <f aca="false">Calc!$C$5-D4454</f>
        <v>690</v>
      </c>
      <c r="K4454" s="49" t="n">
        <f aca="false">IF(J4454&lt;=Calc!$C$11,4,IF(J4454&lt;=Calc!$C$12,3,IF(J4454&lt;=Calc!$C$13,2,1)))</f>
        <v>1</v>
      </c>
      <c r="L4454" s="49" t="n">
        <f aca="false">1+(E4454&gt;=Calc!$C$16)+(E4454&gt;=Calc!$C$17)+(E4454&gt;=Calc!$C$18)</f>
        <v>1</v>
      </c>
      <c r="M4454" s="49" t="str">
        <f aca="false">IF(AND(K4454=4,L4454&gt;=3),"Champions",IF(AND(K4454=3,L4454&gt;=3),"Loyal",IF(K4454&gt;=3,"Recent / New",IF(L4454&gt;=3,"At Risk","Hibernating / Lost"))))</f>
        <v>Hibernating / Lost</v>
      </c>
      <c r="N4454" s="54" t="n">
        <f aca="false">IF(AND(Calc!$C$2&lt;=2009,Calc!$C$3&gt;=2009),F4454,0)+IF(AND(Calc!$C$2&lt;=2010,Calc!$C$3&gt;=2010),G4454,0)+IF(AND(Calc!$C$2&lt;=2011,Calc!$C$3&gt;=2011),H4454,0)</f>
        <v>76.74</v>
      </c>
      <c r="O4454" s="61" t="n">
        <f aca="false">IF(AND(N4454&gt;0,OR(Calc!$C$4="*",B4454=Calc!$C$4)),N4454+ROW()*0.000000001,0)</f>
        <v>76.740004454</v>
      </c>
    </row>
    <row r="4455" customFormat="false" ht="15" hidden="false" customHeight="false" outlineLevel="0" collapsed="false">
      <c r="A4455" s="49" t="n">
        <v>16868</v>
      </c>
      <c r="B4455" s="49" t="s">
        <v>189</v>
      </c>
      <c r="C4455" s="63" t="n">
        <v>40293</v>
      </c>
      <c r="D4455" s="63" t="n">
        <v>40492</v>
      </c>
      <c r="E4455" s="49" t="n">
        <v>3</v>
      </c>
      <c r="F4455" s="54" t="n">
        <v>0</v>
      </c>
      <c r="G4455" s="54" t="n">
        <v>384.56</v>
      </c>
      <c r="H4455" s="54" t="n">
        <v>0</v>
      </c>
      <c r="I4455" s="54" t="n">
        <f aca="false">SUM(F4455:H4455)</f>
        <v>384.56</v>
      </c>
      <c r="J4455" s="49" t="n">
        <f aca="false">Calc!$C$5-D4455</f>
        <v>395</v>
      </c>
      <c r="K4455" s="49" t="n">
        <f aca="false">IF(J4455&lt;=Calc!$C$11,4,IF(J4455&lt;=Calc!$C$12,3,IF(J4455&lt;=Calc!$C$13,2,1)))</f>
        <v>1</v>
      </c>
      <c r="L4455" s="49" t="n">
        <f aca="false">1+(E4455&gt;=Calc!$C$16)+(E4455&gt;=Calc!$C$17)+(E4455&gt;=Calc!$C$18)</f>
        <v>2</v>
      </c>
      <c r="M4455" s="49" t="str">
        <f aca="false">IF(AND(K4455=4,L4455&gt;=3),"Champions",IF(AND(K4455=3,L4455&gt;=3),"Loyal",IF(K4455&gt;=3,"Recent / New",IF(L4455&gt;=3,"At Risk","Hibernating / Lost"))))</f>
        <v>Hibernating / Lost</v>
      </c>
      <c r="N4455" s="54" t="n">
        <f aca="false">IF(AND(Calc!$C$2&lt;=2009,Calc!$C$3&gt;=2009),F4455,0)+IF(AND(Calc!$C$2&lt;=2010,Calc!$C$3&gt;=2010),G4455,0)+IF(AND(Calc!$C$2&lt;=2011,Calc!$C$3&gt;=2011),H4455,0)</f>
        <v>384.56</v>
      </c>
      <c r="O4455" s="61" t="n">
        <f aca="false">IF(AND(N4455&gt;0,OR(Calc!$C$4="*",B4455=Calc!$C$4)),N4455+ROW()*0.000000001,0)</f>
        <v>384.560004455</v>
      </c>
    </row>
    <row r="4456" customFormat="false" ht="15" hidden="false" customHeight="false" outlineLevel="0" collapsed="false">
      <c r="A4456" s="49" t="n">
        <v>16869</v>
      </c>
      <c r="B4456" s="49" t="s">
        <v>189</v>
      </c>
      <c r="C4456" s="63" t="n">
        <v>40711</v>
      </c>
      <c r="D4456" s="63" t="n">
        <v>40864</v>
      </c>
      <c r="E4456" s="49" t="n">
        <v>4</v>
      </c>
      <c r="F4456" s="54" t="n">
        <v>0</v>
      </c>
      <c r="G4456" s="54" t="n">
        <v>0</v>
      </c>
      <c r="H4456" s="54" t="n">
        <v>797.32</v>
      </c>
      <c r="I4456" s="54" t="n">
        <f aca="false">SUM(F4456:H4456)</f>
        <v>797.32</v>
      </c>
      <c r="J4456" s="49" t="n">
        <f aca="false">Calc!$C$5-D4456</f>
        <v>23</v>
      </c>
      <c r="K4456" s="49" t="n">
        <f aca="false">IF(J4456&lt;=Calc!$C$11,4,IF(J4456&lt;=Calc!$C$12,3,IF(J4456&lt;=Calc!$C$13,2,1)))</f>
        <v>4</v>
      </c>
      <c r="L4456" s="49" t="n">
        <f aca="false">1+(E4456&gt;=Calc!$C$16)+(E4456&gt;=Calc!$C$17)+(E4456&gt;=Calc!$C$18)</f>
        <v>3</v>
      </c>
      <c r="M4456" s="49" t="str">
        <f aca="false">IF(AND(K4456=4,L4456&gt;=3),"Champions",IF(AND(K4456=3,L4456&gt;=3),"Loyal",IF(K4456&gt;=3,"Recent / New",IF(L4456&gt;=3,"At Risk","Hibernating / Lost"))))</f>
        <v>Champions</v>
      </c>
      <c r="N4456" s="54" t="n">
        <f aca="false">IF(AND(Calc!$C$2&lt;=2009,Calc!$C$3&gt;=2009),F4456,0)+IF(AND(Calc!$C$2&lt;=2010,Calc!$C$3&gt;=2010),G4456,0)+IF(AND(Calc!$C$2&lt;=2011,Calc!$C$3&gt;=2011),H4456,0)</f>
        <v>797.32</v>
      </c>
      <c r="O4456" s="61" t="n">
        <f aca="false">IF(AND(N4456&gt;0,OR(Calc!$C$4="*",B4456=Calc!$C$4)),N4456+ROW()*0.000000001,0)</f>
        <v>797.320004456</v>
      </c>
    </row>
    <row r="4457" customFormat="false" ht="15" hidden="false" customHeight="false" outlineLevel="0" collapsed="false">
      <c r="A4457" s="49" t="n">
        <v>16870</v>
      </c>
      <c r="B4457" s="49" t="s">
        <v>189</v>
      </c>
      <c r="C4457" s="63" t="n">
        <v>40417</v>
      </c>
      <c r="D4457" s="63" t="n">
        <v>40417</v>
      </c>
      <c r="E4457" s="49" t="n">
        <v>1</v>
      </c>
      <c r="F4457" s="54" t="n">
        <v>0</v>
      </c>
      <c r="G4457" s="54" t="n">
        <v>450.16</v>
      </c>
      <c r="H4457" s="54" t="n">
        <v>0</v>
      </c>
      <c r="I4457" s="54" t="n">
        <f aca="false">SUM(F4457:H4457)</f>
        <v>450.16</v>
      </c>
      <c r="J4457" s="49" t="n">
        <f aca="false">Calc!$C$5-D4457</f>
        <v>470</v>
      </c>
      <c r="K4457" s="49" t="n">
        <f aca="false">IF(J4457&lt;=Calc!$C$11,4,IF(J4457&lt;=Calc!$C$12,3,IF(J4457&lt;=Calc!$C$13,2,1)))</f>
        <v>1</v>
      </c>
      <c r="L4457" s="49" t="n">
        <f aca="false">1+(E4457&gt;=Calc!$C$16)+(E4457&gt;=Calc!$C$17)+(E4457&gt;=Calc!$C$18)</f>
        <v>1</v>
      </c>
      <c r="M4457" s="49" t="str">
        <f aca="false">IF(AND(K4457=4,L4457&gt;=3),"Champions",IF(AND(K4457=3,L4457&gt;=3),"Loyal",IF(K4457&gt;=3,"Recent / New",IF(L4457&gt;=3,"At Risk","Hibernating / Lost"))))</f>
        <v>Hibernating / Lost</v>
      </c>
      <c r="N4457" s="54" t="n">
        <f aca="false">IF(AND(Calc!$C$2&lt;=2009,Calc!$C$3&gt;=2009),F4457,0)+IF(AND(Calc!$C$2&lt;=2010,Calc!$C$3&gt;=2010),G4457,0)+IF(AND(Calc!$C$2&lt;=2011,Calc!$C$3&gt;=2011),H4457,0)</f>
        <v>450.16</v>
      </c>
      <c r="O4457" s="61" t="n">
        <f aca="false">IF(AND(N4457&gt;0,OR(Calc!$C$4="*",B4457=Calc!$C$4)),N4457+ROW()*0.000000001,0)</f>
        <v>450.160004457</v>
      </c>
    </row>
    <row r="4458" customFormat="false" ht="15" hidden="false" customHeight="false" outlineLevel="0" collapsed="false">
      <c r="A4458" s="49" t="n">
        <v>16871</v>
      </c>
      <c r="B4458" s="49" t="s">
        <v>189</v>
      </c>
      <c r="C4458" s="63" t="n">
        <v>40616</v>
      </c>
      <c r="D4458" s="63" t="n">
        <v>40864</v>
      </c>
      <c r="E4458" s="49" t="n">
        <v>6</v>
      </c>
      <c r="F4458" s="54" t="n">
        <v>0</v>
      </c>
      <c r="G4458" s="54" t="n">
        <v>0</v>
      </c>
      <c r="H4458" s="54" t="n">
        <v>2761.49</v>
      </c>
      <c r="I4458" s="54" t="n">
        <f aca="false">SUM(F4458:H4458)</f>
        <v>2761.49</v>
      </c>
      <c r="J4458" s="49" t="n">
        <f aca="false">Calc!$C$5-D4458</f>
        <v>23</v>
      </c>
      <c r="K4458" s="49" t="n">
        <f aca="false">IF(J4458&lt;=Calc!$C$11,4,IF(J4458&lt;=Calc!$C$12,3,IF(J4458&lt;=Calc!$C$13,2,1)))</f>
        <v>4</v>
      </c>
      <c r="L4458" s="49" t="n">
        <f aca="false">1+(E4458&gt;=Calc!$C$16)+(E4458&gt;=Calc!$C$17)+(E4458&gt;=Calc!$C$18)</f>
        <v>3</v>
      </c>
      <c r="M4458" s="49" t="str">
        <f aca="false">IF(AND(K4458=4,L4458&gt;=3),"Champions",IF(AND(K4458=3,L4458&gt;=3),"Loyal",IF(K4458&gt;=3,"Recent / New",IF(L4458&gt;=3,"At Risk","Hibernating / Lost"))))</f>
        <v>Champions</v>
      </c>
      <c r="N4458" s="54" t="n">
        <f aca="false">IF(AND(Calc!$C$2&lt;=2009,Calc!$C$3&gt;=2009),F4458,0)+IF(AND(Calc!$C$2&lt;=2010,Calc!$C$3&gt;=2010),G4458,0)+IF(AND(Calc!$C$2&lt;=2011,Calc!$C$3&gt;=2011),H4458,0)</f>
        <v>2761.49</v>
      </c>
      <c r="O4458" s="61" t="n">
        <f aca="false">IF(AND(N4458&gt;0,OR(Calc!$C$4="*",B4458=Calc!$C$4)),N4458+ROW()*0.000000001,0)</f>
        <v>2761.490004458</v>
      </c>
    </row>
    <row r="4459" customFormat="false" ht="15" hidden="false" customHeight="false" outlineLevel="0" collapsed="false">
      <c r="A4459" s="49" t="n">
        <v>16872</v>
      </c>
      <c r="B4459" s="49" t="s">
        <v>189</v>
      </c>
      <c r="C4459" s="63" t="n">
        <v>40423</v>
      </c>
      <c r="D4459" s="63" t="n">
        <v>40809</v>
      </c>
      <c r="E4459" s="49" t="n">
        <v>6</v>
      </c>
      <c r="F4459" s="54" t="n">
        <v>0</v>
      </c>
      <c r="G4459" s="54" t="n">
        <v>533.11</v>
      </c>
      <c r="H4459" s="54" t="n">
        <v>680.02</v>
      </c>
      <c r="I4459" s="54" t="n">
        <f aca="false">SUM(F4459:H4459)</f>
        <v>1213.13</v>
      </c>
      <c r="J4459" s="49" t="n">
        <f aca="false">Calc!$C$5-D4459</f>
        <v>78</v>
      </c>
      <c r="K4459" s="49" t="n">
        <f aca="false">IF(J4459&lt;=Calc!$C$11,4,IF(J4459&lt;=Calc!$C$12,3,IF(J4459&lt;=Calc!$C$13,2,1)))</f>
        <v>3</v>
      </c>
      <c r="L4459" s="49" t="n">
        <f aca="false">1+(E4459&gt;=Calc!$C$16)+(E4459&gt;=Calc!$C$17)+(E4459&gt;=Calc!$C$18)</f>
        <v>3</v>
      </c>
      <c r="M4459" s="49" t="str">
        <f aca="false">IF(AND(K4459=4,L4459&gt;=3),"Champions",IF(AND(K4459=3,L4459&gt;=3),"Loyal",IF(K4459&gt;=3,"Recent / New",IF(L4459&gt;=3,"At Risk","Hibernating / Lost"))))</f>
        <v>Loyal</v>
      </c>
      <c r="N4459" s="54" t="n">
        <f aca="false">IF(AND(Calc!$C$2&lt;=2009,Calc!$C$3&gt;=2009),F4459,0)+IF(AND(Calc!$C$2&lt;=2010,Calc!$C$3&gt;=2010),G4459,0)+IF(AND(Calc!$C$2&lt;=2011,Calc!$C$3&gt;=2011),H4459,0)</f>
        <v>1213.13</v>
      </c>
      <c r="O4459" s="61" t="n">
        <f aca="false">IF(AND(N4459&gt;0,OR(Calc!$C$4="*",B4459=Calc!$C$4)),N4459+ROW()*0.000000001,0)</f>
        <v>1213.130004459</v>
      </c>
    </row>
    <row r="4460" customFormat="false" ht="15" hidden="false" customHeight="false" outlineLevel="0" collapsed="false">
      <c r="A4460" s="49" t="n">
        <v>16873</v>
      </c>
      <c r="B4460" s="49" t="s">
        <v>189</v>
      </c>
      <c r="C4460" s="63" t="n">
        <v>40218</v>
      </c>
      <c r="D4460" s="63" t="n">
        <v>40882</v>
      </c>
      <c r="E4460" s="49" t="n">
        <v>12</v>
      </c>
      <c r="F4460" s="54" t="n">
        <v>0</v>
      </c>
      <c r="G4460" s="54" t="n">
        <v>9608.61</v>
      </c>
      <c r="H4460" s="54" t="n">
        <v>4938.42</v>
      </c>
      <c r="I4460" s="54" t="n">
        <f aca="false">SUM(F4460:H4460)</f>
        <v>14547.03</v>
      </c>
      <c r="J4460" s="49" t="n">
        <f aca="false">Calc!$C$5-D4460</f>
        <v>5</v>
      </c>
      <c r="K4460" s="49" t="n">
        <f aca="false">IF(J4460&lt;=Calc!$C$11,4,IF(J4460&lt;=Calc!$C$12,3,IF(J4460&lt;=Calc!$C$13,2,1)))</f>
        <v>4</v>
      </c>
      <c r="L4460" s="49" t="n">
        <f aca="false">1+(E4460&gt;=Calc!$C$16)+(E4460&gt;=Calc!$C$17)+(E4460&gt;=Calc!$C$18)</f>
        <v>4</v>
      </c>
      <c r="M4460" s="49" t="str">
        <f aca="false">IF(AND(K4460=4,L4460&gt;=3),"Champions",IF(AND(K4460=3,L4460&gt;=3),"Loyal",IF(K4460&gt;=3,"Recent / New",IF(L4460&gt;=3,"At Risk","Hibernating / Lost"))))</f>
        <v>Champions</v>
      </c>
      <c r="N4460" s="54" t="n">
        <f aca="false">IF(AND(Calc!$C$2&lt;=2009,Calc!$C$3&gt;=2009),F4460,0)+IF(AND(Calc!$C$2&lt;=2010,Calc!$C$3&gt;=2010),G4460,0)+IF(AND(Calc!$C$2&lt;=2011,Calc!$C$3&gt;=2011),H4460,0)</f>
        <v>14547.03</v>
      </c>
      <c r="O4460" s="61" t="n">
        <f aca="false">IF(AND(N4460&gt;0,OR(Calc!$C$4="*",B4460=Calc!$C$4)),N4460+ROW()*0.000000001,0)</f>
        <v>14547.03000446</v>
      </c>
    </row>
    <row r="4461" customFormat="false" ht="15" hidden="false" customHeight="false" outlineLevel="0" collapsed="false">
      <c r="A4461" s="49" t="n">
        <v>16874</v>
      </c>
      <c r="B4461" s="49" t="s">
        <v>189</v>
      </c>
      <c r="C4461" s="63" t="n">
        <v>40507</v>
      </c>
      <c r="D4461" s="63" t="n">
        <v>40507</v>
      </c>
      <c r="E4461" s="49" t="n">
        <v>1</v>
      </c>
      <c r="F4461" s="54" t="n">
        <v>0</v>
      </c>
      <c r="G4461" s="54" t="n">
        <v>209.89</v>
      </c>
      <c r="H4461" s="54" t="n">
        <v>0</v>
      </c>
      <c r="I4461" s="54" t="n">
        <f aca="false">SUM(F4461:H4461)</f>
        <v>209.89</v>
      </c>
      <c r="J4461" s="49" t="n">
        <f aca="false">Calc!$C$5-D4461</f>
        <v>380</v>
      </c>
      <c r="K4461" s="49" t="n">
        <f aca="false">IF(J4461&lt;=Calc!$C$11,4,IF(J4461&lt;=Calc!$C$12,3,IF(J4461&lt;=Calc!$C$13,2,1)))</f>
        <v>2</v>
      </c>
      <c r="L4461" s="49" t="n">
        <f aca="false">1+(E4461&gt;=Calc!$C$16)+(E4461&gt;=Calc!$C$17)+(E4461&gt;=Calc!$C$18)</f>
        <v>1</v>
      </c>
      <c r="M4461" s="49" t="str">
        <f aca="false">IF(AND(K4461=4,L4461&gt;=3),"Champions",IF(AND(K4461=3,L4461&gt;=3),"Loyal",IF(K4461&gt;=3,"Recent / New",IF(L4461&gt;=3,"At Risk","Hibernating / Lost"))))</f>
        <v>Hibernating / Lost</v>
      </c>
      <c r="N4461" s="54" t="n">
        <f aca="false">IF(AND(Calc!$C$2&lt;=2009,Calc!$C$3&gt;=2009),F4461,0)+IF(AND(Calc!$C$2&lt;=2010,Calc!$C$3&gt;=2010),G4461,0)+IF(AND(Calc!$C$2&lt;=2011,Calc!$C$3&gt;=2011),H4461,0)</f>
        <v>209.89</v>
      </c>
      <c r="O4461" s="61" t="n">
        <f aca="false">IF(AND(N4461&gt;0,OR(Calc!$C$4="*",B4461=Calc!$C$4)),N4461+ROW()*0.000000001,0)</f>
        <v>209.890004461</v>
      </c>
    </row>
    <row r="4462" customFormat="false" ht="15" hidden="false" customHeight="false" outlineLevel="0" collapsed="false">
      <c r="A4462" s="49" t="n">
        <v>16875</v>
      </c>
      <c r="B4462" s="49" t="s">
        <v>189</v>
      </c>
      <c r="C4462" s="63" t="n">
        <v>40183</v>
      </c>
      <c r="D4462" s="63" t="n">
        <v>40819</v>
      </c>
      <c r="E4462" s="49" t="n">
        <v>11</v>
      </c>
      <c r="F4462" s="54" t="n">
        <v>0</v>
      </c>
      <c r="G4462" s="54" t="n">
        <v>2029.73</v>
      </c>
      <c r="H4462" s="54" t="n">
        <v>2023.47</v>
      </c>
      <c r="I4462" s="54" t="n">
        <f aca="false">SUM(F4462:H4462)</f>
        <v>4053.2</v>
      </c>
      <c r="J4462" s="49" t="n">
        <f aca="false">Calc!$C$5-D4462</f>
        <v>68</v>
      </c>
      <c r="K4462" s="49" t="n">
        <f aca="false">IF(J4462&lt;=Calc!$C$11,4,IF(J4462&lt;=Calc!$C$12,3,IF(J4462&lt;=Calc!$C$13,2,1)))</f>
        <v>3</v>
      </c>
      <c r="L4462" s="49" t="n">
        <f aca="false">1+(E4462&gt;=Calc!$C$16)+(E4462&gt;=Calc!$C$17)+(E4462&gt;=Calc!$C$18)</f>
        <v>4</v>
      </c>
      <c r="M4462" s="49" t="str">
        <f aca="false">IF(AND(K4462=4,L4462&gt;=3),"Champions",IF(AND(K4462=3,L4462&gt;=3),"Loyal",IF(K4462&gt;=3,"Recent / New",IF(L4462&gt;=3,"At Risk","Hibernating / Lost"))))</f>
        <v>Loyal</v>
      </c>
      <c r="N4462" s="54" t="n">
        <f aca="false">IF(AND(Calc!$C$2&lt;=2009,Calc!$C$3&gt;=2009),F4462,0)+IF(AND(Calc!$C$2&lt;=2010,Calc!$C$3&gt;=2010),G4462,0)+IF(AND(Calc!$C$2&lt;=2011,Calc!$C$3&gt;=2011),H4462,0)</f>
        <v>4053.2</v>
      </c>
      <c r="O4462" s="61" t="n">
        <f aca="false">IF(AND(N4462&gt;0,OR(Calc!$C$4="*",B4462=Calc!$C$4)),N4462+ROW()*0.000000001,0)</f>
        <v>4053.200004462</v>
      </c>
    </row>
    <row r="4463" customFormat="false" ht="15" hidden="false" customHeight="false" outlineLevel="0" collapsed="false">
      <c r="A4463" s="49" t="n">
        <v>16876</v>
      </c>
      <c r="B4463" s="49" t="s">
        <v>189</v>
      </c>
      <c r="C4463" s="63" t="n">
        <v>40483</v>
      </c>
      <c r="D4463" s="63" t="n">
        <v>40483</v>
      </c>
      <c r="E4463" s="49" t="n">
        <v>1</v>
      </c>
      <c r="F4463" s="54" t="n">
        <v>0</v>
      </c>
      <c r="G4463" s="54" t="n">
        <v>136.01</v>
      </c>
      <c r="H4463" s="54" t="n">
        <v>0</v>
      </c>
      <c r="I4463" s="54" t="n">
        <f aca="false">SUM(F4463:H4463)</f>
        <v>136.01</v>
      </c>
      <c r="J4463" s="49" t="n">
        <f aca="false">Calc!$C$5-D4463</f>
        <v>404</v>
      </c>
      <c r="K4463" s="49" t="n">
        <f aca="false">IF(J4463&lt;=Calc!$C$11,4,IF(J4463&lt;=Calc!$C$12,3,IF(J4463&lt;=Calc!$C$13,2,1)))</f>
        <v>1</v>
      </c>
      <c r="L4463" s="49" t="n">
        <f aca="false">1+(E4463&gt;=Calc!$C$16)+(E4463&gt;=Calc!$C$17)+(E4463&gt;=Calc!$C$18)</f>
        <v>1</v>
      </c>
      <c r="M4463" s="49" t="str">
        <f aca="false">IF(AND(K4463=4,L4463&gt;=3),"Champions",IF(AND(K4463=3,L4463&gt;=3),"Loyal",IF(K4463&gt;=3,"Recent / New",IF(L4463&gt;=3,"At Risk","Hibernating / Lost"))))</f>
        <v>Hibernating / Lost</v>
      </c>
      <c r="N4463" s="54" t="n">
        <f aca="false">IF(AND(Calc!$C$2&lt;=2009,Calc!$C$3&gt;=2009),F4463,0)+IF(AND(Calc!$C$2&lt;=2010,Calc!$C$3&gt;=2010),G4463,0)+IF(AND(Calc!$C$2&lt;=2011,Calc!$C$3&gt;=2011),H4463,0)</f>
        <v>136.01</v>
      </c>
      <c r="O4463" s="61" t="n">
        <f aca="false">IF(AND(N4463&gt;0,OR(Calc!$C$4="*",B4463=Calc!$C$4)),N4463+ROW()*0.000000001,0)</f>
        <v>136.010004463</v>
      </c>
    </row>
    <row r="4464" customFormat="false" ht="15" hidden="false" customHeight="false" outlineLevel="0" collapsed="false">
      <c r="A4464" s="49" t="n">
        <v>16877</v>
      </c>
      <c r="B4464" s="49" t="s">
        <v>189</v>
      </c>
      <c r="C4464" s="63" t="n">
        <v>40678</v>
      </c>
      <c r="D4464" s="63" t="n">
        <v>40874</v>
      </c>
      <c r="E4464" s="49" t="n">
        <v>6</v>
      </c>
      <c r="F4464" s="54" t="n">
        <v>0</v>
      </c>
      <c r="G4464" s="54" t="n">
        <v>0</v>
      </c>
      <c r="H4464" s="54" t="n">
        <v>846.62</v>
      </c>
      <c r="I4464" s="54" t="n">
        <f aca="false">SUM(F4464:H4464)</f>
        <v>846.62</v>
      </c>
      <c r="J4464" s="49" t="n">
        <f aca="false">Calc!$C$5-D4464</f>
        <v>13</v>
      </c>
      <c r="K4464" s="49" t="n">
        <f aca="false">IF(J4464&lt;=Calc!$C$11,4,IF(J4464&lt;=Calc!$C$12,3,IF(J4464&lt;=Calc!$C$13,2,1)))</f>
        <v>4</v>
      </c>
      <c r="L4464" s="49" t="n">
        <f aca="false">1+(E4464&gt;=Calc!$C$16)+(E4464&gt;=Calc!$C$17)+(E4464&gt;=Calc!$C$18)</f>
        <v>3</v>
      </c>
      <c r="M4464" s="49" t="str">
        <f aca="false">IF(AND(K4464=4,L4464&gt;=3),"Champions",IF(AND(K4464=3,L4464&gt;=3),"Loyal",IF(K4464&gt;=3,"Recent / New",IF(L4464&gt;=3,"At Risk","Hibernating / Lost"))))</f>
        <v>Champions</v>
      </c>
      <c r="N4464" s="54" t="n">
        <f aca="false">IF(AND(Calc!$C$2&lt;=2009,Calc!$C$3&gt;=2009),F4464,0)+IF(AND(Calc!$C$2&lt;=2010,Calc!$C$3&gt;=2010),G4464,0)+IF(AND(Calc!$C$2&lt;=2011,Calc!$C$3&gt;=2011),H4464,0)</f>
        <v>846.62</v>
      </c>
      <c r="O4464" s="61" t="n">
        <f aca="false">IF(AND(N4464&gt;0,OR(Calc!$C$4="*",B4464=Calc!$C$4)),N4464+ROW()*0.000000001,0)</f>
        <v>846.620004464</v>
      </c>
    </row>
    <row r="4465" customFormat="false" ht="15" hidden="false" customHeight="false" outlineLevel="0" collapsed="false">
      <c r="A4465" s="49" t="n">
        <v>16878</v>
      </c>
      <c r="B4465" s="49" t="s">
        <v>189</v>
      </c>
      <c r="C4465" s="63" t="n">
        <v>40802</v>
      </c>
      <c r="D4465" s="63" t="n">
        <v>40802</v>
      </c>
      <c r="E4465" s="49" t="n">
        <v>1</v>
      </c>
      <c r="F4465" s="54" t="n">
        <v>0</v>
      </c>
      <c r="G4465" s="54" t="n">
        <v>0</v>
      </c>
      <c r="H4465" s="54" t="n">
        <v>0</v>
      </c>
      <c r="I4465" s="54" t="n">
        <f aca="false">SUM(F4465:H4465)</f>
        <v>0</v>
      </c>
      <c r="J4465" s="49" t="n">
        <f aca="false">Calc!$C$5-D4465</f>
        <v>85</v>
      </c>
      <c r="K4465" s="49" t="n">
        <f aca="false">IF(J4465&lt;=Calc!$C$11,4,IF(J4465&lt;=Calc!$C$12,3,IF(J4465&lt;=Calc!$C$13,2,1)))</f>
        <v>3</v>
      </c>
      <c r="L4465" s="49" t="n">
        <f aca="false">1+(E4465&gt;=Calc!$C$16)+(E4465&gt;=Calc!$C$17)+(E4465&gt;=Calc!$C$18)</f>
        <v>1</v>
      </c>
      <c r="M4465" s="49" t="str">
        <f aca="false">IF(AND(K4465=4,L4465&gt;=3),"Champions",IF(AND(K4465=3,L4465&gt;=3),"Loyal",IF(K4465&gt;=3,"Recent / New",IF(L4465&gt;=3,"At Risk","Hibernating / Lost"))))</f>
        <v>Recent / New</v>
      </c>
      <c r="N4465" s="54" t="n">
        <f aca="false">IF(AND(Calc!$C$2&lt;=2009,Calc!$C$3&gt;=2009),F4465,0)+IF(AND(Calc!$C$2&lt;=2010,Calc!$C$3&gt;=2010),G4465,0)+IF(AND(Calc!$C$2&lt;=2011,Calc!$C$3&gt;=2011),H4465,0)</f>
        <v>0</v>
      </c>
      <c r="O4465" s="61" t="n">
        <f aca="false">IF(AND(N4465&gt;0,OR(Calc!$C$4="*",B4465=Calc!$C$4)),N4465+ROW()*0.000000001,0)</f>
        <v>0</v>
      </c>
    </row>
    <row r="4466" customFormat="false" ht="15" hidden="false" customHeight="false" outlineLevel="0" collapsed="false">
      <c r="A4466" s="49" t="n">
        <v>16880</v>
      </c>
      <c r="B4466" s="49" t="s">
        <v>189</v>
      </c>
      <c r="C4466" s="63" t="n">
        <v>40393</v>
      </c>
      <c r="D4466" s="63" t="n">
        <v>40856</v>
      </c>
      <c r="E4466" s="49" t="n">
        <v>8</v>
      </c>
      <c r="F4466" s="54" t="n">
        <v>0</v>
      </c>
      <c r="G4466" s="54" t="n">
        <v>321.78</v>
      </c>
      <c r="H4466" s="54" t="n">
        <v>1491.43</v>
      </c>
      <c r="I4466" s="54" t="n">
        <f aca="false">SUM(F4466:H4466)</f>
        <v>1813.21</v>
      </c>
      <c r="J4466" s="49" t="n">
        <f aca="false">Calc!$C$5-D4466</f>
        <v>31</v>
      </c>
      <c r="K4466" s="49" t="n">
        <f aca="false">IF(J4466&lt;=Calc!$C$11,4,IF(J4466&lt;=Calc!$C$12,3,IF(J4466&lt;=Calc!$C$13,2,1)))</f>
        <v>3</v>
      </c>
      <c r="L4466" s="49" t="n">
        <f aca="false">1+(E4466&gt;=Calc!$C$16)+(E4466&gt;=Calc!$C$17)+(E4466&gt;=Calc!$C$18)</f>
        <v>4</v>
      </c>
      <c r="M4466" s="49" t="str">
        <f aca="false">IF(AND(K4466=4,L4466&gt;=3),"Champions",IF(AND(K4466=3,L4466&gt;=3),"Loyal",IF(K4466&gt;=3,"Recent / New",IF(L4466&gt;=3,"At Risk","Hibernating / Lost"))))</f>
        <v>Loyal</v>
      </c>
      <c r="N4466" s="54" t="n">
        <f aca="false">IF(AND(Calc!$C$2&lt;=2009,Calc!$C$3&gt;=2009),F4466,0)+IF(AND(Calc!$C$2&lt;=2010,Calc!$C$3&gt;=2010),G4466,0)+IF(AND(Calc!$C$2&lt;=2011,Calc!$C$3&gt;=2011),H4466,0)</f>
        <v>1813.21</v>
      </c>
      <c r="O4466" s="61" t="n">
        <f aca="false">IF(AND(N4466&gt;0,OR(Calc!$C$4="*",B4466=Calc!$C$4)),N4466+ROW()*0.000000001,0)</f>
        <v>1813.210004466</v>
      </c>
    </row>
    <row r="4467" customFormat="false" ht="15" hidden="false" customHeight="false" outlineLevel="0" collapsed="false">
      <c r="A4467" s="49" t="n">
        <v>16881</v>
      </c>
      <c r="B4467" s="49" t="s">
        <v>189</v>
      </c>
      <c r="C4467" s="63" t="n">
        <v>40820</v>
      </c>
      <c r="D4467" s="63" t="n">
        <v>40820</v>
      </c>
      <c r="E4467" s="49" t="n">
        <v>1</v>
      </c>
      <c r="F4467" s="54" t="n">
        <v>0</v>
      </c>
      <c r="G4467" s="54" t="n">
        <v>0</v>
      </c>
      <c r="H4467" s="54" t="n">
        <v>432</v>
      </c>
      <c r="I4467" s="54" t="n">
        <f aca="false">SUM(F4467:H4467)</f>
        <v>432</v>
      </c>
      <c r="J4467" s="49" t="n">
        <f aca="false">Calc!$C$5-D4467</f>
        <v>67</v>
      </c>
      <c r="K4467" s="49" t="n">
        <f aca="false">IF(J4467&lt;=Calc!$C$11,4,IF(J4467&lt;=Calc!$C$12,3,IF(J4467&lt;=Calc!$C$13,2,1)))</f>
        <v>3</v>
      </c>
      <c r="L4467" s="49" t="n">
        <f aca="false">1+(E4467&gt;=Calc!$C$16)+(E4467&gt;=Calc!$C$17)+(E4467&gt;=Calc!$C$18)</f>
        <v>1</v>
      </c>
      <c r="M4467" s="49" t="str">
        <f aca="false">IF(AND(K4467=4,L4467&gt;=3),"Champions",IF(AND(K4467=3,L4467&gt;=3),"Loyal",IF(K4467&gt;=3,"Recent / New",IF(L4467&gt;=3,"At Risk","Hibernating / Lost"))))</f>
        <v>Recent / New</v>
      </c>
      <c r="N4467" s="54" t="n">
        <f aca="false">IF(AND(Calc!$C$2&lt;=2009,Calc!$C$3&gt;=2009),F4467,0)+IF(AND(Calc!$C$2&lt;=2010,Calc!$C$3&gt;=2010),G4467,0)+IF(AND(Calc!$C$2&lt;=2011,Calc!$C$3&gt;=2011),H4467,0)</f>
        <v>432</v>
      </c>
      <c r="O4467" s="61" t="n">
        <f aca="false">IF(AND(N4467&gt;0,OR(Calc!$C$4="*",B4467=Calc!$C$4)),N4467+ROW()*0.000000001,0)</f>
        <v>432.000004467</v>
      </c>
    </row>
    <row r="4468" customFormat="false" ht="15" hidden="false" customHeight="false" outlineLevel="0" collapsed="false">
      <c r="A4468" s="49" t="n">
        <v>16882</v>
      </c>
      <c r="B4468" s="49" t="s">
        <v>189</v>
      </c>
      <c r="C4468" s="63" t="n">
        <v>40569</v>
      </c>
      <c r="D4468" s="63" t="n">
        <v>40820</v>
      </c>
      <c r="E4468" s="49" t="n">
        <v>3</v>
      </c>
      <c r="F4468" s="54" t="n">
        <v>0</v>
      </c>
      <c r="G4468" s="54" t="n">
        <v>0</v>
      </c>
      <c r="H4468" s="54" t="n">
        <v>705.12</v>
      </c>
      <c r="I4468" s="54" t="n">
        <f aca="false">SUM(F4468:H4468)</f>
        <v>705.12</v>
      </c>
      <c r="J4468" s="49" t="n">
        <f aca="false">Calc!$C$5-D4468</f>
        <v>67</v>
      </c>
      <c r="K4468" s="49" t="n">
        <f aca="false">IF(J4468&lt;=Calc!$C$11,4,IF(J4468&lt;=Calc!$C$12,3,IF(J4468&lt;=Calc!$C$13,2,1)))</f>
        <v>3</v>
      </c>
      <c r="L4468" s="49" t="n">
        <f aca="false">1+(E4468&gt;=Calc!$C$16)+(E4468&gt;=Calc!$C$17)+(E4468&gt;=Calc!$C$18)</f>
        <v>2</v>
      </c>
      <c r="M4468" s="49" t="str">
        <f aca="false">IF(AND(K4468=4,L4468&gt;=3),"Champions",IF(AND(K4468=3,L4468&gt;=3),"Loyal",IF(K4468&gt;=3,"Recent / New",IF(L4468&gt;=3,"At Risk","Hibernating / Lost"))))</f>
        <v>Recent / New</v>
      </c>
      <c r="N4468" s="54" t="n">
        <f aca="false">IF(AND(Calc!$C$2&lt;=2009,Calc!$C$3&gt;=2009),F4468,0)+IF(AND(Calc!$C$2&lt;=2010,Calc!$C$3&gt;=2010),G4468,0)+IF(AND(Calc!$C$2&lt;=2011,Calc!$C$3&gt;=2011),H4468,0)</f>
        <v>705.12</v>
      </c>
      <c r="O4468" s="61" t="n">
        <f aca="false">IF(AND(N4468&gt;0,OR(Calc!$C$4="*",B4468=Calc!$C$4)),N4468+ROW()*0.000000001,0)</f>
        <v>705.120004468</v>
      </c>
    </row>
    <row r="4469" customFormat="false" ht="15" hidden="false" customHeight="false" outlineLevel="0" collapsed="false">
      <c r="A4469" s="49" t="n">
        <v>16883</v>
      </c>
      <c r="B4469" s="49" t="s">
        <v>189</v>
      </c>
      <c r="C4469" s="63" t="n">
        <v>40151</v>
      </c>
      <c r="D4469" s="63" t="n">
        <v>40699</v>
      </c>
      <c r="E4469" s="49" t="n">
        <v>19</v>
      </c>
      <c r="F4469" s="54" t="n">
        <v>108.95</v>
      </c>
      <c r="G4469" s="54" t="n">
        <v>1982.71</v>
      </c>
      <c r="H4469" s="54" t="n">
        <v>144.45</v>
      </c>
      <c r="I4469" s="54" t="n">
        <f aca="false">SUM(F4469:H4469)</f>
        <v>2236.11</v>
      </c>
      <c r="J4469" s="49" t="n">
        <f aca="false">Calc!$C$5-D4469</f>
        <v>188</v>
      </c>
      <c r="K4469" s="49" t="n">
        <f aca="false">IF(J4469&lt;=Calc!$C$11,4,IF(J4469&lt;=Calc!$C$12,3,IF(J4469&lt;=Calc!$C$13,2,1)))</f>
        <v>2</v>
      </c>
      <c r="L4469" s="49" t="n">
        <f aca="false">1+(E4469&gt;=Calc!$C$16)+(E4469&gt;=Calc!$C$17)+(E4469&gt;=Calc!$C$18)</f>
        <v>4</v>
      </c>
      <c r="M4469" s="49" t="str">
        <f aca="false">IF(AND(K4469=4,L4469&gt;=3),"Champions",IF(AND(K4469=3,L4469&gt;=3),"Loyal",IF(K4469&gt;=3,"Recent / New",IF(L4469&gt;=3,"At Risk","Hibernating / Lost"))))</f>
        <v>At Risk</v>
      </c>
      <c r="N4469" s="54" t="n">
        <f aca="false">IF(AND(Calc!$C$2&lt;=2009,Calc!$C$3&gt;=2009),F4469,0)+IF(AND(Calc!$C$2&lt;=2010,Calc!$C$3&gt;=2010),G4469,0)+IF(AND(Calc!$C$2&lt;=2011,Calc!$C$3&gt;=2011),H4469,0)</f>
        <v>2236.11</v>
      </c>
      <c r="O4469" s="61" t="n">
        <f aca="false">IF(AND(N4469&gt;0,OR(Calc!$C$4="*",B4469=Calc!$C$4)),N4469+ROW()*0.000000001,0)</f>
        <v>2236.110004469</v>
      </c>
    </row>
    <row r="4470" customFormat="false" ht="15" hidden="false" customHeight="false" outlineLevel="0" collapsed="false">
      <c r="A4470" s="49" t="n">
        <v>16884</v>
      </c>
      <c r="B4470" s="49" t="s">
        <v>189</v>
      </c>
      <c r="C4470" s="63" t="n">
        <v>40316</v>
      </c>
      <c r="D4470" s="63" t="n">
        <v>40849</v>
      </c>
      <c r="E4470" s="49" t="n">
        <v>4</v>
      </c>
      <c r="F4470" s="54" t="n">
        <v>0</v>
      </c>
      <c r="G4470" s="54" t="n">
        <v>641.13</v>
      </c>
      <c r="H4470" s="54" t="n">
        <v>429.84</v>
      </c>
      <c r="I4470" s="54" t="n">
        <f aca="false">SUM(F4470:H4470)</f>
        <v>1070.97</v>
      </c>
      <c r="J4470" s="49" t="n">
        <f aca="false">Calc!$C$5-D4470</f>
        <v>38</v>
      </c>
      <c r="K4470" s="49" t="n">
        <f aca="false">IF(J4470&lt;=Calc!$C$11,4,IF(J4470&lt;=Calc!$C$12,3,IF(J4470&lt;=Calc!$C$13,2,1)))</f>
        <v>3</v>
      </c>
      <c r="L4470" s="49" t="n">
        <f aca="false">1+(E4470&gt;=Calc!$C$16)+(E4470&gt;=Calc!$C$17)+(E4470&gt;=Calc!$C$18)</f>
        <v>3</v>
      </c>
      <c r="M4470" s="49" t="str">
        <f aca="false">IF(AND(K4470=4,L4470&gt;=3),"Champions",IF(AND(K4470=3,L4470&gt;=3),"Loyal",IF(K4470&gt;=3,"Recent / New",IF(L4470&gt;=3,"At Risk","Hibernating / Lost"))))</f>
        <v>Loyal</v>
      </c>
      <c r="N4470" s="54" t="n">
        <f aca="false">IF(AND(Calc!$C$2&lt;=2009,Calc!$C$3&gt;=2009),F4470,0)+IF(AND(Calc!$C$2&lt;=2010,Calc!$C$3&gt;=2010),G4470,0)+IF(AND(Calc!$C$2&lt;=2011,Calc!$C$3&gt;=2011),H4470,0)</f>
        <v>1070.97</v>
      </c>
      <c r="O4470" s="61" t="n">
        <f aca="false">IF(AND(N4470&gt;0,OR(Calc!$C$4="*",B4470=Calc!$C$4)),N4470+ROW()*0.000000001,0)</f>
        <v>1070.97000447</v>
      </c>
    </row>
    <row r="4471" customFormat="false" ht="15" hidden="false" customHeight="false" outlineLevel="0" collapsed="false">
      <c r="A4471" s="49" t="n">
        <v>16885</v>
      </c>
      <c r="B4471" s="49" t="s">
        <v>189</v>
      </c>
      <c r="C4471" s="63" t="n">
        <v>40501</v>
      </c>
      <c r="D4471" s="63" t="n">
        <v>40871</v>
      </c>
      <c r="E4471" s="49" t="n">
        <v>4</v>
      </c>
      <c r="F4471" s="54" t="n">
        <v>0</v>
      </c>
      <c r="G4471" s="54" t="n">
        <v>410.89</v>
      </c>
      <c r="H4471" s="54" t="n">
        <v>272.46</v>
      </c>
      <c r="I4471" s="54" t="n">
        <f aca="false">SUM(F4471:H4471)</f>
        <v>683.35</v>
      </c>
      <c r="J4471" s="49" t="n">
        <f aca="false">Calc!$C$5-D4471</f>
        <v>16</v>
      </c>
      <c r="K4471" s="49" t="n">
        <f aca="false">IF(J4471&lt;=Calc!$C$11,4,IF(J4471&lt;=Calc!$C$12,3,IF(J4471&lt;=Calc!$C$13,2,1)))</f>
        <v>4</v>
      </c>
      <c r="L4471" s="49" t="n">
        <f aca="false">1+(E4471&gt;=Calc!$C$16)+(E4471&gt;=Calc!$C$17)+(E4471&gt;=Calc!$C$18)</f>
        <v>3</v>
      </c>
      <c r="M4471" s="49" t="str">
        <f aca="false">IF(AND(K4471=4,L4471&gt;=3),"Champions",IF(AND(K4471=3,L4471&gt;=3),"Loyal",IF(K4471&gt;=3,"Recent / New",IF(L4471&gt;=3,"At Risk","Hibernating / Lost"))))</f>
        <v>Champions</v>
      </c>
      <c r="N4471" s="54" t="n">
        <f aca="false">IF(AND(Calc!$C$2&lt;=2009,Calc!$C$3&gt;=2009),F4471,0)+IF(AND(Calc!$C$2&lt;=2010,Calc!$C$3&gt;=2010),G4471,0)+IF(AND(Calc!$C$2&lt;=2011,Calc!$C$3&gt;=2011),H4471,0)</f>
        <v>683.35</v>
      </c>
      <c r="O4471" s="61" t="n">
        <f aca="false">IF(AND(N4471&gt;0,OR(Calc!$C$4="*",B4471=Calc!$C$4)),N4471+ROW()*0.000000001,0)</f>
        <v>683.350004471</v>
      </c>
    </row>
    <row r="4472" customFormat="false" ht="15" hidden="false" customHeight="false" outlineLevel="0" collapsed="false">
      <c r="A4472" s="49" t="n">
        <v>16886</v>
      </c>
      <c r="B4472" s="49" t="s">
        <v>189</v>
      </c>
      <c r="C4472" s="63" t="n">
        <v>40430</v>
      </c>
      <c r="D4472" s="63" t="n">
        <v>40430</v>
      </c>
      <c r="E4472" s="49" t="n">
        <v>1</v>
      </c>
      <c r="F4472" s="54" t="n">
        <v>0</v>
      </c>
      <c r="G4472" s="54" t="n">
        <v>0</v>
      </c>
      <c r="H4472" s="54" t="n">
        <v>0</v>
      </c>
      <c r="I4472" s="54" t="n">
        <f aca="false">SUM(F4472:H4472)</f>
        <v>0</v>
      </c>
      <c r="J4472" s="49" t="n">
        <f aca="false">Calc!$C$5-D4472</f>
        <v>457</v>
      </c>
      <c r="K4472" s="49" t="n">
        <f aca="false">IF(J4472&lt;=Calc!$C$11,4,IF(J4472&lt;=Calc!$C$12,3,IF(J4472&lt;=Calc!$C$13,2,1)))</f>
        <v>1</v>
      </c>
      <c r="L4472" s="49" t="n">
        <f aca="false">1+(E4472&gt;=Calc!$C$16)+(E4472&gt;=Calc!$C$17)+(E4472&gt;=Calc!$C$18)</f>
        <v>1</v>
      </c>
      <c r="M4472" s="49" t="str">
        <f aca="false">IF(AND(K4472=4,L4472&gt;=3),"Champions",IF(AND(K4472=3,L4472&gt;=3),"Loyal",IF(K4472&gt;=3,"Recent / New",IF(L4472&gt;=3,"At Risk","Hibernating / Lost"))))</f>
        <v>Hibernating / Lost</v>
      </c>
      <c r="N4472" s="54" t="n">
        <f aca="false">IF(AND(Calc!$C$2&lt;=2009,Calc!$C$3&gt;=2009),F4472,0)+IF(AND(Calc!$C$2&lt;=2010,Calc!$C$3&gt;=2010),G4472,0)+IF(AND(Calc!$C$2&lt;=2011,Calc!$C$3&gt;=2011),H4472,0)</f>
        <v>0</v>
      </c>
      <c r="O4472" s="61" t="n">
        <f aca="false">IF(AND(N4472&gt;0,OR(Calc!$C$4="*",B4472=Calc!$C$4)),N4472+ROW()*0.000000001,0)</f>
        <v>0</v>
      </c>
    </row>
    <row r="4473" customFormat="false" ht="15" hidden="false" customHeight="false" outlineLevel="0" collapsed="false">
      <c r="A4473" s="49" t="n">
        <v>16887</v>
      </c>
      <c r="B4473" s="49" t="s">
        <v>189</v>
      </c>
      <c r="C4473" s="63" t="n">
        <v>40148</v>
      </c>
      <c r="D4473" s="63" t="n">
        <v>40851</v>
      </c>
      <c r="E4473" s="49" t="n">
        <v>3</v>
      </c>
      <c r="F4473" s="54" t="n">
        <v>219.82</v>
      </c>
      <c r="G4473" s="54" t="n">
        <v>246.02</v>
      </c>
      <c r="H4473" s="54" t="n">
        <v>192.33</v>
      </c>
      <c r="I4473" s="54" t="n">
        <f aca="false">SUM(F4473:H4473)</f>
        <v>658.17</v>
      </c>
      <c r="J4473" s="49" t="n">
        <f aca="false">Calc!$C$5-D4473</f>
        <v>36</v>
      </c>
      <c r="K4473" s="49" t="n">
        <f aca="false">IF(J4473&lt;=Calc!$C$11,4,IF(J4473&lt;=Calc!$C$12,3,IF(J4473&lt;=Calc!$C$13,2,1)))</f>
        <v>3</v>
      </c>
      <c r="L4473" s="49" t="n">
        <f aca="false">1+(E4473&gt;=Calc!$C$16)+(E4473&gt;=Calc!$C$17)+(E4473&gt;=Calc!$C$18)</f>
        <v>2</v>
      </c>
      <c r="M4473" s="49" t="str">
        <f aca="false">IF(AND(K4473=4,L4473&gt;=3),"Champions",IF(AND(K4473=3,L4473&gt;=3),"Loyal",IF(K4473&gt;=3,"Recent / New",IF(L4473&gt;=3,"At Risk","Hibernating / Lost"))))</f>
        <v>Recent / New</v>
      </c>
      <c r="N4473" s="54" t="n">
        <f aca="false">IF(AND(Calc!$C$2&lt;=2009,Calc!$C$3&gt;=2009),F4473,0)+IF(AND(Calc!$C$2&lt;=2010,Calc!$C$3&gt;=2010),G4473,0)+IF(AND(Calc!$C$2&lt;=2011,Calc!$C$3&gt;=2011),H4473,0)</f>
        <v>658.17</v>
      </c>
      <c r="O4473" s="61" t="n">
        <f aca="false">IF(AND(N4473&gt;0,OR(Calc!$C$4="*",B4473=Calc!$C$4)),N4473+ROW()*0.000000001,0)</f>
        <v>658.170004473</v>
      </c>
    </row>
    <row r="4474" customFormat="false" ht="15" hidden="false" customHeight="false" outlineLevel="0" collapsed="false">
      <c r="A4474" s="49" t="n">
        <v>16888</v>
      </c>
      <c r="B4474" s="49" t="s">
        <v>189</v>
      </c>
      <c r="C4474" s="63" t="n">
        <v>40185</v>
      </c>
      <c r="D4474" s="63" t="n">
        <v>40486</v>
      </c>
      <c r="E4474" s="49" t="n">
        <v>3</v>
      </c>
      <c r="F4474" s="54" t="n">
        <v>0</v>
      </c>
      <c r="G4474" s="54" t="n">
        <v>434.2</v>
      </c>
      <c r="H4474" s="54" t="n">
        <v>0</v>
      </c>
      <c r="I4474" s="54" t="n">
        <f aca="false">SUM(F4474:H4474)</f>
        <v>434.2</v>
      </c>
      <c r="J4474" s="49" t="n">
        <f aca="false">Calc!$C$5-D4474</f>
        <v>401</v>
      </c>
      <c r="K4474" s="49" t="n">
        <f aca="false">IF(J4474&lt;=Calc!$C$11,4,IF(J4474&lt;=Calc!$C$12,3,IF(J4474&lt;=Calc!$C$13,2,1)))</f>
        <v>1</v>
      </c>
      <c r="L4474" s="49" t="n">
        <f aca="false">1+(E4474&gt;=Calc!$C$16)+(E4474&gt;=Calc!$C$17)+(E4474&gt;=Calc!$C$18)</f>
        <v>2</v>
      </c>
      <c r="M4474" s="49" t="str">
        <f aca="false">IF(AND(K4474=4,L4474&gt;=3),"Champions",IF(AND(K4474=3,L4474&gt;=3),"Loyal",IF(K4474&gt;=3,"Recent / New",IF(L4474&gt;=3,"At Risk","Hibernating / Lost"))))</f>
        <v>Hibernating / Lost</v>
      </c>
      <c r="N4474" s="54" t="n">
        <f aca="false">IF(AND(Calc!$C$2&lt;=2009,Calc!$C$3&gt;=2009),F4474,0)+IF(AND(Calc!$C$2&lt;=2010,Calc!$C$3&gt;=2010),G4474,0)+IF(AND(Calc!$C$2&lt;=2011,Calc!$C$3&gt;=2011),H4474,0)</f>
        <v>434.2</v>
      </c>
      <c r="O4474" s="61" t="n">
        <f aca="false">IF(AND(N4474&gt;0,OR(Calc!$C$4="*",B4474=Calc!$C$4)),N4474+ROW()*0.000000001,0)</f>
        <v>434.200004474</v>
      </c>
    </row>
    <row r="4475" customFormat="false" ht="15" hidden="false" customHeight="false" outlineLevel="0" collapsed="false">
      <c r="A4475" s="49" t="n">
        <v>16889</v>
      </c>
      <c r="B4475" s="49" t="s">
        <v>189</v>
      </c>
      <c r="C4475" s="63" t="n">
        <v>40321</v>
      </c>
      <c r="D4475" s="63" t="n">
        <v>40692</v>
      </c>
      <c r="E4475" s="49" t="n">
        <v>6</v>
      </c>
      <c r="F4475" s="54" t="n">
        <v>0</v>
      </c>
      <c r="G4475" s="54" t="n">
        <v>947.98</v>
      </c>
      <c r="H4475" s="54" t="n">
        <v>1578.67</v>
      </c>
      <c r="I4475" s="54" t="n">
        <f aca="false">SUM(F4475:H4475)</f>
        <v>2526.65</v>
      </c>
      <c r="J4475" s="49" t="n">
        <f aca="false">Calc!$C$5-D4475</f>
        <v>195</v>
      </c>
      <c r="K4475" s="49" t="n">
        <f aca="false">IF(J4475&lt;=Calc!$C$11,4,IF(J4475&lt;=Calc!$C$12,3,IF(J4475&lt;=Calc!$C$13,2,1)))</f>
        <v>2</v>
      </c>
      <c r="L4475" s="49" t="n">
        <f aca="false">1+(E4475&gt;=Calc!$C$16)+(E4475&gt;=Calc!$C$17)+(E4475&gt;=Calc!$C$18)</f>
        <v>3</v>
      </c>
      <c r="M4475" s="49" t="str">
        <f aca="false">IF(AND(K4475=4,L4475&gt;=3),"Champions",IF(AND(K4475=3,L4475&gt;=3),"Loyal",IF(K4475&gt;=3,"Recent / New",IF(L4475&gt;=3,"At Risk","Hibernating / Lost"))))</f>
        <v>At Risk</v>
      </c>
      <c r="N4475" s="54" t="n">
        <f aca="false">IF(AND(Calc!$C$2&lt;=2009,Calc!$C$3&gt;=2009),F4475,0)+IF(AND(Calc!$C$2&lt;=2010,Calc!$C$3&gt;=2010),G4475,0)+IF(AND(Calc!$C$2&lt;=2011,Calc!$C$3&gt;=2011),H4475,0)</f>
        <v>2526.65</v>
      </c>
      <c r="O4475" s="61" t="n">
        <f aca="false">IF(AND(N4475&gt;0,OR(Calc!$C$4="*",B4475=Calc!$C$4)),N4475+ROW()*0.000000001,0)</f>
        <v>2526.650004475</v>
      </c>
    </row>
    <row r="4476" customFormat="false" ht="15" hidden="false" customHeight="false" outlineLevel="0" collapsed="false">
      <c r="A4476" s="49" t="n">
        <v>16890</v>
      </c>
      <c r="B4476" s="49" t="s">
        <v>189</v>
      </c>
      <c r="C4476" s="63" t="n">
        <v>40304</v>
      </c>
      <c r="D4476" s="63" t="n">
        <v>40410</v>
      </c>
      <c r="E4476" s="49" t="n">
        <v>3</v>
      </c>
      <c r="F4476" s="54" t="n">
        <v>0</v>
      </c>
      <c r="G4476" s="54" t="n">
        <v>277.91</v>
      </c>
      <c r="H4476" s="54" t="n">
        <v>0</v>
      </c>
      <c r="I4476" s="54" t="n">
        <f aca="false">SUM(F4476:H4476)</f>
        <v>277.91</v>
      </c>
      <c r="J4476" s="49" t="n">
        <f aca="false">Calc!$C$5-D4476</f>
        <v>477</v>
      </c>
      <c r="K4476" s="49" t="n">
        <f aca="false">IF(J4476&lt;=Calc!$C$11,4,IF(J4476&lt;=Calc!$C$12,3,IF(J4476&lt;=Calc!$C$13,2,1)))</f>
        <v>1</v>
      </c>
      <c r="L4476" s="49" t="n">
        <f aca="false">1+(E4476&gt;=Calc!$C$16)+(E4476&gt;=Calc!$C$17)+(E4476&gt;=Calc!$C$18)</f>
        <v>2</v>
      </c>
      <c r="M4476" s="49" t="str">
        <f aca="false">IF(AND(K4476=4,L4476&gt;=3),"Champions",IF(AND(K4476=3,L4476&gt;=3),"Loyal",IF(K4476&gt;=3,"Recent / New",IF(L4476&gt;=3,"At Risk","Hibernating / Lost"))))</f>
        <v>Hibernating / Lost</v>
      </c>
      <c r="N4476" s="54" t="n">
        <f aca="false">IF(AND(Calc!$C$2&lt;=2009,Calc!$C$3&gt;=2009),F4476,0)+IF(AND(Calc!$C$2&lt;=2010,Calc!$C$3&gt;=2010),G4476,0)+IF(AND(Calc!$C$2&lt;=2011,Calc!$C$3&gt;=2011),H4476,0)</f>
        <v>277.91</v>
      </c>
      <c r="O4476" s="61" t="n">
        <f aca="false">IF(AND(N4476&gt;0,OR(Calc!$C$4="*",B4476=Calc!$C$4)),N4476+ROW()*0.000000001,0)</f>
        <v>277.910004476</v>
      </c>
    </row>
    <row r="4477" customFormat="false" ht="15" hidden="false" customHeight="false" outlineLevel="0" collapsed="false">
      <c r="A4477" s="49" t="n">
        <v>16891</v>
      </c>
      <c r="B4477" s="49" t="s">
        <v>189</v>
      </c>
      <c r="C4477" s="63" t="n">
        <v>40151</v>
      </c>
      <c r="D4477" s="63" t="n">
        <v>40885</v>
      </c>
      <c r="E4477" s="49" t="n">
        <v>11</v>
      </c>
      <c r="F4477" s="54" t="n">
        <v>422.74</v>
      </c>
      <c r="G4477" s="54" t="n">
        <v>780.03</v>
      </c>
      <c r="H4477" s="54" t="n">
        <v>525.17</v>
      </c>
      <c r="I4477" s="54" t="n">
        <f aca="false">SUM(F4477:H4477)</f>
        <v>1727.94</v>
      </c>
      <c r="J4477" s="49" t="n">
        <f aca="false">Calc!$C$5-D4477</f>
        <v>2</v>
      </c>
      <c r="K4477" s="49" t="n">
        <f aca="false">IF(J4477&lt;=Calc!$C$11,4,IF(J4477&lt;=Calc!$C$12,3,IF(J4477&lt;=Calc!$C$13,2,1)))</f>
        <v>4</v>
      </c>
      <c r="L4477" s="49" t="n">
        <f aca="false">1+(E4477&gt;=Calc!$C$16)+(E4477&gt;=Calc!$C$17)+(E4477&gt;=Calc!$C$18)</f>
        <v>4</v>
      </c>
      <c r="M4477" s="49" t="str">
        <f aca="false">IF(AND(K4477=4,L4477&gt;=3),"Champions",IF(AND(K4477=3,L4477&gt;=3),"Loyal",IF(K4477&gt;=3,"Recent / New",IF(L4477&gt;=3,"At Risk","Hibernating / Lost"))))</f>
        <v>Champions</v>
      </c>
      <c r="N4477" s="54" t="n">
        <f aca="false">IF(AND(Calc!$C$2&lt;=2009,Calc!$C$3&gt;=2009),F4477,0)+IF(AND(Calc!$C$2&lt;=2010,Calc!$C$3&gt;=2010),G4477,0)+IF(AND(Calc!$C$2&lt;=2011,Calc!$C$3&gt;=2011),H4477,0)</f>
        <v>1727.94</v>
      </c>
      <c r="O4477" s="61" t="n">
        <f aca="false">IF(AND(N4477&gt;0,OR(Calc!$C$4="*",B4477=Calc!$C$4)),N4477+ROW()*0.000000001,0)</f>
        <v>1727.940004477</v>
      </c>
    </row>
    <row r="4478" customFormat="false" ht="15" hidden="false" customHeight="false" outlineLevel="0" collapsed="false">
      <c r="A4478" s="49" t="n">
        <v>16892</v>
      </c>
      <c r="B4478" s="49" t="s">
        <v>189</v>
      </c>
      <c r="C4478" s="63" t="n">
        <v>40155</v>
      </c>
      <c r="D4478" s="63" t="n">
        <v>40885</v>
      </c>
      <c r="E4478" s="49" t="n">
        <v>7</v>
      </c>
      <c r="F4478" s="54" t="n">
        <v>97.55</v>
      </c>
      <c r="G4478" s="54" t="n">
        <v>139.01</v>
      </c>
      <c r="H4478" s="54" t="n">
        <v>489.49</v>
      </c>
      <c r="I4478" s="54" t="n">
        <f aca="false">SUM(F4478:H4478)</f>
        <v>726.05</v>
      </c>
      <c r="J4478" s="49" t="n">
        <f aca="false">Calc!$C$5-D4478</f>
        <v>2</v>
      </c>
      <c r="K4478" s="49" t="n">
        <f aca="false">IF(J4478&lt;=Calc!$C$11,4,IF(J4478&lt;=Calc!$C$12,3,IF(J4478&lt;=Calc!$C$13,2,1)))</f>
        <v>4</v>
      </c>
      <c r="L4478" s="49" t="n">
        <f aca="false">1+(E4478&gt;=Calc!$C$16)+(E4478&gt;=Calc!$C$17)+(E4478&gt;=Calc!$C$18)</f>
        <v>3</v>
      </c>
      <c r="M4478" s="49" t="str">
        <f aca="false">IF(AND(K4478=4,L4478&gt;=3),"Champions",IF(AND(K4478=3,L4478&gt;=3),"Loyal",IF(K4478&gt;=3,"Recent / New",IF(L4478&gt;=3,"At Risk","Hibernating / Lost"))))</f>
        <v>Champions</v>
      </c>
      <c r="N4478" s="54" t="n">
        <f aca="false">IF(AND(Calc!$C$2&lt;=2009,Calc!$C$3&gt;=2009),F4478,0)+IF(AND(Calc!$C$2&lt;=2010,Calc!$C$3&gt;=2010),G4478,0)+IF(AND(Calc!$C$2&lt;=2011,Calc!$C$3&gt;=2011),H4478,0)</f>
        <v>726.05</v>
      </c>
      <c r="O4478" s="61" t="n">
        <f aca="false">IF(AND(N4478&gt;0,OR(Calc!$C$4="*",B4478=Calc!$C$4)),N4478+ROW()*0.000000001,0)</f>
        <v>726.050004478</v>
      </c>
    </row>
    <row r="4479" customFormat="false" ht="15" hidden="false" customHeight="false" outlineLevel="0" collapsed="false">
      <c r="A4479" s="49" t="n">
        <v>16893</v>
      </c>
      <c r="B4479" s="49" t="s">
        <v>189</v>
      </c>
      <c r="C4479" s="63" t="n">
        <v>40510</v>
      </c>
      <c r="D4479" s="63" t="n">
        <v>40520</v>
      </c>
      <c r="E4479" s="49" t="n">
        <v>2</v>
      </c>
      <c r="F4479" s="54" t="n">
        <v>0</v>
      </c>
      <c r="G4479" s="54" t="n">
        <v>249.47</v>
      </c>
      <c r="H4479" s="54" t="n">
        <v>0</v>
      </c>
      <c r="I4479" s="54" t="n">
        <f aca="false">SUM(F4479:H4479)</f>
        <v>249.47</v>
      </c>
      <c r="J4479" s="49" t="n">
        <f aca="false">Calc!$C$5-D4479</f>
        <v>367</v>
      </c>
      <c r="K4479" s="49" t="n">
        <f aca="false">IF(J4479&lt;=Calc!$C$11,4,IF(J4479&lt;=Calc!$C$12,3,IF(J4479&lt;=Calc!$C$13,2,1)))</f>
        <v>2</v>
      </c>
      <c r="L4479" s="49" t="n">
        <f aca="false">1+(E4479&gt;=Calc!$C$16)+(E4479&gt;=Calc!$C$17)+(E4479&gt;=Calc!$C$18)</f>
        <v>2</v>
      </c>
      <c r="M4479" s="49" t="str">
        <f aca="false">IF(AND(K4479=4,L4479&gt;=3),"Champions",IF(AND(K4479=3,L4479&gt;=3),"Loyal",IF(K4479&gt;=3,"Recent / New",IF(L4479&gt;=3,"At Risk","Hibernating / Lost"))))</f>
        <v>Hibernating / Lost</v>
      </c>
      <c r="N4479" s="54" t="n">
        <f aca="false">IF(AND(Calc!$C$2&lt;=2009,Calc!$C$3&gt;=2009),F4479,0)+IF(AND(Calc!$C$2&lt;=2010,Calc!$C$3&gt;=2010),G4479,0)+IF(AND(Calc!$C$2&lt;=2011,Calc!$C$3&gt;=2011),H4479,0)</f>
        <v>249.47</v>
      </c>
      <c r="O4479" s="61" t="n">
        <f aca="false">IF(AND(N4479&gt;0,OR(Calc!$C$4="*",B4479=Calc!$C$4)),N4479+ROW()*0.000000001,0)</f>
        <v>249.470004479</v>
      </c>
    </row>
    <row r="4480" customFormat="false" ht="15" hidden="false" customHeight="false" outlineLevel="0" collapsed="false">
      <c r="A4480" s="49" t="n">
        <v>16894</v>
      </c>
      <c r="B4480" s="49" t="s">
        <v>189</v>
      </c>
      <c r="C4480" s="63" t="n">
        <v>40351</v>
      </c>
      <c r="D4480" s="63" t="n">
        <v>40384</v>
      </c>
      <c r="E4480" s="49" t="n">
        <v>3</v>
      </c>
      <c r="F4480" s="54" t="n">
        <v>0</v>
      </c>
      <c r="G4480" s="54" t="n">
        <v>1265.26</v>
      </c>
      <c r="H4480" s="54" t="n">
        <v>0</v>
      </c>
      <c r="I4480" s="54" t="n">
        <f aca="false">SUM(F4480:H4480)</f>
        <v>1265.26</v>
      </c>
      <c r="J4480" s="49" t="n">
        <f aca="false">Calc!$C$5-D4480</f>
        <v>503</v>
      </c>
      <c r="K4480" s="49" t="n">
        <f aca="false">IF(J4480&lt;=Calc!$C$11,4,IF(J4480&lt;=Calc!$C$12,3,IF(J4480&lt;=Calc!$C$13,2,1)))</f>
        <v>1</v>
      </c>
      <c r="L4480" s="49" t="n">
        <f aca="false">1+(E4480&gt;=Calc!$C$16)+(E4480&gt;=Calc!$C$17)+(E4480&gt;=Calc!$C$18)</f>
        <v>2</v>
      </c>
      <c r="M4480" s="49" t="str">
        <f aca="false">IF(AND(K4480=4,L4480&gt;=3),"Champions",IF(AND(K4480=3,L4480&gt;=3),"Loyal",IF(K4480&gt;=3,"Recent / New",IF(L4480&gt;=3,"At Risk","Hibernating / Lost"))))</f>
        <v>Hibernating / Lost</v>
      </c>
      <c r="N4480" s="54" t="n">
        <f aca="false">IF(AND(Calc!$C$2&lt;=2009,Calc!$C$3&gt;=2009),F4480,0)+IF(AND(Calc!$C$2&lt;=2010,Calc!$C$3&gt;=2010),G4480,0)+IF(AND(Calc!$C$2&lt;=2011,Calc!$C$3&gt;=2011),H4480,0)</f>
        <v>1265.26</v>
      </c>
      <c r="O4480" s="61" t="n">
        <f aca="false">IF(AND(N4480&gt;0,OR(Calc!$C$4="*",B4480=Calc!$C$4)),N4480+ROW()*0.000000001,0)</f>
        <v>1265.26000448</v>
      </c>
    </row>
    <row r="4481" customFormat="false" ht="15" hidden="false" customHeight="false" outlineLevel="0" collapsed="false">
      <c r="A4481" s="49" t="n">
        <v>16895</v>
      </c>
      <c r="B4481" s="49" t="s">
        <v>189</v>
      </c>
      <c r="C4481" s="63" t="n">
        <v>40221</v>
      </c>
      <c r="D4481" s="63" t="n">
        <v>40822</v>
      </c>
      <c r="E4481" s="49" t="n">
        <v>5</v>
      </c>
      <c r="F4481" s="54" t="n">
        <v>0</v>
      </c>
      <c r="G4481" s="54" t="n">
        <v>900.63</v>
      </c>
      <c r="H4481" s="54" t="n">
        <v>202.27</v>
      </c>
      <c r="I4481" s="54" t="n">
        <f aca="false">SUM(F4481:H4481)</f>
        <v>1102.9</v>
      </c>
      <c r="J4481" s="49" t="n">
        <f aca="false">Calc!$C$5-D4481</f>
        <v>65</v>
      </c>
      <c r="K4481" s="49" t="n">
        <f aca="false">IF(J4481&lt;=Calc!$C$11,4,IF(J4481&lt;=Calc!$C$12,3,IF(J4481&lt;=Calc!$C$13,2,1)))</f>
        <v>3</v>
      </c>
      <c r="L4481" s="49" t="n">
        <f aca="false">1+(E4481&gt;=Calc!$C$16)+(E4481&gt;=Calc!$C$17)+(E4481&gt;=Calc!$C$18)</f>
        <v>3</v>
      </c>
      <c r="M4481" s="49" t="str">
        <f aca="false">IF(AND(K4481=4,L4481&gt;=3),"Champions",IF(AND(K4481=3,L4481&gt;=3),"Loyal",IF(K4481&gt;=3,"Recent / New",IF(L4481&gt;=3,"At Risk","Hibernating / Lost"))))</f>
        <v>Loyal</v>
      </c>
      <c r="N4481" s="54" t="n">
        <f aca="false">IF(AND(Calc!$C$2&lt;=2009,Calc!$C$3&gt;=2009),F4481,0)+IF(AND(Calc!$C$2&lt;=2010,Calc!$C$3&gt;=2010),G4481,0)+IF(AND(Calc!$C$2&lt;=2011,Calc!$C$3&gt;=2011),H4481,0)</f>
        <v>1102.9</v>
      </c>
      <c r="O4481" s="61" t="n">
        <f aca="false">IF(AND(N4481&gt;0,OR(Calc!$C$4="*",B4481=Calc!$C$4)),N4481+ROW()*0.000000001,0)</f>
        <v>1102.900004481</v>
      </c>
    </row>
    <row r="4482" customFormat="false" ht="15" hidden="false" customHeight="false" outlineLevel="0" collapsed="false">
      <c r="A4482" s="49" t="n">
        <v>16896</v>
      </c>
      <c r="B4482" s="49" t="s">
        <v>189</v>
      </c>
      <c r="C4482" s="63" t="n">
        <v>40331</v>
      </c>
      <c r="D4482" s="63" t="n">
        <v>40331</v>
      </c>
      <c r="E4482" s="49" t="n">
        <v>1</v>
      </c>
      <c r="F4482" s="54" t="n">
        <v>0</v>
      </c>
      <c r="G4482" s="54" t="n">
        <v>103.95</v>
      </c>
      <c r="H4482" s="54" t="n">
        <v>0</v>
      </c>
      <c r="I4482" s="54" t="n">
        <f aca="false">SUM(F4482:H4482)</f>
        <v>103.95</v>
      </c>
      <c r="J4482" s="49" t="n">
        <f aca="false">Calc!$C$5-D4482</f>
        <v>556</v>
      </c>
      <c r="K4482" s="49" t="n">
        <f aca="false">IF(J4482&lt;=Calc!$C$11,4,IF(J4482&lt;=Calc!$C$12,3,IF(J4482&lt;=Calc!$C$13,2,1)))</f>
        <v>1</v>
      </c>
      <c r="L4482" s="49" t="n">
        <f aca="false">1+(E4482&gt;=Calc!$C$16)+(E4482&gt;=Calc!$C$17)+(E4482&gt;=Calc!$C$18)</f>
        <v>1</v>
      </c>
      <c r="M4482" s="49" t="str">
        <f aca="false">IF(AND(K4482=4,L4482&gt;=3),"Champions",IF(AND(K4482=3,L4482&gt;=3),"Loyal",IF(K4482&gt;=3,"Recent / New",IF(L4482&gt;=3,"At Risk","Hibernating / Lost"))))</f>
        <v>Hibernating / Lost</v>
      </c>
      <c r="N4482" s="54" t="n">
        <f aca="false">IF(AND(Calc!$C$2&lt;=2009,Calc!$C$3&gt;=2009),F4482,0)+IF(AND(Calc!$C$2&lt;=2010,Calc!$C$3&gt;=2010),G4482,0)+IF(AND(Calc!$C$2&lt;=2011,Calc!$C$3&gt;=2011),H4482,0)</f>
        <v>103.95</v>
      </c>
      <c r="O4482" s="61" t="n">
        <f aca="false">IF(AND(N4482&gt;0,OR(Calc!$C$4="*",B4482=Calc!$C$4)),N4482+ROW()*0.000000001,0)</f>
        <v>103.950004482</v>
      </c>
    </row>
    <row r="4483" customFormat="false" ht="15" hidden="false" customHeight="false" outlineLevel="0" collapsed="false">
      <c r="A4483" s="49" t="n">
        <v>16897</v>
      </c>
      <c r="B4483" s="49" t="s">
        <v>189</v>
      </c>
      <c r="C4483" s="63" t="n">
        <v>40573</v>
      </c>
      <c r="D4483" s="63" t="n">
        <v>40587</v>
      </c>
      <c r="E4483" s="49" t="n">
        <v>2</v>
      </c>
      <c r="F4483" s="54" t="n">
        <v>0</v>
      </c>
      <c r="G4483" s="54" t="n">
        <v>0</v>
      </c>
      <c r="H4483" s="54" t="n">
        <v>213.03</v>
      </c>
      <c r="I4483" s="54" t="n">
        <f aca="false">SUM(F4483:H4483)</f>
        <v>213.03</v>
      </c>
      <c r="J4483" s="49" t="n">
        <f aca="false">Calc!$C$5-D4483</f>
        <v>300</v>
      </c>
      <c r="K4483" s="49" t="n">
        <f aca="false">IF(J4483&lt;=Calc!$C$11,4,IF(J4483&lt;=Calc!$C$12,3,IF(J4483&lt;=Calc!$C$13,2,1)))</f>
        <v>2</v>
      </c>
      <c r="L4483" s="49" t="n">
        <f aca="false">1+(E4483&gt;=Calc!$C$16)+(E4483&gt;=Calc!$C$17)+(E4483&gt;=Calc!$C$18)</f>
        <v>2</v>
      </c>
      <c r="M4483" s="49" t="str">
        <f aca="false">IF(AND(K4483=4,L4483&gt;=3),"Champions",IF(AND(K4483=3,L4483&gt;=3),"Loyal",IF(K4483&gt;=3,"Recent / New",IF(L4483&gt;=3,"At Risk","Hibernating / Lost"))))</f>
        <v>Hibernating / Lost</v>
      </c>
      <c r="N4483" s="54" t="n">
        <f aca="false">IF(AND(Calc!$C$2&lt;=2009,Calc!$C$3&gt;=2009),F4483,0)+IF(AND(Calc!$C$2&lt;=2010,Calc!$C$3&gt;=2010),G4483,0)+IF(AND(Calc!$C$2&lt;=2011,Calc!$C$3&gt;=2011),H4483,0)</f>
        <v>213.03</v>
      </c>
      <c r="O4483" s="61" t="n">
        <f aca="false">IF(AND(N4483&gt;0,OR(Calc!$C$4="*",B4483=Calc!$C$4)),N4483+ROW()*0.000000001,0)</f>
        <v>213.030004483</v>
      </c>
    </row>
    <row r="4484" customFormat="false" ht="15" hidden="false" customHeight="false" outlineLevel="0" collapsed="false">
      <c r="A4484" s="49" t="n">
        <v>16898</v>
      </c>
      <c r="B4484" s="49" t="s">
        <v>189</v>
      </c>
      <c r="C4484" s="63" t="n">
        <v>40310</v>
      </c>
      <c r="D4484" s="63" t="n">
        <v>40860</v>
      </c>
      <c r="E4484" s="49" t="n">
        <v>5</v>
      </c>
      <c r="F4484" s="54" t="n">
        <v>0</v>
      </c>
      <c r="G4484" s="54" t="n">
        <v>431.91</v>
      </c>
      <c r="H4484" s="54" t="n">
        <v>388.95</v>
      </c>
      <c r="I4484" s="54" t="n">
        <f aca="false">SUM(F4484:H4484)</f>
        <v>820.86</v>
      </c>
      <c r="J4484" s="49" t="n">
        <f aca="false">Calc!$C$5-D4484</f>
        <v>27</v>
      </c>
      <c r="K4484" s="49" t="n">
        <f aca="false">IF(J4484&lt;=Calc!$C$11,4,IF(J4484&lt;=Calc!$C$12,3,IF(J4484&lt;=Calc!$C$13,2,1)))</f>
        <v>3</v>
      </c>
      <c r="L4484" s="49" t="n">
        <f aca="false">1+(E4484&gt;=Calc!$C$16)+(E4484&gt;=Calc!$C$17)+(E4484&gt;=Calc!$C$18)</f>
        <v>3</v>
      </c>
      <c r="M4484" s="49" t="str">
        <f aca="false">IF(AND(K4484=4,L4484&gt;=3),"Champions",IF(AND(K4484=3,L4484&gt;=3),"Loyal",IF(K4484&gt;=3,"Recent / New",IF(L4484&gt;=3,"At Risk","Hibernating / Lost"))))</f>
        <v>Loyal</v>
      </c>
      <c r="N4484" s="54" t="n">
        <f aca="false">IF(AND(Calc!$C$2&lt;=2009,Calc!$C$3&gt;=2009),F4484,0)+IF(AND(Calc!$C$2&lt;=2010,Calc!$C$3&gt;=2010),G4484,0)+IF(AND(Calc!$C$2&lt;=2011,Calc!$C$3&gt;=2011),H4484,0)</f>
        <v>820.86</v>
      </c>
      <c r="O4484" s="61" t="n">
        <f aca="false">IF(AND(N4484&gt;0,OR(Calc!$C$4="*",B4484=Calc!$C$4)),N4484+ROW()*0.000000001,0)</f>
        <v>820.860004484</v>
      </c>
    </row>
    <row r="4485" customFormat="false" ht="15" hidden="false" customHeight="false" outlineLevel="0" collapsed="false">
      <c r="A4485" s="49" t="n">
        <v>16899</v>
      </c>
      <c r="B4485" s="49" t="s">
        <v>189</v>
      </c>
      <c r="C4485" s="63" t="n">
        <v>40489</v>
      </c>
      <c r="D4485" s="63" t="n">
        <v>40879</v>
      </c>
      <c r="E4485" s="49" t="n">
        <v>8</v>
      </c>
      <c r="F4485" s="54" t="n">
        <v>0</v>
      </c>
      <c r="G4485" s="54" t="n">
        <v>595.26</v>
      </c>
      <c r="H4485" s="54" t="n">
        <v>1100.51</v>
      </c>
      <c r="I4485" s="54" t="n">
        <f aca="false">SUM(F4485:H4485)</f>
        <v>1695.77</v>
      </c>
      <c r="J4485" s="49" t="n">
        <f aca="false">Calc!$C$5-D4485</f>
        <v>8</v>
      </c>
      <c r="K4485" s="49" t="n">
        <f aca="false">IF(J4485&lt;=Calc!$C$11,4,IF(J4485&lt;=Calc!$C$12,3,IF(J4485&lt;=Calc!$C$13,2,1)))</f>
        <v>4</v>
      </c>
      <c r="L4485" s="49" t="n">
        <f aca="false">1+(E4485&gt;=Calc!$C$16)+(E4485&gt;=Calc!$C$17)+(E4485&gt;=Calc!$C$18)</f>
        <v>4</v>
      </c>
      <c r="M4485" s="49" t="str">
        <f aca="false">IF(AND(K4485=4,L4485&gt;=3),"Champions",IF(AND(K4485=3,L4485&gt;=3),"Loyal",IF(K4485&gt;=3,"Recent / New",IF(L4485&gt;=3,"At Risk","Hibernating / Lost"))))</f>
        <v>Champions</v>
      </c>
      <c r="N4485" s="54" t="n">
        <f aca="false">IF(AND(Calc!$C$2&lt;=2009,Calc!$C$3&gt;=2009),F4485,0)+IF(AND(Calc!$C$2&lt;=2010,Calc!$C$3&gt;=2010),G4485,0)+IF(AND(Calc!$C$2&lt;=2011,Calc!$C$3&gt;=2011),H4485,0)</f>
        <v>1695.77</v>
      </c>
      <c r="O4485" s="61" t="n">
        <f aca="false">IF(AND(N4485&gt;0,OR(Calc!$C$4="*",B4485=Calc!$C$4)),N4485+ROW()*0.000000001,0)</f>
        <v>1695.770004485</v>
      </c>
    </row>
    <row r="4486" customFormat="false" ht="15" hidden="false" customHeight="false" outlineLevel="0" collapsed="false">
      <c r="A4486" s="49" t="n">
        <v>16900</v>
      </c>
      <c r="B4486" s="49" t="s">
        <v>189</v>
      </c>
      <c r="C4486" s="63" t="n">
        <v>40823</v>
      </c>
      <c r="D4486" s="63" t="n">
        <v>40870</v>
      </c>
      <c r="E4486" s="49" t="n">
        <v>3</v>
      </c>
      <c r="F4486" s="54" t="n">
        <v>0</v>
      </c>
      <c r="G4486" s="54" t="n">
        <v>0</v>
      </c>
      <c r="H4486" s="54" t="n">
        <v>869.2</v>
      </c>
      <c r="I4486" s="54" t="n">
        <f aca="false">SUM(F4486:H4486)</f>
        <v>869.2</v>
      </c>
      <c r="J4486" s="49" t="n">
        <f aca="false">Calc!$C$5-D4486</f>
        <v>17</v>
      </c>
      <c r="K4486" s="49" t="n">
        <f aca="false">IF(J4486&lt;=Calc!$C$11,4,IF(J4486&lt;=Calc!$C$12,3,IF(J4486&lt;=Calc!$C$13,2,1)))</f>
        <v>4</v>
      </c>
      <c r="L4486" s="49" t="n">
        <f aca="false">1+(E4486&gt;=Calc!$C$16)+(E4486&gt;=Calc!$C$17)+(E4486&gt;=Calc!$C$18)</f>
        <v>2</v>
      </c>
      <c r="M4486" s="49" t="str">
        <f aca="false">IF(AND(K4486=4,L4486&gt;=3),"Champions",IF(AND(K4486=3,L4486&gt;=3),"Loyal",IF(K4486&gt;=3,"Recent / New",IF(L4486&gt;=3,"At Risk","Hibernating / Lost"))))</f>
        <v>Recent / New</v>
      </c>
      <c r="N4486" s="54" t="n">
        <f aca="false">IF(AND(Calc!$C$2&lt;=2009,Calc!$C$3&gt;=2009),F4486,0)+IF(AND(Calc!$C$2&lt;=2010,Calc!$C$3&gt;=2010),G4486,0)+IF(AND(Calc!$C$2&lt;=2011,Calc!$C$3&gt;=2011),H4486,0)</f>
        <v>869.2</v>
      </c>
      <c r="O4486" s="61" t="n">
        <f aca="false">IF(AND(N4486&gt;0,OR(Calc!$C$4="*",B4486=Calc!$C$4)),N4486+ROW()*0.000000001,0)</f>
        <v>869.200004486</v>
      </c>
    </row>
    <row r="4487" customFormat="false" ht="15" hidden="false" customHeight="false" outlineLevel="0" collapsed="false">
      <c r="A4487" s="49" t="n">
        <v>16901</v>
      </c>
      <c r="B4487" s="49" t="s">
        <v>189</v>
      </c>
      <c r="C4487" s="63" t="n">
        <v>40157</v>
      </c>
      <c r="D4487" s="63" t="n">
        <v>40157</v>
      </c>
      <c r="E4487" s="49" t="n">
        <v>1</v>
      </c>
      <c r="F4487" s="54" t="n">
        <v>204.26</v>
      </c>
      <c r="G4487" s="54" t="n">
        <v>0</v>
      </c>
      <c r="H4487" s="54" t="n">
        <v>0</v>
      </c>
      <c r="I4487" s="54" t="n">
        <f aca="false">SUM(F4487:H4487)</f>
        <v>204.26</v>
      </c>
      <c r="J4487" s="49" t="n">
        <f aca="false">Calc!$C$5-D4487</f>
        <v>730</v>
      </c>
      <c r="K4487" s="49" t="n">
        <f aca="false">IF(J4487&lt;=Calc!$C$11,4,IF(J4487&lt;=Calc!$C$12,3,IF(J4487&lt;=Calc!$C$13,2,1)))</f>
        <v>1</v>
      </c>
      <c r="L4487" s="49" t="n">
        <f aca="false">1+(E4487&gt;=Calc!$C$16)+(E4487&gt;=Calc!$C$17)+(E4487&gt;=Calc!$C$18)</f>
        <v>1</v>
      </c>
      <c r="M4487" s="49" t="str">
        <f aca="false">IF(AND(K4487=4,L4487&gt;=3),"Champions",IF(AND(K4487=3,L4487&gt;=3),"Loyal",IF(K4487&gt;=3,"Recent / New",IF(L4487&gt;=3,"At Risk","Hibernating / Lost"))))</f>
        <v>Hibernating / Lost</v>
      </c>
      <c r="N4487" s="54" t="n">
        <f aca="false">IF(AND(Calc!$C$2&lt;=2009,Calc!$C$3&gt;=2009),F4487,0)+IF(AND(Calc!$C$2&lt;=2010,Calc!$C$3&gt;=2010),G4487,0)+IF(AND(Calc!$C$2&lt;=2011,Calc!$C$3&gt;=2011),H4487,0)</f>
        <v>204.26</v>
      </c>
      <c r="O4487" s="61" t="n">
        <f aca="false">IF(AND(N4487&gt;0,OR(Calc!$C$4="*",B4487=Calc!$C$4)),N4487+ROW()*0.000000001,0)</f>
        <v>204.260004487</v>
      </c>
    </row>
    <row r="4488" customFormat="false" ht="15" hidden="false" customHeight="false" outlineLevel="0" collapsed="false">
      <c r="A4488" s="49" t="n">
        <v>16902</v>
      </c>
      <c r="B4488" s="49" t="s">
        <v>189</v>
      </c>
      <c r="C4488" s="63" t="n">
        <v>40770</v>
      </c>
      <c r="D4488" s="63" t="n">
        <v>40770</v>
      </c>
      <c r="E4488" s="49" t="n">
        <v>1</v>
      </c>
      <c r="F4488" s="54" t="n">
        <v>0</v>
      </c>
      <c r="G4488" s="54" t="n">
        <v>0</v>
      </c>
      <c r="H4488" s="54" t="n">
        <v>1706.88</v>
      </c>
      <c r="I4488" s="54" t="n">
        <f aca="false">SUM(F4488:H4488)</f>
        <v>1706.88</v>
      </c>
      <c r="J4488" s="49" t="n">
        <f aca="false">Calc!$C$5-D4488</f>
        <v>117</v>
      </c>
      <c r="K4488" s="49" t="n">
        <f aca="false">IF(J4488&lt;=Calc!$C$11,4,IF(J4488&lt;=Calc!$C$12,3,IF(J4488&lt;=Calc!$C$13,2,1)))</f>
        <v>2</v>
      </c>
      <c r="L4488" s="49" t="n">
        <f aca="false">1+(E4488&gt;=Calc!$C$16)+(E4488&gt;=Calc!$C$17)+(E4488&gt;=Calc!$C$18)</f>
        <v>1</v>
      </c>
      <c r="M4488" s="49" t="str">
        <f aca="false">IF(AND(K4488=4,L4488&gt;=3),"Champions",IF(AND(K4488=3,L4488&gt;=3),"Loyal",IF(K4488&gt;=3,"Recent / New",IF(L4488&gt;=3,"At Risk","Hibernating / Lost"))))</f>
        <v>Hibernating / Lost</v>
      </c>
      <c r="N4488" s="54" t="n">
        <f aca="false">IF(AND(Calc!$C$2&lt;=2009,Calc!$C$3&gt;=2009),F4488,0)+IF(AND(Calc!$C$2&lt;=2010,Calc!$C$3&gt;=2010),G4488,0)+IF(AND(Calc!$C$2&lt;=2011,Calc!$C$3&gt;=2011),H4488,0)</f>
        <v>1706.88</v>
      </c>
      <c r="O4488" s="61" t="n">
        <f aca="false">IF(AND(N4488&gt;0,OR(Calc!$C$4="*",B4488=Calc!$C$4)),N4488+ROW()*0.000000001,0)</f>
        <v>1706.880004488</v>
      </c>
    </row>
    <row r="4489" customFormat="false" ht="15" hidden="false" customHeight="false" outlineLevel="0" collapsed="false">
      <c r="A4489" s="49" t="n">
        <v>16903</v>
      </c>
      <c r="B4489" s="49" t="s">
        <v>189</v>
      </c>
      <c r="C4489" s="63" t="n">
        <v>40471</v>
      </c>
      <c r="D4489" s="63" t="n">
        <v>40857</v>
      </c>
      <c r="E4489" s="49" t="n">
        <v>3</v>
      </c>
      <c r="F4489" s="54" t="n">
        <v>0</v>
      </c>
      <c r="G4489" s="54" t="n">
        <v>646.25</v>
      </c>
      <c r="H4489" s="54" t="n">
        <v>363.2</v>
      </c>
      <c r="I4489" s="54" t="n">
        <f aca="false">SUM(F4489:H4489)</f>
        <v>1009.45</v>
      </c>
      <c r="J4489" s="49" t="n">
        <f aca="false">Calc!$C$5-D4489</f>
        <v>30</v>
      </c>
      <c r="K4489" s="49" t="n">
        <f aca="false">IF(J4489&lt;=Calc!$C$11,4,IF(J4489&lt;=Calc!$C$12,3,IF(J4489&lt;=Calc!$C$13,2,1)))</f>
        <v>3</v>
      </c>
      <c r="L4489" s="49" t="n">
        <f aca="false">1+(E4489&gt;=Calc!$C$16)+(E4489&gt;=Calc!$C$17)+(E4489&gt;=Calc!$C$18)</f>
        <v>2</v>
      </c>
      <c r="M4489" s="49" t="str">
        <f aca="false">IF(AND(K4489=4,L4489&gt;=3),"Champions",IF(AND(K4489=3,L4489&gt;=3),"Loyal",IF(K4489&gt;=3,"Recent / New",IF(L4489&gt;=3,"At Risk","Hibernating / Lost"))))</f>
        <v>Recent / New</v>
      </c>
      <c r="N4489" s="54" t="n">
        <f aca="false">IF(AND(Calc!$C$2&lt;=2009,Calc!$C$3&gt;=2009),F4489,0)+IF(AND(Calc!$C$2&lt;=2010,Calc!$C$3&gt;=2010),G4489,0)+IF(AND(Calc!$C$2&lt;=2011,Calc!$C$3&gt;=2011),H4489,0)</f>
        <v>1009.45</v>
      </c>
      <c r="O4489" s="61" t="n">
        <f aca="false">IF(AND(N4489&gt;0,OR(Calc!$C$4="*",B4489=Calc!$C$4)),N4489+ROW()*0.000000001,0)</f>
        <v>1009.450004489</v>
      </c>
    </row>
    <row r="4490" customFormat="false" ht="15" hidden="false" customHeight="false" outlineLevel="0" collapsed="false">
      <c r="A4490" s="49" t="n">
        <v>16904</v>
      </c>
      <c r="B4490" s="49" t="s">
        <v>189</v>
      </c>
      <c r="C4490" s="63" t="n">
        <v>40475</v>
      </c>
      <c r="D4490" s="63" t="n">
        <v>40882</v>
      </c>
      <c r="E4490" s="49" t="n">
        <v>20</v>
      </c>
      <c r="F4490" s="54" t="n">
        <v>0</v>
      </c>
      <c r="G4490" s="54" t="n">
        <v>1360.31</v>
      </c>
      <c r="H4490" s="54" t="n">
        <v>3296.25</v>
      </c>
      <c r="I4490" s="54" t="n">
        <f aca="false">SUM(F4490:H4490)</f>
        <v>4656.56</v>
      </c>
      <c r="J4490" s="49" t="n">
        <f aca="false">Calc!$C$5-D4490</f>
        <v>5</v>
      </c>
      <c r="K4490" s="49" t="n">
        <f aca="false">IF(J4490&lt;=Calc!$C$11,4,IF(J4490&lt;=Calc!$C$12,3,IF(J4490&lt;=Calc!$C$13,2,1)))</f>
        <v>4</v>
      </c>
      <c r="L4490" s="49" t="n">
        <f aca="false">1+(E4490&gt;=Calc!$C$16)+(E4490&gt;=Calc!$C$17)+(E4490&gt;=Calc!$C$18)</f>
        <v>4</v>
      </c>
      <c r="M4490" s="49" t="str">
        <f aca="false">IF(AND(K4490=4,L4490&gt;=3),"Champions",IF(AND(K4490=3,L4490&gt;=3),"Loyal",IF(K4490&gt;=3,"Recent / New",IF(L4490&gt;=3,"At Risk","Hibernating / Lost"))))</f>
        <v>Champions</v>
      </c>
      <c r="N4490" s="54" t="n">
        <f aca="false">IF(AND(Calc!$C$2&lt;=2009,Calc!$C$3&gt;=2009),F4490,0)+IF(AND(Calc!$C$2&lt;=2010,Calc!$C$3&gt;=2010),G4490,0)+IF(AND(Calc!$C$2&lt;=2011,Calc!$C$3&gt;=2011),H4490,0)</f>
        <v>4656.56</v>
      </c>
      <c r="O4490" s="61" t="n">
        <f aca="false">IF(AND(N4490&gt;0,OR(Calc!$C$4="*",B4490=Calc!$C$4)),N4490+ROW()*0.000000001,0)</f>
        <v>4656.56000449</v>
      </c>
    </row>
    <row r="4491" customFormat="false" ht="15" hidden="false" customHeight="false" outlineLevel="0" collapsed="false">
      <c r="A4491" s="49" t="n">
        <v>16905</v>
      </c>
      <c r="B4491" s="49" t="s">
        <v>189</v>
      </c>
      <c r="C4491" s="63" t="n">
        <v>40157</v>
      </c>
      <c r="D4491" s="63" t="n">
        <v>40881</v>
      </c>
      <c r="E4491" s="49" t="n">
        <v>17</v>
      </c>
      <c r="F4491" s="54" t="n">
        <v>221.85</v>
      </c>
      <c r="G4491" s="54" t="n">
        <v>1686.52</v>
      </c>
      <c r="H4491" s="54" t="n">
        <v>2766.25</v>
      </c>
      <c r="I4491" s="54" t="n">
        <f aca="false">SUM(F4491:H4491)</f>
        <v>4674.62</v>
      </c>
      <c r="J4491" s="49" t="n">
        <f aca="false">Calc!$C$5-D4491</f>
        <v>6</v>
      </c>
      <c r="K4491" s="49" t="n">
        <f aca="false">IF(J4491&lt;=Calc!$C$11,4,IF(J4491&lt;=Calc!$C$12,3,IF(J4491&lt;=Calc!$C$13,2,1)))</f>
        <v>4</v>
      </c>
      <c r="L4491" s="49" t="n">
        <f aca="false">1+(E4491&gt;=Calc!$C$16)+(E4491&gt;=Calc!$C$17)+(E4491&gt;=Calc!$C$18)</f>
        <v>4</v>
      </c>
      <c r="M4491" s="49" t="str">
        <f aca="false">IF(AND(K4491=4,L4491&gt;=3),"Champions",IF(AND(K4491=3,L4491&gt;=3),"Loyal",IF(K4491&gt;=3,"Recent / New",IF(L4491&gt;=3,"At Risk","Hibernating / Lost"))))</f>
        <v>Champions</v>
      </c>
      <c r="N4491" s="54" t="n">
        <f aca="false">IF(AND(Calc!$C$2&lt;=2009,Calc!$C$3&gt;=2009),F4491,0)+IF(AND(Calc!$C$2&lt;=2010,Calc!$C$3&gt;=2010),G4491,0)+IF(AND(Calc!$C$2&lt;=2011,Calc!$C$3&gt;=2011),H4491,0)</f>
        <v>4674.62</v>
      </c>
      <c r="O4491" s="61" t="n">
        <f aca="false">IF(AND(N4491&gt;0,OR(Calc!$C$4="*",B4491=Calc!$C$4)),N4491+ROW()*0.000000001,0)</f>
        <v>4674.620004491</v>
      </c>
    </row>
    <row r="4492" customFormat="false" ht="15" hidden="false" customHeight="false" outlineLevel="0" collapsed="false">
      <c r="A4492" s="49" t="n">
        <v>16906</v>
      </c>
      <c r="B4492" s="49" t="s">
        <v>189</v>
      </c>
      <c r="C4492" s="63" t="n">
        <v>40311</v>
      </c>
      <c r="D4492" s="63" t="n">
        <v>40805</v>
      </c>
      <c r="E4492" s="49" t="n">
        <v>7</v>
      </c>
      <c r="F4492" s="54" t="n">
        <v>0</v>
      </c>
      <c r="G4492" s="54" t="n">
        <v>850.48</v>
      </c>
      <c r="H4492" s="54" t="n">
        <v>559.59</v>
      </c>
      <c r="I4492" s="54" t="n">
        <f aca="false">SUM(F4492:H4492)</f>
        <v>1410.07</v>
      </c>
      <c r="J4492" s="49" t="n">
        <f aca="false">Calc!$C$5-D4492</f>
        <v>82</v>
      </c>
      <c r="K4492" s="49" t="n">
        <f aca="false">IF(J4492&lt;=Calc!$C$11,4,IF(J4492&lt;=Calc!$C$12,3,IF(J4492&lt;=Calc!$C$13,2,1)))</f>
        <v>3</v>
      </c>
      <c r="L4492" s="49" t="n">
        <f aca="false">1+(E4492&gt;=Calc!$C$16)+(E4492&gt;=Calc!$C$17)+(E4492&gt;=Calc!$C$18)</f>
        <v>3</v>
      </c>
      <c r="M4492" s="49" t="str">
        <f aca="false">IF(AND(K4492=4,L4492&gt;=3),"Champions",IF(AND(K4492=3,L4492&gt;=3),"Loyal",IF(K4492&gt;=3,"Recent / New",IF(L4492&gt;=3,"At Risk","Hibernating / Lost"))))</f>
        <v>Loyal</v>
      </c>
      <c r="N4492" s="54" t="n">
        <f aca="false">IF(AND(Calc!$C$2&lt;=2009,Calc!$C$3&gt;=2009),F4492,0)+IF(AND(Calc!$C$2&lt;=2010,Calc!$C$3&gt;=2010),G4492,0)+IF(AND(Calc!$C$2&lt;=2011,Calc!$C$3&gt;=2011),H4492,0)</f>
        <v>1410.07</v>
      </c>
      <c r="O4492" s="61" t="n">
        <f aca="false">IF(AND(N4492&gt;0,OR(Calc!$C$4="*",B4492=Calc!$C$4)),N4492+ROW()*0.000000001,0)</f>
        <v>1410.070004492</v>
      </c>
    </row>
    <row r="4493" customFormat="false" ht="15" hidden="false" customHeight="false" outlineLevel="0" collapsed="false">
      <c r="A4493" s="49" t="n">
        <v>16907</v>
      </c>
      <c r="B4493" s="49" t="s">
        <v>189</v>
      </c>
      <c r="C4493" s="63" t="n">
        <v>40360</v>
      </c>
      <c r="D4493" s="63" t="n">
        <v>40857</v>
      </c>
      <c r="E4493" s="49" t="n">
        <v>9</v>
      </c>
      <c r="F4493" s="54" t="n">
        <v>0</v>
      </c>
      <c r="G4493" s="54" t="n">
        <v>722.05</v>
      </c>
      <c r="H4493" s="54" t="n">
        <v>748.84</v>
      </c>
      <c r="I4493" s="54" t="n">
        <f aca="false">SUM(F4493:H4493)</f>
        <v>1470.89</v>
      </c>
      <c r="J4493" s="49" t="n">
        <f aca="false">Calc!$C$5-D4493</f>
        <v>30</v>
      </c>
      <c r="K4493" s="49" t="n">
        <f aca="false">IF(J4493&lt;=Calc!$C$11,4,IF(J4493&lt;=Calc!$C$12,3,IF(J4493&lt;=Calc!$C$13,2,1)))</f>
        <v>3</v>
      </c>
      <c r="L4493" s="49" t="n">
        <f aca="false">1+(E4493&gt;=Calc!$C$16)+(E4493&gt;=Calc!$C$17)+(E4493&gt;=Calc!$C$18)</f>
        <v>4</v>
      </c>
      <c r="M4493" s="49" t="str">
        <f aca="false">IF(AND(K4493=4,L4493&gt;=3),"Champions",IF(AND(K4493=3,L4493&gt;=3),"Loyal",IF(K4493&gt;=3,"Recent / New",IF(L4493&gt;=3,"At Risk","Hibernating / Lost"))))</f>
        <v>Loyal</v>
      </c>
      <c r="N4493" s="54" t="n">
        <f aca="false">IF(AND(Calc!$C$2&lt;=2009,Calc!$C$3&gt;=2009),F4493,0)+IF(AND(Calc!$C$2&lt;=2010,Calc!$C$3&gt;=2010),G4493,0)+IF(AND(Calc!$C$2&lt;=2011,Calc!$C$3&gt;=2011),H4493,0)</f>
        <v>1470.89</v>
      </c>
      <c r="O4493" s="61" t="n">
        <f aca="false">IF(AND(N4493&gt;0,OR(Calc!$C$4="*",B4493=Calc!$C$4)),N4493+ROW()*0.000000001,0)</f>
        <v>1470.890004493</v>
      </c>
    </row>
    <row r="4494" customFormat="false" ht="15" hidden="false" customHeight="false" outlineLevel="0" collapsed="false">
      <c r="A4494" s="49" t="n">
        <v>16908</v>
      </c>
      <c r="B4494" s="49" t="s">
        <v>189</v>
      </c>
      <c r="C4494" s="63" t="n">
        <v>40164</v>
      </c>
      <c r="D4494" s="63" t="n">
        <v>40164</v>
      </c>
      <c r="E4494" s="49" t="n">
        <v>1</v>
      </c>
      <c r="F4494" s="54" t="n">
        <v>153.59</v>
      </c>
      <c r="G4494" s="54" t="n">
        <v>0</v>
      </c>
      <c r="H4494" s="54" t="n">
        <v>0</v>
      </c>
      <c r="I4494" s="54" t="n">
        <f aca="false">SUM(F4494:H4494)</f>
        <v>153.59</v>
      </c>
      <c r="J4494" s="49" t="n">
        <f aca="false">Calc!$C$5-D4494</f>
        <v>723</v>
      </c>
      <c r="K4494" s="49" t="n">
        <f aca="false">IF(J4494&lt;=Calc!$C$11,4,IF(J4494&lt;=Calc!$C$12,3,IF(J4494&lt;=Calc!$C$13,2,1)))</f>
        <v>1</v>
      </c>
      <c r="L4494" s="49" t="n">
        <f aca="false">1+(E4494&gt;=Calc!$C$16)+(E4494&gt;=Calc!$C$17)+(E4494&gt;=Calc!$C$18)</f>
        <v>1</v>
      </c>
      <c r="M4494" s="49" t="str">
        <f aca="false">IF(AND(K4494=4,L4494&gt;=3),"Champions",IF(AND(K4494=3,L4494&gt;=3),"Loyal",IF(K4494&gt;=3,"Recent / New",IF(L4494&gt;=3,"At Risk","Hibernating / Lost"))))</f>
        <v>Hibernating / Lost</v>
      </c>
      <c r="N4494" s="54" t="n">
        <f aca="false">IF(AND(Calc!$C$2&lt;=2009,Calc!$C$3&gt;=2009),F4494,0)+IF(AND(Calc!$C$2&lt;=2010,Calc!$C$3&gt;=2010),G4494,0)+IF(AND(Calc!$C$2&lt;=2011,Calc!$C$3&gt;=2011),H4494,0)</f>
        <v>153.59</v>
      </c>
      <c r="O4494" s="61" t="n">
        <f aca="false">IF(AND(N4494&gt;0,OR(Calc!$C$4="*",B4494=Calc!$C$4)),N4494+ROW()*0.000000001,0)</f>
        <v>153.590004494</v>
      </c>
    </row>
    <row r="4495" customFormat="false" ht="15" hidden="false" customHeight="false" outlineLevel="0" collapsed="false">
      <c r="A4495" s="49" t="n">
        <v>16909</v>
      </c>
      <c r="B4495" s="49" t="s">
        <v>189</v>
      </c>
      <c r="C4495" s="63" t="n">
        <v>40814</v>
      </c>
      <c r="D4495" s="63" t="n">
        <v>40814</v>
      </c>
      <c r="E4495" s="49" t="n">
        <v>1</v>
      </c>
      <c r="F4495" s="54" t="n">
        <v>0</v>
      </c>
      <c r="G4495" s="54" t="n">
        <v>0</v>
      </c>
      <c r="H4495" s="54" t="n">
        <v>364.14</v>
      </c>
      <c r="I4495" s="54" t="n">
        <f aca="false">SUM(F4495:H4495)</f>
        <v>364.14</v>
      </c>
      <c r="J4495" s="49" t="n">
        <f aca="false">Calc!$C$5-D4495</f>
        <v>73</v>
      </c>
      <c r="K4495" s="49" t="n">
        <f aca="false">IF(J4495&lt;=Calc!$C$11,4,IF(J4495&lt;=Calc!$C$12,3,IF(J4495&lt;=Calc!$C$13,2,1)))</f>
        <v>3</v>
      </c>
      <c r="L4495" s="49" t="n">
        <f aca="false">1+(E4495&gt;=Calc!$C$16)+(E4495&gt;=Calc!$C$17)+(E4495&gt;=Calc!$C$18)</f>
        <v>1</v>
      </c>
      <c r="M4495" s="49" t="str">
        <f aca="false">IF(AND(K4495=4,L4495&gt;=3),"Champions",IF(AND(K4495=3,L4495&gt;=3),"Loyal",IF(K4495&gt;=3,"Recent / New",IF(L4495&gt;=3,"At Risk","Hibernating / Lost"))))</f>
        <v>Recent / New</v>
      </c>
      <c r="N4495" s="54" t="n">
        <f aca="false">IF(AND(Calc!$C$2&lt;=2009,Calc!$C$3&gt;=2009),F4495,0)+IF(AND(Calc!$C$2&lt;=2010,Calc!$C$3&gt;=2010),G4495,0)+IF(AND(Calc!$C$2&lt;=2011,Calc!$C$3&gt;=2011),H4495,0)</f>
        <v>364.14</v>
      </c>
      <c r="O4495" s="61" t="n">
        <f aca="false">IF(AND(N4495&gt;0,OR(Calc!$C$4="*",B4495=Calc!$C$4)),N4495+ROW()*0.000000001,0)</f>
        <v>364.140004495</v>
      </c>
    </row>
    <row r="4496" customFormat="false" ht="15" hidden="false" customHeight="false" outlineLevel="0" collapsed="false">
      <c r="A4496" s="49" t="n">
        <v>16910</v>
      </c>
      <c r="B4496" s="49" t="s">
        <v>189</v>
      </c>
      <c r="C4496" s="63" t="n">
        <v>40795</v>
      </c>
      <c r="D4496" s="63" t="n">
        <v>40882</v>
      </c>
      <c r="E4496" s="49" t="n">
        <v>8</v>
      </c>
      <c r="F4496" s="54" t="n">
        <v>0</v>
      </c>
      <c r="G4496" s="54" t="n">
        <v>0</v>
      </c>
      <c r="H4496" s="54" t="n">
        <v>1508.96</v>
      </c>
      <c r="I4496" s="54" t="n">
        <f aca="false">SUM(F4496:H4496)</f>
        <v>1508.96</v>
      </c>
      <c r="J4496" s="49" t="n">
        <f aca="false">Calc!$C$5-D4496</f>
        <v>5</v>
      </c>
      <c r="K4496" s="49" t="n">
        <f aca="false">IF(J4496&lt;=Calc!$C$11,4,IF(J4496&lt;=Calc!$C$12,3,IF(J4496&lt;=Calc!$C$13,2,1)))</f>
        <v>4</v>
      </c>
      <c r="L4496" s="49" t="n">
        <f aca="false">1+(E4496&gt;=Calc!$C$16)+(E4496&gt;=Calc!$C$17)+(E4496&gt;=Calc!$C$18)</f>
        <v>4</v>
      </c>
      <c r="M4496" s="49" t="str">
        <f aca="false">IF(AND(K4496=4,L4496&gt;=3),"Champions",IF(AND(K4496=3,L4496&gt;=3),"Loyal",IF(K4496&gt;=3,"Recent / New",IF(L4496&gt;=3,"At Risk","Hibernating / Lost"))))</f>
        <v>Champions</v>
      </c>
      <c r="N4496" s="54" t="n">
        <f aca="false">IF(AND(Calc!$C$2&lt;=2009,Calc!$C$3&gt;=2009),F4496,0)+IF(AND(Calc!$C$2&lt;=2010,Calc!$C$3&gt;=2010),G4496,0)+IF(AND(Calc!$C$2&lt;=2011,Calc!$C$3&gt;=2011),H4496,0)</f>
        <v>1508.96</v>
      </c>
      <c r="O4496" s="61" t="n">
        <f aca="false">IF(AND(N4496&gt;0,OR(Calc!$C$4="*",B4496=Calc!$C$4)),N4496+ROW()*0.000000001,0)</f>
        <v>1508.960004496</v>
      </c>
    </row>
    <row r="4497" customFormat="false" ht="15" hidden="false" customHeight="false" outlineLevel="0" collapsed="false">
      <c r="A4497" s="49" t="n">
        <v>16911</v>
      </c>
      <c r="B4497" s="49" t="s">
        <v>189</v>
      </c>
      <c r="C4497" s="63" t="n">
        <v>40225</v>
      </c>
      <c r="D4497" s="63" t="n">
        <v>40251</v>
      </c>
      <c r="E4497" s="49" t="n">
        <v>2</v>
      </c>
      <c r="F4497" s="54" t="n">
        <v>0</v>
      </c>
      <c r="G4497" s="54" t="n">
        <v>251.35</v>
      </c>
      <c r="H4497" s="54" t="n">
        <v>0</v>
      </c>
      <c r="I4497" s="54" t="n">
        <f aca="false">SUM(F4497:H4497)</f>
        <v>251.35</v>
      </c>
      <c r="J4497" s="49" t="n">
        <f aca="false">Calc!$C$5-D4497</f>
        <v>636</v>
      </c>
      <c r="K4497" s="49" t="n">
        <f aca="false">IF(J4497&lt;=Calc!$C$11,4,IF(J4497&lt;=Calc!$C$12,3,IF(J4497&lt;=Calc!$C$13,2,1)))</f>
        <v>1</v>
      </c>
      <c r="L4497" s="49" t="n">
        <f aca="false">1+(E4497&gt;=Calc!$C$16)+(E4497&gt;=Calc!$C$17)+(E4497&gt;=Calc!$C$18)</f>
        <v>2</v>
      </c>
      <c r="M4497" s="49" t="str">
        <f aca="false">IF(AND(K4497=4,L4497&gt;=3),"Champions",IF(AND(K4497=3,L4497&gt;=3),"Loyal",IF(K4497&gt;=3,"Recent / New",IF(L4497&gt;=3,"At Risk","Hibernating / Lost"))))</f>
        <v>Hibernating / Lost</v>
      </c>
      <c r="N4497" s="54" t="n">
        <f aca="false">IF(AND(Calc!$C$2&lt;=2009,Calc!$C$3&gt;=2009),F4497,0)+IF(AND(Calc!$C$2&lt;=2010,Calc!$C$3&gt;=2010),G4497,0)+IF(AND(Calc!$C$2&lt;=2011,Calc!$C$3&gt;=2011),H4497,0)</f>
        <v>251.35</v>
      </c>
      <c r="O4497" s="61" t="n">
        <f aca="false">IF(AND(N4497&gt;0,OR(Calc!$C$4="*",B4497=Calc!$C$4)),N4497+ROW()*0.000000001,0)</f>
        <v>251.350004497</v>
      </c>
    </row>
    <row r="4498" customFormat="false" ht="15" hidden="false" customHeight="false" outlineLevel="0" collapsed="false">
      <c r="A4498" s="49" t="n">
        <v>16912</v>
      </c>
      <c r="B4498" s="49" t="s">
        <v>189</v>
      </c>
      <c r="C4498" s="63" t="n">
        <v>40156</v>
      </c>
      <c r="D4498" s="63" t="n">
        <v>40858</v>
      </c>
      <c r="E4498" s="49" t="n">
        <v>15</v>
      </c>
      <c r="F4498" s="54" t="n">
        <v>383.8</v>
      </c>
      <c r="G4498" s="54" t="n">
        <v>1521.13</v>
      </c>
      <c r="H4498" s="54" t="n">
        <v>2515.93</v>
      </c>
      <c r="I4498" s="54" t="n">
        <f aca="false">SUM(F4498:H4498)</f>
        <v>4420.86</v>
      </c>
      <c r="J4498" s="49" t="n">
        <f aca="false">Calc!$C$5-D4498</f>
        <v>29</v>
      </c>
      <c r="K4498" s="49" t="n">
        <f aca="false">IF(J4498&lt;=Calc!$C$11,4,IF(J4498&lt;=Calc!$C$12,3,IF(J4498&lt;=Calc!$C$13,2,1)))</f>
        <v>3</v>
      </c>
      <c r="L4498" s="49" t="n">
        <f aca="false">1+(E4498&gt;=Calc!$C$16)+(E4498&gt;=Calc!$C$17)+(E4498&gt;=Calc!$C$18)</f>
        <v>4</v>
      </c>
      <c r="M4498" s="49" t="str">
        <f aca="false">IF(AND(K4498=4,L4498&gt;=3),"Champions",IF(AND(K4498=3,L4498&gt;=3),"Loyal",IF(K4498&gt;=3,"Recent / New",IF(L4498&gt;=3,"At Risk","Hibernating / Lost"))))</f>
        <v>Loyal</v>
      </c>
      <c r="N4498" s="54" t="n">
        <f aca="false">IF(AND(Calc!$C$2&lt;=2009,Calc!$C$3&gt;=2009),F4498,0)+IF(AND(Calc!$C$2&lt;=2010,Calc!$C$3&gt;=2010),G4498,0)+IF(AND(Calc!$C$2&lt;=2011,Calc!$C$3&gt;=2011),H4498,0)</f>
        <v>4420.86</v>
      </c>
      <c r="O4498" s="61" t="n">
        <f aca="false">IF(AND(N4498&gt;0,OR(Calc!$C$4="*",B4498=Calc!$C$4)),N4498+ROW()*0.000000001,0)</f>
        <v>4420.860004498</v>
      </c>
    </row>
    <row r="4499" customFormat="false" ht="15" hidden="false" customHeight="false" outlineLevel="0" collapsed="false">
      <c r="A4499" s="49" t="n">
        <v>16913</v>
      </c>
      <c r="B4499" s="49" t="s">
        <v>189</v>
      </c>
      <c r="C4499" s="63" t="n">
        <v>40235</v>
      </c>
      <c r="D4499" s="63" t="n">
        <v>40596</v>
      </c>
      <c r="E4499" s="49" t="n">
        <v>3</v>
      </c>
      <c r="F4499" s="54" t="n">
        <v>0</v>
      </c>
      <c r="G4499" s="54" t="n">
        <v>310.47</v>
      </c>
      <c r="H4499" s="54" t="n">
        <v>113.44</v>
      </c>
      <c r="I4499" s="54" t="n">
        <f aca="false">SUM(F4499:H4499)</f>
        <v>423.91</v>
      </c>
      <c r="J4499" s="49" t="n">
        <f aca="false">Calc!$C$5-D4499</f>
        <v>291</v>
      </c>
      <c r="K4499" s="49" t="n">
        <f aca="false">IF(J4499&lt;=Calc!$C$11,4,IF(J4499&lt;=Calc!$C$12,3,IF(J4499&lt;=Calc!$C$13,2,1)))</f>
        <v>2</v>
      </c>
      <c r="L4499" s="49" t="n">
        <f aca="false">1+(E4499&gt;=Calc!$C$16)+(E4499&gt;=Calc!$C$17)+(E4499&gt;=Calc!$C$18)</f>
        <v>2</v>
      </c>
      <c r="M4499" s="49" t="str">
        <f aca="false">IF(AND(K4499=4,L4499&gt;=3),"Champions",IF(AND(K4499=3,L4499&gt;=3),"Loyal",IF(K4499&gt;=3,"Recent / New",IF(L4499&gt;=3,"At Risk","Hibernating / Lost"))))</f>
        <v>Hibernating / Lost</v>
      </c>
      <c r="N4499" s="54" t="n">
        <f aca="false">IF(AND(Calc!$C$2&lt;=2009,Calc!$C$3&gt;=2009),F4499,0)+IF(AND(Calc!$C$2&lt;=2010,Calc!$C$3&gt;=2010),G4499,0)+IF(AND(Calc!$C$2&lt;=2011,Calc!$C$3&gt;=2011),H4499,0)</f>
        <v>423.91</v>
      </c>
      <c r="O4499" s="61" t="n">
        <f aca="false">IF(AND(N4499&gt;0,OR(Calc!$C$4="*",B4499=Calc!$C$4)),N4499+ROW()*0.000000001,0)</f>
        <v>423.910004499</v>
      </c>
    </row>
    <row r="4500" customFormat="false" ht="15" hidden="false" customHeight="false" outlineLevel="0" collapsed="false">
      <c r="A4500" s="49" t="n">
        <v>16914</v>
      </c>
      <c r="B4500" s="49" t="s">
        <v>189</v>
      </c>
      <c r="C4500" s="63" t="n">
        <v>40850</v>
      </c>
      <c r="D4500" s="63" t="n">
        <v>40850</v>
      </c>
      <c r="E4500" s="49" t="n">
        <v>1</v>
      </c>
      <c r="F4500" s="54" t="n">
        <v>0</v>
      </c>
      <c r="G4500" s="54" t="n">
        <v>0</v>
      </c>
      <c r="H4500" s="54" t="n">
        <v>183.76</v>
      </c>
      <c r="I4500" s="54" t="n">
        <f aca="false">SUM(F4500:H4500)</f>
        <v>183.76</v>
      </c>
      <c r="J4500" s="49" t="n">
        <f aca="false">Calc!$C$5-D4500</f>
        <v>37</v>
      </c>
      <c r="K4500" s="49" t="n">
        <f aca="false">IF(J4500&lt;=Calc!$C$11,4,IF(J4500&lt;=Calc!$C$12,3,IF(J4500&lt;=Calc!$C$13,2,1)))</f>
        <v>3</v>
      </c>
      <c r="L4500" s="49" t="n">
        <f aca="false">1+(E4500&gt;=Calc!$C$16)+(E4500&gt;=Calc!$C$17)+(E4500&gt;=Calc!$C$18)</f>
        <v>1</v>
      </c>
      <c r="M4500" s="49" t="str">
        <f aca="false">IF(AND(K4500=4,L4500&gt;=3),"Champions",IF(AND(K4500=3,L4500&gt;=3),"Loyal",IF(K4500&gt;=3,"Recent / New",IF(L4500&gt;=3,"At Risk","Hibernating / Lost"))))</f>
        <v>Recent / New</v>
      </c>
      <c r="N4500" s="54" t="n">
        <f aca="false">IF(AND(Calc!$C$2&lt;=2009,Calc!$C$3&gt;=2009),F4500,0)+IF(AND(Calc!$C$2&lt;=2010,Calc!$C$3&gt;=2010),G4500,0)+IF(AND(Calc!$C$2&lt;=2011,Calc!$C$3&gt;=2011),H4500,0)</f>
        <v>183.76</v>
      </c>
      <c r="O4500" s="61" t="n">
        <f aca="false">IF(AND(N4500&gt;0,OR(Calc!$C$4="*",B4500=Calc!$C$4)),N4500+ROW()*0.000000001,0)</f>
        <v>183.7600045</v>
      </c>
    </row>
    <row r="4501" customFormat="false" ht="15" hidden="false" customHeight="false" outlineLevel="0" collapsed="false">
      <c r="A4501" s="49" t="n">
        <v>16915</v>
      </c>
      <c r="B4501" s="49" t="s">
        <v>189</v>
      </c>
      <c r="C4501" s="63" t="n">
        <v>40317</v>
      </c>
      <c r="D4501" s="63" t="n">
        <v>40877</v>
      </c>
      <c r="E4501" s="49" t="n">
        <v>11</v>
      </c>
      <c r="F4501" s="54" t="n">
        <v>0</v>
      </c>
      <c r="G4501" s="54" t="n">
        <v>921.5</v>
      </c>
      <c r="H4501" s="54" t="n">
        <v>621.68</v>
      </c>
      <c r="I4501" s="54" t="n">
        <f aca="false">SUM(F4501:H4501)</f>
        <v>1543.18</v>
      </c>
      <c r="J4501" s="49" t="n">
        <f aca="false">Calc!$C$5-D4501</f>
        <v>10</v>
      </c>
      <c r="K4501" s="49" t="n">
        <f aca="false">IF(J4501&lt;=Calc!$C$11,4,IF(J4501&lt;=Calc!$C$12,3,IF(J4501&lt;=Calc!$C$13,2,1)))</f>
        <v>4</v>
      </c>
      <c r="L4501" s="49" t="n">
        <f aca="false">1+(E4501&gt;=Calc!$C$16)+(E4501&gt;=Calc!$C$17)+(E4501&gt;=Calc!$C$18)</f>
        <v>4</v>
      </c>
      <c r="M4501" s="49" t="str">
        <f aca="false">IF(AND(K4501=4,L4501&gt;=3),"Champions",IF(AND(K4501=3,L4501&gt;=3),"Loyal",IF(K4501&gt;=3,"Recent / New",IF(L4501&gt;=3,"At Risk","Hibernating / Lost"))))</f>
        <v>Champions</v>
      </c>
      <c r="N4501" s="54" t="n">
        <f aca="false">IF(AND(Calc!$C$2&lt;=2009,Calc!$C$3&gt;=2009),F4501,0)+IF(AND(Calc!$C$2&lt;=2010,Calc!$C$3&gt;=2010),G4501,0)+IF(AND(Calc!$C$2&lt;=2011,Calc!$C$3&gt;=2011),H4501,0)</f>
        <v>1543.18</v>
      </c>
      <c r="O4501" s="61" t="n">
        <f aca="false">IF(AND(N4501&gt;0,OR(Calc!$C$4="*",B4501=Calc!$C$4)),N4501+ROW()*0.000000001,0)</f>
        <v>1543.180004501</v>
      </c>
    </row>
    <row r="4502" customFormat="false" ht="15" hidden="false" customHeight="false" outlineLevel="0" collapsed="false">
      <c r="A4502" s="49" t="n">
        <v>16916</v>
      </c>
      <c r="B4502" s="49" t="s">
        <v>189</v>
      </c>
      <c r="C4502" s="63" t="n">
        <v>40471</v>
      </c>
      <c r="D4502" s="63" t="n">
        <v>40863</v>
      </c>
      <c r="E4502" s="49" t="n">
        <v>4</v>
      </c>
      <c r="F4502" s="54" t="n">
        <v>0</v>
      </c>
      <c r="G4502" s="54" t="n">
        <v>530.14</v>
      </c>
      <c r="H4502" s="54" t="n">
        <v>365.98</v>
      </c>
      <c r="I4502" s="54" t="n">
        <f aca="false">SUM(F4502:H4502)</f>
        <v>896.12</v>
      </c>
      <c r="J4502" s="49" t="n">
        <f aca="false">Calc!$C$5-D4502</f>
        <v>24</v>
      </c>
      <c r="K4502" s="49" t="n">
        <f aca="false">IF(J4502&lt;=Calc!$C$11,4,IF(J4502&lt;=Calc!$C$12,3,IF(J4502&lt;=Calc!$C$13,2,1)))</f>
        <v>4</v>
      </c>
      <c r="L4502" s="49" t="n">
        <f aca="false">1+(E4502&gt;=Calc!$C$16)+(E4502&gt;=Calc!$C$17)+(E4502&gt;=Calc!$C$18)</f>
        <v>3</v>
      </c>
      <c r="M4502" s="49" t="str">
        <f aca="false">IF(AND(K4502=4,L4502&gt;=3),"Champions",IF(AND(K4502=3,L4502&gt;=3),"Loyal",IF(K4502&gt;=3,"Recent / New",IF(L4502&gt;=3,"At Risk","Hibernating / Lost"))))</f>
        <v>Champions</v>
      </c>
      <c r="N4502" s="54" t="n">
        <f aca="false">IF(AND(Calc!$C$2&lt;=2009,Calc!$C$3&gt;=2009),F4502,0)+IF(AND(Calc!$C$2&lt;=2010,Calc!$C$3&gt;=2010),G4502,0)+IF(AND(Calc!$C$2&lt;=2011,Calc!$C$3&gt;=2011),H4502,0)</f>
        <v>896.12</v>
      </c>
      <c r="O4502" s="61" t="n">
        <f aca="false">IF(AND(N4502&gt;0,OR(Calc!$C$4="*",B4502=Calc!$C$4)),N4502+ROW()*0.000000001,0)</f>
        <v>896.120004502</v>
      </c>
    </row>
    <row r="4503" customFormat="false" ht="15" hidden="false" customHeight="false" outlineLevel="0" collapsed="false">
      <c r="A4503" s="49" t="n">
        <v>16917</v>
      </c>
      <c r="B4503" s="49" t="s">
        <v>189</v>
      </c>
      <c r="C4503" s="63" t="n">
        <v>40254</v>
      </c>
      <c r="D4503" s="63" t="n">
        <v>40610</v>
      </c>
      <c r="E4503" s="49" t="n">
        <v>2</v>
      </c>
      <c r="F4503" s="54" t="n">
        <v>-8.95</v>
      </c>
      <c r="G4503" s="54" t="n">
        <v>1460.36</v>
      </c>
      <c r="H4503" s="54" t="n">
        <v>391.52</v>
      </c>
      <c r="I4503" s="54" t="n">
        <f aca="false">SUM(F4503:H4503)</f>
        <v>1842.93</v>
      </c>
      <c r="J4503" s="49" t="n">
        <f aca="false">Calc!$C$5-D4503</f>
        <v>277</v>
      </c>
      <c r="K4503" s="49" t="n">
        <f aca="false">IF(J4503&lt;=Calc!$C$11,4,IF(J4503&lt;=Calc!$C$12,3,IF(J4503&lt;=Calc!$C$13,2,1)))</f>
        <v>2</v>
      </c>
      <c r="L4503" s="49" t="n">
        <f aca="false">1+(E4503&gt;=Calc!$C$16)+(E4503&gt;=Calc!$C$17)+(E4503&gt;=Calc!$C$18)</f>
        <v>2</v>
      </c>
      <c r="M4503" s="49" t="str">
        <f aca="false">IF(AND(K4503=4,L4503&gt;=3),"Champions",IF(AND(K4503=3,L4503&gt;=3),"Loyal",IF(K4503&gt;=3,"Recent / New",IF(L4503&gt;=3,"At Risk","Hibernating / Lost"))))</f>
        <v>Hibernating / Lost</v>
      </c>
      <c r="N4503" s="54" t="n">
        <f aca="false">IF(AND(Calc!$C$2&lt;=2009,Calc!$C$3&gt;=2009),F4503,0)+IF(AND(Calc!$C$2&lt;=2010,Calc!$C$3&gt;=2010),G4503,0)+IF(AND(Calc!$C$2&lt;=2011,Calc!$C$3&gt;=2011),H4503,0)</f>
        <v>1842.93</v>
      </c>
      <c r="O4503" s="61" t="n">
        <f aca="false">IF(AND(N4503&gt;0,OR(Calc!$C$4="*",B4503=Calc!$C$4)),N4503+ROW()*0.000000001,0)</f>
        <v>1842.930004503</v>
      </c>
    </row>
    <row r="4504" customFormat="false" ht="15" hidden="false" customHeight="false" outlineLevel="0" collapsed="false">
      <c r="A4504" s="49" t="n">
        <v>16918</v>
      </c>
      <c r="B4504" s="49" t="s">
        <v>189</v>
      </c>
      <c r="C4504" s="63" t="n">
        <v>40150</v>
      </c>
      <c r="D4504" s="63" t="n">
        <v>40837</v>
      </c>
      <c r="E4504" s="49" t="n">
        <v>16</v>
      </c>
      <c r="F4504" s="54" t="n">
        <v>221.69</v>
      </c>
      <c r="G4504" s="54" t="n">
        <v>1866.28</v>
      </c>
      <c r="H4504" s="54" t="n">
        <v>1043.34</v>
      </c>
      <c r="I4504" s="54" t="n">
        <f aca="false">SUM(F4504:H4504)</f>
        <v>3131.31</v>
      </c>
      <c r="J4504" s="49" t="n">
        <f aca="false">Calc!$C$5-D4504</f>
        <v>50</v>
      </c>
      <c r="K4504" s="49" t="n">
        <f aca="false">IF(J4504&lt;=Calc!$C$11,4,IF(J4504&lt;=Calc!$C$12,3,IF(J4504&lt;=Calc!$C$13,2,1)))</f>
        <v>3</v>
      </c>
      <c r="L4504" s="49" t="n">
        <f aca="false">1+(E4504&gt;=Calc!$C$16)+(E4504&gt;=Calc!$C$17)+(E4504&gt;=Calc!$C$18)</f>
        <v>4</v>
      </c>
      <c r="M4504" s="49" t="str">
        <f aca="false">IF(AND(K4504=4,L4504&gt;=3),"Champions",IF(AND(K4504=3,L4504&gt;=3),"Loyal",IF(K4504&gt;=3,"Recent / New",IF(L4504&gt;=3,"At Risk","Hibernating / Lost"))))</f>
        <v>Loyal</v>
      </c>
      <c r="N4504" s="54" t="n">
        <f aca="false">IF(AND(Calc!$C$2&lt;=2009,Calc!$C$3&gt;=2009),F4504,0)+IF(AND(Calc!$C$2&lt;=2010,Calc!$C$3&gt;=2010),G4504,0)+IF(AND(Calc!$C$2&lt;=2011,Calc!$C$3&gt;=2011),H4504,0)</f>
        <v>3131.31</v>
      </c>
      <c r="O4504" s="61" t="n">
        <f aca="false">IF(AND(N4504&gt;0,OR(Calc!$C$4="*",B4504=Calc!$C$4)),N4504+ROW()*0.000000001,0)</f>
        <v>3131.310004504</v>
      </c>
    </row>
    <row r="4505" customFormat="false" ht="15" hidden="false" customHeight="false" outlineLevel="0" collapsed="false">
      <c r="A4505" s="49" t="n">
        <v>16919</v>
      </c>
      <c r="B4505" s="49" t="s">
        <v>189</v>
      </c>
      <c r="C4505" s="63" t="n">
        <v>40409</v>
      </c>
      <c r="D4505" s="63" t="n">
        <v>40730</v>
      </c>
      <c r="E4505" s="49" t="n">
        <v>24</v>
      </c>
      <c r="F4505" s="54" t="n">
        <v>0</v>
      </c>
      <c r="G4505" s="54" t="n">
        <v>2785.32</v>
      </c>
      <c r="H4505" s="54" t="n">
        <v>2052.24</v>
      </c>
      <c r="I4505" s="54" t="n">
        <f aca="false">SUM(F4505:H4505)</f>
        <v>4837.56</v>
      </c>
      <c r="J4505" s="49" t="n">
        <f aca="false">Calc!$C$5-D4505</f>
        <v>157</v>
      </c>
      <c r="K4505" s="49" t="n">
        <f aca="false">IF(J4505&lt;=Calc!$C$11,4,IF(J4505&lt;=Calc!$C$12,3,IF(J4505&lt;=Calc!$C$13,2,1)))</f>
        <v>2</v>
      </c>
      <c r="L4505" s="49" t="n">
        <f aca="false">1+(E4505&gt;=Calc!$C$16)+(E4505&gt;=Calc!$C$17)+(E4505&gt;=Calc!$C$18)</f>
        <v>4</v>
      </c>
      <c r="M4505" s="49" t="str">
        <f aca="false">IF(AND(K4505=4,L4505&gt;=3),"Champions",IF(AND(K4505=3,L4505&gt;=3),"Loyal",IF(K4505&gt;=3,"Recent / New",IF(L4505&gt;=3,"At Risk","Hibernating / Lost"))))</f>
        <v>At Risk</v>
      </c>
      <c r="N4505" s="54" t="n">
        <f aca="false">IF(AND(Calc!$C$2&lt;=2009,Calc!$C$3&gt;=2009),F4505,0)+IF(AND(Calc!$C$2&lt;=2010,Calc!$C$3&gt;=2010),G4505,0)+IF(AND(Calc!$C$2&lt;=2011,Calc!$C$3&gt;=2011),H4505,0)</f>
        <v>4837.56</v>
      </c>
      <c r="O4505" s="61" t="n">
        <f aca="false">IF(AND(N4505&gt;0,OR(Calc!$C$4="*",B4505=Calc!$C$4)),N4505+ROW()*0.000000001,0)</f>
        <v>4837.560004505</v>
      </c>
    </row>
    <row r="4506" customFormat="false" ht="15" hidden="false" customHeight="false" outlineLevel="0" collapsed="false">
      <c r="A4506" s="49" t="n">
        <v>16920</v>
      </c>
      <c r="B4506" s="49" t="s">
        <v>189</v>
      </c>
      <c r="C4506" s="63" t="n">
        <v>40475</v>
      </c>
      <c r="D4506" s="63" t="n">
        <v>40475</v>
      </c>
      <c r="E4506" s="49" t="n">
        <v>1</v>
      </c>
      <c r="F4506" s="54" t="n">
        <v>0</v>
      </c>
      <c r="G4506" s="54" t="n">
        <v>355.45</v>
      </c>
      <c r="H4506" s="54" t="n">
        <v>0</v>
      </c>
      <c r="I4506" s="54" t="n">
        <f aca="false">SUM(F4506:H4506)</f>
        <v>355.45</v>
      </c>
      <c r="J4506" s="49" t="n">
        <f aca="false">Calc!$C$5-D4506</f>
        <v>412</v>
      </c>
      <c r="K4506" s="49" t="n">
        <f aca="false">IF(J4506&lt;=Calc!$C$11,4,IF(J4506&lt;=Calc!$C$12,3,IF(J4506&lt;=Calc!$C$13,2,1)))</f>
        <v>1</v>
      </c>
      <c r="L4506" s="49" t="n">
        <f aca="false">1+(E4506&gt;=Calc!$C$16)+(E4506&gt;=Calc!$C$17)+(E4506&gt;=Calc!$C$18)</f>
        <v>1</v>
      </c>
      <c r="M4506" s="49" t="str">
        <f aca="false">IF(AND(K4506=4,L4506&gt;=3),"Champions",IF(AND(K4506=3,L4506&gt;=3),"Loyal",IF(K4506&gt;=3,"Recent / New",IF(L4506&gt;=3,"At Risk","Hibernating / Lost"))))</f>
        <v>Hibernating / Lost</v>
      </c>
      <c r="N4506" s="54" t="n">
        <f aca="false">IF(AND(Calc!$C$2&lt;=2009,Calc!$C$3&gt;=2009),F4506,0)+IF(AND(Calc!$C$2&lt;=2010,Calc!$C$3&gt;=2010),G4506,0)+IF(AND(Calc!$C$2&lt;=2011,Calc!$C$3&gt;=2011),H4506,0)</f>
        <v>355.45</v>
      </c>
      <c r="O4506" s="61" t="n">
        <f aca="false">IF(AND(N4506&gt;0,OR(Calc!$C$4="*",B4506=Calc!$C$4)),N4506+ROW()*0.000000001,0)</f>
        <v>355.450004506</v>
      </c>
    </row>
    <row r="4507" customFormat="false" ht="15" hidden="false" customHeight="false" outlineLevel="0" collapsed="false">
      <c r="A4507" s="49" t="n">
        <v>16921</v>
      </c>
      <c r="B4507" s="49" t="s">
        <v>189</v>
      </c>
      <c r="C4507" s="63" t="n">
        <v>40286</v>
      </c>
      <c r="D4507" s="63" t="n">
        <v>40825</v>
      </c>
      <c r="E4507" s="49" t="n">
        <v>3</v>
      </c>
      <c r="F4507" s="54" t="n">
        <v>0</v>
      </c>
      <c r="G4507" s="54" t="n">
        <v>255.03</v>
      </c>
      <c r="H4507" s="54" t="n">
        <v>154.18</v>
      </c>
      <c r="I4507" s="54" t="n">
        <f aca="false">SUM(F4507:H4507)</f>
        <v>409.21</v>
      </c>
      <c r="J4507" s="49" t="n">
        <f aca="false">Calc!$C$5-D4507</f>
        <v>62</v>
      </c>
      <c r="K4507" s="49" t="n">
        <f aca="false">IF(J4507&lt;=Calc!$C$11,4,IF(J4507&lt;=Calc!$C$12,3,IF(J4507&lt;=Calc!$C$13,2,1)))</f>
        <v>3</v>
      </c>
      <c r="L4507" s="49" t="n">
        <f aca="false">1+(E4507&gt;=Calc!$C$16)+(E4507&gt;=Calc!$C$17)+(E4507&gt;=Calc!$C$18)</f>
        <v>2</v>
      </c>
      <c r="M4507" s="49" t="str">
        <f aca="false">IF(AND(K4507=4,L4507&gt;=3),"Champions",IF(AND(K4507=3,L4507&gt;=3),"Loyal",IF(K4507&gt;=3,"Recent / New",IF(L4507&gt;=3,"At Risk","Hibernating / Lost"))))</f>
        <v>Recent / New</v>
      </c>
      <c r="N4507" s="54" t="n">
        <f aca="false">IF(AND(Calc!$C$2&lt;=2009,Calc!$C$3&gt;=2009),F4507,0)+IF(AND(Calc!$C$2&lt;=2010,Calc!$C$3&gt;=2010),G4507,0)+IF(AND(Calc!$C$2&lt;=2011,Calc!$C$3&gt;=2011),H4507,0)</f>
        <v>409.21</v>
      </c>
      <c r="O4507" s="61" t="n">
        <f aca="false">IF(AND(N4507&gt;0,OR(Calc!$C$4="*",B4507=Calc!$C$4)),N4507+ROW()*0.000000001,0)</f>
        <v>409.210004507</v>
      </c>
    </row>
    <row r="4508" customFormat="false" ht="15" hidden="false" customHeight="false" outlineLevel="0" collapsed="false">
      <c r="A4508" s="49" t="n">
        <v>16922</v>
      </c>
      <c r="B4508" s="49" t="s">
        <v>189</v>
      </c>
      <c r="C4508" s="63" t="n">
        <v>40314</v>
      </c>
      <c r="D4508" s="63" t="n">
        <v>40314</v>
      </c>
      <c r="E4508" s="49" t="n">
        <v>1</v>
      </c>
      <c r="F4508" s="54" t="n">
        <v>0</v>
      </c>
      <c r="G4508" s="54" t="n">
        <v>611.08</v>
      </c>
      <c r="H4508" s="54" t="n">
        <v>0</v>
      </c>
      <c r="I4508" s="54" t="n">
        <f aca="false">SUM(F4508:H4508)</f>
        <v>611.08</v>
      </c>
      <c r="J4508" s="49" t="n">
        <f aca="false">Calc!$C$5-D4508</f>
        <v>573</v>
      </c>
      <c r="K4508" s="49" t="n">
        <f aca="false">IF(J4508&lt;=Calc!$C$11,4,IF(J4508&lt;=Calc!$C$12,3,IF(J4508&lt;=Calc!$C$13,2,1)))</f>
        <v>1</v>
      </c>
      <c r="L4508" s="49" t="n">
        <f aca="false">1+(E4508&gt;=Calc!$C$16)+(E4508&gt;=Calc!$C$17)+(E4508&gt;=Calc!$C$18)</f>
        <v>1</v>
      </c>
      <c r="M4508" s="49" t="str">
        <f aca="false">IF(AND(K4508=4,L4508&gt;=3),"Champions",IF(AND(K4508=3,L4508&gt;=3),"Loyal",IF(K4508&gt;=3,"Recent / New",IF(L4508&gt;=3,"At Risk","Hibernating / Lost"))))</f>
        <v>Hibernating / Lost</v>
      </c>
      <c r="N4508" s="54" t="n">
        <f aca="false">IF(AND(Calc!$C$2&lt;=2009,Calc!$C$3&gt;=2009),F4508,0)+IF(AND(Calc!$C$2&lt;=2010,Calc!$C$3&gt;=2010),G4508,0)+IF(AND(Calc!$C$2&lt;=2011,Calc!$C$3&gt;=2011),H4508,0)</f>
        <v>611.08</v>
      </c>
      <c r="O4508" s="61" t="n">
        <f aca="false">IF(AND(N4508&gt;0,OR(Calc!$C$4="*",B4508=Calc!$C$4)),N4508+ROW()*0.000000001,0)</f>
        <v>611.080004508</v>
      </c>
    </row>
    <row r="4509" customFormat="false" ht="15" hidden="false" customHeight="false" outlineLevel="0" collapsed="false">
      <c r="A4509" s="49" t="n">
        <v>16923</v>
      </c>
      <c r="B4509" s="49" t="s">
        <v>189</v>
      </c>
      <c r="C4509" s="63" t="n">
        <v>40209</v>
      </c>
      <c r="D4509" s="63" t="n">
        <v>40874</v>
      </c>
      <c r="E4509" s="49" t="n">
        <v>32</v>
      </c>
      <c r="F4509" s="54" t="n">
        <v>0</v>
      </c>
      <c r="G4509" s="54" t="n">
        <v>6623.9</v>
      </c>
      <c r="H4509" s="54" t="n">
        <v>5948.25</v>
      </c>
      <c r="I4509" s="54" t="n">
        <f aca="false">SUM(F4509:H4509)</f>
        <v>12572.15</v>
      </c>
      <c r="J4509" s="49" t="n">
        <f aca="false">Calc!$C$5-D4509</f>
        <v>13</v>
      </c>
      <c r="K4509" s="49" t="n">
        <f aca="false">IF(J4509&lt;=Calc!$C$11,4,IF(J4509&lt;=Calc!$C$12,3,IF(J4509&lt;=Calc!$C$13,2,1)))</f>
        <v>4</v>
      </c>
      <c r="L4509" s="49" t="n">
        <f aca="false">1+(E4509&gt;=Calc!$C$16)+(E4509&gt;=Calc!$C$17)+(E4509&gt;=Calc!$C$18)</f>
        <v>4</v>
      </c>
      <c r="M4509" s="49" t="str">
        <f aca="false">IF(AND(K4509=4,L4509&gt;=3),"Champions",IF(AND(K4509=3,L4509&gt;=3),"Loyal",IF(K4509&gt;=3,"Recent / New",IF(L4509&gt;=3,"At Risk","Hibernating / Lost"))))</f>
        <v>Champions</v>
      </c>
      <c r="N4509" s="54" t="n">
        <f aca="false">IF(AND(Calc!$C$2&lt;=2009,Calc!$C$3&gt;=2009),F4509,0)+IF(AND(Calc!$C$2&lt;=2010,Calc!$C$3&gt;=2010),G4509,0)+IF(AND(Calc!$C$2&lt;=2011,Calc!$C$3&gt;=2011),H4509,0)</f>
        <v>12572.15</v>
      </c>
      <c r="O4509" s="61" t="n">
        <f aca="false">IF(AND(N4509&gt;0,OR(Calc!$C$4="*",B4509=Calc!$C$4)),N4509+ROW()*0.000000001,0)</f>
        <v>12572.150004509</v>
      </c>
    </row>
    <row r="4510" customFormat="false" ht="15" hidden="false" customHeight="false" outlineLevel="0" collapsed="false">
      <c r="A4510" s="49" t="n">
        <v>16924</v>
      </c>
      <c r="B4510" s="49" t="s">
        <v>189</v>
      </c>
      <c r="C4510" s="63" t="n">
        <v>40802</v>
      </c>
      <c r="D4510" s="63" t="n">
        <v>40865</v>
      </c>
      <c r="E4510" s="49" t="n">
        <v>3</v>
      </c>
      <c r="F4510" s="54" t="n">
        <v>0</v>
      </c>
      <c r="G4510" s="54" t="n">
        <v>0</v>
      </c>
      <c r="H4510" s="54" t="n">
        <v>722.64</v>
      </c>
      <c r="I4510" s="54" t="n">
        <f aca="false">SUM(F4510:H4510)</f>
        <v>722.64</v>
      </c>
      <c r="J4510" s="49" t="n">
        <f aca="false">Calc!$C$5-D4510</f>
        <v>22</v>
      </c>
      <c r="K4510" s="49" t="n">
        <f aca="false">IF(J4510&lt;=Calc!$C$11,4,IF(J4510&lt;=Calc!$C$12,3,IF(J4510&lt;=Calc!$C$13,2,1)))</f>
        <v>4</v>
      </c>
      <c r="L4510" s="49" t="n">
        <f aca="false">1+(E4510&gt;=Calc!$C$16)+(E4510&gt;=Calc!$C$17)+(E4510&gt;=Calc!$C$18)</f>
        <v>2</v>
      </c>
      <c r="M4510" s="49" t="str">
        <f aca="false">IF(AND(K4510=4,L4510&gt;=3),"Champions",IF(AND(K4510=3,L4510&gt;=3),"Loyal",IF(K4510&gt;=3,"Recent / New",IF(L4510&gt;=3,"At Risk","Hibernating / Lost"))))</f>
        <v>Recent / New</v>
      </c>
      <c r="N4510" s="54" t="n">
        <f aca="false">IF(AND(Calc!$C$2&lt;=2009,Calc!$C$3&gt;=2009),F4510,0)+IF(AND(Calc!$C$2&lt;=2010,Calc!$C$3&gt;=2010),G4510,0)+IF(AND(Calc!$C$2&lt;=2011,Calc!$C$3&gt;=2011),H4510,0)</f>
        <v>722.64</v>
      </c>
      <c r="O4510" s="61" t="n">
        <f aca="false">IF(AND(N4510&gt;0,OR(Calc!$C$4="*",B4510=Calc!$C$4)),N4510+ROW()*0.000000001,0)</f>
        <v>722.64000451</v>
      </c>
    </row>
    <row r="4511" customFormat="false" ht="15" hidden="false" customHeight="false" outlineLevel="0" collapsed="false">
      <c r="A4511" s="49" t="n">
        <v>16925</v>
      </c>
      <c r="B4511" s="49" t="s">
        <v>189</v>
      </c>
      <c r="C4511" s="63" t="n">
        <v>40346</v>
      </c>
      <c r="D4511" s="63" t="n">
        <v>40346</v>
      </c>
      <c r="E4511" s="49" t="n">
        <v>1</v>
      </c>
      <c r="F4511" s="54" t="n">
        <v>0</v>
      </c>
      <c r="G4511" s="54" t="n">
        <v>125.65</v>
      </c>
      <c r="H4511" s="54" t="n">
        <v>0</v>
      </c>
      <c r="I4511" s="54" t="n">
        <f aca="false">SUM(F4511:H4511)</f>
        <v>125.65</v>
      </c>
      <c r="J4511" s="49" t="n">
        <f aca="false">Calc!$C$5-D4511</f>
        <v>541</v>
      </c>
      <c r="K4511" s="49" t="n">
        <f aca="false">IF(J4511&lt;=Calc!$C$11,4,IF(J4511&lt;=Calc!$C$12,3,IF(J4511&lt;=Calc!$C$13,2,1)))</f>
        <v>1</v>
      </c>
      <c r="L4511" s="49" t="n">
        <f aca="false">1+(E4511&gt;=Calc!$C$16)+(E4511&gt;=Calc!$C$17)+(E4511&gt;=Calc!$C$18)</f>
        <v>1</v>
      </c>
      <c r="M4511" s="49" t="str">
        <f aca="false">IF(AND(K4511=4,L4511&gt;=3),"Champions",IF(AND(K4511=3,L4511&gt;=3),"Loyal",IF(K4511&gt;=3,"Recent / New",IF(L4511&gt;=3,"At Risk","Hibernating / Lost"))))</f>
        <v>Hibernating / Lost</v>
      </c>
      <c r="N4511" s="54" t="n">
        <f aca="false">IF(AND(Calc!$C$2&lt;=2009,Calc!$C$3&gt;=2009),F4511,0)+IF(AND(Calc!$C$2&lt;=2010,Calc!$C$3&gt;=2010),G4511,0)+IF(AND(Calc!$C$2&lt;=2011,Calc!$C$3&gt;=2011),H4511,0)</f>
        <v>125.65</v>
      </c>
      <c r="O4511" s="61" t="n">
        <f aca="false">IF(AND(N4511&gt;0,OR(Calc!$C$4="*",B4511=Calc!$C$4)),N4511+ROW()*0.000000001,0)</f>
        <v>125.650004511</v>
      </c>
    </row>
    <row r="4512" customFormat="false" ht="15" hidden="false" customHeight="false" outlineLevel="0" collapsed="false">
      <c r="A4512" s="49" t="n">
        <v>16926</v>
      </c>
      <c r="B4512" s="49" t="s">
        <v>189</v>
      </c>
      <c r="C4512" s="63" t="n">
        <v>40360</v>
      </c>
      <c r="D4512" s="63" t="n">
        <v>40515</v>
      </c>
      <c r="E4512" s="49" t="n">
        <v>5</v>
      </c>
      <c r="F4512" s="54" t="n">
        <v>0</v>
      </c>
      <c r="G4512" s="54" t="n">
        <v>1158.66</v>
      </c>
      <c r="H4512" s="54" t="n">
        <v>0</v>
      </c>
      <c r="I4512" s="54" t="n">
        <f aca="false">SUM(F4512:H4512)</f>
        <v>1158.66</v>
      </c>
      <c r="J4512" s="49" t="n">
        <f aca="false">Calc!$C$5-D4512</f>
        <v>372</v>
      </c>
      <c r="K4512" s="49" t="n">
        <f aca="false">IF(J4512&lt;=Calc!$C$11,4,IF(J4512&lt;=Calc!$C$12,3,IF(J4512&lt;=Calc!$C$13,2,1)))</f>
        <v>2</v>
      </c>
      <c r="L4512" s="49" t="n">
        <f aca="false">1+(E4512&gt;=Calc!$C$16)+(E4512&gt;=Calc!$C$17)+(E4512&gt;=Calc!$C$18)</f>
        <v>3</v>
      </c>
      <c r="M4512" s="49" t="str">
        <f aca="false">IF(AND(K4512=4,L4512&gt;=3),"Champions",IF(AND(K4512=3,L4512&gt;=3),"Loyal",IF(K4512&gt;=3,"Recent / New",IF(L4512&gt;=3,"At Risk","Hibernating / Lost"))))</f>
        <v>At Risk</v>
      </c>
      <c r="N4512" s="54" t="n">
        <f aca="false">IF(AND(Calc!$C$2&lt;=2009,Calc!$C$3&gt;=2009),F4512,0)+IF(AND(Calc!$C$2&lt;=2010,Calc!$C$3&gt;=2010),G4512,0)+IF(AND(Calc!$C$2&lt;=2011,Calc!$C$3&gt;=2011),H4512,0)</f>
        <v>1158.66</v>
      </c>
      <c r="O4512" s="61" t="n">
        <f aca="false">IF(AND(N4512&gt;0,OR(Calc!$C$4="*",B4512=Calc!$C$4)),N4512+ROW()*0.000000001,0)</f>
        <v>1158.660004512</v>
      </c>
    </row>
    <row r="4513" customFormat="false" ht="15" hidden="false" customHeight="false" outlineLevel="0" collapsed="false">
      <c r="A4513" s="49" t="n">
        <v>16927</v>
      </c>
      <c r="B4513" s="49" t="s">
        <v>189</v>
      </c>
      <c r="C4513" s="63" t="n">
        <v>40525</v>
      </c>
      <c r="D4513" s="63" t="n">
        <v>40771</v>
      </c>
      <c r="E4513" s="49" t="n">
        <v>3</v>
      </c>
      <c r="F4513" s="54" t="n">
        <v>0</v>
      </c>
      <c r="G4513" s="54" t="n">
        <v>218.1</v>
      </c>
      <c r="H4513" s="54" t="n">
        <v>324.95</v>
      </c>
      <c r="I4513" s="54" t="n">
        <f aca="false">SUM(F4513:H4513)</f>
        <v>543.05</v>
      </c>
      <c r="J4513" s="49" t="n">
        <f aca="false">Calc!$C$5-D4513</f>
        <v>116</v>
      </c>
      <c r="K4513" s="49" t="n">
        <f aca="false">IF(J4513&lt;=Calc!$C$11,4,IF(J4513&lt;=Calc!$C$12,3,IF(J4513&lt;=Calc!$C$13,2,1)))</f>
        <v>2</v>
      </c>
      <c r="L4513" s="49" t="n">
        <f aca="false">1+(E4513&gt;=Calc!$C$16)+(E4513&gt;=Calc!$C$17)+(E4513&gt;=Calc!$C$18)</f>
        <v>2</v>
      </c>
      <c r="M4513" s="49" t="str">
        <f aca="false">IF(AND(K4513=4,L4513&gt;=3),"Champions",IF(AND(K4513=3,L4513&gt;=3),"Loyal",IF(K4513&gt;=3,"Recent / New",IF(L4513&gt;=3,"At Risk","Hibernating / Lost"))))</f>
        <v>Hibernating / Lost</v>
      </c>
      <c r="N4513" s="54" t="n">
        <f aca="false">IF(AND(Calc!$C$2&lt;=2009,Calc!$C$3&gt;=2009),F4513,0)+IF(AND(Calc!$C$2&lt;=2010,Calc!$C$3&gt;=2010),G4513,0)+IF(AND(Calc!$C$2&lt;=2011,Calc!$C$3&gt;=2011),H4513,0)</f>
        <v>543.05</v>
      </c>
      <c r="O4513" s="61" t="n">
        <f aca="false">IF(AND(N4513&gt;0,OR(Calc!$C$4="*",B4513=Calc!$C$4)),N4513+ROW()*0.000000001,0)</f>
        <v>543.050004513</v>
      </c>
    </row>
    <row r="4514" customFormat="false" ht="15" hidden="false" customHeight="false" outlineLevel="0" collapsed="false">
      <c r="A4514" s="49" t="n">
        <v>16928</v>
      </c>
      <c r="B4514" s="49" t="s">
        <v>189</v>
      </c>
      <c r="C4514" s="63" t="n">
        <v>40212</v>
      </c>
      <c r="D4514" s="63" t="n">
        <v>40806</v>
      </c>
      <c r="E4514" s="49" t="n">
        <v>26</v>
      </c>
      <c r="F4514" s="54" t="n">
        <v>0</v>
      </c>
      <c r="G4514" s="54" t="n">
        <v>1054.03</v>
      </c>
      <c r="H4514" s="54" t="n">
        <v>2624.4</v>
      </c>
      <c r="I4514" s="54" t="n">
        <f aca="false">SUM(F4514:H4514)</f>
        <v>3678.43</v>
      </c>
      <c r="J4514" s="49" t="n">
        <f aca="false">Calc!$C$5-D4514</f>
        <v>81</v>
      </c>
      <c r="K4514" s="49" t="n">
        <f aca="false">IF(J4514&lt;=Calc!$C$11,4,IF(J4514&lt;=Calc!$C$12,3,IF(J4514&lt;=Calc!$C$13,2,1)))</f>
        <v>3</v>
      </c>
      <c r="L4514" s="49" t="n">
        <f aca="false">1+(E4514&gt;=Calc!$C$16)+(E4514&gt;=Calc!$C$17)+(E4514&gt;=Calc!$C$18)</f>
        <v>4</v>
      </c>
      <c r="M4514" s="49" t="str">
        <f aca="false">IF(AND(K4514=4,L4514&gt;=3),"Champions",IF(AND(K4514=3,L4514&gt;=3),"Loyal",IF(K4514&gt;=3,"Recent / New",IF(L4514&gt;=3,"At Risk","Hibernating / Lost"))))</f>
        <v>Loyal</v>
      </c>
      <c r="N4514" s="54" t="n">
        <f aca="false">IF(AND(Calc!$C$2&lt;=2009,Calc!$C$3&gt;=2009),F4514,0)+IF(AND(Calc!$C$2&lt;=2010,Calc!$C$3&gt;=2010),G4514,0)+IF(AND(Calc!$C$2&lt;=2011,Calc!$C$3&gt;=2011),H4514,0)</f>
        <v>3678.43</v>
      </c>
      <c r="O4514" s="61" t="n">
        <f aca="false">IF(AND(N4514&gt;0,OR(Calc!$C$4="*",B4514=Calc!$C$4)),N4514+ROW()*0.000000001,0)</f>
        <v>3678.430004514</v>
      </c>
    </row>
    <row r="4515" customFormat="false" ht="15" hidden="false" customHeight="false" outlineLevel="0" collapsed="false">
      <c r="A4515" s="49" t="n">
        <v>16929</v>
      </c>
      <c r="B4515" s="49" t="s">
        <v>189</v>
      </c>
      <c r="C4515" s="63" t="n">
        <v>40731</v>
      </c>
      <c r="D4515" s="63" t="n">
        <v>40883</v>
      </c>
      <c r="E4515" s="49" t="n">
        <v>7</v>
      </c>
      <c r="F4515" s="54" t="n">
        <v>0</v>
      </c>
      <c r="G4515" s="54" t="n">
        <v>0</v>
      </c>
      <c r="H4515" s="54" t="n">
        <v>1295.39</v>
      </c>
      <c r="I4515" s="54" t="n">
        <f aca="false">SUM(F4515:H4515)</f>
        <v>1295.39</v>
      </c>
      <c r="J4515" s="49" t="n">
        <f aca="false">Calc!$C$5-D4515</f>
        <v>4</v>
      </c>
      <c r="K4515" s="49" t="n">
        <f aca="false">IF(J4515&lt;=Calc!$C$11,4,IF(J4515&lt;=Calc!$C$12,3,IF(J4515&lt;=Calc!$C$13,2,1)))</f>
        <v>4</v>
      </c>
      <c r="L4515" s="49" t="n">
        <f aca="false">1+(E4515&gt;=Calc!$C$16)+(E4515&gt;=Calc!$C$17)+(E4515&gt;=Calc!$C$18)</f>
        <v>3</v>
      </c>
      <c r="M4515" s="49" t="str">
        <f aca="false">IF(AND(K4515=4,L4515&gt;=3),"Champions",IF(AND(K4515=3,L4515&gt;=3),"Loyal",IF(K4515&gt;=3,"Recent / New",IF(L4515&gt;=3,"At Risk","Hibernating / Lost"))))</f>
        <v>Champions</v>
      </c>
      <c r="N4515" s="54" t="n">
        <f aca="false">IF(AND(Calc!$C$2&lt;=2009,Calc!$C$3&gt;=2009),F4515,0)+IF(AND(Calc!$C$2&lt;=2010,Calc!$C$3&gt;=2010),G4515,0)+IF(AND(Calc!$C$2&lt;=2011,Calc!$C$3&gt;=2011),H4515,0)</f>
        <v>1295.39</v>
      </c>
      <c r="O4515" s="61" t="n">
        <f aca="false">IF(AND(N4515&gt;0,OR(Calc!$C$4="*",B4515=Calc!$C$4)),N4515+ROW()*0.000000001,0)</f>
        <v>1295.390004515</v>
      </c>
    </row>
    <row r="4516" customFormat="false" ht="15" hidden="false" customHeight="false" outlineLevel="0" collapsed="false">
      <c r="A4516" s="49" t="n">
        <v>16930</v>
      </c>
      <c r="B4516" s="49" t="s">
        <v>189</v>
      </c>
      <c r="C4516" s="63" t="n">
        <v>40818</v>
      </c>
      <c r="D4516" s="63" t="n">
        <v>40860</v>
      </c>
      <c r="E4516" s="49" t="n">
        <v>3</v>
      </c>
      <c r="F4516" s="54" t="n">
        <v>0</v>
      </c>
      <c r="G4516" s="54" t="n">
        <v>0</v>
      </c>
      <c r="H4516" s="54" t="n">
        <v>378.89</v>
      </c>
      <c r="I4516" s="54" t="n">
        <f aca="false">SUM(F4516:H4516)</f>
        <v>378.89</v>
      </c>
      <c r="J4516" s="49" t="n">
        <f aca="false">Calc!$C$5-D4516</f>
        <v>27</v>
      </c>
      <c r="K4516" s="49" t="n">
        <f aca="false">IF(J4516&lt;=Calc!$C$11,4,IF(J4516&lt;=Calc!$C$12,3,IF(J4516&lt;=Calc!$C$13,2,1)))</f>
        <v>3</v>
      </c>
      <c r="L4516" s="49" t="n">
        <f aca="false">1+(E4516&gt;=Calc!$C$16)+(E4516&gt;=Calc!$C$17)+(E4516&gt;=Calc!$C$18)</f>
        <v>2</v>
      </c>
      <c r="M4516" s="49" t="str">
        <f aca="false">IF(AND(K4516=4,L4516&gt;=3),"Champions",IF(AND(K4516=3,L4516&gt;=3),"Loyal",IF(K4516&gt;=3,"Recent / New",IF(L4516&gt;=3,"At Risk","Hibernating / Lost"))))</f>
        <v>Recent / New</v>
      </c>
      <c r="N4516" s="54" t="n">
        <f aca="false">IF(AND(Calc!$C$2&lt;=2009,Calc!$C$3&gt;=2009),F4516,0)+IF(AND(Calc!$C$2&lt;=2010,Calc!$C$3&gt;=2010),G4516,0)+IF(AND(Calc!$C$2&lt;=2011,Calc!$C$3&gt;=2011),H4516,0)</f>
        <v>378.89</v>
      </c>
      <c r="O4516" s="61" t="n">
        <f aca="false">IF(AND(N4516&gt;0,OR(Calc!$C$4="*",B4516=Calc!$C$4)),N4516+ROW()*0.000000001,0)</f>
        <v>378.890004516</v>
      </c>
    </row>
    <row r="4517" customFormat="false" ht="15" hidden="false" customHeight="false" outlineLevel="0" collapsed="false">
      <c r="A4517" s="49" t="n">
        <v>16931</v>
      </c>
      <c r="B4517" s="49" t="s">
        <v>189</v>
      </c>
      <c r="C4517" s="63" t="n">
        <v>40489</v>
      </c>
      <c r="D4517" s="63" t="n">
        <v>40881</v>
      </c>
      <c r="E4517" s="49" t="n">
        <v>23</v>
      </c>
      <c r="F4517" s="54" t="n">
        <v>0</v>
      </c>
      <c r="G4517" s="54" t="n">
        <v>842.01</v>
      </c>
      <c r="H4517" s="54" t="n">
        <v>4190.21</v>
      </c>
      <c r="I4517" s="54" t="n">
        <f aca="false">SUM(F4517:H4517)</f>
        <v>5032.22</v>
      </c>
      <c r="J4517" s="49" t="n">
        <f aca="false">Calc!$C$5-D4517</f>
        <v>6</v>
      </c>
      <c r="K4517" s="49" t="n">
        <f aca="false">IF(J4517&lt;=Calc!$C$11,4,IF(J4517&lt;=Calc!$C$12,3,IF(J4517&lt;=Calc!$C$13,2,1)))</f>
        <v>4</v>
      </c>
      <c r="L4517" s="49" t="n">
        <f aca="false">1+(E4517&gt;=Calc!$C$16)+(E4517&gt;=Calc!$C$17)+(E4517&gt;=Calc!$C$18)</f>
        <v>4</v>
      </c>
      <c r="M4517" s="49" t="str">
        <f aca="false">IF(AND(K4517=4,L4517&gt;=3),"Champions",IF(AND(K4517=3,L4517&gt;=3),"Loyal",IF(K4517&gt;=3,"Recent / New",IF(L4517&gt;=3,"At Risk","Hibernating / Lost"))))</f>
        <v>Champions</v>
      </c>
      <c r="N4517" s="54" t="n">
        <f aca="false">IF(AND(Calc!$C$2&lt;=2009,Calc!$C$3&gt;=2009),F4517,0)+IF(AND(Calc!$C$2&lt;=2010,Calc!$C$3&gt;=2010),G4517,0)+IF(AND(Calc!$C$2&lt;=2011,Calc!$C$3&gt;=2011),H4517,0)</f>
        <v>5032.22</v>
      </c>
      <c r="O4517" s="61" t="n">
        <f aca="false">IF(AND(N4517&gt;0,OR(Calc!$C$4="*",B4517=Calc!$C$4)),N4517+ROW()*0.000000001,0)</f>
        <v>5032.220004517</v>
      </c>
    </row>
    <row r="4518" customFormat="false" ht="15" hidden="false" customHeight="false" outlineLevel="0" collapsed="false">
      <c r="A4518" s="49" t="n">
        <v>16932</v>
      </c>
      <c r="B4518" s="49" t="s">
        <v>189</v>
      </c>
      <c r="C4518" s="63" t="n">
        <v>40315</v>
      </c>
      <c r="D4518" s="63" t="n">
        <v>40833</v>
      </c>
      <c r="E4518" s="49" t="n">
        <v>3</v>
      </c>
      <c r="F4518" s="54" t="n">
        <v>0</v>
      </c>
      <c r="G4518" s="54" t="n">
        <v>262.32</v>
      </c>
      <c r="H4518" s="54" t="n">
        <v>150.23</v>
      </c>
      <c r="I4518" s="54" t="n">
        <f aca="false">SUM(F4518:H4518)</f>
        <v>412.55</v>
      </c>
      <c r="J4518" s="49" t="n">
        <f aca="false">Calc!$C$5-D4518</f>
        <v>54</v>
      </c>
      <c r="K4518" s="49" t="n">
        <f aca="false">IF(J4518&lt;=Calc!$C$11,4,IF(J4518&lt;=Calc!$C$12,3,IF(J4518&lt;=Calc!$C$13,2,1)))</f>
        <v>3</v>
      </c>
      <c r="L4518" s="49" t="n">
        <f aca="false">1+(E4518&gt;=Calc!$C$16)+(E4518&gt;=Calc!$C$17)+(E4518&gt;=Calc!$C$18)</f>
        <v>2</v>
      </c>
      <c r="M4518" s="49" t="str">
        <f aca="false">IF(AND(K4518=4,L4518&gt;=3),"Champions",IF(AND(K4518=3,L4518&gt;=3),"Loyal",IF(K4518&gt;=3,"Recent / New",IF(L4518&gt;=3,"At Risk","Hibernating / Lost"))))</f>
        <v>Recent / New</v>
      </c>
      <c r="N4518" s="54" t="n">
        <f aca="false">IF(AND(Calc!$C$2&lt;=2009,Calc!$C$3&gt;=2009),F4518,0)+IF(AND(Calc!$C$2&lt;=2010,Calc!$C$3&gt;=2010),G4518,0)+IF(AND(Calc!$C$2&lt;=2011,Calc!$C$3&gt;=2011),H4518,0)</f>
        <v>412.55</v>
      </c>
      <c r="O4518" s="61" t="n">
        <f aca="false">IF(AND(N4518&gt;0,OR(Calc!$C$4="*",B4518=Calc!$C$4)),N4518+ROW()*0.000000001,0)</f>
        <v>412.550004518</v>
      </c>
    </row>
    <row r="4519" customFormat="false" ht="15" hidden="false" customHeight="false" outlineLevel="0" collapsed="false">
      <c r="A4519" s="49" t="n">
        <v>16933</v>
      </c>
      <c r="B4519" s="49" t="s">
        <v>189</v>
      </c>
      <c r="C4519" s="63" t="n">
        <v>40156</v>
      </c>
      <c r="D4519" s="63" t="n">
        <v>40885</v>
      </c>
      <c r="E4519" s="49" t="n">
        <v>9</v>
      </c>
      <c r="F4519" s="54" t="n">
        <v>549.49</v>
      </c>
      <c r="G4519" s="54" t="n">
        <v>1938.08</v>
      </c>
      <c r="H4519" s="54" t="n">
        <v>530.08</v>
      </c>
      <c r="I4519" s="54" t="n">
        <f aca="false">SUM(F4519:H4519)</f>
        <v>3017.65</v>
      </c>
      <c r="J4519" s="49" t="n">
        <f aca="false">Calc!$C$5-D4519</f>
        <v>2</v>
      </c>
      <c r="K4519" s="49" t="n">
        <f aca="false">IF(J4519&lt;=Calc!$C$11,4,IF(J4519&lt;=Calc!$C$12,3,IF(J4519&lt;=Calc!$C$13,2,1)))</f>
        <v>4</v>
      </c>
      <c r="L4519" s="49" t="n">
        <f aca="false">1+(E4519&gt;=Calc!$C$16)+(E4519&gt;=Calc!$C$17)+(E4519&gt;=Calc!$C$18)</f>
        <v>4</v>
      </c>
      <c r="M4519" s="49" t="str">
        <f aca="false">IF(AND(K4519=4,L4519&gt;=3),"Champions",IF(AND(K4519=3,L4519&gt;=3),"Loyal",IF(K4519&gt;=3,"Recent / New",IF(L4519&gt;=3,"At Risk","Hibernating / Lost"))))</f>
        <v>Champions</v>
      </c>
      <c r="N4519" s="54" t="n">
        <f aca="false">IF(AND(Calc!$C$2&lt;=2009,Calc!$C$3&gt;=2009),F4519,0)+IF(AND(Calc!$C$2&lt;=2010,Calc!$C$3&gt;=2010),G4519,0)+IF(AND(Calc!$C$2&lt;=2011,Calc!$C$3&gt;=2011),H4519,0)</f>
        <v>3017.65</v>
      </c>
      <c r="O4519" s="61" t="n">
        <f aca="false">IF(AND(N4519&gt;0,OR(Calc!$C$4="*",B4519=Calc!$C$4)),N4519+ROW()*0.000000001,0)</f>
        <v>3017.650004519</v>
      </c>
    </row>
    <row r="4520" customFormat="false" ht="15" hidden="false" customHeight="false" outlineLevel="0" collapsed="false">
      <c r="A4520" s="49" t="n">
        <v>16934</v>
      </c>
      <c r="B4520" s="49" t="s">
        <v>189</v>
      </c>
      <c r="C4520" s="63" t="n">
        <v>40265</v>
      </c>
      <c r="D4520" s="63" t="n">
        <v>40832</v>
      </c>
      <c r="E4520" s="49" t="n">
        <v>6</v>
      </c>
      <c r="F4520" s="54" t="n">
        <v>0</v>
      </c>
      <c r="G4520" s="54" t="n">
        <v>1131.86</v>
      </c>
      <c r="H4520" s="54" t="n">
        <v>931.03</v>
      </c>
      <c r="I4520" s="54" t="n">
        <f aca="false">SUM(F4520:H4520)</f>
        <v>2062.89</v>
      </c>
      <c r="J4520" s="49" t="n">
        <f aca="false">Calc!$C$5-D4520</f>
        <v>55</v>
      </c>
      <c r="K4520" s="49" t="n">
        <f aca="false">IF(J4520&lt;=Calc!$C$11,4,IF(J4520&lt;=Calc!$C$12,3,IF(J4520&lt;=Calc!$C$13,2,1)))</f>
        <v>3</v>
      </c>
      <c r="L4520" s="49" t="n">
        <f aca="false">1+(E4520&gt;=Calc!$C$16)+(E4520&gt;=Calc!$C$17)+(E4520&gt;=Calc!$C$18)</f>
        <v>3</v>
      </c>
      <c r="M4520" s="49" t="str">
        <f aca="false">IF(AND(K4520=4,L4520&gt;=3),"Champions",IF(AND(K4520=3,L4520&gt;=3),"Loyal",IF(K4520&gt;=3,"Recent / New",IF(L4520&gt;=3,"At Risk","Hibernating / Lost"))))</f>
        <v>Loyal</v>
      </c>
      <c r="N4520" s="54" t="n">
        <f aca="false">IF(AND(Calc!$C$2&lt;=2009,Calc!$C$3&gt;=2009),F4520,0)+IF(AND(Calc!$C$2&lt;=2010,Calc!$C$3&gt;=2010),G4520,0)+IF(AND(Calc!$C$2&lt;=2011,Calc!$C$3&gt;=2011),H4520,0)</f>
        <v>2062.89</v>
      </c>
      <c r="O4520" s="61" t="n">
        <f aca="false">IF(AND(N4520&gt;0,OR(Calc!$C$4="*",B4520=Calc!$C$4)),N4520+ROW()*0.000000001,0)</f>
        <v>2062.89000452</v>
      </c>
    </row>
    <row r="4521" customFormat="false" ht="15" hidden="false" customHeight="false" outlineLevel="0" collapsed="false">
      <c r="A4521" s="49" t="n">
        <v>16935</v>
      </c>
      <c r="B4521" s="49" t="s">
        <v>189</v>
      </c>
      <c r="C4521" s="63" t="n">
        <v>40465</v>
      </c>
      <c r="D4521" s="63" t="n">
        <v>40505</v>
      </c>
      <c r="E4521" s="49" t="n">
        <v>3</v>
      </c>
      <c r="F4521" s="54" t="n">
        <v>0</v>
      </c>
      <c r="G4521" s="54" t="n">
        <v>530.86</v>
      </c>
      <c r="H4521" s="54" t="n">
        <v>0</v>
      </c>
      <c r="I4521" s="54" t="n">
        <f aca="false">SUM(F4521:H4521)</f>
        <v>530.86</v>
      </c>
      <c r="J4521" s="49" t="n">
        <f aca="false">Calc!$C$5-D4521</f>
        <v>382</v>
      </c>
      <c r="K4521" s="49" t="n">
        <f aca="false">IF(J4521&lt;=Calc!$C$11,4,IF(J4521&lt;=Calc!$C$12,3,IF(J4521&lt;=Calc!$C$13,2,1)))</f>
        <v>1</v>
      </c>
      <c r="L4521" s="49" t="n">
        <f aca="false">1+(E4521&gt;=Calc!$C$16)+(E4521&gt;=Calc!$C$17)+(E4521&gt;=Calc!$C$18)</f>
        <v>2</v>
      </c>
      <c r="M4521" s="49" t="str">
        <f aca="false">IF(AND(K4521=4,L4521&gt;=3),"Champions",IF(AND(K4521=3,L4521&gt;=3),"Loyal",IF(K4521&gt;=3,"Recent / New",IF(L4521&gt;=3,"At Risk","Hibernating / Lost"))))</f>
        <v>Hibernating / Lost</v>
      </c>
      <c r="N4521" s="54" t="n">
        <f aca="false">IF(AND(Calc!$C$2&lt;=2009,Calc!$C$3&gt;=2009),F4521,0)+IF(AND(Calc!$C$2&lt;=2010,Calc!$C$3&gt;=2010),G4521,0)+IF(AND(Calc!$C$2&lt;=2011,Calc!$C$3&gt;=2011),H4521,0)</f>
        <v>530.86</v>
      </c>
      <c r="O4521" s="61" t="n">
        <f aca="false">IF(AND(N4521&gt;0,OR(Calc!$C$4="*",B4521=Calc!$C$4)),N4521+ROW()*0.000000001,0)</f>
        <v>530.860004521</v>
      </c>
    </row>
    <row r="4522" customFormat="false" ht="15" hidden="false" customHeight="false" outlineLevel="0" collapsed="false">
      <c r="A4522" s="49" t="n">
        <v>16936</v>
      </c>
      <c r="B4522" s="49" t="s">
        <v>189</v>
      </c>
      <c r="C4522" s="63" t="n">
        <v>40501</v>
      </c>
      <c r="D4522" s="63" t="n">
        <v>40861</v>
      </c>
      <c r="E4522" s="49" t="n">
        <v>2</v>
      </c>
      <c r="F4522" s="54" t="n">
        <v>0</v>
      </c>
      <c r="G4522" s="54" t="n">
        <v>286.39</v>
      </c>
      <c r="H4522" s="54" t="n">
        <v>261.9</v>
      </c>
      <c r="I4522" s="54" t="n">
        <f aca="false">SUM(F4522:H4522)</f>
        <v>548.29</v>
      </c>
      <c r="J4522" s="49" t="n">
        <f aca="false">Calc!$C$5-D4522</f>
        <v>26</v>
      </c>
      <c r="K4522" s="49" t="n">
        <f aca="false">IF(J4522&lt;=Calc!$C$11,4,IF(J4522&lt;=Calc!$C$12,3,IF(J4522&lt;=Calc!$C$13,2,1)))</f>
        <v>4</v>
      </c>
      <c r="L4522" s="49" t="n">
        <f aca="false">1+(E4522&gt;=Calc!$C$16)+(E4522&gt;=Calc!$C$17)+(E4522&gt;=Calc!$C$18)</f>
        <v>2</v>
      </c>
      <c r="M4522" s="49" t="str">
        <f aca="false">IF(AND(K4522=4,L4522&gt;=3),"Champions",IF(AND(K4522=3,L4522&gt;=3),"Loyal",IF(K4522&gt;=3,"Recent / New",IF(L4522&gt;=3,"At Risk","Hibernating / Lost"))))</f>
        <v>Recent / New</v>
      </c>
      <c r="N4522" s="54" t="n">
        <f aca="false">IF(AND(Calc!$C$2&lt;=2009,Calc!$C$3&gt;=2009),F4522,0)+IF(AND(Calc!$C$2&lt;=2010,Calc!$C$3&gt;=2010),G4522,0)+IF(AND(Calc!$C$2&lt;=2011,Calc!$C$3&gt;=2011),H4522,0)</f>
        <v>548.29</v>
      </c>
      <c r="O4522" s="61" t="n">
        <f aca="false">IF(AND(N4522&gt;0,OR(Calc!$C$4="*",B4522=Calc!$C$4)),N4522+ROW()*0.000000001,0)</f>
        <v>548.290004522</v>
      </c>
    </row>
    <row r="4523" customFormat="false" ht="15" hidden="false" customHeight="false" outlineLevel="0" collapsed="false">
      <c r="A4523" s="49" t="n">
        <v>16937</v>
      </c>
      <c r="B4523" s="49" t="s">
        <v>189</v>
      </c>
      <c r="C4523" s="63" t="n">
        <v>40387</v>
      </c>
      <c r="D4523" s="63" t="n">
        <v>40387</v>
      </c>
      <c r="E4523" s="49" t="n">
        <v>1</v>
      </c>
      <c r="F4523" s="54" t="n">
        <v>0</v>
      </c>
      <c r="G4523" s="54" t="n">
        <v>196.25</v>
      </c>
      <c r="H4523" s="54" t="n">
        <v>0</v>
      </c>
      <c r="I4523" s="54" t="n">
        <f aca="false">SUM(F4523:H4523)</f>
        <v>196.25</v>
      </c>
      <c r="J4523" s="49" t="n">
        <f aca="false">Calc!$C$5-D4523</f>
        <v>500</v>
      </c>
      <c r="K4523" s="49" t="n">
        <f aca="false">IF(J4523&lt;=Calc!$C$11,4,IF(J4523&lt;=Calc!$C$12,3,IF(J4523&lt;=Calc!$C$13,2,1)))</f>
        <v>1</v>
      </c>
      <c r="L4523" s="49" t="n">
        <f aca="false">1+(E4523&gt;=Calc!$C$16)+(E4523&gt;=Calc!$C$17)+(E4523&gt;=Calc!$C$18)</f>
        <v>1</v>
      </c>
      <c r="M4523" s="49" t="str">
        <f aca="false">IF(AND(K4523=4,L4523&gt;=3),"Champions",IF(AND(K4523=3,L4523&gt;=3),"Loyal",IF(K4523&gt;=3,"Recent / New",IF(L4523&gt;=3,"At Risk","Hibernating / Lost"))))</f>
        <v>Hibernating / Lost</v>
      </c>
      <c r="N4523" s="54" t="n">
        <f aca="false">IF(AND(Calc!$C$2&lt;=2009,Calc!$C$3&gt;=2009),F4523,0)+IF(AND(Calc!$C$2&lt;=2010,Calc!$C$3&gt;=2010),G4523,0)+IF(AND(Calc!$C$2&lt;=2011,Calc!$C$3&gt;=2011),H4523,0)</f>
        <v>196.25</v>
      </c>
      <c r="O4523" s="61" t="n">
        <f aca="false">IF(AND(N4523&gt;0,OR(Calc!$C$4="*",B4523=Calc!$C$4)),N4523+ROW()*0.000000001,0)</f>
        <v>196.250004523</v>
      </c>
    </row>
    <row r="4524" customFormat="false" ht="15" hidden="false" customHeight="false" outlineLevel="0" collapsed="false">
      <c r="A4524" s="49" t="n">
        <v>16938</v>
      </c>
      <c r="B4524" s="49" t="s">
        <v>189</v>
      </c>
      <c r="C4524" s="63" t="n">
        <v>40226</v>
      </c>
      <c r="D4524" s="63" t="n">
        <v>40878</v>
      </c>
      <c r="E4524" s="49" t="n">
        <v>9</v>
      </c>
      <c r="F4524" s="54" t="n">
        <v>0</v>
      </c>
      <c r="G4524" s="54" t="n">
        <v>4283.68</v>
      </c>
      <c r="H4524" s="54" t="n">
        <v>1878.43</v>
      </c>
      <c r="I4524" s="54" t="n">
        <f aca="false">SUM(F4524:H4524)</f>
        <v>6162.11</v>
      </c>
      <c r="J4524" s="49" t="n">
        <f aca="false">Calc!$C$5-D4524</f>
        <v>9</v>
      </c>
      <c r="K4524" s="49" t="n">
        <f aca="false">IF(J4524&lt;=Calc!$C$11,4,IF(J4524&lt;=Calc!$C$12,3,IF(J4524&lt;=Calc!$C$13,2,1)))</f>
        <v>4</v>
      </c>
      <c r="L4524" s="49" t="n">
        <f aca="false">1+(E4524&gt;=Calc!$C$16)+(E4524&gt;=Calc!$C$17)+(E4524&gt;=Calc!$C$18)</f>
        <v>4</v>
      </c>
      <c r="M4524" s="49" t="str">
        <f aca="false">IF(AND(K4524=4,L4524&gt;=3),"Champions",IF(AND(K4524=3,L4524&gt;=3),"Loyal",IF(K4524&gt;=3,"Recent / New",IF(L4524&gt;=3,"At Risk","Hibernating / Lost"))))</f>
        <v>Champions</v>
      </c>
      <c r="N4524" s="54" t="n">
        <f aca="false">IF(AND(Calc!$C$2&lt;=2009,Calc!$C$3&gt;=2009),F4524,0)+IF(AND(Calc!$C$2&lt;=2010,Calc!$C$3&gt;=2010),G4524,0)+IF(AND(Calc!$C$2&lt;=2011,Calc!$C$3&gt;=2011),H4524,0)</f>
        <v>6162.11</v>
      </c>
      <c r="O4524" s="61" t="n">
        <f aca="false">IF(AND(N4524&gt;0,OR(Calc!$C$4="*",B4524=Calc!$C$4)),N4524+ROW()*0.000000001,0)</f>
        <v>6162.110004524</v>
      </c>
    </row>
    <row r="4525" customFormat="false" ht="15" hidden="false" customHeight="false" outlineLevel="0" collapsed="false">
      <c r="A4525" s="49" t="n">
        <v>16939</v>
      </c>
      <c r="B4525" s="49" t="s">
        <v>189</v>
      </c>
      <c r="C4525" s="63" t="n">
        <v>40237</v>
      </c>
      <c r="D4525" s="63" t="n">
        <v>40398</v>
      </c>
      <c r="E4525" s="49" t="n">
        <v>3</v>
      </c>
      <c r="F4525" s="54" t="n">
        <v>0</v>
      </c>
      <c r="G4525" s="54" t="n">
        <v>433.85</v>
      </c>
      <c r="H4525" s="54" t="n">
        <v>0</v>
      </c>
      <c r="I4525" s="54" t="n">
        <f aca="false">SUM(F4525:H4525)</f>
        <v>433.85</v>
      </c>
      <c r="J4525" s="49" t="n">
        <f aca="false">Calc!$C$5-D4525</f>
        <v>489</v>
      </c>
      <c r="K4525" s="49" t="n">
        <f aca="false">IF(J4525&lt;=Calc!$C$11,4,IF(J4525&lt;=Calc!$C$12,3,IF(J4525&lt;=Calc!$C$13,2,1)))</f>
        <v>1</v>
      </c>
      <c r="L4525" s="49" t="n">
        <f aca="false">1+(E4525&gt;=Calc!$C$16)+(E4525&gt;=Calc!$C$17)+(E4525&gt;=Calc!$C$18)</f>
        <v>2</v>
      </c>
      <c r="M4525" s="49" t="str">
        <f aca="false">IF(AND(K4525=4,L4525&gt;=3),"Champions",IF(AND(K4525=3,L4525&gt;=3),"Loyal",IF(K4525&gt;=3,"Recent / New",IF(L4525&gt;=3,"At Risk","Hibernating / Lost"))))</f>
        <v>Hibernating / Lost</v>
      </c>
      <c r="N4525" s="54" t="n">
        <f aca="false">IF(AND(Calc!$C$2&lt;=2009,Calc!$C$3&gt;=2009),F4525,0)+IF(AND(Calc!$C$2&lt;=2010,Calc!$C$3&gt;=2010),G4525,0)+IF(AND(Calc!$C$2&lt;=2011,Calc!$C$3&gt;=2011),H4525,0)</f>
        <v>433.85</v>
      </c>
      <c r="O4525" s="61" t="n">
        <f aca="false">IF(AND(N4525&gt;0,OR(Calc!$C$4="*",B4525=Calc!$C$4)),N4525+ROW()*0.000000001,0)</f>
        <v>433.850004525</v>
      </c>
    </row>
    <row r="4526" customFormat="false" ht="15" hidden="false" customHeight="false" outlineLevel="0" collapsed="false">
      <c r="A4526" s="49" t="n">
        <v>16940</v>
      </c>
      <c r="B4526" s="49" t="s">
        <v>189</v>
      </c>
      <c r="C4526" s="63" t="n">
        <v>40155</v>
      </c>
      <c r="D4526" s="63" t="n">
        <v>40834</v>
      </c>
      <c r="E4526" s="49" t="n">
        <v>8</v>
      </c>
      <c r="F4526" s="54" t="n">
        <v>656.85</v>
      </c>
      <c r="G4526" s="54" t="n">
        <v>2538.68</v>
      </c>
      <c r="H4526" s="54" t="n">
        <v>3049.88</v>
      </c>
      <c r="I4526" s="54" t="n">
        <f aca="false">SUM(F4526:H4526)</f>
        <v>6245.41</v>
      </c>
      <c r="J4526" s="49" t="n">
        <f aca="false">Calc!$C$5-D4526</f>
        <v>53</v>
      </c>
      <c r="K4526" s="49" t="n">
        <f aca="false">IF(J4526&lt;=Calc!$C$11,4,IF(J4526&lt;=Calc!$C$12,3,IF(J4526&lt;=Calc!$C$13,2,1)))</f>
        <v>3</v>
      </c>
      <c r="L4526" s="49" t="n">
        <f aca="false">1+(E4526&gt;=Calc!$C$16)+(E4526&gt;=Calc!$C$17)+(E4526&gt;=Calc!$C$18)</f>
        <v>4</v>
      </c>
      <c r="M4526" s="49" t="str">
        <f aca="false">IF(AND(K4526=4,L4526&gt;=3),"Champions",IF(AND(K4526=3,L4526&gt;=3),"Loyal",IF(K4526&gt;=3,"Recent / New",IF(L4526&gt;=3,"At Risk","Hibernating / Lost"))))</f>
        <v>Loyal</v>
      </c>
      <c r="N4526" s="54" t="n">
        <f aca="false">IF(AND(Calc!$C$2&lt;=2009,Calc!$C$3&gt;=2009),F4526,0)+IF(AND(Calc!$C$2&lt;=2010,Calc!$C$3&gt;=2010),G4526,0)+IF(AND(Calc!$C$2&lt;=2011,Calc!$C$3&gt;=2011),H4526,0)</f>
        <v>6245.41</v>
      </c>
      <c r="O4526" s="61" t="n">
        <f aca="false">IF(AND(N4526&gt;0,OR(Calc!$C$4="*",B4526=Calc!$C$4)),N4526+ROW()*0.000000001,0)</f>
        <v>6245.410004526</v>
      </c>
    </row>
    <row r="4527" customFormat="false" ht="15" hidden="false" customHeight="false" outlineLevel="0" collapsed="false">
      <c r="A4527" s="49" t="n">
        <v>16941</v>
      </c>
      <c r="B4527" s="49" t="s">
        <v>189</v>
      </c>
      <c r="C4527" s="63" t="n">
        <v>40275</v>
      </c>
      <c r="D4527" s="63" t="n">
        <v>40275</v>
      </c>
      <c r="E4527" s="49" t="n">
        <v>1</v>
      </c>
      <c r="F4527" s="54" t="n">
        <v>0</v>
      </c>
      <c r="G4527" s="54" t="n">
        <v>33</v>
      </c>
      <c r="H4527" s="54" t="n">
        <v>0</v>
      </c>
      <c r="I4527" s="54" t="n">
        <f aca="false">SUM(F4527:H4527)</f>
        <v>33</v>
      </c>
      <c r="J4527" s="49" t="n">
        <f aca="false">Calc!$C$5-D4527</f>
        <v>612</v>
      </c>
      <c r="K4527" s="49" t="n">
        <f aca="false">IF(J4527&lt;=Calc!$C$11,4,IF(J4527&lt;=Calc!$C$12,3,IF(J4527&lt;=Calc!$C$13,2,1)))</f>
        <v>1</v>
      </c>
      <c r="L4527" s="49" t="n">
        <f aca="false">1+(E4527&gt;=Calc!$C$16)+(E4527&gt;=Calc!$C$17)+(E4527&gt;=Calc!$C$18)</f>
        <v>1</v>
      </c>
      <c r="M4527" s="49" t="str">
        <f aca="false">IF(AND(K4527=4,L4527&gt;=3),"Champions",IF(AND(K4527=3,L4527&gt;=3),"Loyal",IF(K4527&gt;=3,"Recent / New",IF(L4527&gt;=3,"At Risk","Hibernating / Lost"))))</f>
        <v>Hibernating / Lost</v>
      </c>
      <c r="N4527" s="54" t="n">
        <f aca="false">IF(AND(Calc!$C$2&lt;=2009,Calc!$C$3&gt;=2009),F4527,0)+IF(AND(Calc!$C$2&lt;=2010,Calc!$C$3&gt;=2010),G4527,0)+IF(AND(Calc!$C$2&lt;=2011,Calc!$C$3&gt;=2011),H4527,0)</f>
        <v>33</v>
      </c>
      <c r="O4527" s="61" t="n">
        <f aca="false">IF(AND(N4527&gt;0,OR(Calc!$C$4="*",B4527=Calc!$C$4)),N4527+ROW()*0.000000001,0)</f>
        <v>33.000004527</v>
      </c>
    </row>
    <row r="4528" customFormat="false" ht="15" hidden="false" customHeight="false" outlineLevel="0" collapsed="false">
      <c r="A4528" s="49" t="n">
        <v>16942</v>
      </c>
      <c r="B4528" s="49" t="s">
        <v>189</v>
      </c>
      <c r="C4528" s="63" t="n">
        <v>40659</v>
      </c>
      <c r="D4528" s="63" t="n">
        <v>40874</v>
      </c>
      <c r="E4528" s="49" t="n">
        <v>9</v>
      </c>
      <c r="F4528" s="54" t="n">
        <v>0</v>
      </c>
      <c r="G4528" s="54" t="n">
        <v>0</v>
      </c>
      <c r="H4528" s="54" t="n">
        <v>1878.51</v>
      </c>
      <c r="I4528" s="54" t="n">
        <f aca="false">SUM(F4528:H4528)</f>
        <v>1878.51</v>
      </c>
      <c r="J4528" s="49" t="n">
        <f aca="false">Calc!$C$5-D4528</f>
        <v>13</v>
      </c>
      <c r="K4528" s="49" t="n">
        <f aca="false">IF(J4528&lt;=Calc!$C$11,4,IF(J4528&lt;=Calc!$C$12,3,IF(J4528&lt;=Calc!$C$13,2,1)))</f>
        <v>4</v>
      </c>
      <c r="L4528" s="49" t="n">
        <f aca="false">1+(E4528&gt;=Calc!$C$16)+(E4528&gt;=Calc!$C$17)+(E4528&gt;=Calc!$C$18)</f>
        <v>4</v>
      </c>
      <c r="M4528" s="49" t="str">
        <f aca="false">IF(AND(K4528=4,L4528&gt;=3),"Champions",IF(AND(K4528=3,L4528&gt;=3),"Loyal",IF(K4528&gt;=3,"Recent / New",IF(L4528&gt;=3,"At Risk","Hibernating / Lost"))))</f>
        <v>Champions</v>
      </c>
      <c r="N4528" s="54" t="n">
        <f aca="false">IF(AND(Calc!$C$2&lt;=2009,Calc!$C$3&gt;=2009),F4528,0)+IF(AND(Calc!$C$2&lt;=2010,Calc!$C$3&gt;=2010),G4528,0)+IF(AND(Calc!$C$2&lt;=2011,Calc!$C$3&gt;=2011),H4528,0)</f>
        <v>1878.51</v>
      </c>
      <c r="O4528" s="61" t="n">
        <f aca="false">IF(AND(N4528&gt;0,OR(Calc!$C$4="*",B4528=Calc!$C$4)),N4528+ROW()*0.000000001,0)</f>
        <v>1878.510004528</v>
      </c>
    </row>
    <row r="4529" customFormat="false" ht="15" hidden="false" customHeight="false" outlineLevel="0" collapsed="false">
      <c r="A4529" s="49" t="n">
        <v>16943</v>
      </c>
      <c r="B4529" s="49" t="s">
        <v>189</v>
      </c>
      <c r="C4529" s="63" t="n">
        <v>40568</v>
      </c>
      <c r="D4529" s="63" t="n">
        <v>40675</v>
      </c>
      <c r="E4529" s="49" t="n">
        <v>3</v>
      </c>
      <c r="F4529" s="54" t="n">
        <v>0</v>
      </c>
      <c r="G4529" s="54" t="n">
        <v>0</v>
      </c>
      <c r="H4529" s="54" t="n">
        <v>816.73</v>
      </c>
      <c r="I4529" s="54" t="n">
        <f aca="false">SUM(F4529:H4529)</f>
        <v>816.73</v>
      </c>
      <c r="J4529" s="49" t="n">
        <f aca="false">Calc!$C$5-D4529</f>
        <v>212</v>
      </c>
      <c r="K4529" s="49" t="n">
        <f aca="false">IF(J4529&lt;=Calc!$C$11,4,IF(J4529&lt;=Calc!$C$12,3,IF(J4529&lt;=Calc!$C$13,2,1)))</f>
        <v>2</v>
      </c>
      <c r="L4529" s="49" t="n">
        <f aca="false">1+(E4529&gt;=Calc!$C$16)+(E4529&gt;=Calc!$C$17)+(E4529&gt;=Calc!$C$18)</f>
        <v>2</v>
      </c>
      <c r="M4529" s="49" t="str">
        <f aca="false">IF(AND(K4529=4,L4529&gt;=3),"Champions",IF(AND(K4529=3,L4529&gt;=3),"Loyal",IF(K4529&gt;=3,"Recent / New",IF(L4529&gt;=3,"At Risk","Hibernating / Lost"))))</f>
        <v>Hibernating / Lost</v>
      </c>
      <c r="N4529" s="54" t="n">
        <f aca="false">IF(AND(Calc!$C$2&lt;=2009,Calc!$C$3&gt;=2009),F4529,0)+IF(AND(Calc!$C$2&lt;=2010,Calc!$C$3&gt;=2010),G4529,0)+IF(AND(Calc!$C$2&lt;=2011,Calc!$C$3&gt;=2011),H4529,0)</f>
        <v>816.73</v>
      </c>
      <c r="O4529" s="61" t="n">
        <f aca="false">IF(AND(N4529&gt;0,OR(Calc!$C$4="*",B4529=Calc!$C$4)),N4529+ROW()*0.000000001,0)</f>
        <v>816.730004529</v>
      </c>
    </row>
    <row r="4530" customFormat="false" ht="15" hidden="false" customHeight="false" outlineLevel="0" collapsed="false">
      <c r="A4530" s="49" t="n">
        <v>16944</v>
      </c>
      <c r="B4530" s="49" t="s">
        <v>189</v>
      </c>
      <c r="C4530" s="63" t="n">
        <v>40277</v>
      </c>
      <c r="D4530" s="63" t="n">
        <v>40277</v>
      </c>
      <c r="E4530" s="49" t="n">
        <v>1</v>
      </c>
      <c r="F4530" s="54" t="n">
        <v>0</v>
      </c>
      <c r="G4530" s="54" t="n">
        <v>101.36</v>
      </c>
      <c r="H4530" s="54" t="n">
        <v>0</v>
      </c>
      <c r="I4530" s="54" t="n">
        <f aca="false">SUM(F4530:H4530)</f>
        <v>101.36</v>
      </c>
      <c r="J4530" s="49" t="n">
        <f aca="false">Calc!$C$5-D4530</f>
        <v>610</v>
      </c>
      <c r="K4530" s="49" t="n">
        <f aca="false">IF(J4530&lt;=Calc!$C$11,4,IF(J4530&lt;=Calc!$C$12,3,IF(J4530&lt;=Calc!$C$13,2,1)))</f>
        <v>1</v>
      </c>
      <c r="L4530" s="49" t="n">
        <f aca="false">1+(E4530&gt;=Calc!$C$16)+(E4530&gt;=Calc!$C$17)+(E4530&gt;=Calc!$C$18)</f>
        <v>1</v>
      </c>
      <c r="M4530" s="49" t="str">
        <f aca="false">IF(AND(K4530=4,L4530&gt;=3),"Champions",IF(AND(K4530=3,L4530&gt;=3),"Loyal",IF(K4530&gt;=3,"Recent / New",IF(L4530&gt;=3,"At Risk","Hibernating / Lost"))))</f>
        <v>Hibernating / Lost</v>
      </c>
      <c r="N4530" s="54" t="n">
        <f aca="false">IF(AND(Calc!$C$2&lt;=2009,Calc!$C$3&gt;=2009),F4530,0)+IF(AND(Calc!$C$2&lt;=2010,Calc!$C$3&gt;=2010),G4530,0)+IF(AND(Calc!$C$2&lt;=2011,Calc!$C$3&gt;=2011),H4530,0)</f>
        <v>101.36</v>
      </c>
      <c r="O4530" s="61" t="n">
        <f aca="false">IF(AND(N4530&gt;0,OR(Calc!$C$4="*",B4530=Calc!$C$4)),N4530+ROW()*0.000000001,0)</f>
        <v>101.36000453</v>
      </c>
    </row>
    <row r="4531" customFormat="false" ht="15" hidden="false" customHeight="false" outlineLevel="0" collapsed="false">
      <c r="A4531" s="49" t="n">
        <v>16945</v>
      </c>
      <c r="B4531" s="49" t="s">
        <v>189</v>
      </c>
      <c r="C4531" s="63" t="n">
        <v>40156</v>
      </c>
      <c r="D4531" s="63" t="n">
        <v>40865</v>
      </c>
      <c r="E4531" s="49" t="n">
        <v>33</v>
      </c>
      <c r="F4531" s="54" t="n">
        <v>610.01</v>
      </c>
      <c r="G4531" s="54" t="n">
        <v>3855</v>
      </c>
      <c r="H4531" s="54" t="n">
        <v>4065.65</v>
      </c>
      <c r="I4531" s="54" t="n">
        <f aca="false">SUM(F4531:H4531)</f>
        <v>8530.66</v>
      </c>
      <c r="J4531" s="49" t="n">
        <f aca="false">Calc!$C$5-D4531</f>
        <v>22</v>
      </c>
      <c r="K4531" s="49" t="n">
        <f aca="false">IF(J4531&lt;=Calc!$C$11,4,IF(J4531&lt;=Calc!$C$12,3,IF(J4531&lt;=Calc!$C$13,2,1)))</f>
        <v>4</v>
      </c>
      <c r="L4531" s="49" t="n">
        <f aca="false">1+(E4531&gt;=Calc!$C$16)+(E4531&gt;=Calc!$C$17)+(E4531&gt;=Calc!$C$18)</f>
        <v>4</v>
      </c>
      <c r="M4531" s="49" t="str">
        <f aca="false">IF(AND(K4531=4,L4531&gt;=3),"Champions",IF(AND(K4531=3,L4531&gt;=3),"Loyal",IF(K4531&gt;=3,"Recent / New",IF(L4531&gt;=3,"At Risk","Hibernating / Lost"))))</f>
        <v>Champions</v>
      </c>
      <c r="N4531" s="54" t="n">
        <f aca="false">IF(AND(Calc!$C$2&lt;=2009,Calc!$C$3&gt;=2009),F4531,0)+IF(AND(Calc!$C$2&lt;=2010,Calc!$C$3&gt;=2010),G4531,0)+IF(AND(Calc!$C$2&lt;=2011,Calc!$C$3&gt;=2011),H4531,0)</f>
        <v>8530.66</v>
      </c>
      <c r="O4531" s="61" t="n">
        <f aca="false">IF(AND(N4531&gt;0,OR(Calc!$C$4="*",B4531=Calc!$C$4)),N4531+ROW()*0.000000001,0)</f>
        <v>8530.660004531</v>
      </c>
    </row>
    <row r="4532" customFormat="false" ht="15" hidden="false" customHeight="false" outlineLevel="0" collapsed="false">
      <c r="A4532" s="49" t="n">
        <v>16946</v>
      </c>
      <c r="B4532" s="49" t="s">
        <v>189</v>
      </c>
      <c r="C4532" s="63" t="n">
        <v>40239</v>
      </c>
      <c r="D4532" s="63" t="n">
        <v>40503</v>
      </c>
      <c r="E4532" s="49" t="n">
        <v>5</v>
      </c>
      <c r="F4532" s="54" t="n">
        <v>0</v>
      </c>
      <c r="G4532" s="54" t="n">
        <v>1199.54</v>
      </c>
      <c r="H4532" s="54" t="n">
        <v>0</v>
      </c>
      <c r="I4532" s="54" t="n">
        <f aca="false">SUM(F4532:H4532)</f>
        <v>1199.54</v>
      </c>
      <c r="J4532" s="49" t="n">
        <f aca="false">Calc!$C$5-D4532</f>
        <v>384</v>
      </c>
      <c r="K4532" s="49" t="n">
        <f aca="false">IF(J4532&lt;=Calc!$C$11,4,IF(J4532&lt;=Calc!$C$12,3,IF(J4532&lt;=Calc!$C$13,2,1)))</f>
        <v>1</v>
      </c>
      <c r="L4532" s="49" t="n">
        <f aca="false">1+(E4532&gt;=Calc!$C$16)+(E4532&gt;=Calc!$C$17)+(E4532&gt;=Calc!$C$18)</f>
        <v>3</v>
      </c>
      <c r="M4532" s="49" t="str">
        <f aca="false">IF(AND(K4532=4,L4532&gt;=3),"Champions",IF(AND(K4532=3,L4532&gt;=3),"Loyal",IF(K4532&gt;=3,"Recent / New",IF(L4532&gt;=3,"At Risk","Hibernating / Lost"))))</f>
        <v>At Risk</v>
      </c>
      <c r="N4532" s="54" t="n">
        <f aca="false">IF(AND(Calc!$C$2&lt;=2009,Calc!$C$3&gt;=2009),F4532,0)+IF(AND(Calc!$C$2&lt;=2010,Calc!$C$3&gt;=2010),G4532,0)+IF(AND(Calc!$C$2&lt;=2011,Calc!$C$3&gt;=2011),H4532,0)</f>
        <v>1199.54</v>
      </c>
      <c r="O4532" s="61" t="n">
        <f aca="false">IF(AND(N4532&gt;0,OR(Calc!$C$4="*",B4532=Calc!$C$4)),N4532+ROW()*0.000000001,0)</f>
        <v>1199.540004532</v>
      </c>
    </row>
    <row r="4533" customFormat="false" ht="15" hidden="false" customHeight="false" outlineLevel="0" collapsed="false">
      <c r="A4533" s="49" t="n">
        <v>16947</v>
      </c>
      <c r="B4533" s="49" t="s">
        <v>189</v>
      </c>
      <c r="C4533" s="63" t="n">
        <v>40240</v>
      </c>
      <c r="D4533" s="63" t="n">
        <v>40651</v>
      </c>
      <c r="E4533" s="49" t="n">
        <v>4</v>
      </c>
      <c r="F4533" s="54" t="n">
        <v>0</v>
      </c>
      <c r="G4533" s="54" t="n">
        <v>499.83</v>
      </c>
      <c r="H4533" s="54" t="n">
        <v>406.48</v>
      </c>
      <c r="I4533" s="54" t="n">
        <f aca="false">SUM(F4533:H4533)</f>
        <v>906.31</v>
      </c>
      <c r="J4533" s="49" t="n">
        <f aca="false">Calc!$C$5-D4533</f>
        <v>236</v>
      </c>
      <c r="K4533" s="49" t="n">
        <f aca="false">IF(J4533&lt;=Calc!$C$11,4,IF(J4533&lt;=Calc!$C$12,3,IF(J4533&lt;=Calc!$C$13,2,1)))</f>
        <v>2</v>
      </c>
      <c r="L4533" s="49" t="n">
        <f aca="false">1+(E4533&gt;=Calc!$C$16)+(E4533&gt;=Calc!$C$17)+(E4533&gt;=Calc!$C$18)</f>
        <v>3</v>
      </c>
      <c r="M4533" s="49" t="str">
        <f aca="false">IF(AND(K4533=4,L4533&gt;=3),"Champions",IF(AND(K4533=3,L4533&gt;=3),"Loyal",IF(K4533&gt;=3,"Recent / New",IF(L4533&gt;=3,"At Risk","Hibernating / Lost"))))</f>
        <v>At Risk</v>
      </c>
      <c r="N4533" s="54" t="n">
        <f aca="false">IF(AND(Calc!$C$2&lt;=2009,Calc!$C$3&gt;=2009),F4533,0)+IF(AND(Calc!$C$2&lt;=2010,Calc!$C$3&gt;=2010),G4533,0)+IF(AND(Calc!$C$2&lt;=2011,Calc!$C$3&gt;=2011),H4533,0)</f>
        <v>906.31</v>
      </c>
      <c r="O4533" s="61" t="n">
        <f aca="false">IF(AND(N4533&gt;0,OR(Calc!$C$4="*",B4533=Calc!$C$4)),N4533+ROW()*0.000000001,0)</f>
        <v>906.310004533</v>
      </c>
    </row>
    <row r="4534" customFormat="false" ht="15" hidden="false" customHeight="false" outlineLevel="0" collapsed="false">
      <c r="A4534" s="49" t="n">
        <v>16948</v>
      </c>
      <c r="B4534" s="49" t="s">
        <v>189</v>
      </c>
      <c r="C4534" s="63" t="n">
        <v>40230</v>
      </c>
      <c r="D4534" s="63" t="n">
        <v>40748</v>
      </c>
      <c r="E4534" s="49" t="n">
        <v>7</v>
      </c>
      <c r="F4534" s="54" t="n">
        <v>0</v>
      </c>
      <c r="G4534" s="54" t="n">
        <v>433.75</v>
      </c>
      <c r="H4534" s="54" t="n">
        <v>435.02</v>
      </c>
      <c r="I4534" s="54" t="n">
        <f aca="false">SUM(F4534:H4534)</f>
        <v>868.77</v>
      </c>
      <c r="J4534" s="49" t="n">
        <f aca="false">Calc!$C$5-D4534</f>
        <v>139</v>
      </c>
      <c r="K4534" s="49" t="n">
        <f aca="false">IF(J4534&lt;=Calc!$C$11,4,IF(J4534&lt;=Calc!$C$12,3,IF(J4534&lt;=Calc!$C$13,2,1)))</f>
        <v>2</v>
      </c>
      <c r="L4534" s="49" t="n">
        <f aca="false">1+(E4534&gt;=Calc!$C$16)+(E4534&gt;=Calc!$C$17)+(E4534&gt;=Calc!$C$18)</f>
        <v>3</v>
      </c>
      <c r="M4534" s="49" t="str">
        <f aca="false">IF(AND(K4534=4,L4534&gt;=3),"Champions",IF(AND(K4534=3,L4534&gt;=3),"Loyal",IF(K4534&gt;=3,"Recent / New",IF(L4534&gt;=3,"At Risk","Hibernating / Lost"))))</f>
        <v>At Risk</v>
      </c>
      <c r="N4534" s="54" t="n">
        <f aca="false">IF(AND(Calc!$C$2&lt;=2009,Calc!$C$3&gt;=2009),F4534,0)+IF(AND(Calc!$C$2&lt;=2010,Calc!$C$3&gt;=2010),G4534,0)+IF(AND(Calc!$C$2&lt;=2011,Calc!$C$3&gt;=2011),H4534,0)</f>
        <v>868.77</v>
      </c>
      <c r="O4534" s="61" t="n">
        <f aca="false">IF(AND(N4534&gt;0,OR(Calc!$C$4="*",B4534=Calc!$C$4)),N4534+ROW()*0.000000001,0)</f>
        <v>868.770004534</v>
      </c>
    </row>
    <row r="4535" customFormat="false" ht="15" hidden="false" customHeight="false" outlineLevel="0" collapsed="false">
      <c r="A4535" s="49" t="n">
        <v>16949</v>
      </c>
      <c r="B4535" s="49" t="s">
        <v>189</v>
      </c>
      <c r="C4535" s="63" t="n">
        <v>40570</v>
      </c>
      <c r="D4535" s="63" t="n">
        <v>40883</v>
      </c>
      <c r="E4535" s="49" t="n">
        <v>6</v>
      </c>
      <c r="F4535" s="54" t="n">
        <v>0</v>
      </c>
      <c r="G4535" s="54" t="n">
        <v>0</v>
      </c>
      <c r="H4535" s="54" t="n">
        <v>1161.27</v>
      </c>
      <c r="I4535" s="54" t="n">
        <f aca="false">SUM(F4535:H4535)</f>
        <v>1161.27</v>
      </c>
      <c r="J4535" s="49" t="n">
        <f aca="false">Calc!$C$5-D4535</f>
        <v>4</v>
      </c>
      <c r="K4535" s="49" t="n">
        <f aca="false">IF(J4535&lt;=Calc!$C$11,4,IF(J4535&lt;=Calc!$C$12,3,IF(J4535&lt;=Calc!$C$13,2,1)))</f>
        <v>4</v>
      </c>
      <c r="L4535" s="49" t="n">
        <f aca="false">1+(E4535&gt;=Calc!$C$16)+(E4535&gt;=Calc!$C$17)+(E4535&gt;=Calc!$C$18)</f>
        <v>3</v>
      </c>
      <c r="M4535" s="49" t="str">
        <f aca="false">IF(AND(K4535=4,L4535&gt;=3),"Champions",IF(AND(K4535=3,L4535&gt;=3),"Loyal",IF(K4535&gt;=3,"Recent / New",IF(L4535&gt;=3,"At Risk","Hibernating / Lost"))))</f>
        <v>Champions</v>
      </c>
      <c r="N4535" s="54" t="n">
        <f aca="false">IF(AND(Calc!$C$2&lt;=2009,Calc!$C$3&gt;=2009),F4535,0)+IF(AND(Calc!$C$2&lt;=2010,Calc!$C$3&gt;=2010),G4535,0)+IF(AND(Calc!$C$2&lt;=2011,Calc!$C$3&gt;=2011),H4535,0)</f>
        <v>1161.27</v>
      </c>
      <c r="O4535" s="61" t="n">
        <f aca="false">IF(AND(N4535&gt;0,OR(Calc!$C$4="*",B4535=Calc!$C$4)),N4535+ROW()*0.000000001,0)</f>
        <v>1161.270004535</v>
      </c>
    </row>
    <row r="4536" customFormat="false" ht="15" hidden="false" customHeight="false" outlineLevel="0" collapsed="false">
      <c r="A4536" s="49" t="n">
        <v>16950</v>
      </c>
      <c r="B4536" s="49" t="s">
        <v>189</v>
      </c>
      <c r="C4536" s="63" t="n">
        <v>40202</v>
      </c>
      <c r="D4536" s="63" t="n">
        <v>40830</v>
      </c>
      <c r="E4536" s="49" t="n">
        <v>10</v>
      </c>
      <c r="F4536" s="54" t="n">
        <v>0</v>
      </c>
      <c r="G4536" s="54" t="n">
        <v>2476.03</v>
      </c>
      <c r="H4536" s="54" t="n">
        <v>1006.56</v>
      </c>
      <c r="I4536" s="54" t="n">
        <f aca="false">SUM(F4536:H4536)</f>
        <v>3482.59</v>
      </c>
      <c r="J4536" s="49" t="n">
        <f aca="false">Calc!$C$5-D4536</f>
        <v>57</v>
      </c>
      <c r="K4536" s="49" t="n">
        <f aca="false">IF(J4536&lt;=Calc!$C$11,4,IF(J4536&lt;=Calc!$C$12,3,IF(J4536&lt;=Calc!$C$13,2,1)))</f>
        <v>3</v>
      </c>
      <c r="L4536" s="49" t="n">
        <f aca="false">1+(E4536&gt;=Calc!$C$16)+(E4536&gt;=Calc!$C$17)+(E4536&gt;=Calc!$C$18)</f>
        <v>4</v>
      </c>
      <c r="M4536" s="49" t="str">
        <f aca="false">IF(AND(K4536=4,L4536&gt;=3),"Champions",IF(AND(K4536=3,L4536&gt;=3),"Loyal",IF(K4536&gt;=3,"Recent / New",IF(L4536&gt;=3,"At Risk","Hibernating / Lost"))))</f>
        <v>Loyal</v>
      </c>
      <c r="N4536" s="54" t="n">
        <f aca="false">IF(AND(Calc!$C$2&lt;=2009,Calc!$C$3&gt;=2009),F4536,0)+IF(AND(Calc!$C$2&lt;=2010,Calc!$C$3&gt;=2010),G4536,0)+IF(AND(Calc!$C$2&lt;=2011,Calc!$C$3&gt;=2011),H4536,0)</f>
        <v>3482.59</v>
      </c>
      <c r="O4536" s="61" t="n">
        <f aca="false">IF(AND(N4536&gt;0,OR(Calc!$C$4="*",B4536=Calc!$C$4)),N4536+ROW()*0.000000001,0)</f>
        <v>3482.590004536</v>
      </c>
    </row>
    <row r="4537" customFormat="false" ht="15" hidden="false" customHeight="false" outlineLevel="0" collapsed="false">
      <c r="A4537" s="49" t="n">
        <v>16951</v>
      </c>
      <c r="B4537" s="49" t="s">
        <v>189</v>
      </c>
      <c r="C4537" s="63" t="n">
        <v>40582</v>
      </c>
      <c r="D4537" s="63" t="n">
        <v>40752</v>
      </c>
      <c r="E4537" s="49" t="n">
        <v>3</v>
      </c>
      <c r="F4537" s="54" t="n">
        <v>0</v>
      </c>
      <c r="G4537" s="54" t="n">
        <v>0</v>
      </c>
      <c r="H4537" s="54" t="n">
        <v>1262.75</v>
      </c>
      <c r="I4537" s="54" t="n">
        <f aca="false">SUM(F4537:H4537)</f>
        <v>1262.75</v>
      </c>
      <c r="J4537" s="49" t="n">
        <f aca="false">Calc!$C$5-D4537</f>
        <v>135</v>
      </c>
      <c r="K4537" s="49" t="n">
        <f aca="false">IF(J4537&lt;=Calc!$C$11,4,IF(J4537&lt;=Calc!$C$12,3,IF(J4537&lt;=Calc!$C$13,2,1)))</f>
        <v>2</v>
      </c>
      <c r="L4537" s="49" t="n">
        <f aca="false">1+(E4537&gt;=Calc!$C$16)+(E4537&gt;=Calc!$C$17)+(E4537&gt;=Calc!$C$18)</f>
        <v>2</v>
      </c>
      <c r="M4537" s="49" t="str">
        <f aca="false">IF(AND(K4537=4,L4537&gt;=3),"Champions",IF(AND(K4537=3,L4537&gt;=3),"Loyal",IF(K4537&gt;=3,"Recent / New",IF(L4537&gt;=3,"At Risk","Hibernating / Lost"))))</f>
        <v>Hibernating / Lost</v>
      </c>
      <c r="N4537" s="54" t="n">
        <f aca="false">IF(AND(Calc!$C$2&lt;=2009,Calc!$C$3&gt;=2009),F4537,0)+IF(AND(Calc!$C$2&lt;=2010,Calc!$C$3&gt;=2010),G4537,0)+IF(AND(Calc!$C$2&lt;=2011,Calc!$C$3&gt;=2011),H4537,0)</f>
        <v>1262.75</v>
      </c>
      <c r="O4537" s="61" t="n">
        <f aca="false">IF(AND(N4537&gt;0,OR(Calc!$C$4="*",B4537=Calc!$C$4)),N4537+ROW()*0.000000001,0)</f>
        <v>1262.750004537</v>
      </c>
    </row>
    <row r="4538" customFormat="false" ht="15" hidden="false" customHeight="false" outlineLevel="0" collapsed="false">
      <c r="A4538" s="49" t="n">
        <v>16952</v>
      </c>
      <c r="B4538" s="49" t="s">
        <v>189</v>
      </c>
      <c r="C4538" s="63" t="n">
        <v>40158</v>
      </c>
      <c r="D4538" s="63" t="n">
        <v>40777</v>
      </c>
      <c r="E4538" s="49" t="n">
        <v>5</v>
      </c>
      <c r="F4538" s="54" t="n">
        <v>249.09</v>
      </c>
      <c r="G4538" s="54" t="n">
        <v>379.13</v>
      </c>
      <c r="H4538" s="54" t="n">
        <v>167.61</v>
      </c>
      <c r="I4538" s="54" t="n">
        <f aca="false">SUM(F4538:H4538)</f>
        <v>795.83</v>
      </c>
      <c r="J4538" s="49" t="n">
        <f aca="false">Calc!$C$5-D4538</f>
        <v>110</v>
      </c>
      <c r="K4538" s="49" t="n">
        <f aca="false">IF(J4538&lt;=Calc!$C$11,4,IF(J4538&lt;=Calc!$C$12,3,IF(J4538&lt;=Calc!$C$13,2,1)))</f>
        <v>2</v>
      </c>
      <c r="L4538" s="49" t="n">
        <f aca="false">1+(E4538&gt;=Calc!$C$16)+(E4538&gt;=Calc!$C$17)+(E4538&gt;=Calc!$C$18)</f>
        <v>3</v>
      </c>
      <c r="M4538" s="49" t="str">
        <f aca="false">IF(AND(K4538=4,L4538&gt;=3),"Champions",IF(AND(K4538=3,L4538&gt;=3),"Loyal",IF(K4538&gt;=3,"Recent / New",IF(L4538&gt;=3,"At Risk","Hibernating / Lost"))))</f>
        <v>At Risk</v>
      </c>
      <c r="N4538" s="54" t="n">
        <f aca="false">IF(AND(Calc!$C$2&lt;=2009,Calc!$C$3&gt;=2009),F4538,0)+IF(AND(Calc!$C$2&lt;=2010,Calc!$C$3&gt;=2010),G4538,0)+IF(AND(Calc!$C$2&lt;=2011,Calc!$C$3&gt;=2011),H4538,0)</f>
        <v>795.83</v>
      </c>
      <c r="O4538" s="61" t="n">
        <f aca="false">IF(AND(N4538&gt;0,OR(Calc!$C$4="*",B4538=Calc!$C$4)),N4538+ROW()*0.000000001,0)</f>
        <v>795.830004538</v>
      </c>
    </row>
    <row r="4539" customFormat="false" ht="15" hidden="false" customHeight="false" outlineLevel="0" collapsed="false">
      <c r="A4539" s="49" t="n">
        <v>16953</v>
      </c>
      <c r="B4539" s="49" t="s">
        <v>189</v>
      </c>
      <c r="C4539" s="63" t="n">
        <v>40856</v>
      </c>
      <c r="D4539" s="63" t="n">
        <v>40856</v>
      </c>
      <c r="E4539" s="49" t="n">
        <v>1</v>
      </c>
      <c r="F4539" s="54" t="n">
        <v>0</v>
      </c>
      <c r="G4539" s="54" t="n">
        <v>0</v>
      </c>
      <c r="H4539" s="54" t="n">
        <v>20.8</v>
      </c>
      <c r="I4539" s="54" t="n">
        <f aca="false">SUM(F4539:H4539)</f>
        <v>20.8</v>
      </c>
      <c r="J4539" s="49" t="n">
        <f aca="false">Calc!$C$5-D4539</f>
        <v>31</v>
      </c>
      <c r="K4539" s="49" t="n">
        <f aca="false">IF(J4539&lt;=Calc!$C$11,4,IF(J4539&lt;=Calc!$C$12,3,IF(J4539&lt;=Calc!$C$13,2,1)))</f>
        <v>3</v>
      </c>
      <c r="L4539" s="49" t="n">
        <f aca="false">1+(E4539&gt;=Calc!$C$16)+(E4539&gt;=Calc!$C$17)+(E4539&gt;=Calc!$C$18)</f>
        <v>1</v>
      </c>
      <c r="M4539" s="49" t="str">
        <f aca="false">IF(AND(K4539=4,L4539&gt;=3),"Champions",IF(AND(K4539=3,L4539&gt;=3),"Loyal",IF(K4539&gt;=3,"Recent / New",IF(L4539&gt;=3,"At Risk","Hibernating / Lost"))))</f>
        <v>Recent / New</v>
      </c>
      <c r="N4539" s="54" t="n">
        <f aca="false">IF(AND(Calc!$C$2&lt;=2009,Calc!$C$3&gt;=2009),F4539,0)+IF(AND(Calc!$C$2&lt;=2010,Calc!$C$3&gt;=2010),G4539,0)+IF(AND(Calc!$C$2&lt;=2011,Calc!$C$3&gt;=2011),H4539,0)</f>
        <v>20.8</v>
      </c>
      <c r="O4539" s="61" t="n">
        <f aca="false">IF(AND(N4539&gt;0,OR(Calc!$C$4="*",B4539=Calc!$C$4)),N4539+ROW()*0.000000001,0)</f>
        <v>20.800004539</v>
      </c>
    </row>
    <row r="4540" customFormat="false" ht="15" hidden="false" customHeight="false" outlineLevel="0" collapsed="false">
      <c r="A4540" s="49" t="n">
        <v>16954</v>
      </c>
      <c r="B4540" s="49" t="s">
        <v>189</v>
      </c>
      <c r="C4540" s="63" t="n">
        <v>40196</v>
      </c>
      <c r="D4540" s="63" t="n">
        <v>40886</v>
      </c>
      <c r="E4540" s="49" t="n">
        <v>20</v>
      </c>
      <c r="F4540" s="54" t="n">
        <v>0</v>
      </c>
      <c r="G4540" s="54" t="n">
        <v>4299.05</v>
      </c>
      <c r="H4540" s="54" t="n">
        <v>1738.28</v>
      </c>
      <c r="I4540" s="54" t="n">
        <f aca="false">SUM(F4540:H4540)</f>
        <v>6037.33</v>
      </c>
      <c r="J4540" s="49" t="n">
        <f aca="false">Calc!$C$5-D4540</f>
        <v>1</v>
      </c>
      <c r="K4540" s="49" t="n">
        <f aca="false">IF(J4540&lt;=Calc!$C$11,4,IF(J4540&lt;=Calc!$C$12,3,IF(J4540&lt;=Calc!$C$13,2,1)))</f>
        <v>4</v>
      </c>
      <c r="L4540" s="49" t="n">
        <f aca="false">1+(E4540&gt;=Calc!$C$16)+(E4540&gt;=Calc!$C$17)+(E4540&gt;=Calc!$C$18)</f>
        <v>4</v>
      </c>
      <c r="M4540" s="49" t="str">
        <f aca="false">IF(AND(K4540=4,L4540&gt;=3),"Champions",IF(AND(K4540=3,L4540&gt;=3),"Loyal",IF(K4540&gt;=3,"Recent / New",IF(L4540&gt;=3,"At Risk","Hibernating / Lost"))))</f>
        <v>Champions</v>
      </c>
      <c r="N4540" s="54" t="n">
        <f aca="false">IF(AND(Calc!$C$2&lt;=2009,Calc!$C$3&gt;=2009),F4540,0)+IF(AND(Calc!$C$2&lt;=2010,Calc!$C$3&gt;=2010),G4540,0)+IF(AND(Calc!$C$2&lt;=2011,Calc!$C$3&gt;=2011),H4540,0)</f>
        <v>6037.33</v>
      </c>
      <c r="O4540" s="61" t="n">
        <f aca="false">IF(AND(N4540&gt;0,OR(Calc!$C$4="*",B4540=Calc!$C$4)),N4540+ROW()*0.000000001,0)</f>
        <v>6037.33000454</v>
      </c>
    </row>
    <row r="4541" customFormat="false" ht="15" hidden="false" customHeight="false" outlineLevel="0" collapsed="false">
      <c r="A4541" s="49" t="n">
        <v>16955</v>
      </c>
      <c r="B4541" s="49" t="s">
        <v>189</v>
      </c>
      <c r="C4541" s="63" t="n">
        <v>40209</v>
      </c>
      <c r="D4541" s="63" t="n">
        <v>40702</v>
      </c>
      <c r="E4541" s="49" t="n">
        <v>6</v>
      </c>
      <c r="F4541" s="54" t="n">
        <v>-23.25</v>
      </c>
      <c r="G4541" s="54" t="n">
        <v>765.74</v>
      </c>
      <c r="H4541" s="54" t="n">
        <v>329.57</v>
      </c>
      <c r="I4541" s="54" t="n">
        <f aca="false">SUM(F4541:H4541)</f>
        <v>1072.06</v>
      </c>
      <c r="J4541" s="49" t="n">
        <f aca="false">Calc!$C$5-D4541</f>
        <v>185</v>
      </c>
      <c r="K4541" s="49" t="n">
        <f aca="false">IF(J4541&lt;=Calc!$C$11,4,IF(J4541&lt;=Calc!$C$12,3,IF(J4541&lt;=Calc!$C$13,2,1)))</f>
        <v>2</v>
      </c>
      <c r="L4541" s="49" t="n">
        <f aca="false">1+(E4541&gt;=Calc!$C$16)+(E4541&gt;=Calc!$C$17)+(E4541&gt;=Calc!$C$18)</f>
        <v>3</v>
      </c>
      <c r="M4541" s="49" t="str">
        <f aca="false">IF(AND(K4541=4,L4541&gt;=3),"Champions",IF(AND(K4541=3,L4541&gt;=3),"Loyal",IF(K4541&gt;=3,"Recent / New",IF(L4541&gt;=3,"At Risk","Hibernating / Lost"))))</f>
        <v>At Risk</v>
      </c>
      <c r="N4541" s="54" t="n">
        <f aca="false">IF(AND(Calc!$C$2&lt;=2009,Calc!$C$3&gt;=2009),F4541,0)+IF(AND(Calc!$C$2&lt;=2010,Calc!$C$3&gt;=2010),G4541,0)+IF(AND(Calc!$C$2&lt;=2011,Calc!$C$3&gt;=2011),H4541,0)</f>
        <v>1072.06</v>
      </c>
      <c r="O4541" s="61" t="n">
        <f aca="false">IF(AND(N4541&gt;0,OR(Calc!$C$4="*",B4541=Calc!$C$4)),N4541+ROW()*0.000000001,0)</f>
        <v>1072.060004541</v>
      </c>
    </row>
    <row r="4542" customFormat="false" ht="15" hidden="false" customHeight="false" outlineLevel="0" collapsed="false">
      <c r="A4542" s="49" t="n">
        <v>16956</v>
      </c>
      <c r="B4542" s="49" t="s">
        <v>189</v>
      </c>
      <c r="C4542" s="63" t="n">
        <v>40869</v>
      </c>
      <c r="D4542" s="63" t="n">
        <v>40869</v>
      </c>
      <c r="E4542" s="49" t="n">
        <v>1</v>
      </c>
      <c r="F4542" s="54" t="n">
        <v>0</v>
      </c>
      <c r="G4542" s="54" t="n">
        <v>0</v>
      </c>
      <c r="H4542" s="54" t="n">
        <v>292.34</v>
      </c>
      <c r="I4542" s="54" t="n">
        <f aca="false">SUM(F4542:H4542)</f>
        <v>292.34</v>
      </c>
      <c r="J4542" s="49" t="n">
        <f aca="false">Calc!$C$5-D4542</f>
        <v>18</v>
      </c>
      <c r="K4542" s="49" t="n">
        <f aca="false">IF(J4542&lt;=Calc!$C$11,4,IF(J4542&lt;=Calc!$C$12,3,IF(J4542&lt;=Calc!$C$13,2,1)))</f>
        <v>4</v>
      </c>
      <c r="L4542" s="49" t="n">
        <f aca="false">1+(E4542&gt;=Calc!$C$16)+(E4542&gt;=Calc!$C$17)+(E4542&gt;=Calc!$C$18)</f>
        <v>1</v>
      </c>
      <c r="M4542" s="49" t="str">
        <f aca="false">IF(AND(K4542=4,L4542&gt;=3),"Champions",IF(AND(K4542=3,L4542&gt;=3),"Loyal",IF(K4542&gt;=3,"Recent / New",IF(L4542&gt;=3,"At Risk","Hibernating / Lost"))))</f>
        <v>Recent / New</v>
      </c>
      <c r="N4542" s="54" t="n">
        <f aca="false">IF(AND(Calc!$C$2&lt;=2009,Calc!$C$3&gt;=2009),F4542,0)+IF(AND(Calc!$C$2&lt;=2010,Calc!$C$3&gt;=2010),G4542,0)+IF(AND(Calc!$C$2&lt;=2011,Calc!$C$3&gt;=2011),H4542,0)</f>
        <v>292.34</v>
      </c>
      <c r="O4542" s="61" t="n">
        <f aca="false">IF(AND(N4542&gt;0,OR(Calc!$C$4="*",B4542=Calc!$C$4)),N4542+ROW()*0.000000001,0)</f>
        <v>292.340004542</v>
      </c>
    </row>
    <row r="4543" customFormat="false" ht="15" hidden="false" customHeight="false" outlineLevel="0" collapsed="false">
      <c r="A4543" s="49" t="n">
        <v>16957</v>
      </c>
      <c r="B4543" s="49" t="s">
        <v>189</v>
      </c>
      <c r="C4543" s="63" t="n">
        <v>40605</v>
      </c>
      <c r="D4543" s="63" t="n">
        <v>40647</v>
      </c>
      <c r="E4543" s="49" t="n">
        <v>2</v>
      </c>
      <c r="F4543" s="54" t="n">
        <v>0</v>
      </c>
      <c r="G4543" s="54" t="n">
        <v>0</v>
      </c>
      <c r="H4543" s="54" t="n">
        <v>416.64</v>
      </c>
      <c r="I4543" s="54" t="n">
        <f aca="false">SUM(F4543:H4543)</f>
        <v>416.64</v>
      </c>
      <c r="J4543" s="49" t="n">
        <f aca="false">Calc!$C$5-D4543</f>
        <v>240</v>
      </c>
      <c r="K4543" s="49" t="n">
        <f aca="false">IF(J4543&lt;=Calc!$C$11,4,IF(J4543&lt;=Calc!$C$12,3,IF(J4543&lt;=Calc!$C$13,2,1)))</f>
        <v>2</v>
      </c>
      <c r="L4543" s="49" t="n">
        <f aca="false">1+(E4543&gt;=Calc!$C$16)+(E4543&gt;=Calc!$C$17)+(E4543&gt;=Calc!$C$18)</f>
        <v>2</v>
      </c>
      <c r="M4543" s="49" t="str">
        <f aca="false">IF(AND(K4543=4,L4543&gt;=3),"Champions",IF(AND(K4543=3,L4543&gt;=3),"Loyal",IF(K4543&gt;=3,"Recent / New",IF(L4543&gt;=3,"At Risk","Hibernating / Lost"))))</f>
        <v>Hibernating / Lost</v>
      </c>
      <c r="N4543" s="54" t="n">
        <f aca="false">IF(AND(Calc!$C$2&lt;=2009,Calc!$C$3&gt;=2009),F4543,0)+IF(AND(Calc!$C$2&lt;=2010,Calc!$C$3&gt;=2010),G4543,0)+IF(AND(Calc!$C$2&lt;=2011,Calc!$C$3&gt;=2011),H4543,0)</f>
        <v>416.64</v>
      </c>
      <c r="O4543" s="61" t="n">
        <f aca="false">IF(AND(N4543&gt;0,OR(Calc!$C$4="*",B4543=Calc!$C$4)),N4543+ROW()*0.000000001,0)</f>
        <v>416.640004543</v>
      </c>
    </row>
    <row r="4544" customFormat="false" ht="15" hidden="false" customHeight="false" outlineLevel="0" collapsed="false">
      <c r="A4544" s="49" t="n">
        <v>16958</v>
      </c>
      <c r="B4544" s="49" t="s">
        <v>189</v>
      </c>
      <c r="C4544" s="63" t="n">
        <v>40451</v>
      </c>
      <c r="D4544" s="63" t="n">
        <v>40451</v>
      </c>
      <c r="E4544" s="49" t="n">
        <v>1</v>
      </c>
      <c r="F4544" s="54" t="n">
        <v>0</v>
      </c>
      <c r="G4544" s="54" t="n">
        <v>778.49</v>
      </c>
      <c r="H4544" s="54" t="n">
        <v>0</v>
      </c>
      <c r="I4544" s="54" t="n">
        <f aca="false">SUM(F4544:H4544)</f>
        <v>778.49</v>
      </c>
      <c r="J4544" s="49" t="n">
        <f aca="false">Calc!$C$5-D4544</f>
        <v>436</v>
      </c>
      <c r="K4544" s="49" t="n">
        <f aca="false">IF(J4544&lt;=Calc!$C$11,4,IF(J4544&lt;=Calc!$C$12,3,IF(J4544&lt;=Calc!$C$13,2,1)))</f>
        <v>1</v>
      </c>
      <c r="L4544" s="49" t="n">
        <f aca="false">1+(E4544&gt;=Calc!$C$16)+(E4544&gt;=Calc!$C$17)+(E4544&gt;=Calc!$C$18)</f>
        <v>1</v>
      </c>
      <c r="M4544" s="49" t="str">
        <f aca="false">IF(AND(K4544=4,L4544&gt;=3),"Champions",IF(AND(K4544=3,L4544&gt;=3),"Loyal",IF(K4544&gt;=3,"Recent / New",IF(L4544&gt;=3,"At Risk","Hibernating / Lost"))))</f>
        <v>Hibernating / Lost</v>
      </c>
      <c r="N4544" s="54" t="n">
        <f aca="false">IF(AND(Calc!$C$2&lt;=2009,Calc!$C$3&gt;=2009),F4544,0)+IF(AND(Calc!$C$2&lt;=2010,Calc!$C$3&gt;=2010),G4544,0)+IF(AND(Calc!$C$2&lt;=2011,Calc!$C$3&gt;=2011),H4544,0)</f>
        <v>778.49</v>
      </c>
      <c r="O4544" s="61" t="n">
        <f aca="false">IF(AND(N4544&gt;0,OR(Calc!$C$4="*",B4544=Calc!$C$4)),N4544+ROW()*0.000000001,0)</f>
        <v>778.490004544</v>
      </c>
    </row>
    <row r="4545" customFormat="false" ht="15" hidden="false" customHeight="false" outlineLevel="0" collapsed="false">
      <c r="A4545" s="49" t="n">
        <v>16959</v>
      </c>
      <c r="B4545" s="49" t="s">
        <v>189</v>
      </c>
      <c r="C4545" s="63" t="n">
        <v>40799</v>
      </c>
      <c r="D4545" s="63" t="n">
        <v>40799</v>
      </c>
      <c r="E4545" s="49" t="n">
        <v>1</v>
      </c>
      <c r="F4545" s="54" t="n">
        <v>0</v>
      </c>
      <c r="G4545" s="54" t="n">
        <v>0</v>
      </c>
      <c r="H4545" s="54" t="n">
        <v>117.35</v>
      </c>
      <c r="I4545" s="54" t="n">
        <f aca="false">SUM(F4545:H4545)</f>
        <v>117.35</v>
      </c>
      <c r="J4545" s="49" t="n">
        <f aca="false">Calc!$C$5-D4545</f>
        <v>88</v>
      </c>
      <c r="K4545" s="49" t="n">
        <f aca="false">IF(J4545&lt;=Calc!$C$11,4,IF(J4545&lt;=Calc!$C$12,3,IF(J4545&lt;=Calc!$C$13,2,1)))</f>
        <v>3</v>
      </c>
      <c r="L4545" s="49" t="n">
        <f aca="false">1+(E4545&gt;=Calc!$C$16)+(E4545&gt;=Calc!$C$17)+(E4545&gt;=Calc!$C$18)</f>
        <v>1</v>
      </c>
      <c r="M4545" s="49" t="str">
        <f aca="false">IF(AND(K4545=4,L4545&gt;=3),"Champions",IF(AND(K4545=3,L4545&gt;=3),"Loyal",IF(K4545&gt;=3,"Recent / New",IF(L4545&gt;=3,"At Risk","Hibernating / Lost"))))</f>
        <v>Recent / New</v>
      </c>
      <c r="N4545" s="54" t="n">
        <f aca="false">IF(AND(Calc!$C$2&lt;=2009,Calc!$C$3&gt;=2009),F4545,0)+IF(AND(Calc!$C$2&lt;=2010,Calc!$C$3&gt;=2010),G4545,0)+IF(AND(Calc!$C$2&lt;=2011,Calc!$C$3&gt;=2011),H4545,0)</f>
        <v>117.35</v>
      </c>
      <c r="O4545" s="61" t="n">
        <f aca="false">IF(AND(N4545&gt;0,OR(Calc!$C$4="*",B4545=Calc!$C$4)),N4545+ROW()*0.000000001,0)</f>
        <v>117.350004545</v>
      </c>
    </row>
    <row r="4546" customFormat="false" ht="15" hidden="false" customHeight="false" outlineLevel="0" collapsed="false">
      <c r="A4546" s="49" t="n">
        <v>16960</v>
      </c>
      <c r="B4546" s="49" t="s">
        <v>189</v>
      </c>
      <c r="C4546" s="63" t="n">
        <v>40239</v>
      </c>
      <c r="D4546" s="63" t="n">
        <v>40848</v>
      </c>
      <c r="E4546" s="49" t="n">
        <v>8</v>
      </c>
      <c r="F4546" s="54" t="n">
        <v>0</v>
      </c>
      <c r="G4546" s="54" t="n">
        <v>1462.38</v>
      </c>
      <c r="H4546" s="54" t="n">
        <v>505.1</v>
      </c>
      <c r="I4546" s="54" t="n">
        <f aca="false">SUM(F4546:H4546)</f>
        <v>1967.48</v>
      </c>
      <c r="J4546" s="49" t="n">
        <f aca="false">Calc!$C$5-D4546</f>
        <v>39</v>
      </c>
      <c r="K4546" s="49" t="n">
        <f aca="false">IF(J4546&lt;=Calc!$C$11,4,IF(J4546&lt;=Calc!$C$12,3,IF(J4546&lt;=Calc!$C$13,2,1)))</f>
        <v>3</v>
      </c>
      <c r="L4546" s="49" t="n">
        <f aca="false">1+(E4546&gt;=Calc!$C$16)+(E4546&gt;=Calc!$C$17)+(E4546&gt;=Calc!$C$18)</f>
        <v>4</v>
      </c>
      <c r="M4546" s="49" t="str">
        <f aca="false">IF(AND(K4546=4,L4546&gt;=3),"Champions",IF(AND(K4546=3,L4546&gt;=3),"Loyal",IF(K4546&gt;=3,"Recent / New",IF(L4546&gt;=3,"At Risk","Hibernating / Lost"))))</f>
        <v>Loyal</v>
      </c>
      <c r="N4546" s="54" t="n">
        <f aca="false">IF(AND(Calc!$C$2&lt;=2009,Calc!$C$3&gt;=2009),F4546,0)+IF(AND(Calc!$C$2&lt;=2010,Calc!$C$3&gt;=2010),G4546,0)+IF(AND(Calc!$C$2&lt;=2011,Calc!$C$3&gt;=2011),H4546,0)</f>
        <v>1967.48</v>
      </c>
      <c r="O4546" s="61" t="n">
        <f aca="false">IF(AND(N4546&gt;0,OR(Calc!$C$4="*",B4546=Calc!$C$4)),N4546+ROW()*0.000000001,0)</f>
        <v>1967.480004546</v>
      </c>
    </row>
    <row r="4547" customFormat="false" ht="15" hidden="false" customHeight="false" outlineLevel="0" collapsed="false">
      <c r="A4547" s="49" t="n">
        <v>16961</v>
      </c>
      <c r="B4547" s="49" t="s">
        <v>189</v>
      </c>
      <c r="C4547" s="63" t="n">
        <v>40354</v>
      </c>
      <c r="D4547" s="63" t="n">
        <v>40770</v>
      </c>
      <c r="E4547" s="49" t="n">
        <v>3</v>
      </c>
      <c r="F4547" s="54" t="n">
        <v>-2.95</v>
      </c>
      <c r="G4547" s="54" t="n">
        <v>541.79</v>
      </c>
      <c r="H4547" s="54" t="n">
        <v>234.17</v>
      </c>
      <c r="I4547" s="54" t="n">
        <f aca="false">SUM(F4547:H4547)</f>
        <v>773.01</v>
      </c>
      <c r="J4547" s="49" t="n">
        <f aca="false">Calc!$C$5-D4547</f>
        <v>117</v>
      </c>
      <c r="K4547" s="49" t="n">
        <f aca="false">IF(J4547&lt;=Calc!$C$11,4,IF(J4547&lt;=Calc!$C$12,3,IF(J4547&lt;=Calc!$C$13,2,1)))</f>
        <v>2</v>
      </c>
      <c r="L4547" s="49" t="n">
        <f aca="false">1+(E4547&gt;=Calc!$C$16)+(E4547&gt;=Calc!$C$17)+(E4547&gt;=Calc!$C$18)</f>
        <v>2</v>
      </c>
      <c r="M4547" s="49" t="str">
        <f aca="false">IF(AND(K4547=4,L4547&gt;=3),"Champions",IF(AND(K4547=3,L4547&gt;=3),"Loyal",IF(K4547&gt;=3,"Recent / New",IF(L4547&gt;=3,"At Risk","Hibernating / Lost"))))</f>
        <v>Hibernating / Lost</v>
      </c>
      <c r="N4547" s="54" t="n">
        <f aca="false">IF(AND(Calc!$C$2&lt;=2009,Calc!$C$3&gt;=2009),F4547,0)+IF(AND(Calc!$C$2&lt;=2010,Calc!$C$3&gt;=2010),G4547,0)+IF(AND(Calc!$C$2&lt;=2011,Calc!$C$3&gt;=2011),H4547,0)</f>
        <v>773.01</v>
      </c>
      <c r="O4547" s="61" t="n">
        <f aca="false">IF(AND(N4547&gt;0,OR(Calc!$C$4="*",B4547=Calc!$C$4)),N4547+ROW()*0.000000001,0)</f>
        <v>773.010004547</v>
      </c>
    </row>
    <row r="4548" customFormat="false" ht="15" hidden="false" customHeight="false" outlineLevel="0" collapsed="false">
      <c r="A4548" s="49" t="n">
        <v>16962</v>
      </c>
      <c r="B4548" s="49" t="s">
        <v>189</v>
      </c>
      <c r="C4548" s="63" t="n">
        <v>40477</v>
      </c>
      <c r="D4548" s="63" t="n">
        <v>40477</v>
      </c>
      <c r="E4548" s="49" t="n">
        <v>1</v>
      </c>
      <c r="F4548" s="54" t="n">
        <v>0</v>
      </c>
      <c r="G4548" s="54" t="n">
        <v>251.04</v>
      </c>
      <c r="H4548" s="54" t="n">
        <v>0</v>
      </c>
      <c r="I4548" s="54" t="n">
        <f aca="false">SUM(F4548:H4548)</f>
        <v>251.04</v>
      </c>
      <c r="J4548" s="49" t="n">
        <f aca="false">Calc!$C$5-D4548</f>
        <v>410</v>
      </c>
      <c r="K4548" s="49" t="n">
        <f aca="false">IF(J4548&lt;=Calc!$C$11,4,IF(J4548&lt;=Calc!$C$12,3,IF(J4548&lt;=Calc!$C$13,2,1)))</f>
        <v>1</v>
      </c>
      <c r="L4548" s="49" t="n">
        <f aca="false">1+(E4548&gt;=Calc!$C$16)+(E4548&gt;=Calc!$C$17)+(E4548&gt;=Calc!$C$18)</f>
        <v>1</v>
      </c>
      <c r="M4548" s="49" t="str">
        <f aca="false">IF(AND(K4548=4,L4548&gt;=3),"Champions",IF(AND(K4548=3,L4548&gt;=3),"Loyal",IF(K4548&gt;=3,"Recent / New",IF(L4548&gt;=3,"At Risk","Hibernating / Lost"))))</f>
        <v>Hibernating / Lost</v>
      </c>
      <c r="N4548" s="54" t="n">
        <f aca="false">IF(AND(Calc!$C$2&lt;=2009,Calc!$C$3&gt;=2009),F4548,0)+IF(AND(Calc!$C$2&lt;=2010,Calc!$C$3&gt;=2010),G4548,0)+IF(AND(Calc!$C$2&lt;=2011,Calc!$C$3&gt;=2011),H4548,0)</f>
        <v>251.04</v>
      </c>
      <c r="O4548" s="61" t="n">
        <f aca="false">IF(AND(N4548&gt;0,OR(Calc!$C$4="*",B4548=Calc!$C$4)),N4548+ROW()*0.000000001,0)</f>
        <v>251.040004548</v>
      </c>
    </row>
    <row r="4549" customFormat="false" ht="15" hidden="false" customHeight="false" outlineLevel="0" collapsed="false">
      <c r="A4549" s="49" t="n">
        <v>16963</v>
      </c>
      <c r="B4549" s="49" t="s">
        <v>189</v>
      </c>
      <c r="C4549" s="63" t="n">
        <v>40699</v>
      </c>
      <c r="D4549" s="63" t="n">
        <v>40699</v>
      </c>
      <c r="E4549" s="49" t="n">
        <v>1</v>
      </c>
      <c r="F4549" s="54" t="n">
        <v>0</v>
      </c>
      <c r="G4549" s="54" t="n">
        <v>0</v>
      </c>
      <c r="H4549" s="54" t="n">
        <v>110.55</v>
      </c>
      <c r="I4549" s="54" t="n">
        <f aca="false">SUM(F4549:H4549)</f>
        <v>110.55</v>
      </c>
      <c r="J4549" s="49" t="n">
        <f aca="false">Calc!$C$5-D4549</f>
        <v>188</v>
      </c>
      <c r="K4549" s="49" t="n">
        <f aca="false">IF(J4549&lt;=Calc!$C$11,4,IF(J4549&lt;=Calc!$C$12,3,IF(J4549&lt;=Calc!$C$13,2,1)))</f>
        <v>2</v>
      </c>
      <c r="L4549" s="49" t="n">
        <f aca="false">1+(E4549&gt;=Calc!$C$16)+(E4549&gt;=Calc!$C$17)+(E4549&gt;=Calc!$C$18)</f>
        <v>1</v>
      </c>
      <c r="M4549" s="49" t="str">
        <f aca="false">IF(AND(K4549=4,L4549&gt;=3),"Champions",IF(AND(K4549=3,L4549&gt;=3),"Loyal",IF(K4549&gt;=3,"Recent / New",IF(L4549&gt;=3,"At Risk","Hibernating / Lost"))))</f>
        <v>Hibernating / Lost</v>
      </c>
      <c r="N4549" s="54" t="n">
        <f aca="false">IF(AND(Calc!$C$2&lt;=2009,Calc!$C$3&gt;=2009),F4549,0)+IF(AND(Calc!$C$2&lt;=2010,Calc!$C$3&gt;=2010),G4549,0)+IF(AND(Calc!$C$2&lt;=2011,Calc!$C$3&gt;=2011),H4549,0)</f>
        <v>110.55</v>
      </c>
      <c r="O4549" s="61" t="n">
        <f aca="false">IF(AND(N4549&gt;0,OR(Calc!$C$4="*",B4549=Calc!$C$4)),N4549+ROW()*0.000000001,0)</f>
        <v>110.550004549</v>
      </c>
    </row>
    <row r="4550" customFormat="false" ht="15" hidden="false" customHeight="false" outlineLevel="0" collapsed="false">
      <c r="A4550" s="49" t="n">
        <v>16964</v>
      </c>
      <c r="B4550" s="49" t="s">
        <v>189</v>
      </c>
      <c r="C4550" s="63" t="n">
        <v>40153</v>
      </c>
      <c r="D4550" s="63" t="n">
        <v>40153</v>
      </c>
      <c r="E4550" s="49" t="n">
        <v>2</v>
      </c>
      <c r="F4550" s="54" t="n">
        <v>207.85</v>
      </c>
      <c r="G4550" s="54" t="n">
        <v>0</v>
      </c>
      <c r="H4550" s="54" t="n">
        <v>0</v>
      </c>
      <c r="I4550" s="54" t="n">
        <f aca="false">SUM(F4550:H4550)</f>
        <v>207.85</v>
      </c>
      <c r="J4550" s="49" t="n">
        <f aca="false">Calc!$C$5-D4550</f>
        <v>734</v>
      </c>
      <c r="K4550" s="49" t="n">
        <f aca="false">IF(J4550&lt;=Calc!$C$11,4,IF(J4550&lt;=Calc!$C$12,3,IF(J4550&lt;=Calc!$C$13,2,1)))</f>
        <v>1</v>
      </c>
      <c r="L4550" s="49" t="n">
        <f aca="false">1+(E4550&gt;=Calc!$C$16)+(E4550&gt;=Calc!$C$17)+(E4550&gt;=Calc!$C$18)</f>
        <v>2</v>
      </c>
      <c r="M4550" s="49" t="str">
        <f aca="false">IF(AND(K4550=4,L4550&gt;=3),"Champions",IF(AND(K4550=3,L4550&gt;=3),"Loyal",IF(K4550&gt;=3,"Recent / New",IF(L4550&gt;=3,"At Risk","Hibernating / Lost"))))</f>
        <v>Hibernating / Lost</v>
      </c>
      <c r="N4550" s="54" t="n">
        <f aca="false">IF(AND(Calc!$C$2&lt;=2009,Calc!$C$3&gt;=2009),F4550,0)+IF(AND(Calc!$C$2&lt;=2010,Calc!$C$3&gt;=2010),G4550,0)+IF(AND(Calc!$C$2&lt;=2011,Calc!$C$3&gt;=2011),H4550,0)</f>
        <v>207.85</v>
      </c>
      <c r="O4550" s="61" t="n">
        <f aca="false">IF(AND(N4550&gt;0,OR(Calc!$C$4="*",B4550=Calc!$C$4)),N4550+ROW()*0.000000001,0)</f>
        <v>207.85000455</v>
      </c>
    </row>
    <row r="4551" customFormat="false" ht="15" hidden="false" customHeight="false" outlineLevel="0" collapsed="false">
      <c r="A4551" s="49" t="n">
        <v>16965</v>
      </c>
      <c r="B4551" s="49" t="s">
        <v>189</v>
      </c>
      <c r="C4551" s="63" t="n">
        <v>40660</v>
      </c>
      <c r="D4551" s="63" t="n">
        <v>40660</v>
      </c>
      <c r="E4551" s="49" t="n">
        <v>1</v>
      </c>
      <c r="F4551" s="54" t="n">
        <v>0</v>
      </c>
      <c r="G4551" s="54" t="n">
        <v>0</v>
      </c>
      <c r="H4551" s="54" t="n">
        <v>192.07</v>
      </c>
      <c r="I4551" s="54" t="n">
        <f aca="false">SUM(F4551:H4551)</f>
        <v>192.07</v>
      </c>
      <c r="J4551" s="49" t="n">
        <f aca="false">Calc!$C$5-D4551</f>
        <v>227</v>
      </c>
      <c r="K4551" s="49" t="n">
        <f aca="false">IF(J4551&lt;=Calc!$C$11,4,IF(J4551&lt;=Calc!$C$12,3,IF(J4551&lt;=Calc!$C$13,2,1)))</f>
        <v>2</v>
      </c>
      <c r="L4551" s="49" t="n">
        <f aca="false">1+(E4551&gt;=Calc!$C$16)+(E4551&gt;=Calc!$C$17)+(E4551&gt;=Calc!$C$18)</f>
        <v>1</v>
      </c>
      <c r="M4551" s="49" t="str">
        <f aca="false">IF(AND(K4551=4,L4551&gt;=3),"Champions",IF(AND(K4551=3,L4551&gt;=3),"Loyal",IF(K4551&gt;=3,"Recent / New",IF(L4551&gt;=3,"At Risk","Hibernating / Lost"))))</f>
        <v>Hibernating / Lost</v>
      </c>
      <c r="N4551" s="54" t="n">
        <f aca="false">IF(AND(Calc!$C$2&lt;=2009,Calc!$C$3&gt;=2009),F4551,0)+IF(AND(Calc!$C$2&lt;=2010,Calc!$C$3&gt;=2010),G4551,0)+IF(AND(Calc!$C$2&lt;=2011,Calc!$C$3&gt;=2011),H4551,0)</f>
        <v>192.07</v>
      </c>
      <c r="O4551" s="61" t="n">
        <f aca="false">IF(AND(N4551&gt;0,OR(Calc!$C$4="*",B4551=Calc!$C$4)),N4551+ROW()*0.000000001,0)</f>
        <v>192.070004551</v>
      </c>
    </row>
    <row r="4552" customFormat="false" ht="15" hidden="false" customHeight="false" outlineLevel="0" collapsed="false">
      <c r="A4552" s="49" t="n">
        <v>16966</v>
      </c>
      <c r="B4552" s="49" t="s">
        <v>189</v>
      </c>
      <c r="C4552" s="63" t="n">
        <v>40646</v>
      </c>
      <c r="D4552" s="63" t="n">
        <v>40878</v>
      </c>
      <c r="E4552" s="49" t="n">
        <v>7</v>
      </c>
      <c r="F4552" s="54" t="n">
        <v>0</v>
      </c>
      <c r="G4552" s="54" t="n">
        <v>0</v>
      </c>
      <c r="H4552" s="54" t="n">
        <v>2148.97</v>
      </c>
      <c r="I4552" s="54" t="n">
        <f aca="false">SUM(F4552:H4552)</f>
        <v>2148.97</v>
      </c>
      <c r="J4552" s="49" t="n">
        <f aca="false">Calc!$C$5-D4552</f>
        <v>9</v>
      </c>
      <c r="K4552" s="49" t="n">
        <f aca="false">IF(J4552&lt;=Calc!$C$11,4,IF(J4552&lt;=Calc!$C$12,3,IF(J4552&lt;=Calc!$C$13,2,1)))</f>
        <v>4</v>
      </c>
      <c r="L4552" s="49" t="n">
        <f aca="false">1+(E4552&gt;=Calc!$C$16)+(E4552&gt;=Calc!$C$17)+(E4552&gt;=Calc!$C$18)</f>
        <v>3</v>
      </c>
      <c r="M4552" s="49" t="str">
        <f aca="false">IF(AND(K4552=4,L4552&gt;=3),"Champions",IF(AND(K4552=3,L4552&gt;=3),"Loyal",IF(K4552&gt;=3,"Recent / New",IF(L4552&gt;=3,"At Risk","Hibernating / Lost"))))</f>
        <v>Champions</v>
      </c>
      <c r="N4552" s="54" t="n">
        <f aca="false">IF(AND(Calc!$C$2&lt;=2009,Calc!$C$3&gt;=2009),F4552,0)+IF(AND(Calc!$C$2&lt;=2010,Calc!$C$3&gt;=2010),G4552,0)+IF(AND(Calc!$C$2&lt;=2011,Calc!$C$3&gt;=2011),H4552,0)</f>
        <v>2148.97</v>
      </c>
      <c r="O4552" s="61" t="n">
        <f aca="false">IF(AND(N4552&gt;0,OR(Calc!$C$4="*",B4552=Calc!$C$4)),N4552+ROW()*0.000000001,0)</f>
        <v>2148.970004552</v>
      </c>
    </row>
    <row r="4553" customFormat="false" ht="15" hidden="false" customHeight="false" outlineLevel="0" collapsed="false">
      <c r="A4553" s="49" t="n">
        <v>16967</v>
      </c>
      <c r="B4553" s="49" t="s">
        <v>189</v>
      </c>
      <c r="C4553" s="63" t="n">
        <v>40697</v>
      </c>
      <c r="D4553" s="63" t="n">
        <v>40697</v>
      </c>
      <c r="E4553" s="49" t="n">
        <v>1</v>
      </c>
      <c r="F4553" s="54" t="n">
        <v>0</v>
      </c>
      <c r="G4553" s="54" t="n">
        <v>0</v>
      </c>
      <c r="H4553" s="54" t="n">
        <v>319.02</v>
      </c>
      <c r="I4553" s="54" t="n">
        <f aca="false">SUM(F4553:H4553)</f>
        <v>319.02</v>
      </c>
      <c r="J4553" s="49" t="n">
        <f aca="false">Calc!$C$5-D4553</f>
        <v>190</v>
      </c>
      <c r="K4553" s="49" t="n">
        <f aca="false">IF(J4553&lt;=Calc!$C$11,4,IF(J4553&lt;=Calc!$C$12,3,IF(J4553&lt;=Calc!$C$13,2,1)))</f>
        <v>2</v>
      </c>
      <c r="L4553" s="49" t="n">
        <f aca="false">1+(E4553&gt;=Calc!$C$16)+(E4553&gt;=Calc!$C$17)+(E4553&gt;=Calc!$C$18)</f>
        <v>1</v>
      </c>
      <c r="M4553" s="49" t="str">
        <f aca="false">IF(AND(K4553=4,L4553&gt;=3),"Champions",IF(AND(K4553=3,L4553&gt;=3),"Loyal",IF(K4553&gt;=3,"Recent / New",IF(L4553&gt;=3,"At Risk","Hibernating / Lost"))))</f>
        <v>Hibernating / Lost</v>
      </c>
      <c r="N4553" s="54" t="n">
        <f aca="false">IF(AND(Calc!$C$2&lt;=2009,Calc!$C$3&gt;=2009),F4553,0)+IF(AND(Calc!$C$2&lt;=2010,Calc!$C$3&gt;=2010),G4553,0)+IF(AND(Calc!$C$2&lt;=2011,Calc!$C$3&gt;=2011),H4553,0)</f>
        <v>319.02</v>
      </c>
      <c r="O4553" s="61" t="n">
        <f aca="false">IF(AND(N4553&gt;0,OR(Calc!$C$4="*",B4553=Calc!$C$4)),N4553+ROW()*0.000000001,0)</f>
        <v>319.020004553</v>
      </c>
    </row>
    <row r="4554" customFormat="false" ht="15" hidden="false" customHeight="false" outlineLevel="0" collapsed="false">
      <c r="A4554" s="49" t="n">
        <v>16968</v>
      </c>
      <c r="B4554" s="49" t="s">
        <v>189</v>
      </c>
      <c r="C4554" s="63" t="n">
        <v>40779</v>
      </c>
      <c r="D4554" s="63" t="n">
        <v>40882</v>
      </c>
      <c r="E4554" s="49" t="n">
        <v>2</v>
      </c>
      <c r="F4554" s="54" t="n">
        <v>0</v>
      </c>
      <c r="G4554" s="54" t="n">
        <v>0</v>
      </c>
      <c r="H4554" s="54" t="n">
        <v>439.43</v>
      </c>
      <c r="I4554" s="54" t="n">
        <f aca="false">SUM(F4554:H4554)</f>
        <v>439.43</v>
      </c>
      <c r="J4554" s="49" t="n">
        <f aca="false">Calc!$C$5-D4554</f>
        <v>5</v>
      </c>
      <c r="K4554" s="49" t="n">
        <f aca="false">IF(J4554&lt;=Calc!$C$11,4,IF(J4554&lt;=Calc!$C$12,3,IF(J4554&lt;=Calc!$C$13,2,1)))</f>
        <v>4</v>
      </c>
      <c r="L4554" s="49" t="n">
        <f aca="false">1+(E4554&gt;=Calc!$C$16)+(E4554&gt;=Calc!$C$17)+(E4554&gt;=Calc!$C$18)</f>
        <v>2</v>
      </c>
      <c r="M4554" s="49" t="str">
        <f aca="false">IF(AND(K4554=4,L4554&gt;=3),"Champions",IF(AND(K4554=3,L4554&gt;=3),"Loyal",IF(K4554&gt;=3,"Recent / New",IF(L4554&gt;=3,"At Risk","Hibernating / Lost"))))</f>
        <v>Recent / New</v>
      </c>
      <c r="N4554" s="54" t="n">
        <f aca="false">IF(AND(Calc!$C$2&lt;=2009,Calc!$C$3&gt;=2009),F4554,0)+IF(AND(Calc!$C$2&lt;=2010,Calc!$C$3&gt;=2010),G4554,0)+IF(AND(Calc!$C$2&lt;=2011,Calc!$C$3&gt;=2011),H4554,0)</f>
        <v>439.43</v>
      </c>
      <c r="O4554" s="61" t="n">
        <f aca="false">IF(AND(N4554&gt;0,OR(Calc!$C$4="*",B4554=Calc!$C$4)),N4554+ROW()*0.000000001,0)</f>
        <v>439.430004554</v>
      </c>
    </row>
    <row r="4555" customFormat="false" ht="15" hidden="false" customHeight="false" outlineLevel="0" collapsed="false">
      <c r="A4555" s="49" t="n">
        <v>16969</v>
      </c>
      <c r="B4555" s="49" t="s">
        <v>189</v>
      </c>
      <c r="C4555" s="63" t="n">
        <v>40695</v>
      </c>
      <c r="D4555" s="63" t="n">
        <v>40847</v>
      </c>
      <c r="E4555" s="49" t="n">
        <v>3</v>
      </c>
      <c r="F4555" s="54" t="n">
        <v>0</v>
      </c>
      <c r="G4555" s="54" t="n">
        <v>0</v>
      </c>
      <c r="H4555" s="54" t="n">
        <v>650.41</v>
      </c>
      <c r="I4555" s="54" t="n">
        <f aca="false">SUM(F4555:H4555)</f>
        <v>650.41</v>
      </c>
      <c r="J4555" s="49" t="n">
        <f aca="false">Calc!$C$5-D4555</f>
        <v>40</v>
      </c>
      <c r="K4555" s="49" t="n">
        <f aca="false">IF(J4555&lt;=Calc!$C$11,4,IF(J4555&lt;=Calc!$C$12,3,IF(J4555&lt;=Calc!$C$13,2,1)))</f>
        <v>3</v>
      </c>
      <c r="L4555" s="49" t="n">
        <f aca="false">1+(E4555&gt;=Calc!$C$16)+(E4555&gt;=Calc!$C$17)+(E4555&gt;=Calc!$C$18)</f>
        <v>2</v>
      </c>
      <c r="M4555" s="49" t="str">
        <f aca="false">IF(AND(K4555=4,L4555&gt;=3),"Champions",IF(AND(K4555=3,L4555&gt;=3),"Loyal",IF(K4555&gt;=3,"Recent / New",IF(L4555&gt;=3,"At Risk","Hibernating / Lost"))))</f>
        <v>Recent / New</v>
      </c>
      <c r="N4555" s="54" t="n">
        <f aca="false">IF(AND(Calc!$C$2&lt;=2009,Calc!$C$3&gt;=2009),F4555,0)+IF(AND(Calc!$C$2&lt;=2010,Calc!$C$3&gt;=2010),G4555,0)+IF(AND(Calc!$C$2&lt;=2011,Calc!$C$3&gt;=2011),H4555,0)</f>
        <v>650.41</v>
      </c>
      <c r="O4555" s="61" t="n">
        <f aca="false">IF(AND(N4555&gt;0,OR(Calc!$C$4="*",B4555=Calc!$C$4)),N4555+ROW()*0.000000001,0)</f>
        <v>650.410004555</v>
      </c>
    </row>
    <row r="4556" customFormat="false" ht="15" hidden="false" customHeight="false" outlineLevel="0" collapsed="false">
      <c r="A4556" s="49" t="n">
        <v>16970</v>
      </c>
      <c r="B4556" s="49" t="s">
        <v>189</v>
      </c>
      <c r="C4556" s="63" t="n">
        <v>40260</v>
      </c>
      <c r="D4556" s="63" t="n">
        <v>40260</v>
      </c>
      <c r="E4556" s="49" t="n">
        <v>1</v>
      </c>
      <c r="F4556" s="54" t="n">
        <v>0</v>
      </c>
      <c r="G4556" s="54" t="n">
        <v>71.4</v>
      </c>
      <c r="H4556" s="54" t="n">
        <v>0</v>
      </c>
      <c r="I4556" s="54" t="n">
        <f aca="false">SUM(F4556:H4556)</f>
        <v>71.4</v>
      </c>
      <c r="J4556" s="49" t="n">
        <f aca="false">Calc!$C$5-D4556</f>
        <v>627</v>
      </c>
      <c r="K4556" s="49" t="n">
        <f aca="false">IF(J4556&lt;=Calc!$C$11,4,IF(J4556&lt;=Calc!$C$12,3,IF(J4556&lt;=Calc!$C$13,2,1)))</f>
        <v>1</v>
      </c>
      <c r="L4556" s="49" t="n">
        <f aca="false">1+(E4556&gt;=Calc!$C$16)+(E4556&gt;=Calc!$C$17)+(E4556&gt;=Calc!$C$18)</f>
        <v>1</v>
      </c>
      <c r="M4556" s="49" t="str">
        <f aca="false">IF(AND(K4556=4,L4556&gt;=3),"Champions",IF(AND(K4556=3,L4556&gt;=3),"Loyal",IF(K4556&gt;=3,"Recent / New",IF(L4556&gt;=3,"At Risk","Hibernating / Lost"))))</f>
        <v>Hibernating / Lost</v>
      </c>
      <c r="N4556" s="54" t="n">
        <f aca="false">IF(AND(Calc!$C$2&lt;=2009,Calc!$C$3&gt;=2009),F4556,0)+IF(AND(Calc!$C$2&lt;=2010,Calc!$C$3&gt;=2010),G4556,0)+IF(AND(Calc!$C$2&lt;=2011,Calc!$C$3&gt;=2011),H4556,0)</f>
        <v>71.4</v>
      </c>
      <c r="O4556" s="61" t="n">
        <f aca="false">IF(AND(N4556&gt;0,OR(Calc!$C$4="*",B4556=Calc!$C$4)),N4556+ROW()*0.000000001,0)</f>
        <v>71.400004556</v>
      </c>
    </row>
    <row r="4557" customFormat="false" ht="15" hidden="false" customHeight="false" outlineLevel="0" collapsed="false">
      <c r="A4557" s="49" t="n">
        <v>16971</v>
      </c>
      <c r="B4557" s="49" t="s">
        <v>189</v>
      </c>
      <c r="C4557" s="63" t="n">
        <v>40848</v>
      </c>
      <c r="D4557" s="63" t="n">
        <v>40848</v>
      </c>
      <c r="E4557" s="49" t="n">
        <v>1</v>
      </c>
      <c r="F4557" s="54" t="n">
        <v>0</v>
      </c>
      <c r="G4557" s="54" t="n">
        <v>0</v>
      </c>
      <c r="H4557" s="54" t="n">
        <v>357.21</v>
      </c>
      <c r="I4557" s="54" t="n">
        <f aca="false">SUM(F4557:H4557)</f>
        <v>357.21</v>
      </c>
      <c r="J4557" s="49" t="n">
        <f aca="false">Calc!$C$5-D4557</f>
        <v>39</v>
      </c>
      <c r="K4557" s="49" t="n">
        <f aca="false">IF(J4557&lt;=Calc!$C$11,4,IF(J4557&lt;=Calc!$C$12,3,IF(J4557&lt;=Calc!$C$13,2,1)))</f>
        <v>3</v>
      </c>
      <c r="L4557" s="49" t="n">
        <f aca="false">1+(E4557&gt;=Calc!$C$16)+(E4557&gt;=Calc!$C$17)+(E4557&gt;=Calc!$C$18)</f>
        <v>1</v>
      </c>
      <c r="M4557" s="49" t="str">
        <f aca="false">IF(AND(K4557=4,L4557&gt;=3),"Champions",IF(AND(K4557=3,L4557&gt;=3),"Loyal",IF(K4557&gt;=3,"Recent / New",IF(L4557&gt;=3,"At Risk","Hibernating / Lost"))))</f>
        <v>Recent / New</v>
      </c>
      <c r="N4557" s="54" t="n">
        <f aca="false">IF(AND(Calc!$C$2&lt;=2009,Calc!$C$3&gt;=2009),F4557,0)+IF(AND(Calc!$C$2&lt;=2010,Calc!$C$3&gt;=2010),G4557,0)+IF(AND(Calc!$C$2&lt;=2011,Calc!$C$3&gt;=2011),H4557,0)</f>
        <v>357.21</v>
      </c>
      <c r="O4557" s="61" t="n">
        <f aca="false">IF(AND(N4557&gt;0,OR(Calc!$C$4="*",B4557=Calc!$C$4)),N4557+ROW()*0.000000001,0)</f>
        <v>357.210004557</v>
      </c>
    </row>
    <row r="4558" customFormat="false" ht="15" hidden="false" customHeight="false" outlineLevel="0" collapsed="false">
      <c r="A4558" s="49" t="n">
        <v>16972</v>
      </c>
      <c r="B4558" s="49" t="s">
        <v>189</v>
      </c>
      <c r="C4558" s="63" t="n">
        <v>40430</v>
      </c>
      <c r="D4558" s="63" t="n">
        <v>40504</v>
      </c>
      <c r="E4558" s="49" t="n">
        <v>2</v>
      </c>
      <c r="F4558" s="54" t="n">
        <v>0</v>
      </c>
      <c r="G4558" s="54" t="n">
        <v>749</v>
      </c>
      <c r="H4558" s="54" t="n">
        <v>0</v>
      </c>
      <c r="I4558" s="54" t="n">
        <f aca="false">SUM(F4558:H4558)</f>
        <v>749</v>
      </c>
      <c r="J4558" s="49" t="n">
        <f aca="false">Calc!$C$5-D4558</f>
        <v>383</v>
      </c>
      <c r="K4558" s="49" t="n">
        <f aca="false">IF(J4558&lt;=Calc!$C$11,4,IF(J4558&lt;=Calc!$C$12,3,IF(J4558&lt;=Calc!$C$13,2,1)))</f>
        <v>1</v>
      </c>
      <c r="L4558" s="49" t="n">
        <f aca="false">1+(E4558&gt;=Calc!$C$16)+(E4558&gt;=Calc!$C$17)+(E4558&gt;=Calc!$C$18)</f>
        <v>2</v>
      </c>
      <c r="M4558" s="49" t="str">
        <f aca="false">IF(AND(K4558=4,L4558&gt;=3),"Champions",IF(AND(K4558=3,L4558&gt;=3),"Loyal",IF(K4558&gt;=3,"Recent / New",IF(L4558&gt;=3,"At Risk","Hibernating / Lost"))))</f>
        <v>Hibernating / Lost</v>
      </c>
      <c r="N4558" s="54" t="n">
        <f aca="false">IF(AND(Calc!$C$2&lt;=2009,Calc!$C$3&gt;=2009),F4558,0)+IF(AND(Calc!$C$2&lt;=2010,Calc!$C$3&gt;=2010),G4558,0)+IF(AND(Calc!$C$2&lt;=2011,Calc!$C$3&gt;=2011),H4558,0)</f>
        <v>749</v>
      </c>
      <c r="O4558" s="61" t="n">
        <f aca="false">IF(AND(N4558&gt;0,OR(Calc!$C$4="*",B4558=Calc!$C$4)),N4558+ROW()*0.000000001,0)</f>
        <v>749.000004558</v>
      </c>
    </row>
    <row r="4559" customFormat="false" ht="15" hidden="false" customHeight="false" outlineLevel="0" collapsed="false">
      <c r="A4559" s="49" t="n">
        <v>16973</v>
      </c>
      <c r="B4559" s="49" t="s">
        <v>189</v>
      </c>
      <c r="C4559" s="63" t="n">
        <v>40500</v>
      </c>
      <c r="D4559" s="63" t="n">
        <v>40500</v>
      </c>
      <c r="E4559" s="49" t="n">
        <v>1</v>
      </c>
      <c r="F4559" s="54" t="n">
        <v>0</v>
      </c>
      <c r="G4559" s="54" t="n">
        <v>127</v>
      </c>
      <c r="H4559" s="54" t="n">
        <v>0</v>
      </c>
      <c r="I4559" s="54" t="n">
        <f aca="false">SUM(F4559:H4559)</f>
        <v>127</v>
      </c>
      <c r="J4559" s="49" t="n">
        <f aca="false">Calc!$C$5-D4559</f>
        <v>387</v>
      </c>
      <c r="K4559" s="49" t="n">
        <f aca="false">IF(J4559&lt;=Calc!$C$11,4,IF(J4559&lt;=Calc!$C$12,3,IF(J4559&lt;=Calc!$C$13,2,1)))</f>
        <v>1</v>
      </c>
      <c r="L4559" s="49" t="n">
        <f aca="false">1+(E4559&gt;=Calc!$C$16)+(E4559&gt;=Calc!$C$17)+(E4559&gt;=Calc!$C$18)</f>
        <v>1</v>
      </c>
      <c r="M4559" s="49" t="str">
        <f aca="false">IF(AND(K4559=4,L4559&gt;=3),"Champions",IF(AND(K4559=3,L4559&gt;=3),"Loyal",IF(K4559&gt;=3,"Recent / New",IF(L4559&gt;=3,"At Risk","Hibernating / Lost"))))</f>
        <v>Hibernating / Lost</v>
      </c>
      <c r="N4559" s="54" t="n">
        <f aca="false">IF(AND(Calc!$C$2&lt;=2009,Calc!$C$3&gt;=2009),F4559,0)+IF(AND(Calc!$C$2&lt;=2010,Calc!$C$3&gt;=2010),G4559,0)+IF(AND(Calc!$C$2&lt;=2011,Calc!$C$3&gt;=2011),H4559,0)</f>
        <v>127</v>
      </c>
      <c r="O4559" s="61" t="n">
        <f aca="false">IF(AND(N4559&gt;0,OR(Calc!$C$4="*",B4559=Calc!$C$4)),N4559+ROW()*0.000000001,0)</f>
        <v>127.000004559</v>
      </c>
    </row>
    <row r="4560" customFormat="false" ht="15" hidden="false" customHeight="false" outlineLevel="0" collapsed="false">
      <c r="A4560" s="49" t="n">
        <v>16974</v>
      </c>
      <c r="B4560" s="49" t="s">
        <v>189</v>
      </c>
      <c r="C4560" s="63" t="n">
        <v>40322</v>
      </c>
      <c r="D4560" s="63" t="n">
        <v>40364</v>
      </c>
      <c r="E4560" s="49" t="n">
        <v>2</v>
      </c>
      <c r="F4560" s="54" t="n">
        <v>0</v>
      </c>
      <c r="G4560" s="54" t="n">
        <v>365.5</v>
      </c>
      <c r="H4560" s="54" t="n">
        <v>0</v>
      </c>
      <c r="I4560" s="54" t="n">
        <f aca="false">SUM(F4560:H4560)</f>
        <v>365.5</v>
      </c>
      <c r="J4560" s="49" t="n">
        <f aca="false">Calc!$C$5-D4560</f>
        <v>523</v>
      </c>
      <c r="K4560" s="49" t="n">
        <f aca="false">IF(J4560&lt;=Calc!$C$11,4,IF(J4560&lt;=Calc!$C$12,3,IF(J4560&lt;=Calc!$C$13,2,1)))</f>
        <v>1</v>
      </c>
      <c r="L4560" s="49" t="n">
        <f aca="false">1+(E4560&gt;=Calc!$C$16)+(E4560&gt;=Calc!$C$17)+(E4560&gt;=Calc!$C$18)</f>
        <v>2</v>
      </c>
      <c r="M4560" s="49" t="str">
        <f aca="false">IF(AND(K4560=4,L4560&gt;=3),"Champions",IF(AND(K4560=3,L4560&gt;=3),"Loyal",IF(K4560&gt;=3,"Recent / New",IF(L4560&gt;=3,"At Risk","Hibernating / Lost"))))</f>
        <v>Hibernating / Lost</v>
      </c>
      <c r="N4560" s="54" t="n">
        <f aca="false">IF(AND(Calc!$C$2&lt;=2009,Calc!$C$3&gt;=2009),F4560,0)+IF(AND(Calc!$C$2&lt;=2010,Calc!$C$3&gt;=2010),G4560,0)+IF(AND(Calc!$C$2&lt;=2011,Calc!$C$3&gt;=2011),H4560,0)</f>
        <v>365.5</v>
      </c>
      <c r="O4560" s="61" t="n">
        <f aca="false">IF(AND(N4560&gt;0,OR(Calc!$C$4="*",B4560=Calc!$C$4)),N4560+ROW()*0.000000001,0)</f>
        <v>365.50000456</v>
      </c>
    </row>
    <row r="4561" customFormat="false" ht="15" hidden="false" customHeight="false" outlineLevel="0" collapsed="false">
      <c r="A4561" s="49" t="n">
        <v>16975</v>
      </c>
      <c r="B4561" s="49" t="s">
        <v>189</v>
      </c>
      <c r="C4561" s="63" t="n">
        <v>40381</v>
      </c>
      <c r="D4561" s="63" t="n">
        <v>40463</v>
      </c>
      <c r="E4561" s="49" t="n">
        <v>3</v>
      </c>
      <c r="F4561" s="54" t="n">
        <v>0</v>
      </c>
      <c r="G4561" s="54" t="n">
        <v>902.42</v>
      </c>
      <c r="H4561" s="54" t="n">
        <v>0</v>
      </c>
      <c r="I4561" s="54" t="n">
        <f aca="false">SUM(F4561:H4561)</f>
        <v>902.42</v>
      </c>
      <c r="J4561" s="49" t="n">
        <f aca="false">Calc!$C$5-D4561</f>
        <v>424</v>
      </c>
      <c r="K4561" s="49" t="n">
        <f aca="false">IF(J4561&lt;=Calc!$C$11,4,IF(J4561&lt;=Calc!$C$12,3,IF(J4561&lt;=Calc!$C$13,2,1)))</f>
        <v>1</v>
      </c>
      <c r="L4561" s="49" t="n">
        <f aca="false">1+(E4561&gt;=Calc!$C$16)+(E4561&gt;=Calc!$C$17)+(E4561&gt;=Calc!$C$18)</f>
        <v>2</v>
      </c>
      <c r="M4561" s="49" t="str">
        <f aca="false">IF(AND(K4561=4,L4561&gt;=3),"Champions",IF(AND(K4561=3,L4561&gt;=3),"Loyal",IF(K4561&gt;=3,"Recent / New",IF(L4561&gt;=3,"At Risk","Hibernating / Lost"))))</f>
        <v>Hibernating / Lost</v>
      </c>
      <c r="N4561" s="54" t="n">
        <f aca="false">IF(AND(Calc!$C$2&lt;=2009,Calc!$C$3&gt;=2009),F4561,0)+IF(AND(Calc!$C$2&lt;=2010,Calc!$C$3&gt;=2010),G4561,0)+IF(AND(Calc!$C$2&lt;=2011,Calc!$C$3&gt;=2011),H4561,0)</f>
        <v>902.42</v>
      </c>
      <c r="O4561" s="61" t="n">
        <f aca="false">IF(AND(N4561&gt;0,OR(Calc!$C$4="*",B4561=Calc!$C$4)),N4561+ROW()*0.000000001,0)</f>
        <v>902.420004561</v>
      </c>
    </row>
    <row r="4562" customFormat="false" ht="15" hidden="false" customHeight="false" outlineLevel="0" collapsed="false">
      <c r="A4562" s="49" t="n">
        <v>16976</v>
      </c>
      <c r="B4562" s="49" t="s">
        <v>189</v>
      </c>
      <c r="C4562" s="63" t="n">
        <v>40619</v>
      </c>
      <c r="D4562" s="63" t="n">
        <v>40619</v>
      </c>
      <c r="E4562" s="49" t="n">
        <v>1</v>
      </c>
      <c r="F4562" s="54" t="n">
        <v>0</v>
      </c>
      <c r="G4562" s="54" t="n">
        <v>0</v>
      </c>
      <c r="H4562" s="54" t="n">
        <v>251.52</v>
      </c>
      <c r="I4562" s="54" t="n">
        <f aca="false">SUM(F4562:H4562)</f>
        <v>251.52</v>
      </c>
      <c r="J4562" s="49" t="n">
        <f aca="false">Calc!$C$5-D4562</f>
        <v>268</v>
      </c>
      <c r="K4562" s="49" t="n">
        <f aca="false">IF(J4562&lt;=Calc!$C$11,4,IF(J4562&lt;=Calc!$C$12,3,IF(J4562&lt;=Calc!$C$13,2,1)))</f>
        <v>2</v>
      </c>
      <c r="L4562" s="49" t="n">
        <f aca="false">1+(E4562&gt;=Calc!$C$16)+(E4562&gt;=Calc!$C$17)+(E4562&gt;=Calc!$C$18)</f>
        <v>1</v>
      </c>
      <c r="M4562" s="49" t="str">
        <f aca="false">IF(AND(K4562=4,L4562&gt;=3),"Champions",IF(AND(K4562=3,L4562&gt;=3),"Loyal",IF(K4562&gt;=3,"Recent / New",IF(L4562&gt;=3,"At Risk","Hibernating / Lost"))))</f>
        <v>Hibernating / Lost</v>
      </c>
      <c r="N4562" s="54" t="n">
        <f aca="false">IF(AND(Calc!$C$2&lt;=2009,Calc!$C$3&gt;=2009),F4562,0)+IF(AND(Calc!$C$2&lt;=2010,Calc!$C$3&gt;=2010),G4562,0)+IF(AND(Calc!$C$2&lt;=2011,Calc!$C$3&gt;=2011),H4562,0)</f>
        <v>251.52</v>
      </c>
      <c r="O4562" s="61" t="n">
        <f aca="false">IF(AND(N4562&gt;0,OR(Calc!$C$4="*",B4562=Calc!$C$4)),N4562+ROW()*0.000000001,0)</f>
        <v>251.520004562</v>
      </c>
    </row>
    <row r="4563" customFormat="false" ht="15" hidden="false" customHeight="false" outlineLevel="0" collapsed="false">
      <c r="A4563" s="49" t="n">
        <v>16977</v>
      </c>
      <c r="B4563" s="49" t="s">
        <v>189</v>
      </c>
      <c r="C4563" s="63" t="n">
        <v>40255</v>
      </c>
      <c r="D4563" s="63" t="n">
        <v>40491</v>
      </c>
      <c r="E4563" s="49" t="n">
        <v>4</v>
      </c>
      <c r="F4563" s="54" t="n">
        <v>0</v>
      </c>
      <c r="G4563" s="54" t="n">
        <v>496</v>
      </c>
      <c r="H4563" s="54" t="n">
        <v>0</v>
      </c>
      <c r="I4563" s="54" t="n">
        <f aca="false">SUM(F4563:H4563)</f>
        <v>496</v>
      </c>
      <c r="J4563" s="49" t="n">
        <f aca="false">Calc!$C$5-D4563</f>
        <v>396</v>
      </c>
      <c r="K4563" s="49" t="n">
        <f aca="false">IF(J4563&lt;=Calc!$C$11,4,IF(J4563&lt;=Calc!$C$12,3,IF(J4563&lt;=Calc!$C$13,2,1)))</f>
        <v>1</v>
      </c>
      <c r="L4563" s="49" t="n">
        <f aca="false">1+(E4563&gt;=Calc!$C$16)+(E4563&gt;=Calc!$C$17)+(E4563&gt;=Calc!$C$18)</f>
        <v>3</v>
      </c>
      <c r="M4563" s="49" t="str">
        <f aca="false">IF(AND(K4563=4,L4563&gt;=3),"Champions",IF(AND(K4563=3,L4563&gt;=3),"Loyal",IF(K4563&gt;=3,"Recent / New",IF(L4563&gt;=3,"At Risk","Hibernating / Lost"))))</f>
        <v>At Risk</v>
      </c>
      <c r="N4563" s="54" t="n">
        <f aca="false">IF(AND(Calc!$C$2&lt;=2009,Calc!$C$3&gt;=2009),F4563,0)+IF(AND(Calc!$C$2&lt;=2010,Calc!$C$3&gt;=2010),G4563,0)+IF(AND(Calc!$C$2&lt;=2011,Calc!$C$3&gt;=2011),H4563,0)</f>
        <v>496</v>
      </c>
      <c r="O4563" s="61" t="n">
        <f aca="false">IF(AND(N4563&gt;0,OR(Calc!$C$4="*",B4563=Calc!$C$4)),N4563+ROW()*0.000000001,0)</f>
        <v>496.000004563</v>
      </c>
    </row>
    <row r="4564" customFormat="false" ht="15" hidden="false" customHeight="false" outlineLevel="0" collapsed="false">
      <c r="A4564" s="49" t="n">
        <v>16978</v>
      </c>
      <c r="B4564" s="49" t="s">
        <v>189</v>
      </c>
      <c r="C4564" s="63" t="n">
        <v>40220</v>
      </c>
      <c r="D4564" s="63" t="n">
        <v>40809</v>
      </c>
      <c r="E4564" s="49" t="n">
        <v>3</v>
      </c>
      <c r="F4564" s="54" t="n">
        <v>0</v>
      </c>
      <c r="G4564" s="54" t="n">
        <v>424.55</v>
      </c>
      <c r="H4564" s="54" t="n">
        <v>344.33</v>
      </c>
      <c r="I4564" s="54" t="n">
        <f aca="false">SUM(F4564:H4564)</f>
        <v>768.88</v>
      </c>
      <c r="J4564" s="49" t="n">
        <f aca="false">Calc!$C$5-D4564</f>
        <v>78</v>
      </c>
      <c r="K4564" s="49" t="n">
        <f aca="false">IF(J4564&lt;=Calc!$C$11,4,IF(J4564&lt;=Calc!$C$12,3,IF(J4564&lt;=Calc!$C$13,2,1)))</f>
        <v>3</v>
      </c>
      <c r="L4564" s="49" t="n">
        <f aca="false">1+(E4564&gt;=Calc!$C$16)+(E4564&gt;=Calc!$C$17)+(E4564&gt;=Calc!$C$18)</f>
        <v>2</v>
      </c>
      <c r="M4564" s="49" t="str">
        <f aca="false">IF(AND(K4564=4,L4564&gt;=3),"Champions",IF(AND(K4564=3,L4564&gt;=3),"Loyal",IF(K4564&gt;=3,"Recent / New",IF(L4564&gt;=3,"At Risk","Hibernating / Lost"))))</f>
        <v>Recent / New</v>
      </c>
      <c r="N4564" s="54" t="n">
        <f aca="false">IF(AND(Calc!$C$2&lt;=2009,Calc!$C$3&gt;=2009),F4564,0)+IF(AND(Calc!$C$2&lt;=2010,Calc!$C$3&gt;=2010),G4564,0)+IF(AND(Calc!$C$2&lt;=2011,Calc!$C$3&gt;=2011),H4564,0)</f>
        <v>768.88</v>
      </c>
      <c r="O4564" s="61" t="n">
        <f aca="false">IF(AND(N4564&gt;0,OR(Calc!$C$4="*",B4564=Calc!$C$4)),N4564+ROW()*0.000000001,0)</f>
        <v>768.880004564</v>
      </c>
    </row>
    <row r="4565" customFormat="false" ht="15" hidden="false" customHeight="false" outlineLevel="0" collapsed="false">
      <c r="A4565" s="49" t="n">
        <v>16979</v>
      </c>
      <c r="B4565" s="49" t="s">
        <v>189</v>
      </c>
      <c r="C4565" s="63" t="n">
        <v>40436</v>
      </c>
      <c r="D4565" s="63" t="n">
        <v>40883</v>
      </c>
      <c r="E4565" s="49" t="n">
        <v>9</v>
      </c>
      <c r="F4565" s="54" t="n">
        <v>0</v>
      </c>
      <c r="G4565" s="54" t="n">
        <v>978.04</v>
      </c>
      <c r="H4565" s="54" t="n">
        <v>1809.05</v>
      </c>
      <c r="I4565" s="54" t="n">
        <f aca="false">SUM(F4565:H4565)</f>
        <v>2787.09</v>
      </c>
      <c r="J4565" s="49" t="n">
        <f aca="false">Calc!$C$5-D4565</f>
        <v>4</v>
      </c>
      <c r="K4565" s="49" t="n">
        <f aca="false">IF(J4565&lt;=Calc!$C$11,4,IF(J4565&lt;=Calc!$C$12,3,IF(J4565&lt;=Calc!$C$13,2,1)))</f>
        <v>4</v>
      </c>
      <c r="L4565" s="49" t="n">
        <f aca="false">1+(E4565&gt;=Calc!$C$16)+(E4565&gt;=Calc!$C$17)+(E4565&gt;=Calc!$C$18)</f>
        <v>4</v>
      </c>
      <c r="M4565" s="49" t="str">
        <f aca="false">IF(AND(K4565=4,L4565&gt;=3),"Champions",IF(AND(K4565=3,L4565&gt;=3),"Loyal",IF(K4565&gt;=3,"Recent / New",IF(L4565&gt;=3,"At Risk","Hibernating / Lost"))))</f>
        <v>Champions</v>
      </c>
      <c r="N4565" s="54" t="n">
        <f aca="false">IF(AND(Calc!$C$2&lt;=2009,Calc!$C$3&gt;=2009),F4565,0)+IF(AND(Calc!$C$2&lt;=2010,Calc!$C$3&gt;=2010),G4565,0)+IF(AND(Calc!$C$2&lt;=2011,Calc!$C$3&gt;=2011),H4565,0)</f>
        <v>2787.09</v>
      </c>
      <c r="O4565" s="61" t="n">
        <f aca="false">IF(AND(N4565&gt;0,OR(Calc!$C$4="*",B4565=Calc!$C$4)),N4565+ROW()*0.000000001,0)</f>
        <v>2787.090004565</v>
      </c>
    </row>
    <row r="4566" customFormat="false" ht="15" hidden="false" customHeight="false" outlineLevel="0" collapsed="false">
      <c r="A4566" s="49" t="n">
        <v>16980</v>
      </c>
      <c r="B4566" s="49" t="s">
        <v>189</v>
      </c>
      <c r="C4566" s="63" t="n">
        <v>40458</v>
      </c>
      <c r="D4566" s="63" t="n">
        <v>40631</v>
      </c>
      <c r="E4566" s="49" t="n">
        <v>3</v>
      </c>
      <c r="F4566" s="54" t="n">
        <v>0</v>
      </c>
      <c r="G4566" s="54" t="n">
        <v>394.37</v>
      </c>
      <c r="H4566" s="54" t="n">
        <v>1028.46</v>
      </c>
      <c r="I4566" s="54" t="n">
        <f aca="false">SUM(F4566:H4566)</f>
        <v>1422.83</v>
      </c>
      <c r="J4566" s="49" t="n">
        <f aca="false">Calc!$C$5-D4566</f>
        <v>256</v>
      </c>
      <c r="K4566" s="49" t="n">
        <f aca="false">IF(J4566&lt;=Calc!$C$11,4,IF(J4566&lt;=Calc!$C$12,3,IF(J4566&lt;=Calc!$C$13,2,1)))</f>
        <v>2</v>
      </c>
      <c r="L4566" s="49" t="n">
        <f aca="false">1+(E4566&gt;=Calc!$C$16)+(E4566&gt;=Calc!$C$17)+(E4566&gt;=Calc!$C$18)</f>
        <v>2</v>
      </c>
      <c r="M4566" s="49" t="str">
        <f aca="false">IF(AND(K4566=4,L4566&gt;=3),"Champions",IF(AND(K4566=3,L4566&gt;=3),"Loyal",IF(K4566&gt;=3,"Recent / New",IF(L4566&gt;=3,"At Risk","Hibernating / Lost"))))</f>
        <v>Hibernating / Lost</v>
      </c>
      <c r="N4566" s="54" t="n">
        <f aca="false">IF(AND(Calc!$C$2&lt;=2009,Calc!$C$3&gt;=2009),F4566,0)+IF(AND(Calc!$C$2&lt;=2010,Calc!$C$3&gt;=2010),G4566,0)+IF(AND(Calc!$C$2&lt;=2011,Calc!$C$3&gt;=2011),H4566,0)</f>
        <v>1422.83</v>
      </c>
      <c r="O4566" s="61" t="n">
        <f aca="false">IF(AND(N4566&gt;0,OR(Calc!$C$4="*",B4566=Calc!$C$4)),N4566+ROW()*0.000000001,0)</f>
        <v>1422.830004566</v>
      </c>
    </row>
    <row r="4567" customFormat="false" ht="15" hidden="false" customHeight="false" outlineLevel="0" collapsed="false">
      <c r="A4567" s="49" t="n">
        <v>16982</v>
      </c>
      <c r="B4567" s="49" t="s">
        <v>189</v>
      </c>
      <c r="C4567" s="63" t="n">
        <v>40826</v>
      </c>
      <c r="D4567" s="63" t="n">
        <v>40826</v>
      </c>
      <c r="E4567" s="49" t="n">
        <v>1</v>
      </c>
      <c r="F4567" s="54" t="n">
        <v>0</v>
      </c>
      <c r="G4567" s="54" t="n">
        <v>0</v>
      </c>
      <c r="H4567" s="54" t="n">
        <v>384.06</v>
      </c>
      <c r="I4567" s="54" t="n">
        <f aca="false">SUM(F4567:H4567)</f>
        <v>384.06</v>
      </c>
      <c r="J4567" s="49" t="n">
        <f aca="false">Calc!$C$5-D4567</f>
        <v>61</v>
      </c>
      <c r="K4567" s="49" t="n">
        <f aca="false">IF(J4567&lt;=Calc!$C$11,4,IF(J4567&lt;=Calc!$C$12,3,IF(J4567&lt;=Calc!$C$13,2,1)))</f>
        <v>3</v>
      </c>
      <c r="L4567" s="49" t="n">
        <f aca="false">1+(E4567&gt;=Calc!$C$16)+(E4567&gt;=Calc!$C$17)+(E4567&gt;=Calc!$C$18)</f>
        <v>1</v>
      </c>
      <c r="M4567" s="49" t="str">
        <f aca="false">IF(AND(K4567=4,L4567&gt;=3),"Champions",IF(AND(K4567=3,L4567&gt;=3),"Loyal",IF(K4567&gt;=3,"Recent / New",IF(L4567&gt;=3,"At Risk","Hibernating / Lost"))))</f>
        <v>Recent / New</v>
      </c>
      <c r="N4567" s="54" t="n">
        <f aca="false">IF(AND(Calc!$C$2&lt;=2009,Calc!$C$3&gt;=2009),F4567,0)+IF(AND(Calc!$C$2&lt;=2010,Calc!$C$3&gt;=2010),G4567,0)+IF(AND(Calc!$C$2&lt;=2011,Calc!$C$3&gt;=2011),H4567,0)</f>
        <v>384.06</v>
      </c>
      <c r="O4567" s="61" t="n">
        <f aca="false">IF(AND(N4567&gt;0,OR(Calc!$C$4="*",B4567=Calc!$C$4)),N4567+ROW()*0.000000001,0)</f>
        <v>384.060004567</v>
      </c>
    </row>
    <row r="4568" customFormat="false" ht="15" hidden="false" customHeight="false" outlineLevel="0" collapsed="false">
      <c r="A4568" s="49" t="n">
        <v>16983</v>
      </c>
      <c r="B4568" s="49" t="s">
        <v>189</v>
      </c>
      <c r="C4568" s="63" t="n">
        <v>40440</v>
      </c>
      <c r="D4568" s="63" t="n">
        <v>40874</v>
      </c>
      <c r="E4568" s="49" t="n">
        <v>11</v>
      </c>
      <c r="F4568" s="54" t="n">
        <v>0</v>
      </c>
      <c r="G4568" s="54" t="n">
        <v>1748.15</v>
      </c>
      <c r="H4568" s="54" t="n">
        <v>1731.33</v>
      </c>
      <c r="I4568" s="54" t="n">
        <f aca="false">SUM(F4568:H4568)</f>
        <v>3479.48</v>
      </c>
      <c r="J4568" s="49" t="n">
        <f aca="false">Calc!$C$5-D4568</f>
        <v>13</v>
      </c>
      <c r="K4568" s="49" t="n">
        <f aca="false">IF(J4568&lt;=Calc!$C$11,4,IF(J4568&lt;=Calc!$C$12,3,IF(J4568&lt;=Calc!$C$13,2,1)))</f>
        <v>4</v>
      </c>
      <c r="L4568" s="49" t="n">
        <f aca="false">1+(E4568&gt;=Calc!$C$16)+(E4568&gt;=Calc!$C$17)+(E4568&gt;=Calc!$C$18)</f>
        <v>4</v>
      </c>
      <c r="M4568" s="49" t="str">
        <f aca="false">IF(AND(K4568=4,L4568&gt;=3),"Champions",IF(AND(K4568=3,L4568&gt;=3),"Loyal",IF(K4568&gt;=3,"Recent / New",IF(L4568&gt;=3,"At Risk","Hibernating / Lost"))))</f>
        <v>Champions</v>
      </c>
      <c r="N4568" s="54" t="n">
        <f aca="false">IF(AND(Calc!$C$2&lt;=2009,Calc!$C$3&gt;=2009),F4568,0)+IF(AND(Calc!$C$2&lt;=2010,Calc!$C$3&gt;=2010),G4568,0)+IF(AND(Calc!$C$2&lt;=2011,Calc!$C$3&gt;=2011),H4568,0)</f>
        <v>3479.48</v>
      </c>
      <c r="O4568" s="61" t="n">
        <f aca="false">IF(AND(N4568&gt;0,OR(Calc!$C$4="*",B4568=Calc!$C$4)),N4568+ROW()*0.000000001,0)</f>
        <v>3479.480004568</v>
      </c>
    </row>
    <row r="4569" customFormat="false" ht="15" hidden="false" customHeight="false" outlineLevel="0" collapsed="false">
      <c r="A4569" s="49" t="n">
        <v>16984</v>
      </c>
      <c r="B4569" s="49" t="s">
        <v>189</v>
      </c>
      <c r="C4569" s="63" t="n">
        <v>40244</v>
      </c>
      <c r="D4569" s="63" t="n">
        <v>40798</v>
      </c>
      <c r="E4569" s="49" t="n">
        <v>9</v>
      </c>
      <c r="F4569" s="54" t="n">
        <v>0</v>
      </c>
      <c r="G4569" s="54" t="n">
        <v>5835.81</v>
      </c>
      <c r="H4569" s="54" t="n">
        <v>4370.59</v>
      </c>
      <c r="I4569" s="54" t="n">
        <f aca="false">SUM(F4569:H4569)</f>
        <v>10206.4</v>
      </c>
      <c r="J4569" s="49" t="n">
        <f aca="false">Calc!$C$5-D4569</f>
        <v>89</v>
      </c>
      <c r="K4569" s="49" t="n">
        <f aca="false">IF(J4569&lt;=Calc!$C$11,4,IF(J4569&lt;=Calc!$C$12,3,IF(J4569&lt;=Calc!$C$13,2,1)))</f>
        <v>3</v>
      </c>
      <c r="L4569" s="49" t="n">
        <f aca="false">1+(E4569&gt;=Calc!$C$16)+(E4569&gt;=Calc!$C$17)+(E4569&gt;=Calc!$C$18)</f>
        <v>4</v>
      </c>
      <c r="M4569" s="49" t="str">
        <f aca="false">IF(AND(K4569=4,L4569&gt;=3),"Champions",IF(AND(K4569=3,L4569&gt;=3),"Loyal",IF(K4569&gt;=3,"Recent / New",IF(L4569&gt;=3,"At Risk","Hibernating / Lost"))))</f>
        <v>Loyal</v>
      </c>
      <c r="N4569" s="54" t="n">
        <f aca="false">IF(AND(Calc!$C$2&lt;=2009,Calc!$C$3&gt;=2009),F4569,0)+IF(AND(Calc!$C$2&lt;=2010,Calc!$C$3&gt;=2010),G4569,0)+IF(AND(Calc!$C$2&lt;=2011,Calc!$C$3&gt;=2011),H4569,0)</f>
        <v>10206.4</v>
      </c>
      <c r="O4569" s="61" t="n">
        <f aca="false">IF(AND(N4569&gt;0,OR(Calc!$C$4="*",B4569=Calc!$C$4)),N4569+ROW()*0.000000001,0)</f>
        <v>10206.400004569</v>
      </c>
    </row>
    <row r="4570" customFormat="false" ht="15" hidden="false" customHeight="false" outlineLevel="0" collapsed="false">
      <c r="A4570" s="49" t="n">
        <v>16985</v>
      </c>
      <c r="B4570" s="49" t="s">
        <v>189</v>
      </c>
      <c r="C4570" s="63" t="n">
        <v>40157</v>
      </c>
      <c r="D4570" s="63" t="n">
        <v>40869</v>
      </c>
      <c r="E4570" s="49" t="n">
        <v>23</v>
      </c>
      <c r="F4570" s="54" t="n">
        <v>961.55</v>
      </c>
      <c r="G4570" s="54" t="n">
        <v>5055.91</v>
      </c>
      <c r="H4570" s="54" t="n">
        <v>4528.3</v>
      </c>
      <c r="I4570" s="54" t="n">
        <f aca="false">SUM(F4570:H4570)</f>
        <v>10545.76</v>
      </c>
      <c r="J4570" s="49" t="n">
        <f aca="false">Calc!$C$5-D4570</f>
        <v>18</v>
      </c>
      <c r="K4570" s="49" t="n">
        <f aca="false">IF(J4570&lt;=Calc!$C$11,4,IF(J4570&lt;=Calc!$C$12,3,IF(J4570&lt;=Calc!$C$13,2,1)))</f>
        <v>4</v>
      </c>
      <c r="L4570" s="49" t="n">
        <f aca="false">1+(E4570&gt;=Calc!$C$16)+(E4570&gt;=Calc!$C$17)+(E4570&gt;=Calc!$C$18)</f>
        <v>4</v>
      </c>
      <c r="M4570" s="49" t="str">
        <f aca="false">IF(AND(K4570=4,L4570&gt;=3),"Champions",IF(AND(K4570=3,L4570&gt;=3),"Loyal",IF(K4570&gt;=3,"Recent / New",IF(L4570&gt;=3,"At Risk","Hibernating / Lost"))))</f>
        <v>Champions</v>
      </c>
      <c r="N4570" s="54" t="n">
        <f aca="false">IF(AND(Calc!$C$2&lt;=2009,Calc!$C$3&gt;=2009),F4570,0)+IF(AND(Calc!$C$2&lt;=2010,Calc!$C$3&gt;=2010),G4570,0)+IF(AND(Calc!$C$2&lt;=2011,Calc!$C$3&gt;=2011),H4570,0)</f>
        <v>10545.76</v>
      </c>
      <c r="O4570" s="61" t="n">
        <f aca="false">IF(AND(N4570&gt;0,OR(Calc!$C$4="*",B4570=Calc!$C$4)),N4570+ROW()*0.000000001,0)</f>
        <v>10545.76000457</v>
      </c>
    </row>
    <row r="4571" customFormat="false" ht="15" hidden="false" customHeight="false" outlineLevel="0" collapsed="false">
      <c r="A4571" s="49" t="n">
        <v>16986</v>
      </c>
      <c r="B4571" s="49" t="s">
        <v>189</v>
      </c>
      <c r="C4571" s="63" t="n">
        <v>40213</v>
      </c>
      <c r="D4571" s="63" t="n">
        <v>40857</v>
      </c>
      <c r="E4571" s="49" t="n">
        <v>11</v>
      </c>
      <c r="F4571" s="54" t="n">
        <v>0</v>
      </c>
      <c r="G4571" s="54" t="n">
        <v>3015.55</v>
      </c>
      <c r="H4571" s="54" t="n">
        <v>1873.2</v>
      </c>
      <c r="I4571" s="54" t="n">
        <f aca="false">SUM(F4571:H4571)</f>
        <v>4888.75</v>
      </c>
      <c r="J4571" s="49" t="n">
        <f aca="false">Calc!$C$5-D4571</f>
        <v>30</v>
      </c>
      <c r="K4571" s="49" t="n">
        <f aca="false">IF(J4571&lt;=Calc!$C$11,4,IF(J4571&lt;=Calc!$C$12,3,IF(J4571&lt;=Calc!$C$13,2,1)))</f>
        <v>3</v>
      </c>
      <c r="L4571" s="49" t="n">
        <f aca="false">1+(E4571&gt;=Calc!$C$16)+(E4571&gt;=Calc!$C$17)+(E4571&gt;=Calc!$C$18)</f>
        <v>4</v>
      </c>
      <c r="M4571" s="49" t="str">
        <f aca="false">IF(AND(K4571=4,L4571&gt;=3),"Champions",IF(AND(K4571=3,L4571&gt;=3),"Loyal",IF(K4571&gt;=3,"Recent / New",IF(L4571&gt;=3,"At Risk","Hibernating / Lost"))))</f>
        <v>Loyal</v>
      </c>
      <c r="N4571" s="54" t="n">
        <f aca="false">IF(AND(Calc!$C$2&lt;=2009,Calc!$C$3&gt;=2009),F4571,0)+IF(AND(Calc!$C$2&lt;=2010,Calc!$C$3&gt;=2010),G4571,0)+IF(AND(Calc!$C$2&lt;=2011,Calc!$C$3&gt;=2011),H4571,0)</f>
        <v>4888.75</v>
      </c>
      <c r="O4571" s="61" t="n">
        <f aca="false">IF(AND(N4571&gt;0,OR(Calc!$C$4="*",B4571=Calc!$C$4)),N4571+ROW()*0.000000001,0)</f>
        <v>4888.750004571</v>
      </c>
    </row>
    <row r="4572" customFormat="false" ht="15" hidden="false" customHeight="false" outlineLevel="0" collapsed="false">
      <c r="A4572" s="49" t="n">
        <v>16987</v>
      </c>
      <c r="B4572" s="49" t="s">
        <v>189</v>
      </c>
      <c r="C4572" s="63" t="n">
        <v>40149</v>
      </c>
      <c r="D4572" s="63" t="n">
        <v>40883</v>
      </c>
      <c r="E4572" s="49" t="n">
        <v>11</v>
      </c>
      <c r="F4572" s="54" t="n">
        <v>279.01</v>
      </c>
      <c r="G4572" s="54" t="n">
        <v>591.74</v>
      </c>
      <c r="H4572" s="54" t="n">
        <v>1616.8</v>
      </c>
      <c r="I4572" s="54" t="n">
        <f aca="false">SUM(F4572:H4572)</f>
        <v>2487.55</v>
      </c>
      <c r="J4572" s="49" t="n">
        <f aca="false">Calc!$C$5-D4572</f>
        <v>4</v>
      </c>
      <c r="K4572" s="49" t="n">
        <f aca="false">IF(J4572&lt;=Calc!$C$11,4,IF(J4572&lt;=Calc!$C$12,3,IF(J4572&lt;=Calc!$C$13,2,1)))</f>
        <v>4</v>
      </c>
      <c r="L4572" s="49" t="n">
        <f aca="false">1+(E4572&gt;=Calc!$C$16)+(E4572&gt;=Calc!$C$17)+(E4572&gt;=Calc!$C$18)</f>
        <v>4</v>
      </c>
      <c r="M4572" s="49" t="str">
        <f aca="false">IF(AND(K4572=4,L4572&gt;=3),"Champions",IF(AND(K4572=3,L4572&gt;=3),"Loyal",IF(K4572&gt;=3,"Recent / New",IF(L4572&gt;=3,"At Risk","Hibernating / Lost"))))</f>
        <v>Champions</v>
      </c>
      <c r="N4572" s="54" t="n">
        <f aca="false">IF(AND(Calc!$C$2&lt;=2009,Calc!$C$3&gt;=2009),F4572,0)+IF(AND(Calc!$C$2&lt;=2010,Calc!$C$3&gt;=2010),G4572,0)+IF(AND(Calc!$C$2&lt;=2011,Calc!$C$3&gt;=2011),H4572,0)</f>
        <v>2487.55</v>
      </c>
      <c r="O4572" s="61" t="n">
        <f aca="false">IF(AND(N4572&gt;0,OR(Calc!$C$4="*",B4572=Calc!$C$4)),N4572+ROW()*0.000000001,0)</f>
        <v>2487.550004572</v>
      </c>
    </row>
    <row r="4573" customFormat="false" ht="15" hidden="false" customHeight="false" outlineLevel="0" collapsed="false">
      <c r="A4573" s="49" t="n">
        <v>16988</v>
      </c>
      <c r="B4573" s="49" t="s">
        <v>189</v>
      </c>
      <c r="C4573" s="63" t="n">
        <v>40507</v>
      </c>
      <c r="D4573" s="63" t="n">
        <v>40881</v>
      </c>
      <c r="E4573" s="49" t="n">
        <v>2</v>
      </c>
      <c r="F4573" s="54" t="n">
        <v>0</v>
      </c>
      <c r="G4573" s="54" t="n">
        <v>256.55</v>
      </c>
      <c r="H4573" s="54" t="n">
        <v>126.12</v>
      </c>
      <c r="I4573" s="54" t="n">
        <f aca="false">SUM(F4573:H4573)</f>
        <v>382.67</v>
      </c>
      <c r="J4573" s="49" t="n">
        <f aca="false">Calc!$C$5-D4573</f>
        <v>6</v>
      </c>
      <c r="K4573" s="49" t="n">
        <f aca="false">IF(J4573&lt;=Calc!$C$11,4,IF(J4573&lt;=Calc!$C$12,3,IF(J4573&lt;=Calc!$C$13,2,1)))</f>
        <v>4</v>
      </c>
      <c r="L4573" s="49" t="n">
        <f aca="false">1+(E4573&gt;=Calc!$C$16)+(E4573&gt;=Calc!$C$17)+(E4573&gt;=Calc!$C$18)</f>
        <v>2</v>
      </c>
      <c r="M4573" s="49" t="str">
        <f aca="false">IF(AND(K4573=4,L4573&gt;=3),"Champions",IF(AND(K4573=3,L4573&gt;=3),"Loyal",IF(K4573&gt;=3,"Recent / New",IF(L4573&gt;=3,"At Risk","Hibernating / Lost"))))</f>
        <v>Recent / New</v>
      </c>
      <c r="N4573" s="54" t="n">
        <f aca="false">IF(AND(Calc!$C$2&lt;=2009,Calc!$C$3&gt;=2009),F4573,0)+IF(AND(Calc!$C$2&lt;=2010,Calc!$C$3&gt;=2010),G4573,0)+IF(AND(Calc!$C$2&lt;=2011,Calc!$C$3&gt;=2011),H4573,0)</f>
        <v>382.67</v>
      </c>
      <c r="O4573" s="61" t="n">
        <f aca="false">IF(AND(N4573&gt;0,OR(Calc!$C$4="*",B4573=Calc!$C$4)),N4573+ROW()*0.000000001,0)</f>
        <v>382.670004573</v>
      </c>
    </row>
    <row r="4574" customFormat="false" ht="15" hidden="false" customHeight="false" outlineLevel="0" collapsed="false">
      <c r="A4574" s="49" t="n">
        <v>16989</v>
      </c>
      <c r="B4574" s="49" t="s">
        <v>189</v>
      </c>
      <c r="C4574" s="63" t="n">
        <v>40736</v>
      </c>
      <c r="D4574" s="63" t="n">
        <v>40879</v>
      </c>
      <c r="E4574" s="49" t="n">
        <v>6</v>
      </c>
      <c r="F4574" s="54" t="n">
        <v>0</v>
      </c>
      <c r="G4574" s="54" t="n">
        <v>0</v>
      </c>
      <c r="H4574" s="54" t="n">
        <v>1133.25</v>
      </c>
      <c r="I4574" s="54" t="n">
        <f aca="false">SUM(F4574:H4574)</f>
        <v>1133.25</v>
      </c>
      <c r="J4574" s="49" t="n">
        <f aca="false">Calc!$C$5-D4574</f>
        <v>8</v>
      </c>
      <c r="K4574" s="49" t="n">
        <f aca="false">IF(J4574&lt;=Calc!$C$11,4,IF(J4574&lt;=Calc!$C$12,3,IF(J4574&lt;=Calc!$C$13,2,1)))</f>
        <v>4</v>
      </c>
      <c r="L4574" s="49" t="n">
        <f aca="false">1+(E4574&gt;=Calc!$C$16)+(E4574&gt;=Calc!$C$17)+(E4574&gt;=Calc!$C$18)</f>
        <v>3</v>
      </c>
      <c r="M4574" s="49" t="str">
        <f aca="false">IF(AND(K4574=4,L4574&gt;=3),"Champions",IF(AND(K4574=3,L4574&gt;=3),"Loyal",IF(K4574&gt;=3,"Recent / New",IF(L4574&gt;=3,"At Risk","Hibernating / Lost"))))</f>
        <v>Champions</v>
      </c>
      <c r="N4574" s="54" t="n">
        <f aca="false">IF(AND(Calc!$C$2&lt;=2009,Calc!$C$3&gt;=2009),F4574,0)+IF(AND(Calc!$C$2&lt;=2010,Calc!$C$3&gt;=2010),G4574,0)+IF(AND(Calc!$C$2&lt;=2011,Calc!$C$3&gt;=2011),H4574,0)</f>
        <v>1133.25</v>
      </c>
      <c r="O4574" s="61" t="n">
        <f aca="false">IF(AND(N4574&gt;0,OR(Calc!$C$4="*",B4574=Calc!$C$4)),N4574+ROW()*0.000000001,0)</f>
        <v>1133.250004574</v>
      </c>
    </row>
    <row r="4575" customFormat="false" ht="15" hidden="false" customHeight="false" outlineLevel="0" collapsed="false">
      <c r="A4575" s="49" t="n">
        <v>16990</v>
      </c>
      <c r="B4575" s="49" t="s">
        <v>189</v>
      </c>
      <c r="C4575" s="63" t="n">
        <v>40464</v>
      </c>
      <c r="D4575" s="63" t="n">
        <v>40668</v>
      </c>
      <c r="E4575" s="49" t="n">
        <v>2</v>
      </c>
      <c r="F4575" s="54" t="n">
        <v>0</v>
      </c>
      <c r="G4575" s="54" t="n">
        <v>165</v>
      </c>
      <c r="H4575" s="54" t="n">
        <v>179</v>
      </c>
      <c r="I4575" s="54" t="n">
        <f aca="false">SUM(F4575:H4575)</f>
        <v>344</v>
      </c>
      <c r="J4575" s="49" t="n">
        <f aca="false">Calc!$C$5-D4575</f>
        <v>219</v>
      </c>
      <c r="K4575" s="49" t="n">
        <f aca="false">IF(J4575&lt;=Calc!$C$11,4,IF(J4575&lt;=Calc!$C$12,3,IF(J4575&lt;=Calc!$C$13,2,1)))</f>
        <v>2</v>
      </c>
      <c r="L4575" s="49" t="n">
        <f aca="false">1+(E4575&gt;=Calc!$C$16)+(E4575&gt;=Calc!$C$17)+(E4575&gt;=Calc!$C$18)</f>
        <v>2</v>
      </c>
      <c r="M4575" s="49" t="str">
        <f aca="false">IF(AND(K4575=4,L4575&gt;=3),"Champions",IF(AND(K4575=3,L4575&gt;=3),"Loyal",IF(K4575&gt;=3,"Recent / New",IF(L4575&gt;=3,"At Risk","Hibernating / Lost"))))</f>
        <v>Hibernating / Lost</v>
      </c>
      <c r="N4575" s="54" t="n">
        <f aca="false">IF(AND(Calc!$C$2&lt;=2009,Calc!$C$3&gt;=2009),F4575,0)+IF(AND(Calc!$C$2&lt;=2010,Calc!$C$3&gt;=2010),G4575,0)+IF(AND(Calc!$C$2&lt;=2011,Calc!$C$3&gt;=2011),H4575,0)</f>
        <v>344</v>
      </c>
      <c r="O4575" s="61" t="n">
        <f aca="false">IF(AND(N4575&gt;0,OR(Calc!$C$4="*",B4575=Calc!$C$4)),N4575+ROW()*0.000000001,0)</f>
        <v>344.000004575</v>
      </c>
    </row>
    <row r="4576" customFormat="false" ht="15" hidden="false" customHeight="false" outlineLevel="0" collapsed="false">
      <c r="A4576" s="49" t="n">
        <v>16991</v>
      </c>
      <c r="B4576" s="49" t="s">
        <v>189</v>
      </c>
      <c r="C4576" s="63" t="n">
        <v>40465</v>
      </c>
      <c r="D4576" s="63" t="n">
        <v>40465</v>
      </c>
      <c r="E4576" s="49" t="n">
        <v>1</v>
      </c>
      <c r="F4576" s="54" t="n">
        <v>0</v>
      </c>
      <c r="G4576" s="54" t="n">
        <v>1041.21</v>
      </c>
      <c r="H4576" s="54" t="n">
        <v>0</v>
      </c>
      <c r="I4576" s="54" t="n">
        <f aca="false">SUM(F4576:H4576)</f>
        <v>1041.21</v>
      </c>
      <c r="J4576" s="49" t="n">
        <f aca="false">Calc!$C$5-D4576</f>
        <v>422</v>
      </c>
      <c r="K4576" s="49" t="n">
        <f aca="false">IF(J4576&lt;=Calc!$C$11,4,IF(J4576&lt;=Calc!$C$12,3,IF(J4576&lt;=Calc!$C$13,2,1)))</f>
        <v>1</v>
      </c>
      <c r="L4576" s="49" t="n">
        <f aca="false">1+(E4576&gt;=Calc!$C$16)+(E4576&gt;=Calc!$C$17)+(E4576&gt;=Calc!$C$18)</f>
        <v>1</v>
      </c>
      <c r="M4576" s="49" t="str">
        <f aca="false">IF(AND(K4576=4,L4576&gt;=3),"Champions",IF(AND(K4576=3,L4576&gt;=3),"Loyal",IF(K4576&gt;=3,"Recent / New",IF(L4576&gt;=3,"At Risk","Hibernating / Lost"))))</f>
        <v>Hibernating / Lost</v>
      </c>
      <c r="N4576" s="54" t="n">
        <f aca="false">IF(AND(Calc!$C$2&lt;=2009,Calc!$C$3&gt;=2009),F4576,0)+IF(AND(Calc!$C$2&lt;=2010,Calc!$C$3&gt;=2010),G4576,0)+IF(AND(Calc!$C$2&lt;=2011,Calc!$C$3&gt;=2011),H4576,0)</f>
        <v>1041.21</v>
      </c>
      <c r="O4576" s="61" t="n">
        <f aca="false">IF(AND(N4576&gt;0,OR(Calc!$C$4="*",B4576=Calc!$C$4)),N4576+ROW()*0.000000001,0)</f>
        <v>1041.210004576</v>
      </c>
    </row>
    <row r="4577" customFormat="false" ht="15" hidden="false" customHeight="false" outlineLevel="0" collapsed="false">
      <c r="A4577" s="49" t="n">
        <v>16992</v>
      </c>
      <c r="B4577" s="49" t="s">
        <v>189</v>
      </c>
      <c r="C4577" s="63" t="n">
        <v>40220</v>
      </c>
      <c r="D4577" s="63" t="n">
        <v>40876</v>
      </c>
      <c r="E4577" s="49" t="n">
        <v>13</v>
      </c>
      <c r="F4577" s="54" t="n">
        <v>0</v>
      </c>
      <c r="G4577" s="54" t="n">
        <v>3858.24</v>
      </c>
      <c r="H4577" s="54" t="n">
        <v>1601.86</v>
      </c>
      <c r="I4577" s="54" t="n">
        <f aca="false">SUM(F4577:H4577)</f>
        <v>5460.1</v>
      </c>
      <c r="J4577" s="49" t="n">
        <f aca="false">Calc!$C$5-D4577</f>
        <v>11</v>
      </c>
      <c r="K4577" s="49" t="n">
        <f aca="false">IF(J4577&lt;=Calc!$C$11,4,IF(J4577&lt;=Calc!$C$12,3,IF(J4577&lt;=Calc!$C$13,2,1)))</f>
        <v>4</v>
      </c>
      <c r="L4577" s="49" t="n">
        <f aca="false">1+(E4577&gt;=Calc!$C$16)+(E4577&gt;=Calc!$C$17)+(E4577&gt;=Calc!$C$18)</f>
        <v>4</v>
      </c>
      <c r="M4577" s="49" t="str">
        <f aca="false">IF(AND(K4577=4,L4577&gt;=3),"Champions",IF(AND(K4577=3,L4577&gt;=3),"Loyal",IF(K4577&gt;=3,"Recent / New",IF(L4577&gt;=3,"At Risk","Hibernating / Lost"))))</f>
        <v>Champions</v>
      </c>
      <c r="N4577" s="54" t="n">
        <f aca="false">IF(AND(Calc!$C$2&lt;=2009,Calc!$C$3&gt;=2009),F4577,0)+IF(AND(Calc!$C$2&lt;=2010,Calc!$C$3&gt;=2010),G4577,0)+IF(AND(Calc!$C$2&lt;=2011,Calc!$C$3&gt;=2011),H4577,0)</f>
        <v>5460.1</v>
      </c>
      <c r="O4577" s="61" t="n">
        <f aca="false">IF(AND(N4577&gt;0,OR(Calc!$C$4="*",B4577=Calc!$C$4)),N4577+ROW()*0.000000001,0)</f>
        <v>5460.100004577</v>
      </c>
    </row>
    <row r="4578" customFormat="false" ht="15" hidden="false" customHeight="false" outlineLevel="0" collapsed="false">
      <c r="A4578" s="49" t="n">
        <v>16993</v>
      </c>
      <c r="B4578" s="49" t="s">
        <v>189</v>
      </c>
      <c r="C4578" s="63" t="n">
        <v>40310</v>
      </c>
      <c r="D4578" s="63" t="n">
        <v>40423</v>
      </c>
      <c r="E4578" s="49" t="n">
        <v>2</v>
      </c>
      <c r="F4578" s="54" t="n">
        <v>0</v>
      </c>
      <c r="G4578" s="54" t="n">
        <v>1688.15</v>
      </c>
      <c r="H4578" s="54" t="n">
        <v>0</v>
      </c>
      <c r="I4578" s="54" t="n">
        <f aca="false">SUM(F4578:H4578)</f>
        <v>1688.15</v>
      </c>
      <c r="J4578" s="49" t="n">
        <f aca="false">Calc!$C$5-D4578</f>
        <v>464</v>
      </c>
      <c r="K4578" s="49" t="n">
        <f aca="false">IF(J4578&lt;=Calc!$C$11,4,IF(J4578&lt;=Calc!$C$12,3,IF(J4578&lt;=Calc!$C$13,2,1)))</f>
        <v>1</v>
      </c>
      <c r="L4578" s="49" t="n">
        <f aca="false">1+(E4578&gt;=Calc!$C$16)+(E4578&gt;=Calc!$C$17)+(E4578&gt;=Calc!$C$18)</f>
        <v>2</v>
      </c>
      <c r="M4578" s="49" t="str">
        <f aca="false">IF(AND(K4578=4,L4578&gt;=3),"Champions",IF(AND(K4578=3,L4578&gt;=3),"Loyal",IF(K4578&gt;=3,"Recent / New",IF(L4578&gt;=3,"At Risk","Hibernating / Lost"))))</f>
        <v>Hibernating / Lost</v>
      </c>
      <c r="N4578" s="54" t="n">
        <f aca="false">IF(AND(Calc!$C$2&lt;=2009,Calc!$C$3&gt;=2009),F4578,0)+IF(AND(Calc!$C$2&lt;=2010,Calc!$C$3&gt;=2010),G4578,0)+IF(AND(Calc!$C$2&lt;=2011,Calc!$C$3&gt;=2011),H4578,0)</f>
        <v>1688.15</v>
      </c>
      <c r="O4578" s="61" t="n">
        <f aca="false">IF(AND(N4578&gt;0,OR(Calc!$C$4="*",B4578=Calc!$C$4)),N4578+ROW()*0.000000001,0)</f>
        <v>1688.150004578</v>
      </c>
    </row>
    <row r="4579" customFormat="false" ht="15" hidden="false" customHeight="false" outlineLevel="0" collapsed="false">
      <c r="A4579" s="49" t="n">
        <v>16996</v>
      </c>
      <c r="B4579" s="49" t="s">
        <v>189</v>
      </c>
      <c r="C4579" s="63" t="n">
        <v>40469</v>
      </c>
      <c r="D4579" s="63" t="n">
        <v>40856</v>
      </c>
      <c r="E4579" s="49" t="n">
        <v>9</v>
      </c>
      <c r="F4579" s="54" t="n">
        <v>0</v>
      </c>
      <c r="G4579" s="54" t="n">
        <v>735.39</v>
      </c>
      <c r="H4579" s="54" t="n">
        <v>1308.77</v>
      </c>
      <c r="I4579" s="54" t="n">
        <f aca="false">SUM(F4579:H4579)</f>
        <v>2044.16</v>
      </c>
      <c r="J4579" s="49" t="n">
        <f aca="false">Calc!$C$5-D4579</f>
        <v>31</v>
      </c>
      <c r="K4579" s="49" t="n">
        <f aca="false">IF(J4579&lt;=Calc!$C$11,4,IF(J4579&lt;=Calc!$C$12,3,IF(J4579&lt;=Calc!$C$13,2,1)))</f>
        <v>3</v>
      </c>
      <c r="L4579" s="49" t="n">
        <f aca="false">1+(E4579&gt;=Calc!$C$16)+(E4579&gt;=Calc!$C$17)+(E4579&gt;=Calc!$C$18)</f>
        <v>4</v>
      </c>
      <c r="M4579" s="49" t="str">
        <f aca="false">IF(AND(K4579=4,L4579&gt;=3),"Champions",IF(AND(K4579=3,L4579&gt;=3),"Loyal",IF(K4579&gt;=3,"Recent / New",IF(L4579&gt;=3,"At Risk","Hibernating / Lost"))))</f>
        <v>Loyal</v>
      </c>
      <c r="N4579" s="54" t="n">
        <f aca="false">IF(AND(Calc!$C$2&lt;=2009,Calc!$C$3&gt;=2009),F4579,0)+IF(AND(Calc!$C$2&lt;=2010,Calc!$C$3&gt;=2010),G4579,0)+IF(AND(Calc!$C$2&lt;=2011,Calc!$C$3&gt;=2011),H4579,0)</f>
        <v>2044.16</v>
      </c>
      <c r="O4579" s="61" t="n">
        <f aca="false">IF(AND(N4579&gt;0,OR(Calc!$C$4="*",B4579=Calc!$C$4)),N4579+ROW()*0.000000001,0)</f>
        <v>2044.160004579</v>
      </c>
    </row>
    <row r="4580" customFormat="false" ht="15" hidden="false" customHeight="false" outlineLevel="0" collapsed="false">
      <c r="A4580" s="49" t="n">
        <v>16997</v>
      </c>
      <c r="B4580" s="49" t="s">
        <v>189</v>
      </c>
      <c r="C4580" s="63" t="n">
        <v>40561</v>
      </c>
      <c r="D4580" s="63" t="n">
        <v>40598</v>
      </c>
      <c r="E4580" s="49" t="n">
        <v>3</v>
      </c>
      <c r="F4580" s="54" t="n">
        <v>0</v>
      </c>
      <c r="G4580" s="54" t="n">
        <v>0</v>
      </c>
      <c r="H4580" s="54" t="n">
        <v>702</v>
      </c>
      <c r="I4580" s="54" t="n">
        <f aca="false">SUM(F4580:H4580)</f>
        <v>702</v>
      </c>
      <c r="J4580" s="49" t="n">
        <f aca="false">Calc!$C$5-D4580</f>
        <v>289</v>
      </c>
      <c r="K4580" s="49" t="n">
        <f aca="false">IF(J4580&lt;=Calc!$C$11,4,IF(J4580&lt;=Calc!$C$12,3,IF(J4580&lt;=Calc!$C$13,2,1)))</f>
        <v>2</v>
      </c>
      <c r="L4580" s="49" t="n">
        <f aca="false">1+(E4580&gt;=Calc!$C$16)+(E4580&gt;=Calc!$C$17)+(E4580&gt;=Calc!$C$18)</f>
        <v>2</v>
      </c>
      <c r="M4580" s="49" t="str">
        <f aca="false">IF(AND(K4580=4,L4580&gt;=3),"Champions",IF(AND(K4580=3,L4580&gt;=3),"Loyal",IF(K4580&gt;=3,"Recent / New",IF(L4580&gt;=3,"At Risk","Hibernating / Lost"))))</f>
        <v>Hibernating / Lost</v>
      </c>
      <c r="N4580" s="54" t="n">
        <f aca="false">IF(AND(Calc!$C$2&lt;=2009,Calc!$C$3&gt;=2009),F4580,0)+IF(AND(Calc!$C$2&lt;=2010,Calc!$C$3&gt;=2010),G4580,0)+IF(AND(Calc!$C$2&lt;=2011,Calc!$C$3&gt;=2011),H4580,0)</f>
        <v>702</v>
      </c>
      <c r="O4580" s="61" t="n">
        <f aca="false">IF(AND(N4580&gt;0,OR(Calc!$C$4="*",B4580=Calc!$C$4)),N4580+ROW()*0.000000001,0)</f>
        <v>702.00000458</v>
      </c>
    </row>
    <row r="4581" customFormat="false" ht="15" hidden="false" customHeight="false" outlineLevel="0" collapsed="false">
      <c r="A4581" s="49" t="n">
        <v>16998</v>
      </c>
      <c r="B4581" s="49" t="s">
        <v>189</v>
      </c>
      <c r="C4581" s="63" t="n">
        <v>40442</v>
      </c>
      <c r="D4581" s="63" t="n">
        <v>40737</v>
      </c>
      <c r="E4581" s="49" t="n">
        <v>5</v>
      </c>
      <c r="F4581" s="54" t="n">
        <v>0</v>
      </c>
      <c r="G4581" s="54" t="n">
        <v>107</v>
      </c>
      <c r="H4581" s="54" t="n">
        <v>287.5</v>
      </c>
      <c r="I4581" s="54" t="n">
        <f aca="false">SUM(F4581:H4581)</f>
        <v>394.5</v>
      </c>
      <c r="J4581" s="49" t="n">
        <f aca="false">Calc!$C$5-D4581</f>
        <v>150</v>
      </c>
      <c r="K4581" s="49" t="n">
        <f aca="false">IF(J4581&lt;=Calc!$C$11,4,IF(J4581&lt;=Calc!$C$12,3,IF(J4581&lt;=Calc!$C$13,2,1)))</f>
        <v>2</v>
      </c>
      <c r="L4581" s="49" t="n">
        <f aca="false">1+(E4581&gt;=Calc!$C$16)+(E4581&gt;=Calc!$C$17)+(E4581&gt;=Calc!$C$18)</f>
        <v>3</v>
      </c>
      <c r="M4581" s="49" t="str">
        <f aca="false">IF(AND(K4581=4,L4581&gt;=3),"Champions",IF(AND(K4581=3,L4581&gt;=3),"Loyal",IF(K4581&gt;=3,"Recent / New",IF(L4581&gt;=3,"At Risk","Hibernating / Lost"))))</f>
        <v>At Risk</v>
      </c>
      <c r="N4581" s="54" t="n">
        <f aca="false">IF(AND(Calc!$C$2&lt;=2009,Calc!$C$3&gt;=2009),F4581,0)+IF(AND(Calc!$C$2&lt;=2010,Calc!$C$3&gt;=2010),G4581,0)+IF(AND(Calc!$C$2&lt;=2011,Calc!$C$3&gt;=2011),H4581,0)</f>
        <v>394.5</v>
      </c>
      <c r="O4581" s="61" t="n">
        <f aca="false">IF(AND(N4581&gt;0,OR(Calc!$C$4="*",B4581=Calc!$C$4)),N4581+ROW()*0.000000001,0)</f>
        <v>394.500004581</v>
      </c>
    </row>
    <row r="4582" customFormat="false" ht="15" hidden="false" customHeight="false" outlineLevel="0" collapsed="false">
      <c r="A4582" s="49" t="n">
        <v>16999</v>
      </c>
      <c r="B4582" s="49" t="s">
        <v>189</v>
      </c>
      <c r="C4582" s="63" t="n">
        <v>40812</v>
      </c>
      <c r="D4582" s="63" t="n">
        <v>40863</v>
      </c>
      <c r="E4582" s="49" t="n">
        <v>2</v>
      </c>
      <c r="F4582" s="54" t="n">
        <v>0</v>
      </c>
      <c r="G4582" s="54" t="n">
        <v>0</v>
      </c>
      <c r="H4582" s="54" t="n">
        <v>484.82</v>
      </c>
      <c r="I4582" s="54" t="n">
        <f aca="false">SUM(F4582:H4582)</f>
        <v>484.82</v>
      </c>
      <c r="J4582" s="49" t="n">
        <f aca="false">Calc!$C$5-D4582</f>
        <v>24</v>
      </c>
      <c r="K4582" s="49" t="n">
        <f aca="false">IF(J4582&lt;=Calc!$C$11,4,IF(J4582&lt;=Calc!$C$12,3,IF(J4582&lt;=Calc!$C$13,2,1)))</f>
        <v>4</v>
      </c>
      <c r="L4582" s="49" t="n">
        <f aca="false">1+(E4582&gt;=Calc!$C$16)+(E4582&gt;=Calc!$C$17)+(E4582&gt;=Calc!$C$18)</f>
        <v>2</v>
      </c>
      <c r="M4582" s="49" t="str">
        <f aca="false">IF(AND(K4582=4,L4582&gt;=3),"Champions",IF(AND(K4582=3,L4582&gt;=3),"Loyal",IF(K4582&gt;=3,"Recent / New",IF(L4582&gt;=3,"At Risk","Hibernating / Lost"))))</f>
        <v>Recent / New</v>
      </c>
      <c r="N4582" s="54" t="n">
        <f aca="false">IF(AND(Calc!$C$2&lt;=2009,Calc!$C$3&gt;=2009),F4582,0)+IF(AND(Calc!$C$2&lt;=2010,Calc!$C$3&gt;=2010),G4582,0)+IF(AND(Calc!$C$2&lt;=2011,Calc!$C$3&gt;=2011),H4582,0)</f>
        <v>484.82</v>
      </c>
      <c r="O4582" s="61" t="n">
        <f aca="false">IF(AND(N4582&gt;0,OR(Calc!$C$4="*",B4582=Calc!$C$4)),N4582+ROW()*0.000000001,0)</f>
        <v>484.820004582</v>
      </c>
    </row>
    <row r="4583" customFormat="false" ht="15" hidden="false" customHeight="false" outlineLevel="0" collapsed="false">
      <c r="A4583" s="49" t="n">
        <v>17000</v>
      </c>
      <c r="B4583" s="49" t="s">
        <v>189</v>
      </c>
      <c r="C4583" s="63" t="n">
        <v>40478</v>
      </c>
      <c r="D4583" s="63" t="n">
        <v>40490</v>
      </c>
      <c r="E4583" s="49" t="n">
        <v>2</v>
      </c>
      <c r="F4583" s="54" t="n">
        <v>0</v>
      </c>
      <c r="G4583" s="54" t="n">
        <v>406.3</v>
      </c>
      <c r="H4583" s="54" t="n">
        <v>0</v>
      </c>
      <c r="I4583" s="54" t="n">
        <f aca="false">SUM(F4583:H4583)</f>
        <v>406.3</v>
      </c>
      <c r="J4583" s="49" t="n">
        <f aca="false">Calc!$C$5-D4583</f>
        <v>397</v>
      </c>
      <c r="K4583" s="49" t="n">
        <f aca="false">IF(J4583&lt;=Calc!$C$11,4,IF(J4583&lt;=Calc!$C$12,3,IF(J4583&lt;=Calc!$C$13,2,1)))</f>
        <v>1</v>
      </c>
      <c r="L4583" s="49" t="n">
        <f aca="false">1+(E4583&gt;=Calc!$C$16)+(E4583&gt;=Calc!$C$17)+(E4583&gt;=Calc!$C$18)</f>
        <v>2</v>
      </c>
      <c r="M4583" s="49" t="str">
        <f aca="false">IF(AND(K4583=4,L4583&gt;=3),"Champions",IF(AND(K4583=3,L4583&gt;=3),"Loyal",IF(K4583&gt;=3,"Recent / New",IF(L4583&gt;=3,"At Risk","Hibernating / Lost"))))</f>
        <v>Hibernating / Lost</v>
      </c>
      <c r="N4583" s="54" t="n">
        <f aca="false">IF(AND(Calc!$C$2&lt;=2009,Calc!$C$3&gt;=2009),F4583,0)+IF(AND(Calc!$C$2&lt;=2010,Calc!$C$3&gt;=2010),G4583,0)+IF(AND(Calc!$C$2&lt;=2011,Calc!$C$3&gt;=2011),H4583,0)</f>
        <v>406.3</v>
      </c>
      <c r="O4583" s="61" t="n">
        <f aca="false">IF(AND(N4583&gt;0,OR(Calc!$C$4="*",B4583=Calc!$C$4)),N4583+ROW()*0.000000001,0)</f>
        <v>406.300004583</v>
      </c>
    </row>
    <row r="4584" customFormat="false" ht="15" hidden="false" customHeight="false" outlineLevel="0" collapsed="false">
      <c r="A4584" s="49" t="n">
        <v>17001</v>
      </c>
      <c r="B4584" s="49" t="s">
        <v>189</v>
      </c>
      <c r="C4584" s="63" t="n">
        <v>40262</v>
      </c>
      <c r="D4584" s="63" t="n">
        <v>40886</v>
      </c>
      <c r="E4584" s="49" t="n">
        <v>19</v>
      </c>
      <c r="F4584" s="54" t="n">
        <v>0</v>
      </c>
      <c r="G4584" s="54" t="n">
        <v>3049.19</v>
      </c>
      <c r="H4584" s="54" t="n">
        <v>3591.61</v>
      </c>
      <c r="I4584" s="54" t="n">
        <f aca="false">SUM(F4584:H4584)</f>
        <v>6640.8</v>
      </c>
      <c r="J4584" s="49" t="n">
        <f aca="false">Calc!$C$5-D4584</f>
        <v>1</v>
      </c>
      <c r="K4584" s="49" t="n">
        <f aca="false">IF(J4584&lt;=Calc!$C$11,4,IF(J4584&lt;=Calc!$C$12,3,IF(J4584&lt;=Calc!$C$13,2,1)))</f>
        <v>4</v>
      </c>
      <c r="L4584" s="49" t="n">
        <f aca="false">1+(E4584&gt;=Calc!$C$16)+(E4584&gt;=Calc!$C$17)+(E4584&gt;=Calc!$C$18)</f>
        <v>4</v>
      </c>
      <c r="M4584" s="49" t="str">
        <f aca="false">IF(AND(K4584=4,L4584&gt;=3),"Champions",IF(AND(K4584=3,L4584&gt;=3),"Loyal",IF(K4584&gt;=3,"Recent / New",IF(L4584&gt;=3,"At Risk","Hibernating / Lost"))))</f>
        <v>Champions</v>
      </c>
      <c r="N4584" s="54" t="n">
        <f aca="false">IF(AND(Calc!$C$2&lt;=2009,Calc!$C$3&gt;=2009),F4584,0)+IF(AND(Calc!$C$2&lt;=2010,Calc!$C$3&gt;=2010),G4584,0)+IF(AND(Calc!$C$2&lt;=2011,Calc!$C$3&gt;=2011),H4584,0)</f>
        <v>6640.8</v>
      </c>
      <c r="O4584" s="61" t="n">
        <f aca="false">IF(AND(N4584&gt;0,OR(Calc!$C$4="*",B4584=Calc!$C$4)),N4584+ROW()*0.000000001,0)</f>
        <v>6640.800004584</v>
      </c>
    </row>
    <row r="4585" customFormat="false" ht="15" hidden="false" customHeight="false" outlineLevel="0" collapsed="false">
      <c r="A4585" s="49" t="n">
        <v>17002</v>
      </c>
      <c r="B4585" s="49" t="s">
        <v>189</v>
      </c>
      <c r="C4585" s="63" t="n">
        <v>40245</v>
      </c>
      <c r="D4585" s="63" t="n">
        <v>40801</v>
      </c>
      <c r="E4585" s="49" t="n">
        <v>7</v>
      </c>
      <c r="F4585" s="54" t="n">
        <v>0</v>
      </c>
      <c r="G4585" s="54" t="n">
        <v>1077.82</v>
      </c>
      <c r="H4585" s="54" t="n">
        <v>1487.78</v>
      </c>
      <c r="I4585" s="54" t="n">
        <f aca="false">SUM(F4585:H4585)</f>
        <v>2565.6</v>
      </c>
      <c r="J4585" s="49" t="n">
        <f aca="false">Calc!$C$5-D4585</f>
        <v>86</v>
      </c>
      <c r="K4585" s="49" t="n">
        <f aca="false">IF(J4585&lt;=Calc!$C$11,4,IF(J4585&lt;=Calc!$C$12,3,IF(J4585&lt;=Calc!$C$13,2,1)))</f>
        <v>3</v>
      </c>
      <c r="L4585" s="49" t="n">
        <f aca="false">1+(E4585&gt;=Calc!$C$16)+(E4585&gt;=Calc!$C$17)+(E4585&gt;=Calc!$C$18)</f>
        <v>3</v>
      </c>
      <c r="M4585" s="49" t="str">
        <f aca="false">IF(AND(K4585=4,L4585&gt;=3),"Champions",IF(AND(K4585=3,L4585&gt;=3),"Loyal",IF(K4585&gt;=3,"Recent / New",IF(L4585&gt;=3,"At Risk","Hibernating / Lost"))))</f>
        <v>Loyal</v>
      </c>
      <c r="N4585" s="54" t="n">
        <f aca="false">IF(AND(Calc!$C$2&lt;=2009,Calc!$C$3&gt;=2009),F4585,0)+IF(AND(Calc!$C$2&lt;=2010,Calc!$C$3&gt;=2010),G4585,0)+IF(AND(Calc!$C$2&lt;=2011,Calc!$C$3&gt;=2011),H4585,0)</f>
        <v>2565.6</v>
      </c>
      <c r="O4585" s="61" t="n">
        <f aca="false">IF(AND(N4585&gt;0,OR(Calc!$C$4="*",B4585=Calc!$C$4)),N4585+ROW()*0.000000001,0)</f>
        <v>2565.600004585</v>
      </c>
    </row>
    <row r="4586" customFormat="false" ht="15" hidden="false" customHeight="false" outlineLevel="0" collapsed="false">
      <c r="A4586" s="49" t="n">
        <v>17003</v>
      </c>
      <c r="B4586" s="49" t="s">
        <v>189</v>
      </c>
      <c r="C4586" s="63" t="n">
        <v>40308</v>
      </c>
      <c r="D4586" s="63" t="n">
        <v>40484</v>
      </c>
      <c r="E4586" s="49" t="n">
        <v>4</v>
      </c>
      <c r="F4586" s="54" t="n">
        <v>0</v>
      </c>
      <c r="G4586" s="54" t="n">
        <v>828.21</v>
      </c>
      <c r="H4586" s="54" t="n">
        <v>0</v>
      </c>
      <c r="I4586" s="54" t="n">
        <f aca="false">SUM(F4586:H4586)</f>
        <v>828.21</v>
      </c>
      <c r="J4586" s="49" t="n">
        <f aca="false">Calc!$C$5-D4586</f>
        <v>403</v>
      </c>
      <c r="K4586" s="49" t="n">
        <f aca="false">IF(J4586&lt;=Calc!$C$11,4,IF(J4586&lt;=Calc!$C$12,3,IF(J4586&lt;=Calc!$C$13,2,1)))</f>
        <v>1</v>
      </c>
      <c r="L4586" s="49" t="n">
        <f aca="false">1+(E4586&gt;=Calc!$C$16)+(E4586&gt;=Calc!$C$17)+(E4586&gt;=Calc!$C$18)</f>
        <v>3</v>
      </c>
      <c r="M4586" s="49" t="str">
        <f aca="false">IF(AND(K4586=4,L4586&gt;=3),"Champions",IF(AND(K4586=3,L4586&gt;=3),"Loyal",IF(K4586&gt;=3,"Recent / New",IF(L4586&gt;=3,"At Risk","Hibernating / Lost"))))</f>
        <v>At Risk</v>
      </c>
      <c r="N4586" s="54" t="n">
        <f aca="false">IF(AND(Calc!$C$2&lt;=2009,Calc!$C$3&gt;=2009),F4586,0)+IF(AND(Calc!$C$2&lt;=2010,Calc!$C$3&gt;=2010),G4586,0)+IF(AND(Calc!$C$2&lt;=2011,Calc!$C$3&gt;=2011),H4586,0)</f>
        <v>828.21</v>
      </c>
      <c r="O4586" s="61" t="n">
        <f aca="false">IF(AND(N4586&gt;0,OR(Calc!$C$4="*",B4586=Calc!$C$4)),N4586+ROW()*0.000000001,0)</f>
        <v>828.210004586</v>
      </c>
    </row>
    <row r="4587" customFormat="false" ht="15" hidden="false" customHeight="false" outlineLevel="0" collapsed="false">
      <c r="A4587" s="49" t="n">
        <v>17004</v>
      </c>
      <c r="B4587" s="49" t="s">
        <v>189</v>
      </c>
      <c r="C4587" s="63" t="n">
        <v>40462</v>
      </c>
      <c r="D4587" s="63" t="n">
        <v>40840</v>
      </c>
      <c r="E4587" s="49" t="n">
        <v>4</v>
      </c>
      <c r="F4587" s="54" t="n">
        <v>0</v>
      </c>
      <c r="G4587" s="54" t="n">
        <v>1012.22</v>
      </c>
      <c r="H4587" s="54" t="n">
        <v>1312.14</v>
      </c>
      <c r="I4587" s="54" t="n">
        <f aca="false">SUM(F4587:H4587)</f>
        <v>2324.36</v>
      </c>
      <c r="J4587" s="49" t="n">
        <f aca="false">Calc!$C$5-D4587</f>
        <v>47</v>
      </c>
      <c r="K4587" s="49" t="n">
        <f aca="false">IF(J4587&lt;=Calc!$C$11,4,IF(J4587&lt;=Calc!$C$12,3,IF(J4587&lt;=Calc!$C$13,2,1)))</f>
        <v>3</v>
      </c>
      <c r="L4587" s="49" t="n">
        <f aca="false">1+(E4587&gt;=Calc!$C$16)+(E4587&gt;=Calc!$C$17)+(E4587&gt;=Calc!$C$18)</f>
        <v>3</v>
      </c>
      <c r="M4587" s="49" t="str">
        <f aca="false">IF(AND(K4587=4,L4587&gt;=3),"Champions",IF(AND(K4587=3,L4587&gt;=3),"Loyal",IF(K4587&gt;=3,"Recent / New",IF(L4587&gt;=3,"At Risk","Hibernating / Lost"))))</f>
        <v>Loyal</v>
      </c>
      <c r="N4587" s="54" t="n">
        <f aca="false">IF(AND(Calc!$C$2&lt;=2009,Calc!$C$3&gt;=2009),F4587,0)+IF(AND(Calc!$C$2&lt;=2010,Calc!$C$3&gt;=2010),G4587,0)+IF(AND(Calc!$C$2&lt;=2011,Calc!$C$3&gt;=2011),H4587,0)</f>
        <v>2324.36</v>
      </c>
      <c r="O4587" s="61" t="n">
        <f aca="false">IF(AND(N4587&gt;0,OR(Calc!$C$4="*",B4587=Calc!$C$4)),N4587+ROW()*0.000000001,0)</f>
        <v>2324.360004587</v>
      </c>
    </row>
    <row r="4588" customFormat="false" ht="15" hidden="false" customHeight="false" outlineLevel="0" collapsed="false">
      <c r="A4588" s="49" t="n">
        <v>17005</v>
      </c>
      <c r="B4588" s="49" t="s">
        <v>189</v>
      </c>
      <c r="C4588" s="63" t="n">
        <v>40298</v>
      </c>
      <c r="D4588" s="63" t="n">
        <v>40416</v>
      </c>
      <c r="E4588" s="49" t="n">
        <v>2</v>
      </c>
      <c r="F4588" s="54" t="n">
        <v>0</v>
      </c>
      <c r="G4588" s="54" t="n">
        <v>612.41</v>
      </c>
      <c r="H4588" s="54" t="n">
        <v>0</v>
      </c>
      <c r="I4588" s="54" t="n">
        <f aca="false">SUM(F4588:H4588)</f>
        <v>612.41</v>
      </c>
      <c r="J4588" s="49" t="n">
        <f aca="false">Calc!$C$5-D4588</f>
        <v>471</v>
      </c>
      <c r="K4588" s="49" t="n">
        <f aca="false">IF(J4588&lt;=Calc!$C$11,4,IF(J4588&lt;=Calc!$C$12,3,IF(J4588&lt;=Calc!$C$13,2,1)))</f>
        <v>1</v>
      </c>
      <c r="L4588" s="49" t="n">
        <f aca="false">1+(E4588&gt;=Calc!$C$16)+(E4588&gt;=Calc!$C$17)+(E4588&gt;=Calc!$C$18)</f>
        <v>2</v>
      </c>
      <c r="M4588" s="49" t="str">
        <f aca="false">IF(AND(K4588=4,L4588&gt;=3),"Champions",IF(AND(K4588=3,L4588&gt;=3),"Loyal",IF(K4588&gt;=3,"Recent / New",IF(L4588&gt;=3,"At Risk","Hibernating / Lost"))))</f>
        <v>Hibernating / Lost</v>
      </c>
      <c r="N4588" s="54" t="n">
        <f aca="false">IF(AND(Calc!$C$2&lt;=2009,Calc!$C$3&gt;=2009),F4588,0)+IF(AND(Calc!$C$2&lt;=2010,Calc!$C$3&gt;=2010),G4588,0)+IF(AND(Calc!$C$2&lt;=2011,Calc!$C$3&gt;=2011),H4588,0)</f>
        <v>612.41</v>
      </c>
      <c r="O4588" s="61" t="n">
        <f aca="false">IF(AND(N4588&gt;0,OR(Calc!$C$4="*",B4588=Calc!$C$4)),N4588+ROW()*0.000000001,0)</f>
        <v>612.410004588</v>
      </c>
    </row>
    <row r="4589" customFormat="false" ht="15" hidden="false" customHeight="false" outlineLevel="0" collapsed="false">
      <c r="A4589" s="49" t="n">
        <v>17006</v>
      </c>
      <c r="B4589" s="49" t="s">
        <v>189</v>
      </c>
      <c r="C4589" s="63" t="n">
        <v>40242</v>
      </c>
      <c r="D4589" s="63" t="n">
        <v>40882</v>
      </c>
      <c r="E4589" s="49" t="n">
        <v>8</v>
      </c>
      <c r="F4589" s="54" t="n">
        <v>0</v>
      </c>
      <c r="G4589" s="54" t="n">
        <v>853.49</v>
      </c>
      <c r="H4589" s="54" t="n">
        <v>781.78</v>
      </c>
      <c r="I4589" s="54" t="n">
        <f aca="false">SUM(F4589:H4589)</f>
        <v>1635.27</v>
      </c>
      <c r="J4589" s="49" t="n">
        <f aca="false">Calc!$C$5-D4589</f>
        <v>5</v>
      </c>
      <c r="K4589" s="49" t="n">
        <f aca="false">IF(J4589&lt;=Calc!$C$11,4,IF(J4589&lt;=Calc!$C$12,3,IF(J4589&lt;=Calc!$C$13,2,1)))</f>
        <v>4</v>
      </c>
      <c r="L4589" s="49" t="n">
        <f aca="false">1+(E4589&gt;=Calc!$C$16)+(E4589&gt;=Calc!$C$17)+(E4589&gt;=Calc!$C$18)</f>
        <v>4</v>
      </c>
      <c r="M4589" s="49" t="str">
        <f aca="false">IF(AND(K4589=4,L4589&gt;=3),"Champions",IF(AND(K4589=3,L4589&gt;=3),"Loyal",IF(K4589&gt;=3,"Recent / New",IF(L4589&gt;=3,"At Risk","Hibernating / Lost"))))</f>
        <v>Champions</v>
      </c>
      <c r="N4589" s="54" t="n">
        <f aca="false">IF(AND(Calc!$C$2&lt;=2009,Calc!$C$3&gt;=2009),F4589,0)+IF(AND(Calc!$C$2&lt;=2010,Calc!$C$3&gt;=2010),G4589,0)+IF(AND(Calc!$C$2&lt;=2011,Calc!$C$3&gt;=2011),H4589,0)</f>
        <v>1635.27</v>
      </c>
      <c r="O4589" s="61" t="n">
        <f aca="false">IF(AND(N4589&gt;0,OR(Calc!$C$4="*",B4589=Calc!$C$4)),N4589+ROW()*0.000000001,0)</f>
        <v>1635.270004589</v>
      </c>
    </row>
    <row r="4590" customFormat="false" ht="15" hidden="false" customHeight="false" outlineLevel="0" collapsed="false">
      <c r="A4590" s="49" t="n">
        <v>17007</v>
      </c>
      <c r="B4590" s="49" t="s">
        <v>189</v>
      </c>
      <c r="C4590" s="63" t="n">
        <v>40449</v>
      </c>
      <c r="D4590" s="63" t="n">
        <v>40836</v>
      </c>
      <c r="E4590" s="49" t="n">
        <v>7</v>
      </c>
      <c r="F4590" s="54" t="n">
        <v>0</v>
      </c>
      <c r="G4590" s="54" t="n">
        <v>424.79</v>
      </c>
      <c r="H4590" s="54" t="n">
        <v>682.81</v>
      </c>
      <c r="I4590" s="54" t="n">
        <f aca="false">SUM(F4590:H4590)</f>
        <v>1107.6</v>
      </c>
      <c r="J4590" s="49" t="n">
        <f aca="false">Calc!$C$5-D4590</f>
        <v>51</v>
      </c>
      <c r="K4590" s="49" t="n">
        <f aca="false">IF(J4590&lt;=Calc!$C$11,4,IF(J4590&lt;=Calc!$C$12,3,IF(J4590&lt;=Calc!$C$13,2,1)))</f>
        <v>3</v>
      </c>
      <c r="L4590" s="49" t="n">
        <f aca="false">1+(E4590&gt;=Calc!$C$16)+(E4590&gt;=Calc!$C$17)+(E4590&gt;=Calc!$C$18)</f>
        <v>3</v>
      </c>
      <c r="M4590" s="49" t="str">
        <f aca="false">IF(AND(K4590=4,L4590&gt;=3),"Champions",IF(AND(K4590=3,L4590&gt;=3),"Loyal",IF(K4590&gt;=3,"Recent / New",IF(L4590&gt;=3,"At Risk","Hibernating / Lost"))))</f>
        <v>Loyal</v>
      </c>
      <c r="N4590" s="54" t="n">
        <f aca="false">IF(AND(Calc!$C$2&lt;=2009,Calc!$C$3&gt;=2009),F4590,0)+IF(AND(Calc!$C$2&lt;=2010,Calc!$C$3&gt;=2010),G4590,0)+IF(AND(Calc!$C$2&lt;=2011,Calc!$C$3&gt;=2011),H4590,0)</f>
        <v>1107.6</v>
      </c>
      <c r="O4590" s="61" t="n">
        <f aca="false">IF(AND(N4590&gt;0,OR(Calc!$C$4="*",B4590=Calc!$C$4)),N4590+ROW()*0.000000001,0)</f>
        <v>1107.60000459</v>
      </c>
    </row>
    <row r="4591" customFormat="false" ht="15" hidden="false" customHeight="false" outlineLevel="0" collapsed="false">
      <c r="A4591" s="49" t="n">
        <v>17008</v>
      </c>
      <c r="B4591" s="49" t="s">
        <v>189</v>
      </c>
      <c r="C4591" s="63" t="n">
        <v>40457</v>
      </c>
      <c r="D4591" s="63" t="n">
        <v>40457</v>
      </c>
      <c r="E4591" s="49" t="n">
        <v>1</v>
      </c>
      <c r="F4591" s="54" t="n">
        <v>0</v>
      </c>
      <c r="G4591" s="54" t="n">
        <v>81.36</v>
      </c>
      <c r="H4591" s="54" t="n">
        <v>0</v>
      </c>
      <c r="I4591" s="54" t="n">
        <f aca="false">SUM(F4591:H4591)</f>
        <v>81.36</v>
      </c>
      <c r="J4591" s="49" t="n">
        <f aca="false">Calc!$C$5-D4591</f>
        <v>430</v>
      </c>
      <c r="K4591" s="49" t="n">
        <f aca="false">IF(J4591&lt;=Calc!$C$11,4,IF(J4591&lt;=Calc!$C$12,3,IF(J4591&lt;=Calc!$C$13,2,1)))</f>
        <v>1</v>
      </c>
      <c r="L4591" s="49" t="n">
        <f aca="false">1+(E4591&gt;=Calc!$C$16)+(E4591&gt;=Calc!$C$17)+(E4591&gt;=Calc!$C$18)</f>
        <v>1</v>
      </c>
      <c r="M4591" s="49" t="str">
        <f aca="false">IF(AND(K4591=4,L4591&gt;=3),"Champions",IF(AND(K4591=3,L4591&gt;=3),"Loyal",IF(K4591&gt;=3,"Recent / New",IF(L4591&gt;=3,"At Risk","Hibernating / Lost"))))</f>
        <v>Hibernating / Lost</v>
      </c>
      <c r="N4591" s="54" t="n">
        <f aca="false">IF(AND(Calc!$C$2&lt;=2009,Calc!$C$3&gt;=2009),F4591,0)+IF(AND(Calc!$C$2&lt;=2010,Calc!$C$3&gt;=2010),G4591,0)+IF(AND(Calc!$C$2&lt;=2011,Calc!$C$3&gt;=2011),H4591,0)</f>
        <v>81.36</v>
      </c>
      <c r="O4591" s="61" t="n">
        <f aca="false">IF(AND(N4591&gt;0,OR(Calc!$C$4="*",B4591=Calc!$C$4)),N4591+ROW()*0.000000001,0)</f>
        <v>81.360004591</v>
      </c>
    </row>
    <row r="4592" customFormat="false" ht="15" hidden="false" customHeight="false" outlineLevel="0" collapsed="false">
      <c r="A4592" s="49" t="n">
        <v>17009</v>
      </c>
      <c r="B4592" s="49" t="s">
        <v>189</v>
      </c>
      <c r="C4592" s="63" t="n">
        <v>40335</v>
      </c>
      <c r="D4592" s="63" t="n">
        <v>40335</v>
      </c>
      <c r="E4592" s="49" t="n">
        <v>1</v>
      </c>
      <c r="F4592" s="54" t="n">
        <v>0</v>
      </c>
      <c r="G4592" s="54" t="n">
        <v>242.06</v>
      </c>
      <c r="H4592" s="54" t="n">
        <v>0</v>
      </c>
      <c r="I4592" s="54" t="n">
        <f aca="false">SUM(F4592:H4592)</f>
        <v>242.06</v>
      </c>
      <c r="J4592" s="49" t="n">
        <f aca="false">Calc!$C$5-D4592</f>
        <v>552</v>
      </c>
      <c r="K4592" s="49" t="n">
        <f aca="false">IF(J4592&lt;=Calc!$C$11,4,IF(J4592&lt;=Calc!$C$12,3,IF(J4592&lt;=Calc!$C$13,2,1)))</f>
        <v>1</v>
      </c>
      <c r="L4592" s="49" t="n">
        <f aca="false">1+(E4592&gt;=Calc!$C$16)+(E4592&gt;=Calc!$C$17)+(E4592&gt;=Calc!$C$18)</f>
        <v>1</v>
      </c>
      <c r="M4592" s="49" t="str">
        <f aca="false">IF(AND(K4592=4,L4592&gt;=3),"Champions",IF(AND(K4592=3,L4592&gt;=3),"Loyal",IF(K4592&gt;=3,"Recent / New",IF(L4592&gt;=3,"At Risk","Hibernating / Lost"))))</f>
        <v>Hibernating / Lost</v>
      </c>
      <c r="N4592" s="54" t="n">
        <f aca="false">IF(AND(Calc!$C$2&lt;=2009,Calc!$C$3&gt;=2009),F4592,0)+IF(AND(Calc!$C$2&lt;=2010,Calc!$C$3&gt;=2010),G4592,0)+IF(AND(Calc!$C$2&lt;=2011,Calc!$C$3&gt;=2011),H4592,0)</f>
        <v>242.06</v>
      </c>
      <c r="O4592" s="61" t="n">
        <f aca="false">IF(AND(N4592&gt;0,OR(Calc!$C$4="*",B4592=Calc!$C$4)),N4592+ROW()*0.000000001,0)</f>
        <v>242.060004592</v>
      </c>
    </row>
    <row r="4593" customFormat="false" ht="15" hidden="false" customHeight="false" outlineLevel="0" collapsed="false">
      <c r="A4593" s="49" t="n">
        <v>17010</v>
      </c>
      <c r="B4593" s="49" t="s">
        <v>189</v>
      </c>
      <c r="C4593" s="63" t="n">
        <v>40868</v>
      </c>
      <c r="D4593" s="63" t="n">
        <v>40868</v>
      </c>
      <c r="E4593" s="49" t="n">
        <v>1</v>
      </c>
      <c r="F4593" s="54" t="n">
        <v>0</v>
      </c>
      <c r="G4593" s="54" t="n">
        <v>0</v>
      </c>
      <c r="H4593" s="54" t="n">
        <v>185.46</v>
      </c>
      <c r="I4593" s="54" t="n">
        <f aca="false">SUM(F4593:H4593)</f>
        <v>185.46</v>
      </c>
      <c r="J4593" s="49" t="n">
        <f aca="false">Calc!$C$5-D4593</f>
        <v>19</v>
      </c>
      <c r="K4593" s="49" t="n">
        <f aca="false">IF(J4593&lt;=Calc!$C$11,4,IF(J4593&lt;=Calc!$C$12,3,IF(J4593&lt;=Calc!$C$13,2,1)))</f>
        <v>4</v>
      </c>
      <c r="L4593" s="49" t="n">
        <f aca="false">1+(E4593&gt;=Calc!$C$16)+(E4593&gt;=Calc!$C$17)+(E4593&gt;=Calc!$C$18)</f>
        <v>1</v>
      </c>
      <c r="M4593" s="49" t="str">
        <f aca="false">IF(AND(K4593=4,L4593&gt;=3),"Champions",IF(AND(K4593=3,L4593&gt;=3),"Loyal",IF(K4593&gt;=3,"Recent / New",IF(L4593&gt;=3,"At Risk","Hibernating / Lost"))))</f>
        <v>Recent / New</v>
      </c>
      <c r="N4593" s="54" t="n">
        <f aca="false">IF(AND(Calc!$C$2&lt;=2009,Calc!$C$3&gt;=2009),F4593,0)+IF(AND(Calc!$C$2&lt;=2010,Calc!$C$3&gt;=2010),G4593,0)+IF(AND(Calc!$C$2&lt;=2011,Calc!$C$3&gt;=2011),H4593,0)</f>
        <v>185.46</v>
      </c>
      <c r="O4593" s="61" t="n">
        <f aca="false">IF(AND(N4593&gt;0,OR(Calc!$C$4="*",B4593=Calc!$C$4)),N4593+ROW()*0.000000001,0)</f>
        <v>185.460004593</v>
      </c>
    </row>
    <row r="4594" customFormat="false" ht="15" hidden="false" customHeight="false" outlineLevel="0" collapsed="false">
      <c r="A4594" s="49" t="n">
        <v>17011</v>
      </c>
      <c r="B4594" s="49" t="s">
        <v>189</v>
      </c>
      <c r="C4594" s="63" t="n">
        <v>40235</v>
      </c>
      <c r="D4594" s="63" t="n">
        <v>40856</v>
      </c>
      <c r="E4594" s="49" t="n">
        <v>3</v>
      </c>
      <c r="F4594" s="54" t="n">
        <v>0</v>
      </c>
      <c r="G4594" s="54" t="n">
        <v>265.8</v>
      </c>
      <c r="H4594" s="54" t="n">
        <v>270.9</v>
      </c>
      <c r="I4594" s="54" t="n">
        <f aca="false">SUM(F4594:H4594)</f>
        <v>536.7</v>
      </c>
      <c r="J4594" s="49" t="n">
        <f aca="false">Calc!$C$5-D4594</f>
        <v>31</v>
      </c>
      <c r="K4594" s="49" t="n">
        <f aca="false">IF(J4594&lt;=Calc!$C$11,4,IF(J4594&lt;=Calc!$C$12,3,IF(J4594&lt;=Calc!$C$13,2,1)))</f>
        <v>3</v>
      </c>
      <c r="L4594" s="49" t="n">
        <f aca="false">1+(E4594&gt;=Calc!$C$16)+(E4594&gt;=Calc!$C$17)+(E4594&gt;=Calc!$C$18)</f>
        <v>2</v>
      </c>
      <c r="M4594" s="49" t="str">
        <f aca="false">IF(AND(K4594=4,L4594&gt;=3),"Champions",IF(AND(K4594=3,L4594&gt;=3),"Loyal",IF(K4594&gt;=3,"Recent / New",IF(L4594&gt;=3,"At Risk","Hibernating / Lost"))))</f>
        <v>Recent / New</v>
      </c>
      <c r="N4594" s="54" t="n">
        <f aca="false">IF(AND(Calc!$C$2&lt;=2009,Calc!$C$3&gt;=2009),F4594,0)+IF(AND(Calc!$C$2&lt;=2010,Calc!$C$3&gt;=2010),G4594,0)+IF(AND(Calc!$C$2&lt;=2011,Calc!$C$3&gt;=2011),H4594,0)</f>
        <v>536.7</v>
      </c>
      <c r="O4594" s="61" t="n">
        <f aca="false">IF(AND(N4594&gt;0,OR(Calc!$C$4="*",B4594=Calc!$C$4)),N4594+ROW()*0.000000001,0)</f>
        <v>536.700004594</v>
      </c>
    </row>
    <row r="4595" customFormat="false" ht="15" hidden="false" customHeight="false" outlineLevel="0" collapsed="false">
      <c r="A4595" s="49" t="n">
        <v>17012</v>
      </c>
      <c r="B4595" s="49" t="s">
        <v>189</v>
      </c>
      <c r="C4595" s="63" t="n">
        <v>40161</v>
      </c>
      <c r="D4595" s="63" t="n">
        <v>40161</v>
      </c>
      <c r="E4595" s="49" t="n">
        <v>1</v>
      </c>
      <c r="F4595" s="54" t="n">
        <v>360.61</v>
      </c>
      <c r="G4595" s="54" t="n">
        <v>0</v>
      </c>
      <c r="H4595" s="54" t="n">
        <v>0</v>
      </c>
      <c r="I4595" s="54" t="n">
        <f aca="false">SUM(F4595:H4595)</f>
        <v>360.61</v>
      </c>
      <c r="J4595" s="49" t="n">
        <f aca="false">Calc!$C$5-D4595</f>
        <v>726</v>
      </c>
      <c r="K4595" s="49" t="n">
        <f aca="false">IF(J4595&lt;=Calc!$C$11,4,IF(J4595&lt;=Calc!$C$12,3,IF(J4595&lt;=Calc!$C$13,2,1)))</f>
        <v>1</v>
      </c>
      <c r="L4595" s="49" t="n">
        <f aca="false">1+(E4595&gt;=Calc!$C$16)+(E4595&gt;=Calc!$C$17)+(E4595&gt;=Calc!$C$18)</f>
        <v>1</v>
      </c>
      <c r="M4595" s="49" t="str">
        <f aca="false">IF(AND(K4595=4,L4595&gt;=3),"Champions",IF(AND(K4595=3,L4595&gt;=3),"Loyal",IF(K4595&gt;=3,"Recent / New",IF(L4595&gt;=3,"At Risk","Hibernating / Lost"))))</f>
        <v>Hibernating / Lost</v>
      </c>
      <c r="N4595" s="54" t="n">
        <f aca="false">IF(AND(Calc!$C$2&lt;=2009,Calc!$C$3&gt;=2009),F4595,0)+IF(AND(Calc!$C$2&lt;=2010,Calc!$C$3&gt;=2010),G4595,0)+IF(AND(Calc!$C$2&lt;=2011,Calc!$C$3&gt;=2011),H4595,0)</f>
        <v>360.61</v>
      </c>
      <c r="O4595" s="61" t="n">
        <f aca="false">IF(AND(N4595&gt;0,OR(Calc!$C$4="*",B4595=Calc!$C$4)),N4595+ROW()*0.000000001,0)</f>
        <v>360.610004595</v>
      </c>
    </row>
    <row r="4596" customFormat="false" ht="15" hidden="false" customHeight="false" outlineLevel="0" collapsed="false">
      <c r="A4596" s="49" t="n">
        <v>17014</v>
      </c>
      <c r="B4596" s="49" t="s">
        <v>189</v>
      </c>
      <c r="C4596" s="63" t="n">
        <v>40820</v>
      </c>
      <c r="D4596" s="63" t="n">
        <v>40878</v>
      </c>
      <c r="E4596" s="49" t="n">
        <v>3</v>
      </c>
      <c r="F4596" s="54" t="n">
        <v>0</v>
      </c>
      <c r="G4596" s="54" t="n">
        <v>0</v>
      </c>
      <c r="H4596" s="54" t="n">
        <v>562.68</v>
      </c>
      <c r="I4596" s="54" t="n">
        <f aca="false">SUM(F4596:H4596)</f>
        <v>562.68</v>
      </c>
      <c r="J4596" s="49" t="n">
        <f aca="false">Calc!$C$5-D4596</f>
        <v>9</v>
      </c>
      <c r="K4596" s="49" t="n">
        <f aca="false">IF(J4596&lt;=Calc!$C$11,4,IF(J4596&lt;=Calc!$C$12,3,IF(J4596&lt;=Calc!$C$13,2,1)))</f>
        <v>4</v>
      </c>
      <c r="L4596" s="49" t="n">
        <f aca="false">1+(E4596&gt;=Calc!$C$16)+(E4596&gt;=Calc!$C$17)+(E4596&gt;=Calc!$C$18)</f>
        <v>2</v>
      </c>
      <c r="M4596" s="49" t="str">
        <f aca="false">IF(AND(K4596=4,L4596&gt;=3),"Champions",IF(AND(K4596=3,L4596&gt;=3),"Loyal",IF(K4596&gt;=3,"Recent / New",IF(L4596&gt;=3,"At Risk","Hibernating / Lost"))))</f>
        <v>Recent / New</v>
      </c>
      <c r="N4596" s="54" t="n">
        <f aca="false">IF(AND(Calc!$C$2&lt;=2009,Calc!$C$3&gt;=2009),F4596,0)+IF(AND(Calc!$C$2&lt;=2010,Calc!$C$3&gt;=2010),G4596,0)+IF(AND(Calc!$C$2&lt;=2011,Calc!$C$3&gt;=2011),H4596,0)</f>
        <v>562.68</v>
      </c>
      <c r="O4596" s="61" t="n">
        <f aca="false">IF(AND(N4596&gt;0,OR(Calc!$C$4="*",B4596=Calc!$C$4)),N4596+ROW()*0.000000001,0)</f>
        <v>562.680004596</v>
      </c>
    </row>
    <row r="4597" customFormat="false" ht="15" hidden="false" customHeight="false" outlineLevel="0" collapsed="false">
      <c r="A4597" s="49" t="n">
        <v>17015</v>
      </c>
      <c r="B4597" s="49" t="s">
        <v>189</v>
      </c>
      <c r="C4597" s="63" t="n">
        <v>40701</v>
      </c>
      <c r="D4597" s="63" t="n">
        <v>40858</v>
      </c>
      <c r="E4597" s="49" t="n">
        <v>3</v>
      </c>
      <c r="F4597" s="54" t="n">
        <v>0</v>
      </c>
      <c r="G4597" s="54" t="n">
        <v>0</v>
      </c>
      <c r="H4597" s="54" t="n">
        <v>1838.61</v>
      </c>
      <c r="I4597" s="54" t="n">
        <f aca="false">SUM(F4597:H4597)</f>
        <v>1838.61</v>
      </c>
      <c r="J4597" s="49" t="n">
        <f aca="false">Calc!$C$5-D4597</f>
        <v>29</v>
      </c>
      <c r="K4597" s="49" t="n">
        <f aca="false">IF(J4597&lt;=Calc!$C$11,4,IF(J4597&lt;=Calc!$C$12,3,IF(J4597&lt;=Calc!$C$13,2,1)))</f>
        <v>3</v>
      </c>
      <c r="L4597" s="49" t="n">
        <f aca="false">1+(E4597&gt;=Calc!$C$16)+(E4597&gt;=Calc!$C$17)+(E4597&gt;=Calc!$C$18)</f>
        <v>2</v>
      </c>
      <c r="M4597" s="49" t="str">
        <f aca="false">IF(AND(K4597=4,L4597&gt;=3),"Champions",IF(AND(K4597=3,L4597&gt;=3),"Loyal",IF(K4597&gt;=3,"Recent / New",IF(L4597&gt;=3,"At Risk","Hibernating / Lost"))))</f>
        <v>Recent / New</v>
      </c>
      <c r="N4597" s="54" t="n">
        <f aca="false">IF(AND(Calc!$C$2&lt;=2009,Calc!$C$3&gt;=2009),F4597,0)+IF(AND(Calc!$C$2&lt;=2010,Calc!$C$3&gt;=2010),G4597,0)+IF(AND(Calc!$C$2&lt;=2011,Calc!$C$3&gt;=2011),H4597,0)</f>
        <v>1838.61</v>
      </c>
      <c r="O4597" s="61" t="n">
        <f aca="false">IF(AND(N4597&gt;0,OR(Calc!$C$4="*",B4597=Calc!$C$4)),N4597+ROW()*0.000000001,0)</f>
        <v>1838.610004597</v>
      </c>
    </row>
    <row r="4598" customFormat="false" ht="15" hidden="false" customHeight="false" outlineLevel="0" collapsed="false">
      <c r="A4598" s="49" t="n">
        <v>17016</v>
      </c>
      <c r="B4598" s="49" t="s">
        <v>189</v>
      </c>
      <c r="C4598" s="63" t="n">
        <v>40310</v>
      </c>
      <c r="D4598" s="63" t="n">
        <v>40310</v>
      </c>
      <c r="E4598" s="49" t="n">
        <v>1</v>
      </c>
      <c r="F4598" s="54" t="n">
        <v>0</v>
      </c>
      <c r="G4598" s="54" t="n">
        <v>552.4</v>
      </c>
      <c r="H4598" s="54" t="n">
        <v>0</v>
      </c>
      <c r="I4598" s="54" t="n">
        <f aca="false">SUM(F4598:H4598)</f>
        <v>552.4</v>
      </c>
      <c r="J4598" s="49" t="n">
        <f aca="false">Calc!$C$5-D4598</f>
        <v>577</v>
      </c>
      <c r="K4598" s="49" t="n">
        <f aca="false">IF(J4598&lt;=Calc!$C$11,4,IF(J4598&lt;=Calc!$C$12,3,IF(J4598&lt;=Calc!$C$13,2,1)))</f>
        <v>1</v>
      </c>
      <c r="L4598" s="49" t="n">
        <f aca="false">1+(E4598&gt;=Calc!$C$16)+(E4598&gt;=Calc!$C$17)+(E4598&gt;=Calc!$C$18)</f>
        <v>1</v>
      </c>
      <c r="M4598" s="49" t="str">
        <f aca="false">IF(AND(K4598=4,L4598&gt;=3),"Champions",IF(AND(K4598=3,L4598&gt;=3),"Loyal",IF(K4598&gt;=3,"Recent / New",IF(L4598&gt;=3,"At Risk","Hibernating / Lost"))))</f>
        <v>Hibernating / Lost</v>
      </c>
      <c r="N4598" s="54" t="n">
        <f aca="false">IF(AND(Calc!$C$2&lt;=2009,Calc!$C$3&gt;=2009),F4598,0)+IF(AND(Calc!$C$2&lt;=2010,Calc!$C$3&gt;=2010),G4598,0)+IF(AND(Calc!$C$2&lt;=2011,Calc!$C$3&gt;=2011),H4598,0)</f>
        <v>552.4</v>
      </c>
      <c r="O4598" s="61" t="n">
        <f aca="false">IF(AND(N4598&gt;0,OR(Calc!$C$4="*",B4598=Calc!$C$4)),N4598+ROW()*0.000000001,0)</f>
        <v>552.400004598</v>
      </c>
    </row>
    <row r="4599" customFormat="false" ht="15" hidden="false" customHeight="false" outlineLevel="0" collapsed="false">
      <c r="A4599" s="49" t="n">
        <v>17017</v>
      </c>
      <c r="B4599" s="49" t="s">
        <v>189</v>
      </c>
      <c r="C4599" s="63" t="n">
        <v>40150</v>
      </c>
      <c r="D4599" s="63" t="n">
        <v>40884</v>
      </c>
      <c r="E4599" s="49" t="n">
        <v>29</v>
      </c>
      <c r="F4599" s="54" t="n">
        <v>247.8</v>
      </c>
      <c r="G4599" s="54" t="n">
        <v>5910.42</v>
      </c>
      <c r="H4599" s="54" t="n">
        <v>6239.27</v>
      </c>
      <c r="I4599" s="54" t="n">
        <f aca="false">SUM(F4599:H4599)</f>
        <v>12397.49</v>
      </c>
      <c r="J4599" s="49" t="n">
        <f aca="false">Calc!$C$5-D4599</f>
        <v>3</v>
      </c>
      <c r="K4599" s="49" t="n">
        <f aca="false">IF(J4599&lt;=Calc!$C$11,4,IF(J4599&lt;=Calc!$C$12,3,IF(J4599&lt;=Calc!$C$13,2,1)))</f>
        <v>4</v>
      </c>
      <c r="L4599" s="49" t="n">
        <f aca="false">1+(E4599&gt;=Calc!$C$16)+(E4599&gt;=Calc!$C$17)+(E4599&gt;=Calc!$C$18)</f>
        <v>4</v>
      </c>
      <c r="M4599" s="49" t="str">
        <f aca="false">IF(AND(K4599=4,L4599&gt;=3),"Champions",IF(AND(K4599=3,L4599&gt;=3),"Loyal",IF(K4599&gt;=3,"Recent / New",IF(L4599&gt;=3,"At Risk","Hibernating / Lost"))))</f>
        <v>Champions</v>
      </c>
      <c r="N4599" s="54" t="n">
        <f aca="false">IF(AND(Calc!$C$2&lt;=2009,Calc!$C$3&gt;=2009),F4599,0)+IF(AND(Calc!$C$2&lt;=2010,Calc!$C$3&gt;=2010),G4599,0)+IF(AND(Calc!$C$2&lt;=2011,Calc!$C$3&gt;=2011),H4599,0)</f>
        <v>12397.49</v>
      </c>
      <c r="O4599" s="61" t="n">
        <f aca="false">IF(AND(N4599&gt;0,OR(Calc!$C$4="*",B4599=Calc!$C$4)),N4599+ROW()*0.000000001,0)</f>
        <v>12397.490004599</v>
      </c>
    </row>
    <row r="4600" customFormat="false" ht="15" hidden="false" customHeight="false" outlineLevel="0" collapsed="false">
      <c r="A4600" s="49" t="n">
        <v>17018</v>
      </c>
      <c r="B4600" s="49" t="s">
        <v>189</v>
      </c>
      <c r="C4600" s="63" t="n">
        <v>40152</v>
      </c>
      <c r="D4600" s="63" t="n">
        <v>40846</v>
      </c>
      <c r="E4600" s="49" t="n">
        <v>6</v>
      </c>
      <c r="F4600" s="54" t="n">
        <v>351.6</v>
      </c>
      <c r="G4600" s="54" t="n">
        <v>1016</v>
      </c>
      <c r="H4600" s="54" t="n">
        <v>920.1</v>
      </c>
      <c r="I4600" s="54" t="n">
        <f aca="false">SUM(F4600:H4600)</f>
        <v>2287.7</v>
      </c>
      <c r="J4600" s="49" t="n">
        <f aca="false">Calc!$C$5-D4600</f>
        <v>41</v>
      </c>
      <c r="K4600" s="49" t="n">
        <f aca="false">IF(J4600&lt;=Calc!$C$11,4,IF(J4600&lt;=Calc!$C$12,3,IF(J4600&lt;=Calc!$C$13,2,1)))</f>
        <v>3</v>
      </c>
      <c r="L4600" s="49" t="n">
        <f aca="false">1+(E4600&gt;=Calc!$C$16)+(E4600&gt;=Calc!$C$17)+(E4600&gt;=Calc!$C$18)</f>
        <v>3</v>
      </c>
      <c r="M4600" s="49" t="str">
        <f aca="false">IF(AND(K4600=4,L4600&gt;=3),"Champions",IF(AND(K4600=3,L4600&gt;=3),"Loyal",IF(K4600&gt;=3,"Recent / New",IF(L4600&gt;=3,"At Risk","Hibernating / Lost"))))</f>
        <v>Loyal</v>
      </c>
      <c r="N4600" s="54" t="n">
        <f aca="false">IF(AND(Calc!$C$2&lt;=2009,Calc!$C$3&gt;=2009),F4600,0)+IF(AND(Calc!$C$2&lt;=2010,Calc!$C$3&gt;=2010),G4600,0)+IF(AND(Calc!$C$2&lt;=2011,Calc!$C$3&gt;=2011),H4600,0)</f>
        <v>2287.7</v>
      </c>
      <c r="O4600" s="61" t="n">
        <f aca="false">IF(AND(N4600&gt;0,OR(Calc!$C$4="*",B4600=Calc!$C$4)),N4600+ROW()*0.000000001,0)</f>
        <v>2287.7000046</v>
      </c>
    </row>
    <row r="4601" customFormat="false" ht="15" hidden="false" customHeight="false" outlineLevel="0" collapsed="false">
      <c r="A4601" s="49" t="n">
        <v>17019</v>
      </c>
      <c r="B4601" s="49" t="s">
        <v>189</v>
      </c>
      <c r="C4601" s="63" t="n">
        <v>40149</v>
      </c>
      <c r="D4601" s="63" t="n">
        <v>40875</v>
      </c>
      <c r="E4601" s="49" t="n">
        <v>11</v>
      </c>
      <c r="F4601" s="54" t="n">
        <v>210.96</v>
      </c>
      <c r="G4601" s="54" t="n">
        <v>2416.07</v>
      </c>
      <c r="H4601" s="54" t="n">
        <v>899.26</v>
      </c>
      <c r="I4601" s="54" t="n">
        <f aca="false">SUM(F4601:H4601)</f>
        <v>3526.29</v>
      </c>
      <c r="J4601" s="49" t="n">
        <f aca="false">Calc!$C$5-D4601</f>
        <v>12</v>
      </c>
      <c r="K4601" s="49" t="n">
        <f aca="false">IF(J4601&lt;=Calc!$C$11,4,IF(J4601&lt;=Calc!$C$12,3,IF(J4601&lt;=Calc!$C$13,2,1)))</f>
        <v>4</v>
      </c>
      <c r="L4601" s="49" t="n">
        <f aca="false">1+(E4601&gt;=Calc!$C$16)+(E4601&gt;=Calc!$C$17)+(E4601&gt;=Calc!$C$18)</f>
        <v>4</v>
      </c>
      <c r="M4601" s="49" t="str">
        <f aca="false">IF(AND(K4601=4,L4601&gt;=3),"Champions",IF(AND(K4601=3,L4601&gt;=3),"Loyal",IF(K4601&gt;=3,"Recent / New",IF(L4601&gt;=3,"At Risk","Hibernating / Lost"))))</f>
        <v>Champions</v>
      </c>
      <c r="N4601" s="54" t="n">
        <f aca="false">IF(AND(Calc!$C$2&lt;=2009,Calc!$C$3&gt;=2009),F4601,0)+IF(AND(Calc!$C$2&lt;=2010,Calc!$C$3&gt;=2010),G4601,0)+IF(AND(Calc!$C$2&lt;=2011,Calc!$C$3&gt;=2011),H4601,0)</f>
        <v>3526.29</v>
      </c>
      <c r="O4601" s="61" t="n">
        <f aca="false">IF(AND(N4601&gt;0,OR(Calc!$C$4="*",B4601=Calc!$C$4)),N4601+ROW()*0.000000001,0)</f>
        <v>3526.290004601</v>
      </c>
    </row>
    <row r="4602" customFormat="false" ht="15" hidden="false" customHeight="false" outlineLevel="0" collapsed="false">
      <c r="A4602" s="49" t="n">
        <v>17020</v>
      </c>
      <c r="B4602" s="49" t="s">
        <v>189</v>
      </c>
      <c r="C4602" s="63" t="n">
        <v>40240</v>
      </c>
      <c r="D4602" s="63" t="n">
        <v>40344</v>
      </c>
      <c r="E4602" s="49" t="n">
        <v>2</v>
      </c>
      <c r="F4602" s="54" t="n">
        <v>0</v>
      </c>
      <c r="G4602" s="54" t="n">
        <v>935.62</v>
      </c>
      <c r="H4602" s="54" t="n">
        <v>0</v>
      </c>
      <c r="I4602" s="54" t="n">
        <f aca="false">SUM(F4602:H4602)</f>
        <v>935.62</v>
      </c>
      <c r="J4602" s="49" t="n">
        <f aca="false">Calc!$C$5-D4602</f>
        <v>543</v>
      </c>
      <c r="K4602" s="49" t="n">
        <f aca="false">IF(J4602&lt;=Calc!$C$11,4,IF(J4602&lt;=Calc!$C$12,3,IF(J4602&lt;=Calc!$C$13,2,1)))</f>
        <v>1</v>
      </c>
      <c r="L4602" s="49" t="n">
        <f aca="false">1+(E4602&gt;=Calc!$C$16)+(E4602&gt;=Calc!$C$17)+(E4602&gt;=Calc!$C$18)</f>
        <v>2</v>
      </c>
      <c r="M4602" s="49" t="str">
        <f aca="false">IF(AND(K4602=4,L4602&gt;=3),"Champions",IF(AND(K4602=3,L4602&gt;=3),"Loyal",IF(K4602&gt;=3,"Recent / New",IF(L4602&gt;=3,"At Risk","Hibernating / Lost"))))</f>
        <v>Hibernating / Lost</v>
      </c>
      <c r="N4602" s="54" t="n">
        <f aca="false">IF(AND(Calc!$C$2&lt;=2009,Calc!$C$3&gt;=2009),F4602,0)+IF(AND(Calc!$C$2&lt;=2010,Calc!$C$3&gt;=2010),G4602,0)+IF(AND(Calc!$C$2&lt;=2011,Calc!$C$3&gt;=2011),H4602,0)</f>
        <v>935.62</v>
      </c>
      <c r="O4602" s="61" t="n">
        <f aca="false">IF(AND(N4602&gt;0,OR(Calc!$C$4="*",B4602=Calc!$C$4)),N4602+ROW()*0.000000001,0)</f>
        <v>935.620004602</v>
      </c>
    </row>
    <row r="4603" customFormat="false" ht="15" hidden="false" customHeight="false" outlineLevel="0" collapsed="false">
      <c r="A4603" s="49" t="n">
        <v>17021</v>
      </c>
      <c r="B4603" s="49" t="s">
        <v>189</v>
      </c>
      <c r="C4603" s="63" t="n">
        <v>40297</v>
      </c>
      <c r="D4603" s="63" t="n">
        <v>40444</v>
      </c>
      <c r="E4603" s="49" t="n">
        <v>6</v>
      </c>
      <c r="F4603" s="54" t="n">
        <v>0</v>
      </c>
      <c r="G4603" s="54" t="n">
        <v>1182.22</v>
      </c>
      <c r="H4603" s="54" t="n">
        <v>0</v>
      </c>
      <c r="I4603" s="54" t="n">
        <f aca="false">SUM(F4603:H4603)</f>
        <v>1182.22</v>
      </c>
      <c r="J4603" s="49" t="n">
        <f aca="false">Calc!$C$5-D4603</f>
        <v>443</v>
      </c>
      <c r="K4603" s="49" t="n">
        <f aca="false">IF(J4603&lt;=Calc!$C$11,4,IF(J4603&lt;=Calc!$C$12,3,IF(J4603&lt;=Calc!$C$13,2,1)))</f>
        <v>1</v>
      </c>
      <c r="L4603" s="49" t="n">
        <f aca="false">1+(E4603&gt;=Calc!$C$16)+(E4603&gt;=Calc!$C$17)+(E4603&gt;=Calc!$C$18)</f>
        <v>3</v>
      </c>
      <c r="M4603" s="49" t="str">
        <f aca="false">IF(AND(K4603=4,L4603&gt;=3),"Champions",IF(AND(K4603=3,L4603&gt;=3),"Loyal",IF(K4603&gt;=3,"Recent / New",IF(L4603&gt;=3,"At Risk","Hibernating / Lost"))))</f>
        <v>At Risk</v>
      </c>
      <c r="N4603" s="54" t="n">
        <f aca="false">IF(AND(Calc!$C$2&lt;=2009,Calc!$C$3&gt;=2009),F4603,0)+IF(AND(Calc!$C$2&lt;=2010,Calc!$C$3&gt;=2010),G4603,0)+IF(AND(Calc!$C$2&lt;=2011,Calc!$C$3&gt;=2011),H4603,0)</f>
        <v>1182.22</v>
      </c>
      <c r="O4603" s="61" t="n">
        <f aca="false">IF(AND(N4603&gt;0,OR(Calc!$C$4="*",B4603=Calc!$C$4)),N4603+ROW()*0.000000001,0)</f>
        <v>1182.220004603</v>
      </c>
    </row>
    <row r="4604" customFormat="false" ht="15" hidden="false" customHeight="false" outlineLevel="0" collapsed="false">
      <c r="A4604" s="49" t="n">
        <v>17022</v>
      </c>
      <c r="B4604" s="49" t="s">
        <v>189</v>
      </c>
      <c r="C4604" s="63" t="n">
        <v>40454</v>
      </c>
      <c r="D4604" s="63" t="n">
        <v>40855</v>
      </c>
      <c r="E4604" s="49" t="n">
        <v>2</v>
      </c>
      <c r="F4604" s="54" t="n">
        <v>0</v>
      </c>
      <c r="G4604" s="54" t="n">
        <v>189</v>
      </c>
      <c r="H4604" s="54" t="n">
        <v>71</v>
      </c>
      <c r="I4604" s="54" t="n">
        <f aca="false">SUM(F4604:H4604)</f>
        <v>260</v>
      </c>
      <c r="J4604" s="49" t="n">
        <f aca="false">Calc!$C$5-D4604</f>
        <v>32</v>
      </c>
      <c r="K4604" s="49" t="n">
        <f aca="false">IF(J4604&lt;=Calc!$C$11,4,IF(J4604&lt;=Calc!$C$12,3,IF(J4604&lt;=Calc!$C$13,2,1)))</f>
        <v>3</v>
      </c>
      <c r="L4604" s="49" t="n">
        <f aca="false">1+(E4604&gt;=Calc!$C$16)+(E4604&gt;=Calc!$C$17)+(E4604&gt;=Calc!$C$18)</f>
        <v>2</v>
      </c>
      <c r="M4604" s="49" t="str">
        <f aca="false">IF(AND(K4604=4,L4604&gt;=3),"Champions",IF(AND(K4604=3,L4604&gt;=3),"Loyal",IF(K4604&gt;=3,"Recent / New",IF(L4604&gt;=3,"At Risk","Hibernating / Lost"))))</f>
        <v>Recent / New</v>
      </c>
      <c r="N4604" s="54" t="n">
        <f aca="false">IF(AND(Calc!$C$2&lt;=2009,Calc!$C$3&gt;=2009),F4604,0)+IF(AND(Calc!$C$2&lt;=2010,Calc!$C$3&gt;=2010),G4604,0)+IF(AND(Calc!$C$2&lt;=2011,Calc!$C$3&gt;=2011),H4604,0)</f>
        <v>260</v>
      </c>
      <c r="O4604" s="61" t="n">
        <f aca="false">IF(AND(N4604&gt;0,OR(Calc!$C$4="*",B4604=Calc!$C$4)),N4604+ROW()*0.000000001,0)</f>
        <v>260.000004604</v>
      </c>
    </row>
    <row r="4605" customFormat="false" ht="15" hidden="false" customHeight="false" outlineLevel="0" collapsed="false">
      <c r="A4605" s="49" t="n">
        <v>17023</v>
      </c>
      <c r="B4605" s="49" t="s">
        <v>189</v>
      </c>
      <c r="C4605" s="63" t="n">
        <v>40189</v>
      </c>
      <c r="D4605" s="63" t="n">
        <v>40469</v>
      </c>
      <c r="E4605" s="49" t="n">
        <v>3</v>
      </c>
      <c r="F4605" s="54" t="n">
        <v>0</v>
      </c>
      <c r="G4605" s="54" t="n">
        <v>800.18</v>
      </c>
      <c r="H4605" s="54" t="n">
        <v>0</v>
      </c>
      <c r="I4605" s="54" t="n">
        <f aca="false">SUM(F4605:H4605)</f>
        <v>800.18</v>
      </c>
      <c r="J4605" s="49" t="n">
        <f aca="false">Calc!$C$5-D4605</f>
        <v>418</v>
      </c>
      <c r="K4605" s="49" t="n">
        <f aca="false">IF(J4605&lt;=Calc!$C$11,4,IF(J4605&lt;=Calc!$C$12,3,IF(J4605&lt;=Calc!$C$13,2,1)))</f>
        <v>1</v>
      </c>
      <c r="L4605" s="49" t="n">
        <f aca="false">1+(E4605&gt;=Calc!$C$16)+(E4605&gt;=Calc!$C$17)+(E4605&gt;=Calc!$C$18)</f>
        <v>2</v>
      </c>
      <c r="M4605" s="49" t="str">
        <f aca="false">IF(AND(K4605=4,L4605&gt;=3),"Champions",IF(AND(K4605=3,L4605&gt;=3),"Loyal",IF(K4605&gt;=3,"Recent / New",IF(L4605&gt;=3,"At Risk","Hibernating / Lost"))))</f>
        <v>Hibernating / Lost</v>
      </c>
      <c r="N4605" s="54" t="n">
        <f aca="false">IF(AND(Calc!$C$2&lt;=2009,Calc!$C$3&gt;=2009),F4605,0)+IF(AND(Calc!$C$2&lt;=2010,Calc!$C$3&gt;=2010),G4605,0)+IF(AND(Calc!$C$2&lt;=2011,Calc!$C$3&gt;=2011),H4605,0)</f>
        <v>800.18</v>
      </c>
      <c r="O4605" s="61" t="n">
        <f aca="false">IF(AND(N4605&gt;0,OR(Calc!$C$4="*",B4605=Calc!$C$4)),N4605+ROW()*0.000000001,0)</f>
        <v>800.180004605</v>
      </c>
    </row>
    <row r="4606" customFormat="false" ht="15" hidden="false" customHeight="false" outlineLevel="0" collapsed="false">
      <c r="A4606" s="49" t="n">
        <v>17024</v>
      </c>
      <c r="B4606" s="49" t="s">
        <v>189</v>
      </c>
      <c r="C4606" s="63" t="n">
        <v>40729</v>
      </c>
      <c r="D4606" s="63" t="n">
        <v>40841</v>
      </c>
      <c r="E4606" s="49" t="n">
        <v>3</v>
      </c>
      <c r="F4606" s="54" t="n">
        <v>0</v>
      </c>
      <c r="G4606" s="54" t="n">
        <v>0</v>
      </c>
      <c r="H4606" s="54" t="n">
        <v>95.85</v>
      </c>
      <c r="I4606" s="54" t="n">
        <f aca="false">SUM(F4606:H4606)</f>
        <v>95.85</v>
      </c>
      <c r="J4606" s="49" t="n">
        <f aca="false">Calc!$C$5-D4606</f>
        <v>46</v>
      </c>
      <c r="K4606" s="49" t="n">
        <f aca="false">IF(J4606&lt;=Calc!$C$11,4,IF(J4606&lt;=Calc!$C$12,3,IF(J4606&lt;=Calc!$C$13,2,1)))</f>
        <v>3</v>
      </c>
      <c r="L4606" s="49" t="n">
        <f aca="false">1+(E4606&gt;=Calc!$C$16)+(E4606&gt;=Calc!$C$17)+(E4606&gt;=Calc!$C$18)</f>
        <v>2</v>
      </c>
      <c r="M4606" s="49" t="str">
        <f aca="false">IF(AND(K4606=4,L4606&gt;=3),"Champions",IF(AND(K4606=3,L4606&gt;=3),"Loyal",IF(K4606&gt;=3,"Recent / New",IF(L4606&gt;=3,"At Risk","Hibernating / Lost"))))</f>
        <v>Recent / New</v>
      </c>
      <c r="N4606" s="54" t="n">
        <f aca="false">IF(AND(Calc!$C$2&lt;=2009,Calc!$C$3&gt;=2009),F4606,0)+IF(AND(Calc!$C$2&lt;=2010,Calc!$C$3&gt;=2010),G4606,0)+IF(AND(Calc!$C$2&lt;=2011,Calc!$C$3&gt;=2011),H4606,0)</f>
        <v>95.85</v>
      </c>
      <c r="O4606" s="61" t="n">
        <f aca="false">IF(AND(N4606&gt;0,OR(Calc!$C$4="*",B4606=Calc!$C$4)),N4606+ROW()*0.000000001,0)</f>
        <v>95.850004606</v>
      </c>
    </row>
    <row r="4607" customFormat="false" ht="15" hidden="false" customHeight="false" outlineLevel="0" collapsed="false">
      <c r="A4607" s="49" t="n">
        <v>17025</v>
      </c>
      <c r="B4607" s="49" t="s">
        <v>189</v>
      </c>
      <c r="C4607" s="63" t="n">
        <v>40245</v>
      </c>
      <c r="D4607" s="63" t="n">
        <v>40826</v>
      </c>
      <c r="E4607" s="49" t="n">
        <v>5</v>
      </c>
      <c r="F4607" s="54" t="n">
        <v>0</v>
      </c>
      <c r="G4607" s="54" t="n">
        <v>1152.87</v>
      </c>
      <c r="H4607" s="54" t="n">
        <v>196.8</v>
      </c>
      <c r="I4607" s="54" t="n">
        <f aca="false">SUM(F4607:H4607)</f>
        <v>1349.67</v>
      </c>
      <c r="J4607" s="49" t="n">
        <f aca="false">Calc!$C$5-D4607</f>
        <v>61</v>
      </c>
      <c r="K4607" s="49" t="n">
        <f aca="false">IF(J4607&lt;=Calc!$C$11,4,IF(J4607&lt;=Calc!$C$12,3,IF(J4607&lt;=Calc!$C$13,2,1)))</f>
        <v>3</v>
      </c>
      <c r="L4607" s="49" t="n">
        <f aca="false">1+(E4607&gt;=Calc!$C$16)+(E4607&gt;=Calc!$C$17)+(E4607&gt;=Calc!$C$18)</f>
        <v>3</v>
      </c>
      <c r="M4607" s="49" t="str">
        <f aca="false">IF(AND(K4607=4,L4607&gt;=3),"Champions",IF(AND(K4607=3,L4607&gt;=3),"Loyal",IF(K4607&gt;=3,"Recent / New",IF(L4607&gt;=3,"At Risk","Hibernating / Lost"))))</f>
        <v>Loyal</v>
      </c>
      <c r="N4607" s="54" t="n">
        <f aca="false">IF(AND(Calc!$C$2&lt;=2009,Calc!$C$3&gt;=2009),F4607,0)+IF(AND(Calc!$C$2&lt;=2010,Calc!$C$3&gt;=2010),G4607,0)+IF(AND(Calc!$C$2&lt;=2011,Calc!$C$3&gt;=2011),H4607,0)</f>
        <v>1349.67</v>
      </c>
      <c r="O4607" s="61" t="n">
        <f aca="false">IF(AND(N4607&gt;0,OR(Calc!$C$4="*",B4607=Calc!$C$4)),N4607+ROW()*0.000000001,0)</f>
        <v>1349.670004607</v>
      </c>
    </row>
    <row r="4608" customFormat="false" ht="15" hidden="false" customHeight="false" outlineLevel="0" collapsed="false">
      <c r="A4608" s="49" t="n">
        <v>17026</v>
      </c>
      <c r="B4608" s="49" t="s">
        <v>189</v>
      </c>
      <c r="C4608" s="63" t="n">
        <v>40469</v>
      </c>
      <c r="D4608" s="63" t="n">
        <v>40701</v>
      </c>
      <c r="E4608" s="49" t="n">
        <v>3</v>
      </c>
      <c r="F4608" s="54" t="n">
        <v>0</v>
      </c>
      <c r="G4608" s="54" t="n">
        <v>54.15</v>
      </c>
      <c r="H4608" s="54" t="n">
        <v>121.68</v>
      </c>
      <c r="I4608" s="54" t="n">
        <f aca="false">SUM(F4608:H4608)</f>
        <v>175.83</v>
      </c>
      <c r="J4608" s="49" t="n">
        <f aca="false">Calc!$C$5-D4608</f>
        <v>186</v>
      </c>
      <c r="K4608" s="49" t="n">
        <f aca="false">IF(J4608&lt;=Calc!$C$11,4,IF(J4608&lt;=Calc!$C$12,3,IF(J4608&lt;=Calc!$C$13,2,1)))</f>
        <v>2</v>
      </c>
      <c r="L4608" s="49" t="n">
        <f aca="false">1+(E4608&gt;=Calc!$C$16)+(E4608&gt;=Calc!$C$17)+(E4608&gt;=Calc!$C$18)</f>
        <v>2</v>
      </c>
      <c r="M4608" s="49" t="str">
        <f aca="false">IF(AND(K4608=4,L4608&gt;=3),"Champions",IF(AND(K4608=3,L4608&gt;=3),"Loyal",IF(K4608&gt;=3,"Recent / New",IF(L4608&gt;=3,"At Risk","Hibernating / Lost"))))</f>
        <v>Hibernating / Lost</v>
      </c>
      <c r="N4608" s="54" t="n">
        <f aca="false">IF(AND(Calc!$C$2&lt;=2009,Calc!$C$3&gt;=2009),F4608,0)+IF(AND(Calc!$C$2&lt;=2010,Calc!$C$3&gt;=2010),G4608,0)+IF(AND(Calc!$C$2&lt;=2011,Calc!$C$3&gt;=2011),H4608,0)</f>
        <v>175.83</v>
      </c>
      <c r="O4608" s="61" t="n">
        <f aca="false">IF(AND(N4608&gt;0,OR(Calc!$C$4="*",B4608=Calc!$C$4)),N4608+ROW()*0.000000001,0)</f>
        <v>175.830004608</v>
      </c>
    </row>
    <row r="4609" customFormat="false" ht="15" hidden="false" customHeight="false" outlineLevel="0" collapsed="false">
      <c r="A4609" s="49" t="n">
        <v>17027</v>
      </c>
      <c r="B4609" s="49" t="s">
        <v>189</v>
      </c>
      <c r="C4609" s="63" t="n">
        <v>40157</v>
      </c>
      <c r="D4609" s="63" t="n">
        <v>40808</v>
      </c>
      <c r="E4609" s="49" t="n">
        <v>9</v>
      </c>
      <c r="F4609" s="54" t="n">
        <v>139.85</v>
      </c>
      <c r="G4609" s="54" t="n">
        <v>293.22</v>
      </c>
      <c r="H4609" s="54" t="n">
        <v>835.86</v>
      </c>
      <c r="I4609" s="54" t="n">
        <f aca="false">SUM(F4609:H4609)</f>
        <v>1268.93</v>
      </c>
      <c r="J4609" s="49" t="n">
        <f aca="false">Calc!$C$5-D4609</f>
        <v>79</v>
      </c>
      <c r="K4609" s="49" t="n">
        <f aca="false">IF(J4609&lt;=Calc!$C$11,4,IF(J4609&lt;=Calc!$C$12,3,IF(J4609&lt;=Calc!$C$13,2,1)))</f>
        <v>3</v>
      </c>
      <c r="L4609" s="49" t="n">
        <f aca="false">1+(E4609&gt;=Calc!$C$16)+(E4609&gt;=Calc!$C$17)+(E4609&gt;=Calc!$C$18)</f>
        <v>4</v>
      </c>
      <c r="M4609" s="49" t="str">
        <f aca="false">IF(AND(K4609=4,L4609&gt;=3),"Champions",IF(AND(K4609=3,L4609&gt;=3),"Loyal",IF(K4609&gt;=3,"Recent / New",IF(L4609&gt;=3,"At Risk","Hibernating / Lost"))))</f>
        <v>Loyal</v>
      </c>
      <c r="N4609" s="54" t="n">
        <f aca="false">IF(AND(Calc!$C$2&lt;=2009,Calc!$C$3&gt;=2009),F4609,0)+IF(AND(Calc!$C$2&lt;=2010,Calc!$C$3&gt;=2010),G4609,0)+IF(AND(Calc!$C$2&lt;=2011,Calc!$C$3&gt;=2011),H4609,0)</f>
        <v>1268.93</v>
      </c>
      <c r="O4609" s="61" t="n">
        <f aca="false">IF(AND(N4609&gt;0,OR(Calc!$C$4="*",B4609=Calc!$C$4)),N4609+ROW()*0.000000001,0)</f>
        <v>1268.930004609</v>
      </c>
    </row>
    <row r="4610" customFormat="false" ht="15" hidden="false" customHeight="false" outlineLevel="0" collapsed="false">
      <c r="A4610" s="49" t="n">
        <v>17028</v>
      </c>
      <c r="B4610" s="49" t="s">
        <v>189</v>
      </c>
      <c r="C4610" s="63" t="n">
        <v>40165</v>
      </c>
      <c r="D4610" s="63" t="n">
        <v>40305</v>
      </c>
      <c r="E4610" s="49" t="n">
        <v>3</v>
      </c>
      <c r="F4610" s="54" t="n">
        <v>307.91</v>
      </c>
      <c r="G4610" s="54" t="n">
        <v>1285.92</v>
      </c>
      <c r="H4610" s="54" t="n">
        <v>0</v>
      </c>
      <c r="I4610" s="54" t="n">
        <f aca="false">SUM(F4610:H4610)</f>
        <v>1593.83</v>
      </c>
      <c r="J4610" s="49" t="n">
        <f aca="false">Calc!$C$5-D4610</f>
        <v>582</v>
      </c>
      <c r="K4610" s="49" t="n">
        <f aca="false">IF(J4610&lt;=Calc!$C$11,4,IF(J4610&lt;=Calc!$C$12,3,IF(J4610&lt;=Calc!$C$13,2,1)))</f>
        <v>1</v>
      </c>
      <c r="L4610" s="49" t="n">
        <f aca="false">1+(E4610&gt;=Calc!$C$16)+(E4610&gt;=Calc!$C$17)+(E4610&gt;=Calc!$C$18)</f>
        <v>2</v>
      </c>
      <c r="M4610" s="49" t="str">
        <f aca="false">IF(AND(K4610=4,L4610&gt;=3),"Champions",IF(AND(K4610=3,L4610&gt;=3),"Loyal",IF(K4610&gt;=3,"Recent / New",IF(L4610&gt;=3,"At Risk","Hibernating / Lost"))))</f>
        <v>Hibernating / Lost</v>
      </c>
      <c r="N4610" s="54" t="n">
        <f aca="false">IF(AND(Calc!$C$2&lt;=2009,Calc!$C$3&gt;=2009),F4610,0)+IF(AND(Calc!$C$2&lt;=2010,Calc!$C$3&gt;=2010),G4610,0)+IF(AND(Calc!$C$2&lt;=2011,Calc!$C$3&gt;=2011),H4610,0)</f>
        <v>1593.83</v>
      </c>
      <c r="O4610" s="61" t="n">
        <f aca="false">IF(AND(N4610&gt;0,OR(Calc!$C$4="*",B4610=Calc!$C$4)),N4610+ROW()*0.000000001,0)</f>
        <v>1593.83000461</v>
      </c>
    </row>
    <row r="4611" customFormat="false" ht="15" hidden="false" customHeight="false" outlineLevel="0" collapsed="false">
      <c r="A4611" s="49" t="n">
        <v>17029</v>
      </c>
      <c r="B4611" s="49" t="s">
        <v>189</v>
      </c>
      <c r="C4611" s="63" t="n">
        <v>40223</v>
      </c>
      <c r="D4611" s="63" t="n">
        <v>40776</v>
      </c>
      <c r="E4611" s="49" t="n">
        <v>7</v>
      </c>
      <c r="F4611" s="54" t="n">
        <v>0</v>
      </c>
      <c r="G4611" s="54" t="n">
        <v>1421.3</v>
      </c>
      <c r="H4611" s="54" t="n">
        <v>716</v>
      </c>
      <c r="I4611" s="54" t="n">
        <f aca="false">SUM(F4611:H4611)</f>
        <v>2137.3</v>
      </c>
      <c r="J4611" s="49" t="n">
        <f aca="false">Calc!$C$5-D4611</f>
        <v>111</v>
      </c>
      <c r="K4611" s="49" t="n">
        <f aca="false">IF(J4611&lt;=Calc!$C$11,4,IF(J4611&lt;=Calc!$C$12,3,IF(J4611&lt;=Calc!$C$13,2,1)))</f>
        <v>2</v>
      </c>
      <c r="L4611" s="49" t="n">
        <f aca="false">1+(E4611&gt;=Calc!$C$16)+(E4611&gt;=Calc!$C$17)+(E4611&gt;=Calc!$C$18)</f>
        <v>3</v>
      </c>
      <c r="M4611" s="49" t="str">
        <f aca="false">IF(AND(K4611=4,L4611&gt;=3),"Champions",IF(AND(K4611=3,L4611&gt;=3),"Loyal",IF(K4611&gt;=3,"Recent / New",IF(L4611&gt;=3,"At Risk","Hibernating / Lost"))))</f>
        <v>At Risk</v>
      </c>
      <c r="N4611" s="54" t="n">
        <f aca="false">IF(AND(Calc!$C$2&lt;=2009,Calc!$C$3&gt;=2009),F4611,0)+IF(AND(Calc!$C$2&lt;=2010,Calc!$C$3&gt;=2010),G4611,0)+IF(AND(Calc!$C$2&lt;=2011,Calc!$C$3&gt;=2011),H4611,0)</f>
        <v>2137.3</v>
      </c>
      <c r="O4611" s="61" t="n">
        <f aca="false">IF(AND(N4611&gt;0,OR(Calc!$C$4="*",B4611=Calc!$C$4)),N4611+ROW()*0.000000001,0)</f>
        <v>2137.300004611</v>
      </c>
    </row>
    <row r="4612" customFormat="false" ht="15" hidden="false" customHeight="false" outlineLevel="0" collapsed="false">
      <c r="A4612" s="49" t="n">
        <v>17030</v>
      </c>
      <c r="B4612" s="49" t="s">
        <v>189</v>
      </c>
      <c r="C4612" s="63" t="n">
        <v>40823</v>
      </c>
      <c r="D4612" s="63" t="n">
        <v>40823</v>
      </c>
      <c r="E4612" s="49" t="n">
        <v>1</v>
      </c>
      <c r="F4612" s="54" t="n">
        <v>0</v>
      </c>
      <c r="G4612" s="54" t="n">
        <v>0</v>
      </c>
      <c r="H4612" s="54" t="n">
        <v>146.87</v>
      </c>
      <c r="I4612" s="54" t="n">
        <f aca="false">SUM(F4612:H4612)</f>
        <v>146.87</v>
      </c>
      <c r="J4612" s="49" t="n">
        <f aca="false">Calc!$C$5-D4612</f>
        <v>64</v>
      </c>
      <c r="K4612" s="49" t="n">
        <f aca="false">IF(J4612&lt;=Calc!$C$11,4,IF(J4612&lt;=Calc!$C$12,3,IF(J4612&lt;=Calc!$C$13,2,1)))</f>
        <v>3</v>
      </c>
      <c r="L4612" s="49" t="n">
        <f aca="false">1+(E4612&gt;=Calc!$C$16)+(E4612&gt;=Calc!$C$17)+(E4612&gt;=Calc!$C$18)</f>
        <v>1</v>
      </c>
      <c r="M4612" s="49" t="str">
        <f aca="false">IF(AND(K4612=4,L4612&gt;=3),"Champions",IF(AND(K4612=3,L4612&gt;=3),"Loyal",IF(K4612&gt;=3,"Recent / New",IF(L4612&gt;=3,"At Risk","Hibernating / Lost"))))</f>
        <v>Recent / New</v>
      </c>
      <c r="N4612" s="54" t="n">
        <f aca="false">IF(AND(Calc!$C$2&lt;=2009,Calc!$C$3&gt;=2009),F4612,0)+IF(AND(Calc!$C$2&lt;=2010,Calc!$C$3&gt;=2010),G4612,0)+IF(AND(Calc!$C$2&lt;=2011,Calc!$C$3&gt;=2011),H4612,0)</f>
        <v>146.87</v>
      </c>
      <c r="O4612" s="61" t="n">
        <f aca="false">IF(AND(N4612&gt;0,OR(Calc!$C$4="*",B4612=Calc!$C$4)),N4612+ROW()*0.000000001,0)</f>
        <v>146.870004612</v>
      </c>
    </row>
    <row r="4613" customFormat="false" ht="15" hidden="false" customHeight="false" outlineLevel="0" collapsed="false">
      <c r="A4613" s="49" t="n">
        <v>17031</v>
      </c>
      <c r="B4613" s="49" t="s">
        <v>189</v>
      </c>
      <c r="C4613" s="63" t="n">
        <v>40305</v>
      </c>
      <c r="D4613" s="63" t="n">
        <v>40875</v>
      </c>
      <c r="E4613" s="49" t="n">
        <v>6</v>
      </c>
      <c r="F4613" s="54" t="n">
        <v>0</v>
      </c>
      <c r="G4613" s="54" t="n">
        <v>2393.5</v>
      </c>
      <c r="H4613" s="54" t="n">
        <v>380.35</v>
      </c>
      <c r="I4613" s="54" t="n">
        <f aca="false">SUM(F4613:H4613)</f>
        <v>2773.85</v>
      </c>
      <c r="J4613" s="49" t="n">
        <f aca="false">Calc!$C$5-D4613</f>
        <v>12</v>
      </c>
      <c r="K4613" s="49" t="n">
        <f aca="false">IF(J4613&lt;=Calc!$C$11,4,IF(J4613&lt;=Calc!$C$12,3,IF(J4613&lt;=Calc!$C$13,2,1)))</f>
        <v>4</v>
      </c>
      <c r="L4613" s="49" t="n">
        <f aca="false">1+(E4613&gt;=Calc!$C$16)+(E4613&gt;=Calc!$C$17)+(E4613&gt;=Calc!$C$18)</f>
        <v>3</v>
      </c>
      <c r="M4613" s="49" t="str">
        <f aca="false">IF(AND(K4613=4,L4613&gt;=3),"Champions",IF(AND(K4613=3,L4613&gt;=3),"Loyal",IF(K4613&gt;=3,"Recent / New",IF(L4613&gt;=3,"At Risk","Hibernating / Lost"))))</f>
        <v>Champions</v>
      </c>
      <c r="N4613" s="54" t="n">
        <f aca="false">IF(AND(Calc!$C$2&lt;=2009,Calc!$C$3&gt;=2009),F4613,0)+IF(AND(Calc!$C$2&lt;=2010,Calc!$C$3&gt;=2010),G4613,0)+IF(AND(Calc!$C$2&lt;=2011,Calc!$C$3&gt;=2011),H4613,0)</f>
        <v>2773.85</v>
      </c>
      <c r="O4613" s="61" t="n">
        <f aca="false">IF(AND(N4613&gt;0,OR(Calc!$C$4="*",B4613=Calc!$C$4)),N4613+ROW()*0.000000001,0)</f>
        <v>2773.850004613</v>
      </c>
    </row>
    <row r="4614" customFormat="false" ht="15" hidden="false" customHeight="false" outlineLevel="0" collapsed="false">
      <c r="A4614" s="49" t="n">
        <v>17032</v>
      </c>
      <c r="B4614" s="49" t="s">
        <v>189</v>
      </c>
      <c r="C4614" s="63" t="n">
        <v>40157</v>
      </c>
      <c r="D4614" s="63" t="n">
        <v>40283</v>
      </c>
      <c r="E4614" s="49" t="n">
        <v>5</v>
      </c>
      <c r="F4614" s="54" t="n">
        <v>834.25</v>
      </c>
      <c r="G4614" s="54" t="n">
        <v>1982.44</v>
      </c>
      <c r="H4614" s="54" t="n">
        <v>0</v>
      </c>
      <c r="I4614" s="54" t="n">
        <f aca="false">SUM(F4614:H4614)</f>
        <v>2816.69</v>
      </c>
      <c r="J4614" s="49" t="n">
        <f aca="false">Calc!$C$5-D4614</f>
        <v>604</v>
      </c>
      <c r="K4614" s="49" t="n">
        <f aca="false">IF(J4614&lt;=Calc!$C$11,4,IF(J4614&lt;=Calc!$C$12,3,IF(J4614&lt;=Calc!$C$13,2,1)))</f>
        <v>1</v>
      </c>
      <c r="L4614" s="49" t="n">
        <f aca="false">1+(E4614&gt;=Calc!$C$16)+(E4614&gt;=Calc!$C$17)+(E4614&gt;=Calc!$C$18)</f>
        <v>3</v>
      </c>
      <c r="M4614" s="49" t="str">
        <f aca="false">IF(AND(K4614=4,L4614&gt;=3),"Champions",IF(AND(K4614=3,L4614&gt;=3),"Loyal",IF(K4614&gt;=3,"Recent / New",IF(L4614&gt;=3,"At Risk","Hibernating / Lost"))))</f>
        <v>At Risk</v>
      </c>
      <c r="N4614" s="54" t="n">
        <f aca="false">IF(AND(Calc!$C$2&lt;=2009,Calc!$C$3&gt;=2009),F4614,0)+IF(AND(Calc!$C$2&lt;=2010,Calc!$C$3&gt;=2010),G4614,0)+IF(AND(Calc!$C$2&lt;=2011,Calc!$C$3&gt;=2011),H4614,0)</f>
        <v>2816.69</v>
      </c>
      <c r="O4614" s="61" t="n">
        <f aca="false">IF(AND(N4614&gt;0,OR(Calc!$C$4="*",B4614=Calc!$C$4)),N4614+ROW()*0.000000001,0)</f>
        <v>2816.690004614</v>
      </c>
    </row>
    <row r="4615" customFormat="false" ht="15" hidden="false" customHeight="false" outlineLevel="0" collapsed="false">
      <c r="A4615" s="49" t="n">
        <v>17033</v>
      </c>
      <c r="B4615" s="49" t="s">
        <v>189</v>
      </c>
      <c r="C4615" s="63" t="n">
        <v>40489</v>
      </c>
      <c r="D4615" s="63" t="n">
        <v>40800</v>
      </c>
      <c r="E4615" s="49" t="n">
        <v>4</v>
      </c>
      <c r="F4615" s="54" t="n">
        <v>0</v>
      </c>
      <c r="G4615" s="54" t="n">
        <v>610.45</v>
      </c>
      <c r="H4615" s="54" t="n">
        <v>722.34</v>
      </c>
      <c r="I4615" s="54" t="n">
        <f aca="false">SUM(F4615:H4615)</f>
        <v>1332.79</v>
      </c>
      <c r="J4615" s="49" t="n">
        <f aca="false">Calc!$C$5-D4615</f>
        <v>87</v>
      </c>
      <c r="K4615" s="49" t="n">
        <f aca="false">IF(J4615&lt;=Calc!$C$11,4,IF(J4615&lt;=Calc!$C$12,3,IF(J4615&lt;=Calc!$C$13,2,1)))</f>
        <v>3</v>
      </c>
      <c r="L4615" s="49" t="n">
        <f aca="false">1+(E4615&gt;=Calc!$C$16)+(E4615&gt;=Calc!$C$17)+(E4615&gt;=Calc!$C$18)</f>
        <v>3</v>
      </c>
      <c r="M4615" s="49" t="str">
        <f aca="false">IF(AND(K4615=4,L4615&gt;=3),"Champions",IF(AND(K4615=3,L4615&gt;=3),"Loyal",IF(K4615&gt;=3,"Recent / New",IF(L4615&gt;=3,"At Risk","Hibernating / Lost"))))</f>
        <v>Loyal</v>
      </c>
      <c r="N4615" s="54" t="n">
        <f aca="false">IF(AND(Calc!$C$2&lt;=2009,Calc!$C$3&gt;=2009),F4615,0)+IF(AND(Calc!$C$2&lt;=2010,Calc!$C$3&gt;=2010),G4615,0)+IF(AND(Calc!$C$2&lt;=2011,Calc!$C$3&gt;=2011),H4615,0)</f>
        <v>1332.79</v>
      </c>
      <c r="O4615" s="61" t="n">
        <f aca="false">IF(AND(N4615&gt;0,OR(Calc!$C$4="*",B4615=Calc!$C$4)),N4615+ROW()*0.000000001,0)</f>
        <v>1332.790004615</v>
      </c>
    </row>
    <row r="4616" customFormat="false" ht="15" hidden="false" customHeight="false" outlineLevel="0" collapsed="false">
      <c r="A4616" s="49" t="n">
        <v>17034</v>
      </c>
      <c r="B4616" s="49" t="s">
        <v>189</v>
      </c>
      <c r="C4616" s="63" t="n">
        <v>40373</v>
      </c>
      <c r="D4616" s="63" t="n">
        <v>40870</v>
      </c>
      <c r="E4616" s="49" t="n">
        <v>5</v>
      </c>
      <c r="F4616" s="54" t="n">
        <v>0</v>
      </c>
      <c r="G4616" s="54" t="n">
        <v>497.25</v>
      </c>
      <c r="H4616" s="54" t="n">
        <v>734.57</v>
      </c>
      <c r="I4616" s="54" t="n">
        <f aca="false">SUM(F4616:H4616)</f>
        <v>1231.82</v>
      </c>
      <c r="J4616" s="49" t="n">
        <f aca="false">Calc!$C$5-D4616</f>
        <v>17</v>
      </c>
      <c r="K4616" s="49" t="n">
        <f aca="false">IF(J4616&lt;=Calc!$C$11,4,IF(J4616&lt;=Calc!$C$12,3,IF(J4616&lt;=Calc!$C$13,2,1)))</f>
        <v>4</v>
      </c>
      <c r="L4616" s="49" t="n">
        <f aca="false">1+(E4616&gt;=Calc!$C$16)+(E4616&gt;=Calc!$C$17)+(E4616&gt;=Calc!$C$18)</f>
        <v>3</v>
      </c>
      <c r="M4616" s="49" t="str">
        <f aca="false">IF(AND(K4616=4,L4616&gt;=3),"Champions",IF(AND(K4616=3,L4616&gt;=3),"Loyal",IF(K4616&gt;=3,"Recent / New",IF(L4616&gt;=3,"At Risk","Hibernating / Lost"))))</f>
        <v>Champions</v>
      </c>
      <c r="N4616" s="54" t="n">
        <f aca="false">IF(AND(Calc!$C$2&lt;=2009,Calc!$C$3&gt;=2009),F4616,0)+IF(AND(Calc!$C$2&lt;=2010,Calc!$C$3&gt;=2010),G4616,0)+IF(AND(Calc!$C$2&lt;=2011,Calc!$C$3&gt;=2011),H4616,0)</f>
        <v>1231.82</v>
      </c>
      <c r="O4616" s="61" t="n">
        <f aca="false">IF(AND(N4616&gt;0,OR(Calc!$C$4="*",B4616=Calc!$C$4)),N4616+ROW()*0.000000001,0)</f>
        <v>1231.820004616</v>
      </c>
    </row>
    <row r="4617" customFormat="false" ht="15" hidden="false" customHeight="false" outlineLevel="0" collapsed="false">
      <c r="A4617" s="49" t="n">
        <v>17035</v>
      </c>
      <c r="B4617" s="49" t="s">
        <v>189</v>
      </c>
      <c r="C4617" s="63" t="n">
        <v>40150</v>
      </c>
      <c r="D4617" s="63" t="n">
        <v>40641</v>
      </c>
      <c r="E4617" s="49" t="n">
        <v>4</v>
      </c>
      <c r="F4617" s="54" t="n">
        <v>54.6</v>
      </c>
      <c r="G4617" s="54" t="n">
        <v>125.46</v>
      </c>
      <c r="H4617" s="54" t="n">
        <v>388.33</v>
      </c>
      <c r="I4617" s="54" t="n">
        <f aca="false">SUM(F4617:H4617)</f>
        <v>568.39</v>
      </c>
      <c r="J4617" s="49" t="n">
        <f aca="false">Calc!$C$5-D4617</f>
        <v>246</v>
      </c>
      <c r="K4617" s="49" t="n">
        <f aca="false">IF(J4617&lt;=Calc!$C$11,4,IF(J4617&lt;=Calc!$C$12,3,IF(J4617&lt;=Calc!$C$13,2,1)))</f>
        <v>2</v>
      </c>
      <c r="L4617" s="49" t="n">
        <f aca="false">1+(E4617&gt;=Calc!$C$16)+(E4617&gt;=Calc!$C$17)+(E4617&gt;=Calc!$C$18)</f>
        <v>3</v>
      </c>
      <c r="M4617" s="49" t="str">
        <f aca="false">IF(AND(K4617=4,L4617&gt;=3),"Champions",IF(AND(K4617=3,L4617&gt;=3),"Loyal",IF(K4617&gt;=3,"Recent / New",IF(L4617&gt;=3,"At Risk","Hibernating / Lost"))))</f>
        <v>At Risk</v>
      </c>
      <c r="N4617" s="54" t="n">
        <f aca="false">IF(AND(Calc!$C$2&lt;=2009,Calc!$C$3&gt;=2009),F4617,0)+IF(AND(Calc!$C$2&lt;=2010,Calc!$C$3&gt;=2010),G4617,0)+IF(AND(Calc!$C$2&lt;=2011,Calc!$C$3&gt;=2011),H4617,0)</f>
        <v>568.39</v>
      </c>
      <c r="O4617" s="61" t="n">
        <f aca="false">IF(AND(N4617&gt;0,OR(Calc!$C$4="*",B4617=Calc!$C$4)),N4617+ROW()*0.000000001,0)</f>
        <v>568.390004617</v>
      </c>
    </row>
    <row r="4618" customFormat="false" ht="15" hidden="false" customHeight="false" outlineLevel="0" collapsed="false">
      <c r="A4618" s="49" t="n">
        <v>17036</v>
      </c>
      <c r="B4618" s="49" t="s">
        <v>189</v>
      </c>
      <c r="C4618" s="63" t="n">
        <v>40503</v>
      </c>
      <c r="D4618" s="63" t="n">
        <v>40503</v>
      </c>
      <c r="E4618" s="49" t="n">
        <v>1</v>
      </c>
      <c r="F4618" s="54" t="n">
        <v>0</v>
      </c>
      <c r="G4618" s="54" t="n">
        <v>176.9</v>
      </c>
      <c r="H4618" s="54" t="n">
        <v>0</v>
      </c>
      <c r="I4618" s="54" t="n">
        <f aca="false">SUM(F4618:H4618)</f>
        <v>176.9</v>
      </c>
      <c r="J4618" s="49" t="n">
        <f aca="false">Calc!$C$5-D4618</f>
        <v>384</v>
      </c>
      <c r="K4618" s="49" t="n">
        <f aca="false">IF(J4618&lt;=Calc!$C$11,4,IF(J4618&lt;=Calc!$C$12,3,IF(J4618&lt;=Calc!$C$13,2,1)))</f>
        <v>1</v>
      </c>
      <c r="L4618" s="49" t="n">
        <f aca="false">1+(E4618&gt;=Calc!$C$16)+(E4618&gt;=Calc!$C$17)+(E4618&gt;=Calc!$C$18)</f>
        <v>1</v>
      </c>
      <c r="M4618" s="49" t="str">
        <f aca="false">IF(AND(K4618=4,L4618&gt;=3),"Champions",IF(AND(K4618=3,L4618&gt;=3),"Loyal",IF(K4618&gt;=3,"Recent / New",IF(L4618&gt;=3,"At Risk","Hibernating / Lost"))))</f>
        <v>Hibernating / Lost</v>
      </c>
      <c r="N4618" s="54" t="n">
        <f aca="false">IF(AND(Calc!$C$2&lt;=2009,Calc!$C$3&gt;=2009),F4618,0)+IF(AND(Calc!$C$2&lt;=2010,Calc!$C$3&gt;=2010),G4618,0)+IF(AND(Calc!$C$2&lt;=2011,Calc!$C$3&gt;=2011),H4618,0)</f>
        <v>176.9</v>
      </c>
      <c r="O4618" s="61" t="n">
        <f aca="false">IF(AND(N4618&gt;0,OR(Calc!$C$4="*",B4618=Calc!$C$4)),N4618+ROW()*0.000000001,0)</f>
        <v>176.900004618</v>
      </c>
    </row>
    <row r="4619" customFormat="false" ht="15" hidden="false" customHeight="false" outlineLevel="0" collapsed="false">
      <c r="A4619" s="49" t="n">
        <v>17037</v>
      </c>
      <c r="B4619" s="49" t="s">
        <v>189</v>
      </c>
      <c r="C4619" s="63" t="n">
        <v>40799</v>
      </c>
      <c r="D4619" s="63" t="n">
        <v>40799</v>
      </c>
      <c r="E4619" s="49" t="n">
        <v>1</v>
      </c>
      <c r="F4619" s="54" t="n">
        <v>0</v>
      </c>
      <c r="G4619" s="54" t="n">
        <v>0</v>
      </c>
      <c r="H4619" s="54" t="n">
        <v>1253.22</v>
      </c>
      <c r="I4619" s="54" t="n">
        <f aca="false">SUM(F4619:H4619)</f>
        <v>1253.22</v>
      </c>
      <c r="J4619" s="49" t="n">
        <f aca="false">Calc!$C$5-D4619</f>
        <v>88</v>
      </c>
      <c r="K4619" s="49" t="n">
        <f aca="false">IF(J4619&lt;=Calc!$C$11,4,IF(J4619&lt;=Calc!$C$12,3,IF(J4619&lt;=Calc!$C$13,2,1)))</f>
        <v>3</v>
      </c>
      <c r="L4619" s="49" t="n">
        <f aca="false">1+(E4619&gt;=Calc!$C$16)+(E4619&gt;=Calc!$C$17)+(E4619&gt;=Calc!$C$18)</f>
        <v>1</v>
      </c>
      <c r="M4619" s="49" t="str">
        <f aca="false">IF(AND(K4619=4,L4619&gt;=3),"Champions",IF(AND(K4619=3,L4619&gt;=3),"Loyal",IF(K4619&gt;=3,"Recent / New",IF(L4619&gt;=3,"At Risk","Hibernating / Lost"))))</f>
        <v>Recent / New</v>
      </c>
      <c r="N4619" s="54" t="n">
        <f aca="false">IF(AND(Calc!$C$2&lt;=2009,Calc!$C$3&gt;=2009),F4619,0)+IF(AND(Calc!$C$2&lt;=2010,Calc!$C$3&gt;=2010),G4619,0)+IF(AND(Calc!$C$2&lt;=2011,Calc!$C$3&gt;=2011),H4619,0)</f>
        <v>1253.22</v>
      </c>
      <c r="O4619" s="61" t="n">
        <f aca="false">IF(AND(N4619&gt;0,OR(Calc!$C$4="*",B4619=Calc!$C$4)),N4619+ROW()*0.000000001,0)</f>
        <v>1253.220004619</v>
      </c>
    </row>
    <row r="4620" customFormat="false" ht="15" hidden="false" customHeight="false" outlineLevel="0" collapsed="false">
      <c r="A4620" s="49" t="n">
        <v>17038</v>
      </c>
      <c r="B4620" s="49" t="s">
        <v>189</v>
      </c>
      <c r="C4620" s="63" t="n">
        <v>40471</v>
      </c>
      <c r="D4620" s="63" t="n">
        <v>40856</v>
      </c>
      <c r="E4620" s="49" t="n">
        <v>2</v>
      </c>
      <c r="F4620" s="54" t="n">
        <v>0</v>
      </c>
      <c r="G4620" s="54" t="n">
        <v>630.77</v>
      </c>
      <c r="H4620" s="54" t="n">
        <v>112.4</v>
      </c>
      <c r="I4620" s="54" t="n">
        <f aca="false">SUM(F4620:H4620)</f>
        <v>743.17</v>
      </c>
      <c r="J4620" s="49" t="n">
        <f aca="false">Calc!$C$5-D4620</f>
        <v>31</v>
      </c>
      <c r="K4620" s="49" t="n">
        <f aca="false">IF(J4620&lt;=Calc!$C$11,4,IF(J4620&lt;=Calc!$C$12,3,IF(J4620&lt;=Calc!$C$13,2,1)))</f>
        <v>3</v>
      </c>
      <c r="L4620" s="49" t="n">
        <f aca="false">1+(E4620&gt;=Calc!$C$16)+(E4620&gt;=Calc!$C$17)+(E4620&gt;=Calc!$C$18)</f>
        <v>2</v>
      </c>
      <c r="M4620" s="49" t="str">
        <f aca="false">IF(AND(K4620=4,L4620&gt;=3),"Champions",IF(AND(K4620=3,L4620&gt;=3),"Loyal",IF(K4620&gt;=3,"Recent / New",IF(L4620&gt;=3,"At Risk","Hibernating / Lost"))))</f>
        <v>Recent / New</v>
      </c>
      <c r="N4620" s="54" t="n">
        <f aca="false">IF(AND(Calc!$C$2&lt;=2009,Calc!$C$3&gt;=2009),F4620,0)+IF(AND(Calc!$C$2&lt;=2010,Calc!$C$3&gt;=2010),G4620,0)+IF(AND(Calc!$C$2&lt;=2011,Calc!$C$3&gt;=2011),H4620,0)</f>
        <v>743.17</v>
      </c>
      <c r="O4620" s="61" t="n">
        <f aca="false">IF(AND(N4620&gt;0,OR(Calc!$C$4="*",B4620=Calc!$C$4)),N4620+ROW()*0.000000001,0)</f>
        <v>743.17000462</v>
      </c>
    </row>
    <row r="4621" customFormat="false" ht="15" hidden="false" customHeight="false" outlineLevel="0" collapsed="false">
      <c r="A4621" s="49" t="n">
        <v>17039</v>
      </c>
      <c r="B4621" s="49" t="s">
        <v>189</v>
      </c>
      <c r="C4621" s="63" t="n">
        <v>40282</v>
      </c>
      <c r="D4621" s="63" t="n">
        <v>40282</v>
      </c>
      <c r="E4621" s="49" t="n">
        <v>1</v>
      </c>
      <c r="F4621" s="54" t="n">
        <v>0</v>
      </c>
      <c r="G4621" s="54" t="n">
        <v>1954.99</v>
      </c>
      <c r="H4621" s="54" t="n">
        <v>0</v>
      </c>
      <c r="I4621" s="54" t="n">
        <f aca="false">SUM(F4621:H4621)</f>
        <v>1954.99</v>
      </c>
      <c r="J4621" s="49" t="n">
        <f aca="false">Calc!$C$5-D4621</f>
        <v>605</v>
      </c>
      <c r="K4621" s="49" t="n">
        <f aca="false">IF(J4621&lt;=Calc!$C$11,4,IF(J4621&lt;=Calc!$C$12,3,IF(J4621&lt;=Calc!$C$13,2,1)))</f>
        <v>1</v>
      </c>
      <c r="L4621" s="49" t="n">
        <f aca="false">1+(E4621&gt;=Calc!$C$16)+(E4621&gt;=Calc!$C$17)+(E4621&gt;=Calc!$C$18)</f>
        <v>1</v>
      </c>
      <c r="M4621" s="49" t="str">
        <f aca="false">IF(AND(K4621=4,L4621&gt;=3),"Champions",IF(AND(K4621=3,L4621&gt;=3),"Loyal",IF(K4621&gt;=3,"Recent / New",IF(L4621&gt;=3,"At Risk","Hibernating / Lost"))))</f>
        <v>Hibernating / Lost</v>
      </c>
      <c r="N4621" s="54" t="n">
        <f aca="false">IF(AND(Calc!$C$2&lt;=2009,Calc!$C$3&gt;=2009),F4621,0)+IF(AND(Calc!$C$2&lt;=2010,Calc!$C$3&gt;=2010),G4621,0)+IF(AND(Calc!$C$2&lt;=2011,Calc!$C$3&gt;=2011),H4621,0)</f>
        <v>1954.99</v>
      </c>
      <c r="O4621" s="61" t="n">
        <f aca="false">IF(AND(N4621&gt;0,OR(Calc!$C$4="*",B4621=Calc!$C$4)),N4621+ROW()*0.000000001,0)</f>
        <v>1954.990004621</v>
      </c>
    </row>
    <row r="4622" customFormat="false" ht="15" hidden="false" customHeight="false" outlineLevel="0" collapsed="false">
      <c r="A4622" s="49" t="n">
        <v>17040</v>
      </c>
      <c r="B4622" s="49" t="s">
        <v>189</v>
      </c>
      <c r="C4622" s="63" t="n">
        <v>40336</v>
      </c>
      <c r="D4622" s="63" t="n">
        <v>40749</v>
      </c>
      <c r="E4622" s="49" t="n">
        <v>2</v>
      </c>
      <c r="F4622" s="54" t="n">
        <v>0</v>
      </c>
      <c r="G4622" s="54" t="n">
        <v>13.52</v>
      </c>
      <c r="H4622" s="54" t="n">
        <v>449.73</v>
      </c>
      <c r="I4622" s="54" t="n">
        <f aca="false">SUM(F4622:H4622)</f>
        <v>463.25</v>
      </c>
      <c r="J4622" s="49" t="n">
        <f aca="false">Calc!$C$5-D4622</f>
        <v>138</v>
      </c>
      <c r="K4622" s="49" t="n">
        <f aca="false">IF(J4622&lt;=Calc!$C$11,4,IF(J4622&lt;=Calc!$C$12,3,IF(J4622&lt;=Calc!$C$13,2,1)))</f>
        <v>2</v>
      </c>
      <c r="L4622" s="49" t="n">
        <f aca="false">1+(E4622&gt;=Calc!$C$16)+(E4622&gt;=Calc!$C$17)+(E4622&gt;=Calc!$C$18)</f>
        <v>2</v>
      </c>
      <c r="M4622" s="49" t="str">
        <f aca="false">IF(AND(K4622=4,L4622&gt;=3),"Champions",IF(AND(K4622=3,L4622&gt;=3),"Loyal",IF(K4622&gt;=3,"Recent / New",IF(L4622&gt;=3,"At Risk","Hibernating / Lost"))))</f>
        <v>Hibernating / Lost</v>
      </c>
      <c r="N4622" s="54" t="n">
        <f aca="false">IF(AND(Calc!$C$2&lt;=2009,Calc!$C$3&gt;=2009),F4622,0)+IF(AND(Calc!$C$2&lt;=2010,Calc!$C$3&gt;=2010),G4622,0)+IF(AND(Calc!$C$2&lt;=2011,Calc!$C$3&gt;=2011),H4622,0)</f>
        <v>463.25</v>
      </c>
      <c r="O4622" s="61" t="n">
        <f aca="false">IF(AND(N4622&gt;0,OR(Calc!$C$4="*",B4622=Calc!$C$4)),N4622+ROW()*0.000000001,0)</f>
        <v>463.250004622</v>
      </c>
    </row>
    <row r="4623" customFormat="false" ht="15" hidden="false" customHeight="false" outlineLevel="0" collapsed="false">
      <c r="A4623" s="49" t="n">
        <v>17041</v>
      </c>
      <c r="B4623" s="49" t="s">
        <v>189</v>
      </c>
      <c r="C4623" s="63" t="n">
        <v>40286</v>
      </c>
      <c r="D4623" s="63" t="n">
        <v>40860</v>
      </c>
      <c r="E4623" s="49" t="n">
        <v>6</v>
      </c>
      <c r="F4623" s="54" t="n">
        <v>0</v>
      </c>
      <c r="G4623" s="54" t="n">
        <v>872.41</v>
      </c>
      <c r="H4623" s="54" t="n">
        <v>766.99</v>
      </c>
      <c r="I4623" s="54" t="n">
        <f aca="false">SUM(F4623:H4623)</f>
        <v>1639.4</v>
      </c>
      <c r="J4623" s="49" t="n">
        <f aca="false">Calc!$C$5-D4623</f>
        <v>27</v>
      </c>
      <c r="K4623" s="49" t="n">
        <f aca="false">IF(J4623&lt;=Calc!$C$11,4,IF(J4623&lt;=Calc!$C$12,3,IF(J4623&lt;=Calc!$C$13,2,1)))</f>
        <v>3</v>
      </c>
      <c r="L4623" s="49" t="n">
        <f aca="false">1+(E4623&gt;=Calc!$C$16)+(E4623&gt;=Calc!$C$17)+(E4623&gt;=Calc!$C$18)</f>
        <v>3</v>
      </c>
      <c r="M4623" s="49" t="str">
        <f aca="false">IF(AND(K4623=4,L4623&gt;=3),"Champions",IF(AND(K4623=3,L4623&gt;=3),"Loyal",IF(K4623&gt;=3,"Recent / New",IF(L4623&gt;=3,"At Risk","Hibernating / Lost"))))</f>
        <v>Loyal</v>
      </c>
      <c r="N4623" s="54" t="n">
        <f aca="false">IF(AND(Calc!$C$2&lt;=2009,Calc!$C$3&gt;=2009),F4623,0)+IF(AND(Calc!$C$2&lt;=2010,Calc!$C$3&gt;=2010),G4623,0)+IF(AND(Calc!$C$2&lt;=2011,Calc!$C$3&gt;=2011),H4623,0)</f>
        <v>1639.4</v>
      </c>
      <c r="O4623" s="61" t="n">
        <f aca="false">IF(AND(N4623&gt;0,OR(Calc!$C$4="*",B4623=Calc!$C$4)),N4623+ROW()*0.000000001,0)</f>
        <v>1639.400004623</v>
      </c>
    </row>
    <row r="4624" customFormat="false" ht="15" hidden="false" customHeight="false" outlineLevel="0" collapsed="false">
      <c r="A4624" s="49" t="n">
        <v>17042</v>
      </c>
      <c r="B4624" s="49" t="s">
        <v>189</v>
      </c>
      <c r="C4624" s="63" t="n">
        <v>40639</v>
      </c>
      <c r="D4624" s="63" t="n">
        <v>40884</v>
      </c>
      <c r="E4624" s="49" t="n">
        <v>5</v>
      </c>
      <c r="F4624" s="54" t="n">
        <v>0</v>
      </c>
      <c r="G4624" s="54" t="n">
        <v>0</v>
      </c>
      <c r="H4624" s="54" t="n">
        <v>1036.58</v>
      </c>
      <c r="I4624" s="54" t="n">
        <f aca="false">SUM(F4624:H4624)</f>
        <v>1036.58</v>
      </c>
      <c r="J4624" s="49" t="n">
        <f aca="false">Calc!$C$5-D4624</f>
        <v>3</v>
      </c>
      <c r="K4624" s="49" t="n">
        <f aca="false">IF(J4624&lt;=Calc!$C$11,4,IF(J4624&lt;=Calc!$C$12,3,IF(J4624&lt;=Calc!$C$13,2,1)))</f>
        <v>4</v>
      </c>
      <c r="L4624" s="49" t="n">
        <f aca="false">1+(E4624&gt;=Calc!$C$16)+(E4624&gt;=Calc!$C$17)+(E4624&gt;=Calc!$C$18)</f>
        <v>3</v>
      </c>
      <c r="M4624" s="49" t="str">
        <f aca="false">IF(AND(K4624=4,L4624&gt;=3),"Champions",IF(AND(K4624=3,L4624&gt;=3),"Loyal",IF(K4624&gt;=3,"Recent / New",IF(L4624&gt;=3,"At Risk","Hibernating / Lost"))))</f>
        <v>Champions</v>
      </c>
      <c r="N4624" s="54" t="n">
        <f aca="false">IF(AND(Calc!$C$2&lt;=2009,Calc!$C$3&gt;=2009),F4624,0)+IF(AND(Calc!$C$2&lt;=2010,Calc!$C$3&gt;=2010),G4624,0)+IF(AND(Calc!$C$2&lt;=2011,Calc!$C$3&gt;=2011),H4624,0)</f>
        <v>1036.58</v>
      </c>
      <c r="O4624" s="61" t="n">
        <f aca="false">IF(AND(N4624&gt;0,OR(Calc!$C$4="*",B4624=Calc!$C$4)),N4624+ROW()*0.000000001,0)</f>
        <v>1036.580004624</v>
      </c>
    </row>
    <row r="4625" customFormat="false" ht="15" hidden="false" customHeight="false" outlineLevel="0" collapsed="false">
      <c r="A4625" s="49" t="n">
        <v>17043</v>
      </c>
      <c r="B4625" s="49" t="s">
        <v>189</v>
      </c>
      <c r="C4625" s="63" t="n">
        <v>40156</v>
      </c>
      <c r="D4625" s="63" t="n">
        <v>40854</v>
      </c>
      <c r="E4625" s="49" t="n">
        <v>8</v>
      </c>
      <c r="F4625" s="54" t="n">
        <v>377.06</v>
      </c>
      <c r="G4625" s="54" t="n">
        <v>481.41</v>
      </c>
      <c r="H4625" s="54" t="n">
        <v>1735.18</v>
      </c>
      <c r="I4625" s="54" t="n">
        <f aca="false">SUM(F4625:H4625)</f>
        <v>2593.65</v>
      </c>
      <c r="J4625" s="49" t="n">
        <f aca="false">Calc!$C$5-D4625</f>
        <v>33</v>
      </c>
      <c r="K4625" s="49" t="n">
        <f aca="false">IF(J4625&lt;=Calc!$C$11,4,IF(J4625&lt;=Calc!$C$12,3,IF(J4625&lt;=Calc!$C$13,2,1)))</f>
        <v>3</v>
      </c>
      <c r="L4625" s="49" t="n">
        <f aca="false">1+(E4625&gt;=Calc!$C$16)+(E4625&gt;=Calc!$C$17)+(E4625&gt;=Calc!$C$18)</f>
        <v>4</v>
      </c>
      <c r="M4625" s="49" t="str">
        <f aca="false">IF(AND(K4625=4,L4625&gt;=3),"Champions",IF(AND(K4625=3,L4625&gt;=3),"Loyal",IF(K4625&gt;=3,"Recent / New",IF(L4625&gt;=3,"At Risk","Hibernating / Lost"))))</f>
        <v>Loyal</v>
      </c>
      <c r="N4625" s="54" t="n">
        <f aca="false">IF(AND(Calc!$C$2&lt;=2009,Calc!$C$3&gt;=2009),F4625,0)+IF(AND(Calc!$C$2&lt;=2010,Calc!$C$3&gt;=2010),G4625,0)+IF(AND(Calc!$C$2&lt;=2011,Calc!$C$3&gt;=2011),H4625,0)</f>
        <v>2593.65</v>
      </c>
      <c r="O4625" s="61" t="n">
        <f aca="false">IF(AND(N4625&gt;0,OR(Calc!$C$4="*",B4625=Calc!$C$4)),N4625+ROW()*0.000000001,0)</f>
        <v>2593.650004625</v>
      </c>
    </row>
    <row r="4626" customFormat="false" ht="15" hidden="false" customHeight="false" outlineLevel="0" collapsed="false">
      <c r="A4626" s="49" t="n">
        <v>17044</v>
      </c>
      <c r="B4626" s="49" t="s">
        <v>189</v>
      </c>
      <c r="C4626" s="63" t="n">
        <v>40154</v>
      </c>
      <c r="D4626" s="63" t="n">
        <v>40861</v>
      </c>
      <c r="E4626" s="49" t="n">
        <v>12</v>
      </c>
      <c r="F4626" s="54" t="n">
        <v>990.48</v>
      </c>
      <c r="G4626" s="54" t="n">
        <v>9944.59</v>
      </c>
      <c r="H4626" s="54" t="n">
        <v>932.53</v>
      </c>
      <c r="I4626" s="54" t="n">
        <f aca="false">SUM(F4626:H4626)</f>
        <v>11867.6</v>
      </c>
      <c r="J4626" s="49" t="n">
        <f aca="false">Calc!$C$5-D4626</f>
        <v>26</v>
      </c>
      <c r="K4626" s="49" t="n">
        <f aca="false">IF(J4626&lt;=Calc!$C$11,4,IF(J4626&lt;=Calc!$C$12,3,IF(J4626&lt;=Calc!$C$13,2,1)))</f>
        <v>4</v>
      </c>
      <c r="L4626" s="49" t="n">
        <f aca="false">1+(E4626&gt;=Calc!$C$16)+(E4626&gt;=Calc!$C$17)+(E4626&gt;=Calc!$C$18)</f>
        <v>4</v>
      </c>
      <c r="M4626" s="49" t="str">
        <f aca="false">IF(AND(K4626=4,L4626&gt;=3),"Champions",IF(AND(K4626=3,L4626&gt;=3),"Loyal",IF(K4626&gt;=3,"Recent / New",IF(L4626&gt;=3,"At Risk","Hibernating / Lost"))))</f>
        <v>Champions</v>
      </c>
      <c r="N4626" s="54" t="n">
        <f aca="false">IF(AND(Calc!$C$2&lt;=2009,Calc!$C$3&gt;=2009),F4626,0)+IF(AND(Calc!$C$2&lt;=2010,Calc!$C$3&gt;=2010),G4626,0)+IF(AND(Calc!$C$2&lt;=2011,Calc!$C$3&gt;=2011),H4626,0)</f>
        <v>11867.6</v>
      </c>
      <c r="O4626" s="61" t="n">
        <f aca="false">IF(AND(N4626&gt;0,OR(Calc!$C$4="*",B4626=Calc!$C$4)),N4626+ROW()*0.000000001,0)</f>
        <v>11867.600004626</v>
      </c>
    </row>
    <row r="4627" customFormat="false" ht="15" hidden="false" customHeight="false" outlineLevel="0" collapsed="false">
      <c r="A4627" s="49" t="n">
        <v>17045</v>
      </c>
      <c r="B4627" s="49" t="s">
        <v>189</v>
      </c>
      <c r="C4627" s="63" t="n">
        <v>40457</v>
      </c>
      <c r="D4627" s="63" t="n">
        <v>40773</v>
      </c>
      <c r="E4627" s="49" t="n">
        <v>5</v>
      </c>
      <c r="F4627" s="54" t="n">
        <v>0</v>
      </c>
      <c r="G4627" s="54" t="n">
        <v>488.24</v>
      </c>
      <c r="H4627" s="54" t="n">
        <v>339.44</v>
      </c>
      <c r="I4627" s="54" t="n">
        <f aca="false">SUM(F4627:H4627)</f>
        <v>827.68</v>
      </c>
      <c r="J4627" s="49" t="n">
        <f aca="false">Calc!$C$5-D4627</f>
        <v>114</v>
      </c>
      <c r="K4627" s="49" t="n">
        <f aca="false">IF(J4627&lt;=Calc!$C$11,4,IF(J4627&lt;=Calc!$C$12,3,IF(J4627&lt;=Calc!$C$13,2,1)))</f>
        <v>2</v>
      </c>
      <c r="L4627" s="49" t="n">
        <f aca="false">1+(E4627&gt;=Calc!$C$16)+(E4627&gt;=Calc!$C$17)+(E4627&gt;=Calc!$C$18)</f>
        <v>3</v>
      </c>
      <c r="M4627" s="49" t="str">
        <f aca="false">IF(AND(K4627=4,L4627&gt;=3),"Champions",IF(AND(K4627=3,L4627&gt;=3),"Loyal",IF(K4627&gt;=3,"Recent / New",IF(L4627&gt;=3,"At Risk","Hibernating / Lost"))))</f>
        <v>At Risk</v>
      </c>
      <c r="N4627" s="54" t="n">
        <f aca="false">IF(AND(Calc!$C$2&lt;=2009,Calc!$C$3&gt;=2009),F4627,0)+IF(AND(Calc!$C$2&lt;=2010,Calc!$C$3&gt;=2010),G4627,0)+IF(AND(Calc!$C$2&lt;=2011,Calc!$C$3&gt;=2011),H4627,0)</f>
        <v>827.68</v>
      </c>
      <c r="O4627" s="61" t="n">
        <f aca="false">IF(AND(N4627&gt;0,OR(Calc!$C$4="*",B4627=Calc!$C$4)),N4627+ROW()*0.000000001,0)</f>
        <v>827.680004627</v>
      </c>
    </row>
    <row r="4628" customFormat="false" ht="15" hidden="false" customHeight="false" outlineLevel="0" collapsed="false">
      <c r="A4628" s="49" t="n">
        <v>17046</v>
      </c>
      <c r="B4628" s="49" t="s">
        <v>189</v>
      </c>
      <c r="C4628" s="63" t="n">
        <v>40266</v>
      </c>
      <c r="D4628" s="63" t="n">
        <v>40729</v>
      </c>
      <c r="E4628" s="49" t="n">
        <v>5</v>
      </c>
      <c r="F4628" s="54" t="n">
        <v>0</v>
      </c>
      <c r="G4628" s="54" t="n">
        <v>1264.05</v>
      </c>
      <c r="H4628" s="54" t="n">
        <v>642.02</v>
      </c>
      <c r="I4628" s="54" t="n">
        <f aca="false">SUM(F4628:H4628)</f>
        <v>1906.07</v>
      </c>
      <c r="J4628" s="49" t="n">
        <f aca="false">Calc!$C$5-D4628</f>
        <v>158</v>
      </c>
      <c r="K4628" s="49" t="n">
        <f aca="false">IF(J4628&lt;=Calc!$C$11,4,IF(J4628&lt;=Calc!$C$12,3,IF(J4628&lt;=Calc!$C$13,2,1)))</f>
        <v>2</v>
      </c>
      <c r="L4628" s="49" t="n">
        <f aca="false">1+(E4628&gt;=Calc!$C$16)+(E4628&gt;=Calc!$C$17)+(E4628&gt;=Calc!$C$18)</f>
        <v>3</v>
      </c>
      <c r="M4628" s="49" t="str">
        <f aca="false">IF(AND(K4628=4,L4628&gt;=3),"Champions",IF(AND(K4628=3,L4628&gt;=3),"Loyal",IF(K4628&gt;=3,"Recent / New",IF(L4628&gt;=3,"At Risk","Hibernating / Lost"))))</f>
        <v>At Risk</v>
      </c>
      <c r="N4628" s="54" t="n">
        <f aca="false">IF(AND(Calc!$C$2&lt;=2009,Calc!$C$3&gt;=2009),F4628,0)+IF(AND(Calc!$C$2&lt;=2010,Calc!$C$3&gt;=2010),G4628,0)+IF(AND(Calc!$C$2&lt;=2011,Calc!$C$3&gt;=2011),H4628,0)</f>
        <v>1906.07</v>
      </c>
      <c r="O4628" s="61" t="n">
        <f aca="false">IF(AND(N4628&gt;0,OR(Calc!$C$4="*",B4628=Calc!$C$4)),N4628+ROW()*0.000000001,0)</f>
        <v>1906.070004628</v>
      </c>
    </row>
    <row r="4629" customFormat="false" ht="15" hidden="false" customHeight="false" outlineLevel="0" collapsed="false">
      <c r="A4629" s="49" t="n">
        <v>17047</v>
      </c>
      <c r="B4629" s="49" t="s">
        <v>189</v>
      </c>
      <c r="C4629" s="63" t="n">
        <v>40155</v>
      </c>
      <c r="D4629" s="63" t="n">
        <v>40801</v>
      </c>
      <c r="E4629" s="49" t="n">
        <v>6</v>
      </c>
      <c r="F4629" s="54" t="n">
        <v>322.65</v>
      </c>
      <c r="G4629" s="54" t="n">
        <v>865.68</v>
      </c>
      <c r="H4629" s="54" t="n">
        <v>1100.9</v>
      </c>
      <c r="I4629" s="54" t="n">
        <f aca="false">SUM(F4629:H4629)</f>
        <v>2289.23</v>
      </c>
      <c r="J4629" s="49" t="n">
        <f aca="false">Calc!$C$5-D4629</f>
        <v>86</v>
      </c>
      <c r="K4629" s="49" t="n">
        <f aca="false">IF(J4629&lt;=Calc!$C$11,4,IF(J4629&lt;=Calc!$C$12,3,IF(J4629&lt;=Calc!$C$13,2,1)))</f>
        <v>3</v>
      </c>
      <c r="L4629" s="49" t="n">
        <f aca="false">1+(E4629&gt;=Calc!$C$16)+(E4629&gt;=Calc!$C$17)+(E4629&gt;=Calc!$C$18)</f>
        <v>3</v>
      </c>
      <c r="M4629" s="49" t="str">
        <f aca="false">IF(AND(K4629=4,L4629&gt;=3),"Champions",IF(AND(K4629=3,L4629&gt;=3),"Loyal",IF(K4629&gt;=3,"Recent / New",IF(L4629&gt;=3,"At Risk","Hibernating / Lost"))))</f>
        <v>Loyal</v>
      </c>
      <c r="N4629" s="54" t="n">
        <f aca="false">IF(AND(Calc!$C$2&lt;=2009,Calc!$C$3&gt;=2009),F4629,0)+IF(AND(Calc!$C$2&lt;=2010,Calc!$C$3&gt;=2010),G4629,0)+IF(AND(Calc!$C$2&lt;=2011,Calc!$C$3&gt;=2011),H4629,0)</f>
        <v>2289.23</v>
      </c>
      <c r="O4629" s="61" t="n">
        <f aca="false">IF(AND(N4629&gt;0,OR(Calc!$C$4="*",B4629=Calc!$C$4)),N4629+ROW()*0.000000001,0)</f>
        <v>2289.230004629</v>
      </c>
    </row>
    <row r="4630" customFormat="false" ht="15" hidden="false" customHeight="false" outlineLevel="0" collapsed="false">
      <c r="A4630" s="49" t="n">
        <v>17048</v>
      </c>
      <c r="B4630" s="49" t="s">
        <v>189</v>
      </c>
      <c r="C4630" s="63" t="n">
        <v>40196</v>
      </c>
      <c r="D4630" s="63" t="n">
        <v>40769</v>
      </c>
      <c r="E4630" s="49" t="n">
        <v>7</v>
      </c>
      <c r="F4630" s="54" t="n">
        <v>0</v>
      </c>
      <c r="G4630" s="54" t="n">
        <v>1127.13</v>
      </c>
      <c r="H4630" s="54" t="n">
        <v>864.32</v>
      </c>
      <c r="I4630" s="54" t="n">
        <f aca="false">SUM(F4630:H4630)</f>
        <v>1991.45</v>
      </c>
      <c r="J4630" s="49" t="n">
        <f aca="false">Calc!$C$5-D4630</f>
        <v>118</v>
      </c>
      <c r="K4630" s="49" t="n">
        <f aca="false">IF(J4630&lt;=Calc!$C$11,4,IF(J4630&lt;=Calc!$C$12,3,IF(J4630&lt;=Calc!$C$13,2,1)))</f>
        <v>2</v>
      </c>
      <c r="L4630" s="49" t="n">
        <f aca="false">1+(E4630&gt;=Calc!$C$16)+(E4630&gt;=Calc!$C$17)+(E4630&gt;=Calc!$C$18)</f>
        <v>3</v>
      </c>
      <c r="M4630" s="49" t="str">
        <f aca="false">IF(AND(K4630=4,L4630&gt;=3),"Champions",IF(AND(K4630=3,L4630&gt;=3),"Loyal",IF(K4630&gt;=3,"Recent / New",IF(L4630&gt;=3,"At Risk","Hibernating / Lost"))))</f>
        <v>At Risk</v>
      </c>
      <c r="N4630" s="54" t="n">
        <f aca="false">IF(AND(Calc!$C$2&lt;=2009,Calc!$C$3&gt;=2009),F4630,0)+IF(AND(Calc!$C$2&lt;=2010,Calc!$C$3&gt;=2010),G4630,0)+IF(AND(Calc!$C$2&lt;=2011,Calc!$C$3&gt;=2011),H4630,0)</f>
        <v>1991.45</v>
      </c>
      <c r="O4630" s="61" t="n">
        <f aca="false">IF(AND(N4630&gt;0,OR(Calc!$C$4="*",B4630=Calc!$C$4)),N4630+ROW()*0.000000001,0)</f>
        <v>1991.45000463</v>
      </c>
    </row>
    <row r="4631" customFormat="false" ht="15" hidden="false" customHeight="false" outlineLevel="0" collapsed="false">
      <c r="A4631" s="49" t="n">
        <v>17049</v>
      </c>
      <c r="B4631" s="49" t="s">
        <v>189</v>
      </c>
      <c r="C4631" s="63" t="n">
        <v>40241</v>
      </c>
      <c r="D4631" s="63" t="n">
        <v>40884</v>
      </c>
      <c r="E4631" s="49" t="n">
        <v>19</v>
      </c>
      <c r="F4631" s="54" t="n">
        <v>0</v>
      </c>
      <c r="G4631" s="54" t="n">
        <v>3999</v>
      </c>
      <c r="H4631" s="54" t="n">
        <v>5589.83</v>
      </c>
      <c r="I4631" s="54" t="n">
        <f aca="false">SUM(F4631:H4631)</f>
        <v>9588.83</v>
      </c>
      <c r="J4631" s="49" t="n">
        <f aca="false">Calc!$C$5-D4631</f>
        <v>3</v>
      </c>
      <c r="K4631" s="49" t="n">
        <f aca="false">IF(J4631&lt;=Calc!$C$11,4,IF(J4631&lt;=Calc!$C$12,3,IF(J4631&lt;=Calc!$C$13,2,1)))</f>
        <v>4</v>
      </c>
      <c r="L4631" s="49" t="n">
        <f aca="false">1+(E4631&gt;=Calc!$C$16)+(E4631&gt;=Calc!$C$17)+(E4631&gt;=Calc!$C$18)</f>
        <v>4</v>
      </c>
      <c r="M4631" s="49" t="str">
        <f aca="false">IF(AND(K4631=4,L4631&gt;=3),"Champions",IF(AND(K4631=3,L4631&gt;=3),"Loyal",IF(K4631&gt;=3,"Recent / New",IF(L4631&gt;=3,"At Risk","Hibernating / Lost"))))</f>
        <v>Champions</v>
      </c>
      <c r="N4631" s="54" t="n">
        <f aca="false">IF(AND(Calc!$C$2&lt;=2009,Calc!$C$3&gt;=2009),F4631,0)+IF(AND(Calc!$C$2&lt;=2010,Calc!$C$3&gt;=2010),G4631,0)+IF(AND(Calc!$C$2&lt;=2011,Calc!$C$3&gt;=2011),H4631,0)</f>
        <v>9588.83</v>
      </c>
      <c r="O4631" s="61" t="n">
        <f aca="false">IF(AND(N4631&gt;0,OR(Calc!$C$4="*",B4631=Calc!$C$4)),N4631+ROW()*0.000000001,0)</f>
        <v>9588.830004631</v>
      </c>
    </row>
    <row r="4632" customFormat="false" ht="15" hidden="false" customHeight="false" outlineLevel="0" collapsed="false">
      <c r="A4632" s="49" t="n">
        <v>17050</v>
      </c>
      <c r="B4632" s="49" t="s">
        <v>189</v>
      </c>
      <c r="C4632" s="63" t="n">
        <v>40204</v>
      </c>
      <c r="D4632" s="63" t="n">
        <v>40790</v>
      </c>
      <c r="E4632" s="49" t="n">
        <v>10</v>
      </c>
      <c r="F4632" s="54" t="n">
        <v>0</v>
      </c>
      <c r="G4632" s="54" t="n">
        <v>1162.82</v>
      </c>
      <c r="H4632" s="54" t="n">
        <v>3185.64</v>
      </c>
      <c r="I4632" s="54" t="n">
        <f aca="false">SUM(F4632:H4632)</f>
        <v>4348.46</v>
      </c>
      <c r="J4632" s="49" t="n">
        <f aca="false">Calc!$C$5-D4632</f>
        <v>97</v>
      </c>
      <c r="K4632" s="49" t="n">
        <f aca="false">IF(J4632&lt;=Calc!$C$11,4,IF(J4632&lt;=Calc!$C$12,3,IF(J4632&lt;=Calc!$C$13,2,1)))</f>
        <v>2</v>
      </c>
      <c r="L4632" s="49" t="n">
        <f aca="false">1+(E4632&gt;=Calc!$C$16)+(E4632&gt;=Calc!$C$17)+(E4632&gt;=Calc!$C$18)</f>
        <v>4</v>
      </c>
      <c r="M4632" s="49" t="str">
        <f aca="false">IF(AND(K4632=4,L4632&gt;=3),"Champions",IF(AND(K4632=3,L4632&gt;=3),"Loyal",IF(K4632&gt;=3,"Recent / New",IF(L4632&gt;=3,"At Risk","Hibernating / Lost"))))</f>
        <v>At Risk</v>
      </c>
      <c r="N4632" s="54" t="n">
        <f aca="false">IF(AND(Calc!$C$2&lt;=2009,Calc!$C$3&gt;=2009),F4632,0)+IF(AND(Calc!$C$2&lt;=2010,Calc!$C$3&gt;=2010),G4632,0)+IF(AND(Calc!$C$2&lt;=2011,Calc!$C$3&gt;=2011),H4632,0)</f>
        <v>4348.46</v>
      </c>
      <c r="O4632" s="61" t="n">
        <f aca="false">IF(AND(N4632&gt;0,OR(Calc!$C$4="*",B4632=Calc!$C$4)),N4632+ROW()*0.000000001,0)</f>
        <v>4348.460004632</v>
      </c>
    </row>
    <row r="4633" customFormat="false" ht="15" hidden="false" customHeight="false" outlineLevel="0" collapsed="false">
      <c r="A4633" s="49" t="n">
        <v>17051</v>
      </c>
      <c r="B4633" s="49" t="s">
        <v>189</v>
      </c>
      <c r="C4633" s="63" t="n">
        <v>40258</v>
      </c>
      <c r="D4633" s="63" t="n">
        <v>40692</v>
      </c>
      <c r="E4633" s="49" t="n">
        <v>4</v>
      </c>
      <c r="F4633" s="54" t="n">
        <v>0</v>
      </c>
      <c r="G4633" s="54" t="n">
        <v>465.6</v>
      </c>
      <c r="H4633" s="54" t="n">
        <v>240.89</v>
      </c>
      <c r="I4633" s="54" t="n">
        <f aca="false">SUM(F4633:H4633)</f>
        <v>706.49</v>
      </c>
      <c r="J4633" s="49" t="n">
        <f aca="false">Calc!$C$5-D4633</f>
        <v>195</v>
      </c>
      <c r="K4633" s="49" t="n">
        <f aca="false">IF(J4633&lt;=Calc!$C$11,4,IF(J4633&lt;=Calc!$C$12,3,IF(J4633&lt;=Calc!$C$13,2,1)))</f>
        <v>2</v>
      </c>
      <c r="L4633" s="49" t="n">
        <f aca="false">1+(E4633&gt;=Calc!$C$16)+(E4633&gt;=Calc!$C$17)+(E4633&gt;=Calc!$C$18)</f>
        <v>3</v>
      </c>
      <c r="M4633" s="49" t="str">
        <f aca="false">IF(AND(K4633=4,L4633&gt;=3),"Champions",IF(AND(K4633=3,L4633&gt;=3),"Loyal",IF(K4633&gt;=3,"Recent / New",IF(L4633&gt;=3,"At Risk","Hibernating / Lost"))))</f>
        <v>At Risk</v>
      </c>
      <c r="N4633" s="54" t="n">
        <f aca="false">IF(AND(Calc!$C$2&lt;=2009,Calc!$C$3&gt;=2009),F4633,0)+IF(AND(Calc!$C$2&lt;=2010,Calc!$C$3&gt;=2010),G4633,0)+IF(AND(Calc!$C$2&lt;=2011,Calc!$C$3&gt;=2011),H4633,0)</f>
        <v>706.49</v>
      </c>
      <c r="O4633" s="61" t="n">
        <f aca="false">IF(AND(N4633&gt;0,OR(Calc!$C$4="*",B4633=Calc!$C$4)),N4633+ROW()*0.000000001,0)</f>
        <v>706.490004633</v>
      </c>
    </row>
    <row r="4634" customFormat="false" ht="15" hidden="false" customHeight="false" outlineLevel="0" collapsed="false">
      <c r="A4634" s="49" t="n">
        <v>17052</v>
      </c>
      <c r="B4634" s="49" t="s">
        <v>189</v>
      </c>
      <c r="C4634" s="63" t="n">
        <v>40858</v>
      </c>
      <c r="D4634" s="63" t="n">
        <v>40858</v>
      </c>
      <c r="E4634" s="49" t="n">
        <v>1</v>
      </c>
      <c r="F4634" s="54" t="n">
        <v>0</v>
      </c>
      <c r="G4634" s="54" t="n">
        <v>0</v>
      </c>
      <c r="H4634" s="54" t="n">
        <v>399.09</v>
      </c>
      <c r="I4634" s="54" t="n">
        <f aca="false">SUM(F4634:H4634)</f>
        <v>399.09</v>
      </c>
      <c r="J4634" s="49" t="n">
        <f aca="false">Calc!$C$5-D4634</f>
        <v>29</v>
      </c>
      <c r="K4634" s="49" t="n">
        <f aca="false">IF(J4634&lt;=Calc!$C$11,4,IF(J4634&lt;=Calc!$C$12,3,IF(J4634&lt;=Calc!$C$13,2,1)))</f>
        <v>3</v>
      </c>
      <c r="L4634" s="49" t="n">
        <f aca="false">1+(E4634&gt;=Calc!$C$16)+(E4634&gt;=Calc!$C$17)+(E4634&gt;=Calc!$C$18)</f>
        <v>1</v>
      </c>
      <c r="M4634" s="49" t="str">
        <f aca="false">IF(AND(K4634=4,L4634&gt;=3),"Champions",IF(AND(K4634=3,L4634&gt;=3),"Loyal",IF(K4634&gt;=3,"Recent / New",IF(L4634&gt;=3,"At Risk","Hibernating / Lost"))))</f>
        <v>Recent / New</v>
      </c>
      <c r="N4634" s="54" t="n">
        <f aca="false">IF(AND(Calc!$C$2&lt;=2009,Calc!$C$3&gt;=2009),F4634,0)+IF(AND(Calc!$C$2&lt;=2010,Calc!$C$3&gt;=2010),G4634,0)+IF(AND(Calc!$C$2&lt;=2011,Calc!$C$3&gt;=2011),H4634,0)</f>
        <v>399.09</v>
      </c>
      <c r="O4634" s="61" t="n">
        <f aca="false">IF(AND(N4634&gt;0,OR(Calc!$C$4="*",B4634=Calc!$C$4)),N4634+ROW()*0.000000001,0)</f>
        <v>399.090004634</v>
      </c>
    </row>
    <row r="4635" customFormat="false" ht="15" hidden="false" customHeight="false" outlineLevel="0" collapsed="false">
      <c r="A4635" s="49" t="n">
        <v>17053</v>
      </c>
      <c r="B4635" s="49" t="s">
        <v>189</v>
      </c>
      <c r="C4635" s="63" t="n">
        <v>40756</v>
      </c>
      <c r="D4635" s="63" t="n">
        <v>40756</v>
      </c>
      <c r="E4635" s="49" t="n">
        <v>1</v>
      </c>
      <c r="F4635" s="54" t="n">
        <v>0</v>
      </c>
      <c r="G4635" s="54" t="n">
        <v>0</v>
      </c>
      <c r="H4635" s="54" t="n">
        <v>496.38</v>
      </c>
      <c r="I4635" s="54" t="n">
        <f aca="false">SUM(F4635:H4635)</f>
        <v>496.38</v>
      </c>
      <c r="J4635" s="49" t="n">
        <f aca="false">Calc!$C$5-D4635</f>
        <v>131</v>
      </c>
      <c r="K4635" s="49" t="n">
        <f aca="false">IF(J4635&lt;=Calc!$C$11,4,IF(J4635&lt;=Calc!$C$12,3,IF(J4635&lt;=Calc!$C$13,2,1)))</f>
        <v>2</v>
      </c>
      <c r="L4635" s="49" t="n">
        <f aca="false">1+(E4635&gt;=Calc!$C$16)+(E4635&gt;=Calc!$C$17)+(E4635&gt;=Calc!$C$18)</f>
        <v>1</v>
      </c>
      <c r="M4635" s="49" t="str">
        <f aca="false">IF(AND(K4635=4,L4635&gt;=3),"Champions",IF(AND(K4635=3,L4635&gt;=3),"Loyal",IF(K4635&gt;=3,"Recent / New",IF(L4635&gt;=3,"At Risk","Hibernating / Lost"))))</f>
        <v>Hibernating / Lost</v>
      </c>
      <c r="N4635" s="54" t="n">
        <f aca="false">IF(AND(Calc!$C$2&lt;=2009,Calc!$C$3&gt;=2009),F4635,0)+IF(AND(Calc!$C$2&lt;=2010,Calc!$C$3&gt;=2010),G4635,0)+IF(AND(Calc!$C$2&lt;=2011,Calc!$C$3&gt;=2011),H4635,0)</f>
        <v>496.38</v>
      </c>
      <c r="O4635" s="61" t="n">
        <f aca="false">IF(AND(N4635&gt;0,OR(Calc!$C$4="*",B4635=Calc!$C$4)),N4635+ROW()*0.000000001,0)</f>
        <v>496.380004635</v>
      </c>
    </row>
    <row r="4636" customFormat="false" ht="15" hidden="false" customHeight="false" outlineLevel="0" collapsed="false">
      <c r="A4636" s="49" t="n">
        <v>17054</v>
      </c>
      <c r="B4636" s="49" t="s">
        <v>189</v>
      </c>
      <c r="C4636" s="63" t="n">
        <v>40641</v>
      </c>
      <c r="D4636" s="63" t="n">
        <v>40858</v>
      </c>
      <c r="E4636" s="49" t="n">
        <v>5</v>
      </c>
      <c r="F4636" s="54" t="n">
        <v>0</v>
      </c>
      <c r="G4636" s="54" t="n">
        <v>0</v>
      </c>
      <c r="H4636" s="54" t="n">
        <v>1353.83</v>
      </c>
      <c r="I4636" s="54" t="n">
        <f aca="false">SUM(F4636:H4636)</f>
        <v>1353.83</v>
      </c>
      <c r="J4636" s="49" t="n">
        <f aca="false">Calc!$C$5-D4636</f>
        <v>29</v>
      </c>
      <c r="K4636" s="49" t="n">
        <f aca="false">IF(J4636&lt;=Calc!$C$11,4,IF(J4636&lt;=Calc!$C$12,3,IF(J4636&lt;=Calc!$C$13,2,1)))</f>
        <v>3</v>
      </c>
      <c r="L4636" s="49" t="n">
        <f aca="false">1+(E4636&gt;=Calc!$C$16)+(E4636&gt;=Calc!$C$17)+(E4636&gt;=Calc!$C$18)</f>
        <v>3</v>
      </c>
      <c r="M4636" s="49" t="str">
        <f aca="false">IF(AND(K4636=4,L4636&gt;=3),"Champions",IF(AND(K4636=3,L4636&gt;=3),"Loyal",IF(K4636&gt;=3,"Recent / New",IF(L4636&gt;=3,"At Risk","Hibernating / Lost"))))</f>
        <v>Loyal</v>
      </c>
      <c r="N4636" s="54" t="n">
        <f aca="false">IF(AND(Calc!$C$2&lt;=2009,Calc!$C$3&gt;=2009),F4636,0)+IF(AND(Calc!$C$2&lt;=2010,Calc!$C$3&gt;=2010),G4636,0)+IF(AND(Calc!$C$2&lt;=2011,Calc!$C$3&gt;=2011),H4636,0)</f>
        <v>1353.83</v>
      </c>
      <c r="O4636" s="61" t="n">
        <f aca="false">IF(AND(N4636&gt;0,OR(Calc!$C$4="*",B4636=Calc!$C$4)),N4636+ROW()*0.000000001,0)</f>
        <v>1353.830004636</v>
      </c>
    </row>
    <row r="4637" customFormat="false" ht="15" hidden="false" customHeight="false" outlineLevel="0" collapsed="false">
      <c r="A4637" s="49" t="n">
        <v>17055</v>
      </c>
      <c r="B4637" s="49" t="s">
        <v>189</v>
      </c>
      <c r="C4637" s="63" t="n">
        <v>40441</v>
      </c>
      <c r="D4637" s="63" t="n">
        <v>40441</v>
      </c>
      <c r="E4637" s="49" t="n">
        <v>1</v>
      </c>
      <c r="F4637" s="54" t="n">
        <v>0</v>
      </c>
      <c r="G4637" s="54" t="n">
        <v>232.85</v>
      </c>
      <c r="H4637" s="54" t="n">
        <v>0</v>
      </c>
      <c r="I4637" s="54" t="n">
        <f aca="false">SUM(F4637:H4637)</f>
        <v>232.85</v>
      </c>
      <c r="J4637" s="49" t="n">
        <f aca="false">Calc!$C$5-D4637</f>
        <v>446</v>
      </c>
      <c r="K4637" s="49" t="n">
        <f aca="false">IF(J4637&lt;=Calc!$C$11,4,IF(J4637&lt;=Calc!$C$12,3,IF(J4637&lt;=Calc!$C$13,2,1)))</f>
        <v>1</v>
      </c>
      <c r="L4637" s="49" t="n">
        <f aca="false">1+(E4637&gt;=Calc!$C$16)+(E4637&gt;=Calc!$C$17)+(E4637&gt;=Calc!$C$18)</f>
        <v>1</v>
      </c>
      <c r="M4637" s="49" t="str">
        <f aca="false">IF(AND(K4637=4,L4637&gt;=3),"Champions",IF(AND(K4637=3,L4637&gt;=3),"Loyal",IF(K4637&gt;=3,"Recent / New",IF(L4637&gt;=3,"At Risk","Hibernating / Lost"))))</f>
        <v>Hibernating / Lost</v>
      </c>
      <c r="N4637" s="54" t="n">
        <f aca="false">IF(AND(Calc!$C$2&lt;=2009,Calc!$C$3&gt;=2009),F4637,0)+IF(AND(Calc!$C$2&lt;=2010,Calc!$C$3&gt;=2010),G4637,0)+IF(AND(Calc!$C$2&lt;=2011,Calc!$C$3&gt;=2011),H4637,0)</f>
        <v>232.85</v>
      </c>
      <c r="O4637" s="61" t="n">
        <f aca="false">IF(AND(N4637&gt;0,OR(Calc!$C$4="*",B4637=Calc!$C$4)),N4637+ROW()*0.000000001,0)</f>
        <v>232.850004637</v>
      </c>
    </row>
    <row r="4638" customFormat="false" ht="15" hidden="false" customHeight="false" outlineLevel="0" collapsed="false">
      <c r="A4638" s="49" t="n">
        <v>17056</v>
      </c>
      <c r="B4638" s="49" t="s">
        <v>189</v>
      </c>
      <c r="C4638" s="63" t="n">
        <v>40148</v>
      </c>
      <c r="D4638" s="63" t="n">
        <v>40148</v>
      </c>
      <c r="E4638" s="49" t="n">
        <v>1</v>
      </c>
      <c r="F4638" s="54" t="n">
        <v>128.6</v>
      </c>
      <c r="G4638" s="54" t="n">
        <v>0</v>
      </c>
      <c r="H4638" s="54" t="n">
        <v>0</v>
      </c>
      <c r="I4638" s="54" t="n">
        <f aca="false">SUM(F4638:H4638)</f>
        <v>128.6</v>
      </c>
      <c r="J4638" s="49" t="n">
        <f aca="false">Calc!$C$5-D4638</f>
        <v>739</v>
      </c>
      <c r="K4638" s="49" t="n">
        <f aca="false">IF(J4638&lt;=Calc!$C$11,4,IF(J4638&lt;=Calc!$C$12,3,IF(J4638&lt;=Calc!$C$13,2,1)))</f>
        <v>1</v>
      </c>
      <c r="L4638" s="49" t="n">
        <f aca="false">1+(E4638&gt;=Calc!$C$16)+(E4638&gt;=Calc!$C$17)+(E4638&gt;=Calc!$C$18)</f>
        <v>1</v>
      </c>
      <c r="M4638" s="49" t="str">
        <f aca="false">IF(AND(K4638=4,L4638&gt;=3),"Champions",IF(AND(K4638=3,L4638&gt;=3),"Loyal",IF(K4638&gt;=3,"Recent / New",IF(L4638&gt;=3,"At Risk","Hibernating / Lost"))))</f>
        <v>Hibernating / Lost</v>
      </c>
      <c r="N4638" s="54" t="n">
        <f aca="false">IF(AND(Calc!$C$2&lt;=2009,Calc!$C$3&gt;=2009),F4638,0)+IF(AND(Calc!$C$2&lt;=2010,Calc!$C$3&gt;=2010),G4638,0)+IF(AND(Calc!$C$2&lt;=2011,Calc!$C$3&gt;=2011),H4638,0)</f>
        <v>128.6</v>
      </c>
      <c r="O4638" s="61" t="n">
        <f aca="false">IF(AND(N4638&gt;0,OR(Calc!$C$4="*",B4638=Calc!$C$4)),N4638+ROW()*0.000000001,0)</f>
        <v>128.600004638</v>
      </c>
    </row>
    <row r="4639" customFormat="false" ht="15" hidden="false" customHeight="false" outlineLevel="0" collapsed="false">
      <c r="A4639" s="49" t="n">
        <v>17057</v>
      </c>
      <c r="B4639" s="49" t="s">
        <v>189</v>
      </c>
      <c r="C4639" s="63" t="n">
        <v>40290</v>
      </c>
      <c r="D4639" s="63" t="n">
        <v>40290</v>
      </c>
      <c r="E4639" s="49" t="n">
        <v>1</v>
      </c>
      <c r="F4639" s="54" t="n">
        <v>0</v>
      </c>
      <c r="G4639" s="54" t="n">
        <v>288.79</v>
      </c>
      <c r="H4639" s="54" t="n">
        <v>0</v>
      </c>
      <c r="I4639" s="54" t="n">
        <f aca="false">SUM(F4639:H4639)</f>
        <v>288.79</v>
      </c>
      <c r="J4639" s="49" t="n">
        <f aca="false">Calc!$C$5-D4639</f>
        <v>597</v>
      </c>
      <c r="K4639" s="49" t="n">
        <f aca="false">IF(J4639&lt;=Calc!$C$11,4,IF(J4639&lt;=Calc!$C$12,3,IF(J4639&lt;=Calc!$C$13,2,1)))</f>
        <v>1</v>
      </c>
      <c r="L4639" s="49" t="n">
        <f aca="false">1+(E4639&gt;=Calc!$C$16)+(E4639&gt;=Calc!$C$17)+(E4639&gt;=Calc!$C$18)</f>
        <v>1</v>
      </c>
      <c r="M4639" s="49" t="str">
        <f aca="false">IF(AND(K4639=4,L4639&gt;=3),"Champions",IF(AND(K4639=3,L4639&gt;=3),"Loyal",IF(K4639&gt;=3,"Recent / New",IF(L4639&gt;=3,"At Risk","Hibernating / Lost"))))</f>
        <v>Hibernating / Lost</v>
      </c>
      <c r="N4639" s="54" t="n">
        <f aca="false">IF(AND(Calc!$C$2&lt;=2009,Calc!$C$3&gt;=2009),F4639,0)+IF(AND(Calc!$C$2&lt;=2010,Calc!$C$3&gt;=2010),G4639,0)+IF(AND(Calc!$C$2&lt;=2011,Calc!$C$3&gt;=2011),H4639,0)</f>
        <v>288.79</v>
      </c>
      <c r="O4639" s="61" t="n">
        <f aca="false">IF(AND(N4639&gt;0,OR(Calc!$C$4="*",B4639=Calc!$C$4)),N4639+ROW()*0.000000001,0)</f>
        <v>288.790004639</v>
      </c>
    </row>
    <row r="4640" customFormat="false" ht="15" hidden="false" customHeight="false" outlineLevel="0" collapsed="false">
      <c r="A4640" s="49" t="n">
        <v>17058</v>
      </c>
      <c r="B4640" s="49" t="s">
        <v>189</v>
      </c>
      <c r="C4640" s="63" t="n">
        <v>40647</v>
      </c>
      <c r="D4640" s="63" t="n">
        <v>40805</v>
      </c>
      <c r="E4640" s="49" t="n">
        <v>3</v>
      </c>
      <c r="F4640" s="54" t="n">
        <v>0</v>
      </c>
      <c r="G4640" s="54" t="n">
        <v>0</v>
      </c>
      <c r="H4640" s="54" t="n">
        <v>1179.89</v>
      </c>
      <c r="I4640" s="54" t="n">
        <f aca="false">SUM(F4640:H4640)</f>
        <v>1179.89</v>
      </c>
      <c r="J4640" s="49" t="n">
        <f aca="false">Calc!$C$5-D4640</f>
        <v>82</v>
      </c>
      <c r="K4640" s="49" t="n">
        <f aca="false">IF(J4640&lt;=Calc!$C$11,4,IF(J4640&lt;=Calc!$C$12,3,IF(J4640&lt;=Calc!$C$13,2,1)))</f>
        <v>3</v>
      </c>
      <c r="L4640" s="49" t="n">
        <f aca="false">1+(E4640&gt;=Calc!$C$16)+(E4640&gt;=Calc!$C$17)+(E4640&gt;=Calc!$C$18)</f>
        <v>2</v>
      </c>
      <c r="M4640" s="49" t="str">
        <f aca="false">IF(AND(K4640=4,L4640&gt;=3),"Champions",IF(AND(K4640=3,L4640&gt;=3),"Loyal",IF(K4640&gt;=3,"Recent / New",IF(L4640&gt;=3,"At Risk","Hibernating / Lost"))))</f>
        <v>Recent / New</v>
      </c>
      <c r="N4640" s="54" t="n">
        <f aca="false">IF(AND(Calc!$C$2&lt;=2009,Calc!$C$3&gt;=2009),F4640,0)+IF(AND(Calc!$C$2&lt;=2010,Calc!$C$3&gt;=2010),G4640,0)+IF(AND(Calc!$C$2&lt;=2011,Calc!$C$3&gt;=2011),H4640,0)</f>
        <v>1179.89</v>
      </c>
      <c r="O4640" s="61" t="n">
        <f aca="false">IF(AND(N4640&gt;0,OR(Calc!$C$4="*",B4640=Calc!$C$4)),N4640+ROW()*0.000000001,0)</f>
        <v>1179.89000464</v>
      </c>
    </row>
    <row r="4641" customFormat="false" ht="15" hidden="false" customHeight="false" outlineLevel="0" collapsed="false">
      <c r="A4641" s="49" t="n">
        <v>17059</v>
      </c>
      <c r="B4641" s="49" t="s">
        <v>189</v>
      </c>
      <c r="C4641" s="63" t="n">
        <v>40204</v>
      </c>
      <c r="D4641" s="63" t="n">
        <v>40857</v>
      </c>
      <c r="E4641" s="49" t="n">
        <v>9</v>
      </c>
      <c r="F4641" s="54" t="n">
        <v>0</v>
      </c>
      <c r="G4641" s="54" t="n">
        <v>2488.84</v>
      </c>
      <c r="H4641" s="54" t="n">
        <v>2358.03</v>
      </c>
      <c r="I4641" s="54" t="n">
        <f aca="false">SUM(F4641:H4641)</f>
        <v>4846.87</v>
      </c>
      <c r="J4641" s="49" t="n">
        <f aca="false">Calc!$C$5-D4641</f>
        <v>30</v>
      </c>
      <c r="K4641" s="49" t="n">
        <f aca="false">IF(J4641&lt;=Calc!$C$11,4,IF(J4641&lt;=Calc!$C$12,3,IF(J4641&lt;=Calc!$C$13,2,1)))</f>
        <v>3</v>
      </c>
      <c r="L4641" s="49" t="n">
        <f aca="false">1+(E4641&gt;=Calc!$C$16)+(E4641&gt;=Calc!$C$17)+(E4641&gt;=Calc!$C$18)</f>
        <v>4</v>
      </c>
      <c r="M4641" s="49" t="str">
        <f aca="false">IF(AND(K4641=4,L4641&gt;=3),"Champions",IF(AND(K4641=3,L4641&gt;=3),"Loyal",IF(K4641&gt;=3,"Recent / New",IF(L4641&gt;=3,"At Risk","Hibernating / Lost"))))</f>
        <v>Loyal</v>
      </c>
      <c r="N4641" s="54" t="n">
        <f aca="false">IF(AND(Calc!$C$2&lt;=2009,Calc!$C$3&gt;=2009),F4641,0)+IF(AND(Calc!$C$2&lt;=2010,Calc!$C$3&gt;=2010),G4641,0)+IF(AND(Calc!$C$2&lt;=2011,Calc!$C$3&gt;=2011),H4641,0)</f>
        <v>4846.87</v>
      </c>
      <c r="O4641" s="61" t="n">
        <f aca="false">IF(AND(N4641&gt;0,OR(Calc!$C$4="*",B4641=Calc!$C$4)),N4641+ROW()*0.000000001,0)</f>
        <v>4846.870004641</v>
      </c>
    </row>
    <row r="4642" customFormat="false" ht="15" hidden="false" customHeight="false" outlineLevel="0" collapsed="false">
      <c r="A4642" s="49" t="n">
        <v>17060</v>
      </c>
      <c r="B4642" s="49" t="s">
        <v>189</v>
      </c>
      <c r="C4642" s="63" t="n">
        <v>40620</v>
      </c>
      <c r="D4642" s="63" t="n">
        <v>40620</v>
      </c>
      <c r="E4642" s="49" t="n">
        <v>1</v>
      </c>
      <c r="F4642" s="54" t="n">
        <v>0</v>
      </c>
      <c r="G4642" s="54" t="n">
        <v>0</v>
      </c>
      <c r="H4642" s="54" t="n">
        <v>234.24</v>
      </c>
      <c r="I4642" s="54" t="n">
        <f aca="false">SUM(F4642:H4642)</f>
        <v>234.24</v>
      </c>
      <c r="J4642" s="49" t="n">
        <f aca="false">Calc!$C$5-D4642</f>
        <v>267</v>
      </c>
      <c r="K4642" s="49" t="n">
        <f aca="false">IF(J4642&lt;=Calc!$C$11,4,IF(J4642&lt;=Calc!$C$12,3,IF(J4642&lt;=Calc!$C$13,2,1)))</f>
        <v>2</v>
      </c>
      <c r="L4642" s="49" t="n">
        <f aca="false">1+(E4642&gt;=Calc!$C$16)+(E4642&gt;=Calc!$C$17)+(E4642&gt;=Calc!$C$18)</f>
        <v>1</v>
      </c>
      <c r="M4642" s="49" t="str">
        <f aca="false">IF(AND(K4642=4,L4642&gt;=3),"Champions",IF(AND(K4642=3,L4642&gt;=3),"Loyal",IF(K4642&gt;=3,"Recent / New",IF(L4642&gt;=3,"At Risk","Hibernating / Lost"))))</f>
        <v>Hibernating / Lost</v>
      </c>
      <c r="N4642" s="54" t="n">
        <f aca="false">IF(AND(Calc!$C$2&lt;=2009,Calc!$C$3&gt;=2009),F4642,0)+IF(AND(Calc!$C$2&lt;=2010,Calc!$C$3&gt;=2010),G4642,0)+IF(AND(Calc!$C$2&lt;=2011,Calc!$C$3&gt;=2011),H4642,0)</f>
        <v>234.24</v>
      </c>
      <c r="O4642" s="61" t="n">
        <f aca="false">IF(AND(N4642&gt;0,OR(Calc!$C$4="*",B4642=Calc!$C$4)),N4642+ROW()*0.000000001,0)</f>
        <v>234.240004642</v>
      </c>
    </row>
    <row r="4643" customFormat="false" ht="15" hidden="false" customHeight="false" outlineLevel="0" collapsed="false">
      <c r="A4643" s="49" t="n">
        <v>17061</v>
      </c>
      <c r="B4643" s="49" t="s">
        <v>189</v>
      </c>
      <c r="C4643" s="63" t="n">
        <v>40654</v>
      </c>
      <c r="D4643" s="63" t="n">
        <v>40813</v>
      </c>
      <c r="E4643" s="49" t="n">
        <v>11</v>
      </c>
      <c r="F4643" s="54" t="n">
        <v>0</v>
      </c>
      <c r="G4643" s="54" t="n">
        <v>0</v>
      </c>
      <c r="H4643" s="54" t="n">
        <v>5116.13</v>
      </c>
      <c r="I4643" s="54" t="n">
        <f aca="false">SUM(F4643:H4643)</f>
        <v>5116.13</v>
      </c>
      <c r="J4643" s="49" t="n">
        <f aca="false">Calc!$C$5-D4643</f>
        <v>74</v>
      </c>
      <c r="K4643" s="49" t="n">
        <f aca="false">IF(J4643&lt;=Calc!$C$11,4,IF(J4643&lt;=Calc!$C$12,3,IF(J4643&lt;=Calc!$C$13,2,1)))</f>
        <v>3</v>
      </c>
      <c r="L4643" s="49" t="n">
        <f aca="false">1+(E4643&gt;=Calc!$C$16)+(E4643&gt;=Calc!$C$17)+(E4643&gt;=Calc!$C$18)</f>
        <v>4</v>
      </c>
      <c r="M4643" s="49" t="str">
        <f aca="false">IF(AND(K4643=4,L4643&gt;=3),"Champions",IF(AND(K4643=3,L4643&gt;=3),"Loyal",IF(K4643&gt;=3,"Recent / New",IF(L4643&gt;=3,"At Risk","Hibernating / Lost"))))</f>
        <v>Loyal</v>
      </c>
      <c r="N4643" s="54" t="n">
        <f aca="false">IF(AND(Calc!$C$2&lt;=2009,Calc!$C$3&gt;=2009),F4643,0)+IF(AND(Calc!$C$2&lt;=2010,Calc!$C$3&gt;=2010),G4643,0)+IF(AND(Calc!$C$2&lt;=2011,Calc!$C$3&gt;=2011),H4643,0)</f>
        <v>5116.13</v>
      </c>
      <c r="O4643" s="61" t="n">
        <f aca="false">IF(AND(N4643&gt;0,OR(Calc!$C$4="*",B4643=Calc!$C$4)),N4643+ROW()*0.000000001,0)</f>
        <v>5116.130004643</v>
      </c>
    </row>
    <row r="4644" customFormat="false" ht="15" hidden="false" customHeight="false" outlineLevel="0" collapsed="false">
      <c r="A4644" s="49" t="n">
        <v>17062</v>
      </c>
      <c r="B4644" s="49" t="s">
        <v>189</v>
      </c>
      <c r="C4644" s="63" t="n">
        <v>40447</v>
      </c>
      <c r="D4644" s="63" t="n">
        <v>40573</v>
      </c>
      <c r="E4644" s="49" t="n">
        <v>6</v>
      </c>
      <c r="F4644" s="54" t="n">
        <v>0</v>
      </c>
      <c r="G4644" s="54" t="n">
        <v>778.17</v>
      </c>
      <c r="H4644" s="54" t="n">
        <v>102.64</v>
      </c>
      <c r="I4644" s="54" t="n">
        <f aca="false">SUM(F4644:H4644)</f>
        <v>880.81</v>
      </c>
      <c r="J4644" s="49" t="n">
        <f aca="false">Calc!$C$5-D4644</f>
        <v>314</v>
      </c>
      <c r="K4644" s="49" t="n">
        <f aca="false">IF(J4644&lt;=Calc!$C$11,4,IF(J4644&lt;=Calc!$C$12,3,IF(J4644&lt;=Calc!$C$13,2,1)))</f>
        <v>2</v>
      </c>
      <c r="L4644" s="49" t="n">
        <f aca="false">1+(E4644&gt;=Calc!$C$16)+(E4644&gt;=Calc!$C$17)+(E4644&gt;=Calc!$C$18)</f>
        <v>3</v>
      </c>
      <c r="M4644" s="49" t="str">
        <f aca="false">IF(AND(K4644=4,L4644&gt;=3),"Champions",IF(AND(K4644=3,L4644&gt;=3),"Loyal",IF(K4644&gt;=3,"Recent / New",IF(L4644&gt;=3,"At Risk","Hibernating / Lost"))))</f>
        <v>At Risk</v>
      </c>
      <c r="N4644" s="54" t="n">
        <f aca="false">IF(AND(Calc!$C$2&lt;=2009,Calc!$C$3&gt;=2009),F4644,0)+IF(AND(Calc!$C$2&lt;=2010,Calc!$C$3&gt;=2010),G4644,0)+IF(AND(Calc!$C$2&lt;=2011,Calc!$C$3&gt;=2011),H4644,0)</f>
        <v>880.81</v>
      </c>
      <c r="O4644" s="61" t="n">
        <f aca="false">IF(AND(N4644&gt;0,OR(Calc!$C$4="*",B4644=Calc!$C$4)),N4644+ROW()*0.000000001,0)</f>
        <v>880.810004644</v>
      </c>
    </row>
    <row r="4645" customFormat="false" ht="15" hidden="false" customHeight="false" outlineLevel="0" collapsed="false">
      <c r="A4645" s="49" t="n">
        <v>17063</v>
      </c>
      <c r="B4645" s="49" t="s">
        <v>189</v>
      </c>
      <c r="C4645" s="63" t="n">
        <v>40148</v>
      </c>
      <c r="D4645" s="63" t="n">
        <v>40865</v>
      </c>
      <c r="E4645" s="49" t="n">
        <v>13</v>
      </c>
      <c r="F4645" s="54" t="n">
        <v>278.61</v>
      </c>
      <c r="G4645" s="54" t="n">
        <v>1876.68</v>
      </c>
      <c r="H4645" s="54" t="n">
        <v>1421.59</v>
      </c>
      <c r="I4645" s="54" t="n">
        <f aca="false">SUM(F4645:H4645)</f>
        <v>3576.88</v>
      </c>
      <c r="J4645" s="49" t="n">
        <f aca="false">Calc!$C$5-D4645</f>
        <v>22</v>
      </c>
      <c r="K4645" s="49" t="n">
        <f aca="false">IF(J4645&lt;=Calc!$C$11,4,IF(J4645&lt;=Calc!$C$12,3,IF(J4645&lt;=Calc!$C$13,2,1)))</f>
        <v>4</v>
      </c>
      <c r="L4645" s="49" t="n">
        <f aca="false">1+(E4645&gt;=Calc!$C$16)+(E4645&gt;=Calc!$C$17)+(E4645&gt;=Calc!$C$18)</f>
        <v>4</v>
      </c>
      <c r="M4645" s="49" t="str">
        <f aca="false">IF(AND(K4645=4,L4645&gt;=3),"Champions",IF(AND(K4645=3,L4645&gt;=3),"Loyal",IF(K4645&gt;=3,"Recent / New",IF(L4645&gt;=3,"At Risk","Hibernating / Lost"))))</f>
        <v>Champions</v>
      </c>
      <c r="N4645" s="54" t="n">
        <f aca="false">IF(AND(Calc!$C$2&lt;=2009,Calc!$C$3&gt;=2009),F4645,0)+IF(AND(Calc!$C$2&lt;=2010,Calc!$C$3&gt;=2010),G4645,0)+IF(AND(Calc!$C$2&lt;=2011,Calc!$C$3&gt;=2011),H4645,0)</f>
        <v>3576.88</v>
      </c>
      <c r="O4645" s="61" t="n">
        <f aca="false">IF(AND(N4645&gt;0,OR(Calc!$C$4="*",B4645=Calc!$C$4)),N4645+ROW()*0.000000001,0)</f>
        <v>3576.880004645</v>
      </c>
    </row>
    <row r="4646" customFormat="false" ht="15" hidden="false" customHeight="false" outlineLevel="0" collapsed="false">
      <c r="A4646" s="49" t="n">
        <v>17064</v>
      </c>
      <c r="B4646" s="49" t="s">
        <v>189</v>
      </c>
      <c r="C4646" s="63" t="n">
        <v>40559</v>
      </c>
      <c r="D4646" s="63" t="n">
        <v>40828</v>
      </c>
      <c r="E4646" s="49" t="n">
        <v>3</v>
      </c>
      <c r="F4646" s="54" t="n">
        <v>0</v>
      </c>
      <c r="G4646" s="54" t="n">
        <v>0</v>
      </c>
      <c r="H4646" s="54" t="n">
        <v>855.45</v>
      </c>
      <c r="I4646" s="54" t="n">
        <f aca="false">SUM(F4646:H4646)</f>
        <v>855.45</v>
      </c>
      <c r="J4646" s="49" t="n">
        <f aca="false">Calc!$C$5-D4646</f>
        <v>59</v>
      </c>
      <c r="K4646" s="49" t="n">
        <f aca="false">IF(J4646&lt;=Calc!$C$11,4,IF(J4646&lt;=Calc!$C$12,3,IF(J4646&lt;=Calc!$C$13,2,1)))</f>
        <v>3</v>
      </c>
      <c r="L4646" s="49" t="n">
        <f aca="false">1+(E4646&gt;=Calc!$C$16)+(E4646&gt;=Calc!$C$17)+(E4646&gt;=Calc!$C$18)</f>
        <v>2</v>
      </c>
      <c r="M4646" s="49" t="str">
        <f aca="false">IF(AND(K4646=4,L4646&gt;=3),"Champions",IF(AND(K4646=3,L4646&gt;=3),"Loyal",IF(K4646&gt;=3,"Recent / New",IF(L4646&gt;=3,"At Risk","Hibernating / Lost"))))</f>
        <v>Recent / New</v>
      </c>
      <c r="N4646" s="54" t="n">
        <f aca="false">IF(AND(Calc!$C$2&lt;=2009,Calc!$C$3&gt;=2009),F4646,0)+IF(AND(Calc!$C$2&lt;=2010,Calc!$C$3&gt;=2010),G4646,0)+IF(AND(Calc!$C$2&lt;=2011,Calc!$C$3&gt;=2011),H4646,0)</f>
        <v>855.45</v>
      </c>
      <c r="O4646" s="61" t="n">
        <f aca="false">IF(AND(N4646&gt;0,OR(Calc!$C$4="*",B4646=Calc!$C$4)),N4646+ROW()*0.000000001,0)</f>
        <v>855.450004646</v>
      </c>
    </row>
    <row r="4647" customFormat="false" ht="15" hidden="false" customHeight="false" outlineLevel="0" collapsed="false">
      <c r="A4647" s="49" t="n">
        <v>17065</v>
      </c>
      <c r="B4647" s="49" t="s">
        <v>189</v>
      </c>
      <c r="C4647" s="63" t="n">
        <v>40249</v>
      </c>
      <c r="D4647" s="63" t="n">
        <v>40249</v>
      </c>
      <c r="E4647" s="49" t="n">
        <v>2</v>
      </c>
      <c r="F4647" s="54" t="n">
        <v>0</v>
      </c>
      <c r="G4647" s="54" t="n">
        <v>194.7</v>
      </c>
      <c r="H4647" s="54" t="n">
        <v>0</v>
      </c>
      <c r="I4647" s="54" t="n">
        <f aca="false">SUM(F4647:H4647)</f>
        <v>194.7</v>
      </c>
      <c r="J4647" s="49" t="n">
        <f aca="false">Calc!$C$5-D4647</f>
        <v>638</v>
      </c>
      <c r="K4647" s="49" t="n">
        <f aca="false">IF(J4647&lt;=Calc!$C$11,4,IF(J4647&lt;=Calc!$C$12,3,IF(J4647&lt;=Calc!$C$13,2,1)))</f>
        <v>1</v>
      </c>
      <c r="L4647" s="49" t="n">
        <f aca="false">1+(E4647&gt;=Calc!$C$16)+(E4647&gt;=Calc!$C$17)+(E4647&gt;=Calc!$C$18)</f>
        <v>2</v>
      </c>
      <c r="M4647" s="49" t="str">
        <f aca="false">IF(AND(K4647=4,L4647&gt;=3),"Champions",IF(AND(K4647=3,L4647&gt;=3),"Loyal",IF(K4647&gt;=3,"Recent / New",IF(L4647&gt;=3,"At Risk","Hibernating / Lost"))))</f>
        <v>Hibernating / Lost</v>
      </c>
      <c r="N4647" s="54" t="n">
        <f aca="false">IF(AND(Calc!$C$2&lt;=2009,Calc!$C$3&gt;=2009),F4647,0)+IF(AND(Calc!$C$2&lt;=2010,Calc!$C$3&gt;=2010),G4647,0)+IF(AND(Calc!$C$2&lt;=2011,Calc!$C$3&gt;=2011),H4647,0)</f>
        <v>194.7</v>
      </c>
      <c r="O4647" s="61" t="n">
        <f aca="false">IF(AND(N4647&gt;0,OR(Calc!$C$4="*",B4647=Calc!$C$4)),N4647+ROW()*0.000000001,0)</f>
        <v>194.700004647</v>
      </c>
    </row>
    <row r="4648" customFormat="false" ht="15" hidden="false" customHeight="false" outlineLevel="0" collapsed="false">
      <c r="A4648" s="49" t="n">
        <v>17066</v>
      </c>
      <c r="B4648" s="49" t="s">
        <v>189</v>
      </c>
      <c r="C4648" s="63" t="n">
        <v>40160</v>
      </c>
      <c r="D4648" s="63" t="n">
        <v>40160</v>
      </c>
      <c r="E4648" s="49" t="n">
        <v>1</v>
      </c>
      <c r="F4648" s="54" t="n">
        <v>228.34</v>
      </c>
      <c r="G4648" s="54" t="n">
        <v>0</v>
      </c>
      <c r="H4648" s="54" t="n">
        <v>0</v>
      </c>
      <c r="I4648" s="54" t="n">
        <f aca="false">SUM(F4648:H4648)</f>
        <v>228.34</v>
      </c>
      <c r="J4648" s="49" t="n">
        <f aca="false">Calc!$C$5-D4648</f>
        <v>727</v>
      </c>
      <c r="K4648" s="49" t="n">
        <f aca="false">IF(J4648&lt;=Calc!$C$11,4,IF(J4648&lt;=Calc!$C$12,3,IF(J4648&lt;=Calc!$C$13,2,1)))</f>
        <v>1</v>
      </c>
      <c r="L4648" s="49" t="n">
        <f aca="false">1+(E4648&gt;=Calc!$C$16)+(E4648&gt;=Calc!$C$17)+(E4648&gt;=Calc!$C$18)</f>
        <v>1</v>
      </c>
      <c r="M4648" s="49" t="str">
        <f aca="false">IF(AND(K4648=4,L4648&gt;=3),"Champions",IF(AND(K4648=3,L4648&gt;=3),"Loyal",IF(K4648&gt;=3,"Recent / New",IF(L4648&gt;=3,"At Risk","Hibernating / Lost"))))</f>
        <v>Hibernating / Lost</v>
      </c>
      <c r="N4648" s="54" t="n">
        <f aca="false">IF(AND(Calc!$C$2&lt;=2009,Calc!$C$3&gt;=2009),F4648,0)+IF(AND(Calc!$C$2&lt;=2010,Calc!$C$3&gt;=2010),G4648,0)+IF(AND(Calc!$C$2&lt;=2011,Calc!$C$3&gt;=2011),H4648,0)</f>
        <v>228.34</v>
      </c>
      <c r="O4648" s="61" t="n">
        <f aca="false">IF(AND(N4648&gt;0,OR(Calc!$C$4="*",B4648=Calc!$C$4)),N4648+ROW()*0.000000001,0)</f>
        <v>228.340004648</v>
      </c>
    </row>
    <row r="4649" customFormat="false" ht="15" hidden="false" customHeight="false" outlineLevel="0" collapsed="false">
      <c r="A4649" s="49" t="n">
        <v>17067</v>
      </c>
      <c r="B4649" s="49" t="s">
        <v>189</v>
      </c>
      <c r="C4649" s="63" t="n">
        <v>40155</v>
      </c>
      <c r="D4649" s="63" t="n">
        <v>40162</v>
      </c>
      <c r="E4649" s="49" t="n">
        <v>3</v>
      </c>
      <c r="F4649" s="54" t="n">
        <v>454.54</v>
      </c>
      <c r="G4649" s="54" t="n">
        <v>0</v>
      </c>
      <c r="H4649" s="54" t="n">
        <v>0</v>
      </c>
      <c r="I4649" s="54" t="n">
        <f aca="false">SUM(F4649:H4649)</f>
        <v>454.54</v>
      </c>
      <c r="J4649" s="49" t="n">
        <f aca="false">Calc!$C$5-D4649</f>
        <v>725</v>
      </c>
      <c r="K4649" s="49" t="n">
        <f aca="false">IF(J4649&lt;=Calc!$C$11,4,IF(J4649&lt;=Calc!$C$12,3,IF(J4649&lt;=Calc!$C$13,2,1)))</f>
        <v>1</v>
      </c>
      <c r="L4649" s="49" t="n">
        <f aca="false">1+(E4649&gt;=Calc!$C$16)+(E4649&gt;=Calc!$C$17)+(E4649&gt;=Calc!$C$18)</f>
        <v>2</v>
      </c>
      <c r="M4649" s="49" t="str">
        <f aca="false">IF(AND(K4649=4,L4649&gt;=3),"Champions",IF(AND(K4649=3,L4649&gt;=3),"Loyal",IF(K4649&gt;=3,"Recent / New",IF(L4649&gt;=3,"At Risk","Hibernating / Lost"))))</f>
        <v>Hibernating / Lost</v>
      </c>
      <c r="N4649" s="54" t="n">
        <f aca="false">IF(AND(Calc!$C$2&lt;=2009,Calc!$C$3&gt;=2009),F4649,0)+IF(AND(Calc!$C$2&lt;=2010,Calc!$C$3&gt;=2010),G4649,0)+IF(AND(Calc!$C$2&lt;=2011,Calc!$C$3&gt;=2011),H4649,0)</f>
        <v>454.54</v>
      </c>
      <c r="O4649" s="61" t="n">
        <f aca="false">IF(AND(N4649&gt;0,OR(Calc!$C$4="*",B4649=Calc!$C$4)),N4649+ROW()*0.000000001,0)</f>
        <v>454.540004649</v>
      </c>
    </row>
    <row r="4650" customFormat="false" ht="15" hidden="false" customHeight="false" outlineLevel="0" collapsed="false">
      <c r="A4650" s="49" t="n">
        <v>17068</v>
      </c>
      <c r="B4650" s="49" t="s">
        <v>189</v>
      </c>
      <c r="C4650" s="63" t="n">
        <v>40265</v>
      </c>
      <c r="D4650" s="63" t="n">
        <v>40874</v>
      </c>
      <c r="E4650" s="49" t="n">
        <v>47</v>
      </c>
      <c r="F4650" s="54" t="n">
        <v>0</v>
      </c>
      <c r="G4650" s="54" t="n">
        <v>4711.64</v>
      </c>
      <c r="H4650" s="54" t="n">
        <v>4233.89</v>
      </c>
      <c r="I4650" s="54" t="n">
        <f aca="false">SUM(F4650:H4650)</f>
        <v>8945.53</v>
      </c>
      <c r="J4650" s="49" t="n">
        <f aca="false">Calc!$C$5-D4650</f>
        <v>13</v>
      </c>
      <c r="K4650" s="49" t="n">
        <f aca="false">IF(J4650&lt;=Calc!$C$11,4,IF(J4650&lt;=Calc!$C$12,3,IF(J4650&lt;=Calc!$C$13,2,1)))</f>
        <v>4</v>
      </c>
      <c r="L4650" s="49" t="n">
        <f aca="false">1+(E4650&gt;=Calc!$C$16)+(E4650&gt;=Calc!$C$17)+(E4650&gt;=Calc!$C$18)</f>
        <v>4</v>
      </c>
      <c r="M4650" s="49" t="str">
        <f aca="false">IF(AND(K4650=4,L4650&gt;=3),"Champions",IF(AND(K4650=3,L4650&gt;=3),"Loyal",IF(K4650&gt;=3,"Recent / New",IF(L4650&gt;=3,"At Risk","Hibernating / Lost"))))</f>
        <v>Champions</v>
      </c>
      <c r="N4650" s="54" t="n">
        <f aca="false">IF(AND(Calc!$C$2&lt;=2009,Calc!$C$3&gt;=2009),F4650,0)+IF(AND(Calc!$C$2&lt;=2010,Calc!$C$3&gt;=2010),G4650,0)+IF(AND(Calc!$C$2&lt;=2011,Calc!$C$3&gt;=2011),H4650,0)</f>
        <v>8945.53</v>
      </c>
      <c r="O4650" s="61" t="n">
        <f aca="false">IF(AND(N4650&gt;0,OR(Calc!$C$4="*",B4650=Calc!$C$4)),N4650+ROW()*0.000000001,0)</f>
        <v>8945.53000465</v>
      </c>
    </row>
    <row r="4651" customFormat="false" ht="15" hidden="false" customHeight="false" outlineLevel="0" collapsed="false">
      <c r="A4651" s="49" t="n">
        <v>17069</v>
      </c>
      <c r="B4651" s="49" t="s">
        <v>189</v>
      </c>
      <c r="C4651" s="63" t="n">
        <v>40150</v>
      </c>
      <c r="D4651" s="63" t="n">
        <v>40858</v>
      </c>
      <c r="E4651" s="49" t="n">
        <v>14</v>
      </c>
      <c r="F4651" s="54" t="n">
        <v>494.35</v>
      </c>
      <c r="G4651" s="54" t="n">
        <v>2861.48</v>
      </c>
      <c r="H4651" s="54" t="n">
        <v>2085.52</v>
      </c>
      <c r="I4651" s="54" t="n">
        <f aca="false">SUM(F4651:H4651)</f>
        <v>5441.35</v>
      </c>
      <c r="J4651" s="49" t="n">
        <f aca="false">Calc!$C$5-D4651</f>
        <v>29</v>
      </c>
      <c r="K4651" s="49" t="n">
        <f aca="false">IF(J4651&lt;=Calc!$C$11,4,IF(J4651&lt;=Calc!$C$12,3,IF(J4651&lt;=Calc!$C$13,2,1)))</f>
        <v>3</v>
      </c>
      <c r="L4651" s="49" t="n">
        <f aca="false">1+(E4651&gt;=Calc!$C$16)+(E4651&gt;=Calc!$C$17)+(E4651&gt;=Calc!$C$18)</f>
        <v>4</v>
      </c>
      <c r="M4651" s="49" t="str">
        <f aca="false">IF(AND(K4651=4,L4651&gt;=3),"Champions",IF(AND(K4651=3,L4651&gt;=3),"Loyal",IF(K4651&gt;=3,"Recent / New",IF(L4651&gt;=3,"At Risk","Hibernating / Lost"))))</f>
        <v>Loyal</v>
      </c>
      <c r="N4651" s="54" t="n">
        <f aca="false">IF(AND(Calc!$C$2&lt;=2009,Calc!$C$3&gt;=2009),F4651,0)+IF(AND(Calc!$C$2&lt;=2010,Calc!$C$3&gt;=2010),G4651,0)+IF(AND(Calc!$C$2&lt;=2011,Calc!$C$3&gt;=2011),H4651,0)</f>
        <v>5441.35</v>
      </c>
      <c r="O4651" s="61" t="n">
        <f aca="false">IF(AND(N4651&gt;0,OR(Calc!$C$4="*",B4651=Calc!$C$4)),N4651+ROW()*0.000000001,0)</f>
        <v>5441.350004651</v>
      </c>
    </row>
    <row r="4652" customFormat="false" ht="15" hidden="false" customHeight="false" outlineLevel="0" collapsed="false">
      <c r="A4652" s="49" t="n">
        <v>17070</v>
      </c>
      <c r="B4652" s="49" t="s">
        <v>189</v>
      </c>
      <c r="C4652" s="63" t="n">
        <v>40476</v>
      </c>
      <c r="D4652" s="63" t="n">
        <v>40772</v>
      </c>
      <c r="E4652" s="49" t="n">
        <v>2</v>
      </c>
      <c r="F4652" s="54" t="n">
        <v>0</v>
      </c>
      <c r="G4652" s="54" t="n">
        <v>133.18</v>
      </c>
      <c r="H4652" s="54" t="n">
        <v>304.24</v>
      </c>
      <c r="I4652" s="54" t="n">
        <f aca="false">SUM(F4652:H4652)</f>
        <v>437.42</v>
      </c>
      <c r="J4652" s="49" t="n">
        <f aca="false">Calc!$C$5-D4652</f>
        <v>115</v>
      </c>
      <c r="K4652" s="49" t="n">
        <f aca="false">IF(J4652&lt;=Calc!$C$11,4,IF(J4652&lt;=Calc!$C$12,3,IF(J4652&lt;=Calc!$C$13,2,1)))</f>
        <v>2</v>
      </c>
      <c r="L4652" s="49" t="n">
        <f aca="false">1+(E4652&gt;=Calc!$C$16)+(E4652&gt;=Calc!$C$17)+(E4652&gt;=Calc!$C$18)</f>
        <v>2</v>
      </c>
      <c r="M4652" s="49" t="str">
        <f aca="false">IF(AND(K4652=4,L4652&gt;=3),"Champions",IF(AND(K4652=3,L4652&gt;=3),"Loyal",IF(K4652&gt;=3,"Recent / New",IF(L4652&gt;=3,"At Risk","Hibernating / Lost"))))</f>
        <v>Hibernating / Lost</v>
      </c>
      <c r="N4652" s="54" t="n">
        <f aca="false">IF(AND(Calc!$C$2&lt;=2009,Calc!$C$3&gt;=2009),F4652,0)+IF(AND(Calc!$C$2&lt;=2010,Calc!$C$3&gt;=2010),G4652,0)+IF(AND(Calc!$C$2&lt;=2011,Calc!$C$3&gt;=2011),H4652,0)</f>
        <v>437.42</v>
      </c>
      <c r="O4652" s="61" t="n">
        <f aca="false">IF(AND(N4652&gt;0,OR(Calc!$C$4="*",B4652=Calc!$C$4)),N4652+ROW()*0.000000001,0)</f>
        <v>437.420004652</v>
      </c>
    </row>
    <row r="4653" customFormat="false" ht="15" hidden="false" customHeight="false" outlineLevel="0" collapsed="false">
      <c r="A4653" s="49" t="n">
        <v>17071</v>
      </c>
      <c r="B4653" s="49" t="s">
        <v>189</v>
      </c>
      <c r="C4653" s="63" t="n">
        <v>40202</v>
      </c>
      <c r="D4653" s="63" t="n">
        <v>40858</v>
      </c>
      <c r="E4653" s="49" t="n">
        <v>13</v>
      </c>
      <c r="F4653" s="54" t="n">
        <v>0</v>
      </c>
      <c r="G4653" s="54" t="n">
        <v>1345.48</v>
      </c>
      <c r="H4653" s="54" t="n">
        <v>2385.48</v>
      </c>
      <c r="I4653" s="54" t="n">
        <f aca="false">SUM(F4653:H4653)</f>
        <v>3730.96</v>
      </c>
      <c r="J4653" s="49" t="n">
        <f aca="false">Calc!$C$5-D4653</f>
        <v>29</v>
      </c>
      <c r="K4653" s="49" t="n">
        <f aca="false">IF(J4653&lt;=Calc!$C$11,4,IF(J4653&lt;=Calc!$C$12,3,IF(J4653&lt;=Calc!$C$13,2,1)))</f>
        <v>3</v>
      </c>
      <c r="L4653" s="49" t="n">
        <f aca="false">1+(E4653&gt;=Calc!$C$16)+(E4653&gt;=Calc!$C$17)+(E4653&gt;=Calc!$C$18)</f>
        <v>4</v>
      </c>
      <c r="M4653" s="49" t="str">
        <f aca="false">IF(AND(K4653=4,L4653&gt;=3),"Champions",IF(AND(K4653=3,L4653&gt;=3),"Loyal",IF(K4653&gt;=3,"Recent / New",IF(L4653&gt;=3,"At Risk","Hibernating / Lost"))))</f>
        <v>Loyal</v>
      </c>
      <c r="N4653" s="54" t="n">
        <f aca="false">IF(AND(Calc!$C$2&lt;=2009,Calc!$C$3&gt;=2009),F4653,0)+IF(AND(Calc!$C$2&lt;=2010,Calc!$C$3&gt;=2010),G4653,0)+IF(AND(Calc!$C$2&lt;=2011,Calc!$C$3&gt;=2011),H4653,0)</f>
        <v>3730.96</v>
      </c>
      <c r="O4653" s="61" t="n">
        <f aca="false">IF(AND(N4653&gt;0,OR(Calc!$C$4="*",B4653=Calc!$C$4)),N4653+ROW()*0.000000001,0)</f>
        <v>3730.960004653</v>
      </c>
    </row>
    <row r="4654" customFormat="false" ht="15" hidden="false" customHeight="false" outlineLevel="0" collapsed="false">
      <c r="A4654" s="49" t="n">
        <v>17072</v>
      </c>
      <c r="B4654" s="49" t="s">
        <v>189</v>
      </c>
      <c r="C4654" s="63" t="n">
        <v>40261</v>
      </c>
      <c r="D4654" s="63" t="n">
        <v>40261</v>
      </c>
      <c r="E4654" s="49" t="n">
        <v>1</v>
      </c>
      <c r="F4654" s="54" t="n">
        <v>0</v>
      </c>
      <c r="G4654" s="54" t="n">
        <v>273.35</v>
      </c>
      <c r="H4654" s="54" t="n">
        <v>0</v>
      </c>
      <c r="I4654" s="54" t="n">
        <f aca="false">SUM(F4654:H4654)</f>
        <v>273.35</v>
      </c>
      <c r="J4654" s="49" t="n">
        <f aca="false">Calc!$C$5-D4654</f>
        <v>626</v>
      </c>
      <c r="K4654" s="49" t="n">
        <f aca="false">IF(J4654&lt;=Calc!$C$11,4,IF(J4654&lt;=Calc!$C$12,3,IF(J4654&lt;=Calc!$C$13,2,1)))</f>
        <v>1</v>
      </c>
      <c r="L4654" s="49" t="n">
        <f aca="false">1+(E4654&gt;=Calc!$C$16)+(E4654&gt;=Calc!$C$17)+(E4654&gt;=Calc!$C$18)</f>
        <v>1</v>
      </c>
      <c r="M4654" s="49" t="str">
        <f aca="false">IF(AND(K4654=4,L4654&gt;=3),"Champions",IF(AND(K4654=3,L4654&gt;=3),"Loyal",IF(K4654&gt;=3,"Recent / New",IF(L4654&gt;=3,"At Risk","Hibernating / Lost"))))</f>
        <v>Hibernating / Lost</v>
      </c>
      <c r="N4654" s="54" t="n">
        <f aca="false">IF(AND(Calc!$C$2&lt;=2009,Calc!$C$3&gt;=2009),F4654,0)+IF(AND(Calc!$C$2&lt;=2010,Calc!$C$3&gt;=2010),G4654,0)+IF(AND(Calc!$C$2&lt;=2011,Calc!$C$3&gt;=2011),H4654,0)</f>
        <v>273.35</v>
      </c>
      <c r="O4654" s="61" t="n">
        <f aca="false">IF(AND(N4654&gt;0,OR(Calc!$C$4="*",B4654=Calc!$C$4)),N4654+ROW()*0.000000001,0)</f>
        <v>273.350004654</v>
      </c>
    </row>
    <row r="4655" customFormat="false" ht="15" hidden="false" customHeight="false" outlineLevel="0" collapsed="false">
      <c r="A4655" s="49" t="n">
        <v>17073</v>
      </c>
      <c r="B4655" s="49" t="s">
        <v>189</v>
      </c>
      <c r="C4655" s="63" t="n">
        <v>40777</v>
      </c>
      <c r="D4655" s="63" t="n">
        <v>40869</v>
      </c>
      <c r="E4655" s="49" t="n">
        <v>4</v>
      </c>
      <c r="F4655" s="54" t="n">
        <v>0</v>
      </c>
      <c r="G4655" s="54" t="n">
        <v>0</v>
      </c>
      <c r="H4655" s="54" t="n">
        <v>1444.84</v>
      </c>
      <c r="I4655" s="54" t="n">
        <f aca="false">SUM(F4655:H4655)</f>
        <v>1444.84</v>
      </c>
      <c r="J4655" s="49" t="n">
        <f aca="false">Calc!$C$5-D4655</f>
        <v>18</v>
      </c>
      <c r="K4655" s="49" t="n">
        <f aca="false">IF(J4655&lt;=Calc!$C$11,4,IF(J4655&lt;=Calc!$C$12,3,IF(J4655&lt;=Calc!$C$13,2,1)))</f>
        <v>4</v>
      </c>
      <c r="L4655" s="49" t="n">
        <f aca="false">1+(E4655&gt;=Calc!$C$16)+(E4655&gt;=Calc!$C$17)+(E4655&gt;=Calc!$C$18)</f>
        <v>3</v>
      </c>
      <c r="M4655" s="49" t="str">
        <f aca="false">IF(AND(K4655=4,L4655&gt;=3),"Champions",IF(AND(K4655=3,L4655&gt;=3),"Loyal",IF(K4655&gt;=3,"Recent / New",IF(L4655&gt;=3,"At Risk","Hibernating / Lost"))))</f>
        <v>Champions</v>
      </c>
      <c r="N4655" s="54" t="n">
        <f aca="false">IF(AND(Calc!$C$2&lt;=2009,Calc!$C$3&gt;=2009),F4655,0)+IF(AND(Calc!$C$2&lt;=2010,Calc!$C$3&gt;=2010),G4655,0)+IF(AND(Calc!$C$2&lt;=2011,Calc!$C$3&gt;=2011),H4655,0)</f>
        <v>1444.84</v>
      </c>
      <c r="O4655" s="61" t="n">
        <f aca="false">IF(AND(N4655&gt;0,OR(Calc!$C$4="*",B4655=Calc!$C$4)),N4655+ROW()*0.000000001,0)</f>
        <v>1444.840004655</v>
      </c>
    </row>
    <row r="4656" customFormat="false" ht="15" hidden="false" customHeight="false" outlineLevel="0" collapsed="false">
      <c r="A4656" s="49" t="n">
        <v>17074</v>
      </c>
      <c r="B4656" s="49" t="s">
        <v>189</v>
      </c>
      <c r="C4656" s="63" t="n">
        <v>40324</v>
      </c>
      <c r="D4656" s="63" t="n">
        <v>40324</v>
      </c>
      <c r="E4656" s="49" t="n">
        <v>1</v>
      </c>
      <c r="F4656" s="54" t="n">
        <v>0</v>
      </c>
      <c r="G4656" s="54" t="n">
        <v>203.05</v>
      </c>
      <c r="H4656" s="54" t="n">
        <v>0</v>
      </c>
      <c r="I4656" s="54" t="n">
        <f aca="false">SUM(F4656:H4656)</f>
        <v>203.05</v>
      </c>
      <c r="J4656" s="49" t="n">
        <f aca="false">Calc!$C$5-D4656</f>
        <v>563</v>
      </c>
      <c r="K4656" s="49" t="n">
        <f aca="false">IF(J4656&lt;=Calc!$C$11,4,IF(J4656&lt;=Calc!$C$12,3,IF(J4656&lt;=Calc!$C$13,2,1)))</f>
        <v>1</v>
      </c>
      <c r="L4656" s="49" t="n">
        <f aca="false">1+(E4656&gt;=Calc!$C$16)+(E4656&gt;=Calc!$C$17)+(E4656&gt;=Calc!$C$18)</f>
        <v>1</v>
      </c>
      <c r="M4656" s="49" t="str">
        <f aca="false">IF(AND(K4656=4,L4656&gt;=3),"Champions",IF(AND(K4656=3,L4656&gt;=3),"Loyal",IF(K4656&gt;=3,"Recent / New",IF(L4656&gt;=3,"At Risk","Hibernating / Lost"))))</f>
        <v>Hibernating / Lost</v>
      </c>
      <c r="N4656" s="54" t="n">
        <f aca="false">IF(AND(Calc!$C$2&lt;=2009,Calc!$C$3&gt;=2009),F4656,0)+IF(AND(Calc!$C$2&lt;=2010,Calc!$C$3&gt;=2010),G4656,0)+IF(AND(Calc!$C$2&lt;=2011,Calc!$C$3&gt;=2011),H4656,0)</f>
        <v>203.05</v>
      </c>
      <c r="O4656" s="61" t="n">
        <f aca="false">IF(AND(N4656&gt;0,OR(Calc!$C$4="*",B4656=Calc!$C$4)),N4656+ROW()*0.000000001,0)</f>
        <v>203.050004656</v>
      </c>
    </row>
    <row r="4657" customFormat="false" ht="15" hidden="false" customHeight="false" outlineLevel="0" collapsed="false">
      <c r="A4657" s="49" t="n">
        <v>17075</v>
      </c>
      <c r="B4657" s="49" t="s">
        <v>189</v>
      </c>
      <c r="C4657" s="63" t="n">
        <v>40161</v>
      </c>
      <c r="D4657" s="63" t="n">
        <v>40869</v>
      </c>
      <c r="E4657" s="49" t="n">
        <v>10</v>
      </c>
      <c r="F4657" s="54" t="n">
        <v>187.7</v>
      </c>
      <c r="G4657" s="54" t="n">
        <v>1214.81</v>
      </c>
      <c r="H4657" s="54" t="n">
        <v>813.77</v>
      </c>
      <c r="I4657" s="54" t="n">
        <f aca="false">SUM(F4657:H4657)</f>
        <v>2216.28</v>
      </c>
      <c r="J4657" s="49" t="n">
        <f aca="false">Calc!$C$5-D4657</f>
        <v>18</v>
      </c>
      <c r="K4657" s="49" t="n">
        <f aca="false">IF(J4657&lt;=Calc!$C$11,4,IF(J4657&lt;=Calc!$C$12,3,IF(J4657&lt;=Calc!$C$13,2,1)))</f>
        <v>4</v>
      </c>
      <c r="L4657" s="49" t="n">
        <f aca="false">1+(E4657&gt;=Calc!$C$16)+(E4657&gt;=Calc!$C$17)+(E4657&gt;=Calc!$C$18)</f>
        <v>4</v>
      </c>
      <c r="M4657" s="49" t="str">
        <f aca="false">IF(AND(K4657=4,L4657&gt;=3),"Champions",IF(AND(K4657=3,L4657&gt;=3),"Loyal",IF(K4657&gt;=3,"Recent / New",IF(L4657&gt;=3,"At Risk","Hibernating / Lost"))))</f>
        <v>Champions</v>
      </c>
      <c r="N4657" s="54" t="n">
        <f aca="false">IF(AND(Calc!$C$2&lt;=2009,Calc!$C$3&gt;=2009),F4657,0)+IF(AND(Calc!$C$2&lt;=2010,Calc!$C$3&gt;=2010),G4657,0)+IF(AND(Calc!$C$2&lt;=2011,Calc!$C$3&gt;=2011),H4657,0)</f>
        <v>2216.28</v>
      </c>
      <c r="O4657" s="61" t="n">
        <f aca="false">IF(AND(N4657&gt;0,OR(Calc!$C$4="*",B4657=Calc!$C$4)),N4657+ROW()*0.000000001,0)</f>
        <v>2216.280004657</v>
      </c>
    </row>
    <row r="4658" customFormat="false" ht="15" hidden="false" customHeight="false" outlineLevel="0" collapsed="false">
      <c r="A4658" s="49" t="n">
        <v>17076</v>
      </c>
      <c r="B4658" s="49" t="s">
        <v>189</v>
      </c>
      <c r="C4658" s="63" t="n">
        <v>40151</v>
      </c>
      <c r="D4658" s="63" t="n">
        <v>40850</v>
      </c>
      <c r="E4658" s="49" t="n">
        <v>6</v>
      </c>
      <c r="F4658" s="54" t="n">
        <v>67.68</v>
      </c>
      <c r="G4658" s="54" t="n">
        <v>485.49</v>
      </c>
      <c r="H4658" s="54" t="n">
        <v>689.58</v>
      </c>
      <c r="I4658" s="54" t="n">
        <f aca="false">SUM(F4658:H4658)</f>
        <v>1242.75</v>
      </c>
      <c r="J4658" s="49" t="n">
        <f aca="false">Calc!$C$5-D4658</f>
        <v>37</v>
      </c>
      <c r="K4658" s="49" t="n">
        <f aca="false">IF(J4658&lt;=Calc!$C$11,4,IF(J4658&lt;=Calc!$C$12,3,IF(J4658&lt;=Calc!$C$13,2,1)))</f>
        <v>3</v>
      </c>
      <c r="L4658" s="49" t="n">
        <f aca="false">1+(E4658&gt;=Calc!$C$16)+(E4658&gt;=Calc!$C$17)+(E4658&gt;=Calc!$C$18)</f>
        <v>3</v>
      </c>
      <c r="M4658" s="49" t="str">
        <f aca="false">IF(AND(K4658=4,L4658&gt;=3),"Champions",IF(AND(K4658=3,L4658&gt;=3),"Loyal",IF(K4658&gt;=3,"Recent / New",IF(L4658&gt;=3,"At Risk","Hibernating / Lost"))))</f>
        <v>Loyal</v>
      </c>
      <c r="N4658" s="54" t="n">
        <f aca="false">IF(AND(Calc!$C$2&lt;=2009,Calc!$C$3&gt;=2009),F4658,0)+IF(AND(Calc!$C$2&lt;=2010,Calc!$C$3&gt;=2010),G4658,0)+IF(AND(Calc!$C$2&lt;=2011,Calc!$C$3&gt;=2011),H4658,0)</f>
        <v>1242.75</v>
      </c>
      <c r="O4658" s="61" t="n">
        <f aca="false">IF(AND(N4658&gt;0,OR(Calc!$C$4="*",B4658=Calc!$C$4)),N4658+ROW()*0.000000001,0)</f>
        <v>1242.750004658</v>
      </c>
    </row>
    <row r="4659" customFormat="false" ht="15" hidden="false" customHeight="false" outlineLevel="0" collapsed="false">
      <c r="A4659" s="49" t="n">
        <v>17077</v>
      </c>
      <c r="B4659" s="49" t="s">
        <v>189</v>
      </c>
      <c r="C4659" s="63" t="n">
        <v>40308</v>
      </c>
      <c r="D4659" s="63" t="n">
        <v>40308</v>
      </c>
      <c r="E4659" s="49" t="n">
        <v>1</v>
      </c>
      <c r="F4659" s="54" t="n">
        <v>0</v>
      </c>
      <c r="G4659" s="54" t="n">
        <v>306</v>
      </c>
      <c r="H4659" s="54" t="n">
        <v>0</v>
      </c>
      <c r="I4659" s="54" t="n">
        <f aca="false">SUM(F4659:H4659)</f>
        <v>306</v>
      </c>
      <c r="J4659" s="49" t="n">
        <f aca="false">Calc!$C$5-D4659</f>
        <v>579</v>
      </c>
      <c r="K4659" s="49" t="n">
        <f aca="false">IF(J4659&lt;=Calc!$C$11,4,IF(J4659&lt;=Calc!$C$12,3,IF(J4659&lt;=Calc!$C$13,2,1)))</f>
        <v>1</v>
      </c>
      <c r="L4659" s="49" t="n">
        <f aca="false">1+(E4659&gt;=Calc!$C$16)+(E4659&gt;=Calc!$C$17)+(E4659&gt;=Calc!$C$18)</f>
        <v>1</v>
      </c>
      <c r="M4659" s="49" t="str">
        <f aca="false">IF(AND(K4659=4,L4659&gt;=3),"Champions",IF(AND(K4659=3,L4659&gt;=3),"Loyal",IF(K4659&gt;=3,"Recent / New",IF(L4659&gt;=3,"At Risk","Hibernating / Lost"))))</f>
        <v>Hibernating / Lost</v>
      </c>
      <c r="N4659" s="54" t="n">
        <f aca="false">IF(AND(Calc!$C$2&lt;=2009,Calc!$C$3&gt;=2009),F4659,0)+IF(AND(Calc!$C$2&lt;=2010,Calc!$C$3&gt;=2010),G4659,0)+IF(AND(Calc!$C$2&lt;=2011,Calc!$C$3&gt;=2011),H4659,0)</f>
        <v>306</v>
      </c>
      <c r="O4659" s="61" t="n">
        <f aca="false">IF(AND(N4659&gt;0,OR(Calc!$C$4="*",B4659=Calc!$C$4)),N4659+ROW()*0.000000001,0)</f>
        <v>306.000004659</v>
      </c>
    </row>
    <row r="4660" customFormat="false" ht="15" hidden="false" customHeight="false" outlineLevel="0" collapsed="false">
      <c r="A4660" s="49" t="n">
        <v>17078</v>
      </c>
      <c r="B4660" s="49" t="s">
        <v>189</v>
      </c>
      <c r="C4660" s="63" t="n">
        <v>40850</v>
      </c>
      <c r="D4660" s="63" t="n">
        <v>40850</v>
      </c>
      <c r="E4660" s="49" t="n">
        <v>2</v>
      </c>
      <c r="F4660" s="54" t="n">
        <v>0</v>
      </c>
      <c r="G4660" s="54" t="n">
        <v>0</v>
      </c>
      <c r="H4660" s="54" t="n">
        <v>375.86</v>
      </c>
      <c r="I4660" s="54" t="n">
        <f aca="false">SUM(F4660:H4660)</f>
        <v>375.86</v>
      </c>
      <c r="J4660" s="49" t="n">
        <f aca="false">Calc!$C$5-D4660</f>
        <v>37</v>
      </c>
      <c r="K4660" s="49" t="n">
        <f aca="false">IF(J4660&lt;=Calc!$C$11,4,IF(J4660&lt;=Calc!$C$12,3,IF(J4660&lt;=Calc!$C$13,2,1)))</f>
        <v>3</v>
      </c>
      <c r="L4660" s="49" t="n">
        <f aca="false">1+(E4660&gt;=Calc!$C$16)+(E4660&gt;=Calc!$C$17)+(E4660&gt;=Calc!$C$18)</f>
        <v>2</v>
      </c>
      <c r="M4660" s="49" t="str">
        <f aca="false">IF(AND(K4660=4,L4660&gt;=3),"Champions",IF(AND(K4660=3,L4660&gt;=3),"Loyal",IF(K4660&gt;=3,"Recent / New",IF(L4660&gt;=3,"At Risk","Hibernating / Lost"))))</f>
        <v>Recent / New</v>
      </c>
      <c r="N4660" s="54" t="n">
        <f aca="false">IF(AND(Calc!$C$2&lt;=2009,Calc!$C$3&gt;=2009),F4660,0)+IF(AND(Calc!$C$2&lt;=2010,Calc!$C$3&gt;=2010),G4660,0)+IF(AND(Calc!$C$2&lt;=2011,Calc!$C$3&gt;=2011),H4660,0)</f>
        <v>375.86</v>
      </c>
      <c r="O4660" s="61" t="n">
        <f aca="false">IF(AND(N4660&gt;0,OR(Calc!$C$4="*",B4660=Calc!$C$4)),N4660+ROW()*0.000000001,0)</f>
        <v>375.86000466</v>
      </c>
    </row>
    <row r="4661" customFormat="false" ht="15" hidden="false" customHeight="false" outlineLevel="0" collapsed="false">
      <c r="A4661" s="49" t="n">
        <v>17079</v>
      </c>
      <c r="B4661" s="49" t="s">
        <v>189</v>
      </c>
      <c r="C4661" s="63" t="n">
        <v>40808</v>
      </c>
      <c r="D4661" s="63" t="n">
        <v>40808</v>
      </c>
      <c r="E4661" s="49" t="n">
        <v>1</v>
      </c>
      <c r="F4661" s="54" t="n">
        <v>0</v>
      </c>
      <c r="G4661" s="54" t="n">
        <v>0</v>
      </c>
      <c r="H4661" s="54" t="n">
        <v>118.8</v>
      </c>
      <c r="I4661" s="54" t="n">
        <f aca="false">SUM(F4661:H4661)</f>
        <v>118.8</v>
      </c>
      <c r="J4661" s="49" t="n">
        <f aca="false">Calc!$C$5-D4661</f>
        <v>79</v>
      </c>
      <c r="K4661" s="49" t="n">
        <f aca="false">IF(J4661&lt;=Calc!$C$11,4,IF(J4661&lt;=Calc!$C$12,3,IF(J4661&lt;=Calc!$C$13,2,1)))</f>
        <v>3</v>
      </c>
      <c r="L4661" s="49" t="n">
        <f aca="false">1+(E4661&gt;=Calc!$C$16)+(E4661&gt;=Calc!$C$17)+(E4661&gt;=Calc!$C$18)</f>
        <v>1</v>
      </c>
      <c r="M4661" s="49" t="str">
        <f aca="false">IF(AND(K4661=4,L4661&gt;=3),"Champions",IF(AND(K4661=3,L4661&gt;=3),"Loyal",IF(K4661&gt;=3,"Recent / New",IF(L4661&gt;=3,"At Risk","Hibernating / Lost"))))</f>
        <v>Recent / New</v>
      </c>
      <c r="N4661" s="54" t="n">
        <f aca="false">IF(AND(Calc!$C$2&lt;=2009,Calc!$C$3&gt;=2009),F4661,0)+IF(AND(Calc!$C$2&lt;=2010,Calc!$C$3&gt;=2010),G4661,0)+IF(AND(Calc!$C$2&lt;=2011,Calc!$C$3&gt;=2011),H4661,0)</f>
        <v>118.8</v>
      </c>
      <c r="O4661" s="61" t="n">
        <f aca="false">IF(AND(N4661&gt;0,OR(Calc!$C$4="*",B4661=Calc!$C$4)),N4661+ROW()*0.000000001,0)</f>
        <v>118.800004661</v>
      </c>
    </row>
    <row r="4662" customFormat="false" ht="15" hidden="false" customHeight="false" outlineLevel="0" collapsed="false">
      <c r="A4662" s="49" t="n">
        <v>17080</v>
      </c>
      <c r="B4662" s="49" t="s">
        <v>189</v>
      </c>
      <c r="C4662" s="63" t="n">
        <v>40360</v>
      </c>
      <c r="D4662" s="63" t="n">
        <v>40864</v>
      </c>
      <c r="E4662" s="49" t="n">
        <v>7</v>
      </c>
      <c r="F4662" s="54" t="n">
        <v>0</v>
      </c>
      <c r="G4662" s="54" t="n">
        <v>669.91</v>
      </c>
      <c r="H4662" s="54" t="n">
        <v>285.5</v>
      </c>
      <c r="I4662" s="54" t="n">
        <f aca="false">SUM(F4662:H4662)</f>
        <v>955.41</v>
      </c>
      <c r="J4662" s="49" t="n">
        <f aca="false">Calc!$C$5-D4662</f>
        <v>23</v>
      </c>
      <c r="K4662" s="49" t="n">
        <f aca="false">IF(J4662&lt;=Calc!$C$11,4,IF(J4662&lt;=Calc!$C$12,3,IF(J4662&lt;=Calc!$C$13,2,1)))</f>
        <v>4</v>
      </c>
      <c r="L4662" s="49" t="n">
        <f aca="false">1+(E4662&gt;=Calc!$C$16)+(E4662&gt;=Calc!$C$17)+(E4662&gt;=Calc!$C$18)</f>
        <v>3</v>
      </c>
      <c r="M4662" s="49" t="str">
        <f aca="false">IF(AND(K4662=4,L4662&gt;=3),"Champions",IF(AND(K4662=3,L4662&gt;=3),"Loyal",IF(K4662&gt;=3,"Recent / New",IF(L4662&gt;=3,"At Risk","Hibernating / Lost"))))</f>
        <v>Champions</v>
      </c>
      <c r="N4662" s="54" t="n">
        <f aca="false">IF(AND(Calc!$C$2&lt;=2009,Calc!$C$3&gt;=2009),F4662,0)+IF(AND(Calc!$C$2&lt;=2010,Calc!$C$3&gt;=2010),G4662,0)+IF(AND(Calc!$C$2&lt;=2011,Calc!$C$3&gt;=2011),H4662,0)</f>
        <v>955.41</v>
      </c>
      <c r="O4662" s="61" t="n">
        <f aca="false">IF(AND(N4662&gt;0,OR(Calc!$C$4="*",B4662=Calc!$C$4)),N4662+ROW()*0.000000001,0)</f>
        <v>955.410004662</v>
      </c>
    </row>
    <row r="4663" customFormat="false" ht="15" hidden="false" customHeight="false" outlineLevel="0" collapsed="false">
      <c r="A4663" s="49" t="n">
        <v>17081</v>
      </c>
      <c r="B4663" s="49" t="s">
        <v>189</v>
      </c>
      <c r="C4663" s="63" t="n">
        <v>40231</v>
      </c>
      <c r="D4663" s="63" t="n">
        <v>40861</v>
      </c>
      <c r="E4663" s="49" t="n">
        <v>6</v>
      </c>
      <c r="F4663" s="54" t="n">
        <v>0</v>
      </c>
      <c r="G4663" s="54" t="n">
        <v>660.48</v>
      </c>
      <c r="H4663" s="54" t="n">
        <v>288.91</v>
      </c>
      <c r="I4663" s="54" t="n">
        <f aca="false">SUM(F4663:H4663)</f>
        <v>949.39</v>
      </c>
      <c r="J4663" s="49" t="n">
        <f aca="false">Calc!$C$5-D4663</f>
        <v>26</v>
      </c>
      <c r="K4663" s="49" t="n">
        <f aca="false">IF(J4663&lt;=Calc!$C$11,4,IF(J4663&lt;=Calc!$C$12,3,IF(J4663&lt;=Calc!$C$13,2,1)))</f>
        <v>4</v>
      </c>
      <c r="L4663" s="49" t="n">
        <f aca="false">1+(E4663&gt;=Calc!$C$16)+(E4663&gt;=Calc!$C$17)+(E4663&gt;=Calc!$C$18)</f>
        <v>3</v>
      </c>
      <c r="M4663" s="49" t="str">
        <f aca="false">IF(AND(K4663=4,L4663&gt;=3),"Champions",IF(AND(K4663=3,L4663&gt;=3),"Loyal",IF(K4663&gt;=3,"Recent / New",IF(L4663&gt;=3,"At Risk","Hibernating / Lost"))))</f>
        <v>Champions</v>
      </c>
      <c r="N4663" s="54" t="n">
        <f aca="false">IF(AND(Calc!$C$2&lt;=2009,Calc!$C$3&gt;=2009),F4663,0)+IF(AND(Calc!$C$2&lt;=2010,Calc!$C$3&gt;=2010),G4663,0)+IF(AND(Calc!$C$2&lt;=2011,Calc!$C$3&gt;=2011),H4663,0)</f>
        <v>949.39</v>
      </c>
      <c r="O4663" s="61" t="n">
        <f aca="false">IF(AND(N4663&gt;0,OR(Calc!$C$4="*",B4663=Calc!$C$4)),N4663+ROW()*0.000000001,0)</f>
        <v>949.390004663</v>
      </c>
    </row>
    <row r="4664" customFormat="false" ht="15" hidden="false" customHeight="false" outlineLevel="0" collapsed="false">
      <c r="A4664" s="49" t="n">
        <v>17082</v>
      </c>
      <c r="B4664" s="49" t="s">
        <v>189</v>
      </c>
      <c r="C4664" s="63" t="n">
        <v>40162</v>
      </c>
      <c r="D4664" s="63" t="n">
        <v>40853</v>
      </c>
      <c r="E4664" s="49" t="n">
        <v>6</v>
      </c>
      <c r="F4664" s="54" t="n">
        <v>908.2</v>
      </c>
      <c r="G4664" s="54" t="n">
        <v>1819.98</v>
      </c>
      <c r="H4664" s="54" t="n">
        <v>2003.85</v>
      </c>
      <c r="I4664" s="54" t="n">
        <f aca="false">SUM(F4664:H4664)</f>
        <v>4732.03</v>
      </c>
      <c r="J4664" s="49" t="n">
        <f aca="false">Calc!$C$5-D4664</f>
        <v>34</v>
      </c>
      <c r="K4664" s="49" t="n">
        <f aca="false">IF(J4664&lt;=Calc!$C$11,4,IF(J4664&lt;=Calc!$C$12,3,IF(J4664&lt;=Calc!$C$13,2,1)))</f>
        <v>3</v>
      </c>
      <c r="L4664" s="49" t="n">
        <f aca="false">1+(E4664&gt;=Calc!$C$16)+(E4664&gt;=Calc!$C$17)+(E4664&gt;=Calc!$C$18)</f>
        <v>3</v>
      </c>
      <c r="M4664" s="49" t="str">
        <f aca="false">IF(AND(K4664=4,L4664&gt;=3),"Champions",IF(AND(K4664=3,L4664&gt;=3),"Loyal",IF(K4664&gt;=3,"Recent / New",IF(L4664&gt;=3,"At Risk","Hibernating / Lost"))))</f>
        <v>Loyal</v>
      </c>
      <c r="N4664" s="54" t="n">
        <f aca="false">IF(AND(Calc!$C$2&lt;=2009,Calc!$C$3&gt;=2009),F4664,0)+IF(AND(Calc!$C$2&lt;=2010,Calc!$C$3&gt;=2010),G4664,0)+IF(AND(Calc!$C$2&lt;=2011,Calc!$C$3&gt;=2011),H4664,0)</f>
        <v>4732.03</v>
      </c>
      <c r="O4664" s="61" t="n">
        <f aca="false">IF(AND(N4664&gt;0,OR(Calc!$C$4="*",B4664=Calc!$C$4)),N4664+ROW()*0.000000001,0)</f>
        <v>4732.030004664</v>
      </c>
    </row>
    <row r="4665" customFormat="false" ht="15" hidden="false" customHeight="false" outlineLevel="0" collapsed="false">
      <c r="A4665" s="49" t="n">
        <v>17083</v>
      </c>
      <c r="B4665" s="49" t="s">
        <v>189</v>
      </c>
      <c r="C4665" s="63" t="n">
        <v>40218</v>
      </c>
      <c r="D4665" s="63" t="n">
        <v>40777</v>
      </c>
      <c r="E4665" s="49" t="n">
        <v>9</v>
      </c>
      <c r="F4665" s="54" t="n">
        <v>-7.95</v>
      </c>
      <c r="G4665" s="54" t="n">
        <v>2637.25</v>
      </c>
      <c r="H4665" s="54" t="n">
        <v>1405.78</v>
      </c>
      <c r="I4665" s="54" t="n">
        <f aca="false">SUM(F4665:H4665)</f>
        <v>4035.08</v>
      </c>
      <c r="J4665" s="49" t="n">
        <f aca="false">Calc!$C$5-D4665</f>
        <v>110</v>
      </c>
      <c r="K4665" s="49" t="n">
        <f aca="false">IF(J4665&lt;=Calc!$C$11,4,IF(J4665&lt;=Calc!$C$12,3,IF(J4665&lt;=Calc!$C$13,2,1)))</f>
        <v>2</v>
      </c>
      <c r="L4665" s="49" t="n">
        <f aca="false">1+(E4665&gt;=Calc!$C$16)+(E4665&gt;=Calc!$C$17)+(E4665&gt;=Calc!$C$18)</f>
        <v>4</v>
      </c>
      <c r="M4665" s="49" t="str">
        <f aca="false">IF(AND(K4665=4,L4665&gt;=3),"Champions",IF(AND(K4665=3,L4665&gt;=3),"Loyal",IF(K4665&gt;=3,"Recent / New",IF(L4665&gt;=3,"At Risk","Hibernating / Lost"))))</f>
        <v>At Risk</v>
      </c>
      <c r="N4665" s="54" t="n">
        <f aca="false">IF(AND(Calc!$C$2&lt;=2009,Calc!$C$3&gt;=2009),F4665,0)+IF(AND(Calc!$C$2&lt;=2010,Calc!$C$3&gt;=2010),G4665,0)+IF(AND(Calc!$C$2&lt;=2011,Calc!$C$3&gt;=2011),H4665,0)</f>
        <v>4035.08</v>
      </c>
      <c r="O4665" s="61" t="n">
        <f aca="false">IF(AND(N4665&gt;0,OR(Calc!$C$4="*",B4665=Calc!$C$4)),N4665+ROW()*0.000000001,0)</f>
        <v>4035.080004665</v>
      </c>
    </row>
    <row r="4666" customFormat="false" ht="15" hidden="false" customHeight="false" outlineLevel="0" collapsed="false">
      <c r="A4666" s="49" t="n">
        <v>17084</v>
      </c>
      <c r="B4666" s="49" t="s">
        <v>189</v>
      </c>
      <c r="C4666" s="63" t="n">
        <v>40490</v>
      </c>
      <c r="D4666" s="63" t="n">
        <v>40851</v>
      </c>
      <c r="E4666" s="49" t="n">
        <v>3</v>
      </c>
      <c r="F4666" s="54" t="n">
        <v>0</v>
      </c>
      <c r="G4666" s="54" t="n">
        <v>2249.97</v>
      </c>
      <c r="H4666" s="54" t="n">
        <v>2747.99</v>
      </c>
      <c r="I4666" s="54" t="n">
        <f aca="false">SUM(F4666:H4666)</f>
        <v>4997.96</v>
      </c>
      <c r="J4666" s="49" t="n">
        <f aca="false">Calc!$C$5-D4666</f>
        <v>36</v>
      </c>
      <c r="K4666" s="49" t="n">
        <f aca="false">IF(J4666&lt;=Calc!$C$11,4,IF(J4666&lt;=Calc!$C$12,3,IF(J4666&lt;=Calc!$C$13,2,1)))</f>
        <v>3</v>
      </c>
      <c r="L4666" s="49" t="n">
        <f aca="false">1+(E4666&gt;=Calc!$C$16)+(E4666&gt;=Calc!$C$17)+(E4666&gt;=Calc!$C$18)</f>
        <v>2</v>
      </c>
      <c r="M4666" s="49" t="str">
        <f aca="false">IF(AND(K4666=4,L4666&gt;=3),"Champions",IF(AND(K4666=3,L4666&gt;=3),"Loyal",IF(K4666&gt;=3,"Recent / New",IF(L4666&gt;=3,"At Risk","Hibernating / Lost"))))</f>
        <v>Recent / New</v>
      </c>
      <c r="N4666" s="54" t="n">
        <f aca="false">IF(AND(Calc!$C$2&lt;=2009,Calc!$C$3&gt;=2009),F4666,0)+IF(AND(Calc!$C$2&lt;=2010,Calc!$C$3&gt;=2010),G4666,0)+IF(AND(Calc!$C$2&lt;=2011,Calc!$C$3&gt;=2011),H4666,0)</f>
        <v>4997.96</v>
      </c>
      <c r="O4666" s="61" t="n">
        <f aca="false">IF(AND(N4666&gt;0,OR(Calc!$C$4="*",B4666=Calc!$C$4)),N4666+ROW()*0.000000001,0)</f>
        <v>4997.960004666</v>
      </c>
    </row>
    <row r="4667" customFormat="false" ht="15" hidden="false" customHeight="false" outlineLevel="0" collapsed="false">
      <c r="A4667" s="49" t="n">
        <v>17085</v>
      </c>
      <c r="B4667" s="49" t="s">
        <v>189</v>
      </c>
      <c r="C4667" s="63" t="n">
        <v>40153</v>
      </c>
      <c r="D4667" s="63" t="n">
        <v>40763</v>
      </c>
      <c r="E4667" s="49" t="n">
        <v>28</v>
      </c>
      <c r="F4667" s="54" t="n">
        <v>531.79</v>
      </c>
      <c r="G4667" s="54" t="n">
        <v>6347.27</v>
      </c>
      <c r="H4667" s="54" t="n">
        <v>826.21</v>
      </c>
      <c r="I4667" s="54" t="n">
        <f aca="false">SUM(F4667:H4667)</f>
        <v>7705.27</v>
      </c>
      <c r="J4667" s="49" t="n">
        <f aca="false">Calc!$C$5-D4667</f>
        <v>124</v>
      </c>
      <c r="K4667" s="49" t="n">
        <f aca="false">IF(J4667&lt;=Calc!$C$11,4,IF(J4667&lt;=Calc!$C$12,3,IF(J4667&lt;=Calc!$C$13,2,1)))</f>
        <v>2</v>
      </c>
      <c r="L4667" s="49" t="n">
        <f aca="false">1+(E4667&gt;=Calc!$C$16)+(E4667&gt;=Calc!$C$17)+(E4667&gt;=Calc!$C$18)</f>
        <v>4</v>
      </c>
      <c r="M4667" s="49" t="str">
        <f aca="false">IF(AND(K4667=4,L4667&gt;=3),"Champions",IF(AND(K4667=3,L4667&gt;=3),"Loyal",IF(K4667&gt;=3,"Recent / New",IF(L4667&gt;=3,"At Risk","Hibernating / Lost"))))</f>
        <v>At Risk</v>
      </c>
      <c r="N4667" s="54" t="n">
        <f aca="false">IF(AND(Calc!$C$2&lt;=2009,Calc!$C$3&gt;=2009),F4667,0)+IF(AND(Calc!$C$2&lt;=2010,Calc!$C$3&gt;=2010),G4667,0)+IF(AND(Calc!$C$2&lt;=2011,Calc!$C$3&gt;=2011),H4667,0)</f>
        <v>7705.27</v>
      </c>
      <c r="O4667" s="61" t="n">
        <f aca="false">IF(AND(N4667&gt;0,OR(Calc!$C$4="*",B4667=Calc!$C$4)),N4667+ROW()*0.000000001,0)</f>
        <v>7705.270004667</v>
      </c>
    </row>
    <row r="4668" customFormat="false" ht="15" hidden="false" customHeight="false" outlineLevel="0" collapsed="false">
      <c r="A4668" s="49" t="n">
        <v>17086</v>
      </c>
      <c r="B4668" s="49" t="s">
        <v>189</v>
      </c>
      <c r="C4668" s="63" t="n">
        <v>40823</v>
      </c>
      <c r="D4668" s="63" t="n">
        <v>40879</v>
      </c>
      <c r="E4668" s="49" t="n">
        <v>6</v>
      </c>
      <c r="F4668" s="54" t="n">
        <v>0</v>
      </c>
      <c r="G4668" s="54" t="n">
        <v>0</v>
      </c>
      <c r="H4668" s="54" t="n">
        <v>2050.08</v>
      </c>
      <c r="I4668" s="54" t="n">
        <f aca="false">SUM(F4668:H4668)</f>
        <v>2050.08</v>
      </c>
      <c r="J4668" s="49" t="n">
        <f aca="false">Calc!$C$5-D4668</f>
        <v>8</v>
      </c>
      <c r="K4668" s="49" t="n">
        <f aca="false">IF(J4668&lt;=Calc!$C$11,4,IF(J4668&lt;=Calc!$C$12,3,IF(J4668&lt;=Calc!$C$13,2,1)))</f>
        <v>4</v>
      </c>
      <c r="L4668" s="49" t="n">
        <f aca="false">1+(E4668&gt;=Calc!$C$16)+(E4668&gt;=Calc!$C$17)+(E4668&gt;=Calc!$C$18)</f>
        <v>3</v>
      </c>
      <c r="M4668" s="49" t="str">
        <f aca="false">IF(AND(K4668=4,L4668&gt;=3),"Champions",IF(AND(K4668=3,L4668&gt;=3),"Loyal",IF(K4668&gt;=3,"Recent / New",IF(L4668&gt;=3,"At Risk","Hibernating / Lost"))))</f>
        <v>Champions</v>
      </c>
      <c r="N4668" s="54" t="n">
        <f aca="false">IF(AND(Calc!$C$2&lt;=2009,Calc!$C$3&gt;=2009),F4668,0)+IF(AND(Calc!$C$2&lt;=2010,Calc!$C$3&gt;=2010),G4668,0)+IF(AND(Calc!$C$2&lt;=2011,Calc!$C$3&gt;=2011),H4668,0)</f>
        <v>2050.08</v>
      </c>
      <c r="O4668" s="61" t="n">
        <f aca="false">IF(AND(N4668&gt;0,OR(Calc!$C$4="*",B4668=Calc!$C$4)),N4668+ROW()*0.000000001,0)</f>
        <v>2050.080004668</v>
      </c>
    </row>
    <row r="4669" customFormat="false" ht="15" hidden="false" customHeight="false" outlineLevel="0" collapsed="false">
      <c r="A4669" s="49" t="n">
        <v>17087</v>
      </c>
      <c r="B4669" s="49" t="s">
        <v>189</v>
      </c>
      <c r="C4669" s="63" t="n">
        <v>40149</v>
      </c>
      <c r="D4669" s="63" t="n">
        <v>40149</v>
      </c>
      <c r="E4669" s="49" t="n">
        <v>1</v>
      </c>
      <c r="F4669" s="54" t="n">
        <v>221.53</v>
      </c>
      <c r="G4669" s="54" t="n">
        <v>0</v>
      </c>
      <c r="H4669" s="54" t="n">
        <v>0</v>
      </c>
      <c r="I4669" s="54" t="n">
        <f aca="false">SUM(F4669:H4669)</f>
        <v>221.53</v>
      </c>
      <c r="J4669" s="49" t="n">
        <f aca="false">Calc!$C$5-D4669</f>
        <v>738</v>
      </c>
      <c r="K4669" s="49" t="n">
        <f aca="false">IF(J4669&lt;=Calc!$C$11,4,IF(J4669&lt;=Calc!$C$12,3,IF(J4669&lt;=Calc!$C$13,2,1)))</f>
        <v>1</v>
      </c>
      <c r="L4669" s="49" t="n">
        <f aca="false">1+(E4669&gt;=Calc!$C$16)+(E4669&gt;=Calc!$C$17)+(E4669&gt;=Calc!$C$18)</f>
        <v>1</v>
      </c>
      <c r="M4669" s="49" t="str">
        <f aca="false">IF(AND(K4669=4,L4669&gt;=3),"Champions",IF(AND(K4669=3,L4669&gt;=3),"Loyal",IF(K4669&gt;=3,"Recent / New",IF(L4669&gt;=3,"At Risk","Hibernating / Lost"))))</f>
        <v>Hibernating / Lost</v>
      </c>
      <c r="N4669" s="54" t="n">
        <f aca="false">IF(AND(Calc!$C$2&lt;=2009,Calc!$C$3&gt;=2009),F4669,0)+IF(AND(Calc!$C$2&lt;=2010,Calc!$C$3&gt;=2010),G4669,0)+IF(AND(Calc!$C$2&lt;=2011,Calc!$C$3&gt;=2011),H4669,0)</f>
        <v>221.53</v>
      </c>
      <c r="O4669" s="61" t="n">
        <f aca="false">IF(AND(N4669&gt;0,OR(Calc!$C$4="*",B4669=Calc!$C$4)),N4669+ROW()*0.000000001,0)</f>
        <v>221.530004669</v>
      </c>
    </row>
    <row r="4670" customFormat="false" ht="15" hidden="false" customHeight="false" outlineLevel="0" collapsed="false">
      <c r="A4670" s="49" t="n">
        <v>17088</v>
      </c>
      <c r="B4670" s="49" t="s">
        <v>189</v>
      </c>
      <c r="C4670" s="63" t="n">
        <v>40633</v>
      </c>
      <c r="D4670" s="63" t="n">
        <v>40858</v>
      </c>
      <c r="E4670" s="49" t="n">
        <v>4</v>
      </c>
      <c r="F4670" s="54" t="n">
        <v>0</v>
      </c>
      <c r="G4670" s="54" t="n">
        <v>0</v>
      </c>
      <c r="H4670" s="54" t="n">
        <v>1991.01</v>
      </c>
      <c r="I4670" s="54" t="n">
        <f aca="false">SUM(F4670:H4670)</f>
        <v>1991.01</v>
      </c>
      <c r="J4670" s="49" t="n">
        <f aca="false">Calc!$C$5-D4670</f>
        <v>29</v>
      </c>
      <c r="K4670" s="49" t="n">
        <f aca="false">IF(J4670&lt;=Calc!$C$11,4,IF(J4670&lt;=Calc!$C$12,3,IF(J4670&lt;=Calc!$C$13,2,1)))</f>
        <v>3</v>
      </c>
      <c r="L4670" s="49" t="n">
        <f aca="false">1+(E4670&gt;=Calc!$C$16)+(E4670&gt;=Calc!$C$17)+(E4670&gt;=Calc!$C$18)</f>
        <v>3</v>
      </c>
      <c r="M4670" s="49" t="str">
        <f aca="false">IF(AND(K4670=4,L4670&gt;=3),"Champions",IF(AND(K4670=3,L4670&gt;=3),"Loyal",IF(K4670&gt;=3,"Recent / New",IF(L4670&gt;=3,"At Risk","Hibernating / Lost"))))</f>
        <v>Loyal</v>
      </c>
      <c r="N4670" s="54" t="n">
        <f aca="false">IF(AND(Calc!$C$2&lt;=2009,Calc!$C$3&gt;=2009),F4670,0)+IF(AND(Calc!$C$2&lt;=2010,Calc!$C$3&gt;=2010),G4670,0)+IF(AND(Calc!$C$2&lt;=2011,Calc!$C$3&gt;=2011),H4670,0)</f>
        <v>1991.01</v>
      </c>
      <c r="O4670" s="61" t="n">
        <f aca="false">IF(AND(N4670&gt;0,OR(Calc!$C$4="*",B4670=Calc!$C$4)),N4670+ROW()*0.000000001,0)</f>
        <v>1991.01000467</v>
      </c>
    </row>
    <row r="4671" customFormat="false" ht="15" hidden="false" customHeight="false" outlineLevel="0" collapsed="false">
      <c r="A4671" s="49" t="n">
        <v>17089</v>
      </c>
      <c r="B4671" s="49" t="s">
        <v>189</v>
      </c>
      <c r="C4671" s="63" t="n">
        <v>40500</v>
      </c>
      <c r="D4671" s="63" t="n">
        <v>40500</v>
      </c>
      <c r="E4671" s="49" t="n">
        <v>1</v>
      </c>
      <c r="F4671" s="54" t="n">
        <v>0</v>
      </c>
      <c r="G4671" s="54" t="n">
        <v>128.45</v>
      </c>
      <c r="H4671" s="54" t="n">
        <v>0</v>
      </c>
      <c r="I4671" s="54" t="n">
        <f aca="false">SUM(F4671:H4671)</f>
        <v>128.45</v>
      </c>
      <c r="J4671" s="49" t="n">
        <f aca="false">Calc!$C$5-D4671</f>
        <v>387</v>
      </c>
      <c r="K4671" s="49" t="n">
        <f aca="false">IF(J4671&lt;=Calc!$C$11,4,IF(J4671&lt;=Calc!$C$12,3,IF(J4671&lt;=Calc!$C$13,2,1)))</f>
        <v>1</v>
      </c>
      <c r="L4671" s="49" t="n">
        <f aca="false">1+(E4671&gt;=Calc!$C$16)+(E4671&gt;=Calc!$C$17)+(E4671&gt;=Calc!$C$18)</f>
        <v>1</v>
      </c>
      <c r="M4671" s="49" t="str">
        <f aca="false">IF(AND(K4671=4,L4671&gt;=3),"Champions",IF(AND(K4671=3,L4671&gt;=3),"Loyal",IF(K4671&gt;=3,"Recent / New",IF(L4671&gt;=3,"At Risk","Hibernating / Lost"))))</f>
        <v>Hibernating / Lost</v>
      </c>
      <c r="N4671" s="54" t="n">
        <f aca="false">IF(AND(Calc!$C$2&lt;=2009,Calc!$C$3&gt;=2009),F4671,0)+IF(AND(Calc!$C$2&lt;=2010,Calc!$C$3&gt;=2010),G4671,0)+IF(AND(Calc!$C$2&lt;=2011,Calc!$C$3&gt;=2011),H4671,0)</f>
        <v>128.45</v>
      </c>
      <c r="O4671" s="61" t="n">
        <f aca="false">IF(AND(N4671&gt;0,OR(Calc!$C$4="*",B4671=Calc!$C$4)),N4671+ROW()*0.000000001,0)</f>
        <v>128.450004671</v>
      </c>
    </row>
    <row r="4672" customFormat="false" ht="15" hidden="false" customHeight="false" outlineLevel="0" collapsed="false">
      <c r="A4672" s="49" t="n">
        <v>17090</v>
      </c>
      <c r="B4672" s="49" t="s">
        <v>189</v>
      </c>
      <c r="C4672" s="63" t="n">
        <v>40378</v>
      </c>
      <c r="D4672" s="63" t="n">
        <v>40882</v>
      </c>
      <c r="E4672" s="49" t="n">
        <v>13</v>
      </c>
      <c r="F4672" s="54" t="n">
        <v>0</v>
      </c>
      <c r="G4672" s="54" t="n">
        <v>1075.29</v>
      </c>
      <c r="H4672" s="54" t="n">
        <v>1911.35</v>
      </c>
      <c r="I4672" s="54" t="n">
        <f aca="false">SUM(F4672:H4672)</f>
        <v>2986.64</v>
      </c>
      <c r="J4672" s="49" t="n">
        <f aca="false">Calc!$C$5-D4672</f>
        <v>5</v>
      </c>
      <c r="K4672" s="49" t="n">
        <f aca="false">IF(J4672&lt;=Calc!$C$11,4,IF(J4672&lt;=Calc!$C$12,3,IF(J4672&lt;=Calc!$C$13,2,1)))</f>
        <v>4</v>
      </c>
      <c r="L4672" s="49" t="n">
        <f aca="false">1+(E4672&gt;=Calc!$C$16)+(E4672&gt;=Calc!$C$17)+(E4672&gt;=Calc!$C$18)</f>
        <v>4</v>
      </c>
      <c r="M4672" s="49" t="str">
        <f aca="false">IF(AND(K4672=4,L4672&gt;=3),"Champions",IF(AND(K4672=3,L4672&gt;=3),"Loyal",IF(K4672&gt;=3,"Recent / New",IF(L4672&gt;=3,"At Risk","Hibernating / Lost"))))</f>
        <v>Champions</v>
      </c>
      <c r="N4672" s="54" t="n">
        <f aca="false">IF(AND(Calc!$C$2&lt;=2009,Calc!$C$3&gt;=2009),F4672,0)+IF(AND(Calc!$C$2&lt;=2010,Calc!$C$3&gt;=2010),G4672,0)+IF(AND(Calc!$C$2&lt;=2011,Calc!$C$3&gt;=2011),H4672,0)</f>
        <v>2986.64</v>
      </c>
      <c r="O4672" s="61" t="n">
        <f aca="false">IF(AND(N4672&gt;0,OR(Calc!$C$4="*",B4672=Calc!$C$4)),N4672+ROW()*0.000000001,0)</f>
        <v>2986.640004672</v>
      </c>
    </row>
    <row r="4673" customFormat="false" ht="15" hidden="false" customHeight="false" outlineLevel="0" collapsed="false">
      <c r="A4673" s="49" t="n">
        <v>17091</v>
      </c>
      <c r="B4673" s="49" t="s">
        <v>189</v>
      </c>
      <c r="C4673" s="63" t="n">
        <v>40163</v>
      </c>
      <c r="D4673" s="63" t="n">
        <v>40884</v>
      </c>
      <c r="E4673" s="49" t="n">
        <v>19</v>
      </c>
      <c r="F4673" s="54" t="n">
        <v>273.55</v>
      </c>
      <c r="G4673" s="54" t="n">
        <v>3679.24</v>
      </c>
      <c r="H4673" s="54" t="n">
        <v>3509.36</v>
      </c>
      <c r="I4673" s="54" t="n">
        <f aca="false">SUM(F4673:H4673)</f>
        <v>7462.15</v>
      </c>
      <c r="J4673" s="49" t="n">
        <f aca="false">Calc!$C$5-D4673</f>
        <v>3</v>
      </c>
      <c r="K4673" s="49" t="n">
        <f aca="false">IF(J4673&lt;=Calc!$C$11,4,IF(J4673&lt;=Calc!$C$12,3,IF(J4673&lt;=Calc!$C$13,2,1)))</f>
        <v>4</v>
      </c>
      <c r="L4673" s="49" t="n">
        <f aca="false">1+(E4673&gt;=Calc!$C$16)+(E4673&gt;=Calc!$C$17)+(E4673&gt;=Calc!$C$18)</f>
        <v>4</v>
      </c>
      <c r="M4673" s="49" t="str">
        <f aca="false">IF(AND(K4673=4,L4673&gt;=3),"Champions",IF(AND(K4673=3,L4673&gt;=3),"Loyal",IF(K4673&gt;=3,"Recent / New",IF(L4673&gt;=3,"At Risk","Hibernating / Lost"))))</f>
        <v>Champions</v>
      </c>
      <c r="N4673" s="54" t="n">
        <f aca="false">IF(AND(Calc!$C$2&lt;=2009,Calc!$C$3&gt;=2009),F4673,0)+IF(AND(Calc!$C$2&lt;=2010,Calc!$C$3&gt;=2010),G4673,0)+IF(AND(Calc!$C$2&lt;=2011,Calc!$C$3&gt;=2011),H4673,0)</f>
        <v>7462.15</v>
      </c>
      <c r="O4673" s="61" t="n">
        <f aca="false">IF(AND(N4673&gt;0,OR(Calc!$C$4="*",B4673=Calc!$C$4)),N4673+ROW()*0.000000001,0)</f>
        <v>7462.150004673</v>
      </c>
    </row>
    <row r="4674" customFormat="false" ht="15" hidden="false" customHeight="false" outlineLevel="0" collapsed="false">
      <c r="A4674" s="49" t="n">
        <v>17092</v>
      </c>
      <c r="B4674" s="49" t="s">
        <v>189</v>
      </c>
      <c r="C4674" s="63" t="n">
        <v>40211</v>
      </c>
      <c r="D4674" s="63" t="n">
        <v>40836</v>
      </c>
      <c r="E4674" s="49" t="n">
        <v>11</v>
      </c>
      <c r="F4674" s="54" t="n">
        <v>0</v>
      </c>
      <c r="G4674" s="54" t="n">
        <v>3705.73</v>
      </c>
      <c r="H4674" s="54" t="n">
        <v>1774.03</v>
      </c>
      <c r="I4674" s="54" t="n">
        <f aca="false">SUM(F4674:H4674)</f>
        <v>5479.76</v>
      </c>
      <c r="J4674" s="49" t="n">
        <f aca="false">Calc!$C$5-D4674</f>
        <v>51</v>
      </c>
      <c r="K4674" s="49" t="n">
        <f aca="false">IF(J4674&lt;=Calc!$C$11,4,IF(J4674&lt;=Calc!$C$12,3,IF(J4674&lt;=Calc!$C$13,2,1)))</f>
        <v>3</v>
      </c>
      <c r="L4674" s="49" t="n">
        <f aca="false">1+(E4674&gt;=Calc!$C$16)+(E4674&gt;=Calc!$C$17)+(E4674&gt;=Calc!$C$18)</f>
        <v>4</v>
      </c>
      <c r="M4674" s="49" t="str">
        <f aca="false">IF(AND(K4674=4,L4674&gt;=3),"Champions",IF(AND(K4674=3,L4674&gt;=3),"Loyal",IF(K4674&gt;=3,"Recent / New",IF(L4674&gt;=3,"At Risk","Hibernating / Lost"))))</f>
        <v>Loyal</v>
      </c>
      <c r="N4674" s="54" t="n">
        <f aca="false">IF(AND(Calc!$C$2&lt;=2009,Calc!$C$3&gt;=2009),F4674,0)+IF(AND(Calc!$C$2&lt;=2010,Calc!$C$3&gt;=2010),G4674,0)+IF(AND(Calc!$C$2&lt;=2011,Calc!$C$3&gt;=2011),H4674,0)</f>
        <v>5479.76</v>
      </c>
      <c r="O4674" s="61" t="n">
        <f aca="false">IF(AND(N4674&gt;0,OR(Calc!$C$4="*",B4674=Calc!$C$4)),N4674+ROW()*0.000000001,0)</f>
        <v>5479.760004674</v>
      </c>
    </row>
    <row r="4675" customFormat="false" ht="15" hidden="false" customHeight="false" outlineLevel="0" collapsed="false">
      <c r="A4675" s="49" t="n">
        <v>17093</v>
      </c>
      <c r="B4675" s="49" t="s">
        <v>189</v>
      </c>
      <c r="C4675" s="63" t="n">
        <v>40294</v>
      </c>
      <c r="D4675" s="63" t="n">
        <v>40294</v>
      </c>
      <c r="E4675" s="49" t="n">
        <v>1</v>
      </c>
      <c r="F4675" s="54" t="n">
        <v>0</v>
      </c>
      <c r="G4675" s="54" t="n">
        <v>235.88</v>
      </c>
      <c r="H4675" s="54" t="n">
        <v>0</v>
      </c>
      <c r="I4675" s="54" t="n">
        <f aca="false">SUM(F4675:H4675)</f>
        <v>235.88</v>
      </c>
      <c r="J4675" s="49" t="n">
        <f aca="false">Calc!$C$5-D4675</f>
        <v>593</v>
      </c>
      <c r="K4675" s="49" t="n">
        <f aca="false">IF(J4675&lt;=Calc!$C$11,4,IF(J4675&lt;=Calc!$C$12,3,IF(J4675&lt;=Calc!$C$13,2,1)))</f>
        <v>1</v>
      </c>
      <c r="L4675" s="49" t="n">
        <f aca="false">1+(E4675&gt;=Calc!$C$16)+(E4675&gt;=Calc!$C$17)+(E4675&gt;=Calc!$C$18)</f>
        <v>1</v>
      </c>
      <c r="M4675" s="49" t="str">
        <f aca="false">IF(AND(K4675=4,L4675&gt;=3),"Champions",IF(AND(K4675=3,L4675&gt;=3),"Loyal",IF(K4675&gt;=3,"Recent / New",IF(L4675&gt;=3,"At Risk","Hibernating / Lost"))))</f>
        <v>Hibernating / Lost</v>
      </c>
      <c r="N4675" s="54" t="n">
        <f aca="false">IF(AND(Calc!$C$2&lt;=2009,Calc!$C$3&gt;=2009),F4675,0)+IF(AND(Calc!$C$2&lt;=2010,Calc!$C$3&gt;=2010),G4675,0)+IF(AND(Calc!$C$2&lt;=2011,Calc!$C$3&gt;=2011),H4675,0)</f>
        <v>235.88</v>
      </c>
      <c r="O4675" s="61" t="n">
        <f aca="false">IF(AND(N4675&gt;0,OR(Calc!$C$4="*",B4675=Calc!$C$4)),N4675+ROW()*0.000000001,0)</f>
        <v>235.880004675</v>
      </c>
    </row>
    <row r="4676" customFormat="false" ht="15" hidden="false" customHeight="false" outlineLevel="0" collapsed="false">
      <c r="A4676" s="49" t="n">
        <v>17094</v>
      </c>
      <c r="B4676" s="49" t="s">
        <v>189</v>
      </c>
      <c r="C4676" s="63" t="n">
        <v>40463</v>
      </c>
      <c r="D4676" s="63" t="n">
        <v>40564</v>
      </c>
      <c r="E4676" s="49" t="n">
        <v>2</v>
      </c>
      <c r="F4676" s="54" t="n">
        <v>0</v>
      </c>
      <c r="G4676" s="54" t="n">
        <v>100.2</v>
      </c>
      <c r="H4676" s="54" t="n">
        <v>270.2</v>
      </c>
      <c r="I4676" s="54" t="n">
        <f aca="false">SUM(F4676:H4676)</f>
        <v>370.4</v>
      </c>
      <c r="J4676" s="49" t="n">
        <f aca="false">Calc!$C$5-D4676</f>
        <v>323</v>
      </c>
      <c r="K4676" s="49" t="n">
        <f aca="false">IF(J4676&lt;=Calc!$C$11,4,IF(J4676&lt;=Calc!$C$12,3,IF(J4676&lt;=Calc!$C$13,2,1)))</f>
        <v>2</v>
      </c>
      <c r="L4676" s="49" t="n">
        <f aca="false">1+(E4676&gt;=Calc!$C$16)+(E4676&gt;=Calc!$C$17)+(E4676&gt;=Calc!$C$18)</f>
        <v>2</v>
      </c>
      <c r="M4676" s="49" t="str">
        <f aca="false">IF(AND(K4676=4,L4676&gt;=3),"Champions",IF(AND(K4676=3,L4676&gt;=3),"Loyal",IF(K4676&gt;=3,"Recent / New",IF(L4676&gt;=3,"At Risk","Hibernating / Lost"))))</f>
        <v>Hibernating / Lost</v>
      </c>
      <c r="N4676" s="54" t="n">
        <f aca="false">IF(AND(Calc!$C$2&lt;=2009,Calc!$C$3&gt;=2009),F4676,0)+IF(AND(Calc!$C$2&lt;=2010,Calc!$C$3&gt;=2010),G4676,0)+IF(AND(Calc!$C$2&lt;=2011,Calc!$C$3&gt;=2011),H4676,0)</f>
        <v>370.4</v>
      </c>
      <c r="O4676" s="61" t="n">
        <f aca="false">IF(AND(N4676&gt;0,OR(Calc!$C$4="*",B4676=Calc!$C$4)),N4676+ROW()*0.000000001,0)</f>
        <v>370.400004676</v>
      </c>
    </row>
    <row r="4677" customFormat="false" ht="15" hidden="false" customHeight="false" outlineLevel="0" collapsed="false">
      <c r="A4677" s="49" t="n">
        <v>17095</v>
      </c>
      <c r="B4677" s="49" t="s">
        <v>189</v>
      </c>
      <c r="C4677" s="63" t="n">
        <v>40162</v>
      </c>
      <c r="D4677" s="63" t="n">
        <v>40864</v>
      </c>
      <c r="E4677" s="49" t="n">
        <v>7</v>
      </c>
      <c r="F4677" s="54" t="n">
        <v>295</v>
      </c>
      <c r="G4677" s="54" t="n">
        <v>929.39</v>
      </c>
      <c r="H4677" s="54" t="n">
        <v>1296.36</v>
      </c>
      <c r="I4677" s="54" t="n">
        <f aca="false">SUM(F4677:H4677)</f>
        <v>2520.75</v>
      </c>
      <c r="J4677" s="49" t="n">
        <f aca="false">Calc!$C$5-D4677</f>
        <v>23</v>
      </c>
      <c r="K4677" s="49" t="n">
        <f aca="false">IF(J4677&lt;=Calc!$C$11,4,IF(J4677&lt;=Calc!$C$12,3,IF(J4677&lt;=Calc!$C$13,2,1)))</f>
        <v>4</v>
      </c>
      <c r="L4677" s="49" t="n">
        <f aca="false">1+(E4677&gt;=Calc!$C$16)+(E4677&gt;=Calc!$C$17)+(E4677&gt;=Calc!$C$18)</f>
        <v>3</v>
      </c>
      <c r="M4677" s="49" t="str">
        <f aca="false">IF(AND(K4677=4,L4677&gt;=3),"Champions",IF(AND(K4677=3,L4677&gt;=3),"Loyal",IF(K4677&gt;=3,"Recent / New",IF(L4677&gt;=3,"At Risk","Hibernating / Lost"))))</f>
        <v>Champions</v>
      </c>
      <c r="N4677" s="54" t="n">
        <f aca="false">IF(AND(Calc!$C$2&lt;=2009,Calc!$C$3&gt;=2009),F4677,0)+IF(AND(Calc!$C$2&lt;=2010,Calc!$C$3&gt;=2010),G4677,0)+IF(AND(Calc!$C$2&lt;=2011,Calc!$C$3&gt;=2011),H4677,0)</f>
        <v>2520.75</v>
      </c>
      <c r="O4677" s="61" t="n">
        <f aca="false">IF(AND(N4677&gt;0,OR(Calc!$C$4="*",B4677=Calc!$C$4)),N4677+ROW()*0.000000001,0)</f>
        <v>2520.750004677</v>
      </c>
    </row>
    <row r="4678" customFormat="false" ht="15" hidden="false" customHeight="false" outlineLevel="0" collapsed="false">
      <c r="A4678" s="49" t="n">
        <v>17096</v>
      </c>
      <c r="B4678" s="49" t="s">
        <v>189</v>
      </c>
      <c r="C4678" s="63" t="n">
        <v>40331</v>
      </c>
      <c r="D4678" s="63" t="n">
        <v>40871</v>
      </c>
      <c r="E4678" s="49" t="n">
        <v>11</v>
      </c>
      <c r="F4678" s="54" t="n">
        <v>0</v>
      </c>
      <c r="G4678" s="54" t="n">
        <v>2636.9</v>
      </c>
      <c r="H4678" s="54" t="n">
        <v>992.68</v>
      </c>
      <c r="I4678" s="54" t="n">
        <f aca="false">SUM(F4678:H4678)</f>
        <v>3629.58</v>
      </c>
      <c r="J4678" s="49" t="n">
        <f aca="false">Calc!$C$5-D4678</f>
        <v>16</v>
      </c>
      <c r="K4678" s="49" t="n">
        <f aca="false">IF(J4678&lt;=Calc!$C$11,4,IF(J4678&lt;=Calc!$C$12,3,IF(J4678&lt;=Calc!$C$13,2,1)))</f>
        <v>4</v>
      </c>
      <c r="L4678" s="49" t="n">
        <f aca="false">1+(E4678&gt;=Calc!$C$16)+(E4678&gt;=Calc!$C$17)+(E4678&gt;=Calc!$C$18)</f>
        <v>4</v>
      </c>
      <c r="M4678" s="49" t="str">
        <f aca="false">IF(AND(K4678=4,L4678&gt;=3),"Champions",IF(AND(K4678=3,L4678&gt;=3),"Loyal",IF(K4678&gt;=3,"Recent / New",IF(L4678&gt;=3,"At Risk","Hibernating / Lost"))))</f>
        <v>Champions</v>
      </c>
      <c r="N4678" s="54" t="n">
        <f aca="false">IF(AND(Calc!$C$2&lt;=2009,Calc!$C$3&gt;=2009),F4678,0)+IF(AND(Calc!$C$2&lt;=2010,Calc!$C$3&gt;=2010),G4678,0)+IF(AND(Calc!$C$2&lt;=2011,Calc!$C$3&gt;=2011),H4678,0)</f>
        <v>3629.58</v>
      </c>
      <c r="O4678" s="61" t="n">
        <f aca="false">IF(AND(N4678&gt;0,OR(Calc!$C$4="*",B4678=Calc!$C$4)),N4678+ROW()*0.000000001,0)</f>
        <v>3629.580004678</v>
      </c>
    </row>
    <row r="4679" customFormat="false" ht="15" hidden="false" customHeight="false" outlineLevel="0" collapsed="false">
      <c r="A4679" s="49" t="n">
        <v>17097</v>
      </c>
      <c r="B4679" s="49" t="s">
        <v>196</v>
      </c>
      <c r="C4679" s="63" t="n">
        <v>40456</v>
      </c>
      <c r="D4679" s="63" t="n">
        <v>40884</v>
      </c>
      <c r="E4679" s="49" t="n">
        <v>9</v>
      </c>
      <c r="F4679" s="54" t="n">
        <v>0</v>
      </c>
      <c r="G4679" s="54" t="n">
        <v>363.66</v>
      </c>
      <c r="H4679" s="54" t="n">
        <v>763.2</v>
      </c>
      <c r="I4679" s="54" t="n">
        <f aca="false">SUM(F4679:H4679)</f>
        <v>1126.86</v>
      </c>
      <c r="J4679" s="49" t="n">
        <f aca="false">Calc!$C$5-D4679</f>
        <v>3</v>
      </c>
      <c r="K4679" s="49" t="n">
        <f aca="false">IF(J4679&lt;=Calc!$C$11,4,IF(J4679&lt;=Calc!$C$12,3,IF(J4679&lt;=Calc!$C$13,2,1)))</f>
        <v>4</v>
      </c>
      <c r="L4679" s="49" t="n">
        <f aca="false">1+(E4679&gt;=Calc!$C$16)+(E4679&gt;=Calc!$C$17)+(E4679&gt;=Calc!$C$18)</f>
        <v>4</v>
      </c>
      <c r="M4679" s="49" t="str">
        <f aca="false">IF(AND(K4679=4,L4679&gt;=3),"Champions",IF(AND(K4679=3,L4679&gt;=3),"Loyal",IF(K4679&gt;=3,"Recent / New",IF(L4679&gt;=3,"At Risk","Hibernating / Lost"))))</f>
        <v>Champions</v>
      </c>
      <c r="N4679" s="54" t="n">
        <f aca="false">IF(AND(Calc!$C$2&lt;=2009,Calc!$C$3&gt;=2009),F4679,0)+IF(AND(Calc!$C$2&lt;=2010,Calc!$C$3&gt;=2010),G4679,0)+IF(AND(Calc!$C$2&lt;=2011,Calc!$C$3&gt;=2011),H4679,0)</f>
        <v>1126.86</v>
      </c>
      <c r="O4679" s="61" t="n">
        <f aca="false">IF(AND(N4679&gt;0,OR(Calc!$C$4="*",B4679=Calc!$C$4)),N4679+ROW()*0.000000001,0)</f>
        <v>1126.860004679</v>
      </c>
    </row>
    <row r="4680" customFormat="false" ht="15" hidden="false" customHeight="false" outlineLevel="0" collapsed="false">
      <c r="A4680" s="49" t="n">
        <v>17098</v>
      </c>
      <c r="B4680" s="49" t="s">
        <v>189</v>
      </c>
      <c r="C4680" s="63" t="n">
        <v>40346</v>
      </c>
      <c r="D4680" s="63" t="n">
        <v>40505</v>
      </c>
      <c r="E4680" s="49" t="n">
        <v>3</v>
      </c>
      <c r="F4680" s="54" t="n">
        <v>0</v>
      </c>
      <c r="G4680" s="54" t="n">
        <v>591.07</v>
      </c>
      <c r="H4680" s="54" t="n">
        <v>0</v>
      </c>
      <c r="I4680" s="54" t="n">
        <f aca="false">SUM(F4680:H4680)</f>
        <v>591.07</v>
      </c>
      <c r="J4680" s="49" t="n">
        <f aca="false">Calc!$C$5-D4680</f>
        <v>382</v>
      </c>
      <c r="K4680" s="49" t="n">
        <f aca="false">IF(J4680&lt;=Calc!$C$11,4,IF(J4680&lt;=Calc!$C$12,3,IF(J4680&lt;=Calc!$C$13,2,1)))</f>
        <v>1</v>
      </c>
      <c r="L4680" s="49" t="n">
        <f aca="false">1+(E4680&gt;=Calc!$C$16)+(E4680&gt;=Calc!$C$17)+(E4680&gt;=Calc!$C$18)</f>
        <v>2</v>
      </c>
      <c r="M4680" s="49" t="str">
        <f aca="false">IF(AND(K4680=4,L4680&gt;=3),"Champions",IF(AND(K4680=3,L4680&gt;=3),"Loyal",IF(K4680&gt;=3,"Recent / New",IF(L4680&gt;=3,"At Risk","Hibernating / Lost"))))</f>
        <v>Hibernating / Lost</v>
      </c>
      <c r="N4680" s="54" t="n">
        <f aca="false">IF(AND(Calc!$C$2&lt;=2009,Calc!$C$3&gt;=2009),F4680,0)+IF(AND(Calc!$C$2&lt;=2010,Calc!$C$3&gt;=2010),G4680,0)+IF(AND(Calc!$C$2&lt;=2011,Calc!$C$3&gt;=2011),H4680,0)</f>
        <v>591.07</v>
      </c>
      <c r="O4680" s="61" t="n">
        <f aca="false">IF(AND(N4680&gt;0,OR(Calc!$C$4="*",B4680=Calc!$C$4)),N4680+ROW()*0.000000001,0)</f>
        <v>591.07000468</v>
      </c>
    </row>
    <row r="4681" customFormat="false" ht="15" hidden="false" customHeight="false" outlineLevel="0" collapsed="false">
      <c r="A4681" s="49" t="n">
        <v>17099</v>
      </c>
      <c r="B4681" s="49" t="s">
        <v>189</v>
      </c>
      <c r="C4681" s="63" t="n">
        <v>40353</v>
      </c>
      <c r="D4681" s="63" t="n">
        <v>40353</v>
      </c>
      <c r="E4681" s="49" t="n">
        <v>1</v>
      </c>
      <c r="F4681" s="54" t="n">
        <v>0</v>
      </c>
      <c r="G4681" s="54" t="n">
        <v>582.17</v>
      </c>
      <c r="H4681" s="54" t="n">
        <v>0</v>
      </c>
      <c r="I4681" s="54" t="n">
        <f aca="false">SUM(F4681:H4681)</f>
        <v>582.17</v>
      </c>
      <c r="J4681" s="49" t="n">
        <f aca="false">Calc!$C$5-D4681</f>
        <v>534</v>
      </c>
      <c r="K4681" s="49" t="n">
        <f aca="false">IF(J4681&lt;=Calc!$C$11,4,IF(J4681&lt;=Calc!$C$12,3,IF(J4681&lt;=Calc!$C$13,2,1)))</f>
        <v>1</v>
      </c>
      <c r="L4681" s="49" t="n">
        <f aca="false">1+(E4681&gt;=Calc!$C$16)+(E4681&gt;=Calc!$C$17)+(E4681&gt;=Calc!$C$18)</f>
        <v>1</v>
      </c>
      <c r="M4681" s="49" t="str">
        <f aca="false">IF(AND(K4681=4,L4681&gt;=3),"Champions",IF(AND(K4681=3,L4681&gt;=3),"Loyal",IF(K4681&gt;=3,"Recent / New",IF(L4681&gt;=3,"At Risk","Hibernating / Lost"))))</f>
        <v>Hibernating / Lost</v>
      </c>
      <c r="N4681" s="54" t="n">
        <f aca="false">IF(AND(Calc!$C$2&lt;=2009,Calc!$C$3&gt;=2009),F4681,0)+IF(AND(Calc!$C$2&lt;=2010,Calc!$C$3&gt;=2010),G4681,0)+IF(AND(Calc!$C$2&lt;=2011,Calc!$C$3&gt;=2011),H4681,0)</f>
        <v>582.17</v>
      </c>
      <c r="O4681" s="61" t="n">
        <f aca="false">IF(AND(N4681&gt;0,OR(Calc!$C$4="*",B4681=Calc!$C$4)),N4681+ROW()*0.000000001,0)</f>
        <v>582.170004681</v>
      </c>
    </row>
    <row r="4682" customFormat="false" ht="15" hidden="false" customHeight="false" outlineLevel="0" collapsed="false">
      <c r="A4682" s="49" t="n">
        <v>17100</v>
      </c>
      <c r="B4682" s="49" t="s">
        <v>189</v>
      </c>
      <c r="C4682" s="63" t="n">
        <v>40868</v>
      </c>
      <c r="D4682" s="63" t="n">
        <v>40868</v>
      </c>
      <c r="E4682" s="49" t="n">
        <v>2</v>
      </c>
      <c r="F4682" s="54" t="n">
        <v>0</v>
      </c>
      <c r="G4682" s="54" t="n">
        <v>0</v>
      </c>
      <c r="H4682" s="54" t="n">
        <v>971.74</v>
      </c>
      <c r="I4682" s="54" t="n">
        <f aca="false">SUM(F4682:H4682)</f>
        <v>971.74</v>
      </c>
      <c r="J4682" s="49" t="n">
        <f aca="false">Calc!$C$5-D4682</f>
        <v>19</v>
      </c>
      <c r="K4682" s="49" t="n">
        <f aca="false">IF(J4682&lt;=Calc!$C$11,4,IF(J4682&lt;=Calc!$C$12,3,IF(J4682&lt;=Calc!$C$13,2,1)))</f>
        <v>4</v>
      </c>
      <c r="L4682" s="49" t="n">
        <f aca="false">1+(E4682&gt;=Calc!$C$16)+(E4682&gt;=Calc!$C$17)+(E4682&gt;=Calc!$C$18)</f>
        <v>2</v>
      </c>
      <c r="M4682" s="49" t="str">
        <f aca="false">IF(AND(K4682=4,L4682&gt;=3),"Champions",IF(AND(K4682=3,L4682&gt;=3),"Loyal",IF(K4682&gt;=3,"Recent / New",IF(L4682&gt;=3,"At Risk","Hibernating / Lost"))))</f>
        <v>Recent / New</v>
      </c>
      <c r="N4682" s="54" t="n">
        <f aca="false">IF(AND(Calc!$C$2&lt;=2009,Calc!$C$3&gt;=2009),F4682,0)+IF(AND(Calc!$C$2&lt;=2010,Calc!$C$3&gt;=2010),G4682,0)+IF(AND(Calc!$C$2&lt;=2011,Calc!$C$3&gt;=2011),H4682,0)</f>
        <v>971.74</v>
      </c>
      <c r="O4682" s="61" t="n">
        <f aca="false">IF(AND(N4682&gt;0,OR(Calc!$C$4="*",B4682=Calc!$C$4)),N4682+ROW()*0.000000001,0)</f>
        <v>971.740004682</v>
      </c>
    </row>
    <row r="4683" customFormat="false" ht="15" hidden="false" customHeight="false" outlineLevel="0" collapsed="false">
      <c r="A4683" s="49" t="n">
        <v>17101</v>
      </c>
      <c r="B4683" s="49" t="s">
        <v>189</v>
      </c>
      <c r="C4683" s="63" t="n">
        <v>40336</v>
      </c>
      <c r="D4683" s="63" t="n">
        <v>40876</v>
      </c>
      <c r="E4683" s="49" t="n">
        <v>7</v>
      </c>
      <c r="F4683" s="54" t="n">
        <v>0</v>
      </c>
      <c r="G4683" s="54" t="n">
        <v>885.32</v>
      </c>
      <c r="H4683" s="54" t="n">
        <v>1621.73</v>
      </c>
      <c r="I4683" s="54" t="n">
        <f aca="false">SUM(F4683:H4683)</f>
        <v>2507.05</v>
      </c>
      <c r="J4683" s="49" t="n">
        <f aca="false">Calc!$C$5-D4683</f>
        <v>11</v>
      </c>
      <c r="K4683" s="49" t="n">
        <f aca="false">IF(J4683&lt;=Calc!$C$11,4,IF(J4683&lt;=Calc!$C$12,3,IF(J4683&lt;=Calc!$C$13,2,1)))</f>
        <v>4</v>
      </c>
      <c r="L4683" s="49" t="n">
        <f aca="false">1+(E4683&gt;=Calc!$C$16)+(E4683&gt;=Calc!$C$17)+(E4683&gt;=Calc!$C$18)</f>
        <v>3</v>
      </c>
      <c r="M4683" s="49" t="str">
        <f aca="false">IF(AND(K4683=4,L4683&gt;=3),"Champions",IF(AND(K4683=3,L4683&gt;=3),"Loyal",IF(K4683&gt;=3,"Recent / New",IF(L4683&gt;=3,"At Risk","Hibernating / Lost"))))</f>
        <v>Champions</v>
      </c>
      <c r="N4683" s="54" t="n">
        <f aca="false">IF(AND(Calc!$C$2&lt;=2009,Calc!$C$3&gt;=2009),F4683,0)+IF(AND(Calc!$C$2&lt;=2010,Calc!$C$3&gt;=2010),G4683,0)+IF(AND(Calc!$C$2&lt;=2011,Calc!$C$3&gt;=2011),H4683,0)</f>
        <v>2507.05</v>
      </c>
      <c r="O4683" s="61" t="n">
        <f aca="false">IF(AND(N4683&gt;0,OR(Calc!$C$4="*",B4683=Calc!$C$4)),N4683+ROW()*0.000000001,0)</f>
        <v>2507.050004683</v>
      </c>
    </row>
    <row r="4684" customFormat="false" ht="15" hidden="false" customHeight="false" outlineLevel="0" collapsed="false">
      <c r="A4684" s="49" t="n">
        <v>17102</v>
      </c>
      <c r="B4684" s="49" t="s">
        <v>189</v>
      </c>
      <c r="C4684" s="63" t="n">
        <v>40625</v>
      </c>
      <c r="D4684" s="63" t="n">
        <v>40625</v>
      </c>
      <c r="E4684" s="49" t="n">
        <v>1</v>
      </c>
      <c r="F4684" s="54" t="n">
        <v>0</v>
      </c>
      <c r="G4684" s="54" t="n">
        <v>0</v>
      </c>
      <c r="H4684" s="54" t="n">
        <v>25.5</v>
      </c>
      <c r="I4684" s="54" t="n">
        <f aca="false">SUM(F4684:H4684)</f>
        <v>25.5</v>
      </c>
      <c r="J4684" s="49" t="n">
        <f aca="false">Calc!$C$5-D4684</f>
        <v>262</v>
      </c>
      <c r="K4684" s="49" t="n">
        <f aca="false">IF(J4684&lt;=Calc!$C$11,4,IF(J4684&lt;=Calc!$C$12,3,IF(J4684&lt;=Calc!$C$13,2,1)))</f>
        <v>2</v>
      </c>
      <c r="L4684" s="49" t="n">
        <f aca="false">1+(E4684&gt;=Calc!$C$16)+(E4684&gt;=Calc!$C$17)+(E4684&gt;=Calc!$C$18)</f>
        <v>1</v>
      </c>
      <c r="M4684" s="49" t="str">
        <f aca="false">IF(AND(K4684=4,L4684&gt;=3),"Champions",IF(AND(K4684=3,L4684&gt;=3),"Loyal",IF(K4684&gt;=3,"Recent / New",IF(L4684&gt;=3,"At Risk","Hibernating / Lost"))))</f>
        <v>Hibernating / Lost</v>
      </c>
      <c r="N4684" s="54" t="n">
        <f aca="false">IF(AND(Calc!$C$2&lt;=2009,Calc!$C$3&gt;=2009),F4684,0)+IF(AND(Calc!$C$2&lt;=2010,Calc!$C$3&gt;=2010),G4684,0)+IF(AND(Calc!$C$2&lt;=2011,Calc!$C$3&gt;=2011),H4684,0)</f>
        <v>25.5</v>
      </c>
      <c r="O4684" s="61" t="n">
        <f aca="false">IF(AND(N4684&gt;0,OR(Calc!$C$4="*",B4684=Calc!$C$4)),N4684+ROW()*0.000000001,0)</f>
        <v>25.500004684</v>
      </c>
    </row>
    <row r="4685" customFormat="false" ht="15" hidden="false" customHeight="false" outlineLevel="0" collapsed="false">
      <c r="A4685" s="49" t="n">
        <v>17103</v>
      </c>
      <c r="B4685" s="49" t="s">
        <v>189</v>
      </c>
      <c r="C4685" s="63" t="n">
        <v>40164</v>
      </c>
      <c r="D4685" s="63" t="n">
        <v>40164</v>
      </c>
      <c r="E4685" s="49" t="n">
        <v>1</v>
      </c>
      <c r="F4685" s="54" t="n">
        <v>424.3</v>
      </c>
      <c r="G4685" s="54" t="n">
        <v>0</v>
      </c>
      <c r="H4685" s="54" t="n">
        <v>0</v>
      </c>
      <c r="I4685" s="54" t="n">
        <f aca="false">SUM(F4685:H4685)</f>
        <v>424.3</v>
      </c>
      <c r="J4685" s="49" t="n">
        <f aca="false">Calc!$C$5-D4685</f>
        <v>723</v>
      </c>
      <c r="K4685" s="49" t="n">
        <f aca="false">IF(J4685&lt;=Calc!$C$11,4,IF(J4685&lt;=Calc!$C$12,3,IF(J4685&lt;=Calc!$C$13,2,1)))</f>
        <v>1</v>
      </c>
      <c r="L4685" s="49" t="n">
        <f aca="false">1+(E4685&gt;=Calc!$C$16)+(E4685&gt;=Calc!$C$17)+(E4685&gt;=Calc!$C$18)</f>
        <v>1</v>
      </c>
      <c r="M4685" s="49" t="str">
        <f aca="false">IF(AND(K4685=4,L4685&gt;=3),"Champions",IF(AND(K4685=3,L4685&gt;=3),"Loyal",IF(K4685&gt;=3,"Recent / New",IF(L4685&gt;=3,"At Risk","Hibernating / Lost"))))</f>
        <v>Hibernating / Lost</v>
      </c>
      <c r="N4685" s="54" t="n">
        <f aca="false">IF(AND(Calc!$C$2&lt;=2009,Calc!$C$3&gt;=2009),F4685,0)+IF(AND(Calc!$C$2&lt;=2010,Calc!$C$3&gt;=2010),G4685,0)+IF(AND(Calc!$C$2&lt;=2011,Calc!$C$3&gt;=2011),H4685,0)</f>
        <v>424.3</v>
      </c>
      <c r="O4685" s="61" t="n">
        <f aca="false">IF(AND(N4685&gt;0,OR(Calc!$C$4="*",B4685=Calc!$C$4)),N4685+ROW()*0.000000001,0)</f>
        <v>424.300004685</v>
      </c>
    </row>
    <row r="4686" customFormat="false" ht="15" hidden="false" customHeight="false" outlineLevel="0" collapsed="false">
      <c r="A4686" s="49" t="n">
        <v>17104</v>
      </c>
      <c r="B4686" s="49" t="s">
        <v>189</v>
      </c>
      <c r="C4686" s="63" t="n">
        <v>40463</v>
      </c>
      <c r="D4686" s="63" t="n">
        <v>40463</v>
      </c>
      <c r="E4686" s="49" t="n">
        <v>1</v>
      </c>
      <c r="F4686" s="54" t="n">
        <v>0</v>
      </c>
      <c r="G4686" s="54" t="n">
        <v>474.03</v>
      </c>
      <c r="H4686" s="54" t="n">
        <v>0</v>
      </c>
      <c r="I4686" s="54" t="n">
        <f aca="false">SUM(F4686:H4686)</f>
        <v>474.03</v>
      </c>
      <c r="J4686" s="49" t="n">
        <f aca="false">Calc!$C$5-D4686</f>
        <v>424</v>
      </c>
      <c r="K4686" s="49" t="n">
        <f aca="false">IF(J4686&lt;=Calc!$C$11,4,IF(J4686&lt;=Calc!$C$12,3,IF(J4686&lt;=Calc!$C$13,2,1)))</f>
        <v>1</v>
      </c>
      <c r="L4686" s="49" t="n">
        <f aca="false">1+(E4686&gt;=Calc!$C$16)+(E4686&gt;=Calc!$C$17)+(E4686&gt;=Calc!$C$18)</f>
        <v>1</v>
      </c>
      <c r="M4686" s="49" t="str">
        <f aca="false">IF(AND(K4686=4,L4686&gt;=3),"Champions",IF(AND(K4686=3,L4686&gt;=3),"Loyal",IF(K4686&gt;=3,"Recent / New",IF(L4686&gt;=3,"At Risk","Hibernating / Lost"))))</f>
        <v>Hibernating / Lost</v>
      </c>
      <c r="N4686" s="54" t="n">
        <f aca="false">IF(AND(Calc!$C$2&lt;=2009,Calc!$C$3&gt;=2009),F4686,0)+IF(AND(Calc!$C$2&lt;=2010,Calc!$C$3&gt;=2010),G4686,0)+IF(AND(Calc!$C$2&lt;=2011,Calc!$C$3&gt;=2011),H4686,0)</f>
        <v>474.03</v>
      </c>
      <c r="O4686" s="61" t="n">
        <f aca="false">IF(AND(N4686&gt;0,OR(Calc!$C$4="*",B4686=Calc!$C$4)),N4686+ROW()*0.000000001,0)</f>
        <v>474.030004686</v>
      </c>
    </row>
    <row r="4687" customFormat="false" ht="15" hidden="false" customHeight="false" outlineLevel="0" collapsed="false">
      <c r="A4687" s="49" t="n">
        <v>17105</v>
      </c>
      <c r="B4687" s="49" t="s">
        <v>189</v>
      </c>
      <c r="C4687" s="63" t="n">
        <v>40580</v>
      </c>
      <c r="D4687" s="63" t="n">
        <v>40727</v>
      </c>
      <c r="E4687" s="49" t="n">
        <v>2</v>
      </c>
      <c r="F4687" s="54" t="n">
        <v>0</v>
      </c>
      <c r="G4687" s="54" t="n">
        <v>0</v>
      </c>
      <c r="H4687" s="54" t="n">
        <v>665.78</v>
      </c>
      <c r="I4687" s="54" t="n">
        <f aca="false">SUM(F4687:H4687)</f>
        <v>665.78</v>
      </c>
      <c r="J4687" s="49" t="n">
        <f aca="false">Calc!$C$5-D4687</f>
        <v>160</v>
      </c>
      <c r="K4687" s="49" t="n">
        <f aca="false">IF(J4687&lt;=Calc!$C$11,4,IF(J4687&lt;=Calc!$C$12,3,IF(J4687&lt;=Calc!$C$13,2,1)))</f>
        <v>2</v>
      </c>
      <c r="L4687" s="49" t="n">
        <f aca="false">1+(E4687&gt;=Calc!$C$16)+(E4687&gt;=Calc!$C$17)+(E4687&gt;=Calc!$C$18)</f>
        <v>2</v>
      </c>
      <c r="M4687" s="49" t="str">
        <f aca="false">IF(AND(K4687=4,L4687&gt;=3),"Champions",IF(AND(K4687=3,L4687&gt;=3),"Loyal",IF(K4687&gt;=3,"Recent / New",IF(L4687&gt;=3,"At Risk","Hibernating / Lost"))))</f>
        <v>Hibernating / Lost</v>
      </c>
      <c r="N4687" s="54" t="n">
        <f aca="false">IF(AND(Calc!$C$2&lt;=2009,Calc!$C$3&gt;=2009),F4687,0)+IF(AND(Calc!$C$2&lt;=2010,Calc!$C$3&gt;=2010),G4687,0)+IF(AND(Calc!$C$2&lt;=2011,Calc!$C$3&gt;=2011),H4687,0)</f>
        <v>665.78</v>
      </c>
      <c r="O4687" s="61" t="n">
        <f aca="false">IF(AND(N4687&gt;0,OR(Calc!$C$4="*",B4687=Calc!$C$4)),N4687+ROW()*0.000000001,0)</f>
        <v>665.780004687</v>
      </c>
    </row>
    <row r="4688" customFormat="false" ht="15" hidden="false" customHeight="false" outlineLevel="0" collapsed="false">
      <c r="A4688" s="49" t="n">
        <v>17106</v>
      </c>
      <c r="B4688" s="49" t="s">
        <v>189</v>
      </c>
      <c r="C4688" s="63" t="n">
        <v>40497</v>
      </c>
      <c r="D4688" s="63" t="n">
        <v>40497</v>
      </c>
      <c r="E4688" s="49" t="n">
        <v>1</v>
      </c>
      <c r="F4688" s="54" t="n">
        <v>0</v>
      </c>
      <c r="G4688" s="54" t="n">
        <v>481.58</v>
      </c>
      <c r="H4688" s="54" t="n">
        <v>0</v>
      </c>
      <c r="I4688" s="54" t="n">
        <f aca="false">SUM(F4688:H4688)</f>
        <v>481.58</v>
      </c>
      <c r="J4688" s="49" t="n">
        <f aca="false">Calc!$C$5-D4688</f>
        <v>390</v>
      </c>
      <c r="K4688" s="49" t="n">
        <f aca="false">IF(J4688&lt;=Calc!$C$11,4,IF(J4688&lt;=Calc!$C$12,3,IF(J4688&lt;=Calc!$C$13,2,1)))</f>
        <v>1</v>
      </c>
      <c r="L4688" s="49" t="n">
        <f aca="false">1+(E4688&gt;=Calc!$C$16)+(E4688&gt;=Calc!$C$17)+(E4688&gt;=Calc!$C$18)</f>
        <v>1</v>
      </c>
      <c r="M4688" s="49" t="str">
        <f aca="false">IF(AND(K4688=4,L4688&gt;=3),"Champions",IF(AND(K4688=3,L4688&gt;=3),"Loyal",IF(K4688&gt;=3,"Recent / New",IF(L4688&gt;=3,"At Risk","Hibernating / Lost"))))</f>
        <v>Hibernating / Lost</v>
      </c>
      <c r="N4688" s="54" t="n">
        <f aca="false">IF(AND(Calc!$C$2&lt;=2009,Calc!$C$3&gt;=2009),F4688,0)+IF(AND(Calc!$C$2&lt;=2010,Calc!$C$3&gt;=2010),G4688,0)+IF(AND(Calc!$C$2&lt;=2011,Calc!$C$3&gt;=2011),H4688,0)</f>
        <v>481.58</v>
      </c>
      <c r="O4688" s="61" t="n">
        <f aca="false">IF(AND(N4688&gt;0,OR(Calc!$C$4="*",B4688=Calc!$C$4)),N4688+ROW()*0.000000001,0)</f>
        <v>481.580004688</v>
      </c>
    </row>
    <row r="4689" customFormat="false" ht="15" hidden="false" customHeight="false" outlineLevel="0" collapsed="false">
      <c r="A4689" s="49" t="n">
        <v>17107</v>
      </c>
      <c r="B4689" s="49" t="s">
        <v>189</v>
      </c>
      <c r="C4689" s="63" t="n">
        <v>40209</v>
      </c>
      <c r="D4689" s="63" t="n">
        <v>40853</v>
      </c>
      <c r="E4689" s="49" t="n">
        <v>10</v>
      </c>
      <c r="F4689" s="54" t="n">
        <v>0</v>
      </c>
      <c r="G4689" s="54" t="n">
        <v>5232.89</v>
      </c>
      <c r="H4689" s="54" t="n">
        <v>10362.48</v>
      </c>
      <c r="I4689" s="54" t="n">
        <f aca="false">SUM(F4689:H4689)</f>
        <v>15595.37</v>
      </c>
      <c r="J4689" s="49" t="n">
        <f aca="false">Calc!$C$5-D4689</f>
        <v>34</v>
      </c>
      <c r="K4689" s="49" t="n">
        <f aca="false">IF(J4689&lt;=Calc!$C$11,4,IF(J4689&lt;=Calc!$C$12,3,IF(J4689&lt;=Calc!$C$13,2,1)))</f>
        <v>3</v>
      </c>
      <c r="L4689" s="49" t="n">
        <f aca="false">1+(E4689&gt;=Calc!$C$16)+(E4689&gt;=Calc!$C$17)+(E4689&gt;=Calc!$C$18)</f>
        <v>4</v>
      </c>
      <c r="M4689" s="49" t="str">
        <f aca="false">IF(AND(K4689=4,L4689&gt;=3),"Champions",IF(AND(K4689=3,L4689&gt;=3),"Loyal",IF(K4689&gt;=3,"Recent / New",IF(L4689&gt;=3,"At Risk","Hibernating / Lost"))))</f>
        <v>Loyal</v>
      </c>
      <c r="N4689" s="54" t="n">
        <f aca="false">IF(AND(Calc!$C$2&lt;=2009,Calc!$C$3&gt;=2009),F4689,0)+IF(AND(Calc!$C$2&lt;=2010,Calc!$C$3&gt;=2010),G4689,0)+IF(AND(Calc!$C$2&lt;=2011,Calc!$C$3&gt;=2011),H4689,0)</f>
        <v>15595.37</v>
      </c>
      <c r="O4689" s="61" t="n">
        <f aca="false">IF(AND(N4689&gt;0,OR(Calc!$C$4="*",B4689=Calc!$C$4)),N4689+ROW()*0.000000001,0)</f>
        <v>15595.370004689</v>
      </c>
    </row>
    <row r="4690" customFormat="false" ht="15" hidden="false" customHeight="false" outlineLevel="0" collapsed="false">
      <c r="A4690" s="49" t="n">
        <v>17108</v>
      </c>
      <c r="B4690" s="49" t="s">
        <v>189</v>
      </c>
      <c r="C4690" s="63" t="n">
        <v>40223</v>
      </c>
      <c r="D4690" s="63" t="n">
        <v>40223</v>
      </c>
      <c r="E4690" s="49" t="n">
        <v>1</v>
      </c>
      <c r="F4690" s="54" t="n">
        <v>0</v>
      </c>
      <c r="G4690" s="54" t="n">
        <v>174.95</v>
      </c>
      <c r="H4690" s="54" t="n">
        <v>0</v>
      </c>
      <c r="I4690" s="54" t="n">
        <f aca="false">SUM(F4690:H4690)</f>
        <v>174.95</v>
      </c>
      <c r="J4690" s="49" t="n">
        <f aca="false">Calc!$C$5-D4690</f>
        <v>664</v>
      </c>
      <c r="K4690" s="49" t="n">
        <f aca="false">IF(J4690&lt;=Calc!$C$11,4,IF(J4690&lt;=Calc!$C$12,3,IF(J4690&lt;=Calc!$C$13,2,1)))</f>
        <v>1</v>
      </c>
      <c r="L4690" s="49" t="n">
        <f aca="false">1+(E4690&gt;=Calc!$C$16)+(E4690&gt;=Calc!$C$17)+(E4690&gt;=Calc!$C$18)</f>
        <v>1</v>
      </c>
      <c r="M4690" s="49" t="str">
        <f aca="false">IF(AND(K4690=4,L4690&gt;=3),"Champions",IF(AND(K4690=3,L4690&gt;=3),"Loyal",IF(K4690&gt;=3,"Recent / New",IF(L4690&gt;=3,"At Risk","Hibernating / Lost"))))</f>
        <v>Hibernating / Lost</v>
      </c>
      <c r="N4690" s="54" t="n">
        <f aca="false">IF(AND(Calc!$C$2&lt;=2009,Calc!$C$3&gt;=2009),F4690,0)+IF(AND(Calc!$C$2&lt;=2010,Calc!$C$3&gt;=2010),G4690,0)+IF(AND(Calc!$C$2&lt;=2011,Calc!$C$3&gt;=2011),H4690,0)</f>
        <v>174.95</v>
      </c>
      <c r="O4690" s="61" t="n">
        <f aca="false">IF(AND(N4690&gt;0,OR(Calc!$C$4="*",B4690=Calc!$C$4)),N4690+ROW()*0.000000001,0)</f>
        <v>174.95000469</v>
      </c>
    </row>
    <row r="4691" customFormat="false" ht="15" hidden="false" customHeight="false" outlineLevel="0" collapsed="false">
      <c r="A4691" s="49" t="n">
        <v>17109</v>
      </c>
      <c r="B4691" s="49" t="s">
        <v>189</v>
      </c>
      <c r="C4691" s="63" t="n">
        <v>40389</v>
      </c>
      <c r="D4691" s="63" t="n">
        <v>40857</v>
      </c>
      <c r="E4691" s="49" t="n">
        <v>8</v>
      </c>
      <c r="F4691" s="54" t="n">
        <v>0</v>
      </c>
      <c r="G4691" s="54" t="n">
        <v>410.42</v>
      </c>
      <c r="H4691" s="54" t="n">
        <v>865.93</v>
      </c>
      <c r="I4691" s="54" t="n">
        <f aca="false">SUM(F4691:H4691)</f>
        <v>1276.35</v>
      </c>
      <c r="J4691" s="49" t="n">
        <f aca="false">Calc!$C$5-D4691</f>
        <v>30</v>
      </c>
      <c r="K4691" s="49" t="n">
        <f aca="false">IF(J4691&lt;=Calc!$C$11,4,IF(J4691&lt;=Calc!$C$12,3,IF(J4691&lt;=Calc!$C$13,2,1)))</f>
        <v>3</v>
      </c>
      <c r="L4691" s="49" t="n">
        <f aca="false">1+(E4691&gt;=Calc!$C$16)+(E4691&gt;=Calc!$C$17)+(E4691&gt;=Calc!$C$18)</f>
        <v>4</v>
      </c>
      <c r="M4691" s="49" t="str">
        <f aca="false">IF(AND(K4691=4,L4691&gt;=3),"Champions",IF(AND(K4691=3,L4691&gt;=3),"Loyal",IF(K4691&gt;=3,"Recent / New",IF(L4691&gt;=3,"At Risk","Hibernating / Lost"))))</f>
        <v>Loyal</v>
      </c>
      <c r="N4691" s="54" t="n">
        <f aca="false">IF(AND(Calc!$C$2&lt;=2009,Calc!$C$3&gt;=2009),F4691,0)+IF(AND(Calc!$C$2&lt;=2010,Calc!$C$3&gt;=2010),G4691,0)+IF(AND(Calc!$C$2&lt;=2011,Calc!$C$3&gt;=2011),H4691,0)</f>
        <v>1276.35</v>
      </c>
      <c r="O4691" s="61" t="n">
        <f aca="false">IF(AND(N4691&gt;0,OR(Calc!$C$4="*",B4691=Calc!$C$4)),N4691+ROW()*0.000000001,0)</f>
        <v>1276.350004691</v>
      </c>
    </row>
    <row r="4692" customFormat="false" ht="15" hidden="false" customHeight="false" outlineLevel="0" collapsed="false">
      <c r="A4692" s="49" t="n">
        <v>17110</v>
      </c>
      <c r="B4692" s="49" t="s">
        <v>189</v>
      </c>
      <c r="C4692" s="63" t="n">
        <v>40276</v>
      </c>
      <c r="D4692" s="63" t="n">
        <v>40721</v>
      </c>
      <c r="E4692" s="49" t="n">
        <v>3</v>
      </c>
      <c r="F4692" s="54" t="n">
        <v>0</v>
      </c>
      <c r="G4692" s="54" t="n">
        <v>336.6</v>
      </c>
      <c r="H4692" s="54" t="n">
        <v>163.3</v>
      </c>
      <c r="I4692" s="54" t="n">
        <f aca="false">SUM(F4692:H4692)</f>
        <v>499.9</v>
      </c>
      <c r="J4692" s="49" t="n">
        <f aca="false">Calc!$C$5-D4692</f>
        <v>166</v>
      </c>
      <c r="K4692" s="49" t="n">
        <f aca="false">IF(J4692&lt;=Calc!$C$11,4,IF(J4692&lt;=Calc!$C$12,3,IF(J4692&lt;=Calc!$C$13,2,1)))</f>
        <v>2</v>
      </c>
      <c r="L4692" s="49" t="n">
        <f aca="false">1+(E4692&gt;=Calc!$C$16)+(E4692&gt;=Calc!$C$17)+(E4692&gt;=Calc!$C$18)</f>
        <v>2</v>
      </c>
      <c r="M4692" s="49" t="str">
        <f aca="false">IF(AND(K4692=4,L4692&gt;=3),"Champions",IF(AND(K4692=3,L4692&gt;=3),"Loyal",IF(K4692&gt;=3,"Recent / New",IF(L4692&gt;=3,"At Risk","Hibernating / Lost"))))</f>
        <v>Hibernating / Lost</v>
      </c>
      <c r="N4692" s="54" t="n">
        <f aca="false">IF(AND(Calc!$C$2&lt;=2009,Calc!$C$3&gt;=2009),F4692,0)+IF(AND(Calc!$C$2&lt;=2010,Calc!$C$3&gt;=2010),G4692,0)+IF(AND(Calc!$C$2&lt;=2011,Calc!$C$3&gt;=2011),H4692,0)</f>
        <v>499.9</v>
      </c>
      <c r="O4692" s="61" t="n">
        <f aca="false">IF(AND(N4692&gt;0,OR(Calc!$C$4="*",B4692=Calc!$C$4)),N4692+ROW()*0.000000001,0)</f>
        <v>499.900004692</v>
      </c>
    </row>
    <row r="4693" customFormat="false" ht="15" hidden="false" customHeight="false" outlineLevel="0" collapsed="false">
      <c r="A4693" s="49" t="n">
        <v>17111</v>
      </c>
      <c r="B4693" s="49" t="s">
        <v>189</v>
      </c>
      <c r="C4693" s="63" t="n">
        <v>40461</v>
      </c>
      <c r="D4693" s="63" t="n">
        <v>40839</v>
      </c>
      <c r="E4693" s="49" t="n">
        <v>2</v>
      </c>
      <c r="F4693" s="54" t="n">
        <v>0</v>
      </c>
      <c r="G4693" s="54" t="n">
        <v>227.97</v>
      </c>
      <c r="H4693" s="54" t="n">
        <v>231.61</v>
      </c>
      <c r="I4693" s="54" t="n">
        <f aca="false">SUM(F4693:H4693)</f>
        <v>459.58</v>
      </c>
      <c r="J4693" s="49" t="n">
        <f aca="false">Calc!$C$5-D4693</f>
        <v>48</v>
      </c>
      <c r="K4693" s="49" t="n">
        <f aca="false">IF(J4693&lt;=Calc!$C$11,4,IF(J4693&lt;=Calc!$C$12,3,IF(J4693&lt;=Calc!$C$13,2,1)))</f>
        <v>3</v>
      </c>
      <c r="L4693" s="49" t="n">
        <f aca="false">1+(E4693&gt;=Calc!$C$16)+(E4693&gt;=Calc!$C$17)+(E4693&gt;=Calc!$C$18)</f>
        <v>2</v>
      </c>
      <c r="M4693" s="49" t="str">
        <f aca="false">IF(AND(K4693=4,L4693&gt;=3),"Champions",IF(AND(K4693=3,L4693&gt;=3),"Loyal",IF(K4693&gt;=3,"Recent / New",IF(L4693&gt;=3,"At Risk","Hibernating / Lost"))))</f>
        <v>Recent / New</v>
      </c>
      <c r="N4693" s="54" t="n">
        <f aca="false">IF(AND(Calc!$C$2&lt;=2009,Calc!$C$3&gt;=2009),F4693,0)+IF(AND(Calc!$C$2&lt;=2010,Calc!$C$3&gt;=2010),G4693,0)+IF(AND(Calc!$C$2&lt;=2011,Calc!$C$3&gt;=2011),H4693,0)</f>
        <v>459.58</v>
      </c>
      <c r="O4693" s="61" t="n">
        <f aca="false">IF(AND(N4693&gt;0,OR(Calc!$C$4="*",B4693=Calc!$C$4)),N4693+ROW()*0.000000001,0)</f>
        <v>459.580004693</v>
      </c>
    </row>
    <row r="4694" customFormat="false" ht="15" hidden="false" customHeight="false" outlineLevel="0" collapsed="false">
      <c r="A4694" s="49" t="n">
        <v>17112</v>
      </c>
      <c r="B4694" s="49" t="s">
        <v>189</v>
      </c>
      <c r="C4694" s="63" t="n">
        <v>40384</v>
      </c>
      <c r="D4694" s="63" t="n">
        <v>40384</v>
      </c>
      <c r="E4694" s="49" t="n">
        <v>1</v>
      </c>
      <c r="F4694" s="54" t="n">
        <v>0</v>
      </c>
      <c r="G4694" s="54" t="n">
        <v>197.57</v>
      </c>
      <c r="H4694" s="54" t="n">
        <v>0</v>
      </c>
      <c r="I4694" s="54" t="n">
        <f aca="false">SUM(F4694:H4694)</f>
        <v>197.57</v>
      </c>
      <c r="J4694" s="49" t="n">
        <f aca="false">Calc!$C$5-D4694</f>
        <v>503</v>
      </c>
      <c r="K4694" s="49" t="n">
        <f aca="false">IF(J4694&lt;=Calc!$C$11,4,IF(J4694&lt;=Calc!$C$12,3,IF(J4694&lt;=Calc!$C$13,2,1)))</f>
        <v>1</v>
      </c>
      <c r="L4694" s="49" t="n">
        <f aca="false">1+(E4694&gt;=Calc!$C$16)+(E4694&gt;=Calc!$C$17)+(E4694&gt;=Calc!$C$18)</f>
        <v>1</v>
      </c>
      <c r="M4694" s="49" t="str">
        <f aca="false">IF(AND(K4694=4,L4694&gt;=3),"Champions",IF(AND(K4694=3,L4694&gt;=3),"Loyal",IF(K4694&gt;=3,"Recent / New",IF(L4694&gt;=3,"At Risk","Hibernating / Lost"))))</f>
        <v>Hibernating / Lost</v>
      </c>
      <c r="N4694" s="54" t="n">
        <f aca="false">IF(AND(Calc!$C$2&lt;=2009,Calc!$C$3&gt;=2009),F4694,0)+IF(AND(Calc!$C$2&lt;=2010,Calc!$C$3&gt;=2010),G4694,0)+IF(AND(Calc!$C$2&lt;=2011,Calc!$C$3&gt;=2011),H4694,0)</f>
        <v>197.57</v>
      </c>
      <c r="O4694" s="61" t="n">
        <f aca="false">IF(AND(N4694&gt;0,OR(Calc!$C$4="*",B4694=Calc!$C$4)),N4694+ROW()*0.000000001,0)</f>
        <v>197.570004694</v>
      </c>
    </row>
    <row r="4695" customFormat="false" ht="15" hidden="false" customHeight="false" outlineLevel="0" collapsed="false">
      <c r="A4695" s="49" t="n">
        <v>17113</v>
      </c>
      <c r="B4695" s="49" t="s">
        <v>189</v>
      </c>
      <c r="C4695" s="63" t="n">
        <v>40189</v>
      </c>
      <c r="D4695" s="63" t="n">
        <v>40312</v>
      </c>
      <c r="E4695" s="49" t="n">
        <v>6</v>
      </c>
      <c r="F4695" s="54" t="n">
        <v>0</v>
      </c>
      <c r="G4695" s="54" t="n">
        <v>2092.16</v>
      </c>
      <c r="H4695" s="54" t="n">
        <v>0</v>
      </c>
      <c r="I4695" s="54" t="n">
        <f aca="false">SUM(F4695:H4695)</f>
        <v>2092.16</v>
      </c>
      <c r="J4695" s="49" t="n">
        <f aca="false">Calc!$C$5-D4695</f>
        <v>575</v>
      </c>
      <c r="K4695" s="49" t="n">
        <f aca="false">IF(J4695&lt;=Calc!$C$11,4,IF(J4695&lt;=Calc!$C$12,3,IF(J4695&lt;=Calc!$C$13,2,1)))</f>
        <v>1</v>
      </c>
      <c r="L4695" s="49" t="n">
        <f aca="false">1+(E4695&gt;=Calc!$C$16)+(E4695&gt;=Calc!$C$17)+(E4695&gt;=Calc!$C$18)</f>
        <v>3</v>
      </c>
      <c r="M4695" s="49" t="str">
        <f aca="false">IF(AND(K4695=4,L4695&gt;=3),"Champions",IF(AND(K4695=3,L4695&gt;=3),"Loyal",IF(K4695&gt;=3,"Recent / New",IF(L4695&gt;=3,"At Risk","Hibernating / Lost"))))</f>
        <v>At Risk</v>
      </c>
      <c r="N4695" s="54" t="n">
        <f aca="false">IF(AND(Calc!$C$2&lt;=2009,Calc!$C$3&gt;=2009),F4695,0)+IF(AND(Calc!$C$2&lt;=2010,Calc!$C$3&gt;=2010),G4695,0)+IF(AND(Calc!$C$2&lt;=2011,Calc!$C$3&gt;=2011),H4695,0)</f>
        <v>2092.16</v>
      </c>
      <c r="O4695" s="61" t="n">
        <f aca="false">IF(AND(N4695&gt;0,OR(Calc!$C$4="*",B4695=Calc!$C$4)),N4695+ROW()*0.000000001,0)</f>
        <v>2092.160004695</v>
      </c>
    </row>
    <row r="4696" customFormat="false" ht="15" hidden="false" customHeight="false" outlineLevel="0" collapsed="false">
      <c r="A4696" s="49" t="n">
        <v>17114</v>
      </c>
      <c r="B4696" s="49" t="s">
        <v>189</v>
      </c>
      <c r="C4696" s="63" t="n">
        <v>40552</v>
      </c>
      <c r="D4696" s="63" t="n">
        <v>40881</v>
      </c>
      <c r="E4696" s="49" t="n">
        <v>8</v>
      </c>
      <c r="F4696" s="54" t="n">
        <v>0</v>
      </c>
      <c r="G4696" s="54" t="n">
        <v>0</v>
      </c>
      <c r="H4696" s="54" t="n">
        <v>739.72</v>
      </c>
      <c r="I4696" s="54" t="n">
        <f aca="false">SUM(F4696:H4696)</f>
        <v>739.72</v>
      </c>
      <c r="J4696" s="49" t="n">
        <f aca="false">Calc!$C$5-D4696</f>
        <v>6</v>
      </c>
      <c r="K4696" s="49" t="n">
        <f aca="false">IF(J4696&lt;=Calc!$C$11,4,IF(J4696&lt;=Calc!$C$12,3,IF(J4696&lt;=Calc!$C$13,2,1)))</f>
        <v>4</v>
      </c>
      <c r="L4696" s="49" t="n">
        <f aca="false">1+(E4696&gt;=Calc!$C$16)+(E4696&gt;=Calc!$C$17)+(E4696&gt;=Calc!$C$18)</f>
        <v>4</v>
      </c>
      <c r="M4696" s="49" t="str">
        <f aca="false">IF(AND(K4696=4,L4696&gt;=3),"Champions",IF(AND(K4696=3,L4696&gt;=3),"Loyal",IF(K4696&gt;=3,"Recent / New",IF(L4696&gt;=3,"At Risk","Hibernating / Lost"))))</f>
        <v>Champions</v>
      </c>
      <c r="N4696" s="54" t="n">
        <f aca="false">IF(AND(Calc!$C$2&lt;=2009,Calc!$C$3&gt;=2009),F4696,0)+IF(AND(Calc!$C$2&lt;=2010,Calc!$C$3&gt;=2010),G4696,0)+IF(AND(Calc!$C$2&lt;=2011,Calc!$C$3&gt;=2011),H4696,0)</f>
        <v>739.72</v>
      </c>
      <c r="O4696" s="61" t="n">
        <f aca="false">IF(AND(N4696&gt;0,OR(Calc!$C$4="*",B4696=Calc!$C$4)),N4696+ROW()*0.000000001,0)</f>
        <v>739.720004696</v>
      </c>
    </row>
    <row r="4697" customFormat="false" ht="15" hidden="false" customHeight="false" outlineLevel="0" collapsed="false">
      <c r="A4697" s="49" t="n">
        <v>17115</v>
      </c>
      <c r="B4697" s="49" t="s">
        <v>189</v>
      </c>
      <c r="C4697" s="63" t="n">
        <v>40152</v>
      </c>
      <c r="D4697" s="63" t="n">
        <v>40878</v>
      </c>
      <c r="E4697" s="49" t="n">
        <v>7</v>
      </c>
      <c r="F4697" s="54" t="n">
        <v>434.15</v>
      </c>
      <c r="G4697" s="54" t="n">
        <v>1375.24</v>
      </c>
      <c r="H4697" s="54" t="n">
        <v>806.9</v>
      </c>
      <c r="I4697" s="54" t="n">
        <f aca="false">SUM(F4697:H4697)</f>
        <v>2616.29</v>
      </c>
      <c r="J4697" s="49" t="n">
        <f aca="false">Calc!$C$5-D4697</f>
        <v>9</v>
      </c>
      <c r="K4697" s="49" t="n">
        <f aca="false">IF(J4697&lt;=Calc!$C$11,4,IF(J4697&lt;=Calc!$C$12,3,IF(J4697&lt;=Calc!$C$13,2,1)))</f>
        <v>4</v>
      </c>
      <c r="L4697" s="49" t="n">
        <f aca="false">1+(E4697&gt;=Calc!$C$16)+(E4697&gt;=Calc!$C$17)+(E4697&gt;=Calc!$C$18)</f>
        <v>3</v>
      </c>
      <c r="M4697" s="49" t="str">
        <f aca="false">IF(AND(K4697=4,L4697&gt;=3),"Champions",IF(AND(K4697=3,L4697&gt;=3),"Loyal",IF(K4697&gt;=3,"Recent / New",IF(L4697&gt;=3,"At Risk","Hibernating / Lost"))))</f>
        <v>Champions</v>
      </c>
      <c r="N4697" s="54" t="n">
        <f aca="false">IF(AND(Calc!$C$2&lt;=2009,Calc!$C$3&gt;=2009),F4697,0)+IF(AND(Calc!$C$2&lt;=2010,Calc!$C$3&gt;=2010),G4697,0)+IF(AND(Calc!$C$2&lt;=2011,Calc!$C$3&gt;=2011),H4697,0)</f>
        <v>2616.29</v>
      </c>
      <c r="O4697" s="61" t="n">
        <f aca="false">IF(AND(N4697&gt;0,OR(Calc!$C$4="*",B4697=Calc!$C$4)),N4697+ROW()*0.000000001,0)</f>
        <v>2616.290004697</v>
      </c>
    </row>
    <row r="4698" customFormat="false" ht="15" hidden="false" customHeight="false" outlineLevel="0" collapsed="false">
      <c r="A4698" s="49" t="n">
        <v>17116</v>
      </c>
      <c r="B4698" s="49" t="s">
        <v>189</v>
      </c>
      <c r="C4698" s="63" t="n">
        <v>40238</v>
      </c>
      <c r="D4698" s="63" t="n">
        <v>40238</v>
      </c>
      <c r="E4698" s="49" t="n">
        <v>1</v>
      </c>
      <c r="F4698" s="54" t="n">
        <v>0</v>
      </c>
      <c r="G4698" s="54" t="n">
        <v>389.78</v>
      </c>
      <c r="H4698" s="54" t="n">
        <v>0</v>
      </c>
      <c r="I4698" s="54" t="n">
        <f aca="false">SUM(F4698:H4698)</f>
        <v>389.78</v>
      </c>
      <c r="J4698" s="49" t="n">
        <f aca="false">Calc!$C$5-D4698</f>
        <v>649</v>
      </c>
      <c r="K4698" s="49" t="n">
        <f aca="false">IF(J4698&lt;=Calc!$C$11,4,IF(J4698&lt;=Calc!$C$12,3,IF(J4698&lt;=Calc!$C$13,2,1)))</f>
        <v>1</v>
      </c>
      <c r="L4698" s="49" t="n">
        <f aca="false">1+(E4698&gt;=Calc!$C$16)+(E4698&gt;=Calc!$C$17)+(E4698&gt;=Calc!$C$18)</f>
        <v>1</v>
      </c>
      <c r="M4698" s="49" t="str">
        <f aca="false">IF(AND(K4698=4,L4698&gt;=3),"Champions",IF(AND(K4698=3,L4698&gt;=3),"Loyal",IF(K4698&gt;=3,"Recent / New",IF(L4698&gt;=3,"At Risk","Hibernating / Lost"))))</f>
        <v>Hibernating / Lost</v>
      </c>
      <c r="N4698" s="54" t="n">
        <f aca="false">IF(AND(Calc!$C$2&lt;=2009,Calc!$C$3&gt;=2009),F4698,0)+IF(AND(Calc!$C$2&lt;=2010,Calc!$C$3&gt;=2010),G4698,0)+IF(AND(Calc!$C$2&lt;=2011,Calc!$C$3&gt;=2011),H4698,0)</f>
        <v>389.78</v>
      </c>
      <c r="O4698" s="61" t="n">
        <f aca="false">IF(AND(N4698&gt;0,OR(Calc!$C$4="*",B4698=Calc!$C$4)),N4698+ROW()*0.000000001,0)</f>
        <v>389.780004698</v>
      </c>
    </row>
    <row r="4699" customFormat="false" ht="15" hidden="false" customHeight="false" outlineLevel="0" collapsed="false">
      <c r="A4699" s="49" t="n">
        <v>17117</v>
      </c>
      <c r="B4699" s="49" t="s">
        <v>189</v>
      </c>
      <c r="C4699" s="63" t="n">
        <v>40598</v>
      </c>
      <c r="D4699" s="63" t="n">
        <v>40598</v>
      </c>
      <c r="E4699" s="49" t="n">
        <v>1</v>
      </c>
      <c r="F4699" s="54" t="n">
        <v>0</v>
      </c>
      <c r="G4699" s="54" t="n">
        <v>0</v>
      </c>
      <c r="H4699" s="54" t="n">
        <v>116.2</v>
      </c>
      <c r="I4699" s="54" t="n">
        <f aca="false">SUM(F4699:H4699)</f>
        <v>116.2</v>
      </c>
      <c r="J4699" s="49" t="n">
        <f aca="false">Calc!$C$5-D4699</f>
        <v>289</v>
      </c>
      <c r="K4699" s="49" t="n">
        <f aca="false">IF(J4699&lt;=Calc!$C$11,4,IF(J4699&lt;=Calc!$C$12,3,IF(J4699&lt;=Calc!$C$13,2,1)))</f>
        <v>2</v>
      </c>
      <c r="L4699" s="49" t="n">
        <f aca="false">1+(E4699&gt;=Calc!$C$16)+(E4699&gt;=Calc!$C$17)+(E4699&gt;=Calc!$C$18)</f>
        <v>1</v>
      </c>
      <c r="M4699" s="49" t="str">
        <f aca="false">IF(AND(K4699=4,L4699&gt;=3),"Champions",IF(AND(K4699=3,L4699&gt;=3),"Loyal",IF(K4699&gt;=3,"Recent / New",IF(L4699&gt;=3,"At Risk","Hibernating / Lost"))))</f>
        <v>Hibernating / Lost</v>
      </c>
      <c r="N4699" s="54" t="n">
        <f aca="false">IF(AND(Calc!$C$2&lt;=2009,Calc!$C$3&gt;=2009),F4699,0)+IF(AND(Calc!$C$2&lt;=2010,Calc!$C$3&gt;=2010),G4699,0)+IF(AND(Calc!$C$2&lt;=2011,Calc!$C$3&gt;=2011),H4699,0)</f>
        <v>116.2</v>
      </c>
      <c r="O4699" s="61" t="n">
        <f aca="false">IF(AND(N4699&gt;0,OR(Calc!$C$4="*",B4699=Calc!$C$4)),N4699+ROW()*0.000000001,0)</f>
        <v>116.200004699</v>
      </c>
    </row>
    <row r="4700" customFormat="false" ht="15" hidden="false" customHeight="false" outlineLevel="0" collapsed="false">
      <c r="A4700" s="49" t="n">
        <v>17118</v>
      </c>
      <c r="B4700" s="49" t="s">
        <v>189</v>
      </c>
      <c r="C4700" s="63" t="n">
        <v>40569</v>
      </c>
      <c r="D4700" s="63" t="n">
        <v>40569</v>
      </c>
      <c r="E4700" s="49" t="n">
        <v>1</v>
      </c>
      <c r="F4700" s="54" t="n">
        <v>0</v>
      </c>
      <c r="G4700" s="54" t="n">
        <v>0</v>
      </c>
      <c r="H4700" s="54" t="n">
        <v>157.02</v>
      </c>
      <c r="I4700" s="54" t="n">
        <f aca="false">SUM(F4700:H4700)</f>
        <v>157.02</v>
      </c>
      <c r="J4700" s="49" t="n">
        <f aca="false">Calc!$C$5-D4700</f>
        <v>318</v>
      </c>
      <c r="K4700" s="49" t="n">
        <f aca="false">IF(J4700&lt;=Calc!$C$11,4,IF(J4700&lt;=Calc!$C$12,3,IF(J4700&lt;=Calc!$C$13,2,1)))</f>
        <v>2</v>
      </c>
      <c r="L4700" s="49" t="n">
        <f aca="false">1+(E4700&gt;=Calc!$C$16)+(E4700&gt;=Calc!$C$17)+(E4700&gt;=Calc!$C$18)</f>
        <v>1</v>
      </c>
      <c r="M4700" s="49" t="str">
        <f aca="false">IF(AND(K4700=4,L4700&gt;=3),"Champions",IF(AND(K4700=3,L4700&gt;=3),"Loyal",IF(K4700&gt;=3,"Recent / New",IF(L4700&gt;=3,"At Risk","Hibernating / Lost"))))</f>
        <v>Hibernating / Lost</v>
      </c>
      <c r="N4700" s="54" t="n">
        <f aca="false">IF(AND(Calc!$C$2&lt;=2009,Calc!$C$3&gt;=2009),F4700,0)+IF(AND(Calc!$C$2&lt;=2010,Calc!$C$3&gt;=2010),G4700,0)+IF(AND(Calc!$C$2&lt;=2011,Calc!$C$3&gt;=2011),H4700,0)</f>
        <v>157.02</v>
      </c>
      <c r="O4700" s="61" t="n">
        <f aca="false">IF(AND(N4700&gt;0,OR(Calc!$C$4="*",B4700=Calc!$C$4)),N4700+ROW()*0.000000001,0)</f>
        <v>157.0200047</v>
      </c>
    </row>
    <row r="4701" customFormat="false" ht="15" hidden="false" customHeight="false" outlineLevel="0" collapsed="false">
      <c r="A4701" s="49" t="n">
        <v>17119</v>
      </c>
      <c r="B4701" s="49" t="s">
        <v>189</v>
      </c>
      <c r="C4701" s="63" t="n">
        <v>40827</v>
      </c>
      <c r="D4701" s="63" t="n">
        <v>40883</v>
      </c>
      <c r="E4701" s="49" t="n">
        <v>2</v>
      </c>
      <c r="F4701" s="54" t="n">
        <v>0</v>
      </c>
      <c r="G4701" s="54" t="n">
        <v>0</v>
      </c>
      <c r="H4701" s="54" t="n">
        <v>593.61</v>
      </c>
      <c r="I4701" s="54" t="n">
        <f aca="false">SUM(F4701:H4701)</f>
        <v>593.61</v>
      </c>
      <c r="J4701" s="49" t="n">
        <f aca="false">Calc!$C$5-D4701</f>
        <v>4</v>
      </c>
      <c r="K4701" s="49" t="n">
        <f aca="false">IF(J4701&lt;=Calc!$C$11,4,IF(J4701&lt;=Calc!$C$12,3,IF(J4701&lt;=Calc!$C$13,2,1)))</f>
        <v>4</v>
      </c>
      <c r="L4701" s="49" t="n">
        <f aca="false">1+(E4701&gt;=Calc!$C$16)+(E4701&gt;=Calc!$C$17)+(E4701&gt;=Calc!$C$18)</f>
        <v>2</v>
      </c>
      <c r="M4701" s="49" t="str">
        <f aca="false">IF(AND(K4701=4,L4701&gt;=3),"Champions",IF(AND(K4701=3,L4701&gt;=3),"Loyal",IF(K4701&gt;=3,"Recent / New",IF(L4701&gt;=3,"At Risk","Hibernating / Lost"))))</f>
        <v>Recent / New</v>
      </c>
      <c r="N4701" s="54" t="n">
        <f aca="false">IF(AND(Calc!$C$2&lt;=2009,Calc!$C$3&gt;=2009),F4701,0)+IF(AND(Calc!$C$2&lt;=2010,Calc!$C$3&gt;=2010),G4701,0)+IF(AND(Calc!$C$2&lt;=2011,Calc!$C$3&gt;=2011),H4701,0)</f>
        <v>593.61</v>
      </c>
      <c r="O4701" s="61" t="n">
        <f aca="false">IF(AND(N4701&gt;0,OR(Calc!$C$4="*",B4701=Calc!$C$4)),N4701+ROW()*0.000000001,0)</f>
        <v>593.610004701</v>
      </c>
    </row>
    <row r="4702" customFormat="false" ht="15" hidden="false" customHeight="false" outlineLevel="0" collapsed="false">
      <c r="A4702" s="49" t="n">
        <v>17120</v>
      </c>
      <c r="B4702" s="49" t="s">
        <v>189</v>
      </c>
      <c r="C4702" s="63" t="n">
        <v>40653</v>
      </c>
      <c r="D4702" s="63" t="n">
        <v>40653</v>
      </c>
      <c r="E4702" s="49" t="n">
        <v>1</v>
      </c>
      <c r="F4702" s="54" t="n">
        <v>0</v>
      </c>
      <c r="G4702" s="54" t="n">
        <v>0</v>
      </c>
      <c r="H4702" s="54" t="n">
        <v>307.46</v>
      </c>
      <c r="I4702" s="54" t="n">
        <f aca="false">SUM(F4702:H4702)</f>
        <v>307.46</v>
      </c>
      <c r="J4702" s="49" t="n">
        <f aca="false">Calc!$C$5-D4702</f>
        <v>234</v>
      </c>
      <c r="K4702" s="49" t="n">
        <f aca="false">IF(J4702&lt;=Calc!$C$11,4,IF(J4702&lt;=Calc!$C$12,3,IF(J4702&lt;=Calc!$C$13,2,1)))</f>
        <v>2</v>
      </c>
      <c r="L4702" s="49" t="n">
        <f aca="false">1+(E4702&gt;=Calc!$C$16)+(E4702&gt;=Calc!$C$17)+(E4702&gt;=Calc!$C$18)</f>
        <v>1</v>
      </c>
      <c r="M4702" s="49" t="str">
        <f aca="false">IF(AND(K4702=4,L4702&gt;=3),"Champions",IF(AND(K4702=3,L4702&gt;=3),"Loyal",IF(K4702&gt;=3,"Recent / New",IF(L4702&gt;=3,"At Risk","Hibernating / Lost"))))</f>
        <v>Hibernating / Lost</v>
      </c>
      <c r="N4702" s="54" t="n">
        <f aca="false">IF(AND(Calc!$C$2&lt;=2009,Calc!$C$3&gt;=2009),F4702,0)+IF(AND(Calc!$C$2&lt;=2010,Calc!$C$3&gt;=2010),G4702,0)+IF(AND(Calc!$C$2&lt;=2011,Calc!$C$3&gt;=2011),H4702,0)</f>
        <v>307.46</v>
      </c>
      <c r="O4702" s="61" t="n">
        <f aca="false">IF(AND(N4702&gt;0,OR(Calc!$C$4="*",B4702=Calc!$C$4)),N4702+ROW()*0.000000001,0)</f>
        <v>307.460004702</v>
      </c>
    </row>
    <row r="4703" customFormat="false" ht="15" hidden="false" customHeight="false" outlineLevel="0" collapsed="false">
      <c r="A4703" s="49" t="n">
        <v>17121</v>
      </c>
      <c r="B4703" s="49" t="s">
        <v>189</v>
      </c>
      <c r="C4703" s="63" t="n">
        <v>40484</v>
      </c>
      <c r="D4703" s="63" t="n">
        <v>40484</v>
      </c>
      <c r="E4703" s="49" t="n">
        <v>1</v>
      </c>
      <c r="F4703" s="54" t="n">
        <v>0</v>
      </c>
      <c r="G4703" s="54" t="n">
        <v>314.74</v>
      </c>
      <c r="H4703" s="54" t="n">
        <v>0</v>
      </c>
      <c r="I4703" s="54" t="n">
        <f aca="false">SUM(F4703:H4703)</f>
        <v>314.74</v>
      </c>
      <c r="J4703" s="49" t="n">
        <f aca="false">Calc!$C$5-D4703</f>
        <v>403</v>
      </c>
      <c r="K4703" s="49" t="n">
        <f aca="false">IF(J4703&lt;=Calc!$C$11,4,IF(J4703&lt;=Calc!$C$12,3,IF(J4703&lt;=Calc!$C$13,2,1)))</f>
        <v>1</v>
      </c>
      <c r="L4703" s="49" t="n">
        <f aca="false">1+(E4703&gt;=Calc!$C$16)+(E4703&gt;=Calc!$C$17)+(E4703&gt;=Calc!$C$18)</f>
        <v>1</v>
      </c>
      <c r="M4703" s="49" t="str">
        <f aca="false">IF(AND(K4703=4,L4703&gt;=3),"Champions",IF(AND(K4703=3,L4703&gt;=3),"Loyal",IF(K4703&gt;=3,"Recent / New",IF(L4703&gt;=3,"At Risk","Hibernating / Lost"))))</f>
        <v>Hibernating / Lost</v>
      </c>
      <c r="N4703" s="54" t="n">
        <f aca="false">IF(AND(Calc!$C$2&lt;=2009,Calc!$C$3&gt;=2009),F4703,0)+IF(AND(Calc!$C$2&lt;=2010,Calc!$C$3&gt;=2010),G4703,0)+IF(AND(Calc!$C$2&lt;=2011,Calc!$C$3&gt;=2011),H4703,0)</f>
        <v>314.74</v>
      </c>
      <c r="O4703" s="61" t="n">
        <f aca="false">IF(AND(N4703&gt;0,OR(Calc!$C$4="*",B4703=Calc!$C$4)),N4703+ROW()*0.000000001,0)</f>
        <v>314.740004703</v>
      </c>
    </row>
    <row r="4704" customFormat="false" ht="15" hidden="false" customHeight="false" outlineLevel="0" collapsed="false">
      <c r="A4704" s="49" t="n">
        <v>17122</v>
      </c>
      <c r="B4704" s="49" t="s">
        <v>189</v>
      </c>
      <c r="C4704" s="63" t="n">
        <v>40387</v>
      </c>
      <c r="D4704" s="63" t="n">
        <v>40767</v>
      </c>
      <c r="E4704" s="49" t="n">
        <v>4</v>
      </c>
      <c r="F4704" s="54" t="n">
        <v>0</v>
      </c>
      <c r="G4704" s="54" t="n">
        <v>432.18</v>
      </c>
      <c r="H4704" s="54" t="n">
        <v>138.32</v>
      </c>
      <c r="I4704" s="54" t="n">
        <f aca="false">SUM(F4704:H4704)</f>
        <v>570.5</v>
      </c>
      <c r="J4704" s="49" t="n">
        <f aca="false">Calc!$C$5-D4704</f>
        <v>120</v>
      </c>
      <c r="K4704" s="49" t="n">
        <f aca="false">IF(J4704&lt;=Calc!$C$11,4,IF(J4704&lt;=Calc!$C$12,3,IF(J4704&lt;=Calc!$C$13,2,1)))</f>
        <v>2</v>
      </c>
      <c r="L4704" s="49" t="n">
        <f aca="false">1+(E4704&gt;=Calc!$C$16)+(E4704&gt;=Calc!$C$17)+(E4704&gt;=Calc!$C$18)</f>
        <v>3</v>
      </c>
      <c r="M4704" s="49" t="str">
        <f aca="false">IF(AND(K4704=4,L4704&gt;=3),"Champions",IF(AND(K4704=3,L4704&gt;=3),"Loyal",IF(K4704&gt;=3,"Recent / New",IF(L4704&gt;=3,"At Risk","Hibernating / Lost"))))</f>
        <v>At Risk</v>
      </c>
      <c r="N4704" s="54" t="n">
        <f aca="false">IF(AND(Calc!$C$2&lt;=2009,Calc!$C$3&gt;=2009),F4704,0)+IF(AND(Calc!$C$2&lt;=2010,Calc!$C$3&gt;=2010),G4704,0)+IF(AND(Calc!$C$2&lt;=2011,Calc!$C$3&gt;=2011),H4704,0)</f>
        <v>570.5</v>
      </c>
      <c r="O4704" s="61" t="n">
        <f aca="false">IF(AND(N4704&gt;0,OR(Calc!$C$4="*",B4704=Calc!$C$4)),N4704+ROW()*0.000000001,0)</f>
        <v>570.500004704</v>
      </c>
    </row>
    <row r="4705" customFormat="false" ht="15" hidden="false" customHeight="false" outlineLevel="0" collapsed="false">
      <c r="A4705" s="49" t="n">
        <v>17123</v>
      </c>
      <c r="B4705" s="49" t="s">
        <v>189</v>
      </c>
      <c r="C4705" s="63" t="n">
        <v>40314</v>
      </c>
      <c r="D4705" s="63" t="n">
        <v>40725</v>
      </c>
      <c r="E4705" s="49" t="n">
        <v>3</v>
      </c>
      <c r="F4705" s="54" t="n">
        <v>0</v>
      </c>
      <c r="G4705" s="54" t="n">
        <v>621.37</v>
      </c>
      <c r="H4705" s="54" t="n">
        <v>345.3</v>
      </c>
      <c r="I4705" s="54" t="n">
        <f aca="false">SUM(F4705:H4705)</f>
        <v>966.67</v>
      </c>
      <c r="J4705" s="49" t="n">
        <f aca="false">Calc!$C$5-D4705</f>
        <v>162</v>
      </c>
      <c r="K4705" s="49" t="n">
        <f aca="false">IF(J4705&lt;=Calc!$C$11,4,IF(J4705&lt;=Calc!$C$12,3,IF(J4705&lt;=Calc!$C$13,2,1)))</f>
        <v>2</v>
      </c>
      <c r="L4705" s="49" t="n">
        <f aca="false">1+(E4705&gt;=Calc!$C$16)+(E4705&gt;=Calc!$C$17)+(E4705&gt;=Calc!$C$18)</f>
        <v>2</v>
      </c>
      <c r="M4705" s="49" t="str">
        <f aca="false">IF(AND(K4705=4,L4705&gt;=3),"Champions",IF(AND(K4705=3,L4705&gt;=3),"Loyal",IF(K4705&gt;=3,"Recent / New",IF(L4705&gt;=3,"At Risk","Hibernating / Lost"))))</f>
        <v>Hibernating / Lost</v>
      </c>
      <c r="N4705" s="54" t="n">
        <f aca="false">IF(AND(Calc!$C$2&lt;=2009,Calc!$C$3&gt;=2009),F4705,0)+IF(AND(Calc!$C$2&lt;=2010,Calc!$C$3&gt;=2010),G4705,0)+IF(AND(Calc!$C$2&lt;=2011,Calc!$C$3&gt;=2011),H4705,0)</f>
        <v>966.67</v>
      </c>
      <c r="O4705" s="61" t="n">
        <f aca="false">IF(AND(N4705&gt;0,OR(Calc!$C$4="*",B4705=Calc!$C$4)),N4705+ROW()*0.000000001,0)</f>
        <v>966.670004705</v>
      </c>
    </row>
    <row r="4706" customFormat="false" ht="15" hidden="false" customHeight="false" outlineLevel="0" collapsed="false">
      <c r="A4706" s="49" t="n">
        <v>17124</v>
      </c>
      <c r="B4706" s="49" t="s">
        <v>189</v>
      </c>
      <c r="C4706" s="63" t="n">
        <v>40701</v>
      </c>
      <c r="D4706" s="63" t="n">
        <v>40701</v>
      </c>
      <c r="E4706" s="49" t="n">
        <v>1</v>
      </c>
      <c r="F4706" s="54" t="n">
        <v>0</v>
      </c>
      <c r="G4706" s="54" t="n">
        <v>0</v>
      </c>
      <c r="H4706" s="54" t="n">
        <v>294.24</v>
      </c>
      <c r="I4706" s="54" t="n">
        <f aca="false">SUM(F4706:H4706)</f>
        <v>294.24</v>
      </c>
      <c r="J4706" s="49" t="n">
        <f aca="false">Calc!$C$5-D4706</f>
        <v>186</v>
      </c>
      <c r="K4706" s="49" t="n">
        <f aca="false">IF(J4706&lt;=Calc!$C$11,4,IF(J4706&lt;=Calc!$C$12,3,IF(J4706&lt;=Calc!$C$13,2,1)))</f>
        <v>2</v>
      </c>
      <c r="L4706" s="49" t="n">
        <f aca="false">1+(E4706&gt;=Calc!$C$16)+(E4706&gt;=Calc!$C$17)+(E4706&gt;=Calc!$C$18)</f>
        <v>1</v>
      </c>
      <c r="M4706" s="49" t="str">
        <f aca="false">IF(AND(K4706=4,L4706&gt;=3),"Champions",IF(AND(K4706=3,L4706&gt;=3),"Loyal",IF(K4706&gt;=3,"Recent / New",IF(L4706&gt;=3,"At Risk","Hibernating / Lost"))))</f>
        <v>Hibernating / Lost</v>
      </c>
      <c r="N4706" s="54" t="n">
        <f aca="false">IF(AND(Calc!$C$2&lt;=2009,Calc!$C$3&gt;=2009),F4706,0)+IF(AND(Calc!$C$2&lt;=2010,Calc!$C$3&gt;=2010),G4706,0)+IF(AND(Calc!$C$2&lt;=2011,Calc!$C$3&gt;=2011),H4706,0)</f>
        <v>294.24</v>
      </c>
      <c r="O4706" s="61" t="n">
        <f aca="false">IF(AND(N4706&gt;0,OR(Calc!$C$4="*",B4706=Calc!$C$4)),N4706+ROW()*0.000000001,0)</f>
        <v>294.240004706</v>
      </c>
    </row>
    <row r="4707" customFormat="false" ht="15" hidden="false" customHeight="false" outlineLevel="0" collapsed="false">
      <c r="A4707" s="49" t="n">
        <v>17125</v>
      </c>
      <c r="B4707" s="49" t="s">
        <v>189</v>
      </c>
      <c r="C4707" s="63" t="n">
        <v>40836</v>
      </c>
      <c r="D4707" s="63" t="n">
        <v>40836</v>
      </c>
      <c r="E4707" s="49" t="n">
        <v>1</v>
      </c>
      <c r="F4707" s="54" t="n">
        <v>0</v>
      </c>
      <c r="G4707" s="54" t="n">
        <v>0</v>
      </c>
      <c r="H4707" s="54" t="n">
        <v>230.5</v>
      </c>
      <c r="I4707" s="54" t="n">
        <f aca="false">SUM(F4707:H4707)</f>
        <v>230.5</v>
      </c>
      <c r="J4707" s="49" t="n">
        <f aca="false">Calc!$C$5-D4707</f>
        <v>51</v>
      </c>
      <c r="K4707" s="49" t="n">
        <f aca="false">IF(J4707&lt;=Calc!$C$11,4,IF(J4707&lt;=Calc!$C$12,3,IF(J4707&lt;=Calc!$C$13,2,1)))</f>
        <v>3</v>
      </c>
      <c r="L4707" s="49" t="n">
        <f aca="false">1+(E4707&gt;=Calc!$C$16)+(E4707&gt;=Calc!$C$17)+(E4707&gt;=Calc!$C$18)</f>
        <v>1</v>
      </c>
      <c r="M4707" s="49" t="str">
        <f aca="false">IF(AND(K4707=4,L4707&gt;=3),"Champions",IF(AND(K4707=3,L4707&gt;=3),"Loyal",IF(K4707&gt;=3,"Recent / New",IF(L4707&gt;=3,"At Risk","Hibernating / Lost"))))</f>
        <v>Recent / New</v>
      </c>
      <c r="N4707" s="54" t="n">
        <f aca="false">IF(AND(Calc!$C$2&lt;=2009,Calc!$C$3&gt;=2009),F4707,0)+IF(AND(Calc!$C$2&lt;=2010,Calc!$C$3&gt;=2010),G4707,0)+IF(AND(Calc!$C$2&lt;=2011,Calc!$C$3&gt;=2011),H4707,0)</f>
        <v>230.5</v>
      </c>
      <c r="O4707" s="61" t="n">
        <f aca="false">IF(AND(N4707&gt;0,OR(Calc!$C$4="*",B4707=Calc!$C$4)),N4707+ROW()*0.000000001,0)</f>
        <v>230.500004707</v>
      </c>
    </row>
    <row r="4708" customFormat="false" ht="15" hidden="false" customHeight="false" outlineLevel="0" collapsed="false">
      <c r="A4708" s="49" t="n">
        <v>17126</v>
      </c>
      <c r="B4708" s="49" t="s">
        <v>189</v>
      </c>
      <c r="C4708" s="63" t="n">
        <v>40421</v>
      </c>
      <c r="D4708" s="63" t="n">
        <v>40734</v>
      </c>
      <c r="E4708" s="49" t="n">
        <v>9</v>
      </c>
      <c r="F4708" s="54" t="n">
        <v>0</v>
      </c>
      <c r="G4708" s="54" t="n">
        <v>1211.48</v>
      </c>
      <c r="H4708" s="54" t="n">
        <v>784.55</v>
      </c>
      <c r="I4708" s="54" t="n">
        <f aca="false">SUM(F4708:H4708)</f>
        <v>1996.03</v>
      </c>
      <c r="J4708" s="49" t="n">
        <f aca="false">Calc!$C$5-D4708</f>
        <v>153</v>
      </c>
      <c r="K4708" s="49" t="n">
        <f aca="false">IF(J4708&lt;=Calc!$C$11,4,IF(J4708&lt;=Calc!$C$12,3,IF(J4708&lt;=Calc!$C$13,2,1)))</f>
        <v>2</v>
      </c>
      <c r="L4708" s="49" t="n">
        <f aca="false">1+(E4708&gt;=Calc!$C$16)+(E4708&gt;=Calc!$C$17)+(E4708&gt;=Calc!$C$18)</f>
        <v>4</v>
      </c>
      <c r="M4708" s="49" t="str">
        <f aca="false">IF(AND(K4708=4,L4708&gt;=3),"Champions",IF(AND(K4708=3,L4708&gt;=3),"Loyal",IF(K4708&gt;=3,"Recent / New",IF(L4708&gt;=3,"At Risk","Hibernating / Lost"))))</f>
        <v>At Risk</v>
      </c>
      <c r="N4708" s="54" t="n">
        <f aca="false">IF(AND(Calc!$C$2&lt;=2009,Calc!$C$3&gt;=2009),F4708,0)+IF(AND(Calc!$C$2&lt;=2010,Calc!$C$3&gt;=2010),G4708,0)+IF(AND(Calc!$C$2&lt;=2011,Calc!$C$3&gt;=2011),H4708,0)</f>
        <v>1996.03</v>
      </c>
      <c r="O4708" s="61" t="n">
        <f aca="false">IF(AND(N4708&gt;0,OR(Calc!$C$4="*",B4708=Calc!$C$4)),N4708+ROW()*0.000000001,0)</f>
        <v>1996.030004708</v>
      </c>
    </row>
    <row r="4709" customFormat="false" ht="15" hidden="false" customHeight="false" outlineLevel="0" collapsed="false">
      <c r="A4709" s="49" t="n">
        <v>17127</v>
      </c>
      <c r="B4709" s="49" t="s">
        <v>189</v>
      </c>
      <c r="C4709" s="63" t="n">
        <v>40151</v>
      </c>
      <c r="D4709" s="63" t="n">
        <v>40458</v>
      </c>
      <c r="E4709" s="49" t="n">
        <v>5</v>
      </c>
      <c r="F4709" s="54" t="n">
        <v>137.95</v>
      </c>
      <c r="G4709" s="54" t="n">
        <v>1017.08</v>
      </c>
      <c r="H4709" s="54" t="n">
        <v>0</v>
      </c>
      <c r="I4709" s="54" t="n">
        <f aca="false">SUM(F4709:H4709)</f>
        <v>1155.03</v>
      </c>
      <c r="J4709" s="49" t="n">
        <f aca="false">Calc!$C$5-D4709</f>
        <v>429</v>
      </c>
      <c r="K4709" s="49" t="n">
        <f aca="false">IF(J4709&lt;=Calc!$C$11,4,IF(J4709&lt;=Calc!$C$12,3,IF(J4709&lt;=Calc!$C$13,2,1)))</f>
        <v>1</v>
      </c>
      <c r="L4709" s="49" t="n">
        <f aca="false">1+(E4709&gt;=Calc!$C$16)+(E4709&gt;=Calc!$C$17)+(E4709&gt;=Calc!$C$18)</f>
        <v>3</v>
      </c>
      <c r="M4709" s="49" t="str">
        <f aca="false">IF(AND(K4709=4,L4709&gt;=3),"Champions",IF(AND(K4709=3,L4709&gt;=3),"Loyal",IF(K4709&gt;=3,"Recent / New",IF(L4709&gt;=3,"At Risk","Hibernating / Lost"))))</f>
        <v>At Risk</v>
      </c>
      <c r="N4709" s="54" t="n">
        <f aca="false">IF(AND(Calc!$C$2&lt;=2009,Calc!$C$3&gt;=2009),F4709,0)+IF(AND(Calc!$C$2&lt;=2010,Calc!$C$3&gt;=2010),G4709,0)+IF(AND(Calc!$C$2&lt;=2011,Calc!$C$3&gt;=2011),H4709,0)</f>
        <v>1155.03</v>
      </c>
      <c r="O4709" s="61" t="n">
        <f aca="false">IF(AND(N4709&gt;0,OR(Calc!$C$4="*",B4709=Calc!$C$4)),N4709+ROW()*0.000000001,0)</f>
        <v>1155.030004709</v>
      </c>
    </row>
    <row r="4710" customFormat="false" ht="15" hidden="false" customHeight="false" outlineLevel="0" collapsed="false">
      <c r="A4710" s="49" t="n">
        <v>17128</v>
      </c>
      <c r="B4710" s="49" t="s">
        <v>189</v>
      </c>
      <c r="C4710" s="63" t="n">
        <v>40552</v>
      </c>
      <c r="D4710" s="63" t="n">
        <v>40552</v>
      </c>
      <c r="E4710" s="49" t="n">
        <v>1</v>
      </c>
      <c r="F4710" s="54" t="n">
        <v>0</v>
      </c>
      <c r="G4710" s="54" t="n">
        <v>0</v>
      </c>
      <c r="H4710" s="54" t="n">
        <v>157.09</v>
      </c>
      <c r="I4710" s="54" t="n">
        <f aca="false">SUM(F4710:H4710)</f>
        <v>157.09</v>
      </c>
      <c r="J4710" s="49" t="n">
        <f aca="false">Calc!$C$5-D4710</f>
        <v>335</v>
      </c>
      <c r="K4710" s="49" t="n">
        <f aca="false">IF(J4710&lt;=Calc!$C$11,4,IF(J4710&lt;=Calc!$C$12,3,IF(J4710&lt;=Calc!$C$13,2,1)))</f>
        <v>2</v>
      </c>
      <c r="L4710" s="49" t="n">
        <f aca="false">1+(E4710&gt;=Calc!$C$16)+(E4710&gt;=Calc!$C$17)+(E4710&gt;=Calc!$C$18)</f>
        <v>1</v>
      </c>
      <c r="M4710" s="49" t="str">
        <f aca="false">IF(AND(K4710=4,L4710&gt;=3),"Champions",IF(AND(K4710=3,L4710&gt;=3),"Loyal",IF(K4710&gt;=3,"Recent / New",IF(L4710&gt;=3,"At Risk","Hibernating / Lost"))))</f>
        <v>Hibernating / Lost</v>
      </c>
      <c r="N4710" s="54" t="n">
        <f aca="false">IF(AND(Calc!$C$2&lt;=2009,Calc!$C$3&gt;=2009),F4710,0)+IF(AND(Calc!$C$2&lt;=2010,Calc!$C$3&gt;=2010),G4710,0)+IF(AND(Calc!$C$2&lt;=2011,Calc!$C$3&gt;=2011),H4710,0)</f>
        <v>157.09</v>
      </c>
      <c r="O4710" s="61" t="n">
        <f aca="false">IF(AND(N4710&gt;0,OR(Calc!$C$4="*",B4710=Calc!$C$4)),N4710+ROW()*0.000000001,0)</f>
        <v>157.09000471</v>
      </c>
    </row>
    <row r="4711" customFormat="false" ht="15" hidden="false" customHeight="false" outlineLevel="0" collapsed="false">
      <c r="A4711" s="49" t="n">
        <v>17129</v>
      </c>
      <c r="B4711" s="49" t="s">
        <v>189</v>
      </c>
      <c r="C4711" s="63" t="n">
        <v>40366</v>
      </c>
      <c r="D4711" s="63" t="n">
        <v>40366</v>
      </c>
      <c r="E4711" s="49" t="n">
        <v>1</v>
      </c>
      <c r="F4711" s="54" t="n">
        <v>0</v>
      </c>
      <c r="G4711" s="54" t="n">
        <v>31.85</v>
      </c>
      <c r="H4711" s="54" t="n">
        <v>0</v>
      </c>
      <c r="I4711" s="54" t="n">
        <f aca="false">SUM(F4711:H4711)</f>
        <v>31.85</v>
      </c>
      <c r="J4711" s="49" t="n">
        <f aca="false">Calc!$C$5-D4711</f>
        <v>521</v>
      </c>
      <c r="K4711" s="49" t="n">
        <f aca="false">IF(J4711&lt;=Calc!$C$11,4,IF(J4711&lt;=Calc!$C$12,3,IF(J4711&lt;=Calc!$C$13,2,1)))</f>
        <v>1</v>
      </c>
      <c r="L4711" s="49" t="n">
        <f aca="false">1+(E4711&gt;=Calc!$C$16)+(E4711&gt;=Calc!$C$17)+(E4711&gt;=Calc!$C$18)</f>
        <v>1</v>
      </c>
      <c r="M4711" s="49" t="str">
        <f aca="false">IF(AND(K4711=4,L4711&gt;=3),"Champions",IF(AND(K4711=3,L4711&gt;=3),"Loyal",IF(K4711&gt;=3,"Recent / New",IF(L4711&gt;=3,"At Risk","Hibernating / Lost"))))</f>
        <v>Hibernating / Lost</v>
      </c>
      <c r="N4711" s="54" t="n">
        <f aca="false">IF(AND(Calc!$C$2&lt;=2009,Calc!$C$3&gt;=2009),F4711,0)+IF(AND(Calc!$C$2&lt;=2010,Calc!$C$3&gt;=2010),G4711,0)+IF(AND(Calc!$C$2&lt;=2011,Calc!$C$3&gt;=2011),H4711,0)</f>
        <v>31.85</v>
      </c>
      <c r="O4711" s="61" t="n">
        <f aca="false">IF(AND(N4711&gt;0,OR(Calc!$C$4="*",B4711=Calc!$C$4)),N4711+ROW()*0.000000001,0)</f>
        <v>31.850004711</v>
      </c>
    </row>
    <row r="4712" customFormat="false" ht="15" hidden="false" customHeight="false" outlineLevel="0" collapsed="false">
      <c r="A4712" s="49" t="n">
        <v>17131</v>
      </c>
      <c r="B4712" s="49" t="s">
        <v>189</v>
      </c>
      <c r="C4712" s="63" t="n">
        <v>40811</v>
      </c>
      <c r="D4712" s="63" t="n">
        <v>40881</v>
      </c>
      <c r="E4712" s="49" t="n">
        <v>5</v>
      </c>
      <c r="F4712" s="54" t="n">
        <v>0</v>
      </c>
      <c r="G4712" s="54" t="n">
        <v>0</v>
      </c>
      <c r="H4712" s="54" t="n">
        <v>2463.17</v>
      </c>
      <c r="I4712" s="54" t="n">
        <f aca="false">SUM(F4712:H4712)</f>
        <v>2463.17</v>
      </c>
      <c r="J4712" s="49" t="n">
        <f aca="false">Calc!$C$5-D4712</f>
        <v>6</v>
      </c>
      <c r="K4712" s="49" t="n">
        <f aca="false">IF(J4712&lt;=Calc!$C$11,4,IF(J4712&lt;=Calc!$C$12,3,IF(J4712&lt;=Calc!$C$13,2,1)))</f>
        <v>4</v>
      </c>
      <c r="L4712" s="49" t="n">
        <f aca="false">1+(E4712&gt;=Calc!$C$16)+(E4712&gt;=Calc!$C$17)+(E4712&gt;=Calc!$C$18)</f>
        <v>3</v>
      </c>
      <c r="M4712" s="49" t="str">
        <f aca="false">IF(AND(K4712=4,L4712&gt;=3),"Champions",IF(AND(K4712=3,L4712&gt;=3),"Loyal",IF(K4712&gt;=3,"Recent / New",IF(L4712&gt;=3,"At Risk","Hibernating / Lost"))))</f>
        <v>Champions</v>
      </c>
      <c r="N4712" s="54" t="n">
        <f aca="false">IF(AND(Calc!$C$2&lt;=2009,Calc!$C$3&gt;=2009),F4712,0)+IF(AND(Calc!$C$2&lt;=2010,Calc!$C$3&gt;=2010),G4712,0)+IF(AND(Calc!$C$2&lt;=2011,Calc!$C$3&gt;=2011),H4712,0)</f>
        <v>2463.17</v>
      </c>
      <c r="O4712" s="61" t="n">
        <f aca="false">IF(AND(N4712&gt;0,OR(Calc!$C$4="*",B4712=Calc!$C$4)),N4712+ROW()*0.000000001,0)</f>
        <v>2463.170004712</v>
      </c>
    </row>
    <row r="4713" customFormat="false" ht="15" hidden="false" customHeight="false" outlineLevel="0" collapsed="false">
      <c r="A4713" s="49" t="n">
        <v>17132</v>
      </c>
      <c r="B4713" s="49" t="s">
        <v>189</v>
      </c>
      <c r="C4713" s="63" t="n">
        <v>40398</v>
      </c>
      <c r="D4713" s="63" t="n">
        <v>40434</v>
      </c>
      <c r="E4713" s="49" t="n">
        <v>2</v>
      </c>
      <c r="F4713" s="54" t="n">
        <v>0</v>
      </c>
      <c r="G4713" s="54" t="n">
        <v>1220.91</v>
      </c>
      <c r="H4713" s="54" t="n">
        <v>0</v>
      </c>
      <c r="I4713" s="54" t="n">
        <f aca="false">SUM(F4713:H4713)</f>
        <v>1220.91</v>
      </c>
      <c r="J4713" s="49" t="n">
        <f aca="false">Calc!$C$5-D4713</f>
        <v>453</v>
      </c>
      <c r="K4713" s="49" t="n">
        <f aca="false">IF(J4713&lt;=Calc!$C$11,4,IF(J4713&lt;=Calc!$C$12,3,IF(J4713&lt;=Calc!$C$13,2,1)))</f>
        <v>1</v>
      </c>
      <c r="L4713" s="49" t="n">
        <f aca="false">1+(E4713&gt;=Calc!$C$16)+(E4713&gt;=Calc!$C$17)+(E4713&gt;=Calc!$C$18)</f>
        <v>2</v>
      </c>
      <c r="M4713" s="49" t="str">
        <f aca="false">IF(AND(K4713=4,L4713&gt;=3),"Champions",IF(AND(K4713=3,L4713&gt;=3),"Loyal",IF(K4713&gt;=3,"Recent / New",IF(L4713&gt;=3,"At Risk","Hibernating / Lost"))))</f>
        <v>Hibernating / Lost</v>
      </c>
      <c r="N4713" s="54" t="n">
        <f aca="false">IF(AND(Calc!$C$2&lt;=2009,Calc!$C$3&gt;=2009),F4713,0)+IF(AND(Calc!$C$2&lt;=2010,Calc!$C$3&gt;=2010),G4713,0)+IF(AND(Calc!$C$2&lt;=2011,Calc!$C$3&gt;=2011),H4713,0)</f>
        <v>1220.91</v>
      </c>
      <c r="O4713" s="61" t="n">
        <f aca="false">IF(AND(N4713&gt;0,OR(Calc!$C$4="*",B4713=Calc!$C$4)),N4713+ROW()*0.000000001,0)</f>
        <v>1220.910004713</v>
      </c>
    </row>
    <row r="4714" customFormat="false" ht="15" hidden="false" customHeight="false" outlineLevel="0" collapsed="false">
      <c r="A4714" s="49" t="n">
        <v>17133</v>
      </c>
      <c r="B4714" s="49" t="s">
        <v>189</v>
      </c>
      <c r="C4714" s="63" t="n">
        <v>40258</v>
      </c>
      <c r="D4714" s="63" t="n">
        <v>40871</v>
      </c>
      <c r="E4714" s="49" t="n">
        <v>12</v>
      </c>
      <c r="F4714" s="54" t="n">
        <v>0</v>
      </c>
      <c r="G4714" s="54" t="n">
        <v>8079.85</v>
      </c>
      <c r="H4714" s="54" t="n">
        <v>4892.24</v>
      </c>
      <c r="I4714" s="54" t="n">
        <f aca="false">SUM(F4714:H4714)</f>
        <v>12972.09</v>
      </c>
      <c r="J4714" s="49" t="n">
        <f aca="false">Calc!$C$5-D4714</f>
        <v>16</v>
      </c>
      <c r="K4714" s="49" t="n">
        <f aca="false">IF(J4714&lt;=Calc!$C$11,4,IF(J4714&lt;=Calc!$C$12,3,IF(J4714&lt;=Calc!$C$13,2,1)))</f>
        <v>4</v>
      </c>
      <c r="L4714" s="49" t="n">
        <f aca="false">1+(E4714&gt;=Calc!$C$16)+(E4714&gt;=Calc!$C$17)+(E4714&gt;=Calc!$C$18)</f>
        <v>4</v>
      </c>
      <c r="M4714" s="49" t="str">
        <f aca="false">IF(AND(K4714=4,L4714&gt;=3),"Champions",IF(AND(K4714=3,L4714&gt;=3),"Loyal",IF(K4714&gt;=3,"Recent / New",IF(L4714&gt;=3,"At Risk","Hibernating / Lost"))))</f>
        <v>Champions</v>
      </c>
      <c r="N4714" s="54" t="n">
        <f aca="false">IF(AND(Calc!$C$2&lt;=2009,Calc!$C$3&gt;=2009),F4714,0)+IF(AND(Calc!$C$2&lt;=2010,Calc!$C$3&gt;=2010),G4714,0)+IF(AND(Calc!$C$2&lt;=2011,Calc!$C$3&gt;=2011),H4714,0)</f>
        <v>12972.09</v>
      </c>
      <c r="O4714" s="61" t="n">
        <f aca="false">IF(AND(N4714&gt;0,OR(Calc!$C$4="*",B4714=Calc!$C$4)),N4714+ROW()*0.000000001,0)</f>
        <v>12972.090004714</v>
      </c>
    </row>
    <row r="4715" customFormat="false" ht="15" hidden="false" customHeight="false" outlineLevel="0" collapsed="false">
      <c r="A4715" s="49" t="n">
        <v>17134</v>
      </c>
      <c r="B4715" s="49" t="s">
        <v>189</v>
      </c>
      <c r="C4715" s="63" t="n">
        <v>40444</v>
      </c>
      <c r="D4715" s="63" t="n">
        <v>40780</v>
      </c>
      <c r="E4715" s="49" t="n">
        <v>3</v>
      </c>
      <c r="F4715" s="54" t="n">
        <v>0</v>
      </c>
      <c r="G4715" s="54" t="n">
        <v>212.1</v>
      </c>
      <c r="H4715" s="54" t="n">
        <v>413.2</v>
      </c>
      <c r="I4715" s="54" t="n">
        <f aca="false">SUM(F4715:H4715)</f>
        <v>625.3</v>
      </c>
      <c r="J4715" s="49" t="n">
        <f aca="false">Calc!$C$5-D4715</f>
        <v>107</v>
      </c>
      <c r="K4715" s="49" t="n">
        <f aca="false">IF(J4715&lt;=Calc!$C$11,4,IF(J4715&lt;=Calc!$C$12,3,IF(J4715&lt;=Calc!$C$13,2,1)))</f>
        <v>2</v>
      </c>
      <c r="L4715" s="49" t="n">
        <f aca="false">1+(E4715&gt;=Calc!$C$16)+(E4715&gt;=Calc!$C$17)+(E4715&gt;=Calc!$C$18)</f>
        <v>2</v>
      </c>
      <c r="M4715" s="49" t="str">
        <f aca="false">IF(AND(K4715=4,L4715&gt;=3),"Champions",IF(AND(K4715=3,L4715&gt;=3),"Loyal",IF(K4715&gt;=3,"Recent / New",IF(L4715&gt;=3,"At Risk","Hibernating / Lost"))))</f>
        <v>Hibernating / Lost</v>
      </c>
      <c r="N4715" s="54" t="n">
        <f aca="false">IF(AND(Calc!$C$2&lt;=2009,Calc!$C$3&gt;=2009),F4715,0)+IF(AND(Calc!$C$2&lt;=2010,Calc!$C$3&gt;=2010),G4715,0)+IF(AND(Calc!$C$2&lt;=2011,Calc!$C$3&gt;=2011),H4715,0)</f>
        <v>625.3</v>
      </c>
      <c r="O4715" s="61" t="n">
        <f aca="false">IF(AND(N4715&gt;0,OR(Calc!$C$4="*",B4715=Calc!$C$4)),N4715+ROW()*0.000000001,0)</f>
        <v>625.300004715</v>
      </c>
    </row>
    <row r="4716" customFormat="false" ht="15" hidden="false" customHeight="false" outlineLevel="0" collapsed="false">
      <c r="A4716" s="49" t="n">
        <v>17135</v>
      </c>
      <c r="B4716" s="49" t="s">
        <v>189</v>
      </c>
      <c r="C4716" s="63" t="n">
        <v>40307</v>
      </c>
      <c r="D4716" s="63" t="n">
        <v>40870</v>
      </c>
      <c r="E4716" s="49" t="n">
        <v>10</v>
      </c>
      <c r="F4716" s="54" t="n">
        <v>0</v>
      </c>
      <c r="G4716" s="54" t="n">
        <v>781.31</v>
      </c>
      <c r="H4716" s="54" t="n">
        <v>924.15</v>
      </c>
      <c r="I4716" s="54" t="n">
        <f aca="false">SUM(F4716:H4716)</f>
        <v>1705.46</v>
      </c>
      <c r="J4716" s="49" t="n">
        <f aca="false">Calc!$C$5-D4716</f>
        <v>17</v>
      </c>
      <c r="K4716" s="49" t="n">
        <f aca="false">IF(J4716&lt;=Calc!$C$11,4,IF(J4716&lt;=Calc!$C$12,3,IF(J4716&lt;=Calc!$C$13,2,1)))</f>
        <v>4</v>
      </c>
      <c r="L4716" s="49" t="n">
        <f aca="false">1+(E4716&gt;=Calc!$C$16)+(E4716&gt;=Calc!$C$17)+(E4716&gt;=Calc!$C$18)</f>
        <v>4</v>
      </c>
      <c r="M4716" s="49" t="str">
        <f aca="false">IF(AND(K4716=4,L4716&gt;=3),"Champions",IF(AND(K4716=3,L4716&gt;=3),"Loyal",IF(K4716&gt;=3,"Recent / New",IF(L4716&gt;=3,"At Risk","Hibernating / Lost"))))</f>
        <v>Champions</v>
      </c>
      <c r="N4716" s="54" t="n">
        <f aca="false">IF(AND(Calc!$C$2&lt;=2009,Calc!$C$3&gt;=2009),F4716,0)+IF(AND(Calc!$C$2&lt;=2010,Calc!$C$3&gt;=2010),G4716,0)+IF(AND(Calc!$C$2&lt;=2011,Calc!$C$3&gt;=2011),H4716,0)</f>
        <v>1705.46</v>
      </c>
      <c r="O4716" s="61" t="n">
        <f aca="false">IF(AND(N4716&gt;0,OR(Calc!$C$4="*",B4716=Calc!$C$4)),N4716+ROW()*0.000000001,0)</f>
        <v>1705.460004716</v>
      </c>
    </row>
    <row r="4717" customFormat="false" ht="15" hidden="false" customHeight="false" outlineLevel="0" collapsed="false">
      <c r="A4717" s="49" t="n">
        <v>17136</v>
      </c>
      <c r="B4717" s="49" t="s">
        <v>189</v>
      </c>
      <c r="C4717" s="63" t="n">
        <v>40224</v>
      </c>
      <c r="D4717" s="63" t="n">
        <v>40224</v>
      </c>
      <c r="E4717" s="49" t="n">
        <v>1</v>
      </c>
      <c r="F4717" s="54" t="n">
        <v>0</v>
      </c>
      <c r="G4717" s="54" t="n">
        <v>231.68</v>
      </c>
      <c r="H4717" s="54" t="n">
        <v>0</v>
      </c>
      <c r="I4717" s="54" t="n">
        <f aca="false">SUM(F4717:H4717)</f>
        <v>231.68</v>
      </c>
      <c r="J4717" s="49" t="n">
        <f aca="false">Calc!$C$5-D4717</f>
        <v>663</v>
      </c>
      <c r="K4717" s="49" t="n">
        <f aca="false">IF(J4717&lt;=Calc!$C$11,4,IF(J4717&lt;=Calc!$C$12,3,IF(J4717&lt;=Calc!$C$13,2,1)))</f>
        <v>1</v>
      </c>
      <c r="L4717" s="49" t="n">
        <f aca="false">1+(E4717&gt;=Calc!$C$16)+(E4717&gt;=Calc!$C$17)+(E4717&gt;=Calc!$C$18)</f>
        <v>1</v>
      </c>
      <c r="M4717" s="49" t="str">
        <f aca="false">IF(AND(K4717=4,L4717&gt;=3),"Champions",IF(AND(K4717=3,L4717&gt;=3),"Loyal",IF(K4717&gt;=3,"Recent / New",IF(L4717&gt;=3,"At Risk","Hibernating / Lost"))))</f>
        <v>Hibernating / Lost</v>
      </c>
      <c r="N4717" s="54" t="n">
        <f aca="false">IF(AND(Calc!$C$2&lt;=2009,Calc!$C$3&gt;=2009),F4717,0)+IF(AND(Calc!$C$2&lt;=2010,Calc!$C$3&gt;=2010),G4717,0)+IF(AND(Calc!$C$2&lt;=2011,Calc!$C$3&gt;=2011),H4717,0)</f>
        <v>231.68</v>
      </c>
      <c r="O4717" s="61" t="n">
        <f aca="false">IF(AND(N4717&gt;0,OR(Calc!$C$4="*",B4717=Calc!$C$4)),N4717+ROW()*0.000000001,0)</f>
        <v>231.680004717</v>
      </c>
    </row>
    <row r="4718" customFormat="false" ht="15" hidden="false" customHeight="false" outlineLevel="0" collapsed="false">
      <c r="A4718" s="49" t="n">
        <v>17137</v>
      </c>
      <c r="B4718" s="49" t="s">
        <v>189</v>
      </c>
      <c r="C4718" s="63" t="n">
        <v>40209</v>
      </c>
      <c r="D4718" s="63" t="n">
        <v>40470</v>
      </c>
      <c r="E4718" s="49" t="n">
        <v>6</v>
      </c>
      <c r="F4718" s="54" t="n">
        <v>0</v>
      </c>
      <c r="G4718" s="54" t="n">
        <v>1099.81</v>
      </c>
      <c r="H4718" s="54" t="n">
        <v>0</v>
      </c>
      <c r="I4718" s="54" t="n">
        <f aca="false">SUM(F4718:H4718)</f>
        <v>1099.81</v>
      </c>
      <c r="J4718" s="49" t="n">
        <f aca="false">Calc!$C$5-D4718</f>
        <v>417</v>
      </c>
      <c r="K4718" s="49" t="n">
        <f aca="false">IF(J4718&lt;=Calc!$C$11,4,IF(J4718&lt;=Calc!$C$12,3,IF(J4718&lt;=Calc!$C$13,2,1)))</f>
        <v>1</v>
      </c>
      <c r="L4718" s="49" t="n">
        <f aca="false">1+(E4718&gt;=Calc!$C$16)+(E4718&gt;=Calc!$C$17)+(E4718&gt;=Calc!$C$18)</f>
        <v>3</v>
      </c>
      <c r="M4718" s="49" t="str">
        <f aca="false">IF(AND(K4718=4,L4718&gt;=3),"Champions",IF(AND(K4718=3,L4718&gt;=3),"Loyal",IF(K4718&gt;=3,"Recent / New",IF(L4718&gt;=3,"At Risk","Hibernating / Lost"))))</f>
        <v>At Risk</v>
      </c>
      <c r="N4718" s="54" t="n">
        <f aca="false">IF(AND(Calc!$C$2&lt;=2009,Calc!$C$3&gt;=2009),F4718,0)+IF(AND(Calc!$C$2&lt;=2010,Calc!$C$3&gt;=2010),G4718,0)+IF(AND(Calc!$C$2&lt;=2011,Calc!$C$3&gt;=2011),H4718,0)</f>
        <v>1099.81</v>
      </c>
      <c r="O4718" s="61" t="n">
        <f aca="false">IF(AND(N4718&gt;0,OR(Calc!$C$4="*",B4718=Calc!$C$4)),N4718+ROW()*0.000000001,0)</f>
        <v>1099.810004718</v>
      </c>
    </row>
    <row r="4719" customFormat="false" ht="15" hidden="false" customHeight="false" outlineLevel="0" collapsed="false">
      <c r="A4719" s="49" t="n">
        <v>17138</v>
      </c>
      <c r="B4719" s="49" t="s">
        <v>189</v>
      </c>
      <c r="C4719" s="63" t="n">
        <v>40213</v>
      </c>
      <c r="D4719" s="63" t="n">
        <v>40611</v>
      </c>
      <c r="E4719" s="49" t="n">
        <v>7</v>
      </c>
      <c r="F4719" s="54" t="n">
        <v>0</v>
      </c>
      <c r="G4719" s="54" t="n">
        <v>4036.77</v>
      </c>
      <c r="H4719" s="54" t="n">
        <v>380.5</v>
      </c>
      <c r="I4719" s="54" t="n">
        <f aca="false">SUM(F4719:H4719)</f>
        <v>4417.27</v>
      </c>
      <c r="J4719" s="49" t="n">
        <f aca="false">Calc!$C$5-D4719</f>
        <v>276</v>
      </c>
      <c r="K4719" s="49" t="n">
        <f aca="false">IF(J4719&lt;=Calc!$C$11,4,IF(J4719&lt;=Calc!$C$12,3,IF(J4719&lt;=Calc!$C$13,2,1)))</f>
        <v>2</v>
      </c>
      <c r="L4719" s="49" t="n">
        <f aca="false">1+(E4719&gt;=Calc!$C$16)+(E4719&gt;=Calc!$C$17)+(E4719&gt;=Calc!$C$18)</f>
        <v>3</v>
      </c>
      <c r="M4719" s="49" t="str">
        <f aca="false">IF(AND(K4719=4,L4719&gt;=3),"Champions",IF(AND(K4719=3,L4719&gt;=3),"Loyal",IF(K4719&gt;=3,"Recent / New",IF(L4719&gt;=3,"At Risk","Hibernating / Lost"))))</f>
        <v>At Risk</v>
      </c>
      <c r="N4719" s="54" t="n">
        <f aca="false">IF(AND(Calc!$C$2&lt;=2009,Calc!$C$3&gt;=2009),F4719,0)+IF(AND(Calc!$C$2&lt;=2010,Calc!$C$3&gt;=2010),G4719,0)+IF(AND(Calc!$C$2&lt;=2011,Calc!$C$3&gt;=2011),H4719,0)</f>
        <v>4417.27</v>
      </c>
      <c r="O4719" s="61" t="n">
        <f aca="false">IF(AND(N4719&gt;0,OR(Calc!$C$4="*",B4719=Calc!$C$4)),N4719+ROW()*0.000000001,0)</f>
        <v>4417.270004719</v>
      </c>
    </row>
    <row r="4720" customFormat="false" ht="15" hidden="false" customHeight="false" outlineLevel="0" collapsed="false">
      <c r="A4720" s="49" t="n">
        <v>17139</v>
      </c>
      <c r="B4720" s="49" t="s">
        <v>189</v>
      </c>
      <c r="C4720" s="63" t="n">
        <v>40189</v>
      </c>
      <c r="D4720" s="63" t="n">
        <v>40871</v>
      </c>
      <c r="E4720" s="49" t="n">
        <v>25</v>
      </c>
      <c r="F4720" s="54" t="n">
        <v>0</v>
      </c>
      <c r="G4720" s="54" t="n">
        <v>8906.04</v>
      </c>
      <c r="H4720" s="54" t="n">
        <v>10567.87</v>
      </c>
      <c r="I4720" s="54" t="n">
        <f aca="false">SUM(F4720:H4720)</f>
        <v>19473.91</v>
      </c>
      <c r="J4720" s="49" t="n">
        <f aca="false">Calc!$C$5-D4720</f>
        <v>16</v>
      </c>
      <c r="K4720" s="49" t="n">
        <f aca="false">IF(J4720&lt;=Calc!$C$11,4,IF(J4720&lt;=Calc!$C$12,3,IF(J4720&lt;=Calc!$C$13,2,1)))</f>
        <v>4</v>
      </c>
      <c r="L4720" s="49" t="n">
        <f aca="false">1+(E4720&gt;=Calc!$C$16)+(E4720&gt;=Calc!$C$17)+(E4720&gt;=Calc!$C$18)</f>
        <v>4</v>
      </c>
      <c r="M4720" s="49" t="str">
        <f aca="false">IF(AND(K4720=4,L4720&gt;=3),"Champions",IF(AND(K4720=3,L4720&gt;=3),"Loyal",IF(K4720&gt;=3,"Recent / New",IF(L4720&gt;=3,"At Risk","Hibernating / Lost"))))</f>
        <v>Champions</v>
      </c>
      <c r="N4720" s="54" t="n">
        <f aca="false">IF(AND(Calc!$C$2&lt;=2009,Calc!$C$3&gt;=2009),F4720,0)+IF(AND(Calc!$C$2&lt;=2010,Calc!$C$3&gt;=2010),G4720,0)+IF(AND(Calc!$C$2&lt;=2011,Calc!$C$3&gt;=2011),H4720,0)</f>
        <v>19473.91</v>
      </c>
      <c r="O4720" s="61" t="n">
        <f aca="false">IF(AND(N4720&gt;0,OR(Calc!$C$4="*",B4720=Calc!$C$4)),N4720+ROW()*0.000000001,0)</f>
        <v>19473.91000472</v>
      </c>
    </row>
    <row r="4721" customFormat="false" ht="15" hidden="false" customHeight="false" outlineLevel="0" collapsed="false">
      <c r="A4721" s="49" t="n">
        <v>17140</v>
      </c>
      <c r="B4721" s="49" t="s">
        <v>189</v>
      </c>
      <c r="C4721" s="63" t="n">
        <v>40639</v>
      </c>
      <c r="D4721" s="63" t="n">
        <v>40639</v>
      </c>
      <c r="E4721" s="49" t="n">
        <v>1</v>
      </c>
      <c r="F4721" s="54" t="n">
        <v>0</v>
      </c>
      <c r="G4721" s="54" t="n">
        <v>0</v>
      </c>
      <c r="H4721" s="54" t="n">
        <v>454.12</v>
      </c>
      <c r="I4721" s="54" t="n">
        <f aca="false">SUM(F4721:H4721)</f>
        <v>454.12</v>
      </c>
      <c r="J4721" s="49" t="n">
        <f aca="false">Calc!$C$5-D4721</f>
        <v>248</v>
      </c>
      <c r="K4721" s="49" t="n">
        <f aca="false">IF(J4721&lt;=Calc!$C$11,4,IF(J4721&lt;=Calc!$C$12,3,IF(J4721&lt;=Calc!$C$13,2,1)))</f>
        <v>2</v>
      </c>
      <c r="L4721" s="49" t="n">
        <f aca="false">1+(E4721&gt;=Calc!$C$16)+(E4721&gt;=Calc!$C$17)+(E4721&gt;=Calc!$C$18)</f>
        <v>1</v>
      </c>
      <c r="M4721" s="49" t="str">
        <f aca="false">IF(AND(K4721=4,L4721&gt;=3),"Champions",IF(AND(K4721=3,L4721&gt;=3),"Loyal",IF(K4721&gt;=3,"Recent / New",IF(L4721&gt;=3,"At Risk","Hibernating / Lost"))))</f>
        <v>Hibernating / Lost</v>
      </c>
      <c r="N4721" s="54" t="n">
        <f aca="false">IF(AND(Calc!$C$2&lt;=2009,Calc!$C$3&gt;=2009),F4721,0)+IF(AND(Calc!$C$2&lt;=2010,Calc!$C$3&gt;=2010),G4721,0)+IF(AND(Calc!$C$2&lt;=2011,Calc!$C$3&gt;=2011),H4721,0)</f>
        <v>454.12</v>
      </c>
      <c r="O4721" s="61" t="n">
        <f aca="false">IF(AND(N4721&gt;0,OR(Calc!$C$4="*",B4721=Calc!$C$4)),N4721+ROW()*0.000000001,0)</f>
        <v>454.120004721</v>
      </c>
    </row>
    <row r="4722" customFormat="false" ht="15" hidden="false" customHeight="false" outlineLevel="0" collapsed="false">
      <c r="A4722" s="49" t="n">
        <v>17141</v>
      </c>
      <c r="B4722" s="49" t="s">
        <v>189</v>
      </c>
      <c r="C4722" s="63" t="n">
        <v>40202</v>
      </c>
      <c r="D4722" s="63" t="n">
        <v>40468</v>
      </c>
      <c r="E4722" s="49" t="n">
        <v>4</v>
      </c>
      <c r="F4722" s="54" t="n">
        <v>0</v>
      </c>
      <c r="G4722" s="54" t="n">
        <v>727.58</v>
      </c>
      <c r="H4722" s="54" t="n">
        <v>0</v>
      </c>
      <c r="I4722" s="54" t="n">
        <f aca="false">SUM(F4722:H4722)</f>
        <v>727.58</v>
      </c>
      <c r="J4722" s="49" t="n">
        <f aca="false">Calc!$C$5-D4722</f>
        <v>419</v>
      </c>
      <c r="K4722" s="49" t="n">
        <f aca="false">IF(J4722&lt;=Calc!$C$11,4,IF(J4722&lt;=Calc!$C$12,3,IF(J4722&lt;=Calc!$C$13,2,1)))</f>
        <v>1</v>
      </c>
      <c r="L4722" s="49" t="n">
        <f aca="false">1+(E4722&gt;=Calc!$C$16)+(E4722&gt;=Calc!$C$17)+(E4722&gt;=Calc!$C$18)</f>
        <v>3</v>
      </c>
      <c r="M4722" s="49" t="str">
        <f aca="false">IF(AND(K4722=4,L4722&gt;=3),"Champions",IF(AND(K4722=3,L4722&gt;=3),"Loyal",IF(K4722&gt;=3,"Recent / New",IF(L4722&gt;=3,"At Risk","Hibernating / Lost"))))</f>
        <v>At Risk</v>
      </c>
      <c r="N4722" s="54" t="n">
        <f aca="false">IF(AND(Calc!$C$2&lt;=2009,Calc!$C$3&gt;=2009),F4722,0)+IF(AND(Calc!$C$2&lt;=2010,Calc!$C$3&gt;=2010),G4722,0)+IF(AND(Calc!$C$2&lt;=2011,Calc!$C$3&gt;=2011),H4722,0)</f>
        <v>727.58</v>
      </c>
      <c r="O4722" s="61" t="n">
        <f aca="false">IF(AND(N4722&gt;0,OR(Calc!$C$4="*",B4722=Calc!$C$4)),N4722+ROW()*0.000000001,0)</f>
        <v>727.580004722</v>
      </c>
    </row>
    <row r="4723" customFormat="false" ht="15" hidden="false" customHeight="false" outlineLevel="0" collapsed="false">
      <c r="A4723" s="49" t="n">
        <v>17142</v>
      </c>
      <c r="B4723" s="49" t="s">
        <v>189</v>
      </c>
      <c r="C4723" s="63" t="n">
        <v>40202</v>
      </c>
      <c r="D4723" s="63" t="n">
        <v>40647</v>
      </c>
      <c r="E4723" s="49" t="n">
        <v>4</v>
      </c>
      <c r="F4723" s="54" t="n">
        <v>0</v>
      </c>
      <c r="G4723" s="54" t="n">
        <v>696.25</v>
      </c>
      <c r="H4723" s="54" t="n">
        <v>579</v>
      </c>
      <c r="I4723" s="54" t="n">
        <f aca="false">SUM(F4723:H4723)</f>
        <v>1275.25</v>
      </c>
      <c r="J4723" s="49" t="n">
        <f aca="false">Calc!$C$5-D4723</f>
        <v>240</v>
      </c>
      <c r="K4723" s="49" t="n">
        <f aca="false">IF(J4723&lt;=Calc!$C$11,4,IF(J4723&lt;=Calc!$C$12,3,IF(J4723&lt;=Calc!$C$13,2,1)))</f>
        <v>2</v>
      </c>
      <c r="L4723" s="49" t="n">
        <f aca="false">1+(E4723&gt;=Calc!$C$16)+(E4723&gt;=Calc!$C$17)+(E4723&gt;=Calc!$C$18)</f>
        <v>3</v>
      </c>
      <c r="M4723" s="49" t="str">
        <f aca="false">IF(AND(K4723=4,L4723&gt;=3),"Champions",IF(AND(K4723=3,L4723&gt;=3),"Loyal",IF(K4723&gt;=3,"Recent / New",IF(L4723&gt;=3,"At Risk","Hibernating / Lost"))))</f>
        <v>At Risk</v>
      </c>
      <c r="N4723" s="54" t="n">
        <f aca="false">IF(AND(Calc!$C$2&lt;=2009,Calc!$C$3&gt;=2009),F4723,0)+IF(AND(Calc!$C$2&lt;=2010,Calc!$C$3&gt;=2010),G4723,0)+IF(AND(Calc!$C$2&lt;=2011,Calc!$C$3&gt;=2011),H4723,0)</f>
        <v>1275.25</v>
      </c>
      <c r="O4723" s="61" t="n">
        <f aca="false">IF(AND(N4723&gt;0,OR(Calc!$C$4="*",B4723=Calc!$C$4)),N4723+ROW()*0.000000001,0)</f>
        <v>1275.250004723</v>
      </c>
    </row>
    <row r="4724" customFormat="false" ht="15" hidden="false" customHeight="false" outlineLevel="0" collapsed="false">
      <c r="A4724" s="49" t="n">
        <v>17143</v>
      </c>
      <c r="B4724" s="49" t="s">
        <v>189</v>
      </c>
      <c r="C4724" s="63" t="n">
        <v>40371</v>
      </c>
      <c r="D4724" s="63" t="n">
        <v>40469</v>
      </c>
      <c r="E4724" s="49" t="n">
        <v>2</v>
      </c>
      <c r="F4724" s="54" t="n">
        <v>0</v>
      </c>
      <c r="G4724" s="54" t="n">
        <v>880.97</v>
      </c>
      <c r="H4724" s="54" t="n">
        <v>0</v>
      </c>
      <c r="I4724" s="54" t="n">
        <f aca="false">SUM(F4724:H4724)</f>
        <v>880.97</v>
      </c>
      <c r="J4724" s="49" t="n">
        <f aca="false">Calc!$C$5-D4724</f>
        <v>418</v>
      </c>
      <c r="K4724" s="49" t="n">
        <f aca="false">IF(J4724&lt;=Calc!$C$11,4,IF(J4724&lt;=Calc!$C$12,3,IF(J4724&lt;=Calc!$C$13,2,1)))</f>
        <v>1</v>
      </c>
      <c r="L4724" s="49" t="n">
        <f aca="false">1+(E4724&gt;=Calc!$C$16)+(E4724&gt;=Calc!$C$17)+(E4724&gt;=Calc!$C$18)</f>
        <v>2</v>
      </c>
      <c r="M4724" s="49" t="str">
        <f aca="false">IF(AND(K4724=4,L4724&gt;=3),"Champions",IF(AND(K4724=3,L4724&gt;=3),"Loyal",IF(K4724&gt;=3,"Recent / New",IF(L4724&gt;=3,"At Risk","Hibernating / Lost"))))</f>
        <v>Hibernating / Lost</v>
      </c>
      <c r="N4724" s="54" t="n">
        <f aca="false">IF(AND(Calc!$C$2&lt;=2009,Calc!$C$3&gt;=2009),F4724,0)+IF(AND(Calc!$C$2&lt;=2010,Calc!$C$3&gt;=2010),G4724,0)+IF(AND(Calc!$C$2&lt;=2011,Calc!$C$3&gt;=2011),H4724,0)</f>
        <v>880.97</v>
      </c>
      <c r="O4724" s="61" t="n">
        <f aca="false">IF(AND(N4724&gt;0,OR(Calc!$C$4="*",B4724=Calc!$C$4)),N4724+ROW()*0.000000001,0)</f>
        <v>880.970004724</v>
      </c>
    </row>
    <row r="4725" customFormat="false" ht="15" hidden="false" customHeight="false" outlineLevel="0" collapsed="false">
      <c r="A4725" s="49" t="n">
        <v>17144</v>
      </c>
      <c r="B4725" s="49" t="s">
        <v>189</v>
      </c>
      <c r="C4725" s="63" t="n">
        <v>40802</v>
      </c>
      <c r="D4725" s="63" t="n">
        <v>40885</v>
      </c>
      <c r="E4725" s="49" t="n">
        <v>2</v>
      </c>
      <c r="F4725" s="54" t="n">
        <v>0</v>
      </c>
      <c r="G4725" s="54" t="n">
        <v>0</v>
      </c>
      <c r="H4725" s="54" t="n">
        <v>984.57</v>
      </c>
      <c r="I4725" s="54" t="n">
        <f aca="false">SUM(F4725:H4725)</f>
        <v>984.57</v>
      </c>
      <c r="J4725" s="49" t="n">
        <f aca="false">Calc!$C$5-D4725</f>
        <v>2</v>
      </c>
      <c r="K4725" s="49" t="n">
        <f aca="false">IF(J4725&lt;=Calc!$C$11,4,IF(J4725&lt;=Calc!$C$12,3,IF(J4725&lt;=Calc!$C$13,2,1)))</f>
        <v>4</v>
      </c>
      <c r="L4725" s="49" t="n">
        <f aca="false">1+(E4725&gt;=Calc!$C$16)+(E4725&gt;=Calc!$C$17)+(E4725&gt;=Calc!$C$18)</f>
        <v>2</v>
      </c>
      <c r="M4725" s="49" t="str">
        <f aca="false">IF(AND(K4725=4,L4725&gt;=3),"Champions",IF(AND(K4725=3,L4725&gt;=3),"Loyal",IF(K4725&gt;=3,"Recent / New",IF(L4725&gt;=3,"At Risk","Hibernating / Lost"))))</f>
        <v>Recent / New</v>
      </c>
      <c r="N4725" s="54" t="n">
        <f aca="false">IF(AND(Calc!$C$2&lt;=2009,Calc!$C$3&gt;=2009),F4725,0)+IF(AND(Calc!$C$2&lt;=2010,Calc!$C$3&gt;=2010),G4725,0)+IF(AND(Calc!$C$2&lt;=2011,Calc!$C$3&gt;=2011),H4725,0)</f>
        <v>984.57</v>
      </c>
      <c r="O4725" s="61" t="n">
        <f aca="false">IF(AND(N4725&gt;0,OR(Calc!$C$4="*",B4725=Calc!$C$4)),N4725+ROW()*0.000000001,0)</f>
        <v>984.570004725</v>
      </c>
    </row>
    <row r="4726" customFormat="false" ht="15" hidden="false" customHeight="false" outlineLevel="0" collapsed="false">
      <c r="A4726" s="49" t="n">
        <v>17145</v>
      </c>
      <c r="B4726" s="49" t="s">
        <v>189</v>
      </c>
      <c r="C4726" s="63" t="n">
        <v>40228</v>
      </c>
      <c r="D4726" s="63" t="n">
        <v>40374</v>
      </c>
      <c r="E4726" s="49" t="n">
        <v>4</v>
      </c>
      <c r="F4726" s="54" t="n">
        <v>0</v>
      </c>
      <c r="G4726" s="54" t="n">
        <v>3014.64</v>
      </c>
      <c r="H4726" s="54" t="n">
        <v>0</v>
      </c>
      <c r="I4726" s="54" t="n">
        <f aca="false">SUM(F4726:H4726)</f>
        <v>3014.64</v>
      </c>
      <c r="J4726" s="49" t="n">
        <f aca="false">Calc!$C$5-D4726</f>
        <v>513</v>
      </c>
      <c r="K4726" s="49" t="n">
        <f aca="false">IF(J4726&lt;=Calc!$C$11,4,IF(J4726&lt;=Calc!$C$12,3,IF(J4726&lt;=Calc!$C$13,2,1)))</f>
        <v>1</v>
      </c>
      <c r="L4726" s="49" t="n">
        <f aca="false">1+(E4726&gt;=Calc!$C$16)+(E4726&gt;=Calc!$C$17)+(E4726&gt;=Calc!$C$18)</f>
        <v>3</v>
      </c>
      <c r="M4726" s="49" t="str">
        <f aca="false">IF(AND(K4726=4,L4726&gt;=3),"Champions",IF(AND(K4726=3,L4726&gt;=3),"Loyal",IF(K4726&gt;=3,"Recent / New",IF(L4726&gt;=3,"At Risk","Hibernating / Lost"))))</f>
        <v>At Risk</v>
      </c>
      <c r="N4726" s="54" t="n">
        <f aca="false">IF(AND(Calc!$C$2&lt;=2009,Calc!$C$3&gt;=2009),F4726,0)+IF(AND(Calc!$C$2&lt;=2010,Calc!$C$3&gt;=2010),G4726,0)+IF(AND(Calc!$C$2&lt;=2011,Calc!$C$3&gt;=2011),H4726,0)</f>
        <v>3014.64</v>
      </c>
      <c r="O4726" s="61" t="n">
        <f aca="false">IF(AND(N4726&gt;0,OR(Calc!$C$4="*",B4726=Calc!$C$4)),N4726+ROW()*0.000000001,0)</f>
        <v>3014.640004726</v>
      </c>
    </row>
    <row r="4727" customFormat="false" ht="15" hidden="false" customHeight="false" outlineLevel="0" collapsed="false">
      <c r="A4727" s="49" t="n">
        <v>17146</v>
      </c>
      <c r="B4727" s="49" t="s">
        <v>189</v>
      </c>
      <c r="C4727" s="63" t="n">
        <v>40211</v>
      </c>
      <c r="D4727" s="63" t="n">
        <v>40781</v>
      </c>
      <c r="E4727" s="49" t="n">
        <v>13</v>
      </c>
      <c r="F4727" s="54" t="n">
        <v>0</v>
      </c>
      <c r="G4727" s="54" t="n">
        <v>5336.86</v>
      </c>
      <c r="H4727" s="54" t="n">
        <v>451.53</v>
      </c>
      <c r="I4727" s="54" t="n">
        <f aca="false">SUM(F4727:H4727)</f>
        <v>5788.39</v>
      </c>
      <c r="J4727" s="49" t="n">
        <f aca="false">Calc!$C$5-D4727</f>
        <v>106</v>
      </c>
      <c r="K4727" s="49" t="n">
        <f aca="false">IF(J4727&lt;=Calc!$C$11,4,IF(J4727&lt;=Calc!$C$12,3,IF(J4727&lt;=Calc!$C$13,2,1)))</f>
        <v>2</v>
      </c>
      <c r="L4727" s="49" t="n">
        <f aca="false">1+(E4727&gt;=Calc!$C$16)+(E4727&gt;=Calc!$C$17)+(E4727&gt;=Calc!$C$18)</f>
        <v>4</v>
      </c>
      <c r="M4727" s="49" t="str">
        <f aca="false">IF(AND(K4727=4,L4727&gt;=3),"Champions",IF(AND(K4727=3,L4727&gt;=3),"Loyal",IF(K4727&gt;=3,"Recent / New",IF(L4727&gt;=3,"At Risk","Hibernating / Lost"))))</f>
        <v>At Risk</v>
      </c>
      <c r="N4727" s="54" t="n">
        <f aca="false">IF(AND(Calc!$C$2&lt;=2009,Calc!$C$3&gt;=2009),F4727,0)+IF(AND(Calc!$C$2&lt;=2010,Calc!$C$3&gt;=2010),G4727,0)+IF(AND(Calc!$C$2&lt;=2011,Calc!$C$3&gt;=2011),H4727,0)</f>
        <v>5788.39</v>
      </c>
      <c r="O4727" s="61" t="n">
        <f aca="false">IF(AND(N4727&gt;0,OR(Calc!$C$4="*",B4727=Calc!$C$4)),N4727+ROW()*0.000000001,0)</f>
        <v>5788.390004727</v>
      </c>
    </row>
    <row r="4728" customFormat="false" ht="15" hidden="false" customHeight="false" outlineLevel="0" collapsed="false">
      <c r="A4728" s="49" t="n">
        <v>17147</v>
      </c>
      <c r="B4728" s="49" t="s">
        <v>189</v>
      </c>
      <c r="C4728" s="63" t="n">
        <v>40189</v>
      </c>
      <c r="D4728" s="63" t="n">
        <v>40864</v>
      </c>
      <c r="E4728" s="49" t="n">
        <v>9</v>
      </c>
      <c r="F4728" s="54" t="n">
        <v>0</v>
      </c>
      <c r="G4728" s="54" t="n">
        <v>1389.51</v>
      </c>
      <c r="H4728" s="54" t="n">
        <v>1679.64</v>
      </c>
      <c r="I4728" s="54" t="n">
        <f aca="false">SUM(F4728:H4728)</f>
        <v>3069.15</v>
      </c>
      <c r="J4728" s="49" t="n">
        <f aca="false">Calc!$C$5-D4728</f>
        <v>23</v>
      </c>
      <c r="K4728" s="49" t="n">
        <f aca="false">IF(J4728&lt;=Calc!$C$11,4,IF(J4728&lt;=Calc!$C$12,3,IF(J4728&lt;=Calc!$C$13,2,1)))</f>
        <v>4</v>
      </c>
      <c r="L4728" s="49" t="n">
        <f aca="false">1+(E4728&gt;=Calc!$C$16)+(E4728&gt;=Calc!$C$17)+(E4728&gt;=Calc!$C$18)</f>
        <v>4</v>
      </c>
      <c r="M4728" s="49" t="str">
        <f aca="false">IF(AND(K4728=4,L4728&gt;=3),"Champions",IF(AND(K4728=3,L4728&gt;=3),"Loyal",IF(K4728&gt;=3,"Recent / New",IF(L4728&gt;=3,"At Risk","Hibernating / Lost"))))</f>
        <v>Champions</v>
      </c>
      <c r="N4728" s="54" t="n">
        <f aca="false">IF(AND(Calc!$C$2&lt;=2009,Calc!$C$3&gt;=2009),F4728,0)+IF(AND(Calc!$C$2&lt;=2010,Calc!$C$3&gt;=2010),G4728,0)+IF(AND(Calc!$C$2&lt;=2011,Calc!$C$3&gt;=2011),H4728,0)</f>
        <v>3069.15</v>
      </c>
      <c r="O4728" s="61" t="n">
        <f aca="false">IF(AND(N4728&gt;0,OR(Calc!$C$4="*",B4728=Calc!$C$4)),N4728+ROW()*0.000000001,0)</f>
        <v>3069.150004728</v>
      </c>
    </row>
    <row r="4729" customFormat="false" ht="15" hidden="false" customHeight="false" outlineLevel="0" collapsed="false">
      <c r="A4729" s="49" t="n">
        <v>17148</v>
      </c>
      <c r="B4729" s="49" t="s">
        <v>189</v>
      </c>
      <c r="C4729" s="63" t="n">
        <v>40835</v>
      </c>
      <c r="D4729" s="63" t="n">
        <v>40835</v>
      </c>
      <c r="E4729" s="49" t="n">
        <v>1</v>
      </c>
      <c r="F4729" s="54" t="n">
        <v>0</v>
      </c>
      <c r="G4729" s="54" t="n">
        <v>0</v>
      </c>
      <c r="H4729" s="54" t="n">
        <v>124.88</v>
      </c>
      <c r="I4729" s="54" t="n">
        <f aca="false">SUM(F4729:H4729)</f>
        <v>124.88</v>
      </c>
      <c r="J4729" s="49" t="n">
        <f aca="false">Calc!$C$5-D4729</f>
        <v>52</v>
      </c>
      <c r="K4729" s="49" t="n">
        <f aca="false">IF(J4729&lt;=Calc!$C$11,4,IF(J4729&lt;=Calc!$C$12,3,IF(J4729&lt;=Calc!$C$13,2,1)))</f>
        <v>3</v>
      </c>
      <c r="L4729" s="49" t="n">
        <f aca="false">1+(E4729&gt;=Calc!$C$16)+(E4729&gt;=Calc!$C$17)+(E4729&gt;=Calc!$C$18)</f>
        <v>1</v>
      </c>
      <c r="M4729" s="49" t="str">
        <f aca="false">IF(AND(K4729=4,L4729&gt;=3),"Champions",IF(AND(K4729=3,L4729&gt;=3),"Loyal",IF(K4729&gt;=3,"Recent / New",IF(L4729&gt;=3,"At Risk","Hibernating / Lost"))))</f>
        <v>Recent / New</v>
      </c>
      <c r="N4729" s="54" t="n">
        <f aca="false">IF(AND(Calc!$C$2&lt;=2009,Calc!$C$3&gt;=2009),F4729,0)+IF(AND(Calc!$C$2&lt;=2010,Calc!$C$3&gt;=2010),G4729,0)+IF(AND(Calc!$C$2&lt;=2011,Calc!$C$3&gt;=2011),H4729,0)</f>
        <v>124.88</v>
      </c>
      <c r="O4729" s="61" t="n">
        <f aca="false">IF(AND(N4729&gt;0,OR(Calc!$C$4="*",B4729=Calc!$C$4)),N4729+ROW()*0.000000001,0)</f>
        <v>124.880004729</v>
      </c>
    </row>
    <row r="4730" customFormat="false" ht="15" hidden="false" customHeight="false" outlineLevel="0" collapsed="false">
      <c r="A4730" s="49" t="n">
        <v>17149</v>
      </c>
      <c r="B4730" s="49" t="s">
        <v>189</v>
      </c>
      <c r="C4730" s="63" t="n">
        <v>40435</v>
      </c>
      <c r="D4730" s="63" t="n">
        <v>40435</v>
      </c>
      <c r="E4730" s="49" t="n">
        <v>1</v>
      </c>
      <c r="F4730" s="54" t="n">
        <v>0</v>
      </c>
      <c r="G4730" s="54" t="n">
        <v>143.1</v>
      </c>
      <c r="H4730" s="54" t="n">
        <v>0</v>
      </c>
      <c r="I4730" s="54" t="n">
        <f aca="false">SUM(F4730:H4730)</f>
        <v>143.1</v>
      </c>
      <c r="J4730" s="49" t="n">
        <f aca="false">Calc!$C$5-D4730</f>
        <v>452</v>
      </c>
      <c r="K4730" s="49" t="n">
        <f aca="false">IF(J4730&lt;=Calc!$C$11,4,IF(J4730&lt;=Calc!$C$12,3,IF(J4730&lt;=Calc!$C$13,2,1)))</f>
        <v>1</v>
      </c>
      <c r="L4730" s="49" t="n">
        <f aca="false">1+(E4730&gt;=Calc!$C$16)+(E4730&gt;=Calc!$C$17)+(E4730&gt;=Calc!$C$18)</f>
        <v>1</v>
      </c>
      <c r="M4730" s="49" t="str">
        <f aca="false">IF(AND(K4730=4,L4730&gt;=3),"Champions",IF(AND(K4730=3,L4730&gt;=3),"Loyal",IF(K4730&gt;=3,"Recent / New",IF(L4730&gt;=3,"At Risk","Hibernating / Lost"))))</f>
        <v>Hibernating / Lost</v>
      </c>
      <c r="N4730" s="54" t="n">
        <f aca="false">IF(AND(Calc!$C$2&lt;=2009,Calc!$C$3&gt;=2009),F4730,0)+IF(AND(Calc!$C$2&lt;=2010,Calc!$C$3&gt;=2010),G4730,0)+IF(AND(Calc!$C$2&lt;=2011,Calc!$C$3&gt;=2011),H4730,0)</f>
        <v>143.1</v>
      </c>
      <c r="O4730" s="61" t="n">
        <f aca="false">IF(AND(N4730&gt;0,OR(Calc!$C$4="*",B4730=Calc!$C$4)),N4730+ROW()*0.000000001,0)</f>
        <v>143.10000473</v>
      </c>
    </row>
    <row r="4731" customFormat="false" ht="15" hidden="false" customHeight="false" outlineLevel="0" collapsed="false">
      <c r="A4731" s="49" t="n">
        <v>17150</v>
      </c>
      <c r="B4731" s="49" t="s">
        <v>189</v>
      </c>
      <c r="C4731" s="63" t="n">
        <v>40153</v>
      </c>
      <c r="D4731" s="63" t="n">
        <v>40510</v>
      </c>
      <c r="E4731" s="49" t="n">
        <v>6</v>
      </c>
      <c r="F4731" s="54" t="n">
        <v>315.65</v>
      </c>
      <c r="G4731" s="54" t="n">
        <v>1042.3</v>
      </c>
      <c r="H4731" s="54" t="n">
        <v>0</v>
      </c>
      <c r="I4731" s="54" t="n">
        <f aca="false">SUM(F4731:H4731)</f>
        <v>1357.95</v>
      </c>
      <c r="J4731" s="49" t="n">
        <f aca="false">Calc!$C$5-D4731</f>
        <v>377</v>
      </c>
      <c r="K4731" s="49" t="n">
        <f aca="false">IF(J4731&lt;=Calc!$C$11,4,IF(J4731&lt;=Calc!$C$12,3,IF(J4731&lt;=Calc!$C$13,2,1)))</f>
        <v>2</v>
      </c>
      <c r="L4731" s="49" t="n">
        <f aca="false">1+(E4731&gt;=Calc!$C$16)+(E4731&gt;=Calc!$C$17)+(E4731&gt;=Calc!$C$18)</f>
        <v>3</v>
      </c>
      <c r="M4731" s="49" t="str">
        <f aca="false">IF(AND(K4731=4,L4731&gt;=3),"Champions",IF(AND(K4731=3,L4731&gt;=3),"Loyal",IF(K4731&gt;=3,"Recent / New",IF(L4731&gt;=3,"At Risk","Hibernating / Lost"))))</f>
        <v>At Risk</v>
      </c>
      <c r="N4731" s="54" t="n">
        <f aca="false">IF(AND(Calc!$C$2&lt;=2009,Calc!$C$3&gt;=2009),F4731,0)+IF(AND(Calc!$C$2&lt;=2010,Calc!$C$3&gt;=2010),G4731,0)+IF(AND(Calc!$C$2&lt;=2011,Calc!$C$3&gt;=2011),H4731,0)</f>
        <v>1357.95</v>
      </c>
      <c r="O4731" s="61" t="n">
        <f aca="false">IF(AND(N4731&gt;0,OR(Calc!$C$4="*",B4731=Calc!$C$4)),N4731+ROW()*0.000000001,0)</f>
        <v>1357.950004731</v>
      </c>
    </row>
    <row r="4732" customFormat="false" ht="15" hidden="false" customHeight="false" outlineLevel="0" collapsed="false">
      <c r="A4732" s="49" t="n">
        <v>17151</v>
      </c>
      <c r="B4732" s="49" t="s">
        <v>189</v>
      </c>
      <c r="C4732" s="63" t="n">
        <v>40151</v>
      </c>
      <c r="D4732" s="63" t="n">
        <v>40151</v>
      </c>
      <c r="E4732" s="49" t="n">
        <v>1</v>
      </c>
      <c r="F4732" s="54" t="n">
        <v>231.9</v>
      </c>
      <c r="G4732" s="54" t="n">
        <v>0</v>
      </c>
      <c r="H4732" s="54" t="n">
        <v>0</v>
      </c>
      <c r="I4732" s="54" t="n">
        <f aca="false">SUM(F4732:H4732)</f>
        <v>231.9</v>
      </c>
      <c r="J4732" s="49" t="n">
        <f aca="false">Calc!$C$5-D4732</f>
        <v>736</v>
      </c>
      <c r="K4732" s="49" t="n">
        <f aca="false">IF(J4732&lt;=Calc!$C$11,4,IF(J4732&lt;=Calc!$C$12,3,IF(J4732&lt;=Calc!$C$13,2,1)))</f>
        <v>1</v>
      </c>
      <c r="L4732" s="49" t="n">
        <f aca="false">1+(E4732&gt;=Calc!$C$16)+(E4732&gt;=Calc!$C$17)+(E4732&gt;=Calc!$C$18)</f>
        <v>1</v>
      </c>
      <c r="M4732" s="49" t="str">
        <f aca="false">IF(AND(K4732=4,L4732&gt;=3),"Champions",IF(AND(K4732=3,L4732&gt;=3),"Loyal",IF(K4732&gt;=3,"Recent / New",IF(L4732&gt;=3,"At Risk","Hibernating / Lost"))))</f>
        <v>Hibernating / Lost</v>
      </c>
      <c r="N4732" s="54" t="n">
        <f aca="false">IF(AND(Calc!$C$2&lt;=2009,Calc!$C$3&gt;=2009),F4732,0)+IF(AND(Calc!$C$2&lt;=2010,Calc!$C$3&gt;=2010),G4732,0)+IF(AND(Calc!$C$2&lt;=2011,Calc!$C$3&gt;=2011),H4732,0)</f>
        <v>231.9</v>
      </c>
      <c r="O4732" s="61" t="n">
        <f aca="false">IF(AND(N4732&gt;0,OR(Calc!$C$4="*",B4732=Calc!$C$4)),N4732+ROW()*0.000000001,0)</f>
        <v>231.900004732</v>
      </c>
    </row>
    <row r="4733" customFormat="false" ht="15" hidden="false" customHeight="false" outlineLevel="0" collapsed="false">
      <c r="A4733" s="49" t="n">
        <v>17152</v>
      </c>
      <c r="B4733" s="49" t="s">
        <v>189</v>
      </c>
      <c r="C4733" s="63" t="n">
        <v>40461</v>
      </c>
      <c r="D4733" s="63" t="n">
        <v>40692</v>
      </c>
      <c r="E4733" s="49" t="n">
        <v>4</v>
      </c>
      <c r="F4733" s="54" t="n">
        <v>0</v>
      </c>
      <c r="G4733" s="54" t="n">
        <v>327</v>
      </c>
      <c r="H4733" s="54" t="n">
        <v>1503.5</v>
      </c>
      <c r="I4733" s="54" t="n">
        <f aca="false">SUM(F4733:H4733)</f>
        <v>1830.5</v>
      </c>
      <c r="J4733" s="49" t="n">
        <f aca="false">Calc!$C$5-D4733</f>
        <v>195</v>
      </c>
      <c r="K4733" s="49" t="n">
        <f aca="false">IF(J4733&lt;=Calc!$C$11,4,IF(J4733&lt;=Calc!$C$12,3,IF(J4733&lt;=Calc!$C$13,2,1)))</f>
        <v>2</v>
      </c>
      <c r="L4733" s="49" t="n">
        <f aca="false">1+(E4733&gt;=Calc!$C$16)+(E4733&gt;=Calc!$C$17)+(E4733&gt;=Calc!$C$18)</f>
        <v>3</v>
      </c>
      <c r="M4733" s="49" t="str">
        <f aca="false">IF(AND(K4733=4,L4733&gt;=3),"Champions",IF(AND(K4733=3,L4733&gt;=3),"Loyal",IF(K4733&gt;=3,"Recent / New",IF(L4733&gt;=3,"At Risk","Hibernating / Lost"))))</f>
        <v>At Risk</v>
      </c>
      <c r="N4733" s="54" t="n">
        <f aca="false">IF(AND(Calc!$C$2&lt;=2009,Calc!$C$3&gt;=2009),F4733,0)+IF(AND(Calc!$C$2&lt;=2010,Calc!$C$3&gt;=2010),G4733,0)+IF(AND(Calc!$C$2&lt;=2011,Calc!$C$3&gt;=2011),H4733,0)</f>
        <v>1830.5</v>
      </c>
      <c r="O4733" s="61" t="n">
        <f aca="false">IF(AND(N4733&gt;0,OR(Calc!$C$4="*",B4733=Calc!$C$4)),N4733+ROW()*0.000000001,0)</f>
        <v>1830.500004733</v>
      </c>
    </row>
    <row r="4734" customFormat="false" ht="15" hidden="false" customHeight="false" outlineLevel="0" collapsed="false">
      <c r="A4734" s="49" t="n">
        <v>17153</v>
      </c>
      <c r="B4734" s="49" t="s">
        <v>189</v>
      </c>
      <c r="C4734" s="63" t="n">
        <v>40862</v>
      </c>
      <c r="D4734" s="63" t="n">
        <v>40862</v>
      </c>
      <c r="E4734" s="49" t="n">
        <v>1</v>
      </c>
      <c r="F4734" s="54" t="n">
        <v>0</v>
      </c>
      <c r="G4734" s="54" t="n">
        <v>0</v>
      </c>
      <c r="H4734" s="54" t="n">
        <v>213.78</v>
      </c>
      <c r="I4734" s="54" t="n">
        <f aca="false">SUM(F4734:H4734)</f>
        <v>213.78</v>
      </c>
      <c r="J4734" s="49" t="n">
        <f aca="false">Calc!$C$5-D4734</f>
        <v>25</v>
      </c>
      <c r="K4734" s="49" t="n">
        <f aca="false">IF(J4734&lt;=Calc!$C$11,4,IF(J4734&lt;=Calc!$C$12,3,IF(J4734&lt;=Calc!$C$13,2,1)))</f>
        <v>4</v>
      </c>
      <c r="L4734" s="49" t="n">
        <f aca="false">1+(E4734&gt;=Calc!$C$16)+(E4734&gt;=Calc!$C$17)+(E4734&gt;=Calc!$C$18)</f>
        <v>1</v>
      </c>
      <c r="M4734" s="49" t="str">
        <f aca="false">IF(AND(K4734=4,L4734&gt;=3),"Champions",IF(AND(K4734=3,L4734&gt;=3),"Loyal",IF(K4734&gt;=3,"Recent / New",IF(L4734&gt;=3,"At Risk","Hibernating / Lost"))))</f>
        <v>Recent / New</v>
      </c>
      <c r="N4734" s="54" t="n">
        <f aca="false">IF(AND(Calc!$C$2&lt;=2009,Calc!$C$3&gt;=2009),F4734,0)+IF(AND(Calc!$C$2&lt;=2010,Calc!$C$3&gt;=2010),G4734,0)+IF(AND(Calc!$C$2&lt;=2011,Calc!$C$3&gt;=2011),H4734,0)</f>
        <v>213.78</v>
      </c>
      <c r="O4734" s="61" t="n">
        <f aca="false">IF(AND(N4734&gt;0,OR(Calc!$C$4="*",B4734=Calc!$C$4)),N4734+ROW()*0.000000001,0)</f>
        <v>213.780004734</v>
      </c>
    </row>
    <row r="4735" customFormat="false" ht="15" hidden="false" customHeight="false" outlineLevel="0" collapsed="false">
      <c r="A4735" s="49" t="n">
        <v>17154</v>
      </c>
      <c r="B4735" s="49" t="s">
        <v>189</v>
      </c>
      <c r="C4735" s="63" t="n">
        <v>40811</v>
      </c>
      <c r="D4735" s="63" t="n">
        <v>40811</v>
      </c>
      <c r="E4735" s="49" t="n">
        <v>1</v>
      </c>
      <c r="F4735" s="54" t="n">
        <v>0</v>
      </c>
      <c r="G4735" s="54" t="n">
        <v>0</v>
      </c>
      <c r="H4735" s="54" t="n">
        <v>329.34</v>
      </c>
      <c r="I4735" s="54" t="n">
        <f aca="false">SUM(F4735:H4735)</f>
        <v>329.34</v>
      </c>
      <c r="J4735" s="49" t="n">
        <f aca="false">Calc!$C$5-D4735</f>
        <v>76</v>
      </c>
      <c r="K4735" s="49" t="n">
        <f aca="false">IF(J4735&lt;=Calc!$C$11,4,IF(J4735&lt;=Calc!$C$12,3,IF(J4735&lt;=Calc!$C$13,2,1)))</f>
        <v>3</v>
      </c>
      <c r="L4735" s="49" t="n">
        <f aca="false">1+(E4735&gt;=Calc!$C$16)+(E4735&gt;=Calc!$C$17)+(E4735&gt;=Calc!$C$18)</f>
        <v>1</v>
      </c>
      <c r="M4735" s="49" t="str">
        <f aca="false">IF(AND(K4735=4,L4735&gt;=3),"Champions",IF(AND(K4735=3,L4735&gt;=3),"Loyal",IF(K4735&gt;=3,"Recent / New",IF(L4735&gt;=3,"At Risk","Hibernating / Lost"))))</f>
        <v>Recent / New</v>
      </c>
      <c r="N4735" s="54" t="n">
        <f aca="false">IF(AND(Calc!$C$2&lt;=2009,Calc!$C$3&gt;=2009),F4735,0)+IF(AND(Calc!$C$2&lt;=2010,Calc!$C$3&gt;=2010),G4735,0)+IF(AND(Calc!$C$2&lt;=2011,Calc!$C$3&gt;=2011),H4735,0)</f>
        <v>329.34</v>
      </c>
      <c r="O4735" s="61" t="n">
        <f aca="false">IF(AND(N4735&gt;0,OR(Calc!$C$4="*",B4735=Calc!$C$4)),N4735+ROW()*0.000000001,0)</f>
        <v>329.340004735</v>
      </c>
    </row>
    <row r="4736" customFormat="false" ht="15" hidden="false" customHeight="false" outlineLevel="0" collapsed="false">
      <c r="A4736" s="49" t="n">
        <v>17155</v>
      </c>
      <c r="B4736" s="49" t="s">
        <v>189</v>
      </c>
      <c r="C4736" s="63" t="n">
        <v>40150</v>
      </c>
      <c r="D4736" s="63" t="n">
        <v>40869</v>
      </c>
      <c r="E4736" s="49" t="n">
        <v>7</v>
      </c>
      <c r="F4736" s="54" t="n">
        <v>272.36</v>
      </c>
      <c r="G4736" s="54" t="n">
        <v>368.4</v>
      </c>
      <c r="H4736" s="54" t="n">
        <v>251.7</v>
      </c>
      <c r="I4736" s="54" t="n">
        <f aca="false">SUM(F4736:H4736)</f>
        <v>892.46</v>
      </c>
      <c r="J4736" s="49" t="n">
        <f aca="false">Calc!$C$5-D4736</f>
        <v>18</v>
      </c>
      <c r="K4736" s="49" t="n">
        <f aca="false">IF(J4736&lt;=Calc!$C$11,4,IF(J4736&lt;=Calc!$C$12,3,IF(J4736&lt;=Calc!$C$13,2,1)))</f>
        <v>4</v>
      </c>
      <c r="L4736" s="49" t="n">
        <f aca="false">1+(E4736&gt;=Calc!$C$16)+(E4736&gt;=Calc!$C$17)+(E4736&gt;=Calc!$C$18)</f>
        <v>3</v>
      </c>
      <c r="M4736" s="49" t="str">
        <f aca="false">IF(AND(K4736=4,L4736&gt;=3),"Champions",IF(AND(K4736=3,L4736&gt;=3),"Loyal",IF(K4736&gt;=3,"Recent / New",IF(L4736&gt;=3,"At Risk","Hibernating / Lost"))))</f>
        <v>Champions</v>
      </c>
      <c r="N4736" s="54" t="n">
        <f aca="false">IF(AND(Calc!$C$2&lt;=2009,Calc!$C$3&gt;=2009),F4736,0)+IF(AND(Calc!$C$2&lt;=2010,Calc!$C$3&gt;=2010),G4736,0)+IF(AND(Calc!$C$2&lt;=2011,Calc!$C$3&gt;=2011),H4736,0)</f>
        <v>892.46</v>
      </c>
      <c r="O4736" s="61" t="n">
        <f aca="false">IF(AND(N4736&gt;0,OR(Calc!$C$4="*",B4736=Calc!$C$4)),N4736+ROW()*0.000000001,0)</f>
        <v>892.460004736</v>
      </c>
    </row>
    <row r="4737" customFormat="false" ht="15" hidden="false" customHeight="false" outlineLevel="0" collapsed="false">
      <c r="A4737" s="49" t="n">
        <v>17156</v>
      </c>
      <c r="B4737" s="49" t="s">
        <v>189</v>
      </c>
      <c r="C4737" s="63" t="n">
        <v>40395</v>
      </c>
      <c r="D4737" s="63" t="n">
        <v>40395</v>
      </c>
      <c r="E4737" s="49" t="n">
        <v>1</v>
      </c>
      <c r="F4737" s="54" t="n">
        <v>0</v>
      </c>
      <c r="G4737" s="54" t="n">
        <v>572.07</v>
      </c>
      <c r="H4737" s="54" t="n">
        <v>0</v>
      </c>
      <c r="I4737" s="54" t="n">
        <f aca="false">SUM(F4737:H4737)</f>
        <v>572.07</v>
      </c>
      <c r="J4737" s="49" t="n">
        <f aca="false">Calc!$C$5-D4737</f>
        <v>492</v>
      </c>
      <c r="K4737" s="49" t="n">
        <f aca="false">IF(J4737&lt;=Calc!$C$11,4,IF(J4737&lt;=Calc!$C$12,3,IF(J4737&lt;=Calc!$C$13,2,1)))</f>
        <v>1</v>
      </c>
      <c r="L4737" s="49" t="n">
        <f aca="false">1+(E4737&gt;=Calc!$C$16)+(E4737&gt;=Calc!$C$17)+(E4737&gt;=Calc!$C$18)</f>
        <v>1</v>
      </c>
      <c r="M4737" s="49" t="str">
        <f aca="false">IF(AND(K4737=4,L4737&gt;=3),"Champions",IF(AND(K4737=3,L4737&gt;=3),"Loyal",IF(K4737&gt;=3,"Recent / New",IF(L4737&gt;=3,"At Risk","Hibernating / Lost"))))</f>
        <v>Hibernating / Lost</v>
      </c>
      <c r="N4737" s="54" t="n">
        <f aca="false">IF(AND(Calc!$C$2&lt;=2009,Calc!$C$3&gt;=2009),F4737,0)+IF(AND(Calc!$C$2&lt;=2010,Calc!$C$3&gt;=2010),G4737,0)+IF(AND(Calc!$C$2&lt;=2011,Calc!$C$3&gt;=2011),H4737,0)</f>
        <v>572.07</v>
      </c>
      <c r="O4737" s="61" t="n">
        <f aca="false">IF(AND(N4737&gt;0,OR(Calc!$C$4="*",B4737=Calc!$C$4)),N4737+ROW()*0.000000001,0)</f>
        <v>572.070004737</v>
      </c>
    </row>
    <row r="4738" customFormat="false" ht="15" hidden="false" customHeight="false" outlineLevel="0" collapsed="false">
      <c r="A4738" s="49" t="n">
        <v>17157</v>
      </c>
      <c r="B4738" s="49" t="s">
        <v>189</v>
      </c>
      <c r="C4738" s="63" t="n">
        <v>40151</v>
      </c>
      <c r="D4738" s="63" t="n">
        <v>40879</v>
      </c>
      <c r="E4738" s="49" t="n">
        <v>19</v>
      </c>
      <c r="F4738" s="54" t="n">
        <v>1661.04</v>
      </c>
      <c r="G4738" s="54" t="n">
        <v>3171.86</v>
      </c>
      <c r="H4738" s="54" t="n">
        <v>306.55</v>
      </c>
      <c r="I4738" s="54" t="n">
        <f aca="false">SUM(F4738:H4738)</f>
        <v>5139.45</v>
      </c>
      <c r="J4738" s="49" t="n">
        <f aca="false">Calc!$C$5-D4738</f>
        <v>8</v>
      </c>
      <c r="K4738" s="49" t="n">
        <f aca="false">IF(J4738&lt;=Calc!$C$11,4,IF(J4738&lt;=Calc!$C$12,3,IF(J4738&lt;=Calc!$C$13,2,1)))</f>
        <v>4</v>
      </c>
      <c r="L4738" s="49" t="n">
        <f aca="false">1+(E4738&gt;=Calc!$C$16)+(E4738&gt;=Calc!$C$17)+(E4738&gt;=Calc!$C$18)</f>
        <v>4</v>
      </c>
      <c r="M4738" s="49" t="str">
        <f aca="false">IF(AND(K4738=4,L4738&gt;=3),"Champions",IF(AND(K4738=3,L4738&gt;=3),"Loyal",IF(K4738&gt;=3,"Recent / New",IF(L4738&gt;=3,"At Risk","Hibernating / Lost"))))</f>
        <v>Champions</v>
      </c>
      <c r="N4738" s="54" t="n">
        <f aca="false">IF(AND(Calc!$C$2&lt;=2009,Calc!$C$3&gt;=2009),F4738,0)+IF(AND(Calc!$C$2&lt;=2010,Calc!$C$3&gt;=2010),G4738,0)+IF(AND(Calc!$C$2&lt;=2011,Calc!$C$3&gt;=2011),H4738,0)</f>
        <v>5139.45</v>
      </c>
      <c r="O4738" s="61" t="n">
        <f aca="false">IF(AND(N4738&gt;0,OR(Calc!$C$4="*",B4738=Calc!$C$4)),N4738+ROW()*0.000000001,0)</f>
        <v>5139.450004738</v>
      </c>
    </row>
    <row r="4739" customFormat="false" ht="15" hidden="false" customHeight="false" outlineLevel="0" collapsed="false">
      <c r="A4739" s="49" t="n">
        <v>17158</v>
      </c>
      <c r="B4739" s="49" t="s">
        <v>189</v>
      </c>
      <c r="C4739" s="63" t="n">
        <v>40244</v>
      </c>
      <c r="D4739" s="63" t="n">
        <v>40854</v>
      </c>
      <c r="E4739" s="49" t="n">
        <v>5</v>
      </c>
      <c r="F4739" s="54" t="n">
        <v>0</v>
      </c>
      <c r="G4739" s="54" t="n">
        <v>1109.12</v>
      </c>
      <c r="H4739" s="54" t="n">
        <v>853.18</v>
      </c>
      <c r="I4739" s="54" t="n">
        <f aca="false">SUM(F4739:H4739)</f>
        <v>1962.3</v>
      </c>
      <c r="J4739" s="49" t="n">
        <f aca="false">Calc!$C$5-D4739</f>
        <v>33</v>
      </c>
      <c r="K4739" s="49" t="n">
        <f aca="false">IF(J4739&lt;=Calc!$C$11,4,IF(J4739&lt;=Calc!$C$12,3,IF(J4739&lt;=Calc!$C$13,2,1)))</f>
        <v>3</v>
      </c>
      <c r="L4739" s="49" t="n">
        <f aca="false">1+(E4739&gt;=Calc!$C$16)+(E4739&gt;=Calc!$C$17)+(E4739&gt;=Calc!$C$18)</f>
        <v>3</v>
      </c>
      <c r="M4739" s="49" t="str">
        <f aca="false">IF(AND(K4739=4,L4739&gt;=3),"Champions",IF(AND(K4739=3,L4739&gt;=3),"Loyal",IF(K4739&gt;=3,"Recent / New",IF(L4739&gt;=3,"At Risk","Hibernating / Lost"))))</f>
        <v>Loyal</v>
      </c>
      <c r="N4739" s="54" t="n">
        <f aca="false">IF(AND(Calc!$C$2&lt;=2009,Calc!$C$3&gt;=2009),F4739,0)+IF(AND(Calc!$C$2&lt;=2010,Calc!$C$3&gt;=2010),G4739,0)+IF(AND(Calc!$C$2&lt;=2011,Calc!$C$3&gt;=2011),H4739,0)</f>
        <v>1962.3</v>
      </c>
      <c r="O4739" s="61" t="n">
        <f aca="false">IF(AND(N4739&gt;0,OR(Calc!$C$4="*",B4739=Calc!$C$4)),N4739+ROW()*0.000000001,0)</f>
        <v>1962.300004739</v>
      </c>
    </row>
    <row r="4740" customFormat="false" ht="15" hidden="false" customHeight="false" outlineLevel="0" collapsed="false">
      <c r="A4740" s="49" t="n">
        <v>17159</v>
      </c>
      <c r="B4740" s="49" t="s">
        <v>189</v>
      </c>
      <c r="C4740" s="63" t="n">
        <v>40241</v>
      </c>
      <c r="D4740" s="63" t="n">
        <v>40865</v>
      </c>
      <c r="E4740" s="49" t="n">
        <v>5</v>
      </c>
      <c r="F4740" s="54" t="n">
        <v>0</v>
      </c>
      <c r="G4740" s="54" t="n">
        <v>560.71</v>
      </c>
      <c r="H4740" s="54" t="n">
        <v>1534.73</v>
      </c>
      <c r="I4740" s="54" t="n">
        <f aca="false">SUM(F4740:H4740)</f>
        <v>2095.44</v>
      </c>
      <c r="J4740" s="49" t="n">
        <f aca="false">Calc!$C$5-D4740</f>
        <v>22</v>
      </c>
      <c r="K4740" s="49" t="n">
        <f aca="false">IF(J4740&lt;=Calc!$C$11,4,IF(J4740&lt;=Calc!$C$12,3,IF(J4740&lt;=Calc!$C$13,2,1)))</f>
        <v>4</v>
      </c>
      <c r="L4740" s="49" t="n">
        <f aca="false">1+(E4740&gt;=Calc!$C$16)+(E4740&gt;=Calc!$C$17)+(E4740&gt;=Calc!$C$18)</f>
        <v>3</v>
      </c>
      <c r="M4740" s="49" t="str">
        <f aca="false">IF(AND(K4740=4,L4740&gt;=3),"Champions",IF(AND(K4740=3,L4740&gt;=3),"Loyal",IF(K4740&gt;=3,"Recent / New",IF(L4740&gt;=3,"At Risk","Hibernating / Lost"))))</f>
        <v>Champions</v>
      </c>
      <c r="N4740" s="54" t="n">
        <f aca="false">IF(AND(Calc!$C$2&lt;=2009,Calc!$C$3&gt;=2009),F4740,0)+IF(AND(Calc!$C$2&lt;=2010,Calc!$C$3&gt;=2010),G4740,0)+IF(AND(Calc!$C$2&lt;=2011,Calc!$C$3&gt;=2011),H4740,0)</f>
        <v>2095.44</v>
      </c>
      <c r="O4740" s="61" t="n">
        <f aca="false">IF(AND(N4740&gt;0,OR(Calc!$C$4="*",B4740=Calc!$C$4)),N4740+ROW()*0.000000001,0)</f>
        <v>2095.44000474</v>
      </c>
    </row>
    <row r="4741" customFormat="false" ht="15" hidden="false" customHeight="false" outlineLevel="0" collapsed="false">
      <c r="A4741" s="49" t="n">
        <v>17160</v>
      </c>
      <c r="B4741" s="49" t="s">
        <v>189</v>
      </c>
      <c r="C4741" s="63" t="n">
        <v>40151</v>
      </c>
      <c r="D4741" s="63" t="n">
        <v>40855</v>
      </c>
      <c r="E4741" s="49" t="n">
        <v>17</v>
      </c>
      <c r="F4741" s="54" t="n">
        <v>825.94</v>
      </c>
      <c r="G4741" s="54" t="n">
        <v>5857.39</v>
      </c>
      <c r="H4741" s="54" t="n">
        <v>3518.03</v>
      </c>
      <c r="I4741" s="54" t="n">
        <f aca="false">SUM(F4741:H4741)</f>
        <v>10201.36</v>
      </c>
      <c r="J4741" s="49" t="n">
        <f aca="false">Calc!$C$5-D4741</f>
        <v>32</v>
      </c>
      <c r="K4741" s="49" t="n">
        <f aca="false">IF(J4741&lt;=Calc!$C$11,4,IF(J4741&lt;=Calc!$C$12,3,IF(J4741&lt;=Calc!$C$13,2,1)))</f>
        <v>3</v>
      </c>
      <c r="L4741" s="49" t="n">
        <f aca="false">1+(E4741&gt;=Calc!$C$16)+(E4741&gt;=Calc!$C$17)+(E4741&gt;=Calc!$C$18)</f>
        <v>4</v>
      </c>
      <c r="M4741" s="49" t="str">
        <f aca="false">IF(AND(K4741=4,L4741&gt;=3),"Champions",IF(AND(K4741=3,L4741&gt;=3),"Loyal",IF(K4741&gt;=3,"Recent / New",IF(L4741&gt;=3,"At Risk","Hibernating / Lost"))))</f>
        <v>Loyal</v>
      </c>
      <c r="N4741" s="54" t="n">
        <f aca="false">IF(AND(Calc!$C$2&lt;=2009,Calc!$C$3&gt;=2009),F4741,0)+IF(AND(Calc!$C$2&lt;=2010,Calc!$C$3&gt;=2010),G4741,0)+IF(AND(Calc!$C$2&lt;=2011,Calc!$C$3&gt;=2011),H4741,0)</f>
        <v>10201.36</v>
      </c>
      <c r="O4741" s="61" t="n">
        <f aca="false">IF(AND(N4741&gt;0,OR(Calc!$C$4="*",B4741=Calc!$C$4)),N4741+ROW()*0.000000001,0)</f>
        <v>10201.360004741</v>
      </c>
    </row>
    <row r="4742" customFormat="false" ht="15" hidden="false" customHeight="false" outlineLevel="0" collapsed="false">
      <c r="A4742" s="49" t="n">
        <v>17161</v>
      </c>
      <c r="B4742" s="49" t="s">
        <v>189</v>
      </c>
      <c r="C4742" s="63" t="n">
        <v>40442</v>
      </c>
      <c r="D4742" s="63" t="n">
        <v>40442</v>
      </c>
      <c r="E4742" s="49" t="n">
        <v>1</v>
      </c>
      <c r="F4742" s="54" t="n">
        <v>0</v>
      </c>
      <c r="G4742" s="54" t="n">
        <v>856.01</v>
      </c>
      <c r="H4742" s="54" t="n">
        <v>0</v>
      </c>
      <c r="I4742" s="54" t="n">
        <f aca="false">SUM(F4742:H4742)</f>
        <v>856.01</v>
      </c>
      <c r="J4742" s="49" t="n">
        <f aca="false">Calc!$C$5-D4742</f>
        <v>445</v>
      </c>
      <c r="K4742" s="49" t="n">
        <f aca="false">IF(J4742&lt;=Calc!$C$11,4,IF(J4742&lt;=Calc!$C$12,3,IF(J4742&lt;=Calc!$C$13,2,1)))</f>
        <v>1</v>
      </c>
      <c r="L4742" s="49" t="n">
        <f aca="false">1+(E4742&gt;=Calc!$C$16)+(E4742&gt;=Calc!$C$17)+(E4742&gt;=Calc!$C$18)</f>
        <v>1</v>
      </c>
      <c r="M4742" s="49" t="str">
        <f aca="false">IF(AND(K4742=4,L4742&gt;=3),"Champions",IF(AND(K4742=3,L4742&gt;=3),"Loyal",IF(K4742&gt;=3,"Recent / New",IF(L4742&gt;=3,"At Risk","Hibernating / Lost"))))</f>
        <v>Hibernating / Lost</v>
      </c>
      <c r="N4742" s="54" t="n">
        <f aca="false">IF(AND(Calc!$C$2&lt;=2009,Calc!$C$3&gt;=2009),F4742,0)+IF(AND(Calc!$C$2&lt;=2010,Calc!$C$3&gt;=2010),G4742,0)+IF(AND(Calc!$C$2&lt;=2011,Calc!$C$3&gt;=2011),H4742,0)</f>
        <v>856.01</v>
      </c>
      <c r="O4742" s="61" t="n">
        <f aca="false">IF(AND(N4742&gt;0,OR(Calc!$C$4="*",B4742=Calc!$C$4)),N4742+ROW()*0.000000001,0)</f>
        <v>856.010004742</v>
      </c>
    </row>
    <row r="4743" customFormat="false" ht="15" hidden="false" customHeight="false" outlineLevel="0" collapsed="false">
      <c r="A4743" s="49" t="n">
        <v>17162</v>
      </c>
      <c r="B4743" s="49" t="s">
        <v>189</v>
      </c>
      <c r="C4743" s="63" t="n">
        <v>40581</v>
      </c>
      <c r="D4743" s="63" t="n">
        <v>40858</v>
      </c>
      <c r="E4743" s="49" t="n">
        <v>10</v>
      </c>
      <c r="F4743" s="54" t="n">
        <v>0</v>
      </c>
      <c r="G4743" s="54" t="n">
        <v>0</v>
      </c>
      <c r="H4743" s="54" t="n">
        <v>1707.21</v>
      </c>
      <c r="I4743" s="54" t="n">
        <f aca="false">SUM(F4743:H4743)</f>
        <v>1707.21</v>
      </c>
      <c r="J4743" s="49" t="n">
        <f aca="false">Calc!$C$5-D4743</f>
        <v>29</v>
      </c>
      <c r="K4743" s="49" t="n">
        <f aca="false">IF(J4743&lt;=Calc!$C$11,4,IF(J4743&lt;=Calc!$C$12,3,IF(J4743&lt;=Calc!$C$13,2,1)))</f>
        <v>3</v>
      </c>
      <c r="L4743" s="49" t="n">
        <f aca="false">1+(E4743&gt;=Calc!$C$16)+(E4743&gt;=Calc!$C$17)+(E4743&gt;=Calc!$C$18)</f>
        <v>4</v>
      </c>
      <c r="M4743" s="49" t="str">
        <f aca="false">IF(AND(K4743=4,L4743&gt;=3),"Champions",IF(AND(K4743=3,L4743&gt;=3),"Loyal",IF(K4743&gt;=3,"Recent / New",IF(L4743&gt;=3,"At Risk","Hibernating / Lost"))))</f>
        <v>Loyal</v>
      </c>
      <c r="N4743" s="54" t="n">
        <f aca="false">IF(AND(Calc!$C$2&lt;=2009,Calc!$C$3&gt;=2009),F4743,0)+IF(AND(Calc!$C$2&lt;=2010,Calc!$C$3&gt;=2010),G4743,0)+IF(AND(Calc!$C$2&lt;=2011,Calc!$C$3&gt;=2011),H4743,0)</f>
        <v>1707.21</v>
      </c>
      <c r="O4743" s="61" t="n">
        <f aca="false">IF(AND(N4743&gt;0,OR(Calc!$C$4="*",B4743=Calc!$C$4)),N4743+ROW()*0.000000001,0)</f>
        <v>1707.210004743</v>
      </c>
    </row>
    <row r="4744" customFormat="false" ht="15" hidden="false" customHeight="false" outlineLevel="0" collapsed="false">
      <c r="A4744" s="49" t="n">
        <v>17163</v>
      </c>
      <c r="B4744" s="49" t="s">
        <v>189</v>
      </c>
      <c r="C4744" s="63" t="n">
        <v>40211</v>
      </c>
      <c r="D4744" s="63" t="n">
        <v>40865</v>
      </c>
      <c r="E4744" s="49" t="n">
        <v>4</v>
      </c>
      <c r="F4744" s="54" t="n">
        <v>0</v>
      </c>
      <c r="G4744" s="54" t="n">
        <v>406.68</v>
      </c>
      <c r="H4744" s="54" t="n">
        <v>293.1</v>
      </c>
      <c r="I4744" s="54" t="n">
        <f aca="false">SUM(F4744:H4744)</f>
        <v>699.78</v>
      </c>
      <c r="J4744" s="49" t="n">
        <f aca="false">Calc!$C$5-D4744</f>
        <v>22</v>
      </c>
      <c r="K4744" s="49" t="n">
        <f aca="false">IF(J4744&lt;=Calc!$C$11,4,IF(J4744&lt;=Calc!$C$12,3,IF(J4744&lt;=Calc!$C$13,2,1)))</f>
        <v>4</v>
      </c>
      <c r="L4744" s="49" t="n">
        <f aca="false">1+(E4744&gt;=Calc!$C$16)+(E4744&gt;=Calc!$C$17)+(E4744&gt;=Calc!$C$18)</f>
        <v>3</v>
      </c>
      <c r="M4744" s="49" t="str">
        <f aca="false">IF(AND(K4744=4,L4744&gt;=3),"Champions",IF(AND(K4744=3,L4744&gt;=3),"Loyal",IF(K4744&gt;=3,"Recent / New",IF(L4744&gt;=3,"At Risk","Hibernating / Lost"))))</f>
        <v>Champions</v>
      </c>
      <c r="N4744" s="54" t="n">
        <f aca="false">IF(AND(Calc!$C$2&lt;=2009,Calc!$C$3&gt;=2009),F4744,0)+IF(AND(Calc!$C$2&lt;=2010,Calc!$C$3&gt;=2010),G4744,0)+IF(AND(Calc!$C$2&lt;=2011,Calc!$C$3&gt;=2011),H4744,0)</f>
        <v>699.78</v>
      </c>
      <c r="O4744" s="61" t="n">
        <f aca="false">IF(AND(N4744&gt;0,OR(Calc!$C$4="*",B4744=Calc!$C$4)),N4744+ROW()*0.000000001,0)</f>
        <v>699.780004744</v>
      </c>
    </row>
    <row r="4745" customFormat="false" ht="15" hidden="false" customHeight="false" outlineLevel="0" collapsed="false">
      <c r="A4745" s="49" t="n">
        <v>17164</v>
      </c>
      <c r="B4745" s="49" t="s">
        <v>189</v>
      </c>
      <c r="C4745" s="63" t="n">
        <v>40613</v>
      </c>
      <c r="D4745" s="63" t="n">
        <v>40854</v>
      </c>
      <c r="E4745" s="49" t="n">
        <v>7</v>
      </c>
      <c r="F4745" s="54" t="n">
        <v>0</v>
      </c>
      <c r="G4745" s="54" t="n">
        <v>0</v>
      </c>
      <c r="H4745" s="54" t="n">
        <v>2466.4</v>
      </c>
      <c r="I4745" s="54" t="n">
        <f aca="false">SUM(F4745:H4745)</f>
        <v>2466.4</v>
      </c>
      <c r="J4745" s="49" t="n">
        <f aca="false">Calc!$C$5-D4745</f>
        <v>33</v>
      </c>
      <c r="K4745" s="49" t="n">
        <f aca="false">IF(J4745&lt;=Calc!$C$11,4,IF(J4745&lt;=Calc!$C$12,3,IF(J4745&lt;=Calc!$C$13,2,1)))</f>
        <v>3</v>
      </c>
      <c r="L4745" s="49" t="n">
        <f aca="false">1+(E4745&gt;=Calc!$C$16)+(E4745&gt;=Calc!$C$17)+(E4745&gt;=Calc!$C$18)</f>
        <v>3</v>
      </c>
      <c r="M4745" s="49" t="str">
        <f aca="false">IF(AND(K4745=4,L4745&gt;=3),"Champions",IF(AND(K4745=3,L4745&gt;=3),"Loyal",IF(K4745&gt;=3,"Recent / New",IF(L4745&gt;=3,"At Risk","Hibernating / Lost"))))</f>
        <v>Loyal</v>
      </c>
      <c r="N4745" s="54" t="n">
        <f aca="false">IF(AND(Calc!$C$2&lt;=2009,Calc!$C$3&gt;=2009),F4745,0)+IF(AND(Calc!$C$2&lt;=2010,Calc!$C$3&gt;=2010),G4745,0)+IF(AND(Calc!$C$2&lt;=2011,Calc!$C$3&gt;=2011),H4745,0)</f>
        <v>2466.4</v>
      </c>
      <c r="O4745" s="61" t="n">
        <f aca="false">IF(AND(N4745&gt;0,OR(Calc!$C$4="*",B4745=Calc!$C$4)),N4745+ROW()*0.000000001,0)</f>
        <v>2466.400004745</v>
      </c>
    </row>
    <row r="4746" customFormat="false" ht="15" hidden="false" customHeight="false" outlineLevel="0" collapsed="false">
      <c r="A4746" s="49" t="n">
        <v>17165</v>
      </c>
      <c r="B4746" s="49" t="s">
        <v>189</v>
      </c>
      <c r="C4746" s="63" t="n">
        <v>40158</v>
      </c>
      <c r="D4746" s="63" t="n">
        <v>40602</v>
      </c>
      <c r="E4746" s="49" t="n">
        <v>6</v>
      </c>
      <c r="F4746" s="54" t="n">
        <v>372.92</v>
      </c>
      <c r="G4746" s="54" t="n">
        <v>1252.03</v>
      </c>
      <c r="H4746" s="54" t="n">
        <v>158.68</v>
      </c>
      <c r="I4746" s="54" t="n">
        <f aca="false">SUM(F4746:H4746)</f>
        <v>1783.63</v>
      </c>
      <c r="J4746" s="49" t="n">
        <f aca="false">Calc!$C$5-D4746</f>
        <v>285</v>
      </c>
      <c r="K4746" s="49" t="n">
        <f aca="false">IF(J4746&lt;=Calc!$C$11,4,IF(J4746&lt;=Calc!$C$12,3,IF(J4746&lt;=Calc!$C$13,2,1)))</f>
        <v>2</v>
      </c>
      <c r="L4746" s="49" t="n">
        <f aca="false">1+(E4746&gt;=Calc!$C$16)+(E4746&gt;=Calc!$C$17)+(E4746&gt;=Calc!$C$18)</f>
        <v>3</v>
      </c>
      <c r="M4746" s="49" t="str">
        <f aca="false">IF(AND(K4746=4,L4746&gt;=3),"Champions",IF(AND(K4746=3,L4746&gt;=3),"Loyal",IF(K4746&gt;=3,"Recent / New",IF(L4746&gt;=3,"At Risk","Hibernating / Lost"))))</f>
        <v>At Risk</v>
      </c>
      <c r="N4746" s="54" t="n">
        <f aca="false">IF(AND(Calc!$C$2&lt;=2009,Calc!$C$3&gt;=2009),F4746,0)+IF(AND(Calc!$C$2&lt;=2010,Calc!$C$3&gt;=2010),G4746,0)+IF(AND(Calc!$C$2&lt;=2011,Calc!$C$3&gt;=2011),H4746,0)</f>
        <v>1783.63</v>
      </c>
      <c r="O4746" s="61" t="n">
        <f aca="false">IF(AND(N4746&gt;0,OR(Calc!$C$4="*",B4746=Calc!$C$4)),N4746+ROW()*0.000000001,0)</f>
        <v>1783.630004746</v>
      </c>
    </row>
    <row r="4747" customFormat="false" ht="15" hidden="false" customHeight="false" outlineLevel="0" collapsed="false">
      <c r="A4747" s="49" t="n">
        <v>17166</v>
      </c>
      <c r="B4747" s="49" t="s">
        <v>189</v>
      </c>
      <c r="C4747" s="63" t="n">
        <v>40683</v>
      </c>
      <c r="D4747" s="63" t="n">
        <v>40848</v>
      </c>
      <c r="E4747" s="49" t="n">
        <v>2</v>
      </c>
      <c r="F4747" s="54" t="n">
        <v>0</v>
      </c>
      <c r="G4747" s="54" t="n">
        <v>0</v>
      </c>
      <c r="H4747" s="54" t="n">
        <v>189.49</v>
      </c>
      <c r="I4747" s="54" t="n">
        <f aca="false">SUM(F4747:H4747)</f>
        <v>189.49</v>
      </c>
      <c r="J4747" s="49" t="n">
        <f aca="false">Calc!$C$5-D4747</f>
        <v>39</v>
      </c>
      <c r="K4747" s="49" t="n">
        <f aca="false">IF(J4747&lt;=Calc!$C$11,4,IF(J4747&lt;=Calc!$C$12,3,IF(J4747&lt;=Calc!$C$13,2,1)))</f>
        <v>3</v>
      </c>
      <c r="L4747" s="49" t="n">
        <f aca="false">1+(E4747&gt;=Calc!$C$16)+(E4747&gt;=Calc!$C$17)+(E4747&gt;=Calc!$C$18)</f>
        <v>2</v>
      </c>
      <c r="M4747" s="49" t="str">
        <f aca="false">IF(AND(K4747=4,L4747&gt;=3),"Champions",IF(AND(K4747=3,L4747&gt;=3),"Loyal",IF(K4747&gt;=3,"Recent / New",IF(L4747&gt;=3,"At Risk","Hibernating / Lost"))))</f>
        <v>Recent / New</v>
      </c>
      <c r="N4747" s="54" t="n">
        <f aca="false">IF(AND(Calc!$C$2&lt;=2009,Calc!$C$3&gt;=2009),F4747,0)+IF(AND(Calc!$C$2&lt;=2010,Calc!$C$3&gt;=2010),G4747,0)+IF(AND(Calc!$C$2&lt;=2011,Calc!$C$3&gt;=2011),H4747,0)</f>
        <v>189.49</v>
      </c>
      <c r="O4747" s="61" t="n">
        <f aca="false">IF(AND(N4747&gt;0,OR(Calc!$C$4="*",B4747=Calc!$C$4)),N4747+ROW()*0.000000001,0)</f>
        <v>189.490004747</v>
      </c>
    </row>
    <row r="4748" customFormat="false" ht="15" hidden="false" customHeight="false" outlineLevel="0" collapsed="false">
      <c r="A4748" s="49" t="n">
        <v>17167</v>
      </c>
      <c r="B4748" s="49" t="s">
        <v>189</v>
      </c>
      <c r="C4748" s="63" t="n">
        <v>40441</v>
      </c>
      <c r="D4748" s="63" t="n">
        <v>40507</v>
      </c>
      <c r="E4748" s="49" t="n">
        <v>3</v>
      </c>
      <c r="F4748" s="54" t="n">
        <v>0</v>
      </c>
      <c r="G4748" s="54" t="n">
        <v>867.11</v>
      </c>
      <c r="H4748" s="54" t="n">
        <v>0</v>
      </c>
      <c r="I4748" s="54" t="n">
        <f aca="false">SUM(F4748:H4748)</f>
        <v>867.11</v>
      </c>
      <c r="J4748" s="49" t="n">
        <f aca="false">Calc!$C$5-D4748</f>
        <v>380</v>
      </c>
      <c r="K4748" s="49" t="n">
        <f aca="false">IF(J4748&lt;=Calc!$C$11,4,IF(J4748&lt;=Calc!$C$12,3,IF(J4748&lt;=Calc!$C$13,2,1)))</f>
        <v>2</v>
      </c>
      <c r="L4748" s="49" t="n">
        <f aca="false">1+(E4748&gt;=Calc!$C$16)+(E4748&gt;=Calc!$C$17)+(E4748&gt;=Calc!$C$18)</f>
        <v>2</v>
      </c>
      <c r="M4748" s="49" t="str">
        <f aca="false">IF(AND(K4748=4,L4748&gt;=3),"Champions",IF(AND(K4748=3,L4748&gt;=3),"Loyal",IF(K4748&gt;=3,"Recent / New",IF(L4748&gt;=3,"At Risk","Hibernating / Lost"))))</f>
        <v>Hibernating / Lost</v>
      </c>
      <c r="N4748" s="54" t="n">
        <f aca="false">IF(AND(Calc!$C$2&lt;=2009,Calc!$C$3&gt;=2009),F4748,0)+IF(AND(Calc!$C$2&lt;=2010,Calc!$C$3&gt;=2010),G4748,0)+IF(AND(Calc!$C$2&lt;=2011,Calc!$C$3&gt;=2011),H4748,0)</f>
        <v>867.11</v>
      </c>
      <c r="O4748" s="61" t="n">
        <f aca="false">IF(AND(N4748&gt;0,OR(Calc!$C$4="*",B4748=Calc!$C$4)),N4748+ROW()*0.000000001,0)</f>
        <v>867.110004748</v>
      </c>
    </row>
    <row r="4749" customFormat="false" ht="15" hidden="false" customHeight="false" outlineLevel="0" collapsed="false">
      <c r="A4749" s="49" t="n">
        <v>17168</v>
      </c>
      <c r="B4749" s="49" t="s">
        <v>189</v>
      </c>
      <c r="C4749" s="63" t="n">
        <v>40388</v>
      </c>
      <c r="D4749" s="63" t="n">
        <v>40388</v>
      </c>
      <c r="E4749" s="49" t="n">
        <v>1</v>
      </c>
      <c r="F4749" s="54" t="n">
        <v>0</v>
      </c>
      <c r="G4749" s="54" t="n">
        <v>400.2</v>
      </c>
      <c r="H4749" s="54" t="n">
        <v>0</v>
      </c>
      <c r="I4749" s="54" t="n">
        <f aca="false">SUM(F4749:H4749)</f>
        <v>400.2</v>
      </c>
      <c r="J4749" s="49" t="n">
        <f aca="false">Calc!$C$5-D4749</f>
        <v>499</v>
      </c>
      <c r="K4749" s="49" t="n">
        <f aca="false">IF(J4749&lt;=Calc!$C$11,4,IF(J4749&lt;=Calc!$C$12,3,IF(J4749&lt;=Calc!$C$13,2,1)))</f>
        <v>1</v>
      </c>
      <c r="L4749" s="49" t="n">
        <f aca="false">1+(E4749&gt;=Calc!$C$16)+(E4749&gt;=Calc!$C$17)+(E4749&gt;=Calc!$C$18)</f>
        <v>1</v>
      </c>
      <c r="M4749" s="49" t="str">
        <f aca="false">IF(AND(K4749=4,L4749&gt;=3),"Champions",IF(AND(K4749=3,L4749&gt;=3),"Loyal",IF(K4749&gt;=3,"Recent / New",IF(L4749&gt;=3,"At Risk","Hibernating / Lost"))))</f>
        <v>Hibernating / Lost</v>
      </c>
      <c r="N4749" s="54" t="n">
        <f aca="false">IF(AND(Calc!$C$2&lt;=2009,Calc!$C$3&gt;=2009),F4749,0)+IF(AND(Calc!$C$2&lt;=2010,Calc!$C$3&gt;=2010),G4749,0)+IF(AND(Calc!$C$2&lt;=2011,Calc!$C$3&gt;=2011),H4749,0)</f>
        <v>400.2</v>
      </c>
      <c r="O4749" s="61" t="n">
        <f aca="false">IF(AND(N4749&gt;0,OR(Calc!$C$4="*",B4749=Calc!$C$4)),N4749+ROW()*0.000000001,0)</f>
        <v>400.200004749</v>
      </c>
    </row>
    <row r="4750" customFormat="false" ht="15" hidden="false" customHeight="false" outlineLevel="0" collapsed="false">
      <c r="A4750" s="49" t="n">
        <v>17169</v>
      </c>
      <c r="B4750" s="49" t="s">
        <v>189</v>
      </c>
      <c r="C4750" s="63" t="n">
        <v>40308</v>
      </c>
      <c r="D4750" s="63" t="n">
        <v>40829</v>
      </c>
      <c r="E4750" s="49" t="n">
        <v>3</v>
      </c>
      <c r="F4750" s="54" t="n">
        <v>0</v>
      </c>
      <c r="G4750" s="54" t="n">
        <v>313</v>
      </c>
      <c r="H4750" s="54" t="n">
        <v>816.88</v>
      </c>
      <c r="I4750" s="54" t="n">
        <f aca="false">SUM(F4750:H4750)</f>
        <v>1129.88</v>
      </c>
      <c r="J4750" s="49" t="n">
        <f aca="false">Calc!$C$5-D4750</f>
        <v>58</v>
      </c>
      <c r="K4750" s="49" t="n">
        <f aca="false">IF(J4750&lt;=Calc!$C$11,4,IF(J4750&lt;=Calc!$C$12,3,IF(J4750&lt;=Calc!$C$13,2,1)))</f>
        <v>3</v>
      </c>
      <c r="L4750" s="49" t="n">
        <f aca="false">1+(E4750&gt;=Calc!$C$16)+(E4750&gt;=Calc!$C$17)+(E4750&gt;=Calc!$C$18)</f>
        <v>2</v>
      </c>
      <c r="M4750" s="49" t="str">
        <f aca="false">IF(AND(K4750=4,L4750&gt;=3),"Champions",IF(AND(K4750=3,L4750&gt;=3),"Loyal",IF(K4750&gt;=3,"Recent / New",IF(L4750&gt;=3,"At Risk","Hibernating / Lost"))))</f>
        <v>Recent / New</v>
      </c>
      <c r="N4750" s="54" t="n">
        <f aca="false">IF(AND(Calc!$C$2&lt;=2009,Calc!$C$3&gt;=2009),F4750,0)+IF(AND(Calc!$C$2&lt;=2010,Calc!$C$3&gt;=2010),G4750,0)+IF(AND(Calc!$C$2&lt;=2011,Calc!$C$3&gt;=2011),H4750,0)</f>
        <v>1129.88</v>
      </c>
      <c r="O4750" s="61" t="n">
        <f aca="false">IF(AND(N4750&gt;0,OR(Calc!$C$4="*",B4750=Calc!$C$4)),N4750+ROW()*0.000000001,0)</f>
        <v>1129.88000475</v>
      </c>
    </row>
    <row r="4751" customFormat="false" ht="15" hidden="false" customHeight="false" outlineLevel="0" collapsed="false">
      <c r="A4751" s="49" t="n">
        <v>17170</v>
      </c>
      <c r="B4751" s="49" t="s">
        <v>189</v>
      </c>
      <c r="C4751" s="63" t="n">
        <v>40497</v>
      </c>
      <c r="D4751" s="63" t="n">
        <v>40512</v>
      </c>
      <c r="E4751" s="49" t="n">
        <v>2</v>
      </c>
      <c r="F4751" s="54" t="n">
        <v>0</v>
      </c>
      <c r="G4751" s="54" t="n">
        <v>118.98</v>
      </c>
      <c r="H4751" s="54" t="n">
        <v>0</v>
      </c>
      <c r="I4751" s="54" t="n">
        <f aca="false">SUM(F4751:H4751)</f>
        <v>118.98</v>
      </c>
      <c r="J4751" s="49" t="n">
        <f aca="false">Calc!$C$5-D4751</f>
        <v>375</v>
      </c>
      <c r="K4751" s="49" t="n">
        <f aca="false">IF(J4751&lt;=Calc!$C$11,4,IF(J4751&lt;=Calc!$C$12,3,IF(J4751&lt;=Calc!$C$13,2,1)))</f>
        <v>2</v>
      </c>
      <c r="L4751" s="49" t="n">
        <f aca="false">1+(E4751&gt;=Calc!$C$16)+(E4751&gt;=Calc!$C$17)+(E4751&gt;=Calc!$C$18)</f>
        <v>2</v>
      </c>
      <c r="M4751" s="49" t="str">
        <f aca="false">IF(AND(K4751=4,L4751&gt;=3),"Champions",IF(AND(K4751=3,L4751&gt;=3),"Loyal",IF(K4751&gt;=3,"Recent / New",IF(L4751&gt;=3,"At Risk","Hibernating / Lost"))))</f>
        <v>Hibernating / Lost</v>
      </c>
      <c r="N4751" s="54" t="n">
        <f aca="false">IF(AND(Calc!$C$2&lt;=2009,Calc!$C$3&gt;=2009),F4751,0)+IF(AND(Calc!$C$2&lt;=2010,Calc!$C$3&gt;=2010),G4751,0)+IF(AND(Calc!$C$2&lt;=2011,Calc!$C$3&gt;=2011),H4751,0)</f>
        <v>118.98</v>
      </c>
      <c r="O4751" s="61" t="n">
        <f aca="false">IF(AND(N4751&gt;0,OR(Calc!$C$4="*",B4751=Calc!$C$4)),N4751+ROW()*0.000000001,0)</f>
        <v>118.980004751</v>
      </c>
    </row>
    <row r="4752" customFormat="false" ht="15" hidden="false" customHeight="false" outlineLevel="0" collapsed="false">
      <c r="A4752" s="49" t="n">
        <v>17171</v>
      </c>
      <c r="B4752" s="49" t="s">
        <v>189</v>
      </c>
      <c r="C4752" s="63" t="n">
        <v>40225</v>
      </c>
      <c r="D4752" s="63" t="n">
        <v>40597</v>
      </c>
      <c r="E4752" s="49" t="n">
        <v>2</v>
      </c>
      <c r="F4752" s="54" t="n">
        <v>0</v>
      </c>
      <c r="G4752" s="54" t="n">
        <v>159.68</v>
      </c>
      <c r="H4752" s="54" t="n">
        <v>224.91</v>
      </c>
      <c r="I4752" s="54" t="n">
        <f aca="false">SUM(F4752:H4752)</f>
        <v>384.59</v>
      </c>
      <c r="J4752" s="49" t="n">
        <f aca="false">Calc!$C$5-D4752</f>
        <v>290</v>
      </c>
      <c r="K4752" s="49" t="n">
        <f aca="false">IF(J4752&lt;=Calc!$C$11,4,IF(J4752&lt;=Calc!$C$12,3,IF(J4752&lt;=Calc!$C$13,2,1)))</f>
        <v>2</v>
      </c>
      <c r="L4752" s="49" t="n">
        <f aca="false">1+(E4752&gt;=Calc!$C$16)+(E4752&gt;=Calc!$C$17)+(E4752&gt;=Calc!$C$18)</f>
        <v>2</v>
      </c>
      <c r="M4752" s="49" t="str">
        <f aca="false">IF(AND(K4752=4,L4752&gt;=3),"Champions",IF(AND(K4752=3,L4752&gt;=3),"Loyal",IF(K4752&gt;=3,"Recent / New",IF(L4752&gt;=3,"At Risk","Hibernating / Lost"))))</f>
        <v>Hibernating / Lost</v>
      </c>
      <c r="N4752" s="54" t="n">
        <f aca="false">IF(AND(Calc!$C$2&lt;=2009,Calc!$C$3&gt;=2009),F4752,0)+IF(AND(Calc!$C$2&lt;=2010,Calc!$C$3&gt;=2010),G4752,0)+IF(AND(Calc!$C$2&lt;=2011,Calc!$C$3&gt;=2011),H4752,0)</f>
        <v>384.59</v>
      </c>
      <c r="O4752" s="61" t="n">
        <f aca="false">IF(AND(N4752&gt;0,OR(Calc!$C$4="*",B4752=Calc!$C$4)),N4752+ROW()*0.000000001,0)</f>
        <v>384.590004752</v>
      </c>
    </row>
    <row r="4753" customFormat="false" ht="15" hidden="false" customHeight="false" outlineLevel="0" collapsed="false">
      <c r="A4753" s="49" t="n">
        <v>17172</v>
      </c>
      <c r="B4753" s="49" t="s">
        <v>189</v>
      </c>
      <c r="C4753" s="63" t="n">
        <v>40160</v>
      </c>
      <c r="D4753" s="63" t="n">
        <v>40808</v>
      </c>
      <c r="E4753" s="49" t="n">
        <v>3</v>
      </c>
      <c r="F4753" s="54" t="n">
        <v>336.82</v>
      </c>
      <c r="G4753" s="54" t="n">
        <v>260.91</v>
      </c>
      <c r="H4753" s="54" t="n">
        <v>317.76</v>
      </c>
      <c r="I4753" s="54" t="n">
        <f aca="false">SUM(F4753:H4753)</f>
        <v>915.49</v>
      </c>
      <c r="J4753" s="49" t="n">
        <f aca="false">Calc!$C$5-D4753</f>
        <v>79</v>
      </c>
      <c r="K4753" s="49" t="n">
        <f aca="false">IF(J4753&lt;=Calc!$C$11,4,IF(J4753&lt;=Calc!$C$12,3,IF(J4753&lt;=Calc!$C$13,2,1)))</f>
        <v>3</v>
      </c>
      <c r="L4753" s="49" t="n">
        <f aca="false">1+(E4753&gt;=Calc!$C$16)+(E4753&gt;=Calc!$C$17)+(E4753&gt;=Calc!$C$18)</f>
        <v>2</v>
      </c>
      <c r="M4753" s="49" t="str">
        <f aca="false">IF(AND(K4753=4,L4753&gt;=3),"Champions",IF(AND(K4753=3,L4753&gt;=3),"Loyal",IF(K4753&gt;=3,"Recent / New",IF(L4753&gt;=3,"At Risk","Hibernating / Lost"))))</f>
        <v>Recent / New</v>
      </c>
      <c r="N4753" s="54" t="n">
        <f aca="false">IF(AND(Calc!$C$2&lt;=2009,Calc!$C$3&gt;=2009),F4753,0)+IF(AND(Calc!$C$2&lt;=2010,Calc!$C$3&gt;=2010),G4753,0)+IF(AND(Calc!$C$2&lt;=2011,Calc!$C$3&gt;=2011),H4753,0)</f>
        <v>915.49</v>
      </c>
      <c r="O4753" s="61" t="n">
        <f aca="false">IF(AND(N4753&gt;0,OR(Calc!$C$4="*",B4753=Calc!$C$4)),N4753+ROW()*0.000000001,0)</f>
        <v>915.490004753</v>
      </c>
    </row>
    <row r="4754" customFormat="false" ht="15" hidden="false" customHeight="false" outlineLevel="0" collapsed="false">
      <c r="A4754" s="49" t="n">
        <v>17173</v>
      </c>
      <c r="B4754" s="49" t="s">
        <v>189</v>
      </c>
      <c r="C4754" s="63" t="n">
        <v>40755</v>
      </c>
      <c r="D4754" s="63" t="n">
        <v>40881</v>
      </c>
      <c r="E4754" s="49" t="n">
        <v>8</v>
      </c>
      <c r="F4754" s="54" t="n">
        <v>0</v>
      </c>
      <c r="G4754" s="54" t="n">
        <v>0</v>
      </c>
      <c r="H4754" s="54" t="n">
        <v>3755.65</v>
      </c>
      <c r="I4754" s="54" t="n">
        <f aca="false">SUM(F4754:H4754)</f>
        <v>3755.65</v>
      </c>
      <c r="J4754" s="49" t="n">
        <f aca="false">Calc!$C$5-D4754</f>
        <v>6</v>
      </c>
      <c r="K4754" s="49" t="n">
        <f aca="false">IF(J4754&lt;=Calc!$C$11,4,IF(J4754&lt;=Calc!$C$12,3,IF(J4754&lt;=Calc!$C$13,2,1)))</f>
        <v>4</v>
      </c>
      <c r="L4754" s="49" t="n">
        <f aca="false">1+(E4754&gt;=Calc!$C$16)+(E4754&gt;=Calc!$C$17)+(E4754&gt;=Calc!$C$18)</f>
        <v>4</v>
      </c>
      <c r="M4754" s="49" t="str">
        <f aca="false">IF(AND(K4754=4,L4754&gt;=3),"Champions",IF(AND(K4754=3,L4754&gt;=3),"Loyal",IF(K4754&gt;=3,"Recent / New",IF(L4754&gt;=3,"At Risk","Hibernating / Lost"))))</f>
        <v>Champions</v>
      </c>
      <c r="N4754" s="54" t="n">
        <f aca="false">IF(AND(Calc!$C$2&lt;=2009,Calc!$C$3&gt;=2009),F4754,0)+IF(AND(Calc!$C$2&lt;=2010,Calc!$C$3&gt;=2010),G4754,0)+IF(AND(Calc!$C$2&lt;=2011,Calc!$C$3&gt;=2011),H4754,0)</f>
        <v>3755.65</v>
      </c>
      <c r="O4754" s="61" t="n">
        <f aca="false">IF(AND(N4754&gt;0,OR(Calc!$C$4="*",B4754=Calc!$C$4)),N4754+ROW()*0.000000001,0)</f>
        <v>3755.650004754</v>
      </c>
    </row>
    <row r="4755" customFormat="false" ht="15" hidden="false" customHeight="false" outlineLevel="0" collapsed="false">
      <c r="A4755" s="49" t="n">
        <v>17174</v>
      </c>
      <c r="B4755" s="49" t="s">
        <v>189</v>
      </c>
      <c r="C4755" s="63" t="n">
        <v>40669</v>
      </c>
      <c r="D4755" s="63" t="n">
        <v>40669</v>
      </c>
      <c r="E4755" s="49" t="n">
        <v>1</v>
      </c>
      <c r="F4755" s="54" t="n">
        <v>0</v>
      </c>
      <c r="G4755" s="54" t="n">
        <v>0</v>
      </c>
      <c r="H4755" s="54" t="n">
        <v>59.9</v>
      </c>
      <c r="I4755" s="54" t="n">
        <f aca="false">SUM(F4755:H4755)</f>
        <v>59.9</v>
      </c>
      <c r="J4755" s="49" t="n">
        <f aca="false">Calc!$C$5-D4755</f>
        <v>218</v>
      </c>
      <c r="K4755" s="49" t="n">
        <f aca="false">IF(J4755&lt;=Calc!$C$11,4,IF(J4755&lt;=Calc!$C$12,3,IF(J4755&lt;=Calc!$C$13,2,1)))</f>
        <v>2</v>
      </c>
      <c r="L4755" s="49" t="n">
        <f aca="false">1+(E4755&gt;=Calc!$C$16)+(E4755&gt;=Calc!$C$17)+(E4755&gt;=Calc!$C$18)</f>
        <v>1</v>
      </c>
      <c r="M4755" s="49" t="str">
        <f aca="false">IF(AND(K4755=4,L4755&gt;=3),"Champions",IF(AND(K4755=3,L4755&gt;=3),"Loyal",IF(K4755&gt;=3,"Recent / New",IF(L4755&gt;=3,"At Risk","Hibernating / Lost"))))</f>
        <v>Hibernating / Lost</v>
      </c>
      <c r="N4755" s="54" t="n">
        <f aca="false">IF(AND(Calc!$C$2&lt;=2009,Calc!$C$3&gt;=2009),F4755,0)+IF(AND(Calc!$C$2&lt;=2010,Calc!$C$3&gt;=2010),G4755,0)+IF(AND(Calc!$C$2&lt;=2011,Calc!$C$3&gt;=2011),H4755,0)</f>
        <v>59.9</v>
      </c>
      <c r="O4755" s="61" t="n">
        <f aca="false">IF(AND(N4755&gt;0,OR(Calc!$C$4="*",B4755=Calc!$C$4)),N4755+ROW()*0.000000001,0)</f>
        <v>59.900004755</v>
      </c>
    </row>
    <row r="4756" customFormat="false" ht="15" hidden="false" customHeight="false" outlineLevel="0" collapsed="false">
      <c r="A4756" s="49" t="n">
        <v>17175</v>
      </c>
      <c r="B4756" s="49" t="s">
        <v>189</v>
      </c>
      <c r="C4756" s="63" t="n">
        <v>40590</v>
      </c>
      <c r="D4756" s="63" t="n">
        <v>40842</v>
      </c>
      <c r="E4756" s="49" t="n">
        <v>4</v>
      </c>
      <c r="F4756" s="54" t="n">
        <v>0</v>
      </c>
      <c r="G4756" s="54" t="n">
        <v>0</v>
      </c>
      <c r="H4756" s="54" t="n">
        <v>1430.94</v>
      </c>
      <c r="I4756" s="54" t="n">
        <f aca="false">SUM(F4756:H4756)</f>
        <v>1430.94</v>
      </c>
      <c r="J4756" s="49" t="n">
        <f aca="false">Calc!$C$5-D4756</f>
        <v>45</v>
      </c>
      <c r="K4756" s="49" t="n">
        <f aca="false">IF(J4756&lt;=Calc!$C$11,4,IF(J4756&lt;=Calc!$C$12,3,IF(J4756&lt;=Calc!$C$13,2,1)))</f>
        <v>3</v>
      </c>
      <c r="L4756" s="49" t="n">
        <f aca="false">1+(E4756&gt;=Calc!$C$16)+(E4756&gt;=Calc!$C$17)+(E4756&gt;=Calc!$C$18)</f>
        <v>3</v>
      </c>
      <c r="M4756" s="49" t="str">
        <f aca="false">IF(AND(K4756=4,L4756&gt;=3),"Champions",IF(AND(K4756=3,L4756&gt;=3),"Loyal",IF(K4756&gt;=3,"Recent / New",IF(L4756&gt;=3,"At Risk","Hibernating / Lost"))))</f>
        <v>Loyal</v>
      </c>
      <c r="N4756" s="54" t="n">
        <f aca="false">IF(AND(Calc!$C$2&lt;=2009,Calc!$C$3&gt;=2009),F4756,0)+IF(AND(Calc!$C$2&lt;=2010,Calc!$C$3&gt;=2010),G4756,0)+IF(AND(Calc!$C$2&lt;=2011,Calc!$C$3&gt;=2011),H4756,0)</f>
        <v>1430.94</v>
      </c>
      <c r="O4756" s="61" t="n">
        <f aca="false">IF(AND(N4756&gt;0,OR(Calc!$C$4="*",B4756=Calc!$C$4)),N4756+ROW()*0.000000001,0)</f>
        <v>1430.940004756</v>
      </c>
    </row>
    <row r="4757" customFormat="false" ht="15" hidden="false" customHeight="false" outlineLevel="0" collapsed="false">
      <c r="A4757" s="49" t="n">
        <v>17176</v>
      </c>
      <c r="B4757" s="49" t="s">
        <v>189</v>
      </c>
      <c r="C4757" s="63" t="n">
        <v>40209</v>
      </c>
      <c r="D4757" s="63" t="n">
        <v>40685</v>
      </c>
      <c r="E4757" s="49" t="n">
        <v>3</v>
      </c>
      <c r="F4757" s="54" t="n">
        <v>0</v>
      </c>
      <c r="G4757" s="54" t="n">
        <v>596.19</v>
      </c>
      <c r="H4757" s="54" t="n">
        <v>306.13</v>
      </c>
      <c r="I4757" s="54" t="n">
        <f aca="false">SUM(F4757:H4757)</f>
        <v>902.32</v>
      </c>
      <c r="J4757" s="49" t="n">
        <f aca="false">Calc!$C$5-D4757</f>
        <v>202</v>
      </c>
      <c r="K4757" s="49" t="n">
        <f aca="false">IF(J4757&lt;=Calc!$C$11,4,IF(J4757&lt;=Calc!$C$12,3,IF(J4757&lt;=Calc!$C$13,2,1)))</f>
        <v>2</v>
      </c>
      <c r="L4757" s="49" t="n">
        <f aca="false">1+(E4757&gt;=Calc!$C$16)+(E4757&gt;=Calc!$C$17)+(E4757&gt;=Calc!$C$18)</f>
        <v>2</v>
      </c>
      <c r="M4757" s="49" t="str">
        <f aca="false">IF(AND(K4757=4,L4757&gt;=3),"Champions",IF(AND(K4757=3,L4757&gt;=3),"Loyal",IF(K4757&gt;=3,"Recent / New",IF(L4757&gt;=3,"At Risk","Hibernating / Lost"))))</f>
        <v>Hibernating / Lost</v>
      </c>
      <c r="N4757" s="54" t="n">
        <f aca="false">IF(AND(Calc!$C$2&lt;=2009,Calc!$C$3&gt;=2009),F4757,0)+IF(AND(Calc!$C$2&lt;=2010,Calc!$C$3&gt;=2010),G4757,0)+IF(AND(Calc!$C$2&lt;=2011,Calc!$C$3&gt;=2011),H4757,0)</f>
        <v>902.32</v>
      </c>
      <c r="O4757" s="61" t="n">
        <f aca="false">IF(AND(N4757&gt;0,OR(Calc!$C$4="*",B4757=Calc!$C$4)),N4757+ROW()*0.000000001,0)</f>
        <v>902.320004757</v>
      </c>
    </row>
    <row r="4758" customFormat="false" ht="15" hidden="false" customHeight="false" outlineLevel="0" collapsed="false">
      <c r="A4758" s="49" t="n">
        <v>17177</v>
      </c>
      <c r="B4758" s="49" t="s">
        <v>189</v>
      </c>
      <c r="C4758" s="63" t="n">
        <v>40381</v>
      </c>
      <c r="D4758" s="63" t="n">
        <v>40381</v>
      </c>
      <c r="E4758" s="49" t="n">
        <v>1</v>
      </c>
      <c r="F4758" s="54" t="n">
        <v>0</v>
      </c>
      <c r="G4758" s="54" t="n">
        <v>119.5</v>
      </c>
      <c r="H4758" s="54" t="n">
        <v>0</v>
      </c>
      <c r="I4758" s="54" t="n">
        <f aca="false">SUM(F4758:H4758)</f>
        <v>119.5</v>
      </c>
      <c r="J4758" s="49" t="n">
        <f aca="false">Calc!$C$5-D4758</f>
        <v>506</v>
      </c>
      <c r="K4758" s="49" t="n">
        <f aca="false">IF(J4758&lt;=Calc!$C$11,4,IF(J4758&lt;=Calc!$C$12,3,IF(J4758&lt;=Calc!$C$13,2,1)))</f>
        <v>1</v>
      </c>
      <c r="L4758" s="49" t="n">
        <f aca="false">1+(E4758&gt;=Calc!$C$16)+(E4758&gt;=Calc!$C$17)+(E4758&gt;=Calc!$C$18)</f>
        <v>1</v>
      </c>
      <c r="M4758" s="49" t="str">
        <f aca="false">IF(AND(K4758=4,L4758&gt;=3),"Champions",IF(AND(K4758=3,L4758&gt;=3),"Loyal",IF(K4758&gt;=3,"Recent / New",IF(L4758&gt;=3,"At Risk","Hibernating / Lost"))))</f>
        <v>Hibernating / Lost</v>
      </c>
      <c r="N4758" s="54" t="n">
        <f aca="false">IF(AND(Calc!$C$2&lt;=2009,Calc!$C$3&gt;=2009),F4758,0)+IF(AND(Calc!$C$2&lt;=2010,Calc!$C$3&gt;=2010),G4758,0)+IF(AND(Calc!$C$2&lt;=2011,Calc!$C$3&gt;=2011),H4758,0)</f>
        <v>119.5</v>
      </c>
      <c r="O4758" s="61" t="n">
        <f aca="false">IF(AND(N4758&gt;0,OR(Calc!$C$4="*",B4758=Calc!$C$4)),N4758+ROW()*0.000000001,0)</f>
        <v>119.500004758</v>
      </c>
    </row>
    <row r="4759" customFormat="false" ht="15" hidden="false" customHeight="false" outlineLevel="0" collapsed="false">
      <c r="A4759" s="49" t="n">
        <v>17178</v>
      </c>
      <c r="B4759" s="49" t="s">
        <v>189</v>
      </c>
      <c r="C4759" s="63" t="n">
        <v>40155</v>
      </c>
      <c r="D4759" s="63" t="n">
        <v>40155</v>
      </c>
      <c r="E4759" s="49" t="n">
        <v>1</v>
      </c>
      <c r="F4759" s="54" t="n">
        <v>432.96</v>
      </c>
      <c r="G4759" s="54" t="n">
        <v>0</v>
      </c>
      <c r="H4759" s="54" t="n">
        <v>0</v>
      </c>
      <c r="I4759" s="54" t="n">
        <f aca="false">SUM(F4759:H4759)</f>
        <v>432.96</v>
      </c>
      <c r="J4759" s="49" t="n">
        <f aca="false">Calc!$C$5-D4759</f>
        <v>732</v>
      </c>
      <c r="K4759" s="49" t="n">
        <f aca="false">IF(J4759&lt;=Calc!$C$11,4,IF(J4759&lt;=Calc!$C$12,3,IF(J4759&lt;=Calc!$C$13,2,1)))</f>
        <v>1</v>
      </c>
      <c r="L4759" s="49" t="n">
        <f aca="false">1+(E4759&gt;=Calc!$C$16)+(E4759&gt;=Calc!$C$17)+(E4759&gt;=Calc!$C$18)</f>
        <v>1</v>
      </c>
      <c r="M4759" s="49" t="str">
        <f aca="false">IF(AND(K4759=4,L4759&gt;=3),"Champions",IF(AND(K4759=3,L4759&gt;=3),"Loyal",IF(K4759&gt;=3,"Recent / New",IF(L4759&gt;=3,"At Risk","Hibernating / Lost"))))</f>
        <v>Hibernating / Lost</v>
      </c>
      <c r="N4759" s="54" t="n">
        <f aca="false">IF(AND(Calc!$C$2&lt;=2009,Calc!$C$3&gt;=2009),F4759,0)+IF(AND(Calc!$C$2&lt;=2010,Calc!$C$3&gt;=2010),G4759,0)+IF(AND(Calc!$C$2&lt;=2011,Calc!$C$3&gt;=2011),H4759,0)</f>
        <v>432.96</v>
      </c>
      <c r="O4759" s="61" t="n">
        <f aca="false">IF(AND(N4759&gt;0,OR(Calc!$C$4="*",B4759=Calc!$C$4)),N4759+ROW()*0.000000001,0)</f>
        <v>432.960004759</v>
      </c>
    </row>
    <row r="4760" customFormat="false" ht="15" hidden="false" customHeight="false" outlineLevel="0" collapsed="false">
      <c r="A4760" s="49" t="n">
        <v>17179</v>
      </c>
      <c r="B4760" s="49" t="s">
        <v>189</v>
      </c>
      <c r="C4760" s="63" t="n">
        <v>40324</v>
      </c>
      <c r="D4760" s="63" t="n">
        <v>40708</v>
      </c>
      <c r="E4760" s="49" t="n">
        <v>6</v>
      </c>
      <c r="F4760" s="54" t="n">
        <v>0</v>
      </c>
      <c r="G4760" s="54" t="n">
        <v>1038.47</v>
      </c>
      <c r="H4760" s="54" t="n">
        <v>468.79</v>
      </c>
      <c r="I4760" s="54" t="n">
        <f aca="false">SUM(F4760:H4760)</f>
        <v>1507.26</v>
      </c>
      <c r="J4760" s="49" t="n">
        <f aca="false">Calc!$C$5-D4760</f>
        <v>179</v>
      </c>
      <c r="K4760" s="49" t="n">
        <f aca="false">IF(J4760&lt;=Calc!$C$11,4,IF(J4760&lt;=Calc!$C$12,3,IF(J4760&lt;=Calc!$C$13,2,1)))</f>
        <v>2</v>
      </c>
      <c r="L4760" s="49" t="n">
        <f aca="false">1+(E4760&gt;=Calc!$C$16)+(E4760&gt;=Calc!$C$17)+(E4760&gt;=Calc!$C$18)</f>
        <v>3</v>
      </c>
      <c r="M4760" s="49" t="str">
        <f aca="false">IF(AND(K4760=4,L4760&gt;=3),"Champions",IF(AND(K4760=3,L4760&gt;=3),"Loyal",IF(K4760&gt;=3,"Recent / New",IF(L4760&gt;=3,"At Risk","Hibernating / Lost"))))</f>
        <v>At Risk</v>
      </c>
      <c r="N4760" s="54" t="n">
        <f aca="false">IF(AND(Calc!$C$2&lt;=2009,Calc!$C$3&gt;=2009),F4760,0)+IF(AND(Calc!$C$2&lt;=2010,Calc!$C$3&gt;=2010),G4760,0)+IF(AND(Calc!$C$2&lt;=2011,Calc!$C$3&gt;=2011),H4760,0)</f>
        <v>1507.26</v>
      </c>
      <c r="O4760" s="61" t="n">
        <f aca="false">IF(AND(N4760&gt;0,OR(Calc!$C$4="*",B4760=Calc!$C$4)),N4760+ROW()*0.000000001,0)</f>
        <v>1507.26000476</v>
      </c>
    </row>
    <row r="4761" customFormat="false" ht="15" hidden="false" customHeight="false" outlineLevel="0" collapsed="false">
      <c r="A4761" s="49" t="n">
        <v>17180</v>
      </c>
      <c r="B4761" s="49" t="s">
        <v>189</v>
      </c>
      <c r="C4761" s="63" t="n">
        <v>40199</v>
      </c>
      <c r="D4761" s="63" t="n">
        <v>40830</v>
      </c>
      <c r="E4761" s="49" t="n">
        <v>11</v>
      </c>
      <c r="F4761" s="54" t="n">
        <v>0</v>
      </c>
      <c r="G4761" s="54" t="n">
        <v>1447.8</v>
      </c>
      <c r="H4761" s="54" t="n">
        <v>768.32</v>
      </c>
      <c r="I4761" s="54" t="n">
        <f aca="false">SUM(F4761:H4761)</f>
        <v>2216.12</v>
      </c>
      <c r="J4761" s="49" t="n">
        <f aca="false">Calc!$C$5-D4761</f>
        <v>57</v>
      </c>
      <c r="K4761" s="49" t="n">
        <f aca="false">IF(J4761&lt;=Calc!$C$11,4,IF(J4761&lt;=Calc!$C$12,3,IF(J4761&lt;=Calc!$C$13,2,1)))</f>
        <v>3</v>
      </c>
      <c r="L4761" s="49" t="n">
        <f aca="false">1+(E4761&gt;=Calc!$C$16)+(E4761&gt;=Calc!$C$17)+(E4761&gt;=Calc!$C$18)</f>
        <v>4</v>
      </c>
      <c r="M4761" s="49" t="str">
        <f aca="false">IF(AND(K4761=4,L4761&gt;=3),"Champions",IF(AND(K4761=3,L4761&gt;=3),"Loyal",IF(K4761&gt;=3,"Recent / New",IF(L4761&gt;=3,"At Risk","Hibernating / Lost"))))</f>
        <v>Loyal</v>
      </c>
      <c r="N4761" s="54" t="n">
        <f aca="false">IF(AND(Calc!$C$2&lt;=2009,Calc!$C$3&gt;=2009),F4761,0)+IF(AND(Calc!$C$2&lt;=2010,Calc!$C$3&gt;=2010),G4761,0)+IF(AND(Calc!$C$2&lt;=2011,Calc!$C$3&gt;=2011),H4761,0)</f>
        <v>2216.12</v>
      </c>
      <c r="O4761" s="61" t="n">
        <f aca="false">IF(AND(N4761&gt;0,OR(Calc!$C$4="*",B4761=Calc!$C$4)),N4761+ROW()*0.000000001,0)</f>
        <v>2216.120004761</v>
      </c>
    </row>
    <row r="4762" customFormat="false" ht="15" hidden="false" customHeight="false" outlineLevel="0" collapsed="false">
      <c r="A4762" s="49" t="n">
        <v>17181</v>
      </c>
      <c r="B4762" s="49" t="s">
        <v>189</v>
      </c>
      <c r="C4762" s="63" t="n">
        <v>40291</v>
      </c>
      <c r="D4762" s="63" t="n">
        <v>40829</v>
      </c>
      <c r="E4762" s="49" t="n">
        <v>3</v>
      </c>
      <c r="F4762" s="54" t="n">
        <v>0</v>
      </c>
      <c r="G4762" s="54" t="n">
        <v>225.45</v>
      </c>
      <c r="H4762" s="54" t="n">
        <v>84.4</v>
      </c>
      <c r="I4762" s="54" t="n">
        <f aca="false">SUM(F4762:H4762)</f>
        <v>309.85</v>
      </c>
      <c r="J4762" s="49" t="n">
        <f aca="false">Calc!$C$5-D4762</f>
        <v>58</v>
      </c>
      <c r="K4762" s="49" t="n">
        <f aca="false">IF(J4762&lt;=Calc!$C$11,4,IF(J4762&lt;=Calc!$C$12,3,IF(J4762&lt;=Calc!$C$13,2,1)))</f>
        <v>3</v>
      </c>
      <c r="L4762" s="49" t="n">
        <f aca="false">1+(E4762&gt;=Calc!$C$16)+(E4762&gt;=Calc!$C$17)+(E4762&gt;=Calc!$C$18)</f>
        <v>2</v>
      </c>
      <c r="M4762" s="49" t="str">
        <f aca="false">IF(AND(K4762=4,L4762&gt;=3),"Champions",IF(AND(K4762=3,L4762&gt;=3),"Loyal",IF(K4762&gt;=3,"Recent / New",IF(L4762&gt;=3,"At Risk","Hibernating / Lost"))))</f>
        <v>Recent / New</v>
      </c>
      <c r="N4762" s="54" t="n">
        <f aca="false">IF(AND(Calc!$C$2&lt;=2009,Calc!$C$3&gt;=2009),F4762,0)+IF(AND(Calc!$C$2&lt;=2010,Calc!$C$3&gt;=2010),G4762,0)+IF(AND(Calc!$C$2&lt;=2011,Calc!$C$3&gt;=2011),H4762,0)</f>
        <v>309.85</v>
      </c>
      <c r="O4762" s="61" t="n">
        <f aca="false">IF(AND(N4762&gt;0,OR(Calc!$C$4="*",B4762=Calc!$C$4)),N4762+ROW()*0.000000001,0)</f>
        <v>309.850004762</v>
      </c>
    </row>
    <row r="4763" customFormat="false" ht="15" hidden="false" customHeight="false" outlineLevel="0" collapsed="false">
      <c r="A4763" s="49" t="n">
        <v>17182</v>
      </c>
      <c r="B4763" s="49" t="s">
        <v>189</v>
      </c>
      <c r="C4763" s="63" t="n">
        <v>40168</v>
      </c>
      <c r="D4763" s="63" t="n">
        <v>40464</v>
      </c>
      <c r="E4763" s="49" t="n">
        <v>2</v>
      </c>
      <c r="F4763" s="54" t="n">
        <v>178.5</v>
      </c>
      <c r="G4763" s="54" t="n">
        <v>142.8</v>
      </c>
      <c r="H4763" s="54" t="n">
        <v>0</v>
      </c>
      <c r="I4763" s="54" t="n">
        <f aca="false">SUM(F4763:H4763)</f>
        <v>321.3</v>
      </c>
      <c r="J4763" s="49" t="n">
        <f aca="false">Calc!$C$5-D4763</f>
        <v>423</v>
      </c>
      <c r="K4763" s="49" t="n">
        <f aca="false">IF(J4763&lt;=Calc!$C$11,4,IF(J4763&lt;=Calc!$C$12,3,IF(J4763&lt;=Calc!$C$13,2,1)))</f>
        <v>1</v>
      </c>
      <c r="L4763" s="49" t="n">
        <f aca="false">1+(E4763&gt;=Calc!$C$16)+(E4763&gt;=Calc!$C$17)+(E4763&gt;=Calc!$C$18)</f>
        <v>2</v>
      </c>
      <c r="M4763" s="49" t="str">
        <f aca="false">IF(AND(K4763=4,L4763&gt;=3),"Champions",IF(AND(K4763=3,L4763&gt;=3),"Loyal",IF(K4763&gt;=3,"Recent / New",IF(L4763&gt;=3,"At Risk","Hibernating / Lost"))))</f>
        <v>Hibernating / Lost</v>
      </c>
      <c r="N4763" s="54" t="n">
        <f aca="false">IF(AND(Calc!$C$2&lt;=2009,Calc!$C$3&gt;=2009),F4763,0)+IF(AND(Calc!$C$2&lt;=2010,Calc!$C$3&gt;=2010),G4763,0)+IF(AND(Calc!$C$2&lt;=2011,Calc!$C$3&gt;=2011),H4763,0)</f>
        <v>321.3</v>
      </c>
      <c r="O4763" s="61" t="n">
        <f aca="false">IF(AND(N4763&gt;0,OR(Calc!$C$4="*",B4763=Calc!$C$4)),N4763+ROW()*0.000000001,0)</f>
        <v>321.300004763</v>
      </c>
    </row>
    <row r="4764" customFormat="false" ht="15" hidden="false" customHeight="false" outlineLevel="0" collapsed="false">
      <c r="A4764" s="49" t="n">
        <v>17183</v>
      </c>
      <c r="B4764" s="49" t="s">
        <v>189</v>
      </c>
      <c r="C4764" s="63" t="n">
        <v>40781</v>
      </c>
      <c r="D4764" s="63" t="n">
        <v>40879</v>
      </c>
      <c r="E4764" s="49" t="n">
        <v>6</v>
      </c>
      <c r="F4764" s="54" t="n">
        <v>0</v>
      </c>
      <c r="G4764" s="54" t="n">
        <v>0</v>
      </c>
      <c r="H4764" s="54" t="n">
        <v>3286.91</v>
      </c>
      <c r="I4764" s="54" t="n">
        <f aca="false">SUM(F4764:H4764)</f>
        <v>3286.91</v>
      </c>
      <c r="J4764" s="49" t="n">
        <f aca="false">Calc!$C$5-D4764</f>
        <v>8</v>
      </c>
      <c r="K4764" s="49" t="n">
        <f aca="false">IF(J4764&lt;=Calc!$C$11,4,IF(J4764&lt;=Calc!$C$12,3,IF(J4764&lt;=Calc!$C$13,2,1)))</f>
        <v>4</v>
      </c>
      <c r="L4764" s="49" t="n">
        <f aca="false">1+(E4764&gt;=Calc!$C$16)+(E4764&gt;=Calc!$C$17)+(E4764&gt;=Calc!$C$18)</f>
        <v>3</v>
      </c>
      <c r="M4764" s="49" t="str">
        <f aca="false">IF(AND(K4764=4,L4764&gt;=3),"Champions",IF(AND(K4764=3,L4764&gt;=3),"Loyal",IF(K4764&gt;=3,"Recent / New",IF(L4764&gt;=3,"At Risk","Hibernating / Lost"))))</f>
        <v>Champions</v>
      </c>
      <c r="N4764" s="54" t="n">
        <f aca="false">IF(AND(Calc!$C$2&lt;=2009,Calc!$C$3&gt;=2009),F4764,0)+IF(AND(Calc!$C$2&lt;=2010,Calc!$C$3&gt;=2010),G4764,0)+IF(AND(Calc!$C$2&lt;=2011,Calc!$C$3&gt;=2011),H4764,0)</f>
        <v>3286.91</v>
      </c>
      <c r="O4764" s="61" t="n">
        <f aca="false">IF(AND(N4764&gt;0,OR(Calc!$C$4="*",B4764=Calc!$C$4)),N4764+ROW()*0.000000001,0)</f>
        <v>3286.910004764</v>
      </c>
    </row>
    <row r="4765" customFormat="false" ht="15" hidden="false" customHeight="false" outlineLevel="0" collapsed="false">
      <c r="A4765" s="49" t="n">
        <v>17184</v>
      </c>
      <c r="B4765" s="49" t="s">
        <v>189</v>
      </c>
      <c r="C4765" s="63" t="n">
        <v>40156</v>
      </c>
      <c r="D4765" s="63" t="n">
        <v>40317</v>
      </c>
      <c r="E4765" s="49" t="n">
        <v>2</v>
      </c>
      <c r="F4765" s="54" t="n">
        <v>50.55</v>
      </c>
      <c r="G4765" s="54" t="n">
        <v>147.86</v>
      </c>
      <c r="H4765" s="54" t="n">
        <v>0</v>
      </c>
      <c r="I4765" s="54" t="n">
        <f aca="false">SUM(F4765:H4765)</f>
        <v>198.41</v>
      </c>
      <c r="J4765" s="49" t="n">
        <f aca="false">Calc!$C$5-D4765</f>
        <v>570</v>
      </c>
      <c r="K4765" s="49" t="n">
        <f aca="false">IF(J4765&lt;=Calc!$C$11,4,IF(J4765&lt;=Calc!$C$12,3,IF(J4765&lt;=Calc!$C$13,2,1)))</f>
        <v>1</v>
      </c>
      <c r="L4765" s="49" t="n">
        <f aca="false">1+(E4765&gt;=Calc!$C$16)+(E4765&gt;=Calc!$C$17)+(E4765&gt;=Calc!$C$18)</f>
        <v>2</v>
      </c>
      <c r="M4765" s="49" t="str">
        <f aca="false">IF(AND(K4765=4,L4765&gt;=3),"Champions",IF(AND(K4765=3,L4765&gt;=3),"Loyal",IF(K4765&gt;=3,"Recent / New",IF(L4765&gt;=3,"At Risk","Hibernating / Lost"))))</f>
        <v>Hibernating / Lost</v>
      </c>
      <c r="N4765" s="54" t="n">
        <f aca="false">IF(AND(Calc!$C$2&lt;=2009,Calc!$C$3&gt;=2009),F4765,0)+IF(AND(Calc!$C$2&lt;=2010,Calc!$C$3&gt;=2010),G4765,0)+IF(AND(Calc!$C$2&lt;=2011,Calc!$C$3&gt;=2011),H4765,0)</f>
        <v>198.41</v>
      </c>
      <c r="O4765" s="61" t="n">
        <f aca="false">IF(AND(N4765&gt;0,OR(Calc!$C$4="*",B4765=Calc!$C$4)),N4765+ROW()*0.000000001,0)</f>
        <v>198.410004765</v>
      </c>
    </row>
    <row r="4766" customFormat="false" ht="15" hidden="false" customHeight="false" outlineLevel="0" collapsed="false">
      <c r="A4766" s="49" t="n">
        <v>17185</v>
      </c>
      <c r="B4766" s="49" t="s">
        <v>189</v>
      </c>
      <c r="C4766" s="63" t="n">
        <v>40288</v>
      </c>
      <c r="D4766" s="63" t="n">
        <v>40295</v>
      </c>
      <c r="E4766" s="49" t="n">
        <v>3</v>
      </c>
      <c r="F4766" s="54" t="n">
        <v>0</v>
      </c>
      <c r="G4766" s="54" t="n">
        <v>229.46</v>
      </c>
      <c r="H4766" s="54" t="n">
        <v>0</v>
      </c>
      <c r="I4766" s="54" t="n">
        <f aca="false">SUM(F4766:H4766)</f>
        <v>229.46</v>
      </c>
      <c r="J4766" s="49" t="n">
        <f aca="false">Calc!$C$5-D4766</f>
        <v>592</v>
      </c>
      <c r="K4766" s="49" t="n">
        <f aca="false">IF(J4766&lt;=Calc!$C$11,4,IF(J4766&lt;=Calc!$C$12,3,IF(J4766&lt;=Calc!$C$13,2,1)))</f>
        <v>1</v>
      </c>
      <c r="L4766" s="49" t="n">
        <f aca="false">1+(E4766&gt;=Calc!$C$16)+(E4766&gt;=Calc!$C$17)+(E4766&gt;=Calc!$C$18)</f>
        <v>2</v>
      </c>
      <c r="M4766" s="49" t="str">
        <f aca="false">IF(AND(K4766=4,L4766&gt;=3),"Champions",IF(AND(K4766=3,L4766&gt;=3),"Loyal",IF(K4766&gt;=3,"Recent / New",IF(L4766&gt;=3,"At Risk","Hibernating / Lost"))))</f>
        <v>Hibernating / Lost</v>
      </c>
      <c r="N4766" s="54" t="n">
        <f aca="false">IF(AND(Calc!$C$2&lt;=2009,Calc!$C$3&gt;=2009),F4766,0)+IF(AND(Calc!$C$2&lt;=2010,Calc!$C$3&gt;=2010),G4766,0)+IF(AND(Calc!$C$2&lt;=2011,Calc!$C$3&gt;=2011),H4766,0)</f>
        <v>229.46</v>
      </c>
      <c r="O4766" s="61" t="n">
        <f aca="false">IF(AND(N4766&gt;0,OR(Calc!$C$4="*",B4766=Calc!$C$4)),N4766+ROW()*0.000000001,0)</f>
        <v>229.460004766</v>
      </c>
    </row>
    <row r="4767" customFormat="false" ht="15" hidden="false" customHeight="false" outlineLevel="0" collapsed="false">
      <c r="A4767" s="49" t="n">
        <v>17186</v>
      </c>
      <c r="B4767" s="49" t="s">
        <v>189</v>
      </c>
      <c r="C4767" s="63" t="n">
        <v>40826</v>
      </c>
      <c r="D4767" s="63" t="n">
        <v>40840</v>
      </c>
      <c r="E4767" s="49" t="n">
        <v>2</v>
      </c>
      <c r="F4767" s="54" t="n">
        <v>0</v>
      </c>
      <c r="G4767" s="54" t="n">
        <v>0</v>
      </c>
      <c r="H4767" s="54" t="n">
        <v>144</v>
      </c>
      <c r="I4767" s="54" t="n">
        <f aca="false">SUM(F4767:H4767)</f>
        <v>144</v>
      </c>
      <c r="J4767" s="49" t="n">
        <f aca="false">Calc!$C$5-D4767</f>
        <v>47</v>
      </c>
      <c r="K4767" s="49" t="n">
        <f aca="false">IF(J4767&lt;=Calc!$C$11,4,IF(J4767&lt;=Calc!$C$12,3,IF(J4767&lt;=Calc!$C$13,2,1)))</f>
        <v>3</v>
      </c>
      <c r="L4767" s="49" t="n">
        <f aca="false">1+(E4767&gt;=Calc!$C$16)+(E4767&gt;=Calc!$C$17)+(E4767&gt;=Calc!$C$18)</f>
        <v>2</v>
      </c>
      <c r="M4767" s="49" t="str">
        <f aca="false">IF(AND(K4767=4,L4767&gt;=3),"Champions",IF(AND(K4767=3,L4767&gt;=3),"Loyal",IF(K4767&gt;=3,"Recent / New",IF(L4767&gt;=3,"At Risk","Hibernating / Lost"))))</f>
        <v>Recent / New</v>
      </c>
      <c r="N4767" s="54" t="n">
        <f aca="false">IF(AND(Calc!$C$2&lt;=2009,Calc!$C$3&gt;=2009),F4767,0)+IF(AND(Calc!$C$2&lt;=2010,Calc!$C$3&gt;=2010),G4767,0)+IF(AND(Calc!$C$2&lt;=2011,Calc!$C$3&gt;=2011),H4767,0)</f>
        <v>144</v>
      </c>
      <c r="O4767" s="61" t="n">
        <f aca="false">IF(AND(N4767&gt;0,OR(Calc!$C$4="*",B4767=Calc!$C$4)),N4767+ROW()*0.000000001,0)</f>
        <v>144.000004767</v>
      </c>
    </row>
    <row r="4768" customFormat="false" ht="15" hidden="false" customHeight="false" outlineLevel="0" collapsed="false">
      <c r="A4768" s="49" t="n">
        <v>17187</v>
      </c>
      <c r="B4768" s="49" t="s">
        <v>189</v>
      </c>
      <c r="C4768" s="63" t="n">
        <v>40360</v>
      </c>
      <c r="D4768" s="63" t="n">
        <v>40660</v>
      </c>
      <c r="E4768" s="49" t="n">
        <v>2</v>
      </c>
      <c r="F4768" s="54" t="n">
        <v>0</v>
      </c>
      <c r="G4768" s="54" t="n">
        <v>263.76</v>
      </c>
      <c r="H4768" s="54" t="n">
        <v>203.95</v>
      </c>
      <c r="I4768" s="54" t="n">
        <f aca="false">SUM(F4768:H4768)</f>
        <v>467.71</v>
      </c>
      <c r="J4768" s="49" t="n">
        <f aca="false">Calc!$C$5-D4768</f>
        <v>227</v>
      </c>
      <c r="K4768" s="49" t="n">
        <f aca="false">IF(J4768&lt;=Calc!$C$11,4,IF(J4768&lt;=Calc!$C$12,3,IF(J4768&lt;=Calc!$C$13,2,1)))</f>
        <v>2</v>
      </c>
      <c r="L4768" s="49" t="n">
        <f aca="false">1+(E4768&gt;=Calc!$C$16)+(E4768&gt;=Calc!$C$17)+(E4768&gt;=Calc!$C$18)</f>
        <v>2</v>
      </c>
      <c r="M4768" s="49" t="str">
        <f aca="false">IF(AND(K4768=4,L4768&gt;=3),"Champions",IF(AND(K4768=3,L4768&gt;=3),"Loyal",IF(K4768&gt;=3,"Recent / New",IF(L4768&gt;=3,"At Risk","Hibernating / Lost"))))</f>
        <v>Hibernating / Lost</v>
      </c>
      <c r="N4768" s="54" t="n">
        <f aca="false">IF(AND(Calc!$C$2&lt;=2009,Calc!$C$3&gt;=2009),F4768,0)+IF(AND(Calc!$C$2&lt;=2010,Calc!$C$3&gt;=2010),G4768,0)+IF(AND(Calc!$C$2&lt;=2011,Calc!$C$3&gt;=2011),H4768,0)</f>
        <v>467.71</v>
      </c>
      <c r="O4768" s="61" t="n">
        <f aca="false">IF(AND(N4768&gt;0,OR(Calc!$C$4="*",B4768=Calc!$C$4)),N4768+ROW()*0.000000001,0)</f>
        <v>467.710004768</v>
      </c>
    </row>
    <row r="4769" customFormat="false" ht="15" hidden="false" customHeight="false" outlineLevel="0" collapsed="false">
      <c r="A4769" s="49" t="n">
        <v>17188</v>
      </c>
      <c r="B4769" s="49" t="s">
        <v>189</v>
      </c>
      <c r="C4769" s="63" t="n">
        <v>40155</v>
      </c>
      <c r="D4769" s="63" t="n">
        <v>40875</v>
      </c>
      <c r="E4769" s="49" t="n">
        <v>13</v>
      </c>
      <c r="F4769" s="54" t="n">
        <v>328.02</v>
      </c>
      <c r="G4769" s="54" t="n">
        <v>2162.37</v>
      </c>
      <c r="H4769" s="54" t="n">
        <v>1871.44</v>
      </c>
      <c r="I4769" s="54" t="n">
        <f aca="false">SUM(F4769:H4769)</f>
        <v>4361.83</v>
      </c>
      <c r="J4769" s="49" t="n">
        <f aca="false">Calc!$C$5-D4769</f>
        <v>12</v>
      </c>
      <c r="K4769" s="49" t="n">
        <f aca="false">IF(J4769&lt;=Calc!$C$11,4,IF(J4769&lt;=Calc!$C$12,3,IF(J4769&lt;=Calc!$C$13,2,1)))</f>
        <v>4</v>
      </c>
      <c r="L4769" s="49" t="n">
        <f aca="false">1+(E4769&gt;=Calc!$C$16)+(E4769&gt;=Calc!$C$17)+(E4769&gt;=Calc!$C$18)</f>
        <v>4</v>
      </c>
      <c r="M4769" s="49" t="str">
        <f aca="false">IF(AND(K4769=4,L4769&gt;=3),"Champions",IF(AND(K4769=3,L4769&gt;=3),"Loyal",IF(K4769&gt;=3,"Recent / New",IF(L4769&gt;=3,"At Risk","Hibernating / Lost"))))</f>
        <v>Champions</v>
      </c>
      <c r="N4769" s="54" t="n">
        <f aca="false">IF(AND(Calc!$C$2&lt;=2009,Calc!$C$3&gt;=2009),F4769,0)+IF(AND(Calc!$C$2&lt;=2010,Calc!$C$3&gt;=2010),G4769,0)+IF(AND(Calc!$C$2&lt;=2011,Calc!$C$3&gt;=2011),H4769,0)</f>
        <v>4361.83</v>
      </c>
      <c r="O4769" s="61" t="n">
        <f aca="false">IF(AND(N4769&gt;0,OR(Calc!$C$4="*",B4769=Calc!$C$4)),N4769+ROW()*0.000000001,0)</f>
        <v>4361.830004769</v>
      </c>
    </row>
    <row r="4770" customFormat="false" ht="15" hidden="false" customHeight="false" outlineLevel="0" collapsed="false">
      <c r="A4770" s="49" t="n">
        <v>17189</v>
      </c>
      <c r="B4770" s="49" t="s">
        <v>189</v>
      </c>
      <c r="C4770" s="63" t="n">
        <v>40149</v>
      </c>
      <c r="D4770" s="63" t="n">
        <v>40780</v>
      </c>
      <c r="E4770" s="49" t="n">
        <v>5</v>
      </c>
      <c r="F4770" s="54" t="n">
        <v>442.57</v>
      </c>
      <c r="G4770" s="54" t="n">
        <v>353.88</v>
      </c>
      <c r="H4770" s="54" t="n">
        <v>157.18</v>
      </c>
      <c r="I4770" s="54" t="n">
        <f aca="false">SUM(F4770:H4770)</f>
        <v>953.63</v>
      </c>
      <c r="J4770" s="49" t="n">
        <f aca="false">Calc!$C$5-D4770</f>
        <v>107</v>
      </c>
      <c r="K4770" s="49" t="n">
        <f aca="false">IF(J4770&lt;=Calc!$C$11,4,IF(J4770&lt;=Calc!$C$12,3,IF(J4770&lt;=Calc!$C$13,2,1)))</f>
        <v>2</v>
      </c>
      <c r="L4770" s="49" t="n">
        <f aca="false">1+(E4770&gt;=Calc!$C$16)+(E4770&gt;=Calc!$C$17)+(E4770&gt;=Calc!$C$18)</f>
        <v>3</v>
      </c>
      <c r="M4770" s="49" t="str">
        <f aca="false">IF(AND(K4770=4,L4770&gt;=3),"Champions",IF(AND(K4770=3,L4770&gt;=3),"Loyal",IF(K4770&gt;=3,"Recent / New",IF(L4770&gt;=3,"At Risk","Hibernating / Lost"))))</f>
        <v>At Risk</v>
      </c>
      <c r="N4770" s="54" t="n">
        <f aca="false">IF(AND(Calc!$C$2&lt;=2009,Calc!$C$3&gt;=2009),F4770,0)+IF(AND(Calc!$C$2&lt;=2010,Calc!$C$3&gt;=2010),G4770,0)+IF(AND(Calc!$C$2&lt;=2011,Calc!$C$3&gt;=2011),H4770,0)</f>
        <v>953.63</v>
      </c>
      <c r="O4770" s="61" t="n">
        <f aca="false">IF(AND(N4770&gt;0,OR(Calc!$C$4="*",B4770=Calc!$C$4)),N4770+ROW()*0.000000001,0)</f>
        <v>953.63000477</v>
      </c>
    </row>
    <row r="4771" customFormat="false" ht="15" hidden="false" customHeight="false" outlineLevel="0" collapsed="false">
      <c r="A4771" s="49" t="n">
        <v>17190</v>
      </c>
      <c r="B4771" s="49" t="s">
        <v>189</v>
      </c>
      <c r="C4771" s="63" t="n">
        <v>40242</v>
      </c>
      <c r="D4771" s="63" t="n">
        <v>40828</v>
      </c>
      <c r="E4771" s="49" t="n">
        <v>7</v>
      </c>
      <c r="F4771" s="54" t="n">
        <v>0</v>
      </c>
      <c r="G4771" s="54" t="n">
        <v>1279.99</v>
      </c>
      <c r="H4771" s="54" t="n">
        <v>249.74</v>
      </c>
      <c r="I4771" s="54" t="n">
        <f aca="false">SUM(F4771:H4771)</f>
        <v>1529.73</v>
      </c>
      <c r="J4771" s="49" t="n">
        <f aca="false">Calc!$C$5-D4771</f>
        <v>59</v>
      </c>
      <c r="K4771" s="49" t="n">
        <f aca="false">IF(J4771&lt;=Calc!$C$11,4,IF(J4771&lt;=Calc!$C$12,3,IF(J4771&lt;=Calc!$C$13,2,1)))</f>
        <v>3</v>
      </c>
      <c r="L4771" s="49" t="n">
        <f aca="false">1+(E4771&gt;=Calc!$C$16)+(E4771&gt;=Calc!$C$17)+(E4771&gt;=Calc!$C$18)</f>
        <v>3</v>
      </c>
      <c r="M4771" s="49" t="str">
        <f aca="false">IF(AND(K4771=4,L4771&gt;=3),"Champions",IF(AND(K4771=3,L4771&gt;=3),"Loyal",IF(K4771&gt;=3,"Recent / New",IF(L4771&gt;=3,"At Risk","Hibernating / Lost"))))</f>
        <v>Loyal</v>
      </c>
      <c r="N4771" s="54" t="n">
        <f aca="false">IF(AND(Calc!$C$2&lt;=2009,Calc!$C$3&gt;=2009),F4771,0)+IF(AND(Calc!$C$2&lt;=2010,Calc!$C$3&gt;=2010),G4771,0)+IF(AND(Calc!$C$2&lt;=2011,Calc!$C$3&gt;=2011),H4771,0)</f>
        <v>1529.73</v>
      </c>
      <c r="O4771" s="61" t="n">
        <f aca="false">IF(AND(N4771&gt;0,OR(Calc!$C$4="*",B4771=Calc!$C$4)),N4771+ROW()*0.000000001,0)</f>
        <v>1529.730004771</v>
      </c>
    </row>
    <row r="4772" customFormat="false" ht="15" hidden="false" customHeight="false" outlineLevel="0" collapsed="false">
      <c r="A4772" s="49" t="n">
        <v>17191</v>
      </c>
      <c r="B4772" s="49" t="s">
        <v>189</v>
      </c>
      <c r="C4772" s="63" t="n">
        <v>40148</v>
      </c>
      <c r="D4772" s="63" t="n">
        <v>40858</v>
      </c>
      <c r="E4772" s="49" t="n">
        <v>15</v>
      </c>
      <c r="F4772" s="54" t="n">
        <v>261.74</v>
      </c>
      <c r="G4772" s="54" t="n">
        <v>2439.53</v>
      </c>
      <c r="H4772" s="54" t="n">
        <v>1583.57</v>
      </c>
      <c r="I4772" s="54" t="n">
        <f aca="false">SUM(F4772:H4772)</f>
        <v>4284.84</v>
      </c>
      <c r="J4772" s="49" t="n">
        <f aca="false">Calc!$C$5-D4772</f>
        <v>29</v>
      </c>
      <c r="K4772" s="49" t="n">
        <f aca="false">IF(J4772&lt;=Calc!$C$11,4,IF(J4772&lt;=Calc!$C$12,3,IF(J4772&lt;=Calc!$C$13,2,1)))</f>
        <v>3</v>
      </c>
      <c r="L4772" s="49" t="n">
        <f aca="false">1+(E4772&gt;=Calc!$C$16)+(E4772&gt;=Calc!$C$17)+(E4772&gt;=Calc!$C$18)</f>
        <v>4</v>
      </c>
      <c r="M4772" s="49" t="str">
        <f aca="false">IF(AND(K4772=4,L4772&gt;=3),"Champions",IF(AND(K4772=3,L4772&gt;=3),"Loyal",IF(K4772&gt;=3,"Recent / New",IF(L4772&gt;=3,"At Risk","Hibernating / Lost"))))</f>
        <v>Loyal</v>
      </c>
      <c r="N4772" s="54" t="n">
        <f aca="false">IF(AND(Calc!$C$2&lt;=2009,Calc!$C$3&gt;=2009),F4772,0)+IF(AND(Calc!$C$2&lt;=2010,Calc!$C$3&gt;=2010),G4772,0)+IF(AND(Calc!$C$2&lt;=2011,Calc!$C$3&gt;=2011),H4772,0)</f>
        <v>4284.84</v>
      </c>
      <c r="O4772" s="61" t="n">
        <f aca="false">IF(AND(N4772&gt;0,OR(Calc!$C$4="*",B4772=Calc!$C$4)),N4772+ROW()*0.000000001,0)</f>
        <v>4284.840004772</v>
      </c>
    </row>
    <row r="4773" customFormat="false" ht="15" hidden="false" customHeight="false" outlineLevel="0" collapsed="false">
      <c r="A4773" s="49" t="n">
        <v>17192</v>
      </c>
      <c r="B4773" s="49" t="s">
        <v>189</v>
      </c>
      <c r="C4773" s="63" t="n">
        <v>40350</v>
      </c>
      <c r="D4773" s="63" t="n">
        <v>40350</v>
      </c>
      <c r="E4773" s="49" t="n">
        <v>1</v>
      </c>
      <c r="F4773" s="54" t="n">
        <v>0</v>
      </c>
      <c r="G4773" s="54" t="n">
        <v>75.28</v>
      </c>
      <c r="H4773" s="54" t="n">
        <v>0</v>
      </c>
      <c r="I4773" s="54" t="n">
        <f aca="false">SUM(F4773:H4773)</f>
        <v>75.28</v>
      </c>
      <c r="J4773" s="49" t="n">
        <f aca="false">Calc!$C$5-D4773</f>
        <v>537</v>
      </c>
      <c r="K4773" s="49" t="n">
        <f aca="false">IF(J4773&lt;=Calc!$C$11,4,IF(J4773&lt;=Calc!$C$12,3,IF(J4773&lt;=Calc!$C$13,2,1)))</f>
        <v>1</v>
      </c>
      <c r="L4773" s="49" t="n">
        <f aca="false">1+(E4773&gt;=Calc!$C$16)+(E4773&gt;=Calc!$C$17)+(E4773&gt;=Calc!$C$18)</f>
        <v>1</v>
      </c>
      <c r="M4773" s="49" t="str">
        <f aca="false">IF(AND(K4773=4,L4773&gt;=3),"Champions",IF(AND(K4773=3,L4773&gt;=3),"Loyal",IF(K4773&gt;=3,"Recent / New",IF(L4773&gt;=3,"At Risk","Hibernating / Lost"))))</f>
        <v>Hibernating / Lost</v>
      </c>
      <c r="N4773" s="54" t="n">
        <f aca="false">IF(AND(Calc!$C$2&lt;=2009,Calc!$C$3&gt;=2009),F4773,0)+IF(AND(Calc!$C$2&lt;=2010,Calc!$C$3&gt;=2010),G4773,0)+IF(AND(Calc!$C$2&lt;=2011,Calc!$C$3&gt;=2011),H4773,0)</f>
        <v>75.28</v>
      </c>
      <c r="O4773" s="61" t="n">
        <f aca="false">IF(AND(N4773&gt;0,OR(Calc!$C$4="*",B4773=Calc!$C$4)),N4773+ROW()*0.000000001,0)</f>
        <v>75.280004773</v>
      </c>
    </row>
    <row r="4774" customFormat="false" ht="15" hidden="false" customHeight="false" outlineLevel="0" collapsed="false">
      <c r="A4774" s="49" t="n">
        <v>17193</v>
      </c>
      <c r="B4774" s="49" t="s">
        <v>189</v>
      </c>
      <c r="C4774" s="63" t="n">
        <v>40149</v>
      </c>
      <c r="D4774" s="63" t="n">
        <v>40851</v>
      </c>
      <c r="E4774" s="49" t="n">
        <v>9</v>
      </c>
      <c r="F4774" s="54" t="n">
        <v>14.4</v>
      </c>
      <c r="G4774" s="54" t="n">
        <v>565.74</v>
      </c>
      <c r="H4774" s="54" t="n">
        <v>1674.46</v>
      </c>
      <c r="I4774" s="54" t="n">
        <f aca="false">SUM(F4774:H4774)</f>
        <v>2254.6</v>
      </c>
      <c r="J4774" s="49" t="n">
        <f aca="false">Calc!$C$5-D4774</f>
        <v>36</v>
      </c>
      <c r="K4774" s="49" t="n">
        <f aca="false">IF(J4774&lt;=Calc!$C$11,4,IF(J4774&lt;=Calc!$C$12,3,IF(J4774&lt;=Calc!$C$13,2,1)))</f>
        <v>3</v>
      </c>
      <c r="L4774" s="49" t="n">
        <f aca="false">1+(E4774&gt;=Calc!$C$16)+(E4774&gt;=Calc!$C$17)+(E4774&gt;=Calc!$C$18)</f>
        <v>4</v>
      </c>
      <c r="M4774" s="49" t="str">
        <f aca="false">IF(AND(K4774=4,L4774&gt;=3),"Champions",IF(AND(K4774=3,L4774&gt;=3),"Loyal",IF(K4774&gt;=3,"Recent / New",IF(L4774&gt;=3,"At Risk","Hibernating / Lost"))))</f>
        <v>Loyal</v>
      </c>
      <c r="N4774" s="54" t="n">
        <f aca="false">IF(AND(Calc!$C$2&lt;=2009,Calc!$C$3&gt;=2009),F4774,0)+IF(AND(Calc!$C$2&lt;=2010,Calc!$C$3&gt;=2010),G4774,0)+IF(AND(Calc!$C$2&lt;=2011,Calc!$C$3&gt;=2011),H4774,0)</f>
        <v>2254.6</v>
      </c>
      <c r="O4774" s="61" t="n">
        <f aca="false">IF(AND(N4774&gt;0,OR(Calc!$C$4="*",B4774=Calc!$C$4)),N4774+ROW()*0.000000001,0)</f>
        <v>2254.600004774</v>
      </c>
    </row>
    <row r="4775" customFormat="false" ht="15" hidden="false" customHeight="false" outlineLevel="0" collapsed="false">
      <c r="A4775" s="49" t="n">
        <v>17194</v>
      </c>
      <c r="B4775" s="49" t="s">
        <v>189</v>
      </c>
      <c r="C4775" s="63" t="n">
        <v>40356</v>
      </c>
      <c r="D4775" s="63" t="n">
        <v>40526</v>
      </c>
      <c r="E4775" s="49" t="n">
        <v>2</v>
      </c>
      <c r="F4775" s="54" t="n">
        <v>0</v>
      </c>
      <c r="G4775" s="54" t="n">
        <v>776.66</v>
      </c>
      <c r="H4775" s="54" t="n">
        <v>0</v>
      </c>
      <c r="I4775" s="54" t="n">
        <f aca="false">SUM(F4775:H4775)</f>
        <v>776.66</v>
      </c>
      <c r="J4775" s="49" t="n">
        <f aca="false">Calc!$C$5-D4775</f>
        <v>361</v>
      </c>
      <c r="K4775" s="49" t="n">
        <f aca="false">IF(J4775&lt;=Calc!$C$11,4,IF(J4775&lt;=Calc!$C$12,3,IF(J4775&lt;=Calc!$C$13,2,1)))</f>
        <v>2</v>
      </c>
      <c r="L4775" s="49" t="n">
        <f aca="false">1+(E4775&gt;=Calc!$C$16)+(E4775&gt;=Calc!$C$17)+(E4775&gt;=Calc!$C$18)</f>
        <v>2</v>
      </c>
      <c r="M4775" s="49" t="str">
        <f aca="false">IF(AND(K4775=4,L4775&gt;=3),"Champions",IF(AND(K4775=3,L4775&gt;=3),"Loyal",IF(K4775&gt;=3,"Recent / New",IF(L4775&gt;=3,"At Risk","Hibernating / Lost"))))</f>
        <v>Hibernating / Lost</v>
      </c>
      <c r="N4775" s="54" t="n">
        <f aca="false">IF(AND(Calc!$C$2&lt;=2009,Calc!$C$3&gt;=2009),F4775,0)+IF(AND(Calc!$C$2&lt;=2010,Calc!$C$3&gt;=2010),G4775,0)+IF(AND(Calc!$C$2&lt;=2011,Calc!$C$3&gt;=2011),H4775,0)</f>
        <v>776.66</v>
      </c>
      <c r="O4775" s="61" t="n">
        <f aca="false">IF(AND(N4775&gt;0,OR(Calc!$C$4="*",B4775=Calc!$C$4)),N4775+ROW()*0.000000001,0)</f>
        <v>776.660004775</v>
      </c>
    </row>
    <row r="4776" customFormat="false" ht="15" hidden="false" customHeight="false" outlineLevel="0" collapsed="false">
      <c r="A4776" s="49" t="n">
        <v>17195</v>
      </c>
      <c r="B4776" s="49" t="s">
        <v>189</v>
      </c>
      <c r="C4776" s="63" t="n">
        <v>40231</v>
      </c>
      <c r="D4776" s="63" t="n">
        <v>40231</v>
      </c>
      <c r="E4776" s="49" t="n">
        <v>1</v>
      </c>
      <c r="F4776" s="54" t="n">
        <v>0</v>
      </c>
      <c r="G4776" s="54" t="n">
        <v>562.98</v>
      </c>
      <c r="H4776" s="54" t="n">
        <v>0</v>
      </c>
      <c r="I4776" s="54" t="n">
        <f aca="false">SUM(F4776:H4776)</f>
        <v>562.98</v>
      </c>
      <c r="J4776" s="49" t="n">
        <f aca="false">Calc!$C$5-D4776</f>
        <v>656</v>
      </c>
      <c r="K4776" s="49" t="n">
        <f aca="false">IF(J4776&lt;=Calc!$C$11,4,IF(J4776&lt;=Calc!$C$12,3,IF(J4776&lt;=Calc!$C$13,2,1)))</f>
        <v>1</v>
      </c>
      <c r="L4776" s="49" t="n">
        <f aca="false">1+(E4776&gt;=Calc!$C$16)+(E4776&gt;=Calc!$C$17)+(E4776&gt;=Calc!$C$18)</f>
        <v>1</v>
      </c>
      <c r="M4776" s="49" t="str">
        <f aca="false">IF(AND(K4776=4,L4776&gt;=3),"Champions",IF(AND(K4776=3,L4776&gt;=3),"Loyal",IF(K4776&gt;=3,"Recent / New",IF(L4776&gt;=3,"At Risk","Hibernating / Lost"))))</f>
        <v>Hibernating / Lost</v>
      </c>
      <c r="N4776" s="54" t="n">
        <f aca="false">IF(AND(Calc!$C$2&lt;=2009,Calc!$C$3&gt;=2009),F4776,0)+IF(AND(Calc!$C$2&lt;=2010,Calc!$C$3&gt;=2010),G4776,0)+IF(AND(Calc!$C$2&lt;=2011,Calc!$C$3&gt;=2011),H4776,0)</f>
        <v>562.98</v>
      </c>
      <c r="O4776" s="61" t="n">
        <f aca="false">IF(AND(N4776&gt;0,OR(Calc!$C$4="*",B4776=Calc!$C$4)),N4776+ROW()*0.000000001,0)</f>
        <v>562.980004776</v>
      </c>
    </row>
    <row r="4777" customFormat="false" ht="15" hidden="false" customHeight="false" outlineLevel="0" collapsed="false">
      <c r="A4777" s="49" t="n">
        <v>17196</v>
      </c>
      <c r="B4777" s="49" t="s">
        <v>189</v>
      </c>
      <c r="C4777" s="63" t="n">
        <v>40459</v>
      </c>
      <c r="D4777" s="63" t="n">
        <v>40459</v>
      </c>
      <c r="E4777" s="49" t="n">
        <v>1</v>
      </c>
      <c r="F4777" s="54" t="n">
        <v>0</v>
      </c>
      <c r="G4777" s="54" t="n">
        <v>327.75</v>
      </c>
      <c r="H4777" s="54" t="n">
        <v>0</v>
      </c>
      <c r="I4777" s="54" t="n">
        <f aca="false">SUM(F4777:H4777)</f>
        <v>327.75</v>
      </c>
      <c r="J4777" s="49" t="n">
        <f aca="false">Calc!$C$5-D4777</f>
        <v>428</v>
      </c>
      <c r="K4777" s="49" t="n">
        <f aca="false">IF(J4777&lt;=Calc!$C$11,4,IF(J4777&lt;=Calc!$C$12,3,IF(J4777&lt;=Calc!$C$13,2,1)))</f>
        <v>1</v>
      </c>
      <c r="L4777" s="49" t="n">
        <f aca="false">1+(E4777&gt;=Calc!$C$16)+(E4777&gt;=Calc!$C$17)+(E4777&gt;=Calc!$C$18)</f>
        <v>1</v>
      </c>
      <c r="M4777" s="49" t="str">
        <f aca="false">IF(AND(K4777=4,L4777&gt;=3),"Champions",IF(AND(K4777=3,L4777&gt;=3),"Loyal",IF(K4777&gt;=3,"Recent / New",IF(L4777&gt;=3,"At Risk","Hibernating / Lost"))))</f>
        <v>Hibernating / Lost</v>
      </c>
      <c r="N4777" s="54" t="n">
        <f aca="false">IF(AND(Calc!$C$2&lt;=2009,Calc!$C$3&gt;=2009),F4777,0)+IF(AND(Calc!$C$2&lt;=2010,Calc!$C$3&gt;=2010),G4777,0)+IF(AND(Calc!$C$2&lt;=2011,Calc!$C$3&gt;=2011),H4777,0)</f>
        <v>327.75</v>
      </c>
      <c r="O4777" s="61" t="n">
        <f aca="false">IF(AND(N4777&gt;0,OR(Calc!$C$4="*",B4777=Calc!$C$4)),N4777+ROW()*0.000000001,0)</f>
        <v>327.750004777</v>
      </c>
    </row>
    <row r="4778" customFormat="false" ht="15" hidden="false" customHeight="false" outlineLevel="0" collapsed="false">
      <c r="A4778" s="49" t="n">
        <v>17197</v>
      </c>
      <c r="B4778" s="49" t="s">
        <v>189</v>
      </c>
      <c r="C4778" s="63" t="n">
        <v>40857</v>
      </c>
      <c r="D4778" s="63" t="n">
        <v>40857</v>
      </c>
      <c r="E4778" s="49" t="n">
        <v>1</v>
      </c>
      <c r="F4778" s="54" t="n">
        <v>0</v>
      </c>
      <c r="G4778" s="54" t="n">
        <v>0</v>
      </c>
      <c r="H4778" s="54" t="n">
        <v>1013.01</v>
      </c>
      <c r="I4778" s="54" t="n">
        <f aca="false">SUM(F4778:H4778)</f>
        <v>1013.01</v>
      </c>
      <c r="J4778" s="49" t="n">
        <f aca="false">Calc!$C$5-D4778</f>
        <v>30</v>
      </c>
      <c r="K4778" s="49" t="n">
        <f aca="false">IF(J4778&lt;=Calc!$C$11,4,IF(J4778&lt;=Calc!$C$12,3,IF(J4778&lt;=Calc!$C$13,2,1)))</f>
        <v>3</v>
      </c>
      <c r="L4778" s="49" t="n">
        <f aca="false">1+(E4778&gt;=Calc!$C$16)+(E4778&gt;=Calc!$C$17)+(E4778&gt;=Calc!$C$18)</f>
        <v>1</v>
      </c>
      <c r="M4778" s="49" t="str">
        <f aca="false">IF(AND(K4778=4,L4778&gt;=3),"Champions",IF(AND(K4778=3,L4778&gt;=3),"Loyal",IF(K4778&gt;=3,"Recent / New",IF(L4778&gt;=3,"At Risk","Hibernating / Lost"))))</f>
        <v>Recent / New</v>
      </c>
      <c r="N4778" s="54" t="n">
        <f aca="false">IF(AND(Calc!$C$2&lt;=2009,Calc!$C$3&gt;=2009),F4778,0)+IF(AND(Calc!$C$2&lt;=2010,Calc!$C$3&gt;=2010),G4778,0)+IF(AND(Calc!$C$2&lt;=2011,Calc!$C$3&gt;=2011),H4778,0)</f>
        <v>1013.01</v>
      </c>
      <c r="O4778" s="61" t="n">
        <f aca="false">IF(AND(N4778&gt;0,OR(Calc!$C$4="*",B4778=Calc!$C$4)),N4778+ROW()*0.000000001,0)</f>
        <v>1013.010004778</v>
      </c>
    </row>
    <row r="4779" customFormat="false" ht="15" hidden="false" customHeight="false" outlineLevel="0" collapsed="false">
      <c r="A4779" s="49" t="n">
        <v>17198</v>
      </c>
      <c r="B4779" s="49" t="s">
        <v>189</v>
      </c>
      <c r="C4779" s="63" t="n">
        <v>40515</v>
      </c>
      <c r="D4779" s="63" t="n">
        <v>40863</v>
      </c>
      <c r="E4779" s="49" t="n">
        <v>3</v>
      </c>
      <c r="F4779" s="54" t="n">
        <v>0</v>
      </c>
      <c r="G4779" s="54" t="n">
        <v>521.66</v>
      </c>
      <c r="H4779" s="54" t="n">
        <v>170.56</v>
      </c>
      <c r="I4779" s="54" t="n">
        <f aca="false">SUM(F4779:H4779)</f>
        <v>692.22</v>
      </c>
      <c r="J4779" s="49" t="n">
        <f aca="false">Calc!$C$5-D4779</f>
        <v>24</v>
      </c>
      <c r="K4779" s="49" t="n">
        <f aca="false">IF(J4779&lt;=Calc!$C$11,4,IF(J4779&lt;=Calc!$C$12,3,IF(J4779&lt;=Calc!$C$13,2,1)))</f>
        <v>4</v>
      </c>
      <c r="L4779" s="49" t="n">
        <f aca="false">1+(E4779&gt;=Calc!$C$16)+(E4779&gt;=Calc!$C$17)+(E4779&gt;=Calc!$C$18)</f>
        <v>2</v>
      </c>
      <c r="M4779" s="49" t="str">
        <f aca="false">IF(AND(K4779=4,L4779&gt;=3),"Champions",IF(AND(K4779=3,L4779&gt;=3),"Loyal",IF(K4779&gt;=3,"Recent / New",IF(L4779&gt;=3,"At Risk","Hibernating / Lost"))))</f>
        <v>Recent / New</v>
      </c>
      <c r="N4779" s="54" t="n">
        <f aca="false">IF(AND(Calc!$C$2&lt;=2009,Calc!$C$3&gt;=2009),F4779,0)+IF(AND(Calc!$C$2&lt;=2010,Calc!$C$3&gt;=2010),G4779,0)+IF(AND(Calc!$C$2&lt;=2011,Calc!$C$3&gt;=2011),H4779,0)</f>
        <v>692.22</v>
      </c>
      <c r="O4779" s="61" t="n">
        <f aca="false">IF(AND(N4779&gt;0,OR(Calc!$C$4="*",B4779=Calc!$C$4)),N4779+ROW()*0.000000001,0)</f>
        <v>692.220004779</v>
      </c>
    </row>
    <row r="4780" customFormat="false" ht="15" hidden="false" customHeight="false" outlineLevel="0" collapsed="false">
      <c r="A4780" s="49" t="n">
        <v>17199</v>
      </c>
      <c r="B4780" s="49" t="s">
        <v>189</v>
      </c>
      <c r="C4780" s="63" t="n">
        <v>40304</v>
      </c>
      <c r="D4780" s="63" t="n">
        <v>40304</v>
      </c>
      <c r="E4780" s="49" t="n">
        <v>1</v>
      </c>
      <c r="F4780" s="54" t="n">
        <v>0</v>
      </c>
      <c r="G4780" s="54" t="n">
        <v>135.04</v>
      </c>
      <c r="H4780" s="54" t="n">
        <v>0</v>
      </c>
      <c r="I4780" s="54" t="n">
        <f aca="false">SUM(F4780:H4780)</f>
        <v>135.04</v>
      </c>
      <c r="J4780" s="49" t="n">
        <f aca="false">Calc!$C$5-D4780</f>
        <v>583</v>
      </c>
      <c r="K4780" s="49" t="n">
        <f aca="false">IF(J4780&lt;=Calc!$C$11,4,IF(J4780&lt;=Calc!$C$12,3,IF(J4780&lt;=Calc!$C$13,2,1)))</f>
        <v>1</v>
      </c>
      <c r="L4780" s="49" t="n">
        <f aca="false">1+(E4780&gt;=Calc!$C$16)+(E4780&gt;=Calc!$C$17)+(E4780&gt;=Calc!$C$18)</f>
        <v>1</v>
      </c>
      <c r="M4780" s="49" t="str">
        <f aca="false">IF(AND(K4780=4,L4780&gt;=3),"Champions",IF(AND(K4780=3,L4780&gt;=3),"Loyal",IF(K4780&gt;=3,"Recent / New",IF(L4780&gt;=3,"At Risk","Hibernating / Lost"))))</f>
        <v>Hibernating / Lost</v>
      </c>
      <c r="N4780" s="54" t="n">
        <f aca="false">IF(AND(Calc!$C$2&lt;=2009,Calc!$C$3&gt;=2009),F4780,0)+IF(AND(Calc!$C$2&lt;=2010,Calc!$C$3&gt;=2010),G4780,0)+IF(AND(Calc!$C$2&lt;=2011,Calc!$C$3&gt;=2011),H4780,0)</f>
        <v>135.04</v>
      </c>
      <c r="O4780" s="61" t="n">
        <f aca="false">IF(AND(N4780&gt;0,OR(Calc!$C$4="*",B4780=Calc!$C$4)),N4780+ROW()*0.000000001,0)</f>
        <v>135.04000478</v>
      </c>
    </row>
    <row r="4781" customFormat="false" ht="15" hidden="false" customHeight="false" outlineLevel="0" collapsed="false">
      <c r="A4781" s="49" t="n">
        <v>17200</v>
      </c>
      <c r="B4781" s="49" t="s">
        <v>189</v>
      </c>
      <c r="C4781" s="63" t="n">
        <v>40234</v>
      </c>
      <c r="D4781" s="63" t="n">
        <v>40499</v>
      </c>
      <c r="E4781" s="49" t="n">
        <v>4</v>
      </c>
      <c r="F4781" s="54" t="n">
        <v>0</v>
      </c>
      <c r="G4781" s="54" t="n">
        <v>356.71</v>
      </c>
      <c r="H4781" s="54" t="n">
        <v>0</v>
      </c>
      <c r="I4781" s="54" t="n">
        <f aca="false">SUM(F4781:H4781)</f>
        <v>356.71</v>
      </c>
      <c r="J4781" s="49" t="n">
        <f aca="false">Calc!$C$5-D4781</f>
        <v>388</v>
      </c>
      <c r="K4781" s="49" t="n">
        <f aca="false">IF(J4781&lt;=Calc!$C$11,4,IF(J4781&lt;=Calc!$C$12,3,IF(J4781&lt;=Calc!$C$13,2,1)))</f>
        <v>1</v>
      </c>
      <c r="L4781" s="49" t="n">
        <f aca="false">1+(E4781&gt;=Calc!$C$16)+(E4781&gt;=Calc!$C$17)+(E4781&gt;=Calc!$C$18)</f>
        <v>3</v>
      </c>
      <c r="M4781" s="49" t="str">
        <f aca="false">IF(AND(K4781=4,L4781&gt;=3),"Champions",IF(AND(K4781=3,L4781&gt;=3),"Loyal",IF(K4781&gt;=3,"Recent / New",IF(L4781&gt;=3,"At Risk","Hibernating / Lost"))))</f>
        <v>At Risk</v>
      </c>
      <c r="N4781" s="54" t="n">
        <f aca="false">IF(AND(Calc!$C$2&lt;=2009,Calc!$C$3&gt;=2009),F4781,0)+IF(AND(Calc!$C$2&lt;=2010,Calc!$C$3&gt;=2010),G4781,0)+IF(AND(Calc!$C$2&lt;=2011,Calc!$C$3&gt;=2011),H4781,0)</f>
        <v>356.71</v>
      </c>
      <c r="O4781" s="61" t="n">
        <f aca="false">IF(AND(N4781&gt;0,OR(Calc!$C$4="*",B4781=Calc!$C$4)),N4781+ROW()*0.000000001,0)</f>
        <v>356.710004781</v>
      </c>
    </row>
    <row r="4782" customFormat="false" ht="15" hidden="false" customHeight="false" outlineLevel="0" collapsed="false">
      <c r="A4782" s="49" t="n">
        <v>17201</v>
      </c>
      <c r="B4782" s="49" t="s">
        <v>189</v>
      </c>
      <c r="C4782" s="63" t="n">
        <v>40219</v>
      </c>
      <c r="D4782" s="63" t="n">
        <v>40833</v>
      </c>
      <c r="E4782" s="49" t="n">
        <v>4</v>
      </c>
      <c r="F4782" s="54" t="n">
        <v>0</v>
      </c>
      <c r="G4782" s="54" t="n">
        <v>827.22</v>
      </c>
      <c r="H4782" s="54" t="n">
        <v>289.78</v>
      </c>
      <c r="I4782" s="54" t="n">
        <f aca="false">SUM(F4782:H4782)</f>
        <v>1117</v>
      </c>
      <c r="J4782" s="49" t="n">
        <f aca="false">Calc!$C$5-D4782</f>
        <v>54</v>
      </c>
      <c r="K4782" s="49" t="n">
        <f aca="false">IF(J4782&lt;=Calc!$C$11,4,IF(J4782&lt;=Calc!$C$12,3,IF(J4782&lt;=Calc!$C$13,2,1)))</f>
        <v>3</v>
      </c>
      <c r="L4782" s="49" t="n">
        <f aca="false">1+(E4782&gt;=Calc!$C$16)+(E4782&gt;=Calc!$C$17)+(E4782&gt;=Calc!$C$18)</f>
        <v>3</v>
      </c>
      <c r="M4782" s="49" t="str">
        <f aca="false">IF(AND(K4782=4,L4782&gt;=3),"Champions",IF(AND(K4782=3,L4782&gt;=3),"Loyal",IF(K4782&gt;=3,"Recent / New",IF(L4782&gt;=3,"At Risk","Hibernating / Lost"))))</f>
        <v>Loyal</v>
      </c>
      <c r="N4782" s="54" t="n">
        <f aca="false">IF(AND(Calc!$C$2&lt;=2009,Calc!$C$3&gt;=2009),F4782,0)+IF(AND(Calc!$C$2&lt;=2010,Calc!$C$3&gt;=2010),G4782,0)+IF(AND(Calc!$C$2&lt;=2011,Calc!$C$3&gt;=2011),H4782,0)</f>
        <v>1117</v>
      </c>
      <c r="O4782" s="61" t="n">
        <f aca="false">IF(AND(N4782&gt;0,OR(Calc!$C$4="*",B4782=Calc!$C$4)),N4782+ROW()*0.000000001,0)</f>
        <v>1117.000004782</v>
      </c>
    </row>
    <row r="4783" customFormat="false" ht="15" hidden="false" customHeight="false" outlineLevel="0" collapsed="false">
      <c r="A4783" s="49" t="n">
        <v>17202</v>
      </c>
      <c r="B4783" s="49" t="s">
        <v>189</v>
      </c>
      <c r="C4783" s="63" t="n">
        <v>40466</v>
      </c>
      <c r="D4783" s="63" t="n">
        <v>40466</v>
      </c>
      <c r="E4783" s="49" t="n">
        <v>1</v>
      </c>
      <c r="F4783" s="54" t="n">
        <v>0</v>
      </c>
      <c r="G4783" s="54" t="n">
        <v>160.65</v>
      </c>
      <c r="H4783" s="54" t="n">
        <v>0</v>
      </c>
      <c r="I4783" s="54" t="n">
        <f aca="false">SUM(F4783:H4783)</f>
        <v>160.65</v>
      </c>
      <c r="J4783" s="49" t="n">
        <f aca="false">Calc!$C$5-D4783</f>
        <v>421</v>
      </c>
      <c r="K4783" s="49" t="n">
        <f aca="false">IF(J4783&lt;=Calc!$C$11,4,IF(J4783&lt;=Calc!$C$12,3,IF(J4783&lt;=Calc!$C$13,2,1)))</f>
        <v>1</v>
      </c>
      <c r="L4783" s="49" t="n">
        <f aca="false">1+(E4783&gt;=Calc!$C$16)+(E4783&gt;=Calc!$C$17)+(E4783&gt;=Calc!$C$18)</f>
        <v>1</v>
      </c>
      <c r="M4783" s="49" t="str">
        <f aca="false">IF(AND(K4783=4,L4783&gt;=3),"Champions",IF(AND(K4783=3,L4783&gt;=3),"Loyal",IF(K4783&gt;=3,"Recent / New",IF(L4783&gt;=3,"At Risk","Hibernating / Lost"))))</f>
        <v>Hibernating / Lost</v>
      </c>
      <c r="N4783" s="54" t="n">
        <f aca="false">IF(AND(Calc!$C$2&lt;=2009,Calc!$C$3&gt;=2009),F4783,0)+IF(AND(Calc!$C$2&lt;=2010,Calc!$C$3&gt;=2010),G4783,0)+IF(AND(Calc!$C$2&lt;=2011,Calc!$C$3&gt;=2011),H4783,0)</f>
        <v>160.65</v>
      </c>
      <c r="O4783" s="61" t="n">
        <f aca="false">IF(AND(N4783&gt;0,OR(Calc!$C$4="*",B4783=Calc!$C$4)),N4783+ROW()*0.000000001,0)</f>
        <v>160.650004783</v>
      </c>
    </row>
    <row r="4784" customFormat="false" ht="15" hidden="false" customHeight="false" outlineLevel="0" collapsed="false">
      <c r="A4784" s="49" t="n">
        <v>17203</v>
      </c>
      <c r="B4784" s="49" t="s">
        <v>189</v>
      </c>
      <c r="C4784" s="63" t="n">
        <v>40498</v>
      </c>
      <c r="D4784" s="63" t="n">
        <v>40851</v>
      </c>
      <c r="E4784" s="49" t="n">
        <v>10</v>
      </c>
      <c r="F4784" s="54" t="n">
        <v>0</v>
      </c>
      <c r="G4784" s="54" t="n">
        <v>2004.01</v>
      </c>
      <c r="H4784" s="54" t="n">
        <v>3560.08</v>
      </c>
      <c r="I4784" s="54" t="n">
        <f aca="false">SUM(F4784:H4784)</f>
        <v>5564.09</v>
      </c>
      <c r="J4784" s="49" t="n">
        <f aca="false">Calc!$C$5-D4784</f>
        <v>36</v>
      </c>
      <c r="K4784" s="49" t="n">
        <f aca="false">IF(J4784&lt;=Calc!$C$11,4,IF(J4784&lt;=Calc!$C$12,3,IF(J4784&lt;=Calc!$C$13,2,1)))</f>
        <v>3</v>
      </c>
      <c r="L4784" s="49" t="n">
        <f aca="false">1+(E4784&gt;=Calc!$C$16)+(E4784&gt;=Calc!$C$17)+(E4784&gt;=Calc!$C$18)</f>
        <v>4</v>
      </c>
      <c r="M4784" s="49" t="str">
        <f aca="false">IF(AND(K4784=4,L4784&gt;=3),"Champions",IF(AND(K4784=3,L4784&gt;=3),"Loyal",IF(K4784&gt;=3,"Recent / New",IF(L4784&gt;=3,"At Risk","Hibernating / Lost"))))</f>
        <v>Loyal</v>
      </c>
      <c r="N4784" s="54" t="n">
        <f aca="false">IF(AND(Calc!$C$2&lt;=2009,Calc!$C$3&gt;=2009),F4784,0)+IF(AND(Calc!$C$2&lt;=2010,Calc!$C$3&gt;=2010),G4784,0)+IF(AND(Calc!$C$2&lt;=2011,Calc!$C$3&gt;=2011),H4784,0)</f>
        <v>5564.09</v>
      </c>
      <c r="O4784" s="61" t="n">
        <f aca="false">IF(AND(N4784&gt;0,OR(Calc!$C$4="*",B4784=Calc!$C$4)),N4784+ROW()*0.000000001,0)</f>
        <v>5564.090004784</v>
      </c>
    </row>
    <row r="4785" customFormat="false" ht="15" hidden="false" customHeight="false" outlineLevel="0" collapsed="false">
      <c r="A4785" s="49" t="n">
        <v>17204</v>
      </c>
      <c r="B4785" s="49" t="s">
        <v>189</v>
      </c>
      <c r="C4785" s="63" t="n">
        <v>40339</v>
      </c>
      <c r="D4785" s="63" t="n">
        <v>40711</v>
      </c>
      <c r="E4785" s="49" t="n">
        <v>9</v>
      </c>
      <c r="F4785" s="54" t="n">
        <v>0</v>
      </c>
      <c r="G4785" s="54" t="n">
        <v>3843.08</v>
      </c>
      <c r="H4785" s="54" t="n">
        <v>1420.61</v>
      </c>
      <c r="I4785" s="54" t="n">
        <f aca="false">SUM(F4785:H4785)</f>
        <v>5263.69</v>
      </c>
      <c r="J4785" s="49" t="n">
        <f aca="false">Calc!$C$5-D4785</f>
        <v>176</v>
      </c>
      <c r="K4785" s="49" t="n">
        <f aca="false">IF(J4785&lt;=Calc!$C$11,4,IF(J4785&lt;=Calc!$C$12,3,IF(J4785&lt;=Calc!$C$13,2,1)))</f>
        <v>2</v>
      </c>
      <c r="L4785" s="49" t="n">
        <f aca="false">1+(E4785&gt;=Calc!$C$16)+(E4785&gt;=Calc!$C$17)+(E4785&gt;=Calc!$C$18)</f>
        <v>4</v>
      </c>
      <c r="M4785" s="49" t="str">
        <f aca="false">IF(AND(K4785=4,L4785&gt;=3),"Champions",IF(AND(K4785=3,L4785&gt;=3),"Loyal",IF(K4785&gt;=3,"Recent / New",IF(L4785&gt;=3,"At Risk","Hibernating / Lost"))))</f>
        <v>At Risk</v>
      </c>
      <c r="N4785" s="54" t="n">
        <f aca="false">IF(AND(Calc!$C$2&lt;=2009,Calc!$C$3&gt;=2009),F4785,0)+IF(AND(Calc!$C$2&lt;=2010,Calc!$C$3&gt;=2010),G4785,0)+IF(AND(Calc!$C$2&lt;=2011,Calc!$C$3&gt;=2011),H4785,0)</f>
        <v>5263.69</v>
      </c>
      <c r="O4785" s="61" t="n">
        <f aca="false">IF(AND(N4785&gt;0,OR(Calc!$C$4="*",B4785=Calc!$C$4)),N4785+ROW()*0.000000001,0)</f>
        <v>5263.690004785</v>
      </c>
    </row>
    <row r="4786" customFormat="false" ht="15" hidden="false" customHeight="false" outlineLevel="0" collapsed="false">
      <c r="A4786" s="49" t="n">
        <v>17205</v>
      </c>
      <c r="B4786" s="49" t="s">
        <v>189</v>
      </c>
      <c r="C4786" s="63" t="n">
        <v>40322</v>
      </c>
      <c r="D4786" s="63" t="n">
        <v>40833</v>
      </c>
      <c r="E4786" s="49" t="n">
        <v>3</v>
      </c>
      <c r="F4786" s="54" t="n">
        <v>0</v>
      </c>
      <c r="G4786" s="54" t="n">
        <v>615.27</v>
      </c>
      <c r="H4786" s="54" t="n">
        <v>384.08</v>
      </c>
      <c r="I4786" s="54" t="n">
        <f aca="false">SUM(F4786:H4786)</f>
        <v>999.35</v>
      </c>
      <c r="J4786" s="49" t="n">
        <f aca="false">Calc!$C$5-D4786</f>
        <v>54</v>
      </c>
      <c r="K4786" s="49" t="n">
        <f aca="false">IF(J4786&lt;=Calc!$C$11,4,IF(J4786&lt;=Calc!$C$12,3,IF(J4786&lt;=Calc!$C$13,2,1)))</f>
        <v>3</v>
      </c>
      <c r="L4786" s="49" t="n">
        <f aca="false">1+(E4786&gt;=Calc!$C$16)+(E4786&gt;=Calc!$C$17)+(E4786&gt;=Calc!$C$18)</f>
        <v>2</v>
      </c>
      <c r="M4786" s="49" t="str">
        <f aca="false">IF(AND(K4786=4,L4786&gt;=3),"Champions",IF(AND(K4786=3,L4786&gt;=3),"Loyal",IF(K4786&gt;=3,"Recent / New",IF(L4786&gt;=3,"At Risk","Hibernating / Lost"))))</f>
        <v>Recent / New</v>
      </c>
      <c r="N4786" s="54" t="n">
        <f aca="false">IF(AND(Calc!$C$2&lt;=2009,Calc!$C$3&gt;=2009),F4786,0)+IF(AND(Calc!$C$2&lt;=2010,Calc!$C$3&gt;=2010),G4786,0)+IF(AND(Calc!$C$2&lt;=2011,Calc!$C$3&gt;=2011),H4786,0)</f>
        <v>999.35</v>
      </c>
      <c r="O4786" s="61" t="n">
        <f aca="false">IF(AND(N4786&gt;0,OR(Calc!$C$4="*",B4786=Calc!$C$4)),N4786+ROW()*0.000000001,0)</f>
        <v>999.350004786</v>
      </c>
    </row>
    <row r="4787" customFormat="false" ht="15" hidden="false" customHeight="false" outlineLevel="0" collapsed="false">
      <c r="A4787" s="49" t="n">
        <v>17206</v>
      </c>
      <c r="B4787" s="49" t="s">
        <v>189</v>
      </c>
      <c r="C4787" s="63" t="n">
        <v>40833</v>
      </c>
      <c r="D4787" s="63" t="n">
        <v>40833</v>
      </c>
      <c r="E4787" s="49" t="n">
        <v>1</v>
      </c>
      <c r="F4787" s="54" t="n">
        <v>0</v>
      </c>
      <c r="G4787" s="54" t="n">
        <v>0</v>
      </c>
      <c r="H4787" s="54" t="n">
        <v>204.24</v>
      </c>
      <c r="I4787" s="54" t="n">
        <f aca="false">SUM(F4787:H4787)</f>
        <v>204.24</v>
      </c>
      <c r="J4787" s="49" t="n">
        <f aca="false">Calc!$C$5-D4787</f>
        <v>54</v>
      </c>
      <c r="K4787" s="49" t="n">
        <f aca="false">IF(J4787&lt;=Calc!$C$11,4,IF(J4787&lt;=Calc!$C$12,3,IF(J4787&lt;=Calc!$C$13,2,1)))</f>
        <v>3</v>
      </c>
      <c r="L4787" s="49" t="n">
        <f aca="false">1+(E4787&gt;=Calc!$C$16)+(E4787&gt;=Calc!$C$17)+(E4787&gt;=Calc!$C$18)</f>
        <v>1</v>
      </c>
      <c r="M4787" s="49" t="str">
        <f aca="false">IF(AND(K4787=4,L4787&gt;=3),"Champions",IF(AND(K4787=3,L4787&gt;=3),"Loyal",IF(K4787&gt;=3,"Recent / New",IF(L4787&gt;=3,"At Risk","Hibernating / Lost"))))</f>
        <v>Recent / New</v>
      </c>
      <c r="N4787" s="54" t="n">
        <f aca="false">IF(AND(Calc!$C$2&lt;=2009,Calc!$C$3&gt;=2009),F4787,0)+IF(AND(Calc!$C$2&lt;=2010,Calc!$C$3&gt;=2010),G4787,0)+IF(AND(Calc!$C$2&lt;=2011,Calc!$C$3&gt;=2011),H4787,0)</f>
        <v>204.24</v>
      </c>
      <c r="O4787" s="61" t="n">
        <f aca="false">IF(AND(N4787&gt;0,OR(Calc!$C$4="*",B4787=Calc!$C$4)),N4787+ROW()*0.000000001,0)</f>
        <v>204.240004787</v>
      </c>
    </row>
    <row r="4788" customFormat="false" ht="15" hidden="false" customHeight="false" outlineLevel="0" collapsed="false">
      <c r="A4788" s="49" t="n">
        <v>17207</v>
      </c>
      <c r="B4788" s="49" t="s">
        <v>189</v>
      </c>
      <c r="C4788" s="63" t="n">
        <v>40234</v>
      </c>
      <c r="D4788" s="63" t="n">
        <v>40234</v>
      </c>
      <c r="E4788" s="49" t="n">
        <v>1</v>
      </c>
      <c r="F4788" s="54" t="n">
        <v>0</v>
      </c>
      <c r="G4788" s="54" t="n">
        <v>291.77</v>
      </c>
      <c r="H4788" s="54" t="n">
        <v>0</v>
      </c>
      <c r="I4788" s="54" t="n">
        <f aca="false">SUM(F4788:H4788)</f>
        <v>291.77</v>
      </c>
      <c r="J4788" s="49" t="n">
        <f aca="false">Calc!$C$5-D4788</f>
        <v>653</v>
      </c>
      <c r="K4788" s="49" t="n">
        <f aca="false">IF(J4788&lt;=Calc!$C$11,4,IF(J4788&lt;=Calc!$C$12,3,IF(J4788&lt;=Calc!$C$13,2,1)))</f>
        <v>1</v>
      </c>
      <c r="L4788" s="49" t="n">
        <f aca="false">1+(E4788&gt;=Calc!$C$16)+(E4788&gt;=Calc!$C$17)+(E4788&gt;=Calc!$C$18)</f>
        <v>1</v>
      </c>
      <c r="M4788" s="49" t="str">
        <f aca="false">IF(AND(K4788=4,L4788&gt;=3),"Champions",IF(AND(K4788=3,L4788&gt;=3),"Loyal",IF(K4788&gt;=3,"Recent / New",IF(L4788&gt;=3,"At Risk","Hibernating / Lost"))))</f>
        <v>Hibernating / Lost</v>
      </c>
      <c r="N4788" s="54" t="n">
        <f aca="false">IF(AND(Calc!$C$2&lt;=2009,Calc!$C$3&gt;=2009),F4788,0)+IF(AND(Calc!$C$2&lt;=2010,Calc!$C$3&gt;=2010),G4788,0)+IF(AND(Calc!$C$2&lt;=2011,Calc!$C$3&gt;=2011),H4788,0)</f>
        <v>291.77</v>
      </c>
      <c r="O4788" s="61" t="n">
        <f aca="false">IF(AND(N4788&gt;0,OR(Calc!$C$4="*",B4788=Calc!$C$4)),N4788+ROW()*0.000000001,0)</f>
        <v>291.770004788</v>
      </c>
    </row>
    <row r="4789" customFormat="false" ht="15" hidden="false" customHeight="false" outlineLevel="0" collapsed="false">
      <c r="A4789" s="49" t="n">
        <v>17208</v>
      </c>
      <c r="B4789" s="49" t="s">
        <v>189</v>
      </c>
      <c r="C4789" s="63" t="n">
        <v>40491</v>
      </c>
      <c r="D4789" s="63" t="n">
        <v>40491</v>
      </c>
      <c r="E4789" s="49" t="n">
        <v>1</v>
      </c>
      <c r="F4789" s="54" t="n">
        <v>0</v>
      </c>
      <c r="G4789" s="54" t="n">
        <v>111.15</v>
      </c>
      <c r="H4789" s="54" t="n">
        <v>0</v>
      </c>
      <c r="I4789" s="54" t="n">
        <f aca="false">SUM(F4789:H4789)</f>
        <v>111.15</v>
      </c>
      <c r="J4789" s="49" t="n">
        <f aca="false">Calc!$C$5-D4789</f>
        <v>396</v>
      </c>
      <c r="K4789" s="49" t="n">
        <f aca="false">IF(J4789&lt;=Calc!$C$11,4,IF(J4789&lt;=Calc!$C$12,3,IF(J4789&lt;=Calc!$C$13,2,1)))</f>
        <v>1</v>
      </c>
      <c r="L4789" s="49" t="n">
        <f aca="false">1+(E4789&gt;=Calc!$C$16)+(E4789&gt;=Calc!$C$17)+(E4789&gt;=Calc!$C$18)</f>
        <v>1</v>
      </c>
      <c r="M4789" s="49" t="str">
        <f aca="false">IF(AND(K4789=4,L4789&gt;=3),"Champions",IF(AND(K4789=3,L4789&gt;=3),"Loyal",IF(K4789&gt;=3,"Recent / New",IF(L4789&gt;=3,"At Risk","Hibernating / Lost"))))</f>
        <v>Hibernating / Lost</v>
      </c>
      <c r="N4789" s="54" t="n">
        <f aca="false">IF(AND(Calc!$C$2&lt;=2009,Calc!$C$3&gt;=2009),F4789,0)+IF(AND(Calc!$C$2&lt;=2010,Calc!$C$3&gt;=2010),G4789,0)+IF(AND(Calc!$C$2&lt;=2011,Calc!$C$3&gt;=2011),H4789,0)</f>
        <v>111.15</v>
      </c>
      <c r="O4789" s="61" t="n">
        <f aca="false">IF(AND(N4789&gt;0,OR(Calc!$C$4="*",B4789=Calc!$C$4)),N4789+ROW()*0.000000001,0)</f>
        <v>111.150004789</v>
      </c>
    </row>
    <row r="4790" customFormat="false" ht="15" hidden="false" customHeight="false" outlineLevel="0" collapsed="false">
      <c r="A4790" s="49" t="n">
        <v>17209</v>
      </c>
      <c r="B4790" s="49" t="s">
        <v>189</v>
      </c>
      <c r="C4790" s="63" t="n">
        <v>40150</v>
      </c>
      <c r="D4790" s="63" t="n">
        <v>40237</v>
      </c>
      <c r="E4790" s="49" t="n">
        <v>3</v>
      </c>
      <c r="F4790" s="54" t="n">
        <v>373.2</v>
      </c>
      <c r="G4790" s="54" t="n">
        <v>222.5</v>
      </c>
      <c r="H4790" s="54" t="n">
        <v>0</v>
      </c>
      <c r="I4790" s="54" t="n">
        <f aca="false">SUM(F4790:H4790)</f>
        <v>595.7</v>
      </c>
      <c r="J4790" s="49" t="n">
        <f aca="false">Calc!$C$5-D4790</f>
        <v>650</v>
      </c>
      <c r="K4790" s="49" t="n">
        <f aca="false">IF(J4790&lt;=Calc!$C$11,4,IF(J4790&lt;=Calc!$C$12,3,IF(J4790&lt;=Calc!$C$13,2,1)))</f>
        <v>1</v>
      </c>
      <c r="L4790" s="49" t="n">
        <f aca="false">1+(E4790&gt;=Calc!$C$16)+(E4790&gt;=Calc!$C$17)+(E4790&gt;=Calc!$C$18)</f>
        <v>2</v>
      </c>
      <c r="M4790" s="49" t="str">
        <f aca="false">IF(AND(K4790=4,L4790&gt;=3),"Champions",IF(AND(K4790=3,L4790&gt;=3),"Loyal",IF(K4790&gt;=3,"Recent / New",IF(L4790&gt;=3,"At Risk","Hibernating / Lost"))))</f>
        <v>Hibernating / Lost</v>
      </c>
      <c r="N4790" s="54" t="n">
        <f aca="false">IF(AND(Calc!$C$2&lt;=2009,Calc!$C$3&gt;=2009),F4790,0)+IF(AND(Calc!$C$2&lt;=2010,Calc!$C$3&gt;=2010),G4790,0)+IF(AND(Calc!$C$2&lt;=2011,Calc!$C$3&gt;=2011),H4790,0)</f>
        <v>595.7</v>
      </c>
      <c r="O4790" s="61" t="n">
        <f aca="false">IF(AND(N4790&gt;0,OR(Calc!$C$4="*",B4790=Calc!$C$4)),N4790+ROW()*0.000000001,0)</f>
        <v>595.70000479</v>
      </c>
    </row>
    <row r="4791" customFormat="false" ht="15" hidden="false" customHeight="false" outlineLevel="0" collapsed="false">
      <c r="A4791" s="49" t="n">
        <v>17210</v>
      </c>
      <c r="B4791" s="49" t="s">
        <v>189</v>
      </c>
      <c r="C4791" s="63" t="n">
        <v>40494</v>
      </c>
      <c r="D4791" s="63" t="n">
        <v>40494</v>
      </c>
      <c r="E4791" s="49" t="n">
        <v>1</v>
      </c>
      <c r="F4791" s="54" t="n">
        <v>0</v>
      </c>
      <c r="G4791" s="54" t="n">
        <v>251.72</v>
      </c>
      <c r="H4791" s="54" t="n">
        <v>0</v>
      </c>
      <c r="I4791" s="54" t="n">
        <f aca="false">SUM(F4791:H4791)</f>
        <v>251.72</v>
      </c>
      <c r="J4791" s="49" t="n">
        <f aca="false">Calc!$C$5-D4791</f>
        <v>393</v>
      </c>
      <c r="K4791" s="49" t="n">
        <f aca="false">IF(J4791&lt;=Calc!$C$11,4,IF(J4791&lt;=Calc!$C$12,3,IF(J4791&lt;=Calc!$C$13,2,1)))</f>
        <v>1</v>
      </c>
      <c r="L4791" s="49" t="n">
        <f aca="false">1+(E4791&gt;=Calc!$C$16)+(E4791&gt;=Calc!$C$17)+(E4791&gt;=Calc!$C$18)</f>
        <v>1</v>
      </c>
      <c r="M4791" s="49" t="str">
        <f aca="false">IF(AND(K4791=4,L4791&gt;=3),"Champions",IF(AND(K4791=3,L4791&gt;=3),"Loyal",IF(K4791&gt;=3,"Recent / New",IF(L4791&gt;=3,"At Risk","Hibernating / Lost"))))</f>
        <v>Hibernating / Lost</v>
      </c>
      <c r="N4791" s="54" t="n">
        <f aca="false">IF(AND(Calc!$C$2&lt;=2009,Calc!$C$3&gt;=2009),F4791,0)+IF(AND(Calc!$C$2&lt;=2010,Calc!$C$3&gt;=2010),G4791,0)+IF(AND(Calc!$C$2&lt;=2011,Calc!$C$3&gt;=2011),H4791,0)</f>
        <v>251.72</v>
      </c>
      <c r="O4791" s="61" t="n">
        <f aca="false">IF(AND(N4791&gt;0,OR(Calc!$C$4="*",B4791=Calc!$C$4)),N4791+ROW()*0.000000001,0)</f>
        <v>251.720004791</v>
      </c>
    </row>
    <row r="4792" customFormat="false" ht="15" hidden="false" customHeight="false" outlineLevel="0" collapsed="false">
      <c r="A4792" s="49" t="n">
        <v>17211</v>
      </c>
      <c r="B4792" s="49" t="s">
        <v>189</v>
      </c>
      <c r="C4792" s="63" t="n">
        <v>40160</v>
      </c>
      <c r="D4792" s="63" t="n">
        <v>40860</v>
      </c>
      <c r="E4792" s="49" t="n">
        <v>13</v>
      </c>
      <c r="F4792" s="54" t="n">
        <v>729.55</v>
      </c>
      <c r="G4792" s="54" t="n">
        <v>1479.29</v>
      </c>
      <c r="H4792" s="54" t="n">
        <v>1519.96</v>
      </c>
      <c r="I4792" s="54" t="n">
        <f aca="false">SUM(F4792:H4792)</f>
        <v>3728.8</v>
      </c>
      <c r="J4792" s="49" t="n">
        <f aca="false">Calc!$C$5-D4792</f>
        <v>27</v>
      </c>
      <c r="K4792" s="49" t="n">
        <f aca="false">IF(J4792&lt;=Calc!$C$11,4,IF(J4792&lt;=Calc!$C$12,3,IF(J4792&lt;=Calc!$C$13,2,1)))</f>
        <v>3</v>
      </c>
      <c r="L4792" s="49" t="n">
        <f aca="false">1+(E4792&gt;=Calc!$C$16)+(E4792&gt;=Calc!$C$17)+(E4792&gt;=Calc!$C$18)</f>
        <v>4</v>
      </c>
      <c r="M4792" s="49" t="str">
        <f aca="false">IF(AND(K4792=4,L4792&gt;=3),"Champions",IF(AND(K4792=3,L4792&gt;=3),"Loyal",IF(K4792&gt;=3,"Recent / New",IF(L4792&gt;=3,"At Risk","Hibernating / Lost"))))</f>
        <v>Loyal</v>
      </c>
      <c r="N4792" s="54" t="n">
        <f aca="false">IF(AND(Calc!$C$2&lt;=2009,Calc!$C$3&gt;=2009),F4792,0)+IF(AND(Calc!$C$2&lt;=2010,Calc!$C$3&gt;=2010),G4792,0)+IF(AND(Calc!$C$2&lt;=2011,Calc!$C$3&gt;=2011),H4792,0)</f>
        <v>3728.8</v>
      </c>
      <c r="O4792" s="61" t="n">
        <f aca="false">IF(AND(N4792&gt;0,OR(Calc!$C$4="*",B4792=Calc!$C$4)),N4792+ROW()*0.000000001,0)</f>
        <v>3728.800004792</v>
      </c>
    </row>
    <row r="4793" customFormat="false" ht="15" hidden="false" customHeight="false" outlineLevel="0" collapsed="false">
      <c r="A4793" s="49" t="n">
        <v>17212</v>
      </c>
      <c r="B4793" s="49" t="s">
        <v>189</v>
      </c>
      <c r="C4793" s="63" t="n">
        <v>40400</v>
      </c>
      <c r="D4793" s="63" t="n">
        <v>40633</v>
      </c>
      <c r="E4793" s="49" t="n">
        <v>3</v>
      </c>
      <c r="F4793" s="54" t="n">
        <v>0</v>
      </c>
      <c r="G4793" s="54" t="n">
        <v>567.56</v>
      </c>
      <c r="H4793" s="54" t="n">
        <v>226.85</v>
      </c>
      <c r="I4793" s="54" t="n">
        <f aca="false">SUM(F4793:H4793)</f>
        <v>794.41</v>
      </c>
      <c r="J4793" s="49" t="n">
        <f aca="false">Calc!$C$5-D4793</f>
        <v>254</v>
      </c>
      <c r="K4793" s="49" t="n">
        <f aca="false">IF(J4793&lt;=Calc!$C$11,4,IF(J4793&lt;=Calc!$C$12,3,IF(J4793&lt;=Calc!$C$13,2,1)))</f>
        <v>2</v>
      </c>
      <c r="L4793" s="49" t="n">
        <f aca="false">1+(E4793&gt;=Calc!$C$16)+(E4793&gt;=Calc!$C$17)+(E4793&gt;=Calc!$C$18)</f>
        <v>2</v>
      </c>
      <c r="M4793" s="49" t="str">
        <f aca="false">IF(AND(K4793=4,L4793&gt;=3),"Champions",IF(AND(K4793=3,L4793&gt;=3),"Loyal",IF(K4793&gt;=3,"Recent / New",IF(L4793&gt;=3,"At Risk","Hibernating / Lost"))))</f>
        <v>Hibernating / Lost</v>
      </c>
      <c r="N4793" s="54" t="n">
        <f aca="false">IF(AND(Calc!$C$2&lt;=2009,Calc!$C$3&gt;=2009),F4793,0)+IF(AND(Calc!$C$2&lt;=2010,Calc!$C$3&gt;=2010),G4793,0)+IF(AND(Calc!$C$2&lt;=2011,Calc!$C$3&gt;=2011),H4793,0)</f>
        <v>794.41</v>
      </c>
      <c r="O4793" s="61" t="n">
        <f aca="false">IF(AND(N4793&gt;0,OR(Calc!$C$4="*",B4793=Calc!$C$4)),N4793+ROW()*0.000000001,0)</f>
        <v>794.410004793</v>
      </c>
    </row>
    <row r="4794" customFormat="false" ht="15" hidden="false" customHeight="false" outlineLevel="0" collapsed="false">
      <c r="A4794" s="49" t="n">
        <v>17213</v>
      </c>
      <c r="B4794" s="49" t="s">
        <v>189</v>
      </c>
      <c r="C4794" s="63" t="n">
        <v>40162</v>
      </c>
      <c r="D4794" s="63" t="n">
        <v>40846</v>
      </c>
      <c r="E4794" s="49" t="n">
        <v>13</v>
      </c>
      <c r="F4794" s="54" t="n">
        <v>581.85</v>
      </c>
      <c r="G4794" s="54" t="n">
        <v>2033.15</v>
      </c>
      <c r="H4794" s="54" t="n">
        <v>2151.03</v>
      </c>
      <c r="I4794" s="54" t="n">
        <f aca="false">SUM(F4794:H4794)</f>
        <v>4766.03</v>
      </c>
      <c r="J4794" s="49" t="n">
        <f aca="false">Calc!$C$5-D4794</f>
        <v>41</v>
      </c>
      <c r="K4794" s="49" t="n">
        <f aca="false">IF(J4794&lt;=Calc!$C$11,4,IF(J4794&lt;=Calc!$C$12,3,IF(J4794&lt;=Calc!$C$13,2,1)))</f>
        <v>3</v>
      </c>
      <c r="L4794" s="49" t="n">
        <f aca="false">1+(E4794&gt;=Calc!$C$16)+(E4794&gt;=Calc!$C$17)+(E4794&gt;=Calc!$C$18)</f>
        <v>4</v>
      </c>
      <c r="M4794" s="49" t="str">
        <f aca="false">IF(AND(K4794=4,L4794&gt;=3),"Champions",IF(AND(K4794=3,L4794&gt;=3),"Loyal",IF(K4794&gt;=3,"Recent / New",IF(L4794&gt;=3,"At Risk","Hibernating / Lost"))))</f>
        <v>Loyal</v>
      </c>
      <c r="N4794" s="54" t="n">
        <f aca="false">IF(AND(Calc!$C$2&lt;=2009,Calc!$C$3&gt;=2009),F4794,0)+IF(AND(Calc!$C$2&lt;=2010,Calc!$C$3&gt;=2010),G4794,0)+IF(AND(Calc!$C$2&lt;=2011,Calc!$C$3&gt;=2011),H4794,0)</f>
        <v>4766.03</v>
      </c>
      <c r="O4794" s="61" t="n">
        <f aca="false">IF(AND(N4794&gt;0,OR(Calc!$C$4="*",B4794=Calc!$C$4)),N4794+ROW()*0.000000001,0)</f>
        <v>4766.030004794</v>
      </c>
    </row>
    <row r="4795" customFormat="false" ht="15" hidden="false" customHeight="false" outlineLevel="0" collapsed="false">
      <c r="A4795" s="49" t="n">
        <v>17214</v>
      </c>
      <c r="B4795" s="49" t="s">
        <v>189</v>
      </c>
      <c r="C4795" s="63" t="n">
        <v>40527</v>
      </c>
      <c r="D4795" s="63" t="n">
        <v>40826</v>
      </c>
      <c r="E4795" s="49" t="n">
        <v>6</v>
      </c>
      <c r="F4795" s="54" t="n">
        <v>0</v>
      </c>
      <c r="G4795" s="54" t="n">
        <v>171.05</v>
      </c>
      <c r="H4795" s="54" t="n">
        <v>803.07</v>
      </c>
      <c r="I4795" s="54" t="n">
        <f aca="false">SUM(F4795:H4795)</f>
        <v>974.12</v>
      </c>
      <c r="J4795" s="49" t="n">
        <f aca="false">Calc!$C$5-D4795</f>
        <v>61</v>
      </c>
      <c r="K4795" s="49" t="n">
        <f aca="false">IF(J4795&lt;=Calc!$C$11,4,IF(J4795&lt;=Calc!$C$12,3,IF(J4795&lt;=Calc!$C$13,2,1)))</f>
        <v>3</v>
      </c>
      <c r="L4795" s="49" t="n">
        <f aca="false">1+(E4795&gt;=Calc!$C$16)+(E4795&gt;=Calc!$C$17)+(E4795&gt;=Calc!$C$18)</f>
        <v>3</v>
      </c>
      <c r="M4795" s="49" t="str">
        <f aca="false">IF(AND(K4795=4,L4795&gt;=3),"Champions",IF(AND(K4795=3,L4795&gt;=3),"Loyal",IF(K4795&gt;=3,"Recent / New",IF(L4795&gt;=3,"At Risk","Hibernating / Lost"))))</f>
        <v>Loyal</v>
      </c>
      <c r="N4795" s="54" t="n">
        <f aca="false">IF(AND(Calc!$C$2&lt;=2009,Calc!$C$3&gt;=2009),F4795,0)+IF(AND(Calc!$C$2&lt;=2010,Calc!$C$3&gt;=2010),G4795,0)+IF(AND(Calc!$C$2&lt;=2011,Calc!$C$3&gt;=2011),H4795,0)</f>
        <v>974.12</v>
      </c>
      <c r="O4795" s="61" t="n">
        <f aca="false">IF(AND(N4795&gt;0,OR(Calc!$C$4="*",B4795=Calc!$C$4)),N4795+ROW()*0.000000001,0)</f>
        <v>974.120004795</v>
      </c>
    </row>
    <row r="4796" customFormat="false" ht="15" hidden="false" customHeight="false" outlineLevel="0" collapsed="false">
      <c r="A4796" s="49" t="n">
        <v>17215</v>
      </c>
      <c r="B4796" s="49" t="s">
        <v>189</v>
      </c>
      <c r="C4796" s="63" t="n">
        <v>40422</v>
      </c>
      <c r="D4796" s="63" t="n">
        <v>40422</v>
      </c>
      <c r="E4796" s="49" t="n">
        <v>1</v>
      </c>
      <c r="F4796" s="54" t="n">
        <v>0</v>
      </c>
      <c r="G4796" s="54" t="n">
        <v>186.15</v>
      </c>
      <c r="H4796" s="54" t="n">
        <v>0</v>
      </c>
      <c r="I4796" s="54" t="n">
        <f aca="false">SUM(F4796:H4796)</f>
        <v>186.15</v>
      </c>
      <c r="J4796" s="49" t="n">
        <f aca="false">Calc!$C$5-D4796</f>
        <v>465</v>
      </c>
      <c r="K4796" s="49" t="n">
        <f aca="false">IF(J4796&lt;=Calc!$C$11,4,IF(J4796&lt;=Calc!$C$12,3,IF(J4796&lt;=Calc!$C$13,2,1)))</f>
        <v>1</v>
      </c>
      <c r="L4796" s="49" t="n">
        <f aca="false">1+(E4796&gt;=Calc!$C$16)+(E4796&gt;=Calc!$C$17)+(E4796&gt;=Calc!$C$18)</f>
        <v>1</v>
      </c>
      <c r="M4796" s="49" t="str">
        <f aca="false">IF(AND(K4796=4,L4796&gt;=3),"Champions",IF(AND(K4796=3,L4796&gt;=3),"Loyal",IF(K4796&gt;=3,"Recent / New",IF(L4796&gt;=3,"At Risk","Hibernating / Lost"))))</f>
        <v>Hibernating / Lost</v>
      </c>
      <c r="N4796" s="54" t="n">
        <f aca="false">IF(AND(Calc!$C$2&lt;=2009,Calc!$C$3&gt;=2009),F4796,0)+IF(AND(Calc!$C$2&lt;=2010,Calc!$C$3&gt;=2010),G4796,0)+IF(AND(Calc!$C$2&lt;=2011,Calc!$C$3&gt;=2011),H4796,0)</f>
        <v>186.15</v>
      </c>
      <c r="O4796" s="61" t="n">
        <f aca="false">IF(AND(N4796&gt;0,OR(Calc!$C$4="*",B4796=Calc!$C$4)),N4796+ROW()*0.000000001,0)</f>
        <v>186.150004796</v>
      </c>
    </row>
    <row r="4797" customFormat="false" ht="15" hidden="false" customHeight="false" outlineLevel="0" collapsed="false">
      <c r="A4797" s="49" t="n">
        <v>17216</v>
      </c>
      <c r="B4797" s="49" t="s">
        <v>189</v>
      </c>
      <c r="C4797" s="63" t="n">
        <v>40332</v>
      </c>
      <c r="D4797" s="63" t="n">
        <v>40332</v>
      </c>
      <c r="E4797" s="49" t="n">
        <v>1</v>
      </c>
      <c r="F4797" s="54" t="n">
        <v>0</v>
      </c>
      <c r="G4797" s="54" t="n">
        <v>63.6</v>
      </c>
      <c r="H4797" s="54" t="n">
        <v>0</v>
      </c>
      <c r="I4797" s="54" t="n">
        <f aca="false">SUM(F4797:H4797)</f>
        <v>63.6</v>
      </c>
      <c r="J4797" s="49" t="n">
        <f aca="false">Calc!$C$5-D4797</f>
        <v>555</v>
      </c>
      <c r="K4797" s="49" t="n">
        <f aca="false">IF(J4797&lt;=Calc!$C$11,4,IF(J4797&lt;=Calc!$C$12,3,IF(J4797&lt;=Calc!$C$13,2,1)))</f>
        <v>1</v>
      </c>
      <c r="L4797" s="49" t="n">
        <f aca="false">1+(E4797&gt;=Calc!$C$16)+(E4797&gt;=Calc!$C$17)+(E4797&gt;=Calc!$C$18)</f>
        <v>1</v>
      </c>
      <c r="M4797" s="49" t="str">
        <f aca="false">IF(AND(K4797=4,L4797&gt;=3),"Champions",IF(AND(K4797=3,L4797&gt;=3),"Loyal",IF(K4797&gt;=3,"Recent / New",IF(L4797&gt;=3,"At Risk","Hibernating / Lost"))))</f>
        <v>Hibernating / Lost</v>
      </c>
      <c r="N4797" s="54" t="n">
        <f aca="false">IF(AND(Calc!$C$2&lt;=2009,Calc!$C$3&gt;=2009),F4797,0)+IF(AND(Calc!$C$2&lt;=2010,Calc!$C$3&gt;=2010),G4797,0)+IF(AND(Calc!$C$2&lt;=2011,Calc!$C$3&gt;=2011),H4797,0)</f>
        <v>63.6</v>
      </c>
      <c r="O4797" s="61" t="n">
        <f aca="false">IF(AND(N4797&gt;0,OR(Calc!$C$4="*",B4797=Calc!$C$4)),N4797+ROW()*0.000000001,0)</f>
        <v>63.600004797</v>
      </c>
    </row>
    <row r="4798" customFormat="false" ht="15" hidden="false" customHeight="false" outlineLevel="0" collapsed="false">
      <c r="A4798" s="49" t="n">
        <v>17217</v>
      </c>
      <c r="B4798" s="49" t="s">
        <v>189</v>
      </c>
      <c r="C4798" s="63" t="n">
        <v>40267</v>
      </c>
      <c r="D4798" s="63" t="n">
        <v>40652</v>
      </c>
      <c r="E4798" s="49" t="n">
        <v>2</v>
      </c>
      <c r="F4798" s="54" t="n">
        <v>0</v>
      </c>
      <c r="G4798" s="54" t="n">
        <v>96.6</v>
      </c>
      <c r="H4798" s="54" t="n">
        <v>113.5</v>
      </c>
      <c r="I4798" s="54" t="n">
        <f aca="false">SUM(F4798:H4798)</f>
        <v>210.1</v>
      </c>
      <c r="J4798" s="49" t="n">
        <f aca="false">Calc!$C$5-D4798</f>
        <v>235</v>
      </c>
      <c r="K4798" s="49" t="n">
        <f aca="false">IF(J4798&lt;=Calc!$C$11,4,IF(J4798&lt;=Calc!$C$12,3,IF(J4798&lt;=Calc!$C$13,2,1)))</f>
        <v>2</v>
      </c>
      <c r="L4798" s="49" t="n">
        <f aca="false">1+(E4798&gt;=Calc!$C$16)+(E4798&gt;=Calc!$C$17)+(E4798&gt;=Calc!$C$18)</f>
        <v>2</v>
      </c>
      <c r="M4798" s="49" t="str">
        <f aca="false">IF(AND(K4798=4,L4798&gt;=3),"Champions",IF(AND(K4798=3,L4798&gt;=3),"Loyal",IF(K4798&gt;=3,"Recent / New",IF(L4798&gt;=3,"At Risk","Hibernating / Lost"))))</f>
        <v>Hibernating / Lost</v>
      </c>
      <c r="N4798" s="54" t="n">
        <f aca="false">IF(AND(Calc!$C$2&lt;=2009,Calc!$C$3&gt;=2009),F4798,0)+IF(AND(Calc!$C$2&lt;=2010,Calc!$C$3&gt;=2010),G4798,0)+IF(AND(Calc!$C$2&lt;=2011,Calc!$C$3&gt;=2011),H4798,0)</f>
        <v>210.1</v>
      </c>
      <c r="O4798" s="61" t="n">
        <f aca="false">IF(AND(N4798&gt;0,OR(Calc!$C$4="*",B4798=Calc!$C$4)),N4798+ROW()*0.000000001,0)</f>
        <v>210.100004798</v>
      </c>
    </row>
    <row r="4799" customFormat="false" ht="15" hidden="false" customHeight="false" outlineLevel="0" collapsed="false">
      <c r="A4799" s="49" t="n">
        <v>17218</v>
      </c>
      <c r="B4799" s="49" t="s">
        <v>189</v>
      </c>
      <c r="C4799" s="63" t="n">
        <v>40203</v>
      </c>
      <c r="D4799" s="63" t="n">
        <v>40882</v>
      </c>
      <c r="E4799" s="49" t="n">
        <v>18</v>
      </c>
      <c r="F4799" s="54" t="n">
        <v>0</v>
      </c>
      <c r="G4799" s="54" t="n">
        <v>2538.7</v>
      </c>
      <c r="H4799" s="54" t="n">
        <v>1350.69</v>
      </c>
      <c r="I4799" s="54" t="n">
        <f aca="false">SUM(F4799:H4799)</f>
        <v>3889.39</v>
      </c>
      <c r="J4799" s="49" t="n">
        <f aca="false">Calc!$C$5-D4799</f>
        <v>5</v>
      </c>
      <c r="K4799" s="49" t="n">
        <f aca="false">IF(J4799&lt;=Calc!$C$11,4,IF(J4799&lt;=Calc!$C$12,3,IF(J4799&lt;=Calc!$C$13,2,1)))</f>
        <v>4</v>
      </c>
      <c r="L4799" s="49" t="n">
        <f aca="false">1+(E4799&gt;=Calc!$C$16)+(E4799&gt;=Calc!$C$17)+(E4799&gt;=Calc!$C$18)</f>
        <v>4</v>
      </c>
      <c r="M4799" s="49" t="str">
        <f aca="false">IF(AND(K4799=4,L4799&gt;=3),"Champions",IF(AND(K4799=3,L4799&gt;=3),"Loyal",IF(K4799&gt;=3,"Recent / New",IF(L4799&gt;=3,"At Risk","Hibernating / Lost"))))</f>
        <v>Champions</v>
      </c>
      <c r="N4799" s="54" t="n">
        <f aca="false">IF(AND(Calc!$C$2&lt;=2009,Calc!$C$3&gt;=2009),F4799,0)+IF(AND(Calc!$C$2&lt;=2010,Calc!$C$3&gt;=2010),G4799,0)+IF(AND(Calc!$C$2&lt;=2011,Calc!$C$3&gt;=2011),H4799,0)</f>
        <v>3889.39</v>
      </c>
      <c r="O4799" s="61" t="n">
        <f aca="false">IF(AND(N4799&gt;0,OR(Calc!$C$4="*",B4799=Calc!$C$4)),N4799+ROW()*0.000000001,0)</f>
        <v>3889.390004799</v>
      </c>
    </row>
    <row r="4800" customFormat="false" ht="15" hidden="false" customHeight="false" outlineLevel="0" collapsed="false">
      <c r="A4800" s="49" t="n">
        <v>17219</v>
      </c>
      <c r="B4800" s="49" t="s">
        <v>189</v>
      </c>
      <c r="C4800" s="63" t="n">
        <v>40470</v>
      </c>
      <c r="D4800" s="63" t="n">
        <v>40855</v>
      </c>
      <c r="E4800" s="49" t="n">
        <v>2</v>
      </c>
      <c r="F4800" s="54" t="n">
        <v>0</v>
      </c>
      <c r="G4800" s="54" t="n">
        <v>144.9</v>
      </c>
      <c r="H4800" s="54" t="n">
        <v>114.23</v>
      </c>
      <c r="I4800" s="54" t="n">
        <f aca="false">SUM(F4800:H4800)</f>
        <v>259.13</v>
      </c>
      <c r="J4800" s="49" t="n">
        <f aca="false">Calc!$C$5-D4800</f>
        <v>32</v>
      </c>
      <c r="K4800" s="49" t="n">
        <f aca="false">IF(J4800&lt;=Calc!$C$11,4,IF(J4800&lt;=Calc!$C$12,3,IF(J4800&lt;=Calc!$C$13,2,1)))</f>
        <v>3</v>
      </c>
      <c r="L4800" s="49" t="n">
        <f aca="false">1+(E4800&gt;=Calc!$C$16)+(E4800&gt;=Calc!$C$17)+(E4800&gt;=Calc!$C$18)</f>
        <v>2</v>
      </c>
      <c r="M4800" s="49" t="str">
        <f aca="false">IF(AND(K4800=4,L4800&gt;=3),"Champions",IF(AND(K4800=3,L4800&gt;=3),"Loyal",IF(K4800&gt;=3,"Recent / New",IF(L4800&gt;=3,"At Risk","Hibernating / Lost"))))</f>
        <v>Recent / New</v>
      </c>
      <c r="N4800" s="54" t="n">
        <f aca="false">IF(AND(Calc!$C$2&lt;=2009,Calc!$C$3&gt;=2009),F4800,0)+IF(AND(Calc!$C$2&lt;=2010,Calc!$C$3&gt;=2010),G4800,0)+IF(AND(Calc!$C$2&lt;=2011,Calc!$C$3&gt;=2011),H4800,0)</f>
        <v>259.13</v>
      </c>
      <c r="O4800" s="61" t="n">
        <f aca="false">IF(AND(N4800&gt;0,OR(Calc!$C$4="*",B4800=Calc!$C$4)),N4800+ROW()*0.000000001,0)</f>
        <v>259.1300048</v>
      </c>
    </row>
    <row r="4801" customFormat="false" ht="15" hidden="false" customHeight="false" outlineLevel="0" collapsed="false">
      <c r="A4801" s="49" t="n">
        <v>17220</v>
      </c>
      <c r="B4801" s="49" t="s">
        <v>189</v>
      </c>
      <c r="C4801" s="63" t="n">
        <v>40198</v>
      </c>
      <c r="D4801" s="63" t="n">
        <v>40862</v>
      </c>
      <c r="E4801" s="49" t="n">
        <v>21</v>
      </c>
      <c r="F4801" s="54" t="n">
        <v>0</v>
      </c>
      <c r="G4801" s="54" t="n">
        <v>1581.36</v>
      </c>
      <c r="H4801" s="54" t="n">
        <v>2870.05</v>
      </c>
      <c r="I4801" s="54" t="n">
        <f aca="false">SUM(F4801:H4801)</f>
        <v>4451.41</v>
      </c>
      <c r="J4801" s="49" t="n">
        <f aca="false">Calc!$C$5-D4801</f>
        <v>25</v>
      </c>
      <c r="K4801" s="49" t="n">
        <f aca="false">IF(J4801&lt;=Calc!$C$11,4,IF(J4801&lt;=Calc!$C$12,3,IF(J4801&lt;=Calc!$C$13,2,1)))</f>
        <v>4</v>
      </c>
      <c r="L4801" s="49" t="n">
        <f aca="false">1+(E4801&gt;=Calc!$C$16)+(E4801&gt;=Calc!$C$17)+(E4801&gt;=Calc!$C$18)</f>
        <v>4</v>
      </c>
      <c r="M4801" s="49" t="str">
        <f aca="false">IF(AND(K4801=4,L4801&gt;=3),"Champions",IF(AND(K4801=3,L4801&gt;=3),"Loyal",IF(K4801&gt;=3,"Recent / New",IF(L4801&gt;=3,"At Risk","Hibernating / Lost"))))</f>
        <v>Champions</v>
      </c>
      <c r="N4801" s="54" t="n">
        <f aca="false">IF(AND(Calc!$C$2&lt;=2009,Calc!$C$3&gt;=2009),F4801,0)+IF(AND(Calc!$C$2&lt;=2010,Calc!$C$3&gt;=2010),G4801,0)+IF(AND(Calc!$C$2&lt;=2011,Calc!$C$3&gt;=2011),H4801,0)</f>
        <v>4451.41</v>
      </c>
      <c r="O4801" s="61" t="n">
        <f aca="false">IF(AND(N4801&gt;0,OR(Calc!$C$4="*",B4801=Calc!$C$4)),N4801+ROW()*0.000000001,0)</f>
        <v>4451.410004801</v>
      </c>
    </row>
    <row r="4802" customFormat="false" ht="15" hidden="false" customHeight="false" outlineLevel="0" collapsed="false">
      <c r="A4802" s="49" t="n">
        <v>17221</v>
      </c>
      <c r="B4802" s="49" t="s">
        <v>189</v>
      </c>
      <c r="C4802" s="63" t="n">
        <v>40279</v>
      </c>
      <c r="D4802" s="63" t="n">
        <v>40879</v>
      </c>
      <c r="E4802" s="49" t="n">
        <v>5</v>
      </c>
      <c r="F4802" s="54" t="n">
        <v>0</v>
      </c>
      <c r="G4802" s="54" t="n">
        <v>642.14</v>
      </c>
      <c r="H4802" s="54" t="n">
        <v>334.48</v>
      </c>
      <c r="I4802" s="54" t="n">
        <f aca="false">SUM(F4802:H4802)</f>
        <v>976.62</v>
      </c>
      <c r="J4802" s="49" t="n">
        <f aca="false">Calc!$C$5-D4802</f>
        <v>8</v>
      </c>
      <c r="K4802" s="49" t="n">
        <f aca="false">IF(J4802&lt;=Calc!$C$11,4,IF(J4802&lt;=Calc!$C$12,3,IF(J4802&lt;=Calc!$C$13,2,1)))</f>
        <v>4</v>
      </c>
      <c r="L4802" s="49" t="n">
        <f aca="false">1+(E4802&gt;=Calc!$C$16)+(E4802&gt;=Calc!$C$17)+(E4802&gt;=Calc!$C$18)</f>
        <v>3</v>
      </c>
      <c r="M4802" s="49" t="str">
        <f aca="false">IF(AND(K4802=4,L4802&gt;=3),"Champions",IF(AND(K4802=3,L4802&gt;=3),"Loyal",IF(K4802&gt;=3,"Recent / New",IF(L4802&gt;=3,"At Risk","Hibernating / Lost"))))</f>
        <v>Champions</v>
      </c>
      <c r="N4802" s="54" t="n">
        <f aca="false">IF(AND(Calc!$C$2&lt;=2009,Calc!$C$3&gt;=2009),F4802,0)+IF(AND(Calc!$C$2&lt;=2010,Calc!$C$3&gt;=2010),G4802,0)+IF(AND(Calc!$C$2&lt;=2011,Calc!$C$3&gt;=2011),H4802,0)</f>
        <v>976.62</v>
      </c>
      <c r="O4802" s="61" t="n">
        <f aca="false">IF(AND(N4802&gt;0,OR(Calc!$C$4="*",B4802=Calc!$C$4)),N4802+ROW()*0.000000001,0)</f>
        <v>976.620004802</v>
      </c>
    </row>
    <row r="4803" customFormat="false" ht="15" hidden="false" customHeight="false" outlineLevel="0" collapsed="false">
      <c r="A4803" s="49" t="n">
        <v>17222</v>
      </c>
      <c r="B4803" s="49" t="s">
        <v>189</v>
      </c>
      <c r="C4803" s="63" t="n">
        <v>40188</v>
      </c>
      <c r="D4803" s="63" t="n">
        <v>40821</v>
      </c>
      <c r="E4803" s="49" t="n">
        <v>6</v>
      </c>
      <c r="F4803" s="54" t="n">
        <v>0</v>
      </c>
      <c r="G4803" s="54" t="n">
        <v>1234.96</v>
      </c>
      <c r="H4803" s="54" t="n">
        <v>328.65</v>
      </c>
      <c r="I4803" s="54" t="n">
        <f aca="false">SUM(F4803:H4803)</f>
        <v>1563.61</v>
      </c>
      <c r="J4803" s="49" t="n">
        <f aca="false">Calc!$C$5-D4803</f>
        <v>66</v>
      </c>
      <c r="K4803" s="49" t="n">
        <f aca="false">IF(J4803&lt;=Calc!$C$11,4,IF(J4803&lt;=Calc!$C$12,3,IF(J4803&lt;=Calc!$C$13,2,1)))</f>
        <v>3</v>
      </c>
      <c r="L4803" s="49" t="n">
        <f aca="false">1+(E4803&gt;=Calc!$C$16)+(E4803&gt;=Calc!$C$17)+(E4803&gt;=Calc!$C$18)</f>
        <v>3</v>
      </c>
      <c r="M4803" s="49" t="str">
        <f aca="false">IF(AND(K4803=4,L4803&gt;=3),"Champions",IF(AND(K4803=3,L4803&gt;=3),"Loyal",IF(K4803&gt;=3,"Recent / New",IF(L4803&gt;=3,"At Risk","Hibernating / Lost"))))</f>
        <v>Loyal</v>
      </c>
      <c r="N4803" s="54" t="n">
        <f aca="false">IF(AND(Calc!$C$2&lt;=2009,Calc!$C$3&gt;=2009),F4803,0)+IF(AND(Calc!$C$2&lt;=2010,Calc!$C$3&gt;=2010),G4803,0)+IF(AND(Calc!$C$2&lt;=2011,Calc!$C$3&gt;=2011),H4803,0)</f>
        <v>1563.61</v>
      </c>
      <c r="O4803" s="61" t="n">
        <f aca="false">IF(AND(N4803&gt;0,OR(Calc!$C$4="*",B4803=Calc!$C$4)),N4803+ROW()*0.000000001,0)</f>
        <v>1563.610004803</v>
      </c>
    </row>
    <row r="4804" customFormat="false" ht="15" hidden="false" customHeight="false" outlineLevel="0" collapsed="false">
      <c r="A4804" s="49" t="n">
        <v>17223</v>
      </c>
      <c r="B4804" s="49" t="s">
        <v>189</v>
      </c>
      <c r="C4804" s="63" t="n">
        <v>40511</v>
      </c>
      <c r="D4804" s="63" t="n">
        <v>40576</v>
      </c>
      <c r="E4804" s="49" t="n">
        <v>3</v>
      </c>
      <c r="F4804" s="54" t="n">
        <v>0</v>
      </c>
      <c r="G4804" s="54" t="n">
        <v>398.99</v>
      </c>
      <c r="H4804" s="54" t="n">
        <v>124.05</v>
      </c>
      <c r="I4804" s="54" t="n">
        <f aca="false">SUM(F4804:H4804)</f>
        <v>523.04</v>
      </c>
      <c r="J4804" s="49" t="n">
        <f aca="false">Calc!$C$5-D4804</f>
        <v>311</v>
      </c>
      <c r="K4804" s="49" t="n">
        <f aca="false">IF(J4804&lt;=Calc!$C$11,4,IF(J4804&lt;=Calc!$C$12,3,IF(J4804&lt;=Calc!$C$13,2,1)))</f>
        <v>2</v>
      </c>
      <c r="L4804" s="49" t="n">
        <f aca="false">1+(E4804&gt;=Calc!$C$16)+(E4804&gt;=Calc!$C$17)+(E4804&gt;=Calc!$C$18)</f>
        <v>2</v>
      </c>
      <c r="M4804" s="49" t="str">
        <f aca="false">IF(AND(K4804=4,L4804&gt;=3),"Champions",IF(AND(K4804=3,L4804&gt;=3),"Loyal",IF(K4804&gt;=3,"Recent / New",IF(L4804&gt;=3,"At Risk","Hibernating / Lost"))))</f>
        <v>Hibernating / Lost</v>
      </c>
      <c r="N4804" s="54" t="n">
        <f aca="false">IF(AND(Calc!$C$2&lt;=2009,Calc!$C$3&gt;=2009),F4804,0)+IF(AND(Calc!$C$2&lt;=2010,Calc!$C$3&gt;=2010),G4804,0)+IF(AND(Calc!$C$2&lt;=2011,Calc!$C$3&gt;=2011),H4804,0)</f>
        <v>523.04</v>
      </c>
      <c r="O4804" s="61" t="n">
        <f aca="false">IF(AND(N4804&gt;0,OR(Calc!$C$4="*",B4804=Calc!$C$4)),N4804+ROW()*0.000000001,0)</f>
        <v>523.040004804</v>
      </c>
    </row>
    <row r="4805" customFormat="false" ht="15" hidden="false" customHeight="false" outlineLevel="0" collapsed="false">
      <c r="A4805" s="49" t="n">
        <v>17224</v>
      </c>
      <c r="B4805" s="49" t="s">
        <v>189</v>
      </c>
      <c r="C4805" s="63" t="n">
        <v>40385</v>
      </c>
      <c r="D4805" s="63" t="n">
        <v>40385</v>
      </c>
      <c r="E4805" s="49" t="n">
        <v>1</v>
      </c>
      <c r="F4805" s="54" t="n">
        <v>0</v>
      </c>
      <c r="G4805" s="54" t="n">
        <v>100.86</v>
      </c>
      <c r="H4805" s="54" t="n">
        <v>0</v>
      </c>
      <c r="I4805" s="54" t="n">
        <f aca="false">SUM(F4805:H4805)</f>
        <v>100.86</v>
      </c>
      <c r="J4805" s="49" t="n">
        <f aca="false">Calc!$C$5-D4805</f>
        <v>502</v>
      </c>
      <c r="K4805" s="49" t="n">
        <f aca="false">IF(J4805&lt;=Calc!$C$11,4,IF(J4805&lt;=Calc!$C$12,3,IF(J4805&lt;=Calc!$C$13,2,1)))</f>
        <v>1</v>
      </c>
      <c r="L4805" s="49" t="n">
        <f aca="false">1+(E4805&gt;=Calc!$C$16)+(E4805&gt;=Calc!$C$17)+(E4805&gt;=Calc!$C$18)</f>
        <v>1</v>
      </c>
      <c r="M4805" s="49" t="str">
        <f aca="false">IF(AND(K4805=4,L4805&gt;=3),"Champions",IF(AND(K4805=3,L4805&gt;=3),"Loyal",IF(K4805&gt;=3,"Recent / New",IF(L4805&gt;=3,"At Risk","Hibernating / Lost"))))</f>
        <v>Hibernating / Lost</v>
      </c>
      <c r="N4805" s="54" t="n">
        <f aca="false">IF(AND(Calc!$C$2&lt;=2009,Calc!$C$3&gt;=2009),F4805,0)+IF(AND(Calc!$C$2&lt;=2010,Calc!$C$3&gt;=2010),G4805,0)+IF(AND(Calc!$C$2&lt;=2011,Calc!$C$3&gt;=2011),H4805,0)</f>
        <v>100.86</v>
      </c>
      <c r="O4805" s="61" t="n">
        <f aca="false">IF(AND(N4805&gt;0,OR(Calc!$C$4="*",B4805=Calc!$C$4)),N4805+ROW()*0.000000001,0)</f>
        <v>100.860004805</v>
      </c>
    </row>
    <row r="4806" customFormat="false" ht="15" hidden="false" customHeight="false" outlineLevel="0" collapsed="false">
      <c r="A4806" s="49" t="n">
        <v>17225</v>
      </c>
      <c r="B4806" s="49" t="s">
        <v>189</v>
      </c>
      <c r="C4806" s="63" t="n">
        <v>40305</v>
      </c>
      <c r="D4806" s="63" t="n">
        <v>40305</v>
      </c>
      <c r="E4806" s="49" t="n">
        <v>1</v>
      </c>
      <c r="F4806" s="54" t="n">
        <v>0</v>
      </c>
      <c r="G4806" s="54" t="n">
        <v>131.15</v>
      </c>
      <c r="H4806" s="54" t="n">
        <v>0</v>
      </c>
      <c r="I4806" s="54" t="n">
        <f aca="false">SUM(F4806:H4806)</f>
        <v>131.15</v>
      </c>
      <c r="J4806" s="49" t="n">
        <f aca="false">Calc!$C$5-D4806</f>
        <v>582</v>
      </c>
      <c r="K4806" s="49" t="n">
        <f aca="false">IF(J4806&lt;=Calc!$C$11,4,IF(J4806&lt;=Calc!$C$12,3,IF(J4806&lt;=Calc!$C$13,2,1)))</f>
        <v>1</v>
      </c>
      <c r="L4806" s="49" t="n">
        <f aca="false">1+(E4806&gt;=Calc!$C$16)+(E4806&gt;=Calc!$C$17)+(E4806&gt;=Calc!$C$18)</f>
        <v>1</v>
      </c>
      <c r="M4806" s="49" t="str">
        <f aca="false">IF(AND(K4806=4,L4806&gt;=3),"Champions",IF(AND(K4806=3,L4806&gt;=3),"Loyal",IF(K4806&gt;=3,"Recent / New",IF(L4806&gt;=3,"At Risk","Hibernating / Lost"))))</f>
        <v>Hibernating / Lost</v>
      </c>
      <c r="N4806" s="54" t="n">
        <f aca="false">IF(AND(Calc!$C$2&lt;=2009,Calc!$C$3&gt;=2009),F4806,0)+IF(AND(Calc!$C$2&lt;=2010,Calc!$C$3&gt;=2010),G4806,0)+IF(AND(Calc!$C$2&lt;=2011,Calc!$C$3&gt;=2011),H4806,0)</f>
        <v>131.15</v>
      </c>
      <c r="O4806" s="61" t="n">
        <f aca="false">IF(AND(N4806&gt;0,OR(Calc!$C$4="*",B4806=Calc!$C$4)),N4806+ROW()*0.000000001,0)</f>
        <v>131.150004806</v>
      </c>
    </row>
    <row r="4807" customFormat="false" ht="15" hidden="false" customHeight="false" outlineLevel="0" collapsed="false">
      <c r="A4807" s="49" t="n">
        <v>17226</v>
      </c>
      <c r="B4807" s="49" t="s">
        <v>189</v>
      </c>
      <c r="C4807" s="63" t="n">
        <v>40221</v>
      </c>
      <c r="D4807" s="63" t="n">
        <v>40578</v>
      </c>
      <c r="E4807" s="49" t="n">
        <v>3</v>
      </c>
      <c r="F4807" s="54" t="n">
        <v>0</v>
      </c>
      <c r="G4807" s="54" t="n">
        <v>501.98</v>
      </c>
      <c r="H4807" s="54" t="n">
        <v>393.49</v>
      </c>
      <c r="I4807" s="54" t="n">
        <f aca="false">SUM(F4807:H4807)</f>
        <v>895.47</v>
      </c>
      <c r="J4807" s="49" t="n">
        <f aca="false">Calc!$C$5-D4807</f>
        <v>309</v>
      </c>
      <c r="K4807" s="49" t="n">
        <f aca="false">IF(J4807&lt;=Calc!$C$11,4,IF(J4807&lt;=Calc!$C$12,3,IF(J4807&lt;=Calc!$C$13,2,1)))</f>
        <v>2</v>
      </c>
      <c r="L4807" s="49" t="n">
        <f aca="false">1+(E4807&gt;=Calc!$C$16)+(E4807&gt;=Calc!$C$17)+(E4807&gt;=Calc!$C$18)</f>
        <v>2</v>
      </c>
      <c r="M4807" s="49" t="str">
        <f aca="false">IF(AND(K4807=4,L4807&gt;=3),"Champions",IF(AND(K4807=3,L4807&gt;=3),"Loyal",IF(K4807&gt;=3,"Recent / New",IF(L4807&gt;=3,"At Risk","Hibernating / Lost"))))</f>
        <v>Hibernating / Lost</v>
      </c>
      <c r="N4807" s="54" t="n">
        <f aca="false">IF(AND(Calc!$C$2&lt;=2009,Calc!$C$3&gt;=2009),F4807,0)+IF(AND(Calc!$C$2&lt;=2010,Calc!$C$3&gt;=2010),G4807,0)+IF(AND(Calc!$C$2&lt;=2011,Calc!$C$3&gt;=2011),H4807,0)</f>
        <v>895.47</v>
      </c>
      <c r="O4807" s="61" t="n">
        <f aca="false">IF(AND(N4807&gt;0,OR(Calc!$C$4="*",B4807=Calc!$C$4)),N4807+ROW()*0.000000001,0)</f>
        <v>895.470004807</v>
      </c>
    </row>
    <row r="4808" customFormat="false" ht="15" hidden="false" customHeight="false" outlineLevel="0" collapsed="false">
      <c r="A4808" s="49" t="n">
        <v>17227</v>
      </c>
      <c r="B4808" s="49" t="s">
        <v>189</v>
      </c>
      <c r="C4808" s="63" t="n">
        <v>40193</v>
      </c>
      <c r="D4808" s="63" t="n">
        <v>40868</v>
      </c>
      <c r="E4808" s="49" t="n">
        <v>12</v>
      </c>
      <c r="F4808" s="54" t="n">
        <v>0</v>
      </c>
      <c r="G4808" s="54" t="n">
        <v>1081.86</v>
      </c>
      <c r="H4808" s="54" t="n">
        <v>797.07</v>
      </c>
      <c r="I4808" s="54" t="n">
        <f aca="false">SUM(F4808:H4808)</f>
        <v>1878.93</v>
      </c>
      <c r="J4808" s="49" t="n">
        <f aca="false">Calc!$C$5-D4808</f>
        <v>19</v>
      </c>
      <c r="K4808" s="49" t="n">
        <f aca="false">IF(J4808&lt;=Calc!$C$11,4,IF(J4808&lt;=Calc!$C$12,3,IF(J4808&lt;=Calc!$C$13,2,1)))</f>
        <v>4</v>
      </c>
      <c r="L4808" s="49" t="n">
        <f aca="false">1+(E4808&gt;=Calc!$C$16)+(E4808&gt;=Calc!$C$17)+(E4808&gt;=Calc!$C$18)</f>
        <v>4</v>
      </c>
      <c r="M4808" s="49" t="str">
        <f aca="false">IF(AND(K4808=4,L4808&gt;=3),"Champions",IF(AND(K4808=3,L4808&gt;=3),"Loyal",IF(K4808&gt;=3,"Recent / New",IF(L4808&gt;=3,"At Risk","Hibernating / Lost"))))</f>
        <v>Champions</v>
      </c>
      <c r="N4808" s="54" t="n">
        <f aca="false">IF(AND(Calc!$C$2&lt;=2009,Calc!$C$3&gt;=2009),F4808,0)+IF(AND(Calc!$C$2&lt;=2010,Calc!$C$3&gt;=2010),G4808,0)+IF(AND(Calc!$C$2&lt;=2011,Calc!$C$3&gt;=2011),H4808,0)</f>
        <v>1878.93</v>
      </c>
      <c r="O4808" s="61" t="n">
        <f aca="false">IF(AND(N4808&gt;0,OR(Calc!$C$4="*",B4808=Calc!$C$4)),N4808+ROW()*0.000000001,0)</f>
        <v>1878.930004808</v>
      </c>
    </row>
    <row r="4809" customFormat="false" ht="15" hidden="false" customHeight="false" outlineLevel="0" collapsed="false">
      <c r="A4809" s="49" t="n">
        <v>17228</v>
      </c>
      <c r="B4809" s="49" t="s">
        <v>189</v>
      </c>
      <c r="C4809" s="63" t="n">
        <v>40249</v>
      </c>
      <c r="D4809" s="63" t="n">
        <v>40871</v>
      </c>
      <c r="E4809" s="49" t="n">
        <v>13</v>
      </c>
      <c r="F4809" s="54" t="n">
        <v>0</v>
      </c>
      <c r="G4809" s="54" t="n">
        <v>1269.89</v>
      </c>
      <c r="H4809" s="54" t="n">
        <v>1550.14</v>
      </c>
      <c r="I4809" s="54" t="n">
        <f aca="false">SUM(F4809:H4809)</f>
        <v>2820.03</v>
      </c>
      <c r="J4809" s="49" t="n">
        <f aca="false">Calc!$C$5-D4809</f>
        <v>16</v>
      </c>
      <c r="K4809" s="49" t="n">
        <f aca="false">IF(J4809&lt;=Calc!$C$11,4,IF(J4809&lt;=Calc!$C$12,3,IF(J4809&lt;=Calc!$C$13,2,1)))</f>
        <v>4</v>
      </c>
      <c r="L4809" s="49" t="n">
        <f aca="false">1+(E4809&gt;=Calc!$C$16)+(E4809&gt;=Calc!$C$17)+(E4809&gt;=Calc!$C$18)</f>
        <v>4</v>
      </c>
      <c r="M4809" s="49" t="str">
        <f aca="false">IF(AND(K4809=4,L4809&gt;=3),"Champions",IF(AND(K4809=3,L4809&gt;=3),"Loyal",IF(K4809&gt;=3,"Recent / New",IF(L4809&gt;=3,"At Risk","Hibernating / Lost"))))</f>
        <v>Champions</v>
      </c>
      <c r="N4809" s="54" t="n">
        <f aca="false">IF(AND(Calc!$C$2&lt;=2009,Calc!$C$3&gt;=2009),F4809,0)+IF(AND(Calc!$C$2&lt;=2010,Calc!$C$3&gt;=2010),G4809,0)+IF(AND(Calc!$C$2&lt;=2011,Calc!$C$3&gt;=2011),H4809,0)</f>
        <v>2820.03</v>
      </c>
      <c r="O4809" s="61" t="n">
        <f aca="false">IF(AND(N4809&gt;0,OR(Calc!$C$4="*",B4809=Calc!$C$4)),N4809+ROW()*0.000000001,0)</f>
        <v>2820.030004809</v>
      </c>
    </row>
    <row r="4810" customFormat="false" ht="15" hidden="false" customHeight="false" outlineLevel="0" collapsed="false">
      <c r="A4810" s="49" t="n">
        <v>17229</v>
      </c>
      <c r="B4810" s="49" t="s">
        <v>189</v>
      </c>
      <c r="C4810" s="63" t="n">
        <v>40744</v>
      </c>
      <c r="D4810" s="63" t="n">
        <v>40790</v>
      </c>
      <c r="E4810" s="49" t="n">
        <v>2</v>
      </c>
      <c r="F4810" s="54" t="n">
        <v>0</v>
      </c>
      <c r="G4810" s="54" t="n">
        <v>0</v>
      </c>
      <c r="H4810" s="54" t="n">
        <v>318.76</v>
      </c>
      <c r="I4810" s="54" t="n">
        <f aca="false">SUM(F4810:H4810)</f>
        <v>318.76</v>
      </c>
      <c r="J4810" s="49" t="n">
        <f aca="false">Calc!$C$5-D4810</f>
        <v>97</v>
      </c>
      <c r="K4810" s="49" t="n">
        <f aca="false">IF(J4810&lt;=Calc!$C$11,4,IF(J4810&lt;=Calc!$C$12,3,IF(J4810&lt;=Calc!$C$13,2,1)))</f>
        <v>2</v>
      </c>
      <c r="L4810" s="49" t="n">
        <f aca="false">1+(E4810&gt;=Calc!$C$16)+(E4810&gt;=Calc!$C$17)+(E4810&gt;=Calc!$C$18)</f>
        <v>2</v>
      </c>
      <c r="M4810" s="49" t="str">
        <f aca="false">IF(AND(K4810=4,L4810&gt;=3),"Champions",IF(AND(K4810=3,L4810&gt;=3),"Loyal",IF(K4810&gt;=3,"Recent / New",IF(L4810&gt;=3,"At Risk","Hibernating / Lost"))))</f>
        <v>Hibernating / Lost</v>
      </c>
      <c r="N4810" s="54" t="n">
        <f aca="false">IF(AND(Calc!$C$2&lt;=2009,Calc!$C$3&gt;=2009),F4810,0)+IF(AND(Calc!$C$2&lt;=2010,Calc!$C$3&gt;=2010),G4810,0)+IF(AND(Calc!$C$2&lt;=2011,Calc!$C$3&gt;=2011),H4810,0)</f>
        <v>318.76</v>
      </c>
      <c r="O4810" s="61" t="n">
        <f aca="false">IF(AND(N4810&gt;0,OR(Calc!$C$4="*",B4810=Calc!$C$4)),N4810+ROW()*0.000000001,0)</f>
        <v>318.76000481</v>
      </c>
    </row>
    <row r="4811" customFormat="false" ht="15" hidden="false" customHeight="false" outlineLevel="0" collapsed="false">
      <c r="A4811" s="49" t="n">
        <v>17230</v>
      </c>
      <c r="B4811" s="49" t="s">
        <v>189</v>
      </c>
      <c r="C4811" s="63" t="n">
        <v>40155</v>
      </c>
      <c r="D4811" s="63" t="n">
        <v>40622</v>
      </c>
      <c r="E4811" s="49" t="n">
        <v>18</v>
      </c>
      <c r="F4811" s="54" t="n">
        <v>3004.49</v>
      </c>
      <c r="G4811" s="54" t="n">
        <v>5286.06</v>
      </c>
      <c r="H4811" s="54" t="n">
        <v>868.9</v>
      </c>
      <c r="I4811" s="54" t="n">
        <f aca="false">SUM(F4811:H4811)</f>
        <v>9159.45</v>
      </c>
      <c r="J4811" s="49" t="n">
        <f aca="false">Calc!$C$5-D4811</f>
        <v>265</v>
      </c>
      <c r="K4811" s="49" t="n">
        <f aca="false">IF(J4811&lt;=Calc!$C$11,4,IF(J4811&lt;=Calc!$C$12,3,IF(J4811&lt;=Calc!$C$13,2,1)))</f>
        <v>2</v>
      </c>
      <c r="L4811" s="49" t="n">
        <f aca="false">1+(E4811&gt;=Calc!$C$16)+(E4811&gt;=Calc!$C$17)+(E4811&gt;=Calc!$C$18)</f>
        <v>4</v>
      </c>
      <c r="M4811" s="49" t="str">
        <f aca="false">IF(AND(K4811=4,L4811&gt;=3),"Champions",IF(AND(K4811=3,L4811&gt;=3),"Loyal",IF(K4811&gt;=3,"Recent / New",IF(L4811&gt;=3,"At Risk","Hibernating / Lost"))))</f>
        <v>At Risk</v>
      </c>
      <c r="N4811" s="54" t="n">
        <f aca="false">IF(AND(Calc!$C$2&lt;=2009,Calc!$C$3&gt;=2009),F4811,0)+IF(AND(Calc!$C$2&lt;=2010,Calc!$C$3&gt;=2010),G4811,0)+IF(AND(Calc!$C$2&lt;=2011,Calc!$C$3&gt;=2011),H4811,0)</f>
        <v>9159.45</v>
      </c>
      <c r="O4811" s="61" t="n">
        <f aca="false">IF(AND(N4811&gt;0,OR(Calc!$C$4="*",B4811=Calc!$C$4)),N4811+ROW()*0.000000001,0)</f>
        <v>9159.450004811</v>
      </c>
    </row>
    <row r="4812" customFormat="false" ht="15" hidden="false" customHeight="false" outlineLevel="0" collapsed="false">
      <c r="A4812" s="49" t="n">
        <v>17231</v>
      </c>
      <c r="B4812" s="49" t="s">
        <v>189</v>
      </c>
      <c r="C4812" s="63" t="n">
        <v>40154</v>
      </c>
      <c r="D4812" s="63" t="n">
        <v>40874</v>
      </c>
      <c r="E4812" s="49" t="n">
        <v>25</v>
      </c>
      <c r="F4812" s="54" t="n">
        <v>531.44</v>
      </c>
      <c r="G4812" s="54" t="n">
        <v>3565.48</v>
      </c>
      <c r="H4812" s="54" t="n">
        <v>2861.91</v>
      </c>
      <c r="I4812" s="54" t="n">
        <f aca="false">SUM(F4812:H4812)</f>
        <v>6958.83</v>
      </c>
      <c r="J4812" s="49" t="n">
        <f aca="false">Calc!$C$5-D4812</f>
        <v>13</v>
      </c>
      <c r="K4812" s="49" t="n">
        <f aca="false">IF(J4812&lt;=Calc!$C$11,4,IF(J4812&lt;=Calc!$C$12,3,IF(J4812&lt;=Calc!$C$13,2,1)))</f>
        <v>4</v>
      </c>
      <c r="L4812" s="49" t="n">
        <f aca="false">1+(E4812&gt;=Calc!$C$16)+(E4812&gt;=Calc!$C$17)+(E4812&gt;=Calc!$C$18)</f>
        <v>4</v>
      </c>
      <c r="M4812" s="49" t="str">
        <f aca="false">IF(AND(K4812=4,L4812&gt;=3),"Champions",IF(AND(K4812=3,L4812&gt;=3),"Loyal",IF(K4812&gt;=3,"Recent / New",IF(L4812&gt;=3,"At Risk","Hibernating / Lost"))))</f>
        <v>Champions</v>
      </c>
      <c r="N4812" s="54" t="n">
        <f aca="false">IF(AND(Calc!$C$2&lt;=2009,Calc!$C$3&gt;=2009),F4812,0)+IF(AND(Calc!$C$2&lt;=2010,Calc!$C$3&gt;=2010),G4812,0)+IF(AND(Calc!$C$2&lt;=2011,Calc!$C$3&gt;=2011),H4812,0)</f>
        <v>6958.83</v>
      </c>
      <c r="O4812" s="61" t="n">
        <f aca="false">IF(AND(N4812&gt;0,OR(Calc!$C$4="*",B4812=Calc!$C$4)),N4812+ROW()*0.000000001,0)</f>
        <v>6958.830004812</v>
      </c>
    </row>
    <row r="4813" customFormat="false" ht="15" hidden="false" customHeight="false" outlineLevel="0" collapsed="false">
      <c r="A4813" s="49" t="n">
        <v>17232</v>
      </c>
      <c r="B4813" s="49" t="s">
        <v>189</v>
      </c>
      <c r="C4813" s="63" t="n">
        <v>40872</v>
      </c>
      <c r="D4813" s="63" t="n">
        <v>40884</v>
      </c>
      <c r="E4813" s="49" t="n">
        <v>2</v>
      </c>
      <c r="F4813" s="54" t="n">
        <v>0</v>
      </c>
      <c r="G4813" s="54" t="n">
        <v>0</v>
      </c>
      <c r="H4813" s="54" t="n">
        <v>417.77</v>
      </c>
      <c r="I4813" s="54" t="n">
        <f aca="false">SUM(F4813:H4813)</f>
        <v>417.77</v>
      </c>
      <c r="J4813" s="49" t="n">
        <f aca="false">Calc!$C$5-D4813</f>
        <v>3</v>
      </c>
      <c r="K4813" s="49" t="n">
        <f aca="false">IF(J4813&lt;=Calc!$C$11,4,IF(J4813&lt;=Calc!$C$12,3,IF(J4813&lt;=Calc!$C$13,2,1)))</f>
        <v>4</v>
      </c>
      <c r="L4813" s="49" t="n">
        <f aca="false">1+(E4813&gt;=Calc!$C$16)+(E4813&gt;=Calc!$C$17)+(E4813&gt;=Calc!$C$18)</f>
        <v>2</v>
      </c>
      <c r="M4813" s="49" t="str">
        <f aca="false">IF(AND(K4813=4,L4813&gt;=3),"Champions",IF(AND(K4813=3,L4813&gt;=3),"Loyal",IF(K4813&gt;=3,"Recent / New",IF(L4813&gt;=3,"At Risk","Hibernating / Lost"))))</f>
        <v>Recent / New</v>
      </c>
      <c r="N4813" s="54" t="n">
        <f aca="false">IF(AND(Calc!$C$2&lt;=2009,Calc!$C$3&gt;=2009),F4813,0)+IF(AND(Calc!$C$2&lt;=2010,Calc!$C$3&gt;=2010),G4813,0)+IF(AND(Calc!$C$2&lt;=2011,Calc!$C$3&gt;=2011),H4813,0)</f>
        <v>417.77</v>
      </c>
      <c r="O4813" s="61" t="n">
        <f aca="false">IF(AND(N4813&gt;0,OR(Calc!$C$4="*",B4813=Calc!$C$4)),N4813+ROW()*0.000000001,0)</f>
        <v>417.770004813</v>
      </c>
    </row>
    <row r="4814" customFormat="false" ht="15" hidden="false" customHeight="false" outlineLevel="0" collapsed="false">
      <c r="A4814" s="49" t="n">
        <v>17233</v>
      </c>
      <c r="B4814" s="49" t="s">
        <v>189</v>
      </c>
      <c r="C4814" s="63" t="n">
        <v>40162</v>
      </c>
      <c r="D4814" s="63" t="n">
        <v>40851</v>
      </c>
      <c r="E4814" s="49" t="n">
        <v>3</v>
      </c>
      <c r="F4814" s="54" t="n">
        <v>179.36</v>
      </c>
      <c r="G4814" s="54" t="n">
        <v>190.62</v>
      </c>
      <c r="H4814" s="54" t="n">
        <v>190.88</v>
      </c>
      <c r="I4814" s="54" t="n">
        <f aca="false">SUM(F4814:H4814)</f>
        <v>560.86</v>
      </c>
      <c r="J4814" s="49" t="n">
        <f aca="false">Calc!$C$5-D4814</f>
        <v>36</v>
      </c>
      <c r="K4814" s="49" t="n">
        <f aca="false">IF(J4814&lt;=Calc!$C$11,4,IF(J4814&lt;=Calc!$C$12,3,IF(J4814&lt;=Calc!$C$13,2,1)))</f>
        <v>3</v>
      </c>
      <c r="L4814" s="49" t="n">
        <f aca="false">1+(E4814&gt;=Calc!$C$16)+(E4814&gt;=Calc!$C$17)+(E4814&gt;=Calc!$C$18)</f>
        <v>2</v>
      </c>
      <c r="M4814" s="49" t="str">
        <f aca="false">IF(AND(K4814=4,L4814&gt;=3),"Champions",IF(AND(K4814=3,L4814&gt;=3),"Loyal",IF(K4814&gt;=3,"Recent / New",IF(L4814&gt;=3,"At Risk","Hibernating / Lost"))))</f>
        <v>Recent / New</v>
      </c>
      <c r="N4814" s="54" t="n">
        <f aca="false">IF(AND(Calc!$C$2&lt;=2009,Calc!$C$3&gt;=2009),F4814,0)+IF(AND(Calc!$C$2&lt;=2010,Calc!$C$3&gt;=2010),G4814,0)+IF(AND(Calc!$C$2&lt;=2011,Calc!$C$3&gt;=2011),H4814,0)</f>
        <v>560.86</v>
      </c>
      <c r="O4814" s="61" t="n">
        <f aca="false">IF(AND(N4814&gt;0,OR(Calc!$C$4="*",B4814=Calc!$C$4)),N4814+ROW()*0.000000001,0)</f>
        <v>560.860004814</v>
      </c>
    </row>
    <row r="4815" customFormat="false" ht="15" hidden="false" customHeight="false" outlineLevel="0" collapsed="false">
      <c r="A4815" s="49" t="n">
        <v>17234</v>
      </c>
      <c r="B4815" s="49" t="s">
        <v>189</v>
      </c>
      <c r="C4815" s="63" t="n">
        <v>40704</v>
      </c>
      <c r="D4815" s="63" t="n">
        <v>40704</v>
      </c>
      <c r="E4815" s="49" t="n">
        <v>1</v>
      </c>
      <c r="F4815" s="54" t="n">
        <v>0</v>
      </c>
      <c r="G4815" s="54" t="n">
        <v>0</v>
      </c>
      <c r="H4815" s="54" t="n">
        <v>149.89</v>
      </c>
      <c r="I4815" s="54" t="n">
        <f aca="false">SUM(F4815:H4815)</f>
        <v>149.89</v>
      </c>
      <c r="J4815" s="49" t="n">
        <f aca="false">Calc!$C$5-D4815</f>
        <v>183</v>
      </c>
      <c r="K4815" s="49" t="n">
        <f aca="false">IF(J4815&lt;=Calc!$C$11,4,IF(J4815&lt;=Calc!$C$12,3,IF(J4815&lt;=Calc!$C$13,2,1)))</f>
        <v>2</v>
      </c>
      <c r="L4815" s="49" t="n">
        <f aca="false">1+(E4815&gt;=Calc!$C$16)+(E4815&gt;=Calc!$C$17)+(E4815&gt;=Calc!$C$18)</f>
        <v>1</v>
      </c>
      <c r="M4815" s="49" t="str">
        <f aca="false">IF(AND(K4815=4,L4815&gt;=3),"Champions",IF(AND(K4815=3,L4815&gt;=3),"Loyal",IF(K4815&gt;=3,"Recent / New",IF(L4815&gt;=3,"At Risk","Hibernating / Lost"))))</f>
        <v>Hibernating / Lost</v>
      </c>
      <c r="N4815" s="54" t="n">
        <f aca="false">IF(AND(Calc!$C$2&lt;=2009,Calc!$C$3&gt;=2009),F4815,0)+IF(AND(Calc!$C$2&lt;=2010,Calc!$C$3&gt;=2010),G4815,0)+IF(AND(Calc!$C$2&lt;=2011,Calc!$C$3&gt;=2011),H4815,0)</f>
        <v>149.89</v>
      </c>
      <c r="O4815" s="61" t="n">
        <f aca="false">IF(AND(N4815&gt;0,OR(Calc!$C$4="*",B4815=Calc!$C$4)),N4815+ROW()*0.000000001,0)</f>
        <v>149.890004815</v>
      </c>
    </row>
    <row r="4816" customFormat="false" ht="15" hidden="false" customHeight="false" outlineLevel="0" collapsed="false">
      <c r="A4816" s="49" t="n">
        <v>17235</v>
      </c>
      <c r="B4816" s="49" t="s">
        <v>189</v>
      </c>
      <c r="C4816" s="63" t="n">
        <v>40333</v>
      </c>
      <c r="D4816" s="63" t="n">
        <v>40861</v>
      </c>
      <c r="E4816" s="49" t="n">
        <v>8</v>
      </c>
      <c r="F4816" s="54" t="n">
        <v>0</v>
      </c>
      <c r="G4816" s="54" t="n">
        <v>1354.82</v>
      </c>
      <c r="H4816" s="54" t="n">
        <v>208.16</v>
      </c>
      <c r="I4816" s="54" t="n">
        <f aca="false">SUM(F4816:H4816)</f>
        <v>1562.98</v>
      </c>
      <c r="J4816" s="49" t="n">
        <f aca="false">Calc!$C$5-D4816</f>
        <v>26</v>
      </c>
      <c r="K4816" s="49" t="n">
        <f aca="false">IF(J4816&lt;=Calc!$C$11,4,IF(J4816&lt;=Calc!$C$12,3,IF(J4816&lt;=Calc!$C$13,2,1)))</f>
        <v>4</v>
      </c>
      <c r="L4816" s="49" t="n">
        <f aca="false">1+(E4816&gt;=Calc!$C$16)+(E4816&gt;=Calc!$C$17)+(E4816&gt;=Calc!$C$18)</f>
        <v>4</v>
      </c>
      <c r="M4816" s="49" t="str">
        <f aca="false">IF(AND(K4816=4,L4816&gt;=3),"Champions",IF(AND(K4816=3,L4816&gt;=3),"Loyal",IF(K4816&gt;=3,"Recent / New",IF(L4816&gt;=3,"At Risk","Hibernating / Lost"))))</f>
        <v>Champions</v>
      </c>
      <c r="N4816" s="54" t="n">
        <f aca="false">IF(AND(Calc!$C$2&lt;=2009,Calc!$C$3&gt;=2009),F4816,0)+IF(AND(Calc!$C$2&lt;=2010,Calc!$C$3&gt;=2010),G4816,0)+IF(AND(Calc!$C$2&lt;=2011,Calc!$C$3&gt;=2011),H4816,0)</f>
        <v>1562.98</v>
      </c>
      <c r="O4816" s="61" t="n">
        <f aca="false">IF(AND(N4816&gt;0,OR(Calc!$C$4="*",B4816=Calc!$C$4)),N4816+ROW()*0.000000001,0)</f>
        <v>1562.980004816</v>
      </c>
    </row>
    <row r="4817" customFormat="false" ht="15" hidden="false" customHeight="false" outlineLevel="0" collapsed="false">
      <c r="A4817" s="49" t="n">
        <v>17236</v>
      </c>
      <c r="B4817" s="49" t="s">
        <v>189</v>
      </c>
      <c r="C4817" s="63" t="n">
        <v>40244</v>
      </c>
      <c r="D4817" s="63" t="n">
        <v>40874</v>
      </c>
      <c r="E4817" s="49" t="n">
        <v>12</v>
      </c>
      <c r="F4817" s="54" t="n">
        <v>0</v>
      </c>
      <c r="G4817" s="54" t="n">
        <v>1139.41</v>
      </c>
      <c r="H4817" s="54" t="n">
        <v>789.85</v>
      </c>
      <c r="I4817" s="54" t="n">
        <f aca="false">SUM(F4817:H4817)</f>
        <v>1929.26</v>
      </c>
      <c r="J4817" s="49" t="n">
        <f aca="false">Calc!$C$5-D4817</f>
        <v>13</v>
      </c>
      <c r="K4817" s="49" t="n">
        <f aca="false">IF(J4817&lt;=Calc!$C$11,4,IF(J4817&lt;=Calc!$C$12,3,IF(J4817&lt;=Calc!$C$13,2,1)))</f>
        <v>4</v>
      </c>
      <c r="L4817" s="49" t="n">
        <f aca="false">1+(E4817&gt;=Calc!$C$16)+(E4817&gt;=Calc!$C$17)+(E4817&gt;=Calc!$C$18)</f>
        <v>4</v>
      </c>
      <c r="M4817" s="49" t="str">
        <f aca="false">IF(AND(K4817=4,L4817&gt;=3),"Champions",IF(AND(K4817=3,L4817&gt;=3),"Loyal",IF(K4817&gt;=3,"Recent / New",IF(L4817&gt;=3,"At Risk","Hibernating / Lost"))))</f>
        <v>Champions</v>
      </c>
      <c r="N4817" s="54" t="n">
        <f aca="false">IF(AND(Calc!$C$2&lt;=2009,Calc!$C$3&gt;=2009),F4817,0)+IF(AND(Calc!$C$2&lt;=2010,Calc!$C$3&gt;=2010),G4817,0)+IF(AND(Calc!$C$2&lt;=2011,Calc!$C$3&gt;=2011),H4817,0)</f>
        <v>1929.26</v>
      </c>
      <c r="O4817" s="61" t="n">
        <f aca="false">IF(AND(N4817&gt;0,OR(Calc!$C$4="*",B4817=Calc!$C$4)),N4817+ROW()*0.000000001,0)</f>
        <v>1929.260004817</v>
      </c>
    </row>
    <row r="4818" customFormat="false" ht="15" hidden="false" customHeight="false" outlineLevel="0" collapsed="false">
      <c r="A4818" s="49" t="n">
        <v>17237</v>
      </c>
      <c r="B4818" s="49" t="s">
        <v>189</v>
      </c>
      <c r="C4818" s="63" t="n">
        <v>40505</v>
      </c>
      <c r="D4818" s="63" t="n">
        <v>40875</v>
      </c>
      <c r="E4818" s="49" t="n">
        <v>4</v>
      </c>
      <c r="F4818" s="54" t="n">
        <v>0</v>
      </c>
      <c r="G4818" s="54" t="n">
        <v>679.44</v>
      </c>
      <c r="H4818" s="54" t="n">
        <v>314.69</v>
      </c>
      <c r="I4818" s="54" t="n">
        <f aca="false">SUM(F4818:H4818)</f>
        <v>994.13</v>
      </c>
      <c r="J4818" s="49" t="n">
        <f aca="false">Calc!$C$5-D4818</f>
        <v>12</v>
      </c>
      <c r="K4818" s="49" t="n">
        <f aca="false">IF(J4818&lt;=Calc!$C$11,4,IF(J4818&lt;=Calc!$C$12,3,IF(J4818&lt;=Calc!$C$13,2,1)))</f>
        <v>4</v>
      </c>
      <c r="L4818" s="49" t="n">
        <f aca="false">1+(E4818&gt;=Calc!$C$16)+(E4818&gt;=Calc!$C$17)+(E4818&gt;=Calc!$C$18)</f>
        <v>3</v>
      </c>
      <c r="M4818" s="49" t="str">
        <f aca="false">IF(AND(K4818=4,L4818&gt;=3),"Champions",IF(AND(K4818=3,L4818&gt;=3),"Loyal",IF(K4818&gt;=3,"Recent / New",IF(L4818&gt;=3,"At Risk","Hibernating / Lost"))))</f>
        <v>Champions</v>
      </c>
      <c r="N4818" s="54" t="n">
        <f aca="false">IF(AND(Calc!$C$2&lt;=2009,Calc!$C$3&gt;=2009),F4818,0)+IF(AND(Calc!$C$2&lt;=2010,Calc!$C$3&gt;=2010),G4818,0)+IF(AND(Calc!$C$2&lt;=2011,Calc!$C$3&gt;=2011),H4818,0)</f>
        <v>994.13</v>
      </c>
      <c r="O4818" s="61" t="n">
        <f aca="false">IF(AND(N4818&gt;0,OR(Calc!$C$4="*",B4818=Calc!$C$4)),N4818+ROW()*0.000000001,0)</f>
        <v>994.130004818</v>
      </c>
    </row>
    <row r="4819" customFormat="false" ht="15" hidden="false" customHeight="false" outlineLevel="0" collapsed="false">
      <c r="A4819" s="49" t="n">
        <v>17238</v>
      </c>
      <c r="B4819" s="49" t="s">
        <v>189</v>
      </c>
      <c r="C4819" s="63" t="n">
        <v>40148</v>
      </c>
      <c r="D4819" s="63" t="n">
        <v>40884</v>
      </c>
      <c r="E4819" s="49" t="n">
        <v>32</v>
      </c>
      <c r="F4819" s="54" t="n">
        <v>559.9</v>
      </c>
      <c r="G4819" s="54" t="n">
        <v>3422.26</v>
      </c>
      <c r="H4819" s="54" t="n">
        <v>3349.01</v>
      </c>
      <c r="I4819" s="54" t="n">
        <f aca="false">SUM(F4819:H4819)</f>
        <v>7331.17</v>
      </c>
      <c r="J4819" s="49" t="n">
        <f aca="false">Calc!$C$5-D4819</f>
        <v>3</v>
      </c>
      <c r="K4819" s="49" t="n">
        <f aca="false">IF(J4819&lt;=Calc!$C$11,4,IF(J4819&lt;=Calc!$C$12,3,IF(J4819&lt;=Calc!$C$13,2,1)))</f>
        <v>4</v>
      </c>
      <c r="L4819" s="49" t="n">
        <f aca="false">1+(E4819&gt;=Calc!$C$16)+(E4819&gt;=Calc!$C$17)+(E4819&gt;=Calc!$C$18)</f>
        <v>4</v>
      </c>
      <c r="M4819" s="49" t="str">
        <f aca="false">IF(AND(K4819=4,L4819&gt;=3),"Champions",IF(AND(K4819=3,L4819&gt;=3),"Loyal",IF(K4819&gt;=3,"Recent / New",IF(L4819&gt;=3,"At Risk","Hibernating / Lost"))))</f>
        <v>Champions</v>
      </c>
      <c r="N4819" s="54" t="n">
        <f aca="false">IF(AND(Calc!$C$2&lt;=2009,Calc!$C$3&gt;=2009),F4819,0)+IF(AND(Calc!$C$2&lt;=2010,Calc!$C$3&gt;=2010),G4819,0)+IF(AND(Calc!$C$2&lt;=2011,Calc!$C$3&gt;=2011),H4819,0)</f>
        <v>7331.17</v>
      </c>
      <c r="O4819" s="61" t="n">
        <f aca="false">IF(AND(N4819&gt;0,OR(Calc!$C$4="*",B4819=Calc!$C$4)),N4819+ROW()*0.000000001,0)</f>
        <v>7331.170004819</v>
      </c>
    </row>
    <row r="4820" customFormat="false" ht="15" hidden="false" customHeight="false" outlineLevel="0" collapsed="false">
      <c r="A4820" s="49" t="n">
        <v>17239</v>
      </c>
      <c r="B4820" s="49" t="s">
        <v>189</v>
      </c>
      <c r="C4820" s="63" t="n">
        <v>40360</v>
      </c>
      <c r="D4820" s="63" t="n">
        <v>40574</v>
      </c>
      <c r="E4820" s="49" t="n">
        <v>4</v>
      </c>
      <c r="F4820" s="54" t="n">
        <v>-12.75</v>
      </c>
      <c r="G4820" s="54" t="n">
        <v>804.4</v>
      </c>
      <c r="H4820" s="54" t="n">
        <v>382.5</v>
      </c>
      <c r="I4820" s="54" t="n">
        <f aca="false">SUM(F4820:H4820)</f>
        <v>1174.15</v>
      </c>
      <c r="J4820" s="49" t="n">
        <f aca="false">Calc!$C$5-D4820</f>
        <v>313</v>
      </c>
      <c r="K4820" s="49" t="n">
        <f aca="false">IF(J4820&lt;=Calc!$C$11,4,IF(J4820&lt;=Calc!$C$12,3,IF(J4820&lt;=Calc!$C$13,2,1)))</f>
        <v>2</v>
      </c>
      <c r="L4820" s="49" t="n">
        <f aca="false">1+(E4820&gt;=Calc!$C$16)+(E4820&gt;=Calc!$C$17)+(E4820&gt;=Calc!$C$18)</f>
        <v>3</v>
      </c>
      <c r="M4820" s="49" t="str">
        <f aca="false">IF(AND(K4820=4,L4820&gt;=3),"Champions",IF(AND(K4820=3,L4820&gt;=3),"Loyal",IF(K4820&gt;=3,"Recent / New",IF(L4820&gt;=3,"At Risk","Hibernating / Lost"))))</f>
        <v>At Risk</v>
      </c>
      <c r="N4820" s="54" t="n">
        <f aca="false">IF(AND(Calc!$C$2&lt;=2009,Calc!$C$3&gt;=2009),F4820,0)+IF(AND(Calc!$C$2&lt;=2010,Calc!$C$3&gt;=2010),G4820,0)+IF(AND(Calc!$C$2&lt;=2011,Calc!$C$3&gt;=2011),H4820,0)</f>
        <v>1174.15</v>
      </c>
      <c r="O4820" s="61" t="n">
        <f aca="false">IF(AND(N4820&gt;0,OR(Calc!$C$4="*",B4820=Calc!$C$4)),N4820+ROW()*0.000000001,0)</f>
        <v>1174.15000482</v>
      </c>
    </row>
    <row r="4821" customFormat="false" ht="15" hidden="false" customHeight="false" outlineLevel="0" collapsed="false">
      <c r="A4821" s="49" t="n">
        <v>17240</v>
      </c>
      <c r="B4821" s="49" t="s">
        <v>189</v>
      </c>
      <c r="C4821" s="63" t="n">
        <v>40290</v>
      </c>
      <c r="D4821" s="63" t="n">
        <v>40290</v>
      </c>
      <c r="E4821" s="49" t="n">
        <v>1</v>
      </c>
      <c r="F4821" s="54" t="n">
        <v>0</v>
      </c>
      <c r="G4821" s="54" t="n">
        <v>130.6</v>
      </c>
      <c r="H4821" s="54" t="n">
        <v>0</v>
      </c>
      <c r="I4821" s="54" t="n">
        <f aca="false">SUM(F4821:H4821)</f>
        <v>130.6</v>
      </c>
      <c r="J4821" s="49" t="n">
        <f aca="false">Calc!$C$5-D4821</f>
        <v>597</v>
      </c>
      <c r="K4821" s="49" t="n">
        <f aca="false">IF(J4821&lt;=Calc!$C$11,4,IF(J4821&lt;=Calc!$C$12,3,IF(J4821&lt;=Calc!$C$13,2,1)))</f>
        <v>1</v>
      </c>
      <c r="L4821" s="49" t="n">
        <f aca="false">1+(E4821&gt;=Calc!$C$16)+(E4821&gt;=Calc!$C$17)+(E4821&gt;=Calc!$C$18)</f>
        <v>1</v>
      </c>
      <c r="M4821" s="49" t="str">
        <f aca="false">IF(AND(K4821=4,L4821&gt;=3),"Champions",IF(AND(K4821=3,L4821&gt;=3),"Loyal",IF(K4821&gt;=3,"Recent / New",IF(L4821&gt;=3,"At Risk","Hibernating / Lost"))))</f>
        <v>Hibernating / Lost</v>
      </c>
      <c r="N4821" s="54" t="n">
        <f aca="false">IF(AND(Calc!$C$2&lt;=2009,Calc!$C$3&gt;=2009),F4821,0)+IF(AND(Calc!$C$2&lt;=2010,Calc!$C$3&gt;=2010),G4821,0)+IF(AND(Calc!$C$2&lt;=2011,Calc!$C$3&gt;=2011),H4821,0)</f>
        <v>130.6</v>
      </c>
      <c r="O4821" s="61" t="n">
        <f aca="false">IF(AND(N4821&gt;0,OR(Calc!$C$4="*",B4821=Calc!$C$4)),N4821+ROW()*0.000000001,0)</f>
        <v>130.600004821</v>
      </c>
    </row>
    <row r="4822" customFormat="false" ht="15" hidden="false" customHeight="false" outlineLevel="0" collapsed="false">
      <c r="A4822" s="49" t="n">
        <v>17241</v>
      </c>
      <c r="B4822" s="49" t="s">
        <v>189</v>
      </c>
      <c r="C4822" s="63" t="n">
        <v>40224</v>
      </c>
      <c r="D4822" s="63" t="n">
        <v>40501</v>
      </c>
      <c r="E4822" s="49" t="n">
        <v>12</v>
      </c>
      <c r="F4822" s="54" t="n">
        <v>0</v>
      </c>
      <c r="G4822" s="54" t="n">
        <v>2736.64</v>
      </c>
      <c r="H4822" s="54" t="n">
        <v>0</v>
      </c>
      <c r="I4822" s="54" t="n">
        <f aca="false">SUM(F4822:H4822)</f>
        <v>2736.64</v>
      </c>
      <c r="J4822" s="49" t="n">
        <f aca="false">Calc!$C$5-D4822</f>
        <v>386</v>
      </c>
      <c r="K4822" s="49" t="n">
        <f aca="false">IF(J4822&lt;=Calc!$C$11,4,IF(J4822&lt;=Calc!$C$12,3,IF(J4822&lt;=Calc!$C$13,2,1)))</f>
        <v>1</v>
      </c>
      <c r="L4822" s="49" t="n">
        <f aca="false">1+(E4822&gt;=Calc!$C$16)+(E4822&gt;=Calc!$C$17)+(E4822&gt;=Calc!$C$18)</f>
        <v>4</v>
      </c>
      <c r="M4822" s="49" t="str">
        <f aca="false">IF(AND(K4822=4,L4822&gt;=3),"Champions",IF(AND(K4822=3,L4822&gt;=3),"Loyal",IF(K4822&gt;=3,"Recent / New",IF(L4822&gt;=3,"At Risk","Hibernating / Lost"))))</f>
        <v>At Risk</v>
      </c>
      <c r="N4822" s="54" t="n">
        <f aca="false">IF(AND(Calc!$C$2&lt;=2009,Calc!$C$3&gt;=2009),F4822,0)+IF(AND(Calc!$C$2&lt;=2010,Calc!$C$3&gt;=2010),G4822,0)+IF(AND(Calc!$C$2&lt;=2011,Calc!$C$3&gt;=2011),H4822,0)</f>
        <v>2736.64</v>
      </c>
      <c r="O4822" s="61" t="n">
        <f aca="false">IF(AND(N4822&gt;0,OR(Calc!$C$4="*",B4822=Calc!$C$4)),N4822+ROW()*0.000000001,0)</f>
        <v>2736.640004822</v>
      </c>
    </row>
    <row r="4823" customFormat="false" ht="15" hidden="false" customHeight="false" outlineLevel="0" collapsed="false">
      <c r="A4823" s="49" t="n">
        <v>17242</v>
      </c>
      <c r="B4823" s="49" t="s">
        <v>189</v>
      </c>
      <c r="C4823" s="63" t="n">
        <v>40202</v>
      </c>
      <c r="D4823" s="63" t="n">
        <v>40778</v>
      </c>
      <c r="E4823" s="49" t="n">
        <v>5</v>
      </c>
      <c r="F4823" s="54" t="n">
        <v>0</v>
      </c>
      <c r="G4823" s="54" t="n">
        <v>1754.24</v>
      </c>
      <c r="H4823" s="54" t="n">
        <v>1135.04</v>
      </c>
      <c r="I4823" s="54" t="n">
        <f aca="false">SUM(F4823:H4823)</f>
        <v>2889.28</v>
      </c>
      <c r="J4823" s="49" t="n">
        <f aca="false">Calc!$C$5-D4823</f>
        <v>109</v>
      </c>
      <c r="K4823" s="49" t="n">
        <f aca="false">IF(J4823&lt;=Calc!$C$11,4,IF(J4823&lt;=Calc!$C$12,3,IF(J4823&lt;=Calc!$C$13,2,1)))</f>
        <v>2</v>
      </c>
      <c r="L4823" s="49" t="n">
        <f aca="false">1+(E4823&gt;=Calc!$C$16)+(E4823&gt;=Calc!$C$17)+(E4823&gt;=Calc!$C$18)</f>
        <v>3</v>
      </c>
      <c r="M4823" s="49" t="str">
        <f aca="false">IF(AND(K4823=4,L4823&gt;=3),"Champions",IF(AND(K4823=3,L4823&gt;=3),"Loyal",IF(K4823&gt;=3,"Recent / New",IF(L4823&gt;=3,"At Risk","Hibernating / Lost"))))</f>
        <v>At Risk</v>
      </c>
      <c r="N4823" s="54" t="n">
        <f aca="false">IF(AND(Calc!$C$2&lt;=2009,Calc!$C$3&gt;=2009),F4823,0)+IF(AND(Calc!$C$2&lt;=2010,Calc!$C$3&gt;=2010),G4823,0)+IF(AND(Calc!$C$2&lt;=2011,Calc!$C$3&gt;=2011),H4823,0)</f>
        <v>2889.28</v>
      </c>
      <c r="O4823" s="61" t="n">
        <f aca="false">IF(AND(N4823&gt;0,OR(Calc!$C$4="*",B4823=Calc!$C$4)),N4823+ROW()*0.000000001,0)</f>
        <v>2889.280004823</v>
      </c>
    </row>
    <row r="4824" customFormat="false" ht="15" hidden="false" customHeight="false" outlineLevel="0" collapsed="false">
      <c r="A4824" s="49" t="n">
        <v>17243</v>
      </c>
      <c r="B4824" s="49" t="s">
        <v>189</v>
      </c>
      <c r="C4824" s="63" t="n">
        <v>40148</v>
      </c>
      <c r="D4824" s="63" t="n">
        <v>40885</v>
      </c>
      <c r="E4824" s="49" t="n">
        <v>69</v>
      </c>
      <c r="F4824" s="54" t="n">
        <v>4119.74</v>
      </c>
      <c r="G4824" s="54" t="n">
        <v>8229.09</v>
      </c>
      <c r="H4824" s="54" t="n">
        <v>7655.2</v>
      </c>
      <c r="I4824" s="54" t="n">
        <f aca="false">SUM(F4824:H4824)</f>
        <v>20004.03</v>
      </c>
      <c r="J4824" s="49" t="n">
        <f aca="false">Calc!$C$5-D4824</f>
        <v>2</v>
      </c>
      <c r="K4824" s="49" t="n">
        <f aca="false">IF(J4824&lt;=Calc!$C$11,4,IF(J4824&lt;=Calc!$C$12,3,IF(J4824&lt;=Calc!$C$13,2,1)))</f>
        <v>4</v>
      </c>
      <c r="L4824" s="49" t="n">
        <f aca="false">1+(E4824&gt;=Calc!$C$16)+(E4824&gt;=Calc!$C$17)+(E4824&gt;=Calc!$C$18)</f>
        <v>4</v>
      </c>
      <c r="M4824" s="49" t="str">
        <f aca="false">IF(AND(K4824=4,L4824&gt;=3),"Champions",IF(AND(K4824=3,L4824&gt;=3),"Loyal",IF(K4824&gt;=3,"Recent / New",IF(L4824&gt;=3,"At Risk","Hibernating / Lost"))))</f>
        <v>Champions</v>
      </c>
      <c r="N4824" s="54" t="n">
        <f aca="false">IF(AND(Calc!$C$2&lt;=2009,Calc!$C$3&gt;=2009),F4824,0)+IF(AND(Calc!$C$2&lt;=2010,Calc!$C$3&gt;=2010),G4824,0)+IF(AND(Calc!$C$2&lt;=2011,Calc!$C$3&gt;=2011),H4824,0)</f>
        <v>20004.03</v>
      </c>
      <c r="O4824" s="61" t="n">
        <f aca="false">IF(AND(N4824&gt;0,OR(Calc!$C$4="*",B4824=Calc!$C$4)),N4824+ROW()*0.000000001,0)</f>
        <v>20004.030004824</v>
      </c>
    </row>
    <row r="4825" customFormat="false" ht="15" hidden="false" customHeight="false" outlineLevel="0" collapsed="false">
      <c r="A4825" s="49" t="n">
        <v>17244</v>
      </c>
      <c r="B4825" s="49" t="s">
        <v>189</v>
      </c>
      <c r="C4825" s="63" t="n">
        <v>40153</v>
      </c>
      <c r="D4825" s="63" t="n">
        <v>40833</v>
      </c>
      <c r="E4825" s="49" t="n">
        <v>5</v>
      </c>
      <c r="F4825" s="54" t="n">
        <v>260.65</v>
      </c>
      <c r="G4825" s="54" t="n">
        <v>610.49</v>
      </c>
      <c r="H4825" s="54" t="n">
        <v>954.9</v>
      </c>
      <c r="I4825" s="54" t="n">
        <f aca="false">SUM(F4825:H4825)</f>
        <v>1826.04</v>
      </c>
      <c r="J4825" s="49" t="n">
        <f aca="false">Calc!$C$5-D4825</f>
        <v>54</v>
      </c>
      <c r="K4825" s="49" t="n">
        <f aca="false">IF(J4825&lt;=Calc!$C$11,4,IF(J4825&lt;=Calc!$C$12,3,IF(J4825&lt;=Calc!$C$13,2,1)))</f>
        <v>3</v>
      </c>
      <c r="L4825" s="49" t="n">
        <f aca="false">1+(E4825&gt;=Calc!$C$16)+(E4825&gt;=Calc!$C$17)+(E4825&gt;=Calc!$C$18)</f>
        <v>3</v>
      </c>
      <c r="M4825" s="49" t="str">
        <f aca="false">IF(AND(K4825=4,L4825&gt;=3),"Champions",IF(AND(K4825=3,L4825&gt;=3),"Loyal",IF(K4825&gt;=3,"Recent / New",IF(L4825&gt;=3,"At Risk","Hibernating / Lost"))))</f>
        <v>Loyal</v>
      </c>
      <c r="N4825" s="54" t="n">
        <f aca="false">IF(AND(Calc!$C$2&lt;=2009,Calc!$C$3&gt;=2009),F4825,0)+IF(AND(Calc!$C$2&lt;=2010,Calc!$C$3&gt;=2010),G4825,0)+IF(AND(Calc!$C$2&lt;=2011,Calc!$C$3&gt;=2011),H4825,0)</f>
        <v>1826.04</v>
      </c>
      <c r="O4825" s="61" t="n">
        <f aca="false">IF(AND(N4825&gt;0,OR(Calc!$C$4="*",B4825=Calc!$C$4)),N4825+ROW()*0.000000001,0)</f>
        <v>1826.040004825</v>
      </c>
    </row>
    <row r="4826" customFormat="false" ht="15" hidden="false" customHeight="false" outlineLevel="0" collapsed="false">
      <c r="A4826" s="49" t="n">
        <v>17245</v>
      </c>
      <c r="B4826" s="49" t="s">
        <v>189</v>
      </c>
      <c r="C4826" s="63" t="n">
        <v>40197</v>
      </c>
      <c r="D4826" s="63" t="n">
        <v>40682</v>
      </c>
      <c r="E4826" s="49" t="n">
        <v>2</v>
      </c>
      <c r="F4826" s="54" t="n">
        <v>0</v>
      </c>
      <c r="G4826" s="54" t="n">
        <v>200.18</v>
      </c>
      <c r="H4826" s="54" t="n">
        <v>171.45</v>
      </c>
      <c r="I4826" s="54" t="n">
        <f aca="false">SUM(F4826:H4826)</f>
        <v>371.63</v>
      </c>
      <c r="J4826" s="49" t="n">
        <f aca="false">Calc!$C$5-D4826</f>
        <v>205</v>
      </c>
      <c r="K4826" s="49" t="n">
        <f aca="false">IF(J4826&lt;=Calc!$C$11,4,IF(J4826&lt;=Calc!$C$12,3,IF(J4826&lt;=Calc!$C$13,2,1)))</f>
        <v>2</v>
      </c>
      <c r="L4826" s="49" t="n">
        <f aca="false">1+(E4826&gt;=Calc!$C$16)+(E4826&gt;=Calc!$C$17)+(E4826&gt;=Calc!$C$18)</f>
        <v>2</v>
      </c>
      <c r="M4826" s="49" t="str">
        <f aca="false">IF(AND(K4826=4,L4826&gt;=3),"Champions",IF(AND(K4826=3,L4826&gt;=3),"Loyal",IF(K4826&gt;=3,"Recent / New",IF(L4826&gt;=3,"At Risk","Hibernating / Lost"))))</f>
        <v>Hibernating / Lost</v>
      </c>
      <c r="N4826" s="54" t="n">
        <f aca="false">IF(AND(Calc!$C$2&lt;=2009,Calc!$C$3&gt;=2009),F4826,0)+IF(AND(Calc!$C$2&lt;=2010,Calc!$C$3&gt;=2010),G4826,0)+IF(AND(Calc!$C$2&lt;=2011,Calc!$C$3&gt;=2011),H4826,0)</f>
        <v>371.63</v>
      </c>
      <c r="O4826" s="61" t="n">
        <f aca="false">IF(AND(N4826&gt;0,OR(Calc!$C$4="*",B4826=Calc!$C$4)),N4826+ROW()*0.000000001,0)</f>
        <v>371.630004826</v>
      </c>
    </row>
    <row r="4827" customFormat="false" ht="15" hidden="false" customHeight="false" outlineLevel="0" collapsed="false">
      <c r="A4827" s="49" t="n">
        <v>17246</v>
      </c>
      <c r="B4827" s="49" t="s">
        <v>189</v>
      </c>
      <c r="C4827" s="63" t="n">
        <v>40148</v>
      </c>
      <c r="D4827" s="63" t="n">
        <v>40340</v>
      </c>
      <c r="E4827" s="49" t="n">
        <v>2</v>
      </c>
      <c r="F4827" s="54" t="n">
        <v>23.48</v>
      </c>
      <c r="G4827" s="54" t="n">
        <v>15.44</v>
      </c>
      <c r="H4827" s="54" t="n">
        <v>0</v>
      </c>
      <c r="I4827" s="54" t="n">
        <f aca="false">SUM(F4827:H4827)</f>
        <v>38.92</v>
      </c>
      <c r="J4827" s="49" t="n">
        <f aca="false">Calc!$C$5-D4827</f>
        <v>547</v>
      </c>
      <c r="K4827" s="49" t="n">
        <f aca="false">IF(J4827&lt;=Calc!$C$11,4,IF(J4827&lt;=Calc!$C$12,3,IF(J4827&lt;=Calc!$C$13,2,1)))</f>
        <v>1</v>
      </c>
      <c r="L4827" s="49" t="n">
        <f aca="false">1+(E4827&gt;=Calc!$C$16)+(E4827&gt;=Calc!$C$17)+(E4827&gt;=Calc!$C$18)</f>
        <v>2</v>
      </c>
      <c r="M4827" s="49" t="str">
        <f aca="false">IF(AND(K4827=4,L4827&gt;=3),"Champions",IF(AND(K4827=3,L4827&gt;=3),"Loyal",IF(K4827&gt;=3,"Recent / New",IF(L4827&gt;=3,"At Risk","Hibernating / Lost"))))</f>
        <v>Hibernating / Lost</v>
      </c>
      <c r="N4827" s="54" t="n">
        <f aca="false">IF(AND(Calc!$C$2&lt;=2009,Calc!$C$3&gt;=2009),F4827,0)+IF(AND(Calc!$C$2&lt;=2010,Calc!$C$3&gt;=2010),G4827,0)+IF(AND(Calc!$C$2&lt;=2011,Calc!$C$3&gt;=2011),H4827,0)</f>
        <v>38.92</v>
      </c>
      <c r="O4827" s="61" t="n">
        <f aca="false">IF(AND(N4827&gt;0,OR(Calc!$C$4="*",B4827=Calc!$C$4)),N4827+ROW()*0.000000001,0)</f>
        <v>38.920004827</v>
      </c>
    </row>
    <row r="4828" customFormat="false" ht="15" hidden="false" customHeight="false" outlineLevel="0" collapsed="false">
      <c r="A4828" s="49" t="n">
        <v>17247</v>
      </c>
      <c r="B4828" s="49" t="s">
        <v>189</v>
      </c>
      <c r="C4828" s="63" t="n">
        <v>40871</v>
      </c>
      <c r="D4828" s="63" t="n">
        <v>40871</v>
      </c>
      <c r="E4828" s="49" t="n">
        <v>1</v>
      </c>
      <c r="F4828" s="54" t="n">
        <v>0</v>
      </c>
      <c r="G4828" s="54" t="n">
        <v>0</v>
      </c>
      <c r="H4828" s="54" t="n">
        <v>280.09</v>
      </c>
      <c r="I4828" s="54" t="n">
        <f aca="false">SUM(F4828:H4828)</f>
        <v>280.09</v>
      </c>
      <c r="J4828" s="49" t="n">
        <f aca="false">Calc!$C$5-D4828</f>
        <v>16</v>
      </c>
      <c r="K4828" s="49" t="n">
        <f aca="false">IF(J4828&lt;=Calc!$C$11,4,IF(J4828&lt;=Calc!$C$12,3,IF(J4828&lt;=Calc!$C$13,2,1)))</f>
        <v>4</v>
      </c>
      <c r="L4828" s="49" t="n">
        <f aca="false">1+(E4828&gt;=Calc!$C$16)+(E4828&gt;=Calc!$C$17)+(E4828&gt;=Calc!$C$18)</f>
        <v>1</v>
      </c>
      <c r="M4828" s="49" t="str">
        <f aca="false">IF(AND(K4828=4,L4828&gt;=3),"Champions",IF(AND(K4828=3,L4828&gt;=3),"Loyal",IF(K4828&gt;=3,"Recent / New",IF(L4828&gt;=3,"At Risk","Hibernating / Lost"))))</f>
        <v>Recent / New</v>
      </c>
      <c r="N4828" s="54" t="n">
        <f aca="false">IF(AND(Calc!$C$2&lt;=2009,Calc!$C$3&gt;=2009),F4828,0)+IF(AND(Calc!$C$2&lt;=2010,Calc!$C$3&gt;=2010),G4828,0)+IF(AND(Calc!$C$2&lt;=2011,Calc!$C$3&gt;=2011),H4828,0)</f>
        <v>280.09</v>
      </c>
      <c r="O4828" s="61" t="n">
        <f aca="false">IF(AND(N4828&gt;0,OR(Calc!$C$4="*",B4828=Calc!$C$4)),N4828+ROW()*0.000000001,0)</f>
        <v>280.090004828</v>
      </c>
    </row>
    <row r="4829" customFormat="false" ht="15" hidden="false" customHeight="false" outlineLevel="0" collapsed="false">
      <c r="A4829" s="49" t="n">
        <v>17248</v>
      </c>
      <c r="B4829" s="49" t="s">
        <v>189</v>
      </c>
      <c r="C4829" s="63" t="n">
        <v>40405</v>
      </c>
      <c r="D4829" s="63" t="n">
        <v>40766</v>
      </c>
      <c r="E4829" s="49" t="n">
        <v>2</v>
      </c>
      <c r="F4829" s="54" t="n">
        <v>0</v>
      </c>
      <c r="G4829" s="54" t="n">
        <v>181.89</v>
      </c>
      <c r="H4829" s="54" t="n">
        <v>318.65</v>
      </c>
      <c r="I4829" s="54" t="n">
        <f aca="false">SUM(F4829:H4829)</f>
        <v>500.54</v>
      </c>
      <c r="J4829" s="49" t="n">
        <f aca="false">Calc!$C$5-D4829</f>
        <v>121</v>
      </c>
      <c r="K4829" s="49" t="n">
        <f aca="false">IF(J4829&lt;=Calc!$C$11,4,IF(J4829&lt;=Calc!$C$12,3,IF(J4829&lt;=Calc!$C$13,2,1)))</f>
        <v>2</v>
      </c>
      <c r="L4829" s="49" t="n">
        <f aca="false">1+(E4829&gt;=Calc!$C$16)+(E4829&gt;=Calc!$C$17)+(E4829&gt;=Calc!$C$18)</f>
        <v>2</v>
      </c>
      <c r="M4829" s="49" t="str">
        <f aca="false">IF(AND(K4829=4,L4829&gt;=3),"Champions",IF(AND(K4829=3,L4829&gt;=3),"Loyal",IF(K4829&gt;=3,"Recent / New",IF(L4829&gt;=3,"At Risk","Hibernating / Lost"))))</f>
        <v>Hibernating / Lost</v>
      </c>
      <c r="N4829" s="54" t="n">
        <f aca="false">IF(AND(Calc!$C$2&lt;=2009,Calc!$C$3&gt;=2009),F4829,0)+IF(AND(Calc!$C$2&lt;=2010,Calc!$C$3&gt;=2010),G4829,0)+IF(AND(Calc!$C$2&lt;=2011,Calc!$C$3&gt;=2011),H4829,0)</f>
        <v>500.54</v>
      </c>
      <c r="O4829" s="61" t="n">
        <f aca="false">IF(AND(N4829&gt;0,OR(Calc!$C$4="*",B4829=Calc!$C$4)),N4829+ROW()*0.000000001,0)</f>
        <v>500.540004829</v>
      </c>
    </row>
    <row r="4830" customFormat="false" ht="15" hidden="false" customHeight="false" outlineLevel="0" collapsed="false">
      <c r="A4830" s="49" t="n">
        <v>17249</v>
      </c>
      <c r="B4830" s="49" t="s">
        <v>189</v>
      </c>
      <c r="C4830" s="63" t="n">
        <v>40458</v>
      </c>
      <c r="D4830" s="63" t="n">
        <v>40458</v>
      </c>
      <c r="E4830" s="49" t="n">
        <v>1</v>
      </c>
      <c r="F4830" s="54" t="n">
        <v>0</v>
      </c>
      <c r="G4830" s="54" t="n">
        <v>68.03</v>
      </c>
      <c r="H4830" s="54" t="n">
        <v>0</v>
      </c>
      <c r="I4830" s="54" t="n">
        <f aca="false">SUM(F4830:H4830)</f>
        <v>68.03</v>
      </c>
      <c r="J4830" s="49" t="n">
        <f aca="false">Calc!$C$5-D4830</f>
        <v>429</v>
      </c>
      <c r="K4830" s="49" t="n">
        <f aca="false">IF(J4830&lt;=Calc!$C$11,4,IF(J4830&lt;=Calc!$C$12,3,IF(J4830&lt;=Calc!$C$13,2,1)))</f>
        <v>1</v>
      </c>
      <c r="L4830" s="49" t="n">
        <f aca="false">1+(E4830&gt;=Calc!$C$16)+(E4830&gt;=Calc!$C$17)+(E4830&gt;=Calc!$C$18)</f>
        <v>1</v>
      </c>
      <c r="M4830" s="49" t="str">
        <f aca="false">IF(AND(K4830=4,L4830&gt;=3),"Champions",IF(AND(K4830=3,L4830&gt;=3),"Loyal",IF(K4830&gt;=3,"Recent / New",IF(L4830&gt;=3,"At Risk","Hibernating / Lost"))))</f>
        <v>Hibernating / Lost</v>
      </c>
      <c r="N4830" s="54" t="n">
        <f aca="false">IF(AND(Calc!$C$2&lt;=2009,Calc!$C$3&gt;=2009),F4830,0)+IF(AND(Calc!$C$2&lt;=2010,Calc!$C$3&gt;=2010),G4830,0)+IF(AND(Calc!$C$2&lt;=2011,Calc!$C$3&gt;=2011),H4830,0)</f>
        <v>68.03</v>
      </c>
      <c r="O4830" s="61" t="n">
        <f aca="false">IF(AND(N4830&gt;0,OR(Calc!$C$4="*",B4830=Calc!$C$4)),N4830+ROW()*0.000000001,0)</f>
        <v>68.03000483</v>
      </c>
    </row>
    <row r="4831" customFormat="false" ht="15" hidden="false" customHeight="false" outlineLevel="0" collapsed="false">
      <c r="A4831" s="49" t="n">
        <v>17250</v>
      </c>
      <c r="B4831" s="49" t="s">
        <v>189</v>
      </c>
      <c r="C4831" s="63" t="n">
        <v>40625</v>
      </c>
      <c r="D4831" s="63" t="n">
        <v>40883</v>
      </c>
      <c r="E4831" s="49" t="n">
        <v>2</v>
      </c>
      <c r="F4831" s="54" t="n">
        <v>0</v>
      </c>
      <c r="G4831" s="54" t="n">
        <v>0</v>
      </c>
      <c r="H4831" s="54" t="n">
        <v>381.97</v>
      </c>
      <c r="I4831" s="54" t="n">
        <f aca="false">SUM(F4831:H4831)</f>
        <v>381.97</v>
      </c>
      <c r="J4831" s="49" t="n">
        <f aca="false">Calc!$C$5-D4831</f>
        <v>4</v>
      </c>
      <c r="K4831" s="49" t="n">
        <f aca="false">IF(J4831&lt;=Calc!$C$11,4,IF(J4831&lt;=Calc!$C$12,3,IF(J4831&lt;=Calc!$C$13,2,1)))</f>
        <v>4</v>
      </c>
      <c r="L4831" s="49" t="n">
        <f aca="false">1+(E4831&gt;=Calc!$C$16)+(E4831&gt;=Calc!$C$17)+(E4831&gt;=Calc!$C$18)</f>
        <v>2</v>
      </c>
      <c r="M4831" s="49" t="str">
        <f aca="false">IF(AND(K4831=4,L4831&gt;=3),"Champions",IF(AND(K4831=3,L4831&gt;=3),"Loyal",IF(K4831&gt;=3,"Recent / New",IF(L4831&gt;=3,"At Risk","Hibernating / Lost"))))</f>
        <v>Recent / New</v>
      </c>
      <c r="N4831" s="54" t="n">
        <f aca="false">IF(AND(Calc!$C$2&lt;=2009,Calc!$C$3&gt;=2009),F4831,0)+IF(AND(Calc!$C$2&lt;=2010,Calc!$C$3&gt;=2010),G4831,0)+IF(AND(Calc!$C$2&lt;=2011,Calc!$C$3&gt;=2011),H4831,0)</f>
        <v>381.97</v>
      </c>
      <c r="O4831" s="61" t="n">
        <f aca="false">IF(AND(N4831&gt;0,OR(Calc!$C$4="*",B4831=Calc!$C$4)),N4831+ROW()*0.000000001,0)</f>
        <v>381.970004831</v>
      </c>
    </row>
    <row r="4832" customFormat="false" ht="15" hidden="false" customHeight="false" outlineLevel="0" collapsed="false">
      <c r="A4832" s="49" t="n">
        <v>17251</v>
      </c>
      <c r="B4832" s="49" t="s">
        <v>189</v>
      </c>
      <c r="C4832" s="63" t="n">
        <v>40162</v>
      </c>
      <c r="D4832" s="63" t="n">
        <v>40524</v>
      </c>
      <c r="E4832" s="49" t="n">
        <v>3</v>
      </c>
      <c r="F4832" s="54" t="n">
        <v>306.4</v>
      </c>
      <c r="G4832" s="54" t="n">
        <v>483.88</v>
      </c>
      <c r="H4832" s="54" t="n">
        <v>0</v>
      </c>
      <c r="I4832" s="54" t="n">
        <f aca="false">SUM(F4832:H4832)</f>
        <v>790.28</v>
      </c>
      <c r="J4832" s="49" t="n">
        <f aca="false">Calc!$C$5-D4832</f>
        <v>363</v>
      </c>
      <c r="K4832" s="49" t="n">
        <f aca="false">IF(J4832&lt;=Calc!$C$11,4,IF(J4832&lt;=Calc!$C$12,3,IF(J4832&lt;=Calc!$C$13,2,1)))</f>
        <v>2</v>
      </c>
      <c r="L4832" s="49" t="n">
        <f aca="false">1+(E4832&gt;=Calc!$C$16)+(E4832&gt;=Calc!$C$17)+(E4832&gt;=Calc!$C$18)</f>
        <v>2</v>
      </c>
      <c r="M4832" s="49" t="str">
        <f aca="false">IF(AND(K4832=4,L4832&gt;=3),"Champions",IF(AND(K4832=3,L4832&gt;=3),"Loyal",IF(K4832&gt;=3,"Recent / New",IF(L4832&gt;=3,"At Risk","Hibernating / Lost"))))</f>
        <v>Hibernating / Lost</v>
      </c>
      <c r="N4832" s="54" t="n">
        <f aca="false">IF(AND(Calc!$C$2&lt;=2009,Calc!$C$3&gt;=2009),F4832,0)+IF(AND(Calc!$C$2&lt;=2010,Calc!$C$3&gt;=2010),G4832,0)+IF(AND(Calc!$C$2&lt;=2011,Calc!$C$3&gt;=2011),H4832,0)</f>
        <v>790.28</v>
      </c>
      <c r="O4832" s="61" t="n">
        <f aca="false">IF(AND(N4832&gt;0,OR(Calc!$C$4="*",B4832=Calc!$C$4)),N4832+ROW()*0.000000001,0)</f>
        <v>790.280004832</v>
      </c>
    </row>
    <row r="4833" customFormat="false" ht="15" hidden="false" customHeight="false" outlineLevel="0" collapsed="false">
      <c r="A4833" s="49" t="n">
        <v>17252</v>
      </c>
      <c r="B4833" s="49" t="s">
        <v>189</v>
      </c>
      <c r="C4833" s="63" t="n">
        <v>40700</v>
      </c>
      <c r="D4833" s="63" t="n">
        <v>40770</v>
      </c>
      <c r="E4833" s="49" t="n">
        <v>2</v>
      </c>
      <c r="F4833" s="54" t="n">
        <v>0</v>
      </c>
      <c r="G4833" s="54" t="n">
        <v>0</v>
      </c>
      <c r="H4833" s="54" t="n">
        <v>348.91</v>
      </c>
      <c r="I4833" s="54" t="n">
        <f aca="false">SUM(F4833:H4833)</f>
        <v>348.91</v>
      </c>
      <c r="J4833" s="49" t="n">
        <f aca="false">Calc!$C$5-D4833</f>
        <v>117</v>
      </c>
      <c r="K4833" s="49" t="n">
        <f aca="false">IF(J4833&lt;=Calc!$C$11,4,IF(J4833&lt;=Calc!$C$12,3,IF(J4833&lt;=Calc!$C$13,2,1)))</f>
        <v>2</v>
      </c>
      <c r="L4833" s="49" t="n">
        <f aca="false">1+(E4833&gt;=Calc!$C$16)+(E4833&gt;=Calc!$C$17)+(E4833&gt;=Calc!$C$18)</f>
        <v>2</v>
      </c>
      <c r="M4833" s="49" t="str">
        <f aca="false">IF(AND(K4833=4,L4833&gt;=3),"Champions",IF(AND(K4833=3,L4833&gt;=3),"Loyal",IF(K4833&gt;=3,"Recent / New",IF(L4833&gt;=3,"At Risk","Hibernating / Lost"))))</f>
        <v>Hibernating / Lost</v>
      </c>
      <c r="N4833" s="54" t="n">
        <f aca="false">IF(AND(Calc!$C$2&lt;=2009,Calc!$C$3&gt;=2009),F4833,0)+IF(AND(Calc!$C$2&lt;=2010,Calc!$C$3&gt;=2010),G4833,0)+IF(AND(Calc!$C$2&lt;=2011,Calc!$C$3&gt;=2011),H4833,0)</f>
        <v>348.91</v>
      </c>
      <c r="O4833" s="61" t="n">
        <f aca="false">IF(AND(N4833&gt;0,OR(Calc!$C$4="*",B4833=Calc!$C$4)),N4833+ROW()*0.000000001,0)</f>
        <v>348.910004833</v>
      </c>
    </row>
    <row r="4834" customFormat="false" ht="15" hidden="false" customHeight="false" outlineLevel="0" collapsed="false">
      <c r="A4834" s="49" t="n">
        <v>17253</v>
      </c>
      <c r="B4834" s="49" t="s">
        <v>189</v>
      </c>
      <c r="C4834" s="63" t="n">
        <v>40868</v>
      </c>
      <c r="D4834" s="63" t="n">
        <v>40868</v>
      </c>
      <c r="E4834" s="49" t="n">
        <v>1</v>
      </c>
      <c r="F4834" s="54" t="n">
        <v>0</v>
      </c>
      <c r="G4834" s="54" t="n">
        <v>0</v>
      </c>
      <c r="H4834" s="54" t="n">
        <v>178.26</v>
      </c>
      <c r="I4834" s="54" t="n">
        <f aca="false">SUM(F4834:H4834)</f>
        <v>178.26</v>
      </c>
      <c r="J4834" s="49" t="n">
        <f aca="false">Calc!$C$5-D4834</f>
        <v>19</v>
      </c>
      <c r="K4834" s="49" t="n">
        <f aca="false">IF(J4834&lt;=Calc!$C$11,4,IF(J4834&lt;=Calc!$C$12,3,IF(J4834&lt;=Calc!$C$13,2,1)))</f>
        <v>4</v>
      </c>
      <c r="L4834" s="49" t="n">
        <f aca="false">1+(E4834&gt;=Calc!$C$16)+(E4834&gt;=Calc!$C$17)+(E4834&gt;=Calc!$C$18)</f>
        <v>1</v>
      </c>
      <c r="M4834" s="49" t="str">
        <f aca="false">IF(AND(K4834=4,L4834&gt;=3),"Champions",IF(AND(K4834=3,L4834&gt;=3),"Loyal",IF(K4834&gt;=3,"Recent / New",IF(L4834&gt;=3,"At Risk","Hibernating / Lost"))))</f>
        <v>Recent / New</v>
      </c>
      <c r="N4834" s="54" t="n">
        <f aca="false">IF(AND(Calc!$C$2&lt;=2009,Calc!$C$3&gt;=2009),F4834,0)+IF(AND(Calc!$C$2&lt;=2010,Calc!$C$3&gt;=2010),G4834,0)+IF(AND(Calc!$C$2&lt;=2011,Calc!$C$3&gt;=2011),H4834,0)</f>
        <v>178.26</v>
      </c>
      <c r="O4834" s="61" t="n">
        <f aca="false">IF(AND(N4834&gt;0,OR(Calc!$C$4="*",B4834=Calc!$C$4)),N4834+ROW()*0.000000001,0)</f>
        <v>178.260004834</v>
      </c>
    </row>
    <row r="4835" customFormat="false" ht="15" hidden="false" customHeight="false" outlineLevel="0" collapsed="false">
      <c r="A4835" s="49" t="n">
        <v>17254</v>
      </c>
      <c r="B4835" s="49" t="s">
        <v>189</v>
      </c>
      <c r="C4835" s="63" t="n">
        <v>40485</v>
      </c>
      <c r="D4835" s="63" t="n">
        <v>40882</v>
      </c>
      <c r="E4835" s="49" t="n">
        <v>3</v>
      </c>
      <c r="F4835" s="54" t="n">
        <v>0</v>
      </c>
      <c r="G4835" s="54" t="n">
        <v>198.29</v>
      </c>
      <c r="H4835" s="54" t="n">
        <v>271.19</v>
      </c>
      <c r="I4835" s="54" t="n">
        <f aca="false">SUM(F4835:H4835)</f>
        <v>469.48</v>
      </c>
      <c r="J4835" s="49" t="n">
        <f aca="false">Calc!$C$5-D4835</f>
        <v>5</v>
      </c>
      <c r="K4835" s="49" t="n">
        <f aca="false">IF(J4835&lt;=Calc!$C$11,4,IF(J4835&lt;=Calc!$C$12,3,IF(J4835&lt;=Calc!$C$13,2,1)))</f>
        <v>4</v>
      </c>
      <c r="L4835" s="49" t="n">
        <f aca="false">1+(E4835&gt;=Calc!$C$16)+(E4835&gt;=Calc!$C$17)+(E4835&gt;=Calc!$C$18)</f>
        <v>2</v>
      </c>
      <c r="M4835" s="49" t="str">
        <f aca="false">IF(AND(K4835=4,L4835&gt;=3),"Champions",IF(AND(K4835=3,L4835&gt;=3),"Loyal",IF(K4835&gt;=3,"Recent / New",IF(L4835&gt;=3,"At Risk","Hibernating / Lost"))))</f>
        <v>Recent / New</v>
      </c>
      <c r="N4835" s="54" t="n">
        <f aca="false">IF(AND(Calc!$C$2&lt;=2009,Calc!$C$3&gt;=2009),F4835,0)+IF(AND(Calc!$C$2&lt;=2010,Calc!$C$3&gt;=2010),G4835,0)+IF(AND(Calc!$C$2&lt;=2011,Calc!$C$3&gt;=2011),H4835,0)</f>
        <v>469.48</v>
      </c>
      <c r="O4835" s="61" t="n">
        <f aca="false">IF(AND(N4835&gt;0,OR(Calc!$C$4="*",B4835=Calc!$C$4)),N4835+ROW()*0.000000001,0)</f>
        <v>469.480004835</v>
      </c>
    </row>
    <row r="4836" customFormat="false" ht="15" hidden="false" customHeight="false" outlineLevel="0" collapsed="false">
      <c r="A4836" s="49" t="n">
        <v>17255</v>
      </c>
      <c r="B4836" s="49" t="s">
        <v>189</v>
      </c>
      <c r="C4836" s="63" t="n">
        <v>40440</v>
      </c>
      <c r="D4836" s="63" t="n">
        <v>40846</v>
      </c>
      <c r="E4836" s="49" t="n">
        <v>4</v>
      </c>
      <c r="F4836" s="54" t="n">
        <v>0</v>
      </c>
      <c r="G4836" s="54" t="n">
        <v>490.22</v>
      </c>
      <c r="H4836" s="54" t="n">
        <v>291.48</v>
      </c>
      <c r="I4836" s="54" t="n">
        <f aca="false">SUM(F4836:H4836)</f>
        <v>781.7</v>
      </c>
      <c r="J4836" s="49" t="n">
        <f aca="false">Calc!$C$5-D4836</f>
        <v>41</v>
      </c>
      <c r="K4836" s="49" t="n">
        <f aca="false">IF(J4836&lt;=Calc!$C$11,4,IF(J4836&lt;=Calc!$C$12,3,IF(J4836&lt;=Calc!$C$13,2,1)))</f>
        <v>3</v>
      </c>
      <c r="L4836" s="49" t="n">
        <f aca="false">1+(E4836&gt;=Calc!$C$16)+(E4836&gt;=Calc!$C$17)+(E4836&gt;=Calc!$C$18)</f>
        <v>3</v>
      </c>
      <c r="M4836" s="49" t="str">
        <f aca="false">IF(AND(K4836=4,L4836&gt;=3),"Champions",IF(AND(K4836=3,L4836&gt;=3),"Loyal",IF(K4836&gt;=3,"Recent / New",IF(L4836&gt;=3,"At Risk","Hibernating / Lost"))))</f>
        <v>Loyal</v>
      </c>
      <c r="N4836" s="54" t="n">
        <f aca="false">IF(AND(Calc!$C$2&lt;=2009,Calc!$C$3&gt;=2009),F4836,0)+IF(AND(Calc!$C$2&lt;=2010,Calc!$C$3&gt;=2010),G4836,0)+IF(AND(Calc!$C$2&lt;=2011,Calc!$C$3&gt;=2011),H4836,0)</f>
        <v>781.7</v>
      </c>
      <c r="O4836" s="61" t="n">
        <f aca="false">IF(AND(N4836&gt;0,OR(Calc!$C$4="*",B4836=Calc!$C$4)),N4836+ROW()*0.000000001,0)</f>
        <v>781.700004836</v>
      </c>
    </row>
    <row r="4837" customFormat="false" ht="15" hidden="false" customHeight="false" outlineLevel="0" collapsed="false">
      <c r="A4837" s="49" t="n">
        <v>17256</v>
      </c>
      <c r="B4837" s="49" t="s">
        <v>189</v>
      </c>
      <c r="C4837" s="63" t="n">
        <v>40286</v>
      </c>
      <c r="D4837" s="63" t="n">
        <v>40779</v>
      </c>
      <c r="E4837" s="49" t="n">
        <v>5</v>
      </c>
      <c r="F4837" s="54" t="n">
        <v>0</v>
      </c>
      <c r="G4837" s="54" t="n">
        <v>258.93</v>
      </c>
      <c r="H4837" s="54" t="n">
        <v>240</v>
      </c>
      <c r="I4837" s="54" t="n">
        <f aca="false">SUM(F4837:H4837)</f>
        <v>498.93</v>
      </c>
      <c r="J4837" s="49" t="n">
        <f aca="false">Calc!$C$5-D4837</f>
        <v>108</v>
      </c>
      <c r="K4837" s="49" t="n">
        <f aca="false">IF(J4837&lt;=Calc!$C$11,4,IF(J4837&lt;=Calc!$C$12,3,IF(J4837&lt;=Calc!$C$13,2,1)))</f>
        <v>2</v>
      </c>
      <c r="L4837" s="49" t="n">
        <f aca="false">1+(E4837&gt;=Calc!$C$16)+(E4837&gt;=Calc!$C$17)+(E4837&gt;=Calc!$C$18)</f>
        <v>3</v>
      </c>
      <c r="M4837" s="49" t="str">
        <f aca="false">IF(AND(K4837=4,L4837&gt;=3),"Champions",IF(AND(K4837=3,L4837&gt;=3),"Loyal",IF(K4837&gt;=3,"Recent / New",IF(L4837&gt;=3,"At Risk","Hibernating / Lost"))))</f>
        <v>At Risk</v>
      </c>
      <c r="N4837" s="54" t="n">
        <f aca="false">IF(AND(Calc!$C$2&lt;=2009,Calc!$C$3&gt;=2009),F4837,0)+IF(AND(Calc!$C$2&lt;=2010,Calc!$C$3&gt;=2010),G4837,0)+IF(AND(Calc!$C$2&lt;=2011,Calc!$C$3&gt;=2011),H4837,0)</f>
        <v>498.93</v>
      </c>
      <c r="O4837" s="61" t="n">
        <f aca="false">IF(AND(N4837&gt;0,OR(Calc!$C$4="*",B4837=Calc!$C$4)),N4837+ROW()*0.000000001,0)</f>
        <v>498.930004837</v>
      </c>
    </row>
    <row r="4838" customFormat="false" ht="15" hidden="false" customHeight="false" outlineLevel="0" collapsed="false">
      <c r="A4838" s="49" t="n">
        <v>17257</v>
      </c>
      <c r="B4838" s="49" t="s">
        <v>189</v>
      </c>
      <c r="C4838" s="63" t="n">
        <v>40450</v>
      </c>
      <c r="D4838" s="63" t="n">
        <v>40450</v>
      </c>
      <c r="E4838" s="49" t="n">
        <v>2</v>
      </c>
      <c r="F4838" s="54" t="n">
        <v>0</v>
      </c>
      <c r="G4838" s="54" t="n">
        <v>189.78</v>
      </c>
      <c r="H4838" s="54" t="n">
        <v>0</v>
      </c>
      <c r="I4838" s="54" t="n">
        <f aca="false">SUM(F4838:H4838)</f>
        <v>189.78</v>
      </c>
      <c r="J4838" s="49" t="n">
        <f aca="false">Calc!$C$5-D4838</f>
        <v>437</v>
      </c>
      <c r="K4838" s="49" t="n">
        <f aca="false">IF(J4838&lt;=Calc!$C$11,4,IF(J4838&lt;=Calc!$C$12,3,IF(J4838&lt;=Calc!$C$13,2,1)))</f>
        <v>1</v>
      </c>
      <c r="L4838" s="49" t="n">
        <f aca="false">1+(E4838&gt;=Calc!$C$16)+(E4838&gt;=Calc!$C$17)+(E4838&gt;=Calc!$C$18)</f>
        <v>2</v>
      </c>
      <c r="M4838" s="49" t="str">
        <f aca="false">IF(AND(K4838=4,L4838&gt;=3),"Champions",IF(AND(K4838=3,L4838&gt;=3),"Loyal",IF(K4838&gt;=3,"Recent / New",IF(L4838&gt;=3,"At Risk","Hibernating / Lost"))))</f>
        <v>Hibernating / Lost</v>
      </c>
      <c r="N4838" s="54" t="n">
        <f aca="false">IF(AND(Calc!$C$2&lt;=2009,Calc!$C$3&gt;=2009),F4838,0)+IF(AND(Calc!$C$2&lt;=2010,Calc!$C$3&gt;=2010),G4838,0)+IF(AND(Calc!$C$2&lt;=2011,Calc!$C$3&gt;=2011),H4838,0)</f>
        <v>189.78</v>
      </c>
      <c r="O4838" s="61" t="n">
        <f aca="false">IF(AND(N4838&gt;0,OR(Calc!$C$4="*",B4838=Calc!$C$4)),N4838+ROW()*0.000000001,0)</f>
        <v>189.780004838</v>
      </c>
    </row>
    <row r="4839" customFormat="false" ht="15" hidden="false" customHeight="false" outlineLevel="0" collapsed="false">
      <c r="A4839" s="49" t="n">
        <v>17258</v>
      </c>
      <c r="B4839" s="49" t="s">
        <v>189</v>
      </c>
      <c r="C4839" s="63" t="n">
        <v>40221</v>
      </c>
      <c r="D4839" s="63" t="n">
        <v>40490</v>
      </c>
      <c r="E4839" s="49" t="n">
        <v>2</v>
      </c>
      <c r="F4839" s="54" t="n">
        <v>0</v>
      </c>
      <c r="G4839" s="54" t="n">
        <v>417.3</v>
      </c>
      <c r="H4839" s="54" t="n">
        <v>0</v>
      </c>
      <c r="I4839" s="54" t="n">
        <f aca="false">SUM(F4839:H4839)</f>
        <v>417.3</v>
      </c>
      <c r="J4839" s="49" t="n">
        <f aca="false">Calc!$C$5-D4839</f>
        <v>397</v>
      </c>
      <c r="K4839" s="49" t="n">
        <f aca="false">IF(J4839&lt;=Calc!$C$11,4,IF(J4839&lt;=Calc!$C$12,3,IF(J4839&lt;=Calc!$C$13,2,1)))</f>
        <v>1</v>
      </c>
      <c r="L4839" s="49" t="n">
        <f aca="false">1+(E4839&gt;=Calc!$C$16)+(E4839&gt;=Calc!$C$17)+(E4839&gt;=Calc!$C$18)</f>
        <v>2</v>
      </c>
      <c r="M4839" s="49" t="str">
        <f aca="false">IF(AND(K4839=4,L4839&gt;=3),"Champions",IF(AND(K4839=3,L4839&gt;=3),"Loyal",IF(K4839&gt;=3,"Recent / New",IF(L4839&gt;=3,"At Risk","Hibernating / Lost"))))</f>
        <v>Hibernating / Lost</v>
      </c>
      <c r="N4839" s="54" t="n">
        <f aca="false">IF(AND(Calc!$C$2&lt;=2009,Calc!$C$3&gt;=2009),F4839,0)+IF(AND(Calc!$C$2&lt;=2010,Calc!$C$3&gt;=2010),G4839,0)+IF(AND(Calc!$C$2&lt;=2011,Calc!$C$3&gt;=2011),H4839,0)</f>
        <v>417.3</v>
      </c>
      <c r="O4839" s="61" t="n">
        <f aca="false">IF(AND(N4839&gt;0,OR(Calc!$C$4="*",B4839=Calc!$C$4)),N4839+ROW()*0.000000001,0)</f>
        <v>417.300004839</v>
      </c>
    </row>
    <row r="4840" customFormat="false" ht="15" hidden="false" customHeight="false" outlineLevel="0" collapsed="false">
      <c r="A4840" s="49" t="n">
        <v>17259</v>
      </c>
      <c r="B4840" s="49" t="s">
        <v>189</v>
      </c>
      <c r="C4840" s="63" t="n">
        <v>40231</v>
      </c>
      <c r="D4840" s="63" t="n">
        <v>40738</v>
      </c>
      <c r="E4840" s="49" t="n">
        <v>6</v>
      </c>
      <c r="F4840" s="54" t="n">
        <v>0</v>
      </c>
      <c r="G4840" s="54" t="n">
        <v>1239.11</v>
      </c>
      <c r="H4840" s="54" t="n">
        <v>213.28</v>
      </c>
      <c r="I4840" s="54" t="n">
        <f aca="false">SUM(F4840:H4840)</f>
        <v>1452.39</v>
      </c>
      <c r="J4840" s="49" t="n">
        <f aca="false">Calc!$C$5-D4840</f>
        <v>149</v>
      </c>
      <c r="K4840" s="49" t="n">
        <f aca="false">IF(J4840&lt;=Calc!$C$11,4,IF(J4840&lt;=Calc!$C$12,3,IF(J4840&lt;=Calc!$C$13,2,1)))</f>
        <v>2</v>
      </c>
      <c r="L4840" s="49" t="n">
        <f aca="false">1+(E4840&gt;=Calc!$C$16)+(E4840&gt;=Calc!$C$17)+(E4840&gt;=Calc!$C$18)</f>
        <v>3</v>
      </c>
      <c r="M4840" s="49" t="str">
        <f aca="false">IF(AND(K4840=4,L4840&gt;=3),"Champions",IF(AND(K4840=3,L4840&gt;=3),"Loyal",IF(K4840&gt;=3,"Recent / New",IF(L4840&gt;=3,"At Risk","Hibernating / Lost"))))</f>
        <v>At Risk</v>
      </c>
      <c r="N4840" s="54" t="n">
        <f aca="false">IF(AND(Calc!$C$2&lt;=2009,Calc!$C$3&gt;=2009),F4840,0)+IF(AND(Calc!$C$2&lt;=2010,Calc!$C$3&gt;=2010),G4840,0)+IF(AND(Calc!$C$2&lt;=2011,Calc!$C$3&gt;=2011),H4840,0)</f>
        <v>1452.39</v>
      </c>
      <c r="O4840" s="61" t="n">
        <f aca="false">IF(AND(N4840&gt;0,OR(Calc!$C$4="*",B4840=Calc!$C$4)),N4840+ROW()*0.000000001,0)</f>
        <v>1452.39000484</v>
      </c>
    </row>
    <row r="4841" customFormat="false" ht="15" hidden="false" customHeight="false" outlineLevel="0" collapsed="false">
      <c r="A4841" s="49" t="n">
        <v>17260</v>
      </c>
      <c r="B4841" s="49" t="s">
        <v>189</v>
      </c>
      <c r="C4841" s="63" t="n">
        <v>40475</v>
      </c>
      <c r="D4841" s="63" t="n">
        <v>40475</v>
      </c>
      <c r="E4841" s="49" t="n">
        <v>1</v>
      </c>
      <c r="F4841" s="54" t="n">
        <v>0</v>
      </c>
      <c r="G4841" s="54" t="n">
        <v>120.95</v>
      </c>
      <c r="H4841" s="54" t="n">
        <v>0</v>
      </c>
      <c r="I4841" s="54" t="n">
        <f aca="false">SUM(F4841:H4841)</f>
        <v>120.95</v>
      </c>
      <c r="J4841" s="49" t="n">
        <f aca="false">Calc!$C$5-D4841</f>
        <v>412</v>
      </c>
      <c r="K4841" s="49" t="n">
        <f aca="false">IF(J4841&lt;=Calc!$C$11,4,IF(J4841&lt;=Calc!$C$12,3,IF(J4841&lt;=Calc!$C$13,2,1)))</f>
        <v>1</v>
      </c>
      <c r="L4841" s="49" t="n">
        <f aca="false">1+(E4841&gt;=Calc!$C$16)+(E4841&gt;=Calc!$C$17)+(E4841&gt;=Calc!$C$18)</f>
        <v>1</v>
      </c>
      <c r="M4841" s="49" t="str">
        <f aca="false">IF(AND(K4841=4,L4841&gt;=3),"Champions",IF(AND(K4841=3,L4841&gt;=3),"Loyal",IF(K4841&gt;=3,"Recent / New",IF(L4841&gt;=3,"At Risk","Hibernating / Lost"))))</f>
        <v>Hibernating / Lost</v>
      </c>
      <c r="N4841" s="54" t="n">
        <f aca="false">IF(AND(Calc!$C$2&lt;=2009,Calc!$C$3&gt;=2009),F4841,0)+IF(AND(Calc!$C$2&lt;=2010,Calc!$C$3&gt;=2010),G4841,0)+IF(AND(Calc!$C$2&lt;=2011,Calc!$C$3&gt;=2011),H4841,0)</f>
        <v>120.95</v>
      </c>
      <c r="O4841" s="61" t="n">
        <f aca="false">IF(AND(N4841&gt;0,OR(Calc!$C$4="*",B4841=Calc!$C$4)),N4841+ROW()*0.000000001,0)</f>
        <v>120.950004841</v>
      </c>
    </row>
    <row r="4842" customFormat="false" ht="15" hidden="false" customHeight="false" outlineLevel="0" collapsed="false">
      <c r="A4842" s="49" t="n">
        <v>17261</v>
      </c>
      <c r="B4842" s="49" t="s">
        <v>189</v>
      </c>
      <c r="C4842" s="63" t="n">
        <v>40377</v>
      </c>
      <c r="D4842" s="63" t="n">
        <v>40377</v>
      </c>
      <c r="E4842" s="49" t="n">
        <v>1</v>
      </c>
      <c r="F4842" s="54" t="n">
        <v>0</v>
      </c>
      <c r="G4842" s="54" t="n">
        <v>221.59</v>
      </c>
      <c r="H4842" s="54" t="n">
        <v>0</v>
      </c>
      <c r="I4842" s="54" t="n">
        <f aca="false">SUM(F4842:H4842)</f>
        <v>221.59</v>
      </c>
      <c r="J4842" s="49" t="n">
        <f aca="false">Calc!$C$5-D4842</f>
        <v>510</v>
      </c>
      <c r="K4842" s="49" t="n">
        <f aca="false">IF(J4842&lt;=Calc!$C$11,4,IF(J4842&lt;=Calc!$C$12,3,IF(J4842&lt;=Calc!$C$13,2,1)))</f>
        <v>1</v>
      </c>
      <c r="L4842" s="49" t="n">
        <f aca="false">1+(E4842&gt;=Calc!$C$16)+(E4842&gt;=Calc!$C$17)+(E4842&gt;=Calc!$C$18)</f>
        <v>1</v>
      </c>
      <c r="M4842" s="49" t="str">
        <f aca="false">IF(AND(K4842=4,L4842&gt;=3),"Champions",IF(AND(K4842=3,L4842&gt;=3),"Loyal",IF(K4842&gt;=3,"Recent / New",IF(L4842&gt;=3,"At Risk","Hibernating / Lost"))))</f>
        <v>Hibernating / Lost</v>
      </c>
      <c r="N4842" s="54" t="n">
        <f aca="false">IF(AND(Calc!$C$2&lt;=2009,Calc!$C$3&gt;=2009),F4842,0)+IF(AND(Calc!$C$2&lt;=2010,Calc!$C$3&gt;=2010),G4842,0)+IF(AND(Calc!$C$2&lt;=2011,Calc!$C$3&gt;=2011),H4842,0)</f>
        <v>221.59</v>
      </c>
      <c r="O4842" s="61" t="n">
        <f aca="false">IF(AND(N4842&gt;0,OR(Calc!$C$4="*",B4842=Calc!$C$4)),N4842+ROW()*0.000000001,0)</f>
        <v>221.590004842</v>
      </c>
    </row>
    <row r="4843" customFormat="false" ht="15" hidden="false" customHeight="false" outlineLevel="0" collapsed="false">
      <c r="A4843" s="49" t="n">
        <v>17262</v>
      </c>
      <c r="B4843" s="49" t="s">
        <v>189</v>
      </c>
      <c r="C4843" s="63" t="n">
        <v>40162</v>
      </c>
      <c r="D4843" s="63" t="n">
        <v>40834</v>
      </c>
      <c r="E4843" s="49" t="n">
        <v>11</v>
      </c>
      <c r="F4843" s="54" t="n">
        <v>169.5</v>
      </c>
      <c r="G4843" s="54" t="n">
        <v>1334.76</v>
      </c>
      <c r="H4843" s="54" t="n">
        <v>984.5</v>
      </c>
      <c r="I4843" s="54" t="n">
        <f aca="false">SUM(F4843:H4843)</f>
        <v>2488.76</v>
      </c>
      <c r="J4843" s="49" t="n">
        <f aca="false">Calc!$C$5-D4843</f>
        <v>53</v>
      </c>
      <c r="K4843" s="49" t="n">
        <f aca="false">IF(J4843&lt;=Calc!$C$11,4,IF(J4843&lt;=Calc!$C$12,3,IF(J4843&lt;=Calc!$C$13,2,1)))</f>
        <v>3</v>
      </c>
      <c r="L4843" s="49" t="n">
        <f aca="false">1+(E4843&gt;=Calc!$C$16)+(E4843&gt;=Calc!$C$17)+(E4843&gt;=Calc!$C$18)</f>
        <v>4</v>
      </c>
      <c r="M4843" s="49" t="str">
        <f aca="false">IF(AND(K4843=4,L4843&gt;=3),"Champions",IF(AND(K4843=3,L4843&gt;=3),"Loyal",IF(K4843&gt;=3,"Recent / New",IF(L4843&gt;=3,"At Risk","Hibernating / Lost"))))</f>
        <v>Loyal</v>
      </c>
      <c r="N4843" s="54" t="n">
        <f aca="false">IF(AND(Calc!$C$2&lt;=2009,Calc!$C$3&gt;=2009),F4843,0)+IF(AND(Calc!$C$2&lt;=2010,Calc!$C$3&gt;=2010),G4843,0)+IF(AND(Calc!$C$2&lt;=2011,Calc!$C$3&gt;=2011),H4843,0)</f>
        <v>2488.76</v>
      </c>
      <c r="O4843" s="61" t="n">
        <f aca="false">IF(AND(N4843&gt;0,OR(Calc!$C$4="*",B4843=Calc!$C$4)),N4843+ROW()*0.000000001,0)</f>
        <v>2488.760004843</v>
      </c>
    </row>
    <row r="4844" customFormat="false" ht="15" hidden="false" customHeight="false" outlineLevel="0" collapsed="false">
      <c r="A4844" s="49" t="n">
        <v>17263</v>
      </c>
      <c r="B4844" s="49" t="s">
        <v>189</v>
      </c>
      <c r="C4844" s="63" t="n">
        <v>40678</v>
      </c>
      <c r="D4844" s="63" t="n">
        <v>40678</v>
      </c>
      <c r="E4844" s="49" t="n">
        <v>1</v>
      </c>
      <c r="F4844" s="54" t="n">
        <v>0</v>
      </c>
      <c r="G4844" s="54" t="n">
        <v>0</v>
      </c>
      <c r="H4844" s="54" t="n">
        <v>63.44</v>
      </c>
      <c r="I4844" s="54" t="n">
        <f aca="false">SUM(F4844:H4844)</f>
        <v>63.44</v>
      </c>
      <c r="J4844" s="49" t="n">
        <f aca="false">Calc!$C$5-D4844</f>
        <v>209</v>
      </c>
      <c r="K4844" s="49" t="n">
        <f aca="false">IF(J4844&lt;=Calc!$C$11,4,IF(J4844&lt;=Calc!$C$12,3,IF(J4844&lt;=Calc!$C$13,2,1)))</f>
        <v>2</v>
      </c>
      <c r="L4844" s="49" t="n">
        <f aca="false">1+(E4844&gt;=Calc!$C$16)+(E4844&gt;=Calc!$C$17)+(E4844&gt;=Calc!$C$18)</f>
        <v>1</v>
      </c>
      <c r="M4844" s="49" t="str">
        <f aca="false">IF(AND(K4844=4,L4844&gt;=3),"Champions",IF(AND(K4844=3,L4844&gt;=3),"Loyal",IF(K4844&gt;=3,"Recent / New",IF(L4844&gt;=3,"At Risk","Hibernating / Lost"))))</f>
        <v>Hibernating / Lost</v>
      </c>
      <c r="N4844" s="54" t="n">
        <f aca="false">IF(AND(Calc!$C$2&lt;=2009,Calc!$C$3&gt;=2009),F4844,0)+IF(AND(Calc!$C$2&lt;=2010,Calc!$C$3&gt;=2010),G4844,0)+IF(AND(Calc!$C$2&lt;=2011,Calc!$C$3&gt;=2011),H4844,0)</f>
        <v>63.44</v>
      </c>
      <c r="O4844" s="61" t="n">
        <f aca="false">IF(AND(N4844&gt;0,OR(Calc!$C$4="*",B4844=Calc!$C$4)),N4844+ROW()*0.000000001,0)</f>
        <v>63.440004844</v>
      </c>
    </row>
    <row r="4845" customFormat="false" ht="15" hidden="false" customHeight="false" outlineLevel="0" collapsed="false">
      <c r="A4845" s="49" t="n">
        <v>17264</v>
      </c>
      <c r="B4845" s="49" t="s">
        <v>189</v>
      </c>
      <c r="C4845" s="63" t="n">
        <v>40462</v>
      </c>
      <c r="D4845" s="63" t="n">
        <v>40462</v>
      </c>
      <c r="E4845" s="49" t="n">
        <v>1</v>
      </c>
      <c r="F4845" s="54" t="n">
        <v>0</v>
      </c>
      <c r="G4845" s="54" t="n">
        <v>268.28</v>
      </c>
      <c r="H4845" s="54" t="n">
        <v>0</v>
      </c>
      <c r="I4845" s="54" t="n">
        <f aca="false">SUM(F4845:H4845)</f>
        <v>268.28</v>
      </c>
      <c r="J4845" s="49" t="n">
        <f aca="false">Calc!$C$5-D4845</f>
        <v>425</v>
      </c>
      <c r="K4845" s="49" t="n">
        <f aca="false">IF(J4845&lt;=Calc!$C$11,4,IF(J4845&lt;=Calc!$C$12,3,IF(J4845&lt;=Calc!$C$13,2,1)))</f>
        <v>1</v>
      </c>
      <c r="L4845" s="49" t="n">
        <f aca="false">1+(E4845&gt;=Calc!$C$16)+(E4845&gt;=Calc!$C$17)+(E4845&gt;=Calc!$C$18)</f>
        <v>1</v>
      </c>
      <c r="M4845" s="49" t="str">
        <f aca="false">IF(AND(K4845=4,L4845&gt;=3),"Champions",IF(AND(K4845=3,L4845&gt;=3),"Loyal",IF(K4845&gt;=3,"Recent / New",IF(L4845&gt;=3,"At Risk","Hibernating / Lost"))))</f>
        <v>Hibernating / Lost</v>
      </c>
      <c r="N4845" s="54" t="n">
        <f aca="false">IF(AND(Calc!$C$2&lt;=2009,Calc!$C$3&gt;=2009),F4845,0)+IF(AND(Calc!$C$2&lt;=2010,Calc!$C$3&gt;=2010),G4845,0)+IF(AND(Calc!$C$2&lt;=2011,Calc!$C$3&gt;=2011),H4845,0)</f>
        <v>268.28</v>
      </c>
      <c r="O4845" s="61" t="n">
        <f aca="false">IF(AND(N4845&gt;0,OR(Calc!$C$4="*",B4845=Calc!$C$4)),N4845+ROW()*0.000000001,0)</f>
        <v>268.280004845</v>
      </c>
    </row>
    <row r="4846" customFormat="false" ht="15" hidden="false" customHeight="false" outlineLevel="0" collapsed="false">
      <c r="A4846" s="49" t="n">
        <v>17265</v>
      </c>
      <c r="B4846" s="49" t="s">
        <v>189</v>
      </c>
      <c r="C4846" s="63" t="n">
        <v>40706</v>
      </c>
      <c r="D4846" s="63" t="n">
        <v>40748</v>
      </c>
      <c r="E4846" s="49" t="n">
        <v>2</v>
      </c>
      <c r="F4846" s="54" t="n">
        <v>0</v>
      </c>
      <c r="G4846" s="54" t="n">
        <v>0</v>
      </c>
      <c r="H4846" s="54" t="n">
        <v>550.01</v>
      </c>
      <c r="I4846" s="54" t="n">
        <f aca="false">SUM(F4846:H4846)</f>
        <v>550.01</v>
      </c>
      <c r="J4846" s="49" t="n">
        <f aca="false">Calc!$C$5-D4846</f>
        <v>139</v>
      </c>
      <c r="K4846" s="49" t="n">
        <f aca="false">IF(J4846&lt;=Calc!$C$11,4,IF(J4846&lt;=Calc!$C$12,3,IF(J4846&lt;=Calc!$C$13,2,1)))</f>
        <v>2</v>
      </c>
      <c r="L4846" s="49" t="n">
        <f aca="false">1+(E4846&gt;=Calc!$C$16)+(E4846&gt;=Calc!$C$17)+(E4846&gt;=Calc!$C$18)</f>
        <v>2</v>
      </c>
      <c r="M4846" s="49" t="str">
        <f aca="false">IF(AND(K4846=4,L4846&gt;=3),"Champions",IF(AND(K4846=3,L4846&gt;=3),"Loyal",IF(K4846&gt;=3,"Recent / New",IF(L4846&gt;=3,"At Risk","Hibernating / Lost"))))</f>
        <v>Hibernating / Lost</v>
      </c>
      <c r="N4846" s="54" t="n">
        <f aca="false">IF(AND(Calc!$C$2&lt;=2009,Calc!$C$3&gt;=2009),F4846,0)+IF(AND(Calc!$C$2&lt;=2010,Calc!$C$3&gt;=2010),G4846,0)+IF(AND(Calc!$C$2&lt;=2011,Calc!$C$3&gt;=2011),H4846,0)</f>
        <v>550.01</v>
      </c>
      <c r="O4846" s="61" t="n">
        <f aca="false">IF(AND(N4846&gt;0,OR(Calc!$C$4="*",B4846=Calc!$C$4)),N4846+ROW()*0.000000001,0)</f>
        <v>550.010004846</v>
      </c>
    </row>
    <row r="4847" customFormat="false" ht="15" hidden="false" customHeight="false" outlineLevel="0" collapsed="false">
      <c r="A4847" s="49" t="n">
        <v>17266</v>
      </c>
      <c r="B4847" s="49" t="s">
        <v>189</v>
      </c>
      <c r="C4847" s="63" t="n">
        <v>40246</v>
      </c>
      <c r="D4847" s="63" t="n">
        <v>40884</v>
      </c>
      <c r="E4847" s="49" t="n">
        <v>5</v>
      </c>
      <c r="F4847" s="54" t="n">
        <v>0</v>
      </c>
      <c r="G4847" s="54" t="n">
        <v>205.14</v>
      </c>
      <c r="H4847" s="54" t="n">
        <v>296.58</v>
      </c>
      <c r="I4847" s="54" t="n">
        <f aca="false">SUM(F4847:H4847)</f>
        <v>501.72</v>
      </c>
      <c r="J4847" s="49" t="n">
        <f aca="false">Calc!$C$5-D4847</f>
        <v>3</v>
      </c>
      <c r="K4847" s="49" t="n">
        <f aca="false">IF(J4847&lt;=Calc!$C$11,4,IF(J4847&lt;=Calc!$C$12,3,IF(J4847&lt;=Calc!$C$13,2,1)))</f>
        <v>4</v>
      </c>
      <c r="L4847" s="49" t="n">
        <f aca="false">1+(E4847&gt;=Calc!$C$16)+(E4847&gt;=Calc!$C$17)+(E4847&gt;=Calc!$C$18)</f>
        <v>3</v>
      </c>
      <c r="M4847" s="49" t="str">
        <f aca="false">IF(AND(K4847=4,L4847&gt;=3),"Champions",IF(AND(K4847=3,L4847&gt;=3),"Loyal",IF(K4847&gt;=3,"Recent / New",IF(L4847&gt;=3,"At Risk","Hibernating / Lost"))))</f>
        <v>Champions</v>
      </c>
      <c r="N4847" s="54" t="n">
        <f aca="false">IF(AND(Calc!$C$2&lt;=2009,Calc!$C$3&gt;=2009),F4847,0)+IF(AND(Calc!$C$2&lt;=2010,Calc!$C$3&gt;=2010),G4847,0)+IF(AND(Calc!$C$2&lt;=2011,Calc!$C$3&gt;=2011),H4847,0)</f>
        <v>501.72</v>
      </c>
      <c r="O4847" s="61" t="n">
        <f aca="false">IF(AND(N4847&gt;0,OR(Calc!$C$4="*",B4847=Calc!$C$4)),N4847+ROW()*0.000000001,0)</f>
        <v>501.720004847</v>
      </c>
    </row>
    <row r="4848" customFormat="false" ht="15" hidden="false" customHeight="false" outlineLevel="0" collapsed="false">
      <c r="A4848" s="49" t="n">
        <v>17267</v>
      </c>
      <c r="B4848" s="49" t="s">
        <v>189</v>
      </c>
      <c r="C4848" s="63" t="n">
        <v>40759</v>
      </c>
      <c r="D4848" s="63" t="n">
        <v>40759</v>
      </c>
      <c r="E4848" s="49" t="n">
        <v>2</v>
      </c>
      <c r="F4848" s="54" t="n">
        <v>0</v>
      </c>
      <c r="G4848" s="54" t="n">
        <v>0</v>
      </c>
      <c r="H4848" s="54" t="n">
        <v>317.2</v>
      </c>
      <c r="I4848" s="54" t="n">
        <f aca="false">SUM(F4848:H4848)</f>
        <v>317.2</v>
      </c>
      <c r="J4848" s="49" t="n">
        <f aca="false">Calc!$C$5-D4848</f>
        <v>128</v>
      </c>
      <c r="K4848" s="49" t="n">
        <f aca="false">IF(J4848&lt;=Calc!$C$11,4,IF(J4848&lt;=Calc!$C$12,3,IF(J4848&lt;=Calc!$C$13,2,1)))</f>
        <v>2</v>
      </c>
      <c r="L4848" s="49" t="n">
        <f aca="false">1+(E4848&gt;=Calc!$C$16)+(E4848&gt;=Calc!$C$17)+(E4848&gt;=Calc!$C$18)</f>
        <v>2</v>
      </c>
      <c r="M4848" s="49" t="str">
        <f aca="false">IF(AND(K4848=4,L4848&gt;=3),"Champions",IF(AND(K4848=3,L4848&gt;=3),"Loyal",IF(K4848&gt;=3,"Recent / New",IF(L4848&gt;=3,"At Risk","Hibernating / Lost"))))</f>
        <v>Hibernating / Lost</v>
      </c>
      <c r="N4848" s="54" t="n">
        <f aca="false">IF(AND(Calc!$C$2&lt;=2009,Calc!$C$3&gt;=2009),F4848,0)+IF(AND(Calc!$C$2&lt;=2010,Calc!$C$3&gt;=2010),G4848,0)+IF(AND(Calc!$C$2&lt;=2011,Calc!$C$3&gt;=2011),H4848,0)</f>
        <v>317.2</v>
      </c>
      <c r="O4848" s="61" t="n">
        <f aca="false">IF(AND(N4848&gt;0,OR(Calc!$C$4="*",B4848=Calc!$C$4)),N4848+ROW()*0.000000001,0)</f>
        <v>317.200004848</v>
      </c>
    </row>
    <row r="4849" customFormat="false" ht="15" hidden="false" customHeight="false" outlineLevel="0" collapsed="false">
      <c r="A4849" s="49" t="n">
        <v>17268</v>
      </c>
      <c r="B4849" s="49" t="s">
        <v>189</v>
      </c>
      <c r="C4849" s="63" t="n">
        <v>40155</v>
      </c>
      <c r="D4849" s="63" t="n">
        <v>40779</v>
      </c>
      <c r="E4849" s="49" t="n">
        <v>11</v>
      </c>
      <c r="F4849" s="54" t="n">
        <v>155.7</v>
      </c>
      <c r="G4849" s="54" t="n">
        <v>814.55</v>
      </c>
      <c r="H4849" s="54" t="n">
        <v>763.64</v>
      </c>
      <c r="I4849" s="54" t="n">
        <f aca="false">SUM(F4849:H4849)</f>
        <v>1733.89</v>
      </c>
      <c r="J4849" s="49" t="n">
        <f aca="false">Calc!$C$5-D4849</f>
        <v>108</v>
      </c>
      <c r="K4849" s="49" t="n">
        <f aca="false">IF(J4849&lt;=Calc!$C$11,4,IF(J4849&lt;=Calc!$C$12,3,IF(J4849&lt;=Calc!$C$13,2,1)))</f>
        <v>2</v>
      </c>
      <c r="L4849" s="49" t="n">
        <f aca="false">1+(E4849&gt;=Calc!$C$16)+(E4849&gt;=Calc!$C$17)+(E4849&gt;=Calc!$C$18)</f>
        <v>4</v>
      </c>
      <c r="M4849" s="49" t="str">
        <f aca="false">IF(AND(K4849=4,L4849&gt;=3),"Champions",IF(AND(K4849=3,L4849&gt;=3),"Loyal",IF(K4849&gt;=3,"Recent / New",IF(L4849&gt;=3,"At Risk","Hibernating / Lost"))))</f>
        <v>At Risk</v>
      </c>
      <c r="N4849" s="54" t="n">
        <f aca="false">IF(AND(Calc!$C$2&lt;=2009,Calc!$C$3&gt;=2009),F4849,0)+IF(AND(Calc!$C$2&lt;=2010,Calc!$C$3&gt;=2010),G4849,0)+IF(AND(Calc!$C$2&lt;=2011,Calc!$C$3&gt;=2011),H4849,0)</f>
        <v>1733.89</v>
      </c>
      <c r="O4849" s="61" t="n">
        <f aca="false">IF(AND(N4849&gt;0,OR(Calc!$C$4="*",B4849=Calc!$C$4)),N4849+ROW()*0.000000001,0)</f>
        <v>1733.890004849</v>
      </c>
    </row>
    <row r="4850" customFormat="false" ht="15" hidden="false" customHeight="false" outlineLevel="0" collapsed="false">
      <c r="A4850" s="49" t="n">
        <v>17269</v>
      </c>
      <c r="B4850" s="49" t="s">
        <v>189</v>
      </c>
      <c r="C4850" s="63" t="n">
        <v>40501</v>
      </c>
      <c r="D4850" s="63" t="n">
        <v>40501</v>
      </c>
      <c r="E4850" s="49" t="n">
        <v>1</v>
      </c>
      <c r="F4850" s="54" t="n">
        <v>0</v>
      </c>
      <c r="G4850" s="54" t="n">
        <v>491.81</v>
      </c>
      <c r="H4850" s="54" t="n">
        <v>0</v>
      </c>
      <c r="I4850" s="54" t="n">
        <f aca="false">SUM(F4850:H4850)</f>
        <v>491.81</v>
      </c>
      <c r="J4850" s="49" t="n">
        <f aca="false">Calc!$C$5-D4850</f>
        <v>386</v>
      </c>
      <c r="K4850" s="49" t="n">
        <f aca="false">IF(J4850&lt;=Calc!$C$11,4,IF(J4850&lt;=Calc!$C$12,3,IF(J4850&lt;=Calc!$C$13,2,1)))</f>
        <v>1</v>
      </c>
      <c r="L4850" s="49" t="n">
        <f aca="false">1+(E4850&gt;=Calc!$C$16)+(E4850&gt;=Calc!$C$17)+(E4850&gt;=Calc!$C$18)</f>
        <v>1</v>
      </c>
      <c r="M4850" s="49" t="str">
        <f aca="false">IF(AND(K4850=4,L4850&gt;=3),"Champions",IF(AND(K4850=3,L4850&gt;=3),"Loyal",IF(K4850&gt;=3,"Recent / New",IF(L4850&gt;=3,"At Risk","Hibernating / Lost"))))</f>
        <v>Hibernating / Lost</v>
      </c>
      <c r="N4850" s="54" t="n">
        <f aca="false">IF(AND(Calc!$C$2&lt;=2009,Calc!$C$3&gt;=2009),F4850,0)+IF(AND(Calc!$C$2&lt;=2010,Calc!$C$3&gt;=2010),G4850,0)+IF(AND(Calc!$C$2&lt;=2011,Calc!$C$3&gt;=2011),H4850,0)</f>
        <v>491.81</v>
      </c>
      <c r="O4850" s="61" t="n">
        <f aca="false">IF(AND(N4850&gt;0,OR(Calc!$C$4="*",B4850=Calc!$C$4)),N4850+ROW()*0.000000001,0)</f>
        <v>491.81000485</v>
      </c>
    </row>
    <row r="4851" customFormat="false" ht="15" hidden="false" customHeight="false" outlineLevel="0" collapsed="false">
      <c r="A4851" s="49" t="n">
        <v>17270</v>
      </c>
      <c r="B4851" s="49" t="s">
        <v>189</v>
      </c>
      <c r="C4851" s="63" t="n">
        <v>40154</v>
      </c>
      <c r="D4851" s="63" t="n">
        <v>40417</v>
      </c>
      <c r="E4851" s="49" t="n">
        <v>2</v>
      </c>
      <c r="F4851" s="54" t="n">
        <v>389.62</v>
      </c>
      <c r="G4851" s="54" t="n">
        <v>211.83</v>
      </c>
      <c r="H4851" s="54" t="n">
        <v>0</v>
      </c>
      <c r="I4851" s="54" t="n">
        <f aca="false">SUM(F4851:H4851)</f>
        <v>601.45</v>
      </c>
      <c r="J4851" s="49" t="n">
        <f aca="false">Calc!$C$5-D4851</f>
        <v>470</v>
      </c>
      <c r="K4851" s="49" t="n">
        <f aca="false">IF(J4851&lt;=Calc!$C$11,4,IF(J4851&lt;=Calc!$C$12,3,IF(J4851&lt;=Calc!$C$13,2,1)))</f>
        <v>1</v>
      </c>
      <c r="L4851" s="49" t="n">
        <f aca="false">1+(E4851&gt;=Calc!$C$16)+(E4851&gt;=Calc!$C$17)+(E4851&gt;=Calc!$C$18)</f>
        <v>2</v>
      </c>
      <c r="M4851" s="49" t="str">
        <f aca="false">IF(AND(K4851=4,L4851&gt;=3),"Champions",IF(AND(K4851=3,L4851&gt;=3),"Loyal",IF(K4851&gt;=3,"Recent / New",IF(L4851&gt;=3,"At Risk","Hibernating / Lost"))))</f>
        <v>Hibernating / Lost</v>
      </c>
      <c r="N4851" s="54" t="n">
        <f aca="false">IF(AND(Calc!$C$2&lt;=2009,Calc!$C$3&gt;=2009),F4851,0)+IF(AND(Calc!$C$2&lt;=2010,Calc!$C$3&gt;=2010),G4851,0)+IF(AND(Calc!$C$2&lt;=2011,Calc!$C$3&gt;=2011),H4851,0)</f>
        <v>601.45</v>
      </c>
      <c r="O4851" s="61" t="n">
        <f aca="false">IF(AND(N4851&gt;0,OR(Calc!$C$4="*",B4851=Calc!$C$4)),N4851+ROW()*0.000000001,0)</f>
        <v>601.450004851</v>
      </c>
    </row>
    <row r="4852" customFormat="false" ht="15" hidden="false" customHeight="false" outlineLevel="0" collapsed="false">
      <c r="A4852" s="49" t="n">
        <v>17271</v>
      </c>
      <c r="B4852" s="49" t="s">
        <v>189</v>
      </c>
      <c r="C4852" s="63" t="n">
        <v>40150</v>
      </c>
      <c r="D4852" s="63" t="n">
        <v>40150</v>
      </c>
      <c r="E4852" s="49" t="n">
        <v>1</v>
      </c>
      <c r="F4852" s="54" t="n">
        <v>204.3</v>
      </c>
      <c r="G4852" s="54" t="n">
        <v>0</v>
      </c>
      <c r="H4852" s="54" t="n">
        <v>0</v>
      </c>
      <c r="I4852" s="54" t="n">
        <f aca="false">SUM(F4852:H4852)</f>
        <v>204.3</v>
      </c>
      <c r="J4852" s="49" t="n">
        <f aca="false">Calc!$C$5-D4852</f>
        <v>737</v>
      </c>
      <c r="K4852" s="49" t="n">
        <f aca="false">IF(J4852&lt;=Calc!$C$11,4,IF(J4852&lt;=Calc!$C$12,3,IF(J4852&lt;=Calc!$C$13,2,1)))</f>
        <v>1</v>
      </c>
      <c r="L4852" s="49" t="n">
        <f aca="false">1+(E4852&gt;=Calc!$C$16)+(E4852&gt;=Calc!$C$17)+(E4852&gt;=Calc!$C$18)</f>
        <v>1</v>
      </c>
      <c r="M4852" s="49" t="str">
        <f aca="false">IF(AND(K4852=4,L4852&gt;=3),"Champions",IF(AND(K4852=3,L4852&gt;=3),"Loyal",IF(K4852&gt;=3,"Recent / New",IF(L4852&gt;=3,"At Risk","Hibernating / Lost"))))</f>
        <v>Hibernating / Lost</v>
      </c>
      <c r="N4852" s="54" t="n">
        <f aca="false">IF(AND(Calc!$C$2&lt;=2009,Calc!$C$3&gt;=2009),F4852,0)+IF(AND(Calc!$C$2&lt;=2010,Calc!$C$3&gt;=2010),G4852,0)+IF(AND(Calc!$C$2&lt;=2011,Calc!$C$3&gt;=2011),H4852,0)</f>
        <v>204.3</v>
      </c>
      <c r="O4852" s="61" t="n">
        <f aca="false">IF(AND(N4852&gt;0,OR(Calc!$C$4="*",B4852=Calc!$C$4)),N4852+ROW()*0.000000001,0)</f>
        <v>204.300004852</v>
      </c>
    </row>
    <row r="4853" customFormat="false" ht="15" hidden="false" customHeight="false" outlineLevel="0" collapsed="false">
      <c r="A4853" s="49" t="n">
        <v>17272</v>
      </c>
      <c r="B4853" s="49" t="s">
        <v>189</v>
      </c>
      <c r="C4853" s="63" t="n">
        <v>40624</v>
      </c>
      <c r="D4853" s="63" t="n">
        <v>40844</v>
      </c>
      <c r="E4853" s="49" t="n">
        <v>4</v>
      </c>
      <c r="F4853" s="54" t="n">
        <v>0</v>
      </c>
      <c r="G4853" s="54" t="n">
        <v>0</v>
      </c>
      <c r="H4853" s="54" t="n">
        <v>2144.53</v>
      </c>
      <c r="I4853" s="54" t="n">
        <f aca="false">SUM(F4853:H4853)</f>
        <v>2144.53</v>
      </c>
      <c r="J4853" s="49" t="n">
        <f aca="false">Calc!$C$5-D4853</f>
        <v>43</v>
      </c>
      <c r="K4853" s="49" t="n">
        <f aca="false">IF(J4853&lt;=Calc!$C$11,4,IF(J4853&lt;=Calc!$C$12,3,IF(J4853&lt;=Calc!$C$13,2,1)))</f>
        <v>3</v>
      </c>
      <c r="L4853" s="49" t="n">
        <f aca="false">1+(E4853&gt;=Calc!$C$16)+(E4853&gt;=Calc!$C$17)+(E4853&gt;=Calc!$C$18)</f>
        <v>3</v>
      </c>
      <c r="M4853" s="49" t="str">
        <f aca="false">IF(AND(K4853=4,L4853&gt;=3),"Champions",IF(AND(K4853=3,L4853&gt;=3),"Loyal",IF(K4853&gt;=3,"Recent / New",IF(L4853&gt;=3,"At Risk","Hibernating / Lost"))))</f>
        <v>Loyal</v>
      </c>
      <c r="N4853" s="54" t="n">
        <f aca="false">IF(AND(Calc!$C$2&lt;=2009,Calc!$C$3&gt;=2009),F4853,0)+IF(AND(Calc!$C$2&lt;=2010,Calc!$C$3&gt;=2010),G4853,0)+IF(AND(Calc!$C$2&lt;=2011,Calc!$C$3&gt;=2011),H4853,0)</f>
        <v>2144.53</v>
      </c>
      <c r="O4853" s="61" t="n">
        <f aca="false">IF(AND(N4853&gt;0,OR(Calc!$C$4="*",B4853=Calc!$C$4)),N4853+ROW()*0.000000001,0)</f>
        <v>2144.530004853</v>
      </c>
    </row>
    <row r="4854" customFormat="false" ht="15" hidden="false" customHeight="false" outlineLevel="0" collapsed="false">
      <c r="A4854" s="49" t="n">
        <v>17273</v>
      </c>
      <c r="B4854" s="49" t="s">
        <v>189</v>
      </c>
      <c r="C4854" s="63" t="n">
        <v>40462</v>
      </c>
      <c r="D4854" s="63" t="n">
        <v>40462</v>
      </c>
      <c r="E4854" s="49" t="n">
        <v>1</v>
      </c>
      <c r="F4854" s="54" t="n">
        <v>0</v>
      </c>
      <c r="G4854" s="54" t="n">
        <v>141.12</v>
      </c>
      <c r="H4854" s="54" t="n">
        <v>0</v>
      </c>
      <c r="I4854" s="54" t="n">
        <f aca="false">SUM(F4854:H4854)</f>
        <v>141.12</v>
      </c>
      <c r="J4854" s="49" t="n">
        <f aca="false">Calc!$C$5-D4854</f>
        <v>425</v>
      </c>
      <c r="K4854" s="49" t="n">
        <f aca="false">IF(J4854&lt;=Calc!$C$11,4,IF(J4854&lt;=Calc!$C$12,3,IF(J4854&lt;=Calc!$C$13,2,1)))</f>
        <v>1</v>
      </c>
      <c r="L4854" s="49" t="n">
        <f aca="false">1+(E4854&gt;=Calc!$C$16)+(E4854&gt;=Calc!$C$17)+(E4854&gt;=Calc!$C$18)</f>
        <v>1</v>
      </c>
      <c r="M4854" s="49" t="str">
        <f aca="false">IF(AND(K4854=4,L4854&gt;=3),"Champions",IF(AND(K4854=3,L4854&gt;=3),"Loyal",IF(K4854&gt;=3,"Recent / New",IF(L4854&gt;=3,"At Risk","Hibernating / Lost"))))</f>
        <v>Hibernating / Lost</v>
      </c>
      <c r="N4854" s="54" t="n">
        <f aca="false">IF(AND(Calc!$C$2&lt;=2009,Calc!$C$3&gt;=2009),F4854,0)+IF(AND(Calc!$C$2&lt;=2010,Calc!$C$3&gt;=2010),G4854,0)+IF(AND(Calc!$C$2&lt;=2011,Calc!$C$3&gt;=2011),H4854,0)</f>
        <v>141.12</v>
      </c>
      <c r="O4854" s="61" t="n">
        <f aca="false">IF(AND(N4854&gt;0,OR(Calc!$C$4="*",B4854=Calc!$C$4)),N4854+ROW()*0.000000001,0)</f>
        <v>141.120004854</v>
      </c>
    </row>
    <row r="4855" customFormat="false" ht="15" hidden="false" customHeight="false" outlineLevel="0" collapsed="false">
      <c r="A4855" s="49" t="n">
        <v>17274</v>
      </c>
      <c r="B4855" s="49" t="s">
        <v>189</v>
      </c>
      <c r="C4855" s="63" t="n">
        <v>40491</v>
      </c>
      <c r="D4855" s="63" t="n">
        <v>40851</v>
      </c>
      <c r="E4855" s="49" t="n">
        <v>2</v>
      </c>
      <c r="F4855" s="54" t="n">
        <v>0</v>
      </c>
      <c r="G4855" s="54" t="n">
        <v>465.4</v>
      </c>
      <c r="H4855" s="54" t="n">
        <v>107.82</v>
      </c>
      <c r="I4855" s="54" t="n">
        <f aca="false">SUM(F4855:H4855)</f>
        <v>573.22</v>
      </c>
      <c r="J4855" s="49" t="n">
        <f aca="false">Calc!$C$5-D4855</f>
        <v>36</v>
      </c>
      <c r="K4855" s="49" t="n">
        <f aca="false">IF(J4855&lt;=Calc!$C$11,4,IF(J4855&lt;=Calc!$C$12,3,IF(J4855&lt;=Calc!$C$13,2,1)))</f>
        <v>3</v>
      </c>
      <c r="L4855" s="49" t="n">
        <f aca="false">1+(E4855&gt;=Calc!$C$16)+(E4855&gt;=Calc!$C$17)+(E4855&gt;=Calc!$C$18)</f>
        <v>2</v>
      </c>
      <c r="M4855" s="49" t="str">
        <f aca="false">IF(AND(K4855=4,L4855&gt;=3),"Champions",IF(AND(K4855=3,L4855&gt;=3),"Loyal",IF(K4855&gt;=3,"Recent / New",IF(L4855&gt;=3,"At Risk","Hibernating / Lost"))))</f>
        <v>Recent / New</v>
      </c>
      <c r="N4855" s="54" t="n">
        <f aca="false">IF(AND(Calc!$C$2&lt;=2009,Calc!$C$3&gt;=2009),F4855,0)+IF(AND(Calc!$C$2&lt;=2010,Calc!$C$3&gt;=2010),G4855,0)+IF(AND(Calc!$C$2&lt;=2011,Calc!$C$3&gt;=2011),H4855,0)</f>
        <v>573.22</v>
      </c>
      <c r="O4855" s="61" t="n">
        <f aca="false">IF(AND(N4855&gt;0,OR(Calc!$C$4="*",B4855=Calc!$C$4)),N4855+ROW()*0.000000001,0)</f>
        <v>573.220004855</v>
      </c>
    </row>
    <row r="4856" customFormat="false" ht="15" hidden="false" customHeight="false" outlineLevel="0" collapsed="false">
      <c r="A4856" s="49" t="n">
        <v>17275</v>
      </c>
      <c r="B4856" s="49" t="s">
        <v>189</v>
      </c>
      <c r="C4856" s="63" t="n">
        <v>40503</v>
      </c>
      <c r="D4856" s="63" t="n">
        <v>40503</v>
      </c>
      <c r="E4856" s="49" t="n">
        <v>1</v>
      </c>
      <c r="F4856" s="54" t="n">
        <v>0</v>
      </c>
      <c r="G4856" s="54" t="n">
        <v>114.1</v>
      </c>
      <c r="H4856" s="54" t="n">
        <v>0</v>
      </c>
      <c r="I4856" s="54" t="n">
        <f aca="false">SUM(F4856:H4856)</f>
        <v>114.1</v>
      </c>
      <c r="J4856" s="49" t="n">
        <f aca="false">Calc!$C$5-D4856</f>
        <v>384</v>
      </c>
      <c r="K4856" s="49" t="n">
        <f aca="false">IF(J4856&lt;=Calc!$C$11,4,IF(J4856&lt;=Calc!$C$12,3,IF(J4856&lt;=Calc!$C$13,2,1)))</f>
        <v>1</v>
      </c>
      <c r="L4856" s="49" t="n">
        <f aca="false">1+(E4856&gt;=Calc!$C$16)+(E4856&gt;=Calc!$C$17)+(E4856&gt;=Calc!$C$18)</f>
        <v>1</v>
      </c>
      <c r="M4856" s="49" t="str">
        <f aca="false">IF(AND(K4856=4,L4856&gt;=3),"Champions",IF(AND(K4856=3,L4856&gt;=3),"Loyal",IF(K4856&gt;=3,"Recent / New",IF(L4856&gt;=3,"At Risk","Hibernating / Lost"))))</f>
        <v>Hibernating / Lost</v>
      </c>
      <c r="N4856" s="54" t="n">
        <f aca="false">IF(AND(Calc!$C$2&lt;=2009,Calc!$C$3&gt;=2009),F4856,0)+IF(AND(Calc!$C$2&lt;=2010,Calc!$C$3&gt;=2010),G4856,0)+IF(AND(Calc!$C$2&lt;=2011,Calc!$C$3&gt;=2011),H4856,0)</f>
        <v>114.1</v>
      </c>
      <c r="O4856" s="61" t="n">
        <f aca="false">IF(AND(N4856&gt;0,OR(Calc!$C$4="*",B4856=Calc!$C$4)),N4856+ROW()*0.000000001,0)</f>
        <v>114.100004856</v>
      </c>
    </row>
    <row r="4857" customFormat="false" ht="15" hidden="false" customHeight="false" outlineLevel="0" collapsed="false">
      <c r="A4857" s="49" t="n">
        <v>17276</v>
      </c>
      <c r="B4857" s="49" t="s">
        <v>189</v>
      </c>
      <c r="C4857" s="63" t="n">
        <v>40484</v>
      </c>
      <c r="D4857" s="63" t="n">
        <v>40484</v>
      </c>
      <c r="E4857" s="49" t="n">
        <v>1</v>
      </c>
      <c r="F4857" s="54" t="n">
        <v>0</v>
      </c>
      <c r="G4857" s="54" t="n">
        <v>444.19</v>
      </c>
      <c r="H4857" s="54" t="n">
        <v>0</v>
      </c>
      <c r="I4857" s="54" t="n">
        <f aca="false">SUM(F4857:H4857)</f>
        <v>444.19</v>
      </c>
      <c r="J4857" s="49" t="n">
        <f aca="false">Calc!$C$5-D4857</f>
        <v>403</v>
      </c>
      <c r="K4857" s="49" t="n">
        <f aca="false">IF(J4857&lt;=Calc!$C$11,4,IF(J4857&lt;=Calc!$C$12,3,IF(J4857&lt;=Calc!$C$13,2,1)))</f>
        <v>1</v>
      </c>
      <c r="L4857" s="49" t="n">
        <f aca="false">1+(E4857&gt;=Calc!$C$16)+(E4857&gt;=Calc!$C$17)+(E4857&gt;=Calc!$C$18)</f>
        <v>1</v>
      </c>
      <c r="M4857" s="49" t="str">
        <f aca="false">IF(AND(K4857=4,L4857&gt;=3),"Champions",IF(AND(K4857=3,L4857&gt;=3),"Loyal",IF(K4857&gt;=3,"Recent / New",IF(L4857&gt;=3,"At Risk","Hibernating / Lost"))))</f>
        <v>Hibernating / Lost</v>
      </c>
      <c r="N4857" s="54" t="n">
        <f aca="false">IF(AND(Calc!$C$2&lt;=2009,Calc!$C$3&gt;=2009),F4857,0)+IF(AND(Calc!$C$2&lt;=2010,Calc!$C$3&gt;=2010),G4857,0)+IF(AND(Calc!$C$2&lt;=2011,Calc!$C$3&gt;=2011),H4857,0)</f>
        <v>444.19</v>
      </c>
      <c r="O4857" s="61" t="n">
        <f aca="false">IF(AND(N4857&gt;0,OR(Calc!$C$4="*",B4857=Calc!$C$4)),N4857+ROW()*0.000000001,0)</f>
        <v>444.190004857</v>
      </c>
    </row>
    <row r="4858" customFormat="false" ht="15" hidden="false" customHeight="false" outlineLevel="0" collapsed="false">
      <c r="A4858" s="49" t="n">
        <v>17277</v>
      </c>
      <c r="B4858" s="49" t="s">
        <v>189</v>
      </c>
      <c r="C4858" s="63" t="n">
        <v>40564</v>
      </c>
      <c r="D4858" s="63" t="n">
        <v>40659</v>
      </c>
      <c r="E4858" s="49" t="n">
        <v>2</v>
      </c>
      <c r="F4858" s="54" t="n">
        <v>0</v>
      </c>
      <c r="G4858" s="54" t="n">
        <v>0</v>
      </c>
      <c r="H4858" s="54" t="n">
        <v>1065.35</v>
      </c>
      <c r="I4858" s="54" t="n">
        <f aca="false">SUM(F4858:H4858)</f>
        <v>1065.35</v>
      </c>
      <c r="J4858" s="49" t="n">
        <f aca="false">Calc!$C$5-D4858</f>
        <v>228</v>
      </c>
      <c r="K4858" s="49" t="n">
        <f aca="false">IF(J4858&lt;=Calc!$C$11,4,IF(J4858&lt;=Calc!$C$12,3,IF(J4858&lt;=Calc!$C$13,2,1)))</f>
        <v>2</v>
      </c>
      <c r="L4858" s="49" t="n">
        <f aca="false">1+(E4858&gt;=Calc!$C$16)+(E4858&gt;=Calc!$C$17)+(E4858&gt;=Calc!$C$18)</f>
        <v>2</v>
      </c>
      <c r="M4858" s="49" t="str">
        <f aca="false">IF(AND(K4858=4,L4858&gt;=3),"Champions",IF(AND(K4858=3,L4858&gt;=3),"Loyal",IF(K4858&gt;=3,"Recent / New",IF(L4858&gt;=3,"At Risk","Hibernating / Lost"))))</f>
        <v>Hibernating / Lost</v>
      </c>
      <c r="N4858" s="54" t="n">
        <f aca="false">IF(AND(Calc!$C$2&lt;=2009,Calc!$C$3&gt;=2009),F4858,0)+IF(AND(Calc!$C$2&lt;=2010,Calc!$C$3&gt;=2010),G4858,0)+IF(AND(Calc!$C$2&lt;=2011,Calc!$C$3&gt;=2011),H4858,0)</f>
        <v>1065.35</v>
      </c>
      <c r="O4858" s="61" t="n">
        <f aca="false">IF(AND(N4858&gt;0,OR(Calc!$C$4="*",B4858=Calc!$C$4)),N4858+ROW()*0.000000001,0)</f>
        <v>1065.350004858</v>
      </c>
    </row>
    <row r="4859" customFormat="false" ht="15" hidden="false" customHeight="false" outlineLevel="0" collapsed="false">
      <c r="A4859" s="49" t="n">
        <v>17278</v>
      </c>
      <c r="B4859" s="49" t="s">
        <v>189</v>
      </c>
      <c r="C4859" s="63" t="n">
        <v>40321</v>
      </c>
      <c r="D4859" s="63" t="n">
        <v>40645</v>
      </c>
      <c r="E4859" s="49" t="n">
        <v>2</v>
      </c>
      <c r="F4859" s="54" t="n">
        <v>0</v>
      </c>
      <c r="G4859" s="54" t="n">
        <v>25.2</v>
      </c>
      <c r="H4859" s="54" t="n">
        <v>246.04</v>
      </c>
      <c r="I4859" s="54" t="n">
        <f aca="false">SUM(F4859:H4859)</f>
        <v>271.24</v>
      </c>
      <c r="J4859" s="49" t="n">
        <f aca="false">Calc!$C$5-D4859</f>
        <v>242</v>
      </c>
      <c r="K4859" s="49" t="n">
        <f aca="false">IF(J4859&lt;=Calc!$C$11,4,IF(J4859&lt;=Calc!$C$12,3,IF(J4859&lt;=Calc!$C$13,2,1)))</f>
        <v>2</v>
      </c>
      <c r="L4859" s="49" t="n">
        <f aca="false">1+(E4859&gt;=Calc!$C$16)+(E4859&gt;=Calc!$C$17)+(E4859&gt;=Calc!$C$18)</f>
        <v>2</v>
      </c>
      <c r="M4859" s="49" t="str">
        <f aca="false">IF(AND(K4859=4,L4859&gt;=3),"Champions",IF(AND(K4859=3,L4859&gt;=3),"Loyal",IF(K4859&gt;=3,"Recent / New",IF(L4859&gt;=3,"At Risk","Hibernating / Lost"))))</f>
        <v>Hibernating / Lost</v>
      </c>
      <c r="N4859" s="54" t="n">
        <f aca="false">IF(AND(Calc!$C$2&lt;=2009,Calc!$C$3&gt;=2009),F4859,0)+IF(AND(Calc!$C$2&lt;=2010,Calc!$C$3&gt;=2010),G4859,0)+IF(AND(Calc!$C$2&lt;=2011,Calc!$C$3&gt;=2011),H4859,0)</f>
        <v>271.24</v>
      </c>
      <c r="O4859" s="61" t="n">
        <f aca="false">IF(AND(N4859&gt;0,OR(Calc!$C$4="*",B4859=Calc!$C$4)),N4859+ROW()*0.000000001,0)</f>
        <v>271.240004859</v>
      </c>
    </row>
    <row r="4860" customFormat="false" ht="15" hidden="false" customHeight="false" outlineLevel="0" collapsed="false">
      <c r="A4860" s="49" t="n">
        <v>17279</v>
      </c>
      <c r="B4860" s="49" t="s">
        <v>189</v>
      </c>
      <c r="C4860" s="63" t="n">
        <v>40829</v>
      </c>
      <c r="D4860" s="63" t="n">
        <v>40829</v>
      </c>
      <c r="E4860" s="49" t="n">
        <v>1</v>
      </c>
      <c r="F4860" s="54" t="n">
        <v>0</v>
      </c>
      <c r="G4860" s="54" t="n">
        <v>0</v>
      </c>
      <c r="H4860" s="54" t="n">
        <v>187.83</v>
      </c>
      <c r="I4860" s="54" t="n">
        <f aca="false">SUM(F4860:H4860)</f>
        <v>187.83</v>
      </c>
      <c r="J4860" s="49" t="n">
        <f aca="false">Calc!$C$5-D4860</f>
        <v>58</v>
      </c>
      <c r="K4860" s="49" t="n">
        <f aca="false">IF(J4860&lt;=Calc!$C$11,4,IF(J4860&lt;=Calc!$C$12,3,IF(J4860&lt;=Calc!$C$13,2,1)))</f>
        <v>3</v>
      </c>
      <c r="L4860" s="49" t="n">
        <f aca="false">1+(E4860&gt;=Calc!$C$16)+(E4860&gt;=Calc!$C$17)+(E4860&gt;=Calc!$C$18)</f>
        <v>1</v>
      </c>
      <c r="M4860" s="49" t="str">
        <f aca="false">IF(AND(K4860=4,L4860&gt;=3),"Champions",IF(AND(K4860=3,L4860&gt;=3),"Loyal",IF(K4860&gt;=3,"Recent / New",IF(L4860&gt;=3,"At Risk","Hibernating / Lost"))))</f>
        <v>Recent / New</v>
      </c>
      <c r="N4860" s="54" t="n">
        <f aca="false">IF(AND(Calc!$C$2&lt;=2009,Calc!$C$3&gt;=2009),F4860,0)+IF(AND(Calc!$C$2&lt;=2010,Calc!$C$3&gt;=2010),G4860,0)+IF(AND(Calc!$C$2&lt;=2011,Calc!$C$3&gt;=2011),H4860,0)</f>
        <v>187.83</v>
      </c>
      <c r="O4860" s="61" t="n">
        <f aca="false">IF(AND(N4860&gt;0,OR(Calc!$C$4="*",B4860=Calc!$C$4)),N4860+ROW()*0.000000001,0)</f>
        <v>187.83000486</v>
      </c>
    </row>
    <row r="4861" customFormat="false" ht="15" hidden="false" customHeight="false" outlineLevel="0" collapsed="false">
      <c r="A4861" s="49" t="n">
        <v>17280</v>
      </c>
      <c r="B4861" s="49" t="s">
        <v>189</v>
      </c>
      <c r="C4861" s="63" t="n">
        <v>40448</v>
      </c>
      <c r="D4861" s="63" t="n">
        <v>40448</v>
      </c>
      <c r="E4861" s="49" t="n">
        <v>1</v>
      </c>
      <c r="F4861" s="54" t="n">
        <v>0</v>
      </c>
      <c r="G4861" s="54" t="n">
        <v>118.86</v>
      </c>
      <c r="H4861" s="54" t="n">
        <v>0</v>
      </c>
      <c r="I4861" s="54" t="n">
        <f aca="false">SUM(F4861:H4861)</f>
        <v>118.86</v>
      </c>
      <c r="J4861" s="49" t="n">
        <f aca="false">Calc!$C$5-D4861</f>
        <v>439</v>
      </c>
      <c r="K4861" s="49" t="n">
        <f aca="false">IF(J4861&lt;=Calc!$C$11,4,IF(J4861&lt;=Calc!$C$12,3,IF(J4861&lt;=Calc!$C$13,2,1)))</f>
        <v>1</v>
      </c>
      <c r="L4861" s="49" t="n">
        <f aca="false">1+(E4861&gt;=Calc!$C$16)+(E4861&gt;=Calc!$C$17)+(E4861&gt;=Calc!$C$18)</f>
        <v>1</v>
      </c>
      <c r="M4861" s="49" t="str">
        <f aca="false">IF(AND(K4861=4,L4861&gt;=3),"Champions",IF(AND(K4861=3,L4861&gt;=3),"Loyal",IF(K4861&gt;=3,"Recent / New",IF(L4861&gt;=3,"At Risk","Hibernating / Lost"))))</f>
        <v>Hibernating / Lost</v>
      </c>
      <c r="N4861" s="54" t="n">
        <f aca="false">IF(AND(Calc!$C$2&lt;=2009,Calc!$C$3&gt;=2009),F4861,0)+IF(AND(Calc!$C$2&lt;=2010,Calc!$C$3&gt;=2010),G4861,0)+IF(AND(Calc!$C$2&lt;=2011,Calc!$C$3&gt;=2011),H4861,0)</f>
        <v>118.86</v>
      </c>
      <c r="O4861" s="61" t="n">
        <f aca="false">IF(AND(N4861&gt;0,OR(Calc!$C$4="*",B4861=Calc!$C$4)),N4861+ROW()*0.000000001,0)</f>
        <v>118.860004861</v>
      </c>
    </row>
    <row r="4862" customFormat="false" ht="15" hidden="false" customHeight="false" outlineLevel="0" collapsed="false">
      <c r="A4862" s="49" t="n">
        <v>17281</v>
      </c>
      <c r="B4862" s="49" t="s">
        <v>189</v>
      </c>
      <c r="C4862" s="63" t="n">
        <v>40213</v>
      </c>
      <c r="D4862" s="63" t="n">
        <v>40512</v>
      </c>
      <c r="E4862" s="49" t="n">
        <v>6</v>
      </c>
      <c r="F4862" s="54" t="n">
        <v>0</v>
      </c>
      <c r="G4862" s="54" t="n">
        <v>797.85</v>
      </c>
      <c r="H4862" s="54" t="n">
        <v>0</v>
      </c>
      <c r="I4862" s="54" t="n">
        <f aca="false">SUM(F4862:H4862)</f>
        <v>797.85</v>
      </c>
      <c r="J4862" s="49" t="n">
        <f aca="false">Calc!$C$5-D4862</f>
        <v>375</v>
      </c>
      <c r="K4862" s="49" t="n">
        <f aca="false">IF(J4862&lt;=Calc!$C$11,4,IF(J4862&lt;=Calc!$C$12,3,IF(J4862&lt;=Calc!$C$13,2,1)))</f>
        <v>2</v>
      </c>
      <c r="L4862" s="49" t="n">
        <f aca="false">1+(E4862&gt;=Calc!$C$16)+(E4862&gt;=Calc!$C$17)+(E4862&gt;=Calc!$C$18)</f>
        <v>3</v>
      </c>
      <c r="M4862" s="49" t="str">
        <f aca="false">IF(AND(K4862=4,L4862&gt;=3),"Champions",IF(AND(K4862=3,L4862&gt;=3),"Loyal",IF(K4862&gt;=3,"Recent / New",IF(L4862&gt;=3,"At Risk","Hibernating / Lost"))))</f>
        <v>At Risk</v>
      </c>
      <c r="N4862" s="54" t="n">
        <f aca="false">IF(AND(Calc!$C$2&lt;=2009,Calc!$C$3&gt;=2009),F4862,0)+IF(AND(Calc!$C$2&lt;=2010,Calc!$C$3&gt;=2010),G4862,0)+IF(AND(Calc!$C$2&lt;=2011,Calc!$C$3&gt;=2011),H4862,0)</f>
        <v>797.85</v>
      </c>
      <c r="O4862" s="61" t="n">
        <f aca="false">IF(AND(N4862&gt;0,OR(Calc!$C$4="*",B4862=Calc!$C$4)),N4862+ROW()*0.000000001,0)</f>
        <v>797.850004862</v>
      </c>
    </row>
    <row r="4863" customFormat="false" ht="15" hidden="false" customHeight="false" outlineLevel="0" collapsed="false">
      <c r="A4863" s="49" t="n">
        <v>17282</v>
      </c>
      <c r="B4863" s="49" t="s">
        <v>189</v>
      </c>
      <c r="C4863" s="63" t="n">
        <v>40338</v>
      </c>
      <c r="D4863" s="63" t="n">
        <v>40756</v>
      </c>
      <c r="E4863" s="49" t="n">
        <v>5</v>
      </c>
      <c r="F4863" s="54" t="n">
        <v>0</v>
      </c>
      <c r="G4863" s="54" t="n">
        <v>623.08</v>
      </c>
      <c r="H4863" s="54" t="n">
        <v>1685.46</v>
      </c>
      <c r="I4863" s="54" t="n">
        <f aca="false">SUM(F4863:H4863)</f>
        <v>2308.54</v>
      </c>
      <c r="J4863" s="49" t="n">
        <f aca="false">Calc!$C$5-D4863</f>
        <v>131</v>
      </c>
      <c r="K4863" s="49" t="n">
        <f aca="false">IF(J4863&lt;=Calc!$C$11,4,IF(J4863&lt;=Calc!$C$12,3,IF(J4863&lt;=Calc!$C$13,2,1)))</f>
        <v>2</v>
      </c>
      <c r="L4863" s="49" t="n">
        <f aca="false">1+(E4863&gt;=Calc!$C$16)+(E4863&gt;=Calc!$C$17)+(E4863&gt;=Calc!$C$18)</f>
        <v>3</v>
      </c>
      <c r="M4863" s="49" t="str">
        <f aca="false">IF(AND(K4863=4,L4863&gt;=3),"Champions",IF(AND(K4863=3,L4863&gt;=3),"Loyal",IF(K4863&gt;=3,"Recent / New",IF(L4863&gt;=3,"At Risk","Hibernating / Lost"))))</f>
        <v>At Risk</v>
      </c>
      <c r="N4863" s="54" t="n">
        <f aca="false">IF(AND(Calc!$C$2&lt;=2009,Calc!$C$3&gt;=2009),F4863,0)+IF(AND(Calc!$C$2&lt;=2010,Calc!$C$3&gt;=2010),G4863,0)+IF(AND(Calc!$C$2&lt;=2011,Calc!$C$3&gt;=2011),H4863,0)</f>
        <v>2308.54</v>
      </c>
      <c r="O4863" s="61" t="n">
        <f aca="false">IF(AND(N4863&gt;0,OR(Calc!$C$4="*",B4863=Calc!$C$4)),N4863+ROW()*0.000000001,0)</f>
        <v>2308.540004863</v>
      </c>
    </row>
    <row r="4864" customFormat="false" ht="15" hidden="false" customHeight="false" outlineLevel="0" collapsed="false">
      <c r="A4864" s="49" t="n">
        <v>17283</v>
      </c>
      <c r="B4864" s="49" t="s">
        <v>189</v>
      </c>
      <c r="C4864" s="63" t="n">
        <v>40508</v>
      </c>
      <c r="D4864" s="63" t="n">
        <v>40508</v>
      </c>
      <c r="E4864" s="49" t="n">
        <v>1</v>
      </c>
      <c r="F4864" s="54" t="n">
        <v>0</v>
      </c>
      <c r="G4864" s="54" t="n">
        <v>188.46</v>
      </c>
      <c r="H4864" s="54" t="n">
        <v>0</v>
      </c>
      <c r="I4864" s="54" t="n">
        <f aca="false">SUM(F4864:H4864)</f>
        <v>188.46</v>
      </c>
      <c r="J4864" s="49" t="n">
        <f aca="false">Calc!$C$5-D4864</f>
        <v>379</v>
      </c>
      <c r="K4864" s="49" t="n">
        <f aca="false">IF(J4864&lt;=Calc!$C$11,4,IF(J4864&lt;=Calc!$C$12,3,IF(J4864&lt;=Calc!$C$13,2,1)))</f>
        <v>2</v>
      </c>
      <c r="L4864" s="49" t="n">
        <f aca="false">1+(E4864&gt;=Calc!$C$16)+(E4864&gt;=Calc!$C$17)+(E4864&gt;=Calc!$C$18)</f>
        <v>1</v>
      </c>
      <c r="M4864" s="49" t="str">
        <f aca="false">IF(AND(K4864=4,L4864&gt;=3),"Champions",IF(AND(K4864=3,L4864&gt;=3),"Loyal",IF(K4864&gt;=3,"Recent / New",IF(L4864&gt;=3,"At Risk","Hibernating / Lost"))))</f>
        <v>Hibernating / Lost</v>
      </c>
      <c r="N4864" s="54" t="n">
        <f aca="false">IF(AND(Calc!$C$2&lt;=2009,Calc!$C$3&gt;=2009),F4864,0)+IF(AND(Calc!$C$2&lt;=2010,Calc!$C$3&gt;=2010),G4864,0)+IF(AND(Calc!$C$2&lt;=2011,Calc!$C$3&gt;=2011),H4864,0)</f>
        <v>188.46</v>
      </c>
      <c r="O4864" s="61" t="n">
        <f aca="false">IF(AND(N4864&gt;0,OR(Calc!$C$4="*",B4864=Calc!$C$4)),N4864+ROW()*0.000000001,0)</f>
        <v>188.460004864</v>
      </c>
    </row>
    <row r="4865" customFormat="false" ht="15" hidden="false" customHeight="false" outlineLevel="0" collapsed="false">
      <c r="A4865" s="49" t="n">
        <v>17284</v>
      </c>
      <c r="B4865" s="49" t="s">
        <v>189</v>
      </c>
      <c r="C4865" s="63" t="n">
        <v>40497</v>
      </c>
      <c r="D4865" s="63" t="n">
        <v>40826</v>
      </c>
      <c r="E4865" s="49" t="n">
        <v>7</v>
      </c>
      <c r="F4865" s="54" t="n">
        <v>0</v>
      </c>
      <c r="G4865" s="54" t="n">
        <v>911.12</v>
      </c>
      <c r="H4865" s="54" t="n">
        <v>1636.58</v>
      </c>
      <c r="I4865" s="54" t="n">
        <f aca="false">SUM(F4865:H4865)</f>
        <v>2547.7</v>
      </c>
      <c r="J4865" s="49" t="n">
        <f aca="false">Calc!$C$5-D4865</f>
        <v>61</v>
      </c>
      <c r="K4865" s="49" t="n">
        <f aca="false">IF(J4865&lt;=Calc!$C$11,4,IF(J4865&lt;=Calc!$C$12,3,IF(J4865&lt;=Calc!$C$13,2,1)))</f>
        <v>3</v>
      </c>
      <c r="L4865" s="49" t="n">
        <f aca="false">1+(E4865&gt;=Calc!$C$16)+(E4865&gt;=Calc!$C$17)+(E4865&gt;=Calc!$C$18)</f>
        <v>3</v>
      </c>
      <c r="M4865" s="49" t="str">
        <f aca="false">IF(AND(K4865=4,L4865&gt;=3),"Champions",IF(AND(K4865=3,L4865&gt;=3),"Loyal",IF(K4865&gt;=3,"Recent / New",IF(L4865&gt;=3,"At Risk","Hibernating / Lost"))))</f>
        <v>Loyal</v>
      </c>
      <c r="N4865" s="54" t="n">
        <f aca="false">IF(AND(Calc!$C$2&lt;=2009,Calc!$C$3&gt;=2009),F4865,0)+IF(AND(Calc!$C$2&lt;=2010,Calc!$C$3&gt;=2010),G4865,0)+IF(AND(Calc!$C$2&lt;=2011,Calc!$C$3&gt;=2011),H4865,0)</f>
        <v>2547.7</v>
      </c>
      <c r="O4865" s="61" t="n">
        <f aca="false">IF(AND(N4865&gt;0,OR(Calc!$C$4="*",B4865=Calc!$C$4)),N4865+ROW()*0.000000001,0)</f>
        <v>2547.700004865</v>
      </c>
    </row>
    <row r="4866" customFormat="false" ht="15" hidden="false" customHeight="false" outlineLevel="0" collapsed="false">
      <c r="A4866" s="49" t="n">
        <v>17285</v>
      </c>
      <c r="B4866" s="49" t="s">
        <v>189</v>
      </c>
      <c r="C4866" s="63" t="n">
        <v>40223</v>
      </c>
      <c r="D4866" s="63" t="n">
        <v>40258</v>
      </c>
      <c r="E4866" s="49" t="n">
        <v>2</v>
      </c>
      <c r="F4866" s="54" t="n">
        <v>0</v>
      </c>
      <c r="G4866" s="54" t="n">
        <v>400.44</v>
      </c>
      <c r="H4866" s="54" t="n">
        <v>0</v>
      </c>
      <c r="I4866" s="54" t="n">
        <f aca="false">SUM(F4866:H4866)</f>
        <v>400.44</v>
      </c>
      <c r="J4866" s="49" t="n">
        <f aca="false">Calc!$C$5-D4866</f>
        <v>629</v>
      </c>
      <c r="K4866" s="49" t="n">
        <f aca="false">IF(J4866&lt;=Calc!$C$11,4,IF(J4866&lt;=Calc!$C$12,3,IF(J4866&lt;=Calc!$C$13,2,1)))</f>
        <v>1</v>
      </c>
      <c r="L4866" s="49" t="n">
        <f aca="false">1+(E4866&gt;=Calc!$C$16)+(E4866&gt;=Calc!$C$17)+(E4866&gt;=Calc!$C$18)</f>
        <v>2</v>
      </c>
      <c r="M4866" s="49" t="str">
        <f aca="false">IF(AND(K4866=4,L4866&gt;=3),"Champions",IF(AND(K4866=3,L4866&gt;=3),"Loyal",IF(K4866&gt;=3,"Recent / New",IF(L4866&gt;=3,"At Risk","Hibernating / Lost"))))</f>
        <v>Hibernating / Lost</v>
      </c>
      <c r="N4866" s="54" t="n">
        <f aca="false">IF(AND(Calc!$C$2&lt;=2009,Calc!$C$3&gt;=2009),F4866,0)+IF(AND(Calc!$C$2&lt;=2010,Calc!$C$3&gt;=2010),G4866,0)+IF(AND(Calc!$C$2&lt;=2011,Calc!$C$3&gt;=2011),H4866,0)</f>
        <v>400.44</v>
      </c>
      <c r="O4866" s="61" t="n">
        <f aca="false">IF(AND(N4866&gt;0,OR(Calc!$C$4="*",B4866=Calc!$C$4)),N4866+ROW()*0.000000001,0)</f>
        <v>400.440004866</v>
      </c>
    </row>
    <row r="4867" customFormat="false" ht="15" hidden="false" customHeight="false" outlineLevel="0" collapsed="false">
      <c r="A4867" s="49" t="n">
        <v>17286</v>
      </c>
      <c r="B4867" s="49" t="s">
        <v>189</v>
      </c>
      <c r="C4867" s="63" t="n">
        <v>40486</v>
      </c>
      <c r="D4867" s="63" t="n">
        <v>40865</v>
      </c>
      <c r="E4867" s="49" t="n">
        <v>3</v>
      </c>
      <c r="F4867" s="54" t="n">
        <v>0</v>
      </c>
      <c r="G4867" s="54" t="n">
        <v>237.81</v>
      </c>
      <c r="H4867" s="54" t="n">
        <v>151.37</v>
      </c>
      <c r="I4867" s="54" t="n">
        <f aca="false">SUM(F4867:H4867)</f>
        <v>389.18</v>
      </c>
      <c r="J4867" s="49" t="n">
        <f aca="false">Calc!$C$5-D4867</f>
        <v>22</v>
      </c>
      <c r="K4867" s="49" t="n">
        <f aca="false">IF(J4867&lt;=Calc!$C$11,4,IF(J4867&lt;=Calc!$C$12,3,IF(J4867&lt;=Calc!$C$13,2,1)))</f>
        <v>4</v>
      </c>
      <c r="L4867" s="49" t="n">
        <f aca="false">1+(E4867&gt;=Calc!$C$16)+(E4867&gt;=Calc!$C$17)+(E4867&gt;=Calc!$C$18)</f>
        <v>2</v>
      </c>
      <c r="M4867" s="49" t="str">
        <f aca="false">IF(AND(K4867=4,L4867&gt;=3),"Champions",IF(AND(K4867=3,L4867&gt;=3),"Loyal",IF(K4867&gt;=3,"Recent / New",IF(L4867&gt;=3,"At Risk","Hibernating / Lost"))))</f>
        <v>Recent / New</v>
      </c>
      <c r="N4867" s="54" t="n">
        <f aca="false">IF(AND(Calc!$C$2&lt;=2009,Calc!$C$3&gt;=2009),F4867,0)+IF(AND(Calc!$C$2&lt;=2010,Calc!$C$3&gt;=2010),G4867,0)+IF(AND(Calc!$C$2&lt;=2011,Calc!$C$3&gt;=2011),H4867,0)</f>
        <v>389.18</v>
      </c>
      <c r="O4867" s="61" t="n">
        <f aca="false">IF(AND(N4867&gt;0,OR(Calc!$C$4="*",B4867=Calc!$C$4)),N4867+ROW()*0.000000001,0)</f>
        <v>389.180004867</v>
      </c>
    </row>
    <row r="4868" customFormat="false" ht="15" hidden="false" customHeight="false" outlineLevel="0" collapsed="false">
      <c r="A4868" s="49" t="n">
        <v>17287</v>
      </c>
      <c r="B4868" s="49" t="s">
        <v>189</v>
      </c>
      <c r="C4868" s="63" t="n">
        <v>40150</v>
      </c>
      <c r="D4868" s="63" t="n">
        <v>40860</v>
      </c>
      <c r="E4868" s="49" t="n">
        <v>21</v>
      </c>
      <c r="F4868" s="54" t="n">
        <v>465.21</v>
      </c>
      <c r="G4868" s="54" t="n">
        <v>2519.04</v>
      </c>
      <c r="H4868" s="54" t="n">
        <v>826.36</v>
      </c>
      <c r="I4868" s="54" t="n">
        <f aca="false">SUM(F4868:H4868)</f>
        <v>3810.61</v>
      </c>
      <c r="J4868" s="49" t="n">
        <f aca="false">Calc!$C$5-D4868</f>
        <v>27</v>
      </c>
      <c r="K4868" s="49" t="n">
        <f aca="false">IF(J4868&lt;=Calc!$C$11,4,IF(J4868&lt;=Calc!$C$12,3,IF(J4868&lt;=Calc!$C$13,2,1)))</f>
        <v>3</v>
      </c>
      <c r="L4868" s="49" t="n">
        <f aca="false">1+(E4868&gt;=Calc!$C$16)+(E4868&gt;=Calc!$C$17)+(E4868&gt;=Calc!$C$18)</f>
        <v>4</v>
      </c>
      <c r="M4868" s="49" t="str">
        <f aca="false">IF(AND(K4868=4,L4868&gt;=3),"Champions",IF(AND(K4868=3,L4868&gt;=3),"Loyal",IF(K4868&gt;=3,"Recent / New",IF(L4868&gt;=3,"At Risk","Hibernating / Lost"))))</f>
        <v>Loyal</v>
      </c>
      <c r="N4868" s="54" t="n">
        <f aca="false">IF(AND(Calc!$C$2&lt;=2009,Calc!$C$3&gt;=2009),F4868,0)+IF(AND(Calc!$C$2&lt;=2010,Calc!$C$3&gt;=2010),G4868,0)+IF(AND(Calc!$C$2&lt;=2011,Calc!$C$3&gt;=2011),H4868,0)</f>
        <v>3810.61</v>
      </c>
      <c r="O4868" s="61" t="n">
        <f aca="false">IF(AND(N4868&gt;0,OR(Calc!$C$4="*",B4868=Calc!$C$4)),N4868+ROW()*0.000000001,0)</f>
        <v>3810.610004868</v>
      </c>
    </row>
    <row r="4869" customFormat="false" ht="15" hidden="false" customHeight="false" outlineLevel="0" collapsed="false">
      <c r="A4869" s="49" t="n">
        <v>17288</v>
      </c>
      <c r="B4869" s="49" t="s">
        <v>189</v>
      </c>
      <c r="C4869" s="63" t="n">
        <v>40492</v>
      </c>
      <c r="D4869" s="63" t="n">
        <v>40877</v>
      </c>
      <c r="E4869" s="49" t="n">
        <v>11</v>
      </c>
      <c r="F4869" s="54" t="n">
        <v>0</v>
      </c>
      <c r="G4869" s="54" t="n">
        <v>1184.36</v>
      </c>
      <c r="H4869" s="54" t="n">
        <v>1284.07</v>
      </c>
      <c r="I4869" s="54" t="n">
        <f aca="false">SUM(F4869:H4869)</f>
        <v>2468.43</v>
      </c>
      <c r="J4869" s="49" t="n">
        <f aca="false">Calc!$C$5-D4869</f>
        <v>10</v>
      </c>
      <c r="K4869" s="49" t="n">
        <f aca="false">IF(J4869&lt;=Calc!$C$11,4,IF(J4869&lt;=Calc!$C$12,3,IF(J4869&lt;=Calc!$C$13,2,1)))</f>
        <v>4</v>
      </c>
      <c r="L4869" s="49" t="n">
        <f aca="false">1+(E4869&gt;=Calc!$C$16)+(E4869&gt;=Calc!$C$17)+(E4869&gt;=Calc!$C$18)</f>
        <v>4</v>
      </c>
      <c r="M4869" s="49" t="str">
        <f aca="false">IF(AND(K4869=4,L4869&gt;=3),"Champions",IF(AND(K4869=3,L4869&gt;=3),"Loyal",IF(K4869&gt;=3,"Recent / New",IF(L4869&gt;=3,"At Risk","Hibernating / Lost"))))</f>
        <v>Champions</v>
      </c>
      <c r="N4869" s="54" t="n">
        <f aca="false">IF(AND(Calc!$C$2&lt;=2009,Calc!$C$3&gt;=2009),F4869,0)+IF(AND(Calc!$C$2&lt;=2010,Calc!$C$3&gt;=2010),G4869,0)+IF(AND(Calc!$C$2&lt;=2011,Calc!$C$3&gt;=2011),H4869,0)</f>
        <v>2468.43</v>
      </c>
      <c r="O4869" s="61" t="n">
        <f aca="false">IF(AND(N4869&gt;0,OR(Calc!$C$4="*",B4869=Calc!$C$4)),N4869+ROW()*0.000000001,0)</f>
        <v>2468.430004869</v>
      </c>
    </row>
    <row r="4870" customFormat="false" ht="15" hidden="false" customHeight="false" outlineLevel="0" collapsed="false">
      <c r="A4870" s="49" t="n">
        <v>17289</v>
      </c>
      <c r="B4870" s="49" t="s">
        <v>189</v>
      </c>
      <c r="C4870" s="63" t="n">
        <v>40245</v>
      </c>
      <c r="D4870" s="63" t="n">
        <v>40855</v>
      </c>
      <c r="E4870" s="49" t="n">
        <v>9</v>
      </c>
      <c r="F4870" s="54" t="n">
        <v>0</v>
      </c>
      <c r="G4870" s="54" t="n">
        <v>1109.53</v>
      </c>
      <c r="H4870" s="54" t="n">
        <v>922.77</v>
      </c>
      <c r="I4870" s="54" t="n">
        <f aca="false">SUM(F4870:H4870)</f>
        <v>2032.3</v>
      </c>
      <c r="J4870" s="49" t="n">
        <f aca="false">Calc!$C$5-D4870</f>
        <v>32</v>
      </c>
      <c r="K4870" s="49" t="n">
        <f aca="false">IF(J4870&lt;=Calc!$C$11,4,IF(J4870&lt;=Calc!$C$12,3,IF(J4870&lt;=Calc!$C$13,2,1)))</f>
        <v>3</v>
      </c>
      <c r="L4870" s="49" t="n">
        <f aca="false">1+(E4870&gt;=Calc!$C$16)+(E4870&gt;=Calc!$C$17)+(E4870&gt;=Calc!$C$18)</f>
        <v>4</v>
      </c>
      <c r="M4870" s="49" t="str">
        <f aca="false">IF(AND(K4870=4,L4870&gt;=3),"Champions",IF(AND(K4870=3,L4870&gt;=3),"Loyal",IF(K4870&gt;=3,"Recent / New",IF(L4870&gt;=3,"At Risk","Hibernating / Lost"))))</f>
        <v>Loyal</v>
      </c>
      <c r="N4870" s="54" t="n">
        <f aca="false">IF(AND(Calc!$C$2&lt;=2009,Calc!$C$3&gt;=2009),F4870,0)+IF(AND(Calc!$C$2&lt;=2010,Calc!$C$3&gt;=2010),G4870,0)+IF(AND(Calc!$C$2&lt;=2011,Calc!$C$3&gt;=2011),H4870,0)</f>
        <v>2032.3</v>
      </c>
      <c r="O4870" s="61" t="n">
        <f aca="false">IF(AND(N4870&gt;0,OR(Calc!$C$4="*",B4870=Calc!$C$4)),N4870+ROW()*0.000000001,0)</f>
        <v>2032.30000487</v>
      </c>
    </row>
    <row r="4871" customFormat="false" ht="15" hidden="false" customHeight="false" outlineLevel="0" collapsed="false">
      <c r="A4871" s="49" t="n">
        <v>17290</v>
      </c>
      <c r="B4871" s="49" t="s">
        <v>189</v>
      </c>
      <c r="C4871" s="63" t="n">
        <v>40160</v>
      </c>
      <c r="D4871" s="63" t="n">
        <v>40883</v>
      </c>
      <c r="E4871" s="49" t="n">
        <v>8</v>
      </c>
      <c r="F4871" s="54" t="n">
        <v>56.45</v>
      </c>
      <c r="G4871" s="54" t="n">
        <v>858.02</v>
      </c>
      <c r="H4871" s="54" t="n">
        <v>513.01</v>
      </c>
      <c r="I4871" s="54" t="n">
        <f aca="false">SUM(F4871:H4871)</f>
        <v>1427.48</v>
      </c>
      <c r="J4871" s="49" t="n">
        <f aca="false">Calc!$C$5-D4871</f>
        <v>4</v>
      </c>
      <c r="K4871" s="49" t="n">
        <f aca="false">IF(J4871&lt;=Calc!$C$11,4,IF(J4871&lt;=Calc!$C$12,3,IF(J4871&lt;=Calc!$C$13,2,1)))</f>
        <v>4</v>
      </c>
      <c r="L4871" s="49" t="n">
        <f aca="false">1+(E4871&gt;=Calc!$C$16)+(E4871&gt;=Calc!$C$17)+(E4871&gt;=Calc!$C$18)</f>
        <v>4</v>
      </c>
      <c r="M4871" s="49" t="str">
        <f aca="false">IF(AND(K4871=4,L4871&gt;=3),"Champions",IF(AND(K4871=3,L4871&gt;=3),"Loyal",IF(K4871&gt;=3,"Recent / New",IF(L4871&gt;=3,"At Risk","Hibernating / Lost"))))</f>
        <v>Champions</v>
      </c>
      <c r="N4871" s="54" t="n">
        <f aca="false">IF(AND(Calc!$C$2&lt;=2009,Calc!$C$3&gt;=2009),F4871,0)+IF(AND(Calc!$C$2&lt;=2010,Calc!$C$3&gt;=2010),G4871,0)+IF(AND(Calc!$C$2&lt;=2011,Calc!$C$3&gt;=2011),H4871,0)</f>
        <v>1427.48</v>
      </c>
      <c r="O4871" s="61" t="n">
        <f aca="false">IF(AND(N4871&gt;0,OR(Calc!$C$4="*",B4871=Calc!$C$4)),N4871+ROW()*0.000000001,0)</f>
        <v>1427.480004871</v>
      </c>
    </row>
    <row r="4872" customFormat="false" ht="15" hidden="false" customHeight="false" outlineLevel="0" collapsed="false">
      <c r="A4872" s="49" t="n">
        <v>17291</v>
      </c>
      <c r="B4872" s="49" t="s">
        <v>189</v>
      </c>
      <c r="C4872" s="63" t="n">
        <v>40578</v>
      </c>
      <c r="D4872" s="63" t="n">
        <v>40578</v>
      </c>
      <c r="E4872" s="49" t="n">
        <v>1</v>
      </c>
      <c r="F4872" s="54" t="n">
        <v>0</v>
      </c>
      <c r="G4872" s="54" t="n">
        <v>0</v>
      </c>
      <c r="H4872" s="54" t="n">
        <v>550.8</v>
      </c>
      <c r="I4872" s="54" t="n">
        <f aca="false">SUM(F4872:H4872)</f>
        <v>550.8</v>
      </c>
      <c r="J4872" s="49" t="n">
        <f aca="false">Calc!$C$5-D4872</f>
        <v>309</v>
      </c>
      <c r="K4872" s="49" t="n">
        <f aca="false">IF(J4872&lt;=Calc!$C$11,4,IF(J4872&lt;=Calc!$C$12,3,IF(J4872&lt;=Calc!$C$13,2,1)))</f>
        <v>2</v>
      </c>
      <c r="L4872" s="49" t="n">
        <f aca="false">1+(E4872&gt;=Calc!$C$16)+(E4872&gt;=Calc!$C$17)+(E4872&gt;=Calc!$C$18)</f>
        <v>1</v>
      </c>
      <c r="M4872" s="49" t="str">
        <f aca="false">IF(AND(K4872=4,L4872&gt;=3),"Champions",IF(AND(K4872=3,L4872&gt;=3),"Loyal",IF(K4872&gt;=3,"Recent / New",IF(L4872&gt;=3,"At Risk","Hibernating / Lost"))))</f>
        <v>Hibernating / Lost</v>
      </c>
      <c r="N4872" s="54" t="n">
        <f aca="false">IF(AND(Calc!$C$2&lt;=2009,Calc!$C$3&gt;=2009),F4872,0)+IF(AND(Calc!$C$2&lt;=2010,Calc!$C$3&gt;=2010),G4872,0)+IF(AND(Calc!$C$2&lt;=2011,Calc!$C$3&gt;=2011),H4872,0)</f>
        <v>550.8</v>
      </c>
      <c r="O4872" s="61" t="n">
        <f aca="false">IF(AND(N4872&gt;0,OR(Calc!$C$4="*",B4872=Calc!$C$4)),N4872+ROW()*0.000000001,0)</f>
        <v>550.800004872</v>
      </c>
    </row>
    <row r="4873" customFormat="false" ht="15" hidden="false" customHeight="false" outlineLevel="0" collapsed="false">
      <c r="A4873" s="49" t="n">
        <v>17292</v>
      </c>
      <c r="B4873" s="49" t="s">
        <v>189</v>
      </c>
      <c r="C4873" s="63" t="n">
        <v>40307</v>
      </c>
      <c r="D4873" s="63" t="n">
        <v>40414</v>
      </c>
      <c r="E4873" s="49" t="n">
        <v>2</v>
      </c>
      <c r="F4873" s="54" t="n">
        <v>0</v>
      </c>
      <c r="G4873" s="54" t="n">
        <v>271.75</v>
      </c>
      <c r="H4873" s="54" t="n">
        <v>0</v>
      </c>
      <c r="I4873" s="54" t="n">
        <f aca="false">SUM(F4873:H4873)</f>
        <v>271.75</v>
      </c>
      <c r="J4873" s="49" t="n">
        <f aca="false">Calc!$C$5-D4873</f>
        <v>473</v>
      </c>
      <c r="K4873" s="49" t="n">
        <f aca="false">IF(J4873&lt;=Calc!$C$11,4,IF(J4873&lt;=Calc!$C$12,3,IF(J4873&lt;=Calc!$C$13,2,1)))</f>
        <v>1</v>
      </c>
      <c r="L4873" s="49" t="n">
        <f aca="false">1+(E4873&gt;=Calc!$C$16)+(E4873&gt;=Calc!$C$17)+(E4873&gt;=Calc!$C$18)</f>
        <v>2</v>
      </c>
      <c r="M4873" s="49" t="str">
        <f aca="false">IF(AND(K4873=4,L4873&gt;=3),"Champions",IF(AND(K4873=3,L4873&gt;=3),"Loyal",IF(K4873&gt;=3,"Recent / New",IF(L4873&gt;=3,"At Risk","Hibernating / Lost"))))</f>
        <v>Hibernating / Lost</v>
      </c>
      <c r="N4873" s="54" t="n">
        <f aca="false">IF(AND(Calc!$C$2&lt;=2009,Calc!$C$3&gt;=2009),F4873,0)+IF(AND(Calc!$C$2&lt;=2010,Calc!$C$3&gt;=2010),G4873,0)+IF(AND(Calc!$C$2&lt;=2011,Calc!$C$3&gt;=2011),H4873,0)</f>
        <v>271.75</v>
      </c>
      <c r="O4873" s="61" t="n">
        <f aca="false">IF(AND(N4873&gt;0,OR(Calc!$C$4="*",B4873=Calc!$C$4)),N4873+ROW()*0.000000001,0)</f>
        <v>271.750004873</v>
      </c>
    </row>
    <row r="4874" customFormat="false" ht="15" hidden="false" customHeight="false" outlineLevel="0" collapsed="false">
      <c r="A4874" s="49" t="n">
        <v>17293</v>
      </c>
      <c r="B4874" s="49" t="s">
        <v>189</v>
      </c>
      <c r="C4874" s="63" t="n">
        <v>40150</v>
      </c>
      <c r="D4874" s="63" t="n">
        <v>40878</v>
      </c>
      <c r="E4874" s="49" t="n">
        <v>17</v>
      </c>
      <c r="F4874" s="54" t="n">
        <v>405.04</v>
      </c>
      <c r="G4874" s="54" t="n">
        <v>1837.67</v>
      </c>
      <c r="H4874" s="54" t="n">
        <v>1507.92</v>
      </c>
      <c r="I4874" s="54" t="n">
        <f aca="false">SUM(F4874:H4874)</f>
        <v>3750.63</v>
      </c>
      <c r="J4874" s="49" t="n">
        <f aca="false">Calc!$C$5-D4874</f>
        <v>9</v>
      </c>
      <c r="K4874" s="49" t="n">
        <f aca="false">IF(J4874&lt;=Calc!$C$11,4,IF(J4874&lt;=Calc!$C$12,3,IF(J4874&lt;=Calc!$C$13,2,1)))</f>
        <v>4</v>
      </c>
      <c r="L4874" s="49" t="n">
        <f aca="false">1+(E4874&gt;=Calc!$C$16)+(E4874&gt;=Calc!$C$17)+(E4874&gt;=Calc!$C$18)</f>
        <v>4</v>
      </c>
      <c r="M4874" s="49" t="str">
        <f aca="false">IF(AND(K4874=4,L4874&gt;=3),"Champions",IF(AND(K4874=3,L4874&gt;=3),"Loyal",IF(K4874&gt;=3,"Recent / New",IF(L4874&gt;=3,"At Risk","Hibernating / Lost"))))</f>
        <v>Champions</v>
      </c>
      <c r="N4874" s="54" t="n">
        <f aca="false">IF(AND(Calc!$C$2&lt;=2009,Calc!$C$3&gt;=2009),F4874,0)+IF(AND(Calc!$C$2&lt;=2010,Calc!$C$3&gt;=2010),G4874,0)+IF(AND(Calc!$C$2&lt;=2011,Calc!$C$3&gt;=2011),H4874,0)</f>
        <v>3750.63</v>
      </c>
      <c r="O4874" s="61" t="n">
        <f aca="false">IF(AND(N4874&gt;0,OR(Calc!$C$4="*",B4874=Calc!$C$4)),N4874+ROW()*0.000000001,0)</f>
        <v>3750.630004874</v>
      </c>
    </row>
    <row r="4875" customFormat="false" ht="15" hidden="false" customHeight="false" outlineLevel="0" collapsed="false">
      <c r="A4875" s="49" t="n">
        <v>17294</v>
      </c>
      <c r="B4875" s="49" t="s">
        <v>189</v>
      </c>
      <c r="C4875" s="63" t="n">
        <v>40217</v>
      </c>
      <c r="D4875" s="63" t="n">
        <v>40217</v>
      </c>
      <c r="E4875" s="49" t="n">
        <v>2</v>
      </c>
      <c r="F4875" s="54" t="n">
        <v>0</v>
      </c>
      <c r="G4875" s="54" t="n">
        <v>467.79</v>
      </c>
      <c r="H4875" s="54" t="n">
        <v>0</v>
      </c>
      <c r="I4875" s="54" t="n">
        <f aca="false">SUM(F4875:H4875)</f>
        <v>467.79</v>
      </c>
      <c r="J4875" s="49" t="n">
        <f aca="false">Calc!$C$5-D4875</f>
        <v>670</v>
      </c>
      <c r="K4875" s="49" t="n">
        <f aca="false">IF(J4875&lt;=Calc!$C$11,4,IF(J4875&lt;=Calc!$C$12,3,IF(J4875&lt;=Calc!$C$13,2,1)))</f>
        <v>1</v>
      </c>
      <c r="L4875" s="49" t="n">
        <f aca="false">1+(E4875&gt;=Calc!$C$16)+(E4875&gt;=Calc!$C$17)+(E4875&gt;=Calc!$C$18)</f>
        <v>2</v>
      </c>
      <c r="M4875" s="49" t="str">
        <f aca="false">IF(AND(K4875=4,L4875&gt;=3),"Champions",IF(AND(K4875=3,L4875&gt;=3),"Loyal",IF(K4875&gt;=3,"Recent / New",IF(L4875&gt;=3,"At Risk","Hibernating / Lost"))))</f>
        <v>Hibernating / Lost</v>
      </c>
      <c r="N4875" s="54" t="n">
        <f aca="false">IF(AND(Calc!$C$2&lt;=2009,Calc!$C$3&gt;=2009),F4875,0)+IF(AND(Calc!$C$2&lt;=2010,Calc!$C$3&gt;=2010),G4875,0)+IF(AND(Calc!$C$2&lt;=2011,Calc!$C$3&gt;=2011),H4875,0)</f>
        <v>467.79</v>
      </c>
      <c r="O4875" s="61" t="n">
        <f aca="false">IF(AND(N4875&gt;0,OR(Calc!$C$4="*",B4875=Calc!$C$4)),N4875+ROW()*0.000000001,0)</f>
        <v>467.790004875</v>
      </c>
    </row>
    <row r="4876" customFormat="false" ht="15" hidden="false" customHeight="false" outlineLevel="0" collapsed="false">
      <c r="A4876" s="49" t="n">
        <v>17295</v>
      </c>
      <c r="B4876" s="49" t="s">
        <v>189</v>
      </c>
      <c r="C4876" s="63" t="n">
        <v>40822</v>
      </c>
      <c r="D4876" s="63" t="n">
        <v>40858</v>
      </c>
      <c r="E4876" s="49" t="n">
        <v>3</v>
      </c>
      <c r="F4876" s="54" t="n">
        <v>0</v>
      </c>
      <c r="G4876" s="54" t="n">
        <v>0</v>
      </c>
      <c r="H4876" s="54" t="n">
        <v>547</v>
      </c>
      <c r="I4876" s="54" t="n">
        <f aca="false">SUM(F4876:H4876)</f>
        <v>547</v>
      </c>
      <c r="J4876" s="49" t="n">
        <f aca="false">Calc!$C$5-D4876</f>
        <v>29</v>
      </c>
      <c r="K4876" s="49" t="n">
        <f aca="false">IF(J4876&lt;=Calc!$C$11,4,IF(J4876&lt;=Calc!$C$12,3,IF(J4876&lt;=Calc!$C$13,2,1)))</f>
        <v>3</v>
      </c>
      <c r="L4876" s="49" t="n">
        <f aca="false">1+(E4876&gt;=Calc!$C$16)+(E4876&gt;=Calc!$C$17)+(E4876&gt;=Calc!$C$18)</f>
        <v>2</v>
      </c>
      <c r="M4876" s="49" t="str">
        <f aca="false">IF(AND(K4876=4,L4876&gt;=3),"Champions",IF(AND(K4876=3,L4876&gt;=3),"Loyal",IF(K4876&gt;=3,"Recent / New",IF(L4876&gt;=3,"At Risk","Hibernating / Lost"))))</f>
        <v>Recent / New</v>
      </c>
      <c r="N4876" s="54" t="n">
        <f aca="false">IF(AND(Calc!$C$2&lt;=2009,Calc!$C$3&gt;=2009),F4876,0)+IF(AND(Calc!$C$2&lt;=2010,Calc!$C$3&gt;=2010),G4876,0)+IF(AND(Calc!$C$2&lt;=2011,Calc!$C$3&gt;=2011),H4876,0)</f>
        <v>547</v>
      </c>
      <c r="O4876" s="61" t="n">
        <f aca="false">IF(AND(N4876&gt;0,OR(Calc!$C$4="*",B4876=Calc!$C$4)),N4876+ROW()*0.000000001,0)</f>
        <v>547.000004876</v>
      </c>
    </row>
    <row r="4877" customFormat="false" ht="15" hidden="false" customHeight="false" outlineLevel="0" collapsed="false">
      <c r="A4877" s="49" t="n">
        <v>17296</v>
      </c>
      <c r="B4877" s="49" t="s">
        <v>189</v>
      </c>
      <c r="C4877" s="63" t="n">
        <v>40156</v>
      </c>
      <c r="D4877" s="63" t="n">
        <v>40156</v>
      </c>
      <c r="E4877" s="49" t="n">
        <v>1</v>
      </c>
      <c r="F4877" s="54" t="n">
        <v>338.13</v>
      </c>
      <c r="G4877" s="54" t="n">
        <v>0</v>
      </c>
      <c r="H4877" s="54" t="n">
        <v>0</v>
      </c>
      <c r="I4877" s="54" t="n">
        <f aca="false">SUM(F4877:H4877)</f>
        <v>338.13</v>
      </c>
      <c r="J4877" s="49" t="n">
        <f aca="false">Calc!$C$5-D4877</f>
        <v>731</v>
      </c>
      <c r="K4877" s="49" t="n">
        <f aca="false">IF(J4877&lt;=Calc!$C$11,4,IF(J4877&lt;=Calc!$C$12,3,IF(J4877&lt;=Calc!$C$13,2,1)))</f>
        <v>1</v>
      </c>
      <c r="L4877" s="49" t="n">
        <f aca="false">1+(E4877&gt;=Calc!$C$16)+(E4877&gt;=Calc!$C$17)+(E4877&gt;=Calc!$C$18)</f>
        <v>1</v>
      </c>
      <c r="M4877" s="49" t="str">
        <f aca="false">IF(AND(K4877=4,L4877&gt;=3),"Champions",IF(AND(K4877=3,L4877&gt;=3),"Loyal",IF(K4877&gt;=3,"Recent / New",IF(L4877&gt;=3,"At Risk","Hibernating / Lost"))))</f>
        <v>Hibernating / Lost</v>
      </c>
      <c r="N4877" s="54" t="n">
        <f aca="false">IF(AND(Calc!$C$2&lt;=2009,Calc!$C$3&gt;=2009),F4877,0)+IF(AND(Calc!$C$2&lt;=2010,Calc!$C$3&gt;=2010),G4877,0)+IF(AND(Calc!$C$2&lt;=2011,Calc!$C$3&gt;=2011),H4877,0)</f>
        <v>338.13</v>
      </c>
      <c r="O4877" s="61" t="n">
        <f aca="false">IF(AND(N4877&gt;0,OR(Calc!$C$4="*",B4877=Calc!$C$4)),N4877+ROW()*0.000000001,0)</f>
        <v>338.130004877</v>
      </c>
    </row>
    <row r="4878" customFormat="false" ht="15" hidden="false" customHeight="false" outlineLevel="0" collapsed="false">
      <c r="A4878" s="49" t="n">
        <v>17297</v>
      </c>
      <c r="B4878" s="49" t="s">
        <v>189</v>
      </c>
      <c r="C4878" s="63" t="n">
        <v>40869</v>
      </c>
      <c r="D4878" s="63" t="n">
        <v>40869</v>
      </c>
      <c r="E4878" s="49" t="n">
        <v>1</v>
      </c>
      <c r="F4878" s="54" t="n">
        <v>0</v>
      </c>
      <c r="G4878" s="54" t="n">
        <v>0</v>
      </c>
      <c r="H4878" s="54" t="n">
        <v>128.18</v>
      </c>
      <c r="I4878" s="54" t="n">
        <f aca="false">SUM(F4878:H4878)</f>
        <v>128.18</v>
      </c>
      <c r="J4878" s="49" t="n">
        <f aca="false">Calc!$C$5-D4878</f>
        <v>18</v>
      </c>
      <c r="K4878" s="49" t="n">
        <f aca="false">IF(J4878&lt;=Calc!$C$11,4,IF(J4878&lt;=Calc!$C$12,3,IF(J4878&lt;=Calc!$C$13,2,1)))</f>
        <v>4</v>
      </c>
      <c r="L4878" s="49" t="n">
        <f aca="false">1+(E4878&gt;=Calc!$C$16)+(E4878&gt;=Calc!$C$17)+(E4878&gt;=Calc!$C$18)</f>
        <v>1</v>
      </c>
      <c r="M4878" s="49" t="str">
        <f aca="false">IF(AND(K4878=4,L4878&gt;=3),"Champions",IF(AND(K4878=3,L4878&gt;=3),"Loyal",IF(K4878&gt;=3,"Recent / New",IF(L4878&gt;=3,"At Risk","Hibernating / Lost"))))</f>
        <v>Recent / New</v>
      </c>
      <c r="N4878" s="54" t="n">
        <f aca="false">IF(AND(Calc!$C$2&lt;=2009,Calc!$C$3&gt;=2009),F4878,0)+IF(AND(Calc!$C$2&lt;=2010,Calc!$C$3&gt;=2010),G4878,0)+IF(AND(Calc!$C$2&lt;=2011,Calc!$C$3&gt;=2011),H4878,0)</f>
        <v>128.18</v>
      </c>
      <c r="O4878" s="61" t="n">
        <f aca="false">IF(AND(N4878&gt;0,OR(Calc!$C$4="*",B4878=Calc!$C$4)),N4878+ROW()*0.000000001,0)</f>
        <v>128.180004878</v>
      </c>
    </row>
    <row r="4879" customFormat="false" ht="15" hidden="false" customHeight="false" outlineLevel="0" collapsed="false">
      <c r="A4879" s="49" t="n">
        <v>17298</v>
      </c>
      <c r="B4879" s="49" t="s">
        <v>189</v>
      </c>
      <c r="C4879" s="63" t="n">
        <v>40245</v>
      </c>
      <c r="D4879" s="63" t="n">
        <v>40785</v>
      </c>
      <c r="E4879" s="49" t="n">
        <v>5</v>
      </c>
      <c r="F4879" s="54" t="n">
        <v>0</v>
      </c>
      <c r="G4879" s="54" t="n">
        <v>434.9</v>
      </c>
      <c r="H4879" s="54" t="n">
        <v>498.42</v>
      </c>
      <c r="I4879" s="54" t="n">
        <f aca="false">SUM(F4879:H4879)</f>
        <v>933.32</v>
      </c>
      <c r="J4879" s="49" t="n">
        <f aca="false">Calc!$C$5-D4879</f>
        <v>102</v>
      </c>
      <c r="K4879" s="49" t="n">
        <f aca="false">IF(J4879&lt;=Calc!$C$11,4,IF(J4879&lt;=Calc!$C$12,3,IF(J4879&lt;=Calc!$C$13,2,1)))</f>
        <v>2</v>
      </c>
      <c r="L4879" s="49" t="n">
        <f aca="false">1+(E4879&gt;=Calc!$C$16)+(E4879&gt;=Calc!$C$17)+(E4879&gt;=Calc!$C$18)</f>
        <v>3</v>
      </c>
      <c r="M4879" s="49" t="str">
        <f aca="false">IF(AND(K4879=4,L4879&gt;=3),"Champions",IF(AND(K4879=3,L4879&gt;=3),"Loyal",IF(K4879&gt;=3,"Recent / New",IF(L4879&gt;=3,"At Risk","Hibernating / Lost"))))</f>
        <v>At Risk</v>
      </c>
      <c r="N4879" s="54" t="n">
        <f aca="false">IF(AND(Calc!$C$2&lt;=2009,Calc!$C$3&gt;=2009),F4879,0)+IF(AND(Calc!$C$2&lt;=2010,Calc!$C$3&gt;=2010),G4879,0)+IF(AND(Calc!$C$2&lt;=2011,Calc!$C$3&gt;=2011),H4879,0)</f>
        <v>933.32</v>
      </c>
      <c r="O4879" s="61" t="n">
        <f aca="false">IF(AND(N4879&gt;0,OR(Calc!$C$4="*",B4879=Calc!$C$4)),N4879+ROW()*0.000000001,0)</f>
        <v>933.320004879</v>
      </c>
    </row>
    <row r="4880" customFormat="false" ht="15" hidden="false" customHeight="false" outlineLevel="0" collapsed="false">
      <c r="A4880" s="49" t="n">
        <v>17299</v>
      </c>
      <c r="B4880" s="49" t="s">
        <v>189</v>
      </c>
      <c r="C4880" s="63" t="n">
        <v>40405</v>
      </c>
      <c r="D4880" s="63" t="n">
        <v>40875</v>
      </c>
      <c r="E4880" s="49" t="n">
        <v>6</v>
      </c>
      <c r="F4880" s="54" t="n">
        <v>0</v>
      </c>
      <c r="G4880" s="54" t="n">
        <v>336.62</v>
      </c>
      <c r="H4880" s="54" t="n">
        <v>656.61</v>
      </c>
      <c r="I4880" s="54" t="n">
        <f aca="false">SUM(F4880:H4880)</f>
        <v>993.23</v>
      </c>
      <c r="J4880" s="49" t="n">
        <f aca="false">Calc!$C$5-D4880</f>
        <v>12</v>
      </c>
      <c r="K4880" s="49" t="n">
        <f aca="false">IF(J4880&lt;=Calc!$C$11,4,IF(J4880&lt;=Calc!$C$12,3,IF(J4880&lt;=Calc!$C$13,2,1)))</f>
        <v>4</v>
      </c>
      <c r="L4880" s="49" t="n">
        <f aca="false">1+(E4880&gt;=Calc!$C$16)+(E4880&gt;=Calc!$C$17)+(E4880&gt;=Calc!$C$18)</f>
        <v>3</v>
      </c>
      <c r="M4880" s="49" t="str">
        <f aca="false">IF(AND(K4880=4,L4880&gt;=3),"Champions",IF(AND(K4880=3,L4880&gt;=3),"Loyal",IF(K4880&gt;=3,"Recent / New",IF(L4880&gt;=3,"At Risk","Hibernating / Lost"))))</f>
        <v>Champions</v>
      </c>
      <c r="N4880" s="54" t="n">
        <f aca="false">IF(AND(Calc!$C$2&lt;=2009,Calc!$C$3&gt;=2009),F4880,0)+IF(AND(Calc!$C$2&lt;=2010,Calc!$C$3&gt;=2010),G4880,0)+IF(AND(Calc!$C$2&lt;=2011,Calc!$C$3&gt;=2011),H4880,0)</f>
        <v>993.23</v>
      </c>
      <c r="O4880" s="61" t="n">
        <f aca="false">IF(AND(N4880&gt;0,OR(Calc!$C$4="*",B4880=Calc!$C$4)),N4880+ROW()*0.000000001,0)</f>
        <v>993.23000488</v>
      </c>
    </row>
    <row r="4881" customFormat="false" ht="15" hidden="false" customHeight="false" outlineLevel="0" collapsed="false">
      <c r="A4881" s="49" t="n">
        <v>17300</v>
      </c>
      <c r="B4881" s="49" t="s">
        <v>189</v>
      </c>
      <c r="C4881" s="63" t="n">
        <v>40405</v>
      </c>
      <c r="D4881" s="63" t="n">
        <v>40496</v>
      </c>
      <c r="E4881" s="49" t="n">
        <v>2</v>
      </c>
      <c r="F4881" s="54" t="n">
        <v>0</v>
      </c>
      <c r="G4881" s="54" t="n">
        <v>393.64</v>
      </c>
      <c r="H4881" s="54" t="n">
        <v>0</v>
      </c>
      <c r="I4881" s="54" t="n">
        <f aca="false">SUM(F4881:H4881)</f>
        <v>393.64</v>
      </c>
      <c r="J4881" s="49" t="n">
        <f aca="false">Calc!$C$5-D4881</f>
        <v>391</v>
      </c>
      <c r="K4881" s="49" t="n">
        <f aca="false">IF(J4881&lt;=Calc!$C$11,4,IF(J4881&lt;=Calc!$C$12,3,IF(J4881&lt;=Calc!$C$13,2,1)))</f>
        <v>1</v>
      </c>
      <c r="L4881" s="49" t="n">
        <f aca="false">1+(E4881&gt;=Calc!$C$16)+(E4881&gt;=Calc!$C$17)+(E4881&gt;=Calc!$C$18)</f>
        <v>2</v>
      </c>
      <c r="M4881" s="49" t="str">
        <f aca="false">IF(AND(K4881=4,L4881&gt;=3),"Champions",IF(AND(K4881=3,L4881&gt;=3),"Loyal",IF(K4881&gt;=3,"Recent / New",IF(L4881&gt;=3,"At Risk","Hibernating / Lost"))))</f>
        <v>Hibernating / Lost</v>
      </c>
      <c r="N4881" s="54" t="n">
        <f aca="false">IF(AND(Calc!$C$2&lt;=2009,Calc!$C$3&gt;=2009),F4881,0)+IF(AND(Calc!$C$2&lt;=2010,Calc!$C$3&gt;=2010),G4881,0)+IF(AND(Calc!$C$2&lt;=2011,Calc!$C$3&gt;=2011),H4881,0)</f>
        <v>393.64</v>
      </c>
      <c r="O4881" s="61" t="n">
        <f aca="false">IF(AND(N4881&gt;0,OR(Calc!$C$4="*",B4881=Calc!$C$4)),N4881+ROW()*0.000000001,0)</f>
        <v>393.640004881</v>
      </c>
    </row>
    <row r="4882" customFormat="false" ht="15" hidden="false" customHeight="false" outlineLevel="0" collapsed="false">
      <c r="A4882" s="49" t="n">
        <v>17301</v>
      </c>
      <c r="B4882" s="49" t="s">
        <v>189</v>
      </c>
      <c r="C4882" s="63" t="n">
        <v>40262</v>
      </c>
      <c r="D4882" s="63" t="n">
        <v>40865</v>
      </c>
      <c r="E4882" s="49" t="n">
        <v>2</v>
      </c>
      <c r="F4882" s="54" t="n">
        <v>0</v>
      </c>
      <c r="G4882" s="54" t="n">
        <v>131.15</v>
      </c>
      <c r="H4882" s="54" t="n">
        <v>163.24</v>
      </c>
      <c r="I4882" s="54" t="n">
        <f aca="false">SUM(F4882:H4882)</f>
        <v>294.39</v>
      </c>
      <c r="J4882" s="49" t="n">
        <f aca="false">Calc!$C$5-D4882</f>
        <v>22</v>
      </c>
      <c r="K4882" s="49" t="n">
        <f aca="false">IF(J4882&lt;=Calc!$C$11,4,IF(J4882&lt;=Calc!$C$12,3,IF(J4882&lt;=Calc!$C$13,2,1)))</f>
        <v>4</v>
      </c>
      <c r="L4882" s="49" t="n">
        <f aca="false">1+(E4882&gt;=Calc!$C$16)+(E4882&gt;=Calc!$C$17)+(E4882&gt;=Calc!$C$18)</f>
        <v>2</v>
      </c>
      <c r="M4882" s="49" t="str">
        <f aca="false">IF(AND(K4882=4,L4882&gt;=3),"Champions",IF(AND(K4882=3,L4882&gt;=3),"Loyal",IF(K4882&gt;=3,"Recent / New",IF(L4882&gt;=3,"At Risk","Hibernating / Lost"))))</f>
        <v>Recent / New</v>
      </c>
      <c r="N4882" s="54" t="n">
        <f aca="false">IF(AND(Calc!$C$2&lt;=2009,Calc!$C$3&gt;=2009),F4882,0)+IF(AND(Calc!$C$2&lt;=2010,Calc!$C$3&gt;=2010),G4882,0)+IF(AND(Calc!$C$2&lt;=2011,Calc!$C$3&gt;=2011),H4882,0)</f>
        <v>294.39</v>
      </c>
      <c r="O4882" s="61" t="n">
        <f aca="false">IF(AND(N4882&gt;0,OR(Calc!$C$4="*",B4882=Calc!$C$4)),N4882+ROW()*0.000000001,0)</f>
        <v>294.390004882</v>
      </c>
    </row>
    <row r="4883" customFormat="false" ht="15" hidden="false" customHeight="false" outlineLevel="0" collapsed="false">
      <c r="A4883" s="49" t="n">
        <v>17302</v>
      </c>
      <c r="B4883" s="49" t="s">
        <v>189</v>
      </c>
      <c r="C4883" s="63" t="n">
        <v>40581</v>
      </c>
      <c r="D4883" s="63" t="n">
        <v>40872</v>
      </c>
      <c r="E4883" s="49" t="n">
        <v>5</v>
      </c>
      <c r="F4883" s="54" t="n">
        <v>0</v>
      </c>
      <c r="G4883" s="54" t="n">
        <v>0</v>
      </c>
      <c r="H4883" s="54" t="n">
        <v>1119.93</v>
      </c>
      <c r="I4883" s="54" t="n">
        <f aca="false">SUM(F4883:H4883)</f>
        <v>1119.93</v>
      </c>
      <c r="J4883" s="49" t="n">
        <f aca="false">Calc!$C$5-D4883</f>
        <v>15</v>
      </c>
      <c r="K4883" s="49" t="n">
        <f aca="false">IF(J4883&lt;=Calc!$C$11,4,IF(J4883&lt;=Calc!$C$12,3,IF(J4883&lt;=Calc!$C$13,2,1)))</f>
        <v>4</v>
      </c>
      <c r="L4883" s="49" t="n">
        <f aca="false">1+(E4883&gt;=Calc!$C$16)+(E4883&gt;=Calc!$C$17)+(E4883&gt;=Calc!$C$18)</f>
        <v>3</v>
      </c>
      <c r="M4883" s="49" t="str">
        <f aca="false">IF(AND(K4883=4,L4883&gt;=3),"Champions",IF(AND(K4883=3,L4883&gt;=3),"Loyal",IF(K4883&gt;=3,"Recent / New",IF(L4883&gt;=3,"At Risk","Hibernating / Lost"))))</f>
        <v>Champions</v>
      </c>
      <c r="N4883" s="54" t="n">
        <f aca="false">IF(AND(Calc!$C$2&lt;=2009,Calc!$C$3&gt;=2009),F4883,0)+IF(AND(Calc!$C$2&lt;=2010,Calc!$C$3&gt;=2010),G4883,0)+IF(AND(Calc!$C$2&lt;=2011,Calc!$C$3&gt;=2011),H4883,0)</f>
        <v>1119.93</v>
      </c>
      <c r="O4883" s="61" t="n">
        <f aca="false">IF(AND(N4883&gt;0,OR(Calc!$C$4="*",B4883=Calc!$C$4)),N4883+ROW()*0.000000001,0)</f>
        <v>1119.930004883</v>
      </c>
    </row>
    <row r="4884" customFormat="false" ht="15" hidden="false" customHeight="false" outlineLevel="0" collapsed="false">
      <c r="A4884" s="49" t="n">
        <v>17303</v>
      </c>
      <c r="B4884" s="49" t="s">
        <v>189</v>
      </c>
      <c r="C4884" s="63" t="n">
        <v>40525</v>
      </c>
      <c r="D4884" s="63" t="n">
        <v>40525</v>
      </c>
      <c r="E4884" s="49" t="n">
        <v>1</v>
      </c>
      <c r="F4884" s="54" t="n">
        <v>0</v>
      </c>
      <c r="G4884" s="54" t="n">
        <v>250.04</v>
      </c>
      <c r="H4884" s="54" t="n">
        <v>0</v>
      </c>
      <c r="I4884" s="54" t="n">
        <f aca="false">SUM(F4884:H4884)</f>
        <v>250.04</v>
      </c>
      <c r="J4884" s="49" t="n">
        <f aca="false">Calc!$C$5-D4884</f>
        <v>362</v>
      </c>
      <c r="K4884" s="49" t="n">
        <f aca="false">IF(J4884&lt;=Calc!$C$11,4,IF(J4884&lt;=Calc!$C$12,3,IF(J4884&lt;=Calc!$C$13,2,1)))</f>
        <v>2</v>
      </c>
      <c r="L4884" s="49" t="n">
        <f aca="false">1+(E4884&gt;=Calc!$C$16)+(E4884&gt;=Calc!$C$17)+(E4884&gt;=Calc!$C$18)</f>
        <v>1</v>
      </c>
      <c r="M4884" s="49" t="str">
        <f aca="false">IF(AND(K4884=4,L4884&gt;=3),"Champions",IF(AND(K4884=3,L4884&gt;=3),"Loyal",IF(K4884&gt;=3,"Recent / New",IF(L4884&gt;=3,"At Risk","Hibernating / Lost"))))</f>
        <v>Hibernating / Lost</v>
      </c>
      <c r="N4884" s="54" t="n">
        <f aca="false">IF(AND(Calc!$C$2&lt;=2009,Calc!$C$3&gt;=2009),F4884,0)+IF(AND(Calc!$C$2&lt;=2010,Calc!$C$3&gt;=2010),G4884,0)+IF(AND(Calc!$C$2&lt;=2011,Calc!$C$3&gt;=2011),H4884,0)</f>
        <v>250.04</v>
      </c>
      <c r="O4884" s="61" t="n">
        <f aca="false">IF(AND(N4884&gt;0,OR(Calc!$C$4="*",B4884=Calc!$C$4)),N4884+ROW()*0.000000001,0)</f>
        <v>250.040004884</v>
      </c>
    </row>
    <row r="4885" customFormat="false" ht="15" hidden="false" customHeight="false" outlineLevel="0" collapsed="false">
      <c r="A4885" s="49" t="n">
        <v>17304</v>
      </c>
      <c r="B4885" s="49" t="s">
        <v>189</v>
      </c>
      <c r="C4885" s="63" t="n">
        <v>40352</v>
      </c>
      <c r="D4885" s="63" t="n">
        <v>40352</v>
      </c>
      <c r="E4885" s="49" t="n">
        <v>1</v>
      </c>
      <c r="F4885" s="54" t="n">
        <v>0</v>
      </c>
      <c r="G4885" s="54" t="n">
        <v>111.5</v>
      </c>
      <c r="H4885" s="54" t="n">
        <v>0</v>
      </c>
      <c r="I4885" s="54" t="n">
        <f aca="false">SUM(F4885:H4885)</f>
        <v>111.5</v>
      </c>
      <c r="J4885" s="49" t="n">
        <f aca="false">Calc!$C$5-D4885</f>
        <v>535</v>
      </c>
      <c r="K4885" s="49" t="n">
        <f aca="false">IF(J4885&lt;=Calc!$C$11,4,IF(J4885&lt;=Calc!$C$12,3,IF(J4885&lt;=Calc!$C$13,2,1)))</f>
        <v>1</v>
      </c>
      <c r="L4885" s="49" t="n">
        <f aca="false">1+(E4885&gt;=Calc!$C$16)+(E4885&gt;=Calc!$C$17)+(E4885&gt;=Calc!$C$18)</f>
        <v>1</v>
      </c>
      <c r="M4885" s="49" t="str">
        <f aca="false">IF(AND(K4885=4,L4885&gt;=3),"Champions",IF(AND(K4885=3,L4885&gt;=3),"Loyal",IF(K4885&gt;=3,"Recent / New",IF(L4885&gt;=3,"At Risk","Hibernating / Lost"))))</f>
        <v>Hibernating / Lost</v>
      </c>
      <c r="N4885" s="54" t="n">
        <f aca="false">IF(AND(Calc!$C$2&lt;=2009,Calc!$C$3&gt;=2009),F4885,0)+IF(AND(Calc!$C$2&lt;=2010,Calc!$C$3&gt;=2010),G4885,0)+IF(AND(Calc!$C$2&lt;=2011,Calc!$C$3&gt;=2011),H4885,0)</f>
        <v>111.5</v>
      </c>
      <c r="O4885" s="61" t="n">
        <f aca="false">IF(AND(N4885&gt;0,OR(Calc!$C$4="*",B4885=Calc!$C$4)),N4885+ROW()*0.000000001,0)</f>
        <v>111.500004885</v>
      </c>
    </row>
    <row r="4886" customFormat="false" ht="15" hidden="false" customHeight="false" outlineLevel="0" collapsed="false">
      <c r="A4886" s="49" t="n">
        <v>17305</v>
      </c>
      <c r="B4886" s="49" t="s">
        <v>189</v>
      </c>
      <c r="C4886" s="63" t="n">
        <v>40238</v>
      </c>
      <c r="D4886" s="63" t="n">
        <v>40238</v>
      </c>
      <c r="E4886" s="49" t="n">
        <v>1</v>
      </c>
      <c r="F4886" s="54" t="n">
        <v>0</v>
      </c>
      <c r="G4886" s="54" t="n">
        <v>2135.46</v>
      </c>
      <c r="H4886" s="54" t="n">
        <v>0</v>
      </c>
      <c r="I4886" s="54" t="n">
        <f aca="false">SUM(F4886:H4886)</f>
        <v>2135.46</v>
      </c>
      <c r="J4886" s="49" t="n">
        <f aca="false">Calc!$C$5-D4886</f>
        <v>649</v>
      </c>
      <c r="K4886" s="49" t="n">
        <f aca="false">IF(J4886&lt;=Calc!$C$11,4,IF(J4886&lt;=Calc!$C$12,3,IF(J4886&lt;=Calc!$C$13,2,1)))</f>
        <v>1</v>
      </c>
      <c r="L4886" s="49" t="n">
        <f aca="false">1+(E4886&gt;=Calc!$C$16)+(E4886&gt;=Calc!$C$17)+(E4886&gt;=Calc!$C$18)</f>
        <v>1</v>
      </c>
      <c r="M4886" s="49" t="str">
        <f aca="false">IF(AND(K4886=4,L4886&gt;=3),"Champions",IF(AND(K4886=3,L4886&gt;=3),"Loyal",IF(K4886&gt;=3,"Recent / New",IF(L4886&gt;=3,"At Risk","Hibernating / Lost"))))</f>
        <v>Hibernating / Lost</v>
      </c>
      <c r="N4886" s="54" t="n">
        <f aca="false">IF(AND(Calc!$C$2&lt;=2009,Calc!$C$3&gt;=2009),F4886,0)+IF(AND(Calc!$C$2&lt;=2010,Calc!$C$3&gt;=2010),G4886,0)+IF(AND(Calc!$C$2&lt;=2011,Calc!$C$3&gt;=2011),H4886,0)</f>
        <v>2135.46</v>
      </c>
      <c r="O4886" s="61" t="n">
        <f aca="false">IF(AND(N4886&gt;0,OR(Calc!$C$4="*",B4886=Calc!$C$4)),N4886+ROW()*0.000000001,0)</f>
        <v>2135.460004886</v>
      </c>
    </row>
    <row r="4887" customFormat="false" ht="15" hidden="false" customHeight="false" outlineLevel="0" collapsed="false">
      <c r="A4887" s="49" t="n">
        <v>17306</v>
      </c>
      <c r="B4887" s="49" t="s">
        <v>189</v>
      </c>
      <c r="C4887" s="63" t="n">
        <v>40483</v>
      </c>
      <c r="D4887" s="63" t="n">
        <v>40876</v>
      </c>
      <c r="E4887" s="49" t="n">
        <v>21</v>
      </c>
      <c r="F4887" s="54" t="n">
        <v>0</v>
      </c>
      <c r="G4887" s="54" t="n">
        <v>1475.04</v>
      </c>
      <c r="H4887" s="54" t="n">
        <v>8276.73</v>
      </c>
      <c r="I4887" s="54" t="n">
        <f aca="false">SUM(F4887:H4887)</f>
        <v>9751.77</v>
      </c>
      <c r="J4887" s="49" t="n">
        <f aca="false">Calc!$C$5-D4887</f>
        <v>11</v>
      </c>
      <c r="K4887" s="49" t="n">
        <f aca="false">IF(J4887&lt;=Calc!$C$11,4,IF(J4887&lt;=Calc!$C$12,3,IF(J4887&lt;=Calc!$C$13,2,1)))</f>
        <v>4</v>
      </c>
      <c r="L4887" s="49" t="n">
        <f aca="false">1+(E4887&gt;=Calc!$C$16)+(E4887&gt;=Calc!$C$17)+(E4887&gt;=Calc!$C$18)</f>
        <v>4</v>
      </c>
      <c r="M4887" s="49" t="str">
        <f aca="false">IF(AND(K4887=4,L4887&gt;=3),"Champions",IF(AND(K4887=3,L4887&gt;=3),"Loyal",IF(K4887&gt;=3,"Recent / New",IF(L4887&gt;=3,"At Risk","Hibernating / Lost"))))</f>
        <v>Champions</v>
      </c>
      <c r="N4887" s="54" t="n">
        <f aca="false">IF(AND(Calc!$C$2&lt;=2009,Calc!$C$3&gt;=2009),F4887,0)+IF(AND(Calc!$C$2&lt;=2010,Calc!$C$3&gt;=2010),G4887,0)+IF(AND(Calc!$C$2&lt;=2011,Calc!$C$3&gt;=2011),H4887,0)</f>
        <v>9751.77</v>
      </c>
      <c r="O4887" s="61" t="n">
        <f aca="false">IF(AND(N4887&gt;0,OR(Calc!$C$4="*",B4887=Calc!$C$4)),N4887+ROW()*0.000000001,0)</f>
        <v>9751.770004887</v>
      </c>
    </row>
    <row r="4888" customFormat="false" ht="15" hidden="false" customHeight="false" outlineLevel="0" collapsed="false">
      <c r="A4888" s="49" t="n">
        <v>17307</v>
      </c>
      <c r="B4888" s="49" t="s">
        <v>189</v>
      </c>
      <c r="C4888" s="63" t="n">
        <v>40197</v>
      </c>
      <c r="D4888" s="63" t="n">
        <v>40491</v>
      </c>
      <c r="E4888" s="49" t="n">
        <v>11</v>
      </c>
      <c r="F4888" s="54" t="n">
        <v>0</v>
      </c>
      <c r="G4888" s="54" t="n">
        <v>3378.31</v>
      </c>
      <c r="H4888" s="54" t="n">
        <v>0</v>
      </c>
      <c r="I4888" s="54" t="n">
        <f aca="false">SUM(F4888:H4888)</f>
        <v>3378.31</v>
      </c>
      <c r="J4888" s="49" t="n">
        <f aca="false">Calc!$C$5-D4888</f>
        <v>396</v>
      </c>
      <c r="K4888" s="49" t="n">
        <f aca="false">IF(J4888&lt;=Calc!$C$11,4,IF(J4888&lt;=Calc!$C$12,3,IF(J4888&lt;=Calc!$C$13,2,1)))</f>
        <v>1</v>
      </c>
      <c r="L4888" s="49" t="n">
        <f aca="false">1+(E4888&gt;=Calc!$C$16)+(E4888&gt;=Calc!$C$17)+(E4888&gt;=Calc!$C$18)</f>
        <v>4</v>
      </c>
      <c r="M4888" s="49" t="str">
        <f aca="false">IF(AND(K4888=4,L4888&gt;=3),"Champions",IF(AND(K4888=3,L4888&gt;=3),"Loyal",IF(K4888&gt;=3,"Recent / New",IF(L4888&gt;=3,"At Risk","Hibernating / Lost"))))</f>
        <v>At Risk</v>
      </c>
      <c r="N4888" s="54" t="n">
        <f aca="false">IF(AND(Calc!$C$2&lt;=2009,Calc!$C$3&gt;=2009),F4888,0)+IF(AND(Calc!$C$2&lt;=2010,Calc!$C$3&gt;=2010),G4888,0)+IF(AND(Calc!$C$2&lt;=2011,Calc!$C$3&gt;=2011),H4888,0)</f>
        <v>3378.31</v>
      </c>
      <c r="O4888" s="61" t="n">
        <f aca="false">IF(AND(N4888&gt;0,OR(Calc!$C$4="*",B4888=Calc!$C$4)),N4888+ROW()*0.000000001,0)</f>
        <v>3378.310004888</v>
      </c>
    </row>
    <row r="4889" customFormat="false" ht="15" hidden="false" customHeight="false" outlineLevel="0" collapsed="false">
      <c r="A4889" s="49" t="n">
        <v>17308</v>
      </c>
      <c r="B4889" s="49" t="s">
        <v>189</v>
      </c>
      <c r="C4889" s="63" t="n">
        <v>40434</v>
      </c>
      <c r="D4889" s="63" t="n">
        <v>40493</v>
      </c>
      <c r="E4889" s="49" t="n">
        <v>2</v>
      </c>
      <c r="F4889" s="54" t="n">
        <v>0</v>
      </c>
      <c r="G4889" s="54" t="n">
        <v>4511.76</v>
      </c>
      <c r="H4889" s="54" t="n">
        <v>0</v>
      </c>
      <c r="I4889" s="54" t="n">
        <f aca="false">SUM(F4889:H4889)</f>
        <v>4511.76</v>
      </c>
      <c r="J4889" s="49" t="n">
        <f aca="false">Calc!$C$5-D4889</f>
        <v>394</v>
      </c>
      <c r="K4889" s="49" t="n">
        <f aca="false">IF(J4889&lt;=Calc!$C$11,4,IF(J4889&lt;=Calc!$C$12,3,IF(J4889&lt;=Calc!$C$13,2,1)))</f>
        <v>1</v>
      </c>
      <c r="L4889" s="49" t="n">
        <f aca="false">1+(E4889&gt;=Calc!$C$16)+(E4889&gt;=Calc!$C$17)+(E4889&gt;=Calc!$C$18)</f>
        <v>2</v>
      </c>
      <c r="M4889" s="49" t="str">
        <f aca="false">IF(AND(K4889=4,L4889&gt;=3),"Champions",IF(AND(K4889=3,L4889&gt;=3),"Loyal",IF(K4889&gt;=3,"Recent / New",IF(L4889&gt;=3,"At Risk","Hibernating / Lost"))))</f>
        <v>Hibernating / Lost</v>
      </c>
      <c r="N4889" s="54" t="n">
        <f aca="false">IF(AND(Calc!$C$2&lt;=2009,Calc!$C$3&gt;=2009),F4889,0)+IF(AND(Calc!$C$2&lt;=2010,Calc!$C$3&gt;=2010),G4889,0)+IF(AND(Calc!$C$2&lt;=2011,Calc!$C$3&gt;=2011),H4889,0)</f>
        <v>4511.76</v>
      </c>
      <c r="O4889" s="61" t="n">
        <f aca="false">IF(AND(N4889&gt;0,OR(Calc!$C$4="*",B4889=Calc!$C$4)),N4889+ROW()*0.000000001,0)</f>
        <v>4511.760004889</v>
      </c>
    </row>
    <row r="4890" customFormat="false" ht="15" hidden="false" customHeight="false" outlineLevel="0" collapsed="false">
      <c r="A4890" s="49" t="n">
        <v>17309</v>
      </c>
      <c r="B4890" s="49" t="s">
        <v>189</v>
      </c>
      <c r="C4890" s="63" t="n">
        <v>40213</v>
      </c>
      <c r="D4890" s="63" t="n">
        <v>40791</v>
      </c>
      <c r="E4890" s="49" t="n">
        <v>3</v>
      </c>
      <c r="F4890" s="54" t="n">
        <v>0</v>
      </c>
      <c r="G4890" s="54" t="n">
        <v>237.64</v>
      </c>
      <c r="H4890" s="54" t="n">
        <v>82.75</v>
      </c>
      <c r="I4890" s="54" t="n">
        <f aca="false">SUM(F4890:H4890)</f>
        <v>320.39</v>
      </c>
      <c r="J4890" s="49" t="n">
        <f aca="false">Calc!$C$5-D4890</f>
        <v>96</v>
      </c>
      <c r="K4890" s="49" t="n">
        <f aca="false">IF(J4890&lt;=Calc!$C$11,4,IF(J4890&lt;=Calc!$C$12,3,IF(J4890&lt;=Calc!$C$13,2,1)))</f>
        <v>3</v>
      </c>
      <c r="L4890" s="49" t="n">
        <f aca="false">1+(E4890&gt;=Calc!$C$16)+(E4890&gt;=Calc!$C$17)+(E4890&gt;=Calc!$C$18)</f>
        <v>2</v>
      </c>
      <c r="M4890" s="49" t="str">
        <f aca="false">IF(AND(K4890=4,L4890&gt;=3),"Champions",IF(AND(K4890=3,L4890&gt;=3),"Loyal",IF(K4890&gt;=3,"Recent / New",IF(L4890&gt;=3,"At Risk","Hibernating / Lost"))))</f>
        <v>Recent / New</v>
      </c>
      <c r="N4890" s="54" t="n">
        <f aca="false">IF(AND(Calc!$C$2&lt;=2009,Calc!$C$3&gt;=2009),F4890,0)+IF(AND(Calc!$C$2&lt;=2010,Calc!$C$3&gt;=2010),G4890,0)+IF(AND(Calc!$C$2&lt;=2011,Calc!$C$3&gt;=2011),H4890,0)</f>
        <v>320.39</v>
      </c>
      <c r="O4890" s="61" t="n">
        <f aca="false">IF(AND(N4890&gt;0,OR(Calc!$C$4="*",B4890=Calc!$C$4)),N4890+ROW()*0.000000001,0)</f>
        <v>320.39000489</v>
      </c>
    </row>
    <row r="4891" customFormat="false" ht="15" hidden="false" customHeight="false" outlineLevel="0" collapsed="false">
      <c r="A4891" s="49" t="n">
        <v>17310</v>
      </c>
      <c r="B4891" s="49" t="s">
        <v>189</v>
      </c>
      <c r="C4891" s="63" t="n">
        <v>40352</v>
      </c>
      <c r="D4891" s="63" t="n">
        <v>40499</v>
      </c>
      <c r="E4891" s="49" t="n">
        <v>2</v>
      </c>
      <c r="F4891" s="54" t="n">
        <v>0</v>
      </c>
      <c r="G4891" s="54" t="n">
        <v>1025.1</v>
      </c>
      <c r="H4891" s="54" t="n">
        <v>0</v>
      </c>
      <c r="I4891" s="54" t="n">
        <f aca="false">SUM(F4891:H4891)</f>
        <v>1025.1</v>
      </c>
      <c r="J4891" s="49" t="n">
        <f aca="false">Calc!$C$5-D4891</f>
        <v>388</v>
      </c>
      <c r="K4891" s="49" t="n">
        <f aca="false">IF(J4891&lt;=Calc!$C$11,4,IF(J4891&lt;=Calc!$C$12,3,IF(J4891&lt;=Calc!$C$13,2,1)))</f>
        <v>1</v>
      </c>
      <c r="L4891" s="49" t="n">
        <f aca="false">1+(E4891&gt;=Calc!$C$16)+(E4891&gt;=Calc!$C$17)+(E4891&gt;=Calc!$C$18)</f>
        <v>2</v>
      </c>
      <c r="M4891" s="49" t="str">
        <f aca="false">IF(AND(K4891=4,L4891&gt;=3),"Champions",IF(AND(K4891=3,L4891&gt;=3),"Loyal",IF(K4891&gt;=3,"Recent / New",IF(L4891&gt;=3,"At Risk","Hibernating / Lost"))))</f>
        <v>Hibernating / Lost</v>
      </c>
      <c r="N4891" s="54" t="n">
        <f aca="false">IF(AND(Calc!$C$2&lt;=2009,Calc!$C$3&gt;=2009),F4891,0)+IF(AND(Calc!$C$2&lt;=2010,Calc!$C$3&gt;=2010),G4891,0)+IF(AND(Calc!$C$2&lt;=2011,Calc!$C$3&gt;=2011),H4891,0)</f>
        <v>1025.1</v>
      </c>
      <c r="O4891" s="61" t="n">
        <f aca="false">IF(AND(N4891&gt;0,OR(Calc!$C$4="*",B4891=Calc!$C$4)),N4891+ROW()*0.000000001,0)</f>
        <v>1025.100004891</v>
      </c>
    </row>
    <row r="4892" customFormat="false" ht="15" hidden="false" customHeight="false" outlineLevel="0" collapsed="false">
      <c r="A4892" s="49" t="n">
        <v>17311</v>
      </c>
      <c r="B4892" s="49" t="s">
        <v>189</v>
      </c>
      <c r="C4892" s="63" t="n">
        <v>40212</v>
      </c>
      <c r="D4892" s="63" t="n">
        <v>40808</v>
      </c>
      <c r="E4892" s="49" t="n">
        <v>6</v>
      </c>
      <c r="F4892" s="54" t="n">
        <v>0</v>
      </c>
      <c r="G4892" s="54" t="n">
        <v>2105.81</v>
      </c>
      <c r="H4892" s="54" t="n">
        <v>1384.85</v>
      </c>
      <c r="I4892" s="54" t="n">
        <f aca="false">SUM(F4892:H4892)</f>
        <v>3490.66</v>
      </c>
      <c r="J4892" s="49" t="n">
        <f aca="false">Calc!$C$5-D4892</f>
        <v>79</v>
      </c>
      <c r="K4892" s="49" t="n">
        <f aca="false">IF(J4892&lt;=Calc!$C$11,4,IF(J4892&lt;=Calc!$C$12,3,IF(J4892&lt;=Calc!$C$13,2,1)))</f>
        <v>3</v>
      </c>
      <c r="L4892" s="49" t="n">
        <f aca="false">1+(E4892&gt;=Calc!$C$16)+(E4892&gt;=Calc!$C$17)+(E4892&gt;=Calc!$C$18)</f>
        <v>3</v>
      </c>
      <c r="M4892" s="49" t="str">
        <f aca="false">IF(AND(K4892=4,L4892&gt;=3),"Champions",IF(AND(K4892=3,L4892&gt;=3),"Loyal",IF(K4892&gt;=3,"Recent / New",IF(L4892&gt;=3,"At Risk","Hibernating / Lost"))))</f>
        <v>Loyal</v>
      </c>
      <c r="N4892" s="54" t="n">
        <f aca="false">IF(AND(Calc!$C$2&lt;=2009,Calc!$C$3&gt;=2009),F4892,0)+IF(AND(Calc!$C$2&lt;=2010,Calc!$C$3&gt;=2010),G4892,0)+IF(AND(Calc!$C$2&lt;=2011,Calc!$C$3&gt;=2011),H4892,0)</f>
        <v>3490.66</v>
      </c>
      <c r="O4892" s="61" t="n">
        <f aca="false">IF(AND(N4892&gt;0,OR(Calc!$C$4="*",B4892=Calc!$C$4)),N4892+ROW()*0.000000001,0)</f>
        <v>3490.660004892</v>
      </c>
    </row>
    <row r="4893" customFormat="false" ht="15" hidden="false" customHeight="false" outlineLevel="0" collapsed="false">
      <c r="A4893" s="49" t="n">
        <v>17312</v>
      </c>
      <c r="B4893" s="49" t="s">
        <v>189</v>
      </c>
      <c r="C4893" s="63" t="n">
        <v>40727</v>
      </c>
      <c r="D4893" s="63" t="n">
        <v>40748</v>
      </c>
      <c r="E4893" s="49" t="n">
        <v>3</v>
      </c>
      <c r="F4893" s="54" t="n">
        <v>0</v>
      </c>
      <c r="G4893" s="54" t="n">
        <v>0</v>
      </c>
      <c r="H4893" s="54" t="n">
        <v>644.3</v>
      </c>
      <c r="I4893" s="54" t="n">
        <f aca="false">SUM(F4893:H4893)</f>
        <v>644.3</v>
      </c>
      <c r="J4893" s="49" t="n">
        <f aca="false">Calc!$C$5-D4893</f>
        <v>139</v>
      </c>
      <c r="K4893" s="49" t="n">
        <f aca="false">IF(J4893&lt;=Calc!$C$11,4,IF(J4893&lt;=Calc!$C$12,3,IF(J4893&lt;=Calc!$C$13,2,1)))</f>
        <v>2</v>
      </c>
      <c r="L4893" s="49" t="n">
        <f aca="false">1+(E4893&gt;=Calc!$C$16)+(E4893&gt;=Calc!$C$17)+(E4893&gt;=Calc!$C$18)</f>
        <v>2</v>
      </c>
      <c r="M4893" s="49" t="str">
        <f aca="false">IF(AND(K4893=4,L4893&gt;=3),"Champions",IF(AND(K4893=3,L4893&gt;=3),"Loyal",IF(K4893&gt;=3,"Recent / New",IF(L4893&gt;=3,"At Risk","Hibernating / Lost"))))</f>
        <v>Hibernating / Lost</v>
      </c>
      <c r="N4893" s="54" t="n">
        <f aca="false">IF(AND(Calc!$C$2&lt;=2009,Calc!$C$3&gt;=2009),F4893,0)+IF(AND(Calc!$C$2&lt;=2010,Calc!$C$3&gt;=2010),G4893,0)+IF(AND(Calc!$C$2&lt;=2011,Calc!$C$3&gt;=2011),H4893,0)</f>
        <v>644.3</v>
      </c>
      <c r="O4893" s="61" t="n">
        <f aca="false">IF(AND(N4893&gt;0,OR(Calc!$C$4="*",B4893=Calc!$C$4)),N4893+ROW()*0.000000001,0)</f>
        <v>644.300004893</v>
      </c>
    </row>
    <row r="4894" customFormat="false" ht="15" hidden="false" customHeight="false" outlineLevel="0" collapsed="false">
      <c r="A4894" s="49" t="n">
        <v>17313</v>
      </c>
      <c r="B4894" s="49" t="s">
        <v>189</v>
      </c>
      <c r="C4894" s="63" t="n">
        <v>40855</v>
      </c>
      <c r="D4894" s="63" t="n">
        <v>40855</v>
      </c>
      <c r="E4894" s="49" t="n">
        <v>1</v>
      </c>
      <c r="F4894" s="54" t="n">
        <v>0</v>
      </c>
      <c r="G4894" s="54" t="n">
        <v>0</v>
      </c>
      <c r="H4894" s="54" t="n">
        <v>2288.13</v>
      </c>
      <c r="I4894" s="54" t="n">
        <f aca="false">SUM(F4894:H4894)</f>
        <v>2288.13</v>
      </c>
      <c r="J4894" s="49" t="n">
        <f aca="false">Calc!$C$5-D4894</f>
        <v>32</v>
      </c>
      <c r="K4894" s="49" t="n">
        <f aca="false">IF(J4894&lt;=Calc!$C$11,4,IF(J4894&lt;=Calc!$C$12,3,IF(J4894&lt;=Calc!$C$13,2,1)))</f>
        <v>3</v>
      </c>
      <c r="L4894" s="49" t="n">
        <f aca="false">1+(E4894&gt;=Calc!$C$16)+(E4894&gt;=Calc!$C$17)+(E4894&gt;=Calc!$C$18)</f>
        <v>1</v>
      </c>
      <c r="M4894" s="49" t="str">
        <f aca="false">IF(AND(K4894=4,L4894&gt;=3),"Champions",IF(AND(K4894=3,L4894&gt;=3),"Loyal",IF(K4894&gt;=3,"Recent / New",IF(L4894&gt;=3,"At Risk","Hibernating / Lost"))))</f>
        <v>Recent / New</v>
      </c>
      <c r="N4894" s="54" t="n">
        <f aca="false">IF(AND(Calc!$C$2&lt;=2009,Calc!$C$3&gt;=2009),F4894,0)+IF(AND(Calc!$C$2&lt;=2010,Calc!$C$3&gt;=2010),G4894,0)+IF(AND(Calc!$C$2&lt;=2011,Calc!$C$3&gt;=2011),H4894,0)</f>
        <v>2288.13</v>
      </c>
      <c r="O4894" s="61" t="n">
        <f aca="false">IF(AND(N4894&gt;0,OR(Calc!$C$4="*",B4894=Calc!$C$4)),N4894+ROW()*0.000000001,0)</f>
        <v>2288.130004894</v>
      </c>
    </row>
    <row r="4895" customFormat="false" ht="15" hidden="false" customHeight="false" outlineLevel="0" collapsed="false">
      <c r="A4895" s="49" t="n">
        <v>17314</v>
      </c>
      <c r="B4895" s="49" t="s">
        <v>189</v>
      </c>
      <c r="C4895" s="63" t="n">
        <v>40150</v>
      </c>
      <c r="D4895" s="63" t="n">
        <v>40862</v>
      </c>
      <c r="E4895" s="49" t="n">
        <v>17</v>
      </c>
      <c r="F4895" s="54" t="n">
        <v>154.2</v>
      </c>
      <c r="G4895" s="54" t="n">
        <v>1845.74</v>
      </c>
      <c r="H4895" s="54" t="n">
        <v>2514.76</v>
      </c>
      <c r="I4895" s="54" t="n">
        <f aca="false">SUM(F4895:H4895)</f>
        <v>4514.7</v>
      </c>
      <c r="J4895" s="49" t="n">
        <f aca="false">Calc!$C$5-D4895</f>
        <v>25</v>
      </c>
      <c r="K4895" s="49" t="n">
        <f aca="false">IF(J4895&lt;=Calc!$C$11,4,IF(J4895&lt;=Calc!$C$12,3,IF(J4895&lt;=Calc!$C$13,2,1)))</f>
        <v>4</v>
      </c>
      <c r="L4895" s="49" t="n">
        <f aca="false">1+(E4895&gt;=Calc!$C$16)+(E4895&gt;=Calc!$C$17)+(E4895&gt;=Calc!$C$18)</f>
        <v>4</v>
      </c>
      <c r="M4895" s="49" t="str">
        <f aca="false">IF(AND(K4895=4,L4895&gt;=3),"Champions",IF(AND(K4895=3,L4895&gt;=3),"Loyal",IF(K4895&gt;=3,"Recent / New",IF(L4895&gt;=3,"At Risk","Hibernating / Lost"))))</f>
        <v>Champions</v>
      </c>
      <c r="N4895" s="54" t="n">
        <f aca="false">IF(AND(Calc!$C$2&lt;=2009,Calc!$C$3&gt;=2009),F4895,0)+IF(AND(Calc!$C$2&lt;=2010,Calc!$C$3&gt;=2010),G4895,0)+IF(AND(Calc!$C$2&lt;=2011,Calc!$C$3&gt;=2011),H4895,0)</f>
        <v>4514.7</v>
      </c>
      <c r="O4895" s="61" t="n">
        <f aca="false">IF(AND(N4895&gt;0,OR(Calc!$C$4="*",B4895=Calc!$C$4)),N4895+ROW()*0.000000001,0)</f>
        <v>4514.700004895</v>
      </c>
    </row>
    <row r="4896" customFormat="false" ht="15" hidden="false" customHeight="false" outlineLevel="0" collapsed="false">
      <c r="A4896" s="49" t="n">
        <v>17315</v>
      </c>
      <c r="B4896" s="49" t="s">
        <v>189</v>
      </c>
      <c r="C4896" s="63" t="n">
        <v>40448</v>
      </c>
      <c r="D4896" s="63" t="n">
        <v>40885</v>
      </c>
      <c r="E4896" s="49" t="n">
        <v>41</v>
      </c>
      <c r="F4896" s="54" t="n">
        <v>0</v>
      </c>
      <c r="G4896" s="54" t="n">
        <v>3373.12</v>
      </c>
      <c r="H4896" s="54" t="n">
        <v>6094.33</v>
      </c>
      <c r="I4896" s="54" t="n">
        <f aca="false">SUM(F4896:H4896)</f>
        <v>9467.45</v>
      </c>
      <c r="J4896" s="49" t="n">
        <f aca="false">Calc!$C$5-D4896</f>
        <v>2</v>
      </c>
      <c r="K4896" s="49" t="n">
        <f aca="false">IF(J4896&lt;=Calc!$C$11,4,IF(J4896&lt;=Calc!$C$12,3,IF(J4896&lt;=Calc!$C$13,2,1)))</f>
        <v>4</v>
      </c>
      <c r="L4896" s="49" t="n">
        <f aca="false">1+(E4896&gt;=Calc!$C$16)+(E4896&gt;=Calc!$C$17)+(E4896&gt;=Calc!$C$18)</f>
        <v>4</v>
      </c>
      <c r="M4896" s="49" t="str">
        <f aca="false">IF(AND(K4896=4,L4896&gt;=3),"Champions",IF(AND(K4896=3,L4896&gt;=3),"Loyal",IF(K4896&gt;=3,"Recent / New",IF(L4896&gt;=3,"At Risk","Hibernating / Lost"))))</f>
        <v>Champions</v>
      </c>
      <c r="N4896" s="54" t="n">
        <f aca="false">IF(AND(Calc!$C$2&lt;=2009,Calc!$C$3&gt;=2009),F4896,0)+IF(AND(Calc!$C$2&lt;=2010,Calc!$C$3&gt;=2010),G4896,0)+IF(AND(Calc!$C$2&lt;=2011,Calc!$C$3&gt;=2011),H4896,0)</f>
        <v>9467.45</v>
      </c>
      <c r="O4896" s="61" t="n">
        <f aca="false">IF(AND(N4896&gt;0,OR(Calc!$C$4="*",B4896=Calc!$C$4)),N4896+ROW()*0.000000001,0)</f>
        <v>9467.450004896</v>
      </c>
    </row>
    <row r="4897" customFormat="false" ht="15" hidden="false" customHeight="false" outlineLevel="0" collapsed="false">
      <c r="A4897" s="49" t="n">
        <v>17316</v>
      </c>
      <c r="B4897" s="49" t="s">
        <v>189</v>
      </c>
      <c r="C4897" s="63" t="n">
        <v>40466</v>
      </c>
      <c r="D4897" s="63" t="n">
        <v>40466</v>
      </c>
      <c r="E4897" s="49" t="n">
        <v>1</v>
      </c>
      <c r="F4897" s="54" t="n">
        <v>0</v>
      </c>
      <c r="G4897" s="54" t="n">
        <v>124.45</v>
      </c>
      <c r="H4897" s="54" t="n">
        <v>0</v>
      </c>
      <c r="I4897" s="54" t="n">
        <f aca="false">SUM(F4897:H4897)</f>
        <v>124.45</v>
      </c>
      <c r="J4897" s="49" t="n">
        <f aca="false">Calc!$C$5-D4897</f>
        <v>421</v>
      </c>
      <c r="K4897" s="49" t="n">
        <f aca="false">IF(J4897&lt;=Calc!$C$11,4,IF(J4897&lt;=Calc!$C$12,3,IF(J4897&lt;=Calc!$C$13,2,1)))</f>
        <v>1</v>
      </c>
      <c r="L4897" s="49" t="n">
        <f aca="false">1+(E4897&gt;=Calc!$C$16)+(E4897&gt;=Calc!$C$17)+(E4897&gt;=Calc!$C$18)</f>
        <v>1</v>
      </c>
      <c r="M4897" s="49" t="str">
        <f aca="false">IF(AND(K4897=4,L4897&gt;=3),"Champions",IF(AND(K4897=3,L4897&gt;=3),"Loyal",IF(K4897&gt;=3,"Recent / New",IF(L4897&gt;=3,"At Risk","Hibernating / Lost"))))</f>
        <v>Hibernating / Lost</v>
      </c>
      <c r="N4897" s="54" t="n">
        <f aca="false">IF(AND(Calc!$C$2&lt;=2009,Calc!$C$3&gt;=2009),F4897,0)+IF(AND(Calc!$C$2&lt;=2010,Calc!$C$3&gt;=2010),G4897,0)+IF(AND(Calc!$C$2&lt;=2011,Calc!$C$3&gt;=2011),H4897,0)</f>
        <v>124.45</v>
      </c>
      <c r="O4897" s="61" t="n">
        <f aca="false">IF(AND(N4897&gt;0,OR(Calc!$C$4="*",B4897=Calc!$C$4)),N4897+ROW()*0.000000001,0)</f>
        <v>124.450004897</v>
      </c>
    </row>
    <row r="4898" customFormat="false" ht="15" hidden="false" customHeight="false" outlineLevel="0" collapsed="false">
      <c r="A4898" s="49" t="n">
        <v>17317</v>
      </c>
      <c r="B4898" s="49" t="s">
        <v>189</v>
      </c>
      <c r="C4898" s="63" t="n">
        <v>40797</v>
      </c>
      <c r="D4898" s="63" t="n">
        <v>40840</v>
      </c>
      <c r="E4898" s="49" t="n">
        <v>3</v>
      </c>
      <c r="F4898" s="54" t="n">
        <v>0</v>
      </c>
      <c r="G4898" s="54" t="n">
        <v>0</v>
      </c>
      <c r="H4898" s="54" t="n">
        <v>2524.02</v>
      </c>
      <c r="I4898" s="54" t="n">
        <f aca="false">SUM(F4898:H4898)</f>
        <v>2524.02</v>
      </c>
      <c r="J4898" s="49" t="n">
        <f aca="false">Calc!$C$5-D4898</f>
        <v>47</v>
      </c>
      <c r="K4898" s="49" t="n">
        <f aca="false">IF(J4898&lt;=Calc!$C$11,4,IF(J4898&lt;=Calc!$C$12,3,IF(J4898&lt;=Calc!$C$13,2,1)))</f>
        <v>3</v>
      </c>
      <c r="L4898" s="49" t="n">
        <f aca="false">1+(E4898&gt;=Calc!$C$16)+(E4898&gt;=Calc!$C$17)+(E4898&gt;=Calc!$C$18)</f>
        <v>2</v>
      </c>
      <c r="M4898" s="49" t="str">
        <f aca="false">IF(AND(K4898=4,L4898&gt;=3),"Champions",IF(AND(K4898=3,L4898&gt;=3),"Loyal",IF(K4898&gt;=3,"Recent / New",IF(L4898&gt;=3,"At Risk","Hibernating / Lost"))))</f>
        <v>Recent / New</v>
      </c>
      <c r="N4898" s="54" t="n">
        <f aca="false">IF(AND(Calc!$C$2&lt;=2009,Calc!$C$3&gt;=2009),F4898,0)+IF(AND(Calc!$C$2&lt;=2010,Calc!$C$3&gt;=2010),G4898,0)+IF(AND(Calc!$C$2&lt;=2011,Calc!$C$3&gt;=2011),H4898,0)</f>
        <v>2524.02</v>
      </c>
      <c r="O4898" s="61" t="n">
        <f aca="false">IF(AND(N4898&gt;0,OR(Calc!$C$4="*",B4898=Calc!$C$4)),N4898+ROW()*0.000000001,0)</f>
        <v>2524.020004898</v>
      </c>
    </row>
    <row r="4899" customFormat="false" ht="15" hidden="false" customHeight="false" outlineLevel="0" collapsed="false">
      <c r="A4899" s="49" t="n">
        <v>17318</v>
      </c>
      <c r="B4899" s="49" t="s">
        <v>189</v>
      </c>
      <c r="C4899" s="63" t="n">
        <v>40161</v>
      </c>
      <c r="D4899" s="63" t="n">
        <v>40161</v>
      </c>
      <c r="E4899" s="49" t="n">
        <v>1</v>
      </c>
      <c r="F4899" s="54" t="n">
        <v>157.33</v>
      </c>
      <c r="G4899" s="54" t="n">
        <v>0</v>
      </c>
      <c r="H4899" s="54" t="n">
        <v>0</v>
      </c>
      <c r="I4899" s="54" t="n">
        <f aca="false">SUM(F4899:H4899)</f>
        <v>157.33</v>
      </c>
      <c r="J4899" s="49" t="n">
        <f aca="false">Calc!$C$5-D4899</f>
        <v>726</v>
      </c>
      <c r="K4899" s="49" t="n">
        <f aca="false">IF(J4899&lt;=Calc!$C$11,4,IF(J4899&lt;=Calc!$C$12,3,IF(J4899&lt;=Calc!$C$13,2,1)))</f>
        <v>1</v>
      </c>
      <c r="L4899" s="49" t="n">
        <f aca="false">1+(E4899&gt;=Calc!$C$16)+(E4899&gt;=Calc!$C$17)+(E4899&gt;=Calc!$C$18)</f>
        <v>1</v>
      </c>
      <c r="M4899" s="49" t="str">
        <f aca="false">IF(AND(K4899=4,L4899&gt;=3),"Champions",IF(AND(K4899=3,L4899&gt;=3),"Loyal",IF(K4899&gt;=3,"Recent / New",IF(L4899&gt;=3,"At Risk","Hibernating / Lost"))))</f>
        <v>Hibernating / Lost</v>
      </c>
      <c r="N4899" s="54" t="n">
        <f aca="false">IF(AND(Calc!$C$2&lt;=2009,Calc!$C$3&gt;=2009),F4899,0)+IF(AND(Calc!$C$2&lt;=2010,Calc!$C$3&gt;=2010),G4899,0)+IF(AND(Calc!$C$2&lt;=2011,Calc!$C$3&gt;=2011),H4899,0)</f>
        <v>157.33</v>
      </c>
      <c r="O4899" s="61" t="n">
        <f aca="false">IF(AND(N4899&gt;0,OR(Calc!$C$4="*",B4899=Calc!$C$4)),N4899+ROW()*0.000000001,0)</f>
        <v>157.330004899</v>
      </c>
    </row>
    <row r="4900" customFormat="false" ht="15" hidden="false" customHeight="false" outlineLevel="0" collapsed="false">
      <c r="A4900" s="49" t="n">
        <v>17319</v>
      </c>
      <c r="B4900" s="49" t="s">
        <v>189</v>
      </c>
      <c r="C4900" s="63" t="n">
        <v>40217</v>
      </c>
      <c r="D4900" s="63" t="n">
        <v>40217</v>
      </c>
      <c r="E4900" s="49" t="n">
        <v>1</v>
      </c>
      <c r="F4900" s="54" t="n">
        <v>0</v>
      </c>
      <c r="G4900" s="54" t="n">
        <v>29.1</v>
      </c>
      <c r="H4900" s="54" t="n">
        <v>0</v>
      </c>
      <c r="I4900" s="54" t="n">
        <f aca="false">SUM(F4900:H4900)</f>
        <v>29.1</v>
      </c>
      <c r="J4900" s="49" t="n">
        <f aca="false">Calc!$C$5-D4900</f>
        <v>670</v>
      </c>
      <c r="K4900" s="49" t="n">
        <f aca="false">IF(J4900&lt;=Calc!$C$11,4,IF(J4900&lt;=Calc!$C$12,3,IF(J4900&lt;=Calc!$C$13,2,1)))</f>
        <v>1</v>
      </c>
      <c r="L4900" s="49" t="n">
        <f aca="false">1+(E4900&gt;=Calc!$C$16)+(E4900&gt;=Calc!$C$17)+(E4900&gt;=Calc!$C$18)</f>
        <v>1</v>
      </c>
      <c r="M4900" s="49" t="str">
        <f aca="false">IF(AND(K4900=4,L4900&gt;=3),"Champions",IF(AND(K4900=3,L4900&gt;=3),"Loyal",IF(K4900&gt;=3,"Recent / New",IF(L4900&gt;=3,"At Risk","Hibernating / Lost"))))</f>
        <v>Hibernating / Lost</v>
      </c>
      <c r="N4900" s="54" t="n">
        <f aca="false">IF(AND(Calc!$C$2&lt;=2009,Calc!$C$3&gt;=2009),F4900,0)+IF(AND(Calc!$C$2&lt;=2010,Calc!$C$3&gt;=2010),G4900,0)+IF(AND(Calc!$C$2&lt;=2011,Calc!$C$3&gt;=2011),H4900,0)</f>
        <v>29.1</v>
      </c>
      <c r="O4900" s="61" t="n">
        <f aca="false">IF(AND(N4900&gt;0,OR(Calc!$C$4="*",B4900=Calc!$C$4)),N4900+ROW()*0.000000001,0)</f>
        <v>29.1000049</v>
      </c>
    </row>
    <row r="4901" customFormat="false" ht="15" hidden="false" customHeight="false" outlineLevel="0" collapsed="false">
      <c r="A4901" s="49" t="n">
        <v>17320</v>
      </c>
      <c r="B4901" s="49" t="s">
        <v>189</v>
      </c>
      <c r="C4901" s="63" t="n">
        <v>40199</v>
      </c>
      <c r="D4901" s="63" t="n">
        <v>40786</v>
      </c>
      <c r="E4901" s="49" t="n">
        <v>6</v>
      </c>
      <c r="F4901" s="54" t="n">
        <v>0</v>
      </c>
      <c r="G4901" s="54" t="n">
        <v>1695.15</v>
      </c>
      <c r="H4901" s="54" t="n">
        <v>749.7</v>
      </c>
      <c r="I4901" s="54" t="n">
        <f aca="false">SUM(F4901:H4901)</f>
        <v>2444.85</v>
      </c>
      <c r="J4901" s="49" t="n">
        <f aca="false">Calc!$C$5-D4901</f>
        <v>101</v>
      </c>
      <c r="K4901" s="49" t="n">
        <f aca="false">IF(J4901&lt;=Calc!$C$11,4,IF(J4901&lt;=Calc!$C$12,3,IF(J4901&lt;=Calc!$C$13,2,1)))</f>
        <v>2</v>
      </c>
      <c r="L4901" s="49" t="n">
        <f aca="false">1+(E4901&gt;=Calc!$C$16)+(E4901&gt;=Calc!$C$17)+(E4901&gt;=Calc!$C$18)</f>
        <v>3</v>
      </c>
      <c r="M4901" s="49" t="str">
        <f aca="false">IF(AND(K4901=4,L4901&gt;=3),"Champions",IF(AND(K4901=3,L4901&gt;=3),"Loyal",IF(K4901&gt;=3,"Recent / New",IF(L4901&gt;=3,"At Risk","Hibernating / Lost"))))</f>
        <v>At Risk</v>
      </c>
      <c r="N4901" s="54" t="n">
        <f aca="false">IF(AND(Calc!$C$2&lt;=2009,Calc!$C$3&gt;=2009),F4901,0)+IF(AND(Calc!$C$2&lt;=2010,Calc!$C$3&gt;=2010),G4901,0)+IF(AND(Calc!$C$2&lt;=2011,Calc!$C$3&gt;=2011),H4901,0)</f>
        <v>2444.85</v>
      </c>
      <c r="O4901" s="61" t="n">
        <f aca="false">IF(AND(N4901&gt;0,OR(Calc!$C$4="*",B4901=Calc!$C$4)),N4901+ROW()*0.000000001,0)</f>
        <v>2444.850004901</v>
      </c>
    </row>
    <row r="4902" customFormat="false" ht="15" hidden="false" customHeight="false" outlineLevel="0" collapsed="false">
      <c r="A4902" s="49" t="n">
        <v>17321</v>
      </c>
      <c r="B4902" s="49" t="s">
        <v>189</v>
      </c>
      <c r="C4902" s="63" t="n">
        <v>40309</v>
      </c>
      <c r="D4902" s="63" t="n">
        <v>40878</v>
      </c>
      <c r="E4902" s="49" t="n">
        <v>6</v>
      </c>
      <c r="F4902" s="54" t="n">
        <v>0</v>
      </c>
      <c r="G4902" s="54" t="n">
        <v>1008.05</v>
      </c>
      <c r="H4902" s="54" t="n">
        <v>657.16</v>
      </c>
      <c r="I4902" s="54" t="n">
        <f aca="false">SUM(F4902:H4902)</f>
        <v>1665.21</v>
      </c>
      <c r="J4902" s="49" t="n">
        <f aca="false">Calc!$C$5-D4902</f>
        <v>9</v>
      </c>
      <c r="K4902" s="49" t="n">
        <f aca="false">IF(J4902&lt;=Calc!$C$11,4,IF(J4902&lt;=Calc!$C$12,3,IF(J4902&lt;=Calc!$C$13,2,1)))</f>
        <v>4</v>
      </c>
      <c r="L4902" s="49" t="n">
        <f aca="false">1+(E4902&gt;=Calc!$C$16)+(E4902&gt;=Calc!$C$17)+(E4902&gt;=Calc!$C$18)</f>
        <v>3</v>
      </c>
      <c r="M4902" s="49" t="str">
        <f aca="false">IF(AND(K4902=4,L4902&gt;=3),"Champions",IF(AND(K4902=3,L4902&gt;=3),"Loyal",IF(K4902&gt;=3,"Recent / New",IF(L4902&gt;=3,"At Risk","Hibernating / Lost"))))</f>
        <v>Champions</v>
      </c>
      <c r="N4902" s="54" t="n">
        <f aca="false">IF(AND(Calc!$C$2&lt;=2009,Calc!$C$3&gt;=2009),F4902,0)+IF(AND(Calc!$C$2&lt;=2010,Calc!$C$3&gt;=2010),G4902,0)+IF(AND(Calc!$C$2&lt;=2011,Calc!$C$3&gt;=2011),H4902,0)</f>
        <v>1665.21</v>
      </c>
      <c r="O4902" s="61" t="n">
        <f aca="false">IF(AND(N4902&gt;0,OR(Calc!$C$4="*",B4902=Calc!$C$4)),N4902+ROW()*0.000000001,0)</f>
        <v>1665.210004902</v>
      </c>
    </row>
    <row r="4903" customFormat="false" ht="15" hidden="false" customHeight="false" outlineLevel="0" collapsed="false">
      <c r="A4903" s="49" t="n">
        <v>17322</v>
      </c>
      <c r="B4903" s="49" t="s">
        <v>189</v>
      </c>
      <c r="C4903" s="63" t="n">
        <v>40150</v>
      </c>
      <c r="D4903" s="63" t="n">
        <v>40510</v>
      </c>
      <c r="E4903" s="49" t="n">
        <v>5</v>
      </c>
      <c r="F4903" s="54" t="n">
        <v>114.55</v>
      </c>
      <c r="G4903" s="54" t="n">
        <v>786.09</v>
      </c>
      <c r="H4903" s="54" t="n">
        <v>0</v>
      </c>
      <c r="I4903" s="54" t="n">
        <f aca="false">SUM(F4903:H4903)</f>
        <v>900.64</v>
      </c>
      <c r="J4903" s="49" t="n">
        <f aca="false">Calc!$C$5-D4903</f>
        <v>377</v>
      </c>
      <c r="K4903" s="49" t="n">
        <f aca="false">IF(J4903&lt;=Calc!$C$11,4,IF(J4903&lt;=Calc!$C$12,3,IF(J4903&lt;=Calc!$C$13,2,1)))</f>
        <v>2</v>
      </c>
      <c r="L4903" s="49" t="n">
        <f aca="false">1+(E4903&gt;=Calc!$C$16)+(E4903&gt;=Calc!$C$17)+(E4903&gt;=Calc!$C$18)</f>
        <v>3</v>
      </c>
      <c r="M4903" s="49" t="str">
        <f aca="false">IF(AND(K4903=4,L4903&gt;=3),"Champions",IF(AND(K4903=3,L4903&gt;=3),"Loyal",IF(K4903&gt;=3,"Recent / New",IF(L4903&gt;=3,"At Risk","Hibernating / Lost"))))</f>
        <v>At Risk</v>
      </c>
      <c r="N4903" s="54" t="n">
        <f aca="false">IF(AND(Calc!$C$2&lt;=2009,Calc!$C$3&gt;=2009),F4903,0)+IF(AND(Calc!$C$2&lt;=2010,Calc!$C$3&gt;=2010),G4903,0)+IF(AND(Calc!$C$2&lt;=2011,Calc!$C$3&gt;=2011),H4903,0)</f>
        <v>900.64</v>
      </c>
      <c r="O4903" s="61" t="n">
        <f aca="false">IF(AND(N4903&gt;0,OR(Calc!$C$4="*",B4903=Calc!$C$4)),N4903+ROW()*0.000000001,0)</f>
        <v>900.640004903</v>
      </c>
    </row>
    <row r="4904" customFormat="false" ht="15" hidden="false" customHeight="false" outlineLevel="0" collapsed="false">
      <c r="A4904" s="49" t="n">
        <v>17323</v>
      </c>
      <c r="B4904" s="49" t="s">
        <v>189</v>
      </c>
      <c r="C4904" s="63" t="n">
        <v>40188</v>
      </c>
      <c r="D4904" s="63" t="n">
        <v>40871</v>
      </c>
      <c r="E4904" s="49" t="n">
        <v>12</v>
      </c>
      <c r="F4904" s="54" t="n">
        <v>0</v>
      </c>
      <c r="G4904" s="54" t="n">
        <v>644.52</v>
      </c>
      <c r="H4904" s="54" t="n">
        <v>891.04</v>
      </c>
      <c r="I4904" s="54" t="n">
        <f aca="false">SUM(F4904:H4904)</f>
        <v>1535.56</v>
      </c>
      <c r="J4904" s="49" t="n">
        <f aca="false">Calc!$C$5-D4904</f>
        <v>16</v>
      </c>
      <c r="K4904" s="49" t="n">
        <f aca="false">IF(J4904&lt;=Calc!$C$11,4,IF(J4904&lt;=Calc!$C$12,3,IF(J4904&lt;=Calc!$C$13,2,1)))</f>
        <v>4</v>
      </c>
      <c r="L4904" s="49" t="n">
        <f aca="false">1+(E4904&gt;=Calc!$C$16)+(E4904&gt;=Calc!$C$17)+(E4904&gt;=Calc!$C$18)</f>
        <v>4</v>
      </c>
      <c r="M4904" s="49" t="str">
        <f aca="false">IF(AND(K4904=4,L4904&gt;=3),"Champions",IF(AND(K4904=3,L4904&gt;=3),"Loyal",IF(K4904&gt;=3,"Recent / New",IF(L4904&gt;=3,"At Risk","Hibernating / Lost"))))</f>
        <v>Champions</v>
      </c>
      <c r="N4904" s="54" t="n">
        <f aca="false">IF(AND(Calc!$C$2&lt;=2009,Calc!$C$3&gt;=2009),F4904,0)+IF(AND(Calc!$C$2&lt;=2010,Calc!$C$3&gt;=2010),G4904,0)+IF(AND(Calc!$C$2&lt;=2011,Calc!$C$3&gt;=2011),H4904,0)</f>
        <v>1535.56</v>
      </c>
      <c r="O4904" s="61" t="n">
        <f aca="false">IF(AND(N4904&gt;0,OR(Calc!$C$4="*",B4904=Calc!$C$4)),N4904+ROW()*0.000000001,0)</f>
        <v>1535.560004904</v>
      </c>
    </row>
    <row r="4905" customFormat="false" ht="15" hidden="false" customHeight="false" outlineLevel="0" collapsed="false">
      <c r="A4905" s="49" t="n">
        <v>17324</v>
      </c>
      <c r="B4905" s="49" t="s">
        <v>189</v>
      </c>
      <c r="C4905" s="63" t="n">
        <v>40165</v>
      </c>
      <c r="D4905" s="63" t="n">
        <v>40869</v>
      </c>
      <c r="E4905" s="49" t="n">
        <v>12</v>
      </c>
      <c r="F4905" s="54" t="n">
        <v>101.04</v>
      </c>
      <c r="G4905" s="54" t="n">
        <v>1057.6</v>
      </c>
      <c r="H4905" s="54" t="n">
        <v>859.43</v>
      </c>
      <c r="I4905" s="54" t="n">
        <f aca="false">SUM(F4905:H4905)</f>
        <v>2018.07</v>
      </c>
      <c r="J4905" s="49" t="n">
        <f aca="false">Calc!$C$5-D4905</f>
        <v>18</v>
      </c>
      <c r="K4905" s="49" t="n">
        <f aca="false">IF(J4905&lt;=Calc!$C$11,4,IF(J4905&lt;=Calc!$C$12,3,IF(J4905&lt;=Calc!$C$13,2,1)))</f>
        <v>4</v>
      </c>
      <c r="L4905" s="49" t="n">
        <f aca="false">1+(E4905&gt;=Calc!$C$16)+(E4905&gt;=Calc!$C$17)+(E4905&gt;=Calc!$C$18)</f>
        <v>4</v>
      </c>
      <c r="M4905" s="49" t="str">
        <f aca="false">IF(AND(K4905=4,L4905&gt;=3),"Champions",IF(AND(K4905=3,L4905&gt;=3),"Loyal",IF(K4905&gt;=3,"Recent / New",IF(L4905&gt;=3,"At Risk","Hibernating / Lost"))))</f>
        <v>Champions</v>
      </c>
      <c r="N4905" s="54" t="n">
        <f aca="false">IF(AND(Calc!$C$2&lt;=2009,Calc!$C$3&gt;=2009),F4905,0)+IF(AND(Calc!$C$2&lt;=2010,Calc!$C$3&gt;=2010),G4905,0)+IF(AND(Calc!$C$2&lt;=2011,Calc!$C$3&gt;=2011),H4905,0)</f>
        <v>2018.07</v>
      </c>
      <c r="O4905" s="61" t="n">
        <f aca="false">IF(AND(N4905&gt;0,OR(Calc!$C$4="*",B4905=Calc!$C$4)),N4905+ROW()*0.000000001,0)</f>
        <v>2018.070004905</v>
      </c>
    </row>
    <row r="4906" customFormat="false" ht="15" hidden="false" customHeight="false" outlineLevel="0" collapsed="false">
      <c r="A4906" s="49" t="n">
        <v>17325</v>
      </c>
      <c r="B4906" s="49" t="s">
        <v>189</v>
      </c>
      <c r="C4906" s="63" t="n">
        <v>40245</v>
      </c>
      <c r="D4906" s="63" t="n">
        <v>40606</v>
      </c>
      <c r="E4906" s="49" t="n">
        <v>3</v>
      </c>
      <c r="F4906" s="54" t="n">
        <v>0</v>
      </c>
      <c r="G4906" s="54" t="n">
        <v>512.77</v>
      </c>
      <c r="H4906" s="54" t="n">
        <v>96.8</v>
      </c>
      <c r="I4906" s="54" t="n">
        <f aca="false">SUM(F4906:H4906)</f>
        <v>609.57</v>
      </c>
      <c r="J4906" s="49" t="n">
        <f aca="false">Calc!$C$5-D4906</f>
        <v>281</v>
      </c>
      <c r="K4906" s="49" t="n">
        <f aca="false">IF(J4906&lt;=Calc!$C$11,4,IF(J4906&lt;=Calc!$C$12,3,IF(J4906&lt;=Calc!$C$13,2,1)))</f>
        <v>2</v>
      </c>
      <c r="L4906" s="49" t="n">
        <f aca="false">1+(E4906&gt;=Calc!$C$16)+(E4906&gt;=Calc!$C$17)+(E4906&gt;=Calc!$C$18)</f>
        <v>2</v>
      </c>
      <c r="M4906" s="49" t="str">
        <f aca="false">IF(AND(K4906=4,L4906&gt;=3),"Champions",IF(AND(K4906=3,L4906&gt;=3),"Loyal",IF(K4906&gt;=3,"Recent / New",IF(L4906&gt;=3,"At Risk","Hibernating / Lost"))))</f>
        <v>Hibernating / Lost</v>
      </c>
      <c r="N4906" s="54" t="n">
        <f aca="false">IF(AND(Calc!$C$2&lt;=2009,Calc!$C$3&gt;=2009),F4906,0)+IF(AND(Calc!$C$2&lt;=2010,Calc!$C$3&gt;=2010),G4906,0)+IF(AND(Calc!$C$2&lt;=2011,Calc!$C$3&gt;=2011),H4906,0)</f>
        <v>609.57</v>
      </c>
      <c r="O4906" s="61" t="n">
        <f aca="false">IF(AND(N4906&gt;0,OR(Calc!$C$4="*",B4906=Calc!$C$4)),N4906+ROW()*0.000000001,0)</f>
        <v>609.570004906</v>
      </c>
    </row>
    <row r="4907" customFormat="false" ht="15" hidden="false" customHeight="false" outlineLevel="0" collapsed="false">
      <c r="A4907" s="49" t="n">
        <v>17326</v>
      </c>
      <c r="B4907" s="49" t="s">
        <v>189</v>
      </c>
      <c r="C4907" s="63" t="n">
        <v>40357</v>
      </c>
      <c r="D4907" s="63" t="n">
        <v>40478</v>
      </c>
      <c r="E4907" s="49" t="n">
        <v>2</v>
      </c>
      <c r="F4907" s="54" t="n">
        <v>0</v>
      </c>
      <c r="G4907" s="54" t="n">
        <v>312.35</v>
      </c>
      <c r="H4907" s="54" t="n">
        <v>0</v>
      </c>
      <c r="I4907" s="54" t="n">
        <f aca="false">SUM(F4907:H4907)</f>
        <v>312.35</v>
      </c>
      <c r="J4907" s="49" t="n">
        <f aca="false">Calc!$C$5-D4907</f>
        <v>409</v>
      </c>
      <c r="K4907" s="49" t="n">
        <f aca="false">IF(J4907&lt;=Calc!$C$11,4,IF(J4907&lt;=Calc!$C$12,3,IF(J4907&lt;=Calc!$C$13,2,1)))</f>
        <v>1</v>
      </c>
      <c r="L4907" s="49" t="n">
        <f aca="false">1+(E4907&gt;=Calc!$C$16)+(E4907&gt;=Calc!$C$17)+(E4907&gt;=Calc!$C$18)</f>
        <v>2</v>
      </c>
      <c r="M4907" s="49" t="str">
        <f aca="false">IF(AND(K4907=4,L4907&gt;=3),"Champions",IF(AND(K4907=3,L4907&gt;=3),"Loyal",IF(K4907&gt;=3,"Recent / New",IF(L4907&gt;=3,"At Risk","Hibernating / Lost"))))</f>
        <v>Hibernating / Lost</v>
      </c>
      <c r="N4907" s="54" t="n">
        <f aca="false">IF(AND(Calc!$C$2&lt;=2009,Calc!$C$3&gt;=2009),F4907,0)+IF(AND(Calc!$C$2&lt;=2010,Calc!$C$3&gt;=2010),G4907,0)+IF(AND(Calc!$C$2&lt;=2011,Calc!$C$3&gt;=2011),H4907,0)</f>
        <v>312.35</v>
      </c>
      <c r="O4907" s="61" t="n">
        <f aca="false">IF(AND(N4907&gt;0,OR(Calc!$C$4="*",B4907=Calc!$C$4)),N4907+ROW()*0.000000001,0)</f>
        <v>312.350004907</v>
      </c>
    </row>
    <row r="4908" customFormat="false" ht="15" hidden="false" customHeight="false" outlineLevel="0" collapsed="false">
      <c r="A4908" s="49" t="n">
        <v>17327</v>
      </c>
      <c r="B4908" s="49" t="s">
        <v>189</v>
      </c>
      <c r="C4908" s="63" t="n">
        <v>40324</v>
      </c>
      <c r="D4908" s="63" t="n">
        <v>40477</v>
      </c>
      <c r="E4908" s="49" t="n">
        <v>2</v>
      </c>
      <c r="F4908" s="54" t="n">
        <v>0</v>
      </c>
      <c r="G4908" s="54" t="n">
        <v>152.35</v>
      </c>
      <c r="H4908" s="54" t="n">
        <v>0</v>
      </c>
      <c r="I4908" s="54" t="n">
        <f aca="false">SUM(F4908:H4908)</f>
        <v>152.35</v>
      </c>
      <c r="J4908" s="49" t="n">
        <f aca="false">Calc!$C$5-D4908</f>
        <v>410</v>
      </c>
      <c r="K4908" s="49" t="n">
        <f aca="false">IF(J4908&lt;=Calc!$C$11,4,IF(J4908&lt;=Calc!$C$12,3,IF(J4908&lt;=Calc!$C$13,2,1)))</f>
        <v>1</v>
      </c>
      <c r="L4908" s="49" t="n">
        <f aca="false">1+(E4908&gt;=Calc!$C$16)+(E4908&gt;=Calc!$C$17)+(E4908&gt;=Calc!$C$18)</f>
        <v>2</v>
      </c>
      <c r="M4908" s="49" t="str">
        <f aca="false">IF(AND(K4908=4,L4908&gt;=3),"Champions",IF(AND(K4908=3,L4908&gt;=3),"Loyal",IF(K4908&gt;=3,"Recent / New",IF(L4908&gt;=3,"At Risk","Hibernating / Lost"))))</f>
        <v>Hibernating / Lost</v>
      </c>
      <c r="N4908" s="54" t="n">
        <f aca="false">IF(AND(Calc!$C$2&lt;=2009,Calc!$C$3&gt;=2009),F4908,0)+IF(AND(Calc!$C$2&lt;=2010,Calc!$C$3&gt;=2010),G4908,0)+IF(AND(Calc!$C$2&lt;=2011,Calc!$C$3&gt;=2011),H4908,0)</f>
        <v>152.35</v>
      </c>
      <c r="O4908" s="61" t="n">
        <f aca="false">IF(AND(N4908&gt;0,OR(Calc!$C$4="*",B4908=Calc!$C$4)),N4908+ROW()*0.000000001,0)</f>
        <v>152.350004908</v>
      </c>
    </row>
    <row r="4909" customFormat="false" ht="15" hidden="false" customHeight="false" outlineLevel="0" collapsed="false">
      <c r="A4909" s="49" t="n">
        <v>17328</v>
      </c>
      <c r="B4909" s="49" t="s">
        <v>189</v>
      </c>
      <c r="C4909" s="63" t="n">
        <v>40213</v>
      </c>
      <c r="D4909" s="63" t="n">
        <v>40213</v>
      </c>
      <c r="E4909" s="49" t="n">
        <v>1</v>
      </c>
      <c r="F4909" s="54" t="n">
        <v>0</v>
      </c>
      <c r="G4909" s="54" t="n">
        <v>104.7</v>
      </c>
      <c r="H4909" s="54" t="n">
        <v>0</v>
      </c>
      <c r="I4909" s="54" t="n">
        <f aca="false">SUM(F4909:H4909)</f>
        <v>104.7</v>
      </c>
      <c r="J4909" s="49" t="n">
        <f aca="false">Calc!$C$5-D4909</f>
        <v>674</v>
      </c>
      <c r="K4909" s="49" t="n">
        <f aca="false">IF(J4909&lt;=Calc!$C$11,4,IF(J4909&lt;=Calc!$C$12,3,IF(J4909&lt;=Calc!$C$13,2,1)))</f>
        <v>1</v>
      </c>
      <c r="L4909" s="49" t="n">
        <f aca="false">1+(E4909&gt;=Calc!$C$16)+(E4909&gt;=Calc!$C$17)+(E4909&gt;=Calc!$C$18)</f>
        <v>1</v>
      </c>
      <c r="M4909" s="49" t="str">
        <f aca="false">IF(AND(K4909=4,L4909&gt;=3),"Champions",IF(AND(K4909=3,L4909&gt;=3),"Loyal",IF(K4909&gt;=3,"Recent / New",IF(L4909&gt;=3,"At Risk","Hibernating / Lost"))))</f>
        <v>Hibernating / Lost</v>
      </c>
      <c r="N4909" s="54" t="n">
        <f aca="false">IF(AND(Calc!$C$2&lt;=2009,Calc!$C$3&gt;=2009),F4909,0)+IF(AND(Calc!$C$2&lt;=2010,Calc!$C$3&gt;=2010),G4909,0)+IF(AND(Calc!$C$2&lt;=2011,Calc!$C$3&gt;=2011),H4909,0)</f>
        <v>104.7</v>
      </c>
      <c r="O4909" s="61" t="n">
        <f aca="false">IF(AND(N4909&gt;0,OR(Calc!$C$4="*",B4909=Calc!$C$4)),N4909+ROW()*0.000000001,0)</f>
        <v>104.700004909</v>
      </c>
    </row>
    <row r="4910" customFormat="false" ht="15" hidden="false" customHeight="false" outlineLevel="0" collapsed="false">
      <c r="A4910" s="49" t="n">
        <v>17329</v>
      </c>
      <c r="B4910" s="49" t="s">
        <v>189</v>
      </c>
      <c r="C4910" s="63" t="n">
        <v>40150</v>
      </c>
      <c r="D4910" s="63" t="n">
        <v>40872</v>
      </c>
      <c r="E4910" s="49" t="n">
        <v>5</v>
      </c>
      <c r="F4910" s="54" t="n">
        <v>475.42</v>
      </c>
      <c r="G4910" s="54" t="n">
        <v>0</v>
      </c>
      <c r="H4910" s="54" t="n">
        <v>523.11</v>
      </c>
      <c r="I4910" s="54" t="n">
        <f aca="false">SUM(F4910:H4910)</f>
        <v>998.53</v>
      </c>
      <c r="J4910" s="49" t="n">
        <f aca="false">Calc!$C$5-D4910</f>
        <v>15</v>
      </c>
      <c r="K4910" s="49" t="n">
        <f aca="false">IF(J4910&lt;=Calc!$C$11,4,IF(J4910&lt;=Calc!$C$12,3,IF(J4910&lt;=Calc!$C$13,2,1)))</f>
        <v>4</v>
      </c>
      <c r="L4910" s="49" t="n">
        <f aca="false">1+(E4910&gt;=Calc!$C$16)+(E4910&gt;=Calc!$C$17)+(E4910&gt;=Calc!$C$18)</f>
        <v>3</v>
      </c>
      <c r="M4910" s="49" t="str">
        <f aca="false">IF(AND(K4910=4,L4910&gt;=3),"Champions",IF(AND(K4910=3,L4910&gt;=3),"Loyal",IF(K4910&gt;=3,"Recent / New",IF(L4910&gt;=3,"At Risk","Hibernating / Lost"))))</f>
        <v>Champions</v>
      </c>
      <c r="N4910" s="54" t="n">
        <f aca="false">IF(AND(Calc!$C$2&lt;=2009,Calc!$C$3&gt;=2009),F4910,0)+IF(AND(Calc!$C$2&lt;=2010,Calc!$C$3&gt;=2010),G4910,0)+IF(AND(Calc!$C$2&lt;=2011,Calc!$C$3&gt;=2011),H4910,0)</f>
        <v>998.53</v>
      </c>
      <c r="O4910" s="61" t="n">
        <f aca="false">IF(AND(N4910&gt;0,OR(Calc!$C$4="*",B4910=Calc!$C$4)),N4910+ROW()*0.000000001,0)</f>
        <v>998.53000491</v>
      </c>
    </row>
    <row r="4911" customFormat="false" ht="15" hidden="false" customHeight="false" outlineLevel="0" collapsed="false">
      <c r="A4911" s="49" t="n">
        <v>17330</v>
      </c>
      <c r="B4911" s="49" t="s">
        <v>189</v>
      </c>
      <c r="C4911" s="63" t="n">
        <v>40239</v>
      </c>
      <c r="D4911" s="63" t="n">
        <v>40864</v>
      </c>
      <c r="E4911" s="49" t="n">
        <v>4</v>
      </c>
      <c r="F4911" s="54" t="n">
        <v>0</v>
      </c>
      <c r="G4911" s="54" t="n">
        <v>59.9</v>
      </c>
      <c r="H4911" s="54" t="n">
        <v>363.9</v>
      </c>
      <c r="I4911" s="54" t="n">
        <f aca="false">SUM(F4911:H4911)</f>
        <v>423.8</v>
      </c>
      <c r="J4911" s="49" t="n">
        <f aca="false">Calc!$C$5-D4911</f>
        <v>23</v>
      </c>
      <c r="K4911" s="49" t="n">
        <f aca="false">IF(J4911&lt;=Calc!$C$11,4,IF(J4911&lt;=Calc!$C$12,3,IF(J4911&lt;=Calc!$C$13,2,1)))</f>
        <v>4</v>
      </c>
      <c r="L4911" s="49" t="n">
        <f aca="false">1+(E4911&gt;=Calc!$C$16)+(E4911&gt;=Calc!$C$17)+(E4911&gt;=Calc!$C$18)</f>
        <v>3</v>
      </c>
      <c r="M4911" s="49" t="str">
        <f aca="false">IF(AND(K4911=4,L4911&gt;=3),"Champions",IF(AND(K4911=3,L4911&gt;=3),"Loyal",IF(K4911&gt;=3,"Recent / New",IF(L4911&gt;=3,"At Risk","Hibernating / Lost"))))</f>
        <v>Champions</v>
      </c>
      <c r="N4911" s="54" t="n">
        <f aca="false">IF(AND(Calc!$C$2&lt;=2009,Calc!$C$3&gt;=2009),F4911,0)+IF(AND(Calc!$C$2&lt;=2010,Calc!$C$3&gt;=2010),G4911,0)+IF(AND(Calc!$C$2&lt;=2011,Calc!$C$3&gt;=2011),H4911,0)</f>
        <v>423.8</v>
      </c>
      <c r="O4911" s="61" t="n">
        <f aca="false">IF(AND(N4911&gt;0,OR(Calc!$C$4="*",B4911=Calc!$C$4)),N4911+ROW()*0.000000001,0)</f>
        <v>423.800004911</v>
      </c>
    </row>
    <row r="4912" customFormat="false" ht="15" hidden="false" customHeight="false" outlineLevel="0" collapsed="false">
      <c r="A4912" s="49" t="n">
        <v>17331</v>
      </c>
      <c r="B4912" s="49" t="s">
        <v>189</v>
      </c>
      <c r="C4912" s="63" t="n">
        <v>40763</v>
      </c>
      <c r="D4912" s="63" t="n">
        <v>40763</v>
      </c>
      <c r="E4912" s="49" t="n">
        <v>1</v>
      </c>
      <c r="F4912" s="54" t="n">
        <v>0</v>
      </c>
      <c r="G4912" s="54" t="n">
        <v>0</v>
      </c>
      <c r="H4912" s="54" t="n">
        <v>175.2</v>
      </c>
      <c r="I4912" s="54" t="n">
        <f aca="false">SUM(F4912:H4912)</f>
        <v>175.2</v>
      </c>
      <c r="J4912" s="49" t="n">
        <f aca="false">Calc!$C$5-D4912</f>
        <v>124</v>
      </c>
      <c r="K4912" s="49" t="n">
        <f aca="false">IF(J4912&lt;=Calc!$C$11,4,IF(J4912&lt;=Calc!$C$12,3,IF(J4912&lt;=Calc!$C$13,2,1)))</f>
        <v>2</v>
      </c>
      <c r="L4912" s="49" t="n">
        <f aca="false">1+(E4912&gt;=Calc!$C$16)+(E4912&gt;=Calc!$C$17)+(E4912&gt;=Calc!$C$18)</f>
        <v>1</v>
      </c>
      <c r="M4912" s="49" t="str">
        <f aca="false">IF(AND(K4912=4,L4912&gt;=3),"Champions",IF(AND(K4912=3,L4912&gt;=3),"Loyal",IF(K4912&gt;=3,"Recent / New",IF(L4912&gt;=3,"At Risk","Hibernating / Lost"))))</f>
        <v>Hibernating / Lost</v>
      </c>
      <c r="N4912" s="54" t="n">
        <f aca="false">IF(AND(Calc!$C$2&lt;=2009,Calc!$C$3&gt;=2009),F4912,0)+IF(AND(Calc!$C$2&lt;=2010,Calc!$C$3&gt;=2010),G4912,0)+IF(AND(Calc!$C$2&lt;=2011,Calc!$C$3&gt;=2011),H4912,0)</f>
        <v>175.2</v>
      </c>
      <c r="O4912" s="61" t="n">
        <f aca="false">IF(AND(N4912&gt;0,OR(Calc!$C$4="*",B4912=Calc!$C$4)),N4912+ROW()*0.000000001,0)</f>
        <v>175.200004912</v>
      </c>
    </row>
    <row r="4913" customFormat="false" ht="15" hidden="false" customHeight="false" outlineLevel="0" collapsed="false">
      <c r="A4913" s="49" t="n">
        <v>17332</v>
      </c>
      <c r="B4913" s="49" t="s">
        <v>189</v>
      </c>
      <c r="C4913" s="63" t="n">
        <v>40230</v>
      </c>
      <c r="D4913" s="63" t="n">
        <v>40358</v>
      </c>
      <c r="E4913" s="49" t="n">
        <v>5</v>
      </c>
      <c r="F4913" s="54" t="n">
        <v>0</v>
      </c>
      <c r="G4913" s="54" t="n">
        <v>827.77</v>
      </c>
      <c r="H4913" s="54" t="n">
        <v>0</v>
      </c>
      <c r="I4913" s="54" t="n">
        <f aca="false">SUM(F4913:H4913)</f>
        <v>827.77</v>
      </c>
      <c r="J4913" s="49" t="n">
        <f aca="false">Calc!$C$5-D4913</f>
        <v>529</v>
      </c>
      <c r="K4913" s="49" t="n">
        <f aca="false">IF(J4913&lt;=Calc!$C$11,4,IF(J4913&lt;=Calc!$C$12,3,IF(J4913&lt;=Calc!$C$13,2,1)))</f>
        <v>1</v>
      </c>
      <c r="L4913" s="49" t="n">
        <f aca="false">1+(E4913&gt;=Calc!$C$16)+(E4913&gt;=Calc!$C$17)+(E4913&gt;=Calc!$C$18)</f>
        <v>3</v>
      </c>
      <c r="M4913" s="49" t="str">
        <f aca="false">IF(AND(K4913=4,L4913&gt;=3),"Champions",IF(AND(K4913=3,L4913&gt;=3),"Loyal",IF(K4913&gt;=3,"Recent / New",IF(L4913&gt;=3,"At Risk","Hibernating / Lost"))))</f>
        <v>At Risk</v>
      </c>
      <c r="N4913" s="54" t="n">
        <f aca="false">IF(AND(Calc!$C$2&lt;=2009,Calc!$C$3&gt;=2009),F4913,0)+IF(AND(Calc!$C$2&lt;=2010,Calc!$C$3&gt;=2010),G4913,0)+IF(AND(Calc!$C$2&lt;=2011,Calc!$C$3&gt;=2011),H4913,0)</f>
        <v>827.77</v>
      </c>
      <c r="O4913" s="61" t="n">
        <f aca="false">IF(AND(N4913&gt;0,OR(Calc!$C$4="*",B4913=Calc!$C$4)),N4913+ROW()*0.000000001,0)</f>
        <v>827.770004913</v>
      </c>
    </row>
    <row r="4914" customFormat="false" ht="15" hidden="false" customHeight="false" outlineLevel="0" collapsed="false">
      <c r="A4914" s="49" t="n">
        <v>17333</v>
      </c>
      <c r="B4914" s="49" t="s">
        <v>189</v>
      </c>
      <c r="C4914" s="63" t="n">
        <v>40801</v>
      </c>
      <c r="D4914" s="63" t="n">
        <v>40801</v>
      </c>
      <c r="E4914" s="49" t="n">
        <v>1</v>
      </c>
      <c r="F4914" s="54" t="n">
        <v>0</v>
      </c>
      <c r="G4914" s="54" t="n">
        <v>0</v>
      </c>
      <c r="H4914" s="54" t="n">
        <v>494.25</v>
      </c>
      <c r="I4914" s="54" t="n">
        <f aca="false">SUM(F4914:H4914)</f>
        <v>494.25</v>
      </c>
      <c r="J4914" s="49" t="n">
        <f aca="false">Calc!$C$5-D4914</f>
        <v>86</v>
      </c>
      <c r="K4914" s="49" t="n">
        <f aca="false">IF(J4914&lt;=Calc!$C$11,4,IF(J4914&lt;=Calc!$C$12,3,IF(J4914&lt;=Calc!$C$13,2,1)))</f>
        <v>3</v>
      </c>
      <c r="L4914" s="49" t="n">
        <f aca="false">1+(E4914&gt;=Calc!$C$16)+(E4914&gt;=Calc!$C$17)+(E4914&gt;=Calc!$C$18)</f>
        <v>1</v>
      </c>
      <c r="M4914" s="49" t="str">
        <f aca="false">IF(AND(K4914=4,L4914&gt;=3),"Champions",IF(AND(K4914=3,L4914&gt;=3),"Loyal",IF(K4914&gt;=3,"Recent / New",IF(L4914&gt;=3,"At Risk","Hibernating / Lost"))))</f>
        <v>Recent / New</v>
      </c>
      <c r="N4914" s="54" t="n">
        <f aca="false">IF(AND(Calc!$C$2&lt;=2009,Calc!$C$3&gt;=2009),F4914,0)+IF(AND(Calc!$C$2&lt;=2010,Calc!$C$3&gt;=2010),G4914,0)+IF(AND(Calc!$C$2&lt;=2011,Calc!$C$3&gt;=2011),H4914,0)</f>
        <v>494.25</v>
      </c>
      <c r="O4914" s="61" t="n">
        <f aca="false">IF(AND(N4914&gt;0,OR(Calc!$C$4="*",B4914=Calc!$C$4)),N4914+ROW()*0.000000001,0)</f>
        <v>494.250004914</v>
      </c>
    </row>
    <row r="4915" customFormat="false" ht="15" hidden="false" customHeight="false" outlineLevel="0" collapsed="false">
      <c r="A4915" s="49" t="n">
        <v>17334</v>
      </c>
      <c r="B4915" s="49" t="s">
        <v>189</v>
      </c>
      <c r="C4915" s="63" t="n">
        <v>40480</v>
      </c>
      <c r="D4915" s="63" t="n">
        <v>40584</v>
      </c>
      <c r="E4915" s="49" t="n">
        <v>3</v>
      </c>
      <c r="F4915" s="54" t="n">
        <v>0</v>
      </c>
      <c r="G4915" s="54" t="n">
        <v>328.13</v>
      </c>
      <c r="H4915" s="54" t="n">
        <v>306.6</v>
      </c>
      <c r="I4915" s="54" t="n">
        <f aca="false">SUM(F4915:H4915)</f>
        <v>634.73</v>
      </c>
      <c r="J4915" s="49" t="n">
        <f aca="false">Calc!$C$5-D4915</f>
        <v>303</v>
      </c>
      <c r="K4915" s="49" t="n">
        <f aca="false">IF(J4915&lt;=Calc!$C$11,4,IF(J4915&lt;=Calc!$C$12,3,IF(J4915&lt;=Calc!$C$13,2,1)))</f>
        <v>2</v>
      </c>
      <c r="L4915" s="49" t="n">
        <f aca="false">1+(E4915&gt;=Calc!$C$16)+(E4915&gt;=Calc!$C$17)+(E4915&gt;=Calc!$C$18)</f>
        <v>2</v>
      </c>
      <c r="M4915" s="49" t="str">
        <f aca="false">IF(AND(K4915=4,L4915&gt;=3),"Champions",IF(AND(K4915=3,L4915&gt;=3),"Loyal",IF(K4915&gt;=3,"Recent / New",IF(L4915&gt;=3,"At Risk","Hibernating / Lost"))))</f>
        <v>Hibernating / Lost</v>
      </c>
      <c r="N4915" s="54" t="n">
        <f aca="false">IF(AND(Calc!$C$2&lt;=2009,Calc!$C$3&gt;=2009),F4915,0)+IF(AND(Calc!$C$2&lt;=2010,Calc!$C$3&gt;=2010),G4915,0)+IF(AND(Calc!$C$2&lt;=2011,Calc!$C$3&gt;=2011),H4915,0)</f>
        <v>634.73</v>
      </c>
      <c r="O4915" s="61" t="n">
        <f aca="false">IF(AND(N4915&gt;0,OR(Calc!$C$4="*",B4915=Calc!$C$4)),N4915+ROW()*0.000000001,0)</f>
        <v>634.730004915</v>
      </c>
    </row>
    <row r="4916" customFormat="false" ht="15" hidden="false" customHeight="false" outlineLevel="0" collapsed="false">
      <c r="A4916" s="49" t="n">
        <v>17335</v>
      </c>
      <c r="B4916" s="49" t="s">
        <v>189</v>
      </c>
      <c r="C4916" s="63" t="n">
        <v>40202</v>
      </c>
      <c r="D4916" s="63" t="n">
        <v>40503</v>
      </c>
      <c r="E4916" s="49" t="n">
        <v>2</v>
      </c>
      <c r="F4916" s="54" t="n">
        <v>0</v>
      </c>
      <c r="G4916" s="54" t="n">
        <v>497.04</v>
      </c>
      <c r="H4916" s="54" t="n">
        <v>0</v>
      </c>
      <c r="I4916" s="54" t="n">
        <f aca="false">SUM(F4916:H4916)</f>
        <v>497.04</v>
      </c>
      <c r="J4916" s="49" t="n">
        <f aca="false">Calc!$C$5-D4916</f>
        <v>384</v>
      </c>
      <c r="K4916" s="49" t="n">
        <f aca="false">IF(J4916&lt;=Calc!$C$11,4,IF(J4916&lt;=Calc!$C$12,3,IF(J4916&lt;=Calc!$C$13,2,1)))</f>
        <v>1</v>
      </c>
      <c r="L4916" s="49" t="n">
        <f aca="false">1+(E4916&gt;=Calc!$C$16)+(E4916&gt;=Calc!$C$17)+(E4916&gt;=Calc!$C$18)</f>
        <v>2</v>
      </c>
      <c r="M4916" s="49" t="str">
        <f aca="false">IF(AND(K4916=4,L4916&gt;=3),"Champions",IF(AND(K4916=3,L4916&gt;=3),"Loyal",IF(K4916&gt;=3,"Recent / New",IF(L4916&gt;=3,"At Risk","Hibernating / Lost"))))</f>
        <v>Hibernating / Lost</v>
      </c>
      <c r="N4916" s="54" t="n">
        <f aca="false">IF(AND(Calc!$C$2&lt;=2009,Calc!$C$3&gt;=2009),F4916,0)+IF(AND(Calc!$C$2&lt;=2010,Calc!$C$3&gt;=2010),G4916,0)+IF(AND(Calc!$C$2&lt;=2011,Calc!$C$3&gt;=2011),H4916,0)</f>
        <v>497.04</v>
      </c>
      <c r="O4916" s="61" t="n">
        <f aca="false">IF(AND(N4916&gt;0,OR(Calc!$C$4="*",B4916=Calc!$C$4)),N4916+ROW()*0.000000001,0)</f>
        <v>497.040004916</v>
      </c>
    </row>
    <row r="4917" customFormat="false" ht="15" hidden="false" customHeight="false" outlineLevel="0" collapsed="false">
      <c r="A4917" s="49" t="n">
        <v>17336</v>
      </c>
      <c r="B4917" s="49" t="s">
        <v>189</v>
      </c>
      <c r="C4917" s="63" t="n">
        <v>40414</v>
      </c>
      <c r="D4917" s="63" t="n">
        <v>40414</v>
      </c>
      <c r="E4917" s="49" t="n">
        <v>1</v>
      </c>
      <c r="F4917" s="54" t="n">
        <v>0</v>
      </c>
      <c r="G4917" s="54" t="n">
        <v>81.12</v>
      </c>
      <c r="H4917" s="54" t="n">
        <v>0</v>
      </c>
      <c r="I4917" s="54" t="n">
        <f aca="false">SUM(F4917:H4917)</f>
        <v>81.12</v>
      </c>
      <c r="J4917" s="49" t="n">
        <f aca="false">Calc!$C$5-D4917</f>
        <v>473</v>
      </c>
      <c r="K4917" s="49" t="n">
        <f aca="false">IF(J4917&lt;=Calc!$C$11,4,IF(J4917&lt;=Calc!$C$12,3,IF(J4917&lt;=Calc!$C$13,2,1)))</f>
        <v>1</v>
      </c>
      <c r="L4917" s="49" t="n">
        <f aca="false">1+(E4917&gt;=Calc!$C$16)+(E4917&gt;=Calc!$C$17)+(E4917&gt;=Calc!$C$18)</f>
        <v>1</v>
      </c>
      <c r="M4917" s="49" t="str">
        <f aca="false">IF(AND(K4917=4,L4917&gt;=3),"Champions",IF(AND(K4917=3,L4917&gt;=3),"Loyal",IF(K4917&gt;=3,"Recent / New",IF(L4917&gt;=3,"At Risk","Hibernating / Lost"))))</f>
        <v>Hibernating / Lost</v>
      </c>
      <c r="N4917" s="54" t="n">
        <f aca="false">IF(AND(Calc!$C$2&lt;=2009,Calc!$C$3&gt;=2009),F4917,0)+IF(AND(Calc!$C$2&lt;=2010,Calc!$C$3&gt;=2010),G4917,0)+IF(AND(Calc!$C$2&lt;=2011,Calc!$C$3&gt;=2011),H4917,0)</f>
        <v>81.12</v>
      </c>
      <c r="O4917" s="61" t="n">
        <f aca="false">IF(AND(N4917&gt;0,OR(Calc!$C$4="*",B4917=Calc!$C$4)),N4917+ROW()*0.000000001,0)</f>
        <v>81.120004917</v>
      </c>
    </row>
    <row r="4918" customFormat="false" ht="15" hidden="false" customHeight="false" outlineLevel="0" collapsed="false">
      <c r="A4918" s="49" t="n">
        <v>17337</v>
      </c>
      <c r="B4918" s="49" t="s">
        <v>189</v>
      </c>
      <c r="C4918" s="63" t="n">
        <v>40576</v>
      </c>
      <c r="D4918" s="63" t="n">
        <v>40735</v>
      </c>
      <c r="E4918" s="49" t="n">
        <v>4</v>
      </c>
      <c r="F4918" s="54" t="n">
        <v>0</v>
      </c>
      <c r="G4918" s="54" t="n">
        <v>0</v>
      </c>
      <c r="H4918" s="54" t="n">
        <v>1896.06</v>
      </c>
      <c r="I4918" s="54" t="n">
        <f aca="false">SUM(F4918:H4918)</f>
        <v>1896.06</v>
      </c>
      <c r="J4918" s="49" t="n">
        <f aca="false">Calc!$C$5-D4918</f>
        <v>152</v>
      </c>
      <c r="K4918" s="49" t="n">
        <f aca="false">IF(J4918&lt;=Calc!$C$11,4,IF(J4918&lt;=Calc!$C$12,3,IF(J4918&lt;=Calc!$C$13,2,1)))</f>
        <v>2</v>
      </c>
      <c r="L4918" s="49" t="n">
        <f aca="false">1+(E4918&gt;=Calc!$C$16)+(E4918&gt;=Calc!$C$17)+(E4918&gt;=Calc!$C$18)</f>
        <v>3</v>
      </c>
      <c r="M4918" s="49" t="str">
        <f aca="false">IF(AND(K4918=4,L4918&gt;=3),"Champions",IF(AND(K4918=3,L4918&gt;=3),"Loyal",IF(K4918&gt;=3,"Recent / New",IF(L4918&gt;=3,"At Risk","Hibernating / Lost"))))</f>
        <v>At Risk</v>
      </c>
      <c r="N4918" s="54" t="n">
        <f aca="false">IF(AND(Calc!$C$2&lt;=2009,Calc!$C$3&gt;=2009),F4918,0)+IF(AND(Calc!$C$2&lt;=2010,Calc!$C$3&gt;=2010),G4918,0)+IF(AND(Calc!$C$2&lt;=2011,Calc!$C$3&gt;=2011),H4918,0)</f>
        <v>1896.06</v>
      </c>
      <c r="O4918" s="61" t="n">
        <f aca="false">IF(AND(N4918&gt;0,OR(Calc!$C$4="*",B4918=Calc!$C$4)),N4918+ROW()*0.000000001,0)</f>
        <v>1896.060004918</v>
      </c>
    </row>
    <row r="4919" customFormat="false" ht="15" hidden="false" customHeight="false" outlineLevel="0" collapsed="false">
      <c r="A4919" s="49" t="n">
        <v>17338</v>
      </c>
      <c r="B4919" s="49" t="s">
        <v>189</v>
      </c>
      <c r="C4919" s="63" t="n">
        <v>40247</v>
      </c>
      <c r="D4919" s="63" t="n">
        <v>40869</v>
      </c>
      <c r="E4919" s="49" t="n">
        <v>17</v>
      </c>
      <c r="F4919" s="54" t="n">
        <v>0</v>
      </c>
      <c r="G4919" s="54" t="n">
        <v>6089.14</v>
      </c>
      <c r="H4919" s="54" t="n">
        <v>5688.35</v>
      </c>
      <c r="I4919" s="54" t="n">
        <f aca="false">SUM(F4919:H4919)</f>
        <v>11777.49</v>
      </c>
      <c r="J4919" s="49" t="n">
        <f aca="false">Calc!$C$5-D4919</f>
        <v>18</v>
      </c>
      <c r="K4919" s="49" t="n">
        <f aca="false">IF(J4919&lt;=Calc!$C$11,4,IF(J4919&lt;=Calc!$C$12,3,IF(J4919&lt;=Calc!$C$13,2,1)))</f>
        <v>4</v>
      </c>
      <c r="L4919" s="49" t="n">
        <f aca="false">1+(E4919&gt;=Calc!$C$16)+(E4919&gt;=Calc!$C$17)+(E4919&gt;=Calc!$C$18)</f>
        <v>4</v>
      </c>
      <c r="M4919" s="49" t="str">
        <f aca="false">IF(AND(K4919=4,L4919&gt;=3),"Champions",IF(AND(K4919=3,L4919&gt;=3),"Loyal",IF(K4919&gt;=3,"Recent / New",IF(L4919&gt;=3,"At Risk","Hibernating / Lost"))))</f>
        <v>Champions</v>
      </c>
      <c r="N4919" s="54" t="n">
        <f aca="false">IF(AND(Calc!$C$2&lt;=2009,Calc!$C$3&gt;=2009),F4919,0)+IF(AND(Calc!$C$2&lt;=2010,Calc!$C$3&gt;=2010),G4919,0)+IF(AND(Calc!$C$2&lt;=2011,Calc!$C$3&gt;=2011),H4919,0)</f>
        <v>11777.49</v>
      </c>
      <c r="O4919" s="61" t="n">
        <f aca="false">IF(AND(N4919&gt;0,OR(Calc!$C$4="*",B4919=Calc!$C$4)),N4919+ROW()*0.000000001,0)</f>
        <v>11777.490004919</v>
      </c>
    </row>
    <row r="4920" customFormat="false" ht="15" hidden="false" customHeight="false" outlineLevel="0" collapsed="false">
      <c r="A4920" s="49" t="n">
        <v>17339</v>
      </c>
      <c r="B4920" s="49" t="s">
        <v>189</v>
      </c>
      <c r="C4920" s="63" t="n">
        <v>40377</v>
      </c>
      <c r="D4920" s="63" t="n">
        <v>40792</v>
      </c>
      <c r="E4920" s="49" t="n">
        <v>3</v>
      </c>
      <c r="F4920" s="54" t="n">
        <v>0</v>
      </c>
      <c r="G4920" s="54" t="n">
        <v>60</v>
      </c>
      <c r="H4920" s="54" t="n">
        <v>183.36</v>
      </c>
      <c r="I4920" s="54" t="n">
        <f aca="false">SUM(F4920:H4920)</f>
        <v>243.36</v>
      </c>
      <c r="J4920" s="49" t="n">
        <f aca="false">Calc!$C$5-D4920</f>
        <v>95</v>
      </c>
      <c r="K4920" s="49" t="n">
        <f aca="false">IF(J4920&lt;=Calc!$C$11,4,IF(J4920&lt;=Calc!$C$12,3,IF(J4920&lt;=Calc!$C$13,2,1)))</f>
        <v>3</v>
      </c>
      <c r="L4920" s="49" t="n">
        <f aca="false">1+(E4920&gt;=Calc!$C$16)+(E4920&gt;=Calc!$C$17)+(E4920&gt;=Calc!$C$18)</f>
        <v>2</v>
      </c>
      <c r="M4920" s="49" t="str">
        <f aca="false">IF(AND(K4920=4,L4920&gt;=3),"Champions",IF(AND(K4920=3,L4920&gt;=3),"Loyal",IF(K4920&gt;=3,"Recent / New",IF(L4920&gt;=3,"At Risk","Hibernating / Lost"))))</f>
        <v>Recent / New</v>
      </c>
      <c r="N4920" s="54" t="n">
        <f aca="false">IF(AND(Calc!$C$2&lt;=2009,Calc!$C$3&gt;=2009),F4920,0)+IF(AND(Calc!$C$2&lt;=2010,Calc!$C$3&gt;=2010),G4920,0)+IF(AND(Calc!$C$2&lt;=2011,Calc!$C$3&gt;=2011),H4920,0)</f>
        <v>243.36</v>
      </c>
      <c r="O4920" s="61" t="n">
        <f aca="false">IF(AND(N4920&gt;0,OR(Calc!$C$4="*",B4920=Calc!$C$4)),N4920+ROW()*0.000000001,0)</f>
        <v>243.36000492</v>
      </c>
    </row>
    <row r="4921" customFormat="false" ht="15" hidden="false" customHeight="false" outlineLevel="0" collapsed="false">
      <c r="A4921" s="49" t="n">
        <v>17340</v>
      </c>
      <c r="B4921" s="49" t="s">
        <v>189</v>
      </c>
      <c r="C4921" s="63" t="n">
        <v>40223</v>
      </c>
      <c r="D4921" s="63" t="n">
        <v>40857</v>
      </c>
      <c r="E4921" s="49" t="n">
        <v>18</v>
      </c>
      <c r="F4921" s="54" t="n">
        <v>-70.9</v>
      </c>
      <c r="G4921" s="54" t="n">
        <v>11432</v>
      </c>
      <c r="H4921" s="54" t="n">
        <v>7797.91</v>
      </c>
      <c r="I4921" s="54" t="n">
        <f aca="false">SUM(F4921:H4921)</f>
        <v>19159.01</v>
      </c>
      <c r="J4921" s="49" t="n">
        <f aca="false">Calc!$C$5-D4921</f>
        <v>30</v>
      </c>
      <c r="K4921" s="49" t="n">
        <f aca="false">IF(J4921&lt;=Calc!$C$11,4,IF(J4921&lt;=Calc!$C$12,3,IF(J4921&lt;=Calc!$C$13,2,1)))</f>
        <v>3</v>
      </c>
      <c r="L4921" s="49" t="n">
        <f aca="false">1+(E4921&gt;=Calc!$C$16)+(E4921&gt;=Calc!$C$17)+(E4921&gt;=Calc!$C$18)</f>
        <v>4</v>
      </c>
      <c r="M4921" s="49" t="str">
        <f aca="false">IF(AND(K4921=4,L4921&gt;=3),"Champions",IF(AND(K4921=3,L4921&gt;=3),"Loyal",IF(K4921&gt;=3,"Recent / New",IF(L4921&gt;=3,"At Risk","Hibernating / Lost"))))</f>
        <v>Loyal</v>
      </c>
      <c r="N4921" s="54" t="n">
        <f aca="false">IF(AND(Calc!$C$2&lt;=2009,Calc!$C$3&gt;=2009),F4921,0)+IF(AND(Calc!$C$2&lt;=2010,Calc!$C$3&gt;=2010),G4921,0)+IF(AND(Calc!$C$2&lt;=2011,Calc!$C$3&gt;=2011),H4921,0)</f>
        <v>19159.01</v>
      </c>
      <c r="O4921" s="61" t="n">
        <f aca="false">IF(AND(N4921&gt;0,OR(Calc!$C$4="*",B4921=Calc!$C$4)),N4921+ROW()*0.000000001,0)</f>
        <v>19159.010004921</v>
      </c>
    </row>
    <row r="4922" customFormat="false" ht="15" hidden="false" customHeight="false" outlineLevel="0" collapsed="false">
      <c r="A4922" s="49" t="n">
        <v>17341</v>
      </c>
      <c r="B4922" s="49" t="s">
        <v>189</v>
      </c>
      <c r="C4922" s="63" t="n">
        <v>40346</v>
      </c>
      <c r="D4922" s="63" t="n">
        <v>40730</v>
      </c>
      <c r="E4922" s="49" t="n">
        <v>5</v>
      </c>
      <c r="F4922" s="54" t="n">
        <v>0</v>
      </c>
      <c r="G4922" s="54" t="n">
        <v>1006.53</v>
      </c>
      <c r="H4922" s="54" t="n">
        <v>265.68</v>
      </c>
      <c r="I4922" s="54" t="n">
        <f aca="false">SUM(F4922:H4922)</f>
        <v>1272.21</v>
      </c>
      <c r="J4922" s="49" t="n">
        <f aca="false">Calc!$C$5-D4922</f>
        <v>157</v>
      </c>
      <c r="K4922" s="49" t="n">
        <f aca="false">IF(J4922&lt;=Calc!$C$11,4,IF(J4922&lt;=Calc!$C$12,3,IF(J4922&lt;=Calc!$C$13,2,1)))</f>
        <v>2</v>
      </c>
      <c r="L4922" s="49" t="n">
        <f aca="false">1+(E4922&gt;=Calc!$C$16)+(E4922&gt;=Calc!$C$17)+(E4922&gt;=Calc!$C$18)</f>
        <v>3</v>
      </c>
      <c r="M4922" s="49" t="str">
        <f aca="false">IF(AND(K4922=4,L4922&gt;=3),"Champions",IF(AND(K4922=3,L4922&gt;=3),"Loyal",IF(K4922&gt;=3,"Recent / New",IF(L4922&gt;=3,"At Risk","Hibernating / Lost"))))</f>
        <v>At Risk</v>
      </c>
      <c r="N4922" s="54" t="n">
        <f aca="false">IF(AND(Calc!$C$2&lt;=2009,Calc!$C$3&gt;=2009),F4922,0)+IF(AND(Calc!$C$2&lt;=2010,Calc!$C$3&gt;=2010),G4922,0)+IF(AND(Calc!$C$2&lt;=2011,Calc!$C$3&gt;=2011),H4922,0)</f>
        <v>1272.21</v>
      </c>
      <c r="O4922" s="61" t="n">
        <f aca="false">IF(AND(N4922&gt;0,OR(Calc!$C$4="*",B4922=Calc!$C$4)),N4922+ROW()*0.000000001,0)</f>
        <v>1272.210004922</v>
      </c>
    </row>
    <row r="4923" customFormat="false" ht="15" hidden="false" customHeight="false" outlineLevel="0" collapsed="false">
      <c r="A4923" s="49" t="n">
        <v>17342</v>
      </c>
      <c r="B4923" s="49" t="s">
        <v>189</v>
      </c>
      <c r="C4923" s="63" t="n">
        <v>40217</v>
      </c>
      <c r="D4923" s="63" t="n">
        <v>40507</v>
      </c>
      <c r="E4923" s="49" t="n">
        <v>4</v>
      </c>
      <c r="F4923" s="54" t="n">
        <v>0</v>
      </c>
      <c r="G4923" s="54" t="n">
        <v>1155.84</v>
      </c>
      <c r="H4923" s="54" t="n">
        <v>0</v>
      </c>
      <c r="I4923" s="54" t="n">
        <f aca="false">SUM(F4923:H4923)</f>
        <v>1155.84</v>
      </c>
      <c r="J4923" s="49" t="n">
        <f aca="false">Calc!$C$5-D4923</f>
        <v>380</v>
      </c>
      <c r="K4923" s="49" t="n">
        <f aca="false">IF(J4923&lt;=Calc!$C$11,4,IF(J4923&lt;=Calc!$C$12,3,IF(J4923&lt;=Calc!$C$13,2,1)))</f>
        <v>2</v>
      </c>
      <c r="L4923" s="49" t="n">
        <f aca="false">1+(E4923&gt;=Calc!$C$16)+(E4923&gt;=Calc!$C$17)+(E4923&gt;=Calc!$C$18)</f>
        <v>3</v>
      </c>
      <c r="M4923" s="49" t="str">
        <f aca="false">IF(AND(K4923=4,L4923&gt;=3),"Champions",IF(AND(K4923=3,L4923&gt;=3),"Loyal",IF(K4923&gt;=3,"Recent / New",IF(L4923&gt;=3,"At Risk","Hibernating / Lost"))))</f>
        <v>At Risk</v>
      </c>
      <c r="N4923" s="54" t="n">
        <f aca="false">IF(AND(Calc!$C$2&lt;=2009,Calc!$C$3&gt;=2009),F4923,0)+IF(AND(Calc!$C$2&lt;=2010,Calc!$C$3&gt;=2010),G4923,0)+IF(AND(Calc!$C$2&lt;=2011,Calc!$C$3&gt;=2011),H4923,0)</f>
        <v>1155.84</v>
      </c>
      <c r="O4923" s="61" t="n">
        <f aca="false">IF(AND(N4923&gt;0,OR(Calc!$C$4="*",B4923=Calc!$C$4)),N4923+ROW()*0.000000001,0)</f>
        <v>1155.840004923</v>
      </c>
    </row>
    <row r="4924" customFormat="false" ht="15" hidden="false" customHeight="false" outlineLevel="0" collapsed="false">
      <c r="A4924" s="49" t="n">
        <v>17343</v>
      </c>
      <c r="B4924" s="49" t="s">
        <v>189</v>
      </c>
      <c r="C4924" s="63" t="n">
        <v>40150</v>
      </c>
      <c r="D4924" s="63" t="n">
        <v>40531</v>
      </c>
      <c r="E4924" s="49" t="n">
        <v>6</v>
      </c>
      <c r="F4924" s="54" t="n">
        <v>197.3</v>
      </c>
      <c r="G4924" s="54" t="n">
        <v>1062.64</v>
      </c>
      <c r="H4924" s="54" t="n">
        <v>0</v>
      </c>
      <c r="I4924" s="54" t="n">
        <f aca="false">SUM(F4924:H4924)</f>
        <v>1259.94</v>
      </c>
      <c r="J4924" s="49" t="n">
        <f aca="false">Calc!$C$5-D4924</f>
        <v>356</v>
      </c>
      <c r="K4924" s="49" t="n">
        <f aca="false">IF(J4924&lt;=Calc!$C$11,4,IF(J4924&lt;=Calc!$C$12,3,IF(J4924&lt;=Calc!$C$13,2,1)))</f>
        <v>2</v>
      </c>
      <c r="L4924" s="49" t="n">
        <f aca="false">1+(E4924&gt;=Calc!$C$16)+(E4924&gt;=Calc!$C$17)+(E4924&gt;=Calc!$C$18)</f>
        <v>3</v>
      </c>
      <c r="M4924" s="49" t="str">
        <f aca="false">IF(AND(K4924=4,L4924&gt;=3),"Champions",IF(AND(K4924=3,L4924&gt;=3),"Loyal",IF(K4924&gt;=3,"Recent / New",IF(L4924&gt;=3,"At Risk","Hibernating / Lost"))))</f>
        <v>At Risk</v>
      </c>
      <c r="N4924" s="54" t="n">
        <f aca="false">IF(AND(Calc!$C$2&lt;=2009,Calc!$C$3&gt;=2009),F4924,0)+IF(AND(Calc!$C$2&lt;=2010,Calc!$C$3&gt;=2010),G4924,0)+IF(AND(Calc!$C$2&lt;=2011,Calc!$C$3&gt;=2011),H4924,0)</f>
        <v>1259.94</v>
      </c>
      <c r="O4924" s="61" t="n">
        <f aca="false">IF(AND(N4924&gt;0,OR(Calc!$C$4="*",B4924=Calc!$C$4)),N4924+ROW()*0.000000001,0)</f>
        <v>1259.940004924</v>
      </c>
    </row>
    <row r="4925" customFormat="false" ht="15" hidden="false" customHeight="false" outlineLevel="0" collapsed="false">
      <c r="A4925" s="49" t="n">
        <v>17344</v>
      </c>
      <c r="B4925" s="49" t="s">
        <v>189</v>
      </c>
      <c r="C4925" s="63" t="n">
        <v>40158</v>
      </c>
      <c r="D4925" s="63" t="n">
        <v>40840</v>
      </c>
      <c r="E4925" s="49" t="n">
        <v>2</v>
      </c>
      <c r="F4925" s="54" t="n">
        <v>286.24</v>
      </c>
      <c r="G4925" s="54" t="n">
        <v>0</v>
      </c>
      <c r="H4925" s="54" t="n">
        <v>157.62</v>
      </c>
      <c r="I4925" s="54" t="n">
        <f aca="false">SUM(F4925:H4925)</f>
        <v>443.86</v>
      </c>
      <c r="J4925" s="49" t="n">
        <f aca="false">Calc!$C$5-D4925</f>
        <v>47</v>
      </c>
      <c r="K4925" s="49" t="n">
        <f aca="false">IF(J4925&lt;=Calc!$C$11,4,IF(J4925&lt;=Calc!$C$12,3,IF(J4925&lt;=Calc!$C$13,2,1)))</f>
        <v>3</v>
      </c>
      <c r="L4925" s="49" t="n">
        <f aca="false">1+(E4925&gt;=Calc!$C$16)+(E4925&gt;=Calc!$C$17)+(E4925&gt;=Calc!$C$18)</f>
        <v>2</v>
      </c>
      <c r="M4925" s="49" t="str">
        <f aca="false">IF(AND(K4925=4,L4925&gt;=3),"Champions",IF(AND(K4925=3,L4925&gt;=3),"Loyal",IF(K4925&gt;=3,"Recent / New",IF(L4925&gt;=3,"At Risk","Hibernating / Lost"))))</f>
        <v>Recent / New</v>
      </c>
      <c r="N4925" s="54" t="n">
        <f aca="false">IF(AND(Calc!$C$2&lt;=2009,Calc!$C$3&gt;=2009),F4925,0)+IF(AND(Calc!$C$2&lt;=2010,Calc!$C$3&gt;=2010),G4925,0)+IF(AND(Calc!$C$2&lt;=2011,Calc!$C$3&gt;=2011),H4925,0)</f>
        <v>443.86</v>
      </c>
      <c r="O4925" s="61" t="n">
        <f aca="false">IF(AND(N4925&gt;0,OR(Calc!$C$4="*",B4925=Calc!$C$4)),N4925+ROW()*0.000000001,0)</f>
        <v>443.860004925</v>
      </c>
    </row>
    <row r="4926" customFormat="false" ht="15" hidden="false" customHeight="false" outlineLevel="0" collapsed="false">
      <c r="A4926" s="49" t="n">
        <v>17345</v>
      </c>
      <c r="B4926" s="49" t="s">
        <v>189</v>
      </c>
      <c r="C4926" s="63" t="n">
        <v>40148</v>
      </c>
      <c r="D4926" s="63" t="n">
        <v>40871</v>
      </c>
      <c r="E4926" s="49" t="n">
        <v>10</v>
      </c>
      <c r="F4926" s="54" t="n">
        <v>255.31</v>
      </c>
      <c r="G4926" s="54" t="n">
        <v>691.33</v>
      </c>
      <c r="H4926" s="54" t="n">
        <v>519.69</v>
      </c>
      <c r="I4926" s="54" t="n">
        <f aca="false">SUM(F4926:H4926)</f>
        <v>1466.33</v>
      </c>
      <c r="J4926" s="49" t="n">
        <f aca="false">Calc!$C$5-D4926</f>
        <v>16</v>
      </c>
      <c r="K4926" s="49" t="n">
        <f aca="false">IF(J4926&lt;=Calc!$C$11,4,IF(J4926&lt;=Calc!$C$12,3,IF(J4926&lt;=Calc!$C$13,2,1)))</f>
        <v>4</v>
      </c>
      <c r="L4926" s="49" t="n">
        <f aca="false">1+(E4926&gt;=Calc!$C$16)+(E4926&gt;=Calc!$C$17)+(E4926&gt;=Calc!$C$18)</f>
        <v>4</v>
      </c>
      <c r="M4926" s="49" t="str">
        <f aca="false">IF(AND(K4926=4,L4926&gt;=3),"Champions",IF(AND(K4926=3,L4926&gt;=3),"Loyal",IF(K4926&gt;=3,"Recent / New",IF(L4926&gt;=3,"At Risk","Hibernating / Lost"))))</f>
        <v>Champions</v>
      </c>
      <c r="N4926" s="54" t="n">
        <f aca="false">IF(AND(Calc!$C$2&lt;=2009,Calc!$C$3&gt;=2009),F4926,0)+IF(AND(Calc!$C$2&lt;=2010,Calc!$C$3&gt;=2010),G4926,0)+IF(AND(Calc!$C$2&lt;=2011,Calc!$C$3&gt;=2011),H4926,0)</f>
        <v>1466.33</v>
      </c>
      <c r="O4926" s="61" t="n">
        <f aca="false">IF(AND(N4926&gt;0,OR(Calc!$C$4="*",B4926=Calc!$C$4)),N4926+ROW()*0.000000001,0)</f>
        <v>1466.330004926</v>
      </c>
    </row>
    <row r="4927" customFormat="false" ht="15" hidden="false" customHeight="false" outlineLevel="0" collapsed="false">
      <c r="A4927" s="49" t="n">
        <v>17346</v>
      </c>
      <c r="B4927" s="49" t="s">
        <v>189</v>
      </c>
      <c r="C4927" s="63" t="n">
        <v>40286</v>
      </c>
      <c r="D4927" s="63" t="n">
        <v>40883</v>
      </c>
      <c r="E4927" s="49" t="n">
        <v>26</v>
      </c>
      <c r="F4927" s="54" t="n">
        <v>0</v>
      </c>
      <c r="G4927" s="54" t="n">
        <v>2603.87</v>
      </c>
      <c r="H4927" s="54" t="n">
        <v>2322.56</v>
      </c>
      <c r="I4927" s="54" t="n">
        <f aca="false">SUM(F4927:H4927)</f>
        <v>4926.43</v>
      </c>
      <c r="J4927" s="49" t="n">
        <f aca="false">Calc!$C$5-D4927</f>
        <v>4</v>
      </c>
      <c r="K4927" s="49" t="n">
        <f aca="false">IF(J4927&lt;=Calc!$C$11,4,IF(J4927&lt;=Calc!$C$12,3,IF(J4927&lt;=Calc!$C$13,2,1)))</f>
        <v>4</v>
      </c>
      <c r="L4927" s="49" t="n">
        <f aca="false">1+(E4927&gt;=Calc!$C$16)+(E4927&gt;=Calc!$C$17)+(E4927&gt;=Calc!$C$18)</f>
        <v>4</v>
      </c>
      <c r="M4927" s="49" t="str">
        <f aca="false">IF(AND(K4927=4,L4927&gt;=3),"Champions",IF(AND(K4927=3,L4927&gt;=3),"Loyal",IF(K4927&gt;=3,"Recent / New",IF(L4927&gt;=3,"At Risk","Hibernating / Lost"))))</f>
        <v>Champions</v>
      </c>
      <c r="N4927" s="54" t="n">
        <f aca="false">IF(AND(Calc!$C$2&lt;=2009,Calc!$C$3&gt;=2009),F4927,0)+IF(AND(Calc!$C$2&lt;=2010,Calc!$C$3&gt;=2010),G4927,0)+IF(AND(Calc!$C$2&lt;=2011,Calc!$C$3&gt;=2011),H4927,0)</f>
        <v>4926.43</v>
      </c>
      <c r="O4927" s="61" t="n">
        <f aca="false">IF(AND(N4927&gt;0,OR(Calc!$C$4="*",B4927=Calc!$C$4)),N4927+ROW()*0.000000001,0)</f>
        <v>4926.430004927</v>
      </c>
    </row>
    <row r="4928" customFormat="false" ht="15" hidden="false" customHeight="false" outlineLevel="0" collapsed="false">
      <c r="A4928" s="49" t="n">
        <v>17347</v>
      </c>
      <c r="B4928" s="49" t="s">
        <v>189</v>
      </c>
      <c r="C4928" s="63" t="n">
        <v>40800</v>
      </c>
      <c r="D4928" s="63" t="n">
        <v>40800</v>
      </c>
      <c r="E4928" s="49" t="n">
        <v>1</v>
      </c>
      <c r="F4928" s="54" t="n">
        <v>0</v>
      </c>
      <c r="G4928" s="54" t="n">
        <v>0</v>
      </c>
      <c r="H4928" s="54" t="n">
        <v>228.96</v>
      </c>
      <c r="I4928" s="54" t="n">
        <f aca="false">SUM(F4928:H4928)</f>
        <v>228.96</v>
      </c>
      <c r="J4928" s="49" t="n">
        <f aca="false">Calc!$C$5-D4928</f>
        <v>87</v>
      </c>
      <c r="K4928" s="49" t="n">
        <f aca="false">IF(J4928&lt;=Calc!$C$11,4,IF(J4928&lt;=Calc!$C$12,3,IF(J4928&lt;=Calc!$C$13,2,1)))</f>
        <v>3</v>
      </c>
      <c r="L4928" s="49" t="n">
        <f aca="false">1+(E4928&gt;=Calc!$C$16)+(E4928&gt;=Calc!$C$17)+(E4928&gt;=Calc!$C$18)</f>
        <v>1</v>
      </c>
      <c r="M4928" s="49" t="str">
        <f aca="false">IF(AND(K4928=4,L4928&gt;=3),"Champions",IF(AND(K4928=3,L4928&gt;=3),"Loyal",IF(K4928&gt;=3,"Recent / New",IF(L4928&gt;=3,"At Risk","Hibernating / Lost"))))</f>
        <v>Recent / New</v>
      </c>
      <c r="N4928" s="54" t="n">
        <f aca="false">IF(AND(Calc!$C$2&lt;=2009,Calc!$C$3&gt;=2009),F4928,0)+IF(AND(Calc!$C$2&lt;=2010,Calc!$C$3&gt;=2010),G4928,0)+IF(AND(Calc!$C$2&lt;=2011,Calc!$C$3&gt;=2011),H4928,0)</f>
        <v>228.96</v>
      </c>
      <c r="O4928" s="61" t="n">
        <f aca="false">IF(AND(N4928&gt;0,OR(Calc!$C$4="*",B4928=Calc!$C$4)),N4928+ROW()*0.000000001,0)</f>
        <v>228.960004928</v>
      </c>
    </row>
    <row r="4929" customFormat="false" ht="15" hidden="false" customHeight="false" outlineLevel="0" collapsed="false">
      <c r="A4929" s="49" t="n">
        <v>17348</v>
      </c>
      <c r="B4929" s="49" t="s">
        <v>189</v>
      </c>
      <c r="C4929" s="63" t="n">
        <v>40247</v>
      </c>
      <c r="D4929" s="63" t="n">
        <v>40872</v>
      </c>
      <c r="E4929" s="49" t="n">
        <v>9</v>
      </c>
      <c r="F4929" s="54" t="n">
        <v>0</v>
      </c>
      <c r="G4929" s="54" t="n">
        <v>1274.39</v>
      </c>
      <c r="H4929" s="54" t="n">
        <v>1156.6</v>
      </c>
      <c r="I4929" s="54" t="n">
        <f aca="false">SUM(F4929:H4929)</f>
        <v>2430.99</v>
      </c>
      <c r="J4929" s="49" t="n">
        <f aca="false">Calc!$C$5-D4929</f>
        <v>15</v>
      </c>
      <c r="K4929" s="49" t="n">
        <f aca="false">IF(J4929&lt;=Calc!$C$11,4,IF(J4929&lt;=Calc!$C$12,3,IF(J4929&lt;=Calc!$C$13,2,1)))</f>
        <v>4</v>
      </c>
      <c r="L4929" s="49" t="n">
        <f aca="false">1+(E4929&gt;=Calc!$C$16)+(E4929&gt;=Calc!$C$17)+(E4929&gt;=Calc!$C$18)</f>
        <v>4</v>
      </c>
      <c r="M4929" s="49" t="str">
        <f aca="false">IF(AND(K4929=4,L4929&gt;=3),"Champions",IF(AND(K4929=3,L4929&gt;=3),"Loyal",IF(K4929&gt;=3,"Recent / New",IF(L4929&gt;=3,"At Risk","Hibernating / Lost"))))</f>
        <v>Champions</v>
      </c>
      <c r="N4929" s="54" t="n">
        <f aca="false">IF(AND(Calc!$C$2&lt;=2009,Calc!$C$3&gt;=2009),F4929,0)+IF(AND(Calc!$C$2&lt;=2010,Calc!$C$3&gt;=2010),G4929,0)+IF(AND(Calc!$C$2&lt;=2011,Calc!$C$3&gt;=2011),H4929,0)</f>
        <v>2430.99</v>
      </c>
      <c r="O4929" s="61" t="n">
        <f aca="false">IF(AND(N4929&gt;0,OR(Calc!$C$4="*",B4929=Calc!$C$4)),N4929+ROW()*0.000000001,0)</f>
        <v>2430.990004929</v>
      </c>
    </row>
    <row r="4930" customFormat="false" ht="15" hidden="false" customHeight="false" outlineLevel="0" collapsed="false">
      <c r="A4930" s="49" t="n">
        <v>17349</v>
      </c>
      <c r="B4930" s="49" t="s">
        <v>189</v>
      </c>
      <c r="C4930" s="63" t="n">
        <v>40255</v>
      </c>
      <c r="D4930" s="63" t="n">
        <v>40707</v>
      </c>
      <c r="E4930" s="49" t="n">
        <v>5</v>
      </c>
      <c r="F4930" s="54" t="n">
        <v>0</v>
      </c>
      <c r="G4930" s="54" t="n">
        <v>674.16</v>
      </c>
      <c r="H4930" s="54" t="n">
        <v>98.25</v>
      </c>
      <c r="I4930" s="54" t="n">
        <f aca="false">SUM(F4930:H4930)</f>
        <v>772.41</v>
      </c>
      <c r="J4930" s="49" t="n">
        <f aca="false">Calc!$C$5-D4930</f>
        <v>180</v>
      </c>
      <c r="K4930" s="49" t="n">
        <f aca="false">IF(J4930&lt;=Calc!$C$11,4,IF(J4930&lt;=Calc!$C$12,3,IF(J4930&lt;=Calc!$C$13,2,1)))</f>
        <v>2</v>
      </c>
      <c r="L4930" s="49" t="n">
        <f aca="false">1+(E4930&gt;=Calc!$C$16)+(E4930&gt;=Calc!$C$17)+(E4930&gt;=Calc!$C$18)</f>
        <v>3</v>
      </c>
      <c r="M4930" s="49" t="str">
        <f aca="false">IF(AND(K4930=4,L4930&gt;=3),"Champions",IF(AND(K4930=3,L4930&gt;=3),"Loyal",IF(K4930&gt;=3,"Recent / New",IF(L4930&gt;=3,"At Risk","Hibernating / Lost"))))</f>
        <v>At Risk</v>
      </c>
      <c r="N4930" s="54" t="n">
        <f aca="false">IF(AND(Calc!$C$2&lt;=2009,Calc!$C$3&gt;=2009),F4930,0)+IF(AND(Calc!$C$2&lt;=2010,Calc!$C$3&gt;=2010),G4930,0)+IF(AND(Calc!$C$2&lt;=2011,Calc!$C$3&gt;=2011),H4930,0)</f>
        <v>772.41</v>
      </c>
      <c r="O4930" s="61" t="n">
        <f aca="false">IF(AND(N4930&gt;0,OR(Calc!$C$4="*",B4930=Calc!$C$4)),N4930+ROW()*0.000000001,0)</f>
        <v>772.41000493</v>
      </c>
    </row>
    <row r="4931" customFormat="false" ht="15" hidden="false" customHeight="false" outlineLevel="0" collapsed="false">
      <c r="A4931" s="49" t="n">
        <v>17350</v>
      </c>
      <c r="B4931" s="49" t="s">
        <v>189</v>
      </c>
      <c r="C4931" s="63" t="n">
        <v>40210</v>
      </c>
      <c r="D4931" s="63" t="n">
        <v>40878</v>
      </c>
      <c r="E4931" s="49" t="n">
        <v>7</v>
      </c>
      <c r="F4931" s="54" t="n">
        <v>0</v>
      </c>
      <c r="G4931" s="54" t="n">
        <v>612.38</v>
      </c>
      <c r="H4931" s="54" t="n">
        <v>1251.44</v>
      </c>
      <c r="I4931" s="54" t="n">
        <f aca="false">SUM(F4931:H4931)</f>
        <v>1863.82</v>
      </c>
      <c r="J4931" s="49" t="n">
        <f aca="false">Calc!$C$5-D4931</f>
        <v>9</v>
      </c>
      <c r="K4931" s="49" t="n">
        <f aca="false">IF(J4931&lt;=Calc!$C$11,4,IF(J4931&lt;=Calc!$C$12,3,IF(J4931&lt;=Calc!$C$13,2,1)))</f>
        <v>4</v>
      </c>
      <c r="L4931" s="49" t="n">
        <f aca="false">1+(E4931&gt;=Calc!$C$16)+(E4931&gt;=Calc!$C$17)+(E4931&gt;=Calc!$C$18)</f>
        <v>3</v>
      </c>
      <c r="M4931" s="49" t="str">
        <f aca="false">IF(AND(K4931=4,L4931&gt;=3),"Champions",IF(AND(K4931=3,L4931&gt;=3),"Loyal",IF(K4931&gt;=3,"Recent / New",IF(L4931&gt;=3,"At Risk","Hibernating / Lost"))))</f>
        <v>Champions</v>
      </c>
      <c r="N4931" s="54" t="n">
        <f aca="false">IF(AND(Calc!$C$2&lt;=2009,Calc!$C$3&gt;=2009),F4931,0)+IF(AND(Calc!$C$2&lt;=2010,Calc!$C$3&gt;=2010),G4931,0)+IF(AND(Calc!$C$2&lt;=2011,Calc!$C$3&gt;=2011),H4931,0)</f>
        <v>1863.82</v>
      </c>
      <c r="O4931" s="61" t="n">
        <f aca="false">IF(AND(N4931&gt;0,OR(Calc!$C$4="*",B4931=Calc!$C$4)),N4931+ROW()*0.000000001,0)</f>
        <v>1863.820004931</v>
      </c>
    </row>
    <row r="4932" customFormat="false" ht="15" hidden="false" customHeight="false" outlineLevel="0" collapsed="false">
      <c r="A4932" s="49" t="n">
        <v>17351</v>
      </c>
      <c r="B4932" s="49" t="s">
        <v>189</v>
      </c>
      <c r="C4932" s="63" t="n">
        <v>40157</v>
      </c>
      <c r="D4932" s="63" t="n">
        <v>40850</v>
      </c>
      <c r="E4932" s="49" t="n">
        <v>12</v>
      </c>
      <c r="F4932" s="54" t="n">
        <v>133.75</v>
      </c>
      <c r="G4932" s="54" t="n">
        <v>1243.48</v>
      </c>
      <c r="H4932" s="54" t="n">
        <v>587.15</v>
      </c>
      <c r="I4932" s="54" t="n">
        <f aca="false">SUM(F4932:H4932)</f>
        <v>1964.38</v>
      </c>
      <c r="J4932" s="49" t="n">
        <f aca="false">Calc!$C$5-D4932</f>
        <v>37</v>
      </c>
      <c r="K4932" s="49" t="n">
        <f aca="false">IF(J4932&lt;=Calc!$C$11,4,IF(J4932&lt;=Calc!$C$12,3,IF(J4932&lt;=Calc!$C$13,2,1)))</f>
        <v>3</v>
      </c>
      <c r="L4932" s="49" t="n">
        <f aca="false">1+(E4932&gt;=Calc!$C$16)+(E4932&gt;=Calc!$C$17)+(E4932&gt;=Calc!$C$18)</f>
        <v>4</v>
      </c>
      <c r="M4932" s="49" t="str">
        <f aca="false">IF(AND(K4932=4,L4932&gt;=3),"Champions",IF(AND(K4932=3,L4932&gt;=3),"Loyal",IF(K4932&gt;=3,"Recent / New",IF(L4932&gt;=3,"At Risk","Hibernating / Lost"))))</f>
        <v>Loyal</v>
      </c>
      <c r="N4932" s="54" t="n">
        <f aca="false">IF(AND(Calc!$C$2&lt;=2009,Calc!$C$3&gt;=2009),F4932,0)+IF(AND(Calc!$C$2&lt;=2010,Calc!$C$3&gt;=2010),G4932,0)+IF(AND(Calc!$C$2&lt;=2011,Calc!$C$3&gt;=2011),H4932,0)</f>
        <v>1964.38</v>
      </c>
      <c r="O4932" s="61" t="n">
        <f aca="false">IF(AND(N4932&gt;0,OR(Calc!$C$4="*",B4932=Calc!$C$4)),N4932+ROW()*0.000000001,0)</f>
        <v>1964.380004932</v>
      </c>
    </row>
    <row r="4933" customFormat="false" ht="15" hidden="false" customHeight="false" outlineLevel="0" collapsed="false">
      <c r="A4933" s="49" t="n">
        <v>17352</v>
      </c>
      <c r="B4933" s="49" t="s">
        <v>189</v>
      </c>
      <c r="C4933" s="63" t="n">
        <v>40190</v>
      </c>
      <c r="D4933" s="63" t="n">
        <v>40190</v>
      </c>
      <c r="E4933" s="49" t="n">
        <v>1</v>
      </c>
      <c r="F4933" s="54" t="n">
        <v>0</v>
      </c>
      <c r="G4933" s="54" t="n">
        <v>36.25</v>
      </c>
      <c r="H4933" s="54" t="n">
        <v>0</v>
      </c>
      <c r="I4933" s="54" t="n">
        <f aca="false">SUM(F4933:H4933)</f>
        <v>36.25</v>
      </c>
      <c r="J4933" s="49" t="n">
        <f aca="false">Calc!$C$5-D4933</f>
        <v>697</v>
      </c>
      <c r="K4933" s="49" t="n">
        <f aca="false">IF(J4933&lt;=Calc!$C$11,4,IF(J4933&lt;=Calc!$C$12,3,IF(J4933&lt;=Calc!$C$13,2,1)))</f>
        <v>1</v>
      </c>
      <c r="L4933" s="49" t="n">
        <f aca="false">1+(E4933&gt;=Calc!$C$16)+(E4933&gt;=Calc!$C$17)+(E4933&gt;=Calc!$C$18)</f>
        <v>1</v>
      </c>
      <c r="M4933" s="49" t="str">
        <f aca="false">IF(AND(K4933=4,L4933&gt;=3),"Champions",IF(AND(K4933=3,L4933&gt;=3),"Loyal",IF(K4933&gt;=3,"Recent / New",IF(L4933&gt;=3,"At Risk","Hibernating / Lost"))))</f>
        <v>Hibernating / Lost</v>
      </c>
      <c r="N4933" s="54" t="n">
        <f aca="false">IF(AND(Calc!$C$2&lt;=2009,Calc!$C$3&gt;=2009),F4933,0)+IF(AND(Calc!$C$2&lt;=2010,Calc!$C$3&gt;=2010),G4933,0)+IF(AND(Calc!$C$2&lt;=2011,Calc!$C$3&gt;=2011),H4933,0)</f>
        <v>36.25</v>
      </c>
      <c r="O4933" s="61" t="n">
        <f aca="false">IF(AND(N4933&gt;0,OR(Calc!$C$4="*",B4933=Calc!$C$4)),N4933+ROW()*0.000000001,0)</f>
        <v>36.250004933</v>
      </c>
    </row>
    <row r="4934" customFormat="false" ht="15" hidden="false" customHeight="false" outlineLevel="0" collapsed="false">
      <c r="A4934" s="49" t="n">
        <v>17353</v>
      </c>
      <c r="B4934" s="49" t="s">
        <v>189</v>
      </c>
      <c r="C4934" s="63" t="n">
        <v>40262</v>
      </c>
      <c r="D4934" s="63" t="n">
        <v>40757</v>
      </c>
      <c r="E4934" s="49" t="n">
        <v>4</v>
      </c>
      <c r="F4934" s="54" t="n">
        <v>0</v>
      </c>
      <c r="G4934" s="54" t="n">
        <v>1415.55</v>
      </c>
      <c r="H4934" s="54" t="n">
        <v>1740</v>
      </c>
      <c r="I4934" s="54" t="n">
        <f aca="false">SUM(F4934:H4934)</f>
        <v>3155.55</v>
      </c>
      <c r="J4934" s="49" t="n">
        <f aca="false">Calc!$C$5-D4934</f>
        <v>130</v>
      </c>
      <c r="K4934" s="49" t="n">
        <f aca="false">IF(J4934&lt;=Calc!$C$11,4,IF(J4934&lt;=Calc!$C$12,3,IF(J4934&lt;=Calc!$C$13,2,1)))</f>
        <v>2</v>
      </c>
      <c r="L4934" s="49" t="n">
        <f aca="false">1+(E4934&gt;=Calc!$C$16)+(E4934&gt;=Calc!$C$17)+(E4934&gt;=Calc!$C$18)</f>
        <v>3</v>
      </c>
      <c r="M4934" s="49" t="str">
        <f aca="false">IF(AND(K4934=4,L4934&gt;=3),"Champions",IF(AND(K4934=3,L4934&gt;=3),"Loyal",IF(K4934&gt;=3,"Recent / New",IF(L4934&gt;=3,"At Risk","Hibernating / Lost"))))</f>
        <v>At Risk</v>
      </c>
      <c r="N4934" s="54" t="n">
        <f aca="false">IF(AND(Calc!$C$2&lt;=2009,Calc!$C$3&gt;=2009),F4934,0)+IF(AND(Calc!$C$2&lt;=2010,Calc!$C$3&gt;=2010),G4934,0)+IF(AND(Calc!$C$2&lt;=2011,Calc!$C$3&gt;=2011),H4934,0)</f>
        <v>3155.55</v>
      </c>
      <c r="O4934" s="61" t="n">
        <f aca="false">IF(AND(N4934&gt;0,OR(Calc!$C$4="*",B4934=Calc!$C$4)),N4934+ROW()*0.000000001,0)</f>
        <v>3155.550004934</v>
      </c>
    </row>
    <row r="4935" customFormat="false" ht="15" hidden="false" customHeight="false" outlineLevel="0" collapsed="false">
      <c r="A4935" s="49" t="n">
        <v>17354</v>
      </c>
      <c r="B4935" s="49" t="s">
        <v>189</v>
      </c>
      <c r="C4935" s="63" t="n">
        <v>40458</v>
      </c>
      <c r="D4935" s="63" t="n">
        <v>40836</v>
      </c>
      <c r="E4935" s="49" t="n">
        <v>4</v>
      </c>
      <c r="F4935" s="54" t="n">
        <v>0</v>
      </c>
      <c r="G4935" s="54" t="n">
        <v>1740.9</v>
      </c>
      <c r="H4935" s="54" t="n">
        <v>1393.06</v>
      </c>
      <c r="I4935" s="54" t="n">
        <f aca="false">SUM(F4935:H4935)</f>
        <v>3133.96</v>
      </c>
      <c r="J4935" s="49" t="n">
        <f aca="false">Calc!$C$5-D4935</f>
        <v>51</v>
      </c>
      <c r="K4935" s="49" t="n">
        <f aca="false">IF(J4935&lt;=Calc!$C$11,4,IF(J4935&lt;=Calc!$C$12,3,IF(J4935&lt;=Calc!$C$13,2,1)))</f>
        <v>3</v>
      </c>
      <c r="L4935" s="49" t="n">
        <f aca="false">1+(E4935&gt;=Calc!$C$16)+(E4935&gt;=Calc!$C$17)+(E4935&gt;=Calc!$C$18)</f>
        <v>3</v>
      </c>
      <c r="M4935" s="49" t="str">
        <f aca="false">IF(AND(K4935=4,L4935&gt;=3),"Champions",IF(AND(K4935=3,L4935&gt;=3),"Loyal",IF(K4935&gt;=3,"Recent / New",IF(L4935&gt;=3,"At Risk","Hibernating / Lost"))))</f>
        <v>Loyal</v>
      </c>
      <c r="N4935" s="54" t="n">
        <f aca="false">IF(AND(Calc!$C$2&lt;=2009,Calc!$C$3&gt;=2009),F4935,0)+IF(AND(Calc!$C$2&lt;=2010,Calc!$C$3&gt;=2010),G4935,0)+IF(AND(Calc!$C$2&lt;=2011,Calc!$C$3&gt;=2011),H4935,0)</f>
        <v>3133.96</v>
      </c>
      <c r="O4935" s="61" t="n">
        <f aca="false">IF(AND(N4935&gt;0,OR(Calc!$C$4="*",B4935=Calc!$C$4)),N4935+ROW()*0.000000001,0)</f>
        <v>3133.960004935</v>
      </c>
    </row>
    <row r="4936" customFormat="false" ht="15" hidden="false" customHeight="false" outlineLevel="0" collapsed="false">
      <c r="A4936" s="49" t="n">
        <v>17355</v>
      </c>
      <c r="B4936" s="49" t="s">
        <v>189</v>
      </c>
      <c r="C4936" s="63" t="n">
        <v>40500</v>
      </c>
      <c r="D4936" s="63" t="n">
        <v>40500</v>
      </c>
      <c r="E4936" s="49" t="n">
        <v>1</v>
      </c>
      <c r="F4936" s="54" t="n">
        <v>0</v>
      </c>
      <c r="G4936" s="54" t="n">
        <v>273.31</v>
      </c>
      <c r="H4936" s="54" t="n">
        <v>0</v>
      </c>
      <c r="I4936" s="54" t="n">
        <f aca="false">SUM(F4936:H4936)</f>
        <v>273.31</v>
      </c>
      <c r="J4936" s="49" t="n">
        <f aca="false">Calc!$C$5-D4936</f>
        <v>387</v>
      </c>
      <c r="K4936" s="49" t="n">
        <f aca="false">IF(J4936&lt;=Calc!$C$11,4,IF(J4936&lt;=Calc!$C$12,3,IF(J4936&lt;=Calc!$C$13,2,1)))</f>
        <v>1</v>
      </c>
      <c r="L4936" s="49" t="n">
        <f aca="false">1+(E4936&gt;=Calc!$C$16)+(E4936&gt;=Calc!$C$17)+(E4936&gt;=Calc!$C$18)</f>
        <v>1</v>
      </c>
      <c r="M4936" s="49" t="str">
        <f aca="false">IF(AND(K4936=4,L4936&gt;=3),"Champions",IF(AND(K4936=3,L4936&gt;=3),"Loyal",IF(K4936&gt;=3,"Recent / New",IF(L4936&gt;=3,"At Risk","Hibernating / Lost"))))</f>
        <v>Hibernating / Lost</v>
      </c>
      <c r="N4936" s="54" t="n">
        <f aca="false">IF(AND(Calc!$C$2&lt;=2009,Calc!$C$3&gt;=2009),F4936,0)+IF(AND(Calc!$C$2&lt;=2010,Calc!$C$3&gt;=2010),G4936,0)+IF(AND(Calc!$C$2&lt;=2011,Calc!$C$3&gt;=2011),H4936,0)</f>
        <v>273.31</v>
      </c>
      <c r="O4936" s="61" t="n">
        <f aca="false">IF(AND(N4936&gt;0,OR(Calc!$C$4="*",B4936=Calc!$C$4)),N4936+ROW()*0.000000001,0)</f>
        <v>273.310004936</v>
      </c>
    </row>
    <row r="4937" customFormat="false" ht="15" hidden="false" customHeight="false" outlineLevel="0" collapsed="false">
      <c r="A4937" s="49" t="n">
        <v>17356</v>
      </c>
      <c r="B4937" s="49" t="s">
        <v>189</v>
      </c>
      <c r="C4937" s="63" t="n">
        <v>40198</v>
      </c>
      <c r="D4937" s="63" t="n">
        <v>40575</v>
      </c>
      <c r="E4937" s="49" t="n">
        <v>5</v>
      </c>
      <c r="F4937" s="54" t="n">
        <v>0</v>
      </c>
      <c r="G4937" s="54" t="n">
        <v>768.25</v>
      </c>
      <c r="H4937" s="54" t="n">
        <v>178.22</v>
      </c>
      <c r="I4937" s="54" t="n">
        <f aca="false">SUM(F4937:H4937)</f>
        <v>946.47</v>
      </c>
      <c r="J4937" s="49" t="n">
        <f aca="false">Calc!$C$5-D4937</f>
        <v>312</v>
      </c>
      <c r="K4937" s="49" t="n">
        <f aca="false">IF(J4937&lt;=Calc!$C$11,4,IF(J4937&lt;=Calc!$C$12,3,IF(J4937&lt;=Calc!$C$13,2,1)))</f>
        <v>2</v>
      </c>
      <c r="L4937" s="49" t="n">
        <f aca="false">1+(E4937&gt;=Calc!$C$16)+(E4937&gt;=Calc!$C$17)+(E4937&gt;=Calc!$C$18)</f>
        <v>3</v>
      </c>
      <c r="M4937" s="49" t="str">
        <f aca="false">IF(AND(K4937=4,L4937&gt;=3),"Champions",IF(AND(K4937=3,L4937&gt;=3),"Loyal",IF(K4937&gt;=3,"Recent / New",IF(L4937&gt;=3,"At Risk","Hibernating / Lost"))))</f>
        <v>At Risk</v>
      </c>
      <c r="N4937" s="54" t="n">
        <f aca="false">IF(AND(Calc!$C$2&lt;=2009,Calc!$C$3&gt;=2009),F4937,0)+IF(AND(Calc!$C$2&lt;=2010,Calc!$C$3&gt;=2010),G4937,0)+IF(AND(Calc!$C$2&lt;=2011,Calc!$C$3&gt;=2011),H4937,0)</f>
        <v>946.47</v>
      </c>
      <c r="O4937" s="61" t="n">
        <f aca="false">IF(AND(N4937&gt;0,OR(Calc!$C$4="*",B4937=Calc!$C$4)),N4937+ROW()*0.000000001,0)</f>
        <v>946.470004937</v>
      </c>
    </row>
    <row r="4938" customFormat="false" ht="15" hidden="false" customHeight="false" outlineLevel="0" collapsed="false">
      <c r="A4938" s="49" t="n">
        <v>17357</v>
      </c>
      <c r="B4938" s="49" t="s">
        <v>189</v>
      </c>
      <c r="C4938" s="63" t="n">
        <v>40862</v>
      </c>
      <c r="D4938" s="63" t="n">
        <v>40862</v>
      </c>
      <c r="E4938" s="49" t="n">
        <v>2</v>
      </c>
      <c r="F4938" s="54" t="n">
        <v>0</v>
      </c>
      <c r="G4938" s="54" t="n">
        <v>0</v>
      </c>
      <c r="H4938" s="54" t="n">
        <v>384.39</v>
      </c>
      <c r="I4938" s="54" t="n">
        <f aca="false">SUM(F4938:H4938)</f>
        <v>384.39</v>
      </c>
      <c r="J4938" s="49" t="n">
        <f aca="false">Calc!$C$5-D4938</f>
        <v>25</v>
      </c>
      <c r="K4938" s="49" t="n">
        <f aca="false">IF(J4938&lt;=Calc!$C$11,4,IF(J4938&lt;=Calc!$C$12,3,IF(J4938&lt;=Calc!$C$13,2,1)))</f>
        <v>4</v>
      </c>
      <c r="L4938" s="49" t="n">
        <f aca="false">1+(E4938&gt;=Calc!$C$16)+(E4938&gt;=Calc!$C$17)+(E4938&gt;=Calc!$C$18)</f>
        <v>2</v>
      </c>
      <c r="M4938" s="49" t="str">
        <f aca="false">IF(AND(K4938=4,L4938&gt;=3),"Champions",IF(AND(K4938=3,L4938&gt;=3),"Loyal",IF(K4938&gt;=3,"Recent / New",IF(L4938&gt;=3,"At Risk","Hibernating / Lost"))))</f>
        <v>Recent / New</v>
      </c>
      <c r="N4938" s="54" t="n">
        <f aca="false">IF(AND(Calc!$C$2&lt;=2009,Calc!$C$3&gt;=2009),F4938,0)+IF(AND(Calc!$C$2&lt;=2010,Calc!$C$3&gt;=2010),G4938,0)+IF(AND(Calc!$C$2&lt;=2011,Calc!$C$3&gt;=2011),H4938,0)</f>
        <v>384.39</v>
      </c>
      <c r="O4938" s="61" t="n">
        <f aca="false">IF(AND(N4938&gt;0,OR(Calc!$C$4="*",B4938=Calc!$C$4)),N4938+ROW()*0.000000001,0)</f>
        <v>384.390004938</v>
      </c>
    </row>
    <row r="4939" customFormat="false" ht="15" hidden="false" customHeight="false" outlineLevel="0" collapsed="false">
      <c r="A4939" s="49" t="n">
        <v>17358</v>
      </c>
      <c r="B4939" s="49" t="s">
        <v>189</v>
      </c>
      <c r="C4939" s="63" t="n">
        <v>40233</v>
      </c>
      <c r="D4939" s="63" t="n">
        <v>40583</v>
      </c>
      <c r="E4939" s="49" t="n">
        <v>5</v>
      </c>
      <c r="F4939" s="54" t="n">
        <v>0</v>
      </c>
      <c r="G4939" s="54" t="n">
        <v>741.86</v>
      </c>
      <c r="H4939" s="54" t="n">
        <v>119.15</v>
      </c>
      <c r="I4939" s="54" t="n">
        <f aca="false">SUM(F4939:H4939)</f>
        <v>861.01</v>
      </c>
      <c r="J4939" s="49" t="n">
        <f aca="false">Calc!$C$5-D4939</f>
        <v>304</v>
      </c>
      <c r="K4939" s="49" t="n">
        <f aca="false">IF(J4939&lt;=Calc!$C$11,4,IF(J4939&lt;=Calc!$C$12,3,IF(J4939&lt;=Calc!$C$13,2,1)))</f>
        <v>2</v>
      </c>
      <c r="L4939" s="49" t="n">
        <f aca="false">1+(E4939&gt;=Calc!$C$16)+(E4939&gt;=Calc!$C$17)+(E4939&gt;=Calc!$C$18)</f>
        <v>3</v>
      </c>
      <c r="M4939" s="49" t="str">
        <f aca="false">IF(AND(K4939=4,L4939&gt;=3),"Champions",IF(AND(K4939=3,L4939&gt;=3),"Loyal",IF(K4939&gt;=3,"Recent / New",IF(L4939&gt;=3,"At Risk","Hibernating / Lost"))))</f>
        <v>At Risk</v>
      </c>
      <c r="N4939" s="54" t="n">
        <f aca="false">IF(AND(Calc!$C$2&lt;=2009,Calc!$C$3&gt;=2009),F4939,0)+IF(AND(Calc!$C$2&lt;=2010,Calc!$C$3&gt;=2010),G4939,0)+IF(AND(Calc!$C$2&lt;=2011,Calc!$C$3&gt;=2011),H4939,0)</f>
        <v>861.01</v>
      </c>
      <c r="O4939" s="61" t="n">
        <f aca="false">IF(AND(N4939&gt;0,OR(Calc!$C$4="*",B4939=Calc!$C$4)),N4939+ROW()*0.000000001,0)</f>
        <v>861.010004939</v>
      </c>
    </row>
    <row r="4940" customFormat="false" ht="15" hidden="false" customHeight="false" outlineLevel="0" collapsed="false">
      <c r="A4940" s="49" t="n">
        <v>17359</v>
      </c>
      <c r="B4940" s="49" t="s">
        <v>189</v>
      </c>
      <c r="C4940" s="63" t="n">
        <v>40238</v>
      </c>
      <c r="D4940" s="63" t="n">
        <v>40875</v>
      </c>
      <c r="E4940" s="49" t="n">
        <v>2</v>
      </c>
      <c r="F4940" s="54" t="n">
        <v>0</v>
      </c>
      <c r="G4940" s="54" t="n">
        <v>156.6</v>
      </c>
      <c r="H4940" s="54" t="n">
        <v>127.86</v>
      </c>
      <c r="I4940" s="54" t="n">
        <f aca="false">SUM(F4940:H4940)</f>
        <v>284.46</v>
      </c>
      <c r="J4940" s="49" t="n">
        <f aca="false">Calc!$C$5-D4940</f>
        <v>12</v>
      </c>
      <c r="K4940" s="49" t="n">
        <f aca="false">IF(J4940&lt;=Calc!$C$11,4,IF(J4940&lt;=Calc!$C$12,3,IF(J4940&lt;=Calc!$C$13,2,1)))</f>
        <v>4</v>
      </c>
      <c r="L4940" s="49" t="n">
        <f aca="false">1+(E4940&gt;=Calc!$C$16)+(E4940&gt;=Calc!$C$17)+(E4940&gt;=Calc!$C$18)</f>
        <v>2</v>
      </c>
      <c r="M4940" s="49" t="str">
        <f aca="false">IF(AND(K4940=4,L4940&gt;=3),"Champions",IF(AND(K4940=3,L4940&gt;=3),"Loyal",IF(K4940&gt;=3,"Recent / New",IF(L4940&gt;=3,"At Risk","Hibernating / Lost"))))</f>
        <v>Recent / New</v>
      </c>
      <c r="N4940" s="54" t="n">
        <f aca="false">IF(AND(Calc!$C$2&lt;=2009,Calc!$C$3&gt;=2009),F4940,0)+IF(AND(Calc!$C$2&lt;=2010,Calc!$C$3&gt;=2010),G4940,0)+IF(AND(Calc!$C$2&lt;=2011,Calc!$C$3&gt;=2011),H4940,0)</f>
        <v>284.46</v>
      </c>
      <c r="O4940" s="61" t="n">
        <f aca="false">IF(AND(N4940&gt;0,OR(Calc!$C$4="*",B4940=Calc!$C$4)),N4940+ROW()*0.000000001,0)</f>
        <v>284.46000494</v>
      </c>
    </row>
    <row r="4941" customFormat="false" ht="15" hidden="false" customHeight="false" outlineLevel="0" collapsed="false">
      <c r="A4941" s="49" t="n">
        <v>17360</v>
      </c>
      <c r="B4941" s="49" t="s">
        <v>189</v>
      </c>
      <c r="C4941" s="63" t="n">
        <v>40452</v>
      </c>
      <c r="D4941" s="63" t="n">
        <v>40869</v>
      </c>
      <c r="E4941" s="49" t="n">
        <v>6</v>
      </c>
      <c r="F4941" s="54" t="n">
        <v>0</v>
      </c>
      <c r="G4941" s="54" t="n">
        <v>602.32</v>
      </c>
      <c r="H4941" s="54" t="n">
        <v>568.24</v>
      </c>
      <c r="I4941" s="54" t="n">
        <f aca="false">SUM(F4941:H4941)</f>
        <v>1170.56</v>
      </c>
      <c r="J4941" s="49" t="n">
        <f aca="false">Calc!$C$5-D4941</f>
        <v>18</v>
      </c>
      <c r="K4941" s="49" t="n">
        <f aca="false">IF(J4941&lt;=Calc!$C$11,4,IF(J4941&lt;=Calc!$C$12,3,IF(J4941&lt;=Calc!$C$13,2,1)))</f>
        <v>4</v>
      </c>
      <c r="L4941" s="49" t="n">
        <f aca="false">1+(E4941&gt;=Calc!$C$16)+(E4941&gt;=Calc!$C$17)+(E4941&gt;=Calc!$C$18)</f>
        <v>3</v>
      </c>
      <c r="M4941" s="49" t="str">
        <f aca="false">IF(AND(K4941=4,L4941&gt;=3),"Champions",IF(AND(K4941=3,L4941&gt;=3),"Loyal",IF(K4941&gt;=3,"Recent / New",IF(L4941&gt;=3,"At Risk","Hibernating / Lost"))))</f>
        <v>Champions</v>
      </c>
      <c r="N4941" s="54" t="n">
        <f aca="false">IF(AND(Calc!$C$2&lt;=2009,Calc!$C$3&gt;=2009),F4941,0)+IF(AND(Calc!$C$2&lt;=2010,Calc!$C$3&gt;=2010),G4941,0)+IF(AND(Calc!$C$2&lt;=2011,Calc!$C$3&gt;=2011),H4941,0)</f>
        <v>1170.56</v>
      </c>
      <c r="O4941" s="61" t="n">
        <f aca="false">IF(AND(N4941&gt;0,OR(Calc!$C$4="*",B4941=Calc!$C$4)),N4941+ROW()*0.000000001,0)</f>
        <v>1170.560004941</v>
      </c>
    </row>
    <row r="4942" customFormat="false" ht="15" hidden="false" customHeight="false" outlineLevel="0" collapsed="false">
      <c r="A4942" s="49" t="n">
        <v>17361</v>
      </c>
      <c r="B4942" s="49" t="s">
        <v>189</v>
      </c>
      <c r="C4942" s="63" t="n">
        <v>40210</v>
      </c>
      <c r="D4942" s="63" t="n">
        <v>40837</v>
      </c>
      <c r="E4942" s="49" t="n">
        <v>5</v>
      </c>
      <c r="F4942" s="54" t="n">
        <v>0</v>
      </c>
      <c r="G4942" s="54" t="n">
        <v>383.59</v>
      </c>
      <c r="H4942" s="54" t="n">
        <v>488.2</v>
      </c>
      <c r="I4942" s="54" t="n">
        <f aca="false">SUM(F4942:H4942)</f>
        <v>871.79</v>
      </c>
      <c r="J4942" s="49" t="n">
        <f aca="false">Calc!$C$5-D4942</f>
        <v>50</v>
      </c>
      <c r="K4942" s="49" t="n">
        <f aca="false">IF(J4942&lt;=Calc!$C$11,4,IF(J4942&lt;=Calc!$C$12,3,IF(J4942&lt;=Calc!$C$13,2,1)))</f>
        <v>3</v>
      </c>
      <c r="L4942" s="49" t="n">
        <f aca="false">1+(E4942&gt;=Calc!$C$16)+(E4942&gt;=Calc!$C$17)+(E4942&gt;=Calc!$C$18)</f>
        <v>3</v>
      </c>
      <c r="M4942" s="49" t="str">
        <f aca="false">IF(AND(K4942=4,L4942&gt;=3),"Champions",IF(AND(K4942=3,L4942&gt;=3),"Loyal",IF(K4942&gt;=3,"Recent / New",IF(L4942&gt;=3,"At Risk","Hibernating / Lost"))))</f>
        <v>Loyal</v>
      </c>
      <c r="N4942" s="54" t="n">
        <f aca="false">IF(AND(Calc!$C$2&lt;=2009,Calc!$C$3&gt;=2009),F4942,0)+IF(AND(Calc!$C$2&lt;=2010,Calc!$C$3&gt;=2010),G4942,0)+IF(AND(Calc!$C$2&lt;=2011,Calc!$C$3&gt;=2011),H4942,0)</f>
        <v>871.79</v>
      </c>
      <c r="O4942" s="61" t="n">
        <f aca="false">IF(AND(N4942&gt;0,OR(Calc!$C$4="*",B4942=Calc!$C$4)),N4942+ROW()*0.000000001,0)</f>
        <v>871.790004942</v>
      </c>
    </row>
    <row r="4943" customFormat="false" ht="15" hidden="false" customHeight="false" outlineLevel="0" collapsed="false">
      <c r="A4943" s="49" t="n">
        <v>17362</v>
      </c>
      <c r="B4943" s="49" t="s">
        <v>189</v>
      </c>
      <c r="C4943" s="63" t="n">
        <v>40184</v>
      </c>
      <c r="D4943" s="63" t="n">
        <v>40647</v>
      </c>
      <c r="E4943" s="49" t="n">
        <v>7</v>
      </c>
      <c r="F4943" s="54" t="n">
        <v>0</v>
      </c>
      <c r="G4943" s="54" t="n">
        <v>698.31</v>
      </c>
      <c r="H4943" s="54" t="n">
        <v>312.23</v>
      </c>
      <c r="I4943" s="54" t="n">
        <f aca="false">SUM(F4943:H4943)</f>
        <v>1010.54</v>
      </c>
      <c r="J4943" s="49" t="n">
        <f aca="false">Calc!$C$5-D4943</f>
        <v>240</v>
      </c>
      <c r="K4943" s="49" t="n">
        <f aca="false">IF(J4943&lt;=Calc!$C$11,4,IF(J4943&lt;=Calc!$C$12,3,IF(J4943&lt;=Calc!$C$13,2,1)))</f>
        <v>2</v>
      </c>
      <c r="L4943" s="49" t="n">
        <f aca="false">1+(E4943&gt;=Calc!$C$16)+(E4943&gt;=Calc!$C$17)+(E4943&gt;=Calc!$C$18)</f>
        <v>3</v>
      </c>
      <c r="M4943" s="49" t="str">
        <f aca="false">IF(AND(K4943=4,L4943&gt;=3),"Champions",IF(AND(K4943=3,L4943&gt;=3),"Loyal",IF(K4943&gt;=3,"Recent / New",IF(L4943&gt;=3,"At Risk","Hibernating / Lost"))))</f>
        <v>At Risk</v>
      </c>
      <c r="N4943" s="54" t="n">
        <f aca="false">IF(AND(Calc!$C$2&lt;=2009,Calc!$C$3&gt;=2009),F4943,0)+IF(AND(Calc!$C$2&lt;=2010,Calc!$C$3&gt;=2010),G4943,0)+IF(AND(Calc!$C$2&lt;=2011,Calc!$C$3&gt;=2011),H4943,0)</f>
        <v>1010.54</v>
      </c>
      <c r="O4943" s="61" t="n">
        <f aca="false">IF(AND(N4943&gt;0,OR(Calc!$C$4="*",B4943=Calc!$C$4)),N4943+ROW()*0.000000001,0)</f>
        <v>1010.540004943</v>
      </c>
    </row>
    <row r="4944" customFormat="false" ht="15" hidden="false" customHeight="false" outlineLevel="0" collapsed="false">
      <c r="A4944" s="49" t="n">
        <v>17363</v>
      </c>
      <c r="B4944" s="49" t="s">
        <v>189</v>
      </c>
      <c r="C4944" s="63" t="n">
        <v>40484</v>
      </c>
      <c r="D4944" s="63" t="n">
        <v>40491</v>
      </c>
      <c r="E4944" s="49" t="n">
        <v>3</v>
      </c>
      <c r="F4944" s="54" t="n">
        <v>0</v>
      </c>
      <c r="G4944" s="54" t="n">
        <v>920.46</v>
      </c>
      <c r="H4944" s="54" t="n">
        <v>0</v>
      </c>
      <c r="I4944" s="54" t="n">
        <f aca="false">SUM(F4944:H4944)</f>
        <v>920.46</v>
      </c>
      <c r="J4944" s="49" t="n">
        <f aca="false">Calc!$C$5-D4944</f>
        <v>396</v>
      </c>
      <c r="K4944" s="49" t="n">
        <f aca="false">IF(J4944&lt;=Calc!$C$11,4,IF(J4944&lt;=Calc!$C$12,3,IF(J4944&lt;=Calc!$C$13,2,1)))</f>
        <v>1</v>
      </c>
      <c r="L4944" s="49" t="n">
        <f aca="false">1+(E4944&gt;=Calc!$C$16)+(E4944&gt;=Calc!$C$17)+(E4944&gt;=Calc!$C$18)</f>
        <v>2</v>
      </c>
      <c r="M4944" s="49" t="str">
        <f aca="false">IF(AND(K4944=4,L4944&gt;=3),"Champions",IF(AND(K4944=3,L4944&gt;=3),"Loyal",IF(K4944&gt;=3,"Recent / New",IF(L4944&gt;=3,"At Risk","Hibernating / Lost"))))</f>
        <v>Hibernating / Lost</v>
      </c>
      <c r="N4944" s="54" t="n">
        <f aca="false">IF(AND(Calc!$C$2&lt;=2009,Calc!$C$3&gt;=2009),F4944,0)+IF(AND(Calc!$C$2&lt;=2010,Calc!$C$3&gt;=2010),G4944,0)+IF(AND(Calc!$C$2&lt;=2011,Calc!$C$3&gt;=2011),H4944,0)</f>
        <v>920.46</v>
      </c>
      <c r="O4944" s="61" t="n">
        <f aca="false">IF(AND(N4944&gt;0,OR(Calc!$C$4="*",B4944=Calc!$C$4)),N4944+ROW()*0.000000001,0)</f>
        <v>920.460004944</v>
      </c>
    </row>
    <row r="4945" customFormat="false" ht="15" hidden="false" customHeight="false" outlineLevel="0" collapsed="false">
      <c r="A4945" s="49" t="n">
        <v>17364</v>
      </c>
      <c r="B4945" s="49" t="s">
        <v>189</v>
      </c>
      <c r="C4945" s="63" t="n">
        <v>40154</v>
      </c>
      <c r="D4945" s="63" t="n">
        <v>40886</v>
      </c>
      <c r="E4945" s="49" t="n">
        <v>27</v>
      </c>
      <c r="F4945" s="54" t="n">
        <v>1136.08</v>
      </c>
      <c r="G4945" s="54" t="n">
        <v>6013.74</v>
      </c>
      <c r="H4945" s="54" t="n">
        <v>4437.23</v>
      </c>
      <c r="I4945" s="54" t="n">
        <f aca="false">SUM(F4945:H4945)</f>
        <v>11587.05</v>
      </c>
      <c r="J4945" s="49" t="n">
        <f aca="false">Calc!$C$5-D4945</f>
        <v>1</v>
      </c>
      <c r="K4945" s="49" t="n">
        <f aca="false">IF(J4945&lt;=Calc!$C$11,4,IF(J4945&lt;=Calc!$C$12,3,IF(J4945&lt;=Calc!$C$13,2,1)))</f>
        <v>4</v>
      </c>
      <c r="L4945" s="49" t="n">
        <f aca="false">1+(E4945&gt;=Calc!$C$16)+(E4945&gt;=Calc!$C$17)+(E4945&gt;=Calc!$C$18)</f>
        <v>4</v>
      </c>
      <c r="M4945" s="49" t="str">
        <f aca="false">IF(AND(K4945=4,L4945&gt;=3),"Champions",IF(AND(K4945=3,L4945&gt;=3),"Loyal",IF(K4945&gt;=3,"Recent / New",IF(L4945&gt;=3,"At Risk","Hibernating / Lost"))))</f>
        <v>Champions</v>
      </c>
      <c r="N4945" s="54" t="n">
        <f aca="false">IF(AND(Calc!$C$2&lt;=2009,Calc!$C$3&gt;=2009),F4945,0)+IF(AND(Calc!$C$2&lt;=2010,Calc!$C$3&gt;=2010),G4945,0)+IF(AND(Calc!$C$2&lt;=2011,Calc!$C$3&gt;=2011),H4945,0)</f>
        <v>11587.05</v>
      </c>
      <c r="O4945" s="61" t="n">
        <f aca="false">IF(AND(N4945&gt;0,OR(Calc!$C$4="*",B4945=Calc!$C$4)),N4945+ROW()*0.000000001,0)</f>
        <v>11587.050004945</v>
      </c>
    </row>
    <row r="4946" customFormat="false" ht="15" hidden="false" customHeight="false" outlineLevel="0" collapsed="false">
      <c r="A4946" s="49" t="n">
        <v>17365</v>
      </c>
      <c r="B4946" s="49" t="s">
        <v>189</v>
      </c>
      <c r="C4946" s="63" t="n">
        <v>40210</v>
      </c>
      <c r="D4946" s="63" t="n">
        <v>40874</v>
      </c>
      <c r="E4946" s="49" t="n">
        <v>15</v>
      </c>
      <c r="F4946" s="54" t="n">
        <v>0</v>
      </c>
      <c r="G4946" s="54" t="n">
        <v>3397.98</v>
      </c>
      <c r="H4946" s="54" t="n">
        <v>4762.32</v>
      </c>
      <c r="I4946" s="54" t="n">
        <f aca="false">SUM(F4946:H4946)</f>
        <v>8160.3</v>
      </c>
      <c r="J4946" s="49" t="n">
        <f aca="false">Calc!$C$5-D4946</f>
        <v>13</v>
      </c>
      <c r="K4946" s="49" t="n">
        <f aca="false">IF(J4946&lt;=Calc!$C$11,4,IF(J4946&lt;=Calc!$C$12,3,IF(J4946&lt;=Calc!$C$13,2,1)))</f>
        <v>4</v>
      </c>
      <c r="L4946" s="49" t="n">
        <f aca="false">1+(E4946&gt;=Calc!$C$16)+(E4946&gt;=Calc!$C$17)+(E4946&gt;=Calc!$C$18)</f>
        <v>4</v>
      </c>
      <c r="M4946" s="49" t="str">
        <f aca="false">IF(AND(K4946=4,L4946&gt;=3),"Champions",IF(AND(K4946=3,L4946&gt;=3),"Loyal",IF(K4946&gt;=3,"Recent / New",IF(L4946&gt;=3,"At Risk","Hibernating / Lost"))))</f>
        <v>Champions</v>
      </c>
      <c r="N4946" s="54" t="n">
        <f aca="false">IF(AND(Calc!$C$2&lt;=2009,Calc!$C$3&gt;=2009),F4946,0)+IF(AND(Calc!$C$2&lt;=2010,Calc!$C$3&gt;=2010),G4946,0)+IF(AND(Calc!$C$2&lt;=2011,Calc!$C$3&gt;=2011),H4946,0)</f>
        <v>8160.3</v>
      </c>
      <c r="O4946" s="61" t="n">
        <f aca="false">IF(AND(N4946&gt;0,OR(Calc!$C$4="*",B4946=Calc!$C$4)),N4946+ROW()*0.000000001,0)</f>
        <v>8160.300004946</v>
      </c>
    </row>
    <row r="4947" customFormat="false" ht="15" hidden="false" customHeight="false" outlineLevel="0" collapsed="false">
      <c r="A4947" s="49" t="n">
        <v>17366</v>
      </c>
      <c r="B4947" s="49" t="s">
        <v>189</v>
      </c>
      <c r="C4947" s="63" t="n">
        <v>40430</v>
      </c>
      <c r="D4947" s="63" t="n">
        <v>40454</v>
      </c>
      <c r="E4947" s="49" t="n">
        <v>2</v>
      </c>
      <c r="F4947" s="54" t="n">
        <v>0</v>
      </c>
      <c r="G4947" s="54" t="n">
        <v>1075.59</v>
      </c>
      <c r="H4947" s="54" t="n">
        <v>0</v>
      </c>
      <c r="I4947" s="54" t="n">
        <f aca="false">SUM(F4947:H4947)</f>
        <v>1075.59</v>
      </c>
      <c r="J4947" s="49" t="n">
        <f aca="false">Calc!$C$5-D4947</f>
        <v>433</v>
      </c>
      <c r="K4947" s="49" t="n">
        <f aca="false">IF(J4947&lt;=Calc!$C$11,4,IF(J4947&lt;=Calc!$C$12,3,IF(J4947&lt;=Calc!$C$13,2,1)))</f>
        <v>1</v>
      </c>
      <c r="L4947" s="49" t="n">
        <f aca="false">1+(E4947&gt;=Calc!$C$16)+(E4947&gt;=Calc!$C$17)+(E4947&gt;=Calc!$C$18)</f>
        <v>2</v>
      </c>
      <c r="M4947" s="49" t="str">
        <f aca="false">IF(AND(K4947=4,L4947&gt;=3),"Champions",IF(AND(K4947=3,L4947&gt;=3),"Loyal",IF(K4947&gt;=3,"Recent / New",IF(L4947&gt;=3,"At Risk","Hibernating / Lost"))))</f>
        <v>Hibernating / Lost</v>
      </c>
      <c r="N4947" s="54" t="n">
        <f aca="false">IF(AND(Calc!$C$2&lt;=2009,Calc!$C$3&gt;=2009),F4947,0)+IF(AND(Calc!$C$2&lt;=2010,Calc!$C$3&gt;=2010),G4947,0)+IF(AND(Calc!$C$2&lt;=2011,Calc!$C$3&gt;=2011),H4947,0)</f>
        <v>1075.59</v>
      </c>
      <c r="O4947" s="61" t="n">
        <f aca="false">IF(AND(N4947&gt;0,OR(Calc!$C$4="*",B4947=Calc!$C$4)),N4947+ROW()*0.000000001,0)</f>
        <v>1075.590004947</v>
      </c>
    </row>
    <row r="4948" customFormat="false" ht="15" hidden="false" customHeight="false" outlineLevel="0" collapsed="false">
      <c r="A4948" s="49" t="n">
        <v>17367</v>
      </c>
      <c r="B4948" s="49" t="s">
        <v>189</v>
      </c>
      <c r="C4948" s="63" t="n">
        <v>40648</v>
      </c>
      <c r="D4948" s="63" t="n">
        <v>40648</v>
      </c>
      <c r="E4948" s="49" t="n">
        <v>1</v>
      </c>
      <c r="F4948" s="54" t="n">
        <v>0</v>
      </c>
      <c r="G4948" s="54" t="n">
        <v>0</v>
      </c>
      <c r="H4948" s="54" t="n">
        <v>167.55</v>
      </c>
      <c r="I4948" s="54" t="n">
        <f aca="false">SUM(F4948:H4948)</f>
        <v>167.55</v>
      </c>
      <c r="J4948" s="49" t="n">
        <f aca="false">Calc!$C$5-D4948</f>
        <v>239</v>
      </c>
      <c r="K4948" s="49" t="n">
        <f aca="false">IF(J4948&lt;=Calc!$C$11,4,IF(J4948&lt;=Calc!$C$12,3,IF(J4948&lt;=Calc!$C$13,2,1)))</f>
        <v>2</v>
      </c>
      <c r="L4948" s="49" t="n">
        <f aca="false">1+(E4948&gt;=Calc!$C$16)+(E4948&gt;=Calc!$C$17)+(E4948&gt;=Calc!$C$18)</f>
        <v>1</v>
      </c>
      <c r="M4948" s="49" t="str">
        <f aca="false">IF(AND(K4948=4,L4948&gt;=3),"Champions",IF(AND(K4948=3,L4948&gt;=3),"Loyal",IF(K4948&gt;=3,"Recent / New",IF(L4948&gt;=3,"At Risk","Hibernating / Lost"))))</f>
        <v>Hibernating / Lost</v>
      </c>
      <c r="N4948" s="54" t="n">
        <f aca="false">IF(AND(Calc!$C$2&lt;=2009,Calc!$C$3&gt;=2009),F4948,0)+IF(AND(Calc!$C$2&lt;=2010,Calc!$C$3&gt;=2010),G4948,0)+IF(AND(Calc!$C$2&lt;=2011,Calc!$C$3&gt;=2011),H4948,0)</f>
        <v>167.55</v>
      </c>
      <c r="O4948" s="61" t="n">
        <f aca="false">IF(AND(N4948&gt;0,OR(Calc!$C$4="*",B4948=Calc!$C$4)),N4948+ROW()*0.000000001,0)</f>
        <v>167.550004948</v>
      </c>
    </row>
    <row r="4949" customFormat="false" ht="15" hidden="false" customHeight="false" outlineLevel="0" collapsed="false">
      <c r="A4949" s="49" t="n">
        <v>17368</v>
      </c>
      <c r="B4949" s="49" t="s">
        <v>189</v>
      </c>
      <c r="C4949" s="63" t="n">
        <v>40162</v>
      </c>
      <c r="D4949" s="63" t="n">
        <v>40863</v>
      </c>
      <c r="E4949" s="49" t="n">
        <v>14</v>
      </c>
      <c r="F4949" s="54" t="n">
        <v>191.72</v>
      </c>
      <c r="G4949" s="54" t="n">
        <v>637.95</v>
      </c>
      <c r="H4949" s="54" t="n">
        <v>1315.72</v>
      </c>
      <c r="I4949" s="54" t="n">
        <f aca="false">SUM(F4949:H4949)</f>
        <v>2145.39</v>
      </c>
      <c r="J4949" s="49" t="n">
        <f aca="false">Calc!$C$5-D4949</f>
        <v>24</v>
      </c>
      <c r="K4949" s="49" t="n">
        <f aca="false">IF(J4949&lt;=Calc!$C$11,4,IF(J4949&lt;=Calc!$C$12,3,IF(J4949&lt;=Calc!$C$13,2,1)))</f>
        <v>4</v>
      </c>
      <c r="L4949" s="49" t="n">
        <f aca="false">1+(E4949&gt;=Calc!$C$16)+(E4949&gt;=Calc!$C$17)+(E4949&gt;=Calc!$C$18)</f>
        <v>4</v>
      </c>
      <c r="M4949" s="49" t="str">
        <f aca="false">IF(AND(K4949=4,L4949&gt;=3),"Champions",IF(AND(K4949=3,L4949&gt;=3),"Loyal",IF(K4949&gt;=3,"Recent / New",IF(L4949&gt;=3,"At Risk","Hibernating / Lost"))))</f>
        <v>Champions</v>
      </c>
      <c r="N4949" s="54" t="n">
        <f aca="false">IF(AND(Calc!$C$2&lt;=2009,Calc!$C$3&gt;=2009),F4949,0)+IF(AND(Calc!$C$2&lt;=2010,Calc!$C$3&gt;=2010),G4949,0)+IF(AND(Calc!$C$2&lt;=2011,Calc!$C$3&gt;=2011),H4949,0)</f>
        <v>2145.39</v>
      </c>
      <c r="O4949" s="61" t="n">
        <f aca="false">IF(AND(N4949&gt;0,OR(Calc!$C$4="*",B4949=Calc!$C$4)),N4949+ROW()*0.000000001,0)</f>
        <v>2145.390004949</v>
      </c>
    </row>
    <row r="4950" customFormat="false" ht="15" hidden="false" customHeight="false" outlineLevel="0" collapsed="false">
      <c r="A4950" s="49" t="n">
        <v>17369</v>
      </c>
      <c r="B4950" s="49" t="s">
        <v>189</v>
      </c>
      <c r="C4950" s="63" t="n">
        <v>40431</v>
      </c>
      <c r="D4950" s="63" t="n">
        <v>40431</v>
      </c>
      <c r="E4950" s="49" t="n">
        <v>1</v>
      </c>
      <c r="F4950" s="54" t="n">
        <v>0</v>
      </c>
      <c r="G4950" s="54" t="n">
        <v>979.2</v>
      </c>
      <c r="H4950" s="54" t="n">
        <v>0</v>
      </c>
      <c r="I4950" s="54" t="n">
        <f aca="false">SUM(F4950:H4950)</f>
        <v>979.2</v>
      </c>
      <c r="J4950" s="49" t="n">
        <f aca="false">Calc!$C$5-D4950</f>
        <v>456</v>
      </c>
      <c r="K4950" s="49" t="n">
        <f aca="false">IF(J4950&lt;=Calc!$C$11,4,IF(J4950&lt;=Calc!$C$12,3,IF(J4950&lt;=Calc!$C$13,2,1)))</f>
        <v>1</v>
      </c>
      <c r="L4950" s="49" t="n">
        <f aca="false">1+(E4950&gt;=Calc!$C$16)+(E4950&gt;=Calc!$C$17)+(E4950&gt;=Calc!$C$18)</f>
        <v>1</v>
      </c>
      <c r="M4950" s="49" t="str">
        <f aca="false">IF(AND(K4950=4,L4950&gt;=3),"Champions",IF(AND(K4950=3,L4950&gt;=3),"Loyal",IF(K4950&gt;=3,"Recent / New",IF(L4950&gt;=3,"At Risk","Hibernating / Lost"))))</f>
        <v>Hibernating / Lost</v>
      </c>
      <c r="N4950" s="54" t="n">
        <f aca="false">IF(AND(Calc!$C$2&lt;=2009,Calc!$C$3&gt;=2009),F4950,0)+IF(AND(Calc!$C$2&lt;=2010,Calc!$C$3&gt;=2010),G4950,0)+IF(AND(Calc!$C$2&lt;=2011,Calc!$C$3&gt;=2011),H4950,0)</f>
        <v>979.2</v>
      </c>
      <c r="O4950" s="61" t="n">
        <f aca="false">IF(AND(N4950&gt;0,OR(Calc!$C$4="*",B4950=Calc!$C$4)),N4950+ROW()*0.000000001,0)</f>
        <v>979.20000495</v>
      </c>
    </row>
    <row r="4951" customFormat="false" ht="15" hidden="false" customHeight="false" outlineLevel="0" collapsed="false">
      <c r="A4951" s="49" t="n">
        <v>17370</v>
      </c>
      <c r="B4951" s="49" t="s">
        <v>189</v>
      </c>
      <c r="C4951" s="63" t="n">
        <v>40717</v>
      </c>
      <c r="D4951" s="63" t="n">
        <v>40814</v>
      </c>
      <c r="E4951" s="49" t="n">
        <v>4</v>
      </c>
      <c r="F4951" s="54" t="n">
        <v>0</v>
      </c>
      <c r="G4951" s="54" t="n">
        <v>0</v>
      </c>
      <c r="H4951" s="54" t="n">
        <v>446.18</v>
      </c>
      <c r="I4951" s="54" t="n">
        <f aca="false">SUM(F4951:H4951)</f>
        <v>446.18</v>
      </c>
      <c r="J4951" s="49" t="n">
        <f aca="false">Calc!$C$5-D4951</f>
        <v>73</v>
      </c>
      <c r="K4951" s="49" t="n">
        <f aca="false">IF(J4951&lt;=Calc!$C$11,4,IF(J4951&lt;=Calc!$C$12,3,IF(J4951&lt;=Calc!$C$13,2,1)))</f>
        <v>3</v>
      </c>
      <c r="L4951" s="49" t="n">
        <f aca="false">1+(E4951&gt;=Calc!$C$16)+(E4951&gt;=Calc!$C$17)+(E4951&gt;=Calc!$C$18)</f>
        <v>3</v>
      </c>
      <c r="M4951" s="49" t="str">
        <f aca="false">IF(AND(K4951=4,L4951&gt;=3),"Champions",IF(AND(K4951=3,L4951&gt;=3),"Loyal",IF(K4951&gt;=3,"Recent / New",IF(L4951&gt;=3,"At Risk","Hibernating / Lost"))))</f>
        <v>Loyal</v>
      </c>
      <c r="N4951" s="54" t="n">
        <f aca="false">IF(AND(Calc!$C$2&lt;=2009,Calc!$C$3&gt;=2009),F4951,0)+IF(AND(Calc!$C$2&lt;=2010,Calc!$C$3&gt;=2010),G4951,0)+IF(AND(Calc!$C$2&lt;=2011,Calc!$C$3&gt;=2011),H4951,0)</f>
        <v>446.18</v>
      </c>
      <c r="O4951" s="61" t="n">
        <f aca="false">IF(AND(N4951&gt;0,OR(Calc!$C$4="*",B4951=Calc!$C$4)),N4951+ROW()*0.000000001,0)</f>
        <v>446.180004951</v>
      </c>
    </row>
    <row r="4952" customFormat="false" ht="15" hidden="false" customHeight="false" outlineLevel="0" collapsed="false">
      <c r="A4952" s="49" t="n">
        <v>17371</v>
      </c>
      <c r="B4952" s="49" t="s">
        <v>189</v>
      </c>
      <c r="C4952" s="63" t="n">
        <v>40155</v>
      </c>
      <c r="D4952" s="63" t="n">
        <v>40869</v>
      </c>
      <c r="E4952" s="49" t="n">
        <v>6</v>
      </c>
      <c r="F4952" s="54" t="n">
        <v>154.29</v>
      </c>
      <c r="G4952" s="54" t="n">
        <v>170.82</v>
      </c>
      <c r="H4952" s="54" t="n">
        <v>326.26</v>
      </c>
      <c r="I4952" s="54" t="n">
        <f aca="false">SUM(F4952:H4952)</f>
        <v>651.37</v>
      </c>
      <c r="J4952" s="49" t="n">
        <f aca="false">Calc!$C$5-D4952</f>
        <v>18</v>
      </c>
      <c r="K4952" s="49" t="n">
        <f aca="false">IF(J4952&lt;=Calc!$C$11,4,IF(J4952&lt;=Calc!$C$12,3,IF(J4952&lt;=Calc!$C$13,2,1)))</f>
        <v>4</v>
      </c>
      <c r="L4952" s="49" t="n">
        <f aca="false">1+(E4952&gt;=Calc!$C$16)+(E4952&gt;=Calc!$C$17)+(E4952&gt;=Calc!$C$18)</f>
        <v>3</v>
      </c>
      <c r="M4952" s="49" t="str">
        <f aca="false">IF(AND(K4952=4,L4952&gt;=3),"Champions",IF(AND(K4952=3,L4952&gt;=3),"Loyal",IF(K4952&gt;=3,"Recent / New",IF(L4952&gt;=3,"At Risk","Hibernating / Lost"))))</f>
        <v>Champions</v>
      </c>
      <c r="N4952" s="54" t="n">
        <f aca="false">IF(AND(Calc!$C$2&lt;=2009,Calc!$C$3&gt;=2009),F4952,0)+IF(AND(Calc!$C$2&lt;=2010,Calc!$C$3&gt;=2010),G4952,0)+IF(AND(Calc!$C$2&lt;=2011,Calc!$C$3&gt;=2011),H4952,0)</f>
        <v>651.37</v>
      </c>
      <c r="O4952" s="61" t="n">
        <f aca="false">IF(AND(N4952&gt;0,OR(Calc!$C$4="*",B4952=Calc!$C$4)),N4952+ROW()*0.000000001,0)</f>
        <v>651.370004952</v>
      </c>
    </row>
    <row r="4953" customFormat="false" ht="15" hidden="false" customHeight="false" outlineLevel="0" collapsed="false">
      <c r="A4953" s="49" t="n">
        <v>17372</v>
      </c>
      <c r="B4953" s="49" t="s">
        <v>189</v>
      </c>
      <c r="C4953" s="63" t="n">
        <v>40150</v>
      </c>
      <c r="D4953" s="63" t="n">
        <v>40846</v>
      </c>
      <c r="E4953" s="49" t="n">
        <v>27</v>
      </c>
      <c r="F4953" s="54" t="n">
        <v>492.4</v>
      </c>
      <c r="G4953" s="54" t="n">
        <v>2801.28</v>
      </c>
      <c r="H4953" s="54" t="n">
        <v>970.65</v>
      </c>
      <c r="I4953" s="54" t="n">
        <f aca="false">SUM(F4953:H4953)</f>
        <v>4264.33</v>
      </c>
      <c r="J4953" s="49" t="n">
        <f aca="false">Calc!$C$5-D4953</f>
        <v>41</v>
      </c>
      <c r="K4953" s="49" t="n">
        <f aca="false">IF(J4953&lt;=Calc!$C$11,4,IF(J4953&lt;=Calc!$C$12,3,IF(J4953&lt;=Calc!$C$13,2,1)))</f>
        <v>3</v>
      </c>
      <c r="L4953" s="49" t="n">
        <f aca="false">1+(E4953&gt;=Calc!$C$16)+(E4953&gt;=Calc!$C$17)+(E4953&gt;=Calc!$C$18)</f>
        <v>4</v>
      </c>
      <c r="M4953" s="49" t="str">
        <f aca="false">IF(AND(K4953=4,L4953&gt;=3),"Champions",IF(AND(K4953=3,L4953&gt;=3),"Loyal",IF(K4953&gt;=3,"Recent / New",IF(L4953&gt;=3,"At Risk","Hibernating / Lost"))))</f>
        <v>Loyal</v>
      </c>
      <c r="N4953" s="54" t="n">
        <f aca="false">IF(AND(Calc!$C$2&lt;=2009,Calc!$C$3&gt;=2009),F4953,0)+IF(AND(Calc!$C$2&lt;=2010,Calc!$C$3&gt;=2010),G4953,0)+IF(AND(Calc!$C$2&lt;=2011,Calc!$C$3&gt;=2011),H4953,0)</f>
        <v>4264.33</v>
      </c>
      <c r="O4953" s="61" t="n">
        <f aca="false">IF(AND(N4953&gt;0,OR(Calc!$C$4="*",B4953=Calc!$C$4)),N4953+ROW()*0.000000001,0)</f>
        <v>4264.330004953</v>
      </c>
    </row>
    <row r="4954" customFormat="false" ht="15" hidden="false" customHeight="false" outlineLevel="0" collapsed="false">
      <c r="A4954" s="49" t="n">
        <v>17373</v>
      </c>
      <c r="B4954" s="49" t="s">
        <v>189</v>
      </c>
      <c r="C4954" s="63" t="n">
        <v>40237</v>
      </c>
      <c r="D4954" s="63" t="n">
        <v>40846</v>
      </c>
      <c r="E4954" s="49" t="n">
        <v>7</v>
      </c>
      <c r="F4954" s="54" t="n">
        <v>0</v>
      </c>
      <c r="G4954" s="54" t="n">
        <v>520.58</v>
      </c>
      <c r="H4954" s="54" t="n">
        <v>646.92</v>
      </c>
      <c r="I4954" s="54" t="n">
        <f aca="false">SUM(F4954:H4954)</f>
        <v>1167.5</v>
      </c>
      <c r="J4954" s="49" t="n">
        <f aca="false">Calc!$C$5-D4954</f>
        <v>41</v>
      </c>
      <c r="K4954" s="49" t="n">
        <f aca="false">IF(J4954&lt;=Calc!$C$11,4,IF(J4954&lt;=Calc!$C$12,3,IF(J4954&lt;=Calc!$C$13,2,1)))</f>
        <v>3</v>
      </c>
      <c r="L4954" s="49" t="n">
        <f aca="false">1+(E4954&gt;=Calc!$C$16)+(E4954&gt;=Calc!$C$17)+(E4954&gt;=Calc!$C$18)</f>
        <v>3</v>
      </c>
      <c r="M4954" s="49" t="str">
        <f aca="false">IF(AND(K4954=4,L4954&gt;=3),"Champions",IF(AND(K4954=3,L4954&gt;=3),"Loyal",IF(K4954&gt;=3,"Recent / New",IF(L4954&gt;=3,"At Risk","Hibernating / Lost"))))</f>
        <v>Loyal</v>
      </c>
      <c r="N4954" s="54" t="n">
        <f aca="false">IF(AND(Calc!$C$2&lt;=2009,Calc!$C$3&gt;=2009),F4954,0)+IF(AND(Calc!$C$2&lt;=2010,Calc!$C$3&gt;=2010),G4954,0)+IF(AND(Calc!$C$2&lt;=2011,Calc!$C$3&gt;=2011),H4954,0)</f>
        <v>1167.5</v>
      </c>
      <c r="O4954" s="61" t="n">
        <f aca="false">IF(AND(N4954&gt;0,OR(Calc!$C$4="*",B4954=Calc!$C$4)),N4954+ROW()*0.000000001,0)</f>
        <v>1167.500004954</v>
      </c>
    </row>
    <row r="4955" customFormat="false" ht="15" hidden="false" customHeight="false" outlineLevel="0" collapsed="false">
      <c r="A4955" s="49" t="n">
        <v>17374</v>
      </c>
      <c r="B4955" s="49" t="s">
        <v>189</v>
      </c>
      <c r="C4955" s="63" t="n">
        <v>40491</v>
      </c>
      <c r="D4955" s="63" t="n">
        <v>40668</v>
      </c>
      <c r="E4955" s="49" t="n">
        <v>3</v>
      </c>
      <c r="F4955" s="54" t="n">
        <v>0</v>
      </c>
      <c r="G4955" s="54" t="n">
        <v>215.44</v>
      </c>
      <c r="H4955" s="54" t="n">
        <v>495.77</v>
      </c>
      <c r="I4955" s="54" t="n">
        <f aca="false">SUM(F4955:H4955)</f>
        <v>711.21</v>
      </c>
      <c r="J4955" s="49" t="n">
        <f aca="false">Calc!$C$5-D4955</f>
        <v>219</v>
      </c>
      <c r="K4955" s="49" t="n">
        <f aca="false">IF(J4955&lt;=Calc!$C$11,4,IF(J4955&lt;=Calc!$C$12,3,IF(J4955&lt;=Calc!$C$13,2,1)))</f>
        <v>2</v>
      </c>
      <c r="L4955" s="49" t="n">
        <f aca="false">1+(E4955&gt;=Calc!$C$16)+(E4955&gt;=Calc!$C$17)+(E4955&gt;=Calc!$C$18)</f>
        <v>2</v>
      </c>
      <c r="M4955" s="49" t="str">
        <f aca="false">IF(AND(K4955=4,L4955&gt;=3),"Champions",IF(AND(K4955=3,L4955&gt;=3),"Loyal",IF(K4955&gt;=3,"Recent / New",IF(L4955&gt;=3,"At Risk","Hibernating / Lost"))))</f>
        <v>Hibernating / Lost</v>
      </c>
      <c r="N4955" s="54" t="n">
        <f aca="false">IF(AND(Calc!$C$2&lt;=2009,Calc!$C$3&gt;=2009),F4955,0)+IF(AND(Calc!$C$2&lt;=2010,Calc!$C$3&gt;=2010),G4955,0)+IF(AND(Calc!$C$2&lt;=2011,Calc!$C$3&gt;=2011),H4955,0)</f>
        <v>711.21</v>
      </c>
      <c r="O4955" s="61" t="n">
        <f aca="false">IF(AND(N4955&gt;0,OR(Calc!$C$4="*",B4955=Calc!$C$4)),N4955+ROW()*0.000000001,0)</f>
        <v>711.210004955</v>
      </c>
    </row>
    <row r="4956" customFormat="false" ht="15" hidden="false" customHeight="false" outlineLevel="0" collapsed="false">
      <c r="A4956" s="49" t="n">
        <v>17375</v>
      </c>
      <c r="B4956" s="49" t="s">
        <v>189</v>
      </c>
      <c r="C4956" s="63" t="n">
        <v>40455</v>
      </c>
      <c r="D4956" s="63" t="n">
        <v>40687</v>
      </c>
      <c r="E4956" s="49" t="n">
        <v>4</v>
      </c>
      <c r="F4956" s="54" t="n">
        <v>0</v>
      </c>
      <c r="G4956" s="54" t="n">
        <v>370.16</v>
      </c>
      <c r="H4956" s="54" t="n">
        <v>262.79</v>
      </c>
      <c r="I4956" s="54" t="n">
        <f aca="false">SUM(F4956:H4956)</f>
        <v>632.95</v>
      </c>
      <c r="J4956" s="49" t="n">
        <f aca="false">Calc!$C$5-D4956</f>
        <v>200</v>
      </c>
      <c r="K4956" s="49" t="n">
        <f aca="false">IF(J4956&lt;=Calc!$C$11,4,IF(J4956&lt;=Calc!$C$12,3,IF(J4956&lt;=Calc!$C$13,2,1)))</f>
        <v>2</v>
      </c>
      <c r="L4956" s="49" t="n">
        <f aca="false">1+(E4956&gt;=Calc!$C$16)+(E4956&gt;=Calc!$C$17)+(E4956&gt;=Calc!$C$18)</f>
        <v>3</v>
      </c>
      <c r="M4956" s="49" t="str">
        <f aca="false">IF(AND(K4956=4,L4956&gt;=3),"Champions",IF(AND(K4956=3,L4956&gt;=3),"Loyal",IF(K4956&gt;=3,"Recent / New",IF(L4956&gt;=3,"At Risk","Hibernating / Lost"))))</f>
        <v>At Risk</v>
      </c>
      <c r="N4956" s="54" t="n">
        <f aca="false">IF(AND(Calc!$C$2&lt;=2009,Calc!$C$3&gt;=2009),F4956,0)+IF(AND(Calc!$C$2&lt;=2010,Calc!$C$3&gt;=2010),G4956,0)+IF(AND(Calc!$C$2&lt;=2011,Calc!$C$3&gt;=2011),H4956,0)</f>
        <v>632.95</v>
      </c>
      <c r="O4956" s="61" t="n">
        <f aca="false">IF(AND(N4956&gt;0,OR(Calc!$C$4="*",B4956=Calc!$C$4)),N4956+ROW()*0.000000001,0)</f>
        <v>632.950004956</v>
      </c>
    </row>
    <row r="4957" customFormat="false" ht="15" hidden="false" customHeight="false" outlineLevel="0" collapsed="false">
      <c r="A4957" s="49" t="n">
        <v>17376</v>
      </c>
      <c r="B4957" s="49" t="s">
        <v>189</v>
      </c>
      <c r="C4957" s="63" t="n">
        <v>40364</v>
      </c>
      <c r="D4957" s="63" t="n">
        <v>40816</v>
      </c>
      <c r="E4957" s="49" t="n">
        <v>4</v>
      </c>
      <c r="F4957" s="54" t="n">
        <v>0</v>
      </c>
      <c r="G4957" s="54" t="n">
        <v>250.44</v>
      </c>
      <c r="H4957" s="54" t="n">
        <v>203.2</v>
      </c>
      <c r="I4957" s="54" t="n">
        <f aca="false">SUM(F4957:H4957)</f>
        <v>453.64</v>
      </c>
      <c r="J4957" s="49" t="n">
        <f aca="false">Calc!$C$5-D4957</f>
        <v>71</v>
      </c>
      <c r="K4957" s="49" t="n">
        <f aca="false">IF(J4957&lt;=Calc!$C$11,4,IF(J4957&lt;=Calc!$C$12,3,IF(J4957&lt;=Calc!$C$13,2,1)))</f>
        <v>3</v>
      </c>
      <c r="L4957" s="49" t="n">
        <f aca="false">1+(E4957&gt;=Calc!$C$16)+(E4957&gt;=Calc!$C$17)+(E4957&gt;=Calc!$C$18)</f>
        <v>3</v>
      </c>
      <c r="M4957" s="49" t="str">
        <f aca="false">IF(AND(K4957=4,L4957&gt;=3),"Champions",IF(AND(K4957=3,L4957&gt;=3),"Loyal",IF(K4957&gt;=3,"Recent / New",IF(L4957&gt;=3,"At Risk","Hibernating / Lost"))))</f>
        <v>Loyal</v>
      </c>
      <c r="N4957" s="54" t="n">
        <f aca="false">IF(AND(Calc!$C$2&lt;=2009,Calc!$C$3&gt;=2009),F4957,0)+IF(AND(Calc!$C$2&lt;=2010,Calc!$C$3&gt;=2010),G4957,0)+IF(AND(Calc!$C$2&lt;=2011,Calc!$C$3&gt;=2011),H4957,0)</f>
        <v>453.64</v>
      </c>
      <c r="O4957" s="61" t="n">
        <f aca="false">IF(AND(N4957&gt;0,OR(Calc!$C$4="*",B4957=Calc!$C$4)),N4957+ROW()*0.000000001,0)</f>
        <v>453.640004957</v>
      </c>
    </row>
    <row r="4958" customFormat="false" ht="15" hidden="false" customHeight="false" outlineLevel="0" collapsed="false">
      <c r="A4958" s="49" t="n">
        <v>17377</v>
      </c>
      <c r="B4958" s="49" t="s">
        <v>189</v>
      </c>
      <c r="C4958" s="63" t="n">
        <v>40149</v>
      </c>
      <c r="D4958" s="63" t="n">
        <v>40863</v>
      </c>
      <c r="E4958" s="49" t="n">
        <v>78</v>
      </c>
      <c r="F4958" s="54" t="n">
        <v>2088.27</v>
      </c>
      <c r="G4958" s="54" t="n">
        <v>11822.72</v>
      </c>
      <c r="H4958" s="54" t="n">
        <v>3273.24</v>
      </c>
      <c r="I4958" s="54" t="n">
        <f aca="false">SUM(F4958:H4958)</f>
        <v>17184.23</v>
      </c>
      <c r="J4958" s="49" t="n">
        <f aca="false">Calc!$C$5-D4958</f>
        <v>24</v>
      </c>
      <c r="K4958" s="49" t="n">
        <f aca="false">IF(J4958&lt;=Calc!$C$11,4,IF(J4958&lt;=Calc!$C$12,3,IF(J4958&lt;=Calc!$C$13,2,1)))</f>
        <v>4</v>
      </c>
      <c r="L4958" s="49" t="n">
        <f aca="false">1+(E4958&gt;=Calc!$C$16)+(E4958&gt;=Calc!$C$17)+(E4958&gt;=Calc!$C$18)</f>
        <v>4</v>
      </c>
      <c r="M4958" s="49" t="str">
        <f aca="false">IF(AND(K4958=4,L4958&gt;=3),"Champions",IF(AND(K4958=3,L4958&gt;=3),"Loyal",IF(K4958&gt;=3,"Recent / New",IF(L4958&gt;=3,"At Risk","Hibernating / Lost"))))</f>
        <v>Champions</v>
      </c>
      <c r="N4958" s="54" t="n">
        <f aca="false">IF(AND(Calc!$C$2&lt;=2009,Calc!$C$3&gt;=2009),F4958,0)+IF(AND(Calc!$C$2&lt;=2010,Calc!$C$3&gt;=2010),G4958,0)+IF(AND(Calc!$C$2&lt;=2011,Calc!$C$3&gt;=2011),H4958,0)</f>
        <v>17184.23</v>
      </c>
      <c r="O4958" s="61" t="n">
        <f aca="false">IF(AND(N4958&gt;0,OR(Calc!$C$4="*",B4958=Calc!$C$4)),N4958+ROW()*0.000000001,0)</f>
        <v>17184.230004958</v>
      </c>
    </row>
    <row r="4959" customFormat="false" ht="15" hidden="false" customHeight="false" outlineLevel="0" collapsed="false">
      <c r="A4959" s="49" t="n">
        <v>17378</v>
      </c>
      <c r="B4959" s="49" t="s">
        <v>189</v>
      </c>
      <c r="C4959" s="63" t="n">
        <v>40512</v>
      </c>
      <c r="D4959" s="63" t="n">
        <v>40512</v>
      </c>
      <c r="E4959" s="49" t="n">
        <v>1</v>
      </c>
      <c r="F4959" s="54" t="n">
        <v>0</v>
      </c>
      <c r="G4959" s="54" t="n">
        <v>0</v>
      </c>
      <c r="H4959" s="54" t="n">
        <v>0</v>
      </c>
      <c r="I4959" s="54" t="n">
        <f aca="false">SUM(F4959:H4959)</f>
        <v>0</v>
      </c>
      <c r="J4959" s="49" t="n">
        <f aca="false">Calc!$C$5-D4959</f>
        <v>375</v>
      </c>
      <c r="K4959" s="49" t="n">
        <f aca="false">IF(J4959&lt;=Calc!$C$11,4,IF(J4959&lt;=Calc!$C$12,3,IF(J4959&lt;=Calc!$C$13,2,1)))</f>
        <v>2</v>
      </c>
      <c r="L4959" s="49" t="n">
        <f aca="false">1+(E4959&gt;=Calc!$C$16)+(E4959&gt;=Calc!$C$17)+(E4959&gt;=Calc!$C$18)</f>
        <v>1</v>
      </c>
      <c r="M4959" s="49" t="str">
        <f aca="false">IF(AND(K4959=4,L4959&gt;=3),"Champions",IF(AND(K4959=3,L4959&gt;=3),"Loyal",IF(K4959&gt;=3,"Recent / New",IF(L4959&gt;=3,"At Risk","Hibernating / Lost"))))</f>
        <v>Hibernating / Lost</v>
      </c>
      <c r="N4959" s="54" t="n">
        <f aca="false">IF(AND(Calc!$C$2&lt;=2009,Calc!$C$3&gt;=2009),F4959,0)+IF(AND(Calc!$C$2&lt;=2010,Calc!$C$3&gt;=2010),G4959,0)+IF(AND(Calc!$C$2&lt;=2011,Calc!$C$3&gt;=2011),H4959,0)</f>
        <v>0</v>
      </c>
      <c r="O4959" s="61" t="n">
        <f aca="false">IF(AND(N4959&gt;0,OR(Calc!$C$4="*",B4959=Calc!$C$4)),N4959+ROW()*0.000000001,0)</f>
        <v>0</v>
      </c>
    </row>
    <row r="4960" customFormat="false" ht="15" hidden="false" customHeight="false" outlineLevel="0" collapsed="false">
      <c r="A4960" s="49" t="n">
        <v>17379</v>
      </c>
      <c r="B4960" s="49" t="s">
        <v>189</v>
      </c>
      <c r="C4960" s="63" t="n">
        <v>40875</v>
      </c>
      <c r="D4960" s="63" t="n">
        <v>40875</v>
      </c>
      <c r="E4960" s="49" t="n">
        <v>1</v>
      </c>
      <c r="F4960" s="54" t="n">
        <v>0</v>
      </c>
      <c r="G4960" s="54" t="n">
        <v>0</v>
      </c>
      <c r="H4960" s="54" t="n">
        <v>389.72</v>
      </c>
      <c r="I4960" s="54" t="n">
        <f aca="false">SUM(F4960:H4960)</f>
        <v>389.72</v>
      </c>
      <c r="J4960" s="49" t="n">
        <f aca="false">Calc!$C$5-D4960</f>
        <v>12</v>
      </c>
      <c r="K4960" s="49" t="n">
        <f aca="false">IF(J4960&lt;=Calc!$C$11,4,IF(J4960&lt;=Calc!$C$12,3,IF(J4960&lt;=Calc!$C$13,2,1)))</f>
        <v>4</v>
      </c>
      <c r="L4960" s="49" t="n">
        <f aca="false">1+(E4960&gt;=Calc!$C$16)+(E4960&gt;=Calc!$C$17)+(E4960&gt;=Calc!$C$18)</f>
        <v>1</v>
      </c>
      <c r="M4960" s="49" t="str">
        <f aca="false">IF(AND(K4960=4,L4960&gt;=3),"Champions",IF(AND(K4960=3,L4960&gt;=3),"Loyal",IF(K4960&gt;=3,"Recent / New",IF(L4960&gt;=3,"At Risk","Hibernating / Lost"))))</f>
        <v>Recent / New</v>
      </c>
      <c r="N4960" s="54" t="n">
        <f aca="false">IF(AND(Calc!$C$2&lt;=2009,Calc!$C$3&gt;=2009),F4960,0)+IF(AND(Calc!$C$2&lt;=2010,Calc!$C$3&gt;=2010),G4960,0)+IF(AND(Calc!$C$2&lt;=2011,Calc!$C$3&gt;=2011),H4960,0)</f>
        <v>389.72</v>
      </c>
      <c r="O4960" s="61" t="n">
        <f aca="false">IF(AND(N4960&gt;0,OR(Calc!$C$4="*",B4960=Calc!$C$4)),N4960+ROW()*0.000000001,0)</f>
        <v>389.72000496</v>
      </c>
    </row>
    <row r="4961" customFormat="false" ht="15" hidden="false" customHeight="false" outlineLevel="0" collapsed="false">
      <c r="A4961" s="49" t="n">
        <v>17380</v>
      </c>
      <c r="B4961" s="49" t="s">
        <v>189</v>
      </c>
      <c r="C4961" s="63" t="n">
        <v>40352</v>
      </c>
      <c r="D4961" s="63" t="n">
        <v>40452</v>
      </c>
      <c r="E4961" s="49" t="n">
        <v>3</v>
      </c>
      <c r="F4961" s="54" t="n">
        <v>0</v>
      </c>
      <c r="G4961" s="54" t="n">
        <v>643.75</v>
      </c>
      <c r="H4961" s="54" t="n">
        <v>0</v>
      </c>
      <c r="I4961" s="54" t="n">
        <f aca="false">SUM(F4961:H4961)</f>
        <v>643.75</v>
      </c>
      <c r="J4961" s="49" t="n">
        <f aca="false">Calc!$C$5-D4961</f>
        <v>435</v>
      </c>
      <c r="K4961" s="49" t="n">
        <f aca="false">IF(J4961&lt;=Calc!$C$11,4,IF(J4961&lt;=Calc!$C$12,3,IF(J4961&lt;=Calc!$C$13,2,1)))</f>
        <v>1</v>
      </c>
      <c r="L4961" s="49" t="n">
        <f aca="false">1+(E4961&gt;=Calc!$C$16)+(E4961&gt;=Calc!$C$17)+(E4961&gt;=Calc!$C$18)</f>
        <v>2</v>
      </c>
      <c r="M4961" s="49" t="str">
        <f aca="false">IF(AND(K4961=4,L4961&gt;=3),"Champions",IF(AND(K4961=3,L4961&gt;=3),"Loyal",IF(K4961&gt;=3,"Recent / New",IF(L4961&gt;=3,"At Risk","Hibernating / Lost"))))</f>
        <v>Hibernating / Lost</v>
      </c>
      <c r="N4961" s="54" t="n">
        <f aca="false">IF(AND(Calc!$C$2&lt;=2009,Calc!$C$3&gt;=2009),F4961,0)+IF(AND(Calc!$C$2&lt;=2010,Calc!$C$3&gt;=2010),G4961,0)+IF(AND(Calc!$C$2&lt;=2011,Calc!$C$3&gt;=2011),H4961,0)</f>
        <v>643.75</v>
      </c>
      <c r="O4961" s="61" t="n">
        <f aca="false">IF(AND(N4961&gt;0,OR(Calc!$C$4="*",B4961=Calc!$C$4)),N4961+ROW()*0.000000001,0)</f>
        <v>643.750004961</v>
      </c>
    </row>
    <row r="4962" customFormat="false" ht="15" hidden="false" customHeight="false" outlineLevel="0" collapsed="false">
      <c r="A4962" s="49" t="n">
        <v>17381</v>
      </c>
      <c r="B4962" s="49" t="s">
        <v>189</v>
      </c>
      <c r="C4962" s="63" t="n">
        <v>40338</v>
      </c>
      <c r="D4962" s="63" t="n">
        <v>40878</v>
      </c>
      <c r="E4962" s="49" t="n">
        <v>38</v>
      </c>
      <c r="F4962" s="54" t="n">
        <v>0</v>
      </c>
      <c r="G4962" s="54" t="n">
        <v>19726.76</v>
      </c>
      <c r="H4962" s="54" t="n">
        <v>16668.71</v>
      </c>
      <c r="I4962" s="54" t="n">
        <f aca="false">SUM(F4962:H4962)</f>
        <v>36395.47</v>
      </c>
      <c r="J4962" s="49" t="n">
        <f aca="false">Calc!$C$5-D4962</f>
        <v>9</v>
      </c>
      <c r="K4962" s="49" t="n">
        <f aca="false">IF(J4962&lt;=Calc!$C$11,4,IF(J4962&lt;=Calc!$C$12,3,IF(J4962&lt;=Calc!$C$13,2,1)))</f>
        <v>4</v>
      </c>
      <c r="L4962" s="49" t="n">
        <f aca="false">1+(E4962&gt;=Calc!$C$16)+(E4962&gt;=Calc!$C$17)+(E4962&gt;=Calc!$C$18)</f>
        <v>4</v>
      </c>
      <c r="M4962" s="49" t="str">
        <f aca="false">IF(AND(K4962=4,L4962&gt;=3),"Champions",IF(AND(K4962=3,L4962&gt;=3),"Loyal",IF(K4962&gt;=3,"Recent / New",IF(L4962&gt;=3,"At Risk","Hibernating / Lost"))))</f>
        <v>Champions</v>
      </c>
      <c r="N4962" s="54" t="n">
        <f aca="false">IF(AND(Calc!$C$2&lt;=2009,Calc!$C$3&gt;=2009),F4962,0)+IF(AND(Calc!$C$2&lt;=2010,Calc!$C$3&gt;=2010),G4962,0)+IF(AND(Calc!$C$2&lt;=2011,Calc!$C$3&gt;=2011),H4962,0)</f>
        <v>36395.47</v>
      </c>
      <c r="O4962" s="61" t="n">
        <f aca="false">IF(AND(N4962&gt;0,OR(Calc!$C$4="*",B4962=Calc!$C$4)),N4962+ROW()*0.000000001,0)</f>
        <v>36395.470004962</v>
      </c>
    </row>
    <row r="4963" customFormat="false" ht="15" hidden="false" customHeight="false" outlineLevel="0" collapsed="false">
      <c r="A4963" s="49" t="n">
        <v>17382</v>
      </c>
      <c r="B4963" s="49" t="s">
        <v>189</v>
      </c>
      <c r="C4963" s="63" t="n">
        <v>40317</v>
      </c>
      <c r="D4963" s="63" t="n">
        <v>40821</v>
      </c>
      <c r="E4963" s="49" t="n">
        <v>8</v>
      </c>
      <c r="F4963" s="54" t="n">
        <v>0</v>
      </c>
      <c r="G4963" s="54" t="n">
        <v>836.88</v>
      </c>
      <c r="H4963" s="54" t="n">
        <v>65.4</v>
      </c>
      <c r="I4963" s="54" t="n">
        <f aca="false">SUM(F4963:H4963)</f>
        <v>902.28</v>
      </c>
      <c r="J4963" s="49" t="n">
        <f aca="false">Calc!$C$5-D4963</f>
        <v>66</v>
      </c>
      <c r="K4963" s="49" t="n">
        <f aca="false">IF(J4963&lt;=Calc!$C$11,4,IF(J4963&lt;=Calc!$C$12,3,IF(J4963&lt;=Calc!$C$13,2,1)))</f>
        <v>3</v>
      </c>
      <c r="L4963" s="49" t="n">
        <f aca="false">1+(E4963&gt;=Calc!$C$16)+(E4963&gt;=Calc!$C$17)+(E4963&gt;=Calc!$C$18)</f>
        <v>4</v>
      </c>
      <c r="M4963" s="49" t="str">
        <f aca="false">IF(AND(K4963=4,L4963&gt;=3),"Champions",IF(AND(K4963=3,L4963&gt;=3),"Loyal",IF(K4963&gt;=3,"Recent / New",IF(L4963&gt;=3,"At Risk","Hibernating / Lost"))))</f>
        <v>Loyal</v>
      </c>
      <c r="N4963" s="54" t="n">
        <f aca="false">IF(AND(Calc!$C$2&lt;=2009,Calc!$C$3&gt;=2009),F4963,0)+IF(AND(Calc!$C$2&lt;=2010,Calc!$C$3&gt;=2010),G4963,0)+IF(AND(Calc!$C$2&lt;=2011,Calc!$C$3&gt;=2011),H4963,0)</f>
        <v>902.28</v>
      </c>
      <c r="O4963" s="61" t="n">
        <f aca="false">IF(AND(N4963&gt;0,OR(Calc!$C$4="*",B4963=Calc!$C$4)),N4963+ROW()*0.000000001,0)</f>
        <v>902.280004963</v>
      </c>
    </row>
    <row r="4964" customFormat="false" ht="15" hidden="false" customHeight="false" outlineLevel="0" collapsed="false">
      <c r="A4964" s="49" t="n">
        <v>17383</v>
      </c>
      <c r="B4964" s="49" t="s">
        <v>189</v>
      </c>
      <c r="C4964" s="63" t="n">
        <v>40433</v>
      </c>
      <c r="D4964" s="63" t="n">
        <v>40882</v>
      </c>
      <c r="E4964" s="49" t="n">
        <v>2</v>
      </c>
      <c r="F4964" s="54" t="n">
        <v>0</v>
      </c>
      <c r="G4964" s="54" t="n">
        <v>110.7</v>
      </c>
      <c r="H4964" s="54" t="n">
        <v>193.39</v>
      </c>
      <c r="I4964" s="54" t="n">
        <f aca="false">SUM(F4964:H4964)</f>
        <v>304.09</v>
      </c>
      <c r="J4964" s="49" t="n">
        <f aca="false">Calc!$C$5-D4964</f>
        <v>5</v>
      </c>
      <c r="K4964" s="49" t="n">
        <f aca="false">IF(J4964&lt;=Calc!$C$11,4,IF(J4964&lt;=Calc!$C$12,3,IF(J4964&lt;=Calc!$C$13,2,1)))</f>
        <v>4</v>
      </c>
      <c r="L4964" s="49" t="n">
        <f aca="false">1+(E4964&gt;=Calc!$C$16)+(E4964&gt;=Calc!$C$17)+(E4964&gt;=Calc!$C$18)</f>
        <v>2</v>
      </c>
      <c r="M4964" s="49" t="str">
        <f aca="false">IF(AND(K4964=4,L4964&gt;=3),"Champions",IF(AND(K4964=3,L4964&gt;=3),"Loyal",IF(K4964&gt;=3,"Recent / New",IF(L4964&gt;=3,"At Risk","Hibernating / Lost"))))</f>
        <v>Recent / New</v>
      </c>
      <c r="N4964" s="54" t="n">
        <f aca="false">IF(AND(Calc!$C$2&lt;=2009,Calc!$C$3&gt;=2009),F4964,0)+IF(AND(Calc!$C$2&lt;=2010,Calc!$C$3&gt;=2010),G4964,0)+IF(AND(Calc!$C$2&lt;=2011,Calc!$C$3&gt;=2011),H4964,0)</f>
        <v>304.09</v>
      </c>
      <c r="O4964" s="61" t="n">
        <f aca="false">IF(AND(N4964&gt;0,OR(Calc!$C$4="*",B4964=Calc!$C$4)),N4964+ROW()*0.000000001,0)</f>
        <v>304.090004964</v>
      </c>
    </row>
    <row r="4965" customFormat="false" ht="15" hidden="false" customHeight="false" outlineLevel="0" collapsed="false">
      <c r="A4965" s="49" t="n">
        <v>17384</v>
      </c>
      <c r="B4965" s="49" t="s">
        <v>189</v>
      </c>
      <c r="C4965" s="63" t="n">
        <v>40419</v>
      </c>
      <c r="D4965" s="63" t="n">
        <v>40867</v>
      </c>
      <c r="E4965" s="49" t="n">
        <v>3</v>
      </c>
      <c r="F4965" s="54" t="n">
        <v>0</v>
      </c>
      <c r="G4965" s="54" t="n">
        <v>171.15</v>
      </c>
      <c r="H4965" s="54" t="n">
        <v>336.4</v>
      </c>
      <c r="I4965" s="54" t="n">
        <f aca="false">SUM(F4965:H4965)</f>
        <v>507.55</v>
      </c>
      <c r="J4965" s="49" t="n">
        <f aca="false">Calc!$C$5-D4965</f>
        <v>20</v>
      </c>
      <c r="K4965" s="49" t="n">
        <f aca="false">IF(J4965&lt;=Calc!$C$11,4,IF(J4965&lt;=Calc!$C$12,3,IF(J4965&lt;=Calc!$C$13,2,1)))</f>
        <v>4</v>
      </c>
      <c r="L4965" s="49" t="n">
        <f aca="false">1+(E4965&gt;=Calc!$C$16)+(E4965&gt;=Calc!$C$17)+(E4965&gt;=Calc!$C$18)</f>
        <v>2</v>
      </c>
      <c r="M4965" s="49" t="str">
        <f aca="false">IF(AND(K4965=4,L4965&gt;=3),"Champions",IF(AND(K4965=3,L4965&gt;=3),"Loyal",IF(K4965&gt;=3,"Recent / New",IF(L4965&gt;=3,"At Risk","Hibernating / Lost"))))</f>
        <v>Recent / New</v>
      </c>
      <c r="N4965" s="54" t="n">
        <f aca="false">IF(AND(Calc!$C$2&lt;=2009,Calc!$C$3&gt;=2009),F4965,0)+IF(AND(Calc!$C$2&lt;=2010,Calc!$C$3&gt;=2010),G4965,0)+IF(AND(Calc!$C$2&lt;=2011,Calc!$C$3&gt;=2011),H4965,0)</f>
        <v>507.55</v>
      </c>
      <c r="O4965" s="61" t="n">
        <f aca="false">IF(AND(N4965&gt;0,OR(Calc!$C$4="*",B4965=Calc!$C$4)),N4965+ROW()*0.000000001,0)</f>
        <v>507.550004965</v>
      </c>
    </row>
    <row r="4966" customFormat="false" ht="15" hidden="false" customHeight="false" outlineLevel="0" collapsed="false">
      <c r="A4966" s="49" t="n">
        <v>17385</v>
      </c>
      <c r="B4966" s="49" t="s">
        <v>189</v>
      </c>
      <c r="C4966" s="63" t="n">
        <v>40872</v>
      </c>
      <c r="D4966" s="63" t="n">
        <v>40872</v>
      </c>
      <c r="E4966" s="49" t="n">
        <v>1</v>
      </c>
      <c r="F4966" s="54" t="n">
        <v>0</v>
      </c>
      <c r="G4966" s="54" t="n">
        <v>0</v>
      </c>
      <c r="H4966" s="54" t="n">
        <v>256.11</v>
      </c>
      <c r="I4966" s="54" t="n">
        <f aca="false">SUM(F4966:H4966)</f>
        <v>256.11</v>
      </c>
      <c r="J4966" s="49" t="n">
        <f aca="false">Calc!$C$5-D4966</f>
        <v>15</v>
      </c>
      <c r="K4966" s="49" t="n">
        <f aca="false">IF(J4966&lt;=Calc!$C$11,4,IF(J4966&lt;=Calc!$C$12,3,IF(J4966&lt;=Calc!$C$13,2,1)))</f>
        <v>4</v>
      </c>
      <c r="L4966" s="49" t="n">
        <f aca="false">1+(E4966&gt;=Calc!$C$16)+(E4966&gt;=Calc!$C$17)+(E4966&gt;=Calc!$C$18)</f>
        <v>1</v>
      </c>
      <c r="M4966" s="49" t="str">
        <f aca="false">IF(AND(K4966=4,L4966&gt;=3),"Champions",IF(AND(K4966=3,L4966&gt;=3),"Loyal",IF(K4966&gt;=3,"Recent / New",IF(L4966&gt;=3,"At Risk","Hibernating / Lost"))))</f>
        <v>Recent / New</v>
      </c>
      <c r="N4966" s="54" t="n">
        <f aca="false">IF(AND(Calc!$C$2&lt;=2009,Calc!$C$3&gt;=2009),F4966,0)+IF(AND(Calc!$C$2&lt;=2010,Calc!$C$3&gt;=2010),G4966,0)+IF(AND(Calc!$C$2&lt;=2011,Calc!$C$3&gt;=2011),H4966,0)</f>
        <v>256.11</v>
      </c>
      <c r="O4966" s="61" t="n">
        <f aca="false">IF(AND(N4966&gt;0,OR(Calc!$C$4="*",B4966=Calc!$C$4)),N4966+ROW()*0.000000001,0)</f>
        <v>256.110004966</v>
      </c>
    </row>
    <row r="4967" customFormat="false" ht="15" hidden="false" customHeight="false" outlineLevel="0" collapsed="false">
      <c r="A4967" s="49" t="n">
        <v>17386</v>
      </c>
      <c r="B4967" s="49" t="s">
        <v>189</v>
      </c>
      <c r="C4967" s="63" t="n">
        <v>40501</v>
      </c>
      <c r="D4967" s="63" t="n">
        <v>40879</v>
      </c>
      <c r="E4967" s="49" t="n">
        <v>7</v>
      </c>
      <c r="F4967" s="54" t="n">
        <v>0</v>
      </c>
      <c r="G4967" s="54" t="n">
        <v>126.35</v>
      </c>
      <c r="H4967" s="54" t="n">
        <v>2686.42</v>
      </c>
      <c r="I4967" s="54" t="n">
        <f aca="false">SUM(F4967:H4967)</f>
        <v>2812.77</v>
      </c>
      <c r="J4967" s="49" t="n">
        <f aca="false">Calc!$C$5-D4967</f>
        <v>8</v>
      </c>
      <c r="K4967" s="49" t="n">
        <f aca="false">IF(J4967&lt;=Calc!$C$11,4,IF(J4967&lt;=Calc!$C$12,3,IF(J4967&lt;=Calc!$C$13,2,1)))</f>
        <v>4</v>
      </c>
      <c r="L4967" s="49" t="n">
        <f aca="false">1+(E4967&gt;=Calc!$C$16)+(E4967&gt;=Calc!$C$17)+(E4967&gt;=Calc!$C$18)</f>
        <v>3</v>
      </c>
      <c r="M4967" s="49" t="str">
        <f aca="false">IF(AND(K4967=4,L4967&gt;=3),"Champions",IF(AND(K4967=3,L4967&gt;=3),"Loyal",IF(K4967&gt;=3,"Recent / New",IF(L4967&gt;=3,"At Risk","Hibernating / Lost"))))</f>
        <v>Champions</v>
      </c>
      <c r="N4967" s="54" t="n">
        <f aca="false">IF(AND(Calc!$C$2&lt;=2009,Calc!$C$3&gt;=2009),F4967,0)+IF(AND(Calc!$C$2&lt;=2010,Calc!$C$3&gt;=2010),G4967,0)+IF(AND(Calc!$C$2&lt;=2011,Calc!$C$3&gt;=2011),H4967,0)</f>
        <v>2812.77</v>
      </c>
      <c r="O4967" s="61" t="n">
        <f aca="false">IF(AND(N4967&gt;0,OR(Calc!$C$4="*",B4967=Calc!$C$4)),N4967+ROW()*0.000000001,0)</f>
        <v>2812.770004967</v>
      </c>
    </row>
    <row r="4968" customFormat="false" ht="15" hidden="false" customHeight="false" outlineLevel="0" collapsed="false">
      <c r="A4968" s="49" t="n">
        <v>17387</v>
      </c>
      <c r="B4968" s="49" t="s">
        <v>189</v>
      </c>
      <c r="C4968" s="63" t="n">
        <v>40853</v>
      </c>
      <c r="D4968" s="63" t="n">
        <v>40867</v>
      </c>
      <c r="E4968" s="49" t="n">
        <v>2</v>
      </c>
      <c r="F4968" s="54" t="n">
        <v>0</v>
      </c>
      <c r="G4968" s="54" t="n">
        <v>0</v>
      </c>
      <c r="H4968" s="54" t="n">
        <v>746.81</v>
      </c>
      <c r="I4968" s="54" t="n">
        <f aca="false">SUM(F4968:H4968)</f>
        <v>746.81</v>
      </c>
      <c r="J4968" s="49" t="n">
        <f aca="false">Calc!$C$5-D4968</f>
        <v>20</v>
      </c>
      <c r="K4968" s="49" t="n">
        <f aca="false">IF(J4968&lt;=Calc!$C$11,4,IF(J4968&lt;=Calc!$C$12,3,IF(J4968&lt;=Calc!$C$13,2,1)))</f>
        <v>4</v>
      </c>
      <c r="L4968" s="49" t="n">
        <f aca="false">1+(E4968&gt;=Calc!$C$16)+(E4968&gt;=Calc!$C$17)+(E4968&gt;=Calc!$C$18)</f>
        <v>2</v>
      </c>
      <c r="M4968" s="49" t="str">
        <f aca="false">IF(AND(K4968=4,L4968&gt;=3),"Champions",IF(AND(K4968=3,L4968&gt;=3),"Loyal",IF(K4968&gt;=3,"Recent / New",IF(L4968&gt;=3,"At Risk","Hibernating / Lost"))))</f>
        <v>Recent / New</v>
      </c>
      <c r="N4968" s="54" t="n">
        <f aca="false">IF(AND(Calc!$C$2&lt;=2009,Calc!$C$3&gt;=2009),F4968,0)+IF(AND(Calc!$C$2&lt;=2010,Calc!$C$3&gt;=2010),G4968,0)+IF(AND(Calc!$C$2&lt;=2011,Calc!$C$3&gt;=2011),H4968,0)</f>
        <v>746.81</v>
      </c>
      <c r="O4968" s="61" t="n">
        <f aca="false">IF(AND(N4968&gt;0,OR(Calc!$C$4="*",B4968=Calc!$C$4)),N4968+ROW()*0.000000001,0)</f>
        <v>746.810004968</v>
      </c>
    </row>
    <row r="4969" customFormat="false" ht="15" hidden="false" customHeight="false" outlineLevel="0" collapsed="false">
      <c r="A4969" s="49" t="n">
        <v>17388</v>
      </c>
      <c r="B4969" s="49" t="s">
        <v>189</v>
      </c>
      <c r="C4969" s="63" t="n">
        <v>40157</v>
      </c>
      <c r="D4969" s="63" t="n">
        <v>40809</v>
      </c>
      <c r="E4969" s="49" t="n">
        <v>11</v>
      </c>
      <c r="F4969" s="54" t="n">
        <v>228.96</v>
      </c>
      <c r="G4969" s="54" t="n">
        <v>1186.85</v>
      </c>
      <c r="H4969" s="54" t="n">
        <v>1259.56</v>
      </c>
      <c r="I4969" s="54" t="n">
        <f aca="false">SUM(F4969:H4969)</f>
        <v>2675.37</v>
      </c>
      <c r="J4969" s="49" t="n">
        <f aca="false">Calc!$C$5-D4969</f>
        <v>78</v>
      </c>
      <c r="K4969" s="49" t="n">
        <f aca="false">IF(J4969&lt;=Calc!$C$11,4,IF(J4969&lt;=Calc!$C$12,3,IF(J4969&lt;=Calc!$C$13,2,1)))</f>
        <v>3</v>
      </c>
      <c r="L4969" s="49" t="n">
        <f aca="false">1+(E4969&gt;=Calc!$C$16)+(E4969&gt;=Calc!$C$17)+(E4969&gt;=Calc!$C$18)</f>
        <v>4</v>
      </c>
      <c r="M4969" s="49" t="str">
        <f aca="false">IF(AND(K4969=4,L4969&gt;=3),"Champions",IF(AND(K4969=3,L4969&gt;=3),"Loyal",IF(K4969&gt;=3,"Recent / New",IF(L4969&gt;=3,"At Risk","Hibernating / Lost"))))</f>
        <v>Loyal</v>
      </c>
      <c r="N4969" s="54" t="n">
        <f aca="false">IF(AND(Calc!$C$2&lt;=2009,Calc!$C$3&gt;=2009),F4969,0)+IF(AND(Calc!$C$2&lt;=2010,Calc!$C$3&gt;=2010),G4969,0)+IF(AND(Calc!$C$2&lt;=2011,Calc!$C$3&gt;=2011),H4969,0)</f>
        <v>2675.37</v>
      </c>
      <c r="O4969" s="61" t="n">
        <f aca="false">IF(AND(N4969&gt;0,OR(Calc!$C$4="*",B4969=Calc!$C$4)),N4969+ROW()*0.000000001,0)</f>
        <v>2675.370004969</v>
      </c>
    </row>
    <row r="4970" customFormat="false" ht="15" hidden="false" customHeight="false" outlineLevel="0" collapsed="false">
      <c r="A4970" s="49" t="n">
        <v>17389</v>
      </c>
      <c r="B4970" s="49" t="s">
        <v>189</v>
      </c>
      <c r="C4970" s="63" t="n">
        <v>40151</v>
      </c>
      <c r="D4970" s="63" t="n">
        <v>40886</v>
      </c>
      <c r="E4970" s="49" t="n">
        <v>61</v>
      </c>
      <c r="F4970" s="54" t="n">
        <v>908.04</v>
      </c>
      <c r="G4970" s="54" t="n">
        <v>22720.16</v>
      </c>
      <c r="H4970" s="54" t="n">
        <v>31317.48</v>
      </c>
      <c r="I4970" s="54" t="n">
        <f aca="false">SUM(F4970:H4970)</f>
        <v>54945.68</v>
      </c>
      <c r="J4970" s="49" t="n">
        <f aca="false">Calc!$C$5-D4970</f>
        <v>1</v>
      </c>
      <c r="K4970" s="49" t="n">
        <f aca="false">IF(J4970&lt;=Calc!$C$11,4,IF(J4970&lt;=Calc!$C$12,3,IF(J4970&lt;=Calc!$C$13,2,1)))</f>
        <v>4</v>
      </c>
      <c r="L4970" s="49" t="n">
        <f aca="false">1+(E4970&gt;=Calc!$C$16)+(E4970&gt;=Calc!$C$17)+(E4970&gt;=Calc!$C$18)</f>
        <v>4</v>
      </c>
      <c r="M4970" s="49" t="str">
        <f aca="false">IF(AND(K4970=4,L4970&gt;=3),"Champions",IF(AND(K4970=3,L4970&gt;=3),"Loyal",IF(K4970&gt;=3,"Recent / New",IF(L4970&gt;=3,"At Risk","Hibernating / Lost"))))</f>
        <v>Champions</v>
      </c>
      <c r="N4970" s="54" t="n">
        <f aca="false">IF(AND(Calc!$C$2&lt;=2009,Calc!$C$3&gt;=2009),F4970,0)+IF(AND(Calc!$C$2&lt;=2010,Calc!$C$3&gt;=2010),G4970,0)+IF(AND(Calc!$C$2&lt;=2011,Calc!$C$3&gt;=2011),H4970,0)</f>
        <v>54945.68</v>
      </c>
      <c r="O4970" s="61" t="n">
        <f aca="false">IF(AND(N4970&gt;0,OR(Calc!$C$4="*",B4970=Calc!$C$4)),N4970+ROW()*0.000000001,0)</f>
        <v>54945.68000497</v>
      </c>
    </row>
    <row r="4971" customFormat="false" ht="15" hidden="false" customHeight="false" outlineLevel="0" collapsed="false">
      <c r="A4971" s="49" t="n">
        <v>17390</v>
      </c>
      <c r="B4971" s="49" t="s">
        <v>189</v>
      </c>
      <c r="C4971" s="63" t="n">
        <v>40466</v>
      </c>
      <c r="D4971" s="63" t="n">
        <v>40466</v>
      </c>
      <c r="E4971" s="49" t="n">
        <v>1</v>
      </c>
      <c r="F4971" s="54" t="n">
        <v>0</v>
      </c>
      <c r="G4971" s="54" t="n">
        <v>149.3</v>
      </c>
      <c r="H4971" s="54" t="n">
        <v>0</v>
      </c>
      <c r="I4971" s="54" t="n">
        <f aca="false">SUM(F4971:H4971)</f>
        <v>149.3</v>
      </c>
      <c r="J4971" s="49" t="n">
        <f aca="false">Calc!$C$5-D4971</f>
        <v>421</v>
      </c>
      <c r="K4971" s="49" t="n">
        <f aca="false">IF(J4971&lt;=Calc!$C$11,4,IF(J4971&lt;=Calc!$C$12,3,IF(J4971&lt;=Calc!$C$13,2,1)))</f>
        <v>1</v>
      </c>
      <c r="L4971" s="49" t="n">
        <f aca="false">1+(E4971&gt;=Calc!$C$16)+(E4971&gt;=Calc!$C$17)+(E4971&gt;=Calc!$C$18)</f>
        <v>1</v>
      </c>
      <c r="M4971" s="49" t="str">
        <f aca="false">IF(AND(K4971=4,L4971&gt;=3),"Champions",IF(AND(K4971=3,L4971&gt;=3),"Loyal",IF(K4971&gt;=3,"Recent / New",IF(L4971&gt;=3,"At Risk","Hibernating / Lost"))))</f>
        <v>Hibernating / Lost</v>
      </c>
      <c r="N4971" s="54" t="n">
        <f aca="false">IF(AND(Calc!$C$2&lt;=2009,Calc!$C$3&gt;=2009),F4971,0)+IF(AND(Calc!$C$2&lt;=2010,Calc!$C$3&gt;=2010),G4971,0)+IF(AND(Calc!$C$2&lt;=2011,Calc!$C$3&gt;=2011),H4971,0)</f>
        <v>149.3</v>
      </c>
      <c r="O4971" s="61" t="n">
        <f aca="false">IF(AND(N4971&gt;0,OR(Calc!$C$4="*",B4971=Calc!$C$4)),N4971+ROW()*0.000000001,0)</f>
        <v>149.300004971</v>
      </c>
    </row>
    <row r="4972" customFormat="false" ht="15" hidden="false" customHeight="false" outlineLevel="0" collapsed="false">
      <c r="A4972" s="49" t="n">
        <v>17391</v>
      </c>
      <c r="B4972" s="49" t="s">
        <v>189</v>
      </c>
      <c r="C4972" s="63" t="n">
        <v>40722</v>
      </c>
      <c r="D4972" s="63" t="n">
        <v>40723</v>
      </c>
      <c r="E4972" s="49" t="n">
        <v>2</v>
      </c>
      <c r="F4972" s="54" t="n">
        <v>0</v>
      </c>
      <c r="G4972" s="54" t="n">
        <v>0</v>
      </c>
      <c r="H4972" s="54" t="n">
        <v>508.8</v>
      </c>
      <c r="I4972" s="54" t="n">
        <f aca="false">SUM(F4972:H4972)</f>
        <v>508.8</v>
      </c>
      <c r="J4972" s="49" t="n">
        <f aca="false">Calc!$C$5-D4972</f>
        <v>164</v>
      </c>
      <c r="K4972" s="49" t="n">
        <f aca="false">IF(J4972&lt;=Calc!$C$11,4,IF(J4972&lt;=Calc!$C$12,3,IF(J4972&lt;=Calc!$C$13,2,1)))</f>
        <v>2</v>
      </c>
      <c r="L4972" s="49" t="n">
        <f aca="false">1+(E4972&gt;=Calc!$C$16)+(E4972&gt;=Calc!$C$17)+(E4972&gt;=Calc!$C$18)</f>
        <v>2</v>
      </c>
      <c r="M4972" s="49" t="str">
        <f aca="false">IF(AND(K4972=4,L4972&gt;=3),"Champions",IF(AND(K4972=3,L4972&gt;=3),"Loyal",IF(K4972&gt;=3,"Recent / New",IF(L4972&gt;=3,"At Risk","Hibernating / Lost"))))</f>
        <v>Hibernating / Lost</v>
      </c>
      <c r="N4972" s="54" t="n">
        <f aca="false">IF(AND(Calc!$C$2&lt;=2009,Calc!$C$3&gt;=2009),F4972,0)+IF(AND(Calc!$C$2&lt;=2010,Calc!$C$3&gt;=2010),G4972,0)+IF(AND(Calc!$C$2&lt;=2011,Calc!$C$3&gt;=2011),H4972,0)</f>
        <v>508.8</v>
      </c>
      <c r="O4972" s="61" t="n">
        <f aca="false">IF(AND(N4972&gt;0,OR(Calc!$C$4="*",B4972=Calc!$C$4)),N4972+ROW()*0.000000001,0)</f>
        <v>508.800004972</v>
      </c>
    </row>
    <row r="4973" customFormat="false" ht="15" hidden="false" customHeight="false" outlineLevel="0" collapsed="false">
      <c r="A4973" s="49" t="n">
        <v>17392</v>
      </c>
      <c r="B4973" s="49" t="s">
        <v>189</v>
      </c>
      <c r="C4973" s="63" t="n">
        <v>40436</v>
      </c>
      <c r="D4973" s="63" t="n">
        <v>40580</v>
      </c>
      <c r="E4973" s="49" t="n">
        <v>3</v>
      </c>
      <c r="F4973" s="54" t="n">
        <v>0</v>
      </c>
      <c r="G4973" s="54" t="n">
        <v>434.42</v>
      </c>
      <c r="H4973" s="54" t="n">
        <v>145.5</v>
      </c>
      <c r="I4973" s="54" t="n">
        <f aca="false">SUM(F4973:H4973)</f>
        <v>579.92</v>
      </c>
      <c r="J4973" s="49" t="n">
        <f aca="false">Calc!$C$5-D4973</f>
        <v>307</v>
      </c>
      <c r="K4973" s="49" t="n">
        <f aca="false">IF(J4973&lt;=Calc!$C$11,4,IF(J4973&lt;=Calc!$C$12,3,IF(J4973&lt;=Calc!$C$13,2,1)))</f>
        <v>2</v>
      </c>
      <c r="L4973" s="49" t="n">
        <f aca="false">1+(E4973&gt;=Calc!$C$16)+(E4973&gt;=Calc!$C$17)+(E4973&gt;=Calc!$C$18)</f>
        <v>2</v>
      </c>
      <c r="M4973" s="49" t="str">
        <f aca="false">IF(AND(K4973=4,L4973&gt;=3),"Champions",IF(AND(K4973=3,L4973&gt;=3),"Loyal",IF(K4973&gt;=3,"Recent / New",IF(L4973&gt;=3,"At Risk","Hibernating / Lost"))))</f>
        <v>Hibernating / Lost</v>
      </c>
      <c r="N4973" s="54" t="n">
        <f aca="false">IF(AND(Calc!$C$2&lt;=2009,Calc!$C$3&gt;=2009),F4973,0)+IF(AND(Calc!$C$2&lt;=2010,Calc!$C$3&gt;=2010),G4973,0)+IF(AND(Calc!$C$2&lt;=2011,Calc!$C$3&gt;=2011),H4973,0)</f>
        <v>579.92</v>
      </c>
      <c r="O4973" s="61" t="n">
        <f aca="false">IF(AND(N4973&gt;0,OR(Calc!$C$4="*",B4973=Calc!$C$4)),N4973+ROW()*0.000000001,0)</f>
        <v>579.920004973</v>
      </c>
    </row>
    <row r="4974" customFormat="false" ht="15" hidden="false" customHeight="false" outlineLevel="0" collapsed="false">
      <c r="A4974" s="49" t="n">
        <v>17393</v>
      </c>
      <c r="B4974" s="49" t="s">
        <v>189</v>
      </c>
      <c r="C4974" s="63" t="n">
        <v>40398</v>
      </c>
      <c r="D4974" s="63" t="n">
        <v>40476</v>
      </c>
      <c r="E4974" s="49" t="n">
        <v>2</v>
      </c>
      <c r="F4974" s="54" t="n">
        <v>0</v>
      </c>
      <c r="G4974" s="54" t="n">
        <v>381.15</v>
      </c>
      <c r="H4974" s="54" t="n">
        <v>0</v>
      </c>
      <c r="I4974" s="54" t="n">
        <f aca="false">SUM(F4974:H4974)</f>
        <v>381.15</v>
      </c>
      <c r="J4974" s="49" t="n">
        <f aca="false">Calc!$C$5-D4974</f>
        <v>411</v>
      </c>
      <c r="K4974" s="49" t="n">
        <f aca="false">IF(J4974&lt;=Calc!$C$11,4,IF(J4974&lt;=Calc!$C$12,3,IF(J4974&lt;=Calc!$C$13,2,1)))</f>
        <v>1</v>
      </c>
      <c r="L4974" s="49" t="n">
        <f aca="false">1+(E4974&gt;=Calc!$C$16)+(E4974&gt;=Calc!$C$17)+(E4974&gt;=Calc!$C$18)</f>
        <v>2</v>
      </c>
      <c r="M4974" s="49" t="str">
        <f aca="false">IF(AND(K4974=4,L4974&gt;=3),"Champions",IF(AND(K4974=3,L4974&gt;=3),"Loyal",IF(K4974&gt;=3,"Recent / New",IF(L4974&gt;=3,"At Risk","Hibernating / Lost"))))</f>
        <v>Hibernating / Lost</v>
      </c>
      <c r="N4974" s="54" t="n">
        <f aca="false">IF(AND(Calc!$C$2&lt;=2009,Calc!$C$3&gt;=2009),F4974,0)+IF(AND(Calc!$C$2&lt;=2010,Calc!$C$3&gt;=2010),G4974,0)+IF(AND(Calc!$C$2&lt;=2011,Calc!$C$3&gt;=2011),H4974,0)</f>
        <v>381.15</v>
      </c>
      <c r="O4974" s="61" t="n">
        <f aca="false">IF(AND(N4974&gt;0,OR(Calc!$C$4="*",B4974=Calc!$C$4)),N4974+ROW()*0.000000001,0)</f>
        <v>381.150004974</v>
      </c>
    </row>
    <row r="4975" customFormat="false" ht="15" hidden="false" customHeight="false" outlineLevel="0" collapsed="false">
      <c r="A4975" s="49" t="n">
        <v>17394</v>
      </c>
      <c r="B4975" s="49" t="s">
        <v>189</v>
      </c>
      <c r="C4975" s="63" t="n">
        <v>40667</v>
      </c>
      <c r="D4975" s="63" t="n">
        <v>40667</v>
      </c>
      <c r="E4975" s="49" t="n">
        <v>1</v>
      </c>
      <c r="F4975" s="54" t="n">
        <v>0</v>
      </c>
      <c r="G4975" s="54" t="n">
        <v>0</v>
      </c>
      <c r="H4975" s="54" t="n">
        <v>203.87</v>
      </c>
      <c r="I4975" s="54" t="n">
        <f aca="false">SUM(F4975:H4975)</f>
        <v>203.87</v>
      </c>
      <c r="J4975" s="49" t="n">
        <f aca="false">Calc!$C$5-D4975</f>
        <v>220</v>
      </c>
      <c r="K4975" s="49" t="n">
        <f aca="false">IF(J4975&lt;=Calc!$C$11,4,IF(J4975&lt;=Calc!$C$12,3,IF(J4975&lt;=Calc!$C$13,2,1)))</f>
        <v>2</v>
      </c>
      <c r="L4975" s="49" t="n">
        <f aca="false">1+(E4975&gt;=Calc!$C$16)+(E4975&gt;=Calc!$C$17)+(E4975&gt;=Calc!$C$18)</f>
        <v>1</v>
      </c>
      <c r="M4975" s="49" t="str">
        <f aca="false">IF(AND(K4975=4,L4975&gt;=3),"Champions",IF(AND(K4975=3,L4975&gt;=3),"Loyal",IF(K4975&gt;=3,"Recent / New",IF(L4975&gt;=3,"At Risk","Hibernating / Lost"))))</f>
        <v>Hibernating / Lost</v>
      </c>
      <c r="N4975" s="54" t="n">
        <f aca="false">IF(AND(Calc!$C$2&lt;=2009,Calc!$C$3&gt;=2009),F4975,0)+IF(AND(Calc!$C$2&lt;=2010,Calc!$C$3&gt;=2010),G4975,0)+IF(AND(Calc!$C$2&lt;=2011,Calc!$C$3&gt;=2011),H4975,0)</f>
        <v>203.87</v>
      </c>
      <c r="O4975" s="61" t="n">
        <f aca="false">IF(AND(N4975&gt;0,OR(Calc!$C$4="*",B4975=Calc!$C$4)),N4975+ROW()*0.000000001,0)</f>
        <v>203.870004975</v>
      </c>
    </row>
    <row r="4976" customFormat="false" ht="15" hidden="false" customHeight="false" outlineLevel="0" collapsed="false">
      <c r="A4976" s="49" t="n">
        <v>17395</v>
      </c>
      <c r="B4976" s="49" t="s">
        <v>189</v>
      </c>
      <c r="C4976" s="63" t="n">
        <v>40378</v>
      </c>
      <c r="D4976" s="63" t="n">
        <v>40378</v>
      </c>
      <c r="E4976" s="49" t="n">
        <v>1</v>
      </c>
      <c r="F4976" s="54" t="n">
        <v>0</v>
      </c>
      <c r="G4976" s="54" t="n">
        <v>97.5</v>
      </c>
      <c r="H4976" s="54" t="n">
        <v>0</v>
      </c>
      <c r="I4976" s="54" t="n">
        <f aca="false">SUM(F4976:H4976)</f>
        <v>97.5</v>
      </c>
      <c r="J4976" s="49" t="n">
        <f aca="false">Calc!$C$5-D4976</f>
        <v>509</v>
      </c>
      <c r="K4976" s="49" t="n">
        <f aca="false">IF(J4976&lt;=Calc!$C$11,4,IF(J4976&lt;=Calc!$C$12,3,IF(J4976&lt;=Calc!$C$13,2,1)))</f>
        <v>1</v>
      </c>
      <c r="L4976" s="49" t="n">
        <f aca="false">1+(E4976&gt;=Calc!$C$16)+(E4976&gt;=Calc!$C$17)+(E4976&gt;=Calc!$C$18)</f>
        <v>1</v>
      </c>
      <c r="M4976" s="49" t="str">
        <f aca="false">IF(AND(K4976=4,L4976&gt;=3),"Champions",IF(AND(K4976=3,L4976&gt;=3),"Loyal",IF(K4976&gt;=3,"Recent / New",IF(L4976&gt;=3,"At Risk","Hibernating / Lost"))))</f>
        <v>Hibernating / Lost</v>
      </c>
      <c r="N4976" s="54" t="n">
        <f aca="false">IF(AND(Calc!$C$2&lt;=2009,Calc!$C$3&gt;=2009),F4976,0)+IF(AND(Calc!$C$2&lt;=2010,Calc!$C$3&gt;=2010),G4976,0)+IF(AND(Calc!$C$2&lt;=2011,Calc!$C$3&gt;=2011),H4976,0)</f>
        <v>97.5</v>
      </c>
      <c r="O4976" s="61" t="n">
        <f aca="false">IF(AND(N4976&gt;0,OR(Calc!$C$4="*",B4976=Calc!$C$4)),N4976+ROW()*0.000000001,0)</f>
        <v>97.500004976</v>
      </c>
    </row>
    <row r="4977" customFormat="false" ht="15" hidden="false" customHeight="false" outlineLevel="0" collapsed="false">
      <c r="A4977" s="49" t="n">
        <v>17396</v>
      </c>
      <c r="B4977" s="49" t="s">
        <v>189</v>
      </c>
      <c r="C4977" s="63" t="n">
        <v>40445</v>
      </c>
      <c r="D4977" s="63" t="n">
        <v>40847</v>
      </c>
      <c r="E4977" s="49" t="n">
        <v>13</v>
      </c>
      <c r="F4977" s="54" t="n">
        <v>0</v>
      </c>
      <c r="G4977" s="54" t="n">
        <v>1243.8</v>
      </c>
      <c r="H4977" s="54" t="n">
        <v>6915.3</v>
      </c>
      <c r="I4977" s="54" t="n">
        <f aca="false">SUM(F4977:H4977)</f>
        <v>8159.1</v>
      </c>
      <c r="J4977" s="49" t="n">
        <f aca="false">Calc!$C$5-D4977</f>
        <v>40</v>
      </c>
      <c r="K4977" s="49" t="n">
        <f aca="false">IF(J4977&lt;=Calc!$C$11,4,IF(J4977&lt;=Calc!$C$12,3,IF(J4977&lt;=Calc!$C$13,2,1)))</f>
        <v>3</v>
      </c>
      <c r="L4977" s="49" t="n">
        <f aca="false">1+(E4977&gt;=Calc!$C$16)+(E4977&gt;=Calc!$C$17)+(E4977&gt;=Calc!$C$18)</f>
        <v>4</v>
      </c>
      <c r="M4977" s="49" t="str">
        <f aca="false">IF(AND(K4977=4,L4977&gt;=3),"Champions",IF(AND(K4977=3,L4977&gt;=3),"Loyal",IF(K4977&gt;=3,"Recent / New",IF(L4977&gt;=3,"At Risk","Hibernating / Lost"))))</f>
        <v>Loyal</v>
      </c>
      <c r="N4977" s="54" t="n">
        <f aca="false">IF(AND(Calc!$C$2&lt;=2009,Calc!$C$3&gt;=2009),F4977,0)+IF(AND(Calc!$C$2&lt;=2010,Calc!$C$3&gt;=2010),G4977,0)+IF(AND(Calc!$C$2&lt;=2011,Calc!$C$3&gt;=2011),H4977,0)</f>
        <v>8159.1</v>
      </c>
      <c r="O4977" s="61" t="n">
        <f aca="false">IF(AND(N4977&gt;0,OR(Calc!$C$4="*",B4977=Calc!$C$4)),N4977+ROW()*0.000000001,0)</f>
        <v>8159.100004977</v>
      </c>
    </row>
    <row r="4978" customFormat="false" ht="15" hidden="false" customHeight="false" outlineLevel="0" collapsed="false">
      <c r="A4978" s="49" t="n">
        <v>17397</v>
      </c>
      <c r="B4978" s="49" t="s">
        <v>189</v>
      </c>
      <c r="C4978" s="63" t="n">
        <v>40470</v>
      </c>
      <c r="D4978" s="63" t="n">
        <v>40864</v>
      </c>
      <c r="E4978" s="49" t="n">
        <v>3</v>
      </c>
      <c r="F4978" s="54" t="n">
        <v>0</v>
      </c>
      <c r="G4978" s="54" t="n">
        <v>516.87</v>
      </c>
      <c r="H4978" s="54" t="n">
        <v>681.41</v>
      </c>
      <c r="I4978" s="54" t="n">
        <f aca="false">SUM(F4978:H4978)</f>
        <v>1198.28</v>
      </c>
      <c r="J4978" s="49" t="n">
        <f aca="false">Calc!$C$5-D4978</f>
        <v>23</v>
      </c>
      <c r="K4978" s="49" t="n">
        <f aca="false">IF(J4978&lt;=Calc!$C$11,4,IF(J4978&lt;=Calc!$C$12,3,IF(J4978&lt;=Calc!$C$13,2,1)))</f>
        <v>4</v>
      </c>
      <c r="L4978" s="49" t="n">
        <f aca="false">1+(E4978&gt;=Calc!$C$16)+(E4978&gt;=Calc!$C$17)+(E4978&gt;=Calc!$C$18)</f>
        <v>2</v>
      </c>
      <c r="M4978" s="49" t="str">
        <f aca="false">IF(AND(K4978=4,L4978&gt;=3),"Champions",IF(AND(K4978=3,L4978&gt;=3),"Loyal",IF(K4978&gt;=3,"Recent / New",IF(L4978&gt;=3,"At Risk","Hibernating / Lost"))))</f>
        <v>Recent / New</v>
      </c>
      <c r="N4978" s="54" t="n">
        <f aca="false">IF(AND(Calc!$C$2&lt;=2009,Calc!$C$3&gt;=2009),F4978,0)+IF(AND(Calc!$C$2&lt;=2010,Calc!$C$3&gt;=2010),G4978,0)+IF(AND(Calc!$C$2&lt;=2011,Calc!$C$3&gt;=2011),H4978,0)</f>
        <v>1198.28</v>
      </c>
      <c r="O4978" s="61" t="n">
        <f aca="false">IF(AND(N4978&gt;0,OR(Calc!$C$4="*",B4978=Calc!$C$4)),N4978+ROW()*0.000000001,0)</f>
        <v>1198.280004978</v>
      </c>
    </row>
    <row r="4979" customFormat="false" ht="15" hidden="false" customHeight="false" outlineLevel="0" collapsed="false">
      <c r="A4979" s="49" t="n">
        <v>17398</v>
      </c>
      <c r="B4979" s="49" t="s">
        <v>189</v>
      </c>
      <c r="C4979" s="63" t="n">
        <v>40631</v>
      </c>
      <c r="D4979" s="63" t="n">
        <v>40772</v>
      </c>
      <c r="E4979" s="49" t="n">
        <v>3</v>
      </c>
      <c r="F4979" s="54" t="n">
        <v>0</v>
      </c>
      <c r="G4979" s="54" t="n">
        <v>0</v>
      </c>
      <c r="H4979" s="54" t="n">
        <v>653.38</v>
      </c>
      <c r="I4979" s="54" t="n">
        <f aca="false">SUM(F4979:H4979)</f>
        <v>653.38</v>
      </c>
      <c r="J4979" s="49" t="n">
        <f aca="false">Calc!$C$5-D4979</f>
        <v>115</v>
      </c>
      <c r="K4979" s="49" t="n">
        <f aca="false">IF(J4979&lt;=Calc!$C$11,4,IF(J4979&lt;=Calc!$C$12,3,IF(J4979&lt;=Calc!$C$13,2,1)))</f>
        <v>2</v>
      </c>
      <c r="L4979" s="49" t="n">
        <f aca="false">1+(E4979&gt;=Calc!$C$16)+(E4979&gt;=Calc!$C$17)+(E4979&gt;=Calc!$C$18)</f>
        <v>2</v>
      </c>
      <c r="M4979" s="49" t="str">
        <f aca="false">IF(AND(K4979=4,L4979&gt;=3),"Champions",IF(AND(K4979=3,L4979&gt;=3),"Loyal",IF(K4979&gt;=3,"Recent / New",IF(L4979&gt;=3,"At Risk","Hibernating / Lost"))))</f>
        <v>Hibernating / Lost</v>
      </c>
      <c r="N4979" s="54" t="n">
        <f aca="false">IF(AND(Calc!$C$2&lt;=2009,Calc!$C$3&gt;=2009),F4979,0)+IF(AND(Calc!$C$2&lt;=2010,Calc!$C$3&gt;=2010),G4979,0)+IF(AND(Calc!$C$2&lt;=2011,Calc!$C$3&gt;=2011),H4979,0)</f>
        <v>653.38</v>
      </c>
      <c r="O4979" s="61" t="n">
        <f aca="false">IF(AND(N4979&gt;0,OR(Calc!$C$4="*",B4979=Calc!$C$4)),N4979+ROW()*0.000000001,0)</f>
        <v>653.380004979</v>
      </c>
    </row>
    <row r="4980" customFormat="false" ht="15" hidden="false" customHeight="false" outlineLevel="0" collapsed="false">
      <c r="A4980" s="49" t="n">
        <v>17400</v>
      </c>
      <c r="B4980" s="49" t="s">
        <v>189</v>
      </c>
      <c r="C4980" s="63" t="n">
        <v>40164</v>
      </c>
      <c r="D4980" s="63" t="n">
        <v>40760</v>
      </c>
      <c r="E4980" s="49" t="n">
        <v>8</v>
      </c>
      <c r="F4980" s="54" t="n">
        <v>799.3</v>
      </c>
      <c r="G4980" s="54" t="n">
        <v>2150.31</v>
      </c>
      <c r="H4980" s="54" t="n">
        <v>1673.67</v>
      </c>
      <c r="I4980" s="54" t="n">
        <f aca="false">SUM(F4980:H4980)</f>
        <v>4623.28</v>
      </c>
      <c r="J4980" s="49" t="n">
        <f aca="false">Calc!$C$5-D4980</f>
        <v>127</v>
      </c>
      <c r="K4980" s="49" t="n">
        <f aca="false">IF(J4980&lt;=Calc!$C$11,4,IF(J4980&lt;=Calc!$C$12,3,IF(J4980&lt;=Calc!$C$13,2,1)))</f>
        <v>2</v>
      </c>
      <c r="L4980" s="49" t="n">
        <f aca="false">1+(E4980&gt;=Calc!$C$16)+(E4980&gt;=Calc!$C$17)+(E4980&gt;=Calc!$C$18)</f>
        <v>4</v>
      </c>
      <c r="M4980" s="49" t="str">
        <f aca="false">IF(AND(K4980=4,L4980&gt;=3),"Champions",IF(AND(K4980=3,L4980&gt;=3),"Loyal",IF(K4980&gt;=3,"Recent / New",IF(L4980&gt;=3,"At Risk","Hibernating / Lost"))))</f>
        <v>At Risk</v>
      </c>
      <c r="N4980" s="54" t="n">
        <f aca="false">IF(AND(Calc!$C$2&lt;=2009,Calc!$C$3&gt;=2009),F4980,0)+IF(AND(Calc!$C$2&lt;=2010,Calc!$C$3&gt;=2010),G4980,0)+IF(AND(Calc!$C$2&lt;=2011,Calc!$C$3&gt;=2011),H4980,0)</f>
        <v>4623.28</v>
      </c>
      <c r="O4980" s="61" t="n">
        <f aca="false">IF(AND(N4980&gt;0,OR(Calc!$C$4="*",B4980=Calc!$C$4)),N4980+ROW()*0.000000001,0)</f>
        <v>4623.28000498</v>
      </c>
    </row>
    <row r="4981" customFormat="false" ht="15" hidden="false" customHeight="false" outlineLevel="0" collapsed="false">
      <c r="A4981" s="49" t="n">
        <v>17401</v>
      </c>
      <c r="B4981" s="49" t="s">
        <v>189</v>
      </c>
      <c r="C4981" s="63" t="n">
        <v>40345</v>
      </c>
      <c r="D4981" s="63" t="n">
        <v>40345</v>
      </c>
      <c r="E4981" s="49" t="n">
        <v>1</v>
      </c>
      <c r="F4981" s="54" t="n">
        <v>0</v>
      </c>
      <c r="G4981" s="54" t="n">
        <v>114.85</v>
      </c>
      <c r="H4981" s="54" t="n">
        <v>0</v>
      </c>
      <c r="I4981" s="54" t="n">
        <f aca="false">SUM(F4981:H4981)</f>
        <v>114.85</v>
      </c>
      <c r="J4981" s="49" t="n">
        <f aca="false">Calc!$C$5-D4981</f>
        <v>542</v>
      </c>
      <c r="K4981" s="49" t="n">
        <f aca="false">IF(J4981&lt;=Calc!$C$11,4,IF(J4981&lt;=Calc!$C$12,3,IF(J4981&lt;=Calc!$C$13,2,1)))</f>
        <v>1</v>
      </c>
      <c r="L4981" s="49" t="n">
        <f aca="false">1+(E4981&gt;=Calc!$C$16)+(E4981&gt;=Calc!$C$17)+(E4981&gt;=Calc!$C$18)</f>
        <v>1</v>
      </c>
      <c r="M4981" s="49" t="str">
        <f aca="false">IF(AND(K4981=4,L4981&gt;=3),"Champions",IF(AND(K4981=3,L4981&gt;=3),"Loyal",IF(K4981&gt;=3,"Recent / New",IF(L4981&gt;=3,"At Risk","Hibernating / Lost"))))</f>
        <v>Hibernating / Lost</v>
      </c>
      <c r="N4981" s="54" t="n">
        <f aca="false">IF(AND(Calc!$C$2&lt;=2009,Calc!$C$3&gt;=2009),F4981,0)+IF(AND(Calc!$C$2&lt;=2010,Calc!$C$3&gt;=2010),G4981,0)+IF(AND(Calc!$C$2&lt;=2011,Calc!$C$3&gt;=2011),H4981,0)</f>
        <v>114.85</v>
      </c>
      <c r="O4981" s="61" t="n">
        <f aca="false">IF(AND(N4981&gt;0,OR(Calc!$C$4="*",B4981=Calc!$C$4)),N4981+ROW()*0.000000001,0)</f>
        <v>114.850004981</v>
      </c>
    </row>
    <row r="4982" customFormat="false" ht="15" hidden="false" customHeight="false" outlineLevel="0" collapsed="false">
      <c r="A4982" s="49" t="n">
        <v>17402</v>
      </c>
      <c r="B4982" s="49" t="s">
        <v>189</v>
      </c>
      <c r="C4982" s="63" t="n">
        <v>40163</v>
      </c>
      <c r="D4982" s="63" t="n">
        <v>40882</v>
      </c>
      <c r="E4982" s="49" t="n">
        <v>22</v>
      </c>
      <c r="F4982" s="54" t="n">
        <v>114.75</v>
      </c>
      <c r="G4982" s="54" t="n">
        <v>2312.78</v>
      </c>
      <c r="H4982" s="54" t="n">
        <v>2138.88</v>
      </c>
      <c r="I4982" s="54" t="n">
        <f aca="false">SUM(F4982:H4982)</f>
        <v>4566.41</v>
      </c>
      <c r="J4982" s="49" t="n">
        <f aca="false">Calc!$C$5-D4982</f>
        <v>5</v>
      </c>
      <c r="K4982" s="49" t="n">
        <f aca="false">IF(J4982&lt;=Calc!$C$11,4,IF(J4982&lt;=Calc!$C$12,3,IF(J4982&lt;=Calc!$C$13,2,1)))</f>
        <v>4</v>
      </c>
      <c r="L4982" s="49" t="n">
        <f aca="false">1+(E4982&gt;=Calc!$C$16)+(E4982&gt;=Calc!$C$17)+(E4982&gt;=Calc!$C$18)</f>
        <v>4</v>
      </c>
      <c r="M4982" s="49" t="str">
        <f aca="false">IF(AND(K4982=4,L4982&gt;=3),"Champions",IF(AND(K4982=3,L4982&gt;=3),"Loyal",IF(K4982&gt;=3,"Recent / New",IF(L4982&gt;=3,"At Risk","Hibernating / Lost"))))</f>
        <v>Champions</v>
      </c>
      <c r="N4982" s="54" t="n">
        <f aca="false">IF(AND(Calc!$C$2&lt;=2009,Calc!$C$3&gt;=2009),F4982,0)+IF(AND(Calc!$C$2&lt;=2010,Calc!$C$3&gt;=2010),G4982,0)+IF(AND(Calc!$C$2&lt;=2011,Calc!$C$3&gt;=2011),H4982,0)</f>
        <v>4566.41</v>
      </c>
      <c r="O4982" s="61" t="n">
        <f aca="false">IF(AND(N4982&gt;0,OR(Calc!$C$4="*",B4982=Calc!$C$4)),N4982+ROW()*0.000000001,0)</f>
        <v>4566.410004982</v>
      </c>
    </row>
    <row r="4983" customFormat="false" ht="15" hidden="false" customHeight="false" outlineLevel="0" collapsed="false">
      <c r="A4983" s="49" t="n">
        <v>17403</v>
      </c>
      <c r="B4983" s="49" t="s">
        <v>189</v>
      </c>
      <c r="C4983" s="63" t="n">
        <v>40436</v>
      </c>
      <c r="D4983" s="63" t="n">
        <v>40850</v>
      </c>
      <c r="E4983" s="49" t="n">
        <v>2</v>
      </c>
      <c r="F4983" s="54" t="n">
        <v>0</v>
      </c>
      <c r="G4983" s="54" t="n">
        <v>118.95</v>
      </c>
      <c r="H4983" s="54" t="n">
        <v>263.92</v>
      </c>
      <c r="I4983" s="54" t="n">
        <f aca="false">SUM(F4983:H4983)</f>
        <v>382.87</v>
      </c>
      <c r="J4983" s="49" t="n">
        <f aca="false">Calc!$C$5-D4983</f>
        <v>37</v>
      </c>
      <c r="K4983" s="49" t="n">
        <f aca="false">IF(J4983&lt;=Calc!$C$11,4,IF(J4983&lt;=Calc!$C$12,3,IF(J4983&lt;=Calc!$C$13,2,1)))</f>
        <v>3</v>
      </c>
      <c r="L4983" s="49" t="n">
        <f aca="false">1+(E4983&gt;=Calc!$C$16)+(E4983&gt;=Calc!$C$17)+(E4983&gt;=Calc!$C$18)</f>
        <v>2</v>
      </c>
      <c r="M4983" s="49" t="str">
        <f aca="false">IF(AND(K4983=4,L4983&gt;=3),"Champions",IF(AND(K4983=3,L4983&gt;=3),"Loyal",IF(K4983&gt;=3,"Recent / New",IF(L4983&gt;=3,"At Risk","Hibernating / Lost"))))</f>
        <v>Recent / New</v>
      </c>
      <c r="N4983" s="54" t="n">
        <f aca="false">IF(AND(Calc!$C$2&lt;=2009,Calc!$C$3&gt;=2009),F4983,0)+IF(AND(Calc!$C$2&lt;=2010,Calc!$C$3&gt;=2010),G4983,0)+IF(AND(Calc!$C$2&lt;=2011,Calc!$C$3&gt;=2011),H4983,0)</f>
        <v>382.87</v>
      </c>
      <c r="O4983" s="61" t="n">
        <f aca="false">IF(AND(N4983&gt;0,OR(Calc!$C$4="*",B4983=Calc!$C$4)),N4983+ROW()*0.000000001,0)</f>
        <v>382.870004983</v>
      </c>
    </row>
    <row r="4984" customFormat="false" ht="15" hidden="false" customHeight="false" outlineLevel="0" collapsed="false">
      <c r="A4984" s="49" t="n">
        <v>17404</v>
      </c>
      <c r="B4984" s="49" t="s">
        <v>210</v>
      </c>
      <c r="C4984" s="63" t="n">
        <v>40185</v>
      </c>
      <c r="D4984" s="63" t="n">
        <v>40882</v>
      </c>
      <c r="E4984" s="49" t="n">
        <v>21</v>
      </c>
      <c r="F4984" s="54" t="n">
        <v>0</v>
      </c>
      <c r="G4984" s="54" t="n">
        <v>18334.3</v>
      </c>
      <c r="H4984" s="54" t="n">
        <v>27529.52</v>
      </c>
      <c r="I4984" s="54" t="n">
        <f aca="false">SUM(F4984:H4984)</f>
        <v>45863.82</v>
      </c>
      <c r="J4984" s="49" t="n">
        <f aca="false">Calc!$C$5-D4984</f>
        <v>5</v>
      </c>
      <c r="K4984" s="49" t="n">
        <f aca="false">IF(J4984&lt;=Calc!$C$11,4,IF(J4984&lt;=Calc!$C$12,3,IF(J4984&lt;=Calc!$C$13,2,1)))</f>
        <v>4</v>
      </c>
      <c r="L4984" s="49" t="n">
        <f aca="false">1+(E4984&gt;=Calc!$C$16)+(E4984&gt;=Calc!$C$17)+(E4984&gt;=Calc!$C$18)</f>
        <v>4</v>
      </c>
      <c r="M4984" s="49" t="str">
        <f aca="false">IF(AND(K4984=4,L4984&gt;=3),"Champions",IF(AND(K4984=3,L4984&gt;=3),"Loyal",IF(K4984&gt;=3,"Recent / New",IF(L4984&gt;=3,"At Risk","Hibernating / Lost"))))</f>
        <v>Champions</v>
      </c>
      <c r="N4984" s="54" t="n">
        <f aca="false">IF(AND(Calc!$C$2&lt;=2009,Calc!$C$3&gt;=2009),F4984,0)+IF(AND(Calc!$C$2&lt;=2010,Calc!$C$3&gt;=2010),G4984,0)+IF(AND(Calc!$C$2&lt;=2011,Calc!$C$3&gt;=2011),H4984,0)</f>
        <v>45863.82</v>
      </c>
      <c r="O4984" s="61" t="n">
        <f aca="false">IF(AND(N4984&gt;0,OR(Calc!$C$4="*",B4984=Calc!$C$4)),N4984+ROW()*0.000000001,0)</f>
        <v>45863.820004984</v>
      </c>
    </row>
    <row r="4985" customFormat="false" ht="15" hidden="false" customHeight="false" outlineLevel="0" collapsed="false">
      <c r="A4985" s="49" t="n">
        <v>17405</v>
      </c>
      <c r="B4985" s="49" t="s">
        <v>189</v>
      </c>
      <c r="C4985" s="63" t="n">
        <v>40736</v>
      </c>
      <c r="D4985" s="63" t="n">
        <v>40885</v>
      </c>
      <c r="E4985" s="49" t="n">
        <v>3</v>
      </c>
      <c r="F4985" s="54" t="n">
        <v>0</v>
      </c>
      <c r="G4985" s="54" t="n">
        <v>0</v>
      </c>
      <c r="H4985" s="54" t="n">
        <v>967.22</v>
      </c>
      <c r="I4985" s="54" t="n">
        <f aca="false">SUM(F4985:H4985)</f>
        <v>967.22</v>
      </c>
      <c r="J4985" s="49" t="n">
        <f aca="false">Calc!$C$5-D4985</f>
        <v>2</v>
      </c>
      <c r="K4985" s="49" t="n">
        <f aca="false">IF(J4985&lt;=Calc!$C$11,4,IF(J4985&lt;=Calc!$C$12,3,IF(J4985&lt;=Calc!$C$13,2,1)))</f>
        <v>4</v>
      </c>
      <c r="L4985" s="49" t="n">
        <f aca="false">1+(E4985&gt;=Calc!$C$16)+(E4985&gt;=Calc!$C$17)+(E4985&gt;=Calc!$C$18)</f>
        <v>2</v>
      </c>
      <c r="M4985" s="49" t="str">
        <f aca="false">IF(AND(K4985=4,L4985&gt;=3),"Champions",IF(AND(K4985=3,L4985&gt;=3),"Loyal",IF(K4985&gt;=3,"Recent / New",IF(L4985&gt;=3,"At Risk","Hibernating / Lost"))))</f>
        <v>Recent / New</v>
      </c>
      <c r="N4985" s="54" t="n">
        <f aca="false">IF(AND(Calc!$C$2&lt;=2009,Calc!$C$3&gt;=2009),F4985,0)+IF(AND(Calc!$C$2&lt;=2010,Calc!$C$3&gt;=2010),G4985,0)+IF(AND(Calc!$C$2&lt;=2011,Calc!$C$3&gt;=2011),H4985,0)</f>
        <v>967.22</v>
      </c>
      <c r="O4985" s="61" t="n">
        <f aca="false">IF(AND(N4985&gt;0,OR(Calc!$C$4="*",B4985=Calc!$C$4)),N4985+ROW()*0.000000001,0)</f>
        <v>967.220004985</v>
      </c>
    </row>
    <row r="4986" customFormat="false" ht="15" hidden="false" customHeight="false" outlineLevel="0" collapsed="false">
      <c r="A4986" s="49" t="n">
        <v>17406</v>
      </c>
      <c r="B4986" s="49" t="s">
        <v>189</v>
      </c>
      <c r="C4986" s="63" t="n">
        <v>40153</v>
      </c>
      <c r="D4986" s="63" t="n">
        <v>40553</v>
      </c>
      <c r="E4986" s="49" t="n">
        <v>13</v>
      </c>
      <c r="F4986" s="54" t="n">
        <v>406.7</v>
      </c>
      <c r="G4986" s="54" t="n">
        <v>2256.68</v>
      </c>
      <c r="H4986" s="54" t="n">
        <v>1210.62</v>
      </c>
      <c r="I4986" s="54" t="n">
        <f aca="false">SUM(F4986:H4986)</f>
        <v>3874</v>
      </c>
      <c r="J4986" s="49" t="n">
        <f aca="false">Calc!$C$5-D4986</f>
        <v>334</v>
      </c>
      <c r="K4986" s="49" t="n">
        <f aca="false">IF(J4986&lt;=Calc!$C$11,4,IF(J4986&lt;=Calc!$C$12,3,IF(J4986&lt;=Calc!$C$13,2,1)))</f>
        <v>2</v>
      </c>
      <c r="L4986" s="49" t="n">
        <f aca="false">1+(E4986&gt;=Calc!$C$16)+(E4986&gt;=Calc!$C$17)+(E4986&gt;=Calc!$C$18)</f>
        <v>4</v>
      </c>
      <c r="M4986" s="49" t="str">
        <f aca="false">IF(AND(K4986=4,L4986&gt;=3),"Champions",IF(AND(K4986=3,L4986&gt;=3),"Loyal",IF(K4986&gt;=3,"Recent / New",IF(L4986&gt;=3,"At Risk","Hibernating / Lost"))))</f>
        <v>At Risk</v>
      </c>
      <c r="N4986" s="54" t="n">
        <f aca="false">IF(AND(Calc!$C$2&lt;=2009,Calc!$C$3&gt;=2009),F4986,0)+IF(AND(Calc!$C$2&lt;=2010,Calc!$C$3&gt;=2010),G4986,0)+IF(AND(Calc!$C$2&lt;=2011,Calc!$C$3&gt;=2011),H4986,0)</f>
        <v>3874</v>
      </c>
      <c r="O4986" s="61" t="n">
        <f aca="false">IF(AND(N4986&gt;0,OR(Calc!$C$4="*",B4986=Calc!$C$4)),N4986+ROW()*0.000000001,0)</f>
        <v>3874.000004986</v>
      </c>
    </row>
    <row r="4987" customFormat="false" ht="15" hidden="false" customHeight="false" outlineLevel="0" collapsed="false">
      <c r="A4987" s="49" t="n">
        <v>17407</v>
      </c>
      <c r="B4987" s="49" t="s">
        <v>189</v>
      </c>
      <c r="C4987" s="63" t="n">
        <v>40475</v>
      </c>
      <c r="D4987" s="63" t="n">
        <v>40475</v>
      </c>
      <c r="E4987" s="49" t="n">
        <v>1</v>
      </c>
      <c r="F4987" s="54" t="n">
        <v>0</v>
      </c>
      <c r="G4987" s="54" t="n">
        <v>552.9</v>
      </c>
      <c r="H4987" s="54" t="n">
        <v>0</v>
      </c>
      <c r="I4987" s="54" t="n">
        <f aca="false">SUM(F4987:H4987)</f>
        <v>552.9</v>
      </c>
      <c r="J4987" s="49" t="n">
        <f aca="false">Calc!$C$5-D4987</f>
        <v>412</v>
      </c>
      <c r="K4987" s="49" t="n">
        <f aca="false">IF(J4987&lt;=Calc!$C$11,4,IF(J4987&lt;=Calc!$C$12,3,IF(J4987&lt;=Calc!$C$13,2,1)))</f>
        <v>1</v>
      </c>
      <c r="L4987" s="49" t="n">
        <f aca="false">1+(E4987&gt;=Calc!$C$16)+(E4987&gt;=Calc!$C$17)+(E4987&gt;=Calc!$C$18)</f>
        <v>1</v>
      </c>
      <c r="M4987" s="49" t="str">
        <f aca="false">IF(AND(K4987=4,L4987&gt;=3),"Champions",IF(AND(K4987=3,L4987&gt;=3),"Loyal",IF(K4987&gt;=3,"Recent / New",IF(L4987&gt;=3,"At Risk","Hibernating / Lost"))))</f>
        <v>Hibernating / Lost</v>
      </c>
      <c r="N4987" s="54" t="n">
        <f aca="false">IF(AND(Calc!$C$2&lt;=2009,Calc!$C$3&gt;=2009),F4987,0)+IF(AND(Calc!$C$2&lt;=2010,Calc!$C$3&gt;=2010),G4987,0)+IF(AND(Calc!$C$2&lt;=2011,Calc!$C$3&gt;=2011),H4987,0)</f>
        <v>552.9</v>
      </c>
      <c r="O4987" s="61" t="n">
        <f aca="false">IF(AND(N4987&gt;0,OR(Calc!$C$4="*",B4987=Calc!$C$4)),N4987+ROW()*0.000000001,0)</f>
        <v>552.900004987</v>
      </c>
    </row>
    <row r="4988" customFormat="false" ht="15" hidden="false" customHeight="false" outlineLevel="0" collapsed="false">
      <c r="A4988" s="49" t="n">
        <v>17408</v>
      </c>
      <c r="B4988" s="49" t="s">
        <v>189</v>
      </c>
      <c r="C4988" s="63" t="n">
        <v>40372</v>
      </c>
      <c r="D4988" s="63" t="n">
        <v>40723</v>
      </c>
      <c r="E4988" s="49" t="n">
        <v>3</v>
      </c>
      <c r="F4988" s="54" t="n">
        <v>0</v>
      </c>
      <c r="G4988" s="54" t="n">
        <v>132.24</v>
      </c>
      <c r="H4988" s="54" t="n">
        <v>32.65</v>
      </c>
      <c r="I4988" s="54" t="n">
        <f aca="false">SUM(F4988:H4988)</f>
        <v>164.89</v>
      </c>
      <c r="J4988" s="49" t="n">
        <f aca="false">Calc!$C$5-D4988</f>
        <v>164</v>
      </c>
      <c r="K4988" s="49" t="n">
        <f aca="false">IF(J4988&lt;=Calc!$C$11,4,IF(J4988&lt;=Calc!$C$12,3,IF(J4988&lt;=Calc!$C$13,2,1)))</f>
        <v>2</v>
      </c>
      <c r="L4988" s="49" t="n">
        <f aca="false">1+(E4988&gt;=Calc!$C$16)+(E4988&gt;=Calc!$C$17)+(E4988&gt;=Calc!$C$18)</f>
        <v>2</v>
      </c>
      <c r="M4988" s="49" t="str">
        <f aca="false">IF(AND(K4988=4,L4988&gt;=3),"Champions",IF(AND(K4988=3,L4988&gt;=3),"Loyal",IF(K4988&gt;=3,"Recent / New",IF(L4988&gt;=3,"At Risk","Hibernating / Lost"))))</f>
        <v>Hibernating / Lost</v>
      </c>
      <c r="N4988" s="54" t="n">
        <f aca="false">IF(AND(Calc!$C$2&lt;=2009,Calc!$C$3&gt;=2009),F4988,0)+IF(AND(Calc!$C$2&lt;=2010,Calc!$C$3&gt;=2010),G4988,0)+IF(AND(Calc!$C$2&lt;=2011,Calc!$C$3&gt;=2011),H4988,0)</f>
        <v>164.89</v>
      </c>
      <c r="O4988" s="61" t="n">
        <f aca="false">IF(AND(N4988&gt;0,OR(Calc!$C$4="*",B4988=Calc!$C$4)),N4988+ROW()*0.000000001,0)</f>
        <v>164.890004988</v>
      </c>
    </row>
    <row r="4989" customFormat="false" ht="15" hidden="false" customHeight="false" outlineLevel="0" collapsed="false">
      <c r="A4989" s="49" t="n">
        <v>17409</v>
      </c>
      <c r="B4989" s="49" t="s">
        <v>189</v>
      </c>
      <c r="C4989" s="63" t="n">
        <v>40158</v>
      </c>
      <c r="D4989" s="63" t="n">
        <v>40702</v>
      </c>
      <c r="E4989" s="49" t="n">
        <v>10</v>
      </c>
      <c r="F4989" s="54" t="n">
        <v>899.64</v>
      </c>
      <c r="G4989" s="54" t="n">
        <v>6122.02</v>
      </c>
      <c r="H4989" s="54" t="n">
        <v>771.85</v>
      </c>
      <c r="I4989" s="54" t="n">
        <f aca="false">SUM(F4989:H4989)</f>
        <v>7793.51</v>
      </c>
      <c r="J4989" s="49" t="n">
        <f aca="false">Calc!$C$5-D4989</f>
        <v>185</v>
      </c>
      <c r="K4989" s="49" t="n">
        <f aca="false">IF(J4989&lt;=Calc!$C$11,4,IF(J4989&lt;=Calc!$C$12,3,IF(J4989&lt;=Calc!$C$13,2,1)))</f>
        <v>2</v>
      </c>
      <c r="L4989" s="49" t="n">
        <f aca="false">1+(E4989&gt;=Calc!$C$16)+(E4989&gt;=Calc!$C$17)+(E4989&gt;=Calc!$C$18)</f>
        <v>4</v>
      </c>
      <c r="M4989" s="49" t="str">
        <f aca="false">IF(AND(K4989=4,L4989&gt;=3),"Champions",IF(AND(K4989=3,L4989&gt;=3),"Loyal",IF(K4989&gt;=3,"Recent / New",IF(L4989&gt;=3,"At Risk","Hibernating / Lost"))))</f>
        <v>At Risk</v>
      </c>
      <c r="N4989" s="54" t="n">
        <f aca="false">IF(AND(Calc!$C$2&lt;=2009,Calc!$C$3&gt;=2009),F4989,0)+IF(AND(Calc!$C$2&lt;=2010,Calc!$C$3&gt;=2010),G4989,0)+IF(AND(Calc!$C$2&lt;=2011,Calc!$C$3&gt;=2011),H4989,0)</f>
        <v>7793.51</v>
      </c>
      <c r="O4989" s="61" t="n">
        <f aca="false">IF(AND(N4989&gt;0,OR(Calc!$C$4="*",B4989=Calc!$C$4)),N4989+ROW()*0.000000001,0)</f>
        <v>7793.510004989</v>
      </c>
    </row>
    <row r="4990" customFormat="false" ht="15" hidden="false" customHeight="false" outlineLevel="0" collapsed="false">
      <c r="A4990" s="49" t="n">
        <v>17410</v>
      </c>
      <c r="B4990" s="49" t="s">
        <v>189</v>
      </c>
      <c r="C4990" s="63" t="n">
        <v>40671</v>
      </c>
      <c r="D4990" s="63" t="n">
        <v>40870</v>
      </c>
      <c r="E4990" s="49" t="n">
        <v>5</v>
      </c>
      <c r="F4990" s="54" t="n">
        <v>0</v>
      </c>
      <c r="G4990" s="54" t="n">
        <v>0</v>
      </c>
      <c r="H4990" s="54" t="n">
        <v>1214.72</v>
      </c>
      <c r="I4990" s="54" t="n">
        <f aca="false">SUM(F4990:H4990)</f>
        <v>1214.72</v>
      </c>
      <c r="J4990" s="49" t="n">
        <f aca="false">Calc!$C$5-D4990</f>
        <v>17</v>
      </c>
      <c r="K4990" s="49" t="n">
        <f aca="false">IF(J4990&lt;=Calc!$C$11,4,IF(J4990&lt;=Calc!$C$12,3,IF(J4990&lt;=Calc!$C$13,2,1)))</f>
        <v>4</v>
      </c>
      <c r="L4990" s="49" t="n">
        <f aca="false">1+(E4990&gt;=Calc!$C$16)+(E4990&gt;=Calc!$C$17)+(E4990&gt;=Calc!$C$18)</f>
        <v>3</v>
      </c>
      <c r="M4990" s="49" t="str">
        <f aca="false">IF(AND(K4990=4,L4990&gt;=3),"Champions",IF(AND(K4990=3,L4990&gt;=3),"Loyal",IF(K4990&gt;=3,"Recent / New",IF(L4990&gt;=3,"At Risk","Hibernating / Lost"))))</f>
        <v>Champions</v>
      </c>
      <c r="N4990" s="54" t="n">
        <f aca="false">IF(AND(Calc!$C$2&lt;=2009,Calc!$C$3&gt;=2009),F4990,0)+IF(AND(Calc!$C$2&lt;=2010,Calc!$C$3&gt;=2010),G4990,0)+IF(AND(Calc!$C$2&lt;=2011,Calc!$C$3&gt;=2011),H4990,0)</f>
        <v>1214.72</v>
      </c>
      <c r="O4990" s="61" t="n">
        <f aca="false">IF(AND(N4990&gt;0,OR(Calc!$C$4="*",B4990=Calc!$C$4)),N4990+ROW()*0.000000001,0)</f>
        <v>1214.72000499</v>
      </c>
    </row>
    <row r="4991" customFormat="false" ht="15" hidden="false" customHeight="false" outlineLevel="0" collapsed="false">
      <c r="A4991" s="49" t="n">
        <v>17411</v>
      </c>
      <c r="B4991" s="49" t="s">
        <v>189</v>
      </c>
      <c r="C4991" s="63" t="n">
        <v>40150</v>
      </c>
      <c r="D4991" s="63" t="n">
        <v>40874</v>
      </c>
      <c r="E4991" s="49" t="n">
        <v>5</v>
      </c>
      <c r="F4991" s="54" t="n">
        <v>309</v>
      </c>
      <c r="G4991" s="54" t="n">
        <v>228.59</v>
      </c>
      <c r="H4991" s="54" t="n">
        <v>778.94</v>
      </c>
      <c r="I4991" s="54" t="n">
        <f aca="false">SUM(F4991:H4991)</f>
        <v>1316.53</v>
      </c>
      <c r="J4991" s="49" t="n">
        <f aca="false">Calc!$C$5-D4991</f>
        <v>13</v>
      </c>
      <c r="K4991" s="49" t="n">
        <f aca="false">IF(J4991&lt;=Calc!$C$11,4,IF(J4991&lt;=Calc!$C$12,3,IF(J4991&lt;=Calc!$C$13,2,1)))</f>
        <v>4</v>
      </c>
      <c r="L4991" s="49" t="n">
        <f aca="false">1+(E4991&gt;=Calc!$C$16)+(E4991&gt;=Calc!$C$17)+(E4991&gt;=Calc!$C$18)</f>
        <v>3</v>
      </c>
      <c r="M4991" s="49" t="str">
        <f aca="false">IF(AND(K4991=4,L4991&gt;=3),"Champions",IF(AND(K4991=3,L4991&gt;=3),"Loyal",IF(K4991&gt;=3,"Recent / New",IF(L4991&gt;=3,"At Risk","Hibernating / Lost"))))</f>
        <v>Champions</v>
      </c>
      <c r="N4991" s="54" t="n">
        <f aca="false">IF(AND(Calc!$C$2&lt;=2009,Calc!$C$3&gt;=2009),F4991,0)+IF(AND(Calc!$C$2&lt;=2010,Calc!$C$3&gt;=2010),G4991,0)+IF(AND(Calc!$C$2&lt;=2011,Calc!$C$3&gt;=2011),H4991,0)</f>
        <v>1316.53</v>
      </c>
      <c r="O4991" s="61" t="n">
        <f aca="false">IF(AND(N4991&gt;0,OR(Calc!$C$4="*",B4991=Calc!$C$4)),N4991+ROW()*0.000000001,0)</f>
        <v>1316.530004991</v>
      </c>
    </row>
    <row r="4992" customFormat="false" ht="15" hidden="false" customHeight="false" outlineLevel="0" collapsed="false">
      <c r="A4992" s="49" t="n">
        <v>17412</v>
      </c>
      <c r="B4992" s="49" t="s">
        <v>189</v>
      </c>
      <c r="C4992" s="63" t="n">
        <v>40149</v>
      </c>
      <c r="D4992" s="63" t="n">
        <v>40884</v>
      </c>
      <c r="E4992" s="49" t="n">
        <v>16</v>
      </c>
      <c r="F4992" s="54" t="n">
        <v>1126.27</v>
      </c>
      <c r="G4992" s="54" t="n">
        <v>2251.11</v>
      </c>
      <c r="H4992" s="54" t="n">
        <v>810.3</v>
      </c>
      <c r="I4992" s="54" t="n">
        <f aca="false">SUM(F4992:H4992)</f>
        <v>4187.68</v>
      </c>
      <c r="J4992" s="49" t="n">
        <f aca="false">Calc!$C$5-D4992</f>
        <v>3</v>
      </c>
      <c r="K4992" s="49" t="n">
        <f aca="false">IF(J4992&lt;=Calc!$C$11,4,IF(J4992&lt;=Calc!$C$12,3,IF(J4992&lt;=Calc!$C$13,2,1)))</f>
        <v>4</v>
      </c>
      <c r="L4992" s="49" t="n">
        <f aca="false">1+(E4992&gt;=Calc!$C$16)+(E4992&gt;=Calc!$C$17)+(E4992&gt;=Calc!$C$18)</f>
        <v>4</v>
      </c>
      <c r="M4992" s="49" t="str">
        <f aca="false">IF(AND(K4992=4,L4992&gt;=3),"Champions",IF(AND(K4992=3,L4992&gt;=3),"Loyal",IF(K4992&gt;=3,"Recent / New",IF(L4992&gt;=3,"At Risk","Hibernating / Lost"))))</f>
        <v>Champions</v>
      </c>
      <c r="N4992" s="54" t="n">
        <f aca="false">IF(AND(Calc!$C$2&lt;=2009,Calc!$C$3&gt;=2009),F4992,0)+IF(AND(Calc!$C$2&lt;=2010,Calc!$C$3&gt;=2010),G4992,0)+IF(AND(Calc!$C$2&lt;=2011,Calc!$C$3&gt;=2011),H4992,0)</f>
        <v>4187.68</v>
      </c>
      <c r="O4992" s="61" t="n">
        <f aca="false">IF(AND(N4992&gt;0,OR(Calc!$C$4="*",B4992=Calc!$C$4)),N4992+ROW()*0.000000001,0)</f>
        <v>4187.680004992</v>
      </c>
    </row>
    <row r="4993" customFormat="false" ht="15" hidden="false" customHeight="false" outlineLevel="0" collapsed="false">
      <c r="A4993" s="49" t="n">
        <v>17413</v>
      </c>
      <c r="B4993" s="49" t="s">
        <v>189</v>
      </c>
      <c r="C4993" s="63" t="n">
        <v>40317</v>
      </c>
      <c r="D4993" s="63" t="n">
        <v>40482</v>
      </c>
      <c r="E4993" s="49" t="n">
        <v>2</v>
      </c>
      <c r="F4993" s="54" t="n">
        <v>0</v>
      </c>
      <c r="G4993" s="54" t="n">
        <v>560.14</v>
      </c>
      <c r="H4993" s="54" t="n">
        <v>0</v>
      </c>
      <c r="I4993" s="54" t="n">
        <f aca="false">SUM(F4993:H4993)</f>
        <v>560.14</v>
      </c>
      <c r="J4993" s="49" t="n">
        <f aca="false">Calc!$C$5-D4993</f>
        <v>405</v>
      </c>
      <c r="K4993" s="49" t="n">
        <f aca="false">IF(J4993&lt;=Calc!$C$11,4,IF(J4993&lt;=Calc!$C$12,3,IF(J4993&lt;=Calc!$C$13,2,1)))</f>
        <v>1</v>
      </c>
      <c r="L4993" s="49" t="n">
        <f aca="false">1+(E4993&gt;=Calc!$C$16)+(E4993&gt;=Calc!$C$17)+(E4993&gt;=Calc!$C$18)</f>
        <v>2</v>
      </c>
      <c r="M4993" s="49" t="str">
        <f aca="false">IF(AND(K4993=4,L4993&gt;=3),"Champions",IF(AND(K4993=3,L4993&gt;=3),"Loyal",IF(K4993&gt;=3,"Recent / New",IF(L4993&gt;=3,"At Risk","Hibernating / Lost"))))</f>
        <v>Hibernating / Lost</v>
      </c>
      <c r="N4993" s="54" t="n">
        <f aca="false">IF(AND(Calc!$C$2&lt;=2009,Calc!$C$3&gt;=2009),F4993,0)+IF(AND(Calc!$C$2&lt;=2010,Calc!$C$3&gt;=2010),G4993,0)+IF(AND(Calc!$C$2&lt;=2011,Calc!$C$3&gt;=2011),H4993,0)</f>
        <v>560.14</v>
      </c>
      <c r="O4993" s="61" t="n">
        <f aca="false">IF(AND(N4993&gt;0,OR(Calc!$C$4="*",B4993=Calc!$C$4)),N4993+ROW()*0.000000001,0)</f>
        <v>560.140004993</v>
      </c>
    </row>
    <row r="4994" customFormat="false" ht="15" hidden="false" customHeight="false" outlineLevel="0" collapsed="false">
      <c r="A4994" s="49" t="n">
        <v>17414</v>
      </c>
      <c r="B4994" s="49" t="s">
        <v>189</v>
      </c>
      <c r="C4994" s="63" t="n">
        <v>40150</v>
      </c>
      <c r="D4994" s="63" t="n">
        <v>40843</v>
      </c>
      <c r="E4994" s="49" t="n">
        <v>6</v>
      </c>
      <c r="F4994" s="54" t="n">
        <v>239.68</v>
      </c>
      <c r="G4994" s="54" t="n">
        <v>1231.84</v>
      </c>
      <c r="H4994" s="54" t="n">
        <v>778</v>
      </c>
      <c r="I4994" s="54" t="n">
        <f aca="false">SUM(F4994:H4994)</f>
        <v>2249.52</v>
      </c>
      <c r="J4994" s="49" t="n">
        <f aca="false">Calc!$C$5-D4994</f>
        <v>44</v>
      </c>
      <c r="K4994" s="49" t="n">
        <f aca="false">IF(J4994&lt;=Calc!$C$11,4,IF(J4994&lt;=Calc!$C$12,3,IF(J4994&lt;=Calc!$C$13,2,1)))</f>
        <v>3</v>
      </c>
      <c r="L4994" s="49" t="n">
        <f aca="false">1+(E4994&gt;=Calc!$C$16)+(E4994&gt;=Calc!$C$17)+(E4994&gt;=Calc!$C$18)</f>
        <v>3</v>
      </c>
      <c r="M4994" s="49" t="str">
        <f aca="false">IF(AND(K4994=4,L4994&gt;=3),"Champions",IF(AND(K4994=3,L4994&gt;=3),"Loyal",IF(K4994&gt;=3,"Recent / New",IF(L4994&gt;=3,"At Risk","Hibernating / Lost"))))</f>
        <v>Loyal</v>
      </c>
      <c r="N4994" s="54" t="n">
        <f aca="false">IF(AND(Calc!$C$2&lt;=2009,Calc!$C$3&gt;=2009),F4994,0)+IF(AND(Calc!$C$2&lt;=2010,Calc!$C$3&gt;=2010),G4994,0)+IF(AND(Calc!$C$2&lt;=2011,Calc!$C$3&gt;=2011),H4994,0)</f>
        <v>2249.52</v>
      </c>
      <c r="O4994" s="61" t="n">
        <f aca="false">IF(AND(N4994&gt;0,OR(Calc!$C$4="*",B4994=Calc!$C$4)),N4994+ROW()*0.000000001,0)</f>
        <v>2249.520004994</v>
      </c>
    </row>
    <row r="4995" customFormat="false" ht="15" hidden="false" customHeight="false" outlineLevel="0" collapsed="false">
      <c r="A4995" s="49" t="n">
        <v>17415</v>
      </c>
      <c r="B4995" s="49" t="s">
        <v>189</v>
      </c>
      <c r="C4995" s="63" t="n">
        <v>40807</v>
      </c>
      <c r="D4995" s="63" t="n">
        <v>40807</v>
      </c>
      <c r="E4995" s="49" t="n">
        <v>1</v>
      </c>
      <c r="F4995" s="54" t="n">
        <v>0</v>
      </c>
      <c r="G4995" s="54" t="n">
        <v>0</v>
      </c>
      <c r="H4995" s="54" t="n">
        <v>507.84</v>
      </c>
      <c r="I4995" s="54" t="n">
        <f aca="false">SUM(F4995:H4995)</f>
        <v>507.84</v>
      </c>
      <c r="J4995" s="49" t="n">
        <f aca="false">Calc!$C$5-D4995</f>
        <v>80</v>
      </c>
      <c r="K4995" s="49" t="n">
        <f aca="false">IF(J4995&lt;=Calc!$C$11,4,IF(J4995&lt;=Calc!$C$12,3,IF(J4995&lt;=Calc!$C$13,2,1)))</f>
        <v>3</v>
      </c>
      <c r="L4995" s="49" t="n">
        <f aca="false">1+(E4995&gt;=Calc!$C$16)+(E4995&gt;=Calc!$C$17)+(E4995&gt;=Calc!$C$18)</f>
        <v>1</v>
      </c>
      <c r="M4995" s="49" t="str">
        <f aca="false">IF(AND(K4995=4,L4995&gt;=3),"Champions",IF(AND(K4995=3,L4995&gt;=3),"Loyal",IF(K4995&gt;=3,"Recent / New",IF(L4995&gt;=3,"At Risk","Hibernating / Lost"))))</f>
        <v>Recent / New</v>
      </c>
      <c r="N4995" s="54" t="n">
        <f aca="false">IF(AND(Calc!$C$2&lt;=2009,Calc!$C$3&gt;=2009),F4995,0)+IF(AND(Calc!$C$2&lt;=2010,Calc!$C$3&gt;=2010),G4995,0)+IF(AND(Calc!$C$2&lt;=2011,Calc!$C$3&gt;=2011),H4995,0)</f>
        <v>507.84</v>
      </c>
      <c r="O4995" s="61" t="n">
        <f aca="false">IF(AND(N4995&gt;0,OR(Calc!$C$4="*",B4995=Calc!$C$4)),N4995+ROW()*0.000000001,0)</f>
        <v>507.840004995</v>
      </c>
    </row>
    <row r="4996" customFormat="false" ht="15" hidden="false" customHeight="false" outlineLevel="0" collapsed="false">
      <c r="A4996" s="49" t="n">
        <v>17416</v>
      </c>
      <c r="B4996" s="49" t="s">
        <v>189</v>
      </c>
      <c r="C4996" s="63" t="n">
        <v>40161</v>
      </c>
      <c r="D4996" s="63" t="n">
        <v>40857</v>
      </c>
      <c r="E4996" s="49" t="n">
        <v>22</v>
      </c>
      <c r="F4996" s="54" t="n">
        <v>659.4</v>
      </c>
      <c r="G4996" s="54" t="n">
        <v>9723.73</v>
      </c>
      <c r="H4996" s="54" t="n">
        <v>6838.34</v>
      </c>
      <c r="I4996" s="54" t="n">
        <f aca="false">SUM(F4996:H4996)</f>
        <v>17221.47</v>
      </c>
      <c r="J4996" s="49" t="n">
        <f aca="false">Calc!$C$5-D4996</f>
        <v>30</v>
      </c>
      <c r="K4996" s="49" t="n">
        <f aca="false">IF(J4996&lt;=Calc!$C$11,4,IF(J4996&lt;=Calc!$C$12,3,IF(J4996&lt;=Calc!$C$13,2,1)))</f>
        <v>3</v>
      </c>
      <c r="L4996" s="49" t="n">
        <f aca="false">1+(E4996&gt;=Calc!$C$16)+(E4996&gt;=Calc!$C$17)+(E4996&gt;=Calc!$C$18)</f>
        <v>4</v>
      </c>
      <c r="M4996" s="49" t="str">
        <f aca="false">IF(AND(K4996=4,L4996&gt;=3),"Champions",IF(AND(K4996=3,L4996&gt;=3),"Loyal",IF(K4996&gt;=3,"Recent / New",IF(L4996&gt;=3,"At Risk","Hibernating / Lost"))))</f>
        <v>Loyal</v>
      </c>
      <c r="N4996" s="54" t="n">
        <f aca="false">IF(AND(Calc!$C$2&lt;=2009,Calc!$C$3&gt;=2009),F4996,0)+IF(AND(Calc!$C$2&lt;=2010,Calc!$C$3&gt;=2010),G4996,0)+IF(AND(Calc!$C$2&lt;=2011,Calc!$C$3&gt;=2011),H4996,0)</f>
        <v>17221.47</v>
      </c>
      <c r="O4996" s="61" t="n">
        <f aca="false">IF(AND(N4996&gt;0,OR(Calc!$C$4="*",B4996=Calc!$C$4)),N4996+ROW()*0.000000001,0)</f>
        <v>17221.470004996</v>
      </c>
    </row>
    <row r="4997" customFormat="false" ht="15" hidden="false" customHeight="false" outlineLevel="0" collapsed="false">
      <c r="A4997" s="49" t="n">
        <v>17417</v>
      </c>
      <c r="B4997" s="49" t="s">
        <v>189</v>
      </c>
      <c r="C4997" s="63" t="n">
        <v>40338</v>
      </c>
      <c r="D4997" s="63" t="n">
        <v>40338</v>
      </c>
      <c r="E4997" s="49" t="n">
        <v>1</v>
      </c>
      <c r="F4997" s="54" t="n">
        <v>0</v>
      </c>
      <c r="G4997" s="54" t="n">
        <v>164.18</v>
      </c>
      <c r="H4997" s="54" t="n">
        <v>0</v>
      </c>
      <c r="I4997" s="54" t="n">
        <f aca="false">SUM(F4997:H4997)</f>
        <v>164.18</v>
      </c>
      <c r="J4997" s="49" t="n">
        <f aca="false">Calc!$C$5-D4997</f>
        <v>549</v>
      </c>
      <c r="K4997" s="49" t="n">
        <f aca="false">IF(J4997&lt;=Calc!$C$11,4,IF(J4997&lt;=Calc!$C$12,3,IF(J4997&lt;=Calc!$C$13,2,1)))</f>
        <v>1</v>
      </c>
      <c r="L4997" s="49" t="n">
        <f aca="false">1+(E4997&gt;=Calc!$C$16)+(E4997&gt;=Calc!$C$17)+(E4997&gt;=Calc!$C$18)</f>
        <v>1</v>
      </c>
      <c r="M4997" s="49" t="str">
        <f aca="false">IF(AND(K4997=4,L4997&gt;=3),"Champions",IF(AND(K4997=3,L4997&gt;=3),"Loyal",IF(K4997&gt;=3,"Recent / New",IF(L4997&gt;=3,"At Risk","Hibernating / Lost"))))</f>
        <v>Hibernating / Lost</v>
      </c>
      <c r="N4997" s="54" t="n">
        <f aca="false">IF(AND(Calc!$C$2&lt;=2009,Calc!$C$3&gt;=2009),F4997,0)+IF(AND(Calc!$C$2&lt;=2010,Calc!$C$3&gt;=2010),G4997,0)+IF(AND(Calc!$C$2&lt;=2011,Calc!$C$3&gt;=2011),H4997,0)</f>
        <v>164.18</v>
      </c>
      <c r="O4997" s="61" t="n">
        <f aca="false">IF(AND(N4997&gt;0,OR(Calc!$C$4="*",B4997=Calc!$C$4)),N4997+ROW()*0.000000001,0)</f>
        <v>164.180004997</v>
      </c>
    </row>
    <row r="4998" customFormat="false" ht="15" hidden="false" customHeight="false" outlineLevel="0" collapsed="false">
      <c r="A4998" s="49" t="n">
        <v>17418</v>
      </c>
      <c r="B4998" s="49" t="s">
        <v>189</v>
      </c>
      <c r="C4998" s="63" t="n">
        <v>40499</v>
      </c>
      <c r="D4998" s="63" t="n">
        <v>40844</v>
      </c>
      <c r="E4998" s="49" t="n">
        <v>3</v>
      </c>
      <c r="F4998" s="54" t="n">
        <v>0</v>
      </c>
      <c r="G4998" s="54" t="n">
        <v>206.6</v>
      </c>
      <c r="H4998" s="54" t="n">
        <v>463.46</v>
      </c>
      <c r="I4998" s="54" t="n">
        <f aca="false">SUM(F4998:H4998)</f>
        <v>670.06</v>
      </c>
      <c r="J4998" s="49" t="n">
        <f aca="false">Calc!$C$5-D4998</f>
        <v>43</v>
      </c>
      <c r="K4998" s="49" t="n">
        <f aca="false">IF(J4998&lt;=Calc!$C$11,4,IF(J4998&lt;=Calc!$C$12,3,IF(J4998&lt;=Calc!$C$13,2,1)))</f>
        <v>3</v>
      </c>
      <c r="L4998" s="49" t="n">
        <f aca="false">1+(E4998&gt;=Calc!$C$16)+(E4998&gt;=Calc!$C$17)+(E4998&gt;=Calc!$C$18)</f>
        <v>2</v>
      </c>
      <c r="M4998" s="49" t="str">
        <f aca="false">IF(AND(K4998=4,L4998&gt;=3),"Champions",IF(AND(K4998=3,L4998&gt;=3),"Loyal",IF(K4998&gt;=3,"Recent / New",IF(L4998&gt;=3,"At Risk","Hibernating / Lost"))))</f>
        <v>Recent / New</v>
      </c>
      <c r="N4998" s="54" t="n">
        <f aca="false">IF(AND(Calc!$C$2&lt;=2009,Calc!$C$3&gt;=2009),F4998,0)+IF(AND(Calc!$C$2&lt;=2010,Calc!$C$3&gt;=2010),G4998,0)+IF(AND(Calc!$C$2&lt;=2011,Calc!$C$3&gt;=2011),H4998,0)</f>
        <v>670.06</v>
      </c>
      <c r="O4998" s="61" t="n">
        <f aca="false">IF(AND(N4998&gt;0,OR(Calc!$C$4="*",B4998=Calc!$C$4)),N4998+ROW()*0.000000001,0)</f>
        <v>670.060004998</v>
      </c>
    </row>
    <row r="4999" customFormat="false" ht="15" hidden="false" customHeight="false" outlineLevel="0" collapsed="false">
      <c r="A4999" s="49" t="n">
        <v>17419</v>
      </c>
      <c r="B4999" s="49" t="s">
        <v>189</v>
      </c>
      <c r="C4999" s="63" t="n">
        <v>40203</v>
      </c>
      <c r="D4999" s="63" t="n">
        <v>40875</v>
      </c>
      <c r="E4999" s="49" t="n">
        <v>18</v>
      </c>
      <c r="F4999" s="54" t="n">
        <v>0</v>
      </c>
      <c r="G4999" s="54" t="n">
        <v>2273.95</v>
      </c>
      <c r="H4999" s="54" t="n">
        <v>3826.7</v>
      </c>
      <c r="I4999" s="54" t="n">
        <f aca="false">SUM(F4999:H4999)</f>
        <v>6100.65</v>
      </c>
      <c r="J4999" s="49" t="n">
        <f aca="false">Calc!$C$5-D4999</f>
        <v>12</v>
      </c>
      <c r="K4999" s="49" t="n">
        <f aca="false">IF(J4999&lt;=Calc!$C$11,4,IF(J4999&lt;=Calc!$C$12,3,IF(J4999&lt;=Calc!$C$13,2,1)))</f>
        <v>4</v>
      </c>
      <c r="L4999" s="49" t="n">
        <f aca="false">1+(E4999&gt;=Calc!$C$16)+(E4999&gt;=Calc!$C$17)+(E4999&gt;=Calc!$C$18)</f>
        <v>4</v>
      </c>
      <c r="M4999" s="49" t="str">
        <f aca="false">IF(AND(K4999=4,L4999&gt;=3),"Champions",IF(AND(K4999=3,L4999&gt;=3),"Loyal",IF(K4999&gt;=3,"Recent / New",IF(L4999&gt;=3,"At Risk","Hibernating / Lost"))))</f>
        <v>Champions</v>
      </c>
      <c r="N4999" s="54" t="n">
        <f aca="false">IF(AND(Calc!$C$2&lt;=2009,Calc!$C$3&gt;=2009),F4999,0)+IF(AND(Calc!$C$2&lt;=2010,Calc!$C$3&gt;=2010),G4999,0)+IF(AND(Calc!$C$2&lt;=2011,Calc!$C$3&gt;=2011),H4999,0)</f>
        <v>6100.65</v>
      </c>
      <c r="O4999" s="61" t="n">
        <f aca="false">IF(AND(N4999&gt;0,OR(Calc!$C$4="*",B4999=Calc!$C$4)),N4999+ROW()*0.000000001,0)</f>
        <v>6100.650004999</v>
      </c>
    </row>
    <row r="5000" customFormat="false" ht="15" hidden="false" customHeight="false" outlineLevel="0" collapsed="false">
      <c r="A5000" s="49" t="n">
        <v>17420</v>
      </c>
      <c r="B5000" s="49" t="s">
        <v>189</v>
      </c>
      <c r="C5000" s="63" t="n">
        <v>40485</v>
      </c>
      <c r="D5000" s="63" t="n">
        <v>40836</v>
      </c>
      <c r="E5000" s="49" t="n">
        <v>6</v>
      </c>
      <c r="F5000" s="54" t="n">
        <v>0</v>
      </c>
      <c r="G5000" s="54" t="n">
        <v>475.7</v>
      </c>
      <c r="H5000" s="54" t="n">
        <v>467.98</v>
      </c>
      <c r="I5000" s="54" t="n">
        <f aca="false">SUM(F5000:H5000)</f>
        <v>943.68</v>
      </c>
      <c r="J5000" s="49" t="n">
        <f aca="false">Calc!$C$5-D5000</f>
        <v>51</v>
      </c>
      <c r="K5000" s="49" t="n">
        <f aca="false">IF(J5000&lt;=Calc!$C$11,4,IF(J5000&lt;=Calc!$C$12,3,IF(J5000&lt;=Calc!$C$13,2,1)))</f>
        <v>3</v>
      </c>
      <c r="L5000" s="49" t="n">
        <f aca="false">1+(E5000&gt;=Calc!$C$16)+(E5000&gt;=Calc!$C$17)+(E5000&gt;=Calc!$C$18)</f>
        <v>3</v>
      </c>
      <c r="M5000" s="49" t="str">
        <f aca="false">IF(AND(K5000=4,L5000&gt;=3),"Champions",IF(AND(K5000=3,L5000&gt;=3),"Loyal",IF(K5000&gt;=3,"Recent / New",IF(L5000&gt;=3,"At Risk","Hibernating / Lost"))))</f>
        <v>Loyal</v>
      </c>
      <c r="N5000" s="54" t="n">
        <f aca="false">IF(AND(Calc!$C$2&lt;=2009,Calc!$C$3&gt;=2009),F5000,0)+IF(AND(Calc!$C$2&lt;=2010,Calc!$C$3&gt;=2010),G5000,0)+IF(AND(Calc!$C$2&lt;=2011,Calc!$C$3&gt;=2011),H5000,0)</f>
        <v>943.68</v>
      </c>
      <c r="O5000" s="61" t="n">
        <f aca="false">IF(AND(N5000&gt;0,OR(Calc!$C$4="*",B5000=Calc!$C$4)),N5000+ROW()*0.000000001,0)</f>
        <v>943.680005</v>
      </c>
    </row>
    <row r="5001" customFormat="false" ht="15" hidden="false" customHeight="false" outlineLevel="0" collapsed="false">
      <c r="A5001" s="49" t="n">
        <v>17421</v>
      </c>
      <c r="B5001" s="49" t="s">
        <v>189</v>
      </c>
      <c r="C5001" s="63" t="n">
        <v>40151</v>
      </c>
      <c r="D5001" s="63" t="n">
        <v>40500</v>
      </c>
      <c r="E5001" s="49" t="n">
        <v>3</v>
      </c>
      <c r="F5001" s="54" t="n">
        <v>130.8</v>
      </c>
      <c r="G5001" s="54" t="n">
        <v>928.61</v>
      </c>
      <c r="H5001" s="54" t="n">
        <v>0</v>
      </c>
      <c r="I5001" s="54" t="n">
        <f aca="false">SUM(F5001:H5001)</f>
        <v>1059.41</v>
      </c>
      <c r="J5001" s="49" t="n">
        <f aca="false">Calc!$C$5-D5001</f>
        <v>387</v>
      </c>
      <c r="K5001" s="49" t="n">
        <f aca="false">IF(J5001&lt;=Calc!$C$11,4,IF(J5001&lt;=Calc!$C$12,3,IF(J5001&lt;=Calc!$C$13,2,1)))</f>
        <v>1</v>
      </c>
      <c r="L5001" s="49" t="n">
        <f aca="false">1+(E5001&gt;=Calc!$C$16)+(E5001&gt;=Calc!$C$17)+(E5001&gt;=Calc!$C$18)</f>
        <v>2</v>
      </c>
      <c r="M5001" s="49" t="str">
        <f aca="false">IF(AND(K5001=4,L5001&gt;=3),"Champions",IF(AND(K5001=3,L5001&gt;=3),"Loyal",IF(K5001&gt;=3,"Recent / New",IF(L5001&gt;=3,"At Risk","Hibernating / Lost"))))</f>
        <v>Hibernating / Lost</v>
      </c>
      <c r="N5001" s="54" t="n">
        <f aca="false">IF(AND(Calc!$C$2&lt;=2009,Calc!$C$3&gt;=2009),F5001,0)+IF(AND(Calc!$C$2&lt;=2010,Calc!$C$3&gt;=2010),G5001,0)+IF(AND(Calc!$C$2&lt;=2011,Calc!$C$3&gt;=2011),H5001,0)</f>
        <v>1059.41</v>
      </c>
      <c r="O5001" s="61" t="n">
        <f aca="false">IF(AND(N5001&gt;0,OR(Calc!$C$4="*",B5001=Calc!$C$4)),N5001+ROW()*0.000000001,0)</f>
        <v>1059.410005001</v>
      </c>
    </row>
    <row r="5002" customFormat="false" ht="15" hidden="false" customHeight="false" outlineLevel="0" collapsed="false">
      <c r="A5002" s="49" t="n">
        <v>17422</v>
      </c>
      <c r="B5002" s="49" t="s">
        <v>189</v>
      </c>
      <c r="C5002" s="63" t="n">
        <v>40352</v>
      </c>
      <c r="D5002" s="63" t="n">
        <v>40870</v>
      </c>
      <c r="E5002" s="49" t="n">
        <v>11</v>
      </c>
      <c r="F5002" s="54" t="n">
        <v>0</v>
      </c>
      <c r="G5002" s="54" t="n">
        <v>1488.52</v>
      </c>
      <c r="H5002" s="54" t="n">
        <v>1853.13</v>
      </c>
      <c r="I5002" s="54" t="n">
        <f aca="false">SUM(F5002:H5002)</f>
        <v>3341.65</v>
      </c>
      <c r="J5002" s="49" t="n">
        <f aca="false">Calc!$C$5-D5002</f>
        <v>17</v>
      </c>
      <c r="K5002" s="49" t="n">
        <f aca="false">IF(J5002&lt;=Calc!$C$11,4,IF(J5002&lt;=Calc!$C$12,3,IF(J5002&lt;=Calc!$C$13,2,1)))</f>
        <v>4</v>
      </c>
      <c r="L5002" s="49" t="n">
        <f aca="false">1+(E5002&gt;=Calc!$C$16)+(E5002&gt;=Calc!$C$17)+(E5002&gt;=Calc!$C$18)</f>
        <v>4</v>
      </c>
      <c r="M5002" s="49" t="str">
        <f aca="false">IF(AND(K5002=4,L5002&gt;=3),"Champions",IF(AND(K5002=3,L5002&gt;=3),"Loyal",IF(K5002&gt;=3,"Recent / New",IF(L5002&gt;=3,"At Risk","Hibernating / Lost"))))</f>
        <v>Champions</v>
      </c>
      <c r="N5002" s="54" t="n">
        <f aca="false">IF(AND(Calc!$C$2&lt;=2009,Calc!$C$3&gt;=2009),F5002,0)+IF(AND(Calc!$C$2&lt;=2010,Calc!$C$3&gt;=2010),G5002,0)+IF(AND(Calc!$C$2&lt;=2011,Calc!$C$3&gt;=2011),H5002,0)</f>
        <v>3341.65</v>
      </c>
      <c r="O5002" s="61" t="n">
        <f aca="false">IF(AND(N5002&gt;0,OR(Calc!$C$4="*",B5002=Calc!$C$4)),N5002+ROW()*0.000000001,0)</f>
        <v>3341.650005002</v>
      </c>
    </row>
    <row r="5003" customFormat="false" ht="15" hidden="false" customHeight="false" outlineLevel="0" collapsed="false">
      <c r="A5003" s="49" t="n">
        <v>17423</v>
      </c>
      <c r="B5003" s="49" t="s">
        <v>189</v>
      </c>
      <c r="C5003" s="63" t="n">
        <v>40493</v>
      </c>
      <c r="D5003" s="63" t="n">
        <v>40840</v>
      </c>
      <c r="E5003" s="49" t="n">
        <v>3</v>
      </c>
      <c r="F5003" s="54" t="n">
        <v>0</v>
      </c>
      <c r="G5003" s="54" t="n">
        <v>420.54</v>
      </c>
      <c r="H5003" s="54" t="n">
        <v>663.63</v>
      </c>
      <c r="I5003" s="54" t="n">
        <f aca="false">SUM(F5003:H5003)</f>
        <v>1084.17</v>
      </c>
      <c r="J5003" s="49" t="n">
        <f aca="false">Calc!$C$5-D5003</f>
        <v>47</v>
      </c>
      <c r="K5003" s="49" t="n">
        <f aca="false">IF(J5003&lt;=Calc!$C$11,4,IF(J5003&lt;=Calc!$C$12,3,IF(J5003&lt;=Calc!$C$13,2,1)))</f>
        <v>3</v>
      </c>
      <c r="L5003" s="49" t="n">
        <f aca="false">1+(E5003&gt;=Calc!$C$16)+(E5003&gt;=Calc!$C$17)+(E5003&gt;=Calc!$C$18)</f>
        <v>2</v>
      </c>
      <c r="M5003" s="49" t="str">
        <f aca="false">IF(AND(K5003=4,L5003&gt;=3),"Champions",IF(AND(K5003=3,L5003&gt;=3),"Loyal",IF(K5003&gt;=3,"Recent / New",IF(L5003&gt;=3,"At Risk","Hibernating / Lost"))))</f>
        <v>Recent / New</v>
      </c>
      <c r="N5003" s="54" t="n">
        <f aca="false">IF(AND(Calc!$C$2&lt;=2009,Calc!$C$3&gt;=2009),F5003,0)+IF(AND(Calc!$C$2&lt;=2010,Calc!$C$3&gt;=2010),G5003,0)+IF(AND(Calc!$C$2&lt;=2011,Calc!$C$3&gt;=2011),H5003,0)</f>
        <v>1084.17</v>
      </c>
      <c r="O5003" s="61" t="n">
        <f aca="false">IF(AND(N5003&gt;0,OR(Calc!$C$4="*",B5003=Calc!$C$4)),N5003+ROW()*0.000000001,0)</f>
        <v>1084.170005003</v>
      </c>
    </row>
    <row r="5004" customFormat="false" ht="15" hidden="false" customHeight="false" outlineLevel="0" collapsed="false">
      <c r="A5004" s="49" t="n">
        <v>17425</v>
      </c>
      <c r="B5004" s="49" t="s">
        <v>189</v>
      </c>
      <c r="C5004" s="63" t="n">
        <v>40826</v>
      </c>
      <c r="D5004" s="63" t="n">
        <v>40867</v>
      </c>
      <c r="E5004" s="49" t="n">
        <v>2</v>
      </c>
      <c r="F5004" s="54" t="n">
        <v>0</v>
      </c>
      <c r="G5004" s="54" t="n">
        <v>0</v>
      </c>
      <c r="H5004" s="54" t="n">
        <v>759.17</v>
      </c>
      <c r="I5004" s="54" t="n">
        <f aca="false">SUM(F5004:H5004)</f>
        <v>759.17</v>
      </c>
      <c r="J5004" s="49" t="n">
        <f aca="false">Calc!$C$5-D5004</f>
        <v>20</v>
      </c>
      <c r="K5004" s="49" t="n">
        <f aca="false">IF(J5004&lt;=Calc!$C$11,4,IF(J5004&lt;=Calc!$C$12,3,IF(J5004&lt;=Calc!$C$13,2,1)))</f>
        <v>4</v>
      </c>
      <c r="L5004" s="49" t="n">
        <f aca="false">1+(E5004&gt;=Calc!$C$16)+(E5004&gt;=Calc!$C$17)+(E5004&gt;=Calc!$C$18)</f>
        <v>2</v>
      </c>
      <c r="M5004" s="49" t="str">
        <f aca="false">IF(AND(K5004=4,L5004&gt;=3),"Champions",IF(AND(K5004=3,L5004&gt;=3),"Loyal",IF(K5004&gt;=3,"Recent / New",IF(L5004&gt;=3,"At Risk","Hibernating / Lost"))))</f>
        <v>Recent / New</v>
      </c>
      <c r="N5004" s="54" t="n">
        <f aca="false">IF(AND(Calc!$C$2&lt;=2009,Calc!$C$3&gt;=2009),F5004,0)+IF(AND(Calc!$C$2&lt;=2010,Calc!$C$3&gt;=2010),G5004,0)+IF(AND(Calc!$C$2&lt;=2011,Calc!$C$3&gt;=2011),H5004,0)</f>
        <v>759.17</v>
      </c>
      <c r="O5004" s="61" t="n">
        <f aca="false">IF(AND(N5004&gt;0,OR(Calc!$C$4="*",B5004=Calc!$C$4)),N5004+ROW()*0.000000001,0)</f>
        <v>759.170005004</v>
      </c>
    </row>
    <row r="5005" customFormat="false" ht="15" hidden="false" customHeight="false" outlineLevel="0" collapsed="false">
      <c r="A5005" s="49" t="n">
        <v>17426</v>
      </c>
      <c r="B5005" s="49" t="s">
        <v>189</v>
      </c>
      <c r="C5005" s="63" t="n">
        <v>40226</v>
      </c>
      <c r="D5005" s="63" t="n">
        <v>40878</v>
      </c>
      <c r="E5005" s="49" t="n">
        <v>13</v>
      </c>
      <c r="F5005" s="54" t="n">
        <v>0</v>
      </c>
      <c r="G5005" s="54" t="n">
        <v>2584.11</v>
      </c>
      <c r="H5005" s="54" t="n">
        <v>5022.26</v>
      </c>
      <c r="I5005" s="54" t="n">
        <f aca="false">SUM(F5005:H5005)</f>
        <v>7606.37</v>
      </c>
      <c r="J5005" s="49" t="n">
        <f aca="false">Calc!$C$5-D5005</f>
        <v>9</v>
      </c>
      <c r="K5005" s="49" t="n">
        <f aca="false">IF(J5005&lt;=Calc!$C$11,4,IF(J5005&lt;=Calc!$C$12,3,IF(J5005&lt;=Calc!$C$13,2,1)))</f>
        <v>4</v>
      </c>
      <c r="L5005" s="49" t="n">
        <f aca="false">1+(E5005&gt;=Calc!$C$16)+(E5005&gt;=Calc!$C$17)+(E5005&gt;=Calc!$C$18)</f>
        <v>4</v>
      </c>
      <c r="M5005" s="49" t="str">
        <f aca="false">IF(AND(K5005=4,L5005&gt;=3),"Champions",IF(AND(K5005=3,L5005&gt;=3),"Loyal",IF(K5005&gt;=3,"Recent / New",IF(L5005&gt;=3,"At Risk","Hibernating / Lost"))))</f>
        <v>Champions</v>
      </c>
      <c r="N5005" s="54" t="n">
        <f aca="false">IF(AND(Calc!$C$2&lt;=2009,Calc!$C$3&gt;=2009),F5005,0)+IF(AND(Calc!$C$2&lt;=2010,Calc!$C$3&gt;=2010),G5005,0)+IF(AND(Calc!$C$2&lt;=2011,Calc!$C$3&gt;=2011),H5005,0)</f>
        <v>7606.37</v>
      </c>
      <c r="O5005" s="61" t="n">
        <f aca="false">IF(AND(N5005&gt;0,OR(Calc!$C$4="*",B5005=Calc!$C$4)),N5005+ROW()*0.000000001,0)</f>
        <v>7606.370005005</v>
      </c>
    </row>
    <row r="5006" customFormat="false" ht="15" hidden="false" customHeight="false" outlineLevel="0" collapsed="false">
      <c r="A5006" s="49" t="n">
        <v>17427</v>
      </c>
      <c r="B5006" s="49" t="s">
        <v>189</v>
      </c>
      <c r="C5006" s="63" t="n">
        <v>40815</v>
      </c>
      <c r="D5006" s="63" t="n">
        <v>40815</v>
      </c>
      <c r="E5006" s="49" t="n">
        <v>1</v>
      </c>
      <c r="F5006" s="54" t="n">
        <v>0</v>
      </c>
      <c r="G5006" s="54" t="n">
        <v>0</v>
      </c>
      <c r="H5006" s="54" t="n">
        <v>100.8</v>
      </c>
      <c r="I5006" s="54" t="n">
        <f aca="false">SUM(F5006:H5006)</f>
        <v>100.8</v>
      </c>
      <c r="J5006" s="49" t="n">
        <f aca="false">Calc!$C$5-D5006</f>
        <v>72</v>
      </c>
      <c r="K5006" s="49" t="n">
        <f aca="false">IF(J5006&lt;=Calc!$C$11,4,IF(J5006&lt;=Calc!$C$12,3,IF(J5006&lt;=Calc!$C$13,2,1)))</f>
        <v>3</v>
      </c>
      <c r="L5006" s="49" t="n">
        <f aca="false">1+(E5006&gt;=Calc!$C$16)+(E5006&gt;=Calc!$C$17)+(E5006&gt;=Calc!$C$18)</f>
        <v>1</v>
      </c>
      <c r="M5006" s="49" t="str">
        <f aca="false">IF(AND(K5006=4,L5006&gt;=3),"Champions",IF(AND(K5006=3,L5006&gt;=3),"Loyal",IF(K5006&gt;=3,"Recent / New",IF(L5006&gt;=3,"At Risk","Hibernating / Lost"))))</f>
        <v>Recent / New</v>
      </c>
      <c r="N5006" s="54" t="n">
        <f aca="false">IF(AND(Calc!$C$2&lt;=2009,Calc!$C$3&gt;=2009),F5006,0)+IF(AND(Calc!$C$2&lt;=2010,Calc!$C$3&gt;=2010),G5006,0)+IF(AND(Calc!$C$2&lt;=2011,Calc!$C$3&gt;=2011),H5006,0)</f>
        <v>100.8</v>
      </c>
      <c r="O5006" s="61" t="n">
        <f aca="false">IF(AND(N5006&gt;0,OR(Calc!$C$4="*",B5006=Calc!$C$4)),N5006+ROW()*0.000000001,0)</f>
        <v>100.800005006</v>
      </c>
    </row>
    <row r="5007" customFormat="false" ht="15" hidden="false" customHeight="false" outlineLevel="0" collapsed="false">
      <c r="A5007" s="49" t="n">
        <v>17428</v>
      </c>
      <c r="B5007" s="49" t="s">
        <v>189</v>
      </c>
      <c r="C5007" s="63" t="n">
        <v>40148</v>
      </c>
      <c r="D5007" s="63" t="n">
        <v>40886</v>
      </c>
      <c r="E5007" s="49" t="n">
        <v>45</v>
      </c>
      <c r="F5007" s="54" t="n">
        <v>3204.62</v>
      </c>
      <c r="G5007" s="54" t="n">
        <v>11495.94</v>
      </c>
      <c r="H5007" s="54" t="n">
        <v>16184.5</v>
      </c>
      <c r="I5007" s="54" t="n">
        <f aca="false">SUM(F5007:H5007)</f>
        <v>30885.06</v>
      </c>
      <c r="J5007" s="49" t="n">
        <f aca="false">Calc!$C$5-D5007</f>
        <v>1</v>
      </c>
      <c r="K5007" s="49" t="n">
        <f aca="false">IF(J5007&lt;=Calc!$C$11,4,IF(J5007&lt;=Calc!$C$12,3,IF(J5007&lt;=Calc!$C$13,2,1)))</f>
        <v>4</v>
      </c>
      <c r="L5007" s="49" t="n">
        <f aca="false">1+(E5007&gt;=Calc!$C$16)+(E5007&gt;=Calc!$C$17)+(E5007&gt;=Calc!$C$18)</f>
        <v>4</v>
      </c>
      <c r="M5007" s="49" t="str">
        <f aca="false">IF(AND(K5007=4,L5007&gt;=3),"Champions",IF(AND(K5007=3,L5007&gt;=3),"Loyal",IF(K5007&gt;=3,"Recent / New",IF(L5007&gt;=3,"At Risk","Hibernating / Lost"))))</f>
        <v>Champions</v>
      </c>
      <c r="N5007" s="54" t="n">
        <f aca="false">IF(AND(Calc!$C$2&lt;=2009,Calc!$C$3&gt;=2009),F5007,0)+IF(AND(Calc!$C$2&lt;=2010,Calc!$C$3&gt;=2010),G5007,0)+IF(AND(Calc!$C$2&lt;=2011,Calc!$C$3&gt;=2011),H5007,0)</f>
        <v>30885.06</v>
      </c>
      <c r="O5007" s="61" t="n">
        <f aca="false">IF(AND(N5007&gt;0,OR(Calc!$C$4="*",B5007=Calc!$C$4)),N5007+ROW()*0.000000001,0)</f>
        <v>30885.060005007</v>
      </c>
    </row>
    <row r="5008" customFormat="false" ht="15" hidden="false" customHeight="false" outlineLevel="0" collapsed="false">
      <c r="A5008" s="49" t="n">
        <v>17429</v>
      </c>
      <c r="B5008" s="49" t="s">
        <v>189</v>
      </c>
      <c r="C5008" s="63" t="n">
        <v>40457</v>
      </c>
      <c r="D5008" s="63" t="n">
        <v>40758</v>
      </c>
      <c r="E5008" s="49" t="n">
        <v>5</v>
      </c>
      <c r="F5008" s="54" t="n">
        <v>0</v>
      </c>
      <c r="G5008" s="54" t="n">
        <v>830.04</v>
      </c>
      <c r="H5008" s="54" t="n">
        <v>512.12</v>
      </c>
      <c r="I5008" s="54" t="n">
        <f aca="false">SUM(F5008:H5008)</f>
        <v>1342.16</v>
      </c>
      <c r="J5008" s="49" t="n">
        <f aca="false">Calc!$C$5-D5008</f>
        <v>129</v>
      </c>
      <c r="K5008" s="49" t="n">
        <f aca="false">IF(J5008&lt;=Calc!$C$11,4,IF(J5008&lt;=Calc!$C$12,3,IF(J5008&lt;=Calc!$C$13,2,1)))</f>
        <v>2</v>
      </c>
      <c r="L5008" s="49" t="n">
        <f aca="false">1+(E5008&gt;=Calc!$C$16)+(E5008&gt;=Calc!$C$17)+(E5008&gt;=Calc!$C$18)</f>
        <v>3</v>
      </c>
      <c r="M5008" s="49" t="str">
        <f aca="false">IF(AND(K5008=4,L5008&gt;=3),"Champions",IF(AND(K5008=3,L5008&gt;=3),"Loyal",IF(K5008&gt;=3,"Recent / New",IF(L5008&gt;=3,"At Risk","Hibernating / Lost"))))</f>
        <v>At Risk</v>
      </c>
      <c r="N5008" s="54" t="n">
        <f aca="false">IF(AND(Calc!$C$2&lt;=2009,Calc!$C$3&gt;=2009),F5008,0)+IF(AND(Calc!$C$2&lt;=2010,Calc!$C$3&gt;=2010),G5008,0)+IF(AND(Calc!$C$2&lt;=2011,Calc!$C$3&gt;=2011),H5008,0)</f>
        <v>1342.16</v>
      </c>
      <c r="O5008" s="61" t="n">
        <f aca="false">IF(AND(N5008&gt;0,OR(Calc!$C$4="*",B5008=Calc!$C$4)),N5008+ROW()*0.000000001,0)</f>
        <v>1342.160005008</v>
      </c>
    </row>
    <row r="5009" customFormat="false" ht="15" hidden="false" customHeight="false" outlineLevel="0" collapsed="false">
      <c r="A5009" s="49" t="n">
        <v>17430</v>
      </c>
      <c r="B5009" s="49" t="s">
        <v>189</v>
      </c>
      <c r="C5009" s="63" t="n">
        <v>40407</v>
      </c>
      <c r="D5009" s="63" t="n">
        <v>40854</v>
      </c>
      <c r="E5009" s="49" t="n">
        <v>4</v>
      </c>
      <c r="F5009" s="54" t="n">
        <v>0</v>
      </c>
      <c r="G5009" s="54" t="n">
        <v>469.41</v>
      </c>
      <c r="H5009" s="54" t="n">
        <v>153.16</v>
      </c>
      <c r="I5009" s="54" t="n">
        <f aca="false">SUM(F5009:H5009)</f>
        <v>622.57</v>
      </c>
      <c r="J5009" s="49" t="n">
        <f aca="false">Calc!$C$5-D5009</f>
        <v>33</v>
      </c>
      <c r="K5009" s="49" t="n">
        <f aca="false">IF(J5009&lt;=Calc!$C$11,4,IF(J5009&lt;=Calc!$C$12,3,IF(J5009&lt;=Calc!$C$13,2,1)))</f>
        <v>3</v>
      </c>
      <c r="L5009" s="49" t="n">
        <f aca="false">1+(E5009&gt;=Calc!$C$16)+(E5009&gt;=Calc!$C$17)+(E5009&gt;=Calc!$C$18)</f>
        <v>3</v>
      </c>
      <c r="M5009" s="49" t="str">
        <f aca="false">IF(AND(K5009=4,L5009&gt;=3),"Champions",IF(AND(K5009=3,L5009&gt;=3),"Loyal",IF(K5009&gt;=3,"Recent / New",IF(L5009&gt;=3,"At Risk","Hibernating / Lost"))))</f>
        <v>Loyal</v>
      </c>
      <c r="N5009" s="54" t="n">
        <f aca="false">IF(AND(Calc!$C$2&lt;=2009,Calc!$C$3&gt;=2009),F5009,0)+IF(AND(Calc!$C$2&lt;=2010,Calc!$C$3&gt;=2010),G5009,0)+IF(AND(Calc!$C$2&lt;=2011,Calc!$C$3&gt;=2011),H5009,0)</f>
        <v>622.57</v>
      </c>
      <c r="O5009" s="61" t="n">
        <f aca="false">IF(AND(N5009&gt;0,OR(Calc!$C$4="*",B5009=Calc!$C$4)),N5009+ROW()*0.000000001,0)</f>
        <v>622.570005009</v>
      </c>
    </row>
    <row r="5010" customFormat="false" ht="15" hidden="false" customHeight="false" outlineLevel="0" collapsed="false">
      <c r="A5010" s="49" t="n">
        <v>17431</v>
      </c>
      <c r="B5010" s="49" t="s">
        <v>189</v>
      </c>
      <c r="C5010" s="63" t="n">
        <v>40573</v>
      </c>
      <c r="D5010" s="63" t="n">
        <v>40573</v>
      </c>
      <c r="E5010" s="49" t="n">
        <v>1</v>
      </c>
      <c r="F5010" s="54" t="n">
        <v>0</v>
      </c>
      <c r="G5010" s="54" t="n">
        <v>0</v>
      </c>
      <c r="H5010" s="54" t="n">
        <v>403.3</v>
      </c>
      <c r="I5010" s="54" t="n">
        <f aca="false">SUM(F5010:H5010)</f>
        <v>403.3</v>
      </c>
      <c r="J5010" s="49" t="n">
        <f aca="false">Calc!$C$5-D5010</f>
        <v>314</v>
      </c>
      <c r="K5010" s="49" t="n">
        <f aca="false">IF(J5010&lt;=Calc!$C$11,4,IF(J5010&lt;=Calc!$C$12,3,IF(J5010&lt;=Calc!$C$13,2,1)))</f>
        <v>2</v>
      </c>
      <c r="L5010" s="49" t="n">
        <f aca="false">1+(E5010&gt;=Calc!$C$16)+(E5010&gt;=Calc!$C$17)+(E5010&gt;=Calc!$C$18)</f>
        <v>1</v>
      </c>
      <c r="M5010" s="49" t="str">
        <f aca="false">IF(AND(K5010=4,L5010&gt;=3),"Champions",IF(AND(K5010=3,L5010&gt;=3),"Loyal",IF(K5010&gt;=3,"Recent / New",IF(L5010&gt;=3,"At Risk","Hibernating / Lost"))))</f>
        <v>Hibernating / Lost</v>
      </c>
      <c r="N5010" s="54" t="n">
        <f aca="false">IF(AND(Calc!$C$2&lt;=2009,Calc!$C$3&gt;=2009),F5010,0)+IF(AND(Calc!$C$2&lt;=2010,Calc!$C$3&gt;=2010),G5010,0)+IF(AND(Calc!$C$2&lt;=2011,Calc!$C$3&gt;=2011),H5010,0)</f>
        <v>403.3</v>
      </c>
      <c r="O5010" s="61" t="n">
        <f aca="false">IF(AND(N5010&gt;0,OR(Calc!$C$4="*",B5010=Calc!$C$4)),N5010+ROW()*0.000000001,0)</f>
        <v>403.30000501</v>
      </c>
    </row>
    <row r="5011" customFormat="false" ht="15" hidden="false" customHeight="false" outlineLevel="0" collapsed="false">
      <c r="A5011" s="49" t="n">
        <v>17432</v>
      </c>
      <c r="B5011" s="49" t="s">
        <v>189</v>
      </c>
      <c r="C5011" s="63" t="n">
        <v>40150</v>
      </c>
      <c r="D5011" s="63" t="n">
        <v>40868</v>
      </c>
      <c r="E5011" s="49" t="n">
        <v>9</v>
      </c>
      <c r="F5011" s="54" t="n">
        <v>159.95</v>
      </c>
      <c r="G5011" s="54" t="n">
        <v>1203.28</v>
      </c>
      <c r="H5011" s="54" t="n">
        <v>365.76</v>
      </c>
      <c r="I5011" s="54" t="n">
        <f aca="false">SUM(F5011:H5011)</f>
        <v>1728.99</v>
      </c>
      <c r="J5011" s="49" t="n">
        <f aca="false">Calc!$C$5-D5011</f>
        <v>19</v>
      </c>
      <c r="K5011" s="49" t="n">
        <f aca="false">IF(J5011&lt;=Calc!$C$11,4,IF(J5011&lt;=Calc!$C$12,3,IF(J5011&lt;=Calc!$C$13,2,1)))</f>
        <v>4</v>
      </c>
      <c r="L5011" s="49" t="n">
        <f aca="false">1+(E5011&gt;=Calc!$C$16)+(E5011&gt;=Calc!$C$17)+(E5011&gt;=Calc!$C$18)</f>
        <v>4</v>
      </c>
      <c r="M5011" s="49" t="str">
        <f aca="false">IF(AND(K5011=4,L5011&gt;=3),"Champions",IF(AND(K5011=3,L5011&gt;=3),"Loyal",IF(K5011&gt;=3,"Recent / New",IF(L5011&gt;=3,"At Risk","Hibernating / Lost"))))</f>
        <v>Champions</v>
      </c>
      <c r="N5011" s="54" t="n">
        <f aca="false">IF(AND(Calc!$C$2&lt;=2009,Calc!$C$3&gt;=2009),F5011,0)+IF(AND(Calc!$C$2&lt;=2010,Calc!$C$3&gt;=2010),G5011,0)+IF(AND(Calc!$C$2&lt;=2011,Calc!$C$3&gt;=2011),H5011,0)</f>
        <v>1728.99</v>
      </c>
      <c r="O5011" s="61" t="n">
        <f aca="false">IF(AND(N5011&gt;0,OR(Calc!$C$4="*",B5011=Calc!$C$4)),N5011+ROW()*0.000000001,0)</f>
        <v>1728.990005011</v>
      </c>
    </row>
    <row r="5012" customFormat="false" ht="15" hidden="false" customHeight="false" outlineLevel="0" collapsed="false">
      <c r="A5012" s="49" t="n">
        <v>17433</v>
      </c>
      <c r="B5012" s="49" t="s">
        <v>189</v>
      </c>
      <c r="C5012" s="63" t="n">
        <v>40501</v>
      </c>
      <c r="D5012" s="63" t="n">
        <v>40798</v>
      </c>
      <c r="E5012" s="49" t="n">
        <v>2</v>
      </c>
      <c r="F5012" s="54" t="n">
        <v>0</v>
      </c>
      <c r="G5012" s="54" t="n">
        <v>266.8</v>
      </c>
      <c r="H5012" s="54" t="n">
        <v>303.16</v>
      </c>
      <c r="I5012" s="54" t="n">
        <f aca="false">SUM(F5012:H5012)</f>
        <v>569.96</v>
      </c>
      <c r="J5012" s="49" t="n">
        <f aca="false">Calc!$C$5-D5012</f>
        <v>89</v>
      </c>
      <c r="K5012" s="49" t="n">
        <f aca="false">IF(J5012&lt;=Calc!$C$11,4,IF(J5012&lt;=Calc!$C$12,3,IF(J5012&lt;=Calc!$C$13,2,1)))</f>
        <v>3</v>
      </c>
      <c r="L5012" s="49" t="n">
        <f aca="false">1+(E5012&gt;=Calc!$C$16)+(E5012&gt;=Calc!$C$17)+(E5012&gt;=Calc!$C$18)</f>
        <v>2</v>
      </c>
      <c r="M5012" s="49" t="str">
        <f aca="false">IF(AND(K5012=4,L5012&gt;=3),"Champions",IF(AND(K5012=3,L5012&gt;=3),"Loyal",IF(K5012&gt;=3,"Recent / New",IF(L5012&gt;=3,"At Risk","Hibernating / Lost"))))</f>
        <v>Recent / New</v>
      </c>
      <c r="N5012" s="54" t="n">
        <f aca="false">IF(AND(Calc!$C$2&lt;=2009,Calc!$C$3&gt;=2009),F5012,0)+IF(AND(Calc!$C$2&lt;=2010,Calc!$C$3&gt;=2010),G5012,0)+IF(AND(Calc!$C$2&lt;=2011,Calc!$C$3&gt;=2011),H5012,0)</f>
        <v>569.96</v>
      </c>
      <c r="O5012" s="61" t="n">
        <f aca="false">IF(AND(N5012&gt;0,OR(Calc!$C$4="*",B5012=Calc!$C$4)),N5012+ROW()*0.000000001,0)</f>
        <v>569.960005012</v>
      </c>
    </row>
    <row r="5013" customFormat="false" ht="15" hidden="false" customHeight="false" outlineLevel="0" collapsed="false">
      <c r="A5013" s="49" t="n">
        <v>17434</v>
      </c>
      <c r="B5013" s="49" t="s">
        <v>189</v>
      </c>
      <c r="C5013" s="63" t="n">
        <v>40801</v>
      </c>
      <c r="D5013" s="63" t="n">
        <v>40884</v>
      </c>
      <c r="E5013" s="49" t="n">
        <v>7</v>
      </c>
      <c r="F5013" s="54" t="n">
        <v>0</v>
      </c>
      <c r="G5013" s="54" t="n">
        <v>0</v>
      </c>
      <c r="H5013" s="54" t="n">
        <v>2333.42</v>
      </c>
      <c r="I5013" s="54" t="n">
        <f aca="false">SUM(F5013:H5013)</f>
        <v>2333.42</v>
      </c>
      <c r="J5013" s="49" t="n">
        <f aca="false">Calc!$C$5-D5013</f>
        <v>3</v>
      </c>
      <c r="K5013" s="49" t="n">
        <f aca="false">IF(J5013&lt;=Calc!$C$11,4,IF(J5013&lt;=Calc!$C$12,3,IF(J5013&lt;=Calc!$C$13,2,1)))</f>
        <v>4</v>
      </c>
      <c r="L5013" s="49" t="n">
        <f aca="false">1+(E5013&gt;=Calc!$C$16)+(E5013&gt;=Calc!$C$17)+(E5013&gt;=Calc!$C$18)</f>
        <v>3</v>
      </c>
      <c r="M5013" s="49" t="str">
        <f aca="false">IF(AND(K5013=4,L5013&gt;=3),"Champions",IF(AND(K5013=3,L5013&gt;=3),"Loyal",IF(K5013&gt;=3,"Recent / New",IF(L5013&gt;=3,"At Risk","Hibernating / Lost"))))</f>
        <v>Champions</v>
      </c>
      <c r="N5013" s="54" t="n">
        <f aca="false">IF(AND(Calc!$C$2&lt;=2009,Calc!$C$3&gt;=2009),F5013,0)+IF(AND(Calc!$C$2&lt;=2010,Calc!$C$3&gt;=2010),G5013,0)+IF(AND(Calc!$C$2&lt;=2011,Calc!$C$3&gt;=2011),H5013,0)</f>
        <v>2333.42</v>
      </c>
      <c r="O5013" s="61" t="n">
        <f aca="false">IF(AND(N5013&gt;0,OR(Calc!$C$4="*",B5013=Calc!$C$4)),N5013+ROW()*0.000000001,0)</f>
        <v>2333.420005013</v>
      </c>
    </row>
    <row r="5014" customFormat="false" ht="15" hidden="false" customHeight="false" outlineLevel="0" collapsed="false">
      <c r="A5014" s="49" t="n">
        <v>17435</v>
      </c>
      <c r="B5014" s="49" t="s">
        <v>189</v>
      </c>
      <c r="C5014" s="63" t="n">
        <v>40475</v>
      </c>
      <c r="D5014" s="63" t="n">
        <v>40475</v>
      </c>
      <c r="E5014" s="49" t="n">
        <v>1</v>
      </c>
      <c r="F5014" s="54" t="n">
        <v>0</v>
      </c>
      <c r="G5014" s="54" t="n">
        <v>331.35</v>
      </c>
      <c r="H5014" s="54" t="n">
        <v>0</v>
      </c>
      <c r="I5014" s="54" t="n">
        <f aca="false">SUM(F5014:H5014)</f>
        <v>331.35</v>
      </c>
      <c r="J5014" s="49" t="n">
        <f aca="false">Calc!$C$5-D5014</f>
        <v>412</v>
      </c>
      <c r="K5014" s="49" t="n">
        <f aca="false">IF(J5014&lt;=Calc!$C$11,4,IF(J5014&lt;=Calc!$C$12,3,IF(J5014&lt;=Calc!$C$13,2,1)))</f>
        <v>1</v>
      </c>
      <c r="L5014" s="49" t="n">
        <f aca="false">1+(E5014&gt;=Calc!$C$16)+(E5014&gt;=Calc!$C$17)+(E5014&gt;=Calc!$C$18)</f>
        <v>1</v>
      </c>
      <c r="M5014" s="49" t="str">
        <f aca="false">IF(AND(K5014=4,L5014&gt;=3),"Champions",IF(AND(K5014=3,L5014&gt;=3),"Loyal",IF(K5014&gt;=3,"Recent / New",IF(L5014&gt;=3,"At Risk","Hibernating / Lost"))))</f>
        <v>Hibernating / Lost</v>
      </c>
      <c r="N5014" s="54" t="n">
        <f aca="false">IF(AND(Calc!$C$2&lt;=2009,Calc!$C$3&gt;=2009),F5014,0)+IF(AND(Calc!$C$2&lt;=2010,Calc!$C$3&gt;=2010),G5014,0)+IF(AND(Calc!$C$2&lt;=2011,Calc!$C$3&gt;=2011),H5014,0)</f>
        <v>331.35</v>
      </c>
      <c r="O5014" s="61" t="n">
        <f aca="false">IF(AND(N5014&gt;0,OR(Calc!$C$4="*",B5014=Calc!$C$4)),N5014+ROW()*0.000000001,0)</f>
        <v>331.350005014</v>
      </c>
    </row>
    <row r="5015" customFormat="false" ht="15" hidden="false" customHeight="false" outlineLevel="0" collapsed="false">
      <c r="A5015" s="49" t="n">
        <v>17436</v>
      </c>
      <c r="B5015" s="49" t="s">
        <v>189</v>
      </c>
      <c r="C5015" s="63" t="n">
        <v>40154</v>
      </c>
      <c r="D5015" s="63" t="n">
        <v>40885</v>
      </c>
      <c r="E5015" s="49" t="n">
        <v>5</v>
      </c>
      <c r="F5015" s="54" t="n">
        <v>68.85</v>
      </c>
      <c r="G5015" s="54" t="n">
        <v>236.16</v>
      </c>
      <c r="H5015" s="54" t="n">
        <v>216.3</v>
      </c>
      <c r="I5015" s="54" t="n">
        <f aca="false">SUM(F5015:H5015)</f>
        <v>521.31</v>
      </c>
      <c r="J5015" s="49" t="n">
        <f aca="false">Calc!$C$5-D5015</f>
        <v>2</v>
      </c>
      <c r="K5015" s="49" t="n">
        <f aca="false">IF(J5015&lt;=Calc!$C$11,4,IF(J5015&lt;=Calc!$C$12,3,IF(J5015&lt;=Calc!$C$13,2,1)))</f>
        <v>4</v>
      </c>
      <c r="L5015" s="49" t="n">
        <f aca="false">1+(E5015&gt;=Calc!$C$16)+(E5015&gt;=Calc!$C$17)+(E5015&gt;=Calc!$C$18)</f>
        <v>3</v>
      </c>
      <c r="M5015" s="49" t="str">
        <f aca="false">IF(AND(K5015=4,L5015&gt;=3),"Champions",IF(AND(K5015=3,L5015&gt;=3),"Loyal",IF(K5015&gt;=3,"Recent / New",IF(L5015&gt;=3,"At Risk","Hibernating / Lost"))))</f>
        <v>Champions</v>
      </c>
      <c r="N5015" s="54" t="n">
        <f aca="false">IF(AND(Calc!$C$2&lt;=2009,Calc!$C$3&gt;=2009),F5015,0)+IF(AND(Calc!$C$2&lt;=2010,Calc!$C$3&gt;=2010),G5015,0)+IF(AND(Calc!$C$2&lt;=2011,Calc!$C$3&gt;=2011),H5015,0)</f>
        <v>521.31</v>
      </c>
      <c r="O5015" s="61" t="n">
        <f aca="false">IF(AND(N5015&gt;0,OR(Calc!$C$4="*",B5015=Calc!$C$4)),N5015+ROW()*0.000000001,0)</f>
        <v>521.310005015</v>
      </c>
    </row>
    <row r="5016" customFormat="false" ht="15" hidden="false" customHeight="false" outlineLevel="0" collapsed="false">
      <c r="A5016" s="49" t="n">
        <v>17437</v>
      </c>
      <c r="B5016" s="49" t="s">
        <v>189</v>
      </c>
      <c r="C5016" s="63" t="n">
        <v>40357</v>
      </c>
      <c r="D5016" s="63" t="n">
        <v>40357</v>
      </c>
      <c r="E5016" s="49" t="n">
        <v>1</v>
      </c>
      <c r="F5016" s="54" t="n">
        <v>0</v>
      </c>
      <c r="G5016" s="54" t="n">
        <v>369.68</v>
      </c>
      <c r="H5016" s="54" t="n">
        <v>0</v>
      </c>
      <c r="I5016" s="54" t="n">
        <f aca="false">SUM(F5016:H5016)</f>
        <v>369.68</v>
      </c>
      <c r="J5016" s="49" t="n">
        <f aca="false">Calc!$C$5-D5016</f>
        <v>530</v>
      </c>
      <c r="K5016" s="49" t="n">
        <f aca="false">IF(J5016&lt;=Calc!$C$11,4,IF(J5016&lt;=Calc!$C$12,3,IF(J5016&lt;=Calc!$C$13,2,1)))</f>
        <v>1</v>
      </c>
      <c r="L5016" s="49" t="n">
        <f aca="false">1+(E5016&gt;=Calc!$C$16)+(E5016&gt;=Calc!$C$17)+(E5016&gt;=Calc!$C$18)</f>
        <v>1</v>
      </c>
      <c r="M5016" s="49" t="str">
        <f aca="false">IF(AND(K5016=4,L5016&gt;=3),"Champions",IF(AND(K5016=3,L5016&gt;=3),"Loyal",IF(K5016&gt;=3,"Recent / New",IF(L5016&gt;=3,"At Risk","Hibernating / Lost"))))</f>
        <v>Hibernating / Lost</v>
      </c>
      <c r="N5016" s="54" t="n">
        <f aca="false">IF(AND(Calc!$C$2&lt;=2009,Calc!$C$3&gt;=2009),F5016,0)+IF(AND(Calc!$C$2&lt;=2010,Calc!$C$3&gt;=2010),G5016,0)+IF(AND(Calc!$C$2&lt;=2011,Calc!$C$3&gt;=2011),H5016,0)</f>
        <v>369.68</v>
      </c>
      <c r="O5016" s="61" t="n">
        <f aca="false">IF(AND(N5016&gt;0,OR(Calc!$C$4="*",B5016=Calc!$C$4)),N5016+ROW()*0.000000001,0)</f>
        <v>369.680005016</v>
      </c>
    </row>
    <row r="5017" customFormat="false" ht="15" hidden="false" customHeight="false" outlineLevel="0" collapsed="false">
      <c r="A5017" s="49" t="n">
        <v>17438</v>
      </c>
      <c r="B5017" s="49" t="s">
        <v>189</v>
      </c>
      <c r="C5017" s="63" t="n">
        <v>40245</v>
      </c>
      <c r="D5017" s="63" t="n">
        <v>40633</v>
      </c>
      <c r="E5017" s="49" t="n">
        <v>5</v>
      </c>
      <c r="F5017" s="54" t="n">
        <v>0</v>
      </c>
      <c r="G5017" s="54" t="n">
        <v>1034.32</v>
      </c>
      <c r="H5017" s="54" t="n">
        <v>378.3</v>
      </c>
      <c r="I5017" s="54" t="n">
        <f aca="false">SUM(F5017:H5017)</f>
        <v>1412.62</v>
      </c>
      <c r="J5017" s="49" t="n">
        <f aca="false">Calc!$C$5-D5017</f>
        <v>254</v>
      </c>
      <c r="K5017" s="49" t="n">
        <f aca="false">IF(J5017&lt;=Calc!$C$11,4,IF(J5017&lt;=Calc!$C$12,3,IF(J5017&lt;=Calc!$C$13,2,1)))</f>
        <v>2</v>
      </c>
      <c r="L5017" s="49" t="n">
        <f aca="false">1+(E5017&gt;=Calc!$C$16)+(E5017&gt;=Calc!$C$17)+(E5017&gt;=Calc!$C$18)</f>
        <v>3</v>
      </c>
      <c r="M5017" s="49" t="str">
        <f aca="false">IF(AND(K5017=4,L5017&gt;=3),"Champions",IF(AND(K5017=3,L5017&gt;=3),"Loyal",IF(K5017&gt;=3,"Recent / New",IF(L5017&gt;=3,"At Risk","Hibernating / Lost"))))</f>
        <v>At Risk</v>
      </c>
      <c r="N5017" s="54" t="n">
        <f aca="false">IF(AND(Calc!$C$2&lt;=2009,Calc!$C$3&gt;=2009),F5017,0)+IF(AND(Calc!$C$2&lt;=2010,Calc!$C$3&gt;=2010),G5017,0)+IF(AND(Calc!$C$2&lt;=2011,Calc!$C$3&gt;=2011),H5017,0)</f>
        <v>1412.62</v>
      </c>
      <c r="O5017" s="61" t="n">
        <f aca="false">IF(AND(N5017&gt;0,OR(Calc!$C$4="*",B5017=Calc!$C$4)),N5017+ROW()*0.000000001,0)</f>
        <v>1412.620005017</v>
      </c>
    </row>
    <row r="5018" customFormat="false" ht="15" hidden="false" customHeight="false" outlineLevel="0" collapsed="false">
      <c r="A5018" s="49" t="n">
        <v>17439</v>
      </c>
      <c r="B5018" s="49" t="s">
        <v>189</v>
      </c>
      <c r="C5018" s="63" t="n">
        <v>40231</v>
      </c>
      <c r="D5018" s="63" t="n">
        <v>40231</v>
      </c>
      <c r="E5018" s="49" t="n">
        <v>1</v>
      </c>
      <c r="F5018" s="54" t="n">
        <v>0</v>
      </c>
      <c r="G5018" s="54" t="n">
        <v>325.74</v>
      </c>
      <c r="H5018" s="54" t="n">
        <v>0</v>
      </c>
      <c r="I5018" s="54" t="n">
        <f aca="false">SUM(F5018:H5018)</f>
        <v>325.74</v>
      </c>
      <c r="J5018" s="49" t="n">
        <f aca="false">Calc!$C$5-D5018</f>
        <v>656</v>
      </c>
      <c r="K5018" s="49" t="n">
        <f aca="false">IF(J5018&lt;=Calc!$C$11,4,IF(J5018&lt;=Calc!$C$12,3,IF(J5018&lt;=Calc!$C$13,2,1)))</f>
        <v>1</v>
      </c>
      <c r="L5018" s="49" t="n">
        <f aca="false">1+(E5018&gt;=Calc!$C$16)+(E5018&gt;=Calc!$C$17)+(E5018&gt;=Calc!$C$18)</f>
        <v>1</v>
      </c>
      <c r="M5018" s="49" t="str">
        <f aca="false">IF(AND(K5018=4,L5018&gt;=3),"Champions",IF(AND(K5018=3,L5018&gt;=3),"Loyal",IF(K5018&gt;=3,"Recent / New",IF(L5018&gt;=3,"At Risk","Hibernating / Lost"))))</f>
        <v>Hibernating / Lost</v>
      </c>
      <c r="N5018" s="54" t="n">
        <f aca="false">IF(AND(Calc!$C$2&lt;=2009,Calc!$C$3&gt;=2009),F5018,0)+IF(AND(Calc!$C$2&lt;=2010,Calc!$C$3&gt;=2010),G5018,0)+IF(AND(Calc!$C$2&lt;=2011,Calc!$C$3&gt;=2011),H5018,0)</f>
        <v>325.74</v>
      </c>
      <c r="O5018" s="61" t="n">
        <f aca="false">IF(AND(N5018&gt;0,OR(Calc!$C$4="*",B5018=Calc!$C$4)),N5018+ROW()*0.000000001,0)</f>
        <v>325.740005018</v>
      </c>
    </row>
    <row r="5019" customFormat="false" ht="15" hidden="false" customHeight="false" outlineLevel="0" collapsed="false">
      <c r="A5019" s="49" t="n">
        <v>17440</v>
      </c>
      <c r="B5019" s="49" t="s">
        <v>189</v>
      </c>
      <c r="C5019" s="63" t="n">
        <v>40337</v>
      </c>
      <c r="D5019" s="63" t="n">
        <v>40730</v>
      </c>
      <c r="E5019" s="49" t="n">
        <v>4</v>
      </c>
      <c r="F5019" s="54" t="n">
        <v>0</v>
      </c>
      <c r="G5019" s="54" t="n">
        <v>137.16</v>
      </c>
      <c r="H5019" s="54" t="n">
        <v>177.1</v>
      </c>
      <c r="I5019" s="54" t="n">
        <f aca="false">SUM(F5019:H5019)</f>
        <v>314.26</v>
      </c>
      <c r="J5019" s="49" t="n">
        <f aca="false">Calc!$C$5-D5019</f>
        <v>157</v>
      </c>
      <c r="K5019" s="49" t="n">
        <f aca="false">IF(J5019&lt;=Calc!$C$11,4,IF(J5019&lt;=Calc!$C$12,3,IF(J5019&lt;=Calc!$C$13,2,1)))</f>
        <v>2</v>
      </c>
      <c r="L5019" s="49" t="n">
        <f aca="false">1+(E5019&gt;=Calc!$C$16)+(E5019&gt;=Calc!$C$17)+(E5019&gt;=Calc!$C$18)</f>
        <v>3</v>
      </c>
      <c r="M5019" s="49" t="str">
        <f aca="false">IF(AND(K5019=4,L5019&gt;=3),"Champions",IF(AND(K5019=3,L5019&gt;=3),"Loyal",IF(K5019&gt;=3,"Recent / New",IF(L5019&gt;=3,"At Risk","Hibernating / Lost"))))</f>
        <v>At Risk</v>
      </c>
      <c r="N5019" s="54" t="n">
        <f aca="false">IF(AND(Calc!$C$2&lt;=2009,Calc!$C$3&gt;=2009),F5019,0)+IF(AND(Calc!$C$2&lt;=2010,Calc!$C$3&gt;=2010),G5019,0)+IF(AND(Calc!$C$2&lt;=2011,Calc!$C$3&gt;=2011),H5019,0)</f>
        <v>314.26</v>
      </c>
      <c r="O5019" s="61" t="n">
        <f aca="false">IF(AND(N5019&gt;0,OR(Calc!$C$4="*",B5019=Calc!$C$4)),N5019+ROW()*0.000000001,0)</f>
        <v>314.260005019</v>
      </c>
    </row>
    <row r="5020" customFormat="false" ht="15" hidden="false" customHeight="false" outlineLevel="0" collapsed="false">
      <c r="A5020" s="49" t="n">
        <v>17441</v>
      </c>
      <c r="B5020" s="49" t="s">
        <v>189</v>
      </c>
      <c r="C5020" s="63" t="n">
        <v>40154</v>
      </c>
      <c r="D5020" s="63" t="n">
        <v>40154</v>
      </c>
      <c r="E5020" s="49" t="n">
        <v>1</v>
      </c>
      <c r="F5020" s="54" t="n">
        <v>293.35</v>
      </c>
      <c r="G5020" s="54" t="n">
        <v>0</v>
      </c>
      <c r="H5020" s="54" t="n">
        <v>0</v>
      </c>
      <c r="I5020" s="54" t="n">
        <f aca="false">SUM(F5020:H5020)</f>
        <v>293.35</v>
      </c>
      <c r="J5020" s="49" t="n">
        <f aca="false">Calc!$C$5-D5020</f>
        <v>733</v>
      </c>
      <c r="K5020" s="49" t="n">
        <f aca="false">IF(J5020&lt;=Calc!$C$11,4,IF(J5020&lt;=Calc!$C$12,3,IF(J5020&lt;=Calc!$C$13,2,1)))</f>
        <v>1</v>
      </c>
      <c r="L5020" s="49" t="n">
        <f aca="false">1+(E5020&gt;=Calc!$C$16)+(E5020&gt;=Calc!$C$17)+(E5020&gt;=Calc!$C$18)</f>
        <v>1</v>
      </c>
      <c r="M5020" s="49" t="str">
        <f aca="false">IF(AND(K5020=4,L5020&gt;=3),"Champions",IF(AND(K5020=3,L5020&gt;=3),"Loyal",IF(K5020&gt;=3,"Recent / New",IF(L5020&gt;=3,"At Risk","Hibernating / Lost"))))</f>
        <v>Hibernating / Lost</v>
      </c>
      <c r="N5020" s="54" t="n">
        <f aca="false">IF(AND(Calc!$C$2&lt;=2009,Calc!$C$3&gt;=2009),F5020,0)+IF(AND(Calc!$C$2&lt;=2010,Calc!$C$3&gt;=2010),G5020,0)+IF(AND(Calc!$C$2&lt;=2011,Calc!$C$3&gt;=2011),H5020,0)</f>
        <v>293.35</v>
      </c>
      <c r="O5020" s="61" t="n">
        <f aca="false">IF(AND(N5020&gt;0,OR(Calc!$C$4="*",B5020=Calc!$C$4)),N5020+ROW()*0.000000001,0)</f>
        <v>293.35000502</v>
      </c>
    </row>
    <row r="5021" customFormat="false" ht="15" hidden="false" customHeight="false" outlineLevel="0" collapsed="false">
      <c r="A5021" s="49" t="n">
        <v>17442</v>
      </c>
      <c r="B5021" s="49" t="s">
        <v>189</v>
      </c>
      <c r="C5021" s="63" t="n">
        <v>40224</v>
      </c>
      <c r="D5021" s="63" t="n">
        <v>40850</v>
      </c>
      <c r="E5021" s="49" t="n">
        <v>15</v>
      </c>
      <c r="F5021" s="54" t="n">
        <v>0</v>
      </c>
      <c r="G5021" s="54" t="n">
        <v>2290.44</v>
      </c>
      <c r="H5021" s="54" t="n">
        <v>2227.26</v>
      </c>
      <c r="I5021" s="54" t="n">
        <f aca="false">SUM(F5021:H5021)</f>
        <v>4517.7</v>
      </c>
      <c r="J5021" s="49" t="n">
        <f aca="false">Calc!$C$5-D5021</f>
        <v>37</v>
      </c>
      <c r="K5021" s="49" t="n">
        <f aca="false">IF(J5021&lt;=Calc!$C$11,4,IF(J5021&lt;=Calc!$C$12,3,IF(J5021&lt;=Calc!$C$13,2,1)))</f>
        <v>3</v>
      </c>
      <c r="L5021" s="49" t="n">
        <f aca="false">1+(E5021&gt;=Calc!$C$16)+(E5021&gt;=Calc!$C$17)+(E5021&gt;=Calc!$C$18)</f>
        <v>4</v>
      </c>
      <c r="M5021" s="49" t="str">
        <f aca="false">IF(AND(K5021=4,L5021&gt;=3),"Champions",IF(AND(K5021=3,L5021&gt;=3),"Loyal",IF(K5021&gt;=3,"Recent / New",IF(L5021&gt;=3,"At Risk","Hibernating / Lost"))))</f>
        <v>Loyal</v>
      </c>
      <c r="N5021" s="54" t="n">
        <f aca="false">IF(AND(Calc!$C$2&lt;=2009,Calc!$C$3&gt;=2009),F5021,0)+IF(AND(Calc!$C$2&lt;=2010,Calc!$C$3&gt;=2010),G5021,0)+IF(AND(Calc!$C$2&lt;=2011,Calc!$C$3&gt;=2011),H5021,0)</f>
        <v>4517.7</v>
      </c>
      <c r="O5021" s="61" t="n">
        <f aca="false">IF(AND(N5021&gt;0,OR(Calc!$C$4="*",B5021=Calc!$C$4)),N5021+ROW()*0.000000001,0)</f>
        <v>4517.700005021</v>
      </c>
    </row>
    <row r="5022" customFormat="false" ht="15" hidden="false" customHeight="false" outlineLevel="0" collapsed="false">
      <c r="A5022" s="49" t="n">
        <v>17443</v>
      </c>
      <c r="B5022" s="49" t="s">
        <v>226</v>
      </c>
      <c r="C5022" s="63" t="n">
        <v>40667</v>
      </c>
      <c r="D5022" s="63" t="n">
        <v>40667</v>
      </c>
      <c r="E5022" s="49" t="n">
        <v>1</v>
      </c>
      <c r="F5022" s="54" t="n">
        <v>0</v>
      </c>
      <c r="G5022" s="54" t="n">
        <v>0</v>
      </c>
      <c r="H5022" s="54" t="n">
        <v>534.24</v>
      </c>
      <c r="I5022" s="54" t="n">
        <f aca="false">SUM(F5022:H5022)</f>
        <v>534.24</v>
      </c>
      <c r="J5022" s="49" t="n">
        <f aca="false">Calc!$C$5-D5022</f>
        <v>220</v>
      </c>
      <c r="K5022" s="49" t="n">
        <f aca="false">IF(J5022&lt;=Calc!$C$11,4,IF(J5022&lt;=Calc!$C$12,3,IF(J5022&lt;=Calc!$C$13,2,1)))</f>
        <v>2</v>
      </c>
      <c r="L5022" s="49" t="n">
        <f aca="false">1+(E5022&gt;=Calc!$C$16)+(E5022&gt;=Calc!$C$17)+(E5022&gt;=Calc!$C$18)</f>
        <v>1</v>
      </c>
      <c r="M5022" s="49" t="str">
        <f aca="false">IF(AND(K5022=4,L5022&gt;=3),"Champions",IF(AND(K5022=3,L5022&gt;=3),"Loyal",IF(K5022&gt;=3,"Recent / New",IF(L5022&gt;=3,"At Risk","Hibernating / Lost"))))</f>
        <v>Hibernating / Lost</v>
      </c>
      <c r="N5022" s="54" t="n">
        <f aca="false">IF(AND(Calc!$C$2&lt;=2009,Calc!$C$3&gt;=2009),F5022,0)+IF(AND(Calc!$C$2&lt;=2010,Calc!$C$3&gt;=2010),G5022,0)+IF(AND(Calc!$C$2&lt;=2011,Calc!$C$3&gt;=2011),H5022,0)</f>
        <v>534.24</v>
      </c>
      <c r="O5022" s="61" t="n">
        <f aca="false">IF(AND(N5022&gt;0,OR(Calc!$C$4="*",B5022=Calc!$C$4)),N5022+ROW()*0.000000001,0)</f>
        <v>534.240005022</v>
      </c>
    </row>
    <row r="5023" customFormat="false" ht="15" hidden="false" customHeight="false" outlineLevel="0" collapsed="false">
      <c r="A5023" s="49" t="n">
        <v>17444</v>
      </c>
      <c r="B5023" s="49" t="s">
        <v>226</v>
      </c>
      <c r="C5023" s="63" t="n">
        <v>40714</v>
      </c>
      <c r="D5023" s="63" t="n">
        <v>40735</v>
      </c>
      <c r="E5023" s="49" t="n">
        <v>2</v>
      </c>
      <c r="F5023" s="54" t="n">
        <v>0</v>
      </c>
      <c r="G5023" s="54" t="n">
        <v>0</v>
      </c>
      <c r="H5023" s="54" t="n">
        <v>2389.1</v>
      </c>
      <c r="I5023" s="54" t="n">
        <f aca="false">SUM(F5023:H5023)</f>
        <v>2389.1</v>
      </c>
      <c r="J5023" s="49" t="n">
        <f aca="false">Calc!$C$5-D5023</f>
        <v>152</v>
      </c>
      <c r="K5023" s="49" t="n">
        <f aca="false">IF(J5023&lt;=Calc!$C$11,4,IF(J5023&lt;=Calc!$C$12,3,IF(J5023&lt;=Calc!$C$13,2,1)))</f>
        <v>2</v>
      </c>
      <c r="L5023" s="49" t="n">
        <f aca="false">1+(E5023&gt;=Calc!$C$16)+(E5023&gt;=Calc!$C$17)+(E5023&gt;=Calc!$C$18)</f>
        <v>2</v>
      </c>
      <c r="M5023" s="49" t="str">
        <f aca="false">IF(AND(K5023=4,L5023&gt;=3),"Champions",IF(AND(K5023=3,L5023&gt;=3),"Loyal",IF(K5023&gt;=3,"Recent / New",IF(L5023&gt;=3,"At Risk","Hibernating / Lost"))))</f>
        <v>Hibernating / Lost</v>
      </c>
      <c r="N5023" s="54" t="n">
        <f aca="false">IF(AND(Calc!$C$2&lt;=2009,Calc!$C$3&gt;=2009),F5023,0)+IF(AND(Calc!$C$2&lt;=2010,Calc!$C$3&gt;=2010),G5023,0)+IF(AND(Calc!$C$2&lt;=2011,Calc!$C$3&gt;=2011),H5023,0)</f>
        <v>2389.1</v>
      </c>
      <c r="O5023" s="61" t="n">
        <f aca="false">IF(AND(N5023&gt;0,OR(Calc!$C$4="*",B5023=Calc!$C$4)),N5023+ROW()*0.000000001,0)</f>
        <v>2389.100005023</v>
      </c>
    </row>
    <row r="5024" customFormat="false" ht="15" hidden="false" customHeight="false" outlineLevel="0" collapsed="false">
      <c r="A5024" s="49" t="n">
        <v>17446</v>
      </c>
      <c r="B5024" s="49" t="s">
        <v>189</v>
      </c>
      <c r="C5024" s="63" t="n">
        <v>40576</v>
      </c>
      <c r="D5024" s="63" t="n">
        <v>40710</v>
      </c>
      <c r="E5024" s="49" t="n">
        <v>2</v>
      </c>
      <c r="F5024" s="54" t="n">
        <v>0</v>
      </c>
      <c r="G5024" s="54" t="n">
        <v>0</v>
      </c>
      <c r="H5024" s="54" t="n">
        <v>120.9</v>
      </c>
      <c r="I5024" s="54" t="n">
        <f aca="false">SUM(F5024:H5024)</f>
        <v>120.9</v>
      </c>
      <c r="J5024" s="49" t="n">
        <f aca="false">Calc!$C$5-D5024</f>
        <v>177</v>
      </c>
      <c r="K5024" s="49" t="n">
        <f aca="false">IF(J5024&lt;=Calc!$C$11,4,IF(J5024&lt;=Calc!$C$12,3,IF(J5024&lt;=Calc!$C$13,2,1)))</f>
        <v>2</v>
      </c>
      <c r="L5024" s="49" t="n">
        <f aca="false">1+(E5024&gt;=Calc!$C$16)+(E5024&gt;=Calc!$C$17)+(E5024&gt;=Calc!$C$18)</f>
        <v>2</v>
      </c>
      <c r="M5024" s="49" t="str">
        <f aca="false">IF(AND(K5024=4,L5024&gt;=3),"Champions",IF(AND(K5024=3,L5024&gt;=3),"Loyal",IF(K5024&gt;=3,"Recent / New",IF(L5024&gt;=3,"At Risk","Hibernating / Lost"))))</f>
        <v>Hibernating / Lost</v>
      </c>
      <c r="N5024" s="54" t="n">
        <f aca="false">IF(AND(Calc!$C$2&lt;=2009,Calc!$C$3&gt;=2009),F5024,0)+IF(AND(Calc!$C$2&lt;=2010,Calc!$C$3&gt;=2010),G5024,0)+IF(AND(Calc!$C$2&lt;=2011,Calc!$C$3&gt;=2011),H5024,0)</f>
        <v>120.9</v>
      </c>
      <c r="O5024" s="61" t="n">
        <f aca="false">IF(AND(N5024&gt;0,OR(Calc!$C$4="*",B5024=Calc!$C$4)),N5024+ROW()*0.000000001,0)</f>
        <v>120.900005024</v>
      </c>
    </row>
    <row r="5025" customFormat="false" ht="15" hidden="false" customHeight="false" outlineLevel="0" collapsed="false">
      <c r="A5025" s="49" t="n">
        <v>17447</v>
      </c>
      <c r="B5025" s="49" t="s">
        <v>189</v>
      </c>
      <c r="C5025" s="63" t="n">
        <v>40815</v>
      </c>
      <c r="D5025" s="63" t="n">
        <v>40846</v>
      </c>
      <c r="E5025" s="49" t="n">
        <v>2</v>
      </c>
      <c r="F5025" s="54" t="n">
        <v>0</v>
      </c>
      <c r="G5025" s="54" t="n">
        <v>0</v>
      </c>
      <c r="H5025" s="54" t="n">
        <v>541.53</v>
      </c>
      <c r="I5025" s="54" t="n">
        <f aca="false">SUM(F5025:H5025)</f>
        <v>541.53</v>
      </c>
      <c r="J5025" s="49" t="n">
        <f aca="false">Calc!$C$5-D5025</f>
        <v>41</v>
      </c>
      <c r="K5025" s="49" t="n">
        <f aca="false">IF(J5025&lt;=Calc!$C$11,4,IF(J5025&lt;=Calc!$C$12,3,IF(J5025&lt;=Calc!$C$13,2,1)))</f>
        <v>3</v>
      </c>
      <c r="L5025" s="49" t="n">
        <f aca="false">1+(E5025&gt;=Calc!$C$16)+(E5025&gt;=Calc!$C$17)+(E5025&gt;=Calc!$C$18)</f>
        <v>2</v>
      </c>
      <c r="M5025" s="49" t="str">
        <f aca="false">IF(AND(K5025=4,L5025&gt;=3),"Champions",IF(AND(K5025=3,L5025&gt;=3),"Loyal",IF(K5025&gt;=3,"Recent / New",IF(L5025&gt;=3,"At Risk","Hibernating / Lost"))))</f>
        <v>Recent / New</v>
      </c>
      <c r="N5025" s="54" t="n">
        <f aca="false">IF(AND(Calc!$C$2&lt;=2009,Calc!$C$3&gt;=2009),F5025,0)+IF(AND(Calc!$C$2&lt;=2010,Calc!$C$3&gt;=2010),G5025,0)+IF(AND(Calc!$C$2&lt;=2011,Calc!$C$3&gt;=2011),H5025,0)</f>
        <v>541.53</v>
      </c>
      <c r="O5025" s="61" t="n">
        <f aca="false">IF(AND(N5025&gt;0,OR(Calc!$C$4="*",B5025=Calc!$C$4)),N5025+ROW()*0.000000001,0)</f>
        <v>541.530005025</v>
      </c>
    </row>
    <row r="5026" customFormat="false" ht="15" hidden="false" customHeight="false" outlineLevel="0" collapsed="false">
      <c r="A5026" s="49" t="n">
        <v>17448</v>
      </c>
      <c r="B5026" s="49" t="s">
        <v>189</v>
      </c>
      <c r="C5026" s="63" t="n">
        <v>40241</v>
      </c>
      <c r="D5026" s="63" t="n">
        <v>40357</v>
      </c>
      <c r="E5026" s="49" t="n">
        <v>41</v>
      </c>
      <c r="F5026" s="54" t="n">
        <v>0</v>
      </c>
      <c r="G5026" s="54" t="n">
        <v>14375.01</v>
      </c>
      <c r="H5026" s="54" t="n">
        <v>0</v>
      </c>
      <c r="I5026" s="54" t="n">
        <f aca="false">SUM(F5026:H5026)</f>
        <v>14375.01</v>
      </c>
      <c r="J5026" s="49" t="n">
        <f aca="false">Calc!$C$5-D5026</f>
        <v>530</v>
      </c>
      <c r="K5026" s="49" t="n">
        <f aca="false">IF(J5026&lt;=Calc!$C$11,4,IF(J5026&lt;=Calc!$C$12,3,IF(J5026&lt;=Calc!$C$13,2,1)))</f>
        <v>1</v>
      </c>
      <c r="L5026" s="49" t="n">
        <f aca="false">1+(E5026&gt;=Calc!$C$16)+(E5026&gt;=Calc!$C$17)+(E5026&gt;=Calc!$C$18)</f>
        <v>4</v>
      </c>
      <c r="M5026" s="49" t="str">
        <f aca="false">IF(AND(K5026=4,L5026&gt;=3),"Champions",IF(AND(K5026=3,L5026&gt;=3),"Loyal",IF(K5026&gt;=3,"Recent / New",IF(L5026&gt;=3,"At Risk","Hibernating / Lost"))))</f>
        <v>At Risk</v>
      </c>
      <c r="N5026" s="54" t="n">
        <f aca="false">IF(AND(Calc!$C$2&lt;=2009,Calc!$C$3&gt;=2009),F5026,0)+IF(AND(Calc!$C$2&lt;=2010,Calc!$C$3&gt;=2010),G5026,0)+IF(AND(Calc!$C$2&lt;=2011,Calc!$C$3&gt;=2011),H5026,0)</f>
        <v>14375.01</v>
      </c>
      <c r="O5026" s="61" t="n">
        <f aca="false">IF(AND(N5026&gt;0,OR(Calc!$C$4="*",B5026=Calc!$C$4)),N5026+ROW()*0.000000001,0)</f>
        <v>14375.010005026</v>
      </c>
    </row>
    <row r="5027" customFormat="false" ht="15" hidden="false" customHeight="false" outlineLevel="0" collapsed="false">
      <c r="A5027" s="49" t="n">
        <v>17449</v>
      </c>
      <c r="B5027" s="49" t="s">
        <v>189</v>
      </c>
      <c r="C5027" s="63" t="n">
        <v>40156</v>
      </c>
      <c r="D5027" s="63" t="n">
        <v>40884</v>
      </c>
      <c r="E5027" s="49" t="n">
        <v>13</v>
      </c>
      <c r="F5027" s="54" t="n">
        <v>283.88</v>
      </c>
      <c r="G5027" s="54" t="n">
        <v>2749.32</v>
      </c>
      <c r="H5027" s="54" t="n">
        <v>1815.95</v>
      </c>
      <c r="I5027" s="54" t="n">
        <f aca="false">SUM(F5027:H5027)</f>
        <v>4849.15</v>
      </c>
      <c r="J5027" s="49" t="n">
        <f aca="false">Calc!$C$5-D5027</f>
        <v>3</v>
      </c>
      <c r="K5027" s="49" t="n">
        <f aca="false">IF(J5027&lt;=Calc!$C$11,4,IF(J5027&lt;=Calc!$C$12,3,IF(J5027&lt;=Calc!$C$13,2,1)))</f>
        <v>4</v>
      </c>
      <c r="L5027" s="49" t="n">
        <f aca="false">1+(E5027&gt;=Calc!$C$16)+(E5027&gt;=Calc!$C$17)+(E5027&gt;=Calc!$C$18)</f>
        <v>4</v>
      </c>
      <c r="M5027" s="49" t="str">
        <f aca="false">IF(AND(K5027=4,L5027&gt;=3),"Champions",IF(AND(K5027=3,L5027&gt;=3),"Loyal",IF(K5027&gt;=3,"Recent / New",IF(L5027&gt;=3,"At Risk","Hibernating / Lost"))))</f>
        <v>Champions</v>
      </c>
      <c r="N5027" s="54" t="n">
        <f aca="false">IF(AND(Calc!$C$2&lt;=2009,Calc!$C$3&gt;=2009),F5027,0)+IF(AND(Calc!$C$2&lt;=2010,Calc!$C$3&gt;=2010),G5027,0)+IF(AND(Calc!$C$2&lt;=2011,Calc!$C$3&gt;=2011),H5027,0)</f>
        <v>4849.15</v>
      </c>
      <c r="O5027" s="61" t="n">
        <f aca="false">IF(AND(N5027&gt;0,OR(Calc!$C$4="*",B5027=Calc!$C$4)),N5027+ROW()*0.000000001,0)</f>
        <v>4849.150005027</v>
      </c>
    </row>
    <row r="5028" customFormat="false" ht="15" hidden="false" customHeight="false" outlineLevel="0" collapsed="false">
      <c r="A5028" s="49" t="n">
        <v>17450</v>
      </c>
      <c r="B5028" s="49" t="s">
        <v>189</v>
      </c>
      <c r="C5028" s="63" t="n">
        <v>40448</v>
      </c>
      <c r="D5028" s="63" t="n">
        <v>40878</v>
      </c>
      <c r="E5028" s="49" t="n">
        <v>51</v>
      </c>
      <c r="F5028" s="54" t="n">
        <v>0</v>
      </c>
      <c r="G5028" s="54" t="n">
        <v>46097.22</v>
      </c>
      <c r="H5028" s="54" t="n">
        <v>187546.69</v>
      </c>
      <c r="I5028" s="54" t="n">
        <f aca="false">SUM(F5028:H5028)</f>
        <v>233643.91</v>
      </c>
      <c r="J5028" s="49" t="n">
        <f aca="false">Calc!$C$5-D5028</f>
        <v>9</v>
      </c>
      <c r="K5028" s="49" t="n">
        <f aca="false">IF(J5028&lt;=Calc!$C$11,4,IF(J5028&lt;=Calc!$C$12,3,IF(J5028&lt;=Calc!$C$13,2,1)))</f>
        <v>4</v>
      </c>
      <c r="L5028" s="49" t="n">
        <f aca="false">1+(E5028&gt;=Calc!$C$16)+(E5028&gt;=Calc!$C$17)+(E5028&gt;=Calc!$C$18)</f>
        <v>4</v>
      </c>
      <c r="M5028" s="49" t="str">
        <f aca="false">IF(AND(K5028=4,L5028&gt;=3),"Champions",IF(AND(K5028=3,L5028&gt;=3),"Loyal",IF(K5028&gt;=3,"Recent / New",IF(L5028&gt;=3,"At Risk","Hibernating / Lost"))))</f>
        <v>Champions</v>
      </c>
      <c r="N5028" s="54" t="n">
        <f aca="false">IF(AND(Calc!$C$2&lt;=2009,Calc!$C$3&gt;=2009),F5028,0)+IF(AND(Calc!$C$2&lt;=2010,Calc!$C$3&gt;=2010),G5028,0)+IF(AND(Calc!$C$2&lt;=2011,Calc!$C$3&gt;=2011),H5028,0)</f>
        <v>233643.91</v>
      </c>
      <c r="O5028" s="61" t="n">
        <f aca="false">IF(AND(N5028&gt;0,OR(Calc!$C$4="*",B5028=Calc!$C$4)),N5028+ROW()*0.000000001,0)</f>
        <v>233643.910005028</v>
      </c>
    </row>
    <row r="5029" customFormat="false" ht="15" hidden="false" customHeight="false" outlineLevel="0" collapsed="false">
      <c r="A5029" s="49" t="n">
        <v>17451</v>
      </c>
      <c r="B5029" s="49" t="s">
        <v>189</v>
      </c>
      <c r="C5029" s="63" t="n">
        <v>40781</v>
      </c>
      <c r="D5029" s="63" t="n">
        <v>40885</v>
      </c>
      <c r="E5029" s="49" t="n">
        <v>7</v>
      </c>
      <c r="F5029" s="54" t="n">
        <v>0</v>
      </c>
      <c r="G5029" s="54" t="n">
        <v>0</v>
      </c>
      <c r="H5029" s="54" t="n">
        <v>1648.95</v>
      </c>
      <c r="I5029" s="54" t="n">
        <f aca="false">SUM(F5029:H5029)</f>
        <v>1648.95</v>
      </c>
      <c r="J5029" s="49" t="n">
        <f aca="false">Calc!$C$5-D5029</f>
        <v>2</v>
      </c>
      <c r="K5029" s="49" t="n">
        <f aca="false">IF(J5029&lt;=Calc!$C$11,4,IF(J5029&lt;=Calc!$C$12,3,IF(J5029&lt;=Calc!$C$13,2,1)))</f>
        <v>4</v>
      </c>
      <c r="L5029" s="49" t="n">
        <f aca="false">1+(E5029&gt;=Calc!$C$16)+(E5029&gt;=Calc!$C$17)+(E5029&gt;=Calc!$C$18)</f>
        <v>3</v>
      </c>
      <c r="M5029" s="49" t="str">
        <f aca="false">IF(AND(K5029=4,L5029&gt;=3),"Champions",IF(AND(K5029=3,L5029&gt;=3),"Loyal",IF(K5029&gt;=3,"Recent / New",IF(L5029&gt;=3,"At Risk","Hibernating / Lost"))))</f>
        <v>Champions</v>
      </c>
      <c r="N5029" s="54" t="n">
        <f aca="false">IF(AND(Calc!$C$2&lt;=2009,Calc!$C$3&gt;=2009),F5029,0)+IF(AND(Calc!$C$2&lt;=2010,Calc!$C$3&gt;=2010),G5029,0)+IF(AND(Calc!$C$2&lt;=2011,Calc!$C$3&gt;=2011),H5029,0)</f>
        <v>1648.95</v>
      </c>
      <c r="O5029" s="61" t="n">
        <f aca="false">IF(AND(N5029&gt;0,OR(Calc!$C$4="*",B5029=Calc!$C$4)),N5029+ROW()*0.000000001,0)</f>
        <v>1648.950005029</v>
      </c>
    </row>
    <row r="5030" customFormat="false" ht="15" hidden="false" customHeight="false" outlineLevel="0" collapsed="false">
      <c r="A5030" s="49" t="n">
        <v>17453</v>
      </c>
      <c r="B5030" s="49" t="s">
        <v>189</v>
      </c>
      <c r="C5030" s="63" t="n">
        <v>40822</v>
      </c>
      <c r="D5030" s="63" t="n">
        <v>40869</v>
      </c>
      <c r="E5030" s="49" t="n">
        <v>2</v>
      </c>
      <c r="F5030" s="54" t="n">
        <v>0</v>
      </c>
      <c r="G5030" s="54" t="n">
        <v>0</v>
      </c>
      <c r="H5030" s="54" t="n">
        <v>486.72</v>
      </c>
      <c r="I5030" s="54" t="n">
        <f aca="false">SUM(F5030:H5030)</f>
        <v>486.72</v>
      </c>
      <c r="J5030" s="49" t="n">
        <f aca="false">Calc!$C$5-D5030</f>
        <v>18</v>
      </c>
      <c r="K5030" s="49" t="n">
        <f aca="false">IF(J5030&lt;=Calc!$C$11,4,IF(J5030&lt;=Calc!$C$12,3,IF(J5030&lt;=Calc!$C$13,2,1)))</f>
        <v>4</v>
      </c>
      <c r="L5030" s="49" t="n">
        <f aca="false">1+(E5030&gt;=Calc!$C$16)+(E5030&gt;=Calc!$C$17)+(E5030&gt;=Calc!$C$18)</f>
        <v>2</v>
      </c>
      <c r="M5030" s="49" t="str">
        <f aca="false">IF(AND(K5030=4,L5030&gt;=3),"Champions",IF(AND(K5030=3,L5030&gt;=3),"Loyal",IF(K5030&gt;=3,"Recent / New",IF(L5030&gt;=3,"At Risk","Hibernating / Lost"))))</f>
        <v>Recent / New</v>
      </c>
      <c r="N5030" s="54" t="n">
        <f aca="false">IF(AND(Calc!$C$2&lt;=2009,Calc!$C$3&gt;=2009),F5030,0)+IF(AND(Calc!$C$2&lt;=2010,Calc!$C$3&gt;=2010),G5030,0)+IF(AND(Calc!$C$2&lt;=2011,Calc!$C$3&gt;=2011),H5030,0)</f>
        <v>486.72</v>
      </c>
      <c r="O5030" s="61" t="n">
        <f aca="false">IF(AND(N5030&gt;0,OR(Calc!$C$4="*",B5030=Calc!$C$4)),N5030+ROW()*0.000000001,0)</f>
        <v>486.72000503</v>
      </c>
    </row>
    <row r="5031" customFormat="false" ht="15" hidden="false" customHeight="false" outlineLevel="0" collapsed="false">
      <c r="A5031" s="49" t="n">
        <v>17454</v>
      </c>
      <c r="B5031" s="49" t="s">
        <v>189</v>
      </c>
      <c r="C5031" s="63" t="n">
        <v>40193</v>
      </c>
      <c r="D5031" s="63" t="n">
        <v>40694</v>
      </c>
      <c r="E5031" s="49" t="n">
        <v>10</v>
      </c>
      <c r="F5031" s="54" t="n">
        <v>0</v>
      </c>
      <c r="G5031" s="54" t="n">
        <v>1180.96</v>
      </c>
      <c r="H5031" s="54" t="n">
        <v>351.68</v>
      </c>
      <c r="I5031" s="54" t="n">
        <f aca="false">SUM(F5031:H5031)</f>
        <v>1532.64</v>
      </c>
      <c r="J5031" s="49" t="n">
        <f aca="false">Calc!$C$5-D5031</f>
        <v>193</v>
      </c>
      <c r="K5031" s="49" t="n">
        <f aca="false">IF(J5031&lt;=Calc!$C$11,4,IF(J5031&lt;=Calc!$C$12,3,IF(J5031&lt;=Calc!$C$13,2,1)))</f>
        <v>2</v>
      </c>
      <c r="L5031" s="49" t="n">
        <f aca="false">1+(E5031&gt;=Calc!$C$16)+(E5031&gt;=Calc!$C$17)+(E5031&gt;=Calc!$C$18)</f>
        <v>4</v>
      </c>
      <c r="M5031" s="49" t="str">
        <f aca="false">IF(AND(K5031=4,L5031&gt;=3),"Champions",IF(AND(K5031=3,L5031&gt;=3),"Loyal",IF(K5031&gt;=3,"Recent / New",IF(L5031&gt;=3,"At Risk","Hibernating / Lost"))))</f>
        <v>At Risk</v>
      </c>
      <c r="N5031" s="54" t="n">
        <f aca="false">IF(AND(Calc!$C$2&lt;=2009,Calc!$C$3&gt;=2009),F5031,0)+IF(AND(Calc!$C$2&lt;=2010,Calc!$C$3&gt;=2010),G5031,0)+IF(AND(Calc!$C$2&lt;=2011,Calc!$C$3&gt;=2011),H5031,0)</f>
        <v>1532.64</v>
      </c>
      <c r="O5031" s="61" t="n">
        <f aca="false">IF(AND(N5031&gt;0,OR(Calc!$C$4="*",B5031=Calc!$C$4)),N5031+ROW()*0.000000001,0)</f>
        <v>1532.640005031</v>
      </c>
    </row>
    <row r="5032" customFormat="false" ht="15" hidden="false" customHeight="false" outlineLevel="0" collapsed="false">
      <c r="A5032" s="49" t="n">
        <v>17455</v>
      </c>
      <c r="B5032" s="49" t="s">
        <v>189</v>
      </c>
      <c r="C5032" s="63" t="n">
        <v>40683</v>
      </c>
      <c r="D5032" s="63" t="n">
        <v>40683</v>
      </c>
      <c r="E5032" s="49" t="n">
        <v>1</v>
      </c>
      <c r="F5032" s="54" t="n">
        <v>0</v>
      </c>
      <c r="G5032" s="54" t="n">
        <v>0</v>
      </c>
      <c r="H5032" s="54" t="n">
        <v>131.7</v>
      </c>
      <c r="I5032" s="54" t="n">
        <f aca="false">SUM(F5032:H5032)</f>
        <v>131.7</v>
      </c>
      <c r="J5032" s="49" t="n">
        <f aca="false">Calc!$C$5-D5032</f>
        <v>204</v>
      </c>
      <c r="K5032" s="49" t="n">
        <f aca="false">IF(J5032&lt;=Calc!$C$11,4,IF(J5032&lt;=Calc!$C$12,3,IF(J5032&lt;=Calc!$C$13,2,1)))</f>
        <v>2</v>
      </c>
      <c r="L5032" s="49" t="n">
        <f aca="false">1+(E5032&gt;=Calc!$C$16)+(E5032&gt;=Calc!$C$17)+(E5032&gt;=Calc!$C$18)</f>
        <v>1</v>
      </c>
      <c r="M5032" s="49" t="str">
        <f aca="false">IF(AND(K5032=4,L5032&gt;=3),"Champions",IF(AND(K5032=3,L5032&gt;=3),"Loyal",IF(K5032&gt;=3,"Recent / New",IF(L5032&gt;=3,"At Risk","Hibernating / Lost"))))</f>
        <v>Hibernating / Lost</v>
      </c>
      <c r="N5032" s="54" t="n">
        <f aca="false">IF(AND(Calc!$C$2&lt;=2009,Calc!$C$3&gt;=2009),F5032,0)+IF(AND(Calc!$C$2&lt;=2010,Calc!$C$3&gt;=2010),G5032,0)+IF(AND(Calc!$C$2&lt;=2011,Calc!$C$3&gt;=2011),H5032,0)</f>
        <v>131.7</v>
      </c>
      <c r="O5032" s="61" t="n">
        <f aca="false">IF(AND(N5032&gt;0,OR(Calc!$C$4="*",B5032=Calc!$C$4)),N5032+ROW()*0.000000001,0)</f>
        <v>131.700005032</v>
      </c>
    </row>
    <row r="5033" customFormat="false" ht="15" hidden="false" customHeight="false" outlineLevel="0" collapsed="false">
      <c r="A5033" s="49" t="n">
        <v>17456</v>
      </c>
      <c r="B5033" s="49" t="s">
        <v>189</v>
      </c>
      <c r="C5033" s="63" t="n">
        <v>40430</v>
      </c>
      <c r="D5033" s="63" t="n">
        <v>40521</v>
      </c>
      <c r="E5033" s="49" t="n">
        <v>2</v>
      </c>
      <c r="F5033" s="54" t="n">
        <v>0</v>
      </c>
      <c r="G5033" s="54" t="n">
        <v>975.56</v>
      </c>
      <c r="H5033" s="54" t="n">
        <v>0</v>
      </c>
      <c r="I5033" s="54" t="n">
        <f aca="false">SUM(F5033:H5033)</f>
        <v>975.56</v>
      </c>
      <c r="J5033" s="49" t="n">
        <f aca="false">Calc!$C$5-D5033</f>
        <v>366</v>
      </c>
      <c r="K5033" s="49" t="n">
        <f aca="false">IF(J5033&lt;=Calc!$C$11,4,IF(J5033&lt;=Calc!$C$12,3,IF(J5033&lt;=Calc!$C$13,2,1)))</f>
        <v>2</v>
      </c>
      <c r="L5033" s="49" t="n">
        <f aca="false">1+(E5033&gt;=Calc!$C$16)+(E5033&gt;=Calc!$C$17)+(E5033&gt;=Calc!$C$18)</f>
        <v>2</v>
      </c>
      <c r="M5033" s="49" t="str">
        <f aca="false">IF(AND(K5033=4,L5033&gt;=3),"Champions",IF(AND(K5033=3,L5033&gt;=3),"Loyal",IF(K5033&gt;=3,"Recent / New",IF(L5033&gt;=3,"At Risk","Hibernating / Lost"))))</f>
        <v>Hibernating / Lost</v>
      </c>
      <c r="N5033" s="54" t="n">
        <f aca="false">IF(AND(Calc!$C$2&lt;=2009,Calc!$C$3&gt;=2009),F5033,0)+IF(AND(Calc!$C$2&lt;=2010,Calc!$C$3&gt;=2010),G5033,0)+IF(AND(Calc!$C$2&lt;=2011,Calc!$C$3&gt;=2011),H5033,0)</f>
        <v>975.56</v>
      </c>
      <c r="O5033" s="61" t="n">
        <f aca="false">IF(AND(N5033&gt;0,OR(Calc!$C$4="*",B5033=Calc!$C$4)),N5033+ROW()*0.000000001,0)</f>
        <v>975.560005033</v>
      </c>
    </row>
    <row r="5034" customFormat="false" ht="15" hidden="false" customHeight="false" outlineLevel="0" collapsed="false">
      <c r="A5034" s="49" t="n">
        <v>17457</v>
      </c>
      <c r="B5034" s="49" t="s">
        <v>189</v>
      </c>
      <c r="C5034" s="63" t="n">
        <v>40154</v>
      </c>
      <c r="D5034" s="63" t="n">
        <v>40760</v>
      </c>
      <c r="E5034" s="49" t="n">
        <v>14</v>
      </c>
      <c r="F5034" s="54" t="n">
        <v>355.38</v>
      </c>
      <c r="G5034" s="54" t="n">
        <v>3705.93</v>
      </c>
      <c r="H5034" s="54" t="n">
        <v>1737.7</v>
      </c>
      <c r="I5034" s="54" t="n">
        <f aca="false">SUM(F5034:H5034)</f>
        <v>5799.01</v>
      </c>
      <c r="J5034" s="49" t="n">
        <f aca="false">Calc!$C$5-D5034</f>
        <v>127</v>
      </c>
      <c r="K5034" s="49" t="n">
        <f aca="false">IF(J5034&lt;=Calc!$C$11,4,IF(J5034&lt;=Calc!$C$12,3,IF(J5034&lt;=Calc!$C$13,2,1)))</f>
        <v>2</v>
      </c>
      <c r="L5034" s="49" t="n">
        <f aca="false">1+(E5034&gt;=Calc!$C$16)+(E5034&gt;=Calc!$C$17)+(E5034&gt;=Calc!$C$18)</f>
        <v>4</v>
      </c>
      <c r="M5034" s="49" t="str">
        <f aca="false">IF(AND(K5034=4,L5034&gt;=3),"Champions",IF(AND(K5034=3,L5034&gt;=3),"Loyal",IF(K5034&gt;=3,"Recent / New",IF(L5034&gt;=3,"At Risk","Hibernating / Lost"))))</f>
        <v>At Risk</v>
      </c>
      <c r="N5034" s="54" t="n">
        <f aca="false">IF(AND(Calc!$C$2&lt;=2009,Calc!$C$3&gt;=2009),F5034,0)+IF(AND(Calc!$C$2&lt;=2010,Calc!$C$3&gt;=2010),G5034,0)+IF(AND(Calc!$C$2&lt;=2011,Calc!$C$3&gt;=2011),H5034,0)</f>
        <v>5799.01</v>
      </c>
      <c r="O5034" s="61" t="n">
        <f aca="false">IF(AND(N5034&gt;0,OR(Calc!$C$4="*",B5034=Calc!$C$4)),N5034+ROW()*0.000000001,0)</f>
        <v>5799.010005034</v>
      </c>
    </row>
    <row r="5035" customFormat="false" ht="15" hidden="false" customHeight="false" outlineLevel="0" collapsed="false">
      <c r="A5035" s="49" t="n">
        <v>17458</v>
      </c>
      <c r="B5035" s="49" t="s">
        <v>189</v>
      </c>
      <c r="C5035" s="63" t="n">
        <v>40505</v>
      </c>
      <c r="D5035" s="63" t="n">
        <v>40871</v>
      </c>
      <c r="E5035" s="49" t="n">
        <v>2</v>
      </c>
      <c r="F5035" s="54" t="n">
        <v>0</v>
      </c>
      <c r="G5035" s="54" t="n">
        <v>213.08</v>
      </c>
      <c r="H5035" s="54" t="n">
        <v>316.5</v>
      </c>
      <c r="I5035" s="54" t="n">
        <f aca="false">SUM(F5035:H5035)</f>
        <v>529.58</v>
      </c>
      <c r="J5035" s="49" t="n">
        <f aca="false">Calc!$C$5-D5035</f>
        <v>16</v>
      </c>
      <c r="K5035" s="49" t="n">
        <f aca="false">IF(J5035&lt;=Calc!$C$11,4,IF(J5035&lt;=Calc!$C$12,3,IF(J5035&lt;=Calc!$C$13,2,1)))</f>
        <v>4</v>
      </c>
      <c r="L5035" s="49" t="n">
        <f aca="false">1+(E5035&gt;=Calc!$C$16)+(E5035&gt;=Calc!$C$17)+(E5035&gt;=Calc!$C$18)</f>
        <v>2</v>
      </c>
      <c r="M5035" s="49" t="str">
        <f aca="false">IF(AND(K5035=4,L5035&gt;=3),"Champions",IF(AND(K5035=3,L5035&gt;=3),"Loyal",IF(K5035&gt;=3,"Recent / New",IF(L5035&gt;=3,"At Risk","Hibernating / Lost"))))</f>
        <v>Recent / New</v>
      </c>
      <c r="N5035" s="54" t="n">
        <f aca="false">IF(AND(Calc!$C$2&lt;=2009,Calc!$C$3&gt;=2009),F5035,0)+IF(AND(Calc!$C$2&lt;=2010,Calc!$C$3&gt;=2010),G5035,0)+IF(AND(Calc!$C$2&lt;=2011,Calc!$C$3&gt;=2011),H5035,0)</f>
        <v>529.58</v>
      </c>
      <c r="O5035" s="61" t="n">
        <f aca="false">IF(AND(N5035&gt;0,OR(Calc!$C$4="*",B5035=Calc!$C$4)),N5035+ROW()*0.000000001,0)</f>
        <v>529.580005035</v>
      </c>
    </row>
    <row r="5036" customFormat="false" ht="15" hidden="false" customHeight="false" outlineLevel="0" collapsed="false">
      <c r="A5036" s="49" t="n">
        <v>17459</v>
      </c>
      <c r="B5036" s="49" t="s">
        <v>189</v>
      </c>
      <c r="C5036" s="63" t="n">
        <v>40826</v>
      </c>
      <c r="D5036" s="63" t="n">
        <v>40843</v>
      </c>
      <c r="E5036" s="49" t="n">
        <v>2</v>
      </c>
      <c r="F5036" s="54" t="n">
        <v>0</v>
      </c>
      <c r="G5036" s="54" t="n">
        <v>0</v>
      </c>
      <c r="H5036" s="54" t="n">
        <v>657.3</v>
      </c>
      <c r="I5036" s="54" t="n">
        <f aca="false">SUM(F5036:H5036)</f>
        <v>657.3</v>
      </c>
      <c r="J5036" s="49" t="n">
        <f aca="false">Calc!$C$5-D5036</f>
        <v>44</v>
      </c>
      <c r="K5036" s="49" t="n">
        <f aca="false">IF(J5036&lt;=Calc!$C$11,4,IF(J5036&lt;=Calc!$C$12,3,IF(J5036&lt;=Calc!$C$13,2,1)))</f>
        <v>3</v>
      </c>
      <c r="L5036" s="49" t="n">
        <f aca="false">1+(E5036&gt;=Calc!$C$16)+(E5036&gt;=Calc!$C$17)+(E5036&gt;=Calc!$C$18)</f>
        <v>2</v>
      </c>
      <c r="M5036" s="49" t="str">
        <f aca="false">IF(AND(K5036=4,L5036&gt;=3),"Champions",IF(AND(K5036=3,L5036&gt;=3),"Loyal",IF(K5036&gt;=3,"Recent / New",IF(L5036&gt;=3,"At Risk","Hibernating / Lost"))))</f>
        <v>Recent / New</v>
      </c>
      <c r="N5036" s="54" t="n">
        <f aca="false">IF(AND(Calc!$C$2&lt;=2009,Calc!$C$3&gt;=2009),F5036,0)+IF(AND(Calc!$C$2&lt;=2010,Calc!$C$3&gt;=2010),G5036,0)+IF(AND(Calc!$C$2&lt;=2011,Calc!$C$3&gt;=2011),H5036,0)</f>
        <v>657.3</v>
      </c>
      <c r="O5036" s="61" t="n">
        <f aca="false">IF(AND(N5036&gt;0,OR(Calc!$C$4="*",B5036=Calc!$C$4)),N5036+ROW()*0.000000001,0)</f>
        <v>657.300005036</v>
      </c>
    </row>
    <row r="5037" customFormat="false" ht="15" hidden="false" customHeight="false" outlineLevel="0" collapsed="false">
      <c r="A5037" s="49" t="n">
        <v>17460</v>
      </c>
      <c r="B5037" s="49" t="s">
        <v>189</v>
      </c>
      <c r="C5037" s="63" t="n">
        <v>40200</v>
      </c>
      <c r="D5037" s="63" t="n">
        <v>40792</v>
      </c>
      <c r="E5037" s="49" t="n">
        <v>16</v>
      </c>
      <c r="F5037" s="54" t="n">
        <v>0</v>
      </c>
      <c r="G5037" s="54" t="n">
        <v>1554.77</v>
      </c>
      <c r="H5037" s="54" t="n">
        <v>382.33</v>
      </c>
      <c r="I5037" s="54" t="n">
        <f aca="false">SUM(F5037:H5037)</f>
        <v>1937.1</v>
      </c>
      <c r="J5037" s="49" t="n">
        <f aca="false">Calc!$C$5-D5037</f>
        <v>95</v>
      </c>
      <c r="K5037" s="49" t="n">
        <f aca="false">IF(J5037&lt;=Calc!$C$11,4,IF(J5037&lt;=Calc!$C$12,3,IF(J5037&lt;=Calc!$C$13,2,1)))</f>
        <v>3</v>
      </c>
      <c r="L5037" s="49" t="n">
        <f aca="false">1+(E5037&gt;=Calc!$C$16)+(E5037&gt;=Calc!$C$17)+(E5037&gt;=Calc!$C$18)</f>
        <v>4</v>
      </c>
      <c r="M5037" s="49" t="str">
        <f aca="false">IF(AND(K5037=4,L5037&gt;=3),"Champions",IF(AND(K5037=3,L5037&gt;=3),"Loyal",IF(K5037&gt;=3,"Recent / New",IF(L5037&gt;=3,"At Risk","Hibernating / Lost"))))</f>
        <v>Loyal</v>
      </c>
      <c r="N5037" s="54" t="n">
        <f aca="false">IF(AND(Calc!$C$2&lt;=2009,Calc!$C$3&gt;=2009),F5037,0)+IF(AND(Calc!$C$2&lt;=2010,Calc!$C$3&gt;=2010),G5037,0)+IF(AND(Calc!$C$2&lt;=2011,Calc!$C$3&gt;=2011),H5037,0)</f>
        <v>1937.1</v>
      </c>
      <c r="O5037" s="61" t="n">
        <f aca="false">IF(AND(N5037&gt;0,OR(Calc!$C$4="*",B5037=Calc!$C$4)),N5037+ROW()*0.000000001,0)</f>
        <v>1937.100005037</v>
      </c>
    </row>
    <row r="5038" customFormat="false" ht="15" hidden="false" customHeight="false" outlineLevel="0" collapsed="false">
      <c r="A5038" s="49" t="n">
        <v>17461</v>
      </c>
      <c r="B5038" s="49" t="s">
        <v>189</v>
      </c>
      <c r="C5038" s="63" t="n">
        <v>40857</v>
      </c>
      <c r="D5038" s="63" t="n">
        <v>40864</v>
      </c>
      <c r="E5038" s="49" t="n">
        <v>3</v>
      </c>
      <c r="F5038" s="54" t="n">
        <v>0</v>
      </c>
      <c r="G5038" s="54" t="n">
        <v>0</v>
      </c>
      <c r="H5038" s="54" t="n">
        <v>735.82</v>
      </c>
      <c r="I5038" s="54" t="n">
        <f aca="false">SUM(F5038:H5038)</f>
        <v>735.82</v>
      </c>
      <c r="J5038" s="49" t="n">
        <f aca="false">Calc!$C$5-D5038</f>
        <v>23</v>
      </c>
      <c r="K5038" s="49" t="n">
        <f aca="false">IF(J5038&lt;=Calc!$C$11,4,IF(J5038&lt;=Calc!$C$12,3,IF(J5038&lt;=Calc!$C$13,2,1)))</f>
        <v>4</v>
      </c>
      <c r="L5038" s="49" t="n">
        <f aca="false">1+(E5038&gt;=Calc!$C$16)+(E5038&gt;=Calc!$C$17)+(E5038&gt;=Calc!$C$18)</f>
        <v>2</v>
      </c>
      <c r="M5038" s="49" t="str">
        <f aca="false">IF(AND(K5038=4,L5038&gt;=3),"Champions",IF(AND(K5038=3,L5038&gt;=3),"Loyal",IF(K5038&gt;=3,"Recent / New",IF(L5038&gt;=3,"At Risk","Hibernating / Lost"))))</f>
        <v>Recent / New</v>
      </c>
      <c r="N5038" s="54" t="n">
        <f aca="false">IF(AND(Calc!$C$2&lt;=2009,Calc!$C$3&gt;=2009),F5038,0)+IF(AND(Calc!$C$2&lt;=2010,Calc!$C$3&gt;=2010),G5038,0)+IF(AND(Calc!$C$2&lt;=2011,Calc!$C$3&gt;=2011),H5038,0)</f>
        <v>735.82</v>
      </c>
      <c r="O5038" s="61" t="n">
        <f aca="false">IF(AND(N5038&gt;0,OR(Calc!$C$4="*",B5038=Calc!$C$4)),N5038+ROW()*0.000000001,0)</f>
        <v>735.820005038</v>
      </c>
    </row>
    <row r="5039" customFormat="false" ht="15" hidden="false" customHeight="false" outlineLevel="0" collapsed="false">
      <c r="A5039" s="49" t="n">
        <v>17462</v>
      </c>
      <c r="B5039" s="49" t="s">
        <v>189</v>
      </c>
      <c r="C5039" s="63" t="n">
        <v>40602</v>
      </c>
      <c r="D5039" s="63" t="n">
        <v>40826</v>
      </c>
      <c r="E5039" s="49" t="n">
        <v>2</v>
      </c>
      <c r="F5039" s="54" t="n">
        <v>0</v>
      </c>
      <c r="G5039" s="54" t="n">
        <v>0</v>
      </c>
      <c r="H5039" s="54" t="n">
        <v>662.94</v>
      </c>
      <c r="I5039" s="54" t="n">
        <f aca="false">SUM(F5039:H5039)</f>
        <v>662.94</v>
      </c>
      <c r="J5039" s="49" t="n">
        <f aca="false">Calc!$C$5-D5039</f>
        <v>61</v>
      </c>
      <c r="K5039" s="49" t="n">
        <f aca="false">IF(J5039&lt;=Calc!$C$11,4,IF(J5039&lt;=Calc!$C$12,3,IF(J5039&lt;=Calc!$C$13,2,1)))</f>
        <v>3</v>
      </c>
      <c r="L5039" s="49" t="n">
        <f aca="false">1+(E5039&gt;=Calc!$C$16)+(E5039&gt;=Calc!$C$17)+(E5039&gt;=Calc!$C$18)</f>
        <v>2</v>
      </c>
      <c r="M5039" s="49" t="str">
        <f aca="false">IF(AND(K5039=4,L5039&gt;=3),"Champions",IF(AND(K5039=3,L5039&gt;=3),"Loyal",IF(K5039&gt;=3,"Recent / New",IF(L5039&gt;=3,"At Risk","Hibernating / Lost"))))</f>
        <v>Recent / New</v>
      </c>
      <c r="N5039" s="54" t="n">
        <f aca="false">IF(AND(Calc!$C$2&lt;=2009,Calc!$C$3&gt;=2009),F5039,0)+IF(AND(Calc!$C$2&lt;=2010,Calc!$C$3&gt;=2010),G5039,0)+IF(AND(Calc!$C$2&lt;=2011,Calc!$C$3&gt;=2011),H5039,0)</f>
        <v>662.94</v>
      </c>
      <c r="O5039" s="61" t="n">
        <f aca="false">IF(AND(N5039&gt;0,OR(Calc!$C$4="*",B5039=Calc!$C$4)),N5039+ROW()*0.000000001,0)</f>
        <v>662.940005039</v>
      </c>
    </row>
    <row r="5040" customFormat="false" ht="15" hidden="false" customHeight="false" outlineLevel="0" collapsed="false">
      <c r="A5040" s="49" t="n">
        <v>17463</v>
      </c>
      <c r="B5040" s="49" t="s">
        <v>189</v>
      </c>
      <c r="C5040" s="63" t="n">
        <v>40297</v>
      </c>
      <c r="D5040" s="63" t="n">
        <v>40870</v>
      </c>
      <c r="E5040" s="49" t="n">
        <v>7</v>
      </c>
      <c r="F5040" s="54" t="n">
        <v>0</v>
      </c>
      <c r="G5040" s="54" t="n">
        <v>654.45</v>
      </c>
      <c r="H5040" s="54" t="n">
        <v>1860.81</v>
      </c>
      <c r="I5040" s="54" t="n">
        <f aca="false">SUM(F5040:H5040)</f>
        <v>2515.26</v>
      </c>
      <c r="J5040" s="49" t="n">
        <f aca="false">Calc!$C$5-D5040</f>
        <v>17</v>
      </c>
      <c r="K5040" s="49" t="n">
        <f aca="false">IF(J5040&lt;=Calc!$C$11,4,IF(J5040&lt;=Calc!$C$12,3,IF(J5040&lt;=Calc!$C$13,2,1)))</f>
        <v>4</v>
      </c>
      <c r="L5040" s="49" t="n">
        <f aca="false">1+(E5040&gt;=Calc!$C$16)+(E5040&gt;=Calc!$C$17)+(E5040&gt;=Calc!$C$18)</f>
        <v>3</v>
      </c>
      <c r="M5040" s="49" t="str">
        <f aca="false">IF(AND(K5040=4,L5040&gt;=3),"Champions",IF(AND(K5040=3,L5040&gt;=3),"Loyal",IF(K5040&gt;=3,"Recent / New",IF(L5040&gt;=3,"At Risk","Hibernating / Lost"))))</f>
        <v>Champions</v>
      </c>
      <c r="N5040" s="54" t="n">
        <f aca="false">IF(AND(Calc!$C$2&lt;=2009,Calc!$C$3&gt;=2009),F5040,0)+IF(AND(Calc!$C$2&lt;=2010,Calc!$C$3&gt;=2010),G5040,0)+IF(AND(Calc!$C$2&lt;=2011,Calc!$C$3&gt;=2011),H5040,0)</f>
        <v>2515.26</v>
      </c>
      <c r="O5040" s="61" t="n">
        <f aca="false">IF(AND(N5040&gt;0,OR(Calc!$C$4="*",B5040=Calc!$C$4)),N5040+ROW()*0.000000001,0)</f>
        <v>2515.26000504</v>
      </c>
    </row>
    <row r="5041" customFormat="false" ht="15" hidden="false" customHeight="false" outlineLevel="0" collapsed="false">
      <c r="A5041" s="49" t="n">
        <v>17464</v>
      </c>
      <c r="B5041" s="49" t="s">
        <v>189</v>
      </c>
      <c r="C5041" s="63" t="n">
        <v>40267</v>
      </c>
      <c r="D5041" s="63" t="n">
        <v>40728</v>
      </c>
      <c r="E5041" s="49" t="n">
        <v>3</v>
      </c>
      <c r="F5041" s="54" t="n">
        <v>0</v>
      </c>
      <c r="G5041" s="54" t="n">
        <v>526.58</v>
      </c>
      <c r="H5041" s="54" t="n">
        <v>289.96</v>
      </c>
      <c r="I5041" s="54" t="n">
        <f aca="false">SUM(F5041:H5041)</f>
        <v>816.54</v>
      </c>
      <c r="J5041" s="49" t="n">
        <f aca="false">Calc!$C$5-D5041</f>
        <v>159</v>
      </c>
      <c r="K5041" s="49" t="n">
        <f aca="false">IF(J5041&lt;=Calc!$C$11,4,IF(J5041&lt;=Calc!$C$12,3,IF(J5041&lt;=Calc!$C$13,2,1)))</f>
        <v>2</v>
      </c>
      <c r="L5041" s="49" t="n">
        <f aca="false">1+(E5041&gt;=Calc!$C$16)+(E5041&gt;=Calc!$C$17)+(E5041&gt;=Calc!$C$18)</f>
        <v>2</v>
      </c>
      <c r="M5041" s="49" t="str">
        <f aca="false">IF(AND(K5041=4,L5041&gt;=3),"Champions",IF(AND(K5041=3,L5041&gt;=3),"Loyal",IF(K5041&gt;=3,"Recent / New",IF(L5041&gt;=3,"At Risk","Hibernating / Lost"))))</f>
        <v>Hibernating / Lost</v>
      </c>
      <c r="N5041" s="54" t="n">
        <f aca="false">IF(AND(Calc!$C$2&lt;=2009,Calc!$C$3&gt;=2009),F5041,0)+IF(AND(Calc!$C$2&lt;=2010,Calc!$C$3&gt;=2010),G5041,0)+IF(AND(Calc!$C$2&lt;=2011,Calc!$C$3&gt;=2011),H5041,0)</f>
        <v>816.54</v>
      </c>
      <c r="O5041" s="61" t="n">
        <f aca="false">IF(AND(N5041&gt;0,OR(Calc!$C$4="*",B5041=Calc!$C$4)),N5041+ROW()*0.000000001,0)</f>
        <v>816.540005041</v>
      </c>
    </row>
    <row r="5042" customFormat="false" ht="15" hidden="false" customHeight="false" outlineLevel="0" collapsed="false">
      <c r="A5042" s="49" t="n">
        <v>17465</v>
      </c>
      <c r="B5042" s="49" t="s">
        <v>189</v>
      </c>
      <c r="C5042" s="63" t="n">
        <v>40150</v>
      </c>
      <c r="D5042" s="63" t="n">
        <v>40461</v>
      </c>
      <c r="E5042" s="49" t="n">
        <v>7</v>
      </c>
      <c r="F5042" s="54" t="n">
        <v>400.87</v>
      </c>
      <c r="G5042" s="54" t="n">
        <v>2132.77</v>
      </c>
      <c r="H5042" s="54" t="n">
        <v>0</v>
      </c>
      <c r="I5042" s="54" t="n">
        <f aca="false">SUM(F5042:H5042)</f>
        <v>2533.64</v>
      </c>
      <c r="J5042" s="49" t="n">
        <f aca="false">Calc!$C$5-D5042</f>
        <v>426</v>
      </c>
      <c r="K5042" s="49" t="n">
        <f aca="false">IF(J5042&lt;=Calc!$C$11,4,IF(J5042&lt;=Calc!$C$12,3,IF(J5042&lt;=Calc!$C$13,2,1)))</f>
        <v>1</v>
      </c>
      <c r="L5042" s="49" t="n">
        <f aca="false">1+(E5042&gt;=Calc!$C$16)+(E5042&gt;=Calc!$C$17)+(E5042&gt;=Calc!$C$18)</f>
        <v>3</v>
      </c>
      <c r="M5042" s="49" t="str">
        <f aca="false">IF(AND(K5042=4,L5042&gt;=3),"Champions",IF(AND(K5042=3,L5042&gt;=3),"Loyal",IF(K5042&gt;=3,"Recent / New",IF(L5042&gt;=3,"At Risk","Hibernating / Lost"))))</f>
        <v>At Risk</v>
      </c>
      <c r="N5042" s="54" t="n">
        <f aca="false">IF(AND(Calc!$C$2&lt;=2009,Calc!$C$3&gt;=2009),F5042,0)+IF(AND(Calc!$C$2&lt;=2010,Calc!$C$3&gt;=2010),G5042,0)+IF(AND(Calc!$C$2&lt;=2011,Calc!$C$3&gt;=2011),H5042,0)</f>
        <v>2533.64</v>
      </c>
      <c r="O5042" s="61" t="n">
        <f aca="false">IF(AND(N5042&gt;0,OR(Calc!$C$4="*",B5042=Calc!$C$4)),N5042+ROW()*0.000000001,0)</f>
        <v>2533.640005042</v>
      </c>
    </row>
    <row r="5043" customFormat="false" ht="15" hidden="false" customHeight="false" outlineLevel="0" collapsed="false">
      <c r="A5043" s="49" t="n">
        <v>17466</v>
      </c>
      <c r="B5043" s="49" t="s">
        <v>189</v>
      </c>
      <c r="C5043" s="63" t="n">
        <v>40808</v>
      </c>
      <c r="D5043" s="63" t="n">
        <v>40876</v>
      </c>
      <c r="E5043" s="49" t="n">
        <v>2</v>
      </c>
      <c r="F5043" s="54" t="n">
        <v>0</v>
      </c>
      <c r="G5043" s="54" t="n">
        <v>0</v>
      </c>
      <c r="H5043" s="54" t="n">
        <v>763.28</v>
      </c>
      <c r="I5043" s="54" t="n">
        <f aca="false">SUM(F5043:H5043)</f>
        <v>763.28</v>
      </c>
      <c r="J5043" s="49" t="n">
        <f aca="false">Calc!$C$5-D5043</f>
        <v>11</v>
      </c>
      <c r="K5043" s="49" t="n">
        <f aca="false">IF(J5043&lt;=Calc!$C$11,4,IF(J5043&lt;=Calc!$C$12,3,IF(J5043&lt;=Calc!$C$13,2,1)))</f>
        <v>4</v>
      </c>
      <c r="L5043" s="49" t="n">
        <f aca="false">1+(E5043&gt;=Calc!$C$16)+(E5043&gt;=Calc!$C$17)+(E5043&gt;=Calc!$C$18)</f>
        <v>2</v>
      </c>
      <c r="M5043" s="49" t="str">
        <f aca="false">IF(AND(K5043=4,L5043&gt;=3),"Champions",IF(AND(K5043=3,L5043&gt;=3),"Loyal",IF(K5043&gt;=3,"Recent / New",IF(L5043&gt;=3,"At Risk","Hibernating / Lost"))))</f>
        <v>Recent / New</v>
      </c>
      <c r="N5043" s="54" t="n">
        <f aca="false">IF(AND(Calc!$C$2&lt;=2009,Calc!$C$3&gt;=2009),F5043,0)+IF(AND(Calc!$C$2&lt;=2010,Calc!$C$3&gt;=2010),G5043,0)+IF(AND(Calc!$C$2&lt;=2011,Calc!$C$3&gt;=2011),H5043,0)</f>
        <v>763.28</v>
      </c>
      <c r="O5043" s="61" t="n">
        <f aca="false">IF(AND(N5043&gt;0,OR(Calc!$C$4="*",B5043=Calc!$C$4)),N5043+ROW()*0.000000001,0)</f>
        <v>763.280005043</v>
      </c>
    </row>
    <row r="5044" customFormat="false" ht="15" hidden="false" customHeight="false" outlineLevel="0" collapsed="false">
      <c r="A5044" s="49" t="n">
        <v>17467</v>
      </c>
      <c r="B5044" s="49" t="s">
        <v>189</v>
      </c>
      <c r="C5044" s="63" t="n">
        <v>40491</v>
      </c>
      <c r="D5044" s="63" t="n">
        <v>40491</v>
      </c>
      <c r="E5044" s="49" t="n">
        <v>1</v>
      </c>
      <c r="F5044" s="54" t="n">
        <v>0</v>
      </c>
      <c r="G5044" s="54" t="n">
        <v>102.6</v>
      </c>
      <c r="H5044" s="54" t="n">
        <v>0</v>
      </c>
      <c r="I5044" s="54" t="n">
        <f aca="false">SUM(F5044:H5044)</f>
        <v>102.6</v>
      </c>
      <c r="J5044" s="49" t="n">
        <f aca="false">Calc!$C$5-D5044</f>
        <v>396</v>
      </c>
      <c r="K5044" s="49" t="n">
        <f aca="false">IF(J5044&lt;=Calc!$C$11,4,IF(J5044&lt;=Calc!$C$12,3,IF(J5044&lt;=Calc!$C$13,2,1)))</f>
        <v>1</v>
      </c>
      <c r="L5044" s="49" t="n">
        <f aca="false">1+(E5044&gt;=Calc!$C$16)+(E5044&gt;=Calc!$C$17)+(E5044&gt;=Calc!$C$18)</f>
        <v>1</v>
      </c>
      <c r="M5044" s="49" t="str">
        <f aca="false">IF(AND(K5044=4,L5044&gt;=3),"Champions",IF(AND(K5044=3,L5044&gt;=3),"Loyal",IF(K5044&gt;=3,"Recent / New",IF(L5044&gt;=3,"At Risk","Hibernating / Lost"))))</f>
        <v>Hibernating / Lost</v>
      </c>
      <c r="N5044" s="54" t="n">
        <f aca="false">IF(AND(Calc!$C$2&lt;=2009,Calc!$C$3&gt;=2009),F5044,0)+IF(AND(Calc!$C$2&lt;=2010,Calc!$C$3&gt;=2010),G5044,0)+IF(AND(Calc!$C$2&lt;=2011,Calc!$C$3&gt;=2011),H5044,0)</f>
        <v>102.6</v>
      </c>
      <c r="O5044" s="61" t="n">
        <f aca="false">IF(AND(N5044&gt;0,OR(Calc!$C$4="*",B5044=Calc!$C$4)),N5044+ROW()*0.000000001,0)</f>
        <v>102.600005044</v>
      </c>
    </row>
    <row r="5045" customFormat="false" ht="15" hidden="false" customHeight="false" outlineLevel="0" collapsed="false">
      <c r="A5045" s="49" t="n">
        <v>17468</v>
      </c>
      <c r="B5045" s="49" t="s">
        <v>189</v>
      </c>
      <c r="C5045" s="63" t="n">
        <v>40511</v>
      </c>
      <c r="D5045" s="63" t="n">
        <v>40876</v>
      </c>
      <c r="E5045" s="49" t="n">
        <v>3</v>
      </c>
      <c r="F5045" s="54" t="n">
        <v>0</v>
      </c>
      <c r="G5045" s="54" t="n">
        <v>57.8</v>
      </c>
      <c r="H5045" s="54" t="n">
        <v>137</v>
      </c>
      <c r="I5045" s="54" t="n">
        <f aca="false">SUM(F5045:H5045)</f>
        <v>194.8</v>
      </c>
      <c r="J5045" s="49" t="n">
        <f aca="false">Calc!$C$5-D5045</f>
        <v>11</v>
      </c>
      <c r="K5045" s="49" t="n">
        <f aca="false">IF(J5045&lt;=Calc!$C$11,4,IF(J5045&lt;=Calc!$C$12,3,IF(J5045&lt;=Calc!$C$13,2,1)))</f>
        <v>4</v>
      </c>
      <c r="L5045" s="49" t="n">
        <f aca="false">1+(E5045&gt;=Calc!$C$16)+(E5045&gt;=Calc!$C$17)+(E5045&gt;=Calc!$C$18)</f>
        <v>2</v>
      </c>
      <c r="M5045" s="49" t="str">
        <f aca="false">IF(AND(K5045=4,L5045&gt;=3),"Champions",IF(AND(K5045=3,L5045&gt;=3),"Loyal",IF(K5045&gt;=3,"Recent / New",IF(L5045&gt;=3,"At Risk","Hibernating / Lost"))))</f>
        <v>Recent / New</v>
      </c>
      <c r="N5045" s="54" t="n">
        <f aca="false">IF(AND(Calc!$C$2&lt;=2009,Calc!$C$3&gt;=2009),F5045,0)+IF(AND(Calc!$C$2&lt;=2010,Calc!$C$3&gt;=2010),G5045,0)+IF(AND(Calc!$C$2&lt;=2011,Calc!$C$3&gt;=2011),H5045,0)</f>
        <v>194.8</v>
      </c>
      <c r="O5045" s="61" t="n">
        <f aca="false">IF(AND(N5045&gt;0,OR(Calc!$C$4="*",B5045=Calc!$C$4)),N5045+ROW()*0.000000001,0)</f>
        <v>194.800005045</v>
      </c>
    </row>
    <row r="5046" customFormat="false" ht="15" hidden="false" customHeight="false" outlineLevel="0" collapsed="false">
      <c r="A5046" s="49" t="n">
        <v>17469</v>
      </c>
      <c r="B5046" s="49" t="s">
        <v>189</v>
      </c>
      <c r="C5046" s="63" t="n">
        <v>40163</v>
      </c>
      <c r="D5046" s="63" t="n">
        <v>40870</v>
      </c>
      <c r="E5046" s="49" t="n">
        <v>17</v>
      </c>
      <c r="F5046" s="54" t="n">
        <v>332.46</v>
      </c>
      <c r="G5046" s="54" t="n">
        <v>2782.82</v>
      </c>
      <c r="H5046" s="54" t="n">
        <v>1843.06</v>
      </c>
      <c r="I5046" s="54" t="n">
        <f aca="false">SUM(F5046:H5046)</f>
        <v>4958.34</v>
      </c>
      <c r="J5046" s="49" t="n">
        <f aca="false">Calc!$C$5-D5046</f>
        <v>17</v>
      </c>
      <c r="K5046" s="49" t="n">
        <f aca="false">IF(J5046&lt;=Calc!$C$11,4,IF(J5046&lt;=Calc!$C$12,3,IF(J5046&lt;=Calc!$C$13,2,1)))</f>
        <v>4</v>
      </c>
      <c r="L5046" s="49" t="n">
        <f aca="false">1+(E5046&gt;=Calc!$C$16)+(E5046&gt;=Calc!$C$17)+(E5046&gt;=Calc!$C$18)</f>
        <v>4</v>
      </c>
      <c r="M5046" s="49" t="str">
        <f aca="false">IF(AND(K5046=4,L5046&gt;=3),"Champions",IF(AND(K5046=3,L5046&gt;=3),"Loyal",IF(K5046&gt;=3,"Recent / New",IF(L5046&gt;=3,"At Risk","Hibernating / Lost"))))</f>
        <v>Champions</v>
      </c>
      <c r="N5046" s="54" t="n">
        <f aca="false">IF(AND(Calc!$C$2&lt;=2009,Calc!$C$3&gt;=2009),F5046,0)+IF(AND(Calc!$C$2&lt;=2010,Calc!$C$3&gt;=2010),G5046,0)+IF(AND(Calc!$C$2&lt;=2011,Calc!$C$3&gt;=2011),H5046,0)</f>
        <v>4958.34</v>
      </c>
      <c r="O5046" s="61" t="n">
        <f aca="false">IF(AND(N5046&gt;0,OR(Calc!$C$4="*",B5046=Calc!$C$4)),N5046+ROW()*0.000000001,0)</f>
        <v>4958.340005046</v>
      </c>
    </row>
    <row r="5047" customFormat="false" ht="15" hidden="false" customHeight="false" outlineLevel="0" collapsed="false">
      <c r="A5047" s="49" t="n">
        <v>17470</v>
      </c>
      <c r="B5047" s="49" t="s">
        <v>189</v>
      </c>
      <c r="C5047" s="63" t="n">
        <v>40378</v>
      </c>
      <c r="D5047" s="63" t="n">
        <v>40842</v>
      </c>
      <c r="E5047" s="49" t="n">
        <v>11</v>
      </c>
      <c r="F5047" s="54" t="n">
        <v>0</v>
      </c>
      <c r="G5047" s="54" t="n">
        <v>1679.8</v>
      </c>
      <c r="H5047" s="54" t="n">
        <v>946.67</v>
      </c>
      <c r="I5047" s="54" t="n">
        <f aca="false">SUM(F5047:H5047)</f>
        <v>2626.47</v>
      </c>
      <c r="J5047" s="49" t="n">
        <f aca="false">Calc!$C$5-D5047</f>
        <v>45</v>
      </c>
      <c r="K5047" s="49" t="n">
        <f aca="false">IF(J5047&lt;=Calc!$C$11,4,IF(J5047&lt;=Calc!$C$12,3,IF(J5047&lt;=Calc!$C$13,2,1)))</f>
        <v>3</v>
      </c>
      <c r="L5047" s="49" t="n">
        <f aca="false">1+(E5047&gt;=Calc!$C$16)+(E5047&gt;=Calc!$C$17)+(E5047&gt;=Calc!$C$18)</f>
        <v>4</v>
      </c>
      <c r="M5047" s="49" t="str">
        <f aca="false">IF(AND(K5047=4,L5047&gt;=3),"Champions",IF(AND(K5047=3,L5047&gt;=3),"Loyal",IF(K5047&gt;=3,"Recent / New",IF(L5047&gt;=3,"At Risk","Hibernating / Lost"))))</f>
        <v>Loyal</v>
      </c>
      <c r="N5047" s="54" t="n">
        <f aca="false">IF(AND(Calc!$C$2&lt;=2009,Calc!$C$3&gt;=2009),F5047,0)+IF(AND(Calc!$C$2&lt;=2010,Calc!$C$3&gt;=2010),G5047,0)+IF(AND(Calc!$C$2&lt;=2011,Calc!$C$3&gt;=2011),H5047,0)</f>
        <v>2626.47</v>
      </c>
      <c r="O5047" s="61" t="n">
        <f aca="false">IF(AND(N5047&gt;0,OR(Calc!$C$4="*",B5047=Calc!$C$4)),N5047+ROW()*0.000000001,0)</f>
        <v>2626.470005047</v>
      </c>
    </row>
    <row r="5048" customFormat="false" ht="15" hidden="false" customHeight="false" outlineLevel="0" collapsed="false">
      <c r="A5048" s="49" t="n">
        <v>17471</v>
      </c>
      <c r="B5048" s="49" t="s">
        <v>189</v>
      </c>
      <c r="C5048" s="63" t="n">
        <v>40412</v>
      </c>
      <c r="D5048" s="63" t="n">
        <v>40412</v>
      </c>
      <c r="E5048" s="49" t="n">
        <v>1</v>
      </c>
      <c r="F5048" s="54" t="n">
        <v>0</v>
      </c>
      <c r="G5048" s="54" t="n">
        <v>321.65</v>
      </c>
      <c r="H5048" s="54" t="n">
        <v>0</v>
      </c>
      <c r="I5048" s="54" t="n">
        <f aca="false">SUM(F5048:H5048)</f>
        <v>321.65</v>
      </c>
      <c r="J5048" s="49" t="n">
        <f aca="false">Calc!$C$5-D5048</f>
        <v>475</v>
      </c>
      <c r="K5048" s="49" t="n">
        <f aca="false">IF(J5048&lt;=Calc!$C$11,4,IF(J5048&lt;=Calc!$C$12,3,IF(J5048&lt;=Calc!$C$13,2,1)))</f>
        <v>1</v>
      </c>
      <c r="L5048" s="49" t="n">
        <f aca="false">1+(E5048&gt;=Calc!$C$16)+(E5048&gt;=Calc!$C$17)+(E5048&gt;=Calc!$C$18)</f>
        <v>1</v>
      </c>
      <c r="M5048" s="49" t="str">
        <f aca="false">IF(AND(K5048=4,L5048&gt;=3),"Champions",IF(AND(K5048=3,L5048&gt;=3),"Loyal",IF(K5048&gt;=3,"Recent / New",IF(L5048&gt;=3,"At Risk","Hibernating / Lost"))))</f>
        <v>Hibernating / Lost</v>
      </c>
      <c r="N5048" s="54" t="n">
        <f aca="false">IF(AND(Calc!$C$2&lt;=2009,Calc!$C$3&gt;=2009),F5048,0)+IF(AND(Calc!$C$2&lt;=2010,Calc!$C$3&gt;=2010),G5048,0)+IF(AND(Calc!$C$2&lt;=2011,Calc!$C$3&gt;=2011),H5048,0)</f>
        <v>321.65</v>
      </c>
      <c r="O5048" s="61" t="n">
        <f aca="false">IF(AND(N5048&gt;0,OR(Calc!$C$4="*",B5048=Calc!$C$4)),N5048+ROW()*0.000000001,0)</f>
        <v>321.650005048</v>
      </c>
    </row>
    <row r="5049" customFormat="false" ht="15" hidden="false" customHeight="false" outlineLevel="0" collapsed="false">
      <c r="A5049" s="49" t="n">
        <v>17472</v>
      </c>
      <c r="B5049" s="49" t="s">
        <v>189</v>
      </c>
      <c r="C5049" s="63" t="n">
        <v>40258</v>
      </c>
      <c r="D5049" s="63" t="n">
        <v>40695</v>
      </c>
      <c r="E5049" s="49" t="n">
        <v>4</v>
      </c>
      <c r="F5049" s="54" t="n">
        <v>0</v>
      </c>
      <c r="G5049" s="54" t="n">
        <v>224.81</v>
      </c>
      <c r="H5049" s="54" t="n">
        <v>697.54</v>
      </c>
      <c r="I5049" s="54" t="n">
        <f aca="false">SUM(F5049:H5049)</f>
        <v>922.35</v>
      </c>
      <c r="J5049" s="49" t="n">
        <f aca="false">Calc!$C$5-D5049</f>
        <v>192</v>
      </c>
      <c r="K5049" s="49" t="n">
        <f aca="false">IF(J5049&lt;=Calc!$C$11,4,IF(J5049&lt;=Calc!$C$12,3,IF(J5049&lt;=Calc!$C$13,2,1)))</f>
        <v>2</v>
      </c>
      <c r="L5049" s="49" t="n">
        <f aca="false">1+(E5049&gt;=Calc!$C$16)+(E5049&gt;=Calc!$C$17)+(E5049&gt;=Calc!$C$18)</f>
        <v>3</v>
      </c>
      <c r="M5049" s="49" t="str">
        <f aca="false">IF(AND(K5049=4,L5049&gt;=3),"Champions",IF(AND(K5049=3,L5049&gt;=3),"Loyal",IF(K5049&gt;=3,"Recent / New",IF(L5049&gt;=3,"At Risk","Hibernating / Lost"))))</f>
        <v>At Risk</v>
      </c>
      <c r="N5049" s="54" t="n">
        <f aca="false">IF(AND(Calc!$C$2&lt;=2009,Calc!$C$3&gt;=2009),F5049,0)+IF(AND(Calc!$C$2&lt;=2010,Calc!$C$3&gt;=2010),G5049,0)+IF(AND(Calc!$C$2&lt;=2011,Calc!$C$3&gt;=2011),H5049,0)</f>
        <v>922.35</v>
      </c>
      <c r="O5049" s="61" t="n">
        <f aca="false">IF(AND(N5049&gt;0,OR(Calc!$C$4="*",B5049=Calc!$C$4)),N5049+ROW()*0.000000001,0)</f>
        <v>922.350005049</v>
      </c>
    </row>
    <row r="5050" customFormat="false" ht="15" hidden="false" customHeight="false" outlineLevel="0" collapsed="false">
      <c r="A5050" s="49" t="n">
        <v>17473</v>
      </c>
      <c r="B5050" s="49" t="s">
        <v>189</v>
      </c>
      <c r="C5050" s="63" t="n">
        <v>40430</v>
      </c>
      <c r="D5050" s="63" t="n">
        <v>40478</v>
      </c>
      <c r="E5050" s="49" t="n">
        <v>2</v>
      </c>
      <c r="F5050" s="54" t="n">
        <v>0</v>
      </c>
      <c r="G5050" s="54" t="n">
        <v>592.15</v>
      </c>
      <c r="H5050" s="54" t="n">
        <v>0</v>
      </c>
      <c r="I5050" s="54" t="n">
        <f aca="false">SUM(F5050:H5050)</f>
        <v>592.15</v>
      </c>
      <c r="J5050" s="49" t="n">
        <f aca="false">Calc!$C$5-D5050</f>
        <v>409</v>
      </c>
      <c r="K5050" s="49" t="n">
        <f aca="false">IF(J5050&lt;=Calc!$C$11,4,IF(J5050&lt;=Calc!$C$12,3,IF(J5050&lt;=Calc!$C$13,2,1)))</f>
        <v>1</v>
      </c>
      <c r="L5050" s="49" t="n">
        <f aca="false">1+(E5050&gt;=Calc!$C$16)+(E5050&gt;=Calc!$C$17)+(E5050&gt;=Calc!$C$18)</f>
        <v>2</v>
      </c>
      <c r="M5050" s="49" t="str">
        <f aca="false">IF(AND(K5050=4,L5050&gt;=3),"Champions",IF(AND(K5050=3,L5050&gt;=3),"Loyal",IF(K5050&gt;=3,"Recent / New",IF(L5050&gt;=3,"At Risk","Hibernating / Lost"))))</f>
        <v>Hibernating / Lost</v>
      </c>
      <c r="N5050" s="54" t="n">
        <f aca="false">IF(AND(Calc!$C$2&lt;=2009,Calc!$C$3&gt;=2009),F5050,0)+IF(AND(Calc!$C$2&lt;=2010,Calc!$C$3&gt;=2010),G5050,0)+IF(AND(Calc!$C$2&lt;=2011,Calc!$C$3&gt;=2011),H5050,0)</f>
        <v>592.15</v>
      </c>
      <c r="O5050" s="61" t="n">
        <f aca="false">IF(AND(N5050&gt;0,OR(Calc!$C$4="*",B5050=Calc!$C$4)),N5050+ROW()*0.000000001,0)</f>
        <v>592.15000505</v>
      </c>
    </row>
    <row r="5051" customFormat="false" ht="15" hidden="false" customHeight="false" outlineLevel="0" collapsed="false">
      <c r="A5051" s="49" t="n">
        <v>17474</v>
      </c>
      <c r="B5051" s="49" t="s">
        <v>189</v>
      </c>
      <c r="C5051" s="63" t="n">
        <v>40287</v>
      </c>
      <c r="D5051" s="63" t="n">
        <v>40287</v>
      </c>
      <c r="E5051" s="49" t="n">
        <v>1</v>
      </c>
      <c r="F5051" s="54" t="n">
        <v>0</v>
      </c>
      <c r="G5051" s="54" t="n">
        <v>1047</v>
      </c>
      <c r="H5051" s="54" t="n">
        <v>0</v>
      </c>
      <c r="I5051" s="54" t="n">
        <f aca="false">SUM(F5051:H5051)</f>
        <v>1047</v>
      </c>
      <c r="J5051" s="49" t="n">
        <f aca="false">Calc!$C$5-D5051</f>
        <v>600</v>
      </c>
      <c r="K5051" s="49" t="n">
        <f aca="false">IF(J5051&lt;=Calc!$C$11,4,IF(J5051&lt;=Calc!$C$12,3,IF(J5051&lt;=Calc!$C$13,2,1)))</f>
        <v>1</v>
      </c>
      <c r="L5051" s="49" t="n">
        <f aca="false">1+(E5051&gt;=Calc!$C$16)+(E5051&gt;=Calc!$C$17)+(E5051&gt;=Calc!$C$18)</f>
        <v>1</v>
      </c>
      <c r="M5051" s="49" t="str">
        <f aca="false">IF(AND(K5051=4,L5051&gt;=3),"Champions",IF(AND(K5051=3,L5051&gt;=3),"Loyal",IF(K5051&gt;=3,"Recent / New",IF(L5051&gt;=3,"At Risk","Hibernating / Lost"))))</f>
        <v>Hibernating / Lost</v>
      </c>
      <c r="N5051" s="54" t="n">
        <f aca="false">IF(AND(Calc!$C$2&lt;=2009,Calc!$C$3&gt;=2009),F5051,0)+IF(AND(Calc!$C$2&lt;=2010,Calc!$C$3&gt;=2010),G5051,0)+IF(AND(Calc!$C$2&lt;=2011,Calc!$C$3&gt;=2011),H5051,0)</f>
        <v>1047</v>
      </c>
      <c r="O5051" s="61" t="n">
        <f aca="false">IF(AND(N5051&gt;0,OR(Calc!$C$4="*",B5051=Calc!$C$4)),N5051+ROW()*0.000000001,0)</f>
        <v>1047.000005051</v>
      </c>
    </row>
    <row r="5052" customFormat="false" ht="15" hidden="false" customHeight="false" outlineLevel="0" collapsed="false">
      <c r="A5052" s="49" t="n">
        <v>17475</v>
      </c>
      <c r="B5052" s="49" t="s">
        <v>189</v>
      </c>
      <c r="C5052" s="63" t="n">
        <v>40807</v>
      </c>
      <c r="D5052" s="63" t="n">
        <v>40807</v>
      </c>
      <c r="E5052" s="49" t="n">
        <v>1</v>
      </c>
      <c r="F5052" s="54" t="n">
        <v>0</v>
      </c>
      <c r="G5052" s="54" t="n">
        <v>0</v>
      </c>
      <c r="H5052" s="54" t="n">
        <v>194.37</v>
      </c>
      <c r="I5052" s="54" t="n">
        <f aca="false">SUM(F5052:H5052)</f>
        <v>194.37</v>
      </c>
      <c r="J5052" s="49" t="n">
        <f aca="false">Calc!$C$5-D5052</f>
        <v>80</v>
      </c>
      <c r="K5052" s="49" t="n">
        <f aca="false">IF(J5052&lt;=Calc!$C$11,4,IF(J5052&lt;=Calc!$C$12,3,IF(J5052&lt;=Calc!$C$13,2,1)))</f>
        <v>3</v>
      </c>
      <c r="L5052" s="49" t="n">
        <f aca="false">1+(E5052&gt;=Calc!$C$16)+(E5052&gt;=Calc!$C$17)+(E5052&gt;=Calc!$C$18)</f>
        <v>1</v>
      </c>
      <c r="M5052" s="49" t="str">
        <f aca="false">IF(AND(K5052=4,L5052&gt;=3),"Champions",IF(AND(K5052=3,L5052&gt;=3),"Loyal",IF(K5052&gt;=3,"Recent / New",IF(L5052&gt;=3,"At Risk","Hibernating / Lost"))))</f>
        <v>Recent / New</v>
      </c>
      <c r="N5052" s="54" t="n">
        <f aca="false">IF(AND(Calc!$C$2&lt;=2009,Calc!$C$3&gt;=2009),F5052,0)+IF(AND(Calc!$C$2&lt;=2010,Calc!$C$3&gt;=2010),G5052,0)+IF(AND(Calc!$C$2&lt;=2011,Calc!$C$3&gt;=2011),H5052,0)</f>
        <v>194.37</v>
      </c>
      <c r="O5052" s="61" t="n">
        <f aca="false">IF(AND(N5052&gt;0,OR(Calc!$C$4="*",B5052=Calc!$C$4)),N5052+ROW()*0.000000001,0)</f>
        <v>194.370005052</v>
      </c>
    </row>
    <row r="5053" customFormat="false" ht="15" hidden="false" customHeight="false" outlineLevel="0" collapsed="false">
      <c r="A5053" s="49" t="n">
        <v>17476</v>
      </c>
      <c r="B5053" s="49" t="s">
        <v>189</v>
      </c>
      <c r="C5053" s="63" t="n">
        <v>40149</v>
      </c>
      <c r="D5053" s="63" t="n">
        <v>40491</v>
      </c>
      <c r="E5053" s="49" t="n">
        <v>2</v>
      </c>
      <c r="F5053" s="54" t="n">
        <v>242.46</v>
      </c>
      <c r="G5053" s="54" t="n">
        <v>204.05</v>
      </c>
      <c r="H5053" s="54" t="n">
        <v>0</v>
      </c>
      <c r="I5053" s="54" t="n">
        <f aca="false">SUM(F5053:H5053)</f>
        <v>446.51</v>
      </c>
      <c r="J5053" s="49" t="n">
        <f aca="false">Calc!$C$5-D5053</f>
        <v>396</v>
      </c>
      <c r="K5053" s="49" t="n">
        <f aca="false">IF(J5053&lt;=Calc!$C$11,4,IF(J5053&lt;=Calc!$C$12,3,IF(J5053&lt;=Calc!$C$13,2,1)))</f>
        <v>1</v>
      </c>
      <c r="L5053" s="49" t="n">
        <f aca="false">1+(E5053&gt;=Calc!$C$16)+(E5053&gt;=Calc!$C$17)+(E5053&gt;=Calc!$C$18)</f>
        <v>2</v>
      </c>
      <c r="M5053" s="49" t="str">
        <f aca="false">IF(AND(K5053=4,L5053&gt;=3),"Champions",IF(AND(K5053=3,L5053&gt;=3),"Loyal",IF(K5053&gt;=3,"Recent / New",IF(L5053&gt;=3,"At Risk","Hibernating / Lost"))))</f>
        <v>Hibernating / Lost</v>
      </c>
      <c r="N5053" s="54" t="n">
        <f aca="false">IF(AND(Calc!$C$2&lt;=2009,Calc!$C$3&gt;=2009),F5053,0)+IF(AND(Calc!$C$2&lt;=2010,Calc!$C$3&gt;=2010),G5053,0)+IF(AND(Calc!$C$2&lt;=2011,Calc!$C$3&gt;=2011),H5053,0)</f>
        <v>446.51</v>
      </c>
      <c r="O5053" s="61" t="n">
        <f aca="false">IF(AND(N5053&gt;0,OR(Calc!$C$4="*",B5053=Calc!$C$4)),N5053+ROW()*0.000000001,0)</f>
        <v>446.510005053</v>
      </c>
    </row>
    <row r="5054" customFormat="false" ht="15" hidden="false" customHeight="false" outlineLevel="0" collapsed="false">
      <c r="A5054" s="49" t="n">
        <v>17477</v>
      </c>
      <c r="B5054" s="49" t="s">
        <v>189</v>
      </c>
      <c r="C5054" s="63" t="n">
        <v>40239</v>
      </c>
      <c r="D5054" s="63" t="n">
        <v>40274</v>
      </c>
      <c r="E5054" s="49" t="n">
        <v>2</v>
      </c>
      <c r="F5054" s="54" t="n">
        <v>0</v>
      </c>
      <c r="G5054" s="54" t="n">
        <v>1079</v>
      </c>
      <c r="H5054" s="54" t="n">
        <v>0</v>
      </c>
      <c r="I5054" s="54" t="n">
        <f aca="false">SUM(F5054:H5054)</f>
        <v>1079</v>
      </c>
      <c r="J5054" s="49" t="n">
        <f aca="false">Calc!$C$5-D5054</f>
        <v>613</v>
      </c>
      <c r="K5054" s="49" t="n">
        <f aca="false">IF(J5054&lt;=Calc!$C$11,4,IF(J5054&lt;=Calc!$C$12,3,IF(J5054&lt;=Calc!$C$13,2,1)))</f>
        <v>1</v>
      </c>
      <c r="L5054" s="49" t="n">
        <f aca="false">1+(E5054&gt;=Calc!$C$16)+(E5054&gt;=Calc!$C$17)+(E5054&gt;=Calc!$C$18)</f>
        <v>2</v>
      </c>
      <c r="M5054" s="49" t="str">
        <f aca="false">IF(AND(K5054=4,L5054&gt;=3),"Champions",IF(AND(K5054=3,L5054&gt;=3),"Loyal",IF(K5054&gt;=3,"Recent / New",IF(L5054&gt;=3,"At Risk","Hibernating / Lost"))))</f>
        <v>Hibernating / Lost</v>
      </c>
      <c r="N5054" s="54" t="n">
        <f aca="false">IF(AND(Calc!$C$2&lt;=2009,Calc!$C$3&gt;=2009),F5054,0)+IF(AND(Calc!$C$2&lt;=2010,Calc!$C$3&gt;=2010),G5054,0)+IF(AND(Calc!$C$2&lt;=2011,Calc!$C$3&gt;=2011),H5054,0)</f>
        <v>1079</v>
      </c>
      <c r="O5054" s="61" t="n">
        <f aca="false">IF(AND(N5054&gt;0,OR(Calc!$C$4="*",B5054=Calc!$C$4)),N5054+ROW()*0.000000001,0)</f>
        <v>1079.000005054</v>
      </c>
    </row>
    <row r="5055" customFormat="false" ht="15" hidden="false" customHeight="false" outlineLevel="0" collapsed="false">
      <c r="A5055" s="49" t="n">
        <v>17478</v>
      </c>
      <c r="B5055" s="49" t="s">
        <v>189</v>
      </c>
      <c r="C5055" s="63" t="n">
        <v>40253</v>
      </c>
      <c r="D5055" s="63" t="n">
        <v>40478</v>
      </c>
      <c r="E5055" s="49" t="n">
        <v>2</v>
      </c>
      <c r="F5055" s="54" t="n">
        <v>0</v>
      </c>
      <c r="G5055" s="54" t="n">
        <v>1272.8</v>
      </c>
      <c r="H5055" s="54" t="n">
        <v>0</v>
      </c>
      <c r="I5055" s="54" t="n">
        <f aca="false">SUM(F5055:H5055)</f>
        <v>1272.8</v>
      </c>
      <c r="J5055" s="49" t="n">
        <f aca="false">Calc!$C$5-D5055</f>
        <v>409</v>
      </c>
      <c r="K5055" s="49" t="n">
        <f aca="false">IF(J5055&lt;=Calc!$C$11,4,IF(J5055&lt;=Calc!$C$12,3,IF(J5055&lt;=Calc!$C$13,2,1)))</f>
        <v>1</v>
      </c>
      <c r="L5055" s="49" t="n">
        <f aca="false">1+(E5055&gt;=Calc!$C$16)+(E5055&gt;=Calc!$C$17)+(E5055&gt;=Calc!$C$18)</f>
        <v>2</v>
      </c>
      <c r="M5055" s="49" t="str">
        <f aca="false">IF(AND(K5055=4,L5055&gt;=3),"Champions",IF(AND(K5055=3,L5055&gt;=3),"Loyal",IF(K5055&gt;=3,"Recent / New",IF(L5055&gt;=3,"At Risk","Hibernating / Lost"))))</f>
        <v>Hibernating / Lost</v>
      </c>
      <c r="N5055" s="54" t="n">
        <f aca="false">IF(AND(Calc!$C$2&lt;=2009,Calc!$C$3&gt;=2009),F5055,0)+IF(AND(Calc!$C$2&lt;=2010,Calc!$C$3&gt;=2010),G5055,0)+IF(AND(Calc!$C$2&lt;=2011,Calc!$C$3&gt;=2011),H5055,0)</f>
        <v>1272.8</v>
      </c>
      <c r="O5055" s="61" t="n">
        <f aca="false">IF(AND(N5055&gt;0,OR(Calc!$C$4="*",B5055=Calc!$C$4)),N5055+ROW()*0.000000001,0)</f>
        <v>1272.800005055</v>
      </c>
    </row>
    <row r="5056" customFormat="false" ht="15" hidden="false" customHeight="false" outlineLevel="0" collapsed="false">
      <c r="A5056" s="49" t="n">
        <v>17479</v>
      </c>
      <c r="B5056" s="49" t="s">
        <v>189</v>
      </c>
      <c r="C5056" s="63" t="n">
        <v>40254</v>
      </c>
      <c r="D5056" s="63" t="n">
        <v>40254</v>
      </c>
      <c r="E5056" s="49" t="n">
        <v>1</v>
      </c>
      <c r="F5056" s="54" t="n">
        <v>0</v>
      </c>
      <c r="G5056" s="54" t="n">
        <v>389.26</v>
      </c>
      <c r="H5056" s="54" t="n">
        <v>0</v>
      </c>
      <c r="I5056" s="54" t="n">
        <f aca="false">SUM(F5056:H5056)</f>
        <v>389.26</v>
      </c>
      <c r="J5056" s="49" t="n">
        <f aca="false">Calc!$C$5-D5056</f>
        <v>633</v>
      </c>
      <c r="K5056" s="49" t="n">
        <f aca="false">IF(J5056&lt;=Calc!$C$11,4,IF(J5056&lt;=Calc!$C$12,3,IF(J5056&lt;=Calc!$C$13,2,1)))</f>
        <v>1</v>
      </c>
      <c r="L5056" s="49" t="n">
        <f aca="false">1+(E5056&gt;=Calc!$C$16)+(E5056&gt;=Calc!$C$17)+(E5056&gt;=Calc!$C$18)</f>
        <v>1</v>
      </c>
      <c r="M5056" s="49" t="str">
        <f aca="false">IF(AND(K5056=4,L5056&gt;=3),"Champions",IF(AND(K5056=3,L5056&gt;=3),"Loyal",IF(K5056&gt;=3,"Recent / New",IF(L5056&gt;=3,"At Risk","Hibernating / Lost"))))</f>
        <v>Hibernating / Lost</v>
      </c>
      <c r="N5056" s="54" t="n">
        <f aca="false">IF(AND(Calc!$C$2&lt;=2009,Calc!$C$3&gt;=2009),F5056,0)+IF(AND(Calc!$C$2&lt;=2010,Calc!$C$3&gt;=2010),G5056,0)+IF(AND(Calc!$C$2&lt;=2011,Calc!$C$3&gt;=2011),H5056,0)</f>
        <v>389.26</v>
      </c>
      <c r="O5056" s="61" t="n">
        <f aca="false">IF(AND(N5056&gt;0,OR(Calc!$C$4="*",B5056=Calc!$C$4)),N5056+ROW()*0.000000001,0)</f>
        <v>389.260005056</v>
      </c>
    </row>
    <row r="5057" customFormat="false" ht="15" hidden="false" customHeight="false" outlineLevel="0" collapsed="false">
      <c r="A5057" s="49" t="n">
        <v>17480</v>
      </c>
      <c r="B5057" s="49" t="s">
        <v>189</v>
      </c>
      <c r="C5057" s="63" t="n">
        <v>40442</v>
      </c>
      <c r="D5057" s="63" t="n">
        <v>40809</v>
      </c>
      <c r="E5057" s="49" t="n">
        <v>2</v>
      </c>
      <c r="F5057" s="54" t="n">
        <v>0</v>
      </c>
      <c r="G5057" s="54" t="n">
        <v>370.41</v>
      </c>
      <c r="H5057" s="54" t="n">
        <v>506.51</v>
      </c>
      <c r="I5057" s="54" t="n">
        <f aca="false">SUM(F5057:H5057)</f>
        <v>876.92</v>
      </c>
      <c r="J5057" s="49" t="n">
        <f aca="false">Calc!$C$5-D5057</f>
        <v>78</v>
      </c>
      <c r="K5057" s="49" t="n">
        <f aca="false">IF(J5057&lt;=Calc!$C$11,4,IF(J5057&lt;=Calc!$C$12,3,IF(J5057&lt;=Calc!$C$13,2,1)))</f>
        <v>3</v>
      </c>
      <c r="L5057" s="49" t="n">
        <f aca="false">1+(E5057&gt;=Calc!$C$16)+(E5057&gt;=Calc!$C$17)+(E5057&gt;=Calc!$C$18)</f>
        <v>2</v>
      </c>
      <c r="M5057" s="49" t="str">
        <f aca="false">IF(AND(K5057=4,L5057&gt;=3),"Champions",IF(AND(K5057=3,L5057&gt;=3),"Loyal",IF(K5057&gt;=3,"Recent / New",IF(L5057&gt;=3,"At Risk","Hibernating / Lost"))))</f>
        <v>Recent / New</v>
      </c>
      <c r="N5057" s="54" t="n">
        <f aca="false">IF(AND(Calc!$C$2&lt;=2009,Calc!$C$3&gt;=2009),F5057,0)+IF(AND(Calc!$C$2&lt;=2010,Calc!$C$3&gt;=2010),G5057,0)+IF(AND(Calc!$C$2&lt;=2011,Calc!$C$3&gt;=2011),H5057,0)</f>
        <v>876.92</v>
      </c>
      <c r="O5057" s="61" t="n">
        <f aca="false">IF(AND(N5057&gt;0,OR(Calc!$C$4="*",B5057=Calc!$C$4)),N5057+ROW()*0.000000001,0)</f>
        <v>876.920005057</v>
      </c>
    </row>
    <row r="5058" customFormat="false" ht="15" hidden="false" customHeight="false" outlineLevel="0" collapsed="false">
      <c r="A5058" s="49" t="n">
        <v>17481</v>
      </c>
      <c r="B5058" s="49" t="s">
        <v>189</v>
      </c>
      <c r="C5058" s="63" t="n">
        <v>40793</v>
      </c>
      <c r="D5058" s="63" t="n">
        <v>40883</v>
      </c>
      <c r="E5058" s="49" t="n">
        <v>4</v>
      </c>
      <c r="F5058" s="54" t="n">
        <v>0</v>
      </c>
      <c r="G5058" s="54" t="n">
        <v>0</v>
      </c>
      <c r="H5058" s="54" t="n">
        <v>1249.34</v>
      </c>
      <c r="I5058" s="54" t="n">
        <f aca="false">SUM(F5058:H5058)</f>
        <v>1249.34</v>
      </c>
      <c r="J5058" s="49" t="n">
        <f aca="false">Calc!$C$5-D5058</f>
        <v>4</v>
      </c>
      <c r="K5058" s="49" t="n">
        <f aca="false">IF(J5058&lt;=Calc!$C$11,4,IF(J5058&lt;=Calc!$C$12,3,IF(J5058&lt;=Calc!$C$13,2,1)))</f>
        <v>4</v>
      </c>
      <c r="L5058" s="49" t="n">
        <f aca="false">1+(E5058&gt;=Calc!$C$16)+(E5058&gt;=Calc!$C$17)+(E5058&gt;=Calc!$C$18)</f>
        <v>3</v>
      </c>
      <c r="M5058" s="49" t="str">
        <f aca="false">IF(AND(K5058=4,L5058&gt;=3),"Champions",IF(AND(K5058=3,L5058&gt;=3),"Loyal",IF(K5058&gt;=3,"Recent / New",IF(L5058&gt;=3,"At Risk","Hibernating / Lost"))))</f>
        <v>Champions</v>
      </c>
      <c r="N5058" s="54" t="n">
        <f aca="false">IF(AND(Calc!$C$2&lt;=2009,Calc!$C$3&gt;=2009),F5058,0)+IF(AND(Calc!$C$2&lt;=2010,Calc!$C$3&gt;=2010),G5058,0)+IF(AND(Calc!$C$2&lt;=2011,Calc!$C$3&gt;=2011),H5058,0)</f>
        <v>1249.34</v>
      </c>
      <c r="O5058" s="61" t="n">
        <f aca="false">IF(AND(N5058&gt;0,OR(Calc!$C$4="*",B5058=Calc!$C$4)),N5058+ROW()*0.000000001,0)</f>
        <v>1249.340005058</v>
      </c>
    </row>
    <row r="5059" customFormat="false" ht="15" hidden="false" customHeight="false" outlineLevel="0" collapsed="false">
      <c r="A5059" s="49" t="n">
        <v>17482</v>
      </c>
      <c r="B5059" s="49" t="s">
        <v>189</v>
      </c>
      <c r="C5059" s="63" t="n">
        <v>40308</v>
      </c>
      <c r="D5059" s="63" t="n">
        <v>40399</v>
      </c>
      <c r="E5059" s="49" t="n">
        <v>2</v>
      </c>
      <c r="F5059" s="54" t="n">
        <v>0</v>
      </c>
      <c r="G5059" s="54" t="n">
        <v>775.64</v>
      </c>
      <c r="H5059" s="54" t="n">
        <v>0</v>
      </c>
      <c r="I5059" s="54" t="n">
        <f aca="false">SUM(F5059:H5059)</f>
        <v>775.64</v>
      </c>
      <c r="J5059" s="49" t="n">
        <f aca="false">Calc!$C$5-D5059</f>
        <v>488</v>
      </c>
      <c r="K5059" s="49" t="n">
        <f aca="false">IF(J5059&lt;=Calc!$C$11,4,IF(J5059&lt;=Calc!$C$12,3,IF(J5059&lt;=Calc!$C$13,2,1)))</f>
        <v>1</v>
      </c>
      <c r="L5059" s="49" t="n">
        <f aca="false">1+(E5059&gt;=Calc!$C$16)+(E5059&gt;=Calc!$C$17)+(E5059&gt;=Calc!$C$18)</f>
        <v>2</v>
      </c>
      <c r="M5059" s="49" t="str">
        <f aca="false">IF(AND(K5059=4,L5059&gt;=3),"Champions",IF(AND(K5059=3,L5059&gt;=3),"Loyal",IF(K5059&gt;=3,"Recent / New",IF(L5059&gt;=3,"At Risk","Hibernating / Lost"))))</f>
        <v>Hibernating / Lost</v>
      </c>
      <c r="N5059" s="54" t="n">
        <f aca="false">IF(AND(Calc!$C$2&lt;=2009,Calc!$C$3&gt;=2009),F5059,0)+IF(AND(Calc!$C$2&lt;=2010,Calc!$C$3&gt;=2010),G5059,0)+IF(AND(Calc!$C$2&lt;=2011,Calc!$C$3&gt;=2011),H5059,0)</f>
        <v>775.64</v>
      </c>
      <c r="O5059" s="61" t="n">
        <f aca="false">IF(AND(N5059&gt;0,OR(Calc!$C$4="*",B5059=Calc!$C$4)),N5059+ROW()*0.000000001,0)</f>
        <v>775.640005059</v>
      </c>
    </row>
    <row r="5060" customFormat="false" ht="15" hidden="false" customHeight="false" outlineLevel="0" collapsed="false">
      <c r="A5060" s="49" t="n">
        <v>17483</v>
      </c>
      <c r="B5060" s="49" t="s">
        <v>189</v>
      </c>
      <c r="C5060" s="63" t="n">
        <v>40472</v>
      </c>
      <c r="D5060" s="63" t="n">
        <v>40821</v>
      </c>
      <c r="E5060" s="49" t="n">
        <v>4</v>
      </c>
      <c r="F5060" s="54" t="n">
        <v>0</v>
      </c>
      <c r="G5060" s="54" t="n">
        <v>177.69</v>
      </c>
      <c r="H5060" s="54" t="n">
        <v>414.04</v>
      </c>
      <c r="I5060" s="54" t="n">
        <f aca="false">SUM(F5060:H5060)</f>
        <v>591.73</v>
      </c>
      <c r="J5060" s="49" t="n">
        <f aca="false">Calc!$C$5-D5060</f>
        <v>66</v>
      </c>
      <c r="K5060" s="49" t="n">
        <f aca="false">IF(J5060&lt;=Calc!$C$11,4,IF(J5060&lt;=Calc!$C$12,3,IF(J5060&lt;=Calc!$C$13,2,1)))</f>
        <v>3</v>
      </c>
      <c r="L5060" s="49" t="n">
        <f aca="false">1+(E5060&gt;=Calc!$C$16)+(E5060&gt;=Calc!$C$17)+(E5060&gt;=Calc!$C$18)</f>
        <v>3</v>
      </c>
      <c r="M5060" s="49" t="str">
        <f aca="false">IF(AND(K5060=4,L5060&gt;=3),"Champions",IF(AND(K5060=3,L5060&gt;=3),"Loyal",IF(K5060&gt;=3,"Recent / New",IF(L5060&gt;=3,"At Risk","Hibernating / Lost"))))</f>
        <v>Loyal</v>
      </c>
      <c r="N5060" s="54" t="n">
        <f aca="false">IF(AND(Calc!$C$2&lt;=2009,Calc!$C$3&gt;=2009),F5060,0)+IF(AND(Calc!$C$2&lt;=2010,Calc!$C$3&gt;=2010),G5060,0)+IF(AND(Calc!$C$2&lt;=2011,Calc!$C$3&gt;=2011),H5060,0)</f>
        <v>591.73</v>
      </c>
      <c r="O5060" s="61" t="n">
        <f aca="false">IF(AND(N5060&gt;0,OR(Calc!$C$4="*",B5060=Calc!$C$4)),N5060+ROW()*0.000000001,0)</f>
        <v>591.73000506</v>
      </c>
    </row>
    <row r="5061" customFormat="false" ht="15" hidden="false" customHeight="false" outlineLevel="0" collapsed="false">
      <c r="A5061" s="49" t="n">
        <v>17484</v>
      </c>
      <c r="B5061" s="49" t="s">
        <v>189</v>
      </c>
      <c r="C5061" s="63" t="n">
        <v>40262</v>
      </c>
      <c r="D5061" s="63" t="n">
        <v>40310</v>
      </c>
      <c r="E5061" s="49" t="n">
        <v>2</v>
      </c>
      <c r="F5061" s="54" t="n">
        <v>0</v>
      </c>
      <c r="G5061" s="54" t="n">
        <v>209.57</v>
      </c>
      <c r="H5061" s="54" t="n">
        <v>0</v>
      </c>
      <c r="I5061" s="54" t="n">
        <f aca="false">SUM(F5061:H5061)</f>
        <v>209.57</v>
      </c>
      <c r="J5061" s="49" t="n">
        <f aca="false">Calc!$C$5-D5061</f>
        <v>577</v>
      </c>
      <c r="K5061" s="49" t="n">
        <f aca="false">IF(J5061&lt;=Calc!$C$11,4,IF(J5061&lt;=Calc!$C$12,3,IF(J5061&lt;=Calc!$C$13,2,1)))</f>
        <v>1</v>
      </c>
      <c r="L5061" s="49" t="n">
        <f aca="false">1+(E5061&gt;=Calc!$C$16)+(E5061&gt;=Calc!$C$17)+(E5061&gt;=Calc!$C$18)</f>
        <v>2</v>
      </c>
      <c r="M5061" s="49" t="str">
        <f aca="false">IF(AND(K5061=4,L5061&gt;=3),"Champions",IF(AND(K5061=3,L5061&gt;=3),"Loyal",IF(K5061&gt;=3,"Recent / New",IF(L5061&gt;=3,"At Risk","Hibernating / Lost"))))</f>
        <v>Hibernating / Lost</v>
      </c>
      <c r="N5061" s="54" t="n">
        <f aca="false">IF(AND(Calc!$C$2&lt;=2009,Calc!$C$3&gt;=2009),F5061,0)+IF(AND(Calc!$C$2&lt;=2010,Calc!$C$3&gt;=2010),G5061,0)+IF(AND(Calc!$C$2&lt;=2011,Calc!$C$3&gt;=2011),H5061,0)</f>
        <v>209.57</v>
      </c>
      <c r="O5061" s="61" t="n">
        <f aca="false">IF(AND(N5061&gt;0,OR(Calc!$C$4="*",B5061=Calc!$C$4)),N5061+ROW()*0.000000001,0)</f>
        <v>209.570005061</v>
      </c>
    </row>
    <row r="5062" customFormat="false" ht="15" hidden="false" customHeight="false" outlineLevel="0" collapsed="false">
      <c r="A5062" s="49" t="n">
        <v>17486</v>
      </c>
      <c r="B5062" s="49" t="s">
        <v>189</v>
      </c>
      <c r="C5062" s="63" t="n">
        <v>40625</v>
      </c>
      <c r="D5062" s="63" t="n">
        <v>40625</v>
      </c>
      <c r="E5062" s="49" t="n">
        <v>1</v>
      </c>
      <c r="F5062" s="54" t="n">
        <v>0</v>
      </c>
      <c r="G5062" s="54" t="n">
        <v>0</v>
      </c>
      <c r="H5062" s="54" t="n">
        <v>396.87</v>
      </c>
      <c r="I5062" s="54" t="n">
        <f aca="false">SUM(F5062:H5062)</f>
        <v>396.87</v>
      </c>
      <c r="J5062" s="49" t="n">
        <f aca="false">Calc!$C$5-D5062</f>
        <v>262</v>
      </c>
      <c r="K5062" s="49" t="n">
        <f aca="false">IF(J5062&lt;=Calc!$C$11,4,IF(J5062&lt;=Calc!$C$12,3,IF(J5062&lt;=Calc!$C$13,2,1)))</f>
        <v>2</v>
      </c>
      <c r="L5062" s="49" t="n">
        <f aca="false">1+(E5062&gt;=Calc!$C$16)+(E5062&gt;=Calc!$C$17)+(E5062&gt;=Calc!$C$18)</f>
        <v>1</v>
      </c>
      <c r="M5062" s="49" t="str">
        <f aca="false">IF(AND(K5062=4,L5062&gt;=3),"Champions",IF(AND(K5062=3,L5062&gt;=3),"Loyal",IF(K5062&gt;=3,"Recent / New",IF(L5062&gt;=3,"At Risk","Hibernating / Lost"))))</f>
        <v>Hibernating / Lost</v>
      </c>
      <c r="N5062" s="54" t="n">
        <f aca="false">IF(AND(Calc!$C$2&lt;=2009,Calc!$C$3&gt;=2009),F5062,0)+IF(AND(Calc!$C$2&lt;=2010,Calc!$C$3&gt;=2010),G5062,0)+IF(AND(Calc!$C$2&lt;=2011,Calc!$C$3&gt;=2011),H5062,0)</f>
        <v>396.87</v>
      </c>
      <c r="O5062" s="61" t="n">
        <f aca="false">IF(AND(N5062&gt;0,OR(Calc!$C$4="*",B5062=Calc!$C$4)),N5062+ROW()*0.000000001,0)</f>
        <v>396.870005062</v>
      </c>
    </row>
    <row r="5063" customFormat="false" ht="15" hidden="false" customHeight="false" outlineLevel="0" collapsed="false">
      <c r="A5063" s="49" t="n">
        <v>17487</v>
      </c>
      <c r="B5063" s="49" t="s">
        <v>189</v>
      </c>
      <c r="C5063" s="63" t="n">
        <v>40158</v>
      </c>
      <c r="D5063" s="63" t="n">
        <v>40158</v>
      </c>
      <c r="E5063" s="49" t="n">
        <v>1</v>
      </c>
      <c r="F5063" s="54" t="n">
        <v>160.55</v>
      </c>
      <c r="G5063" s="54" t="n">
        <v>0</v>
      </c>
      <c r="H5063" s="54" t="n">
        <v>0</v>
      </c>
      <c r="I5063" s="54" t="n">
        <f aca="false">SUM(F5063:H5063)</f>
        <v>160.55</v>
      </c>
      <c r="J5063" s="49" t="n">
        <f aca="false">Calc!$C$5-D5063</f>
        <v>729</v>
      </c>
      <c r="K5063" s="49" t="n">
        <f aca="false">IF(J5063&lt;=Calc!$C$11,4,IF(J5063&lt;=Calc!$C$12,3,IF(J5063&lt;=Calc!$C$13,2,1)))</f>
        <v>1</v>
      </c>
      <c r="L5063" s="49" t="n">
        <f aca="false">1+(E5063&gt;=Calc!$C$16)+(E5063&gt;=Calc!$C$17)+(E5063&gt;=Calc!$C$18)</f>
        <v>1</v>
      </c>
      <c r="M5063" s="49" t="str">
        <f aca="false">IF(AND(K5063=4,L5063&gt;=3),"Champions",IF(AND(K5063=3,L5063&gt;=3),"Loyal",IF(K5063&gt;=3,"Recent / New",IF(L5063&gt;=3,"At Risk","Hibernating / Lost"))))</f>
        <v>Hibernating / Lost</v>
      </c>
      <c r="N5063" s="54" t="n">
        <f aca="false">IF(AND(Calc!$C$2&lt;=2009,Calc!$C$3&gt;=2009),F5063,0)+IF(AND(Calc!$C$2&lt;=2010,Calc!$C$3&gt;=2010),G5063,0)+IF(AND(Calc!$C$2&lt;=2011,Calc!$C$3&gt;=2011),H5063,0)</f>
        <v>160.55</v>
      </c>
      <c r="O5063" s="61" t="n">
        <f aca="false">IF(AND(N5063&gt;0,OR(Calc!$C$4="*",B5063=Calc!$C$4)),N5063+ROW()*0.000000001,0)</f>
        <v>160.550005063</v>
      </c>
    </row>
    <row r="5064" customFormat="false" ht="15" hidden="false" customHeight="false" outlineLevel="0" collapsed="false">
      <c r="A5064" s="49" t="n">
        <v>17488</v>
      </c>
      <c r="B5064" s="49" t="s">
        <v>189</v>
      </c>
      <c r="C5064" s="63" t="n">
        <v>40245</v>
      </c>
      <c r="D5064" s="63" t="n">
        <v>40245</v>
      </c>
      <c r="E5064" s="49" t="n">
        <v>1</v>
      </c>
      <c r="F5064" s="54" t="n">
        <v>0</v>
      </c>
      <c r="G5064" s="54" t="n">
        <v>336.5</v>
      </c>
      <c r="H5064" s="54" t="n">
        <v>0</v>
      </c>
      <c r="I5064" s="54" t="n">
        <f aca="false">SUM(F5064:H5064)</f>
        <v>336.5</v>
      </c>
      <c r="J5064" s="49" t="n">
        <f aca="false">Calc!$C$5-D5064</f>
        <v>642</v>
      </c>
      <c r="K5064" s="49" t="n">
        <f aca="false">IF(J5064&lt;=Calc!$C$11,4,IF(J5064&lt;=Calc!$C$12,3,IF(J5064&lt;=Calc!$C$13,2,1)))</f>
        <v>1</v>
      </c>
      <c r="L5064" s="49" t="n">
        <f aca="false">1+(E5064&gt;=Calc!$C$16)+(E5064&gt;=Calc!$C$17)+(E5064&gt;=Calc!$C$18)</f>
        <v>1</v>
      </c>
      <c r="M5064" s="49" t="str">
        <f aca="false">IF(AND(K5064=4,L5064&gt;=3),"Champions",IF(AND(K5064=3,L5064&gt;=3),"Loyal",IF(K5064&gt;=3,"Recent / New",IF(L5064&gt;=3,"At Risk","Hibernating / Lost"))))</f>
        <v>Hibernating / Lost</v>
      </c>
      <c r="N5064" s="54" t="n">
        <f aca="false">IF(AND(Calc!$C$2&lt;=2009,Calc!$C$3&gt;=2009),F5064,0)+IF(AND(Calc!$C$2&lt;=2010,Calc!$C$3&gt;=2010),G5064,0)+IF(AND(Calc!$C$2&lt;=2011,Calc!$C$3&gt;=2011),H5064,0)</f>
        <v>336.5</v>
      </c>
      <c r="O5064" s="61" t="n">
        <f aca="false">IF(AND(N5064&gt;0,OR(Calc!$C$4="*",B5064=Calc!$C$4)),N5064+ROW()*0.000000001,0)</f>
        <v>336.500005064</v>
      </c>
    </row>
    <row r="5065" customFormat="false" ht="15" hidden="false" customHeight="false" outlineLevel="0" collapsed="false">
      <c r="A5065" s="49" t="n">
        <v>17489</v>
      </c>
      <c r="B5065" s="49" t="s">
        <v>189</v>
      </c>
      <c r="C5065" s="63" t="n">
        <v>40674</v>
      </c>
      <c r="D5065" s="63" t="n">
        <v>40828</v>
      </c>
      <c r="E5065" s="49" t="n">
        <v>2</v>
      </c>
      <c r="F5065" s="54" t="n">
        <v>0</v>
      </c>
      <c r="G5065" s="54" t="n">
        <v>0</v>
      </c>
      <c r="H5065" s="54" t="n">
        <v>376.64</v>
      </c>
      <c r="I5065" s="54" t="n">
        <f aca="false">SUM(F5065:H5065)</f>
        <v>376.64</v>
      </c>
      <c r="J5065" s="49" t="n">
        <f aca="false">Calc!$C$5-D5065</f>
        <v>59</v>
      </c>
      <c r="K5065" s="49" t="n">
        <f aca="false">IF(J5065&lt;=Calc!$C$11,4,IF(J5065&lt;=Calc!$C$12,3,IF(J5065&lt;=Calc!$C$13,2,1)))</f>
        <v>3</v>
      </c>
      <c r="L5065" s="49" t="n">
        <f aca="false">1+(E5065&gt;=Calc!$C$16)+(E5065&gt;=Calc!$C$17)+(E5065&gt;=Calc!$C$18)</f>
        <v>2</v>
      </c>
      <c r="M5065" s="49" t="str">
        <f aca="false">IF(AND(K5065=4,L5065&gt;=3),"Champions",IF(AND(K5065=3,L5065&gt;=3),"Loyal",IF(K5065&gt;=3,"Recent / New",IF(L5065&gt;=3,"At Risk","Hibernating / Lost"))))</f>
        <v>Recent / New</v>
      </c>
      <c r="N5065" s="54" t="n">
        <f aca="false">IF(AND(Calc!$C$2&lt;=2009,Calc!$C$3&gt;=2009),F5065,0)+IF(AND(Calc!$C$2&lt;=2010,Calc!$C$3&gt;=2010),G5065,0)+IF(AND(Calc!$C$2&lt;=2011,Calc!$C$3&gt;=2011),H5065,0)</f>
        <v>376.64</v>
      </c>
      <c r="O5065" s="61" t="n">
        <f aca="false">IF(AND(N5065&gt;0,OR(Calc!$C$4="*",B5065=Calc!$C$4)),N5065+ROW()*0.000000001,0)</f>
        <v>376.640005065</v>
      </c>
    </row>
    <row r="5066" customFormat="false" ht="15" hidden="false" customHeight="false" outlineLevel="0" collapsed="false">
      <c r="A5066" s="49" t="n">
        <v>17490</v>
      </c>
      <c r="B5066" s="49" t="s">
        <v>189</v>
      </c>
      <c r="C5066" s="63" t="n">
        <v>40317</v>
      </c>
      <c r="D5066" s="63" t="n">
        <v>40886</v>
      </c>
      <c r="E5066" s="49" t="n">
        <v>9</v>
      </c>
      <c r="F5066" s="54" t="n">
        <v>0</v>
      </c>
      <c r="G5066" s="54" t="n">
        <v>658.18</v>
      </c>
      <c r="H5066" s="54" t="n">
        <v>1936.83</v>
      </c>
      <c r="I5066" s="54" t="n">
        <f aca="false">SUM(F5066:H5066)</f>
        <v>2595.01</v>
      </c>
      <c r="J5066" s="49" t="n">
        <f aca="false">Calc!$C$5-D5066</f>
        <v>1</v>
      </c>
      <c r="K5066" s="49" t="n">
        <f aca="false">IF(J5066&lt;=Calc!$C$11,4,IF(J5066&lt;=Calc!$C$12,3,IF(J5066&lt;=Calc!$C$13,2,1)))</f>
        <v>4</v>
      </c>
      <c r="L5066" s="49" t="n">
        <f aca="false">1+(E5066&gt;=Calc!$C$16)+(E5066&gt;=Calc!$C$17)+(E5066&gt;=Calc!$C$18)</f>
        <v>4</v>
      </c>
      <c r="M5066" s="49" t="str">
        <f aca="false">IF(AND(K5066=4,L5066&gt;=3),"Champions",IF(AND(K5066=3,L5066&gt;=3),"Loyal",IF(K5066&gt;=3,"Recent / New",IF(L5066&gt;=3,"At Risk","Hibernating / Lost"))))</f>
        <v>Champions</v>
      </c>
      <c r="N5066" s="54" t="n">
        <f aca="false">IF(AND(Calc!$C$2&lt;=2009,Calc!$C$3&gt;=2009),F5066,0)+IF(AND(Calc!$C$2&lt;=2010,Calc!$C$3&gt;=2010),G5066,0)+IF(AND(Calc!$C$2&lt;=2011,Calc!$C$3&gt;=2011),H5066,0)</f>
        <v>2595.01</v>
      </c>
      <c r="O5066" s="61" t="n">
        <f aca="false">IF(AND(N5066&gt;0,OR(Calc!$C$4="*",B5066=Calc!$C$4)),N5066+ROW()*0.000000001,0)</f>
        <v>2595.010005066</v>
      </c>
    </row>
    <row r="5067" customFormat="false" ht="15" hidden="false" customHeight="false" outlineLevel="0" collapsed="false">
      <c r="A5067" s="49" t="n">
        <v>17491</v>
      </c>
      <c r="B5067" s="49" t="s">
        <v>189</v>
      </c>
      <c r="C5067" s="63" t="n">
        <v>40296</v>
      </c>
      <c r="D5067" s="63" t="n">
        <v>40885</v>
      </c>
      <c r="E5067" s="49" t="n">
        <v>17</v>
      </c>
      <c r="F5067" s="54" t="n">
        <v>0</v>
      </c>
      <c r="G5067" s="54" t="n">
        <v>2422.2</v>
      </c>
      <c r="H5067" s="54" t="n">
        <v>3214.52</v>
      </c>
      <c r="I5067" s="54" t="n">
        <f aca="false">SUM(F5067:H5067)</f>
        <v>5636.72</v>
      </c>
      <c r="J5067" s="49" t="n">
        <f aca="false">Calc!$C$5-D5067</f>
        <v>2</v>
      </c>
      <c r="K5067" s="49" t="n">
        <f aca="false">IF(J5067&lt;=Calc!$C$11,4,IF(J5067&lt;=Calc!$C$12,3,IF(J5067&lt;=Calc!$C$13,2,1)))</f>
        <v>4</v>
      </c>
      <c r="L5067" s="49" t="n">
        <f aca="false">1+(E5067&gt;=Calc!$C$16)+(E5067&gt;=Calc!$C$17)+(E5067&gt;=Calc!$C$18)</f>
        <v>4</v>
      </c>
      <c r="M5067" s="49" t="str">
        <f aca="false">IF(AND(K5067=4,L5067&gt;=3),"Champions",IF(AND(K5067=3,L5067&gt;=3),"Loyal",IF(K5067&gt;=3,"Recent / New",IF(L5067&gt;=3,"At Risk","Hibernating / Lost"))))</f>
        <v>Champions</v>
      </c>
      <c r="N5067" s="54" t="n">
        <f aca="false">IF(AND(Calc!$C$2&lt;=2009,Calc!$C$3&gt;=2009),F5067,0)+IF(AND(Calc!$C$2&lt;=2010,Calc!$C$3&gt;=2010),G5067,0)+IF(AND(Calc!$C$2&lt;=2011,Calc!$C$3&gt;=2011),H5067,0)</f>
        <v>5636.72</v>
      </c>
      <c r="O5067" s="61" t="n">
        <f aca="false">IF(AND(N5067&gt;0,OR(Calc!$C$4="*",B5067=Calc!$C$4)),N5067+ROW()*0.000000001,0)</f>
        <v>5636.720005067</v>
      </c>
    </row>
    <row r="5068" customFormat="false" ht="15" hidden="false" customHeight="false" outlineLevel="0" collapsed="false">
      <c r="A5068" s="49" t="n">
        <v>17492</v>
      </c>
      <c r="B5068" s="49" t="s">
        <v>189</v>
      </c>
      <c r="C5068" s="63" t="n">
        <v>40368</v>
      </c>
      <c r="D5068" s="63" t="n">
        <v>40638</v>
      </c>
      <c r="E5068" s="49" t="n">
        <v>3</v>
      </c>
      <c r="F5068" s="54" t="n">
        <v>0</v>
      </c>
      <c r="G5068" s="54" t="n">
        <v>747.85</v>
      </c>
      <c r="H5068" s="54" t="n">
        <v>374.57</v>
      </c>
      <c r="I5068" s="54" t="n">
        <f aca="false">SUM(F5068:H5068)</f>
        <v>1122.42</v>
      </c>
      <c r="J5068" s="49" t="n">
        <f aca="false">Calc!$C$5-D5068</f>
        <v>249</v>
      </c>
      <c r="K5068" s="49" t="n">
        <f aca="false">IF(J5068&lt;=Calc!$C$11,4,IF(J5068&lt;=Calc!$C$12,3,IF(J5068&lt;=Calc!$C$13,2,1)))</f>
        <v>2</v>
      </c>
      <c r="L5068" s="49" t="n">
        <f aca="false">1+(E5068&gt;=Calc!$C$16)+(E5068&gt;=Calc!$C$17)+(E5068&gt;=Calc!$C$18)</f>
        <v>2</v>
      </c>
      <c r="M5068" s="49" t="str">
        <f aca="false">IF(AND(K5068=4,L5068&gt;=3),"Champions",IF(AND(K5068=3,L5068&gt;=3),"Loyal",IF(K5068&gt;=3,"Recent / New",IF(L5068&gt;=3,"At Risk","Hibernating / Lost"))))</f>
        <v>Hibernating / Lost</v>
      </c>
      <c r="N5068" s="54" t="n">
        <f aca="false">IF(AND(Calc!$C$2&lt;=2009,Calc!$C$3&gt;=2009),F5068,0)+IF(AND(Calc!$C$2&lt;=2010,Calc!$C$3&gt;=2010),G5068,0)+IF(AND(Calc!$C$2&lt;=2011,Calc!$C$3&gt;=2011),H5068,0)</f>
        <v>1122.42</v>
      </c>
      <c r="O5068" s="61" t="n">
        <f aca="false">IF(AND(N5068&gt;0,OR(Calc!$C$4="*",B5068=Calc!$C$4)),N5068+ROW()*0.000000001,0)</f>
        <v>1122.420005068</v>
      </c>
    </row>
    <row r="5069" customFormat="false" ht="15" hidden="false" customHeight="false" outlineLevel="0" collapsed="false">
      <c r="A5069" s="49" t="n">
        <v>17493</v>
      </c>
      <c r="B5069" s="49" t="s">
        <v>189</v>
      </c>
      <c r="C5069" s="63" t="n">
        <v>40501</v>
      </c>
      <c r="D5069" s="63" t="n">
        <v>40501</v>
      </c>
      <c r="E5069" s="49" t="n">
        <v>1</v>
      </c>
      <c r="F5069" s="54" t="n">
        <v>0</v>
      </c>
      <c r="G5069" s="54" t="n">
        <v>100.91</v>
      </c>
      <c r="H5069" s="54" t="n">
        <v>0</v>
      </c>
      <c r="I5069" s="54" t="n">
        <f aca="false">SUM(F5069:H5069)</f>
        <v>100.91</v>
      </c>
      <c r="J5069" s="49" t="n">
        <f aca="false">Calc!$C$5-D5069</f>
        <v>386</v>
      </c>
      <c r="K5069" s="49" t="n">
        <f aca="false">IF(J5069&lt;=Calc!$C$11,4,IF(J5069&lt;=Calc!$C$12,3,IF(J5069&lt;=Calc!$C$13,2,1)))</f>
        <v>1</v>
      </c>
      <c r="L5069" s="49" t="n">
        <f aca="false">1+(E5069&gt;=Calc!$C$16)+(E5069&gt;=Calc!$C$17)+(E5069&gt;=Calc!$C$18)</f>
        <v>1</v>
      </c>
      <c r="M5069" s="49" t="str">
        <f aca="false">IF(AND(K5069=4,L5069&gt;=3),"Champions",IF(AND(K5069=3,L5069&gt;=3),"Loyal",IF(K5069&gt;=3,"Recent / New",IF(L5069&gt;=3,"At Risk","Hibernating / Lost"))))</f>
        <v>Hibernating / Lost</v>
      </c>
      <c r="N5069" s="54" t="n">
        <f aca="false">IF(AND(Calc!$C$2&lt;=2009,Calc!$C$3&gt;=2009),F5069,0)+IF(AND(Calc!$C$2&lt;=2010,Calc!$C$3&gt;=2010),G5069,0)+IF(AND(Calc!$C$2&lt;=2011,Calc!$C$3&gt;=2011),H5069,0)</f>
        <v>100.91</v>
      </c>
      <c r="O5069" s="61" t="n">
        <f aca="false">IF(AND(N5069&gt;0,OR(Calc!$C$4="*",B5069=Calc!$C$4)),N5069+ROW()*0.000000001,0)</f>
        <v>100.910005069</v>
      </c>
    </row>
    <row r="5070" customFormat="false" ht="15" hidden="false" customHeight="false" outlineLevel="0" collapsed="false">
      <c r="A5070" s="49" t="n">
        <v>17494</v>
      </c>
      <c r="B5070" s="49" t="s">
        <v>189</v>
      </c>
      <c r="C5070" s="63" t="n">
        <v>40385</v>
      </c>
      <c r="D5070" s="63" t="n">
        <v>40385</v>
      </c>
      <c r="E5070" s="49" t="n">
        <v>1</v>
      </c>
      <c r="F5070" s="54" t="n">
        <v>0</v>
      </c>
      <c r="G5070" s="54" t="n">
        <v>54.7</v>
      </c>
      <c r="H5070" s="54" t="n">
        <v>0</v>
      </c>
      <c r="I5070" s="54" t="n">
        <f aca="false">SUM(F5070:H5070)</f>
        <v>54.7</v>
      </c>
      <c r="J5070" s="49" t="n">
        <f aca="false">Calc!$C$5-D5070</f>
        <v>502</v>
      </c>
      <c r="K5070" s="49" t="n">
        <f aca="false">IF(J5070&lt;=Calc!$C$11,4,IF(J5070&lt;=Calc!$C$12,3,IF(J5070&lt;=Calc!$C$13,2,1)))</f>
        <v>1</v>
      </c>
      <c r="L5070" s="49" t="n">
        <f aca="false">1+(E5070&gt;=Calc!$C$16)+(E5070&gt;=Calc!$C$17)+(E5070&gt;=Calc!$C$18)</f>
        <v>1</v>
      </c>
      <c r="M5070" s="49" t="str">
        <f aca="false">IF(AND(K5070=4,L5070&gt;=3),"Champions",IF(AND(K5070=3,L5070&gt;=3),"Loyal",IF(K5070&gt;=3,"Recent / New",IF(L5070&gt;=3,"At Risk","Hibernating / Lost"))))</f>
        <v>Hibernating / Lost</v>
      </c>
      <c r="N5070" s="54" t="n">
        <f aca="false">IF(AND(Calc!$C$2&lt;=2009,Calc!$C$3&gt;=2009),F5070,0)+IF(AND(Calc!$C$2&lt;=2010,Calc!$C$3&gt;=2010),G5070,0)+IF(AND(Calc!$C$2&lt;=2011,Calc!$C$3&gt;=2011),H5070,0)</f>
        <v>54.7</v>
      </c>
      <c r="O5070" s="61" t="n">
        <f aca="false">IF(AND(N5070&gt;0,OR(Calc!$C$4="*",B5070=Calc!$C$4)),N5070+ROW()*0.000000001,0)</f>
        <v>54.70000507</v>
      </c>
    </row>
    <row r="5071" customFormat="false" ht="15" hidden="false" customHeight="false" outlineLevel="0" collapsed="false">
      <c r="A5071" s="49" t="n">
        <v>17495</v>
      </c>
      <c r="B5071" s="49" t="s">
        <v>189</v>
      </c>
      <c r="C5071" s="63" t="n">
        <v>40496</v>
      </c>
      <c r="D5071" s="63" t="n">
        <v>40879</v>
      </c>
      <c r="E5071" s="49" t="n">
        <v>3</v>
      </c>
      <c r="F5071" s="54" t="n">
        <v>0</v>
      </c>
      <c r="G5071" s="54" t="n">
        <v>261.51</v>
      </c>
      <c r="H5071" s="54" t="n">
        <v>497.56</v>
      </c>
      <c r="I5071" s="54" t="n">
        <f aca="false">SUM(F5071:H5071)</f>
        <v>759.07</v>
      </c>
      <c r="J5071" s="49" t="n">
        <f aca="false">Calc!$C$5-D5071</f>
        <v>8</v>
      </c>
      <c r="K5071" s="49" t="n">
        <f aca="false">IF(J5071&lt;=Calc!$C$11,4,IF(J5071&lt;=Calc!$C$12,3,IF(J5071&lt;=Calc!$C$13,2,1)))</f>
        <v>4</v>
      </c>
      <c r="L5071" s="49" t="n">
        <f aca="false">1+(E5071&gt;=Calc!$C$16)+(E5071&gt;=Calc!$C$17)+(E5071&gt;=Calc!$C$18)</f>
        <v>2</v>
      </c>
      <c r="M5071" s="49" t="str">
        <f aca="false">IF(AND(K5071=4,L5071&gt;=3),"Champions",IF(AND(K5071=3,L5071&gt;=3),"Loyal",IF(K5071&gt;=3,"Recent / New",IF(L5071&gt;=3,"At Risk","Hibernating / Lost"))))</f>
        <v>Recent / New</v>
      </c>
      <c r="N5071" s="54" t="n">
        <f aca="false">IF(AND(Calc!$C$2&lt;=2009,Calc!$C$3&gt;=2009),F5071,0)+IF(AND(Calc!$C$2&lt;=2010,Calc!$C$3&gt;=2010),G5071,0)+IF(AND(Calc!$C$2&lt;=2011,Calc!$C$3&gt;=2011),H5071,0)</f>
        <v>759.07</v>
      </c>
      <c r="O5071" s="61" t="n">
        <f aca="false">IF(AND(N5071&gt;0,OR(Calc!$C$4="*",B5071=Calc!$C$4)),N5071+ROW()*0.000000001,0)</f>
        <v>759.070005071</v>
      </c>
    </row>
    <row r="5072" customFormat="false" ht="15" hidden="false" customHeight="false" outlineLevel="0" collapsed="false">
      <c r="A5072" s="49" t="n">
        <v>17496</v>
      </c>
      <c r="B5072" s="49" t="s">
        <v>189</v>
      </c>
      <c r="C5072" s="63" t="n">
        <v>40192</v>
      </c>
      <c r="D5072" s="63" t="n">
        <v>40528</v>
      </c>
      <c r="E5072" s="49" t="n">
        <v>4</v>
      </c>
      <c r="F5072" s="54" t="n">
        <v>0</v>
      </c>
      <c r="G5072" s="54" t="n">
        <v>1385.89</v>
      </c>
      <c r="H5072" s="54" t="n">
        <v>0</v>
      </c>
      <c r="I5072" s="54" t="n">
        <f aca="false">SUM(F5072:H5072)</f>
        <v>1385.89</v>
      </c>
      <c r="J5072" s="49" t="n">
        <f aca="false">Calc!$C$5-D5072</f>
        <v>359</v>
      </c>
      <c r="K5072" s="49" t="n">
        <f aca="false">IF(J5072&lt;=Calc!$C$11,4,IF(J5072&lt;=Calc!$C$12,3,IF(J5072&lt;=Calc!$C$13,2,1)))</f>
        <v>2</v>
      </c>
      <c r="L5072" s="49" t="n">
        <f aca="false">1+(E5072&gt;=Calc!$C$16)+(E5072&gt;=Calc!$C$17)+(E5072&gt;=Calc!$C$18)</f>
        <v>3</v>
      </c>
      <c r="M5072" s="49" t="str">
        <f aca="false">IF(AND(K5072=4,L5072&gt;=3),"Champions",IF(AND(K5072=3,L5072&gt;=3),"Loyal",IF(K5072&gt;=3,"Recent / New",IF(L5072&gt;=3,"At Risk","Hibernating / Lost"))))</f>
        <v>At Risk</v>
      </c>
      <c r="N5072" s="54" t="n">
        <f aca="false">IF(AND(Calc!$C$2&lt;=2009,Calc!$C$3&gt;=2009),F5072,0)+IF(AND(Calc!$C$2&lt;=2010,Calc!$C$3&gt;=2010),G5072,0)+IF(AND(Calc!$C$2&lt;=2011,Calc!$C$3&gt;=2011),H5072,0)</f>
        <v>1385.89</v>
      </c>
      <c r="O5072" s="61" t="n">
        <f aca="false">IF(AND(N5072&gt;0,OR(Calc!$C$4="*",B5072=Calc!$C$4)),N5072+ROW()*0.000000001,0)</f>
        <v>1385.890005072</v>
      </c>
    </row>
    <row r="5073" customFormat="false" ht="15" hidden="false" customHeight="false" outlineLevel="0" collapsed="false">
      <c r="A5073" s="49" t="n">
        <v>17497</v>
      </c>
      <c r="B5073" s="49" t="s">
        <v>189</v>
      </c>
      <c r="C5073" s="63" t="n">
        <v>40276</v>
      </c>
      <c r="D5073" s="63" t="n">
        <v>40496</v>
      </c>
      <c r="E5073" s="49" t="n">
        <v>2</v>
      </c>
      <c r="F5073" s="54" t="n">
        <v>0</v>
      </c>
      <c r="G5073" s="54" t="n">
        <v>287.25</v>
      </c>
      <c r="H5073" s="54" t="n">
        <v>0</v>
      </c>
      <c r="I5073" s="54" t="n">
        <f aca="false">SUM(F5073:H5073)</f>
        <v>287.25</v>
      </c>
      <c r="J5073" s="49" t="n">
        <f aca="false">Calc!$C$5-D5073</f>
        <v>391</v>
      </c>
      <c r="K5073" s="49" t="n">
        <f aca="false">IF(J5073&lt;=Calc!$C$11,4,IF(J5073&lt;=Calc!$C$12,3,IF(J5073&lt;=Calc!$C$13,2,1)))</f>
        <v>1</v>
      </c>
      <c r="L5073" s="49" t="n">
        <f aca="false">1+(E5073&gt;=Calc!$C$16)+(E5073&gt;=Calc!$C$17)+(E5073&gt;=Calc!$C$18)</f>
        <v>2</v>
      </c>
      <c r="M5073" s="49" t="str">
        <f aca="false">IF(AND(K5073=4,L5073&gt;=3),"Champions",IF(AND(K5073=3,L5073&gt;=3),"Loyal",IF(K5073&gt;=3,"Recent / New",IF(L5073&gt;=3,"At Risk","Hibernating / Lost"))))</f>
        <v>Hibernating / Lost</v>
      </c>
      <c r="N5073" s="54" t="n">
        <f aca="false">IF(AND(Calc!$C$2&lt;=2009,Calc!$C$3&gt;=2009),F5073,0)+IF(AND(Calc!$C$2&lt;=2010,Calc!$C$3&gt;=2010),G5073,0)+IF(AND(Calc!$C$2&lt;=2011,Calc!$C$3&gt;=2011),H5073,0)</f>
        <v>287.25</v>
      </c>
      <c r="O5073" s="61" t="n">
        <f aca="false">IF(AND(N5073&gt;0,OR(Calc!$C$4="*",B5073=Calc!$C$4)),N5073+ROW()*0.000000001,0)</f>
        <v>287.250005073</v>
      </c>
    </row>
    <row r="5074" customFormat="false" ht="15" hidden="false" customHeight="false" outlineLevel="0" collapsed="false">
      <c r="A5074" s="49" t="n">
        <v>17498</v>
      </c>
      <c r="B5074" s="49" t="s">
        <v>189</v>
      </c>
      <c r="C5074" s="63" t="n">
        <v>40811</v>
      </c>
      <c r="D5074" s="63" t="n">
        <v>40811</v>
      </c>
      <c r="E5074" s="49" t="n">
        <v>1</v>
      </c>
      <c r="F5074" s="54" t="n">
        <v>0</v>
      </c>
      <c r="G5074" s="54" t="n">
        <v>0</v>
      </c>
      <c r="H5074" s="54" t="n">
        <v>272.22</v>
      </c>
      <c r="I5074" s="54" t="n">
        <f aca="false">SUM(F5074:H5074)</f>
        <v>272.22</v>
      </c>
      <c r="J5074" s="49" t="n">
        <f aca="false">Calc!$C$5-D5074</f>
        <v>76</v>
      </c>
      <c r="K5074" s="49" t="n">
        <f aca="false">IF(J5074&lt;=Calc!$C$11,4,IF(J5074&lt;=Calc!$C$12,3,IF(J5074&lt;=Calc!$C$13,2,1)))</f>
        <v>3</v>
      </c>
      <c r="L5074" s="49" t="n">
        <f aca="false">1+(E5074&gt;=Calc!$C$16)+(E5074&gt;=Calc!$C$17)+(E5074&gt;=Calc!$C$18)</f>
        <v>1</v>
      </c>
      <c r="M5074" s="49" t="str">
        <f aca="false">IF(AND(K5074=4,L5074&gt;=3),"Champions",IF(AND(K5074=3,L5074&gt;=3),"Loyal",IF(K5074&gt;=3,"Recent / New",IF(L5074&gt;=3,"At Risk","Hibernating / Lost"))))</f>
        <v>Recent / New</v>
      </c>
      <c r="N5074" s="54" t="n">
        <f aca="false">IF(AND(Calc!$C$2&lt;=2009,Calc!$C$3&gt;=2009),F5074,0)+IF(AND(Calc!$C$2&lt;=2010,Calc!$C$3&gt;=2010),G5074,0)+IF(AND(Calc!$C$2&lt;=2011,Calc!$C$3&gt;=2011),H5074,0)</f>
        <v>272.22</v>
      </c>
      <c r="O5074" s="61" t="n">
        <f aca="false">IF(AND(N5074&gt;0,OR(Calc!$C$4="*",B5074=Calc!$C$4)),N5074+ROW()*0.000000001,0)</f>
        <v>272.220005074</v>
      </c>
    </row>
    <row r="5075" customFormat="false" ht="15" hidden="false" customHeight="false" outlineLevel="0" collapsed="false">
      <c r="A5075" s="49" t="n">
        <v>17499</v>
      </c>
      <c r="B5075" s="49" t="s">
        <v>189</v>
      </c>
      <c r="C5075" s="63" t="n">
        <v>40325</v>
      </c>
      <c r="D5075" s="63" t="n">
        <v>40597</v>
      </c>
      <c r="E5075" s="49" t="n">
        <v>2</v>
      </c>
      <c r="F5075" s="54" t="n">
        <v>0</v>
      </c>
      <c r="G5075" s="54" t="n">
        <v>673.96</v>
      </c>
      <c r="H5075" s="54" t="n">
        <v>622.88</v>
      </c>
      <c r="I5075" s="54" t="n">
        <f aca="false">SUM(F5075:H5075)</f>
        <v>1296.84</v>
      </c>
      <c r="J5075" s="49" t="n">
        <f aca="false">Calc!$C$5-D5075</f>
        <v>290</v>
      </c>
      <c r="K5075" s="49" t="n">
        <f aca="false">IF(J5075&lt;=Calc!$C$11,4,IF(J5075&lt;=Calc!$C$12,3,IF(J5075&lt;=Calc!$C$13,2,1)))</f>
        <v>2</v>
      </c>
      <c r="L5075" s="49" t="n">
        <f aca="false">1+(E5075&gt;=Calc!$C$16)+(E5075&gt;=Calc!$C$17)+(E5075&gt;=Calc!$C$18)</f>
        <v>2</v>
      </c>
      <c r="M5075" s="49" t="str">
        <f aca="false">IF(AND(K5075=4,L5075&gt;=3),"Champions",IF(AND(K5075=3,L5075&gt;=3),"Loyal",IF(K5075&gt;=3,"Recent / New",IF(L5075&gt;=3,"At Risk","Hibernating / Lost"))))</f>
        <v>Hibernating / Lost</v>
      </c>
      <c r="N5075" s="54" t="n">
        <f aca="false">IF(AND(Calc!$C$2&lt;=2009,Calc!$C$3&gt;=2009),F5075,0)+IF(AND(Calc!$C$2&lt;=2010,Calc!$C$3&gt;=2010),G5075,0)+IF(AND(Calc!$C$2&lt;=2011,Calc!$C$3&gt;=2011),H5075,0)</f>
        <v>1296.84</v>
      </c>
      <c r="O5075" s="61" t="n">
        <f aca="false">IF(AND(N5075&gt;0,OR(Calc!$C$4="*",B5075=Calc!$C$4)),N5075+ROW()*0.000000001,0)</f>
        <v>1296.840005075</v>
      </c>
    </row>
    <row r="5076" customFormat="false" ht="15" hidden="false" customHeight="false" outlineLevel="0" collapsed="false">
      <c r="A5076" s="49" t="n">
        <v>17500</v>
      </c>
      <c r="B5076" s="49" t="s">
        <v>189</v>
      </c>
      <c r="C5076" s="63" t="n">
        <v>40857</v>
      </c>
      <c r="D5076" s="63" t="n">
        <v>40869</v>
      </c>
      <c r="E5076" s="49" t="n">
        <v>3</v>
      </c>
      <c r="F5076" s="54" t="n">
        <v>0</v>
      </c>
      <c r="G5076" s="54" t="n">
        <v>0</v>
      </c>
      <c r="H5076" s="54" t="n">
        <v>1138</v>
      </c>
      <c r="I5076" s="54" t="n">
        <f aca="false">SUM(F5076:H5076)</f>
        <v>1138</v>
      </c>
      <c r="J5076" s="49" t="n">
        <f aca="false">Calc!$C$5-D5076</f>
        <v>18</v>
      </c>
      <c r="K5076" s="49" t="n">
        <f aca="false">IF(J5076&lt;=Calc!$C$11,4,IF(J5076&lt;=Calc!$C$12,3,IF(J5076&lt;=Calc!$C$13,2,1)))</f>
        <v>4</v>
      </c>
      <c r="L5076" s="49" t="n">
        <f aca="false">1+(E5076&gt;=Calc!$C$16)+(E5076&gt;=Calc!$C$17)+(E5076&gt;=Calc!$C$18)</f>
        <v>2</v>
      </c>
      <c r="M5076" s="49" t="str">
        <f aca="false">IF(AND(K5076=4,L5076&gt;=3),"Champions",IF(AND(K5076=3,L5076&gt;=3),"Loyal",IF(K5076&gt;=3,"Recent / New",IF(L5076&gt;=3,"At Risk","Hibernating / Lost"))))</f>
        <v>Recent / New</v>
      </c>
      <c r="N5076" s="54" t="n">
        <f aca="false">IF(AND(Calc!$C$2&lt;=2009,Calc!$C$3&gt;=2009),F5076,0)+IF(AND(Calc!$C$2&lt;=2010,Calc!$C$3&gt;=2010),G5076,0)+IF(AND(Calc!$C$2&lt;=2011,Calc!$C$3&gt;=2011),H5076,0)</f>
        <v>1138</v>
      </c>
      <c r="O5076" s="61" t="n">
        <f aca="false">IF(AND(N5076&gt;0,OR(Calc!$C$4="*",B5076=Calc!$C$4)),N5076+ROW()*0.000000001,0)</f>
        <v>1138.000005076</v>
      </c>
    </row>
    <row r="5077" customFormat="false" ht="15" hidden="false" customHeight="false" outlineLevel="0" collapsed="false">
      <c r="A5077" s="49" t="n">
        <v>17501</v>
      </c>
      <c r="B5077" s="49" t="s">
        <v>189</v>
      </c>
      <c r="C5077" s="63" t="n">
        <v>40666</v>
      </c>
      <c r="D5077" s="63" t="n">
        <v>40666</v>
      </c>
      <c r="E5077" s="49" t="n">
        <v>2</v>
      </c>
      <c r="F5077" s="54" t="n">
        <v>0</v>
      </c>
      <c r="G5077" s="54" t="n">
        <v>0</v>
      </c>
      <c r="H5077" s="54" t="n">
        <v>288.6</v>
      </c>
      <c r="I5077" s="54" t="n">
        <f aca="false">SUM(F5077:H5077)</f>
        <v>288.6</v>
      </c>
      <c r="J5077" s="49" t="n">
        <f aca="false">Calc!$C$5-D5077</f>
        <v>221</v>
      </c>
      <c r="K5077" s="49" t="n">
        <f aca="false">IF(J5077&lt;=Calc!$C$11,4,IF(J5077&lt;=Calc!$C$12,3,IF(J5077&lt;=Calc!$C$13,2,1)))</f>
        <v>2</v>
      </c>
      <c r="L5077" s="49" t="n">
        <f aca="false">1+(E5077&gt;=Calc!$C$16)+(E5077&gt;=Calc!$C$17)+(E5077&gt;=Calc!$C$18)</f>
        <v>2</v>
      </c>
      <c r="M5077" s="49" t="str">
        <f aca="false">IF(AND(K5077=4,L5077&gt;=3),"Champions",IF(AND(K5077=3,L5077&gt;=3),"Loyal",IF(K5077&gt;=3,"Recent / New",IF(L5077&gt;=3,"At Risk","Hibernating / Lost"))))</f>
        <v>Hibernating / Lost</v>
      </c>
      <c r="N5077" s="54" t="n">
        <f aca="false">IF(AND(Calc!$C$2&lt;=2009,Calc!$C$3&gt;=2009),F5077,0)+IF(AND(Calc!$C$2&lt;=2010,Calc!$C$3&gt;=2010),G5077,0)+IF(AND(Calc!$C$2&lt;=2011,Calc!$C$3&gt;=2011),H5077,0)</f>
        <v>288.6</v>
      </c>
      <c r="O5077" s="61" t="n">
        <f aca="false">IF(AND(N5077&gt;0,OR(Calc!$C$4="*",B5077=Calc!$C$4)),N5077+ROW()*0.000000001,0)</f>
        <v>288.600005077</v>
      </c>
    </row>
    <row r="5078" customFormat="false" ht="15" hidden="false" customHeight="false" outlineLevel="0" collapsed="false">
      <c r="A5078" s="49" t="n">
        <v>17502</v>
      </c>
      <c r="B5078" s="49" t="s">
        <v>189</v>
      </c>
      <c r="C5078" s="63" t="n">
        <v>40857</v>
      </c>
      <c r="D5078" s="63" t="n">
        <v>40877</v>
      </c>
      <c r="E5078" s="49" t="n">
        <v>4</v>
      </c>
      <c r="F5078" s="54" t="n">
        <v>0</v>
      </c>
      <c r="G5078" s="54" t="n">
        <v>0</v>
      </c>
      <c r="H5078" s="54" t="n">
        <v>689.1</v>
      </c>
      <c r="I5078" s="54" t="n">
        <f aca="false">SUM(F5078:H5078)</f>
        <v>689.1</v>
      </c>
      <c r="J5078" s="49" t="n">
        <f aca="false">Calc!$C$5-D5078</f>
        <v>10</v>
      </c>
      <c r="K5078" s="49" t="n">
        <f aca="false">IF(J5078&lt;=Calc!$C$11,4,IF(J5078&lt;=Calc!$C$12,3,IF(J5078&lt;=Calc!$C$13,2,1)))</f>
        <v>4</v>
      </c>
      <c r="L5078" s="49" t="n">
        <f aca="false">1+(E5078&gt;=Calc!$C$16)+(E5078&gt;=Calc!$C$17)+(E5078&gt;=Calc!$C$18)</f>
        <v>3</v>
      </c>
      <c r="M5078" s="49" t="str">
        <f aca="false">IF(AND(K5078=4,L5078&gt;=3),"Champions",IF(AND(K5078=3,L5078&gt;=3),"Loyal",IF(K5078&gt;=3,"Recent / New",IF(L5078&gt;=3,"At Risk","Hibernating / Lost"))))</f>
        <v>Champions</v>
      </c>
      <c r="N5078" s="54" t="n">
        <f aca="false">IF(AND(Calc!$C$2&lt;=2009,Calc!$C$3&gt;=2009),F5078,0)+IF(AND(Calc!$C$2&lt;=2010,Calc!$C$3&gt;=2010),G5078,0)+IF(AND(Calc!$C$2&lt;=2011,Calc!$C$3&gt;=2011),H5078,0)</f>
        <v>689.1</v>
      </c>
      <c r="O5078" s="61" t="n">
        <f aca="false">IF(AND(N5078&gt;0,OR(Calc!$C$4="*",B5078=Calc!$C$4)),N5078+ROW()*0.000000001,0)</f>
        <v>689.100005078</v>
      </c>
    </row>
    <row r="5079" customFormat="false" ht="15" hidden="false" customHeight="false" outlineLevel="0" collapsed="false">
      <c r="A5079" s="49" t="n">
        <v>17503</v>
      </c>
      <c r="B5079" s="49" t="s">
        <v>189</v>
      </c>
      <c r="C5079" s="63" t="n">
        <v>40848</v>
      </c>
      <c r="D5079" s="63" t="n">
        <v>40884</v>
      </c>
      <c r="E5079" s="49" t="n">
        <v>2</v>
      </c>
      <c r="F5079" s="54" t="n">
        <v>0</v>
      </c>
      <c r="G5079" s="54" t="n">
        <v>0</v>
      </c>
      <c r="H5079" s="54" t="n">
        <v>558.96</v>
      </c>
      <c r="I5079" s="54" t="n">
        <f aca="false">SUM(F5079:H5079)</f>
        <v>558.96</v>
      </c>
      <c r="J5079" s="49" t="n">
        <f aca="false">Calc!$C$5-D5079</f>
        <v>3</v>
      </c>
      <c r="K5079" s="49" t="n">
        <f aca="false">IF(J5079&lt;=Calc!$C$11,4,IF(J5079&lt;=Calc!$C$12,3,IF(J5079&lt;=Calc!$C$13,2,1)))</f>
        <v>4</v>
      </c>
      <c r="L5079" s="49" t="n">
        <f aca="false">1+(E5079&gt;=Calc!$C$16)+(E5079&gt;=Calc!$C$17)+(E5079&gt;=Calc!$C$18)</f>
        <v>2</v>
      </c>
      <c r="M5079" s="49" t="str">
        <f aca="false">IF(AND(K5079=4,L5079&gt;=3),"Champions",IF(AND(K5079=3,L5079&gt;=3),"Loyal",IF(K5079&gt;=3,"Recent / New",IF(L5079&gt;=3,"At Risk","Hibernating / Lost"))))</f>
        <v>Recent / New</v>
      </c>
      <c r="N5079" s="54" t="n">
        <f aca="false">IF(AND(Calc!$C$2&lt;=2009,Calc!$C$3&gt;=2009),F5079,0)+IF(AND(Calc!$C$2&lt;=2010,Calc!$C$3&gt;=2010),G5079,0)+IF(AND(Calc!$C$2&lt;=2011,Calc!$C$3&gt;=2011),H5079,0)</f>
        <v>558.96</v>
      </c>
      <c r="O5079" s="61" t="n">
        <f aca="false">IF(AND(N5079&gt;0,OR(Calc!$C$4="*",B5079=Calc!$C$4)),N5079+ROW()*0.000000001,0)</f>
        <v>558.960005079</v>
      </c>
    </row>
    <row r="5080" customFormat="false" ht="15" hidden="false" customHeight="false" outlineLevel="0" collapsed="false">
      <c r="A5080" s="49" t="n">
        <v>17504</v>
      </c>
      <c r="B5080" s="49" t="s">
        <v>189</v>
      </c>
      <c r="C5080" s="63" t="n">
        <v>40217</v>
      </c>
      <c r="D5080" s="63" t="n">
        <v>40680</v>
      </c>
      <c r="E5080" s="49" t="n">
        <v>18</v>
      </c>
      <c r="F5080" s="54" t="n">
        <v>0</v>
      </c>
      <c r="G5080" s="54" t="n">
        <v>6493.14</v>
      </c>
      <c r="H5080" s="54" t="n">
        <v>2745.28</v>
      </c>
      <c r="I5080" s="54" t="n">
        <f aca="false">SUM(F5080:H5080)</f>
        <v>9238.42</v>
      </c>
      <c r="J5080" s="49" t="n">
        <f aca="false">Calc!$C$5-D5080</f>
        <v>207</v>
      </c>
      <c r="K5080" s="49" t="n">
        <f aca="false">IF(J5080&lt;=Calc!$C$11,4,IF(J5080&lt;=Calc!$C$12,3,IF(J5080&lt;=Calc!$C$13,2,1)))</f>
        <v>2</v>
      </c>
      <c r="L5080" s="49" t="n">
        <f aca="false">1+(E5080&gt;=Calc!$C$16)+(E5080&gt;=Calc!$C$17)+(E5080&gt;=Calc!$C$18)</f>
        <v>4</v>
      </c>
      <c r="M5080" s="49" t="str">
        <f aca="false">IF(AND(K5080=4,L5080&gt;=3),"Champions",IF(AND(K5080=3,L5080&gt;=3),"Loyal",IF(K5080&gt;=3,"Recent / New",IF(L5080&gt;=3,"At Risk","Hibernating / Lost"))))</f>
        <v>At Risk</v>
      </c>
      <c r="N5080" s="54" t="n">
        <f aca="false">IF(AND(Calc!$C$2&lt;=2009,Calc!$C$3&gt;=2009),F5080,0)+IF(AND(Calc!$C$2&lt;=2010,Calc!$C$3&gt;=2010),G5080,0)+IF(AND(Calc!$C$2&lt;=2011,Calc!$C$3&gt;=2011),H5080,0)</f>
        <v>9238.42</v>
      </c>
      <c r="O5080" s="61" t="n">
        <f aca="false">IF(AND(N5080&gt;0,OR(Calc!$C$4="*",B5080=Calc!$C$4)),N5080+ROW()*0.000000001,0)</f>
        <v>9238.42000508</v>
      </c>
    </row>
    <row r="5081" customFormat="false" ht="15" hidden="false" customHeight="false" outlineLevel="0" collapsed="false">
      <c r="A5081" s="49" t="n">
        <v>17505</v>
      </c>
      <c r="B5081" s="49" t="s">
        <v>189</v>
      </c>
      <c r="C5081" s="63" t="n">
        <v>40281</v>
      </c>
      <c r="D5081" s="63" t="n">
        <v>40725</v>
      </c>
      <c r="E5081" s="49" t="n">
        <v>5</v>
      </c>
      <c r="F5081" s="54" t="n">
        <v>0</v>
      </c>
      <c r="G5081" s="54" t="n">
        <v>1289.64</v>
      </c>
      <c r="H5081" s="54" t="n">
        <v>1145.84</v>
      </c>
      <c r="I5081" s="54" t="n">
        <f aca="false">SUM(F5081:H5081)</f>
        <v>2435.48</v>
      </c>
      <c r="J5081" s="49" t="n">
        <f aca="false">Calc!$C$5-D5081</f>
        <v>162</v>
      </c>
      <c r="K5081" s="49" t="n">
        <f aca="false">IF(J5081&lt;=Calc!$C$11,4,IF(J5081&lt;=Calc!$C$12,3,IF(J5081&lt;=Calc!$C$13,2,1)))</f>
        <v>2</v>
      </c>
      <c r="L5081" s="49" t="n">
        <f aca="false">1+(E5081&gt;=Calc!$C$16)+(E5081&gt;=Calc!$C$17)+(E5081&gt;=Calc!$C$18)</f>
        <v>3</v>
      </c>
      <c r="M5081" s="49" t="str">
        <f aca="false">IF(AND(K5081=4,L5081&gt;=3),"Champions",IF(AND(K5081=3,L5081&gt;=3),"Loyal",IF(K5081&gt;=3,"Recent / New",IF(L5081&gt;=3,"At Risk","Hibernating / Lost"))))</f>
        <v>At Risk</v>
      </c>
      <c r="N5081" s="54" t="n">
        <f aca="false">IF(AND(Calc!$C$2&lt;=2009,Calc!$C$3&gt;=2009),F5081,0)+IF(AND(Calc!$C$2&lt;=2010,Calc!$C$3&gt;=2010),G5081,0)+IF(AND(Calc!$C$2&lt;=2011,Calc!$C$3&gt;=2011),H5081,0)</f>
        <v>2435.48</v>
      </c>
      <c r="O5081" s="61" t="n">
        <f aca="false">IF(AND(N5081&gt;0,OR(Calc!$C$4="*",B5081=Calc!$C$4)),N5081+ROW()*0.000000001,0)</f>
        <v>2435.480005081</v>
      </c>
    </row>
    <row r="5082" customFormat="false" ht="15" hidden="false" customHeight="false" outlineLevel="0" collapsed="false">
      <c r="A5082" s="49" t="n">
        <v>17506</v>
      </c>
      <c r="B5082" s="49" t="s">
        <v>189</v>
      </c>
      <c r="C5082" s="63" t="n">
        <v>40811</v>
      </c>
      <c r="D5082" s="63" t="n">
        <v>40811</v>
      </c>
      <c r="E5082" s="49" t="n">
        <v>1</v>
      </c>
      <c r="F5082" s="54" t="n">
        <v>0</v>
      </c>
      <c r="G5082" s="54" t="n">
        <v>0</v>
      </c>
      <c r="H5082" s="54" t="n">
        <v>294.29</v>
      </c>
      <c r="I5082" s="54" t="n">
        <f aca="false">SUM(F5082:H5082)</f>
        <v>294.29</v>
      </c>
      <c r="J5082" s="49" t="n">
        <f aca="false">Calc!$C$5-D5082</f>
        <v>76</v>
      </c>
      <c r="K5082" s="49" t="n">
        <f aca="false">IF(J5082&lt;=Calc!$C$11,4,IF(J5082&lt;=Calc!$C$12,3,IF(J5082&lt;=Calc!$C$13,2,1)))</f>
        <v>3</v>
      </c>
      <c r="L5082" s="49" t="n">
        <f aca="false">1+(E5082&gt;=Calc!$C$16)+(E5082&gt;=Calc!$C$17)+(E5082&gt;=Calc!$C$18)</f>
        <v>1</v>
      </c>
      <c r="M5082" s="49" t="str">
        <f aca="false">IF(AND(K5082=4,L5082&gt;=3),"Champions",IF(AND(K5082=3,L5082&gt;=3),"Loyal",IF(K5082&gt;=3,"Recent / New",IF(L5082&gt;=3,"At Risk","Hibernating / Lost"))))</f>
        <v>Recent / New</v>
      </c>
      <c r="N5082" s="54" t="n">
        <f aca="false">IF(AND(Calc!$C$2&lt;=2009,Calc!$C$3&gt;=2009),F5082,0)+IF(AND(Calc!$C$2&lt;=2010,Calc!$C$3&gt;=2010),G5082,0)+IF(AND(Calc!$C$2&lt;=2011,Calc!$C$3&gt;=2011),H5082,0)</f>
        <v>294.29</v>
      </c>
      <c r="O5082" s="61" t="n">
        <f aca="false">IF(AND(N5082&gt;0,OR(Calc!$C$4="*",B5082=Calc!$C$4)),N5082+ROW()*0.000000001,0)</f>
        <v>294.290005082</v>
      </c>
    </row>
    <row r="5083" customFormat="false" ht="15" hidden="false" customHeight="false" outlineLevel="0" collapsed="false">
      <c r="A5083" s="49" t="n">
        <v>17507</v>
      </c>
      <c r="B5083" s="49" t="s">
        <v>189</v>
      </c>
      <c r="C5083" s="63" t="n">
        <v>40577</v>
      </c>
      <c r="D5083" s="63" t="n">
        <v>40625</v>
      </c>
      <c r="E5083" s="49" t="n">
        <v>2</v>
      </c>
      <c r="F5083" s="54" t="n">
        <v>0</v>
      </c>
      <c r="G5083" s="54" t="n">
        <v>0</v>
      </c>
      <c r="H5083" s="54" t="n">
        <v>605.58</v>
      </c>
      <c r="I5083" s="54" t="n">
        <f aca="false">SUM(F5083:H5083)</f>
        <v>605.58</v>
      </c>
      <c r="J5083" s="49" t="n">
        <f aca="false">Calc!$C$5-D5083</f>
        <v>262</v>
      </c>
      <c r="K5083" s="49" t="n">
        <f aca="false">IF(J5083&lt;=Calc!$C$11,4,IF(J5083&lt;=Calc!$C$12,3,IF(J5083&lt;=Calc!$C$13,2,1)))</f>
        <v>2</v>
      </c>
      <c r="L5083" s="49" t="n">
        <f aca="false">1+(E5083&gt;=Calc!$C$16)+(E5083&gt;=Calc!$C$17)+(E5083&gt;=Calc!$C$18)</f>
        <v>2</v>
      </c>
      <c r="M5083" s="49" t="str">
        <f aca="false">IF(AND(K5083=4,L5083&gt;=3),"Champions",IF(AND(K5083=3,L5083&gt;=3),"Loyal",IF(K5083&gt;=3,"Recent / New",IF(L5083&gt;=3,"At Risk","Hibernating / Lost"))))</f>
        <v>Hibernating / Lost</v>
      </c>
      <c r="N5083" s="54" t="n">
        <f aca="false">IF(AND(Calc!$C$2&lt;=2009,Calc!$C$3&gt;=2009),F5083,0)+IF(AND(Calc!$C$2&lt;=2010,Calc!$C$3&gt;=2010),G5083,0)+IF(AND(Calc!$C$2&lt;=2011,Calc!$C$3&gt;=2011),H5083,0)</f>
        <v>605.58</v>
      </c>
      <c r="O5083" s="61" t="n">
        <f aca="false">IF(AND(N5083&gt;0,OR(Calc!$C$4="*",B5083=Calc!$C$4)),N5083+ROW()*0.000000001,0)</f>
        <v>605.580005083</v>
      </c>
    </row>
    <row r="5084" customFormat="false" ht="15" hidden="false" customHeight="false" outlineLevel="0" collapsed="false">
      <c r="A5084" s="49" t="n">
        <v>17508</v>
      </c>
      <c r="B5084" s="49" t="s">
        <v>209</v>
      </c>
      <c r="C5084" s="63" t="n">
        <v>40154</v>
      </c>
      <c r="D5084" s="63" t="n">
        <v>40606</v>
      </c>
      <c r="E5084" s="49" t="n">
        <v>8</v>
      </c>
      <c r="F5084" s="54" t="n">
        <v>610.95</v>
      </c>
      <c r="G5084" s="54" t="n">
        <v>3548.52</v>
      </c>
      <c r="H5084" s="54" t="n">
        <v>387.31</v>
      </c>
      <c r="I5084" s="54" t="n">
        <f aca="false">SUM(F5084:H5084)</f>
        <v>4546.78</v>
      </c>
      <c r="J5084" s="49" t="n">
        <f aca="false">Calc!$C$5-D5084</f>
        <v>281</v>
      </c>
      <c r="K5084" s="49" t="n">
        <f aca="false">IF(J5084&lt;=Calc!$C$11,4,IF(J5084&lt;=Calc!$C$12,3,IF(J5084&lt;=Calc!$C$13,2,1)))</f>
        <v>2</v>
      </c>
      <c r="L5084" s="49" t="n">
        <f aca="false">1+(E5084&gt;=Calc!$C$16)+(E5084&gt;=Calc!$C$17)+(E5084&gt;=Calc!$C$18)</f>
        <v>4</v>
      </c>
      <c r="M5084" s="49" t="str">
        <f aca="false">IF(AND(K5084=4,L5084&gt;=3),"Champions",IF(AND(K5084=3,L5084&gt;=3),"Loyal",IF(K5084&gt;=3,"Recent / New",IF(L5084&gt;=3,"At Risk","Hibernating / Lost"))))</f>
        <v>At Risk</v>
      </c>
      <c r="N5084" s="54" t="n">
        <f aca="false">IF(AND(Calc!$C$2&lt;=2009,Calc!$C$3&gt;=2009),F5084,0)+IF(AND(Calc!$C$2&lt;=2010,Calc!$C$3&gt;=2010),G5084,0)+IF(AND(Calc!$C$2&lt;=2011,Calc!$C$3&gt;=2011),H5084,0)</f>
        <v>4546.78</v>
      </c>
      <c r="O5084" s="61" t="n">
        <f aca="false">IF(AND(N5084&gt;0,OR(Calc!$C$4="*",B5084=Calc!$C$4)),N5084+ROW()*0.000000001,0)</f>
        <v>4546.780005084</v>
      </c>
    </row>
    <row r="5085" customFormat="false" ht="15" hidden="false" customHeight="false" outlineLevel="0" collapsed="false">
      <c r="A5085" s="49" t="n">
        <v>17509</v>
      </c>
      <c r="B5085" s="49" t="s">
        <v>189</v>
      </c>
      <c r="C5085" s="63" t="n">
        <v>40823</v>
      </c>
      <c r="D5085" s="63" t="n">
        <v>40829</v>
      </c>
      <c r="E5085" s="49" t="n">
        <v>8</v>
      </c>
      <c r="F5085" s="54" t="n">
        <v>0</v>
      </c>
      <c r="G5085" s="54" t="n">
        <v>0</v>
      </c>
      <c r="H5085" s="54" t="n">
        <v>6069.24</v>
      </c>
      <c r="I5085" s="54" t="n">
        <f aca="false">SUM(F5085:H5085)</f>
        <v>6069.24</v>
      </c>
      <c r="J5085" s="49" t="n">
        <f aca="false">Calc!$C$5-D5085</f>
        <v>58</v>
      </c>
      <c r="K5085" s="49" t="n">
        <f aca="false">IF(J5085&lt;=Calc!$C$11,4,IF(J5085&lt;=Calc!$C$12,3,IF(J5085&lt;=Calc!$C$13,2,1)))</f>
        <v>3</v>
      </c>
      <c r="L5085" s="49" t="n">
        <f aca="false">1+(E5085&gt;=Calc!$C$16)+(E5085&gt;=Calc!$C$17)+(E5085&gt;=Calc!$C$18)</f>
        <v>4</v>
      </c>
      <c r="M5085" s="49" t="str">
        <f aca="false">IF(AND(K5085=4,L5085&gt;=3),"Champions",IF(AND(K5085=3,L5085&gt;=3),"Loyal",IF(K5085&gt;=3,"Recent / New",IF(L5085&gt;=3,"At Risk","Hibernating / Lost"))))</f>
        <v>Loyal</v>
      </c>
      <c r="N5085" s="54" t="n">
        <f aca="false">IF(AND(Calc!$C$2&lt;=2009,Calc!$C$3&gt;=2009),F5085,0)+IF(AND(Calc!$C$2&lt;=2010,Calc!$C$3&gt;=2010),G5085,0)+IF(AND(Calc!$C$2&lt;=2011,Calc!$C$3&gt;=2011),H5085,0)</f>
        <v>6069.24</v>
      </c>
      <c r="O5085" s="61" t="n">
        <f aca="false">IF(AND(N5085&gt;0,OR(Calc!$C$4="*",B5085=Calc!$C$4)),N5085+ROW()*0.000000001,0)</f>
        <v>6069.240005085</v>
      </c>
    </row>
    <row r="5086" customFormat="false" ht="15" hidden="false" customHeight="false" outlineLevel="0" collapsed="false">
      <c r="A5086" s="49" t="n">
        <v>17510</v>
      </c>
      <c r="B5086" s="49" t="s">
        <v>189</v>
      </c>
      <c r="C5086" s="63" t="n">
        <v>40466</v>
      </c>
      <c r="D5086" s="63" t="n">
        <v>40862</v>
      </c>
      <c r="E5086" s="49" t="n">
        <v>2</v>
      </c>
      <c r="F5086" s="54" t="n">
        <v>0</v>
      </c>
      <c r="G5086" s="54" t="n">
        <v>206.08</v>
      </c>
      <c r="H5086" s="54" t="n">
        <v>308.48</v>
      </c>
      <c r="I5086" s="54" t="n">
        <f aca="false">SUM(F5086:H5086)</f>
        <v>514.56</v>
      </c>
      <c r="J5086" s="49" t="n">
        <f aca="false">Calc!$C$5-D5086</f>
        <v>25</v>
      </c>
      <c r="K5086" s="49" t="n">
        <f aca="false">IF(J5086&lt;=Calc!$C$11,4,IF(J5086&lt;=Calc!$C$12,3,IF(J5086&lt;=Calc!$C$13,2,1)))</f>
        <v>4</v>
      </c>
      <c r="L5086" s="49" t="n">
        <f aca="false">1+(E5086&gt;=Calc!$C$16)+(E5086&gt;=Calc!$C$17)+(E5086&gt;=Calc!$C$18)</f>
        <v>2</v>
      </c>
      <c r="M5086" s="49" t="str">
        <f aca="false">IF(AND(K5086=4,L5086&gt;=3),"Champions",IF(AND(K5086=3,L5086&gt;=3),"Loyal",IF(K5086&gt;=3,"Recent / New",IF(L5086&gt;=3,"At Risk","Hibernating / Lost"))))</f>
        <v>Recent / New</v>
      </c>
      <c r="N5086" s="54" t="n">
        <f aca="false">IF(AND(Calc!$C$2&lt;=2009,Calc!$C$3&gt;=2009),F5086,0)+IF(AND(Calc!$C$2&lt;=2010,Calc!$C$3&gt;=2010),G5086,0)+IF(AND(Calc!$C$2&lt;=2011,Calc!$C$3&gt;=2011),H5086,0)</f>
        <v>514.56</v>
      </c>
      <c r="O5086" s="61" t="n">
        <f aca="false">IF(AND(N5086&gt;0,OR(Calc!$C$4="*",B5086=Calc!$C$4)),N5086+ROW()*0.000000001,0)</f>
        <v>514.560005086</v>
      </c>
    </row>
    <row r="5087" customFormat="false" ht="15" hidden="false" customHeight="false" outlineLevel="0" collapsed="false">
      <c r="A5087" s="49" t="n">
        <v>17511</v>
      </c>
      <c r="B5087" s="49" t="s">
        <v>189</v>
      </c>
      <c r="C5087" s="63" t="n">
        <v>40149</v>
      </c>
      <c r="D5087" s="63" t="n">
        <v>40884</v>
      </c>
      <c r="E5087" s="49" t="n">
        <v>60</v>
      </c>
      <c r="F5087" s="54" t="n">
        <v>8367.81</v>
      </c>
      <c r="G5087" s="54" t="n">
        <v>78633.19</v>
      </c>
      <c r="H5087" s="54" t="n">
        <v>81503.44</v>
      </c>
      <c r="I5087" s="54" t="n">
        <f aca="false">SUM(F5087:H5087)</f>
        <v>168504.44</v>
      </c>
      <c r="J5087" s="49" t="n">
        <f aca="false">Calc!$C$5-D5087</f>
        <v>3</v>
      </c>
      <c r="K5087" s="49" t="n">
        <f aca="false">IF(J5087&lt;=Calc!$C$11,4,IF(J5087&lt;=Calc!$C$12,3,IF(J5087&lt;=Calc!$C$13,2,1)))</f>
        <v>4</v>
      </c>
      <c r="L5087" s="49" t="n">
        <f aca="false">1+(E5087&gt;=Calc!$C$16)+(E5087&gt;=Calc!$C$17)+(E5087&gt;=Calc!$C$18)</f>
        <v>4</v>
      </c>
      <c r="M5087" s="49" t="str">
        <f aca="false">IF(AND(K5087=4,L5087&gt;=3),"Champions",IF(AND(K5087=3,L5087&gt;=3),"Loyal",IF(K5087&gt;=3,"Recent / New",IF(L5087&gt;=3,"At Risk","Hibernating / Lost"))))</f>
        <v>Champions</v>
      </c>
      <c r="N5087" s="54" t="n">
        <f aca="false">IF(AND(Calc!$C$2&lt;=2009,Calc!$C$3&gt;=2009),F5087,0)+IF(AND(Calc!$C$2&lt;=2010,Calc!$C$3&gt;=2010),G5087,0)+IF(AND(Calc!$C$2&lt;=2011,Calc!$C$3&gt;=2011),H5087,0)</f>
        <v>168504.44</v>
      </c>
      <c r="O5087" s="61" t="n">
        <f aca="false">IF(AND(N5087&gt;0,OR(Calc!$C$4="*",B5087=Calc!$C$4)),N5087+ROW()*0.000000001,0)</f>
        <v>168504.440005087</v>
      </c>
    </row>
    <row r="5088" customFormat="false" ht="15" hidden="false" customHeight="false" outlineLevel="0" collapsed="false">
      <c r="A5088" s="49" t="n">
        <v>17512</v>
      </c>
      <c r="B5088" s="49" t="s">
        <v>189</v>
      </c>
      <c r="C5088" s="63" t="n">
        <v>40157</v>
      </c>
      <c r="D5088" s="63" t="n">
        <v>40858</v>
      </c>
      <c r="E5088" s="49" t="n">
        <v>18</v>
      </c>
      <c r="F5088" s="54" t="n">
        <v>864.89</v>
      </c>
      <c r="G5088" s="54" t="n">
        <v>1647.34</v>
      </c>
      <c r="H5088" s="54" t="n">
        <v>2920.04</v>
      </c>
      <c r="I5088" s="54" t="n">
        <f aca="false">SUM(F5088:H5088)</f>
        <v>5432.27</v>
      </c>
      <c r="J5088" s="49" t="n">
        <f aca="false">Calc!$C$5-D5088</f>
        <v>29</v>
      </c>
      <c r="K5088" s="49" t="n">
        <f aca="false">IF(J5088&lt;=Calc!$C$11,4,IF(J5088&lt;=Calc!$C$12,3,IF(J5088&lt;=Calc!$C$13,2,1)))</f>
        <v>3</v>
      </c>
      <c r="L5088" s="49" t="n">
        <f aca="false">1+(E5088&gt;=Calc!$C$16)+(E5088&gt;=Calc!$C$17)+(E5088&gt;=Calc!$C$18)</f>
        <v>4</v>
      </c>
      <c r="M5088" s="49" t="str">
        <f aca="false">IF(AND(K5088=4,L5088&gt;=3),"Champions",IF(AND(K5088=3,L5088&gt;=3),"Loyal",IF(K5088&gt;=3,"Recent / New",IF(L5088&gt;=3,"At Risk","Hibernating / Lost"))))</f>
        <v>Loyal</v>
      </c>
      <c r="N5088" s="54" t="n">
        <f aca="false">IF(AND(Calc!$C$2&lt;=2009,Calc!$C$3&gt;=2009),F5088,0)+IF(AND(Calc!$C$2&lt;=2010,Calc!$C$3&gt;=2010),G5088,0)+IF(AND(Calc!$C$2&lt;=2011,Calc!$C$3&gt;=2011),H5088,0)</f>
        <v>5432.27</v>
      </c>
      <c r="O5088" s="61" t="n">
        <f aca="false">IF(AND(N5088&gt;0,OR(Calc!$C$4="*",B5088=Calc!$C$4)),N5088+ROW()*0.000000001,0)</f>
        <v>5432.270005088</v>
      </c>
    </row>
    <row r="5089" customFormat="false" ht="15" hidden="false" customHeight="false" outlineLevel="0" collapsed="false">
      <c r="A5089" s="49" t="n">
        <v>17513</v>
      </c>
      <c r="B5089" s="49" t="s">
        <v>189</v>
      </c>
      <c r="C5089" s="63" t="n">
        <v>40407</v>
      </c>
      <c r="D5089" s="63" t="n">
        <v>40814</v>
      </c>
      <c r="E5089" s="49" t="n">
        <v>3</v>
      </c>
      <c r="F5089" s="54" t="n">
        <v>0</v>
      </c>
      <c r="G5089" s="54" t="n">
        <v>645.6</v>
      </c>
      <c r="H5089" s="54" t="n">
        <v>513.2</v>
      </c>
      <c r="I5089" s="54" t="n">
        <f aca="false">SUM(F5089:H5089)</f>
        <v>1158.8</v>
      </c>
      <c r="J5089" s="49" t="n">
        <f aca="false">Calc!$C$5-D5089</f>
        <v>73</v>
      </c>
      <c r="K5089" s="49" t="n">
        <f aca="false">IF(J5089&lt;=Calc!$C$11,4,IF(J5089&lt;=Calc!$C$12,3,IF(J5089&lt;=Calc!$C$13,2,1)))</f>
        <v>3</v>
      </c>
      <c r="L5089" s="49" t="n">
        <f aca="false">1+(E5089&gt;=Calc!$C$16)+(E5089&gt;=Calc!$C$17)+(E5089&gt;=Calc!$C$18)</f>
        <v>2</v>
      </c>
      <c r="M5089" s="49" t="str">
        <f aca="false">IF(AND(K5089=4,L5089&gt;=3),"Champions",IF(AND(K5089=3,L5089&gt;=3),"Loyal",IF(K5089&gt;=3,"Recent / New",IF(L5089&gt;=3,"At Risk","Hibernating / Lost"))))</f>
        <v>Recent / New</v>
      </c>
      <c r="N5089" s="54" t="n">
        <f aca="false">IF(AND(Calc!$C$2&lt;=2009,Calc!$C$3&gt;=2009),F5089,0)+IF(AND(Calc!$C$2&lt;=2010,Calc!$C$3&gt;=2010),G5089,0)+IF(AND(Calc!$C$2&lt;=2011,Calc!$C$3&gt;=2011),H5089,0)</f>
        <v>1158.8</v>
      </c>
      <c r="O5089" s="61" t="n">
        <f aca="false">IF(AND(N5089&gt;0,OR(Calc!$C$4="*",B5089=Calc!$C$4)),N5089+ROW()*0.000000001,0)</f>
        <v>1158.800005089</v>
      </c>
    </row>
    <row r="5090" customFormat="false" ht="15" hidden="false" customHeight="false" outlineLevel="0" collapsed="false">
      <c r="A5090" s="49" t="n">
        <v>17514</v>
      </c>
      <c r="B5090" s="49" t="s">
        <v>189</v>
      </c>
      <c r="C5090" s="63" t="n">
        <v>40217</v>
      </c>
      <c r="D5090" s="63" t="n">
        <v>40758</v>
      </c>
      <c r="E5090" s="49" t="n">
        <v>2</v>
      </c>
      <c r="F5090" s="54" t="n">
        <v>0</v>
      </c>
      <c r="G5090" s="54" t="n">
        <v>313.35</v>
      </c>
      <c r="H5090" s="54" t="n">
        <v>208.65</v>
      </c>
      <c r="I5090" s="54" t="n">
        <f aca="false">SUM(F5090:H5090)</f>
        <v>522</v>
      </c>
      <c r="J5090" s="49" t="n">
        <f aca="false">Calc!$C$5-D5090</f>
        <v>129</v>
      </c>
      <c r="K5090" s="49" t="n">
        <f aca="false">IF(J5090&lt;=Calc!$C$11,4,IF(J5090&lt;=Calc!$C$12,3,IF(J5090&lt;=Calc!$C$13,2,1)))</f>
        <v>2</v>
      </c>
      <c r="L5090" s="49" t="n">
        <f aca="false">1+(E5090&gt;=Calc!$C$16)+(E5090&gt;=Calc!$C$17)+(E5090&gt;=Calc!$C$18)</f>
        <v>2</v>
      </c>
      <c r="M5090" s="49" t="str">
        <f aca="false">IF(AND(K5090=4,L5090&gt;=3),"Champions",IF(AND(K5090=3,L5090&gt;=3),"Loyal",IF(K5090&gt;=3,"Recent / New",IF(L5090&gt;=3,"At Risk","Hibernating / Lost"))))</f>
        <v>Hibernating / Lost</v>
      </c>
      <c r="N5090" s="54" t="n">
        <f aca="false">IF(AND(Calc!$C$2&lt;=2009,Calc!$C$3&gt;=2009),F5090,0)+IF(AND(Calc!$C$2&lt;=2010,Calc!$C$3&gt;=2010),G5090,0)+IF(AND(Calc!$C$2&lt;=2011,Calc!$C$3&gt;=2011),H5090,0)</f>
        <v>522</v>
      </c>
      <c r="O5090" s="61" t="n">
        <f aca="false">IF(AND(N5090&gt;0,OR(Calc!$C$4="*",B5090=Calc!$C$4)),N5090+ROW()*0.000000001,0)</f>
        <v>522.00000509</v>
      </c>
    </row>
    <row r="5091" customFormat="false" ht="15" hidden="false" customHeight="false" outlineLevel="0" collapsed="false">
      <c r="A5091" s="49" t="n">
        <v>17515</v>
      </c>
      <c r="B5091" s="49" t="s">
        <v>189</v>
      </c>
      <c r="C5091" s="63" t="n">
        <v>40336</v>
      </c>
      <c r="D5091" s="63" t="n">
        <v>40855</v>
      </c>
      <c r="E5091" s="49" t="n">
        <v>9</v>
      </c>
      <c r="F5091" s="54" t="n">
        <v>0</v>
      </c>
      <c r="G5091" s="54" t="n">
        <v>963.49</v>
      </c>
      <c r="H5091" s="54" t="n">
        <v>639.02</v>
      </c>
      <c r="I5091" s="54" t="n">
        <f aca="false">SUM(F5091:H5091)</f>
        <v>1602.51</v>
      </c>
      <c r="J5091" s="49" t="n">
        <f aca="false">Calc!$C$5-D5091</f>
        <v>32</v>
      </c>
      <c r="K5091" s="49" t="n">
        <f aca="false">IF(J5091&lt;=Calc!$C$11,4,IF(J5091&lt;=Calc!$C$12,3,IF(J5091&lt;=Calc!$C$13,2,1)))</f>
        <v>3</v>
      </c>
      <c r="L5091" s="49" t="n">
        <f aca="false">1+(E5091&gt;=Calc!$C$16)+(E5091&gt;=Calc!$C$17)+(E5091&gt;=Calc!$C$18)</f>
        <v>4</v>
      </c>
      <c r="M5091" s="49" t="str">
        <f aca="false">IF(AND(K5091=4,L5091&gt;=3),"Champions",IF(AND(K5091=3,L5091&gt;=3),"Loyal",IF(K5091&gt;=3,"Recent / New",IF(L5091&gt;=3,"At Risk","Hibernating / Lost"))))</f>
        <v>Loyal</v>
      </c>
      <c r="N5091" s="54" t="n">
        <f aca="false">IF(AND(Calc!$C$2&lt;=2009,Calc!$C$3&gt;=2009),F5091,0)+IF(AND(Calc!$C$2&lt;=2010,Calc!$C$3&gt;=2010),G5091,0)+IF(AND(Calc!$C$2&lt;=2011,Calc!$C$3&gt;=2011),H5091,0)</f>
        <v>1602.51</v>
      </c>
      <c r="O5091" s="61" t="n">
        <f aca="false">IF(AND(N5091&gt;0,OR(Calc!$C$4="*",B5091=Calc!$C$4)),N5091+ROW()*0.000000001,0)</f>
        <v>1602.510005091</v>
      </c>
    </row>
    <row r="5092" customFormat="false" ht="15" hidden="false" customHeight="false" outlineLevel="0" collapsed="false">
      <c r="A5092" s="49" t="n">
        <v>17516</v>
      </c>
      <c r="B5092" s="49" t="s">
        <v>189</v>
      </c>
      <c r="C5092" s="63" t="n">
        <v>40508</v>
      </c>
      <c r="D5092" s="63" t="n">
        <v>40871</v>
      </c>
      <c r="E5092" s="49" t="n">
        <v>6</v>
      </c>
      <c r="F5092" s="54" t="n">
        <v>0</v>
      </c>
      <c r="G5092" s="54" t="n">
        <v>182.62</v>
      </c>
      <c r="H5092" s="54" t="n">
        <v>764.88</v>
      </c>
      <c r="I5092" s="54" t="n">
        <f aca="false">SUM(F5092:H5092)</f>
        <v>947.5</v>
      </c>
      <c r="J5092" s="49" t="n">
        <f aca="false">Calc!$C$5-D5092</f>
        <v>16</v>
      </c>
      <c r="K5092" s="49" t="n">
        <f aca="false">IF(J5092&lt;=Calc!$C$11,4,IF(J5092&lt;=Calc!$C$12,3,IF(J5092&lt;=Calc!$C$13,2,1)))</f>
        <v>4</v>
      </c>
      <c r="L5092" s="49" t="n">
        <f aca="false">1+(E5092&gt;=Calc!$C$16)+(E5092&gt;=Calc!$C$17)+(E5092&gt;=Calc!$C$18)</f>
        <v>3</v>
      </c>
      <c r="M5092" s="49" t="str">
        <f aca="false">IF(AND(K5092=4,L5092&gt;=3),"Champions",IF(AND(K5092=3,L5092&gt;=3),"Loyal",IF(K5092&gt;=3,"Recent / New",IF(L5092&gt;=3,"At Risk","Hibernating / Lost"))))</f>
        <v>Champions</v>
      </c>
      <c r="N5092" s="54" t="n">
        <f aca="false">IF(AND(Calc!$C$2&lt;=2009,Calc!$C$3&gt;=2009),F5092,0)+IF(AND(Calc!$C$2&lt;=2010,Calc!$C$3&gt;=2010),G5092,0)+IF(AND(Calc!$C$2&lt;=2011,Calc!$C$3&gt;=2011),H5092,0)</f>
        <v>947.5</v>
      </c>
      <c r="O5092" s="61" t="n">
        <f aca="false">IF(AND(N5092&gt;0,OR(Calc!$C$4="*",B5092=Calc!$C$4)),N5092+ROW()*0.000000001,0)</f>
        <v>947.500005092</v>
      </c>
    </row>
    <row r="5093" customFormat="false" ht="15" hidden="false" customHeight="false" outlineLevel="0" collapsed="false">
      <c r="A5093" s="49" t="n">
        <v>17517</v>
      </c>
      <c r="B5093" s="49" t="s">
        <v>189</v>
      </c>
      <c r="C5093" s="63" t="n">
        <v>40578</v>
      </c>
      <c r="D5093" s="63" t="n">
        <v>40578</v>
      </c>
      <c r="E5093" s="49" t="n">
        <v>1</v>
      </c>
      <c r="F5093" s="54" t="n">
        <v>0</v>
      </c>
      <c r="G5093" s="54" t="n">
        <v>0</v>
      </c>
      <c r="H5093" s="54" t="n">
        <v>153.94</v>
      </c>
      <c r="I5093" s="54" t="n">
        <f aca="false">SUM(F5093:H5093)</f>
        <v>153.94</v>
      </c>
      <c r="J5093" s="49" t="n">
        <f aca="false">Calc!$C$5-D5093</f>
        <v>309</v>
      </c>
      <c r="K5093" s="49" t="n">
        <f aca="false">IF(J5093&lt;=Calc!$C$11,4,IF(J5093&lt;=Calc!$C$12,3,IF(J5093&lt;=Calc!$C$13,2,1)))</f>
        <v>2</v>
      </c>
      <c r="L5093" s="49" t="n">
        <f aca="false">1+(E5093&gt;=Calc!$C$16)+(E5093&gt;=Calc!$C$17)+(E5093&gt;=Calc!$C$18)</f>
        <v>1</v>
      </c>
      <c r="M5093" s="49" t="str">
        <f aca="false">IF(AND(K5093=4,L5093&gt;=3),"Champions",IF(AND(K5093=3,L5093&gt;=3),"Loyal",IF(K5093&gt;=3,"Recent / New",IF(L5093&gt;=3,"At Risk","Hibernating / Lost"))))</f>
        <v>Hibernating / Lost</v>
      </c>
      <c r="N5093" s="54" t="n">
        <f aca="false">IF(AND(Calc!$C$2&lt;=2009,Calc!$C$3&gt;=2009),F5093,0)+IF(AND(Calc!$C$2&lt;=2010,Calc!$C$3&gt;=2010),G5093,0)+IF(AND(Calc!$C$2&lt;=2011,Calc!$C$3&gt;=2011),H5093,0)</f>
        <v>153.94</v>
      </c>
      <c r="O5093" s="61" t="n">
        <f aca="false">IF(AND(N5093&gt;0,OR(Calc!$C$4="*",B5093=Calc!$C$4)),N5093+ROW()*0.000000001,0)</f>
        <v>153.940005093</v>
      </c>
    </row>
    <row r="5094" customFormat="false" ht="15" hidden="false" customHeight="false" outlineLevel="0" collapsed="false">
      <c r="A5094" s="49" t="n">
        <v>17518</v>
      </c>
      <c r="B5094" s="49" t="s">
        <v>189</v>
      </c>
      <c r="C5094" s="63" t="n">
        <v>40265</v>
      </c>
      <c r="D5094" s="63" t="n">
        <v>40461</v>
      </c>
      <c r="E5094" s="49" t="n">
        <v>2</v>
      </c>
      <c r="F5094" s="54" t="n">
        <v>0</v>
      </c>
      <c r="G5094" s="54" t="n">
        <v>329.42</v>
      </c>
      <c r="H5094" s="54" t="n">
        <v>0</v>
      </c>
      <c r="I5094" s="54" t="n">
        <f aca="false">SUM(F5094:H5094)</f>
        <v>329.42</v>
      </c>
      <c r="J5094" s="49" t="n">
        <f aca="false">Calc!$C$5-D5094</f>
        <v>426</v>
      </c>
      <c r="K5094" s="49" t="n">
        <f aca="false">IF(J5094&lt;=Calc!$C$11,4,IF(J5094&lt;=Calc!$C$12,3,IF(J5094&lt;=Calc!$C$13,2,1)))</f>
        <v>1</v>
      </c>
      <c r="L5094" s="49" t="n">
        <f aca="false">1+(E5094&gt;=Calc!$C$16)+(E5094&gt;=Calc!$C$17)+(E5094&gt;=Calc!$C$18)</f>
        <v>2</v>
      </c>
      <c r="M5094" s="49" t="str">
        <f aca="false">IF(AND(K5094=4,L5094&gt;=3),"Champions",IF(AND(K5094=3,L5094&gt;=3),"Loyal",IF(K5094&gt;=3,"Recent / New",IF(L5094&gt;=3,"At Risk","Hibernating / Lost"))))</f>
        <v>Hibernating / Lost</v>
      </c>
      <c r="N5094" s="54" t="n">
        <f aca="false">IF(AND(Calc!$C$2&lt;=2009,Calc!$C$3&gt;=2009),F5094,0)+IF(AND(Calc!$C$2&lt;=2010,Calc!$C$3&gt;=2010),G5094,0)+IF(AND(Calc!$C$2&lt;=2011,Calc!$C$3&gt;=2011),H5094,0)</f>
        <v>329.42</v>
      </c>
      <c r="O5094" s="61" t="n">
        <f aca="false">IF(AND(N5094&gt;0,OR(Calc!$C$4="*",B5094=Calc!$C$4)),N5094+ROW()*0.000000001,0)</f>
        <v>329.420005094</v>
      </c>
    </row>
    <row r="5095" customFormat="false" ht="15" hidden="false" customHeight="false" outlineLevel="0" collapsed="false">
      <c r="A5095" s="49" t="n">
        <v>17519</v>
      </c>
      <c r="B5095" s="49" t="s">
        <v>189</v>
      </c>
      <c r="C5095" s="63" t="n">
        <v>40148</v>
      </c>
      <c r="D5095" s="63" t="n">
        <v>40869</v>
      </c>
      <c r="E5095" s="49" t="n">
        <v>15</v>
      </c>
      <c r="F5095" s="54" t="n">
        <v>308.44</v>
      </c>
      <c r="G5095" s="54" t="n">
        <v>2952.06</v>
      </c>
      <c r="H5095" s="54" t="n">
        <v>1508.72</v>
      </c>
      <c r="I5095" s="54" t="n">
        <f aca="false">SUM(F5095:H5095)</f>
        <v>4769.22</v>
      </c>
      <c r="J5095" s="49" t="n">
        <f aca="false">Calc!$C$5-D5095</f>
        <v>18</v>
      </c>
      <c r="K5095" s="49" t="n">
        <f aca="false">IF(J5095&lt;=Calc!$C$11,4,IF(J5095&lt;=Calc!$C$12,3,IF(J5095&lt;=Calc!$C$13,2,1)))</f>
        <v>4</v>
      </c>
      <c r="L5095" s="49" t="n">
        <f aca="false">1+(E5095&gt;=Calc!$C$16)+(E5095&gt;=Calc!$C$17)+(E5095&gt;=Calc!$C$18)</f>
        <v>4</v>
      </c>
      <c r="M5095" s="49" t="str">
        <f aca="false">IF(AND(K5095=4,L5095&gt;=3),"Champions",IF(AND(K5095=3,L5095&gt;=3),"Loyal",IF(K5095&gt;=3,"Recent / New",IF(L5095&gt;=3,"At Risk","Hibernating / Lost"))))</f>
        <v>Champions</v>
      </c>
      <c r="N5095" s="54" t="n">
        <f aca="false">IF(AND(Calc!$C$2&lt;=2009,Calc!$C$3&gt;=2009),F5095,0)+IF(AND(Calc!$C$2&lt;=2010,Calc!$C$3&gt;=2010),G5095,0)+IF(AND(Calc!$C$2&lt;=2011,Calc!$C$3&gt;=2011),H5095,0)</f>
        <v>4769.22</v>
      </c>
      <c r="O5095" s="61" t="n">
        <f aca="false">IF(AND(N5095&gt;0,OR(Calc!$C$4="*",B5095=Calc!$C$4)),N5095+ROW()*0.000000001,0)</f>
        <v>4769.220005095</v>
      </c>
    </row>
    <row r="5096" customFormat="false" ht="15" hidden="false" customHeight="false" outlineLevel="0" collapsed="false">
      <c r="A5096" s="49" t="n">
        <v>17520</v>
      </c>
      <c r="B5096" s="49" t="s">
        <v>189</v>
      </c>
      <c r="C5096" s="63" t="n">
        <v>40833</v>
      </c>
      <c r="D5096" s="63" t="n">
        <v>40833</v>
      </c>
      <c r="E5096" s="49" t="n">
        <v>1</v>
      </c>
      <c r="F5096" s="54" t="n">
        <v>0</v>
      </c>
      <c r="G5096" s="54" t="n">
        <v>0</v>
      </c>
      <c r="H5096" s="54" t="n">
        <v>546.81</v>
      </c>
      <c r="I5096" s="54" t="n">
        <f aca="false">SUM(F5096:H5096)</f>
        <v>546.81</v>
      </c>
      <c r="J5096" s="49" t="n">
        <f aca="false">Calc!$C$5-D5096</f>
        <v>54</v>
      </c>
      <c r="K5096" s="49" t="n">
        <f aca="false">IF(J5096&lt;=Calc!$C$11,4,IF(J5096&lt;=Calc!$C$12,3,IF(J5096&lt;=Calc!$C$13,2,1)))</f>
        <v>3</v>
      </c>
      <c r="L5096" s="49" t="n">
        <f aca="false">1+(E5096&gt;=Calc!$C$16)+(E5096&gt;=Calc!$C$17)+(E5096&gt;=Calc!$C$18)</f>
        <v>1</v>
      </c>
      <c r="M5096" s="49" t="str">
        <f aca="false">IF(AND(K5096=4,L5096&gt;=3),"Champions",IF(AND(K5096=3,L5096&gt;=3),"Loyal",IF(K5096&gt;=3,"Recent / New",IF(L5096&gt;=3,"At Risk","Hibernating / Lost"))))</f>
        <v>Recent / New</v>
      </c>
      <c r="N5096" s="54" t="n">
        <f aca="false">IF(AND(Calc!$C$2&lt;=2009,Calc!$C$3&gt;=2009),F5096,0)+IF(AND(Calc!$C$2&lt;=2010,Calc!$C$3&gt;=2010),G5096,0)+IF(AND(Calc!$C$2&lt;=2011,Calc!$C$3&gt;=2011),H5096,0)</f>
        <v>546.81</v>
      </c>
      <c r="O5096" s="61" t="n">
        <f aca="false">IF(AND(N5096&gt;0,OR(Calc!$C$4="*",B5096=Calc!$C$4)),N5096+ROW()*0.000000001,0)</f>
        <v>546.810005096</v>
      </c>
    </row>
    <row r="5097" customFormat="false" ht="15" hidden="false" customHeight="false" outlineLevel="0" collapsed="false">
      <c r="A5097" s="49" t="n">
        <v>17521</v>
      </c>
      <c r="B5097" s="49" t="s">
        <v>189</v>
      </c>
      <c r="C5097" s="63" t="n">
        <v>40452</v>
      </c>
      <c r="D5097" s="63" t="n">
        <v>40857</v>
      </c>
      <c r="E5097" s="49" t="n">
        <v>5</v>
      </c>
      <c r="F5097" s="54" t="n">
        <v>0</v>
      </c>
      <c r="G5097" s="54" t="n">
        <v>554.85</v>
      </c>
      <c r="H5097" s="54" t="n">
        <v>721.96</v>
      </c>
      <c r="I5097" s="54" t="n">
        <f aca="false">SUM(F5097:H5097)</f>
        <v>1276.81</v>
      </c>
      <c r="J5097" s="49" t="n">
        <f aca="false">Calc!$C$5-D5097</f>
        <v>30</v>
      </c>
      <c r="K5097" s="49" t="n">
        <f aca="false">IF(J5097&lt;=Calc!$C$11,4,IF(J5097&lt;=Calc!$C$12,3,IF(J5097&lt;=Calc!$C$13,2,1)))</f>
        <v>3</v>
      </c>
      <c r="L5097" s="49" t="n">
        <f aca="false">1+(E5097&gt;=Calc!$C$16)+(E5097&gt;=Calc!$C$17)+(E5097&gt;=Calc!$C$18)</f>
        <v>3</v>
      </c>
      <c r="M5097" s="49" t="str">
        <f aca="false">IF(AND(K5097=4,L5097&gt;=3),"Champions",IF(AND(K5097=3,L5097&gt;=3),"Loyal",IF(K5097&gt;=3,"Recent / New",IF(L5097&gt;=3,"At Risk","Hibernating / Lost"))))</f>
        <v>Loyal</v>
      </c>
      <c r="N5097" s="54" t="n">
        <f aca="false">IF(AND(Calc!$C$2&lt;=2009,Calc!$C$3&gt;=2009),F5097,0)+IF(AND(Calc!$C$2&lt;=2010,Calc!$C$3&gt;=2010),G5097,0)+IF(AND(Calc!$C$2&lt;=2011,Calc!$C$3&gt;=2011),H5097,0)</f>
        <v>1276.81</v>
      </c>
      <c r="O5097" s="61" t="n">
        <f aca="false">IF(AND(N5097&gt;0,OR(Calc!$C$4="*",B5097=Calc!$C$4)),N5097+ROW()*0.000000001,0)</f>
        <v>1276.810005097</v>
      </c>
    </row>
    <row r="5098" customFormat="false" ht="15" hidden="false" customHeight="false" outlineLevel="0" collapsed="false">
      <c r="A5098" s="49" t="n">
        <v>17522</v>
      </c>
      <c r="B5098" s="49" t="s">
        <v>189</v>
      </c>
      <c r="C5098" s="63" t="n">
        <v>40668</v>
      </c>
      <c r="D5098" s="63" t="n">
        <v>40885</v>
      </c>
      <c r="E5098" s="49" t="n">
        <v>5</v>
      </c>
      <c r="F5098" s="54" t="n">
        <v>0</v>
      </c>
      <c r="G5098" s="54" t="n">
        <v>0</v>
      </c>
      <c r="H5098" s="54" t="n">
        <v>1066.15</v>
      </c>
      <c r="I5098" s="54" t="n">
        <f aca="false">SUM(F5098:H5098)</f>
        <v>1066.15</v>
      </c>
      <c r="J5098" s="49" t="n">
        <f aca="false">Calc!$C$5-D5098</f>
        <v>2</v>
      </c>
      <c r="K5098" s="49" t="n">
        <f aca="false">IF(J5098&lt;=Calc!$C$11,4,IF(J5098&lt;=Calc!$C$12,3,IF(J5098&lt;=Calc!$C$13,2,1)))</f>
        <v>4</v>
      </c>
      <c r="L5098" s="49" t="n">
        <f aca="false">1+(E5098&gt;=Calc!$C$16)+(E5098&gt;=Calc!$C$17)+(E5098&gt;=Calc!$C$18)</f>
        <v>3</v>
      </c>
      <c r="M5098" s="49" t="str">
        <f aca="false">IF(AND(K5098=4,L5098&gt;=3),"Champions",IF(AND(K5098=3,L5098&gt;=3),"Loyal",IF(K5098&gt;=3,"Recent / New",IF(L5098&gt;=3,"At Risk","Hibernating / Lost"))))</f>
        <v>Champions</v>
      </c>
      <c r="N5098" s="54" t="n">
        <f aca="false">IF(AND(Calc!$C$2&lt;=2009,Calc!$C$3&gt;=2009),F5098,0)+IF(AND(Calc!$C$2&lt;=2010,Calc!$C$3&gt;=2010),G5098,0)+IF(AND(Calc!$C$2&lt;=2011,Calc!$C$3&gt;=2011),H5098,0)</f>
        <v>1066.15</v>
      </c>
      <c r="O5098" s="61" t="n">
        <f aca="false">IF(AND(N5098&gt;0,OR(Calc!$C$4="*",B5098=Calc!$C$4)),N5098+ROW()*0.000000001,0)</f>
        <v>1066.150005098</v>
      </c>
    </row>
    <row r="5099" customFormat="false" ht="15" hidden="false" customHeight="false" outlineLevel="0" collapsed="false">
      <c r="A5099" s="49" t="n">
        <v>17523</v>
      </c>
      <c r="B5099" s="49" t="s">
        <v>189</v>
      </c>
      <c r="C5099" s="63" t="n">
        <v>40867</v>
      </c>
      <c r="D5099" s="63" t="n">
        <v>40875</v>
      </c>
      <c r="E5099" s="49" t="n">
        <v>4</v>
      </c>
      <c r="F5099" s="54" t="n">
        <v>0</v>
      </c>
      <c r="G5099" s="54" t="n">
        <v>0</v>
      </c>
      <c r="H5099" s="54" t="n">
        <v>652.74</v>
      </c>
      <c r="I5099" s="54" t="n">
        <f aca="false">SUM(F5099:H5099)</f>
        <v>652.74</v>
      </c>
      <c r="J5099" s="49" t="n">
        <f aca="false">Calc!$C$5-D5099</f>
        <v>12</v>
      </c>
      <c r="K5099" s="49" t="n">
        <f aca="false">IF(J5099&lt;=Calc!$C$11,4,IF(J5099&lt;=Calc!$C$12,3,IF(J5099&lt;=Calc!$C$13,2,1)))</f>
        <v>4</v>
      </c>
      <c r="L5099" s="49" t="n">
        <f aca="false">1+(E5099&gt;=Calc!$C$16)+(E5099&gt;=Calc!$C$17)+(E5099&gt;=Calc!$C$18)</f>
        <v>3</v>
      </c>
      <c r="M5099" s="49" t="str">
        <f aca="false">IF(AND(K5099=4,L5099&gt;=3),"Champions",IF(AND(K5099=3,L5099&gt;=3),"Loyal",IF(K5099&gt;=3,"Recent / New",IF(L5099&gt;=3,"At Risk","Hibernating / Lost"))))</f>
        <v>Champions</v>
      </c>
      <c r="N5099" s="54" t="n">
        <f aca="false">IF(AND(Calc!$C$2&lt;=2009,Calc!$C$3&gt;=2009),F5099,0)+IF(AND(Calc!$C$2&lt;=2010,Calc!$C$3&gt;=2010),G5099,0)+IF(AND(Calc!$C$2&lt;=2011,Calc!$C$3&gt;=2011),H5099,0)</f>
        <v>652.74</v>
      </c>
      <c r="O5099" s="61" t="n">
        <f aca="false">IF(AND(N5099&gt;0,OR(Calc!$C$4="*",B5099=Calc!$C$4)),N5099+ROW()*0.000000001,0)</f>
        <v>652.740005099</v>
      </c>
    </row>
    <row r="5100" customFormat="false" ht="15" hidden="false" customHeight="false" outlineLevel="0" collapsed="false">
      <c r="A5100" s="49" t="n">
        <v>17524</v>
      </c>
      <c r="B5100" s="49" t="s">
        <v>189</v>
      </c>
      <c r="C5100" s="63" t="n">
        <v>40448</v>
      </c>
      <c r="D5100" s="63" t="n">
        <v>40525</v>
      </c>
      <c r="E5100" s="49" t="n">
        <v>3</v>
      </c>
      <c r="F5100" s="54" t="n">
        <v>0</v>
      </c>
      <c r="G5100" s="54" t="n">
        <v>508.9</v>
      </c>
      <c r="H5100" s="54" t="n">
        <v>0</v>
      </c>
      <c r="I5100" s="54" t="n">
        <f aca="false">SUM(F5100:H5100)</f>
        <v>508.9</v>
      </c>
      <c r="J5100" s="49" t="n">
        <f aca="false">Calc!$C$5-D5100</f>
        <v>362</v>
      </c>
      <c r="K5100" s="49" t="n">
        <f aca="false">IF(J5100&lt;=Calc!$C$11,4,IF(J5100&lt;=Calc!$C$12,3,IF(J5100&lt;=Calc!$C$13,2,1)))</f>
        <v>2</v>
      </c>
      <c r="L5100" s="49" t="n">
        <f aca="false">1+(E5100&gt;=Calc!$C$16)+(E5100&gt;=Calc!$C$17)+(E5100&gt;=Calc!$C$18)</f>
        <v>2</v>
      </c>
      <c r="M5100" s="49" t="str">
        <f aca="false">IF(AND(K5100=4,L5100&gt;=3),"Champions",IF(AND(K5100=3,L5100&gt;=3),"Loyal",IF(K5100&gt;=3,"Recent / New",IF(L5100&gt;=3,"At Risk","Hibernating / Lost"))))</f>
        <v>Hibernating / Lost</v>
      </c>
      <c r="N5100" s="54" t="n">
        <f aca="false">IF(AND(Calc!$C$2&lt;=2009,Calc!$C$3&gt;=2009),F5100,0)+IF(AND(Calc!$C$2&lt;=2010,Calc!$C$3&gt;=2010),G5100,0)+IF(AND(Calc!$C$2&lt;=2011,Calc!$C$3&gt;=2011),H5100,0)</f>
        <v>508.9</v>
      </c>
      <c r="O5100" s="61" t="n">
        <f aca="false">IF(AND(N5100&gt;0,OR(Calc!$C$4="*",B5100=Calc!$C$4)),N5100+ROW()*0.000000001,0)</f>
        <v>508.9000051</v>
      </c>
    </row>
    <row r="5101" customFormat="false" ht="15" hidden="false" customHeight="false" outlineLevel="0" collapsed="false">
      <c r="A5101" s="49" t="n">
        <v>17525</v>
      </c>
      <c r="B5101" s="49" t="s">
        <v>189</v>
      </c>
      <c r="C5101" s="63" t="n">
        <v>40458</v>
      </c>
      <c r="D5101" s="63" t="n">
        <v>40527</v>
      </c>
      <c r="E5101" s="49" t="n">
        <v>3</v>
      </c>
      <c r="F5101" s="54" t="n">
        <v>0</v>
      </c>
      <c r="G5101" s="54" t="n">
        <v>1161.9</v>
      </c>
      <c r="H5101" s="54" t="n">
        <v>0</v>
      </c>
      <c r="I5101" s="54" t="n">
        <f aca="false">SUM(F5101:H5101)</f>
        <v>1161.9</v>
      </c>
      <c r="J5101" s="49" t="n">
        <f aca="false">Calc!$C$5-D5101</f>
        <v>360</v>
      </c>
      <c r="K5101" s="49" t="n">
        <f aca="false">IF(J5101&lt;=Calc!$C$11,4,IF(J5101&lt;=Calc!$C$12,3,IF(J5101&lt;=Calc!$C$13,2,1)))</f>
        <v>2</v>
      </c>
      <c r="L5101" s="49" t="n">
        <f aca="false">1+(E5101&gt;=Calc!$C$16)+(E5101&gt;=Calc!$C$17)+(E5101&gt;=Calc!$C$18)</f>
        <v>2</v>
      </c>
      <c r="M5101" s="49" t="str">
        <f aca="false">IF(AND(K5101=4,L5101&gt;=3),"Champions",IF(AND(K5101=3,L5101&gt;=3),"Loyal",IF(K5101&gt;=3,"Recent / New",IF(L5101&gt;=3,"At Risk","Hibernating / Lost"))))</f>
        <v>Hibernating / Lost</v>
      </c>
      <c r="N5101" s="54" t="n">
        <f aca="false">IF(AND(Calc!$C$2&lt;=2009,Calc!$C$3&gt;=2009),F5101,0)+IF(AND(Calc!$C$2&lt;=2010,Calc!$C$3&gt;=2010),G5101,0)+IF(AND(Calc!$C$2&lt;=2011,Calc!$C$3&gt;=2011),H5101,0)</f>
        <v>1161.9</v>
      </c>
      <c r="O5101" s="61" t="n">
        <f aca="false">IF(AND(N5101&gt;0,OR(Calc!$C$4="*",B5101=Calc!$C$4)),N5101+ROW()*0.000000001,0)</f>
        <v>1161.900005101</v>
      </c>
    </row>
    <row r="5102" customFormat="false" ht="15" hidden="false" customHeight="false" outlineLevel="0" collapsed="false">
      <c r="A5102" s="49" t="n">
        <v>17526</v>
      </c>
      <c r="B5102" s="49" t="s">
        <v>189</v>
      </c>
      <c r="C5102" s="63" t="n">
        <v>40164</v>
      </c>
      <c r="D5102" s="63" t="n">
        <v>40882</v>
      </c>
      <c r="E5102" s="49" t="n">
        <v>12</v>
      </c>
      <c r="F5102" s="54" t="n">
        <v>729.12</v>
      </c>
      <c r="G5102" s="54" t="n">
        <v>2237.82</v>
      </c>
      <c r="H5102" s="54" t="n">
        <v>483.1</v>
      </c>
      <c r="I5102" s="54" t="n">
        <f aca="false">SUM(F5102:H5102)</f>
        <v>3450.04</v>
      </c>
      <c r="J5102" s="49" t="n">
        <f aca="false">Calc!$C$5-D5102</f>
        <v>5</v>
      </c>
      <c r="K5102" s="49" t="n">
        <f aca="false">IF(J5102&lt;=Calc!$C$11,4,IF(J5102&lt;=Calc!$C$12,3,IF(J5102&lt;=Calc!$C$13,2,1)))</f>
        <v>4</v>
      </c>
      <c r="L5102" s="49" t="n">
        <f aca="false">1+(E5102&gt;=Calc!$C$16)+(E5102&gt;=Calc!$C$17)+(E5102&gt;=Calc!$C$18)</f>
        <v>4</v>
      </c>
      <c r="M5102" s="49" t="str">
        <f aca="false">IF(AND(K5102=4,L5102&gt;=3),"Champions",IF(AND(K5102=3,L5102&gt;=3),"Loyal",IF(K5102&gt;=3,"Recent / New",IF(L5102&gt;=3,"At Risk","Hibernating / Lost"))))</f>
        <v>Champions</v>
      </c>
      <c r="N5102" s="54" t="n">
        <f aca="false">IF(AND(Calc!$C$2&lt;=2009,Calc!$C$3&gt;=2009),F5102,0)+IF(AND(Calc!$C$2&lt;=2010,Calc!$C$3&gt;=2010),G5102,0)+IF(AND(Calc!$C$2&lt;=2011,Calc!$C$3&gt;=2011),H5102,0)</f>
        <v>3450.04</v>
      </c>
      <c r="O5102" s="61" t="n">
        <f aca="false">IF(AND(N5102&gt;0,OR(Calc!$C$4="*",B5102=Calc!$C$4)),N5102+ROW()*0.000000001,0)</f>
        <v>3450.040005102</v>
      </c>
    </row>
    <row r="5103" customFormat="false" ht="15" hidden="false" customHeight="false" outlineLevel="0" collapsed="false">
      <c r="A5103" s="49" t="n">
        <v>17527</v>
      </c>
      <c r="B5103" s="49" t="s">
        <v>189</v>
      </c>
      <c r="C5103" s="63" t="n">
        <v>40668</v>
      </c>
      <c r="D5103" s="63" t="n">
        <v>40833</v>
      </c>
      <c r="E5103" s="49" t="n">
        <v>4</v>
      </c>
      <c r="F5103" s="54" t="n">
        <v>0</v>
      </c>
      <c r="G5103" s="54" t="n">
        <v>0</v>
      </c>
      <c r="H5103" s="54" t="n">
        <v>888.86</v>
      </c>
      <c r="I5103" s="54" t="n">
        <f aca="false">SUM(F5103:H5103)</f>
        <v>888.86</v>
      </c>
      <c r="J5103" s="49" t="n">
        <f aca="false">Calc!$C$5-D5103</f>
        <v>54</v>
      </c>
      <c r="K5103" s="49" t="n">
        <f aca="false">IF(J5103&lt;=Calc!$C$11,4,IF(J5103&lt;=Calc!$C$12,3,IF(J5103&lt;=Calc!$C$13,2,1)))</f>
        <v>3</v>
      </c>
      <c r="L5103" s="49" t="n">
        <f aca="false">1+(E5103&gt;=Calc!$C$16)+(E5103&gt;=Calc!$C$17)+(E5103&gt;=Calc!$C$18)</f>
        <v>3</v>
      </c>
      <c r="M5103" s="49" t="str">
        <f aca="false">IF(AND(K5103=4,L5103&gt;=3),"Champions",IF(AND(K5103=3,L5103&gt;=3),"Loyal",IF(K5103&gt;=3,"Recent / New",IF(L5103&gt;=3,"At Risk","Hibernating / Lost"))))</f>
        <v>Loyal</v>
      </c>
      <c r="N5103" s="54" t="n">
        <f aca="false">IF(AND(Calc!$C$2&lt;=2009,Calc!$C$3&gt;=2009),F5103,0)+IF(AND(Calc!$C$2&lt;=2010,Calc!$C$3&gt;=2010),G5103,0)+IF(AND(Calc!$C$2&lt;=2011,Calc!$C$3&gt;=2011),H5103,0)</f>
        <v>888.86</v>
      </c>
      <c r="O5103" s="61" t="n">
        <f aca="false">IF(AND(N5103&gt;0,OR(Calc!$C$4="*",B5103=Calc!$C$4)),N5103+ROW()*0.000000001,0)</f>
        <v>888.860005103</v>
      </c>
    </row>
    <row r="5104" customFormat="false" ht="15" hidden="false" customHeight="false" outlineLevel="0" collapsed="false">
      <c r="A5104" s="49" t="n">
        <v>17528</v>
      </c>
      <c r="B5104" s="49" t="s">
        <v>189</v>
      </c>
      <c r="C5104" s="63" t="n">
        <v>40815</v>
      </c>
      <c r="D5104" s="63" t="n">
        <v>40885</v>
      </c>
      <c r="E5104" s="49" t="n">
        <v>8</v>
      </c>
      <c r="F5104" s="54" t="n">
        <v>0</v>
      </c>
      <c r="G5104" s="54" t="n">
        <v>0</v>
      </c>
      <c r="H5104" s="54" t="n">
        <v>3540.1</v>
      </c>
      <c r="I5104" s="54" t="n">
        <f aca="false">SUM(F5104:H5104)</f>
        <v>3540.1</v>
      </c>
      <c r="J5104" s="49" t="n">
        <f aca="false">Calc!$C$5-D5104</f>
        <v>2</v>
      </c>
      <c r="K5104" s="49" t="n">
        <f aca="false">IF(J5104&lt;=Calc!$C$11,4,IF(J5104&lt;=Calc!$C$12,3,IF(J5104&lt;=Calc!$C$13,2,1)))</f>
        <v>4</v>
      </c>
      <c r="L5104" s="49" t="n">
        <f aca="false">1+(E5104&gt;=Calc!$C$16)+(E5104&gt;=Calc!$C$17)+(E5104&gt;=Calc!$C$18)</f>
        <v>4</v>
      </c>
      <c r="M5104" s="49" t="str">
        <f aca="false">IF(AND(K5104=4,L5104&gt;=3),"Champions",IF(AND(K5104=3,L5104&gt;=3),"Loyal",IF(K5104&gt;=3,"Recent / New",IF(L5104&gt;=3,"At Risk","Hibernating / Lost"))))</f>
        <v>Champions</v>
      </c>
      <c r="N5104" s="54" t="n">
        <f aca="false">IF(AND(Calc!$C$2&lt;=2009,Calc!$C$3&gt;=2009),F5104,0)+IF(AND(Calc!$C$2&lt;=2010,Calc!$C$3&gt;=2010),G5104,0)+IF(AND(Calc!$C$2&lt;=2011,Calc!$C$3&gt;=2011),H5104,0)</f>
        <v>3540.1</v>
      </c>
      <c r="O5104" s="61" t="n">
        <f aca="false">IF(AND(N5104&gt;0,OR(Calc!$C$4="*",B5104=Calc!$C$4)),N5104+ROW()*0.000000001,0)</f>
        <v>3540.100005104</v>
      </c>
    </row>
    <row r="5105" customFormat="false" ht="15" hidden="false" customHeight="false" outlineLevel="0" collapsed="false">
      <c r="A5105" s="49" t="n">
        <v>17529</v>
      </c>
      <c r="B5105" s="49" t="s">
        <v>189</v>
      </c>
      <c r="C5105" s="63" t="n">
        <v>40189</v>
      </c>
      <c r="D5105" s="63" t="n">
        <v>40276</v>
      </c>
      <c r="E5105" s="49" t="n">
        <v>2</v>
      </c>
      <c r="F5105" s="54" t="n">
        <v>0</v>
      </c>
      <c r="G5105" s="54" t="n">
        <v>1240.25</v>
      </c>
      <c r="H5105" s="54" t="n">
        <v>0</v>
      </c>
      <c r="I5105" s="54" t="n">
        <f aca="false">SUM(F5105:H5105)</f>
        <v>1240.25</v>
      </c>
      <c r="J5105" s="49" t="n">
        <f aca="false">Calc!$C$5-D5105</f>
        <v>611</v>
      </c>
      <c r="K5105" s="49" t="n">
        <f aca="false">IF(J5105&lt;=Calc!$C$11,4,IF(J5105&lt;=Calc!$C$12,3,IF(J5105&lt;=Calc!$C$13,2,1)))</f>
        <v>1</v>
      </c>
      <c r="L5105" s="49" t="n">
        <f aca="false">1+(E5105&gt;=Calc!$C$16)+(E5105&gt;=Calc!$C$17)+(E5105&gt;=Calc!$C$18)</f>
        <v>2</v>
      </c>
      <c r="M5105" s="49" t="str">
        <f aca="false">IF(AND(K5105=4,L5105&gt;=3),"Champions",IF(AND(K5105=3,L5105&gt;=3),"Loyal",IF(K5105&gt;=3,"Recent / New",IF(L5105&gt;=3,"At Risk","Hibernating / Lost"))))</f>
        <v>Hibernating / Lost</v>
      </c>
      <c r="N5105" s="54" t="n">
        <f aca="false">IF(AND(Calc!$C$2&lt;=2009,Calc!$C$3&gt;=2009),F5105,0)+IF(AND(Calc!$C$2&lt;=2010,Calc!$C$3&gt;=2010),G5105,0)+IF(AND(Calc!$C$2&lt;=2011,Calc!$C$3&gt;=2011),H5105,0)</f>
        <v>1240.25</v>
      </c>
      <c r="O5105" s="61" t="n">
        <f aca="false">IF(AND(N5105&gt;0,OR(Calc!$C$4="*",B5105=Calc!$C$4)),N5105+ROW()*0.000000001,0)</f>
        <v>1240.250005105</v>
      </c>
    </row>
    <row r="5106" customFormat="false" ht="15" hidden="false" customHeight="false" outlineLevel="0" collapsed="false">
      <c r="A5106" s="49" t="n">
        <v>17530</v>
      </c>
      <c r="B5106" s="49" t="s">
        <v>189</v>
      </c>
      <c r="C5106" s="63" t="n">
        <v>40153</v>
      </c>
      <c r="D5106" s="63" t="n">
        <v>40885</v>
      </c>
      <c r="E5106" s="49" t="n">
        <v>12</v>
      </c>
      <c r="F5106" s="54" t="n">
        <v>245.63</v>
      </c>
      <c r="G5106" s="54" t="n">
        <v>478.63</v>
      </c>
      <c r="H5106" s="54" t="n">
        <v>2061.89</v>
      </c>
      <c r="I5106" s="54" t="n">
        <f aca="false">SUM(F5106:H5106)</f>
        <v>2786.15</v>
      </c>
      <c r="J5106" s="49" t="n">
        <f aca="false">Calc!$C$5-D5106</f>
        <v>2</v>
      </c>
      <c r="K5106" s="49" t="n">
        <f aca="false">IF(J5106&lt;=Calc!$C$11,4,IF(J5106&lt;=Calc!$C$12,3,IF(J5106&lt;=Calc!$C$13,2,1)))</f>
        <v>4</v>
      </c>
      <c r="L5106" s="49" t="n">
        <f aca="false">1+(E5106&gt;=Calc!$C$16)+(E5106&gt;=Calc!$C$17)+(E5106&gt;=Calc!$C$18)</f>
        <v>4</v>
      </c>
      <c r="M5106" s="49" t="str">
        <f aca="false">IF(AND(K5106=4,L5106&gt;=3),"Champions",IF(AND(K5106=3,L5106&gt;=3),"Loyal",IF(K5106&gt;=3,"Recent / New",IF(L5106&gt;=3,"At Risk","Hibernating / Lost"))))</f>
        <v>Champions</v>
      </c>
      <c r="N5106" s="54" t="n">
        <f aca="false">IF(AND(Calc!$C$2&lt;=2009,Calc!$C$3&gt;=2009),F5106,0)+IF(AND(Calc!$C$2&lt;=2010,Calc!$C$3&gt;=2010),G5106,0)+IF(AND(Calc!$C$2&lt;=2011,Calc!$C$3&gt;=2011),H5106,0)</f>
        <v>2786.15</v>
      </c>
      <c r="O5106" s="61" t="n">
        <f aca="false">IF(AND(N5106&gt;0,OR(Calc!$C$4="*",B5106=Calc!$C$4)),N5106+ROW()*0.000000001,0)</f>
        <v>2786.150005106</v>
      </c>
    </row>
    <row r="5107" customFormat="false" ht="15" hidden="false" customHeight="false" outlineLevel="0" collapsed="false">
      <c r="A5107" s="49" t="n">
        <v>17531</v>
      </c>
      <c r="B5107" s="49" t="s">
        <v>189</v>
      </c>
      <c r="C5107" s="63" t="n">
        <v>40268</v>
      </c>
      <c r="D5107" s="63" t="n">
        <v>40696</v>
      </c>
      <c r="E5107" s="49" t="n">
        <v>3</v>
      </c>
      <c r="F5107" s="54" t="n">
        <v>-14.95</v>
      </c>
      <c r="G5107" s="54" t="n">
        <v>912.72</v>
      </c>
      <c r="H5107" s="54" t="n">
        <v>296.7</v>
      </c>
      <c r="I5107" s="54" t="n">
        <f aca="false">SUM(F5107:H5107)</f>
        <v>1194.47</v>
      </c>
      <c r="J5107" s="49" t="n">
        <f aca="false">Calc!$C$5-D5107</f>
        <v>191</v>
      </c>
      <c r="K5107" s="49" t="n">
        <f aca="false">IF(J5107&lt;=Calc!$C$11,4,IF(J5107&lt;=Calc!$C$12,3,IF(J5107&lt;=Calc!$C$13,2,1)))</f>
        <v>2</v>
      </c>
      <c r="L5107" s="49" t="n">
        <f aca="false">1+(E5107&gt;=Calc!$C$16)+(E5107&gt;=Calc!$C$17)+(E5107&gt;=Calc!$C$18)</f>
        <v>2</v>
      </c>
      <c r="M5107" s="49" t="str">
        <f aca="false">IF(AND(K5107=4,L5107&gt;=3),"Champions",IF(AND(K5107=3,L5107&gt;=3),"Loyal",IF(K5107&gt;=3,"Recent / New",IF(L5107&gt;=3,"At Risk","Hibernating / Lost"))))</f>
        <v>Hibernating / Lost</v>
      </c>
      <c r="N5107" s="54" t="n">
        <f aca="false">IF(AND(Calc!$C$2&lt;=2009,Calc!$C$3&gt;=2009),F5107,0)+IF(AND(Calc!$C$2&lt;=2010,Calc!$C$3&gt;=2010),G5107,0)+IF(AND(Calc!$C$2&lt;=2011,Calc!$C$3&gt;=2011),H5107,0)</f>
        <v>1194.47</v>
      </c>
      <c r="O5107" s="61" t="n">
        <f aca="false">IF(AND(N5107&gt;0,OR(Calc!$C$4="*",B5107=Calc!$C$4)),N5107+ROW()*0.000000001,0)</f>
        <v>1194.470005107</v>
      </c>
    </row>
    <row r="5108" customFormat="false" ht="15" hidden="false" customHeight="false" outlineLevel="0" collapsed="false">
      <c r="A5108" s="49" t="n">
        <v>17532</v>
      </c>
      <c r="B5108" s="49" t="s">
        <v>189</v>
      </c>
      <c r="C5108" s="63" t="n">
        <v>40501</v>
      </c>
      <c r="D5108" s="63" t="n">
        <v>40501</v>
      </c>
      <c r="E5108" s="49" t="n">
        <v>1</v>
      </c>
      <c r="F5108" s="54" t="n">
        <v>0</v>
      </c>
      <c r="G5108" s="54" t="n">
        <v>65.34</v>
      </c>
      <c r="H5108" s="54" t="n">
        <v>0</v>
      </c>
      <c r="I5108" s="54" t="n">
        <f aca="false">SUM(F5108:H5108)</f>
        <v>65.34</v>
      </c>
      <c r="J5108" s="49" t="n">
        <f aca="false">Calc!$C$5-D5108</f>
        <v>386</v>
      </c>
      <c r="K5108" s="49" t="n">
        <f aca="false">IF(J5108&lt;=Calc!$C$11,4,IF(J5108&lt;=Calc!$C$12,3,IF(J5108&lt;=Calc!$C$13,2,1)))</f>
        <v>1</v>
      </c>
      <c r="L5108" s="49" t="n">
        <f aca="false">1+(E5108&gt;=Calc!$C$16)+(E5108&gt;=Calc!$C$17)+(E5108&gt;=Calc!$C$18)</f>
        <v>1</v>
      </c>
      <c r="M5108" s="49" t="str">
        <f aca="false">IF(AND(K5108=4,L5108&gt;=3),"Champions",IF(AND(K5108=3,L5108&gt;=3),"Loyal",IF(K5108&gt;=3,"Recent / New",IF(L5108&gt;=3,"At Risk","Hibernating / Lost"))))</f>
        <v>Hibernating / Lost</v>
      </c>
      <c r="N5108" s="54" t="n">
        <f aca="false">IF(AND(Calc!$C$2&lt;=2009,Calc!$C$3&gt;=2009),F5108,0)+IF(AND(Calc!$C$2&lt;=2010,Calc!$C$3&gt;=2010),G5108,0)+IF(AND(Calc!$C$2&lt;=2011,Calc!$C$3&gt;=2011),H5108,0)</f>
        <v>65.34</v>
      </c>
      <c r="O5108" s="61" t="n">
        <f aca="false">IF(AND(N5108&gt;0,OR(Calc!$C$4="*",B5108=Calc!$C$4)),N5108+ROW()*0.000000001,0)</f>
        <v>65.340005108</v>
      </c>
    </row>
    <row r="5109" customFormat="false" ht="15" hidden="false" customHeight="false" outlineLevel="0" collapsed="false">
      <c r="A5109" s="49" t="n">
        <v>17533</v>
      </c>
      <c r="B5109" s="49" t="s">
        <v>189</v>
      </c>
      <c r="C5109" s="63" t="n">
        <v>40452</v>
      </c>
      <c r="D5109" s="63" t="n">
        <v>40452</v>
      </c>
      <c r="E5109" s="49" t="n">
        <v>1</v>
      </c>
      <c r="F5109" s="54" t="n">
        <v>0</v>
      </c>
      <c r="G5109" s="54" t="n">
        <v>34.8</v>
      </c>
      <c r="H5109" s="54" t="n">
        <v>0</v>
      </c>
      <c r="I5109" s="54" t="n">
        <f aca="false">SUM(F5109:H5109)</f>
        <v>34.8</v>
      </c>
      <c r="J5109" s="49" t="n">
        <f aca="false">Calc!$C$5-D5109</f>
        <v>435</v>
      </c>
      <c r="K5109" s="49" t="n">
        <f aca="false">IF(J5109&lt;=Calc!$C$11,4,IF(J5109&lt;=Calc!$C$12,3,IF(J5109&lt;=Calc!$C$13,2,1)))</f>
        <v>1</v>
      </c>
      <c r="L5109" s="49" t="n">
        <f aca="false">1+(E5109&gt;=Calc!$C$16)+(E5109&gt;=Calc!$C$17)+(E5109&gt;=Calc!$C$18)</f>
        <v>1</v>
      </c>
      <c r="M5109" s="49" t="str">
        <f aca="false">IF(AND(K5109=4,L5109&gt;=3),"Champions",IF(AND(K5109=3,L5109&gt;=3),"Loyal",IF(K5109&gt;=3,"Recent / New",IF(L5109&gt;=3,"At Risk","Hibernating / Lost"))))</f>
        <v>Hibernating / Lost</v>
      </c>
      <c r="N5109" s="54" t="n">
        <f aca="false">IF(AND(Calc!$C$2&lt;=2009,Calc!$C$3&gt;=2009),F5109,0)+IF(AND(Calc!$C$2&lt;=2010,Calc!$C$3&gt;=2010),G5109,0)+IF(AND(Calc!$C$2&lt;=2011,Calc!$C$3&gt;=2011),H5109,0)</f>
        <v>34.8</v>
      </c>
      <c r="O5109" s="61" t="n">
        <f aca="false">IF(AND(N5109&gt;0,OR(Calc!$C$4="*",B5109=Calc!$C$4)),N5109+ROW()*0.000000001,0)</f>
        <v>34.800005109</v>
      </c>
    </row>
    <row r="5110" customFormat="false" ht="15" hidden="false" customHeight="false" outlineLevel="0" collapsed="false">
      <c r="A5110" s="49" t="n">
        <v>17534</v>
      </c>
      <c r="B5110" s="49" t="s">
        <v>189</v>
      </c>
      <c r="C5110" s="63" t="n">
        <v>40234</v>
      </c>
      <c r="D5110" s="63" t="n">
        <v>40833</v>
      </c>
      <c r="E5110" s="49" t="n">
        <v>5</v>
      </c>
      <c r="F5110" s="54" t="n">
        <v>0</v>
      </c>
      <c r="G5110" s="54" t="n">
        <v>1445.47</v>
      </c>
      <c r="H5110" s="54" t="n">
        <v>223.36</v>
      </c>
      <c r="I5110" s="54" t="n">
        <f aca="false">SUM(F5110:H5110)</f>
        <v>1668.83</v>
      </c>
      <c r="J5110" s="49" t="n">
        <f aca="false">Calc!$C$5-D5110</f>
        <v>54</v>
      </c>
      <c r="K5110" s="49" t="n">
        <f aca="false">IF(J5110&lt;=Calc!$C$11,4,IF(J5110&lt;=Calc!$C$12,3,IF(J5110&lt;=Calc!$C$13,2,1)))</f>
        <v>3</v>
      </c>
      <c r="L5110" s="49" t="n">
        <f aca="false">1+(E5110&gt;=Calc!$C$16)+(E5110&gt;=Calc!$C$17)+(E5110&gt;=Calc!$C$18)</f>
        <v>3</v>
      </c>
      <c r="M5110" s="49" t="str">
        <f aca="false">IF(AND(K5110=4,L5110&gt;=3),"Champions",IF(AND(K5110=3,L5110&gt;=3),"Loyal",IF(K5110&gt;=3,"Recent / New",IF(L5110&gt;=3,"At Risk","Hibernating / Lost"))))</f>
        <v>Loyal</v>
      </c>
      <c r="N5110" s="54" t="n">
        <f aca="false">IF(AND(Calc!$C$2&lt;=2009,Calc!$C$3&gt;=2009),F5110,0)+IF(AND(Calc!$C$2&lt;=2010,Calc!$C$3&gt;=2010),G5110,0)+IF(AND(Calc!$C$2&lt;=2011,Calc!$C$3&gt;=2011),H5110,0)</f>
        <v>1668.83</v>
      </c>
      <c r="O5110" s="61" t="n">
        <f aca="false">IF(AND(N5110&gt;0,OR(Calc!$C$4="*",B5110=Calc!$C$4)),N5110+ROW()*0.000000001,0)</f>
        <v>1668.83000511</v>
      </c>
    </row>
    <row r="5111" customFormat="false" ht="15" hidden="false" customHeight="false" outlineLevel="0" collapsed="false">
      <c r="A5111" s="49" t="n">
        <v>17535</v>
      </c>
      <c r="B5111" s="49" t="s">
        <v>189</v>
      </c>
      <c r="C5111" s="63" t="n">
        <v>40606</v>
      </c>
      <c r="D5111" s="63" t="n">
        <v>40606</v>
      </c>
      <c r="E5111" s="49" t="n">
        <v>1</v>
      </c>
      <c r="F5111" s="54" t="n">
        <v>0</v>
      </c>
      <c r="G5111" s="54" t="n">
        <v>0</v>
      </c>
      <c r="H5111" s="54" t="n">
        <v>164.4</v>
      </c>
      <c r="I5111" s="54" t="n">
        <f aca="false">SUM(F5111:H5111)</f>
        <v>164.4</v>
      </c>
      <c r="J5111" s="49" t="n">
        <f aca="false">Calc!$C$5-D5111</f>
        <v>281</v>
      </c>
      <c r="K5111" s="49" t="n">
        <f aca="false">IF(J5111&lt;=Calc!$C$11,4,IF(J5111&lt;=Calc!$C$12,3,IF(J5111&lt;=Calc!$C$13,2,1)))</f>
        <v>2</v>
      </c>
      <c r="L5111" s="49" t="n">
        <f aca="false">1+(E5111&gt;=Calc!$C$16)+(E5111&gt;=Calc!$C$17)+(E5111&gt;=Calc!$C$18)</f>
        <v>1</v>
      </c>
      <c r="M5111" s="49" t="str">
        <f aca="false">IF(AND(K5111=4,L5111&gt;=3),"Champions",IF(AND(K5111=3,L5111&gt;=3),"Loyal",IF(K5111&gt;=3,"Recent / New",IF(L5111&gt;=3,"At Risk","Hibernating / Lost"))))</f>
        <v>Hibernating / Lost</v>
      </c>
      <c r="N5111" s="54" t="n">
        <f aca="false">IF(AND(Calc!$C$2&lt;=2009,Calc!$C$3&gt;=2009),F5111,0)+IF(AND(Calc!$C$2&lt;=2010,Calc!$C$3&gt;=2010),G5111,0)+IF(AND(Calc!$C$2&lt;=2011,Calc!$C$3&gt;=2011),H5111,0)</f>
        <v>164.4</v>
      </c>
      <c r="O5111" s="61" t="n">
        <f aca="false">IF(AND(N5111&gt;0,OR(Calc!$C$4="*",B5111=Calc!$C$4)),N5111+ROW()*0.000000001,0)</f>
        <v>164.400005111</v>
      </c>
    </row>
    <row r="5112" customFormat="false" ht="15" hidden="false" customHeight="false" outlineLevel="0" collapsed="false">
      <c r="A5112" s="49" t="n">
        <v>17536</v>
      </c>
      <c r="B5112" s="49" t="s">
        <v>189</v>
      </c>
      <c r="C5112" s="63" t="n">
        <v>40204</v>
      </c>
      <c r="D5112" s="63" t="n">
        <v>40709</v>
      </c>
      <c r="E5112" s="49" t="n">
        <v>3</v>
      </c>
      <c r="F5112" s="54" t="n">
        <v>0</v>
      </c>
      <c r="G5112" s="54" t="n">
        <v>288.33</v>
      </c>
      <c r="H5112" s="54" t="n">
        <v>76.5</v>
      </c>
      <c r="I5112" s="54" t="n">
        <f aca="false">SUM(F5112:H5112)</f>
        <v>364.83</v>
      </c>
      <c r="J5112" s="49" t="n">
        <f aca="false">Calc!$C$5-D5112</f>
        <v>178</v>
      </c>
      <c r="K5112" s="49" t="n">
        <f aca="false">IF(J5112&lt;=Calc!$C$11,4,IF(J5112&lt;=Calc!$C$12,3,IF(J5112&lt;=Calc!$C$13,2,1)))</f>
        <v>2</v>
      </c>
      <c r="L5112" s="49" t="n">
        <f aca="false">1+(E5112&gt;=Calc!$C$16)+(E5112&gt;=Calc!$C$17)+(E5112&gt;=Calc!$C$18)</f>
        <v>2</v>
      </c>
      <c r="M5112" s="49" t="str">
        <f aca="false">IF(AND(K5112=4,L5112&gt;=3),"Champions",IF(AND(K5112=3,L5112&gt;=3),"Loyal",IF(K5112&gt;=3,"Recent / New",IF(L5112&gt;=3,"At Risk","Hibernating / Lost"))))</f>
        <v>Hibernating / Lost</v>
      </c>
      <c r="N5112" s="54" t="n">
        <f aca="false">IF(AND(Calc!$C$2&lt;=2009,Calc!$C$3&gt;=2009),F5112,0)+IF(AND(Calc!$C$2&lt;=2010,Calc!$C$3&gt;=2010),G5112,0)+IF(AND(Calc!$C$2&lt;=2011,Calc!$C$3&gt;=2011),H5112,0)</f>
        <v>364.83</v>
      </c>
      <c r="O5112" s="61" t="n">
        <f aca="false">IF(AND(N5112&gt;0,OR(Calc!$C$4="*",B5112=Calc!$C$4)),N5112+ROW()*0.000000001,0)</f>
        <v>364.830005112</v>
      </c>
    </row>
    <row r="5113" customFormat="false" ht="15" hidden="false" customHeight="false" outlineLevel="0" collapsed="false">
      <c r="A5113" s="49" t="n">
        <v>17537</v>
      </c>
      <c r="B5113" s="49" t="s">
        <v>189</v>
      </c>
      <c r="C5113" s="63" t="n">
        <v>40583</v>
      </c>
      <c r="D5113" s="63" t="n">
        <v>40857</v>
      </c>
      <c r="E5113" s="49" t="n">
        <v>2</v>
      </c>
      <c r="F5113" s="54" t="n">
        <v>0</v>
      </c>
      <c r="G5113" s="54" t="n">
        <v>0</v>
      </c>
      <c r="H5113" s="54" t="n">
        <v>887.67</v>
      </c>
      <c r="I5113" s="54" t="n">
        <f aca="false">SUM(F5113:H5113)</f>
        <v>887.67</v>
      </c>
      <c r="J5113" s="49" t="n">
        <f aca="false">Calc!$C$5-D5113</f>
        <v>30</v>
      </c>
      <c r="K5113" s="49" t="n">
        <f aca="false">IF(J5113&lt;=Calc!$C$11,4,IF(J5113&lt;=Calc!$C$12,3,IF(J5113&lt;=Calc!$C$13,2,1)))</f>
        <v>3</v>
      </c>
      <c r="L5113" s="49" t="n">
        <f aca="false">1+(E5113&gt;=Calc!$C$16)+(E5113&gt;=Calc!$C$17)+(E5113&gt;=Calc!$C$18)</f>
        <v>2</v>
      </c>
      <c r="M5113" s="49" t="str">
        <f aca="false">IF(AND(K5113=4,L5113&gt;=3),"Champions",IF(AND(K5113=3,L5113&gt;=3),"Loyal",IF(K5113&gt;=3,"Recent / New",IF(L5113&gt;=3,"At Risk","Hibernating / Lost"))))</f>
        <v>Recent / New</v>
      </c>
      <c r="N5113" s="54" t="n">
        <f aca="false">IF(AND(Calc!$C$2&lt;=2009,Calc!$C$3&gt;=2009),F5113,0)+IF(AND(Calc!$C$2&lt;=2010,Calc!$C$3&gt;=2010),G5113,0)+IF(AND(Calc!$C$2&lt;=2011,Calc!$C$3&gt;=2011),H5113,0)</f>
        <v>887.67</v>
      </c>
      <c r="O5113" s="61" t="n">
        <f aca="false">IF(AND(N5113&gt;0,OR(Calc!$C$4="*",B5113=Calc!$C$4)),N5113+ROW()*0.000000001,0)</f>
        <v>887.670005113</v>
      </c>
    </row>
    <row r="5114" customFormat="false" ht="15" hidden="false" customHeight="false" outlineLevel="0" collapsed="false">
      <c r="A5114" s="49" t="n">
        <v>17538</v>
      </c>
      <c r="B5114" s="49" t="s">
        <v>189</v>
      </c>
      <c r="C5114" s="63" t="n">
        <v>40861</v>
      </c>
      <c r="D5114" s="63" t="n">
        <v>40861</v>
      </c>
      <c r="E5114" s="49" t="n">
        <v>1</v>
      </c>
      <c r="F5114" s="54" t="n">
        <v>0</v>
      </c>
      <c r="G5114" s="54" t="n">
        <v>0</v>
      </c>
      <c r="H5114" s="54" t="n">
        <v>98.42</v>
      </c>
      <c r="I5114" s="54" t="n">
        <f aca="false">SUM(F5114:H5114)</f>
        <v>98.42</v>
      </c>
      <c r="J5114" s="49" t="n">
        <f aca="false">Calc!$C$5-D5114</f>
        <v>26</v>
      </c>
      <c r="K5114" s="49" t="n">
        <f aca="false">IF(J5114&lt;=Calc!$C$11,4,IF(J5114&lt;=Calc!$C$12,3,IF(J5114&lt;=Calc!$C$13,2,1)))</f>
        <v>4</v>
      </c>
      <c r="L5114" s="49" t="n">
        <f aca="false">1+(E5114&gt;=Calc!$C$16)+(E5114&gt;=Calc!$C$17)+(E5114&gt;=Calc!$C$18)</f>
        <v>1</v>
      </c>
      <c r="M5114" s="49" t="str">
        <f aca="false">IF(AND(K5114=4,L5114&gt;=3),"Champions",IF(AND(K5114=3,L5114&gt;=3),"Loyal",IF(K5114&gt;=3,"Recent / New",IF(L5114&gt;=3,"At Risk","Hibernating / Lost"))))</f>
        <v>Recent / New</v>
      </c>
      <c r="N5114" s="54" t="n">
        <f aca="false">IF(AND(Calc!$C$2&lt;=2009,Calc!$C$3&gt;=2009),F5114,0)+IF(AND(Calc!$C$2&lt;=2010,Calc!$C$3&gt;=2010),G5114,0)+IF(AND(Calc!$C$2&lt;=2011,Calc!$C$3&gt;=2011),H5114,0)</f>
        <v>98.42</v>
      </c>
      <c r="O5114" s="61" t="n">
        <f aca="false">IF(AND(N5114&gt;0,OR(Calc!$C$4="*",B5114=Calc!$C$4)),N5114+ROW()*0.000000001,0)</f>
        <v>98.420005114</v>
      </c>
    </row>
    <row r="5115" customFormat="false" ht="15" hidden="false" customHeight="false" outlineLevel="0" collapsed="false">
      <c r="A5115" s="49" t="n">
        <v>17539</v>
      </c>
      <c r="B5115" s="49" t="s">
        <v>189</v>
      </c>
      <c r="C5115" s="63" t="n">
        <v>40160</v>
      </c>
      <c r="D5115" s="63" t="n">
        <v>40258</v>
      </c>
      <c r="E5115" s="49" t="n">
        <v>3</v>
      </c>
      <c r="F5115" s="54" t="n">
        <v>359</v>
      </c>
      <c r="G5115" s="54" t="n">
        <v>638.34</v>
      </c>
      <c r="H5115" s="54" t="n">
        <v>0</v>
      </c>
      <c r="I5115" s="54" t="n">
        <f aca="false">SUM(F5115:H5115)</f>
        <v>997.34</v>
      </c>
      <c r="J5115" s="49" t="n">
        <f aca="false">Calc!$C$5-D5115</f>
        <v>629</v>
      </c>
      <c r="K5115" s="49" t="n">
        <f aca="false">IF(J5115&lt;=Calc!$C$11,4,IF(J5115&lt;=Calc!$C$12,3,IF(J5115&lt;=Calc!$C$13,2,1)))</f>
        <v>1</v>
      </c>
      <c r="L5115" s="49" t="n">
        <f aca="false">1+(E5115&gt;=Calc!$C$16)+(E5115&gt;=Calc!$C$17)+(E5115&gt;=Calc!$C$18)</f>
        <v>2</v>
      </c>
      <c r="M5115" s="49" t="str">
        <f aca="false">IF(AND(K5115=4,L5115&gt;=3),"Champions",IF(AND(K5115=3,L5115&gt;=3),"Loyal",IF(K5115&gt;=3,"Recent / New",IF(L5115&gt;=3,"At Risk","Hibernating / Lost"))))</f>
        <v>Hibernating / Lost</v>
      </c>
      <c r="N5115" s="54" t="n">
        <f aca="false">IF(AND(Calc!$C$2&lt;=2009,Calc!$C$3&gt;=2009),F5115,0)+IF(AND(Calc!$C$2&lt;=2010,Calc!$C$3&gt;=2010),G5115,0)+IF(AND(Calc!$C$2&lt;=2011,Calc!$C$3&gt;=2011),H5115,0)</f>
        <v>997.34</v>
      </c>
      <c r="O5115" s="61" t="n">
        <f aca="false">IF(AND(N5115&gt;0,OR(Calc!$C$4="*",B5115=Calc!$C$4)),N5115+ROW()*0.000000001,0)</f>
        <v>997.340005115</v>
      </c>
    </row>
    <row r="5116" customFormat="false" ht="15" hidden="false" customHeight="false" outlineLevel="0" collapsed="false">
      <c r="A5116" s="49" t="n">
        <v>17540</v>
      </c>
      <c r="B5116" s="49" t="s">
        <v>189</v>
      </c>
      <c r="C5116" s="63" t="n">
        <v>40287</v>
      </c>
      <c r="D5116" s="63" t="n">
        <v>40862</v>
      </c>
      <c r="E5116" s="49" t="n">
        <v>6</v>
      </c>
      <c r="F5116" s="54" t="n">
        <v>0</v>
      </c>
      <c r="G5116" s="54" t="n">
        <v>1011.7</v>
      </c>
      <c r="H5116" s="54" t="n">
        <v>570.4</v>
      </c>
      <c r="I5116" s="54" t="n">
        <f aca="false">SUM(F5116:H5116)</f>
        <v>1582.1</v>
      </c>
      <c r="J5116" s="49" t="n">
        <f aca="false">Calc!$C$5-D5116</f>
        <v>25</v>
      </c>
      <c r="K5116" s="49" t="n">
        <f aca="false">IF(J5116&lt;=Calc!$C$11,4,IF(J5116&lt;=Calc!$C$12,3,IF(J5116&lt;=Calc!$C$13,2,1)))</f>
        <v>4</v>
      </c>
      <c r="L5116" s="49" t="n">
        <f aca="false">1+(E5116&gt;=Calc!$C$16)+(E5116&gt;=Calc!$C$17)+(E5116&gt;=Calc!$C$18)</f>
        <v>3</v>
      </c>
      <c r="M5116" s="49" t="str">
        <f aca="false">IF(AND(K5116=4,L5116&gt;=3),"Champions",IF(AND(K5116=3,L5116&gt;=3),"Loyal",IF(K5116&gt;=3,"Recent / New",IF(L5116&gt;=3,"At Risk","Hibernating / Lost"))))</f>
        <v>Champions</v>
      </c>
      <c r="N5116" s="54" t="n">
        <f aca="false">IF(AND(Calc!$C$2&lt;=2009,Calc!$C$3&gt;=2009),F5116,0)+IF(AND(Calc!$C$2&lt;=2010,Calc!$C$3&gt;=2010),G5116,0)+IF(AND(Calc!$C$2&lt;=2011,Calc!$C$3&gt;=2011),H5116,0)</f>
        <v>1582.1</v>
      </c>
      <c r="O5116" s="61" t="n">
        <f aca="false">IF(AND(N5116&gt;0,OR(Calc!$C$4="*",B5116=Calc!$C$4)),N5116+ROW()*0.000000001,0)</f>
        <v>1582.100005116</v>
      </c>
    </row>
    <row r="5117" customFormat="false" ht="15" hidden="false" customHeight="false" outlineLevel="0" collapsed="false">
      <c r="A5117" s="49" t="n">
        <v>17541</v>
      </c>
      <c r="B5117" s="49" t="s">
        <v>189</v>
      </c>
      <c r="C5117" s="63" t="n">
        <v>40377</v>
      </c>
      <c r="D5117" s="63" t="n">
        <v>40377</v>
      </c>
      <c r="E5117" s="49" t="n">
        <v>1</v>
      </c>
      <c r="F5117" s="54" t="n">
        <v>0</v>
      </c>
      <c r="G5117" s="54" t="n">
        <v>119.86</v>
      </c>
      <c r="H5117" s="54" t="n">
        <v>0</v>
      </c>
      <c r="I5117" s="54" t="n">
        <f aca="false">SUM(F5117:H5117)</f>
        <v>119.86</v>
      </c>
      <c r="J5117" s="49" t="n">
        <f aca="false">Calc!$C$5-D5117</f>
        <v>510</v>
      </c>
      <c r="K5117" s="49" t="n">
        <f aca="false">IF(J5117&lt;=Calc!$C$11,4,IF(J5117&lt;=Calc!$C$12,3,IF(J5117&lt;=Calc!$C$13,2,1)))</f>
        <v>1</v>
      </c>
      <c r="L5117" s="49" t="n">
        <f aca="false">1+(E5117&gt;=Calc!$C$16)+(E5117&gt;=Calc!$C$17)+(E5117&gt;=Calc!$C$18)</f>
        <v>1</v>
      </c>
      <c r="M5117" s="49" t="str">
        <f aca="false">IF(AND(K5117=4,L5117&gt;=3),"Champions",IF(AND(K5117=3,L5117&gt;=3),"Loyal",IF(K5117&gt;=3,"Recent / New",IF(L5117&gt;=3,"At Risk","Hibernating / Lost"))))</f>
        <v>Hibernating / Lost</v>
      </c>
      <c r="N5117" s="54" t="n">
        <f aca="false">IF(AND(Calc!$C$2&lt;=2009,Calc!$C$3&gt;=2009),F5117,0)+IF(AND(Calc!$C$2&lt;=2010,Calc!$C$3&gt;=2010),G5117,0)+IF(AND(Calc!$C$2&lt;=2011,Calc!$C$3&gt;=2011),H5117,0)</f>
        <v>119.86</v>
      </c>
      <c r="O5117" s="61" t="n">
        <f aca="false">IF(AND(N5117&gt;0,OR(Calc!$C$4="*",B5117=Calc!$C$4)),N5117+ROW()*0.000000001,0)</f>
        <v>119.860005117</v>
      </c>
    </row>
    <row r="5118" customFormat="false" ht="15" hidden="false" customHeight="false" outlineLevel="0" collapsed="false">
      <c r="A5118" s="49" t="n">
        <v>17542</v>
      </c>
      <c r="B5118" s="49" t="s">
        <v>189</v>
      </c>
      <c r="C5118" s="63" t="n">
        <v>40245</v>
      </c>
      <c r="D5118" s="63" t="n">
        <v>40617</v>
      </c>
      <c r="E5118" s="49" t="n">
        <v>3</v>
      </c>
      <c r="F5118" s="54" t="n">
        <v>0</v>
      </c>
      <c r="G5118" s="54" t="n">
        <v>170.1</v>
      </c>
      <c r="H5118" s="54" t="n">
        <v>170.75</v>
      </c>
      <c r="I5118" s="54" t="n">
        <f aca="false">SUM(F5118:H5118)</f>
        <v>340.85</v>
      </c>
      <c r="J5118" s="49" t="n">
        <f aca="false">Calc!$C$5-D5118</f>
        <v>270</v>
      </c>
      <c r="K5118" s="49" t="n">
        <f aca="false">IF(J5118&lt;=Calc!$C$11,4,IF(J5118&lt;=Calc!$C$12,3,IF(J5118&lt;=Calc!$C$13,2,1)))</f>
        <v>2</v>
      </c>
      <c r="L5118" s="49" t="n">
        <f aca="false">1+(E5118&gt;=Calc!$C$16)+(E5118&gt;=Calc!$C$17)+(E5118&gt;=Calc!$C$18)</f>
        <v>2</v>
      </c>
      <c r="M5118" s="49" t="str">
        <f aca="false">IF(AND(K5118=4,L5118&gt;=3),"Champions",IF(AND(K5118=3,L5118&gt;=3),"Loyal",IF(K5118&gt;=3,"Recent / New",IF(L5118&gt;=3,"At Risk","Hibernating / Lost"))))</f>
        <v>Hibernating / Lost</v>
      </c>
      <c r="N5118" s="54" t="n">
        <f aca="false">IF(AND(Calc!$C$2&lt;=2009,Calc!$C$3&gt;=2009),F5118,0)+IF(AND(Calc!$C$2&lt;=2010,Calc!$C$3&gt;=2010),G5118,0)+IF(AND(Calc!$C$2&lt;=2011,Calc!$C$3&gt;=2011),H5118,0)</f>
        <v>340.85</v>
      </c>
      <c r="O5118" s="61" t="n">
        <f aca="false">IF(AND(N5118&gt;0,OR(Calc!$C$4="*",B5118=Calc!$C$4)),N5118+ROW()*0.000000001,0)</f>
        <v>340.850005118</v>
      </c>
    </row>
    <row r="5119" customFormat="false" ht="15" hidden="false" customHeight="false" outlineLevel="0" collapsed="false">
      <c r="A5119" s="49" t="n">
        <v>17543</v>
      </c>
      <c r="B5119" s="49" t="s">
        <v>189</v>
      </c>
      <c r="C5119" s="63" t="n">
        <v>40337</v>
      </c>
      <c r="D5119" s="63" t="n">
        <v>40337</v>
      </c>
      <c r="E5119" s="49" t="n">
        <v>1</v>
      </c>
      <c r="F5119" s="54" t="n">
        <v>0</v>
      </c>
      <c r="G5119" s="54" t="n">
        <v>120.05</v>
      </c>
      <c r="H5119" s="54" t="n">
        <v>0</v>
      </c>
      <c r="I5119" s="54" t="n">
        <f aca="false">SUM(F5119:H5119)</f>
        <v>120.05</v>
      </c>
      <c r="J5119" s="49" t="n">
        <f aca="false">Calc!$C$5-D5119</f>
        <v>550</v>
      </c>
      <c r="K5119" s="49" t="n">
        <f aca="false">IF(J5119&lt;=Calc!$C$11,4,IF(J5119&lt;=Calc!$C$12,3,IF(J5119&lt;=Calc!$C$13,2,1)))</f>
        <v>1</v>
      </c>
      <c r="L5119" s="49" t="n">
        <f aca="false">1+(E5119&gt;=Calc!$C$16)+(E5119&gt;=Calc!$C$17)+(E5119&gt;=Calc!$C$18)</f>
        <v>1</v>
      </c>
      <c r="M5119" s="49" t="str">
        <f aca="false">IF(AND(K5119=4,L5119&gt;=3),"Champions",IF(AND(K5119=3,L5119&gt;=3),"Loyal",IF(K5119&gt;=3,"Recent / New",IF(L5119&gt;=3,"At Risk","Hibernating / Lost"))))</f>
        <v>Hibernating / Lost</v>
      </c>
      <c r="N5119" s="54" t="n">
        <f aca="false">IF(AND(Calc!$C$2&lt;=2009,Calc!$C$3&gt;=2009),F5119,0)+IF(AND(Calc!$C$2&lt;=2010,Calc!$C$3&gt;=2010),G5119,0)+IF(AND(Calc!$C$2&lt;=2011,Calc!$C$3&gt;=2011),H5119,0)</f>
        <v>120.05</v>
      </c>
      <c r="O5119" s="61" t="n">
        <f aca="false">IF(AND(N5119&gt;0,OR(Calc!$C$4="*",B5119=Calc!$C$4)),N5119+ROW()*0.000000001,0)</f>
        <v>120.050005119</v>
      </c>
    </row>
    <row r="5120" customFormat="false" ht="15" hidden="false" customHeight="false" outlineLevel="0" collapsed="false">
      <c r="A5120" s="49" t="n">
        <v>17544</v>
      </c>
      <c r="B5120" s="49" t="s">
        <v>189</v>
      </c>
      <c r="C5120" s="63" t="n">
        <v>40496</v>
      </c>
      <c r="D5120" s="63" t="n">
        <v>40496</v>
      </c>
      <c r="E5120" s="49" t="n">
        <v>3</v>
      </c>
      <c r="F5120" s="54" t="n">
        <v>0</v>
      </c>
      <c r="G5120" s="54" t="n">
        <v>944.82</v>
      </c>
      <c r="H5120" s="54" t="n">
        <v>0</v>
      </c>
      <c r="I5120" s="54" t="n">
        <f aca="false">SUM(F5120:H5120)</f>
        <v>944.82</v>
      </c>
      <c r="J5120" s="49" t="n">
        <f aca="false">Calc!$C$5-D5120</f>
        <v>391</v>
      </c>
      <c r="K5120" s="49" t="n">
        <f aca="false">IF(J5120&lt;=Calc!$C$11,4,IF(J5120&lt;=Calc!$C$12,3,IF(J5120&lt;=Calc!$C$13,2,1)))</f>
        <v>1</v>
      </c>
      <c r="L5120" s="49" t="n">
        <f aca="false">1+(E5120&gt;=Calc!$C$16)+(E5120&gt;=Calc!$C$17)+(E5120&gt;=Calc!$C$18)</f>
        <v>2</v>
      </c>
      <c r="M5120" s="49" t="str">
        <f aca="false">IF(AND(K5120=4,L5120&gt;=3),"Champions",IF(AND(K5120=3,L5120&gt;=3),"Loyal",IF(K5120&gt;=3,"Recent / New",IF(L5120&gt;=3,"At Risk","Hibernating / Lost"))))</f>
        <v>Hibernating / Lost</v>
      </c>
      <c r="N5120" s="54" t="n">
        <f aca="false">IF(AND(Calc!$C$2&lt;=2009,Calc!$C$3&gt;=2009),F5120,0)+IF(AND(Calc!$C$2&lt;=2010,Calc!$C$3&gt;=2010),G5120,0)+IF(AND(Calc!$C$2&lt;=2011,Calc!$C$3&gt;=2011),H5120,0)</f>
        <v>944.82</v>
      </c>
      <c r="O5120" s="61" t="n">
        <f aca="false">IF(AND(N5120&gt;0,OR(Calc!$C$4="*",B5120=Calc!$C$4)),N5120+ROW()*0.000000001,0)</f>
        <v>944.82000512</v>
      </c>
    </row>
    <row r="5121" customFormat="false" ht="15" hidden="false" customHeight="false" outlineLevel="0" collapsed="false">
      <c r="A5121" s="49" t="n">
        <v>17545</v>
      </c>
      <c r="B5121" s="49" t="s">
        <v>189</v>
      </c>
      <c r="C5121" s="63" t="n">
        <v>40309</v>
      </c>
      <c r="D5121" s="63" t="n">
        <v>40843</v>
      </c>
      <c r="E5121" s="49" t="n">
        <v>6</v>
      </c>
      <c r="F5121" s="54" t="n">
        <v>0</v>
      </c>
      <c r="G5121" s="54" t="n">
        <v>767.54</v>
      </c>
      <c r="H5121" s="54" t="n">
        <v>642.32</v>
      </c>
      <c r="I5121" s="54" t="n">
        <f aca="false">SUM(F5121:H5121)</f>
        <v>1409.86</v>
      </c>
      <c r="J5121" s="49" t="n">
        <f aca="false">Calc!$C$5-D5121</f>
        <v>44</v>
      </c>
      <c r="K5121" s="49" t="n">
        <f aca="false">IF(J5121&lt;=Calc!$C$11,4,IF(J5121&lt;=Calc!$C$12,3,IF(J5121&lt;=Calc!$C$13,2,1)))</f>
        <v>3</v>
      </c>
      <c r="L5121" s="49" t="n">
        <f aca="false">1+(E5121&gt;=Calc!$C$16)+(E5121&gt;=Calc!$C$17)+(E5121&gt;=Calc!$C$18)</f>
        <v>3</v>
      </c>
      <c r="M5121" s="49" t="str">
        <f aca="false">IF(AND(K5121=4,L5121&gt;=3),"Champions",IF(AND(K5121=3,L5121&gt;=3),"Loyal",IF(K5121&gt;=3,"Recent / New",IF(L5121&gt;=3,"At Risk","Hibernating / Lost"))))</f>
        <v>Loyal</v>
      </c>
      <c r="N5121" s="54" t="n">
        <f aca="false">IF(AND(Calc!$C$2&lt;=2009,Calc!$C$3&gt;=2009),F5121,0)+IF(AND(Calc!$C$2&lt;=2010,Calc!$C$3&gt;=2010),G5121,0)+IF(AND(Calc!$C$2&lt;=2011,Calc!$C$3&gt;=2011),H5121,0)</f>
        <v>1409.86</v>
      </c>
      <c r="O5121" s="61" t="n">
        <f aca="false">IF(AND(N5121&gt;0,OR(Calc!$C$4="*",B5121=Calc!$C$4)),N5121+ROW()*0.000000001,0)</f>
        <v>1409.860005121</v>
      </c>
    </row>
    <row r="5122" customFormat="false" ht="15" hidden="false" customHeight="false" outlineLevel="0" collapsed="false">
      <c r="A5122" s="49" t="n">
        <v>17547</v>
      </c>
      <c r="B5122" s="49" t="s">
        <v>189</v>
      </c>
      <c r="C5122" s="63" t="n">
        <v>40221</v>
      </c>
      <c r="D5122" s="63" t="n">
        <v>40511</v>
      </c>
      <c r="E5122" s="49" t="n">
        <v>2</v>
      </c>
      <c r="F5122" s="54" t="n">
        <v>0</v>
      </c>
      <c r="G5122" s="54" t="n">
        <v>692.35</v>
      </c>
      <c r="H5122" s="54" t="n">
        <v>0</v>
      </c>
      <c r="I5122" s="54" t="n">
        <f aca="false">SUM(F5122:H5122)</f>
        <v>692.35</v>
      </c>
      <c r="J5122" s="49" t="n">
        <f aca="false">Calc!$C$5-D5122</f>
        <v>376</v>
      </c>
      <c r="K5122" s="49" t="n">
        <f aca="false">IF(J5122&lt;=Calc!$C$11,4,IF(J5122&lt;=Calc!$C$12,3,IF(J5122&lt;=Calc!$C$13,2,1)))</f>
        <v>2</v>
      </c>
      <c r="L5122" s="49" t="n">
        <f aca="false">1+(E5122&gt;=Calc!$C$16)+(E5122&gt;=Calc!$C$17)+(E5122&gt;=Calc!$C$18)</f>
        <v>2</v>
      </c>
      <c r="M5122" s="49" t="str">
        <f aca="false">IF(AND(K5122=4,L5122&gt;=3),"Champions",IF(AND(K5122=3,L5122&gt;=3),"Loyal",IF(K5122&gt;=3,"Recent / New",IF(L5122&gt;=3,"At Risk","Hibernating / Lost"))))</f>
        <v>Hibernating / Lost</v>
      </c>
      <c r="N5122" s="54" t="n">
        <f aca="false">IF(AND(Calc!$C$2&lt;=2009,Calc!$C$3&gt;=2009),F5122,0)+IF(AND(Calc!$C$2&lt;=2010,Calc!$C$3&gt;=2010),G5122,0)+IF(AND(Calc!$C$2&lt;=2011,Calc!$C$3&gt;=2011),H5122,0)</f>
        <v>692.35</v>
      </c>
      <c r="O5122" s="61" t="n">
        <f aca="false">IF(AND(N5122&gt;0,OR(Calc!$C$4="*",B5122=Calc!$C$4)),N5122+ROW()*0.000000001,0)</f>
        <v>692.350005122</v>
      </c>
    </row>
    <row r="5123" customFormat="false" ht="15" hidden="false" customHeight="false" outlineLevel="0" collapsed="false">
      <c r="A5123" s="49" t="n">
        <v>17548</v>
      </c>
      <c r="B5123" s="49" t="s">
        <v>189</v>
      </c>
      <c r="C5123" s="63" t="n">
        <v>40490</v>
      </c>
      <c r="D5123" s="63" t="n">
        <v>40653</v>
      </c>
      <c r="E5123" s="49" t="n">
        <v>4</v>
      </c>
      <c r="F5123" s="54" t="n">
        <v>0</v>
      </c>
      <c r="G5123" s="54" t="n">
        <v>486.48</v>
      </c>
      <c r="H5123" s="54" t="n">
        <v>0</v>
      </c>
      <c r="I5123" s="54" t="n">
        <f aca="false">SUM(F5123:H5123)</f>
        <v>486.48</v>
      </c>
      <c r="J5123" s="49" t="n">
        <f aca="false">Calc!$C$5-D5123</f>
        <v>234</v>
      </c>
      <c r="K5123" s="49" t="n">
        <f aca="false">IF(J5123&lt;=Calc!$C$11,4,IF(J5123&lt;=Calc!$C$12,3,IF(J5123&lt;=Calc!$C$13,2,1)))</f>
        <v>2</v>
      </c>
      <c r="L5123" s="49" t="n">
        <f aca="false">1+(E5123&gt;=Calc!$C$16)+(E5123&gt;=Calc!$C$17)+(E5123&gt;=Calc!$C$18)</f>
        <v>3</v>
      </c>
      <c r="M5123" s="49" t="str">
        <f aca="false">IF(AND(K5123=4,L5123&gt;=3),"Champions",IF(AND(K5123=3,L5123&gt;=3),"Loyal",IF(K5123&gt;=3,"Recent / New",IF(L5123&gt;=3,"At Risk","Hibernating / Lost"))))</f>
        <v>At Risk</v>
      </c>
      <c r="N5123" s="54" t="n">
        <f aca="false">IF(AND(Calc!$C$2&lt;=2009,Calc!$C$3&gt;=2009),F5123,0)+IF(AND(Calc!$C$2&lt;=2010,Calc!$C$3&gt;=2010),G5123,0)+IF(AND(Calc!$C$2&lt;=2011,Calc!$C$3&gt;=2011),H5123,0)</f>
        <v>486.48</v>
      </c>
      <c r="O5123" s="61" t="n">
        <f aca="false">IF(AND(N5123&gt;0,OR(Calc!$C$4="*",B5123=Calc!$C$4)),N5123+ROW()*0.000000001,0)</f>
        <v>486.480005123</v>
      </c>
    </row>
    <row r="5124" customFormat="false" ht="15" hidden="false" customHeight="false" outlineLevel="0" collapsed="false">
      <c r="A5124" s="49" t="n">
        <v>17549</v>
      </c>
      <c r="B5124" s="49" t="s">
        <v>189</v>
      </c>
      <c r="C5124" s="63" t="n">
        <v>40835</v>
      </c>
      <c r="D5124" s="63" t="n">
        <v>40863</v>
      </c>
      <c r="E5124" s="49" t="n">
        <v>2</v>
      </c>
      <c r="F5124" s="54" t="n">
        <v>0</v>
      </c>
      <c r="G5124" s="54" t="n">
        <v>0</v>
      </c>
      <c r="H5124" s="54" t="n">
        <v>148.86</v>
      </c>
      <c r="I5124" s="54" t="n">
        <f aca="false">SUM(F5124:H5124)</f>
        <v>148.86</v>
      </c>
      <c r="J5124" s="49" t="n">
        <f aca="false">Calc!$C$5-D5124</f>
        <v>24</v>
      </c>
      <c r="K5124" s="49" t="n">
        <f aca="false">IF(J5124&lt;=Calc!$C$11,4,IF(J5124&lt;=Calc!$C$12,3,IF(J5124&lt;=Calc!$C$13,2,1)))</f>
        <v>4</v>
      </c>
      <c r="L5124" s="49" t="n">
        <f aca="false">1+(E5124&gt;=Calc!$C$16)+(E5124&gt;=Calc!$C$17)+(E5124&gt;=Calc!$C$18)</f>
        <v>2</v>
      </c>
      <c r="M5124" s="49" t="str">
        <f aca="false">IF(AND(K5124=4,L5124&gt;=3),"Champions",IF(AND(K5124=3,L5124&gt;=3),"Loyal",IF(K5124&gt;=3,"Recent / New",IF(L5124&gt;=3,"At Risk","Hibernating / Lost"))))</f>
        <v>Recent / New</v>
      </c>
      <c r="N5124" s="54" t="n">
        <f aca="false">IF(AND(Calc!$C$2&lt;=2009,Calc!$C$3&gt;=2009),F5124,0)+IF(AND(Calc!$C$2&lt;=2010,Calc!$C$3&gt;=2010),G5124,0)+IF(AND(Calc!$C$2&lt;=2011,Calc!$C$3&gt;=2011),H5124,0)</f>
        <v>148.86</v>
      </c>
      <c r="O5124" s="61" t="n">
        <f aca="false">IF(AND(N5124&gt;0,OR(Calc!$C$4="*",B5124=Calc!$C$4)),N5124+ROW()*0.000000001,0)</f>
        <v>148.860005124</v>
      </c>
    </row>
    <row r="5125" customFormat="false" ht="15" hidden="false" customHeight="false" outlineLevel="0" collapsed="false">
      <c r="A5125" s="49" t="n">
        <v>17550</v>
      </c>
      <c r="B5125" s="49" t="s">
        <v>189</v>
      </c>
      <c r="C5125" s="63" t="n">
        <v>40216</v>
      </c>
      <c r="D5125" s="63" t="n">
        <v>40689</v>
      </c>
      <c r="E5125" s="49" t="n">
        <v>9</v>
      </c>
      <c r="F5125" s="54" t="n">
        <v>0</v>
      </c>
      <c r="G5125" s="54" t="n">
        <v>1898.38</v>
      </c>
      <c r="H5125" s="54" t="n">
        <v>267.16</v>
      </c>
      <c r="I5125" s="54" t="n">
        <f aca="false">SUM(F5125:H5125)</f>
        <v>2165.54</v>
      </c>
      <c r="J5125" s="49" t="n">
        <f aca="false">Calc!$C$5-D5125</f>
        <v>198</v>
      </c>
      <c r="K5125" s="49" t="n">
        <f aca="false">IF(J5125&lt;=Calc!$C$11,4,IF(J5125&lt;=Calc!$C$12,3,IF(J5125&lt;=Calc!$C$13,2,1)))</f>
        <v>2</v>
      </c>
      <c r="L5125" s="49" t="n">
        <f aca="false">1+(E5125&gt;=Calc!$C$16)+(E5125&gt;=Calc!$C$17)+(E5125&gt;=Calc!$C$18)</f>
        <v>4</v>
      </c>
      <c r="M5125" s="49" t="str">
        <f aca="false">IF(AND(K5125=4,L5125&gt;=3),"Champions",IF(AND(K5125=3,L5125&gt;=3),"Loyal",IF(K5125&gt;=3,"Recent / New",IF(L5125&gt;=3,"At Risk","Hibernating / Lost"))))</f>
        <v>At Risk</v>
      </c>
      <c r="N5125" s="54" t="n">
        <f aca="false">IF(AND(Calc!$C$2&lt;=2009,Calc!$C$3&gt;=2009),F5125,0)+IF(AND(Calc!$C$2&lt;=2010,Calc!$C$3&gt;=2010),G5125,0)+IF(AND(Calc!$C$2&lt;=2011,Calc!$C$3&gt;=2011),H5125,0)</f>
        <v>2165.54</v>
      </c>
      <c r="O5125" s="61" t="n">
        <f aca="false">IF(AND(N5125&gt;0,OR(Calc!$C$4="*",B5125=Calc!$C$4)),N5125+ROW()*0.000000001,0)</f>
        <v>2165.540005125</v>
      </c>
    </row>
    <row r="5126" customFormat="false" ht="15" hidden="false" customHeight="false" outlineLevel="0" collapsed="false">
      <c r="A5126" s="49" t="n">
        <v>17551</v>
      </c>
      <c r="B5126" s="49" t="s">
        <v>189</v>
      </c>
      <c r="C5126" s="63" t="n">
        <v>40527</v>
      </c>
      <c r="D5126" s="63" t="n">
        <v>40527</v>
      </c>
      <c r="E5126" s="49" t="n">
        <v>1</v>
      </c>
      <c r="F5126" s="54" t="n">
        <v>0</v>
      </c>
      <c r="G5126" s="54" t="n">
        <v>290.34</v>
      </c>
      <c r="H5126" s="54" t="n">
        <v>0</v>
      </c>
      <c r="I5126" s="54" t="n">
        <f aca="false">SUM(F5126:H5126)</f>
        <v>290.34</v>
      </c>
      <c r="J5126" s="49" t="n">
        <f aca="false">Calc!$C$5-D5126</f>
        <v>360</v>
      </c>
      <c r="K5126" s="49" t="n">
        <f aca="false">IF(J5126&lt;=Calc!$C$11,4,IF(J5126&lt;=Calc!$C$12,3,IF(J5126&lt;=Calc!$C$13,2,1)))</f>
        <v>2</v>
      </c>
      <c r="L5126" s="49" t="n">
        <f aca="false">1+(E5126&gt;=Calc!$C$16)+(E5126&gt;=Calc!$C$17)+(E5126&gt;=Calc!$C$18)</f>
        <v>1</v>
      </c>
      <c r="M5126" s="49" t="str">
        <f aca="false">IF(AND(K5126=4,L5126&gt;=3),"Champions",IF(AND(K5126=3,L5126&gt;=3),"Loyal",IF(K5126&gt;=3,"Recent / New",IF(L5126&gt;=3,"At Risk","Hibernating / Lost"))))</f>
        <v>Hibernating / Lost</v>
      </c>
      <c r="N5126" s="54" t="n">
        <f aca="false">IF(AND(Calc!$C$2&lt;=2009,Calc!$C$3&gt;=2009),F5126,0)+IF(AND(Calc!$C$2&lt;=2010,Calc!$C$3&gt;=2010),G5126,0)+IF(AND(Calc!$C$2&lt;=2011,Calc!$C$3&gt;=2011),H5126,0)</f>
        <v>290.34</v>
      </c>
      <c r="O5126" s="61" t="n">
        <f aca="false">IF(AND(N5126&gt;0,OR(Calc!$C$4="*",B5126=Calc!$C$4)),N5126+ROW()*0.000000001,0)</f>
        <v>290.340005126</v>
      </c>
    </row>
    <row r="5127" customFormat="false" ht="15" hidden="false" customHeight="false" outlineLevel="0" collapsed="false">
      <c r="A5127" s="49" t="n">
        <v>17552</v>
      </c>
      <c r="B5127" s="49" t="s">
        <v>189</v>
      </c>
      <c r="C5127" s="63" t="n">
        <v>40259</v>
      </c>
      <c r="D5127" s="63" t="n">
        <v>40826</v>
      </c>
      <c r="E5127" s="49" t="n">
        <v>12</v>
      </c>
      <c r="F5127" s="54" t="n">
        <v>0</v>
      </c>
      <c r="G5127" s="54" t="n">
        <v>2129.24</v>
      </c>
      <c r="H5127" s="54" t="n">
        <v>615.39</v>
      </c>
      <c r="I5127" s="54" t="n">
        <f aca="false">SUM(F5127:H5127)</f>
        <v>2744.63</v>
      </c>
      <c r="J5127" s="49" t="n">
        <f aca="false">Calc!$C$5-D5127</f>
        <v>61</v>
      </c>
      <c r="K5127" s="49" t="n">
        <f aca="false">IF(J5127&lt;=Calc!$C$11,4,IF(J5127&lt;=Calc!$C$12,3,IF(J5127&lt;=Calc!$C$13,2,1)))</f>
        <v>3</v>
      </c>
      <c r="L5127" s="49" t="n">
        <f aca="false">1+(E5127&gt;=Calc!$C$16)+(E5127&gt;=Calc!$C$17)+(E5127&gt;=Calc!$C$18)</f>
        <v>4</v>
      </c>
      <c r="M5127" s="49" t="str">
        <f aca="false">IF(AND(K5127=4,L5127&gt;=3),"Champions",IF(AND(K5127=3,L5127&gt;=3),"Loyal",IF(K5127&gt;=3,"Recent / New",IF(L5127&gt;=3,"At Risk","Hibernating / Lost"))))</f>
        <v>Loyal</v>
      </c>
      <c r="N5127" s="54" t="n">
        <f aca="false">IF(AND(Calc!$C$2&lt;=2009,Calc!$C$3&gt;=2009),F5127,0)+IF(AND(Calc!$C$2&lt;=2010,Calc!$C$3&gt;=2010),G5127,0)+IF(AND(Calc!$C$2&lt;=2011,Calc!$C$3&gt;=2011),H5127,0)</f>
        <v>2744.63</v>
      </c>
      <c r="O5127" s="61" t="n">
        <f aca="false">IF(AND(N5127&gt;0,OR(Calc!$C$4="*",B5127=Calc!$C$4)),N5127+ROW()*0.000000001,0)</f>
        <v>2744.630005127</v>
      </c>
    </row>
    <row r="5128" customFormat="false" ht="15" hidden="false" customHeight="false" outlineLevel="0" collapsed="false">
      <c r="A5128" s="49" t="n">
        <v>17553</v>
      </c>
      <c r="B5128" s="49" t="s">
        <v>189</v>
      </c>
      <c r="C5128" s="63" t="n">
        <v>40276</v>
      </c>
      <c r="D5128" s="63" t="n">
        <v>40757</v>
      </c>
      <c r="E5128" s="49" t="n">
        <v>4</v>
      </c>
      <c r="F5128" s="54" t="n">
        <v>0</v>
      </c>
      <c r="G5128" s="54" t="n">
        <v>2270</v>
      </c>
      <c r="H5128" s="54" t="n">
        <v>1487.6</v>
      </c>
      <c r="I5128" s="54" t="n">
        <f aca="false">SUM(F5128:H5128)</f>
        <v>3757.6</v>
      </c>
      <c r="J5128" s="49" t="n">
        <f aca="false">Calc!$C$5-D5128</f>
        <v>130</v>
      </c>
      <c r="K5128" s="49" t="n">
        <f aca="false">IF(J5128&lt;=Calc!$C$11,4,IF(J5128&lt;=Calc!$C$12,3,IF(J5128&lt;=Calc!$C$13,2,1)))</f>
        <v>2</v>
      </c>
      <c r="L5128" s="49" t="n">
        <f aca="false">1+(E5128&gt;=Calc!$C$16)+(E5128&gt;=Calc!$C$17)+(E5128&gt;=Calc!$C$18)</f>
        <v>3</v>
      </c>
      <c r="M5128" s="49" t="str">
        <f aca="false">IF(AND(K5128=4,L5128&gt;=3),"Champions",IF(AND(K5128=3,L5128&gt;=3),"Loyal",IF(K5128&gt;=3,"Recent / New",IF(L5128&gt;=3,"At Risk","Hibernating / Lost"))))</f>
        <v>At Risk</v>
      </c>
      <c r="N5128" s="54" t="n">
        <f aca="false">IF(AND(Calc!$C$2&lt;=2009,Calc!$C$3&gt;=2009),F5128,0)+IF(AND(Calc!$C$2&lt;=2010,Calc!$C$3&gt;=2010),G5128,0)+IF(AND(Calc!$C$2&lt;=2011,Calc!$C$3&gt;=2011),H5128,0)</f>
        <v>3757.6</v>
      </c>
      <c r="O5128" s="61" t="n">
        <f aca="false">IF(AND(N5128&gt;0,OR(Calc!$C$4="*",B5128=Calc!$C$4)),N5128+ROW()*0.000000001,0)</f>
        <v>3757.600005128</v>
      </c>
    </row>
    <row r="5129" customFormat="false" ht="15" hidden="false" customHeight="false" outlineLevel="0" collapsed="false">
      <c r="A5129" s="49" t="n">
        <v>17554</v>
      </c>
      <c r="B5129" s="49" t="s">
        <v>189</v>
      </c>
      <c r="C5129" s="63" t="n">
        <v>40738</v>
      </c>
      <c r="D5129" s="63" t="n">
        <v>40885</v>
      </c>
      <c r="E5129" s="49" t="n">
        <v>5</v>
      </c>
      <c r="F5129" s="54" t="n">
        <v>0</v>
      </c>
      <c r="G5129" s="54" t="n">
        <v>0</v>
      </c>
      <c r="H5129" s="54" t="n">
        <v>1952.45</v>
      </c>
      <c r="I5129" s="54" t="n">
        <f aca="false">SUM(F5129:H5129)</f>
        <v>1952.45</v>
      </c>
      <c r="J5129" s="49" t="n">
        <f aca="false">Calc!$C$5-D5129</f>
        <v>2</v>
      </c>
      <c r="K5129" s="49" t="n">
        <f aca="false">IF(J5129&lt;=Calc!$C$11,4,IF(J5129&lt;=Calc!$C$12,3,IF(J5129&lt;=Calc!$C$13,2,1)))</f>
        <v>4</v>
      </c>
      <c r="L5129" s="49" t="n">
        <f aca="false">1+(E5129&gt;=Calc!$C$16)+(E5129&gt;=Calc!$C$17)+(E5129&gt;=Calc!$C$18)</f>
        <v>3</v>
      </c>
      <c r="M5129" s="49" t="str">
        <f aca="false">IF(AND(K5129=4,L5129&gt;=3),"Champions",IF(AND(K5129=3,L5129&gt;=3),"Loyal",IF(K5129&gt;=3,"Recent / New",IF(L5129&gt;=3,"At Risk","Hibernating / Lost"))))</f>
        <v>Champions</v>
      </c>
      <c r="N5129" s="54" t="n">
        <f aca="false">IF(AND(Calc!$C$2&lt;=2009,Calc!$C$3&gt;=2009),F5129,0)+IF(AND(Calc!$C$2&lt;=2010,Calc!$C$3&gt;=2010),G5129,0)+IF(AND(Calc!$C$2&lt;=2011,Calc!$C$3&gt;=2011),H5129,0)</f>
        <v>1952.45</v>
      </c>
      <c r="O5129" s="61" t="n">
        <f aca="false">IF(AND(N5129&gt;0,OR(Calc!$C$4="*",B5129=Calc!$C$4)),N5129+ROW()*0.000000001,0)</f>
        <v>1952.450005129</v>
      </c>
    </row>
    <row r="5130" customFormat="false" ht="15" hidden="false" customHeight="false" outlineLevel="0" collapsed="false">
      <c r="A5130" s="49" t="n">
        <v>17555</v>
      </c>
      <c r="B5130" s="49" t="s">
        <v>189</v>
      </c>
      <c r="C5130" s="63" t="n">
        <v>40300</v>
      </c>
      <c r="D5130" s="63" t="n">
        <v>40867</v>
      </c>
      <c r="E5130" s="49" t="n">
        <v>5</v>
      </c>
      <c r="F5130" s="54" t="n">
        <v>0</v>
      </c>
      <c r="G5130" s="54" t="n">
        <v>565.43</v>
      </c>
      <c r="H5130" s="54" t="n">
        <v>480.31</v>
      </c>
      <c r="I5130" s="54" t="n">
        <f aca="false">SUM(F5130:H5130)</f>
        <v>1045.74</v>
      </c>
      <c r="J5130" s="49" t="n">
        <f aca="false">Calc!$C$5-D5130</f>
        <v>20</v>
      </c>
      <c r="K5130" s="49" t="n">
        <f aca="false">IF(J5130&lt;=Calc!$C$11,4,IF(J5130&lt;=Calc!$C$12,3,IF(J5130&lt;=Calc!$C$13,2,1)))</f>
        <v>4</v>
      </c>
      <c r="L5130" s="49" t="n">
        <f aca="false">1+(E5130&gt;=Calc!$C$16)+(E5130&gt;=Calc!$C$17)+(E5130&gt;=Calc!$C$18)</f>
        <v>3</v>
      </c>
      <c r="M5130" s="49" t="str">
        <f aca="false">IF(AND(K5130=4,L5130&gt;=3),"Champions",IF(AND(K5130=3,L5130&gt;=3),"Loyal",IF(K5130&gt;=3,"Recent / New",IF(L5130&gt;=3,"At Risk","Hibernating / Lost"))))</f>
        <v>Champions</v>
      </c>
      <c r="N5130" s="54" t="n">
        <f aca="false">IF(AND(Calc!$C$2&lt;=2009,Calc!$C$3&gt;=2009),F5130,0)+IF(AND(Calc!$C$2&lt;=2010,Calc!$C$3&gt;=2010),G5130,0)+IF(AND(Calc!$C$2&lt;=2011,Calc!$C$3&gt;=2011),H5130,0)</f>
        <v>1045.74</v>
      </c>
      <c r="O5130" s="61" t="n">
        <f aca="false">IF(AND(N5130&gt;0,OR(Calc!$C$4="*",B5130=Calc!$C$4)),N5130+ROW()*0.000000001,0)</f>
        <v>1045.74000513</v>
      </c>
    </row>
    <row r="5131" customFormat="false" ht="15" hidden="false" customHeight="false" outlineLevel="0" collapsed="false">
      <c r="A5131" s="49" t="n">
        <v>17556</v>
      </c>
      <c r="B5131" s="49" t="s">
        <v>189</v>
      </c>
      <c r="C5131" s="63" t="n">
        <v>40507</v>
      </c>
      <c r="D5131" s="63" t="n">
        <v>40681</v>
      </c>
      <c r="E5131" s="49" t="n">
        <v>2</v>
      </c>
      <c r="F5131" s="54" t="n">
        <v>0</v>
      </c>
      <c r="G5131" s="54" t="n">
        <v>142.77</v>
      </c>
      <c r="H5131" s="54" t="n">
        <v>157.9</v>
      </c>
      <c r="I5131" s="54" t="n">
        <f aca="false">SUM(F5131:H5131)</f>
        <v>300.67</v>
      </c>
      <c r="J5131" s="49" t="n">
        <f aca="false">Calc!$C$5-D5131</f>
        <v>206</v>
      </c>
      <c r="K5131" s="49" t="n">
        <f aca="false">IF(J5131&lt;=Calc!$C$11,4,IF(J5131&lt;=Calc!$C$12,3,IF(J5131&lt;=Calc!$C$13,2,1)))</f>
        <v>2</v>
      </c>
      <c r="L5131" s="49" t="n">
        <f aca="false">1+(E5131&gt;=Calc!$C$16)+(E5131&gt;=Calc!$C$17)+(E5131&gt;=Calc!$C$18)</f>
        <v>2</v>
      </c>
      <c r="M5131" s="49" t="str">
        <f aca="false">IF(AND(K5131=4,L5131&gt;=3),"Champions",IF(AND(K5131=3,L5131&gt;=3),"Loyal",IF(K5131&gt;=3,"Recent / New",IF(L5131&gt;=3,"At Risk","Hibernating / Lost"))))</f>
        <v>Hibernating / Lost</v>
      </c>
      <c r="N5131" s="54" t="n">
        <f aca="false">IF(AND(Calc!$C$2&lt;=2009,Calc!$C$3&gt;=2009),F5131,0)+IF(AND(Calc!$C$2&lt;=2010,Calc!$C$3&gt;=2010),G5131,0)+IF(AND(Calc!$C$2&lt;=2011,Calc!$C$3&gt;=2011),H5131,0)</f>
        <v>300.67</v>
      </c>
      <c r="O5131" s="61" t="n">
        <f aca="false">IF(AND(N5131&gt;0,OR(Calc!$C$4="*",B5131=Calc!$C$4)),N5131+ROW()*0.000000001,0)</f>
        <v>300.670005131</v>
      </c>
    </row>
    <row r="5132" customFormat="false" ht="15" hidden="false" customHeight="false" outlineLevel="0" collapsed="false">
      <c r="A5132" s="49" t="n">
        <v>17557</v>
      </c>
      <c r="B5132" s="49" t="s">
        <v>189</v>
      </c>
      <c r="C5132" s="63" t="n">
        <v>40154</v>
      </c>
      <c r="D5132" s="63" t="n">
        <v>40872</v>
      </c>
      <c r="E5132" s="49" t="n">
        <v>4</v>
      </c>
      <c r="F5132" s="54" t="n">
        <v>34</v>
      </c>
      <c r="G5132" s="54" t="n">
        <v>0</v>
      </c>
      <c r="H5132" s="54" t="n">
        <v>541.46</v>
      </c>
      <c r="I5132" s="54" t="n">
        <f aca="false">SUM(F5132:H5132)</f>
        <v>575.46</v>
      </c>
      <c r="J5132" s="49" t="n">
        <f aca="false">Calc!$C$5-D5132</f>
        <v>15</v>
      </c>
      <c r="K5132" s="49" t="n">
        <f aca="false">IF(J5132&lt;=Calc!$C$11,4,IF(J5132&lt;=Calc!$C$12,3,IF(J5132&lt;=Calc!$C$13,2,1)))</f>
        <v>4</v>
      </c>
      <c r="L5132" s="49" t="n">
        <f aca="false">1+(E5132&gt;=Calc!$C$16)+(E5132&gt;=Calc!$C$17)+(E5132&gt;=Calc!$C$18)</f>
        <v>3</v>
      </c>
      <c r="M5132" s="49" t="str">
        <f aca="false">IF(AND(K5132=4,L5132&gt;=3),"Champions",IF(AND(K5132=3,L5132&gt;=3),"Loyal",IF(K5132&gt;=3,"Recent / New",IF(L5132&gt;=3,"At Risk","Hibernating / Lost"))))</f>
        <v>Champions</v>
      </c>
      <c r="N5132" s="54" t="n">
        <f aca="false">IF(AND(Calc!$C$2&lt;=2009,Calc!$C$3&gt;=2009),F5132,0)+IF(AND(Calc!$C$2&lt;=2010,Calc!$C$3&gt;=2010),G5132,0)+IF(AND(Calc!$C$2&lt;=2011,Calc!$C$3&gt;=2011),H5132,0)</f>
        <v>575.46</v>
      </c>
      <c r="O5132" s="61" t="n">
        <f aca="false">IF(AND(N5132&gt;0,OR(Calc!$C$4="*",B5132=Calc!$C$4)),N5132+ROW()*0.000000001,0)</f>
        <v>575.460005132</v>
      </c>
    </row>
    <row r="5133" customFormat="false" ht="15" hidden="false" customHeight="false" outlineLevel="0" collapsed="false">
      <c r="A5133" s="49" t="n">
        <v>17558</v>
      </c>
      <c r="B5133" s="49" t="s">
        <v>189</v>
      </c>
      <c r="C5133" s="63" t="n">
        <v>40493</v>
      </c>
      <c r="D5133" s="63" t="n">
        <v>40493</v>
      </c>
      <c r="E5133" s="49" t="n">
        <v>1</v>
      </c>
      <c r="F5133" s="54" t="n">
        <v>0</v>
      </c>
      <c r="G5133" s="54" t="n">
        <v>259.17</v>
      </c>
      <c r="H5133" s="54" t="n">
        <v>0</v>
      </c>
      <c r="I5133" s="54" t="n">
        <f aca="false">SUM(F5133:H5133)</f>
        <v>259.17</v>
      </c>
      <c r="J5133" s="49" t="n">
        <f aca="false">Calc!$C$5-D5133</f>
        <v>394</v>
      </c>
      <c r="K5133" s="49" t="n">
        <f aca="false">IF(J5133&lt;=Calc!$C$11,4,IF(J5133&lt;=Calc!$C$12,3,IF(J5133&lt;=Calc!$C$13,2,1)))</f>
        <v>1</v>
      </c>
      <c r="L5133" s="49" t="n">
        <f aca="false">1+(E5133&gt;=Calc!$C$16)+(E5133&gt;=Calc!$C$17)+(E5133&gt;=Calc!$C$18)</f>
        <v>1</v>
      </c>
      <c r="M5133" s="49" t="str">
        <f aca="false">IF(AND(K5133=4,L5133&gt;=3),"Champions",IF(AND(K5133=3,L5133&gt;=3),"Loyal",IF(K5133&gt;=3,"Recent / New",IF(L5133&gt;=3,"At Risk","Hibernating / Lost"))))</f>
        <v>Hibernating / Lost</v>
      </c>
      <c r="N5133" s="54" t="n">
        <f aca="false">IF(AND(Calc!$C$2&lt;=2009,Calc!$C$3&gt;=2009),F5133,0)+IF(AND(Calc!$C$2&lt;=2010,Calc!$C$3&gt;=2010),G5133,0)+IF(AND(Calc!$C$2&lt;=2011,Calc!$C$3&gt;=2011),H5133,0)</f>
        <v>259.17</v>
      </c>
      <c r="O5133" s="61" t="n">
        <f aca="false">IF(AND(N5133&gt;0,OR(Calc!$C$4="*",B5133=Calc!$C$4)),N5133+ROW()*0.000000001,0)</f>
        <v>259.170005133</v>
      </c>
    </row>
    <row r="5134" customFormat="false" ht="15" hidden="false" customHeight="false" outlineLevel="0" collapsed="false">
      <c r="A5134" s="49" t="n">
        <v>17559</v>
      </c>
      <c r="B5134" s="49" t="s">
        <v>189</v>
      </c>
      <c r="C5134" s="63" t="n">
        <v>40374</v>
      </c>
      <c r="D5134" s="63" t="n">
        <v>40374</v>
      </c>
      <c r="E5134" s="49" t="n">
        <v>1</v>
      </c>
      <c r="F5134" s="54" t="n">
        <v>0</v>
      </c>
      <c r="G5134" s="54" t="n">
        <v>167.62</v>
      </c>
      <c r="H5134" s="54" t="n">
        <v>0</v>
      </c>
      <c r="I5134" s="54" t="n">
        <f aca="false">SUM(F5134:H5134)</f>
        <v>167.62</v>
      </c>
      <c r="J5134" s="49" t="n">
        <f aca="false">Calc!$C$5-D5134</f>
        <v>513</v>
      </c>
      <c r="K5134" s="49" t="n">
        <f aca="false">IF(J5134&lt;=Calc!$C$11,4,IF(J5134&lt;=Calc!$C$12,3,IF(J5134&lt;=Calc!$C$13,2,1)))</f>
        <v>1</v>
      </c>
      <c r="L5134" s="49" t="n">
        <f aca="false">1+(E5134&gt;=Calc!$C$16)+(E5134&gt;=Calc!$C$17)+(E5134&gt;=Calc!$C$18)</f>
        <v>1</v>
      </c>
      <c r="M5134" s="49" t="str">
        <f aca="false">IF(AND(K5134=4,L5134&gt;=3),"Champions",IF(AND(K5134=3,L5134&gt;=3),"Loyal",IF(K5134&gt;=3,"Recent / New",IF(L5134&gt;=3,"At Risk","Hibernating / Lost"))))</f>
        <v>Hibernating / Lost</v>
      </c>
      <c r="N5134" s="54" t="n">
        <f aca="false">IF(AND(Calc!$C$2&lt;=2009,Calc!$C$3&gt;=2009),F5134,0)+IF(AND(Calc!$C$2&lt;=2010,Calc!$C$3&gt;=2010),G5134,0)+IF(AND(Calc!$C$2&lt;=2011,Calc!$C$3&gt;=2011),H5134,0)</f>
        <v>167.62</v>
      </c>
      <c r="O5134" s="61" t="n">
        <f aca="false">IF(AND(N5134&gt;0,OR(Calc!$C$4="*",B5134=Calc!$C$4)),N5134+ROW()*0.000000001,0)</f>
        <v>167.620005134</v>
      </c>
    </row>
    <row r="5135" customFormat="false" ht="15" hidden="false" customHeight="false" outlineLevel="0" collapsed="false">
      <c r="A5135" s="49" t="n">
        <v>17560</v>
      </c>
      <c r="B5135" s="49" t="s">
        <v>189</v>
      </c>
      <c r="C5135" s="63" t="n">
        <v>40226</v>
      </c>
      <c r="D5135" s="63" t="n">
        <v>40792</v>
      </c>
      <c r="E5135" s="49" t="n">
        <v>8</v>
      </c>
      <c r="F5135" s="54" t="n">
        <v>0</v>
      </c>
      <c r="G5135" s="54" t="n">
        <v>1040.85</v>
      </c>
      <c r="H5135" s="54" t="n">
        <v>854.95</v>
      </c>
      <c r="I5135" s="54" t="n">
        <f aca="false">SUM(F5135:H5135)</f>
        <v>1895.8</v>
      </c>
      <c r="J5135" s="49" t="n">
        <f aca="false">Calc!$C$5-D5135</f>
        <v>95</v>
      </c>
      <c r="K5135" s="49" t="n">
        <f aca="false">IF(J5135&lt;=Calc!$C$11,4,IF(J5135&lt;=Calc!$C$12,3,IF(J5135&lt;=Calc!$C$13,2,1)))</f>
        <v>3</v>
      </c>
      <c r="L5135" s="49" t="n">
        <f aca="false">1+(E5135&gt;=Calc!$C$16)+(E5135&gt;=Calc!$C$17)+(E5135&gt;=Calc!$C$18)</f>
        <v>4</v>
      </c>
      <c r="M5135" s="49" t="str">
        <f aca="false">IF(AND(K5135=4,L5135&gt;=3),"Champions",IF(AND(K5135=3,L5135&gt;=3),"Loyal",IF(K5135&gt;=3,"Recent / New",IF(L5135&gt;=3,"At Risk","Hibernating / Lost"))))</f>
        <v>Loyal</v>
      </c>
      <c r="N5135" s="54" t="n">
        <f aca="false">IF(AND(Calc!$C$2&lt;=2009,Calc!$C$3&gt;=2009),F5135,0)+IF(AND(Calc!$C$2&lt;=2010,Calc!$C$3&gt;=2010),G5135,0)+IF(AND(Calc!$C$2&lt;=2011,Calc!$C$3&gt;=2011),H5135,0)</f>
        <v>1895.8</v>
      </c>
      <c r="O5135" s="61" t="n">
        <f aca="false">IF(AND(N5135&gt;0,OR(Calc!$C$4="*",B5135=Calc!$C$4)),N5135+ROW()*0.000000001,0)</f>
        <v>1895.800005135</v>
      </c>
    </row>
    <row r="5136" customFormat="false" ht="15" hidden="false" customHeight="false" outlineLevel="0" collapsed="false">
      <c r="A5136" s="49" t="n">
        <v>17561</v>
      </c>
      <c r="B5136" s="49" t="s">
        <v>189</v>
      </c>
      <c r="C5136" s="63" t="n">
        <v>40153</v>
      </c>
      <c r="D5136" s="63" t="n">
        <v>40867</v>
      </c>
      <c r="E5136" s="49" t="n">
        <v>4</v>
      </c>
      <c r="F5136" s="54" t="n">
        <v>189.7</v>
      </c>
      <c r="G5136" s="54" t="n">
        <v>348.2</v>
      </c>
      <c r="H5136" s="54" t="n">
        <v>165.12</v>
      </c>
      <c r="I5136" s="54" t="n">
        <f aca="false">SUM(F5136:H5136)</f>
        <v>703.02</v>
      </c>
      <c r="J5136" s="49" t="n">
        <f aca="false">Calc!$C$5-D5136</f>
        <v>20</v>
      </c>
      <c r="K5136" s="49" t="n">
        <f aca="false">IF(J5136&lt;=Calc!$C$11,4,IF(J5136&lt;=Calc!$C$12,3,IF(J5136&lt;=Calc!$C$13,2,1)))</f>
        <v>4</v>
      </c>
      <c r="L5136" s="49" t="n">
        <f aca="false">1+(E5136&gt;=Calc!$C$16)+(E5136&gt;=Calc!$C$17)+(E5136&gt;=Calc!$C$18)</f>
        <v>3</v>
      </c>
      <c r="M5136" s="49" t="str">
        <f aca="false">IF(AND(K5136=4,L5136&gt;=3),"Champions",IF(AND(K5136=3,L5136&gt;=3),"Loyal",IF(K5136&gt;=3,"Recent / New",IF(L5136&gt;=3,"At Risk","Hibernating / Lost"))))</f>
        <v>Champions</v>
      </c>
      <c r="N5136" s="54" t="n">
        <f aca="false">IF(AND(Calc!$C$2&lt;=2009,Calc!$C$3&gt;=2009),F5136,0)+IF(AND(Calc!$C$2&lt;=2010,Calc!$C$3&gt;=2010),G5136,0)+IF(AND(Calc!$C$2&lt;=2011,Calc!$C$3&gt;=2011),H5136,0)</f>
        <v>703.02</v>
      </c>
      <c r="O5136" s="61" t="n">
        <f aca="false">IF(AND(N5136&gt;0,OR(Calc!$C$4="*",B5136=Calc!$C$4)),N5136+ROW()*0.000000001,0)</f>
        <v>703.020005136</v>
      </c>
    </row>
    <row r="5137" customFormat="false" ht="15" hidden="false" customHeight="false" outlineLevel="0" collapsed="false">
      <c r="A5137" s="49" t="n">
        <v>17562</v>
      </c>
      <c r="B5137" s="49" t="s">
        <v>189</v>
      </c>
      <c r="C5137" s="63" t="n">
        <v>40713</v>
      </c>
      <c r="D5137" s="63" t="n">
        <v>40872</v>
      </c>
      <c r="E5137" s="49" t="n">
        <v>7</v>
      </c>
      <c r="F5137" s="54" t="n">
        <v>0</v>
      </c>
      <c r="G5137" s="54" t="n">
        <v>0</v>
      </c>
      <c r="H5137" s="54" t="n">
        <v>1107.38</v>
      </c>
      <c r="I5137" s="54" t="n">
        <f aca="false">SUM(F5137:H5137)</f>
        <v>1107.38</v>
      </c>
      <c r="J5137" s="49" t="n">
        <f aca="false">Calc!$C$5-D5137</f>
        <v>15</v>
      </c>
      <c r="K5137" s="49" t="n">
        <f aca="false">IF(J5137&lt;=Calc!$C$11,4,IF(J5137&lt;=Calc!$C$12,3,IF(J5137&lt;=Calc!$C$13,2,1)))</f>
        <v>4</v>
      </c>
      <c r="L5137" s="49" t="n">
        <f aca="false">1+(E5137&gt;=Calc!$C$16)+(E5137&gt;=Calc!$C$17)+(E5137&gt;=Calc!$C$18)</f>
        <v>3</v>
      </c>
      <c r="M5137" s="49" t="str">
        <f aca="false">IF(AND(K5137=4,L5137&gt;=3),"Champions",IF(AND(K5137=3,L5137&gt;=3),"Loyal",IF(K5137&gt;=3,"Recent / New",IF(L5137&gt;=3,"At Risk","Hibernating / Lost"))))</f>
        <v>Champions</v>
      </c>
      <c r="N5137" s="54" t="n">
        <f aca="false">IF(AND(Calc!$C$2&lt;=2009,Calc!$C$3&gt;=2009),F5137,0)+IF(AND(Calc!$C$2&lt;=2010,Calc!$C$3&gt;=2010),G5137,0)+IF(AND(Calc!$C$2&lt;=2011,Calc!$C$3&gt;=2011),H5137,0)</f>
        <v>1107.38</v>
      </c>
      <c r="O5137" s="61" t="n">
        <f aca="false">IF(AND(N5137&gt;0,OR(Calc!$C$4="*",B5137=Calc!$C$4)),N5137+ROW()*0.000000001,0)</f>
        <v>1107.380005137</v>
      </c>
    </row>
    <row r="5138" customFormat="false" ht="15" hidden="false" customHeight="false" outlineLevel="0" collapsed="false">
      <c r="A5138" s="49" t="n">
        <v>17563</v>
      </c>
      <c r="B5138" s="49" t="s">
        <v>189</v>
      </c>
      <c r="C5138" s="63" t="n">
        <v>40275</v>
      </c>
      <c r="D5138" s="63" t="n">
        <v>40308</v>
      </c>
      <c r="E5138" s="49" t="n">
        <v>2</v>
      </c>
      <c r="F5138" s="54" t="n">
        <v>0</v>
      </c>
      <c r="G5138" s="54" t="n">
        <v>313.78</v>
      </c>
      <c r="H5138" s="54" t="n">
        <v>0</v>
      </c>
      <c r="I5138" s="54" t="n">
        <f aca="false">SUM(F5138:H5138)</f>
        <v>313.78</v>
      </c>
      <c r="J5138" s="49" t="n">
        <f aca="false">Calc!$C$5-D5138</f>
        <v>579</v>
      </c>
      <c r="K5138" s="49" t="n">
        <f aca="false">IF(J5138&lt;=Calc!$C$11,4,IF(J5138&lt;=Calc!$C$12,3,IF(J5138&lt;=Calc!$C$13,2,1)))</f>
        <v>1</v>
      </c>
      <c r="L5138" s="49" t="n">
        <f aca="false">1+(E5138&gt;=Calc!$C$16)+(E5138&gt;=Calc!$C$17)+(E5138&gt;=Calc!$C$18)</f>
        <v>2</v>
      </c>
      <c r="M5138" s="49" t="str">
        <f aca="false">IF(AND(K5138=4,L5138&gt;=3),"Champions",IF(AND(K5138=3,L5138&gt;=3),"Loyal",IF(K5138&gt;=3,"Recent / New",IF(L5138&gt;=3,"At Risk","Hibernating / Lost"))))</f>
        <v>Hibernating / Lost</v>
      </c>
      <c r="N5138" s="54" t="n">
        <f aca="false">IF(AND(Calc!$C$2&lt;=2009,Calc!$C$3&gt;=2009),F5138,0)+IF(AND(Calc!$C$2&lt;=2010,Calc!$C$3&gt;=2010),G5138,0)+IF(AND(Calc!$C$2&lt;=2011,Calc!$C$3&gt;=2011),H5138,0)</f>
        <v>313.78</v>
      </c>
      <c r="O5138" s="61" t="n">
        <f aca="false">IF(AND(N5138&gt;0,OR(Calc!$C$4="*",B5138=Calc!$C$4)),N5138+ROW()*0.000000001,0)</f>
        <v>313.780005138</v>
      </c>
    </row>
    <row r="5139" customFormat="false" ht="15" hidden="false" customHeight="false" outlineLevel="0" collapsed="false">
      <c r="A5139" s="49" t="n">
        <v>17564</v>
      </c>
      <c r="B5139" s="49" t="s">
        <v>189</v>
      </c>
      <c r="C5139" s="63" t="n">
        <v>40806</v>
      </c>
      <c r="D5139" s="63" t="n">
        <v>40862</v>
      </c>
      <c r="E5139" s="49" t="n">
        <v>3</v>
      </c>
      <c r="F5139" s="54" t="n">
        <v>0</v>
      </c>
      <c r="G5139" s="54" t="n">
        <v>0</v>
      </c>
      <c r="H5139" s="54" t="n">
        <v>454.01</v>
      </c>
      <c r="I5139" s="54" t="n">
        <f aca="false">SUM(F5139:H5139)</f>
        <v>454.01</v>
      </c>
      <c r="J5139" s="49" t="n">
        <f aca="false">Calc!$C$5-D5139</f>
        <v>25</v>
      </c>
      <c r="K5139" s="49" t="n">
        <f aca="false">IF(J5139&lt;=Calc!$C$11,4,IF(J5139&lt;=Calc!$C$12,3,IF(J5139&lt;=Calc!$C$13,2,1)))</f>
        <v>4</v>
      </c>
      <c r="L5139" s="49" t="n">
        <f aca="false">1+(E5139&gt;=Calc!$C$16)+(E5139&gt;=Calc!$C$17)+(E5139&gt;=Calc!$C$18)</f>
        <v>2</v>
      </c>
      <c r="M5139" s="49" t="str">
        <f aca="false">IF(AND(K5139=4,L5139&gt;=3),"Champions",IF(AND(K5139=3,L5139&gt;=3),"Loyal",IF(K5139&gt;=3,"Recent / New",IF(L5139&gt;=3,"At Risk","Hibernating / Lost"))))</f>
        <v>Recent / New</v>
      </c>
      <c r="N5139" s="54" t="n">
        <f aca="false">IF(AND(Calc!$C$2&lt;=2009,Calc!$C$3&gt;=2009),F5139,0)+IF(AND(Calc!$C$2&lt;=2010,Calc!$C$3&gt;=2010),G5139,0)+IF(AND(Calc!$C$2&lt;=2011,Calc!$C$3&gt;=2011),H5139,0)</f>
        <v>454.01</v>
      </c>
      <c r="O5139" s="61" t="n">
        <f aca="false">IF(AND(N5139&gt;0,OR(Calc!$C$4="*",B5139=Calc!$C$4)),N5139+ROW()*0.000000001,0)</f>
        <v>454.010005139</v>
      </c>
    </row>
    <row r="5140" customFormat="false" ht="15" hidden="false" customHeight="false" outlineLevel="0" collapsed="false">
      <c r="A5140" s="49" t="n">
        <v>17565</v>
      </c>
      <c r="B5140" s="49" t="s">
        <v>189</v>
      </c>
      <c r="C5140" s="63" t="n">
        <v>40300</v>
      </c>
      <c r="D5140" s="63" t="n">
        <v>40300</v>
      </c>
      <c r="E5140" s="49" t="n">
        <v>1</v>
      </c>
      <c r="F5140" s="54" t="n">
        <v>0</v>
      </c>
      <c r="G5140" s="54" t="n">
        <v>131.83</v>
      </c>
      <c r="H5140" s="54" t="n">
        <v>0</v>
      </c>
      <c r="I5140" s="54" t="n">
        <f aca="false">SUM(F5140:H5140)</f>
        <v>131.83</v>
      </c>
      <c r="J5140" s="49" t="n">
        <f aca="false">Calc!$C$5-D5140</f>
        <v>587</v>
      </c>
      <c r="K5140" s="49" t="n">
        <f aca="false">IF(J5140&lt;=Calc!$C$11,4,IF(J5140&lt;=Calc!$C$12,3,IF(J5140&lt;=Calc!$C$13,2,1)))</f>
        <v>1</v>
      </c>
      <c r="L5140" s="49" t="n">
        <f aca="false">1+(E5140&gt;=Calc!$C$16)+(E5140&gt;=Calc!$C$17)+(E5140&gt;=Calc!$C$18)</f>
        <v>1</v>
      </c>
      <c r="M5140" s="49" t="str">
        <f aca="false">IF(AND(K5140=4,L5140&gt;=3),"Champions",IF(AND(K5140=3,L5140&gt;=3),"Loyal",IF(K5140&gt;=3,"Recent / New",IF(L5140&gt;=3,"At Risk","Hibernating / Lost"))))</f>
        <v>Hibernating / Lost</v>
      </c>
      <c r="N5140" s="54" t="n">
        <f aca="false">IF(AND(Calc!$C$2&lt;=2009,Calc!$C$3&gt;=2009),F5140,0)+IF(AND(Calc!$C$2&lt;=2010,Calc!$C$3&gt;=2010),G5140,0)+IF(AND(Calc!$C$2&lt;=2011,Calc!$C$3&gt;=2011),H5140,0)</f>
        <v>131.83</v>
      </c>
      <c r="O5140" s="61" t="n">
        <f aca="false">IF(AND(N5140&gt;0,OR(Calc!$C$4="*",B5140=Calc!$C$4)),N5140+ROW()*0.000000001,0)</f>
        <v>131.83000514</v>
      </c>
    </row>
    <row r="5141" customFormat="false" ht="15" hidden="false" customHeight="false" outlineLevel="0" collapsed="false">
      <c r="A5141" s="49" t="n">
        <v>17566</v>
      </c>
      <c r="B5141" s="49" t="s">
        <v>189</v>
      </c>
      <c r="C5141" s="63" t="n">
        <v>40861</v>
      </c>
      <c r="D5141" s="63" t="n">
        <v>40878</v>
      </c>
      <c r="E5141" s="49" t="n">
        <v>2</v>
      </c>
      <c r="F5141" s="54" t="n">
        <v>0</v>
      </c>
      <c r="G5141" s="54" t="n">
        <v>0</v>
      </c>
      <c r="H5141" s="54" t="n">
        <v>869.77</v>
      </c>
      <c r="I5141" s="54" t="n">
        <f aca="false">SUM(F5141:H5141)</f>
        <v>869.77</v>
      </c>
      <c r="J5141" s="49" t="n">
        <f aca="false">Calc!$C$5-D5141</f>
        <v>9</v>
      </c>
      <c r="K5141" s="49" t="n">
        <f aca="false">IF(J5141&lt;=Calc!$C$11,4,IF(J5141&lt;=Calc!$C$12,3,IF(J5141&lt;=Calc!$C$13,2,1)))</f>
        <v>4</v>
      </c>
      <c r="L5141" s="49" t="n">
        <f aca="false">1+(E5141&gt;=Calc!$C$16)+(E5141&gt;=Calc!$C$17)+(E5141&gt;=Calc!$C$18)</f>
        <v>2</v>
      </c>
      <c r="M5141" s="49" t="str">
        <f aca="false">IF(AND(K5141=4,L5141&gt;=3),"Champions",IF(AND(K5141=3,L5141&gt;=3),"Loyal",IF(K5141&gt;=3,"Recent / New",IF(L5141&gt;=3,"At Risk","Hibernating / Lost"))))</f>
        <v>Recent / New</v>
      </c>
      <c r="N5141" s="54" t="n">
        <f aca="false">IF(AND(Calc!$C$2&lt;=2009,Calc!$C$3&gt;=2009),F5141,0)+IF(AND(Calc!$C$2&lt;=2010,Calc!$C$3&gt;=2010),G5141,0)+IF(AND(Calc!$C$2&lt;=2011,Calc!$C$3&gt;=2011),H5141,0)</f>
        <v>869.77</v>
      </c>
      <c r="O5141" s="61" t="n">
        <f aca="false">IF(AND(N5141&gt;0,OR(Calc!$C$4="*",B5141=Calc!$C$4)),N5141+ROW()*0.000000001,0)</f>
        <v>869.770005141</v>
      </c>
    </row>
    <row r="5142" customFormat="false" ht="15" hidden="false" customHeight="false" outlineLevel="0" collapsed="false">
      <c r="A5142" s="49" t="n">
        <v>17567</v>
      </c>
      <c r="B5142" s="49" t="s">
        <v>189</v>
      </c>
      <c r="C5142" s="63" t="n">
        <v>40445</v>
      </c>
      <c r="D5142" s="63" t="n">
        <v>40879</v>
      </c>
      <c r="E5142" s="49" t="n">
        <v>9</v>
      </c>
      <c r="F5142" s="54" t="n">
        <v>0</v>
      </c>
      <c r="G5142" s="54" t="n">
        <v>1024.55</v>
      </c>
      <c r="H5142" s="54" t="n">
        <v>3494.61</v>
      </c>
      <c r="I5142" s="54" t="n">
        <f aca="false">SUM(F5142:H5142)</f>
        <v>4519.16</v>
      </c>
      <c r="J5142" s="49" t="n">
        <f aca="false">Calc!$C$5-D5142</f>
        <v>8</v>
      </c>
      <c r="K5142" s="49" t="n">
        <f aca="false">IF(J5142&lt;=Calc!$C$11,4,IF(J5142&lt;=Calc!$C$12,3,IF(J5142&lt;=Calc!$C$13,2,1)))</f>
        <v>4</v>
      </c>
      <c r="L5142" s="49" t="n">
        <f aca="false">1+(E5142&gt;=Calc!$C$16)+(E5142&gt;=Calc!$C$17)+(E5142&gt;=Calc!$C$18)</f>
        <v>4</v>
      </c>
      <c r="M5142" s="49" t="str">
        <f aca="false">IF(AND(K5142=4,L5142&gt;=3),"Champions",IF(AND(K5142=3,L5142&gt;=3),"Loyal",IF(K5142&gt;=3,"Recent / New",IF(L5142&gt;=3,"At Risk","Hibernating / Lost"))))</f>
        <v>Champions</v>
      </c>
      <c r="N5142" s="54" t="n">
        <f aca="false">IF(AND(Calc!$C$2&lt;=2009,Calc!$C$3&gt;=2009),F5142,0)+IF(AND(Calc!$C$2&lt;=2010,Calc!$C$3&gt;=2010),G5142,0)+IF(AND(Calc!$C$2&lt;=2011,Calc!$C$3&gt;=2011),H5142,0)</f>
        <v>4519.16</v>
      </c>
      <c r="O5142" s="61" t="n">
        <f aca="false">IF(AND(N5142&gt;0,OR(Calc!$C$4="*",B5142=Calc!$C$4)),N5142+ROW()*0.000000001,0)</f>
        <v>4519.160005142</v>
      </c>
    </row>
    <row r="5143" customFormat="false" ht="15" hidden="false" customHeight="false" outlineLevel="0" collapsed="false">
      <c r="A5143" s="49" t="n">
        <v>17568</v>
      </c>
      <c r="B5143" s="49" t="s">
        <v>189</v>
      </c>
      <c r="C5143" s="63" t="n">
        <v>40253</v>
      </c>
      <c r="D5143" s="63" t="n">
        <v>40253</v>
      </c>
      <c r="E5143" s="49" t="n">
        <v>1</v>
      </c>
      <c r="F5143" s="54" t="n">
        <v>0</v>
      </c>
      <c r="G5143" s="54" t="n">
        <v>374.45</v>
      </c>
      <c r="H5143" s="54" t="n">
        <v>0</v>
      </c>
      <c r="I5143" s="54" t="n">
        <f aca="false">SUM(F5143:H5143)</f>
        <v>374.45</v>
      </c>
      <c r="J5143" s="49" t="n">
        <f aca="false">Calc!$C$5-D5143</f>
        <v>634</v>
      </c>
      <c r="K5143" s="49" t="n">
        <f aca="false">IF(J5143&lt;=Calc!$C$11,4,IF(J5143&lt;=Calc!$C$12,3,IF(J5143&lt;=Calc!$C$13,2,1)))</f>
        <v>1</v>
      </c>
      <c r="L5143" s="49" t="n">
        <f aca="false">1+(E5143&gt;=Calc!$C$16)+(E5143&gt;=Calc!$C$17)+(E5143&gt;=Calc!$C$18)</f>
        <v>1</v>
      </c>
      <c r="M5143" s="49" t="str">
        <f aca="false">IF(AND(K5143=4,L5143&gt;=3),"Champions",IF(AND(K5143=3,L5143&gt;=3),"Loyal",IF(K5143&gt;=3,"Recent / New",IF(L5143&gt;=3,"At Risk","Hibernating / Lost"))))</f>
        <v>Hibernating / Lost</v>
      </c>
      <c r="N5143" s="54" t="n">
        <f aca="false">IF(AND(Calc!$C$2&lt;=2009,Calc!$C$3&gt;=2009),F5143,0)+IF(AND(Calc!$C$2&lt;=2010,Calc!$C$3&gt;=2010),G5143,0)+IF(AND(Calc!$C$2&lt;=2011,Calc!$C$3&gt;=2011),H5143,0)</f>
        <v>374.45</v>
      </c>
      <c r="O5143" s="61" t="n">
        <f aca="false">IF(AND(N5143&gt;0,OR(Calc!$C$4="*",B5143=Calc!$C$4)),N5143+ROW()*0.000000001,0)</f>
        <v>374.450005143</v>
      </c>
    </row>
    <row r="5144" customFormat="false" ht="15" hidden="false" customHeight="false" outlineLevel="0" collapsed="false">
      <c r="A5144" s="49" t="n">
        <v>17569</v>
      </c>
      <c r="B5144" s="49" t="s">
        <v>189</v>
      </c>
      <c r="C5144" s="63" t="n">
        <v>40554</v>
      </c>
      <c r="D5144" s="63" t="n">
        <v>40554</v>
      </c>
      <c r="E5144" s="49" t="n">
        <v>1</v>
      </c>
      <c r="F5144" s="54" t="n">
        <v>0</v>
      </c>
      <c r="G5144" s="54" t="n">
        <v>0</v>
      </c>
      <c r="H5144" s="54" t="n">
        <v>344.14</v>
      </c>
      <c r="I5144" s="54" t="n">
        <f aca="false">SUM(F5144:H5144)</f>
        <v>344.14</v>
      </c>
      <c r="J5144" s="49" t="n">
        <f aca="false">Calc!$C$5-D5144</f>
        <v>333</v>
      </c>
      <c r="K5144" s="49" t="n">
        <f aca="false">IF(J5144&lt;=Calc!$C$11,4,IF(J5144&lt;=Calc!$C$12,3,IF(J5144&lt;=Calc!$C$13,2,1)))</f>
        <v>2</v>
      </c>
      <c r="L5144" s="49" t="n">
        <f aca="false">1+(E5144&gt;=Calc!$C$16)+(E5144&gt;=Calc!$C$17)+(E5144&gt;=Calc!$C$18)</f>
        <v>1</v>
      </c>
      <c r="M5144" s="49" t="str">
        <f aca="false">IF(AND(K5144=4,L5144&gt;=3),"Champions",IF(AND(K5144=3,L5144&gt;=3),"Loyal",IF(K5144&gt;=3,"Recent / New",IF(L5144&gt;=3,"At Risk","Hibernating / Lost"))))</f>
        <v>Hibernating / Lost</v>
      </c>
      <c r="N5144" s="54" t="n">
        <f aca="false">IF(AND(Calc!$C$2&lt;=2009,Calc!$C$3&gt;=2009),F5144,0)+IF(AND(Calc!$C$2&lt;=2010,Calc!$C$3&gt;=2010),G5144,0)+IF(AND(Calc!$C$2&lt;=2011,Calc!$C$3&gt;=2011),H5144,0)</f>
        <v>344.14</v>
      </c>
      <c r="O5144" s="61" t="n">
        <f aca="false">IF(AND(N5144&gt;0,OR(Calc!$C$4="*",B5144=Calc!$C$4)),N5144+ROW()*0.000000001,0)</f>
        <v>344.140005144</v>
      </c>
    </row>
    <row r="5145" customFormat="false" ht="15" hidden="false" customHeight="false" outlineLevel="0" collapsed="false">
      <c r="A5145" s="49" t="n">
        <v>17571</v>
      </c>
      <c r="B5145" s="49" t="s">
        <v>189</v>
      </c>
      <c r="C5145" s="63" t="n">
        <v>40344</v>
      </c>
      <c r="D5145" s="63" t="n">
        <v>40836</v>
      </c>
      <c r="E5145" s="49" t="n">
        <v>5</v>
      </c>
      <c r="F5145" s="54" t="n">
        <v>0</v>
      </c>
      <c r="G5145" s="54" t="n">
        <v>205.24</v>
      </c>
      <c r="H5145" s="54" t="n">
        <v>1424.42</v>
      </c>
      <c r="I5145" s="54" t="n">
        <f aca="false">SUM(F5145:H5145)</f>
        <v>1629.66</v>
      </c>
      <c r="J5145" s="49" t="n">
        <f aca="false">Calc!$C$5-D5145</f>
        <v>51</v>
      </c>
      <c r="K5145" s="49" t="n">
        <f aca="false">IF(J5145&lt;=Calc!$C$11,4,IF(J5145&lt;=Calc!$C$12,3,IF(J5145&lt;=Calc!$C$13,2,1)))</f>
        <v>3</v>
      </c>
      <c r="L5145" s="49" t="n">
        <f aca="false">1+(E5145&gt;=Calc!$C$16)+(E5145&gt;=Calc!$C$17)+(E5145&gt;=Calc!$C$18)</f>
        <v>3</v>
      </c>
      <c r="M5145" s="49" t="str">
        <f aca="false">IF(AND(K5145=4,L5145&gt;=3),"Champions",IF(AND(K5145=3,L5145&gt;=3),"Loyal",IF(K5145&gt;=3,"Recent / New",IF(L5145&gt;=3,"At Risk","Hibernating / Lost"))))</f>
        <v>Loyal</v>
      </c>
      <c r="N5145" s="54" t="n">
        <f aca="false">IF(AND(Calc!$C$2&lt;=2009,Calc!$C$3&gt;=2009),F5145,0)+IF(AND(Calc!$C$2&lt;=2010,Calc!$C$3&gt;=2010),G5145,0)+IF(AND(Calc!$C$2&lt;=2011,Calc!$C$3&gt;=2011),H5145,0)</f>
        <v>1629.66</v>
      </c>
      <c r="O5145" s="61" t="n">
        <f aca="false">IF(AND(N5145&gt;0,OR(Calc!$C$4="*",B5145=Calc!$C$4)),N5145+ROW()*0.000000001,0)</f>
        <v>1629.660005145</v>
      </c>
    </row>
    <row r="5146" customFormat="false" ht="15" hidden="false" customHeight="false" outlineLevel="0" collapsed="false">
      <c r="A5146" s="49" t="n">
        <v>17572</v>
      </c>
      <c r="B5146" s="49" t="s">
        <v>189</v>
      </c>
      <c r="C5146" s="63" t="n">
        <v>40162</v>
      </c>
      <c r="D5146" s="63" t="n">
        <v>40815</v>
      </c>
      <c r="E5146" s="49" t="n">
        <v>10</v>
      </c>
      <c r="F5146" s="54" t="n">
        <v>62.31</v>
      </c>
      <c r="G5146" s="54" t="n">
        <v>433.95</v>
      </c>
      <c r="H5146" s="54" t="n">
        <v>155.95</v>
      </c>
      <c r="I5146" s="54" t="n">
        <f aca="false">SUM(F5146:H5146)</f>
        <v>652.21</v>
      </c>
      <c r="J5146" s="49" t="n">
        <f aca="false">Calc!$C$5-D5146</f>
        <v>72</v>
      </c>
      <c r="K5146" s="49" t="n">
        <f aca="false">IF(J5146&lt;=Calc!$C$11,4,IF(J5146&lt;=Calc!$C$12,3,IF(J5146&lt;=Calc!$C$13,2,1)))</f>
        <v>3</v>
      </c>
      <c r="L5146" s="49" t="n">
        <f aca="false">1+(E5146&gt;=Calc!$C$16)+(E5146&gt;=Calc!$C$17)+(E5146&gt;=Calc!$C$18)</f>
        <v>4</v>
      </c>
      <c r="M5146" s="49" t="str">
        <f aca="false">IF(AND(K5146=4,L5146&gt;=3),"Champions",IF(AND(K5146=3,L5146&gt;=3),"Loyal",IF(K5146&gt;=3,"Recent / New",IF(L5146&gt;=3,"At Risk","Hibernating / Lost"))))</f>
        <v>Loyal</v>
      </c>
      <c r="N5146" s="54" t="n">
        <f aca="false">IF(AND(Calc!$C$2&lt;=2009,Calc!$C$3&gt;=2009),F5146,0)+IF(AND(Calc!$C$2&lt;=2010,Calc!$C$3&gt;=2010),G5146,0)+IF(AND(Calc!$C$2&lt;=2011,Calc!$C$3&gt;=2011),H5146,0)</f>
        <v>652.21</v>
      </c>
      <c r="O5146" s="61" t="n">
        <f aca="false">IF(AND(N5146&gt;0,OR(Calc!$C$4="*",B5146=Calc!$C$4)),N5146+ROW()*0.000000001,0)</f>
        <v>652.210005146</v>
      </c>
    </row>
    <row r="5147" customFormat="false" ht="15" hidden="false" customHeight="false" outlineLevel="0" collapsed="false">
      <c r="A5147" s="49" t="n">
        <v>17573</v>
      </c>
      <c r="B5147" s="49" t="s">
        <v>189</v>
      </c>
      <c r="C5147" s="63" t="n">
        <v>40793</v>
      </c>
      <c r="D5147" s="63" t="n">
        <v>40857</v>
      </c>
      <c r="E5147" s="49" t="n">
        <v>3</v>
      </c>
      <c r="F5147" s="54" t="n">
        <v>0</v>
      </c>
      <c r="G5147" s="54" t="n">
        <v>0</v>
      </c>
      <c r="H5147" s="54" t="n">
        <v>362.9</v>
      </c>
      <c r="I5147" s="54" t="n">
        <f aca="false">SUM(F5147:H5147)</f>
        <v>362.9</v>
      </c>
      <c r="J5147" s="49" t="n">
        <f aca="false">Calc!$C$5-D5147</f>
        <v>30</v>
      </c>
      <c r="K5147" s="49" t="n">
        <f aca="false">IF(J5147&lt;=Calc!$C$11,4,IF(J5147&lt;=Calc!$C$12,3,IF(J5147&lt;=Calc!$C$13,2,1)))</f>
        <v>3</v>
      </c>
      <c r="L5147" s="49" t="n">
        <f aca="false">1+(E5147&gt;=Calc!$C$16)+(E5147&gt;=Calc!$C$17)+(E5147&gt;=Calc!$C$18)</f>
        <v>2</v>
      </c>
      <c r="M5147" s="49" t="str">
        <f aca="false">IF(AND(K5147=4,L5147&gt;=3),"Champions",IF(AND(K5147=3,L5147&gt;=3),"Loyal",IF(K5147&gt;=3,"Recent / New",IF(L5147&gt;=3,"At Risk","Hibernating / Lost"))))</f>
        <v>Recent / New</v>
      </c>
      <c r="N5147" s="54" t="n">
        <f aca="false">IF(AND(Calc!$C$2&lt;=2009,Calc!$C$3&gt;=2009),F5147,0)+IF(AND(Calc!$C$2&lt;=2010,Calc!$C$3&gt;=2010),G5147,0)+IF(AND(Calc!$C$2&lt;=2011,Calc!$C$3&gt;=2011),H5147,0)</f>
        <v>362.9</v>
      </c>
      <c r="O5147" s="61" t="n">
        <f aca="false">IF(AND(N5147&gt;0,OR(Calc!$C$4="*",B5147=Calc!$C$4)),N5147+ROW()*0.000000001,0)</f>
        <v>362.900005147</v>
      </c>
    </row>
    <row r="5148" customFormat="false" ht="15" hidden="false" customHeight="false" outlineLevel="0" collapsed="false">
      <c r="A5148" s="49" t="n">
        <v>17574</v>
      </c>
      <c r="B5148" s="49" t="s">
        <v>189</v>
      </c>
      <c r="C5148" s="63" t="n">
        <v>40644</v>
      </c>
      <c r="D5148" s="63" t="n">
        <v>40644</v>
      </c>
      <c r="E5148" s="49" t="n">
        <v>1</v>
      </c>
      <c r="F5148" s="54" t="n">
        <v>0</v>
      </c>
      <c r="G5148" s="54" t="n">
        <v>0</v>
      </c>
      <c r="H5148" s="54" t="n">
        <v>185.65</v>
      </c>
      <c r="I5148" s="54" t="n">
        <f aca="false">SUM(F5148:H5148)</f>
        <v>185.65</v>
      </c>
      <c r="J5148" s="49" t="n">
        <f aca="false">Calc!$C$5-D5148</f>
        <v>243</v>
      </c>
      <c r="K5148" s="49" t="n">
        <f aca="false">IF(J5148&lt;=Calc!$C$11,4,IF(J5148&lt;=Calc!$C$12,3,IF(J5148&lt;=Calc!$C$13,2,1)))</f>
        <v>2</v>
      </c>
      <c r="L5148" s="49" t="n">
        <f aca="false">1+(E5148&gt;=Calc!$C$16)+(E5148&gt;=Calc!$C$17)+(E5148&gt;=Calc!$C$18)</f>
        <v>1</v>
      </c>
      <c r="M5148" s="49" t="str">
        <f aca="false">IF(AND(K5148=4,L5148&gt;=3),"Champions",IF(AND(K5148=3,L5148&gt;=3),"Loyal",IF(K5148&gt;=3,"Recent / New",IF(L5148&gt;=3,"At Risk","Hibernating / Lost"))))</f>
        <v>Hibernating / Lost</v>
      </c>
      <c r="N5148" s="54" t="n">
        <f aca="false">IF(AND(Calc!$C$2&lt;=2009,Calc!$C$3&gt;=2009),F5148,0)+IF(AND(Calc!$C$2&lt;=2010,Calc!$C$3&gt;=2010),G5148,0)+IF(AND(Calc!$C$2&lt;=2011,Calc!$C$3&gt;=2011),H5148,0)</f>
        <v>185.65</v>
      </c>
      <c r="O5148" s="61" t="n">
        <f aca="false">IF(AND(N5148&gt;0,OR(Calc!$C$4="*",B5148=Calc!$C$4)),N5148+ROW()*0.000000001,0)</f>
        <v>185.650005148</v>
      </c>
    </row>
    <row r="5149" customFormat="false" ht="15" hidden="false" customHeight="false" outlineLevel="0" collapsed="false">
      <c r="A5149" s="49" t="n">
        <v>17575</v>
      </c>
      <c r="B5149" s="49" t="s">
        <v>189</v>
      </c>
      <c r="C5149" s="63" t="n">
        <v>40219</v>
      </c>
      <c r="D5149" s="63" t="n">
        <v>40219</v>
      </c>
      <c r="E5149" s="49" t="n">
        <v>1</v>
      </c>
      <c r="F5149" s="54" t="n">
        <v>0</v>
      </c>
      <c r="G5149" s="54" t="n">
        <v>171.7</v>
      </c>
      <c r="H5149" s="54" t="n">
        <v>0</v>
      </c>
      <c r="I5149" s="54" t="n">
        <f aca="false">SUM(F5149:H5149)</f>
        <v>171.7</v>
      </c>
      <c r="J5149" s="49" t="n">
        <f aca="false">Calc!$C$5-D5149</f>
        <v>668</v>
      </c>
      <c r="K5149" s="49" t="n">
        <f aca="false">IF(J5149&lt;=Calc!$C$11,4,IF(J5149&lt;=Calc!$C$12,3,IF(J5149&lt;=Calc!$C$13,2,1)))</f>
        <v>1</v>
      </c>
      <c r="L5149" s="49" t="n">
        <f aca="false">1+(E5149&gt;=Calc!$C$16)+(E5149&gt;=Calc!$C$17)+(E5149&gt;=Calc!$C$18)</f>
        <v>1</v>
      </c>
      <c r="M5149" s="49" t="str">
        <f aca="false">IF(AND(K5149=4,L5149&gt;=3),"Champions",IF(AND(K5149=3,L5149&gt;=3),"Loyal",IF(K5149&gt;=3,"Recent / New",IF(L5149&gt;=3,"At Risk","Hibernating / Lost"))))</f>
        <v>Hibernating / Lost</v>
      </c>
      <c r="N5149" s="54" t="n">
        <f aca="false">IF(AND(Calc!$C$2&lt;=2009,Calc!$C$3&gt;=2009),F5149,0)+IF(AND(Calc!$C$2&lt;=2010,Calc!$C$3&gt;=2010),G5149,0)+IF(AND(Calc!$C$2&lt;=2011,Calc!$C$3&gt;=2011),H5149,0)</f>
        <v>171.7</v>
      </c>
      <c r="O5149" s="61" t="n">
        <f aca="false">IF(AND(N5149&gt;0,OR(Calc!$C$4="*",B5149=Calc!$C$4)),N5149+ROW()*0.000000001,0)</f>
        <v>171.700005149</v>
      </c>
    </row>
    <row r="5150" customFormat="false" ht="15" hidden="false" customHeight="false" outlineLevel="0" collapsed="false">
      <c r="A5150" s="49" t="n">
        <v>17576</v>
      </c>
      <c r="B5150" s="49" t="s">
        <v>189</v>
      </c>
      <c r="C5150" s="63" t="n">
        <v>40150</v>
      </c>
      <c r="D5150" s="63" t="n">
        <v>40878</v>
      </c>
      <c r="E5150" s="49" t="n">
        <v>41</v>
      </c>
      <c r="F5150" s="54" t="n">
        <v>548.25</v>
      </c>
      <c r="G5150" s="54" t="n">
        <v>4883.27</v>
      </c>
      <c r="H5150" s="54" t="n">
        <v>3102.93</v>
      </c>
      <c r="I5150" s="54" t="n">
        <f aca="false">SUM(F5150:H5150)</f>
        <v>8534.45</v>
      </c>
      <c r="J5150" s="49" t="n">
        <f aca="false">Calc!$C$5-D5150</f>
        <v>9</v>
      </c>
      <c r="K5150" s="49" t="n">
        <f aca="false">IF(J5150&lt;=Calc!$C$11,4,IF(J5150&lt;=Calc!$C$12,3,IF(J5150&lt;=Calc!$C$13,2,1)))</f>
        <v>4</v>
      </c>
      <c r="L5150" s="49" t="n">
        <f aca="false">1+(E5150&gt;=Calc!$C$16)+(E5150&gt;=Calc!$C$17)+(E5150&gt;=Calc!$C$18)</f>
        <v>4</v>
      </c>
      <c r="M5150" s="49" t="str">
        <f aca="false">IF(AND(K5150=4,L5150&gt;=3),"Champions",IF(AND(K5150=3,L5150&gt;=3),"Loyal",IF(K5150&gt;=3,"Recent / New",IF(L5150&gt;=3,"At Risk","Hibernating / Lost"))))</f>
        <v>Champions</v>
      </c>
      <c r="N5150" s="54" t="n">
        <f aca="false">IF(AND(Calc!$C$2&lt;=2009,Calc!$C$3&gt;=2009),F5150,0)+IF(AND(Calc!$C$2&lt;=2010,Calc!$C$3&gt;=2010),G5150,0)+IF(AND(Calc!$C$2&lt;=2011,Calc!$C$3&gt;=2011),H5150,0)</f>
        <v>8534.45</v>
      </c>
      <c r="O5150" s="61" t="n">
        <f aca="false">IF(AND(N5150&gt;0,OR(Calc!$C$4="*",B5150=Calc!$C$4)),N5150+ROW()*0.000000001,0)</f>
        <v>8534.45000515</v>
      </c>
    </row>
    <row r="5151" customFormat="false" ht="15" hidden="false" customHeight="false" outlineLevel="0" collapsed="false">
      <c r="A5151" s="49" t="n">
        <v>17577</v>
      </c>
      <c r="B5151" s="49" t="s">
        <v>189</v>
      </c>
      <c r="C5151" s="63" t="n">
        <v>40218</v>
      </c>
      <c r="D5151" s="63" t="n">
        <v>40241</v>
      </c>
      <c r="E5151" s="49" t="n">
        <v>2</v>
      </c>
      <c r="F5151" s="54" t="n">
        <v>0</v>
      </c>
      <c r="G5151" s="54" t="n">
        <v>348.75</v>
      </c>
      <c r="H5151" s="54" t="n">
        <v>0</v>
      </c>
      <c r="I5151" s="54" t="n">
        <f aca="false">SUM(F5151:H5151)</f>
        <v>348.75</v>
      </c>
      <c r="J5151" s="49" t="n">
        <f aca="false">Calc!$C$5-D5151</f>
        <v>646</v>
      </c>
      <c r="K5151" s="49" t="n">
        <f aca="false">IF(J5151&lt;=Calc!$C$11,4,IF(J5151&lt;=Calc!$C$12,3,IF(J5151&lt;=Calc!$C$13,2,1)))</f>
        <v>1</v>
      </c>
      <c r="L5151" s="49" t="n">
        <f aca="false">1+(E5151&gt;=Calc!$C$16)+(E5151&gt;=Calc!$C$17)+(E5151&gt;=Calc!$C$18)</f>
        <v>2</v>
      </c>
      <c r="M5151" s="49" t="str">
        <f aca="false">IF(AND(K5151=4,L5151&gt;=3),"Champions",IF(AND(K5151=3,L5151&gt;=3),"Loyal",IF(K5151&gt;=3,"Recent / New",IF(L5151&gt;=3,"At Risk","Hibernating / Lost"))))</f>
        <v>Hibernating / Lost</v>
      </c>
      <c r="N5151" s="54" t="n">
        <f aca="false">IF(AND(Calc!$C$2&lt;=2009,Calc!$C$3&gt;=2009),F5151,0)+IF(AND(Calc!$C$2&lt;=2010,Calc!$C$3&gt;=2010),G5151,0)+IF(AND(Calc!$C$2&lt;=2011,Calc!$C$3&gt;=2011),H5151,0)</f>
        <v>348.75</v>
      </c>
      <c r="O5151" s="61" t="n">
        <f aca="false">IF(AND(N5151&gt;0,OR(Calc!$C$4="*",B5151=Calc!$C$4)),N5151+ROW()*0.000000001,0)</f>
        <v>348.750005151</v>
      </c>
    </row>
    <row r="5152" customFormat="false" ht="15" hidden="false" customHeight="false" outlineLevel="0" collapsed="false">
      <c r="A5152" s="49" t="n">
        <v>17578</v>
      </c>
      <c r="B5152" s="49" t="s">
        <v>189</v>
      </c>
      <c r="C5152" s="63" t="n">
        <v>40357</v>
      </c>
      <c r="D5152" s="63" t="n">
        <v>40668</v>
      </c>
      <c r="E5152" s="49" t="n">
        <v>7</v>
      </c>
      <c r="F5152" s="54" t="n">
        <v>0</v>
      </c>
      <c r="G5152" s="54" t="n">
        <v>878.99</v>
      </c>
      <c r="H5152" s="54" t="n">
        <v>124.74</v>
      </c>
      <c r="I5152" s="54" t="n">
        <f aca="false">SUM(F5152:H5152)</f>
        <v>1003.73</v>
      </c>
      <c r="J5152" s="49" t="n">
        <f aca="false">Calc!$C$5-D5152</f>
        <v>219</v>
      </c>
      <c r="K5152" s="49" t="n">
        <f aca="false">IF(J5152&lt;=Calc!$C$11,4,IF(J5152&lt;=Calc!$C$12,3,IF(J5152&lt;=Calc!$C$13,2,1)))</f>
        <v>2</v>
      </c>
      <c r="L5152" s="49" t="n">
        <f aca="false">1+(E5152&gt;=Calc!$C$16)+(E5152&gt;=Calc!$C$17)+(E5152&gt;=Calc!$C$18)</f>
        <v>3</v>
      </c>
      <c r="M5152" s="49" t="str">
        <f aca="false">IF(AND(K5152=4,L5152&gt;=3),"Champions",IF(AND(K5152=3,L5152&gt;=3),"Loyal",IF(K5152&gt;=3,"Recent / New",IF(L5152&gt;=3,"At Risk","Hibernating / Lost"))))</f>
        <v>At Risk</v>
      </c>
      <c r="N5152" s="54" t="n">
        <f aca="false">IF(AND(Calc!$C$2&lt;=2009,Calc!$C$3&gt;=2009),F5152,0)+IF(AND(Calc!$C$2&lt;=2010,Calc!$C$3&gt;=2010),G5152,0)+IF(AND(Calc!$C$2&lt;=2011,Calc!$C$3&gt;=2011),H5152,0)</f>
        <v>1003.73</v>
      </c>
      <c r="O5152" s="61" t="n">
        <f aca="false">IF(AND(N5152&gt;0,OR(Calc!$C$4="*",B5152=Calc!$C$4)),N5152+ROW()*0.000000001,0)</f>
        <v>1003.730005152</v>
      </c>
    </row>
    <row r="5153" customFormat="false" ht="15" hidden="false" customHeight="false" outlineLevel="0" collapsed="false">
      <c r="A5153" s="49" t="n">
        <v>17579</v>
      </c>
      <c r="B5153" s="49" t="s">
        <v>189</v>
      </c>
      <c r="C5153" s="63" t="n">
        <v>40308</v>
      </c>
      <c r="D5153" s="63" t="n">
        <v>40882</v>
      </c>
      <c r="E5153" s="49" t="n">
        <v>4</v>
      </c>
      <c r="F5153" s="54" t="n">
        <v>0</v>
      </c>
      <c r="G5153" s="54" t="n">
        <v>304.38</v>
      </c>
      <c r="H5153" s="54" t="n">
        <v>440.2</v>
      </c>
      <c r="I5153" s="54" t="n">
        <f aca="false">SUM(F5153:H5153)</f>
        <v>744.58</v>
      </c>
      <c r="J5153" s="49" t="n">
        <f aca="false">Calc!$C$5-D5153</f>
        <v>5</v>
      </c>
      <c r="K5153" s="49" t="n">
        <f aca="false">IF(J5153&lt;=Calc!$C$11,4,IF(J5153&lt;=Calc!$C$12,3,IF(J5153&lt;=Calc!$C$13,2,1)))</f>
        <v>4</v>
      </c>
      <c r="L5153" s="49" t="n">
        <f aca="false">1+(E5153&gt;=Calc!$C$16)+(E5153&gt;=Calc!$C$17)+(E5153&gt;=Calc!$C$18)</f>
        <v>3</v>
      </c>
      <c r="M5153" s="49" t="str">
        <f aca="false">IF(AND(K5153=4,L5153&gt;=3),"Champions",IF(AND(K5153=3,L5153&gt;=3),"Loyal",IF(K5153&gt;=3,"Recent / New",IF(L5153&gt;=3,"At Risk","Hibernating / Lost"))))</f>
        <v>Champions</v>
      </c>
      <c r="N5153" s="54" t="n">
        <f aca="false">IF(AND(Calc!$C$2&lt;=2009,Calc!$C$3&gt;=2009),F5153,0)+IF(AND(Calc!$C$2&lt;=2010,Calc!$C$3&gt;=2010),G5153,0)+IF(AND(Calc!$C$2&lt;=2011,Calc!$C$3&gt;=2011),H5153,0)</f>
        <v>744.58</v>
      </c>
      <c r="O5153" s="61" t="n">
        <f aca="false">IF(AND(N5153&gt;0,OR(Calc!$C$4="*",B5153=Calc!$C$4)),N5153+ROW()*0.000000001,0)</f>
        <v>744.580005153</v>
      </c>
    </row>
    <row r="5154" customFormat="false" ht="15" hidden="false" customHeight="false" outlineLevel="0" collapsed="false">
      <c r="A5154" s="49" t="n">
        <v>17580</v>
      </c>
      <c r="B5154" s="49" t="s">
        <v>189</v>
      </c>
      <c r="C5154" s="63" t="n">
        <v>40464</v>
      </c>
      <c r="D5154" s="63" t="n">
        <v>40634</v>
      </c>
      <c r="E5154" s="49" t="n">
        <v>5</v>
      </c>
      <c r="F5154" s="54" t="n">
        <v>0</v>
      </c>
      <c r="G5154" s="54" t="n">
        <v>372.15</v>
      </c>
      <c r="H5154" s="54" t="n">
        <v>165.92</v>
      </c>
      <c r="I5154" s="54" t="n">
        <f aca="false">SUM(F5154:H5154)</f>
        <v>538.07</v>
      </c>
      <c r="J5154" s="49" t="n">
        <f aca="false">Calc!$C$5-D5154</f>
        <v>253</v>
      </c>
      <c r="K5154" s="49" t="n">
        <f aca="false">IF(J5154&lt;=Calc!$C$11,4,IF(J5154&lt;=Calc!$C$12,3,IF(J5154&lt;=Calc!$C$13,2,1)))</f>
        <v>2</v>
      </c>
      <c r="L5154" s="49" t="n">
        <f aca="false">1+(E5154&gt;=Calc!$C$16)+(E5154&gt;=Calc!$C$17)+(E5154&gt;=Calc!$C$18)</f>
        <v>3</v>
      </c>
      <c r="M5154" s="49" t="str">
        <f aca="false">IF(AND(K5154=4,L5154&gt;=3),"Champions",IF(AND(K5154=3,L5154&gt;=3),"Loyal",IF(K5154&gt;=3,"Recent / New",IF(L5154&gt;=3,"At Risk","Hibernating / Lost"))))</f>
        <v>At Risk</v>
      </c>
      <c r="N5154" s="54" t="n">
        <f aca="false">IF(AND(Calc!$C$2&lt;=2009,Calc!$C$3&gt;=2009),F5154,0)+IF(AND(Calc!$C$2&lt;=2010,Calc!$C$3&gt;=2010),G5154,0)+IF(AND(Calc!$C$2&lt;=2011,Calc!$C$3&gt;=2011),H5154,0)</f>
        <v>538.07</v>
      </c>
      <c r="O5154" s="61" t="n">
        <f aca="false">IF(AND(N5154&gt;0,OR(Calc!$C$4="*",B5154=Calc!$C$4)),N5154+ROW()*0.000000001,0)</f>
        <v>538.070005154</v>
      </c>
    </row>
    <row r="5155" customFormat="false" ht="15" hidden="false" customHeight="false" outlineLevel="0" collapsed="false">
      <c r="A5155" s="49" t="n">
        <v>17581</v>
      </c>
      <c r="B5155" s="49" t="s">
        <v>189</v>
      </c>
      <c r="C5155" s="63" t="n">
        <v>40150</v>
      </c>
      <c r="D5155" s="63" t="n">
        <v>40886</v>
      </c>
      <c r="E5155" s="49" t="n">
        <v>43</v>
      </c>
      <c r="F5155" s="54" t="n">
        <v>368.1</v>
      </c>
      <c r="G5155" s="54" t="n">
        <v>7228.66</v>
      </c>
      <c r="H5155" s="54" t="n">
        <v>9947.23</v>
      </c>
      <c r="I5155" s="54" t="n">
        <f aca="false">SUM(F5155:H5155)</f>
        <v>17543.99</v>
      </c>
      <c r="J5155" s="49" t="n">
        <f aca="false">Calc!$C$5-D5155</f>
        <v>1</v>
      </c>
      <c r="K5155" s="49" t="n">
        <f aca="false">IF(J5155&lt;=Calc!$C$11,4,IF(J5155&lt;=Calc!$C$12,3,IF(J5155&lt;=Calc!$C$13,2,1)))</f>
        <v>4</v>
      </c>
      <c r="L5155" s="49" t="n">
        <f aca="false">1+(E5155&gt;=Calc!$C$16)+(E5155&gt;=Calc!$C$17)+(E5155&gt;=Calc!$C$18)</f>
        <v>4</v>
      </c>
      <c r="M5155" s="49" t="str">
        <f aca="false">IF(AND(K5155=4,L5155&gt;=3),"Champions",IF(AND(K5155=3,L5155&gt;=3),"Loyal",IF(K5155&gt;=3,"Recent / New",IF(L5155&gt;=3,"At Risk","Hibernating / Lost"))))</f>
        <v>Champions</v>
      </c>
      <c r="N5155" s="54" t="n">
        <f aca="false">IF(AND(Calc!$C$2&lt;=2009,Calc!$C$3&gt;=2009),F5155,0)+IF(AND(Calc!$C$2&lt;=2010,Calc!$C$3&gt;=2010),G5155,0)+IF(AND(Calc!$C$2&lt;=2011,Calc!$C$3&gt;=2011),H5155,0)</f>
        <v>17543.99</v>
      </c>
      <c r="O5155" s="61" t="n">
        <f aca="false">IF(AND(N5155&gt;0,OR(Calc!$C$4="*",B5155=Calc!$C$4)),N5155+ROW()*0.000000001,0)</f>
        <v>17543.990005155</v>
      </c>
    </row>
    <row r="5156" customFormat="false" ht="15" hidden="false" customHeight="false" outlineLevel="0" collapsed="false">
      <c r="A5156" s="49" t="n">
        <v>17582</v>
      </c>
      <c r="B5156" s="49" t="s">
        <v>189</v>
      </c>
      <c r="C5156" s="63" t="n">
        <v>40263</v>
      </c>
      <c r="D5156" s="63" t="n">
        <v>40650</v>
      </c>
      <c r="E5156" s="49" t="n">
        <v>5</v>
      </c>
      <c r="F5156" s="54" t="n">
        <v>0</v>
      </c>
      <c r="G5156" s="54" t="n">
        <v>1254.68</v>
      </c>
      <c r="H5156" s="54" t="n">
        <v>175.27</v>
      </c>
      <c r="I5156" s="54" t="n">
        <f aca="false">SUM(F5156:H5156)</f>
        <v>1429.95</v>
      </c>
      <c r="J5156" s="49" t="n">
        <f aca="false">Calc!$C$5-D5156</f>
        <v>237</v>
      </c>
      <c r="K5156" s="49" t="n">
        <f aca="false">IF(J5156&lt;=Calc!$C$11,4,IF(J5156&lt;=Calc!$C$12,3,IF(J5156&lt;=Calc!$C$13,2,1)))</f>
        <v>2</v>
      </c>
      <c r="L5156" s="49" t="n">
        <f aca="false">1+(E5156&gt;=Calc!$C$16)+(E5156&gt;=Calc!$C$17)+(E5156&gt;=Calc!$C$18)</f>
        <v>3</v>
      </c>
      <c r="M5156" s="49" t="str">
        <f aca="false">IF(AND(K5156=4,L5156&gt;=3),"Champions",IF(AND(K5156=3,L5156&gt;=3),"Loyal",IF(K5156&gt;=3,"Recent / New",IF(L5156&gt;=3,"At Risk","Hibernating / Lost"))))</f>
        <v>At Risk</v>
      </c>
      <c r="N5156" s="54" t="n">
        <f aca="false">IF(AND(Calc!$C$2&lt;=2009,Calc!$C$3&gt;=2009),F5156,0)+IF(AND(Calc!$C$2&lt;=2010,Calc!$C$3&gt;=2010),G5156,0)+IF(AND(Calc!$C$2&lt;=2011,Calc!$C$3&gt;=2011),H5156,0)</f>
        <v>1429.95</v>
      </c>
      <c r="O5156" s="61" t="n">
        <f aca="false">IF(AND(N5156&gt;0,OR(Calc!$C$4="*",B5156=Calc!$C$4)),N5156+ROW()*0.000000001,0)</f>
        <v>1429.950005156</v>
      </c>
    </row>
    <row r="5157" customFormat="false" ht="15" hidden="false" customHeight="false" outlineLevel="0" collapsed="false">
      <c r="A5157" s="49" t="n">
        <v>17583</v>
      </c>
      <c r="B5157" s="49" t="s">
        <v>189</v>
      </c>
      <c r="C5157" s="63" t="n">
        <v>40326</v>
      </c>
      <c r="D5157" s="63" t="n">
        <v>40326</v>
      </c>
      <c r="E5157" s="49" t="n">
        <v>1</v>
      </c>
      <c r="F5157" s="54" t="n">
        <v>0</v>
      </c>
      <c r="G5157" s="54" t="n">
        <v>135.95</v>
      </c>
      <c r="H5157" s="54" t="n">
        <v>0</v>
      </c>
      <c r="I5157" s="54" t="n">
        <f aca="false">SUM(F5157:H5157)</f>
        <v>135.95</v>
      </c>
      <c r="J5157" s="49" t="n">
        <f aca="false">Calc!$C$5-D5157</f>
        <v>561</v>
      </c>
      <c r="K5157" s="49" t="n">
        <f aca="false">IF(J5157&lt;=Calc!$C$11,4,IF(J5157&lt;=Calc!$C$12,3,IF(J5157&lt;=Calc!$C$13,2,1)))</f>
        <v>1</v>
      </c>
      <c r="L5157" s="49" t="n">
        <f aca="false">1+(E5157&gt;=Calc!$C$16)+(E5157&gt;=Calc!$C$17)+(E5157&gt;=Calc!$C$18)</f>
        <v>1</v>
      </c>
      <c r="M5157" s="49" t="str">
        <f aca="false">IF(AND(K5157=4,L5157&gt;=3),"Champions",IF(AND(K5157=3,L5157&gt;=3),"Loyal",IF(K5157&gt;=3,"Recent / New",IF(L5157&gt;=3,"At Risk","Hibernating / Lost"))))</f>
        <v>Hibernating / Lost</v>
      </c>
      <c r="N5157" s="54" t="n">
        <f aca="false">IF(AND(Calc!$C$2&lt;=2009,Calc!$C$3&gt;=2009),F5157,0)+IF(AND(Calc!$C$2&lt;=2010,Calc!$C$3&gt;=2010),G5157,0)+IF(AND(Calc!$C$2&lt;=2011,Calc!$C$3&gt;=2011),H5157,0)</f>
        <v>135.95</v>
      </c>
      <c r="O5157" s="61" t="n">
        <f aca="false">IF(AND(N5157&gt;0,OR(Calc!$C$4="*",B5157=Calc!$C$4)),N5157+ROW()*0.000000001,0)</f>
        <v>135.950005157</v>
      </c>
    </row>
    <row r="5158" customFormat="false" ht="15" hidden="false" customHeight="false" outlineLevel="0" collapsed="false">
      <c r="A5158" s="49" t="n">
        <v>17584</v>
      </c>
      <c r="B5158" s="49" t="s">
        <v>189</v>
      </c>
      <c r="C5158" s="63" t="n">
        <v>40203</v>
      </c>
      <c r="D5158" s="63" t="n">
        <v>40879</v>
      </c>
      <c r="E5158" s="49" t="n">
        <v>6</v>
      </c>
      <c r="F5158" s="54" t="n">
        <v>0</v>
      </c>
      <c r="G5158" s="54" t="n">
        <v>4067.12</v>
      </c>
      <c r="H5158" s="54" t="n">
        <v>1227.3</v>
      </c>
      <c r="I5158" s="54" t="n">
        <f aca="false">SUM(F5158:H5158)</f>
        <v>5294.42</v>
      </c>
      <c r="J5158" s="49" t="n">
        <f aca="false">Calc!$C$5-D5158</f>
        <v>8</v>
      </c>
      <c r="K5158" s="49" t="n">
        <f aca="false">IF(J5158&lt;=Calc!$C$11,4,IF(J5158&lt;=Calc!$C$12,3,IF(J5158&lt;=Calc!$C$13,2,1)))</f>
        <v>4</v>
      </c>
      <c r="L5158" s="49" t="n">
        <f aca="false">1+(E5158&gt;=Calc!$C$16)+(E5158&gt;=Calc!$C$17)+(E5158&gt;=Calc!$C$18)</f>
        <v>3</v>
      </c>
      <c r="M5158" s="49" t="str">
        <f aca="false">IF(AND(K5158=4,L5158&gt;=3),"Champions",IF(AND(K5158=3,L5158&gt;=3),"Loyal",IF(K5158&gt;=3,"Recent / New",IF(L5158&gt;=3,"At Risk","Hibernating / Lost"))))</f>
        <v>Champions</v>
      </c>
      <c r="N5158" s="54" t="n">
        <f aca="false">IF(AND(Calc!$C$2&lt;=2009,Calc!$C$3&gt;=2009),F5158,0)+IF(AND(Calc!$C$2&lt;=2010,Calc!$C$3&gt;=2010),G5158,0)+IF(AND(Calc!$C$2&lt;=2011,Calc!$C$3&gt;=2011),H5158,0)</f>
        <v>5294.42</v>
      </c>
      <c r="O5158" s="61" t="n">
        <f aca="false">IF(AND(N5158&gt;0,OR(Calc!$C$4="*",B5158=Calc!$C$4)),N5158+ROW()*0.000000001,0)</f>
        <v>5294.420005158</v>
      </c>
    </row>
    <row r="5159" customFormat="false" ht="15" hidden="false" customHeight="false" outlineLevel="0" collapsed="false">
      <c r="A5159" s="49" t="n">
        <v>17585</v>
      </c>
      <c r="B5159" s="49" t="s">
        <v>189</v>
      </c>
      <c r="C5159" s="63" t="n">
        <v>40408</v>
      </c>
      <c r="D5159" s="63" t="n">
        <v>40777</v>
      </c>
      <c r="E5159" s="49" t="n">
        <v>7</v>
      </c>
      <c r="F5159" s="54" t="n">
        <v>0</v>
      </c>
      <c r="G5159" s="54" t="n">
        <v>948.03</v>
      </c>
      <c r="H5159" s="54" t="n">
        <v>1116.68</v>
      </c>
      <c r="I5159" s="54" t="n">
        <f aca="false">SUM(F5159:H5159)</f>
        <v>2064.71</v>
      </c>
      <c r="J5159" s="49" t="n">
        <f aca="false">Calc!$C$5-D5159</f>
        <v>110</v>
      </c>
      <c r="K5159" s="49" t="n">
        <f aca="false">IF(J5159&lt;=Calc!$C$11,4,IF(J5159&lt;=Calc!$C$12,3,IF(J5159&lt;=Calc!$C$13,2,1)))</f>
        <v>2</v>
      </c>
      <c r="L5159" s="49" t="n">
        <f aca="false">1+(E5159&gt;=Calc!$C$16)+(E5159&gt;=Calc!$C$17)+(E5159&gt;=Calc!$C$18)</f>
        <v>3</v>
      </c>
      <c r="M5159" s="49" t="str">
        <f aca="false">IF(AND(K5159=4,L5159&gt;=3),"Champions",IF(AND(K5159=3,L5159&gt;=3),"Loyal",IF(K5159&gt;=3,"Recent / New",IF(L5159&gt;=3,"At Risk","Hibernating / Lost"))))</f>
        <v>At Risk</v>
      </c>
      <c r="N5159" s="54" t="n">
        <f aca="false">IF(AND(Calc!$C$2&lt;=2009,Calc!$C$3&gt;=2009),F5159,0)+IF(AND(Calc!$C$2&lt;=2010,Calc!$C$3&gt;=2010),G5159,0)+IF(AND(Calc!$C$2&lt;=2011,Calc!$C$3&gt;=2011),H5159,0)</f>
        <v>2064.71</v>
      </c>
      <c r="O5159" s="61" t="n">
        <f aca="false">IF(AND(N5159&gt;0,OR(Calc!$C$4="*",B5159=Calc!$C$4)),N5159+ROW()*0.000000001,0)</f>
        <v>2064.710005159</v>
      </c>
    </row>
    <row r="5160" customFormat="false" ht="15" hidden="false" customHeight="false" outlineLevel="0" collapsed="false">
      <c r="A5160" s="49" t="n">
        <v>17586</v>
      </c>
      <c r="B5160" s="49" t="s">
        <v>189</v>
      </c>
      <c r="C5160" s="63" t="n">
        <v>40267</v>
      </c>
      <c r="D5160" s="63" t="n">
        <v>40267</v>
      </c>
      <c r="E5160" s="49" t="n">
        <v>1</v>
      </c>
      <c r="F5160" s="54" t="n">
        <v>0</v>
      </c>
      <c r="G5160" s="54" t="n">
        <v>167.4</v>
      </c>
      <c r="H5160" s="54" t="n">
        <v>0</v>
      </c>
      <c r="I5160" s="54" t="n">
        <f aca="false">SUM(F5160:H5160)</f>
        <v>167.4</v>
      </c>
      <c r="J5160" s="49" t="n">
        <f aca="false">Calc!$C$5-D5160</f>
        <v>620</v>
      </c>
      <c r="K5160" s="49" t="n">
        <f aca="false">IF(J5160&lt;=Calc!$C$11,4,IF(J5160&lt;=Calc!$C$12,3,IF(J5160&lt;=Calc!$C$13,2,1)))</f>
        <v>1</v>
      </c>
      <c r="L5160" s="49" t="n">
        <f aca="false">1+(E5160&gt;=Calc!$C$16)+(E5160&gt;=Calc!$C$17)+(E5160&gt;=Calc!$C$18)</f>
        <v>1</v>
      </c>
      <c r="M5160" s="49" t="str">
        <f aca="false">IF(AND(K5160=4,L5160&gt;=3),"Champions",IF(AND(K5160=3,L5160&gt;=3),"Loyal",IF(K5160&gt;=3,"Recent / New",IF(L5160&gt;=3,"At Risk","Hibernating / Lost"))))</f>
        <v>Hibernating / Lost</v>
      </c>
      <c r="N5160" s="54" t="n">
        <f aca="false">IF(AND(Calc!$C$2&lt;=2009,Calc!$C$3&gt;=2009),F5160,0)+IF(AND(Calc!$C$2&lt;=2010,Calc!$C$3&gt;=2010),G5160,0)+IF(AND(Calc!$C$2&lt;=2011,Calc!$C$3&gt;=2011),H5160,0)</f>
        <v>167.4</v>
      </c>
      <c r="O5160" s="61" t="n">
        <f aca="false">IF(AND(N5160&gt;0,OR(Calc!$C$4="*",B5160=Calc!$C$4)),N5160+ROW()*0.000000001,0)</f>
        <v>167.40000516</v>
      </c>
    </row>
    <row r="5161" customFormat="false" ht="15" hidden="false" customHeight="false" outlineLevel="0" collapsed="false">
      <c r="A5161" s="49" t="n">
        <v>17587</v>
      </c>
      <c r="B5161" s="49" t="s">
        <v>189</v>
      </c>
      <c r="C5161" s="63" t="n">
        <v>40258</v>
      </c>
      <c r="D5161" s="63" t="n">
        <v>40258</v>
      </c>
      <c r="E5161" s="49" t="n">
        <v>1</v>
      </c>
      <c r="F5161" s="54" t="n">
        <v>0</v>
      </c>
      <c r="G5161" s="54" t="n">
        <v>173.76</v>
      </c>
      <c r="H5161" s="54" t="n">
        <v>0</v>
      </c>
      <c r="I5161" s="54" t="n">
        <f aca="false">SUM(F5161:H5161)</f>
        <v>173.76</v>
      </c>
      <c r="J5161" s="49" t="n">
        <f aca="false">Calc!$C$5-D5161</f>
        <v>629</v>
      </c>
      <c r="K5161" s="49" t="n">
        <f aca="false">IF(J5161&lt;=Calc!$C$11,4,IF(J5161&lt;=Calc!$C$12,3,IF(J5161&lt;=Calc!$C$13,2,1)))</f>
        <v>1</v>
      </c>
      <c r="L5161" s="49" t="n">
        <f aca="false">1+(E5161&gt;=Calc!$C$16)+(E5161&gt;=Calc!$C$17)+(E5161&gt;=Calc!$C$18)</f>
        <v>1</v>
      </c>
      <c r="M5161" s="49" t="str">
        <f aca="false">IF(AND(K5161=4,L5161&gt;=3),"Champions",IF(AND(K5161=3,L5161&gt;=3),"Loyal",IF(K5161&gt;=3,"Recent / New",IF(L5161&gt;=3,"At Risk","Hibernating / Lost"))))</f>
        <v>Hibernating / Lost</v>
      </c>
      <c r="N5161" s="54" t="n">
        <f aca="false">IF(AND(Calc!$C$2&lt;=2009,Calc!$C$3&gt;=2009),F5161,0)+IF(AND(Calc!$C$2&lt;=2010,Calc!$C$3&gt;=2010),G5161,0)+IF(AND(Calc!$C$2&lt;=2011,Calc!$C$3&gt;=2011),H5161,0)</f>
        <v>173.76</v>
      </c>
      <c r="O5161" s="61" t="n">
        <f aca="false">IF(AND(N5161&gt;0,OR(Calc!$C$4="*",B5161=Calc!$C$4)),N5161+ROW()*0.000000001,0)</f>
        <v>173.760005161</v>
      </c>
    </row>
    <row r="5162" customFormat="false" ht="15" hidden="false" customHeight="false" outlineLevel="0" collapsed="false">
      <c r="A5162" s="49" t="n">
        <v>17588</v>
      </c>
      <c r="B5162" s="49" t="s">
        <v>189</v>
      </c>
      <c r="C5162" s="63" t="n">
        <v>40249</v>
      </c>
      <c r="D5162" s="63" t="n">
        <v>40786</v>
      </c>
      <c r="E5162" s="49" t="n">
        <v>7</v>
      </c>
      <c r="F5162" s="54" t="n">
        <v>0</v>
      </c>
      <c r="G5162" s="54" t="n">
        <v>1661.45</v>
      </c>
      <c r="H5162" s="54" t="n">
        <v>1240.2</v>
      </c>
      <c r="I5162" s="54" t="n">
        <f aca="false">SUM(F5162:H5162)</f>
        <v>2901.65</v>
      </c>
      <c r="J5162" s="49" t="n">
        <f aca="false">Calc!$C$5-D5162</f>
        <v>101</v>
      </c>
      <c r="K5162" s="49" t="n">
        <f aca="false">IF(J5162&lt;=Calc!$C$11,4,IF(J5162&lt;=Calc!$C$12,3,IF(J5162&lt;=Calc!$C$13,2,1)))</f>
        <v>2</v>
      </c>
      <c r="L5162" s="49" t="n">
        <f aca="false">1+(E5162&gt;=Calc!$C$16)+(E5162&gt;=Calc!$C$17)+(E5162&gt;=Calc!$C$18)</f>
        <v>3</v>
      </c>
      <c r="M5162" s="49" t="str">
        <f aca="false">IF(AND(K5162=4,L5162&gt;=3),"Champions",IF(AND(K5162=3,L5162&gt;=3),"Loyal",IF(K5162&gt;=3,"Recent / New",IF(L5162&gt;=3,"At Risk","Hibernating / Lost"))))</f>
        <v>At Risk</v>
      </c>
      <c r="N5162" s="54" t="n">
        <f aca="false">IF(AND(Calc!$C$2&lt;=2009,Calc!$C$3&gt;=2009),F5162,0)+IF(AND(Calc!$C$2&lt;=2010,Calc!$C$3&gt;=2010),G5162,0)+IF(AND(Calc!$C$2&lt;=2011,Calc!$C$3&gt;=2011),H5162,0)</f>
        <v>2901.65</v>
      </c>
      <c r="O5162" s="61" t="n">
        <f aca="false">IF(AND(N5162&gt;0,OR(Calc!$C$4="*",B5162=Calc!$C$4)),N5162+ROW()*0.000000001,0)</f>
        <v>2901.650005162</v>
      </c>
    </row>
    <row r="5163" customFormat="false" ht="15" hidden="false" customHeight="false" outlineLevel="0" collapsed="false">
      <c r="A5163" s="49" t="n">
        <v>17589</v>
      </c>
      <c r="B5163" s="49" t="s">
        <v>189</v>
      </c>
      <c r="C5163" s="63" t="n">
        <v>40244</v>
      </c>
      <c r="D5163" s="63" t="n">
        <v>40826</v>
      </c>
      <c r="E5163" s="49" t="n">
        <v>18</v>
      </c>
      <c r="F5163" s="54" t="n">
        <v>0</v>
      </c>
      <c r="G5163" s="54" t="n">
        <v>11258.3</v>
      </c>
      <c r="H5163" s="54" t="n">
        <v>2402.92</v>
      </c>
      <c r="I5163" s="54" t="n">
        <f aca="false">SUM(F5163:H5163)</f>
        <v>13661.22</v>
      </c>
      <c r="J5163" s="49" t="n">
        <f aca="false">Calc!$C$5-D5163</f>
        <v>61</v>
      </c>
      <c r="K5163" s="49" t="n">
        <f aca="false">IF(J5163&lt;=Calc!$C$11,4,IF(J5163&lt;=Calc!$C$12,3,IF(J5163&lt;=Calc!$C$13,2,1)))</f>
        <v>3</v>
      </c>
      <c r="L5163" s="49" t="n">
        <f aca="false">1+(E5163&gt;=Calc!$C$16)+(E5163&gt;=Calc!$C$17)+(E5163&gt;=Calc!$C$18)</f>
        <v>4</v>
      </c>
      <c r="M5163" s="49" t="str">
        <f aca="false">IF(AND(K5163=4,L5163&gt;=3),"Champions",IF(AND(K5163=3,L5163&gt;=3),"Loyal",IF(K5163&gt;=3,"Recent / New",IF(L5163&gt;=3,"At Risk","Hibernating / Lost"))))</f>
        <v>Loyal</v>
      </c>
      <c r="N5163" s="54" t="n">
        <f aca="false">IF(AND(Calc!$C$2&lt;=2009,Calc!$C$3&gt;=2009),F5163,0)+IF(AND(Calc!$C$2&lt;=2010,Calc!$C$3&gt;=2010),G5163,0)+IF(AND(Calc!$C$2&lt;=2011,Calc!$C$3&gt;=2011),H5163,0)</f>
        <v>13661.22</v>
      </c>
      <c r="O5163" s="61" t="n">
        <f aca="false">IF(AND(N5163&gt;0,OR(Calc!$C$4="*",B5163=Calc!$C$4)),N5163+ROW()*0.000000001,0)</f>
        <v>13661.220005163</v>
      </c>
    </row>
    <row r="5164" customFormat="false" ht="15" hidden="false" customHeight="false" outlineLevel="0" collapsed="false">
      <c r="A5164" s="49" t="n">
        <v>17590</v>
      </c>
      <c r="B5164" s="49" t="s">
        <v>189</v>
      </c>
      <c r="C5164" s="63" t="n">
        <v>40846</v>
      </c>
      <c r="D5164" s="63" t="n">
        <v>40884</v>
      </c>
      <c r="E5164" s="49" t="n">
        <v>3</v>
      </c>
      <c r="F5164" s="54" t="n">
        <v>0</v>
      </c>
      <c r="G5164" s="54" t="n">
        <v>0</v>
      </c>
      <c r="H5164" s="54" t="n">
        <v>1466.77</v>
      </c>
      <c r="I5164" s="54" t="n">
        <f aca="false">SUM(F5164:H5164)</f>
        <v>1466.77</v>
      </c>
      <c r="J5164" s="49" t="n">
        <f aca="false">Calc!$C$5-D5164</f>
        <v>3</v>
      </c>
      <c r="K5164" s="49" t="n">
        <f aca="false">IF(J5164&lt;=Calc!$C$11,4,IF(J5164&lt;=Calc!$C$12,3,IF(J5164&lt;=Calc!$C$13,2,1)))</f>
        <v>4</v>
      </c>
      <c r="L5164" s="49" t="n">
        <f aca="false">1+(E5164&gt;=Calc!$C$16)+(E5164&gt;=Calc!$C$17)+(E5164&gt;=Calc!$C$18)</f>
        <v>2</v>
      </c>
      <c r="M5164" s="49" t="str">
        <f aca="false">IF(AND(K5164=4,L5164&gt;=3),"Champions",IF(AND(K5164=3,L5164&gt;=3),"Loyal",IF(K5164&gt;=3,"Recent / New",IF(L5164&gt;=3,"At Risk","Hibernating / Lost"))))</f>
        <v>Recent / New</v>
      </c>
      <c r="N5164" s="54" t="n">
        <f aca="false">IF(AND(Calc!$C$2&lt;=2009,Calc!$C$3&gt;=2009),F5164,0)+IF(AND(Calc!$C$2&lt;=2010,Calc!$C$3&gt;=2010),G5164,0)+IF(AND(Calc!$C$2&lt;=2011,Calc!$C$3&gt;=2011),H5164,0)</f>
        <v>1466.77</v>
      </c>
      <c r="O5164" s="61" t="n">
        <f aca="false">IF(AND(N5164&gt;0,OR(Calc!$C$4="*",B5164=Calc!$C$4)),N5164+ROW()*0.000000001,0)</f>
        <v>1466.770005164</v>
      </c>
    </row>
    <row r="5165" customFormat="false" ht="15" hidden="false" customHeight="false" outlineLevel="0" collapsed="false">
      <c r="A5165" s="49" t="n">
        <v>17591</v>
      </c>
      <c r="B5165" s="49" t="s">
        <v>189</v>
      </c>
      <c r="C5165" s="63" t="n">
        <v>40195</v>
      </c>
      <c r="D5165" s="63" t="n">
        <v>40813</v>
      </c>
      <c r="E5165" s="49" t="n">
        <v>8</v>
      </c>
      <c r="F5165" s="54" t="n">
        <v>0</v>
      </c>
      <c r="G5165" s="54" t="n">
        <v>519.95</v>
      </c>
      <c r="H5165" s="54" t="n">
        <v>1808.42</v>
      </c>
      <c r="I5165" s="54" t="n">
        <f aca="false">SUM(F5165:H5165)</f>
        <v>2328.37</v>
      </c>
      <c r="J5165" s="49" t="n">
        <f aca="false">Calc!$C$5-D5165</f>
        <v>74</v>
      </c>
      <c r="K5165" s="49" t="n">
        <f aca="false">IF(J5165&lt;=Calc!$C$11,4,IF(J5165&lt;=Calc!$C$12,3,IF(J5165&lt;=Calc!$C$13,2,1)))</f>
        <v>3</v>
      </c>
      <c r="L5165" s="49" t="n">
        <f aca="false">1+(E5165&gt;=Calc!$C$16)+(E5165&gt;=Calc!$C$17)+(E5165&gt;=Calc!$C$18)</f>
        <v>4</v>
      </c>
      <c r="M5165" s="49" t="str">
        <f aca="false">IF(AND(K5165=4,L5165&gt;=3),"Champions",IF(AND(K5165=3,L5165&gt;=3),"Loyal",IF(K5165&gt;=3,"Recent / New",IF(L5165&gt;=3,"At Risk","Hibernating / Lost"))))</f>
        <v>Loyal</v>
      </c>
      <c r="N5165" s="54" t="n">
        <f aca="false">IF(AND(Calc!$C$2&lt;=2009,Calc!$C$3&gt;=2009),F5165,0)+IF(AND(Calc!$C$2&lt;=2010,Calc!$C$3&gt;=2010),G5165,0)+IF(AND(Calc!$C$2&lt;=2011,Calc!$C$3&gt;=2011),H5165,0)</f>
        <v>2328.37</v>
      </c>
      <c r="O5165" s="61" t="n">
        <f aca="false">IF(AND(N5165&gt;0,OR(Calc!$C$4="*",B5165=Calc!$C$4)),N5165+ROW()*0.000000001,0)</f>
        <v>2328.370005165</v>
      </c>
    </row>
    <row r="5166" customFormat="false" ht="15" hidden="false" customHeight="false" outlineLevel="0" collapsed="false">
      <c r="A5166" s="49" t="n">
        <v>17592</v>
      </c>
      <c r="B5166" s="49" t="s">
        <v>189</v>
      </c>
      <c r="C5166" s="63" t="n">
        <v>40148</v>
      </c>
      <c r="D5166" s="63" t="n">
        <v>40148</v>
      </c>
      <c r="E5166" s="49" t="n">
        <v>1</v>
      </c>
      <c r="F5166" s="54" t="n">
        <v>0</v>
      </c>
      <c r="G5166" s="54" t="n">
        <v>0</v>
      </c>
      <c r="H5166" s="54" t="n">
        <v>0</v>
      </c>
      <c r="I5166" s="54" t="n">
        <f aca="false">SUM(F5166:H5166)</f>
        <v>0</v>
      </c>
      <c r="J5166" s="49" t="n">
        <f aca="false">Calc!$C$5-D5166</f>
        <v>739</v>
      </c>
      <c r="K5166" s="49" t="n">
        <f aca="false">IF(J5166&lt;=Calc!$C$11,4,IF(J5166&lt;=Calc!$C$12,3,IF(J5166&lt;=Calc!$C$13,2,1)))</f>
        <v>1</v>
      </c>
      <c r="L5166" s="49" t="n">
        <f aca="false">1+(E5166&gt;=Calc!$C$16)+(E5166&gt;=Calc!$C$17)+(E5166&gt;=Calc!$C$18)</f>
        <v>1</v>
      </c>
      <c r="M5166" s="49" t="str">
        <f aca="false">IF(AND(K5166=4,L5166&gt;=3),"Champions",IF(AND(K5166=3,L5166&gt;=3),"Loyal",IF(K5166&gt;=3,"Recent / New",IF(L5166&gt;=3,"At Risk","Hibernating / Lost"))))</f>
        <v>Hibernating / Lost</v>
      </c>
      <c r="N5166" s="54" t="n">
        <f aca="false">IF(AND(Calc!$C$2&lt;=2009,Calc!$C$3&gt;=2009),F5166,0)+IF(AND(Calc!$C$2&lt;=2010,Calc!$C$3&gt;=2010),G5166,0)+IF(AND(Calc!$C$2&lt;=2011,Calc!$C$3&gt;=2011),H5166,0)</f>
        <v>0</v>
      </c>
      <c r="O5166" s="61" t="n">
        <f aca="false">IF(AND(N5166&gt;0,OR(Calc!$C$4="*",B5166=Calc!$C$4)),N5166+ROW()*0.000000001,0)</f>
        <v>0</v>
      </c>
    </row>
    <row r="5167" customFormat="false" ht="15" hidden="false" customHeight="false" outlineLevel="0" collapsed="false">
      <c r="A5167" s="49" t="n">
        <v>17593</v>
      </c>
      <c r="B5167" s="49" t="s">
        <v>189</v>
      </c>
      <c r="C5167" s="63" t="n">
        <v>40151</v>
      </c>
      <c r="D5167" s="63" t="n">
        <v>40883</v>
      </c>
      <c r="E5167" s="49" t="n">
        <v>11</v>
      </c>
      <c r="F5167" s="54" t="n">
        <v>1887.44</v>
      </c>
      <c r="G5167" s="54" t="n">
        <v>2907.9</v>
      </c>
      <c r="H5167" s="54" t="n">
        <v>3245.18</v>
      </c>
      <c r="I5167" s="54" t="n">
        <f aca="false">SUM(F5167:H5167)</f>
        <v>8040.52</v>
      </c>
      <c r="J5167" s="49" t="n">
        <f aca="false">Calc!$C$5-D5167</f>
        <v>4</v>
      </c>
      <c r="K5167" s="49" t="n">
        <f aca="false">IF(J5167&lt;=Calc!$C$11,4,IF(J5167&lt;=Calc!$C$12,3,IF(J5167&lt;=Calc!$C$13,2,1)))</f>
        <v>4</v>
      </c>
      <c r="L5167" s="49" t="n">
        <f aca="false">1+(E5167&gt;=Calc!$C$16)+(E5167&gt;=Calc!$C$17)+(E5167&gt;=Calc!$C$18)</f>
        <v>4</v>
      </c>
      <c r="M5167" s="49" t="str">
        <f aca="false">IF(AND(K5167=4,L5167&gt;=3),"Champions",IF(AND(K5167=3,L5167&gt;=3),"Loyal",IF(K5167&gt;=3,"Recent / New",IF(L5167&gt;=3,"At Risk","Hibernating / Lost"))))</f>
        <v>Champions</v>
      </c>
      <c r="N5167" s="54" t="n">
        <f aca="false">IF(AND(Calc!$C$2&lt;=2009,Calc!$C$3&gt;=2009),F5167,0)+IF(AND(Calc!$C$2&lt;=2010,Calc!$C$3&gt;=2010),G5167,0)+IF(AND(Calc!$C$2&lt;=2011,Calc!$C$3&gt;=2011),H5167,0)</f>
        <v>8040.52</v>
      </c>
      <c r="O5167" s="61" t="n">
        <f aca="false">IF(AND(N5167&gt;0,OR(Calc!$C$4="*",B5167=Calc!$C$4)),N5167+ROW()*0.000000001,0)</f>
        <v>8040.520005167</v>
      </c>
    </row>
    <row r="5168" customFormat="false" ht="15" hidden="false" customHeight="false" outlineLevel="0" collapsed="false">
      <c r="A5168" s="49" t="n">
        <v>17594</v>
      </c>
      <c r="B5168" s="49" t="s">
        <v>189</v>
      </c>
      <c r="C5168" s="63" t="n">
        <v>40282</v>
      </c>
      <c r="D5168" s="63" t="n">
        <v>40801</v>
      </c>
      <c r="E5168" s="49" t="n">
        <v>4</v>
      </c>
      <c r="F5168" s="54" t="n">
        <v>0</v>
      </c>
      <c r="G5168" s="54" t="n">
        <v>1504.7</v>
      </c>
      <c r="H5168" s="54" t="n">
        <v>993.18</v>
      </c>
      <c r="I5168" s="54" t="n">
        <f aca="false">SUM(F5168:H5168)</f>
        <v>2497.88</v>
      </c>
      <c r="J5168" s="49" t="n">
        <f aca="false">Calc!$C$5-D5168</f>
        <v>86</v>
      </c>
      <c r="K5168" s="49" t="n">
        <f aca="false">IF(J5168&lt;=Calc!$C$11,4,IF(J5168&lt;=Calc!$C$12,3,IF(J5168&lt;=Calc!$C$13,2,1)))</f>
        <v>3</v>
      </c>
      <c r="L5168" s="49" t="n">
        <f aca="false">1+(E5168&gt;=Calc!$C$16)+(E5168&gt;=Calc!$C$17)+(E5168&gt;=Calc!$C$18)</f>
        <v>3</v>
      </c>
      <c r="M5168" s="49" t="str">
        <f aca="false">IF(AND(K5168=4,L5168&gt;=3),"Champions",IF(AND(K5168=3,L5168&gt;=3),"Loyal",IF(K5168&gt;=3,"Recent / New",IF(L5168&gt;=3,"At Risk","Hibernating / Lost"))))</f>
        <v>Loyal</v>
      </c>
      <c r="N5168" s="54" t="n">
        <f aca="false">IF(AND(Calc!$C$2&lt;=2009,Calc!$C$3&gt;=2009),F5168,0)+IF(AND(Calc!$C$2&lt;=2010,Calc!$C$3&gt;=2010),G5168,0)+IF(AND(Calc!$C$2&lt;=2011,Calc!$C$3&gt;=2011),H5168,0)</f>
        <v>2497.88</v>
      </c>
      <c r="O5168" s="61" t="n">
        <f aca="false">IF(AND(N5168&gt;0,OR(Calc!$C$4="*",B5168=Calc!$C$4)),N5168+ROW()*0.000000001,0)</f>
        <v>2497.880005168</v>
      </c>
    </row>
    <row r="5169" customFormat="false" ht="15" hidden="false" customHeight="false" outlineLevel="0" collapsed="false">
      <c r="A5169" s="49" t="n">
        <v>17595</v>
      </c>
      <c r="B5169" s="49" t="s">
        <v>189</v>
      </c>
      <c r="C5169" s="63" t="n">
        <v>40849</v>
      </c>
      <c r="D5169" s="63" t="n">
        <v>40874</v>
      </c>
      <c r="E5169" s="49" t="n">
        <v>2</v>
      </c>
      <c r="F5169" s="54" t="n">
        <v>0</v>
      </c>
      <c r="G5169" s="54" t="n">
        <v>0</v>
      </c>
      <c r="H5169" s="54" t="n">
        <v>386.69</v>
      </c>
      <c r="I5169" s="54" t="n">
        <f aca="false">SUM(F5169:H5169)</f>
        <v>386.69</v>
      </c>
      <c r="J5169" s="49" t="n">
        <f aca="false">Calc!$C$5-D5169</f>
        <v>13</v>
      </c>
      <c r="K5169" s="49" t="n">
        <f aca="false">IF(J5169&lt;=Calc!$C$11,4,IF(J5169&lt;=Calc!$C$12,3,IF(J5169&lt;=Calc!$C$13,2,1)))</f>
        <v>4</v>
      </c>
      <c r="L5169" s="49" t="n">
        <f aca="false">1+(E5169&gt;=Calc!$C$16)+(E5169&gt;=Calc!$C$17)+(E5169&gt;=Calc!$C$18)</f>
        <v>2</v>
      </c>
      <c r="M5169" s="49" t="str">
        <f aca="false">IF(AND(K5169=4,L5169&gt;=3),"Champions",IF(AND(K5169=3,L5169&gt;=3),"Loyal",IF(K5169&gt;=3,"Recent / New",IF(L5169&gt;=3,"At Risk","Hibernating / Lost"))))</f>
        <v>Recent / New</v>
      </c>
      <c r="N5169" s="54" t="n">
        <f aca="false">IF(AND(Calc!$C$2&lt;=2009,Calc!$C$3&gt;=2009),F5169,0)+IF(AND(Calc!$C$2&lt;=2010,Calc!$C$3&gt;=2010),G5169,0)+IF(AND(Calc!$C$2&lt;=2011,Calc!$C$3&gt;=2011),H5169,0)</f>
        <v>386.69</v>
      </c>
      <c r="O5169" s="61" t="n">
        <f aca="false">IF(AND(N5169&gt;0,OR(Calc!$C$4="*",B5169=Calc!$C$4)),N5169+ROW()*0.000000001,0)</f>
        <v>386.690005169</v>
      </c>
    </row>
    <row r="5170" customFormat="false" ht="15" hidden="false" customHeight="false" outlineLevel="0" collapsed="false">
      <c r="A5170" s="49" t="n">
        <v>17596</v>
      </c>
      <c r="B5170" s="49" t="s">
        <v>189</v>
      </c>
      <c r="C5170" s="63" t="n">
        <v>40162</v>
      </c>
      <c r="D5170" s="63" t="n">
        <v>40863</v>
      </c>
      <c r="E5170" s="49" t="n">
        <v>13</v>
      </c>
      <c r="F5170" s="54" t="n">
        <v>474.06</v>
      </c>
      <c r="G5170" s="54" t="n">
        <v>1588.33</v>
      </c>
      <c r="H5170" s="54" t="n">
        <v>2415.72</v>
      </c>
      <c r="I5170" s="54" t="n">
        <f aca="false">SUM(F5170:H5170)</f>
        <v>4478.11</v>
      </c>
      <c r="J5170" s="49" t="n">
        <f aca="false">Calc!$C$5-D5170</f>
        <v>24</v>
      </c>
      <c r="K5170" s="49" t="n">
        <f aca="false">IF(J5170&lt;=Calc!$C$11,4,IF(J5170&lt;=Calc!$C$12,3,IF(J5170&lt;=Calc!$C$13,2,1)))</f>
        <v>4</v>
      </c>
      <c r="L5170" s="49" t="n">
        <f aca="false">1+(E5170&gt;=Calc!$C$16)+(E5170&gt;=Calc!$C$17)+(E5170&gt;=Calc!$C$18)</f>
        <v>4</v>
      </c>
      <c r="M5170" s="49" t="str">
        <f aca="false">IF(AND(K5170=4,L5170&gt;=3),"Champions",IF(AND(K5170=3,L5170&gt;=3),"Loyal",IF(K5170&gt;=3,"Recent / New",IF(L5170&gt;=3,"At Risk","Hibernating / Lost"))))</f>
        <v>Champions</v>
      </c>
      <c r="N5170" s="54" t="n">
        <f aca="false">IF(AND(Calc!$C$2&lt;=2009,Calc!$C$3&gt;=2009),F5170,0)+IF(AND(Calc!$C$2&lt;=2010,Calc!$C$3&gt;=2010),G5170,0)+IF(AND(Calc!$C$2&lt;=2011,Calc!$C$3&gt;=2011),H5170,0)</f>
        <v>4478.11</v>
      </c>
      <c r="O5170" s="61" t="n">
        <f aca="false">IF(AND(N5170&gt;0,OR(Calc!$C$4="*",B5170=Calc!$C$4)),N5170+ROW()*0.000000001,0)</f>
        <v>4478.11000517</v>
      </c>
    </row>
    <row r="5171" customFormat="false" ht="15" hidden="false" customHeight="false" outlineLevel="0" collapsed="false">
      <c r="A5171" s="49" t="n">
        <v>17597</v>
      </c>
      <c r="B5171" s="49" t="s">
        <v>189</v>
      </c>
      <c r="C5171" s="63" t="n">
        <v>40303</v>
      </c>
      <c r="D5171" s="63" t="n">
        <v>40673</v>
      </c>
      <c r="E5171" s="49" t="n">
        <v>5</v>
      </c>
      <c r="F5171" s="54" t="n">
        <v>0</v>
      </c>
      <c r="G5171" s="54" t="n">
        <v>1380.92</v>
      </c>
      <c r="H5171" s="54" t="n">
        <v>2044.37</v>
      </c>
      <c r="I5171" s="54" t="n">
        <f aca="false">SUM(F5171:H5171)</f>
        <v>3425.29</v>
      </c>
      <c r="J5171" s="49" t="n">
        <f aca="false">Calc!$C$5-D5171</f>
        <v>214</v>
      </c>
      <c r="K5171" s="49" t="n">
        <f aca="false">IF(J5171&lt;=Calc!$C$11,4,IF(J5171&lt;=Calc!$C$12,3,IF(J5171&lt;=Calc!$C$13,2,1)))</f>
        <v>2</v>
      </c>
      <c r="L5171" s="49" t="n">
        <f aca="false">1+(E5171&gt;=Calc!$C$16)+(E5171&gt;=Calc!$C$17)+(E5171&gt;=Calc!$C$18)</f>
        <v>3</v>
      </c>
      <c r="M5171" s="49" t="str">
        <f aca="false">IF(AND(K5171=4,L5171&gt;=3),"Champions",IF(AND(K5171=3,L5171&gt;=3),"Loyal",IF(K5171&gt;=3,"Recent / New",IF(L5171&gt;=3,"At Risk","Hibernating / Lost"))))</f>
        <v>At Risk</v>
      </c>
      <c r="N5171" s="54" t="n">
        <f aca="false">IF(AND(Calc!$C$2&lt;=2009,Calc!$C$3&gt;=2009),F5171,0)+IF(AND(Calc!$C$2&lt;=2010,Calc!$C$3&gt;=2010),G5171,0)+IF(AND(Calc!$C$2&lt;=2011,Calc!$C$3&gt;=2011),H5171,0)</f>
        <v>3425.29</v>
      </c>
      <c r="O5171" s="61" t="n">
        <f aca="false">IF(AND(N5171&gt;0,OR(Calc!$C$4="*",B5171=Calc!$C$4)),N5171+ROW()*0.000000001,0)</f>
        <v>3425.290005171</v>
      </c>
    </row>
    <row r="5172" customFormat="false" ht="15" hidden="false" customHeight="false" outlineLevel="0" collapsed="false">
      <c r="A5172" s="49" t="n">
        <v>17598</v>
      </c>
      <c r="B5172" s="49" t="s">
        <v>189</v>
      </c>
      <c r="C5172" s="63" t="n">
        <v>40505</v>
      </c>
      <c r="D5172" s="63" t="n">
        <v>40505</v>
      </c>
      <c r="E5172" s="49" t="n">
        <v>1</v>
      </c>
      <c r="F5172" s="54" t="n">
        <v>0</v>
      </c>
      <c r="G5172" s="54" t="n">
        <v>409.98</v>
      </c>
      <c r="H5172" s="54" t="n">
        <v>0</v>
      </c>
      <c r="I5172" s="54" t="n">
        <f aca="false">SUM(F5172:H5172)</f>
        <v>409.98</v>
      </c>
      <c r="J5172" s="49" t="n">
        <f aca="false">Calc!$C$5-D5172</f>
        <v>382</v>
      </c>
      <c r="K5172" s="49" t="n">
        <f aca="false">IF(J5172&lt;=Calc!$C$11,4,IF(J5172&lt;=Calc!$C$12,3,IF(J5172&lt;=Calc!$C$13,2,1)))</f>
        <v>1</v>
      </c>
      <c r="L5172" s="49" t="n">
        <f aca="false">1+(E5172&gt;=Calc!$C$16)+(E5172&gt;=Calc!$C$17)+(E5172&gt;=Calc!$C$18)</f>
        <v>1</v>
      </c>
      <c r="M5172" s="49" t="str">
        <f aca="false">IF(AND(K5172=4,L5172&gt;=3),"Champions",IF(AND(K5172=3,L5172&gt;=3),"Loyal",IF(K5172&gt;=3,"Recent / New",IF(L5172&gt;=3,"At Risk","Hibernating / Lost"))))</f>
        <v>Hibernating / Lost</v>
      </c>
      <c r="N5172" s="54" t="n">
        <f aca="false">IF(AND(Calc!$C$2&lt;=2009,Calc!$C$3&gt;=2009),F5172,0)+IF(AND(Calc!$C$2&lt;=2010,Calc!$C$3&gt;=2010),G5172,0)+IF(AND(Calc!$C$2&lt;=2011,Calc!$C$3&gt;=2011),H5172,0)</f>
        <v>409.98</v>
      </c>
      <c r="O5172" s="61" t="n">
        <f aca="false">IF(AND(N5172&gt;0,OR(Calc!$C$4="*",B5172=Calc!$C$4)),N5172+ROW()*0.000000001,0)</f>
        <v>409.980005172</v>
      </c>
    </row>
    <row r="5173" customFormat="false" ht="15" hidden="false" customHeight="false" outlineLevel="0" collapsed="false">
      <c r="A5173" s="49" t="n">
        <v>17599</v>
      </c>
      <c r="B5173" s="49" t="s">
        <v>189</v>
      </c>
      <c r="C5173" s="63" t="n">
        <v>40409</v>
      </c>
      <c r="D5173" s="63" t="n">
        <v>40409</v>
      </c>
      <c r="E5173" s="49" t="n">
        <v>1</v>
      </c>
      <c r="F5173" s="54" t="n">
        <v>0</v>
      </c>
      <c r="G5173" s="54" t="n">
        <v>44.55</v>
      </c>
      <c r="H5173" s="54" t="n">
        <v>0</v>
      </c>
      <c r="I5173" s="54" t="n">
        <f aca="false">SUM(F5173:H5173)</f>
        <v>44.55</v>
      </c>
      <c r="J5173" s="49" t="n">
        <f aca="false">Calc!$C$5-D5173</f>
        <v>478</v>
      </c>
      <c r="K5173" s="49" t="n">
        <f aca="false">IF(J5173&lt;=Calc!$C$11,4,IF(J5173&lt;=Calc!$C$12,3,IF(J5173&lt;=Calc!$C$13,2,1)))</f>
        <v>1</v>
      </c>
      <c r="L5173" s="49" t="n">
        <f aca="false">1+(E5173&gt;=Calc!$C$16)+(E5173&gt;=Calc!$C$17)+(E5173&gt;=Calc!$C$18)</f>
        <v>1</v>
      </c>
      <c r="M5173" s="49" t="str">
        <f aca="false">IF(AND(K5173=4,L5173&gt;=3),"Champions",IF(AND(K5173=3,L5173&gt;=3),"Loyal",IF(K5173&gt;=3,"Recent / New",IF(L5173&gt;=3,"At Risk","Hibernating / Lost"))))</f>
        <v>Hibernating / Lost</v>
      </c>
      <c r="N5173" s="54" t="n">
        <f aca="false">IF(AND(Calc!$C$2&lt;=2009,Calc!$C$3&gt;=2009),F5173,0)+IF(AND(Calc!$C$2&lt;=2010,Calc!$C$3&gt;=2010),G5173,0)+IF(AND(Calc!$C$2&lt;=2011,Calc!$C$3&gt;=2011),H5173,0)</f>
        <v>44.55</v>
      </c>
      <c r="O5173" s="61" t="n">
        <f aca="false">IF(AND(N5173&gt;0,OR(Calc!$C$4="*",B5173=Calc!$C$4)),N5173+ROW()*0.000000001,0)</f>
        <v>44.550005173</v>
      </c>
    </row>
    <row r="5174" customFormat="false" ht="15" hidden="false" customHeight="false" outlineLevel="0" collapsed="false">
      <c r="A5174" s="49" t="n">
        <v>17600</v>
      </c>
      <c r="B5174" s="49" t="s">
        <v>189</v>
      </c>
      <c r="C5174" s="63" t="n">
        <v>40869</v>
      </c>
      <c r="D5174" s="63" t="n">
        <v>40869</v>
      </c>
      <c r="E5174" s="49" t="n">
        <v>1</v>
      </c>
      <c r="F5174" s="54" t="n">
        <v>0</v>
      </c>
      <c r="G5174" s="54" t="n">
        <v>0</v>
      </c>
      <c r="H5174" s="54" t="n">
        <v>161.67</v>
      </c>
      <c r="I5174" s="54" t="n">
        <f aca="false">SUM(F5174:H5174)</f>
        <v>161.67</v>
      </c>
      <c r="J5174" s="49" t="n">
        <f aca="false">Calc!$C$5-D5174</f>
        <v>18</v>
      </c>
      <c r="K5174" s="49" t="n">
        <f aca="false">IF(J5174&lt;=Calc!$C$11,4,IF(J5174&lt;=Calc!$C$12,3,IF(J5174&lt;=Calc!$C$13,2,1)))</f>
        <v>4</v>
      </c>
      <c r="L5174" s="49" t="n">
        <f aca="false">1+(E5174&gt;=Calc!$C$16)+(E5174&gt;=Calc!$C$17)+(E5174&gt;=Calc!$C$18)</f>
        <v>1</v>
      </c>
      <c r="M5174" s="49" t="str">
        <f aca="false">IF(AND(K5174=4,L5174&gt;=3),"Champions",IF(AND(K5174=3,L5174&gt;=3),"Loyal",IF(K5174&gt;=3,"Recent / New",IF(L5174&gt;=3,"At Risk","Hibernating / Lost"))))</f>
        <v>Recent / New</v>
      </c>
      <c r="N5174" s="54" t="n">
        <f aca="false">IF(AND(Calc!$C$2&lt;=2009,Calc!$C$3&gt;=2009),F5174,0)+IF(AND(Calc!$C$2&lt;=2010,Calc!$C$3&gt;=2010),G5174,0)+IF(AND(Calc!$C$2&lt;=2011,Calc!$C$3&gt;=2011),H5174,0)</f>
        <v>161.67</v>
      </c>
      <c r="O5174" s="61" t="n">
        <f aca="false">IF(AND(N5174&gt;0,OR(Calc!$C$4="*",B5174=Calc!$C$4)),N5174+ROW()*0.000000001,0)</f>
        <v>161.670005174</v>
      </c>
    </row>
    <row r="5175" customFormat="false" ht="15" hidden="false" customHeight="false" outlineLevel="0" collapsed="false">
      <c r="A5175" s="49" t="n">
        <v>17601</v>
      </c>
      <c r="B5175" s="49" t="s">
        <v>189</v>
      </c>
      <c r="C5175" s="63" t="n">
        <v>40506</v>
      </c>
      <c r="D5175" s="63" t="n">
        <v>40647</v>
      </c>
      <c r="E5175" s="49" t="n">
        <v>2</v>
      </c>
      <c r="F5175" s="54" t="n">
        <v>0</v>
      </c>
      <c r="G5175" s="54" t="n">
        <v>296.65</v>
      </c>
      <c r="H5175" s="54" t="n">
        <v>116.01</v>
      </c>
      <c r="I5175" s="54" t="n">
        <f aca="false">SUM(F5175:H5175)</f>
        <v>412.66</v>
      </c>
      <c r="J5175" s="49" t="n">
        <f aca="false">Calc!$C$5-D5175</f>
        <v>240</v>
      </c>
      <c r="K5175" s="49" t="n">
        <f aca="false">IF(J5175&lt;=Calc!$C$11,4,IF(J5175&lt;=Calc!$C$12,3,IF(J5175&lt;=Calc!$C$13,2,1)))</f>
        <v>2</v>
      </c>
      <c r="L5175" s="49" t="n">
        <f aca="false">1+(E5175&gt;=Calc!$C$16)+(E5175&gt;=Calc!$C$17)+(E5175&gt;=Calc!$C$18)</f>
        <v>2</v>
      </c>
      <c r="M5175" s="49" t="str">
        <f aca="false">IF(AND(K5175=4,L5175&gt;=3),"Champions",IF(AND(K5175=3,L5175&gt;=3),"Loyal",IF(K5175&gt;=3,"Recent / New",IF(L5175&gt;=3,"At Risk","Hibernating / Lost"))))</f>
        <v>Hibernating / Lost</v>
      </c>
      <c r="N5175" s="54" t="n">
        <f aca="false">IF(AND(Calc!$C$2&lt;=2009,Calc!$C$3&gt;=2009),F5175,0)+IF(AND(Calc!$C$2&lt;=2010,Calc!$C$3&gt;=2010),G5175,0)+IF(AND(Calc!$C$2&lt;=2011,Calc!$C$3&gt;=2011),H5175,0)</f>
        <v>412.66</v>
      </c>
      <c r="O5175" s="61" t="n">
        <f aca="false">IF(AND(N5175&gt;0,OR(Calc!$C$4="*",B5175=Calc!$C$4)),N5175+ROW()*0.000000001,0)</f>
        <v>412.660005175</v>
      </c>
    </row>
    <row r="5176" customFormat="false" ht="15" hidden="false" customHeight="false" outlineLevel="0" collapsed="false">
      <c r="A5176" s="49" t="n">
        <v>17602</v>
      </c>
      <c r="B5176" s="49" t="s">
        <v>189</v>
      </c>
      <c r="C5176" s="63" t="n">
        <v>40267</v>
      </c>
      <c r="D5176" s="63" t="n">
        <v>40884</v>
      </c>
      <c r="E5176" s="49" t="n">
        <v>14</v>
      </c>
      <c r="F5176" s="54" t="n">
        <v>0</v>
      </c>
      <c r="G5176" s="54" t="n">
        <v>2238.51</v>
      </c>
      <c r="H5176" s="54" t="n">
        <v>5002.22</v>
      </c>
      <c r="I5176" s="54" t="n">
        <f aca="false">SUM(F5176:H5176)</f>
        <v>7240.73</v>
      </c>
      <c r="J5176" s="49" t="n">
        <f aca="false">Calc!$C$5-D5176</f>
        <v>3</v>
      </c>
      <c r="K5176" s="49" t="n">
        <f aca="false">IF(J5176&lt;=Calc!$C$11,4,IF(J5176&lt;=Calc!$C$12,3,IF(J5176&lt;=Calc!$C$13,2,1)))</f>
        <v>4</v>
      </c>
      <c r="L5176" s="49" t="n">
        <f aca="false">1+(E5176&gt;=Calc!$C$16)+(E5176&gt;=Calc!$C$17)+(E5176&gt;=Calc!$C$18)</f>
        <v>4</v>
      </c>
      <c r="M5176" s="49" t="str">
        <f aca="false">IF(AND(K5176=4,L5176&gt;=3),"Champions",IF(AND(K5176=3,L5176&gt;=3),"Loyal",IF(K5176&gt;=3,"Recent / New",IF(L5176&gt;=3,"At Risk","Hibernating / Lost"))))</f>
        <v>Champions</v>
      </c>
      <c r="N5176" s="54" t="n">
        <f aca="false">IF(AND(Calc!$C$2&lt;=2009,Calc!$C$3&gt;=2009),F5176,0)+IF(AND(Calc!$C$2&lt;=2010,Calc!$C$3&gt;=2010),G5176,0)+IF(AND(Calc!$C$2&lt;=2011,Calc!$C$3&gt;=2011),H5176,0)</f>
        <v>7240.73</v>
      </c>
      <c r="O5176" s="61" t="n">
        <f aca="false">IF(AND(N5176&gt;0,OR(Calc!$C$4="*",B5176=Calc!$C$4)),N5176+ROW()*0.000000001,0)</f>
        <v>7240.730005176</v>
      </c>
    </row>
    <row r="5177" customFormat="false" ht="15" hidden="false" customHeight="false" outlineLevel="0" collapsed="false">
      <c r="A5177" s="49" t="n">
        <v>17603</v>
      </c>
      <c r="B5177" s="49" t="s">
        <v>189</v>
      </c>
      <c r="C5177" s="63" t="n">
        <v>40157</v>
      </c>
      <c r="D5177" s="63" t="n">
        <v>40808</v>
      </c>
      <c r="E5177" s="49" t="n">
        <v>4</v>
      </c>
      <c r="F5177" s="54" t="n">
        <v>289.85</v>
      </c>
      <c r="G5177" s="54" t="n">
        <v>990.36</v>
      </c>
      <c r="H5177" s="54" t="n">
        <v>390.97</v>
      </c>
      <c r="I5177" s="54" t="n">
        <f aca="false">SUM(F5177:H5177)</f>
        <v>1671.18</v>
      </c>
      <c r="J5177" s="49" t="n">
        <f aca="false">Calc!$C$5-D5177</f>
        <v>79</v>
      </c>
      <c r="K5177" s="49" t="n">
        <f aca="false">IF(J5177&lt;=Calc!$C$11,4,IF(J5177&lt;=Calc!$C$12,3,IF(J5177&lt;=Calc!$C$13,2,1)))</f>
        <v>3</v>
      </c>
      <c r="L5177" s="49" t="n">
        <f aca="false">1+(E5177&gt;=Calc!$C$16)+(E5177&gt;=Calc!$C$17)+(E5177&gt;=Calc!$C$18)</f>
        <v>3</v>
      </c>
      <c r="M5177" s="49" t="str">
        <f aca="false">IF(AND(K5177=4,L5177&gt;=3),"Champions",IF(AND(K5177=3,L5177&gt;=3),"Loyal",IF(K5177&gt;=3,"Recent / New",IF(L5177&gt;=3,"At Risk","Hibernating / Lost"))))</f>
        <v>Loyal</v>
      </c>
      <c r="N5177" s="54" t="n">
        <f aca="false">IF(AND(Calc!$C$2&lt;=2009,Calc!$C$3&gt;=2009),F5177,0)+IF(AND(Calc!$C$2&lt;=2010,Calc!$C$3&gt;=2010),G5177,0)+IF(AND(Calc!$C$2&lt;=2011,Calc!$C$3&gt;=2011),H5177,0)</f>
        <v>1671.18</v>
      </c>
      <c r="O5177" s="61" t="n">
        <f aca="false">IF(AND(N5177&gt;0,OR(Calc!$C$4="*",B5177=Calc!$C$4)),N5177+ROW()*0.000000001,0)</f>
        <v>1671.180005177</v>
      </c>
    </row>
    <row r="5178" customFormat="false" ht="15" hidden="false" customHeight="false" outlineLevel="0" collapsed="false">
      <c r="A5178" s="49" t="n">
        <v>17604</v>
      </c>
      <c r="B5178" s="49" t="s">
        <v>189</v>
      </c>
      <c r="C5178" s="63" t="n">
        <v>40205</v>
      </c>
      <c r="D5178" s="63" t="n">
        <v>40669</v>
      </c>
      <c r="E5178" s="49" t="n">
        <v>6</v>
      </c>
      <c r="F5178" s="54" t="n">
        <v>0</v>
      </c>
      <c r="G5178" s="54" t="n">
        <v>633.02</v>
      </c>
      <c r="H5178" s="54" t="n">
        <v>309.36</v>
      </c>
      <c r="I5178" s="54" t="n">
        <f aca="false">SUM(F5178:H5178)</f>
        <v>942.38</v>
      </c>
      <c r="J5178" s="49" t="n">
        <f aca="false">Calc!$C$5-D5178</f>
        <v>218</v>
      </c>
      <c r="K5178" s="49" t="n">
        <f aca="false">IF(J5178&lt;=Calc!$C$11,4,IF(J5178&lt;=Calc!$C$12,3,IF(J5178&lt;=Calc!$C$13,2,1)))</f>
        <v>2</v>
      </c>
      <c r="L5178" s="49" t="n">
        <f aca="false">1+(E5178&gt;=Calc!$C$16)+(E5178&gt;=Calc!$C$17)+(E5178&gt;=Calc!$C$18)</f>
        <v>3</v>
      </c>
      <c r="M5178" s="49" t="str">
        <f aca="false">IF(AND(K5178=4,L5178&gt;=3),"Champions",IF(AND(K5178=3,L5178&gt;=3),"Loyal",IF(K5178&gt;=3,"Recent / New",IF(L5178&gt;=3,"At Risk","Hibernating / Lost"))))</f>
        <v>At Risk</v>
      </c>
      <c r="N5178" s="54" t="n">
        <f aca="false">IF(AND(Calc!$C$2&lt;=2009,Calc!$C$3&gt;=2009),F5178,0)+IF(AND(Calc!$C$2&lt;=2010,Calc!$C$3&gt;=2010),G5178,0)+IF(AND(Calc!$C$2&lt;=2011,Calc!$C$3&gt;=2011),H5178,0)</f>
        <v>942.38</v>
      </c>
      <c r="O5178" s="61" t="n">
        <f aca="false">IF(AND(N5178&gt;0,OR(Calc!$C$4="*",B5178=Calc!$C$4)),N5178+ROW()*0.000000001,0)</f>
        <v>942.380005178</v>
      </c>
    </row>
    <row r="5179" customFormat="false" ht="15" hidden="false" customHeight="false" outlineLevel="0" collapsed="false">
      <c r="A5179" s="49" t="n">
        <v>17605</v>
      </c>
      <c r="B5179" s="49" t="s">
        <v>189</v>
      </c>
      <c r="C5179" s="63" t="n">
        <v>40296</v>
      </c>
      <c r="D5179" s="63" t="n">
        <v>40296</v>
      </c>
      <c r="E5179" s="49" t="n">
        <v>1</v>
      </c>
      <c r="F5179" s="54" t="n">
        <v>0</v>
      </c>
      <c r="G5179" s="54" t="n">
        <v>160.75</v>
      </c>
      <c r="H5179" s="54" t="n">
        <v>0</v>
      </c>
      <c r="I5179" s="54" t="n">
        <f aca="false">SUM(F5179:H5179)</f>
        <v>160.75</v>
      </c>
      <c r="J5179" s="49" t="n">
        <f aca="false">Calc!$C$5-D5179</f>
        <v>591</v>
      </c>
      <c r="K5179" s="49" t="n">
        <f aca="false">IF(J5179&lt;=Calc!$C$11,4,IF(J5179&lt;=Calc!$C$12,3,IF(J5179&lt;=Calc!$C$13,2,1)))</f>
        <v>1</v>
      </c>
      <c r="L5179" s="49" t="n">
        <f aca="false">1+(E5179&gt;=Calc!$C$16)+(E5179&gt;=Calc!$C$17)+(E5179&gt;=Calc!$C$18)</f>
        <v>1</v>
      </c>
      <c r="M5179" s="49" t="str">
        <f aca="false">IF(AND(K5179=4,L5179&gt;=3),"Champions",IF(AND(K5179=3,L5179&gt;=3),"Loyal",IF(K5179&gt;=3,"Recent / New",IF(L5179&gt;=3,"At Risk","Hibernating / Lost"))))</f>
        <v>Hibernating / Lost</v>
      </c>
      <c r="N5179" s="54" t="n">
        <f aca="false">IF(AND(Calc!$C$2&lt;=2009,Calc!$C$3&gt;=2009),F5179,0)+IF(AND(Calc!$C$2&lt;=2010,Calc!$C$3&gt;=2010),G5179,0)+IF(AND(Calc!$C$2&lt;=2011,Calc!$C$3&gt;=2011),H5179,0)</f>
        <v>160.75</v>
      </c>
      <c r="O5179" s="61" t="n">
        <f aca="false">IF(AND(N5179&gt;0,OR(Calc!$C$4="*",B5179=Calc!$C$4)),N5179+ROW()*0.000000001,0)</f>
        <v>160.750005179</v>
      </c>
    </row>
    <row r="5180" customFormat="false" ht="15" hidden="false" customHeight="false" outlineLevel="0" collapsed="false">
      <c r="A5180" s="49" t="n">
        <v>17606</v>
      </c>
      <c r="B5180" s="49" t="s">
        <v>189</v>
      </c>
      <c r="C5180" s="63" t="n">
        <v>40149</v>
      </c>
      <c r="D5180" s="63" t="n">
        <v>40149</v>
      </c>
      <c r="E5180" s="49" t="n">
        <v>1</v>
      </c>
      <c r="F5180" s="54" t="n">
        <v>87.3</v>
      </c>
      <c r="G5180" s="54" t="n">
        <v>0</v>
      </c>
      <c r="H5180" s="54" t="n">
        <v>0</v>
      </c>
      <c r="I5180" s="54" t="n">
        <f aca="false">SUM(F5180:H5180)</f>
        <v>87.3</v>
      </c>
      <c r="J5180" s="49" t="n">
        <f aca="false">Calc!$C$5-D5180</f>
        <v>738</v>
      </c>
      <c r="K5180" s="49" t="n">
        <f aca="false">IF(J5180&lt;=Calc!$C$11,4,IF(J5180&lt;=Calc!$C$12,3,IF(J5180&lt;=Calc!$C$13,2,1)))</f>
        <v>1</v>
      </c>
      <c r="L5180" s="49" t="n">
        <f aca="false">1+(E5180&gt;=Calc!$C$16)+(E5180&gt;=Calc!$C$17)+(E5180&gt;=Calc!$C$18)</f>
        <v>1</v>
      </c>
      <c r="M5180" s="49" t="str">
        <f aca="false">IF(AND(K5180=4,L5180&gt;=3),"Champions",IF(AND(K5180=3,L5180&gt;=3),"Loyal",IF(K5180&gt;=3,"Recent / New",IF(L5180&gt;=3,"At Risk","Hibernating / Lost"))))</f>
        <v>Hibernating / Lost</v>
      </c>
      <c r="N5180" s="54" t="n">
        <f aca="false">IF(AND(Calc!$C$2&lt;=2009,Calc!$C$3&gt;=2009),F5180,0)+IF(AND(Calc!$C$2&lt;=2010,Calc!$C$3&gt;=2010),G5180,0)+IF(AND(Calc!$C$2&lt;=2011,Calc!$C$3&gt;=2011),H5180,0)</f>
        <v>87.3</v>
      </c>
      <c r="O5180" s="61" t="n">
        <f aca="false">IF(AND(N5180&gt;0,OR(Calc!$C$4="*",B5180=Calc!$C$4)),N5180+ROW()*0.000000001,0)</f>
        <v>87.30000518</v>
      </c>
    </row>
    <row r="5181" customFormat="false" ht="15" hidden="false" customHeight="false" outlineLevel="0" collapsed="false">
      <c r="A5181" s="49" t="n">
        <v>17607</v>
      </c>
      <c r="B5181" s="49" t="s">
        <v>189</v>
      </c>
      <c r="C5181" s="63" t="n">
        <v>40510</v>
      </c>
      <c r="D5181" s="63" t="n">
        <v>40510</v>
      </c>
      <c r="E5181" s="49" t="n">
        <v>1</v>
      </c>
      <c r="F5181" s="54" t="n">
        <v>0</v>
      </c>
      <c r="G5181" s="54" t="n">
        <v>333.81</v>
      </c>
      <c r="H5181" s="54" t="n">
        <v>0</v>
      </c>
      <c r="I5181" s="54" t="n">
        <f aca="false">SUM(F5181:H5181)</f>
        <v>333.81</v>
      </c>
      <c r="J5181" s="49" t="n">
        <f aca="false">Calc!$C$5-D5181</f>
        <v>377</v>
      </c>
      <c r="K5181" s="49" t="n">
        <f aca="false">IF(J5181&lt;=Calc!$C$11,4,IF(J5181&lt;=Calc!$C$12,3,IF(J5181&lt;=Calc!$C$13,2,1)))</f>
        <v>2</v>
      </c>
      <c r="L5181" s="49" t="n">
        <f aca="false">1+(E5181&gt;=Calc!$C$16)+(E5181&gt;=Calc!$C$17)+(E5181&gt;=Calc!$C$18)</f>
        <v>1</v>
      </c>
      <c r="M5181" s="49" t="str">
        <f aca="false">IF(AND(K5181=4,L5181&gt;=3),"Champions",IF(AND(K5181=3,L5181&gt;=3),"Loyal",IF(K5181&gt;=3,"Recent / New",IF(L5181&gt;=3,"At Risk","Hibernating / Lost"))))</f>
        <v>Hibernating / Lost</v>
      </c>
      <c r="N5181" s="54" t="n">
        <f aca="false">IF(AND(Calc!$C$2&lt;=2009,Calc!$C$3&gt;=2009),F5181,0)+IF(AND(Calc!$C$2&lt;=2010,Calc!$C$3&gt;=2010),G5181,0)+IF(AND(Calc!$C$2&lt;=2011,Calc!$C$3&gt;=2011),H5181,0)</f>
        <v>333.81</v>
      </c>
      <c r="O5181" s="61" t="n">
        <f aca="false">IF(AND(N5181&gt;0,OR(Calc!$C$4="*",B5181=Calc!$C$4)),N5181+ROW()*0.000000001,0)</f>
        <v>333.810005181</v>
      </c>
    </row>
    <row r="5182" customFormat="false" ht="15" hidden="false" customHeight="false" outlineLevel="0" collapsed="false">
      <c r="A5182" s="49" t="n">
        <v>17608</v>
      </c>
      <c r="B5182" s="49" t="s">
        <v>189</v>
      </c>
      <c r="C5182" s="63" t="n">
        <v>40279</v>
      </c>
      <c r="D5182" s="63" t="n">
        <v>40853</v>
      </c>
      <c r="E5182" s="49" t="n">
        <v>4</v>
      </c>
      <c r="F5182" s="54" t="n">
        <v>0</v>
      </c>
      <c r="G5182" s="54" t="n">
        <v>296.07</v>
      </c>
      <c r="H5182" s="54" t="n">
        <v>191.99</v>
      </c>
      <c r="I5182" s="54" t="n">
        <f aca="false">SUM(F5182:H5182)</f>
        <v>488.06</v>
      </c>
      <c r="J5182" s="49" t="n">
        <f aca="false">Calc!$C$5-D5182</f>
        <v>34</v>
      </c>
      <c r="K5182" s="49" t="n">
        <f aca="false">IF(J5182&lt;=Calc!$C$11,4,IF(J5182&lt;=Calc!$C$12,3,IF(J5182&lt;=Calc!$C$13,2,1)))</f>
        <v>3</v>
      </c>
      <c r="L5182" s="49" t="n">
        <f aca="false">1+(E5182&gt;=Calc!$C$16)+(E5182&gt;=Calc!$C$17)+(E5182&gt;=Calc!$C$18)</f>
        <v>3</v>
      </c>
      <c r="M5182" s="49" t="str">
        <f aca="false">IF(AND(K5182=4,L5182&gt;=3),"Champions",IF(AND(K5182=3,L5182&gt;=3),"Loyal",IF(K5182&gt;=3,"Recent / New",IF(L5182&gt;=3,"At Risk","Hibernating / Lost"))))</f>
        <v>Loyal</v>
      </c>
      <c r="N5182" s="54" t="n">
        <f aca="false">IF(AND(Calc!$C$2&lt;=2009,Calc!$C$3&gt;=2009),F5182,0)+IF(AND(Calc!$C$2&lt;=2010,Calc!$C$3&gt;=2010),G5182,0)+IF(AND(Calc!$C$2&lt;=2011,Calc!$C$3&gt;=2011),H5182,0)</f>
        <v>488.06</v>
      </c>
      <c r="O5182" s="61" t="n">
        <f aca="false">IF(AND(N5182&gt;0,OR(Calc!$C$4="*",B5182=Calc!$C$4)),N5182+ROW()*0.000000001,0)</f>
        <v>488.060005182</v>
      </c>
    </row>
    <row r="5183" customFormat="false" ht="15" hidden="false" customHeight="false" outlineLevel="0" collapsed="false">
      <c r="A5183" s="49" t="n">
        <v>17609</v>
      </c>
      <c r="B5183" s="49" t="s">
        <v>189</v>
      </c>
      <c r="C5183" s="63" t="n">
        <v>40277</v>
      </c>
      <c r="D5183" s="63" t="n">
        <v>40846</v>
      </c>
      <c r="E5183" s="49" t="n">
        <v>11</v>
      </c>
      <c r="F5183" s="54" t="n">
        <v>0</v>
      </c>
      <c r="G5183" s="54" t="n">
        <v>650.03</v>
      </c>
      <c r="H5183" s="54" t="n">
        <v>1089.98</v>
      </c>
      <c r="I5183" s="54" t="n">
        <f aca="false">SUM(F5183:H5183)</f>
        <v>1740.01</v>
      </c>
      <c r="J5183" s="49" t="n">
        <f aca="false">Calc!$C$5-D5183</f>
        <v>41</v>
      </c>
      <c r="K5183" s="49" t="n">
        <f aca="false">IF(J5183&lt;=Calc!$C$11,4,IF(J5183&lt;=Calc!$C$12,3,IF(J5183&lt;=Calc!$C$13,2,1)))</f>
        <v>3</v>
      </c>
      <c r="L5183" s="49" t="n">
        <f aca="false">1+(E5183&gt;=Calc!$C$16)+(E5183&gt;=Calc!$C$17)+(E5183&gt;=Calc!$C$18)</f>
        <v>4</v>
      </c>
      <c r="M5183" s="49" t="str">
        <f aca="false">IF(AND(K5183=4,L5183&gt;=3),"Champions",IF(AND(K5183=3,L5183&gt;=3),"Loyal",IF(K5183&gt;=3,"Recent / New",IF(L5183&gt;=3,"At Risk","Hibernating / Lost"))))</f>
        <v>Loyal</v>
      </c>
      <c r="N5183" s="54" t="n">
        <f aca="false">IF(AND(Calc!$C$2&lt;=2009,Calc!$C$3&gt;=2009),F5183,0)+IF(AND(Calc!$C$2&lt;=2010,Calc!$C$3&gt;=2010),G5183,0)+IF(AND(Calc!$C$2&lt;=2011,Calc!$C$3&gt;=2011),H5183,0)</f>
        <v>1740.01</v>
      </c>
      <c r="O5183" s="61" t="n">
        <f aca="false">IF(AND(N5183&gt;0,OR(Calc!$C$4="*",B5183=Calc!$C$4)),N5183+ROW()*0.000000001,0)</f>
        <v>1740.010005183</v>
      </c>
    </row>
    <row r="5184" customFormat="false" ht="15" hidden="false" customHeight="false" outlineLevel="0" collapsed="false">
      <c r="A5184" s="49" t="n">
        <v>17610</v>
      </c>
      <c r="B5184" s="49" t="s">
        <v>189</v>
      </c>
      <c r="C5184" s="63" t="n">
        <v>40153</v>
      </c>
      <c r="D5184" s="63" t="n">
        <v>40346</v>
      </c>
      <c r="E5184" s="49" t="n">
        <v>5</v>
      </c>
      <c r="F5184" s="54" t="n">
        <v>757.06</v>
      </c>
      <c r="G5184" s="54" t="n">
        <v>653.23</v>
      </c>
      <c r="H5184" s="54" t="n">
        <v>0</v>
      </c>
      <c r="I5184" s="54" t="n">
        <f aca="false">SUM(F5184:H5184)</f>
        <v>1410.29</v>
      </c>
      <c r="J5184" s="49" t="n">
        <f aca="false">Calc!$C$5-D5184</f>
        <v>541</v>
      </c>
      <c r="K5184" s="49" t="n">
        <f aca="false">IF(J5184&lt;=Calc!$C$11,4,IF(J5184&lt;=Calc!$C$12,3,IF(J5184&lt;=Calc!$C$13,2,1)))</f>
        <v>1</v>
      </c>
      <c r="L5184" s="49" t="n">
        <f aca="false">1+(E5184&gt;=Calc!$C$16)+(E5184&gt;=Calc!$C$17)+(E5184&gt;=Calc!$C$18)</f>
        <v>3</v>
      </c>
      <c r="M5184" s="49" t="str">
        <f aca="false">IF(AND(K5184=4,L5184&gt;=3),"Champions",IF(AND(K5184=3,L5184&gt;=3),"Loyal",IF(K5184&gt;=3,"Recent / New",IF(L5184&gt;=3,"At Risk","Hibernating / Lost"))))</f>
        <v>At Risk</v>
      </c>
      <c r="N5184" s="54" t="n">
        <f aca="false">IF(AND(Calc!$C$2&lt;=2009,Calc!$C$3&gt;=2009),F5184,0)+IF(AND(Calc!$C$2&lt;=2010,Calc!$C$3&gt;=2010),G5184,0)+IF(AND(Calc!$C$2&lt;=2011,Calc!$C$3&gt;=2011),H5184,0)</f>
        <v>1410.29</v>
      </c>
      <c r="O5184" s="61" t="n">
        <f aca="false">IF(AND(N5184&gt;0,OR(Calc!$C$4="*",B5184=Calc!$C$4)),N5184+ROW()*0.000000001,0)</f>
        <v>1410.290005184</v>
      </c>
    </row>
    <row r="5185" customFormat="false" ht="15" hidden="false" customHeight="false" outlineLevel="0" collapsed="false">
      <c r="A5185" s="49" t="n">
        <v>17611</v>
      </c>
      <c r="B5185" s="49" t="s">
        <v>189</v>
      </c>
      <c r="C5185" s="63" t="n">
        <v>40148</v>
      </c>
      <c r="D5185" s="63" t="n">
        <v>40879</v>
      </c>
      <c r="E5185" s="49" t="n">
        <v>28</v>
      </c>
      <c r="F5185" s="54" t="n">
        <v>507.49</v>
      </c>
      <c r="G5185" s="54" t="n">
        <v>3961.86</v>
      </c>
      <c r="H5185" s="54" t="n">
        <v>3680.58</v>
      </c>
      <c r="I5185" s="54" t="n">
        <f aca="false">SUM(F5185:H5185)</f>
        <v>8149.93</v>
      </c>
      <c r="J5185" s="49" t="n">
        <f aca="false">Calc!$C$5-D5185</f>
        <v>8</v>
      </c>
      <c r="K5185" s="49" t="n">
        <f aca="false">IF(J5185&lt;=Calc!$C$11,4,IF(J5185&lt;=Calc!$C$12,3,IF(J5185&lt;=Calc!$C$13,2,1)))</f>
        <v>4</v>
      </c>
      <c r="L5185" s="49" t="n">
        <f aca="false">1+(E5185&gt;=Calc!$C$16)+(E5185&gt;=Calc!$C$17)+(E5185&gt;=Calc!$C$18)</f>
        <v>4</v>
      </c>
      <c r="M5185" s="49" t="str">
        <f aca="false">IF(AND(K5185=4,L5185&gt;=3),"Champions",IF(AND(K5185=3,L5185&gt;=3),"Loyal",IF(K5185&gt;=3,"Recent / New",IF(L5185&gt;=3,"At Risk","Hibernating / Lost"))))</f>
        <v>Champions</v>
      </c>
      <c r="N5185" s="54" t="n">
        <f aca="false">IF(AND(Calc!$C$2&lt;=2009,Calc!$C$3&gt;=2009),F5185,0)+IF(AND(Calc!$C$2&lt;=2010,Calc!$C$3&gt;=2010),G5185,0)+IF(AND(Calc!$C$2&lt;=2011,Calc!$C$3&gt;=2011),H5185,0)</f>
        <v>8149.93</v>
      </c>
      <c r="O5185" s="61" t="n">
        <f aca="false">IF(AND(N5185&gt;0,OR(Calc!$C$4="*",B5185=Calc!$C$4)),N5185+ROW()*0.000000001,0)</f>
        <v>8149.930005185</v>
      </c>
    </row>
    <row r="5186" customFormat="false" ht="15" hidden="false" customHeight="false" outlineLevel="0" collapsed="false">
      <c r="A5186" s="49" t="n">
        <v>17612</v>
      </c>
      <c r="B5186" s="49" t="s">
        <v>189</v>
      </c>
      <c r="C5186" s="63" t="n">
        <v>40164</v>
      </c>
      <c r="D5186" s="63" t="n">
        <v>40833</v>
      </c>
      <c r="E5186" s="49" t="n">
        <v>18</v>
      </c>
      <c r="F5186" s="54" t="n">
        <v>220.65</v>
      </c>
      <c r="G5186" s="54" t="n">
        <v>2947.31</v>
      </c>
      <c r="H5186" s="54" t="n">
        <v>2000.32</v>
      </c>
      <c r="I5186" s="54" t="n">
        <f aca="false">SUM(F5186:H5186)</f>
        <v>5168.28</v>
      </c>
      <c r="J5186" s="49" t="n">
        <f aca="false">Calc!$C$5-D5186</f>
        <v>54</v>
      </c>
      <c r="K5186" s="49" t="n">
        <f aca="false">IF(J5186&lt;=Calc!$C$11,4,IF(J5186&lt;=Calc!$C$12,3,IF(J5186&lt;=Calc!$C$13,2,1)))</f>
        <v>3</v>
      </c>
      <c r="L5186" s="49" t="n">
        <f aca="false">1+(E5186&gt;=Calc!$C$16)+(E5186&gt;=Calc!$C$17)+(E5186&gt;=Calc!$C$18)</f>
        <v>4</v>
      </c>
      <c r="M5186" s="49" t="str">
        <f aca="false">IF(AND(K5186=4,L5186&gt;=3),"Champions",IF(AND(K5186=3,L5186&gt;=3),"Loyal",IF(K5186&gt;=3,"Recent / New",IF(L5186&gt;=3,"At Risk","Hibernating / Lost"))))</f>
        <v>Loyal</v>
      </c>
      <c r="N5186" s="54" t="n">
        <f aca="false">IF(AND(Calc!$C$2&lt;=2009,Calc!$C$3&gt;=2009),F5186,0)+IF(AND(Calc!$C$2&lt;=2010,Calc!$C$3&gt;=2010),G5186,0)+IF(AND(Calc!$C$2&lt;=2011,Calc!$C$3&gt;=2011),H5186,0)</f>
        <v>5168.28</v>
      </c>
      <c r="O5186" s="61" t="n">
        <f aca="false">IF(AND(N5186&gt;0,OR(Calc!$C$4="*",B5186=Calc!$C$4)),N5186+ROW()*0.000000001,0)</f>
        <v>5168.280005186</v>
      </c>
    </row>
    <row r="5187" customFormat="false" ht="15" hidden="false" customHeight="false" outlineLevel="0" collapsed="false">
      <c r="A5187" s="49" t="n">
        <v>17613</v>
      </c>
      <c r="B5187" s="49" t="s">
        <v>189</v>
      </c>
      <c r="C5187" s="63" t="n">
        <v>40581</v>
      </c>
      <c r="D5187" s="63" t="n">
        <v>40864</v>
      </c>
      <c r="E5187" s="49" t="n">
        <v>14</v>
      </c>
      <c r="F5187" s="54" t="n">
        <v>0</v>
      </c>
      <c r="G5187" s="54" t="n">
        <v>0</v>
      </c>
      <c r="H5187" s="54" t="n">
        <v>4494.77</v>
      </c>
      <c r="I5187" s="54" t="n">
        <f aca="false">SUM(F5187:H5187)</f>
        <v>4494.77</v>
      </c>
      <c r="J5187" s="49" t="n">
        <f aca="false">Calc!$C$5-D5187</f>
        <v>23</v>
      </c>
      <c r="K5187" s="49" t="n">
        <f aca="false">IF(J5187&lt;=Calc!$C$11,4,IF(J5187&lt;=Calc!$C$12,3,IF(J5187&lt;=Calc!$C$13,2,1)))</f>
        <v>4</v>
      </c>
      <c r="L5187" s="49" t="n">
        <f aca="false">1+(E5187&gt;=Calc!$C$16)+(E5187&gt;=Calc!$C$17)+(E5187&gt;=Calc!$C$18)</f>
        <v>4</v>
      </c>
      <c r="M5187" s="49" t="str">
        <f aca="false">IF(AND(K5187=4,L5187&gt;=3),"Champions",IF(AND(K5187=3,L5187&gt;=3),"Loyal",IF(K5187&gt;=3,"Recent / New",IF(L5187&gt;=3,"At Risk","Hibernating / Lost"))))</f>
        <v>Champions</v>
      </c>
      <c r="N5187" s="54" t="n">
        <f aca="false">IF(AND(Calc!$C$2&lt;=2009,Calc!$C$3&gt;=2009),F5187,0)+IF(AND(Calc!$C$2&lt;=2010,Calc!$C$3&gt;=2010),G5187,0)+IF(AND(Calc!$C$2&lt;=2011,Calc!$C$3&gt;=2011),H5187,0)</f>
        <v>4494.77</v>
      </c>
      <c r="O5187" s="61" t="n">
        <f aca="false">IF(AND(N5187&gt;0,OR(Calc!$C$4="*",B5187=Calc!$C$4)),N5187+ROW()*0.000000001,0)</f>
        <v>4494.770005187</v>
      </c>
    </row>
    <row r="5188" customFormat="false" ht="15" hidden="false" customHeight="false" outlineLevel="0" collapsed="false">
      <c r="A5188" s="49" t="n">
        <v>17614</v>
      </c>
      <c r="B5188" s="49" t="s">
        <v>189</v>
      </c>
      <c r="C5188" s="63" t="n">
        <v>40829</v>
      </c>
      <c r="D5188" s="63" t="n">
        <v>40829</v>
      </c>
      <c r="E5188" s="49" t="n">
        <v>1</v>
      </c>
      <c r="F5188" s="54" t="n">
        <v>0</v>
      </c>
      <c r="G5188" s="54" t="n">
        <v>0</v>
      </c>
      <c r="H5188" s="54" t="n">
        <v>386.32</v>
      </c>
      <c r="I5188" s="54" t="n">
        <f aca="false">SUM(F5188:H5188)</f>
        <v>386.32</v>
      </c>
      <c r="J5188" s="49" t="n">
        <f aca="false">Calc!$C$5-D5188</f>
        <v>58</v>
      </c>
      <c r="K5188" s="49" t="n">
        <f aca="false">IF(J5188&lt;=Calc!$C$11,4,IF(J5188&lt;=Calc!$C$12,3,IF(J5188&lt;=Calc!$C$13,2,1)))</f>
        <v>3</v>
      </c>
      <c r="L5188" s="49" t="n">
        <f aca="false">1+(E5188&gt;=Calc!$C$16)+(E5188&gt;=Calc!$C$17)+(E5188&gt;=Calc!$C$18)</f>
        <v>1</v>
      </c>
      <c r="M5188" s="49" t="str">
        <f aca="false">IF(AND(K5188=4,L5188&gt;=3),"Champions",IF(AND(K5188=3,L5188&gt;=3),"Loyal",IF(K5188&gt;=3,"Recent / New",IF(L5188&gt;=3,"At Risk","Hibernating / Lost"))))</f>
        <v>Recent / New</v>
      </c>
      <c r="N5188" s="54" t="n">
        <f aca="false">IF(AND(Calc!$C$2&lt;=2009,Calc!$C$3&gt;=2009),F5188,0)+IF(AND(Calc!$C$2&lt;=2010,Calc!$C$3&gt;=2010),G5188,0)+IF(AND(Calc!$C$2&lt;=2011,Calc!$C$3&gt;=2011),H5188,0)</f>
        <v>386.32</v>
      </c>
      <c r="O5188" s="61" t="n">
        <f aca="false">IF(AND(N5188&gt;0,OR(Calc!$C$4="*",B5188=Calc!$C$4)),N5188+ROW()*0.000000001,0)</f>
        <v>386.320005188</v>
      </c>
    </row>
    <row r="5189" customFormat="false" ht="15" hidden="false" customHeight="false" outlineLevel="0" collapsed="false">
      <c r="A5189" s="49" t="n">
        <v>17615</v>
      </c>
      <c r="B5189" s="49" t="s">
        <v>189</v>
      </c>
      <c r="C5189" s="63" t="n">
        <v>40401</v>
      </c>
      <c r="D5189" s="63" t="n">
        <v>40756</v>
      </c>
      <c r="E5189" s="49" t="n">
        <v>6</v>
      </c>
      <c r="F5189" s="54" t="n">
        <v>0</v>
      </c>
      <c r="G5189" s="54" t="n">
        <v>384.7</v>
      </c>
      <c r="H5189" s="54" t="n">
        <v>329.6</v>
      </c>
      <c r="I5189" s="54" t="n">
        <f aca="false">SUM(F5189:H5189)</f>
        <v>714.3</v>
      </c>
      <c r="J5189" s="49" t="n">
        <f aca="false">Calc!$C$5-D5189</f>
        <v>131</v>
      </c>
      <c r="K5189" s="49" t="n">
        <f aca="false">IF(J5189&lt;=Calc!$C$11,4,IF(J5189&lt;=Calc!$C$12,3,IF(J5189&lt;=Calc!$C$13,2,1)))</f>
        <v>2</v>
      </c>
      <c r="L5189" s="49" t="n">
        <f aca="false">1+(E5189&gt;=Calc!$C$16)+(E5189&gt;=Calc!$C$17)+(E5189&gt;=Calc!$C$18)</f>
        <v>3</v>
      </c>
      <c r="M5189" s="49" t="str">
        <f aca="false">IF(AND(K5189=4,L5189&gt;=3),"Champions",IF(AND(K5189=3,L5189&gt;=3),"Loyal",IF(K5189&gt;=3,"Recent / New",IF(L5189&gt;=3,"At Risk","Hibernating / Lost"))))</f>
        <v>At Risk</v>
      </c>
      <c r="N5189" s="54" t="n">
        <f aca="false">IF(AND(Calc!$C$2&lt;=2009,Calc!$C$3&gt;=2009),F5189,0)+IF(AND(Calc!$C$2&lt;=2010,Calc!$C$3&gt;=2010),G5189,0)+IF(AND(Calc!$C$2&lt;=2011,Calc!$C$3&gt;=2011),H5189,0)</f>
        <v>714.3</v>
      </c>
      <c r="O5189" s="61" t="n">
        <f aca="false">IF(AND(N5189&gt;0,OR(Calc!$C$4="*",B5189=Calc!$C$4)),N5189+ROW()*0.000000001,0)</f>
        <v>714.300005189</v>
      </c>
    </row>
    <row r="5190" customFormat="false" ht="15" hidden="false" customHeight="false" outlineLevel="0" collapsed="false">
      <c r="A5190" s="49" t="n">
        <v>17616</v>
      </c>
      <c r="B5190" s="49" t="s">
        <v>189</v>
      </c>
      <c r="C5190" s="63" t="n">
        <v>40435</v>
      </c>
      <c r="D5190" s="63" t="n">
        <v>40713</v>
      </c>
      <c r="E5190" s="49" t="n">
        <v>4</v>
      </c>
      <c r="F5190" s="54" t="n">
        <v>0</v>
      </c>
      <c r="G5190" s="54" t="n">
        <v>489.6</v>
      </c>
      <c r="H5190" s="54" t="n">
        <v>244.8</v>
      </c>
      <c r="I5190" s="54" t="n">
        <f aca="false">SUM(F5190:H5190)</f>
        <v>734.4</v>
      </c>
      <c r="J5190" s="49" t="n">
        <f aca="false">Calc!$C$5-D5190</f>
        <v>174</v>
      </c>
      <c r="K5190" s="49" t="n">
        <f aca="false">IF(J5190&lt;=Calc!$C$11,4,IF(J5190&lt;=Calc!$C$12,3,IF(J5190&lt;=Calc!$C$13,2,1)))</f>
        <v>2</v>
      </c>
      <c r="L5190" s="49" t="n">
        <f aca="false">1+(E5190&gt;=Calc!$C$16)+(E5190&gt;=Calc!$C$17)+(E5190&gt;=Calc!$C$18)</f>
        <v>3</v>
      </c>
      <c r="M5190" s="49" t="str">
        <f aca="false">IF(AND(K5190=4,L5190&gt;=3),"Champions",IF(AND(K5190=3,L5190&gt;=3),"Loyal",IF(K5190&gt;=3,"Recent / New",IF(L5190&gt;=3,"At Risk","Hibernating / Lost"))))</f>
        <v>At Risk</v>
      </c>
      <c r="N5190" s="54" t="n">
        <f aca="false">IF(AND(Calc!$C$2&lt;=2009,Calc!$C$3&gt;=2009),F5190,0)+IF(AND(Calc!$C$2&lt;=2010,Calc!$C$3&gt;=2010),G5190,0)+IF(AND(Calc!$C$2&lt;=2011,Calc!$C$3&gt;=2011),H5190,0)</f>
        <v>734.4</v>
      </c>
      <c r="O5190" s="61" t="n">
        <f aca="false">IF(AND(N5190&gt;0,OR(Calc!$C$4="*",B5190=Calc!$C$4)),N5190+ROW()*0.000000001,0)</f>
        <v>734.40000519</v>
      </c>
    </row>
    <row r="5191" customFormat="false" ht="15" hidden="false" customHeight="false" outlineLevel="0" collapsed="false">
      <c r="A5191" s="49" t="n">
        <v>17617</v>
      </c>
      <c r="B5191" s="49" t="s">
        <v>189</v>
      </c>
      <c r="C5191" s="63" t="n">
        <v>40328</v>
      </c>
      <c r="D5191" s="63" t="n">
        <v>40328</v>
      </c>
      <c r="E5191" s="49" t="n">
        <v>1</v>
      </c>
      <c r="F5191" s="54" t="n">
        <v>0</v>
      </c>
      <c r="G5191" s="54" t="n">
        <v>227.14</v>
      </c>
      <c r="H5191" s="54" t="n">
        <v>0</v>
      </c>
      <c r="I5191" s="54" t="n">
        <f aca="false">SUM(F5191:H5191)</f>
        <v>227.14</v>
      </c>
      <c r="J5191" s="49" t="n">
        <f aca="false">Calc!$C$5-D5191</f>
        <v>559</v>
      </c>
      <c r="K5191" s="49" t="n">
        <f aca="false">IF(J5191&lt;=Calc!$C$11,4,IF(J5191&lt;=Calc!$C$12,3,IF(J5191&lt;=Calc!$C$13,2,1)))</f>
        <v>1</v>
      </c>
      <c r="L5191" s="49" t="n">
        <f aca="false">1+(E5191&gt;=Calc!$C$16)+(E5191&gt;=Calc!$C$17)+(E5191&gt;=Calc!$C$18)</f>
        <v>1</v>
      </c>
      <c r="M5191" s="49" t="str">
        <f aca="false">IF(AND(K5191=4,L5191&gt;=3),"Champions",IF(AND(K5191=3,L5191&gt;=3),"Loyal",IF(K5191&gt;=3,"Recent / New",IF(L5191&gt;=3,"At Risk","Hibernating / Lost"))))</f>
        <v>Hibernating / Lost</v>
      </c>
      <c r="N5191" s="54" t="n">
        <f aca="false">IF(AND(Calc!$C$2&lt;=2009,Calc!$C$3&gt;=2009),F5191,0)+IF(AND(Calc!$C$2&lt;=2010,Calc!$C$3&gt;=2010),G5191,0)+IF(AND(Calc!$C$2&lt;=2011,Calc!$C$3&gt;=2011),H5191,0)</f>
        <v>227.14</v>
      </c>
      <c r="O5191" s="61" t="n">
        <f aca="false">IF(AND(N5191&gt;0,OR(Calc!$C$4="*",B5191=Calc!$C$4)),N5191+ROW()*0.000000001,0)</f>
        <v>227.140005191</v>
      </c>
    </row>
    <row r="5192" customFormat="false" ht="15" hidden="false" customHeight="false" outlineLevel="0" collapsed="false">
      <c r="A5192" s="49" t="n">
        <v>17618</v>
      </c>
      <c r="B5192" s="49" t="s">
        <v>189</v>
      </c>
      <c r="C5192" s="63" t="n">
        <v>40202</v>
      </c>
      <c r="D5192" s="63" t="n">
        <v>40881</v>
      </c>
      <c r="E5192" s="49" t="n">
        <v>11</v>
      </c>
      <c r="F5192" s="54" t="n">
        <v>0</v>
      </c>
      <c r="G5192" s="54" t="n">
        <v>3325.04</v>
      </c>
      <c r="H5192" s="54" t="n">
        <v>651.3</v>
      </c>
      <c r="I5192" s="54" t="n">
        <f aca="false">SUM(F5192:H5192)</f>
        <v>3976.34</v>
      </c>
      <c r="J5192" s="49" t="n">
        <f aca="false">Calc!$C$5-D5192</f>
        <v>6</v>
      </c>
      <c r="K5192" s="49" t="n">
        <f aca="false">IF(J5192&lt;=Calc!$C$11,4,IF(J5192&lt;=Calc!$C$12,3,IF(J5192&lt;=Calc!$C$13,2,1)))</f>
        <v>4</v>
      </c>
      <c r="L5192" s="49" t="n">
        <f aca="false">1+(E5192&gt;=Calc!$C$16)+(E5192&gt;=Calc!$C$17)+(E5192&gt;=Calc!$C$18)</f>
        <v>4</v>
      </c>
      <c r="M5192" s="49" t="str">
        <f aca="false">IF(AND(K5192=4,L5192&gt;=3),"Champions",IF(AND(K5192=3,L5192&gt;=3),"Loyal",IF(K5192&gt;=3,"Recent / New",IF(L5192&gt;=3,"At Risk","Hibernating / Lost"))))</f>
        <v>Champions</v>
      </c>
      <c r="N5192" s="54" t="n">
        <f aca="false">IF(AND(Calc!$C$2&lt;=2009,Calc!$C$3&gt;=2009),F5192,0)+IF(AND(Calc!$C$2&lt;=2010,Calc!$C$3&gt;=2010),G5192,0)+IF(AND(Calc!$C$2&lt;=2011,Calc!$C$3&gt;=2011),H5192,0)</f>
        <v>3976.34</v>
      </c>
      <c r="O5192" s="61" t="n">
        <f aca="false">IF(AND(N5192&gt;0,OR(Calc!$C$4="*",B5192=Calc!$C$4)),N5192+ROW()*0.000000001,0)</f>
        <v>3976.340005192</v>
      </c>
    </row>
    <row r="5193" customFormat="false" ht="15" hidden="false" customHeight="false" outlineLevel="0" collapsed="false">
      <c r="A5193" s="49" t="n">
        <v>17619</v>
      </c>
      <c r="B5193" s="49" t="s">
        <v>189</v>
      </c>
      <c r="C5193" s="63" t="n">
        <v>40574</v>
      </c>
      <c r="D5193" s="63" t="n">
        <v>40574</v>
      </c>
      <c r="E5193" s="49" t="n">
        <v>1</v>
      </c>
      <c r="F5193" s="54" t="n">
        <v>0</v>
      </c>
      <c r="G5193" s="54" t="n">
        <v>0</v>
      </c>
      <c r="H5193" s="54" t="n">
        <v>214.37</v>
      </c>
      <c r="I5193" s="54" t="n">
        <f aca="false">SUM(F5193:H5193)</f>
        <v>214.37</v>
      </c>
      <c r="J5193" s="49" t="n">
        <f aca="false">Calc!$C$5-D5193</f>
        <v>313</v>
      </c>
      <c r="K5193" s="49" t="n">
        <f aca="false">IF(J5193&lt;=Calc!$C$11,4,IF(J5193&lt;=Calc!$C$12,3,IF(J5193&lt;=Calc!$C$13,2,1)))</f>
        <v>2</v>
      </c>
      <c r="L5193" s="49" t="n">
        <f aca="false">1+(E5193&gt;=Calc!$C$16)+(E5193&gt;=Calc!$C$17)+(E5193&gt;=Calc!$C$18)</f>
        <v>1</v>
      </c>
      <c r="M5193" s="49" t="str">
        <f aca="false">IF(AND(K5193=4,L5193&gt;=3),"Champions",IF(AND(K5193=3,L5193&gt;=3),"Loyal",IF(K5193&gt;=3,"Recent / New",IF(L5193&gt;=3,"At Risk","Hibernating / Lost"))))</f>
        <v>Hibernating / Lost</v>
      </c>
      <c r="N5193" s="54" t="n">
        <f aca="false">IF(AND(Calc!$C$2&lt;=2009,Calc!$C$3&gt;=2009),F5193,0)+IF(AND(Calc!$C$2&lt;=2010,Calc!$C$3&gt;=2010),G5193,0)+IF(AND(Calc!$C$2&lt;=2011,Calc!$C$3&gt;=2011),H5193,0)</f>
        <v>214.37</v>
      </c>
      <c r="O5193" s="61" t="n">
        <f aca="false">IF(AND(N5193&gt;0,OR(Calc!$C$4="*",B5193=Calc!$C$4)),N5193+ROW()*0.000000001,0)</f>
        <v>214.370005193</v>
      </c>
    </row>
    <row r="5194" customFormat="false" ht="15" hidden="false" customHeight="false" outlineLevel="0" collapsed="false">
      <c r="A5194" s="49" t="n">
        <v>17620</v>
      </c>
      <c r="B5194" s="49" t="s">
        <v>189</v>
      </c>
      <c r="C5194" s="63" t="n">
        <v>40827</v>
      </c>
      <c r="D5194" s="63" t="n">
        <v>40827</v>
      </c>
      <c r="E5194" s="49" t="n">
        <v>1</v>
      </c>
      <c r="F5194" s="54" t="n">
        <v>0</v>
      </c>
      <c r="G5194" s="54" t="n">
        <v>0</v>
      </c>
      <c r="H5194" s="54" t="n">
        <v>81.44</v>
      </c>
      <c r="I5194" s="54" t="n">
        <f aca="false">SUM(F5194:H5194)</f>
        <v>81.44</v>
      </c>
      <c r="J5194" s="49" t="n">
        <f aca="false">Calc!$C$5-D5194</f>
        <v>60</v>
      </c>
      <c r="K5194" s="49" t="n">
        <f aca="false">IF(J5194&lt;=Calc!$C$11,4,IF(J5194&lt;=Calc!$C$12,3,IF(J5194&lt;=Calc!$C$13,2,1)))</f>
        <v>3</v>
      </c>
      <c r="L5194" s="49" t="n">
        <f aca="false">1+(E5194&gt;=Calc!$C$16)+(E5194&gt;=Calc!$C$17)+(E5194&gt;=Calc!$C$18)</f>
        <v>1</v>
      </c>
      <c r="M5194" s="49" t="str">
        <f aca="false">IF(AND(K5194=4,L5194&gt;=3),"Champions",IF(AND(K5194=3,L5194&gt;=3),"Loyal",IF(K5194&gt;=3,"Recent / New",IF(L5194&gt;=3,"At Risk","Hibernating / Lost"))))</f>
        <v>Recent / New</v>
      </c>
      <c r="N5194" s="54" t="n">
        <f aca="false">IF(AND(Calc!$C$2&lt;=2009,Calc!$C$3&gt;=2009),F5194,0)+IF(AND(Calc!$C$2&lt;=2010,Calc!$C$3&gt;=2010),G5194,0)+IF(AND(Calc!$C$2&lt;=2011,Calc!$C$3&gt;=2011),H5194,0)</f>
        <v>81.44</v>
      </c>
      <c r="O5194" s="61" t="n">
        <f aca="false">IF(AND(N5194&gt;0,OR(Calc!$C$4="*",B5194=Calc!$C$4)),N5194+ROW()*0.000000001,0)</f>
        <v>81.440005194</v>
      </c>
    </row>
    <row r="5195" customFormat="false" ht="15" hidden="false" customHeight="false" outlineLevel="0" collapsed="false">
      <c r="A5195" s="49" t="n">
        <v>17621</v>
      </c>
      <c r="B5195" s="49" t="s">
        <v>189</v>
      </c>
      <c r="C5195" s="63" t="n">
        <v>40455</v>
      </c>
      <c r="D5195" s="63" t="n">
        <v>40865</v>
      </c>
      <c r="E5195" s="49" t="n">
        <v>6</v>
      </c>
      <c r="F5195" s="54" t="n">
        <v>0</v>
      </c>
      <c r="G5195" s="54" t="n">
        <v>1932.62</v>
      </c>
      <c r="H5195" s="54" t="n">
        <v>1096.7</v>
      </c>
      <c r="I5195" s="54" t="n">
        <f aca="false">SUM(F5195:H5195)</f>
        <v>3029.32</v>
      </c>
      <c r="J5195" s="49" t="n">
        <f aca="false">Calc!$C$5-D5195</f>
        <v>22</v>
      </c>
      <c r="K5195" s="49" t="n">
        <f aca="false">IF(J5195&lt;=Calc!$C$11,4,IF(J5195&lt;=Calc!$C$12,3,IF(J5195&lt;=Calc!$C$13,2,1)))</f>
        <v>4</v>
      </c>
      <c r="L5195" s="49" t="n">
        <f aca="false">1+(E5195&gt;=Calc!$C$16)+(E5195&gt;=Calc!$C$17)+(E5195&gt;=Calc!$C$18)</f>
        <v>3</v>
      </c>
      <c r="M5195" s="49" t="str">
        <f aca="false">IF(AND(K5195=4,L5195&gt;=3),"Champions",IF(AND(K5195=3,L5195&gt;=3),"Loyal",IF(K5195&gt;=3,"Recent / New",IF(L5195&gt;=3,"At Risk","Hibernating / Lost"))))</f>
        <v>Champions</v>
      </c>
      <c r="N5195" s="54" t="n">
        <f aca="false">IF(AND(Calc!$C$2&lt;=2009,Calc!$C$3&gt;=2009),F5195,0)+IF(AND(Calc!$C$2&lt;=2010,Calc!$C$3&gt;=2010),G5195,0)+IF(AND(Calc!$C$2&lt;=2011,Calc!$C$3&gt;=2011),H5195,0)</f>
        <v>3029.32</v>
      </c>
      <c r="O5195" s="61" t="n">
        <f aca="false">IF(AND(N5195&gt;0,OR(Calc!$C$4="*",B5195=Calc!$C$4)),N5195+ROW()*0.000000001,0)</f>
        <v>3029.320005195</v>
      </c>
    </row>
    <row r="5196" customFormat="false" ht="15" hidden="false" customHeight="false" outlineLevel="0" collapsed="false">
      <c r="A5196" s="49" t="n">
        <v>17622</v>
      </c>
      <c r="B5196" s="49" t="s">
        <v>189</v>
      </c>
      <c r="C5196" s="63" t="n">
        <v>40288</v>
      </c>
      <c r="D5196" s="63" t="n">
        <v>40289</v>
      </c>
      <c r="E5196" s="49" t="n">
        <v>2</v>
      </c>
      <c r="F5196" s="54" t="n">
        <v>0</v>
      </c>
      <c r="G5196" s="54" t="n">
        <v>1125.17</v>
      </c>
      <c r="H5196" s="54" t="n">
        <v>0</v>
      </c>
      <c r="I5196" s="54" t="n">
        <f aca="false">SUM(F5196:H5196)</f>
        <v>1125.17</v>
      </c>
      <c r="J5196" s="49" t="n">
        <f aca="false">Calc!$C$5-D5196</f>
        <v>598</v>
      </c>
      <c r="K5196" s="49" t="n">
        <f aca="false">IF(J5196&lt;=Calc!$C$11,4,IF(J5196&lt;=Calc!$C$12,3,IF(J5196&lt;=Calc!$C$13,2,1)))</f>
        <v>1</v>
      </c>
      <c r="L5196" s="49" t="n">
        <f aca="false">1+(E5196&gt;=Calc!$C$16)+(E5196&gt;=Calc!$C$17)+(E5196&gt;=Calc!$C$18)</f>
        <v>2</v>
      </c>
      <c r="M5196" s="49" t="str">
        <f aca="false">IF(AND(K5196=4,L5196&gt;=3),"Champions",IF(AND(K5196=3,L5196&gt;=3),"Loyal",IF(K5196&gt;=3,"Recent / New",IF(L5196&gt;=3,"At Risk","Hibernating / Lost"))))</f>
        <v>Hibernating / Lost</v>
      </c>
      <c r="N5196" s="54" t="n">
        <f aca="false">IF(AND(Calc!$C$2&lt;=2009,Calc!$C$3&gt;=2009),F5196,0)+IF(AND(Calc!$C$2&lt;=2010,Calc!$C$3&gt;=2010),G5196,0)+IF(AND(Calc!$C$2&lt;=2011,Calc!$C$3&gt;=2011),H5196,0)</f>
        <v>1125.17</v>
      </c>
      <c r="O5196" s="61" t="n">
        <f aca="false">IF(AND(N5196&gt;0,OR(Calc!$C$4="*",B5196=Calc!$C$4)),N5196+ROW()*0.000000001,0)</f>
        <v>1125.170005196</v>
      </c>
    </row>
    <row r="5197" customFormat="false" ht="15" hidden="false" customHeight="false" outlineLevel="0" collapsed="false">
      <c r="A5197" s="49" t="n">
        <v>17623</v>
      </c>
      <c r="B5197" s="49" t="s">
        <v>189</v>
      </c>
      <c r="C5197" s="63" t="n">
        <v>40161</v>
      </c>
      <c r="D5197" s="63" t="n">
        <v>40854</v>
      </c>
      <c r="E5197" s="49" t="n">
        <v>7</v>
      </c>
      <c r="F5197" s="54" t="n">
        <v>197.05</v>
      </c>
      <c r="G5197" s="54" t="n">
        <v>1641.67</v>
      </c>
      <c r="H5197" s="54" t="n">
        <v>527.05</v>
      </c>
      <c r="I5197" s="54" t="n">
        <f aca="false">SUM(F5197:H5197)</f>
        <v>2365.77</v>
      </c>
      <c r="J5197" s="49" t="n">
        <f aca="false">Calc!$C$5-D5197</f>
        <v>33</v>
      </c>
      <c r="K5197" s="49" t="n">
        <f aca="false">IF(J5197&lt;=Calc!$C$11,4,IF(J5197&lt;=Calc!$C$12,3,IF(J5197&lt;=Calc!$C$13,2,1)))</f>
        <v>3</v>
      </c>
      <c r="L5197" s="49" t="n">
        <f aca="false">1+(E5197&gt;=Calc!$C$16)+(E5197&gt;=Calc!$C$17)+(E5197&gt;=Calc!$C$18)</f>
        <v>3</v>
      </c>
      <c r="M5197" s="49" t="str">
        <f aca="false">IF(AND(K5197=4,L5197&gt;=3),"Champions",IF(AND(K5197=3,L5197&gt;=3),"Loyal",IF(K5197&gt;=3,"Recent / New",IF(L5197&gt;=3,"At Risk","Hibernating / Lost"))))</f>
        <v>Loyal</v>
      </c>
      <c r="N5197" s="54" t="n">
        <f aca="false">IF(AND(Calc!$C$2&lt;=2009,Calc!$C$3&gt;=2009),F5197,0)+IF(AND(Calc!$C$2&lt;=2010,Calc!$C$3&gt;=2010),G5197,0)+IF(AND(Calc!$C$2&lt;=2011,Calc!$C$3&gt;=2011),H5197,0)</f>
        <v>2365.77</v>
      </c>
      <c r="O5197" s="61" t="n">
        <f aca="false">IF(AND(N5197&gt;0,OR(Calc!$C$4="*",B5197=Calc!$C$4)),N5197+ROW()*0.000000001,0)</f>
        <v>2365.770005197</v>
      </c>
    </row>
    <row r="5198" customFormat="false" ht="15" hidden="false" customHeight="false" outlineLevel="0" collapsed="false">
      <c r="A5198" s="49" t="n">
        <v>17624</v>
      </c>
      <c r="B5198" s="49" t="s">
        <v>189</v>
      </c>
      <c r="C5198" s="63" t="n">
        <v>40167</v>
      </c>
      <c r="D5198" s="63" t="n">
        <v>40872</v>
      </c>
      <c r="E5198" s="49" t="n">
        <v>4</v>
      </c>
      <c r="F5198" s="54" t="n">
        <v>316.83</v>
      </c>
      <c r="G5198" s="54" t="n">
        <v>408.32</v>
      </c>
      <c r="H5198" s="54" t="n">
        <v>843.48</v>
      </c>
      <c r="I5198" s="54" t="n">
        <f aca="false">SUM(F5198:H5198)</f>
        <v>1568.63</v>
      </c>
      <c r="J5198" s="49" t="n">
        <f aca="false">Calc!$C$5-D5198</f>
        <v>15</v>
      </c>
      <c r="K5198" s="49" t="n">
        <f aca="false">IF(J5198&lt;=Calc!$C$11,4,IF(J5198&lt;=Calc!$C$12,3,IF(J5198&lt;=Calc!$C$13,2,1)))</f>
        <v>4</v>
      </c>
      <c r="L5198" s="49" t="n">
        <f aca="false">1+(E5198&gt;=Calc!$C$16)+(E5198&gt;=Calc!$C$17)+(E5198&gt;=Calc!$C$18)</f>
        <v>3</v>
      </c>
      <c r="M5198" s="49" t="str">
        <f aca="false">IF(AND(K5198=4,L5198&gt;=3),"Champions",IF(AND(K5198=3,L5198&gt;=3),"Loyal",IF(K5198&gt;=3,"Recent / New",IF(L5198&gt;=3,"At Risk","Hibernating / Lost"))))</f>
        <v>Champions</v>
      </c>
      <c r="N5198" s="54" t="n">
        <f aca="false">IF(AND(Calc!$C$2&lt;=2009,Calc!$C$3&gt;=2009),F5198,0)+IF(AND(Calc!$C$2&lt;=2010,Calc!$C$3&gt;=2010),G5198,0)+IF(AND(Calc!$C$2&lt;=2011,Calc!$C$3&gt;=2011),H5198,0)</f>
        <v>1568.63</v>
      </c>
      <c r="O5198" s="61" t="n">
        <f aca="false">IF(AND(N5198&gt;0,OR(Calc!$C$4="*",B5198=Calc!$C$4)),N5198+ROW()*0.000000001,0)</f>
        <v>1568.630005198</v>
      </c>
    </row>
    <row r="5199" customFormat="false" ht="15" hidden="false" customHeight="false" outlineLevel="0" collapsed="false">
      <c r="A5199" s="49" t="n">
        <v>17625</v>
      </c>
      <c r="B5199" s="49" t="s">
        <v>189</v>
      </c>
      <c r="C5199" s="63" t="n">
        <v>40162</v>
      </c>
      <c r="D5199" s="63" t="n">
        <v>40868</v>
      </c>
      <c r="E5199" s="49" t="n">
        <v>8</v>
      </c>
      <c r="F5199" s="54" t="n">
        <v>675.12</v>
      </c>
      <c r="G5199" s="54" t="n">
        <v>3283.38</v>
      </c>
      <c r="H5199" s="54" t="n">
        <v>2020.4</v>
      </c>
      <c r="I5199" s="54" t="n">
        <f aca="false">SUM(F5199:H5199)</f>
        <v>5978.9</v>
      </c>
      <c r="J5199" s="49" t="n">
        <f aca="false">Calc!$C$5-D5199</f>
        <v>19</v>
      </c>
      <c r="K5199" s="49" t="n">
        <f aca="false">IF(J5199&lt;=Calc!$C$11,4,IF(J5199&lt;=Calc!$C$12,3,IF(J5199&lt;=Calc!$C$13,2,1)))</f>
        <v>4</v>
      </c>
      <c r="L5199" s="49" t="n">
        <f aca="false">1+(E5199&gt;=Calc!$C$16)+(E5199&gt;=Calc!$C$17)+(E5199&gt;=Calc!$C$18)</f>
        <v>4</v>
      </c>
      <c r="M5199" s="49" t="str">
        <f aca="false">IF(AND(K5199=4,L5199&gt;=3),"Champions",IF(AND(K5199=3,L5199&gt;=3),"Loyal",IF(K5199&gt;=3,"Recent / New",IF(L5199&gt;=3,"At Risk","Hibernating / Lost"))))</f>
        <v>Champions</v>
      </c>
      <c r="N5199" s="54" t="n">
        <f aca="false">IF(AND(Calc!$C$2&lt;=2009,Calc!$C$3&gt;=2009),F5199,0)+IF(AND(Calc!$C$2&lt;=2010,Calc!$C$3&gt;=2010),G5199,0)+IF(AND(Calc!$C$2&lt;=2011,Calc!$C$3&gt;=2011),H5199,0)</f>
        <v>5978.9</v>
      </c>
      <c r="O5199" s="61" t="n">
        <f aca="false">IF(AND(N5199&gt;0,OR(Calc!$C$4="*",B5199=Calc!$C$4)),N5199+ROW()*0.000000001,0)</f>
        <v>5978.900005199</v>
      </c>
    </row>
    <row r="5200" customFormat="false" ht="15" hidden="false" customHeight="false" outlineLevel="0" collapsed="false">
      <c r="A5200" s="49" t="n">
        <v>17626</v>
      </c>
      <c r="B5200" s="49" t="s">
        <v>189</v>
      </c>
      <c r="C5200" s="63" t="n">
        <v>40284</v>
      </c>
      <c r="D5200" s="63" t="n">
        <v>40284</v>
      </c>
      <c r="E5200" s="49" t="n">
        <v>1</v>
      </c>
      <c r="F5200" s="54" t="n">
        <v>0</v>
      </c>
      <c r="G5200" s="54" t="n">
        <v>254</v>
      </c>
      <c r="H5200" s="54" t="n">
        <v>0</v>
      </c>
      <c r="I5200" s="54" t="n">
        <f aca="false">SUM(F5200:H5200)</f>
        <v>254</v>
      </c>
      <c r="J5200" s="49" t="n">
        <f aca="false">Calc!$C$5-D5200</f>
        <v>603</v>
      </c>
      <c r="K5200" s="49" t="n">
        <f aca="false">IF(J5200&lt;=Calc!$C$11,4,IF(J5200&lt;=Calc!$C$12,3,IF(J5200&lt;=Calc!$C$13,2,1)))</f>
        <v>1</v>
      </c>
      <c r="L5200" s="49" t="n">
        <f aca="false">1+(E5200&gt;=Calc!$C$16)+(E5200&gt;=Calc!$C$17)+(E5200&gt;=Calc!$C$18)</f>
        <v>1</v>
      </c>
      <c r="M5200" s="49" t="str">
        <f aca="false">IF(AND(K5200=4,L5200&gt;=3),"Champions",IF(AND(K5200=3,L5200&gt;=3),"Loyal",IF(K5200&gt;=3,"Recent / New",IF(L5200&gt;=3,"At Risk","Hibernating / Lost"))))</f>
        <v>Hibernating / Lost</v>
      </c>
      <c r="N5200" s="54" t="n">
        <f aca="false">IF(AND(Calc!$C$2&lt;=2009,Calc!$C$3&gt;=2009),F5200,0)+IF(AND(Calc!$C$2&lt;=2010,Calc!$C$3&gt;=2010),G5200,0)+IF(AND(Calc!$C$2&lt;=2011,Calc!$C$3&gt;=2011),H5200,0)</f>
        <v>254</v>
      </c>
      <c r="O5200" s="61" t="n">
        <f aca="false">IF(AND(N5200&gt;0,OR(Calc!$C$4="*",B5200=Calc!$C$4)),N5200+ROW()*0.000000001,0)</f>
        <v>254.0000052</v>
      </c>
    </row>
    <row r="5201" customFormat="false" ht="15" hidden="false" customHeight="false" outlineLevel="0" collapsed="false">
      <c r="A5201" s="49" t="n">
        <v>17627</v>
      </c>
      <c r="B5201" s="49" t="s">
        <v>189</v>
      </c>
      <c r="C5201" s="63" t="n">
        <v>40408</v>
      </c>
      <c r="D5201" s="63" t="n">
        <v>40408</v>
      </c>
      <c r="E5201" s="49" t="n">
        <v>1</v>
      </c>
      <c r="F5201" s="54" t="n">
        <v>-11.25</v>
      </c>
      <c r="G5201" s="54" t="n">
        <v>296.36</v>
      </c>
      <c r="H5201" s="54" t="n">
        <v>0</v>
      </c>
      <c r="I5201" s="54" t="n">
        <f aca="false">SUM(F5201:H5201)</f>
        <v>285.11</v>
      </c>
      <c r="J5201" s="49" t="n">
        <f aca="false">Calc!$C$5-D5201</f>
        <v>479</v>
      </c>
      <c r="K5201" s="49" t="n">
        <f aca="false">IF(J5201&lt;=Calc!$C$11,4,IF(J5201&lt;=Calc!$C$12,3,IF(J5201&lt;=Calc!$C$13,2,1)))</f>
        <v>1</v>
      </c>
      <c r="L5201" s="49" t="n">
        <f aca="false">1+(E5201&gt;=Calc!$C$16)+(E5201&gt;=Calc!$C$17)+(E5201&gt;=Calc!$C$18)</f>
        <v>1</v>
      </c>
      <c r="M5201" s="49" t="str">
        <f aca="false">IF(AND(K5201=4,L5201&gt;=3),"Champions",IF(AND(K5201=3,L5201&gt;=3),"Loyal",IF(K5201&gt;=3,"Recent / New",IF(L5201&gt;=3,"At Risk","Hibernating / Lost"))))</f>
        <v>Hibernating / Lost</v>
      </c>
      <c r="N5201" s="54" t="n">
        <f aca="false">IF(AND(Calc!$C$2&lt;=2009,Calc!$C$3&gt;=2009),F5201,0)+IF(AND(Calc!$C$2&lt;=2010,Calc!$C$3&gt;=2010),G5201,0)+IF(AND(Calc!$C$2&lt;=2011,Calc!$C$3&gt;=2011),H5201,0)</f>
        <v>285.11</v>
      </c>
      <c r="O5201" s="61" t="n">
        <f aca="false">IF(AND(N5201&gt;0,OR(Calc!$C$4="*",B5201=Calc!$C$4)),N5201+ROW()*0.000000001,0)</f>
        <v>285.110005201</v>
      </c>
    </row>
    <row r="5202" customFormat="false" ht="15" hidden="false" customHeight="false" outlineLevel="0" collapsed="false">
      <c r="A5202" s="49" t="n">
        <v>17628</v>
      </c>
      <c r="B5202" s="49" t="s">
        <v>189</v>
      </c>
      <c r="C5202" s="63" t="n">
        <v>40805</v>
      </c>
      <c r="D5202" s="63" t="n">
        <v>40805</v>
      </c>
      <c r="E5202" s="49" t="n">
        <v>1</v>
      </c>
      <c r="F5202" s="54" t="n">
        <v>0</v>
      </c>
      <c r="G5202" s="54" t="n">
        <v>0</v>
      </c>
      <c r="H5202" s="54" t="n">
        <v>75.75</v>
      </c>
      <c r="I5202" s="54" t="n">
        <f aca="false">SUM(F5202:H5202)</f>
        <v>75.75</v>
      </c>
      <c r="J5202" s="49" t="n">
        <f aca="false">Calc!$C$5-D5202</f>
        <v>82</v>
      </c>
      <c r="K5202" s="49" t="n">
        <f aca="false">IF(J5202&lt;=Calc!$C$11,4,IF(J5202&lt;=Calc!$C$12,3,IF(J5202&lt;=Calc!$C$13,2,1)))</f>
        <v>3</v>
      </c>
      <c r="L5202" s="49" t="n">
        <f aca="false">1+(E5202&gt;=Calc!$C$16)+(E5202&gt;=Calc!$C$17)+(E5202&gt;=Calc!$C$18)</f>
        <v>1</v>
      </c>
      <c r="M5202" s="49" t="str">
        <f aca="false">IF(AND(K5202=4,L5202&gt;=3),"Champions",IF(AND(K5202=3,L5202&gt;=3),"Loyal",IF(K5202&gt;=3,"Recent / New",IF(L5202&gt;=3,"At Risk","Hibernating / Lost"))))</f>
        <v>Recent / New</v>
      </c>
      <c r="N5202" s="54" t="n">
        <f aca="false">IF(AND(Calc!$C$2&lt;=2009,Calc!$C$3&gt;=2009),F5202,0)+IF(AND(Calc!$C$2&lt;=2010,Calc!$C$3&gt;=2010),G5202,0)+IF(AND(Calc!$C$2&lt;=2011,Calc!$C$3&gt;=2011),H5202,0)</f>
        <v>75.75</v>
      </c>
      <c r="O5202" s="61" t="n">
        <f aca="false">IF(AND(N5202&gt;0,OR(Calc!$C$4="*",B5202=Calc!$C$4)),N5202+ROW()*0.000000001,0)</f>
        <v>75.750005202</v>
      </c>
    </row>
    <row r="5203" customFormat="false" ht="15" hidden="false" customHeight="false" outlineLevel="0" collapsed="false">
      <c r="A5203" s="49" t="n">
        <v>17629</v>
      </c>
      <c r="B5203" s="49" t="s">
        <v>189</v>
      </c>
      <c r="C5203" s="63" t="n">
        <v>40465</v>
      </c>
      <c r="D5203" s="63" t="n">
        <v>40881</v>
      </c>
      <c r="E5203" s="49" t="n">
        <v>10</v>
      </c>
      <c r="F5203" s="54" t="n">
        <v>0</v>
      </c>
      <c r="G5203" s="54" t="n">
        <v>880.05</v>
      </c>
      <c r="H5203" s="54" t="n">
        <v>1545.47</v>
      </c>
      <c r="I5203" s="54" t="n">
        <f aca="false">SUM(F5203:H5203)</f>
        <v>2425.52</v>
      </c>
      <c r="J5203" s="49" t="n">
        <f aca="false">Calc!$C$5-D5203</f>
        <v>6</v>
      </c>
      <c r="K5203" s="49" t="n">
        <f aca="false">IF(J5203&lt;=Calc!$C$11,4,IF(J5203&lt;=Calc!$C$12,3,IF(J5203&lt;=Calc!$C$13,2,1)))</f>
        <v>4</v>
      </c>
      <c r="L5203" s="49" t="n">
        <f aca="false">1+(E5203&gt;=Calc!$C$16)+(E5203&gt;=Calc!$C$17)+(E5203&gt;=Calc!$C$18)</f>
        <v>4</v>
      </c>
      <c r="M5203" s="49" t="str">
        <f aca="false">IF(AND(K5203=4,L5203&gt;=3),"Champions",IF(AND(K5203=3,L5203&gt;=3),"Loyal",IF(K5203&gt;=3,"Recent / New",IF(L5203&gt;=3,"At Risk","Hibernating / Lost"))))</f>
        <v>Champions</v>
      </c>
      <c r="N5203" s="54" t="n">
        <f aca="false">IF(AND(Calc!$C$2&lt;=2009,Calc!$C$3&gt;=2009),F5203,0)+IF(AND(Calc!$C$2&lt;=2010,Calc!$C$3&gt;=2010),G5203,0)+IF(AND(Calc!$C$2&lt;=2011,Calc!$C$3&gt;=2011),H5203,0)</f>
        <v>2425.52</v>
      </c>
      <c r="O5203" s="61" t="n">
        <f aca="false">IF(AND(N5203&gt;0,OR(Calc!$C$4="*",B5203=Calc!$C$4)),N5203+ROW()*0.000000001,0)</f>
        <v>2425.520005203</v>
      </c>
    </row>
    <row r="5204" customFormat="false" ht="15" hidden="false" customHeight="false" outlineLevel="0" collapsed="false">
      <c r="A5204" s="49" t="n">
        <v>17630</v>
      </c>
      <c r="B5204" s="49" t="s">
        <v>189</v>
      </c>
      <c r="C5204" s="63" t="n">
        <v>40654</v>
      </c>
      <c r="D5204" s="63" t="n">
        <v>40717</v>
      </c>
      <c r="E5204" s="49" t="n">
        <v>2</v>
      </c>
      <c r="F5204" s="54" t="n">
        <v>0</v>
      </c>
      <c r="G5204" s="54" t="n">
        <v>0</v>
      </c>
      <c r="H5204" s="54" t="n">
        <v>503.6</v>
      </c>
      <c r="I5204" s="54" t="n">
        <f aca="false">SUM(F5204:H5204)</f>
        <v>503.6</v>
      </c>
      <c r="J5204" s="49" t="n">
        <f aca="false">Calc!$C$5-D5204</f>
        <v>170</v>
      </c>
      <c r="K5204" s="49" t="n">
        <f aca="false">IF(J5204&lt;=Calc!$C$11,4,IF(J5204&lt;=Calc!$C$12,3,IF(J5204&lt;=Calc!$C$13,2,1)))</f>
        <v>2</v>
      </c>
      <c r="L5204" s="49" t="n">
        <f aca="false">1+(E5204&gt;=Calc!$C$16)+(E5204&gt;=Calc!$C$17)+(E5204&gt;=Calc!$C$18)</f>
        <v>2</v>
      </c>
      <c r="M5204" s="49" t="str">
        <f aca="false">IF(AND(K5204=4,L5204&gt;=3),"Champions",IF(AND(K5204=3,L5204&gt;=3),"Loyal",IF(K5204&gt;=3,"Recent / New",IF(L5204&gt;=3,"At Risk","Hibernating / Lost"))))</f>
        <v>Hibernating / Lost</v>
      </c>
      <c r="N5204" s="54" t="n">
        <f aca="false">IF(AND(Calc!$C$2&lt;=2009,Calc!$C$3&gt;=2009),F5204,0)+IF(AND(Calc!$C$2&lt;=2010,Calc!$C$3&gt;=2010),G5204,0)+IF(AND(Calc!$C$2&lt;=2011,Calc!$C$3&gt;=2011),H5204,0)</f>
        <v>503.6</v>
      </c>
      <c r="O5204" s="61" t="n">
        <f aca="false">IF(AND(N5204&gt;0,OR(Calc!$C$4="*",B5204=Calc!$C$4)),N5204+ROW()*0.000000001,0)</f>
        <v>503.600005204</v>
      </c>
    </row>
    <row r="5205" customFormat="false" ht="15" hidden="false" customHeight="false" outlineLevel="0" collapsed="false">
      <c r="A5205" s="49" t="n">
        <v>17631</v>
      </c>
      <c r="B5205" s="49" t="s">
        <v>189</v>
      </c>
      <c r="C5205" s="63" t="n">
        <v>40156</v>
      </c>
      <c r="D5205" s="63" t="n">
        <v>40885</v>
      </c>
      <c r="E5205" s="49" t="n">
        <v>7</v>
      </c>
      <c r="F5205" s="54" t="n">
        <v>180.85</v>
      </c>
      <c r="G5205" s="54" t="n">
        <v>289.31</v>
      </c>
      <c r="H5205" s="54" t="n">
        <v>528.33</v>
      </c>
      <c r="I5205" s="54" t="n">
        <f aca="false">SUM(F5205:H5205)</f>
        <v>998.49</v>
      </c>
      <c r="J5205" s="49" t="n">
        <f aca="false">Calc!$C$5-D5205</f>
        <v>2</v>
      </c>
      <c r="K5205" s="49" t="n">
        <f aca="false">IF(J5205&lt;=Calc!$C$11,4,IF(J5205&lt;=Calc!$C$12,3,IF(J5205&lt;=Calc!$C$13,2,1)))</f>
        <v>4</v>
      </c>
      <c r="L5205" s="49" t="n">
        <f aca="false">1+(E5205&gt;=Calc!$C$16)+(E5205&gt;=Calc!$C$17)+(E5205&gt;=Calc!$C$18)</f>
        <v>3</v>
      </c>
      <c r="M5205" s="49" t="str">
        <f aca="false">IF(AND(K5205=4,L5205&gt;=3),"Champions",IF(AND(K5205=3,L5205&gt;=3),"Loyal",IF(K5205&gt;=3,"Recent / New",IF(L5205&gt;=3,"At Risk","Hibernating / Lost"))))</f>
        <v>Champions</v>
      </c>
      <c r="N5205" s="54" t="n">
        <f aca="false">IF(AND(Calc!$C$2&lt;=2009,Calc!$C$3&gt;=2009),F5205,0)+IF(AND(Calc!$C$2&lt;=2010,Calc!$C$3&gt;=2010),G5205,0)+IF(AND(Calc!$C$2&lt;=2011,Calc!$C$3&gt;=2011),H5205,0)</f>
        <v>998.49</v>
      </c>
      <c r="O5205" s="61" t="n">
        <f aca="false">IF(AND(N5205&gt;0,OR(Calc!$C$4="*",B5205=Calc!$C$4)),N5205+ROW()*0.000000001,0)</f>
        <v>998.490005205</v>
      </c>
    </row>
    <row r="5206" customFormat="false" ht="15" hidden="false" customHeight="false" outlineLevel="0" collapsed="false">
      <c r="A5206" s="49" t="n">
        <v>17633</v>
      </c>
      <c r="B5206" s="49" t="s">
        <v>189</v>
      </c>
      <c r="C5206" s="63" t="n">
        <v>40497</v>
      </c>
      <c r="D5206" s="63" t="n">
        <v>40855</v>
      </c>
      <c r="E5206" s="49" t="n">
        <v>7</v>
      </c>
      <c r="F5206" s="54" t="n">
        <v>0</v>
      </c>
      <c r="G5206" s="54" t="n">
        <v>665.05</v>
      </c>
      <c r="H5206" s="54" t="n">
        <v>1309.84</v>
      </c>
      <c r="I5206" s="54" t="n">
        <f aca="false">SUM(F5206:H5206)</f>
        <v>1974.89</v>
      </c>
      <c r="J5206" s="49" t="n">
        <f aca="false">Calc!$C$5-D5206</f>
        <v>32</v>
      </c>
      <c r="K5206" s="49" t="n">
        <f aca="false">IF(J5206&lt;=Calc!$C$11,4,IF(J5206&lt;=Calc!$C$12,3,IF(J5206&lt;=Calc!$C$13,2,1)))</f>
        <v>3</v>
      </c>
      <c r="L5206" s="49" t="n">
        <f aca="false">1+(E5206&gt;=Calc!$C$16)+(E5206&gt;=Calc!$C$17)+(E5206&gt;=Calc!$C$18)</f>
        <v>3</v>
      </c>
      <c r="M5206" s="49" t="str">
        <f aca="false">IF(AND(K5206=4,L5206&gt;=3),"Champions",IF(AND(K5206=3,L5206&gt;=3),"Loyal",IF(K5206&gt;=3,"Recent / New",IF(L5206&gt;=3,"At Risk","Hibernating / Lost"))))</f>
        <v>Loyal</v>
      </c>
      <c r="N5206" s="54" t="n">
        <f aca="false">IF(AND(Calc!$C$2&lt;=2009,Calc!$C$3&gt;=2009),F5206,0)+IF(AND(Calc!$C$2&lt;=2010,Calc!$C$3&gt;=2010),G5206,0)+IF(AND(Calc!$C$2&lt;=2011,Calc!$C$3&gt;=2011),H5206,0)</f>
        <v>1974.89</v>
      </c>
      <c r="O5206" s="61" t="n">
        <f aca="false">IF(AND(N5206&gt;0,OR(Calc!$C$4="*",B5206=Calc!$C$4)),N5206+ROW()*0.000000001,0)</f>
        <v>1974.890005206</v>
      </c>
    </row>
    <row r="5207" customFormat="false" ht="15" hidden="false" customHeight="false" outlineLevel="0" collapsed="false">
      <c r="A5207" s="49" t="n">
        <v>17634</v>
      </c>
      <c r="B5207" s="49" t="s">
        <v>189</v>
      </c>
      <c r="C5207" s="63" t="n">
        <v>40549</v>
      </c>
      <c r="D5207" s="63" t="n">
        <v>40850</v>
      </c>
      <c r="E5207" s="49" t="n">
        <v>9</v>
      </c>
      <c r="F5207" s="54" t="n">
        <v>0</v>
      </c>
      <c r="G5207" s="54" t="n">
        <v>0</v>
      </c>
      <c r="H5207" s="54" t="n">
        <v>2358.59</v>
      </c>
      <c r="I5207" s="54" t="n">
        <f aca="false">SUM(F5207:H5207)</f>
        <v>2358.59</v>
      </c>
      <c r="J5207" s="49" t="n">
        <f aca="false">Calc!$C$5-D5207</f>
        <v>37</v>
      </c>
      <c r="K5207" s="49" t="n">
        <f aca="false">IF(J5207&lt;=Calc!$C$11,4,IF(J5207&lt;=Calc!$C$12,3,IF(J5207&lt;=Calc!$C$13,2,1)))</f>
        <v>3</v>
      </c>
      <c r="L5207" s="49" t="n">
        <f aca="false">1+(E5207&gt;=Calc!$C$16)+(E5207&gt;=Calc!$C$17)+(E5207&gt;=Calc!$C$18)</f>
        <v>4</v>
      </c>
      <c r="M5207" s="49" t="str">
        <f aca="false">IF(AND(K5207=4,L5207&gt;=3),"Champions",IF(AND(K5207=3,L5207&gt;=3),"Loyal",IF(K5207&gt;=3,"Recent / New",IF(L5207&gt;=3,"At Risk","Hibernating / Lost"))))</f>
        <v>Loyal</v>
      </c>
      <c r="N5207" s="54" t="n">
        <f aca="false">IF(AND(Calc!$C$2&lt;=2009,Calc!$C$3&gt;=2009),F5207,0)+IF(AND(Calc!$C$2&lt;=2010,Calc!$C$3&gt;=2010),G5207,0)+IF(AND(Calc!$C$2&lt;=2011,Calc!$C$3&gt;=2011),H5207,0)</f>
        <v>2358.59</v>
      </c>
      <c r="O5207" s="61" t="n">
        <f aca="false">IF(AND(N5207&gt;0,OR(Calc!$C$4="*",B5207=Calc!$C$4)),N5207+ROW()*0.000000001,0)</f>
        <v>2358.590005207</v>
      </c>
    </row>
    <row r="5208" customFormat="false" ht="15" hidden="false" customHeight="false" outlineLevel="0" collapsed="false">
      <c r="A5208" s="49" t="n">
        <v>17635</v>
      </c>
      <c r="B5208" s="49" t="s">
        <v>189</v>
      </c>
      <c r="C5208" s="63" t="n">
        <v>40296</v>
      </c>
      <c r="D5208" s="63" t="n">
        <v>40462</v>
      </c>
      <c r="E5208" s="49" t="n">
        <v>3</v>
      </c>
      <c r="F5208" s="54" t="n">
        <v>0</v>
      </c>
      <c r="G5208" s="54" t="n">
        <v>1256.83</v>
      </c>
      <c r="H5208" s="54" t="n">
        <v>0</v>
      </c>
      <c r="I5208" s="54" t="n">
        <f aca="false">SUM(F5208:H5208)</f>
        <v>1256.83</v>
      </c>
      <c r="J5208" s="49" t="n">
        <f aca="false">Calc!$C$5-D5208</f>
        <v>425</v>
      </c>
      <c r="K5208" s="49" t="n">
        <f aca="false">IF(J5208&lt;=Calc!$C$11,4,IF(J5208&lt;=Calc!$C$12,3,IF(J5208&lt;=Calc!$C$13,2,1)))</f>
        <v>1</v>
      </c>
      <c r="L5208" s="49" t="n">
        <f aca="false">1+(E5208&gt;=Calc!$C$16)+(E5208&gt;=Calc!$C$17)+(E5208&gt;=Calc!$C$18)</f>
        <v>2</v>
      </c>
      <c r="M5208" s="49" t="str">
        <f aca="false">IF(AND(K5208=4,L5208&gt;=3),"Champions",IF(AND(K5208=3,L5208&gt;=3),"Loyal",IF(K5208&gt;=3,"Recent / New",IF(L5208&gt;=3,"At Risk","Hibernating / Lost"))))</f>
        <v>Hibernating / Lost</v>
      </c>
      <c r="N5208" s="54" t="n">
        <f aca="false">IF(AND(Calc!$C$2&lt;=2009,Calc!$C$3&gt;=2009),F5208,0)+IF(AND(Calc!$C$2&lt;=2010,Calc!$C$3&gt;=2010),G5208,0)+IF(AND(Calc!$C$2&lt;=2011,Calc!$C$3&gt;=2011),H5208,0)</f>
        <v>1256.83</v>
      </c>
      <c r="O5208" s="61" t="n">
        <f aca="false">IF(AND(N5208&gt;0,OR(Calc!$C$4="*",B5208=Calc!$C$4)),N5208+ROW()*0.000000001,0)</f>
        <v>1256.830005208</v>
      </c>
    </row>
    <row r="5209" customFormat="false" ht="15" hidden="false" customHeight="false" outlineLevel="0" collapsed="false">
      <c r="A5209" s="49" t="n">
        <v>17636</v>
      </c>
      <c r="B5209" s="49" t="s">
        <v>189</v>
      </c>
      <c r="C5209" s="63" t="n">
        <v>40867</v>
      </c>
      <c r="D5209" s="63" t="n">
        <v>40867</v>
      </c>
      <c r="E5209" s="49" t="n">
        <v>1</v>
      </c>
      <c r="F5209" s="54" t="n">
        <v>0</v>
      </c>
      <c r="G5209" s="54" t="n">
        <v>0</v>
      </c>
      <c r="H5209" s="54" t="n">
        <v>265.93</v>
      </c>
      <c r="I5209" s="54" t="n">
        <f aca="false">SUM(F5209:H5209)</f>
        <v>265.93</v>
      </c>
      <c r="J5209" s="49" t="n">
        <f aca="false">Calc!$C$5-D5209</f>
        <v>20</v>
      </c>
      <c r="K5209" s="49" t="n">
        <f aca="false">IF(J5209&lt;=Calc!$C$11,4,IF(J5209&lt;=Calc!$C$12,3,IF(J5209&lt;=Calc!$C$13,2,1)))</f>
        <v>4</v>
      </c>
      <c r="L5209" s="49" t="n">
        <f aca="false">1+(E5209&gt;=Calc!$C$16)+(E5209&gt;=Calc!$C$17)+(E5209&gt;=Calc!$C$18)</f>
        <v>1</v>
      </c>
      <c r="M5209" s="49" t="str">
        <f aca="false">IF(AND(K5209=4,L5209&gt;=3),"Champions",IF(AND(K5209=3,L5209&gt;=3),"Loyal",IF(K5209&gt;=3,"Recent / New",IF(L5209&gt;=3,"At Risk","Hibernating / Lost"))))</f>
        <v>Recent / New</v>
      </c>
      <c r="N5209" s="54" t="n">
        <f aca="false">IF(AND(Calc!$C$2&lt;=2009,Calc!$C$3&gt;=2009),F5209,0)+IF(AND(Calc!$C$2&lt;=2010,Calc!$C$3&gt;=2010),G5209,0)+IF(AND(Calc!$C$2&lt;=2011,Calc!$C$3&gt;=2011),H5209,0)</f>
        <v>265.93</v>
      </c>
      <c r="O5209" s="61" t="n">
        <f aca="false">IF(AND(N5209&gt;0,OR(Calc!$C$4="*",B5209=Calc!$C$4)),N5209+ROW()*0.000000001,0)</f>
        <v>265.930005209</v>
      </c>
    </row>
    <row r="5210" customFormat="false" ht="15" hidden="false" customHeight="false" outlineLevel="0" collapsed="false">
      <c r="A5210" s="49" t="n">
        <v>17637</v>
      </c>
      <c r="B5210" s="49" t="s">
        <v>189</v>
      </c>
      <c r="C5210" s="63" t="n">
        <v>40771</v>
      </c>
      <c r="D5210" s="63" t="n">
        <v>40855</v>
      </c>
      <c r="E5210" s="49" t="n">
        <v>2</v>
      </c>
      <c r="F5210" s="54" t="n">
        <v>0</v>
      </c>
      <c r="G5210" s="54" t="n">
        <v>0</v>
      </c>
      <c r="H5210" s="54" t="n">
        <v>547.06</v>
      </c>
      <c r="I5210" s="54" t="n">
        <f aca="false">SUM(F5210:H5210)</f>
        <v>547.06</v>
      </c>
      <c r="J5210" s="49" t="n">
        <f aca="false">Calc!$C$5-D5210</f>
        <v>32</v>
      </c>
      <c r="K5210" s="49" t="n">
        <f aca="false">IF(J5210&lt;=Calc!$C$11,4,IF(J5210&lt;=Calc!$C$12,3,IF(J5210&lt;=Calc!$C$13,2,1)))</f>
        <v>3</v>
      </c>
      <c r="L5210" s="49" t="n">
        <f aca="false">1+(E5210&gt;=Calc!$C$16)+(E5210&gt;=Calc!$C$17)+(E5210&gt;=Calc!$C$18)</f>
        <v>2</v>
      </c>
      <c r="M5210" s="49" t="str">
        <f aca="false">IF(AND(K5210=4,L5210&gt;=3),"Champions",IF(AND(K5210=3,L5210&gt;=3),"Loyal",IF(K5210&gt;=3,"Recent / New",IF(L5210&gt;=3,"At Risk","Hibernating / Lost"))))</f>
        <v>Recent / New</v>
      </c>
      <c r="N5210" s="54" t="n">
        <f aca="false">IF(AND(Calc!$C$2&lt;=2009,Calc!$C$3&gt;=2009),F5210,0)+IF(AND(Calc!$C$2&lt;=2010,Calc!$C$3&gt;=2010),G5210,0)+IF(AND(Calc!$C$2&lt;=2011,Calc!$C$3&gt;=2011),H5210,0)</f>
        <v>547.06</v>
      </c>
      <c r="O5210" s="61" t="n">
        <f aca="false">IF(AND(N5210&gt;0,OR(Calc!$C$4="*",B5210=Calc!$C$4)),N5210+ROW()*0.000000001,0)</f>
        <v>547.06000521</v>
      </c>
    </row>
    <row r="5211" customFormat="false" ht="15" hidden="false" customHeight="false" outlineLevel="0" collapsed="false">
      <c r="A5211" s="49" t="n">
        <v>17638</v>
      </c>
      <c r="B5211" s="49" t="s">
        <v>189</v>
      </c>
      <c r="C5211" s="63" t="n">
        <v>40165</v>
      </c>
      <c r="D5211" s="63" t="n">
        <v>40239</v>
      </c>
      <c r="E5211" s="49" t="n">
        <v>2</v>
      </c>
      <c r="F5211" s="54" t="n">
        <v>608.4</v>
      </c>
      <c r="G5211" s="54" t="n">
        <v>234</v>
      </c>
      <c r="H5211" s="54" t="n">
        <v>0</v>
      </c>
      <c r="I5211" s="54" t="n">
        <f aca="false">SUM(F5211:H5211)</f>
        <v>842.4</v>
      </c>
      <c r="J5211" s="49" t="n">
        <f aca="false">Calc!$C$5-D5211</f>
        <v>648</v>
      </c>
      <c r="K5211" s="49" t="n">
        <f aca="false">IF(J5211&lt;=Calc!$C$11,4,IF(J5211&lt;=Calc!$C$12,3,IF(J5211&lt;=Calc!$C$13,2,1)))</f>
        <v>1</v>
      </c>
      <c r="L5211" s="49" t="n">
        <f aca="false">1+(E5211&gt;=Calc!$C$16)+(E5211&gt;=Calc!$C$17)+(E5211&gt;=Calc!$C$18)</f>
        <v>2</v>
      </c>
      <c r="M5211" s="49" t="str">
        <f aca="false">IF(AND(K5211=4,L5211&gt;=3),"Champions",IF(AND(K5211=3,L5211&gt;=3),"Loyal",IF(K5211&gt;=3,"Recent / New",IF(L5211&gt;=3,"At Risk","Hibernating / Lost"))))</f>
        <v>Hibernating / Lost</v>
      </c>
      <c r="N5211" s="54" t="n">
        <f aca="false">IF(AND(Calc!$C$2&lt;=2009,Calc!$C$3&gt;=2009),F5211,0)+IF(AND(Calc!$C$2&lt;=2010,Calc!$C$3&gt;=2010),G5211,0)+IF(AND(Calc!$C$2&lt;=2011,Calc!$C$3&gt;=2011),H5211,0)</f>
        <v>842.4</v>
      </c>
      <c r="O5211" s="61" t="n">
        <f aca="false">IF(AND(N5211&gt;0,OR(Calc!$C$4="*",B5211=Calc!$C$4)),N5211+ROW()*0.000000001,0)</f>
        <v>842.400005211</v>
      </c>
    </row>
    <row r="5212" customFormat="false" ht="15" hidden="false" customHeight="false" outlineLevel="0" collapsed="false">
      <c r="A5212" s="49" t="n">
        <v>17639</v>
      </c>
      <c r="B5212" s="49" t="s">
        <v>189</v>
      </c>
      <c r="C5212" s="63" t="n">
        <v>40403</v>
      </c>
      <c r="D5212" s="63" t="n">
        <v>40610</v>
      </c>
      <c r="E5212" s="49" t="n">
        <v>6</v>
      </c>
      <c r="F5212" s="54" t="n">
        <v>0</v>
      </c>
      <c r="G5212" s="54" t="n">
        <v>506.67</v>
      </c>
      <c r="H5212" s="54" t="n">
        <v>108.5</v>
      </c>
      <c r="I5212" s="54" t="n">
        <f aca="false">SUM(F5212:H5212)</f>
        <v>615.17</v>
      </c>
      <c r="J5212" s="49" t="n">
        <f aca="false">Calc!$C$5-D5212</f>
        <v>277</v>
      </c>
      <c r="K5212" s="49" t="n">
        <f aca="false">IF(J5212&lt;=Calc!$C$11,4,IF(J5212&lt;=Calc!$C$12,3,IF(J5212&lt;=Calc!$C$13,2,1)))</f>
        <v>2</v>
      </c>
      <c r="L5212" s="49" t="n">
        <f aca="false">1+(E5212&gt;=Calc!$C$16)+(E5212&gt;=Calc!$C$17)+(E5212&gt;=Calc!$C$18)</f>
        <v>3</v>
      </c>
      <c r="M5212" s="49" t="str">
        <f aca="false">IF(AND(K5212=4,L5212&gt;=3),"Champions",IF(AND(K5212=3,L5212&gt;=3),"Loyal",IF(K5212&gt;=3,"Recent / New",IF(L5212&gt;=3,"At Risk","Hibernating / Lost"))))</f>
        <v>At Risk</v>
      </c>
      <c r="N5212" s="54" t="n">
        <f aca="false">IF(AND(Calc!$C$2&lt;=2009,Calc!$C$3&gt;=2009),F5212,0)+IF(AND(Calc!$C$2&lt;=2010,Calc!$C$3&gt;=2010),G5212,0)+IF(AND(Calc!$C$2&lt;=2011,Calc!$C$3&gt;=2011),H5212,0)</f>
        <v>615.17</v>
      </c>
      <c r="O5212" s="61" t="n">
        <f aca="false">IF(AND(N5212&gt;0,OR(Calc!$C$4="*",B5212=Calc!$C$4)),N5212+ROW()*0.000000001,0)</f>
        <v>615.170005212</v>
      </c>
    </row>
    <row r="5213" customFormat="false" ht="15" hidden="false" customHeight="false" outlineLevel="0" collapsed="false">
      <c r="A5213" s="49" t="n">
        <v>17640</v>
      </c>
      <c r="B5213" s="49" t="s">
        <v>189</v>
      </c>
      <c r="C5213" s="63" t="n">
        <v>40260</v>
      </c>
      <c r="D5213" s="63" t="n">
        <v>40800</v>
      </c>
      <c r="E5213" s="49" t="n">
        <v>6</v>
      </c>
      <c r="F5213" s="54" t="n">
        <v>0</v>
      </c>
      <c r="G5213" s="54" t="n">
        <v>2485.93</v>
      </c>
      <c r="H5213" s="54" t="n">
        <v>621.66</v>
      </c>
      <c r="I5213" s="54" t="n">
        <f aca="false">SUM(F5213:H5213)</f>
        <v>3107.59</v>
      </c>
      <c r="J5213" s="49" t="n">
        <f aca="false">Calc!$C$5-D5213</f>
        <v>87</v>
      </c>
      <c r="K5213" s="49" t="n">
        <f aca="false">IF(J5213&lt;=Calc!$C$11,4,IF(J5213&lt;=Calc!$C$12,3,IF(J5213&lt;=Calc!$C$13,2,1)))</f>
        <v>3</v>
      </c>
      <c r="L5213" s="49" t="n">
        <f aca="false">1+(E5213&gt;=Calc!$C$16)+(E5213&gt;=Calc!$C$17)+(E5213&gt;=Calc!$C$18)</f>
        <v>3</v>
      </c>
      <c r="M5213" s="49" t="str">
        <f aca="false">IF(AND(K5213=4,L5213&gt;=3),"Champions",IF(AND(K5213=3,L5213&gt;=3),"Loyal",IF(K5213&gt;=3,"Recent / New",IF(L5213&gt;=3,"At Risk","Hibernating / Lost"))))</f>
        <v>Loyal</v>
      </c>
      <c r="N5213" s="54" t="n">
        <f aca="false">IF(AND(Calc!$C$2&lt;=2009,Calc!$C$3&gt;=2009),F5213,0)+IF(AND(Calc!$C$2&lt;=2010,Calc!$C$3&gt;=2010),G5213,0)+IF(AND(Calc!$C$2&lt;=2011,Calc!$C$3&gt;=2011),H5213,0)</f>
        <v>3107.59</v>
      </c>
      <c r="O5213" s="61" t="n">
        <f aca="false">IF(AND(N5213&gt;0,OR(Calc!$C$4="*",B5213=Calc!$C$4)),N5213+ROW()*0.000000001,0)</f>
        <v>3107.590005213</v>
      </c>
    </row>
    <row r="5214" customFormat="false" ht="15" hidden="false" customHeight="false" outlineLevel="0" collapsed="false">
      <c r="A5214" s="49" t="n">
        <v>17642</v>
      </c>
      <c r="B5214" s="49" t="s">
        <v>189</v>
      </c>
      <c r="C5214" s="63" t="n">
        <v>40152</v>
      </c>
      <c r="D5214" s="63" t="n">
        <v>40767</v>
      </c>
      <c r="E5214" s="49" t="n">
        <v>5</v>
      </c>
      <c r="F5214" s="54" t="n">
        <v>281.02</v>
      </c>
      <c r="G5214" s="54" t="n">
        <v>831.18</v>
      </c>
      <c r="H5214" s="54" t="n">
        <v>712.29</v>
      </c>
      <c r="I5214" s="54" t="n">
        <f aca="false">SUM(F5214:H5214)</f>
        <v>1824.49</v>
      </c>
      <c r="J5214" s="49" t="n">
        <f aca="false">Calc!$C$5-D5214</f>
        <v>120</v>
      </c>
      <c r="K5214" s="49" t="n">
        <f aca="false">IF(J5214&lt;=Calc!$C$11,4,IF(J5214&lt;=Calc!$C$12,3,IF(J5214&lt;=Calc!$C$13,2,1)))</f>
        <v>2</v>
      </c>
      <c r="L5214" s="49" t="n">
        <f aca="false">1+(E5214&gt;=Calc!$C$16)+(E5214&gt;=Calc!$C$17)+(E5214&gt;=Calc!$C$18)</f>
        <v>3</v>
      </c>
      <c r="M5214" s="49" t="str">
        <f aca="false">IF(AND(K5214=4,L5214&gt;=3),"Champions",IF(AND(K5214=3,L5214&gt;=3),"Loyal",IF(K5214&gt;=3,"Recent / New",IF(L5214&gt;=3,"At Risk","Hibernating / Lost"))))</f>
        <v>At Risk</v>
      </c>
      <c r="N5214" s="54" t="n">
        <f aca="false">IF(AND(Calc!$C$2&lt;=2009,Calc!$C$3&gt;=2009),F5214,0)+IF(AND(Calc!$C$2&lt;=2010,Calc!$C$3&gt;=2010),G5214,0)+IF(AND(Calc!$C$2&lt;=2011,Calc!$C$3&gt;=2011),H5214,0)</f>
        <v>1824.49</v>
      </c>
      <c r="O5214" s="61" t="n">
        <f aca="false">IF(AND(N5214&gt;0,OR(Calc!$C$4="*",B5214=Calc!$C$4)),N5214+ROW()*0.000000001,0)</f>
        <v>1824.490005214</v>
      </c>
    </row>
    <row r="5215" customFormat="false" ht="15" hidden="false" customHeight="false" outlineLevel="0" collapsed="false">
      <c r="A5215" s="49" t="n">
        <v>17643</v>
      </c>
      <c r="B5215" s="49" t="s">
        <v>189</v>
      </c>
      <c r="C5215" s="63" t="n">
        <v>40381</v>
      </c>
      <c r="D5215" s="63" t="n">
        <v>40513</v>
      </c>
      <c r="E5215" s="49" t="n">
        <v>2</v>
      </c>
      <c r="F5215" s="54" t="n">
        <v>0</v>
      </c>
      <c r="G5215" s="54" t="n">
        <v>439.7</v>
      </c>
      <c r="H5215" s="54" t="n">
        <v>0</v>
      </c>
      <c r="I5215" s="54" t="n">
        <f aca="false">SUM(F5215:H5215)</f>
        <v>439.7</v>
      </c>
      <c r="J5215" s="49" t="n">
        <f aca="false">Calc!$C$5-D5215</f>
        <v>374</v>
      </c>
      <c r="K5215" s="49" t="n">
        <f aca="false">IF(J5215&lt;=Calc!$C$11,4,IF(J5215&lt;=Calc!$C$12,3,IF(J5215&lt;=Calc!$C$13,2,1)))</f>
        <v>2</v>
      </c>
      <c r="L5215" s="49" t="n">
        <f aca="false">1+(E5215&gt;=Calc!$C$16)+(E5215&gt;=Calc!$C$17)+(E5215&gt;=Calc!$C$18)</f>
        <v>2</v>
      </c>
      <c r="M5215" s="49" t="str">
        <f aca="false">IF(AND(K5215=4,L5215&gt;=3),"Champions",IF(AND(K5215=3,L5215&gt;=3),"Loyal",IF(K5215&gt;=3,"Recent / New",IF(L5215&gt;=3,"At Risk","Hibernating / Lost"))))</f>
        <v>Hibernating / Lost</v>
      </c>
      <c r="N5215" s="54" t="n">
        <f aca="false">IF(AND(Calc!$C$2&lt;=2009,Calc!$C$3&gt;=2009),F5215,0)+IF(AND(Calc!$C$2&lt;=2010,Calc!$C$3&gt;=2010),G5215,0)+IF(AND(Calc!$C$2&lt;=2011,Calc!$C$3&gt;=2011),H5215,0)</f>
        <v>439.7</v>
      </c>
      <c r="O5215" s="61" t="n">
        <f aca="false">IF(AND(N5215&gt;0,OR(Calc!$C$4="*",B5215=Calc!$C$4)),N5215+ROW()*0.000000001,0)</f>
        <v>439.700005215</v>
      </c>
    </row>
    <row r="5216" customFormat="false" ht="15" hidden="false" customHeight="false" outlineLevel="0" collapsed="false">
      <c r="A5216" s="49" t="n">
        <v>17644</v>
      </c>
      <c r="B5216" s="49" t="s">
        <v>189</v>
      </c>
      <c r="C5216" s="63" t="n">
        <v>40225</v>
      </c>
      <c r="D5216" s="63" t="n">
        <v>40885</v>
      </c>
      <c r="E5216" s="49" t="n">
        <v>20</v>
      </c>
      <c r="F5216" s="54" t="n">
        <v>0</v>
      </c>
      <c r="G5216" s="54" t="n">
        <v>3095.56</v>
      </c>
      <c r="H5216" s="54" t="n">
        <v>2768.98</v>
      </c>
      <c r="I5216" s="54" t="n">
        <f aca="false">SUM(F5216:H5216)</f>
        <v>5864.54</v>
      </c>
      <c r="J5216" s="49" t="n">
        <f aca="false">Calc!$C$5-D5216</f>
        <v>2</v>
      </c>
      <c r="K5216" s="49" t="n">
        <f aca="false">IF(J5216&lt;=Calc!$C$11,4,IF(J5216&lt;=Calc!$C$12,3,IF(J5216&lt;=Calc!$C$13,2,1)))</f>
        <v>4</v>
      </c>
      <c r="L5216" s="49" t="n">
        <f aca="false">1+(E5216&gt;=Calc!$C$16)+(E5216&gt;=Calc!$C$17)+(E5216&gt;=Calc!$C$18)</f>
        <v>4</v>
      </c>
      <c r="M5216" s="49" t="str">
        <f aca="false">IF(AND(K5216=4,L5216&gt;=3),"Champions",IF(AND(K5216=3,L5216&gt;=3),"Loyal",IF(K5216&gt;=3,"Recent / New",IF(L5216&gt;=3,"At Risk","Hibernating / Lost"))))</f>
        <v>Champions</v>
      </c>
      <c r="N5216" s="54" t="n">
        <f aca="false">IF(AND(Calc!$C$2&lt;=2009,Calc!$C$3&gt;=2009),F5216,0)+IF(AND(Calc!$C$2&lt;=2010,Calc!$C$3&gt;=2010),G5216,0)+IF(AND(Calc!$C$2&lt;=2011,Calc!$C$3&gt;=2011),H5216,0)</f>
        <v>5864.54</v>
      </c>
      <c r="O5216" s="61" t="n">
        <f aca="false">IF(AND(N5216&gt;0,OR(Calc!$C$4="*",B5216=Calc!$C$4)),N5216+ROW()*0.000000001,0)</f>
        <v>5864.540005216</v>
      </c>
    </row>
    <row r="5217" customFormat="false" ht="15" hidden="false" customHeight="false" outlineLevel="0" collapsed="false">
      <c r="A5217" s="49" t="n">
        <v>17646</v>
      </c>
      <c r="B5217" s="49" t="s">
        <v>189</v>
      </c>
      <c r="C5217" s="63" t="n">
        <v>40163</v>
      </c>
      <c r="D5217" s="63" t="n">
        <v>40667</v>
      </c>
      <c r="E5217" s="49" t="n">
        <v>12</v>
      </c>
      <c r="F5217" s="54" t="n">
        <v>435.5</v>
      </c>
      <c r="G5217" s="54" t="n">
        <v>2663</v>
      </c>
      <c r="H5217" s="54" t="n">
        <v>744.66</v>
      </c>
      <c r="I5217" s="54" t="n">
        <f aca="false">SUM(F5217:H5217)</f>
        <v>3843.16</v>
      </c>
      <c r="J5217" s="49" t="n">
        <f aca="false">Calc!$C$5-D5217</f>
        <v>220</v>
      </c>
      <c r="K5217" s="49" t="n">
        <f aca="false">IF(J5217&lt;=Calc!$C$11,4,IF(J5217&lt;=Calc!$C$12,3,IF(J5217&lt;=Calc!$C$13,2,1)))</f>
        <v>2</v>
      </c>
      <c r="L5217" s="49" t="n">
        <f aca="false">1+(E5217&gt;=Calc!$C$16)+(E5217&gt;=Calc!$C$17)+(E5217&gt;=Calc!$C$18)</f>
        <v>4</v>
      </c>
      <c r="M5217" s="49" t="str">
        <f aca="false">IF(AND(K5217=4,L5217&gt;=3),"Champions",IF(AND(K5217=3,L5217&gt;=3),"Loyal",IF(K5217&gt;=3,"Recent / New",IF(L5217&gt;=3,"At Risk","Hibernating / Lost"))))</f>
        <v>At Risk</v>
      </c>
      <c r="N5217" s="54" t="n">
        <f aca="false">IF(AND(Calc!$C$2&lt;=2009,Calc!$C$3&gt;=2009),F5217,0)+IF(AND(Calc!$C$2&lt;=2010,Calc!$C$3&gt;=2010),G5217,0)+IF(AND(Calc!$C$2&lt;=2011,Calc!$C$3&gt;=2011),H5217,0)</f>
        <v>3843.16</v>
      </c>
      <c r="O5217" s="61" t="n">
        <f aca="false">IF(AND(N5217&gt;0,OR(Calc!$C$4="*",B5217=Calc!$C$4)),N5217+ROW()*0.000000001,0)</f>
        <v>3843.160005217</v>
      </c>
    </row>
    <row r="5218" customFormat="false" ht="15" hidden="false" customHeight="false" outlineLevel="0" collapsed="false">
      <c r="A5218" s="49" t="n">
        <v>17647</v>
      </c>
      <c r="B5218" s="49" t="s">
        <v>189</v>
      </c>
      <c r="C5218" s="63" t="n">
        <v>40217</v>
      </c>
      <c r="D5218" s="63" t="n">
        <v>40821</v>
      </c>
      <c r="E5218" s="49" t="n">
        <v>3</v>
      </c>
      <c r="F5218" s="54" t="n">
        <v>0</v>
      </c>
      <c r="G5218" s="54" t="n">
        <v>198.6</v>
      </c>
      <c r="H5218" s="54" t="n">
        <v>133.06</v>
      </c>
      <c r="I5218" s="54" t="n">
        <f aca="false">SUM(F5218:H5218)</f>
        <v>331.66</v>
      </c>
      <c r="J5218" s="49" t="n">
        <f aca="false">Calc!$C$5-D5218</f>
        <v>66</v>
      </c>
      <c r="K5218" s="49" t="n">
        <f aca="false">IF(J5218&lt;=Calc!$C$11,4,IF(J5218&lt;=Calc!$C$12,3,IF(J5218&lt;=Calc!$C$13,2,1)))</f>
        <v>3</v>
      </c>
      <c r="L5218" s="49" t="n">
        <f aca="false">1+(E5218&gt;=Calc!$C$16)+(E5218&gt;=Calc!$C$17)+(E5218&gt;=Calc!$C$18)</f>
        <v>2</v>
      </c>
      <c r="M5218" s="49" t="str">
        <f aca="false">IF(AND(K5218=4,L5218&gt;=3),"Champions",IF(AND(K5218=3,L5218&gt;=3),"Loyal",IF(K5218&gt;=3,"Recent / New",IF(L5218&gt;=3,"At Risk","Hibernating / Lost"))))</f>
        <v>Recent / New</v>
      </c>
      <c r="N5218" s="54" t="n">
        <f aca="false">IF(AND(Calc!$C$2&lt;=2009,Calc!$C$3&gt;=2009),F5218,0)+IF(AND(Calc!$C$2&lt;=2010,Calc!$C$3&gt;=2010),G5218,0)+IF(AND(Calc!$C$2&lt;=2011,Calc!$C$3&gt;=2011),H5218,0)</f>
        <v>331.66</v>
      </c>
      <c r="O5218" s="61" t="n">
        <f aca="false">IF(AND(N5218&gt;0,OR(Calc!$C$4="*",B5218=Calc!$C$4)),N5218+ROW()*0.000000001,0)</f>
        <v>331.660005218</v>
      </c>
    </row>
    <row r="5219" customFormat="false" ht="15" hidden="false" customHeight="false" outlineLevel="0" collapsed="false">
      <c r="A5219" s="49" t="n">
        <v>17648</v>
      </c>
      <c r="B5219" s="49" t="s">
        <v>189</v>
      </c>
      <c r="C5219" s="63" t="n">
        <v>40501</v>
      </c>
      <c r="D5219" s="63" t="n">
        <v>40826</v>
      </c>
      <c r="E5219" s="49" t="n">
        <v>5</v>
      </c>
      <c r="F5219" s="54" t="n">
        <v>0</v>
      </c>
      <c r="G5219" s="54" t="n">
        <v>418.87</v>
      </c>
      <c r="H5219" s="54" t="n">
        <v>1789.55</v>
      </c>
      <c r="I5219" s="54" t="n">
        <f aca="false">SUM(F5219:H5219)</f>
        <v>2208.42</v>
      </c>
      <c r="J5219" s="49" t="n">
        <f aca="false">Calc!$C$5-D5219</f>
        <v>61</v>
      </c>
      <c r="K5219" s="49" t="n">
        <f aca="false">IF(J5219&lt;=Calc!$C$11,4,IF(J5219&lt;=Calc!$C$12,3,IF(J5219&lt;=Calc!$C$13,2,1)))</f>
        <v>3</v>
      </c>
      <c r="L5219" s="49" t="n">
        <f aca="false">1+(E5219&gt;=Calc!$C$16)+(E5219&gt;=Calc!$C$17)+(E5219&gt;=Calc!$C$18)</f>
        <v>3</v>
      </c>
      <c r="M5219" s="49" t="str">
        <f aca="false">IF(AND(K5219=4,L5219&gt;=3),"Champions",IF(AND(K5219=3,L5219&gt;=3),"Loyal",IF(K5219&gt;=3,"Recent / New",IF(L5219&gt;=3,"At Risk","Hibernating / Lost"))))</f>
        <v>Loyal</v>
      </c>
      <c r="N5219" s="54" t="n">
        <f aca="false">IF(AND(Calc!$C$2&lt;=2009,Calc!$C$3&gt;=2009),F5219,0)+IF(AND(Calc!$C$2&lt;=2010,Calc!$C$3&gt;=2010),G5219,0)+IF(AND(Calc!$C$2&lt;=2011,Calc!$C$3&gt;=2011),H5219,0)</f>
        <v>2208.42</v>
      </c>
      <c r="O5219" s="61" t="n">
        <f aca="false">IF(AND(N5219&gt;0,OR(Calc!$C$4="*",B5219=Calc!$C$4)),N5219+ROW()*0.000000001,0)</f>
        <v>2208.420005219</v>
      </c>
    </row>
    <row r="5220" customFormat="false" ht="15" hidden="false" customHeight="false" outlineLevel="0" collapsed="false">
      <c r="A5220" s="49" t="n">
        <v>17649</v>
      </c>
      <c r="B5220" s="49" t="s">
        <v>189</v>
      </c>
      <c r="C5220" s="63" t="n">
        <v>40414</v>
      </c>
      <c r="D5220" s="63" t="n">
        <v>40748</v>
      </c>
      <c r="E5220" s="49" t="n">
        <v>3</v>
      </c>
      <c r="F5220" s="54" t="n">
        <v>0</v>
      </c>
      <c r="G5220" s="54" t="n">
        <v>680.7</v>
      </c>
      <c r="H5220" s="54" t="n">
        <v>861.74</v>
      </c>
      <c r="I5220" s="54" t="n">
        <f aca="false">SUM(F5220:H5220)</f>
        <v>1542.44</v>
      </c>
      <c r="J5220" s="49" t="n">
        <f aca="false">Calc!$C$5-D5220</f>
        <v>139</v>
      </c>
      <c r="K5220" s="49" t="n">
        <f aca="false">IF(J5220&lt;=Calc!$C$11,4,IF(J5220&lt;=Calc!$C$12,3,IF(J5220&lt;=Calc!$C$13,2,1)))</f>
        <v>2</v>
      </c>
      <c r="L5220" s="49" t="n">
        <f aca="false">1+(E5220&gt;=Calc!$C$16)+(E5220&gt;=Calc!$C$17)+(E5220&gt;=Calc!$C$18)</f>
        <v>2</v>
      </c>
      <c r="M5220" s="49" t="str">
        <f aca="false">IF(AND(K5220=4,L5220&gt;=3),"Champions",IF(AND(K5220=3,L5220&gt;=3),"Loyal",IF(K5220&gt;=3,"Recent / New",IF(L5220&gt;=3,"At Risk","Hibernating / Lost"))))</f>
        <v>Hibernating / Lost</v>
      </c>
      <c r="N5220" s="54" t="n">
        <f aca="false">IF(AND(Calc!$C$2&lt;=2009,Calc!$C$3&gt;=2009),F5220,0)+IF(AND(Calc!$C$2&lt;=2010,Calc!$C$3&gt;=2010),G5220,0)+IF(AND(Calc!$C$2&lt;=2011,Calc!$C$3&gt;=2011),H5220,0)</f>
        <v>1542.44</v>
      </c>
      <c r="O5220" s="61" t="n">
        <f aca="false">IF(AND(N5220&gt;0,OR(Calc!$C$4="*",B5220=Calc!$C$4)),N5220+ROW()*0.000000001,0)</f>
        <v>1542.44000522</v>
      </c>
    </row>
    <row r="5221" customFormat="false" ht="15" hidden="false" customHeight="false" outlineLevel="0" collapsed="false">
      <c r="A5221" s="49" t="n">
        <v>17650</v>
      </c>
      <c r="B5221" s="49" t="s">
        <v>189</v>
      </c>
      <c r="C5221" s="63" t="n">
        <v>40865</v>
      </c>
      <c r="D5221" s="63" t="n">
        <v>40865</v>
      </c>
      <c r="E5221" s="49" t="n">
        <v>1</v>
      </c>
      <c r="F5221" s="54" t="n">
        <v>0</v>
      </c>
      <c r="G5221" s="54" t="n">
        <v>0</v>
      </c>
      <c r="H5221" s="54" t="n">
        <v>166.08</v>
      </c>
      <c r="I5221" s="54" t="n">
        <f aca="false">SUM(F5221:H5221)</f>
        <v>166.08</v>
      </c>
      <c r="J5221" s="49" t="n">
        <f aca="false">Calc!$C$5-D5221</f>
        <v>22</v>
      </c>
      <c r="K5221" s="49" t="n">
        <f aca="false">IF(J5221&lt;=Calc!$C$11,4,IF(J5221&lt;=Calc!$C$12,3,IF(J5221&lt;=Calc!$C$13,2,1)))</f>
        <v>4</v>
      </c>
      <c r="L5221" s="49" t="n">
        <f aca="false">1+(E5221&gt;=Calc!$C$16)+(E5221&gt;=Calc!$C$17)+(E5221&gt;=Calc!$C$18)</f>
        <v>1</v>
      </c>
      <c r="M5221" s="49" t="str">
        <f aca="false">IF(AND(K5221=4,L5221&gt;=3),"Champions",IF(AND(K5221=3,L5221&gt;=3),"Loyal",IF(K5221&gt;=3,"Recent / New",IF(L5221&gt;=3,"At Risk","Hibernating / Lost"))))</f>
        <v>Recent / New</v>
      </c>
      <c r="N5221" s="54" t="n">
        <f aca="false">IF(AND(Calc!$C$2&lt;=2009,Calc!$C$3&gt;=2009),F5221,0)+IF(AND(Calc!$C$2&lt;=2010,Calc!$C$3&gt;=2010),G5221,0)+IF(AND(Calc!$C$2&lt;=2011,Calc!$C$3&gt;=2011),H5221,0)</f>
        <v>166.08</v>
      </c>
      <c r="O5221" s="61" t="n">
        <f aca="false">IF(AND(N5221&gt;0,OR(Calc!$C$4="*",B5221=Calc!$C$4)),N5221+ROW()*0.000000001,0)</f>
        <v>166.080005221</v>
      </c>
    </row>
    <row r="5222" customFormat="false" ht="15" hidden="false" customHeight="false" outlineLevel="0" collapsed="false">
      <c r="A5222" s="49" t="n">
        <v>17651</v>
      </c>
      <c r="B5222" s="49" t="s">
        <v>189</v>
      </c>
      <c r="C5222" s="63" t="n">
        <v>40360</v>
      </c>
      <c r="D5222" s="63" t="n">
        <v>40875</v>
      </c>
      <c r="E5222" s="49" t="n">
        <v>16</v>
      </c>
      <c r="F5222" s="54" t="n">
        <v>0</v>
      </c>
      <c r="G5222" s="54" t="n">
        <v>1748.38</v>
      </c>
      <c r="H5222" s="54" t="n">
        <v>3886.67</v>
      </c>
      <c r="I5222" s="54" t="n">
        <f aca="false">SUM(F5222:H5222)</f>
        <v>5635.05</v>
      </c>
      <c r="J5222" s="49" t="n">
        <f aca="false">Calc!$C$5-D5222</f>
        <v>12</v>
      </c>
      <c r="K5222" s="49" t="n">
        <f aca="false">IF(J5222&lt;=Calc!$C$11,4,IF(J5222&lt;=Calc!$C$12,3,IF(J5222&lt;=Calc!$C$13,2,1)))</f>
        <v>4</v>
      </c>
      <c r="L5222" s="49" t="n">
        <f aca="false">1+(E5222&gt;=Calc!$C$16)+(E5222&gt;=Calc!$C$17)+(E5222&gt;=Calc!$C$18)</f>
        <v>4</v>
      </c>
      <c r="M5222" s="49" t="str">
        <f aca="false">IF(AND(K5222=4,L5222&gt;=3),"Champions",IF(AND(K5222=3,L5222&gt;=3),"Loyal",IF(K5222&gt;=3,"Recent / New",IF(L5222&gt;=3,"At Risk","Hibernating / Lost"))))</f>
        <v>Champions</v>
      </c>
      <c r="N5222" s="54" t="n">
        <f aca="false">IF(AND(Calc!$C$2&lt;=2009,Calc!$C$3&gt;=2009),F5222,0)+IF(AND(Calc!$C$2&lt;=2010,Calc!$C$3&gt;=2010),G5222,0)+IF(AND(Calc!$C$2&lt;=2011,Calc!$C$3&gt;=2011),H5222,0)</f>
        <v>5635.05</v>
      </c>
      <c r="O5222" s="61" t="n">
        <f aca="false">IF(AND(N5222&gt;0,OR(Calc!$C$4="*",B5222=Calc!$C$4)),N5222+ROW()*0.000000001,0)</f>
        <v>5635.050005222</v>
      </c>
    </row>
    <row r="5223" customFormat="false" ht="15" hidden="false" customHeight="false" outlineLevel="0" collapsed="false">
      <c r="A5223" s="49" t="n">
        <v>17652</v>
      </c>
      <c r="B5223" s="49" t="s">
        <v>189</v>
      </c>
      <c r="C5223" s="63" t="n">
        <v>40605</v>
      </c>
      <c r="D5223" s="63" t="n">
        <v>40861</v>
      </c>
      <c r="E5223" s="49" t="n">
        <v>12</v>
      </c>
      <c r="F5223" s="54" t="n">
        <v>0</v>
      </c>
      <c r="G5223" s="54" t="n">
        <v>0</v>
      </c>
      <c r="H5223" s="54" t="n">
        <v>4737.13</v>
      </c>
      <c r="I5223" s="54" t="n">
        <f aca="false">SUM(F5223:H5223)</f>
        <v>4737.13</v>
      </c>
      <c r="J5223" s="49" t="n">
        <f aca="false">Calc!$C$5-D5223</f>
        <v>26</v>
      </c>
      <c r="K5223" s="49" t="n">
        <f aca="false">IF(J5223&lt;=Calc!$C$11,4,IF(J5223&lt;=Calc!$C$12,3,IF(J5223&lt;=Calc!$C$13,2,1)))</f>
        <v>4</v>
      </c>
      <c r="L5223" s="49" t="n">
        <f aca="false">1+(E5223&gt;=Calc!$C$16)+(E5223&gt;=Calc!$C$17)+(E5223&gt;=Calc!$C$18)</f>
        <v>4</v>
      </c>
      <c r="M5223" s="49" t="str">
        <f aca="false">IF(AND(K5223=4,L5223&gt;=3),"Champions",IF(AND(K5223=3,L5223&gt;=3),"Loyal",IF(K5223&gt;=3,"Recent / New",IF(L5223&gt;=3,"At Risk","Hibernating / Lost"))))</f>
        <v>Champions</v>
      </c>
      <c r="N5223" s="54" t="n">
        <f aca="false">IF(AND(Calc!$C$2&lt;=2009,Calc!$C$3&gt;=2009),F5223,0)+IF(AND(Calc!$C$2&lt;=2010,Calc!$C$3&gt;=2010),G5223,0)+IF(AND(Calc!$C$2&lt;=2011,Calc!$C$3&gt;=2011),H5223,0)</f>
        <v>4737.13</v>
      </c>
      <c r="O5223" s="61" t="n">
        <f aca="false">IF(AND(N5223&gt;0,OR(Calc!$C$4="*",B5223=Calc!$C$4)),N5223+ROW()*0.000000001,0)</f>
        <v>4737.130005223</v>
      </c>
    </row>
    <row r="5224" customFormat="false" ht="15" hidden="false" customHeight="false" outlineLevel="0" collapsed="false">
      <c r="A5224" s="49" t="n">
        <v>17653</v>
      </c>
      <c r="B5224" s="49" t="s">
        <v>189</v>
      </c>
      <c r="C5224" s="63" t="n">
        <v>40766</v>
      </c>
      <c r="D5224" s="63" t="n">
        <v>40850</v>
      </c>
      <c r="E5224" s="49" t="n">
        <v>4</v>
      </c>
      <c r="F5224" s="54" t="n">
        <v>0</v>
      </c>
      <c r="G5224" s="54" t="n">
        <v>0</v>
      </c>
      <c r="H5224" s="54" t="n">
        <v>1175.88</v>
      </c>
      <c r="I5224" s="54" t="n">
        <f aca="false">SUM(F5224:H5224)</f>
        <v>1175.88</v>
      </c>
      <c r="J5224" s="49" t="n">
        <f aca="false">Calc!$C$5-D5224</f>
        <v>37</v>
      </c>
      <c r="K5224" s="49" t="n">
        <f aca="false">IF(J5224&lt;=Calc!$C$11,4,IF(J5224&lt;=Calc!$C$12,3,IF(J5224&lt;=Calc!$C$13,2,1)))</f>
        <v>3</v>
      </c>
      <c r="L5224" s="49" t="n">
        <f aca="false">1+(E5224&gt;=Calc!$C$16)+(E5224&gt;=Calc!$C$17)+(E5224&gt;=Calc!$C$18)</f>
        <v>3</v>
      </c>
      <c r="M5224" s="49" t="str">
        <f aca="false">IF(AND(K5224=4,L5224&gt;=3),"Champions",IF(AND(K5224=3,L5224&gt;=3),"Loyal",IF(K5224&gt;=3,"Recent / New",IF(L5224&gt;=3,"At Risk","Hibernating / Lost"))))</f>
        <v>Loyal</v>
      </c>
      <c r="N5224" s="54" t="n">
        <f aca="false">IF(AND(Calc!$C$2&lt;=2009,Calc!$C$3&gt;=2009),F5224,0)+IF(AND(Calc!$C$2&lt;=2010,Calc!$C$3&gt;=2010),G5224,0)+IF(AND(Calc!$C$2&lt;=2011,Calc!$C$3&gt;=2011),H5224,0)</f>
        <v>1175.88</v>
      </c>
      <c r="O5224" s="61" t="n">
        <f aca="false">IF(AND(N5224&gt;0,OR(Calc!$C$4="*",B5224=Calc!$C$4)),N5224+ROW()*0.000000001,0)</f>
        <v>1175.880005224</v>
      </c>
    </row>
    <row r="5225" customFormat="false" ht="15" hidden="false" customHeight="false" outlineLevel="0" collapsed="false">
      <c r="A5225" s="49" t="n">
        <v>17654</v>
      </c>
      <c r="B5225" s="49" t="s">
        <v>189</v>
      </c>
      <c r="C5225" s="63" t="n">
        <v>40609</v>
      </c>
      <c r="D5225" s="63" t="n">
        <v>40609</v>
      </c>
      <c r="E5225" s="49" t="n">
        <v>1</v>
      </c>
      <c r="F5225" s="54" t="n">
        <v>0</v>
      </c>
      <c r="G5225" s="54" t="n">
        <v>0</v>
      </c>
      <c r="H5225" s="54" t="n">
        <v>117.55</v>
      </c>
      <c r="I5225" s="54" t="n">
        <f aca="false">SUM(F5225:H5225)</f>
        <v>117.55</v>
      </c>
      <c r="J5225" s="49" t="n">
        <f aca="false">Calc!$C$5-D5225</f>
        <v>278</v>
      </c>
      <c r="K5225" s="49" t="n">
        <f aca="false">IF(J5225&lt;=Calc!$C$11,4,IF(J5225&lt;=Calc!$C$12,3,IF(J5225&lt;=Calc!$C$13,2,1)))</f>
        <v>2</v>
      </c>
      <c r="L5225" s="49" t="n">
        <f aca="false">1+(E5225&gt;=Calc!$C$16)+(E5225&gt;=Calc!$C$17)+(E5225&gt;=Calc!$C$18)</f>
        <v>1</v>
      </c>
      <c r="M5225" s="49" t="str">
        <f aca="false">IF(AND(K5225=4,L5225&gt;=3),"Champions",IF(AND(K5225=3,L5225&gt;=3),"Loyal",IF(K5225&gt;=3,"Recent / New",IF(L5225&gt;=3,"At Risk","Hibernating / Lost"))))</f>
        <v>Hibernating / Lost</v>
      </c>
      <c r="N5225" s="54" t="n">
        <f aca="false">IF(AND(Calc!$C$2&lt;=2009,Calc!$C$3&gt;=2009),F5225,0)+IF(AND(Calc!$C$2&lt;=2010,Calc!$C$3&gt;=2010),G5225,0)+IF(AND(Calc!$C$2&lt;=2011,Calc!$C$3&gt;=2011),H5225,0)</f>
        <v>117.55</v>
      </c>
      <c r="O5225" s="61" t="n">
        <f aca="false">IF(AND(N5225&gt;0,OR(Calc!$C$4="*",B5225=Calc!$C$4)),N5225+ROW()*0.000000001,0)</f>
        <v>117.550005225</v>
      </c>
    </row>
    <row r="5226" customFormat="false" ht="15" hidden="false" customHeight="false" outlineLevel="0" collapsed="false">
      <c r="A5226" s="49" t="n">
        <v>17655</v>
      </c>
      <c r="B5226" s="49" t="s">
        <v>189</v>
      </c>
      <c r="C5226" s="63" t="n">
        <v>40470</v>
      </c>
      <c r="D5226" s="63" t="n">
        <v>40876</v>
      </c>
      <c r="E5226" s="49" t="n">
        <v>9</v>
      </c>
      <c r="F5226" s="54" t="n">
        <v>0</v>
      </c>
      <c r="G5226" s="54" t="n">
        <v>946.34</v>
      </c>
      <c r="H5226" s="54" t="n">
        <v>1962.84</v>
      </c>
      <c r="I5226" s="54" t="n">
        <f aca="false">SUM(F5226:H5226)</f>
        <v>2909.18</v>
      </c>
      <c r="J5226" s="49" t="n">
        <f aca="false">Calc!$C$5-D5226</f>
        <v>11</v>
      </c>
      <c r="K5226" s="49" t="n">
        <f aca="false">IF(J5226&lt;=Calc!$C$11,4,IF(J5226&lt;=Calc!$C$12,3,IF(J5226&lt;=Calc!$C$13,2,1)))</f>
        <v>4</v>
      </c>
      <c r="L5226" s="49" t="n">
        <f aca="false">1+(E5226&gt;=Calc!$C$16)+(E5226&gt;=Calc!$C$17)+(E5226&gt;=Calc!$C$18)</f>
        <v>4</v>
      </c>
      <c r="M5226" s="49" t="str">
        <f aca="false">IF(AND(K5226=4,L5226&gt;=3),"Champions",IF(AND(K5226=3,L5226&gt;=3),"Loyal",IF(K5226&gt;=3,"Recent / New",IF(L5226&gt;=3,"At Risk","Hibernating / Lost"))))</f>
        <v>Champions</v>
      </c>
      <c r="N5226" s="54" t="n">
        <f aca="false">IF(AND(Calc!$C$2&lt;=2009,Calc!$C$3&gt;=2009),F5226,0)+IF(AND(Calc!$C$2&lt;=2010,Calc!$C$3&gt;=2010),G5226,0)+IF(AND(Calc!$C$2&lt;=2011,Calc!$C$3&gt;=2011),H5226,0)</f>
        <v>2909.18</v>
      </c>
      <c r="O5226" s="61" t="n">
        <f aca="false">IF(AND(N5226&gt;0,OR(Calc!$C$4="*",B5226=Calc!$C$4)),N5226+ROW()*0.000000001,0)</f>
        <v>2909.180005226</v>
      </c>
    </row>
    <row r="5227" customFormat="false" ht="15" hidden="false" customHeight="false" outlineLevel="0" collapsed="false">
      <c r="A5227" s="49" t="n">
        <v>17656</v>
      </c>
      <c r="B5227" s="49" t="s">
        <v>189</v>
      </c>
      <c r="C5227" s="63" t="n">
        <v>40758</v>
      </c>
      <c r="D5227" s="63" t="n">
        <v>40813</v>
      </c>
      <c r="E5227" s="49" t="n">
        <v>5</v>
      </c>
      <c r="F5227" s="54" t="n">
        <v>0</v>
      </c>
      <c r="G5227" s="54" t="n">
        <v>0</v>
      </c>
      <c r="H5227" s="54" t="n">
        <v>1674.69</v>
      </c>
      <c r="I5227" s="54" t="n">
        <f aca="false">SUM(F5227:H5227)</f>
        <v>1674.69</v>
      </c>
      <c r="J5227" s="49" t="n">
        <f aca="false">Calc!$C$5-D5227</f>
        <v>74</v>
      </c>
      <c r="K5227" s="49" t="n">
        <f aca="false">IF(J5227&lt;=Calc!$C$11,4,IF(J5227&lt;=Calc!$C$12,3,IF(J5227&lt;=Calc!$C$13,2,1)))</f>
        <v>3</v>
      </c>
      <c r="L5227" s="49" t="n">
        <f aca="false">1+(E5227&gt;=Calc!$C$16)+(E5227&gt;=Calc!$C$17)+(E5227&gt;=Calc!$C$18)</f>
        <v>3</v>
      </c>
      <c r="M5227" s="49" t="str">
        <f aca="false">IF(AND(K5227=4,L5227&gt;=3),"Champions",IF(AND(K5227=3,L5227&gt;=3),"Loyal",IF(K5227&gt;=3,"Recent / New",IF(L5227&gt;=3,"At Risk","Hibernating / Lost"))))</f>
        <v>Loyal</v>
      </c>
      <c r="N5227" s="54" t="n">
        <f aca="false">IF(AND(Calc!$C$2&lt;=2009,Calc!$C$3&gt;=2009),F5227,0)+IF(AND(Calc!$C$2&lt;=2010,Calc!$C$3&gt;=2010),G5227,0)+IF(AND(Calc!$C$2&lt;=2011,Calc!$C$3&gt;=2011),H5227,0)</f>
        <v>1674.69</v>
      </c>
      <c r="O5227" s="61" t="n">
        <f aca="false">IF(AND(N5227&gt;0,OR(Calc!$C$4="*",B5227=Calc!$C$4)),N5227+ROW()*0.000000001,0)</f>
        <v>1674.690005227</v>
      </c>
    </row>
    <row r="5228" customFormat="false" ht="15" hidden="false" customHeight="false" outlineLevel="0" collapsed="false">
      <c r="A5228" s="49" t="n">
        <v>17657</v>
      </c>
      <c r="B5228" s="49" t="s">
        <v>189</v>
      </c>
      <c r="C5228" s="63" t="n">
        <v>40456</v>
      </c>
      <c r="D5228" s="63" t="n">
        <v>40456</v>
      </c>
      <c r="E5228" s="49" t="n">
        <v>1</v>
      </c>
      <c r="F5228" s="54" t="n">
        <v>0</v>
      </c>
      <c r="G5228" s="54" t="n">
        <v>126</v>
      </c>
      <c r="H5228" s="54" t="n">
        <v>0</v>
      </c>
      <c r="I5228" s="54" t="n">
        <f aca="false">SUM(F5228:H5228)</f>
        <v>126</v>
      </c>
      <c r="J5228" s="49" t="n">
        <f aca="false">Calc!$C$5-D5228</f>
        <v>431</v>
      </c>
      <c r="K5228" s="49" t="n">
        <f aca="false">IF(J5228&lt;=Calc!$C$11,4,IF(J5228&lt;=Calc!$C$12,3,IF(J5228&lt;=Calc!$C$13,2,1)))</f>
        <v>1</v>
      </c>
      <c r="L5228" s="49" t="n">
        <f aca="false">1+(E5228&gt;=Calc!$C$16)+(E5228&gt;=Calc!$C$17)+(E5228&gt;=Calc!$C$18)</f>
        <v>1</v>
      </c>
      <c r="M5228" s="49" t="str">
        <f aca="false">IF(AND(K5228=4,L5228&gt;=3),"Champions",IF(AND(K5228=3,L5228&gt;=3),"Loyal",IF(K5228&gt;=3,"Recent / New",IF(L5228&gt;=3,"At Risk","Hibernating / Lost"))))</f>
        <v>Hibernating / Lost</v>
      </c>
      <c r="N5228" s="54" t="n">
        <f aca="false">IF(AND(Calc!$C$2&lt;=2009,Calc!$C$3&gt;=2009),F5228,0)+IF(AND(Calc!$C$2&lt;=2010,Calc!$C$3&gt;=2010),G5228,0)+IF(AND(Calc!$C$2&lt;=2011,Calc!$C$3&gt;=2011),H5228,0)</f>
        <v>126</v>
      </c>
      <c r="O5228" s="61" t="n">
        <f aca="false">IF(AND(N5228&gt;0,OR(Calc!$C$4="*",B5228=Calc!$C$4)),N5228+ROW()*0.000000001,0)</f>
        <v>126.000005228</v>
      </c>
    </row>
    <row r="5229" customFormat="false" ht="15" hidden="false" customHeight="false" outlineLevel="0" collapsed="false">
      <c r="A5229" s="49" t="n">
        <v>17658</v>
      </c>
      <c r="B5229" s="49" t="s">
        <v>189</v>
      </c>
      <c r="C5229" s="63" t="n">
        <v>40675</v>
      </c>
      <c r="D5229" s="63" t="n">
        <v>40861</v>
      </c>
      <c r="E5229" s="49" t="n">
        <v>2</v>
      </c>
      <c r="F5229" s="54" t="n">
        <v>0</v>
      </c>
      <c r="G5229" s="54" t="n">
        <v>0</v>
      </c>
      <c r="H5229" s="54" t="n">
        <v>485.88</v>
      </c>
      <c r="I5229" s="54" t="n">
        <f aca="false">SUM(F5229:H5229)</f>
        <v>485.88</v>
      </c>
      <c r="J5229" s="49" t="n">
        <f aca="false">Calc!$C$5-D5229</f>
        <v>26</v>
      </c>
      <c r="K5229" s="49" t="n">
        <f aca="false">IF(J5229&lt;=Calc!$C$11,4,IF(J5229&lt;=Calc!$C$12,3,IF(J5229&lt;=Calc!$C$13,2,1)))</f>
        <v>4</v>
      </c>
      <c r="L5229" s="49" t="n">
        <f aca="false">1+(E5229&gt;=Calc!$C$16)+(E5229&gt;=Calc!$C$17)+(E5229&gt;=Calc!$C$18)</f>
        <v>2</v>
      </c>
      <c r="M5229" s="49" t="str">
        <f aca="false">IF(AND(K5229=4,L5229&gt;=3),"Champions",IF(AND(K5229=3,L5229&gt;=3),"Loyal",IF(K5229&gt;=3,"Recent / New",IF(L5229&gt;=3,"At Risk","Hibernating / Lost"))))</f>
        <v>Recent / New</v>
      </c>
      <c r="N5229" s="54" t="n">
        <f aca="false">IF(AND(Calc!$C$2&lt;=2009,Calc!$C$3&gt;=2009),F5229,0)+IF(AND(Calc!$C$2&lt;=2010,Calc!$C$3&gt;=2010),G5229,0)+IF(AND(Calc!$C$2&lt;=2011,Calc!$C$3&gt;=2011),H5229,0)</f>
        <v>485.88</v>
      </c>
      <c r="O5229" s="61" t="n">
        <f aca="false">IF(AND(N5229&gt;0,OR(Calc!$C$4="*",B5229=Calc!$C$4)),N5229+ROW()*0.000000001,0)</f>
        <v>485.880005229</v>
      </c>
    </row>
    <row r="5230" customFormat="false" ht="15" hidden="false" customHeight="false" outlineLevel="0" collapsed="false">
      <c r="A5230" s="49" t="n">
        <v>17659</v>
      </c>
      <c r="B5230" s="49" t="s">
        <v>189</v>
      </c>
      <c r="C5230" s="63" t="n">
        <v>40500</v>
      </c>
      <c r="D5230" s="63" t="n">
        <v>40869</v>
      </c>
      <c r="E5230" s="49" t="n">
        <v>14</v>
      </c>
      <c r="F5230" s="54" t="n">
        <v>0</v>
      </c>
      <c r="G5230" s="54" t="n">
        <v>941.53</v>
      </c>
      <c r="H5230" s="54" t="n">
        <v>2594.8</v>
      </c>
      <c r="I5230" s="54" t="n">
        <f aca="false">SUM(F5230:H5230)</f>
        <v>3536.33</v>
      </c>
      <c r="J5230" s="49" t="n">
        <f aca="false">Calc!$C$5-D5230</f>
        <v>18</v>
      </c>
      <c r="K5230" s="49" t="n">
        <f aca="false">IF(J5230&lt;=Calc!$C$11,4,IF(J5230&lt;=Calc!$C$12,3,IF(J5230&lt;=Calc!$C$13,2,1)))</f>
        <v>4</v>
      </c>
      <c r="L5230" s="49" t="n">
        <f aca="false">1+(E5230&gt;=Calc!$C$16)+(E5230&gt;=Calc!$C$17)+(E5230&gt;=Calc!$C$18)</f>
        <v>4</v>
      </c>
      <c r="M5230" s="49" t="str">
        <f aca="false">IF(AND(K5230=4,L5230&gt;=3),"Champions",IF(AND(K5230=3,L5230&gt;=3),"Loyal",IF(K5230&gt;=3,"Recent / New",IF(L5230&gt;=3,"At Risk","Hibernating / Lost"))))</f>
        <v>Champions</v>
      </c>
      <c r="N5230" s="54" t="n">
        <f aca="false">IF(AND(Calc!$C$2&lt;=2009,Calc!$C$3&gt;=2009),F5230,0)+IF(AND(Calc!$C$2&lt;=2010,Calc!$C$3&gt;=2010),G5230,0)+IF(AND(Calc!$C$2&lt;=2011,Calc!$C$3&gt;=2011),H5230,0)</f>
        <v>3536.33</v>
      </c>
      <c r="O5230" s="61" t="n">
        <f aca="false">IF(AND(N5230&gt;0,OR(Calc!$C$4="*",B5230=Calc!$C$4)),N5230+ROW()*0.000000001,0)</f>
        <v>3536.33000523</v>
      </c>
    </row>
    <row r="5231" customFormat="false" ht="15" hidden="false" customHeight="false" outlineLevel="0" collapsed="false">
      <c r="A5231" s="49" t="n">
        <v>17660</v>
      </c>
      <c r="B5231" s="49" t="s">
        <v>189</v>
      </c>
      <c r="C5231" s="63" t="n">
        <v>40149</v>
      </c>
      <c r="D5231" s="63" t="n">
        <v>40745</v>
      </c>
      <c r="E5231" s="49" t="n">
        <v>2</v>
      </c>
      <c r="F5231" s="54" t="n">
        <v>163.47</v>
      </c>
      <c r="G5231" s="54" t="n">
        <v>0</v>
      </c>
      <c r="H5231" s="54" t="n">
        <v>178.75</v>
      </c>
      <c r="I5231" s="54" t="n">
        <f aca="false">SUM(F5231:H5231)</f>
        <v>342.22</v>
      </c>
      <c r="J5231" s="49" t="n">
        <f aca="false">Calc!$C$5-D5231</f>
        <v>142</v>
      </c>
      <c r="K5231" s="49" t="n">
        <f aca="false">IF(J5231&lt;=Calc!$C$11,4,IF(J5231&lt;=Calc!$C$12,3,IF(J5231&lt;=Calc!$C$13,2,1)))</f>
        <v>2</v>
      </c>
      <c r="L5231" s="49" t="n">
        <f aca="false">1+(E5231&gt;=Calc!$C$16)+(E5231&gt;=Calc!$C$17)+(E5231&gt;=Calc!$C$18)</f>
        <v>2</v>
      </c>
      <c r="M5231" s="49" t="str">
        <f aca="false">IF(AND(K5231=4,L5231&gt;=3),"Champions",IF(AND(K5231=3,L5231&gt;=3),"Loyal",IF(K5231&gt;=3,"Recent / New",IF(L5231&gt;=3,"At Risk","Hibernating / Lost"))))</f>
        <v>Hibernating / Lost</v>
      </c>
      <c r="N5231" s="54" t="n">
        <f aca="false">IF(AND(Calc!$C$2&lt;=2009,Calc!$C$3&gt;=2009),F5231,0)+IF(AND(Calc!$C$2&lt;=2010,Calc!$C$3&gt;=2010),G5231,0)+IF(AND(Calc!$C$2&lt;=2011,Calc!$C$3&gt;=2011),H5231,0)</f>
        <v>342.22</v>
      </c>
      <c r="O5231" s="61" t="n">
        <f aca="false">IF(AND(N5231&gt;0,OR(Calc!$C$4="*",B5231=Calc!$C$4)),N5231+ROW()*0.000000001,0)</f>
        <v>342.220005231</v>
      </c>
    </row>
    <row r="5232" customFormat="false" ht="15" hidden="false" customHeight="false" outlineLevel="0" collapsed="false">
      <c r="A5232" s="49" t="n">
        <v>17662</v>
      </c>
      <c r="B5232" s="49" t="s">
        <v>189</v>
      </c>
      <c r="C5232" s="63" t="n">
        <v>40164</v>
      </c>
      <c r="D5232" s="63" t="n">
        <v>40225</v>
      </c>
      <c r="E5232" s="49" t="n">
        <v>2</v>
      </c>
      <c r="F5232" s="54" t="n">
        <v>353</v>
      </c>
      <c r="G5232" s="54" t="n">
        <v>59.92</v>
      </c>
      <c r="H5232" s="54" t="n">
        <v>0</v>
      </c>
      <c r="I5232" s="54" t="n">
        <f aca="false">SUM(F5232:H5232)</f>
        <v>412.92</v>
      </c>
      <c r="J5232" s="49" t="n">
        <f aca="false">Calc!$C$5-D5232</f>
        <v>662</v>
      </c>
      <c r="K5232" s="49" t="n">
        <f aca="false">IF(J5232&lt;=Calc!$C$11,4,IF(J5232&lt;=Calc!$C$12,3,IF(J5232&lt;=Calc!$C$13,2,1)))</f>
        <v>1</v>
      </c>
      <c r="L5232" s="49" t="n">
        <f aca="false">1+(E5232&gt;=Calc!$C$16)+(E5232&gt;=Calc!$C$17)+(E5232&gt;=Calc!$C$18)</f>
        <v>2</v>
      </c>
      <c r="M5232" s="49" t="str">
        <f aca="false">IF(AND(K5232=4,L5232&gt;=3),"Champions",IF(AND(K5232=3,L5232&gt;=3),"Loyal",IF(K5232&gt;=3,"Recent / New",IF(L5232&gt;=3,"At Risk","Hibernating / Lost"))))</f>
        <v>Hibernating / Lost</v>
      </c>
      <c r="N5232" s="54" t="n">
        <f aca="false">IF(AND(Calc!$C$2&lt;=2009,Calc!$C$3&gt;=2009),F5232,0)+IF(AND(Calc!$C$2&lt;=2010,Calc!$C$3&gt;=2010),G5232,0)+IF(AND(Calc!$C$2&lt;=2011,Calc!$C$3&gt;=2011),H5232,0)</f>
        <v>412.92</v>
      </c>
      <c r="O5232" s="61" t="n">
        <f aca="false">IF(AND(N5232&gt;0,OR(Calc!$C$4="*",B5232=Calc!$C$4)),N5232+ROW()*0.000000001,0)</f>
        <v>412.920005232</v>
      </c>
    </row>
    <row r="5233" customFormat="false" ht="15" hidden="false" customHeight="false" outlineLevel="0" collapsed="false">
      <c r="A5233" s="49" t="n">
        <v>17663</v>
      </c>
      <c r="B5233" s="49" t="s">
        <v>189</v>
      </c>
      <c r="C5233" s="63" t="n">
        <v>40241</v>
      </c>
      <c r="D5233" s="63" t="n">
        <v>40861</v>
      </c>
      <c r="E5233" s="49" t="n">
        <v>17</v>
      </c>
      <c r="F5233" s="54" t="n">
        <v>-15</v>
      </c>
      <c r="G5233" s="54" t="n">
        <v>3307.77</v>
      </c>
      <c r="H5233" s="54" t="n">
        <v>1788.27</v>
      </c>
      <c r="I5233" s="54" t="n">
        <f aca="false">SUM(F5233:H5233)</f>
        <v>5081.04</v>
      </c>
      <c r="J5233" s="49" t="n">
        <f aca="false">Calc!$C$5-D5233</f>
        <v>26</v>
      </c>
      <c r="K5233" s="49" t="n">
        <f aca="false">IF(J5233&lt;=Calc!$C$11,4,IF(J5233&lt;=Calc!$C$12,3,IF(J5233&lt;=Calc!$C$13,2,1)))</f>
        <v>4</v>
      </c>
      <c r="L5233" s="49" t="n">
        <f aca="false">1+(E5233&gt;=Calc!$C$16)+(E5233&gt;=Calc!$C$17)+(E5233&gt;=Calc!$C$18)</f>
        <v>4</v>
      </c>
      <c r="M5233" s="49" t="str">
        <f aca="false">IF(AND(K5233=4,L5233&gt;=3),"Champions",IF(AND(K5233=3,L5233&gt;=3),"Loyal",IF(K5233&gt;=3,"Recent / New",IF(L5233&gt;=3,"At Risk","Hibernating / Lost"))))</f>
        <v>Champions</v>
      </c>
      <c r="N5233" s="54" t="n">
        <f aca="false">IF(AND(Calc!$C$2&lt;=2009,Calc!$C$3&gt;=2009),F5233,0)+IF(AND(Calc!$C$2&lt;=2010,Calc!$C$3&gt;=2010),G5233,0)+IF(AND(Calc!$C$2&lt;=2011,Calc!$C$3&gt;=2011),H5233,0)</f>
        <v>5081.04</v>
      </c>
      <c r="O5233" s="61" t="n">
        <f aca="false">IF(AND(N5233&gt;0,OR(Calc!$C$4="*",B5233=Calc!$C$4)),N5233+ROW()*0.000000001,0)</f>
        <v>5081.040005233</v>
      </c>
    </row>
    <row r="5234" customFormat="false" ht="15" hidden="false" customHeight="false" outlineLevel="0" collapsed="false">
      <c r="A5234" s="49" t="n">
        <v>17664</v>
      </c>
      <c r="B5234" s="49" t="s">
        <v>189</v>
      </c>
      <c r="C5234" s="63" t="n">
        <v>40266</v>
      </c>
      <c r="D5234" s="63" t="n">
        <v>40868</v>
      </c>
      <c r="E5234" s="49" t="n">
        <v>4</v>
      </c>
      <c r="F5234" s="54" t="n">
        <v>0</v>
      </c>
      <c r="G5234" s="54" t="n">
        <v>561.59</v>
      </c>
      <c r="H5234" s="54" t="n">
        <v>604.64</v>
      </c>
      <c r="I5234" s="54" t="n">
        <f aca="false">SUM(F5234:H5234)</f>
        <v>1166.23</v>
      </c>
      <c r="J5234" s="49" t="n">
        <f aca="false">Calc!$C$5-D5234</f>
        <v>19</v>
      </c>
      <c r="K5234" s="49" t="n">
        <f aca="false">IF(J5234&lt;=Calc!$C$11,4,IF(J5234&lt;=Calc!$C$12,3,IF(J5234&lt;=Calc!$C$13,2,1)))</f>
        <v>4</v>
      </c>
      <c r="L5234" s="49" t="n">
        <f aca="false">1+(E5234&gt;=Calc!$C$16)+(E5234&gt;=Calc!$C$17)+(E5234&gt;=Calc!$C$18)</f>
        <v>3</v>
      </c>
      <c r="M5234" s="49" t="str">
        <f aca="false">IF(AND(K5234=4,L5234&gt;=3),"Champions",IF(AND(K5234=3,L5234&gt;=3),"Loyal",IF(K5234&gt;=3,"Recent / New",IF(L5234&gt;=3,"At Risk","Hibernating / Lost"))))</f>
        <v>Champions</v>
      </c>
      <c r="N5234" s="54" t="n">
        <f aca="false">IF(AND(Calc!$C$2&lt;=2009,Calc!$C$3&gt;=2009),F5234,0)+IF(AND(Calc!$C$2&lt;=2010,Calc!$C$3&gt;=2010),G5234,0)+IF(AND(Calc!$C$2&lt;=2011,Calc!$C$3&gt;=2011),H5234,0)</f>
        <v>1166.23</v>
      </c>
      <c r="O5234" s="61" t="n">
        <f aca="false">IF(AND(N5234&gt;0,OR(Calc!$C$4="*",B5234=Calc!$C$4)),N5234+ROW()*0.000000001,0)</f>
        <v>1166.230005234</v>
      </c>
    </row>
    <row r="5235" customFormat="false" ht="15" hidden="false" customHeight="false" outlineLevel="0" collapsed="false">
      <c r="A5235" s="49" t="n">
        <v>17665</v>
      </c>
      <c r="B5235" s="49" t="s">
        <v>189</v>
      </c>
      <c r="C5235" s="63" t="n">
        <v>40393</v>
      </c>
      <c r="D5235" s="63" t="n">
        <v>40393</v>
      </c>
      <c r="E5235" s="49" t="n">
        <v>1</v>
      </c>
      <c r="F5235" s="54" t="n">
        <v>0</v>
      </c>
      <c r="G5235" s="54" t="n">
        <v>563.1</v>
      </c>
      <c r="H5235" s="54" t="n">
        <v>0</v>
      </c>
      <c r="I5235" s="54" t="n">
        <f aca="false">SUM(F5235:H5235)</f>
        <v>563.1</v>
      </c>
      <c r="J5235" s="49" t="n">
        <f aca="false">Calc!$C$5-D5235</f>
        <v>494</v>
      </c>
      <c r="K5235" s="49" t="n">
        <f aca="false">IF(J5235&lt;=Calc!$C$11,4,IF(J5235&lt;=Calc!$C$12,3,IF(J5235&lt;=Calc!$C$13,2,1)))</f>
        <v>1</v>
      </c>
      <c r="L5235" s="49" t="n">
        <f aca="false">1+(E5235&gt;=Calc!$C$16)+(E5235&gt;=Calc!$C$17)+(E5235&gt;=Calc!$C$18)</f>
        <v>1</v>
      </c>
      <c r="M5235" s="49" t="str">
        <f aca="false">IF(AND(K5235=4,L5235&gt;=3),"Champions",IF(AND(K5235=3,L5235&gt;=3),"Loyal",IF(K5235&gt;=3,"Recent / New",IF(L5235&gt;=3,"At Risk","Hibernating / Lost"))))</f>
        <v>Hibernating / Lost</v>
      </c>
      <c r="N5235" s="54" t="n">
        <f aca="false">IF(AND(Calc!$C$2&lt;=2009,Calc!$C$3&gt;=2009),F5235,0)+IF(AND(Calc!$C$2&lt;=2010,Calc!$C$3&gt;=2010),G5235,0)+IF(AND(Calc!$C$2&lt;=2011,Calc!$C$3&gt;=2011),H5235,0)</f>
        <v>563.1</v>
      </c>
      <c r="O5235" s="61" t="n">
        <f aca="false">IF(AND(N5235&gt;0,OR(Calc!$C$4="*",B5235=Calc!$C$4)),N5235+ROW()*0.000000001,0)</f>
        <v>563.100005235</v>
      </c>
    </row>
    <row r="5236" customFormat="false" ht="15" hidden="false" customHeight="false" outlineLevel="0" collapsed="false">
      <c r="A5236" s="49" t="n">
        <v>17666</v>
      </c>
      <c r="B5236" s="49" t="s">
        <v>189</v>
      </c>
      <c r="C5236" s="63" t="n">
        <v>40359</v>
      </c>
      <c r="D5236" s="63" t="n">
        <v>40883</v>
      </c>
      <c r="E5236" s="49" t="n">
        <v>5</v>
      </c>
      <c r="F5236" s="54" t="n">
        <v>0</v>
      </c>
      <c r="G5236" s="54" t="n">
        <v>1319.64</v>
      </c>
      <c r="H5236" s="54" t="n">
        <v>728.16</v>
      </c>
      <c r="I5236" s="54" t="n">
        <f aca="false">SUM(F5236:H5236)</f>
        <v>2047.8</v>
      </c>
      <c r="J5236" s="49" t="n">
        <f aca="false">Calc!$C$5-D5236</f>
        <v>4</v>
      </c>
      <c r="K5236" s="49" t="n">
        <f aca="false">IF(J5236&lt;=Calc!$C$11,4,IF(J5236&lt;=Calc!$C$12,3,IF(J5236&lt;=Calc!$C$13,2,1)))</f>
        <v>4</v>
      </c>
      <c r="L5236" s="49" t="n">
        <f aca="false">1+(E5236&gt;=Calc!$C$16)+(E5236&gt;=Calc!$C$17)+(E5236&gt;=Calc!$C$18)</f>
        <v>3</v>
      </c>
      <c r="M5236" s="49" t="str">
        <f aca="false">IF(AND(K5236=4,L5236&gt;=3),"Champions",IF(AND(K5236=3,L5236&gt;=3),"Loyal",IF(K5236&gt;=3,"Recent / New",IF(L5236&gt;=3,"At Risk","Hibernating / Lost"))))</f>
        <v>Champions</v>
      </c>
      <c r="N5236" s="54" t="n">
        <f aca="false">IF(AND(Calc!$C$2&lt;=2009,Calc!$C$3&gt;=2009),F5236,0)+IF(AND(Calc!$C$2&lt;=2010,Calc!$C$3&gt;=2010),G5236,0)+IF(AND(Calc!$C$2&lt;=2011,Calc!$C$3&gt;=2011),H5236,0)</f>
        <v>2047.8</v>
      </c>
      <c r="O5236" s="61" t="n">
        <f aca="false">IF(AND(N5236&gt;0,OR(Calc!$C$4="*",B5236=Calc!$C$4)),N5236+ROW()*0.000000001,0)</f>
        <v>2047.800005236</v>
      </c>
    </row>
    <row r="5237" customFormat="false" ht="15" hidden="false" customHeight="false" outlineLevel="0" collapsed="false">
      <c r="A5237" s="49" t="n">
        <v>17667</v>
      </c>
      <c r="B5237" s="49" t="s">
        <v>189</v>
      </c>
      <c r="C5237" s="63" t="n">
        <v>40232</v>
      </c>
      <c r="D5237" s="63" t="n">
        <v>40820</v>
      </c>
      <c r="E5237" s="49" t="n">
        <v>9</v>
      </c>
      <c r="F5237" s="54" t="n">
        <v>0</v>
      </c>
      <c r="G5237" s="54" t="n">
        <v>1828.29</v>
      </c>
      <c r="H5237" s="54" t="n">
        <v>2055.51</v>
      </c>
      <c r="I5237" s="54" t="n">
        <f aca="false">SUM(F5237:H5237)</f>
        <v>3883.8</v>
      </c>
      <c r="J5237" s="49" t="n">
        <f aca="false">Calc!$C$5-D5237</f>
        <v>67</v>
      </c>
      <c r="K5237" s="49" t="n">
        <f aca="false">IF(J5237&lt;=Calc!$C$11,4,IF(J5237&lt;=Calc!$C$12,3,IF(J5237&lt;=Calc!$C$13,2,1)))</f>
        <v>3</v>
      </c>
      <c r="L5237" s="49" t="n">
        <f aca="false">1+(E5237&gt;=Calc!$C$16)+(E5237&gt;=Calc!$C$17)+(E5237&gt;=Calc!$C$18)</f>
        <v>4</v>
      </c>
      <c r="M5237" s="49" t="str">
        <f aca="false">IF(AND(K5237=4,L5237&gt;=3),"Champions",IF(AND(K5237=3,L5237&gt;=3),"Loyal",IF(K5237&gt;=3,"Recent / New",IF(L5237&gt;=3,"At Risk","Hibernating / Lost"))))</f>
        <v>Loyal</v>
      </c>
      <c r="N5237" s="54" t="n">
        <f aca="false">IF(AND(Calc!$C$2&lt;=2009,Calc!$C$3&gt;=2009),F5237,0)+IF(AND(Calc!$C$2&lt;=2010,Calc!$C$3&gt;=2010),G5237,0)+IF(AND(Calc!$C$2&lt;=2011,Calc!$C$3&gt;=2011),H5237,0)</f>
        <v>3883.8</v>
      </c>
      <c r="O5237" s="61" t="n">
        <f aca="false">IF(AND(N5237&gt;0,OR(Calc!$C$4="*",B5237=Calc!$C$4)),N5237+ROW()*0.000000001,0)</f>
        <v>3883.800005237</v>
      </c>
    </row>
    <row r="5238" customFormat="false" ht="15" hidden="false" customHeight="false" outlineLevel="0" collapsed="false">
      <c r="A5238" s="49" t="n">
        <v>17668</v>
      </c>
      <c r="B5238" s="49" t="s">
        <v>189</v>
      </c>
      <c r="C5238" s="63" t="n">
        <v>40848</v>
      </c>
      <c r="D5238" s="63" t="n">
        <v>40885</v>
      </c>
      <c r="E5238" s="49" t="n">
        <v>2</v>
      </c>
      <c r="F5238" s="54" t="n">
        <v>0</v>
      </c>
      <c r="G5238" s="54" t="n">
        <v>0</v>
      </c>
      <c r="H5238" s="54" t="n">
        <v>347.75</v>
      </c>
      <c r="I5238" s="54" t="n">
        <f aca="false">SUM(F5238:H5238)</f>
        <v>347.75</v>
      </c>
      <c r="J5238" s="49" t="n">
        <f aca="false">Calc!$C$5-D5238</f>
        <v>2</v>
      </c>
      <c r="K5238" s="49" t="n">
        <f aca="false">IF(J5238&lt;=Calc!$C$11,4,IF(J5238&lt;=Calc!$C$12,3,IF(J5238&lt;=Calc!$C$13,2,1)))</f>
        <v>4</v>
      </c>
      <c r="L5238" s="49" t="n">
        <f aca="false">1+(E5238&gt;=Calc!$C$16)+(E5238&gt;=Calc!$C$17)+(E5238&gt;=Calc!$C$18)</f>
        <v>2</v>
      </c>
      <c r="M5238" s="49" t="str">
        <f aca="false">IF(AND(K5238=4,L5238&gt;=3),"Champions",IF(AND(K5238=3,L5238&gt;=3),"Loyal",IF(K5238&gt;=3,"Recent / New",IF(L5238&gt;=3,"At Risk","Hibernating / Lost"))))</f>
        <v>Recent / New</v>
      </c>
      <c r="N5238" s="54" t="n">
        <f aca="false">IF(AND(Calc!$C$2&lt;=2009,Calc!$C$3&gt;=2009),F5238,0)+IF(AND(Calc!$C$2&lt;=2010,Calc!$C$3&gt;=2010),G5238,0)+IF(AND(Calc!$C$2&lt;=2011,Calc!$C$3&gt;=2011),H5238,0)</f>
        <v>347.75</v>
      </c>
      <c r="O5238" s="61" t="n">
        <f aca="false">IF(AND(N5238&gt;0,OR(Calc!$C$4="*",B5238=Calc!$C$4)),N5238+ROW()*0.000000001,0)</f>
        <v>347.750005238</v>
      </c>
    </row>
    <row r="5239" customFormat="false" ht="15" hidden="false" customHeight="false" outlineLevel="0" collapsed="false">
      <c r="A5239" s="49" t="n">
        <v>17669</v>
      </c>
      <c r="B5239" s="49" t="s">
        <v>189</v>
      </c>
      <c r="C5239" s="63" t="n">
        <v>40269</v>
      </c>
      <c r="D5239" s="63" t="n">
        <v>40844</v>
      </c>
      <c r="E5239" s="49" t="n">
        <v>10</v>
      </c>
      <c r="F5239" s="54" t="n">
        <v>0</v>
      </c>
      <c r="G5239" s="54" t="n">
        <v>2735.63</v>
      </c>
      <c r="H5239" s="54" t="n">
        <v>3406.72</v>
      </c>
      <c r="I5239" s="54" t="n">
        <f aca="false">SUM(F5239:H5239)</f>
        <v>6142.35</v>
      </c>
      <c r="J5239" s="49" t="n">
        <f aca="false">Calc!$C$5-D5239</f>
        <v>43</v>
      </c>
      <c r="K5239" s="49" t="n">
        <f aca="false">IF(J5239&lt;=Calc!$C$11,4,IF(J5239&lt;=Calc!$C$12,3,IF(J5239&lt;=Calc!$C$13,2,1)))</f>
        <v>3</v>
      </c>
      <c r="L5239" s="49" t="n">
        <f aca="false">1+(E5239&gt;=Calc!$C$16)+(E5239&gt;=Calc!$C$17)+(E5239&gt;=Calc!$C$18)</f>
        <v>4</v>
      </c>
      <c r="M5239" s="49" t="str">
        <f aca="false">IF(AND(K5239=4,L5239&gt;=3),"Champions",IF(AND(K5239=3,L5239&gt;=3),"Loyal",IF(K5239&gt;=3,"Recent / New",IF(L5239&gt;=3,"At Risk","Hibernating / Lost"))))</f>
        <v>Loyal</v>
      </c>
      <c r="N5239" s="54" t="n">
        <f aca="false">IF(AND(Calc!$C$2&lt;=2009,Calc!$C$3&gt;=2009),F5239,0)+IF(AND(Calc!$C$2&lt;=2010,Calc!$C$3&gt;=2010),G5239,0)+IF(AND(Calc!$C$2&lt;=2011,Calc!$C$3&gt;=2011),H5239,0)</f>
        <v>6142.35</v>
      </c>
      <c r="O5239" s="61" t="n">
        <f aca="false">IF(AND(N5239&gt;0,OR(Calc!$C$4="*",B5239=Calc!$C$4)),N5239+ROW()*0.000000001,0)</f>
        <v>6142.350005239</v>
      </c>
    </row>
    <row r="5240" customFormat="false" ht="15" hidden="false" customHeight="false" outlineLevel="0" collapsed="false">
      <c r="A5240" s="49" t="n">
        <v>17670</v>
      </c>
      <c r="B5240" s="49" t="s">
        <v>189</v>
      </c>
      <c r="C5240" s="63" t="n">
        <v>40659</v>
      </c>
      <c r="D5240" s="63" t="n">
        <v>40659</v>
      </c>
      <c r="E5240" s="49" t="n">
        <v>1</v>
      </c>
      <c r="F5240" s="54" t="n">
        <v>0</v>
      </c>
      <c r="G5240" s="54" t="n">
        <v>0</v>
      </c>
      <c r="H5240" s="54" t="n">
        <v>205.7</v>
      </c>
      <c r="I5240" s="54" t="n">
        <f aca="false">SUM(F5240:H5240)</f>
        <v>205.7</v>
      </c>
      <c r="J5240" s="49" t="n">
        <f aca="false">Calc!$C$5-D5240</f>
        <v>228</v>
      </c>
      <c r="K5240" s="49" t="n">
        <f aca="false">IF(J5240&lt;=Calc!$C$11,4,IF(J5240&lt;=Calc!$C$12,3,IF(J5240&lt;=Calc!$C$13,2,1)))</f>
        <v>2</v>
      </c>
      <c r="L5240" s="49" t="n">
        <f aca="false">1+(E5240&gt;=Calc!$C$16)+(E5240&gt;=Calc!$C$17)+(E5240&gt;=Calc!$C$18)</f>
        <v>1</v>
      </c>
      <c r="M5240" s="49" t="str">
        <f aca="false">IF(AND(K5240=4,L5240&gt;=3),"Champions",IF(AND(K5240=3,L5240&gt;=3),"Loyal",IF(K5240&gt;=3,"Recent / New",IF(L5240&gt;=3,"At Risk","Hibernating / Lost"))))</f>
        <v>Hibernating / Lost</v>
      </c>
      <c r="N5240" s="54" t="n">
        <f aca="false">IF(AND(Calc!$C$2&lt;=2009,Calc!$C$3&gt;=2009),F5240,0)+IF(AND(Calc!$C$2&lt;=2010,Calc!$C$3&gt;=2010),G5240,0)+IF(AND(Calc!$C$2&lt;=2011,Calc!$C$3&gt;=2011),H5240,0)</f>
        <v>205.7</v>
      </c>
      <c r="O5240" s="61" t="n">
        <f aca="false">IF(AND(N5240&gt;0,OR(Calc!$C$4="*",B5240=Calc!$C$4)),N5240+ROW()*0.000000001,0)</f>
        <v>205.70000524</v>
      </c>
    </row>
    <row r="5241" customFormat="false" ht="15" hidden="false" customHeight="false" outlineLevel="0" collapsed="false">
      <c r="A5241" s="49" t="n">
        <v>17671</v>
      </c>
      <c r="B5241" s="49" t="s">
        <v>189</v>
      </c>
      <c r="C5241" s="63" t="n">
        <v>40511</v>
      </c>
      <c r="D5241" s="63" t="n">
        <v>40871</v>
      </c>
      <c r="E5241" s="49" t="n">
        <v>5</v>
      </c>
      <c r="F5241" s="54" t="n">
        <v>0</v>
      </c>
      <c r="G5241" s="54" t="n">
        <v>830.63</v>
      </c>
      <c r="H5241" s="54" t="n">
        <v>889.9</v>
      </c>
      <c r="I5241" s="54" t="n">
        <f aca="false">SUM(F5241:H5241)</f>
        <v>1720.53</v>
      </c>
      <c r="J5241" s="49" t="n">
        <f aca="false">Calc!$C$5-D5241</f>
        <v>16</v>
      </c>
      <c r="K5241" s="49" t="n">
        <f aca="false">IF(J5241&lt;=Calc!$C$11,4,IF(J5241&lt;=Calc!$C$12,3,IF(J5241&lt;=Calc!$C$13,2,1)))</f>
        <v>4</v>
      </c>
      <c r="L5241" s="49" t="n">
        <f aca="false">1+(E5241&gt;=Calc!$C$16)+(E5241&gt;=Calc!$C$17)+(E5241&gt;=Calc!$C$18)</f>
        <v>3</v>
      </c>
      <c r="M5241" s="49" t="str">
        <f aca="false">IF(AND(K5241=4,L5241&gt;=3),"Champions",IF(AND(K5241=3,L5241&gt;=3),"Loyal",IF(K5241&gt;=3,"Recent / New",IF(L5241&gt;=3,"At Risk","Hibernating / Lost"))))</f>
        <v>Champions</v>
      </c>
      <c r="N5241" s="54" t="n">
        <f aca="false">IF(AND(Calc!$C$2&lt;=2009,Calc!$C$3&gt;=2009),F5241,0)+IF(AND(Calc!$C$2&lt;=2010,Calc!$C$3&gt;=2010),G5241,0)+IF(AND(Calc!$C$2&lt;=2011,Calc!$C$3&gt;=2011),H5241,0)</f>
        <v>1720.53</v>
      </c>
      <c r="O5241" s="61" t="n">
        <f aca="false">IF(AND(N5241&gt;0,OR(Calc!$C$4="*",B5241=Calc!$C$4)),N5241+ROW()*0.000000001,0)</f>
        <v>1720.530005241</v>
      </c>
    </row>
    <row r="5242" customFormat="false" ht="15" hidden="false" customHeight="false" outlineLevel="0" collapsed="false">
      <c r="A5242" s="49" t="n">
        <v>17672</v>
      </c>
      <c r="B5242" s="49" t="s">
        <v>189</v>
      </c>
      <c r="C5242" s="63" t="n">
        <v>40245</v>
      </c>
      <c r="D5242" s="63" t="n">
        <v>40836</v>
      </c>
      <c r="E5242" s="49" t="n">
        <v>6</v>
      </c>
      <c r="F5242" s="54" t="n">
        <v>0</v>
      </c>
      <c r="G5242" s="54" t="n">
        <v>2485.57</v>
      </c>
      <c r="H5242" s="54" t="n">
        <v>3106.62</v>
      </c>
      <c r="I5242" s="54" t="n">
        <f aca="false">SUM(F5242:H5242)</f>
        <v>5592.19</v>
      </c>
      <c r="J5242" s="49" t="n">
        <f aca="false">Calc!$C$5-D5242</f>
        <v>51</v>
      </c>
      <c r="K5242" s="49" t="n">
        <f aca="false">IF(J5242&lt;=Calc!$C$11,4,IF(J5242&lt;=Calc!$C$12,3,IF(J5242&lt;=Calc!$C$13,2,1)))</f>
        <v>3</v>
      </c>
      <c r="L5242" s="49" t="n">
        <f aca="false">1+(E5242&gt;=Calc!$C$16)+(E5242&gt;=Calc!$C$17)+(E5242&gt;=Calc!$C$18)</f>
        <v>3</v>
      </c>
      <c r="M5242" s="49" t="str">
        <f aca="false">IF(AND(K5242=4,L5242&gt;=3),"Champions",IF(AND(K5242=3,L5242&gt;=3),"Loyal",IF(K5242&gt;=3,"Recent / New",IF(L5242&gt;=3,"At Risk","Hibernating / Lost"))))</f>
        <v>Loyal</v>
      </c>
      <c r="N5242" s="54" t="n">
        <f aca="false">IF(AND(Calc!$C$2&lt;=2009,Calc!$C$3&gt;=2009),F5242,0)+IF(AND(Calc!$C$2&lt;=2010,Calc!$C$3&gt;=2010),G5242,0)+IF(AND(Calc!$C$2&lt;=2011,Calc!$C$3&gt;=2011),H5242,0)</f>
        <v>5592.19</v>
      </c>
      <c r="O5242" s="61" t="n">
        <f aca="false">IF(AND(N5242&gt;0,OR(Calc!$C$4="*",B5242=Calc!$C$4)),N5242+ROW()*0.000000001,0)</f>
        <v>5592.190005242</v>
      </c>
    </row>
    <row r="5243" customFormat="false" ht="15" hidden="false" customHeight="false" outlineLevel="0" collapsed="false">
      <c r="A5243" s="49" t="n">
        <v>17673</v>
      </c>
      <c r="B5243" s="49" t="s">
        <v>189</v>
      </c>
      <c r="C5243" s="63" t="n">
        <v>40256</v>
      </c>
      <c r="D5243" s="63" t="n">
        <v>40885</v>
      </c>
      <c r="E5243" s="49" t="n">
        <v>13</v>
      </c>
      <c r="F5243" s="54" t="n">
        <v>0</v>
      </c>
      <c r="G5243" s="54" t="n">
        <v>2568.56</v>
      </c>
      <c r="H5243" s="54" t="n">
        <v>1588.07</v>
      </c>
      <c r="I5243" s="54" t="n">
        <f aca="false">SUM(F5243:H5243)</f>
        <v>4156.63</v>
      </c>
      <c r="J5243" s="49" t="n">
        <f aca="false">Calc!$C$5-D5243</f>
        <v>2</v>
      </c>
      <c r="K5243" s="49" t="n">
        <f aca="false">IF(J5243&lt;=Calc!$C$11,4,IF(J5243&lt;=Calc!$C$12,3,IF(J5243&lt;=Calc!$C$13,2,1)))</f>
        <v>4</v>
      </c>
      <c r="L5243" s="49" t="n">
        <f aca="false">1+(E5243&gt;=Calc!$C$16)+(E5243&gt;=Calc!$C$17)+(E5243&gt;=Calc!$C$18)</f>
        <v>4</v>
      </c>
      <c r="M5243" s="49" t="str">
        <f aca="false">IF(AND(K5243=4,L5243&gt;=3),"Champions",IF(AND(K5243=3,L5243&gt;=3),"Loyal",IF(K5243&gt;=3,"Recent / New",IF(L5243&gt;=3,"At Risk","Hibernating / Lost"))))</f>
        <v>Champions</v>
      </c>
      <c r="N5243" s="54" t="n">
        <f aca="false">IF(AND(Calc!$C$2&lt;=2009,Calc!$C$3&gt;=2009),F5243,0)+IF(AND(Calc!$C$2&lt;=2010,Calc!$C$3&gt;=2010),G5243,0)+IF(AND(Calc!$C$2&lt;=2011,Calc!$C$3&gt;=2011),H5243,0)</f>
        <v>4156.63</v>
      </c>
      <c r="O5243" s="61" t="n">
        <f aca="false">IF(AND(N5243&gt;0,OR(Calc!$C$4="*",B5243=Calc!$C$4)),N5243+ROW()*0.000000001,0)</f>
        <v>4156.630005243</v>
      </c>
    </row>
    <row r="5244" customFormat="false" ht="15" hidden="false" customHeight="false" outlineLevel="0" collapsed="false">
      <c r="A5244" s="49" t="n">
        <v>17674</v>
      </c>
      <c r="B5244" s="49" t="s">
        <v>189</v>
      </c>
      <c r="C5244" s="63" t="n">
        <v>40518</v>
      </c>
      <c r="D5244" s="63" t="n">
        <v>40812</v>
      </c>
      <c r="E5244" s="49" t="n">
        <v>2</v>
      </c>
      <c r="F5244" s="54" t="n">
        <v>0</v>
      </c>
      <c r="G5244" s="54" t="n">
        <v>300.66</v>
      </c>
      <c r="H5244" s="54" t="n">
        <v>250.38</v>
      </c>
      <c r="I5244" s="54" t="n">
        <f aca="false">SUM(F5244:H5244)</f>
        <v>551.04</v>
      </c>
      <c r="J5244" s="49" t="n">
        <f aca="false">Calc!$C$5-D5244</f>
        <v>75</v>
      </c>
      <c r="K5244" s="49" t="n">
        <f aca="false">IF(J5244&lt;=Calc!$C$11,4,IF(J5244&lt;=Calc!$C$12,3,IF(J5244&lt;=Calc!$C$13,2,1)))</f>
        <v>3</v>
      </c>
      <c r="L5244" s="49" t="n">
        <f aca="false">1+(E5244&gt;=Calc!$C$16)+(E5244&gt;=Calc!$C$17)+(E5244&gt;=Calc!$C$18)</f>
        <v>2</v>
      </c>
      <c r="M5244" s="49" t="str">
        <f aca="false">IF(AND(K5244=4,L5244&gt;=3),"Champions",IF(AND(K5244=3,L5244&gt;=3),"Loyal",IF(K5244&gt;=3,"Recent / New",IF(L5244&gt;=3,"At Risk","Hibernating / Lost"))))</f>
        <v>Recent / New</v>
      </c>
      <c r="N5244" s="54" t="n">
        <f aca="false">IF(AND(Calc!$C$2&lt;=2009,Calc!$C$3&gt;=2009),F5244,0)+IF(AND(Calc!$C$2&lt;=2010,Calc!$C$3&gt;=2010),G5244,0)+IF(AND(Calc!$C$2&lt;=2011,Calc!$C$3&gt;=2011),H5244,0)</f>
        <v>551.04</v>
      </c>
      <c r="O5244" s="61" t="n">
        <f aca="false">IF(AND(N5244&gt;0,OR(Calc!$C$4="*",B5244=Calc!$C$4)),N5244+ROW()*0.000000001,0)</f>
        <v>551.040005244</v>
      </c>
    </row>
    <row r="5245" customFormat="false" ht="15" hidden="false" customHeight="false" outlineLevel="0" collapsed="false">
      <c r="A5245" s="49" t="n">
        <v>17675</v>
      </c>
      <c r="B5245" s="49" t="s">
        <v>189</v>
      </c>
      <c r="C5245" s="63" t="n">
        <v>40157</v>
      </c>
      <c r="D5245" s="63" t="n">
        <v>40885</v>
      </c>
      <c r="E5245" s="49" t="n">
        <v>70</v>
      </c>
      <c r="F5245" s="54" t="n">
        <v>1064.42</v>
      </c>
      <c r="G5245" s="54" t="n">
        <v>16848.02</v>
      </c>
      <c r="H5245" s="54" t="n">
        <v>19154.58</v>
      </c>
      <c r="I5245" s="54" t="n">
        <f aca="false">SUM(F5245:H5245)</f>
        <v>37067.02</v>
      </c>
      <c r="J5245" s="49" t="n">
        <f aca="false">Calc!$C$5-D5245</f>
        <v>2</v>
      </c>
      <c r="K5245" s="49" t="n">
        <f aca="false">IF(J5245&lt;=Calc!$C$11,4,IF(J5245&lt;=Calc!$C$12,3,IF(J5245&lt;=Calc!$C$13,2,1)))</f>
        <v>4</v>
      </c>
      <c r="L5245" s="49" t="n">
        <f aca="false">1+(E5245&gt;=Calc!$C$16)+(E5245&gt;=Calc!$C$17)+(E5245&gt;=Calc!$C$18)</f>
        <v>4</v>
      </c>
      <c r="M5245" s="49" t="str">
        <f aca="false">IF(AND(K5245=4,L5245&gt;=3),"Champions",IF(AND(K5245=3,L5245&gt;=3),"Loyal",IF(K5245&gt;=3,"Recent / New",IF(L5245&gt;=3,"At Risk","Hibernating / Lost"))))</f>
        <v>Champions</v>
      </c>
      <c r="N5245" s="54" t="n">
        <f aca="false">IF(AND(Calc!$C$2&lt;=2009,Calc!$C$3&gt;=2009),F5245,0)+IF(AND(Calc!$C$2&lt;=2010,Calc!$C$3&gt;=2010),G5245,0)+IF(AND(Calc!$C$2&lt;=2011,Calc!$C$3&gt;=2011),H5245,0)</f>
        <v>37067.02</v>
      </c>
      <c r="O5245" s="61" t="n">
        <f aca="false">IF(AND(N5245&gt;0,OR(Calc!$C$4="*",B5245=Calc!$C$4)),N5245+ROW()*0.000000001,0)</f>
        <v>37067.020005245</v>
      </c>
    </row>
    <row r="5246" customFormat="false" ht="15" hidden="false" customHeight="false" outlineLevel="0" collapsed="false">
      <c r="A5246" s="49" t="n">
        <v>17676</v>
      </c>
      <c r="B5246" s="49" t="s">
        <v>189</v>
      </c>
      <c r="C5246" s="63" t="n">
        <v>40267</v>
      </c>
      <c r="D5246" s="63" t="n">
        <v>40882</v>
      </c>
      <c r="E5246" s="49" t="n">
        <v>10</v>
      </c>
      <c r="F5246" s="54" t="n">
        <v>0</v>
      </c>
      <c r="G5246" s="54" t="n">
        <v>1339.25</v>
      </c>
      <c r="H5246" s="54" t="n">
        <v>1070.48</v>
      </c>
      <c r="I5246" s="54" t="n">
        <f aca="false">SUM(F5246:H5246)</f>
        <v>2409.73</v>
      </c>
      <c r="J5246" s="49" t="n">
        <f aca="false">Calc!$C$5-D5246</f>
        <v>5</v>
      </c>
      <c r="K5246" s="49" t="n">
        <f aca="false">IF(J5246&lt;=Calc!$C$11,4,IF(J5246&lt;=Calc!$C$12,3,IF(J5246&lt;=Calc!$C$13,2,1)))</f>
        <v>4</v>
      </c>
      <c r="L5246" s="49" t="n">
        <f aca="false">1+(E5246&gt;=Calc!$C$16)+(E5246&gt;=Calc!$C$17)+(E5246&gt;=Calc!$C$18)</f>
        <v>4</v>
      </c>
      <c r="M5246" s="49" t="str">
        <f aca="false">IF(AND(K5246=4,L5246&gt;=3),"Champions",IF(AND(K5246=3,L5246&gt;=3),"Loyal",IF(K5246&gt;=3,"Recent / New",IF(L5246&gt;=3,"At Risk","Hibernating / Lost"))))</f>
        <v>Champions</v>
      </c>
      <c r="N5246" s="54" t="n">
        <f aca="false">IF(AND(Calc!$C$2&lt;=2009,Calc!$C$3&gt;=2009),F5246,0)+IF(AND(Calc!$C$2&lt;=2010,Calc!$C$3&gt;=2010),G5246,0)+IF(AND(Calc!$C$2&lt;=2011,Calc!$C$3&gt;=2011),H5246,0)</f>
        <v>2409.73</v>
      </c>
      <c r="O5246" s="61" t="n">
        <f aca="false">IF(AND(N5246&gt;0,OR(Calc!$C$4="*",B5246=Calc!$C$4)),N5246+ROW()*0.000000001,0)</f>
        <v>2409.730005246</v>
      </c>
    </row>
    <row r="5247" customFormat="false" ht="15" hidden="false" customHeight="false" outlineLevel="0" collapsed="false">
      <c r="A5247" s="49" t="n">
        <v>17677</v>
      </c>
      <c r="B5247" s="49" t="s">
        <v>189</v>
      </c>
      <c r="C5247" s="63" t="n">
        <v>40163</v>
      </c>
      <c r="D5247" s="63" t="n">
        <v>40885</v>
      </c>
      <c r="E5247" s="49" t="n">
        <v>54</v>
      </c>
      <c r="F5247" s="54" t="n">
        <v>993.25</v>
      </c>
      <c r="G5247" s="54" t="n">
        <v>18646.83</v>
      </c>
      <c r="H5247" s="54" t="n">
        <v>14593.27</v>
      </c>
      <c r="I5247" s="54" t="n">
        <f aca="false">SUM(F5247:H5247)</f>
        <v>34233.35</v>
      </c>
      <c r="J5247" s="49" t="n">
        <f aca="false">Calc!$C$5-D5247</f>
        <v>2</v>
      </c>
      <c r="K5247" s="49" t="n">
        <f aca="false">IF(J5247&lt;=Calc!$C$11,4,IF(J5247&lt;=Calc!$C$12,3,IF(J5247&lt;=Calc!$C$13,2,1)))</f>
        <v>4</v>
      </c>
      <c r="L5247" s="49" t="n">
        <f aca="false">1+(E5247&gt;=Calc!$C$16)+(E5247&gt;=Calc!$C$17)+(E5247&gt;=Calc!$C$18)</f>
        <v>4</v>
      </c>
      <c r="M5247" s="49" t="str">
        <f aca="false">IF(AND(K5247=4,L5247&gt;=3),"Champions",IF(AND(K5247=3,L5247&gt;=3),"Loyal",IF(K5247&gt;=3,"Recent / New",IF(L5247&gt;=3,"At Risk","Hibernating / Lost"))))</f>
        <v>Champions</v>
      </c>
      <c r="N5247" s="54" t="n">
        <f aca="false">IF(AND(Calc!$C$2&lt;=2009,Calc!$C$3&gt;=2009),F5247,0)+IF(AND(Calc!$C$2&lt;=2010,Calc!$C$3&gt;=2010),G5247,0)+IF(AND(Calc!$C$2&lt;=2011,Calc!$C$3&gt;=2011),H5247,0)</f>
        <v>34233.35</v>
      </c>
      <c r="O5247" s="61" t="n">
        <f aca="false">IF(AND(N5247&gt;0,OR(Calc!$C$4="*",B5247=Calc!$C$4)),N5247+ROW()*0.000000001,0)</f>
        <v>34233.350005247</v>
      </c>
    </row>
    <row r="5248" customFormat="false" ht="15" hidden="false" customHeight="false" outlineLevel="0" collapsed="false">
      <c r="A5248" s="49" t="n">
        <v>17678</v>
      </c>
      <c r="B5248" s="49" t="s">
        <v>189</v>
      </c>
      <c r="C5248" s="63" t="n">
        <v>40283</v>
      </c>
      <c r="D5248" s="63" t="n">
        <v>40623</v>
      </c>
      <c r="E5248" s="49" t="n">
        <v>2</v>
      </c>
      <c r="F5248" s="54" t="n">
        <v>0</v>
      </c>
      <c r="G5248" s="54" t="n">
        <v>281.7</v>
      </c>
      <c r="H5248" s="54" t="n">
        <v>298.11</v>
      </c>
      <c r="I5248" s="54" t="n">
        <f aca="false">SUM(F5248:H5248)</f>
        <v>579.81</v>
      </c>
      <c r="J5248" s="49" t="n">
        <f aca="false">Calc!$C$5-D5248</f>
        <v>264</v>
      </c>
      <c r="K5248" s="49" t="n">
        <f aca="false">IF(J5248&lt;=Calc!$C$11,4,IF(J5248&lt;=Calc!$C$12,3,IF(J5248&lt;=Calc!$C$13,2,1)))</f>
        <v>2</v>
      </c>
      <c r="L5248" s="49" t="n">
        <f aca="false">1+(E5248&gt;=Calc!$C$16)+(E5248&gt;=Calc!$C$17)+(E5248&gt;=Calc!$C$18)</f>
        <v>2</v>
      </c>
      <c r="M5248" s="49" t="str">
        <f aca="false">IF(AND(K5248=4,L5248&gt;=3),"Champions",IF(AND(K5248=3,L5248&gt;=3),"Loyal",IF(K5248&gt;=3,"Recent / New",IF(L5248&gt;=3,"At Risk","Hibernating / Lost"))))</f>
        <v>Hibernating / Lost</v>
      </c>
      <c r="N5248" s="54" t="n">
        <f aca="false">IF(AND(Calc!$C$2&lt;=2009,Calc!$C$3&gt;=2009),F5248,0)+IF(AND(Calc!$C$2&lt;=2010,Calc!$C$3&gt;=2010),G5248,0)+IF(AND(Calc!$C$2&lt;=2011,Calc!$C$3&gt;=2011),H5248,0)</f>
        <v>579.81</v>
      </c>
      <c r="O5248" s="61" t="n">
        <f aca="false">IF(AND(N5248&gt;0,OR(Calc!$C$4="*",B5248=Calc!$C$4)),N5248+ROW()*0.000000001,0)</f>
        <v>579.810005248</v>
      </c>
    </row>
    <row r="5249" customFormat="false" ht="15" hidden="false" customHeight="false" outlineLevel="0" collapsed="false">
      <c r="A5249" s="49" t="n">
        <v>17679</v>
      </c>
      <c r="B5249" s="49" t="s">
        <v>189</v>
      </c>
      <c r="C5249" s="63" t="n">
        <v>40150</v>
      </c>
      <c r="D5249" s="63" t="n">
        <v>40834</v>
      </c>
      <c r="E5249" s="49" t="n">
        <v>7</v>
      </c>
      <c r="F5249" s="54" t="n">
        <v>451</v>
      </c>
      <c r="G5249" s="54" t="n">
        <v>723.45</v>
      </c>
      <c r="H5249" s="54" t="n">
        <v>1992.11</v>
      </c>
      <c r="I5249" s="54" t="n">
        <f aca="false">SUM(F5249:H5249)</f>
        <v>3166.56</v>
      </c>
      <c r="J5249" s="49" t="n">
        <f aca="false">Calc!$C$5-D5249</f>
        <v>53</v>
      </c>
      <c r="K5249" s="49" t="n">
        <f aca="false">IF(J5249&lt;=Calc!$C$11,4,IF(J5249&lt;=Calc!$C$12,3,IF(J5249&lt;=Calc!$C$13,2,1)))</f>
        <v>3</v>
      </c>
      <c r="L5249" s="49" t="n">
        <f aca="false">1+(E5249&gt;=Calc!$C$16)+(E5249&gt;=Calc!$C$17)+(E5249&gt;=Calc!$C$18)</f>
        <v>3</v>
      </c>
      <c r="M5249" s="49" t="str">
        <f aca="false">IF(AND(K5249=4,L5249&gt;=3),"Champions",IF(AND(K5249=3,L5249&gt;=3),"Loyal",IF(K5249&gt;=3,"Recent / New",IF(L5249&gt;=3,"At Risk","Hibernating / Lost"))))</f>
        <v>Loyal</v>
      </c>
      <c r="N5249" s="54" t="n">
        <f aca="false">IF(AND(Calc!$C$2&lt;=2009,Calc!$C$3&gt;=2009),F5249,0)+IF(AND(Calc!$C$2&lt;=2010,Calc!$C$3&gt;=2010),G5249,0)+IF(AND(Calc!$C$2&lt;=2011,Calc!$C$3&gt;=2011),H5249,0)</f>
        <v>3166.56</v>
      </c>
      <c r="O5249" s="61" t="n">
        <f aca="false">IF(AND(N5249&gt;0,OR(Calc!$C$4="*",B5249=Calc!$C$4)),N5249+ROW()*0.000000001,0)</f>
        <v>3166.560005249</v>
      </c>
    </row>
    <row r="5250" customFormat="false" ht="15" hidden="false" customHeight="false" outlineLevel="0" collapsed="false">
      <c r="A5250" s="49" t="n">
        <v>17680</v>
      </c>
      <c r="B5250" s="49" t="s">
        <v>189</v>
      </c>
      <c r="C5250" s="63" t="n">
        <v>40375</v>
      </c>
      <c r="D5250" s="63" t="n">
        <v>40863</v>
      </c>
      <c r="E5250" s="49" t="n">
        <v>3</v>
      </c>
      <c r="F5250" s="54" t="n">
        <v>0</v>
      </c>
      <c r="G5250" s="54" t="n">
        <v>278.1</v>
      </c>
      <c r="H5250" s="54" t="n">
        <v>184.4</v>
      </c>
      <c r="I5250" s="54" t="n">
        <f aca="false">SUM(F5250:H5250)</f>
        <v>462.5</v>
      </c>
      <c r="J5250" s="49" t="n">
        <f aca="false">Calc!$C$5-D5250</f>
        <v>24</v>
      </c>
      <c r="K5250" s="49" t="n">
        <f aca="false">IF(J5250&lt;=Calc!$C$11,4,IF(J5250&lt;=Calc!$C$12,3,IF(J5250&lt;=Calc!$C$13,2,1)))</f>
        <v>4</v>
      </c>
      <c r="L5250" s="49" t="n">
        <f aca="false">1+(E5250&gt;=Calc!$C$16)+(E5250&gt;=Calc!$C$17)+(E5250&gt;=Calc!$C$18)</f>
        <v>2</v>
      </c>
      <c r="M5250" s="49" t="str">
        <f aca="false">IF(AND(K5250=4,L5250&gt;=3),"Champions",IF(AND(K5250=3,L5250&gt;=3),"Loyal",IF(K5250&gt;=3,"Recent / New",IF(L5250&gt;=3,"At Risk","Hibernating / Lost"))))</f>
        <v>Recent / New</v>
      </c>
      <c r="N5250" s="54" t="n">
        <f aca="false">IF(AND(Calc!$C$2&lt;=2009,Calc!$C$3&gt;=2009),F5250,0)+IF(AND(Calc!$C$2&lt;=2010,Calc!$C$3&gt;=2010),G5250,0)+IF(AND(Calc!$C$2&lt;=2011,Calc!$C$3&gt;=2011),H5250,0)</f>
        <v>462.5</v>
      </c>
      <c r="O5250" s="61" t="n">
        <f aca="false">IF(AND(N5250&gt;0,OR(Calc!$C$4="*",B5250=Calc!$C$4)),N5250+ROW()*0.000000001,0)</f>
        <v>462.50000525</v>
      </c>
    </row>
    <row r="5251" customFormat="false" ht="15" hidden="false" customHeight="false" outlineLevel="0" collapsed="false">
      <c r="A5251" s="49" t="n">
        <v>17681</v>
      </c>
      <c r="B5251" s="49" t="s">
        <v>189</v>
      </c>
      <c r="C5251" s="63" t="n">
        <v>40193</v>
      </c>
      <c r="D5251" s="63" t="n">
        <v>40289</v>
      </c>
      <c r="E5251" s="49" t="n">
        <v>5</v>
      </c>
      <c r="F5251" s="54" t="n">
        <v>-201.6</v>
      </c>
      <c r="G5251" s="54" t="n">
        <v>731.2</v>
      </c>
      <c r="H5251" s="54" t="n">
        <v>0</v>
      </c>
      <c r="I5251" s="54" t="n">
        <f aca="false">SUM(F5251:H5251)</f>
        <v>529.6</v>
      </c>
      <c r="J5251" s="49" t="n">
        <f aca="false">Calc!$C$5-D5251</f>
        <v>598</v>
      </c>
      <c r="K5251" s="49" t="n">
        <f aca="false">IF(J5251&lt;=Calc!$C$11,4,IF(J5251&lt;=Calc!$C$12,3,IF(J5251&lt;=Calc!$C$13,2,1)))</f>
        <v>1</v>
      </c>
      <c r="L5251" s="49" t="n">
        <f aca="false">1+(E5251&gt;=Calc!$C$16)+(E5251&gt;=Calc!$C$17)+(E5251&gt;=Calc!$C$18)</f>
        <v>3</v>
      </c>
      <c r="M5251" s="49" t="str">
        <f aca="false">IF(AND(K5251=4,L5251&gt;=3),"Champions",IF(AND(K5251=3,L5251&gt;=3),"Loyal",IF(K5251&gt;=3,"Recent / New",IF(L5251&gt;=3,"At Risk","Hibernating / Lost"))))</f>
        <v>At Risk</v>
      </c>
      <c r="N5251" s="54" t="n">
        <f aca="false">IF(AND(Calc!$C$2&lt;=2009,Calc!$C$3&gt;=2009),F5251,0)+IF(AND(Calc!$C$2&lt;=2010,Calc!$C$3&gt;=2010),G5251,0)+IF(AND(Calc!$C$2&lt;=2011,Calc!$C$3&gt;=2011),H5251,0)</f>
        <v>529.6</v>
      </c>
      <c r="O5251" s="61" t="n">
        <f aca="false">IF(AND(N5251&gt;0,OR(Calc!$C$4="*",B5251=Calc!$C$4)),N5251+ROW()*0.000000001,0)</f>
        <v>529.600005251</v>
      </c>
    </row>
    <row r="5252" customFormat="false" ht="15" hidden="false" customHeight="false" outlineLevel="0" collapsed="false">
      <c r="A5252" s="49" t="n">
        <v>17682</v>
      </c>
      <c r="B5252" s="49" t="s">
        <v>189</v>
      </c>
      <c r="C5252" s="63" t="n">
        <v>40245</v>
      </c>
      <c r="D5252" s="63" t="n">
        <v>40876</v>
      </c>
      <c r="E5252" s="49" t="n">
        <v>11</v>
      </c>
      <c r="F5252" s="54" t="n">
        <v>0</v>
      </c>
      <c r="G5252" s="54" t="n">
        <v>1982.45</v>
      </c>
      <c r="H5252" s="54" t="n">
        <v>2067.83</v>
      </c>
      <c r="I5252" s="54" t="n">
        <f aca="false">SUM(F5252:H5252)</f>
        <v>4050.28</v>
      </c>
      <c r="J5252" s="49" t="n">
        <f aca="false">Calc!$C$5-D5252</f>
        <v>11</v>
      </c>
      <c r="K5252" s="49" t="n">
        <f aca="false">IF(J5252&lt;=Calc!$C$11,4,IF(J5252&lt;=Calc!$C$12,3,IF(J5252&lt;=Calc!$C$13,2,1)))</f>
        <v>4</v>
      </c>
      <c r="L5252" s="49" t="n">
        <f aca="false">1+(E5252&gt;=Calc!$C$16)+(E5252&gt;=Calc!$C$17)+(E5252&gt;=Calc!$C$18)</f>
        <v>4</v>
      </c>
      <c r="M5252" s="49" t="str">
        <f aca="false">IF(AND(K5252=4,L5252&gt;=3),"Champions",IF(AND(K5252=3,L5252&gt;=3),"Loyal",IF(K5252&gt;=3,"Recent / New",IF(L5252&gt;=3,"At Risk","Hibernating / Lost"))))</f>
        <v>Champions</v>
      </c>
      <c r="N5252" s="54" t="n">
        <f aca="false">IF(AND(Calc!$C$2&lt;=2009,Calc!$C$3&gt;=2009),F5252,0)+IF(AND(Calc!$C$2&lt;=2010,Calc!$C$3&gt;=2010),G5252,0)+IF(AND(Calc!$C$2&lt;=2011,Calc!$C$3&gt;=2011),H5252,0)</f>
        <v>4050.28</v>
      </c>
      <c r="O5252" s="61" t="n">
        <f aca="false">IF(AND(N5252&gt;0,OR(Calc!$C$4="*",B5252=Calc!$C$4)),N5252+ROW()*0.000000001,0)</f>
        <v>4050.280005252</v>
      </c>
    </row>
    <row r="5253" customFormat="false" ht="15" hidden="false" customHeight="false" outlineLevel="0" collapsed="false">
      <c r="A5253" s="49" t="n">
        <v>17683</v>
      </c>
      <c r="B5253" s="49" t="s">
        <v>189</v>
      </c>
      <c r="C5253" s="63" t="n">
        <v>40332</v>
      </c>
      <c r="D5253" s="63" t="n">
        <v>40501</v>
      </c>
      <c r="E5253" s="49" t="n">
        <v>3</v>
      </c>
      <c r="F5253" s="54" t="n">
        <v>0</v>
      </c>
      <c r="G5253" s="54" t="n">
        <v>819.01</v>
      </c>
      <c r="H5253" s="54" t="n">
        <v>0</v>
      </c>
      <c r="I5253" s="54" t="n">
        <f aca="false">SUM(F5253:H5253)</f>
        <v>819.01</v>
      </c>
      <c r="J5253" s="49" t="n">
        <f aca="false">Calc!$C$5-D5253</f>
        <v>386</v>
      </c>
      <c r="K5253" s="49" t="n">
        <f aca="false">IF(J5253&lt;=Calc!$C$11,4,IF(J5253&lt;=Calc!$C$12,3,IF(J5253&lt;=Calc!$C$13,2,1)))</f>
        <v>1</v>
      </c>
      <c r="L5253" s="49" t="n">
        <f aca="false">1+(E5253&gt;=Calc!$C$16)+(E5253&gt;=Calc!$C$17)+(E5253&gt;=Calc!$C$18)</f>
        <v>2</v>
      </c>
      <c r="M5253" s="49" t="str">
        <f aca="false">IF(AND(K5253=4,L5253&gt;=3),"Champions",IF(AND(K5253=3,L5253&gt;=3),"Loyal",IF(K5253&gt;=3,"Recent / New",IF(L5253&gt;=3,"At Risk","Hibernating / Lost"))))</f>
        <v>Hibernating / Lost</v>
      </c>
      <c r="N5253" s="54" t="n">
        <f aca="false">IF(AND(Calc!$C$2&lt;=2009,Calc!$C$3&gt;=2009),F5253,0)+IF(AND(Calc!$C$2&lt;=2010,Calc!$C$3&gt;=2010),G5253,0)+IF(AND(Calc!$C$2&lt;=2011,Calc!$C$3&gt;=2011),H5253,0)</f>
        <v>819.01</v>
      </c>
      <c r="O5253" s="61" t="n">
        <f aca="false">IF(AND(N5253&gt;0,OR(Calc!$C$4="*",B5253=Calc!$C$4)),N5253+ROW()*0.000000001,0)</f>
        <v>819.010005253</v>
      </c>
    </row>
    <row r="5254" customFormat="false" ht="15" hidden="false" customHeight="false" outlineLevel="0" collapsed="false">
      <c r="A5254" s="49" t="n">
        <v>17684</v>
      </c>
      <c r="B5254" s="49" t="s">
        <v>189</v>
      </c>
      <c r="C5254" s="63" t="n">
        <v>40843</v>
      </c>
      <c r="D5254" s="63" t="n">
        <v>40843</v>
      </c>
      <c r="E5254" s="49" t="n">
        <v>1</v>
      </c>
      <c r="F5254" s="54" t="n">
        <v>0</v>
      </c>
      <c r="G5254" s="54" t="n">
        <v>0</v>
      </c>
      <c r="H5254" s="54" t="n">
        <v>239.41</v>
      </c>
      <c r="I5254" s="54" t="n">
        <f aca="false">SUM(F5254:H5254)</f>
        <v>239.41</v>
      </c>
      <c r="J5254" s="49" t="n">
        <f aca="false">Calc!$C$5-D5254</f>
        <v>44</v>
      </c>
      <c r="K5254" s="49" t="n">
        <f aca="false">IF(J5254&lt;=Calc!$C$11,4,IF(J5254&lt;=Calc!$C$12,3,IF(J5254&lt;=Calc!$C$13,2,1)))</f>
        <v>3</v>
      </c>
      <c r="L5254" s="49" t="n">
        <f aca="false">1+(E5254&gt;=Calc!$C$16)+(E5254&gt;=Calc!$C$17)+(E5254&gt;=Calc!$C$18)</f>
        <v>1</v>
      </c>
      <c r="M5254" s="49" t="str">
        <f aca="false">IF(AND(K5254=4,L5254&gt;=3),"Champions",IF(AND(K5254=3,L5254&gt;=3),"Loyal",IF(K5254&gt;=3,"Recent / New",IF(L5254&gt;=3,"At Risk","Hibernating / Lost"))))</f>
        <v>Recent / New</v>
      </c>
      <c r="N5254" s="54" t="n">
        <f aca="false">IF(AND(Calc!$C$2&lt;=2009,Calc!$C$3&gt;=2009),F5254,0)+IF(AND(Calc!$C$2&lt;=2010,Calc!$C$3&gt;=2010),G5254,0)+IF(AND(Calc!$C$2&lt;=2011,Calc!$C$3&gt;=2011),H5254,0)</f>
        <v>239.41</v>
      </c>
      <c r="O5254" s="61" t="n">
        <f aca="false">IF(AND(N5254&gt;0,OR(Calc!$C$4="*",B5254=Calc!$C$4)),N5254+ROW()*0.000000001,0)</f>
        <v>239.410005254</v>
      </c>
    </row>
    <row r="5255" customFormat="false" ht="15" hidden="false" customHeight="false" outlineLevel="0" collapsed="false">
      <c r="A5255" s="49" t="n">
        <v>17685</v>
      </c>
      <c r="B5255" s="49" t="s">
        <v>189</v>
      </c>
      <c r="C5255" s="63" t="n">
        <v>40220</v>
      </c>
      <c r="D5255" s="63" t="n">
        <v>40870</v>
      </c>
      <c r="E5255" s="49" t="n">
        <v>12</v>
      </c>
      <c r="F5255" s="54" t="n">
        <v>0</v>
      </c>
      <c r="G5255" s="54" t="n">
        <v>2747.14</v>
      </c>
      <c r="H5255" s="54" t="n">
        <v>2692.81</v>
      </c>
      <c r="I5255" s="54" t="n">
        <f aca="false">SUM(F5255:H5255)</f>
        <v>5439.95</v>
      </c>
      <c r="J5255" s="49" t="n">
        <f aca="false">Calc!$C$5-D5255</f>
        <v>17</v>
      </c>
      <c r="K5255" s="49" t="n">
        <f aca="false">IF(J5255&lt;=Calc!$C$11,4,IF(J5255&lt;=Calc!$C$12,3,IF(J5255&lt;=Calc!$C$13,2,1)))</f>
        <v>4</v>
      </c>
      <c r="L5255" s="49" t="n">
        <f aca="false">1+(E5255&gt;=Calc!$C$16)+(E5255&gt;=Calc!$C$17)+(E5255&gt;=Calc!$C$18)</f>
        <v>4</v>
      </c>
      <c r="M5255" s="49" t="str">
        <f aca="false">IF(AND(K5255=4,L5255&gt;=3),"Champions",IF(AND(K5255=3,L5255&gt;=3),"Loyal",IF(K5255&gt;=3,"Recent / New",IF(L5255&gt;=3,"At Risk","Hibernating / Lost"))))</f>
        <v>Champions</v>
      </c>
      <c r="N5255" s="54" t="n">
        <f aca="false">IF(AND(Calc!$C$2&lt;=2009,Calc!$C$3&gt;=2009),F5255,0)+IF(AND(Calc!$C$2&lt;=2010,Calc!$C$3&gt;=2010),G5255,0)+IF(AND(Calc!$C$2&lt;=2011,Calc!$C$3&gt;=2011),H5255,0)</f>
        <v>5439.95</v>
      </c>
      <c r="O5255" s="61" t="n">
        <f aca="false">IF(AND(N5255&gt;0,OR(Calc!$C$4="*",B5255=Calc!$C$4)),N5255+ROW()*0.000000001,0)</f>
        <v>5439.950005255</v>
      </c>
    </row>
    <row r="5256" customFormat="false" ht="15" hidden="false" customHeight="false" outlineLevel="0" collapsed="false">
      <c r="A5256" s="49" t="n">
        <v>17686</v>
      </c>
      <c r="B5256" s="49" t="s">
        <v>189</v>
      </c>
      <c r="C5256" s="63" t="n">
        <v>40353</v>
      </c>
      <c r="D5256" s="63" t="n">
        <v>40879</v>
      </c>
      <c r="E5256" s="49" t="n">
        <v>9</v>
      </c>
      <c r="F5256" s="54" t="n">
        <v>0</v>
      </c>
      <c r="G5256" s="54" t="n">
        <v>2557.35</v>
      </c>
      <c r="H5256" s="54" t="n">
        <v>5739.46</v>
      </c>
      <c r="I5256" s="54" t="n">
        <f aca="false">SUM(F5256:H5256)</f>
        <v>8296.81</v>
      </c>
      <c r="J5256" s="49" t="n">
        <f aca="false">Calc!$C$5-D5256</f>
        <v>8</v>
      </c>
      <c r="K5256" s="49" t="n">
        <f aca="false">IF(J5256&lt;=Calc!$C$11,4,IF(J5256&lt;=Calc!$C$12,3,IF(J5256&lt;=Calc!$C$13,2,1)))</f>
        <v>4</v>
      </c>
      <c r="L5256" s="49" t="n">
        <f aca="false">1+(E5256&gt;=Calc!$C$16)+(E5256&gt;=Calc!$C$17)+(E5256&gt;=Calc!$C$18)</f>
        <v>4</v>
      </c>
      <c r="M5256" s="49" t="str">
        <f aca="false">IF(AND(K5256=4,L5256&gt;=3),"Champions",IF(AND(K5256=3,L5256&gt;=3),"Loyal",IF(K5256&gt;=3,"Recent / New",IF(L5256&gt;=3,"At Risk","Hibernating / Lost"))))</f>
        <v>Champions</v>
      </c>
      <c r="N5256" s="54" t="n">
        <f aca="false">IF(AND(Calc!$C$2&lt;=2009,Calc!$C$3&gt;=2009),F5256,0)+IF(AND(Calc!$C$2&lt;=2010,Calc!$C$3&gt;=2010),G5256,0)+IF(AND(Calc!$C$2&lt;=2011,Calc!$C$3&gt;=2011),H5256,0)</f>
        <v>8296.81</v>
      </c>
      <c r="O5256" s="61" t="n">
        <f aca="false">IF(AND(N5256&gt;0,OR(Calc!$C$4="*",B5256=Calc!$C$4)),N5256+ROW()*0.000000001,0)</f>
        <v>8296.810005256</v>
      </c>
    </row>
    <row r="5257" customFormat="false" ht="15" hidden="false" customHeight="false" outlineLevel="0" collapsed="false">
      <c r="A5257" s="49" t="n">
        <v>17687</v>
      </c>
      <c r="B5257" s="49" t="s">
        <v>189</v>
      </c>
      <c r="C5257" s="63" t="n">
        <v>40466</v>
      </c>
      <c r="D5257" s="63" t="n">
        <v>40466</v>
      </c>
      <c r="E5257" s="49" t="n">
        <v>1</v>
      </c>
      <c r="F5257" s="54" t="n">
        <v>0</v>
      </c>
      <c r="G5257" s="54" t="n">
        <v>432.68</v>
      </c>
      <c r="H5257" s="54" t="n">
        <v>0</v>
      </c>
      <c r="I5257" s="54" t="n">
        <f aca="false">SUM(F5257:H5257)</f>
        <v>432.68</v>
      </c>
      <c r="J5257" s="49" t="n">
        <f aca="false">Calc!$C$5-D5257</f>
        <v>421</v>
      </c>
      <c r="K5257" s="49" t="n">
        <f aca="false">IF(J5257&lt;=Calc!$C$11,4,IF(J5257&lt;=Calc!$C$12,3,IF(J5257&lt;=Calc!$C$13,2,1)))</f>
        <v>1</v>
      </c>
      <c r="L5257" s="49" t="n">
        <f aca="false">1+(E5257&gt;=Calc!$C$16)+(E5257&gt;=Calc!$C$17)+(E5257&gt;=Calc!$C$18)</f>
        <v>1</v>
      </c>
      <c r="M5257" s="49" t="str">
        <f aca="false">IF(AND(K5257=4,L5257&gt;=3),"Champions",IF(AND(K5257=3,L5257&gt;=3),"Loyal",IF(K5257&gt;=3,"Recent / New",IF(L5257&gt;=3,"At Risk","Hibernating / Lost"))))</f>
        <v>Hibernating / Lost</v>
      </c>
      <c r="N5257" s="54" t="n">
        <f aca="false">IF(AND(Calc!$C$2&lt;=2009,Calc!$C$3&gt;=2009),F5257,0)+IF(AND(Calc!$C$2&lt;=2010,Calc!$C$3&gt;=2010),G5257,0)+IF(AND(Calc!$C$2&lt;=2011,Calc!$C$3&gt;=2011),H5257,0)</f>
        <v>432.68</v>
      </c>
      <c r="O5257" s="61" t="n">
        <f aca="false">IF(AND(N5257&gt;0,OR(Calc!$C$4="*",B5257=Calc!$C$4)),N5257+ROW()*0.000000001,0)</f>
        <v>432.680005257</v>
      </c>
    </row>
    <row r="5258" customFormat="false" ht="15" hidden="false" customHeight="false" outlineLevel="0" collapsed="false">
      <c r="A5258" s="49" t="n">
        <v>17688</v>
      </c>
      <c r="B5258" s="49" t="s">
        <v>189</v>
      </c>
      <c r="C5258" s="63" t="n">
        <v>40493</v>
      </c>
      <c r="D5258" s="63" t="n">
        <v>40493</v>
      </c>
      <c r="E5258" s="49" t="n">
        <v>1</v>
      </c>
      <c r="F5258" s="54" t="n">
        <v>0</v>
      </c>
      <c r="G5258" s="54" t="n">
        <v>286.5</v>
      </c>
      <c r="H5258" s="54" t="n">
        <v>0</v>
      </c>
      <c r="I5258" s="54" t="n">
        <f aca="false">SUM(F5258:H5258)</f>
        <v>286.5</v>
      </c>
      <c r="J5258" s="49" t="n">
        <f aca="false">Calc!$C$5-D5258</f>
        <v>394</v>
      </c>
      <c r="K5258" s="49" t="n">
        <f aca="false">IF(J5258&lt;=Calc!$C$11,4,IF(J5258&lt;=Calc!$C$12,3,IF(J5258&lt;=Calc!$C$13,2,1)))</f>
        <v>1</v>
      </c>
      <c r="L5258" s="49" t="n">
        <f aca="false">1+(E5258&gt;=Calc!$C$16)+(E5258&gt;=Calc!$C$17)+(E5258&gt;=Calc!$C$18)</f>
        <v>1</v>
      </c>
      <c r="M5258" s="49" t="str">
        <f aca="false">IF(AND(K5258=4,L5258&gt;=3),"Champions",IF(AND(K5258=3,L5258&gt;=3),"Loyal",IF(K5258&gt;=3,"Recent / New",IF(L5258&gt;=3,"At Risk","Hibernating / Lost"))))</f>
        <v>Hibernating / Lost</v>
      </c>
      <c r="N5258" s="54" t="n">
        <f aca="false">IF(AND(Calc!$C$2&lt;=2009,Calc!$C$3&gt;=2009),F5258,0)+IF(AND(Calc!$C$2&lt;=2010,Calc!$C$3&gt;=2010),G5258,0)+IF(AND(Calc!$C$2&lt;=2011,Calc!$C$3&gt;=2011),H5258,0)</f>
        <v>286.5</v>
      </c>
      <c r="O5258" s="61" t="n">
        <f aca="false">IF(AND(N5258&gt;0,OR(Calc!$C$4="*",B5258=Calc!$C$4)),N5258+ROW()*0.000000001,0)</f>
        <v>286.500005258</v>
      </c>
    </row>
    <row r="5259" customFormat="false" ht="15" hidden="false" customHeight="false" outlineLevel="0" collapsed="false">
      <c r="A5259" s="49" t="n">
        <v>17689</v>
      </c>
      <c r="B5259" s="49" t="s">
        <v>189</v>
      </c>
      <c r="C5259" s="63" t="n">
        <v>40412</v>
      </c>
      <c r="D5259" s="63" t="n">
        <v>40498</v>
      </c>
      <c r="E5259" s="49" t="n">
        <v>2</v>
      </c>
      <c r="F5259" s="54" t="n">
        <v>0</v>
      </c>
      <c r="G5259" s="54" t="n">
        <v>317.08</v>
      </c>
      <c r="H5259" s="54" t="n">
        <v>0</v>
      </c>
      <c r="I5259" s="54" t="n">
        <f aca="false">SUM(F5259:H5259)</f>
        <v>317.08</v>
      </c>
      <c r="J5259" s="49" t="n">
        <f aca="false">Calc!$C$5-D5259</f>
        <v>389</v>
      </c>
      <c r="K5259" s="49" t="n">
        <f aca="false">IF(J5259&lt;=Calc!$C$11,4,IF(J5259&lt;=Calc!$C$12,3,IF(J5259&lt;=Calc!$C$13,2,1)))</f>
        <v>1</v>
      </c>
      <c r="L5259" s="49" t="n">
        <f aca="false">1+(E5259&gt;=Calc!$C$16)+(E5259&gt;=Calc!$C$17)+(E5259&gt;=Calc!$C$18)</f>
        <v>2</v>
      </c>
      <c r="M5259" s="49" t="str">
        <f aca="false">IF(AND(K5259=4,L5259&gt;=3),"Champions",IF(AND(K5259=3,L5259&gt;=3),"Loyal",IF(K5259&gt;=3,"Recent / New",IF(L5259&gt;=3,"At Risk","Hibernating / Lost"))))</f>
        <v>Hibernating / Lost</v>
      </c>
      <c r="N5259" s="54" t="n">
        <f aca="false">IF(AND(Calc!$C$2&lt;=2009,Calc!$C$3&gt;=2009),F5259,0)+IF(AND(Calc!$C$2&lt;=2010,Calc!$C$3&gt;=2010),G5259,0)+IF(AND(Calc!$C$2&lt;=2011,Calc!$C$3&gt;=2011),H5259,0)</f>
        <v>317.08</v>
      </c>
      <c r="O5259" s="61" t="n">
        <f aca="false">IF(AND(N5259&gt;0,OR(Calc!$C$4="*",B5259=Calc!$C$4)),N5259+ROW()*0.000000001,0)</f>
        <v>317.080005259</v>
      </c>
    </row>
    <row r="5260" customFormat="false" ht="15" hidden="false" customHeight="false" outlineLevel="0" collapsed="false">
      <c r="A5260" s="49" t="n">
        <v>17690</v>
      </c>
      <c r="B5260" s="49" t="s">
        <v>189</v>
      </c>
      <c r="C5260" s="63" t="n">
        <v>40212</v>
      </c>
      <c r="D5260" s="63" t="n">
        <v>40856</v>
      </c>
      <c r="E5260" s="49" t="n">
        <v>20</v>
      </c>
      <c r="F5260" s="54" t="n">
        <v>0</v>
      </c>
      <c r="G5260" s="54" t="n">
        <v>2924.9</v>
      </c>
      <c r="H5260" s="54" t="n">
        <v>4029.4</v>
      </c>
      <c r="I5260" s="54" t="n">
        <f aca="false">SUM(F5260:H5260)</f>
        <v>6954.3</v>
      </c>
      <c r="J5260" s="49" t="n">
        <f aca="false">Calc!$C$5-D5260</f>
        <v>31</v>
      </c>
      <c r="K5260" s="49" t="n">
        <f aca="false">IF(J5260&lt;=Calc!$C$11,4,IF(J5260&lt;=Calc!$C$12,3,IF(J5260&lt;=Calc!$C$13,2,1)))</f>
        <v>3</v>
      </c>
      <c r="L5260" s="49" t="n">
        <f aca="false">1+(E5260&gt;=Calc!$C$16)+(E5260&gt;=Calc!$C$17)+(E5260&gt;=Calc!$C$18)</f>
        <v>4</v>
      </c>
      <c r="M5260" s="49" t="str">
        <f aca="false">IF(AND(K5260=4,L5260&gt;=3),"Champions",IF(AND(K5260=3,L5260&gt;=3),"Loyal",IF(K5260&gt;=3,"Recent / New",IF(L5260&gt;=3,"At Risk","Hibernating / Lost"))))</f>
        <v>Loyal</v>
      </c>
      <c r="N5260" s="54" t="n">
        <f aca="false">IF(AND(Calc!$C$2&lt;=2009,Calc!$C$3&gt;=2009),F5260,0)+IF(AND(Calc!$C$2&lt;=2010,Calc!$C$3&gt;=2010),G5260,0)+IF(AND(Calc!$C$2&lt;=2011,Calc!$C$3&gt;=2011),H5260,0)</f>
        <v>6954.3</v>
      </c>
      <c r="O5260" s="61" t="n">
        <f aca="false">IF(AND(N5260&gt;0,OR(Calc!$C$4="*",B5260=Calc!$C$4)),N5260+ROW()*0.000000001,0)</f>
        <v>6954.30000526</v>
      </c>
    </row>
    <row r="5261" customFormat="false" ht="15" hidden="false" customHeight="false" outlineLevel="0" collapsed="false">
      <c r="A5261" s="49" t="n">
        <v>17691</v>
      </c>
      <c r="B5261" s="49" t="s">
        <v>189</v>
      </c>
      <c r="C5261" s="63" t="n">
        <v>40340</v>
      </c>
      <c r="D5261" s="63" t="n">
        <v>40528</v>
      </c>
      <c r="E5261" s="49" t="n">
        <v>4</v>
      </c>
      <c r="F5261" s="54" t="n">
        <v>0</v>
      </c>
      <c r="G5261" s="54" t="n">
        <v>627.35</v>
      </c>
      <c r="H5261" s="54" t="n">
        <v>0</v>
      </c>
      <c r="I5261" s="54" t="n">
        <f aca="false">SUM(F5261:H5261)</f>
        <v>627.35</v>
      </c>
      <c r="J5261" s="49" t="n">
        <f aca="false">Calc!$C$5-D5261</f>
        <v>359</v>
      </c>
      <c r="K5261" s="49" t="n">
        <f aca="false">IF(J5261&lt;=Calc!$C$11,4,IF(J5261&lt;=Calc!$C$12,3,IF(J5261&lt;=Calc!$C$13,2,1)))</f>
        <v>2</v>
      </c>
      <c r="L5261" s="49" t="n">
        <f aca="false">1+(E5261&gt;=Calc!$C$16)+(E5261&gt;=Calc!$C$17)+(E5261&gt;=Calc!$C$18)</f>
        <v>3</v>
      </c>
      <c r="M5261" s="49" t="str">
        <f aca="false">IF(AND(K5261=4,L5261&gt;=3),"Champions",IF(AND(K5261=3,L5261&gt;=3),"Loyal",IF(K5261&gt;=3,"Recent / New",IF(L5261&gt;=3,"At Risk","Hibernating / Lost"))))</f>
        <v>At Risk</v>
      </c>
      <c r="N5261" s="54" t="n">
        <f aca="false">IF(AND(Calc!$C$2&lt;=2009,Calc!$C$3&gt;=2009),F5261,0)+IF(AND(Calc!$C$2&lt;=2010,Calc!$C$3&gt;=2010),G5261,0)+IF(AND(Calc!$C$2&lt;=2011,Calc!$C$3&gt;=2011),H5261,0)</f>
        <v>627.35</v>
      </c>
      <c r="O5261" s="61" t="n">
        <f aca="false">IF(AND(N5261&gt;0,OR(Calc!$C$4="*",B5261=Calc!$C$4)),N5261+ROW()*0.000000001,0)</f>
        <v>627.350005261</v>
      </c>
    </row>
    <row r="5262" customFormat="false" ht="15" hidden="false" customHeight="false" outlineLevel="0" collapsed="false">
      <c r="A5262" s="49" t="n">
        <v>17692</v>
      </c>
      <c r="B5262" s="49" t="s">
        <v>189</v>
      </c>
      <c r="C5262" s="63" t="n">
        <v>40346</v>
      </c>
      <c r="D5262" s="63" t="n">
        <v>40759</v>
      </c>
      <c r="E5262" s="49" t="n">
        <v>12</v>
      </c>
      <c r="F5262" s="54" t="n">
        <v>0</v>
      </c>
      <c r="G5262" s="54" t="n">
        <v>2556.86</v>
      </c>
      <c r="H5262" s="54" t="n">
        <v>390.18</v>
      </c>
      <c r="I5262" s="54" t="n">
        <f aca="false">SUM(F5262:H5262)</f>
        <v>2947.04</v>
      </c>
      <c r="J5262" s="49" t="n">
        <f aca="false">Calc!$C$5-D5262</f>
        <v>128</v>
      </c>
      <c r="K5262" s="49" t="n">
        <f aca="false">IF(J5262&lt;=Calc!$C$11,4,IF(J5262&lt;=Calc!$C$12,3,IF(J5262&lt;=Calc!$C$13,2,1)))</f>
        <v>2</v>
      </c>
      <c r="L5262" s="49" t="n">
        <f aca="false">1+(E5262&gt;=Calc!$C$16)+(E5262&gt;=Calc!$C$17)+(E5262&gt;=Calc!$C$18)</f>
        <v>4</v>
      </c>
      <c r="M5262" s="49" t="str">
        <f aca="false">IF(AND(K5262=4,L5262&gt;=3),"Champions",IF(AND(K5262=3,L5262&gt;=3),"Loyal",IF(K5262&gt;=3,"Recent / New",IF(L5262&gt;=3,"At Risk","Hibernating / Lost"))))</f>
        <v>At Risk</v>
      </c>
      <c r="N5262" s="54" t="n">
        <f aca="false">IF(AND(Calc!$C$2&lt;=2009,Calc!$C$3&gt;=2009),F5262,0)+IF(AND(Calc!$C$2&lt;=2010,Calc!$C$3&gt;=2010),G5262,0)+IF(AND(Calc!$C$2&lt;=2011,Calc!$C$3&gt;=2011),H5262,0)</f>
        <v>2947.04</v>
      </c>
      <c r="O5262" s="61" t="n">
        <f aca="false">IF(AND(N5262&gt;0,OR(Calc!$C$4="*",B5262=Calc!$C$4)),N5262+ROW()*0.000000001,0)</f>
        <v>2947.040005262</v>
      </c>
    </row>
    <row r="5263" customFormat="false" ht="15" hidden="false" customHeight="false" outlineLevel="0" collapsed="false">
      <c r="A5263" s="49" t="n">
        <v>17693</v>
      </c>
      <c r="B5263" s="49" t="s">
        <v>189</v>
      </c>
      <c r="C5263" s="63" t="n">
        <v>40749</v>
      </c>
      <c r="D5263" s="63" t="n">
        <v>40749</v>
      </c>
      <c r="E5263" s="49" t="n">
        <v>1</v>
      </c>
      <c r="F5263" s="54" t="n">
        <v>0</v>
      </c>
      <c r="G5263" s="54" t="n">
        <v>0</v>
      </c>
      <c r="H5263" s="54" t="n">
        <v>187.02</v>
      </c>
      <c r="I5263" s="54" t="n">
        <f aca="false">SUM(F5263:H5263)</f>
        <v>187.02</v>
      </c>
      <c r="J5263" s="49" t="n">
        <f aca="false">Calc!$C$5-D5263</f>
        <v>138</v>
      </c>
      <c r="K5263" s="49" t="n">
        <f aca="false">IF(J5263&lt;=Calc!$C$11,4,IF(J5263&lt;=Calc!$C$12,3,IF(J5263&lt;=Calc!$C$13,2,1)))</f>
        <v>2</v>
      </c>
      <c r="L5263" s="49" t="n">
        <f aca="false">1+(E5263&gt;=Calc!$C$16)+(E5263&gt;=Calc!$C$17)+(E5263&gt;=Calc!$C$18)</f>
        <v>1</v>
      </c>
      <c r="M5263" s="49" t="str">
        <f aca="false">IF(AND(K5263=4,L5263&gt;=3),"Champions",IF(AND(K5263=3,L5263&gt;=3),"Loyal",IF(K5263&gt;=3,"Recent / New",IF(L5263&gt;=3,"At Risk","Hibernating / Lost"))))</f>
        <v>Hibernating / Lost</v>
      </c>
      <c r="N5263" s="54" t="n">
        <f aca="false">IF(AND(Calc!$C$2&lt;=2009,Calc!$C$3&gt;=2009),F5263,0)+IF(AND(Calc!$C$2&lt;=2010,Calc!$C$3&gt;=2010),G5263,0)+IF(AND(Calc!$C$2&lt;=2011,Calc!$C$3&gt;=2011),H5263,0)</f>
        <v>187.02</v>
      </c>
      <c r="O5263" s="61" t="n">
        <f aca="false">IF(AND(N5263&gt;0,OR(Calc!$C$4="*",B5263=Calc!$C$4)),N5263+ROW()*0.000000001,0)</f>
        <v>187.020005263</v>
      </c>
    </row>
    <row r="5264" customFormat="false" ht="15" hidden="false" customHeight="false" outlineLevel="0" collapsed="false">
      <c r="A5264" s="49" t="n">
        <v>17694</v>
      </c>
      <c r="B5264" s="49" t="s">
        <v>189</v>
      </c>
      <c r="C5264" s="63" t="n">
        <v>40324</v>
      </c>
      <c r="D5264" s="63" t="n">
        <v>40745</v>
      </c>
      <c r="E5264" s="49" t="n">
        <v>3</v>
      </c>
      <c r="F5264" s="54" t="n">
        <v>0</v>
      </c>
      <c r="G5264" s="54" t="n">
        <v>1412.85</v>
      </c>
      <c r="H5264" s="54" t="n">
        <v>283.12</v>
      </c>
      <c r="I5264" s="54" t="n">
        <f aca="false">SUM(F5264:H5264)</f>
        <v>1695.97</v>
      </c>
      <c r="J5264" s="49" t="n">
        <f aca="false">Calc!$C$5-D5264</f>
        <v>142</v>
      </c>
      <c r="K5264" s="49" t="n">
        <f aca="false">IF(J5264&lt;=Calc!$C$11,4,IF(J5264&lt;=Calc!$C$12,3,IF(J5264&lt;=Calc!$C$13,2,1)))</f>
        <v>2</v>
      </c>
      <c r="L5264" s="49" t="n">
        <f aca="false">1+(E5264&gt;=Calc!$C$16)+(E5264&gt;=Calc!$C$17)+(E5264&gt;=Calc!$C$18)</f>
        <v>2</v>
      </c>
      <c r="M5264" s="49" t="str">
        <f aca="false">IF(AND(K5264=4,L5264&gt;=3),"Champions",IF(AND(K5264=3,L5264&gt;=3),"Loyal",IF(K5264&gt;=3,"Recent / New",IF(L5264&gt;=3,"At Risk","Hibernating / Lost"))))</f>
        <v>Hibernating / Lost</v>
      </c>
      <c r="N5264" s="54" t="n">
        <f aca="false">IF(AND(Calc!$C$2&lt;=2009,Calc!$C$3&gt;=2009),F5264,0)+IF(AND(Calc!$C$2&lt;=2010,Calc!$C$3&gt;=2010),G5264,0)+IF(AND(Calc!$C$2&lt;=2011,Calc!$C$3&gt;=2011),H5264,0)</f>
        <v>1695.97</v>
      </c>
      <c r="O5264" s="61" t="n">
        <f aca="false">IF(AND(N5264&gt;0,OR(Calc!$C$4="*",B5264=Calc!$C$4)),N5264+ROW()*0.000000001,0)</f>
        <v>1695.970005264</v>
      </c>
    </row>
    <row r="5265" customFormat="false" ht="15" hidden="false" customHeight="false" outlineLevel="0" collapsed="false">
      <c r="A5265" s="49" t="n">
        <v>17695</v>
      </c>
      <c r="B5265" s="49" t="s">
        <v>189</v>
      </c>
      <c r="C5265" s="63" t="n">
        <v>40206</v>
      </c>
      <c r="D5265" s="63" t="n">
        <v>40755</v>
      </c>
      <c r="E5265" s="49" t="n">
        <v>5</v>
      </c>
      <c r="F5265" s="54" t="n">
        <v>0</v>
      </c>
      <c r="G5265" s="54" t="n">
        <v>955.2</v>
      </c>
      <c r="H5265" s="54" t="n">
        <v>765.34</v>
      </c>
      <c r="I5265" s="54" t="n">
        <f aca="false">SUM(F5265:H5265)</f>
        <v>1720.54</v>
      </c>
      <c r="J5265" s="49" t="n">
        <f aca="false">Calc!$C$5-D5265</f>
        <v>132</v>
      </c>
      <c r="K5265" s="49" t="n">
        <f aca="false">IF(J5265&lt;=Calc!$C$11,4,IF(J5265&lt;=Calc!$C$12,3,IF(J5265&lt;=Calc!$C$13,2,1)))</f>
        <v>2</v>
      </c>
      <c r="L5265" s="49" t="n">
        <f aca="false">1+(E5265&gt;=Calc!$C$16)+(E5265&gt;=Calc!$C$17)+(E5265&gt;=Calc!$C$18)</f>
        <v>3</v>
      </c>
      <c r="M5265" s="49" t="str">
        <f aca="false">IF(AND(K5265=4,L5265&gt;=3),"Champions",IF(AND(K5265=3,L5265&gt;=3),"Loyal",IF(K5265&gt;=3,"Recent / New",IF(L5265&gt;=3,"At Risk","Hibernating / Lost"))))</f>
        <v>At Risk</v>
      </c>
      <c r="N5265" s="54" t="n">
        <f aca="false">IF(AND(Calc!$C$2&lt;=2009,Calc!$C$3&gt;=2009),F5265,0)+IF(AND(Calc!$C$2&lt;=2010,Calc!$C$3&gt;=2010),G5265,0)+IF(AND(Calc!$C$2&lt;=2011,Calc!$C$3&gt;=2011),H5265,0)</f>
        <v>1720.54</v>
      </c>
      <c r="O5265" s="61" t="n">
        <f aca="false">IF(AND(N5265&gt;0,OR(Calc!$C$4="*",B5265=Calc!$C$4)),N5265+ROW()*0.000000001,0)</f>
        <v>1720.540005265</v>
      </c>
    </row>
    <row r="5266" customFormat="false" ht="15" hidden="false" customHeight="false" outlineLevel="0" collapsed="false">
      <c r="A5266" s="49" t="n">
        <v>17696</v>
      </c>
      <c r="B5266" s="49" t="s">
        <v>189</v>
      </c>
      <c r="C5266" s="63" t="n">
        <v>40157</v>
      </c>
      <c r="D5266" s="63" t="n">
        <v>40848</v>
      </c>
      <c r="E5266" s="49" t="n">
        <v>27</v>
      </c>
      <c r="F5266" s="54" t="n">
        <v>635.67</v>
      </c>
      <c r="G5266" s="54" t="n">
        <v>4719.77</v>
      </c>
      <c r="H5266" s="54" t="n">
        <v>2025.45</v>
      </c>
      <c r="I5266" s="54" t="n">
        <f aca="false">SUM(F5266:H5266)</f>
        <v>7380.89</v>
      </c>
      <c r="J5266" s="49" t="n">
        <f aca="false">Calc!$C$5-D5266</f>
        <v>39</v>
      </c>
      <c r="K5266" s="49" t="n">
        <f aca="false">IF(J5266&lt;=Calc!$C$11,4,IF(J5266&lt;=Calc!$C$12,3,IF(J5266&lt;=Calc!$C$13,2,1)))</f>
        <v>3</v>
      </c>
      <c r="L5266" s="49" t="n">
        <f aca="false">1+(E5266&gt;=Calc!$C$16)+(E5266&gt;=Calc!$C$17)+(E5266&gt;=Calc!$C$18)</f>
        <v>4</v>
      </c>
      <c r="M5266" s="49" t="str">
        <f aca="false">IF(AND(K5266=4,L5266&gt;=3),"Champions",IF(AND(K5266=3,L5266&gt;=3),"Loyal",IF(K5266&gt;=3,"Recent / New",IF(L5266&gt;=3,"At Risk","Hibernating / Lost"))))</f>
        <v>Loyal</v>
      </c>
      <c r="N5266" s="54" t="n">
        <f aca="false">IF(AND(Calc!$C$2&lt;=2009,Calc!$C$3&gt;=2009),F5266,0)+IF(AND(Calc!$C$2&lt;=2010,Calc!$C$3&gt;=2010),G5266,0)+IF(AND(Calc!$C$2&lt;=2011,Calc!$C$3&gt;=2011),H5266,0)</f>
        <v>7380.89</v>
      </c>
      <c r="O5266" s="61" t="n">
        <f aca="false">IF(AND(N5266&gt;0,OR(Calc!$C$4="*",B5266=Calc!$C$4)),N5266+ROW()*0.000000001,0)</f>
        <v>7380.890005266</v>
      </c>
    </row>
    <row r="5267" customFormat="false" ht="15" hidden="false" customHeight="false" outlineLevel="0" collapsed="false">
      <c r="A5267" s="49" t="n">
        <v>17697</v>
      </c>
      <c r="B5267" s="49" t="s">
        <v>189</v>
      </c>
      <c r="C5267" s="63" t="n">
        <v>40650</v>
      </c>
      <c r="D5267" s="63" t="n">
        <v>40650</v>
      </c>
      <c r="E5267" s="49" t="n">
        <v>1</v>
      </c>
      <c r="F5267" s="54" t="n">
        <v>0</v>
      </c>
      <c r="G5267" s="54" t="n">
        <v>0</v>
      </c>
      <c r="H5267" s="54" t="n">
        <v>338.95</v>
      </c>
      <c r="I5267" s="54" t="n">
        <f aca="false">SUM(F5267:H5267)</f>
        <v>338.95</v>
      </c>
      <c r="J5267" s="49" t="n">
        <f aca="false">Calc!$C$5-D5267</f>
        <v>237</v>
      </c>
      <c r="K5267" s="49" t="n">
        <f aca="false">IF(J5267&lt;=Calc!$C$11,4,IF(J5267&lt;=Calc!$C$12,3,IF(J5267&lt;=Calc!$C$13,2,1)))</f>
        <v>2</v>
      </c>
      <c r="L5267" s="49" t="n">
        <f aca="false">1+(E5267&gt;=Calc!$C$16)+(E5267&gt;=Calc!$C$17)+(E5267&gt;=Calc!$C$18)</f>
        <v>1</v>
      </c>
      <c r="M5267" s="49" t="str">
        <f aca="false">IF(AND(K5267=4,L5267&gt;=3),"Champions",IF(AND(K5267=3,L5267&gt;=3),"Loyal",IF(K5267&gt;=3,"Recent / New",IF(L5267&gt;=3,"At Risk","Hibernating / Lost"))))</f>
        <v>Hibernating / Lost</v>
      </c>
      <c r="N5267" s="54" t="n">
        <f aca="false">IF(AND(Calc!$C$2&lt;=2009,Calc!$C$3&gt;=2009),F5267,0)+IF(AND(Calc!$C$2&lt;=2010,Calc!$C$3&gt;=2010),G5267,0)+IF(AND(Calc!$C$2&lt;=2011,Calc!$C$3&gt;=2011),H5267,0)</f>
        <v>338.95</v>
      </c>
      <c r="O5267" s="61" t="n">
        <f aca="false">IF(AND(N5267&gt;0,OR(Calc!$C$4="*",B5267=Calc!$C$4)),N5267+ROW()*0.000000001,0)</f>
        <v>338.950005267</v>
      </c>
    </row>
    <row r="5268" customFormat="false" ht="15" hidden="false" customHeight="false" outlineLevel="0" collapsed="false">
      <c r="A5268" s="49" t="n">
        <v>17698</v>
      </c>
      <c r="B5268" s="49" t="s">
        <v>189</v>
      </c>
      <c r="C5268" s="63" t="n">
        <v>40626</v>
      </c>
      <c r="D5268" s="63" t="n">
        <v>40626</v>
      </c>
      <c r="E5268" s="49" t="n">
        <v>1</v>
      </c>
      <c r="F5268" s="54" t="n">
        <v>0</v>
      </c>
      <c r="G5268" s="54" t="n">
        <v>0</v>
      </c>
      <c r="H5268" s="54" t="n">
        <v>154.95</v>
      </c>
      <c r="I5268" s="54" t="n">
        <f aca="false">SUM(F5268:H5268)</f>
        <v>154.95</v>
      </c>
      <c r="J5268" s="49" t="n">
        <f aca="false">Calc!$C$5-D5268</f>
        <v>261</v>
      </c>
      <c r="K5268" s="49" t="n">
        <f aca="false">IF(J5268&lt;=Calc!$C$11,4,IF(J5268&lt;=Calc!$C$12,3,IF(J5268&lt;=Calc!$C$13,2,1)))</f>
        <v>2</v>
      </c>
      <c r="L5268" s="49" t="n">
        <f aca="false">1+(E5268&gt;=Calc!$C$16)+(E5268&gt;=Calc!$C$17)+(E5268&gt;=Calc!$C$18)</f>
        <v>1</v>
      </c>
      <c r="M5268" s="49" t="str">
        <f aca="false">IF(AND(K5268=4,L5268&gt;=3),"Champions",IF(AND(K5268=3,L5268&gt;=3),"Loyal",IF(K5268&gt;=3,"Recent / New",IF(L5268&gt;=3,"At Risk","Hibernating / Lost"))))</f>
        <v>Hibernating / Lost</v>
      </c>
      <c r="N5268" s="54" t="n">
        <f aca="false">IF(AND(Calc!$C$2&lt;=2009,Calc!$C$3&gt;=2009),F5268,0)+IF(AND(Calc!$C$2&lt;=2010,Calc!$C$3&gt;=2010),G5268,0)+IF(AND(Calc!$C$2&lt;=2011,Calc!$C$3&gt;=2011),H5268,0)</f>
        <v>154.95</v>
      </c>
      <c r="O5268" s="61" t="n">
        <f aca="false">IF(AND(N5268&gt;0,OR(Calc!$C$4="*",B5268=Calc!$C$4)),N5268+ROW()*0.000000001,0)</f>
        <v>154.950005268</v>
      </c>
    </row>
    <row r="5269" customFormat="false" ht="15" hidden="false" customHeight="false" outlineLevel="0" collapsed="false">
      <c r="A5269" s="49" t="n">
        <v>17699</v>
      </c>
      <c r="B5269" s="49" t="s">
        <v>189</v>
      </c>
      <c r="C5269" s="63" t="n">
        <v>40325</v>
      </c>
      <c r="D5269" s="63" t="n">
        <v>40410</v>
      </c>
      <c r="E5269" s="49" t="n">
        <v>2</v>
      </c>
      <c r="F5269" s="54" t="n">
        <v>0</v>
      </c>
      <c r="G5269" s="54" t="n">
        <v>442</v>
      </c>
      <c r="H5269" s="54" t="n">
        <v>0</v>
      </c>
      <c r="I5269" s="54" t="n">
        <f aca="false">SUM(F5269:H5269)</f>
        <v>442</v>
      </c>
      <c r="J5269" s="49" t="n">
        <f aca="false">Calc!$C$5-D5269</f>
        <v>477</v>
      </c>
      <c r="K5269" s="49" t="n">
        <f aca="false">IF(J5269&lt;=Calc!$C$11,4,IF(J5269&lt;=Calc!$C$12,3,IF(J5269&lt;=Calc!$C$13,2,1)))</f>
        <v>1</v>
      </c>
      <c r="L5269" s="49" t="n">
        <f aca="false">1+(E5269&gt;=Calc!$C$16)+(E5269&gt;=Calc!$C$17)+(E5269&gt;=Calc!$C$18)</f>
        <v>2</v>
      </c>
      <c r="M5269" s="49" t="str">
        <f aca="false">IF(AND(K5269=4,L5269&gt;=3),"Champions",IF(AND(K5269=3,L5269&gt;=3),"Loyal",IF(K5269&gt;=3,"Recent / New",IF(L5269&gt;=3,"At Risk","Hibernating / Lost"))))</f>
        <v>Hibernating / Lost</v>
      </c>
      <c r="N5269" s="54" t="n">
        <f aca="false">IF(AND(Calc!$C$2&lt;=2009,Calc!$C$3&gt;=2009),F5269,0)+IF(AND(Calc!$C$2&lt;=2010,Calc!$C$3&gt;=2010),G5269,0)+IF(AND(Calc!$C$2&lt;=2011,Calc!$C$3&gt;=2011),H5269,0)</f>
        <v>442</v>
      </c>
      <c r="O5269" s="61" t="n">
        <f aca="false">IF(AND(N5269&gt;0,OR(Calc!$C$4="*",B5269=Calc!$C$4)),N5269+ROW()*0.000000001,0)</f>
        <v>442.000005269</v>
      </c>
    </row>
    <row r="5270" customFormat="false" ht="15" hidden="false" customHeight="false" outlineLevel="0" collapsed="false">
      <c r="A5270" s="49" t="n">
        <v>17700</v>
      </c>
      <c r="B5270" s="49" t="s">
        <v>189</v>
      </c>
      <c r="C5270" s="63" t="n">
        <v>40148</v>
      </c>
      <c r="D5270" s="63" t="n">
        <v>40870</v>
      </c>
      <c r="E5270" s="49" t="n">
        <v>14</v>
      </c>
      <c r="F5270" s="54" t="n">
        <v>696.73</v>
      </c>
      <c r="G5270" s="54" t="n">
        <v>3425.25</v>
      </c>
      <c r="H5270" s="54" t="n">
        <v>2518.74</v>
      </c>
      <c r="I5270" s="54" t="n">
        <f aca="false">SUM(F5270:H5270)</f>
        <v>6640.72</v>
      </c>
      <c r="J5270" s="49" t="n">
        <f aca="false">Calc!$C$5-D5270</f>
        <v>17</v>
      </c>
      <c r="K5270" s="49" t="n">
        <f aca="false">IF(J5270&lt;=Calc!$C$11,4,IF(J5270&lt;=Calc!$C$12,3,IF(J5270&lt;=Calc!$C$13,2,1)))</f>
        <v>4</v>
      </c>
      <c r="L5270" s="49" t="n">
        <f aca="false">1+(E5270&gt;=Calc!$C$16)+(E5270&gt;=Calc!$C$17)+(E5270&gt;=Calc!$C$18)</f>
        <v>4</v>
      </c>
      <c r="M5270" s="49" t="str">
        <f aca="false">IF(AND(K5270=4,L5270&gt;=3),"Champions",IF(AND(K5270=3,L5270&gt;=3),"Loyal",IF(K5270&gt;=3,"Recent / New",IF(L5270&gt;=3,"At Risk","Hibernating / Lost"))))</f>
        <v>Champions</v>
      </c>
      <c r="N5270" s="54" t="n">
        <f aca="false">IF(AND(Calc!$C$2&lt;=2009,Calc!$C$3&gt;=2009),F5270,0)+IF(AND(Calc!$C$2&lt;=2010,Calc!$C$3&gt;=2010),G5270,0)+IF(AND(Calc!$C$2&lt;=2011,Calc!$C$3&gt;=2011),H5270,0)</f>
        <v>6640.72</v>
      </c>
      <c r="O5270" s="61" t="n">
        <f aca="false">IF(AND(N5270&gt;0,OR(Calc!$C$4="*",B5270=Calc!$C$4)),N5270+ROW()*0.000000001,0)</f>
        <v>6640.72000527</v>
      </c>
    </row>
    <row r="5271" customFormat="false" ht="15" hidden="false" customHeight="false" outlineLevel="0" collapsed="false">
      <c r="A5271" s="49" t="n">
        <v>17701</v>
      </c>
      <c r="B5271" s="49" t="s">
        <v>189</v>
      </c>
      <c r="C5271" s="63" t="n">
        <v>40634</v>
      </c>
      <c r="D5271" s="63" t="n">
        <v>40634</v>
      </c>
      <c r="E5271" s="49" t="n">
        <v>1</v>
      </c>
      <c r="F5271" s="54" t="n">
        <v>0</v>
      </c>
      <c r="G5271" s="54" t="n">
        <v>0</v>
      </c>
      <c r="H5271" s="54" t="n">
        <v>417.95</v>
      </c>
      <c r="I5271" s="54" t="n">
        <f aca="false">SUM(F5271:H5271)</f>
        <v>417.95</v>
      </c>
      <c r="J5271" s="49" t="n">
        <f aca="false">Calc!$C$5-D5271</f>
        <v>253</v>
      </c>
      <c r="K5271" s="49" t="n">
        <f aca="false">IF(J5271&lt;=Calc!$C$11,4,IF(J5271&lt;=Calc!$C$12,3,IF(J5271&lt;=Calc!$C$13,2,1)))</f>
        <v>2</v>
      </c>
      <c r="L5271" s="49" t="n">
        <f aca="false">1+(E5271&gt;=Calc!$C$16)+(E5271&gt;=Calc!$C$17)+(E5271&gt;=Calc!$C$18)</f>
        <v>1</v>
      </c>
      <c r="M5271" s="49" t="str">
        <f aca="false">IF(AND(K5271=4,L5271&gt;=3),"Champions",IF(AND(K5271=3,L5271&gt;=3),"Loyal",IF(K5271&gt;=3,"Recent / New",IF(L5271&gt;=3,"At Risk","Hibernating / Lost"))))</f>
        <v>Hibernating / Lost</v>
      </c>
      <c r="N5271" s="54" t="n">
        <f aca="false">IF(AND(Calc!$C$2&lt;=2009,Calc!$C$3&gt;=2009),F5271,0)+IF(AND(Calc!$C$2&lt;=2010,Calc!$C$3&gt;=2010),G5271,0)+IF(AND(Calc!$C$2&lt;=2011,Calc!$C$3&gt;=2011),H5271,0)</f>
        <v>417.95</v>
      </c>
      <c r="O5271" s="61" t="n">
        <f aca="false">IF(AND(N5271&gt;0,OR(Calc!$C$4="*",B5271=Calc!$C$4)),N5271+ROW()*0.000000001,0)</f>
        <v>417.950005271</v>
      </c>
    </row>
    <row r="5272" customFormat="false" ht="15" hidden="false" customHeight="false" outlineLevel="0" collapsed="false">
      <c r="A5272" s="49" t="n">
        <v>17702</v>
      </c>
      <c r="B5272" s="49" t="s">
        <v>189</v>
      </c>
      <c r="C5272" s="63" t="n">
        <v>40486</v>
      </c>
      <c r="D5272" s="63" t="n">
        <v>40856</v>
      </c>
      <c r="E5272" s="49" t="n">
        <v>6</v>
      </c>
      <c r="F5272" s="54" t="n">
        <v>0</v>
      </c>
      <c r="G5272" s="54" t="n">
        <v>1192.07</v>
      </c>
      <c r="H5272" s="54" t="n">
        <v>1807.87</v>
      </c>
      <c r="I5272" s="54" t="n">
        <f aca="false">SUM(F5272:H5272)</f>
        <v>2999.94</v>
      </c>
      <c r="J5272" s="49" t="n">
        <f aca="false">Calc!$C$5-D5272</f>
        <v>31</v>
      </c>
      <c r="K5272" s="49" t="n">
        <f aca="false">IF(J5272&lt;=Calc!$C$11,4,IF(J5272&lt;=Calc!$C$12,3,IF(J5272&lt;=Calc!$C$13,2,1)))</f>
        <v>3</v>
      </c>
      <c r="L5272" s="49" t="n">
        <f aca="false">1+(E5272&gt;=Calc!$C$16)+(E5272&gt;=Calc!$C$17)+(E5272&gt;=Calc!$C$18)</f>
        <v>3</v>
      </c>
      <c r="M5272" s="49" t="str">
        <f aca="false">IF(AND(K5272=4,L5272&gt;=3),"Champions",IF(AND(K5272=3,L5272&gt;=3),"Loyal",IF(K5272&gt;=3,"Recent / New",IF(L5272&gt;=3,"At Risk","Hibernating / Lost"))))</f>
        <v>Loyal</v>
      </c>
      <c r="N5272" s="54" t="n">
        <f aca="false">IF(AND(Calc!$C$2&lt;=2009,Calc!$C$3&gt;=2009),F5272,0)+IF(AND(Calc!$C$2&lt;=2010,Calc!$C$3&gt;=2010),G5272,0)+IF(AND(Calc!$C$2&lt;=2011,Calc!$C$3&gt;=2011),H5272,0)</f>
        <v>2999.94</v>
      </c>
      <c r="O5272" s="61" t="n">
        <f aca="false">IF(AND(N5272&gt;0,OR(Calc!$C$4="*",B5272=Calc!$C$4)),N5272+ROW()*0.000000001,0)</f>
        <v>2999.940005272</v>
      </c>
    </row>
    <row r="5273" customFormat="false" ht="15" hidden="false" customHeight="false" outlineLevel="0" collapsed="false">
      <c r="A5273" s="49" t="n">
        <v>17703</v>
      </c>
      <c r="B5273" s="49" t="s">
        <v>189</v>
      </c>
      <c r="C5273" s="63" t="n">
        <v>40468</v>
      </c>
      <c r="D5273" s="63" t="n">
        <v>40851</v>
      </c>
      <c r="E5273" s="49" t="n">
        <v>4</v>
      </c>
      <c r="F5273" s="54" t="n">
        <v>0</v>
      </c>
      <c r="G5273" s="54" t="n">
        <v>296.1</v>
      </c>
      <c r="H5273" s="54" t="n">
        <v>798.74</v>
      </c>
      <c r="I5273" s="54" t="n">
        <f aca="false">SUM(F5273:H5273)</f>
        <v>1094.84</v>
      </c>
      <c r="J5273" s="49" t="n">
        <f aca="false">Calc!$C$5-D5273</f>
        <v>36</v>
      </c>
      <c r="K5273" s="49" t="n">
        <f aca="false">IF(J5273&lt;=Calc!$C$11,4,IF(J5273&lt;=Calc!$C$12,3,IF(J5273&lt;=Calc!$C$13,2,1)))</f>
        <v>3</v>
      </c>
      <c r="L5273" s="49" t="n">
        <f aca="false">1+(E5273&gt;=Calc!$C$16)+(E5273&gt;=Calc!$C$17)+(E5273&gt;=Calc!$C$18)</f>
        <v>3</v>
      </c>
      <c r="M5273" s="49" t="str">
        <f aca="false">IF(AND(K5273=4,L5273&gt;=3),"Champions",IF(AND(K5273=3,L5273&gt;=3),"Loyal",IF(K5273&gt;=3,"Recent / New",IF(L5273&gt;=3,"At Risk","Hibernating / Lost"))))</f>
        <v>Loyal</v>
      </c>
      <c r="N5273" s="54" t="n">
        <f aca="false">IF(AND(Calc!$C$2&lt;=2009,Calc!$C$3&gt;=2009),F5273,0)+IF(AND(Calc!$C$2&lt;=2010,Calc!$C$3&gt;=2010),G5273,0)+IF(AND(Calc!$C$2&lt;=2011,Calc!$C$3&gt;=2011),H5273,0)</f>
        <v>1094.84</v>
      </c>
      <c r="O5273" s="61" t="n">
        <f aca="false">IF(AND(N5273&gt;0,OR(Calc!$C$4="*",B5273=Calc!$C$4)),N5273+ROW()*0.000000001,0)</f>
        <v>1094.840005273</v>
      </c>
    </row>
    <row r="5274" customFormat="false" ht="15" hidden="false" customHeight="false" outlineLevel="0" collapsed="false">
      <c r="A5274" s="49" t="n">
        <v>17704</v>
      </c>
      <c r="B5274" s="49" t="s">
        <v>189</v>
      </c>
      <c r="C5274" s="63" t="n">
        <v>40647</v>
      </c>
      <c r="D5274" s="63" t="n">
        <v>40718</v>
      </c>
      <c r="E5274" s="49" t="n">
        <v>2</v>
      </c>
      <c r="F5274" s="54" t="n">
        <v>0</v>
      </c>
      <c r="G5274" s="54" t="n">
        <v>0</v>
      </c>
      <c r="H5274" s="54" t="n">
        <v>885.19</v>
      </c>
      <c r="I5274" s="54" t="n">
        <f aca="false">SUM(F5274:H5274)</f>
        <v>885.19</v>
      </c>
      <c r="J5274" s="49" t="n">
        <f aca="false">Calc!$C$5-D5274</f>
        <v>169</v>
      </c>
      <c r="K5274" s="49" t="n">
        <f aca="false">IF(J5274&lt;=Calc!$C$11,4,IF(J5274&lt;=Calc!$C$12,3,IF(J5274&lt;=Calc!$C$13,2,1)))</f>
        <v>2</v>
      </c>
      <c r="L5274" s="49" t="n">
        <f aca="false">1+(E5274&gt;=Calc!$C$16)+(E5274&gt;=Calc!$C$17)+(E5274&gt;=Calc!$C$18)</f>
        <v>2</v>
      </c>
      <c r="M5274" s="49" t="str">
        <f aca="false">IF(AND(K5274=4,L5274&gt;=3),"Champions",IF(AND(K5274=3,L5274&gt;=3),"Loyal",IF(K5274&gt;=3,"Recent / New",IF(L5274&gt;=3,"At Risk","Hibernating / Lost"))))</f>
        <v>Hibernating / Lost</v>
      </c>
      <c r="N5274" s="54" t="n">
        <f aca="false">IF(AND(Calc!$C$2&lt;=2009,Calc!$C$3&gt;=2009),F5274,0)+IF(AND(Calc!$C$2&lt;=2010,Calc!$C$3&gt;=2010),G5274,0)+IF(AND(Calc!$C$2&lt;=2011,Calc!$C$3&gt;=2011),H5274,0)</f>
        <v>885.19</v>
      </c>
      <c r="O5274" s="61" t="n">
        <f aca="false">IF(AND(N5274&gt;0,OR(Calc!$C$4="*",B5274=Calc!$C$4)),N5274+ROW()*0.000000001,0)</f>
        <v>885.190005274</v>
      </c>
    </row>
    <row r="5275" customFormat="false" ht="15" hidden="false" customHeight="false" outlineLevel="0" collapsed="false">
      <c r="A5275" s="49" t="n">
        <v>17705</v>
      </c>
      <c r="B5275" s="49" t="s">
        <v>189</v>
      </c>
      <c r="C5275" s="63" t="n">
        <v>40310</v>
      </c>
      <c r="D5275" s="63" t="n">
        <v>40883</v>
      </c>
      <c r="E5275" s="49" t="n">
        <v>11</v>
      </c>
      <c r="F5275" s="54" t="n">
        <v>0</v>
      </c>
      <c r="G5275" s="54" t="n">
        <v>260.38</v>
      </c>
      <c r="H5275" s="54" t="n">
        <v>1781.12</v>
      </c>
      <c r="I5275" s="54" t="n">
        <f aca="false">SUM(F5275:H5275)</f>
        <v>2041.5</v>
      </c>
      <c r="J5275" s="49" t="n">
        <f aca="false">Calc!$C$5-D5275</f>
        <v>4</v>
      </c>
      <c r="K5275" s="49" t="n">
        <f aca="false">IF(J5275&lt;=Calc!$C$11,4,IF(J5275&lt;=Calc!$C$12,3,IF(J5275&lt;=Calc!$C$13,2,1)))</f>
        <v>4</v>
      </c>
      <c r="L5275" s="49" t="n">
        <f aca="false">1+(E5275&gt;=Calc!$C$16)+(E5275&gt;=Calc!$C$17)+(E5275&gt;=Calc!$C$18)</f>
        <v>4</v>
      </c>
      <c r="M5275" s="49" t="str">
        <f aca="false">IF(AND(K5275=4,L5275&gt;=3),"Champions",IF(AND(K5275=3,L5275&gt;=3),"Loyal",IF(K5275&gt;=3,"Recent / New",IF(L5275&gt;=3,"At Risk","Hibernating / Lost"))))</f>
        <v>Champions</v>
      </c>
      <c r="N5275" s="54" t="n">
        <f aca="false">IF(AND(Calc!$C$2&lt;=2009,Calc!$C$3&gt;=2009),F5275,0)+IF(AND(Calc!$C$2&lt;=2010,Calc!$C$3&gt;=2010),G5275,0)+IF(AND(Calc!$C$2&lt;=2011,Calc!$C$3&gt;=2011),H5275,0)</f>
        <v>2041.5</v>
      </c>
      <c r="O5275" s="61" t="n">
        <f aca="false">IF(AND(N5275&gt;0,OR(Calc!$C$4="*",B5275=Calc!$C$4)),N5275+ROW()*0.000000001,0)</f>
        <v>2041.500005275</v>
      </c>
    </row>
    <row r="5276" customFormat="false" ht="15" hidden="false" customHeight="false" outlineLevel="0" collapsed="false">
      <c r="A5276" s="49" t="n">
        <v>17706</v>
      </c>
      <c r="B5276" s="49" t="s">
        <v>189</v>
      </c>
      <c r="C5276" s="63" t="n">
        <v>40197</v>
      </c>
      <c r="D5276" s="63" t="n">
        <v>40882</v>
      </c>
      <c r="E5276" s="49" t="n">
        <v>31</v>
      </c>
      <c r="F5276" s="54" t="n">
        <v>0</v>
      </c>
      <c r="G5276" s="54" t="n">
        <v>9446.53</v>
      </c>
      <c r="H5276" s="54" t="n">
        <v>9619.54</v>
      </c>
      <c r="I5276" s="54" t="n">
        <f aca="false">SUM(F5276:H5276)</f>
        <v>19066.07</v>
      </c>
      <c r="J5276" s="49" t="n">
        <f aca="false">Calc!$C$5-D5276</f>
        <v>5</v>
      </c>
      <c r="K5276" s="49" t="n">
        <f aca="false">IF(J5276&lt;=Calc!$C$11,4,IF(J5276&lt;=Calc!$C$12,3,IF(J5276&lt;=Calc!$C$13,2,1)))</f>
        <v>4</v>
      </c>
      <c r="L5276" s="49" t="n">
        <f aca="false">1+(E5276&gt;=Calc!$C$16)+(E5276&gt;=Calc!$C$17)+(E5276&gt;=Calc!$C$18)</f>
        <v>4</v>
      </c>
      <c r="M5276" s="49" t="str">
        <f aca="false">IF(AND(K5276=4,L5276&gt;=3),"Champions",IF(AND(K5276=3,L5276&gt;=3),"Loyal",IF(K5276&gt;=3,"Recent / New",IF(L5276&gt;=3,"At Risk","Hibernating / Lost"))))</f>
        <v>Champions</v>
      </c>
      <c r="N5276" s="54" t="n">
        <f aca="false">IF(AND(Calc!$C$2&lt;=2009,Calc!$C$3&gt;=2009),F5276,0)+IF(AND(Calc!$C$2&lt;=2010,Calc!$C$3&gt;=2010),G5276,0)+IF(AND(Calc!$C$2&lt;=2011,Calc!$C$3&gt;=2011),H5276,0)</f>
        <v>19066.07</v>
      </c>
      <c r="O5276" s="61" t="n">
        <f aca="false">IF(AND(N5276&gt;0,OR(Calc!$C$4="*",B5276=Calc!$C$4)),N5276+ROW()*0.000000001,0)</f>
        <v>19066.070005276</v>
      </c>
    </row>
    <row r="5277" customFormat="false" ht="15" hidden="false" customHeight="false" outlineLevel="0" collapsed="false">
      <c r="A5277" s="49" t="n">
        <v>17707</v>
      </c>
      <c r="B5277" s="49" t="s">
        <v>189</v>
      </c>
      <c r="C5277" s="63" t="n">
        <v>40154</v>
      </c>
      <c r="D5277" s="63" t="n">
        <v>40701</v>
      </c>
      <c r="E5277" s="49" t="n">
        <v>8</v>
      </c>
      <c r="F5277" s="54" t="n">
        <v>51</v>
      </c>
      <c r="G5277" s="54" t="n">
        <v>401.65</v>
      </c>
      <c r="H5277" s="54" t="n">
        <v>152.4</v>
      </c>
      <c r="I5277" s="54" t="n">
        <f aca="false">SUM(F5277:H5277)</f>
        <v>605.05</v>
      </c>
      <c r="J5277" s="49" t="n">
        <f aca="false">Calc!$C$5-D5277</f>
        <v>186</v>
      </c>
      <c r="K5277" s="49" t="n">
        <f aca="false">IF(J5277&lt;=Calc!$C$11,4,IF(J5277&lt;=Calc!$C$12,3,IF(J5277&lt;=Calc!$C$13,2,1)))</f>
        <v>2</v>
      </c>
      <c r="L5277" s="49" t="n">
        <f aca="false">1+(E5277&gt;=Calc!$C$16)+(E5277&gt;=Calc!$C$17)+(E5277&gt;=Calc!$C$18)</f>
        <v>4</v>
      </c>
      <c r="M5277" s="49" t="str">
        <f aca="false">IF(AND(K5277=4,L5277&gt;=3),"Champions",IF(AND(K5277=3,L5277&gt;=3),"Loyal",IF(K5277&gt;=3,"Recent / New",IF(L5277&gt;=3,"At Risk","Hibernating / Lost"))))</f>
        <v>At Risk</v>
      </c>
      <c r="N5277" s="54" t="n">
        <f aca="false">IF(AND(Calc!$C$2&lt;=2009,Calc!$C$3&gt;=2009),F5277,0)+IF(AND(Calc!$C$2&lt;=2010,Calc!$C$3&gt;=2010),G5277,0)+IF(AND(Calc!$C$2&lt;=2011,Calc!$C$3&gt;=2011),H5277,0)</f>
        <v>605.05</v>
      </c>
      <c r="O5277" s="61" t="n">
        <f aca="false">IF(AND(N5277&gt;0,OR(Calc!$C$4="*",B5277=Calc!$C$4)),N5277+ROW()*0.000000001,0)</f>
        <v>605.050005277</v>
      </c>
    </row>
    <row r="5278" customFormat="false" ht="15" hidden="false" customHeight="false" outlineLevel="0" collapsed="false">
      <c r="A5278" s="49" t="n">
        <v>17708</v>
      </c>
      <c r="B5278" s="49" t="s">
        <v>189</v>
      </c>
      <c r="C5278" s="63" t="n">
        <v>40463</v>
      </c>
      <c r="D5278" s="63" t="n">
        <v>40699</v>
      </c>
      <c r="E5278" s="49" t="n">
        <v>4</v>
      </c>
      <c r="F5278" s="54" t="n">
        <v>0</v>
      </c>
      <c r="G5278" s="54" t="n">
        <v>620.85</v>
      </c>
      <c r="H5278" s="54" t="n">
        <v>263.33</v>
      </c>
      <c r="I5278" s="54" t="n">
        <f aca="false">SUM(F5278:H5278)</f>
        <v>884.18</v>
      </c>
      <c r="J5278" s="49" t="n">
        <f aca="false">Calc!$C$5-D5278</f>
        <v>188</v>
      </c>
      <c r="K5278" s="49" t="n">
        <f aca="false">IF(J5278&lt;=Calc!$C$11,4,IF(J5278&lt;=Calc!$C$12,3,IF(J5278&lt;=Calc!$C$13,2,1)))</f>
        <v>2</v>
      </c>
      <c r="L5278" s="49" t="n">
        <f aca="false">1+(E5278&gt;=Calc!$C$16)+(E5278&gt;=Calc!$C$17)+(E5278&gt;=Calc!$C$18)</f>
        <v>3</v>
      </c>
      <c r="M5278" s="49" t="str">
        <f aca="false">IF(AND(K5278=4,L5278&gt;=3),"Champions",IF(AND(K5278=3,L5278&gt;=3),"Loyal",IF(K5278&gt;=3,"Recent / New",IF(L5278&gt;=3,"At Risk","Hibernating / Lost"))))</f>
        <v>At Risk</v>
      </c>
      <c r="N5278" s="54" t="n">
        <f aca="false">IF(AND(Calc!$C$2&lt;=2009,Calc!$C$3&gt;=2009),F5278,0)+IF(AND(Calc!$C$2&lt;=2010,Calc!$C$3&gt;=2010),G5278,0)+IF(AND(Calc!$C$2&lt;=2011,Calc!$C$3&gt;=2011),H5278,0)</f>
        <v>884.18</v>
      </c>
      <c r="O5278" s="61" t="n">
        <f aca="false">IF(AND(N5278&gt;0,OR(Calc!$C$4="*",B5278=Calc!$C$4)),N5278+ROW()*0.000000001,0)</f>
        <v>884.180005278</v>
      </c>
    </row>
    <row r="5279" customFormat="false" ht="15" hidden="false" customHeight="false" outlineLevel="0" collapsed="false">
      <c r="A5279" s="49" t="n">
        <v>17709</v>
      </c>
      <c r="B5279" s="49" t="s">
        <v>189</v>
      </c>
      <c r="C5279" s="63" t="n">
        <v>40283</v>
      </c>
      <c r="D5279" s="63" t="n">
        <v>40717</v>
      </c>
      <c r="E5279" s="49" t="n">
        <v>5</v>
      </c>
      <c r="F5279" s="54" t="n">
        <v>0</v>
      </c>
      <c r="G5279" s="54" t="n">
        <v>533.56</v>
      </c>
      <c r="H5279" s="54" t="n">
        <v>137.45</v>
      </c>
      <c r="I5279" s="54" t="n">
        <f aca="false">SUM(F5279:H5279)</f>
        <v>671.01</v>
      </c>
      <c r="J5279" s="49" t="n">
        <f aca="false">Calc!$C$5-D5279</f>
        <v>170</v>
      </c>
      <c r="K5279" s="49" t="n">
        <f aca="false">IF(J5279&lt;=Calc!$C$11,4,IF(J5279&lt;=Calc!$C$12,3,IF(J5279&lt;=Calc!$C$13,2,1)))</f>
        <v>2</v>
      </c>
      <c r="L5279" s="49" t="n">
        <f aca="false">1+(E5279&gt;=Calc!$C$16)+(E5279&gt;=Calc!$C$17)+(E5279&gt;=Calc!$C$18)</f>
        <v>3</v>
      </c>
      <c r="M5279" s="49" t="str">
        <f aca="false">IF(AND(K5279=4,L5279&gt;=3),"Champions",IF(AND(K5279=3,L5279&gt;=3),"Loyal",IF(K5279&gt;=3,"Recent / New",IF(L5279&gt;=3,"At Risk","Hibernating / Lost"))))</f>
        <v>At Risk</v>
      </c>
      <c r="N5279" s="54" t="n">
        <f aca="false">IF(AND(Calc!$C$2&lt;=2009,Calc!$C$3&gt;=2009),F5279,0)+IF(AND(Calc!$C$2&lt;=2010,Calc!$C$3&gt;=2010),G5279,0)+IF(AND(Calc!$C$2&lt;=2011,Calc!$C$3&gt;=2011),H5279,0)</f>
        <v>671.01</v>
      </c>
      <c r="O5279" s="61" t="n">
        <f aca="false">IF(AND(N5279&gt;0,OR(Calc!$C$4="*",B5279=Calc!$C$4)),N5279+ROW()*0.000000001,0)</f>
        <v>671.010005279</v>
      </c>
    </row>
    <row r="5280" customFormat="false" ht="15" hidden="false" customHeight="false" outlineLevel="0" collapsed="false">
      <c r="A5280" s="49" t="n">
        <v>17710</v>
      </c>
      <c r="B5280" s="49" t="s">
        <v>189</v>
      </c>
      <c r="C5280" s="63" t="n">
        <v>40463</v>
      </c>
      <c r="D5280" s="63" t="n">
        <v>40463</v>
      </c>
      <c r="E5280" s="49" t="n">
        <v>1</v>
      </c>
      <c r="F5280" s="54" t="n">
        <v>0</v>
      </c>
      <c r="G5280" s="54" t="n">
        <v>293.5</v>
      </c>
      <c r="H5280" s="54" t="n">
        <v>0</v>
      </c>
      <c r="I5280" s="54" t="n">
        <f aca="false">SUM(F5280:H5280)</f>
        <v>293.5</v>
      </c>
      <c r="J5280" s="49" t="n">
        <f aca="false">Calc!$C$5-D5280</f>
        <v>424</v>
      </c>
      <c r="K5280" s="49" t="n">
        <f aca="false">IF(J5280&lt;=Calc!$C$11,4,IF(J5280&lt;=Calc!$C$12,3,IF(J5280&lt;=Calc!$C$13,2,1)))</f>
        <v>1</v>
      </c>
      <c r="L5280" s="49" t="n">
        <f aca="false">1+(E5280&gt;=Calc!$C$16)+(E5280&gt;=Calc!$C$17)+(E5280&gt;=Calc!$C$18)</f>
        <v>1</v>
      </c>
      <c r="M5280" s="49" t="str">
        <f aca="false">IF(AND(K5280=4,L5280&gt;=3),"Champions",IF(AND(K5280=3,L5280&gt;=3),"Loyal",IF(K5280&gt;=3,"Recent / New",IF(L5280&gt;=3,"At Risk","Hibernating / Lost"))))</f>
        <v>Hibernating / Lost</v>
      </c>
      <c r="N5280" s="54" t="n">
        <f aca="false">IF(AND(Calc!$C$2&lt;=2009,Calc!$C$3&gt;=2009),F5280,0)+IF(AND(Calc!$C$2&lt;=2010,Calc!$C$3&gt;=2010),G5280,0)+IF(AND(Calc!$C$2&lt;=2011,Calc!$C$3&gt;=2011),H5280,0)</f>
        <v>293.5</v>
      </c>
      <c r="O5280" s="61" t="n">
        <f aca="false">IF(AND(N5280&gt;0,OR(Calc!$C$4="*",B5280=Calc!$C$4)),N5280+ROW()*0.000000001,0)</f>
        <v>293.50000528</v>
      </c>
    </row>
    <row r="5281" customFormat="false" ht="15" hidden="false" customHeight="false" outlineLevel="0" collapsed="false">
      <c r="A5281" s="49" t="n">
        <v>17711</v>
      </c>
      <c r="B5281" s="49" t="s">
        <v>189</v>
      </c>
      <c r="C5281" s="63" t="n">
        <v>40597</v>
      </c>
      <c r="D5281" s="63" t="n">
        <v>40876</v>
      </c>
      <c r="E5281" s="49" t="n">
        <v>2</v>
      </c>
      <c r="F5281" s="54" t="n">
        <v>0</v>
      </c>
      <c r="G5281" s="54" t="n">
        <v>0</v>
      </c>
      <c r="H5281" s="54" t="n">
        <v>385.1</v>
      </c>
      <c r="I5281" s="54" t="n">
        <f aca="false">SUM(F5281:H5281)</f>
        <v>385.1</v>
      </c>
      <c r="J5281" s="49" t="n">
        <f aca="false">Calc!$C$5-D5281</f>
        <v>11</v>
      </c>
      <c r="K5281" s="49" t="n">
        <f aca="false">IF(J5281&lt;=Calc!$C$11,4,IF(J5281&lt;=Calc!$C$12,3,IF(J5281&lt;=Calc!$C$13,2,1)))</f>
        <v>4</v>
      </c>
      <c r="L5281" s="49" t="n">
        <f aca="false">1+(E5281&gt;=Calc!$C$16)+(E5281&gt;=Calc!$C$17)+(E5281&gt;=Calc!$C$18)</f>
        <v>2</v>
      </c>
      <c r="M5281" s="49" t="str">
        <f aca="false">IF(AND(K5281=4,L5281&gt;=3),"Champions",IF(AND(K5281=3,L5281&gt;=3),"Loyal",IF(K5281&gt;=3,"Recent / New",IF(L5281&gt;=3,"At Risk","Hibernating / Lost"))))</f>
        <v>Recent / New</v>
      </c>
      <c r="N5281" s="54" t="n">
        <f aca="false">IF(AND(Calc!$C$2&lt;=2009,Calc!$C$3&gt;=2009),F5281,0)+IF(AND(Calc!$C$2&lt;=2010,Calc!$C$3&gt;=2010),G5281,0)+IF(AND(Calc!$C$2&lt;=2011,Calc!$C$3&gt;=2011),H5281,0)</f>
        <v>385.1</v>
      </c>
      <c r="O5281" s="61" t="n">
        <f aca="false">IF(AND(N5281&gt;0,OR(Calc!$C$4="*",B5281=Calc!$C$4)),N5281+ROW()*0.000000001,0)</f>
        <v>385.100005281</v>
      </c>
    </row>
    <row r="5282" customFormat="false" ht="15" hidden="false" customHeight="false" outlineLevel="0" collapsed="false">
      <c r="A5282" s="49" t="n">
        <v>17712</v>
      </c>
      <c r="B5282" s="49" t="s">
        <v>189</v>
      </c>
      <c r="C5282" s="63" t="n">
        <v>40842</v>
      </c>
      <c r="D5282" s="63" t="n">
        <v>40842</v>
      </c>
      <c r="E5282" s="49" t="n">
        <v>1</v>
      </c>
      <c r="F5282" s="54" t="n">
        <v>0</v>
      </c>
      <c r="G5282" s="54" t="n">
        <v>0</v>
      </c>
      <c r="H5282" s="54" t="n">
        <v>522.91</v>
      </c>
      <c r="I5282" s="54" t="n">
        <f aca="false">SUM(F5282:H5282)</f>
        <v>522.91</v>
      </c>
      <c r="J5282" s="49" t="n">
        <f aca="false">Calc!$C$5-D5282</f>
        <v>45</v>
      </c>
      <c r="K5282" s="49" t="n">
        <f aca="false">IF(J5282&lt;=Calc!$C$11,4,IF(J5282&lt;=Calc!$C$12,3,IF(J5282&lt;=Calc!$C$13,2,1)))</f>
        <v>3</v>
      </c>
      <c r="L5282" s="49" t="n">
        <f aca="false">1+(E5282&gt;=Calc!$C$16)+(E5282&gt;=Calc!$C$17)+(E5282&gt;=Calc!$C$18)</f>
        <v>1</v>
      </c>
      <c r="M5282" s="49" t="str">
        <f aca="false">IF(AND(K5282=4,L5282&gt;=3),"Champions",IF(AND(K5282=3,L5282&gt;=3),"Loyal",IF(K5282&gt;=3,"Recent / New",IF(L5282&gt;=3,"At Risk","Hibernating / Lost"))))</f>
        <v>Recent / New</v>
      </c>
      <c r="N5282" s="54" t="n">
        <f aca="false">IF(AND(Calc!$C$2&lt;=2009,Calc!$C$3&gt;=2009),F5282,0)+IF(AND(Calc!$C$2&lt;=2010,Calc!$C$3&gt;=2010),G5282,0)+IF(AND(Calc!$C$2&lt;=2011,Calc!$C$3&gt;=2011),H5282,0)</f>
        <v>522.91</v>
      </c>
      <c r="O5282" s="61" t="n">
        <f aca="false">IF(AND(N5282&gt;0,OR(Calc!$C$4="*",B5282=Calc!$C$4)),N5282+ROW()*0.000000001,0)</f>
        <v>522.910005282</v>
      </c>
    </row>
    <row r="5283" customFormat="false" ht="15" hidden="false" customHeight="false" outlineLevel="0" collapsed="false">
      <c r="A5283" s="49" t="n">
        <v>17713</v>
      </c>
      <c r="B5283" s="49" t="s">
        <v>189</v>
      </c>
      <c r="C5283" s="63" t="n">
        <v>40338</v>
      </c>
      <c r="D5283" s="63" t="n">
        <v>40504</v>
      </c>
      <c r="E5283" s="49" t="n">
        <v>4</v>
      </c>
      <c r="F5283" s="54" t="n">
        <v>0</v>
      </c>
      <c r="G5283" s="54" t="n">
        <v>1198.09</v>
      </c>
      <c r="H5283" s="54" t="n">
        <v>0</v>
      </c>
      <c r="I5283" s="54" t="n">
        <f aca="false">SUM(F5283:H5283)</f>
        <v>1198.09</v>
      </c>
      <c r="J5283" s="49" t="n">
        <f aca="false">Calc!$C$5-D5283</f>
        <v>383</v>
      </c>
      <c r="K5283" s="49" t="n">
        <f aca="false">IF(J5283&lt;=Calc!$C$11,4,IF(J5283&lt;=Calc!$C$12,3,IF(J5283&lt;=Calc!$C$13,2,1)))</f>
        <v>1</v>
      </c>
      <c r="L5283" s="49" t="n">
        <f aca="false">1+(E5283&gt;=Calc!$C$16)+(E5283&gt;=Calc!$C$17)+(E5283&gt;=Calc!$C$18)</f>
        <v>3</v>
      </c>
      <c r="M5283" s="49" t="str">
        <f aca="false">IF(AND(K5283=4,L5283&gt;=3),"Champions",IF(AND(K5283=3,L5283&gt;=3),"Loyal",IF(K5283&gt;=3,"Recent / New",IF(L5283&gt;=3,"At Risk","Hibernating / Lost"))))</f>
        <v>At Risk</v>
      </c>
      <c r="N5283" s="54" t="n">
        <f aca="false">IF(AND(Calc!$C$2&lt;=2009,Calc!$C$3&gt;=2009),F5283,0)+IF(AND(Calc!$C$2&lt;=2010,Calc!$C$3&gt;=2010),G5283,0)+IF(AND(Calc!$C$2&lt;=2011,Calc!$C$3&gt;=2011),H5283,0)</f>
        <v>1198.09</v>
      </c>
      <c r="O5283" s="61" t="n">
        <f aca="false">IF(AND(N5283&gt;0,OR(Calc!$C$4="*",B5283=Calc!$C$4)),N5283+ROW()*0.000000001,0)</f>
        <v>1198.090005283</v>
      </c>
    </row>
    <row r="5284" customFormat="false" ht="15" hidden="false" customHeight="false" outlineLevel="0" collapsed="false">
      <c r="A5284" s="49" t="n">
        <v>17714</v>
      </c>
      <c r="B5284" s="49" t="s">
        <v>189</v>
      </c>
      <c r="C5284" s="63" t="n">
        <v>40373</v>
      </c>
      <c r="D5284" s="63" t="n">
        <v>40566</v>
      </c>
      <c r="E5284" s="49" t="n">
        <v>5</v>
      </c>
      <c r="F5284" s="54" t="n">
        <v>0</v>
      </c>
      <c r="G5284" s="54" t="n">
        <v>1223.58</v>
      </c>
      <c r="H5284" s="54" t="n">
        <v>153</v>
      </c>
      <c r="I5284" s="54" t="n">
        <f aca="false">SUM(F5284:H5284)</f>
        <v>1376.58</v>
      </c>
      <c r="J5284" s="49" t="n">
        <f aca="false">Calc!$C$5-D5284</f>
        <v>321</v>
      </c>
      <c r="K5284" s="49" t="n">
        <f aca="false">IF(J5284&lt;=Calc!$C$11,4,IF(J5284&lt;=Calc!$C$12,3,IF(J5284&lt;=Calc!$C$13,2,1)))</f>
        <v>2</v>
      </c>
      <c r="L5284" s="49" t="n">
        <f aca="false">1+(E5284&gt;=Calc!$C$16)+(E5284&gt;=Calc!$C$17)+(E5284&gt;=Calc!$C$18)</f>
        <v>3</v>
      </c>
      <c r="M5284" s="49" t="str">
        <f aca="false">IF(AND(K5284=4,L5284&gt;=3),"Champions",IF(AND(K5284=3,L5284&gt;=3),"Loyal",IF(K5284&gt;=3,"Recent / New",IF(L5284&gt;=3,"At Risk","Hibernating / Lost"))))</f>
        <v>At Risk</v>
      </c>
      <c r="N5284" s="54" t="n">
        <f aca="false">IF(AND(Calc!$C$2&lt;=2009,Calc!$C$3&gt;=2009),F5284,0)+IF(AND(Calc!$C$2&lt;=2010,Calc!$C$3&gt;=2010),G5284,0)+IF(AND(Calc!$C$2&lt;=2011,Calc!$C$3&gt;=2011),H5284,0)</f>
        <v>1376.58</v>
      </c>
      <c r="O5284" s="61" t="n">
        <f aca="false">IF(AND(N5284&gt;0,OR(Calc!$C$4="*",B5284=Calc!$C$4)),N5284+ROW()*0.000000001,0)</f>
        <v>1376.580005284</v>
      </c>
    </row>
    <row r="5285" customFormat="false" ht="15" hidden="false" customHeight="false" outlineLevel="0" collapsed="false">
      <c r="A5285" s="49" t="n">
        <v>17715</v>
      </c>
      <c r="B5285" s="49" t="s">
        <v>189</v>
      </c>
      <c r="C5285" s="63" t="n">
        <v>40294</v>
      </c>
      <c r="D5285" s="63" t="n">
        <v>40686</v>
      </c>
      <c r="E5285" s="49" t="n">
        <v>2</v>
      </c>
      <c r="F5285" s="54" t="n">
        <v>0</v>
      </c>
      <c r="G5285" s="54" t="n">
        <v>163.2</v>
      </c>
      <c r="H5285" s="54" t="n">
        <v>326.4</v>
      </c>
      <c r="I5285" s="54" t="n">
        <f aca="false">SUM(F5285:H5285)</f>
        <v>489.6</v>
      </c>
      <c r="J5285" s="49" t="n">
        <f aca="false">Calc!$C$5-D5285</f>
        <v>201</v>
      </c>
      <c r="K5285" s="49" t="n">
        <f aca="false">IF(J5285&lt;=Calc!$C$11,4,IF(J5285&lt;=Calc!$C$12,3,IF(J5285&lt;=Calc!$C$13,2,1)))</f>
        <v>2</v>
      </c>
      <c r="L5285" s="49" t="n">
        <f aca="false">1+(E5285&gt;=Calc!$C$16)+(E5285&gt;=Calc!$C$17)+(E5285&gt;=Calc!$C$18)</f>
        <v>2</v>
      </c>
      <c r="M5285" s="49" t="str">
        <f aca="false">IF(AND(K5285=4,L5285&gt;=3),"Champions",IF(AND(K5285=3,L5285&gt;=3),"Loyal",IF(K5285&gt;=3,"Recent / New",IF(L5285&gt;=3,"At Risk","Hibernating / Lost"))))</f>
        <v>Hibernating / Lost</v>
      </c>
      <c r="N5285" s="54" t="n">
        <f aca="false">IF(AND(Calc!$C$2&lt;=2009,Calc!$C$3&gt;=2009),F5285,0)+IF(AND(Calc!$C$2&lt;=2010,Calc!$C$3&gt;=2010),G5285,0)+IF(AND(Calc!$C$2&lt;=2011,Calc!$C$3&gt;=2011),H5285,0)</f>
        <v>489.6</v>
      </c>
      <c r="O5285" s="61" t="n">
        <f aca="false">IF(AND(N5285&gt;0,OR(Calc!$C$4="*",B5285=Calc!$C$4)),N5285+ROW()*0.000000001,0)</f>
        <v>489.600005285</v>
      </c>
    </row>
    <row r="5286" customFormat="false" ht="15" hidden="false" customHeight="false" outlineLevel="0" collapsed="false">
      <c r="A5286" s="49" t="n">
        <v>17716</v>
      </c>
      <c r="B5286" s="49" t="s">
        <v>189</v>
      </c>
      <c r="C5286" s="63" t="n">
        <v>40149</v>
      </c>
      <c r="D5286" s="63" t="n">
        <v>40864</v>
      </c>
      <c r="E5286" s="49" t="n">
        <v>24</v>
      </c>
      <c r="F5286" s="54" t="n">
        <v>520.2</v>
      </c>
      <c r="G5286" s="54" t="n">
        <v>9645.33</v>
      </c>
      <c r="H5286" s="54" t="n">
        <v>5505.79</v>
      </c>
      <c r="I5286" s="54" t="n">
        <f aca="false">SUM(F5286:H5286)</f>
        <v>15671.32</v>
      </c>
      <c r="J5286" s="49" t="n">
        <f aca="false">Calc!$C$5-D5286</f>
        <v>23</v>
      </c>
      <c r="K5286" s="49" t="n">
        <f aca="false">IF(J5286&lt;=Calc!$C$11,4,IF(J5286&lt;=Calc!$C$12,3,IF(J5286&lt;=Calc!$C$13,2,1)))</f>
        <v>4</v>
      </c>
      <c r="L5286" s="49" t="n">
        <f aca="false">1+(E5286&gt;=Calc!$C$16)+(E5286&gt;=Calc!$C$17)+(E5286&gt;=Calc!$C$18)</f>
        <v>4</v>
      </c>
      <c r="M5286" s="49" t="str">
        <f aca="false">IF(AND(K5286=4,L5286&gt;=3),"Champions",IF(AND(K5286=3,L5286&gt;=3),"Loyal",IF(K5286&gt;=3,"Recent / New",IF(L5286&gt;=3,"At Risk","Hibernating / Lost"))))</f>
        <v>Champions</v>
      </c>
      <c r="N5286" s="54" t="n">
        <f aca="false">IF(AND(Calc!$C$2&lt;=2009,Calc!$C$3&gt;=2009),F5286,0)+IF(AND(Calc!$C$2&lt;=2010,Calc!$C$3&gt;=2010),G5286,0)+IF(AND(Calc!$C$2&lt;=2011,Calc!$C$3&gt;=2011),H5286,0)</f>
        <v>15671.32</v>
      </c>
      <c r="O5286" s="61" t="n">
        <f aca="false">IF(AND(N5286&gt;0,OR(Calc!$C$4="*",B5286=Calc!$C$4)),N5286+ROW()*0.000000001,0)</f>
        <v>15671.320005286</v>
      </c>
    </row>
    <row r="5287" customFormat="false" ht="15" hidden="false" customHeight="false" outlineLevel="0" collapsed="false">
      <c r="A5287" s="49" t="n">
        <v>17717</v>
      </c>
      <c r="B5287" s="49" t="s">
        <v>189</v>
      </c>
      <c r="C5287" s="63" t="n">
        <v>40465</v>
      </c>
      <c r="D5287" s="63" t="n">
        <v>40465</v>
      </c>
      <c r="E5287" s="49" t="n">
        <v>1</v>
      </c>
      <c r="F5287" s="54" t="n">
        <v>0</v>
      </c>
      <c r="G5287" s="54" t="n">
        <v>376.92</v>
      </c>
      <c r="H5287" s="54" t="n">
        <v>0</v>
      </c>
      <c r="I5287" s="54" t="n">
        <f aca="false">SUM(F5287:H5287)</f>
        <v>376.92</v>
      </c>
      <c r="J5287" s="49" t="n">
        <f aca="false">Calc!$C$5-D5287</f>
        <v>422</v>
      </c>
      <c r="K5287" s="49" t="n">
        <f aca="false">IF(J5287&lt;=Calc!$C$11,4,IF(J5287&lt;=Calc!$C$12,3,IF(J5287&lt;=Calc!$C$13,2,1)))</f>
        <v>1</v>
      </c>
      <c r="L5287" s="49" t="n">
        <f aca="false">1+(E5287&gt;=Calc!$C$16)+(E5287&gt;=Calc!$C$17)+(E5287&gt;=Calc!$C$18)</f>
        <v>1</v>
      </c>
      <c r="M5287" s="49" t="str">
        <f aca="false">IF(AND(K5287=4,L5287&gt;=3),"Champions",IF(AND(K5287=3,L5287&gt;=3),"Loyal",IF(K5287&gt;=3,"Recent / New",IF(L5287&gt;=3,"At Risk","Hibernating / Lost"))))</f>
        <v>Hibernating / Lost</v>
      </c>
      <c r="N5287" s="54" t="n">
        <f aca="false">IF(AND(Calc!$C$2&lt;=2009,Calc!$C$3&gt;=2009),F5287,0)+IF(AND(Calc!$C$2&lt;=2010,Calc!$C$3&gt;=2010),G5287,0)+IF(AND(Calc!$C$2&lt;=2011,Calc!$C$3&gt;=2011),H5287,0)</f>
        <v>376.92</v>
      </c>
      <c r="O5287" s="61" t="n">
        <f aca="false">IF(AND(N5287&gt;0,OR(Calc!$C$4="*",B5287=Calc!$C$4)),N5287+ROW()*0.000000001,0)</f>
        <v>376.920005287</v>
      </c>
    </row>
    <row r="5288" customFormat="false" ht="15" hidden="false" customHeight="false" outlineLevel="0" collapsed="false">
      <c r="A5288" s="49" t="n">
        <v>17718</v>
      </c>
      <c r="B5288" s="49" t="s">
        <v>189</v>
      </c>
      <c r="C5288" s="63" t="n">
        <v>40242</v>
      </c>
      <c r="D5288" s="63" t="n">
        <v>40654</v>
      </c>
      <c r="E5288" s="49" t="n">
        <v>2</v>
      </c>
      <c r="F5288" s="54" t="n">
        <v>0</v>
      </c>
      <c r="G5288" s="54" t="n">
        <v>247.63</v>
      </c>
      <c r="H5288" s="54" t="n">
        <v>139.35</v>
      </c>
      <c r="I5288" s="54" t="n">
        <f aca="false">SUM(F5288:H5288)</f>
        <v>386.98</v>
      </c>
      <c r="J5288" s="49" t="n">
        <f aca="false">Calc!$C$5-D5288</f>
        <v>233</v>
      </c>
      <c r="K5288" s="49" t="n">
        <f aca="false">IF(J5288&lt;=Calc!$C$11,4,IF(J5288&lt;=Calc!$C$12,3,IF(J5288&lt;=Calc!$C$13,2,1)))</f>
        <v>2</v>
      </c>
      <c r="L5288" s="49" t="n">
        <f aca="false">1+(E5288&gt;=Calc!$C$16)+(E5288&gt;=Calc!$C$17)+(E5288&gt;=Calc!$C$18)</f>
        <v>2</v>
      </c>
      <c r="M5288" s="49" t="str">
        <f aca="false">IF(AND(K5288=4,L5288&gt;=3),"Champions",IF(AND(K5288=3,L5288&gt;=3),"Loyal",IF(K5288&gt;=3,"Recent / New",IF(L5288&gt;=3,"At Risk","Hibernating / Lost"))))</f>
        <v>Hibernating / Lost</v>
      </c>
      <c r="N5288" s="54" t="n">
        <f aca="false">IF(AND(Calc!$C$2&lt;=2009,Calc!$C$3&gt;=2009),F5288,0)+IF(AND(Calc!$C$2&lt;=2010,Calc!$C$3&gt;=2010),G5288,0)+IF(AND(Calc!$C$2&lt;=2011,Calc!$C$3&gt;=2011),H5288,0)</f>
        <v>386.98</v>
      </c>
      <c r="O5288" s="61" t="n">
        <f aca="false">IF(AND(N5288&gt;0,OR(Calc!$C$4="*",B5288=Calc!$C$4)),N5288+ROW()*0.000000001,0)</f>
        <v>386.980005288</v>
      </c>
    </row>
    <row r="5289" customFormat="false" ht="15" hidden="false" customHeight="false" outlineLevel="0" collapsed="false">
      <c r="A5289" s="49" t="n">
        <v>17719</v>
      </c>
      <c r="B5289" s="49" t="s">
        <v>189</v>
      </c>
      <c r="C5289" s="63" t="n">
        <v>40631</v>
      </c>
      <c r="D5289" s="63" t="n">
        <v>40849</v>
      </c>
      <c r="E5289" s="49" t="n">
        <v>15</v>
      </c>
      <c r="F5289" s="54" t="n">
        <v>0</v>
      </c>
      <c r="G5289" s="54" t="n">
        <v>0</v>
      </c>
      <c r="H5289" s="54" t="n">
        <v>5367.8</v>
      </c>
      <c r="I5289" s="54" t="n">
        <f aca="false">SUM(F5289:H5289)</f>
        <v>5367.8</v>
      </c>
      <c r="J5289" s="49" t="n">
        <f aca="false">Calc!$C$5-D5289</f>
        <v>38</v>
      </c>
      <c r="K5289" s="49" t="n">
        <f aca="false">IF(J5289&lt;=Calc!$C$11,4,IF(J5289&lt;=Calc!$C$12,3,IF(J5289&lt;=Calc!$C$13,2,1)))</f>
        <v>3</v>
      </c>
      <c r="L5289" s="49" t="n">
        <f aca="false">1+(E5289&gt;=Calc!$C$16)+(E5289&gt;=Calc!$C$17)+(E5289&gt;=Calc!$C$18)</f>
        <v>4</v>
      </c>
      <c r="M5289" s="49" t="str">
        <f aca="false">IF(AND(K5289=4,L5289&gt;=3),"Champions",IF(AND(K5289=3,L5289&gt;=3),"Loyal",IF(K5289&gt;=3,"Recent / New",IF(L5289&gt;=3,"At Risk","Hibernating / Lost"))))</f>
        <v>Loyal</v>
      </c>
      <c r="N5289" s="54" t="n">
        <f aca="false">IF(AND(Calc!$C$2&lt;=2009,Calc!$C$3&gt;=2009),F5289,0)+IF(AND(Calc!$C$2&lt;=2010,Calc!$C$3&gt;=2010),G5289,0)+IF(AND(Calc!$C$2&lt;=2011,Calc!$C$3&gt;=2011),H5289,0)</f>
        <v>5367.8</v>
      </c>
      <c r="O5289" s="61" t="n">
        <f aca="false">IF(AND(N5289&gt;0,OR(Calc!$C$4="*",B5289=Calc!$C$4)),N5289+ROW()*0.000000001,0)</f>
        <v>5367.800005289</v>
      </c>
    </row>
    <row r="5290" customFormat="false" ht="15" hidden="false" customHeight="false" outlineLevel="0" collapsed="false">
      <c r="A5290" s="49" t="n">
        <v>17720</v>
      </c>
      <c r="B5290" s="49" t="s">
        <v>189</v>
      </c>
      <c r="C5290" s="63" t="n">
        <v>40308</v>
      </c>
      <c r="D5290" s="63" t="n">
        <v>40860</v>
      </c>
      <c r="E5290" s="49" t="n">
        <v>10</v>
      </c>
      <c r="F5290" s="54" t="n">
        <v>0</v>
      </c>
      <c r="G5290" s="54" t="n">
        <v>1519.12</v>
      </c>
      <c r="H5290" s="54" t="n">
        <v>1093.94</v>
      </c>
      <c r="I5290" s="54" t="n">
        <f aca="false">SUM(F5290:H5290)</f>
        <v>2613.06</v>
      </c>
      <c r="J5290" s="49" t="n">
        <f aca="false">Calc!$C$5-D5290</f>
        <v>27</v>
      </c>
      <c r="K5290" s="49" t="n">
        <f aca="false">IF(J5290&lt;=Calc!$C$11,4,IF(J5290&lt;=Calc!$C$12,3,IF(J5290&lt;=Calc!$C$13,2,1)))</f>
        <v>3</v>
      </c>
      <c r="L5290" s="49" t="n">
        <f aca="false">1+(E5290&gt;=Calc!$C$16)+(E5290&gt;=Calc!$C$17)+(E5290&gt;=Calc!$C$18)</f>
        <v>4</v>
      </c>
      <c r="M5290" s="49" t="str">
        <f aca="false">IF(AND(K5290=4,L5290&gt;=3),"Champions",IF(AND(K5290=3,L5290&gt;=3),"Loyal",IF(K5290&gt;=3,"Recent / New",IF(L5290&gt;=3,"At Risk","Hibernating / Lost"))))</f>
        <v>Loyal</v>
      </c>
      <c r="N5290" s="54" t="n">
        <f aca="false">IF(AND(Calc!$C$2&lt;=2009,Calc!$C$3&gt;=2009),F5290,0)+IF(AND(Calc!$C$2&lt;=2010,Calc!$C$3&gt;=2010),G5290,0)+IF(AND(Calc!$C$2&lt;=2011,Calc!$C$3&gt;=2011),H5290,0)</f>
        <v>2613.06</v>
      </c>
      <c r="O5290" s="61" t="n">
        <f aca="false">IF(AND(N5290&gt;0,OR(Calc!$C$4="*",B5290=Calc!$C$4)),N5290+ROW()*0.000000001,0)</f>
        <v>2613.06000529</v>
      </c>
    </row>
    <row r="5291" customFormat="false" ht="15" hidden="false" customHeight="false" outlineLevel="0" collapsed="false">
      <c r="A5291" s="49" t="n">
        <v>17721</v>
      </c>
      <c r="B5291" s="49" t="s">
        <v>189</v>
      </c>
      <c r="C5291" s="63" t="n">
        <v>40227</v>
      </c>
      <c r="D5291" s="63" t="n">
        <v>40227</v>
      </c>
      <c r="E5291" s="49" t="n">
        <v>1</v>
      </c>
      <c r="F5291" s="54" t="n">
        <v>0</v>
      </c>
      <c r="G5291" s="54" t="n">
        <v>307.21</v>
      </c>
      <c r="H5291" s="54" t="n">
        <v>0</v>
      </c>
      <c r="I5291" s="54" t="n">
        <f aca="false">SUM(F5291:H5291)</f>
        <v>307.21</v>
      </c>
      <c r="J5291" s="49" t="n">
        <f aca="false">Calc!$C$5-D5291</f>
        <v>660</v>
      </c>
      <c r="K5291" s="49" t="n">
        <f aca="false">IF(J5291&lt;=Calc!$C$11,4,IF(J5291&lt;=Calc!$C$12,3,IF(J5291&lt;=Calc!$C$13,2,1)))</f>
        <v>1</v>
      </c>
      <c r="L5291" s="49" t="n">
        <f aca="false">1+(E5291&gt;=Calc!$C$16)+(E5291&gt;=Calc!$C$17)+(E5291&gt;=Calc!$C$18)</f>
        <v>1</v>
      </c>
      <c r="M5291" s="49" t="str">
        <f aca="false">IF(AND(K5291=4,L5291&gt;=3),"Champions",IF(AND(K5291=3,L5291&gt;=3),"Loyal",IF(K5291&gt;=3,"Recent / New",IF(L5291&gt;=3,"At Risk","Hibernating / Lost"))))</f>
        <v>Hibernating / Lost</v>
      </c>
      <c r="N5291" s="54" t="n">
        <f aca="false">IF(AND(Calc!$C$2&lt;=2009,Calc!$C$3&gt;=2009),F5291,0)+IF(AND(Calc!$C$2&lt;=2010,Calc!$C$3&gt;=2010),G5291,0)+IF(AND(Calc!$C$2&lt;=2011,Calc!$C$3&gt;=2011),H5291,0)</f>
        <v>307.21</v>
      </c>
      <c r="O5291" s="61" t="n">
        <f aca="false">IF(AND(N5291&gt;0,OR(Calc!$C$4="*",B5291=Calc!$C$4)),N5291+ROW()*0.000000001,0)</f>
        <v>307.210005291</v>
      </c>
    </row>
    <row r="5292" customFormat="false" ht="15" hidden="false" customHeight="false" outlineLevel="0" collapsed="false">
      <c r="A5292" s="49" t="n">
        <v>17722</v>
      </c>
      <c r="B5292" s="49" t="s">
        <v>189</v>
      </c>
      <c r="C5292" s="63" t="n">
        <v>40511</v>
      </c>
      <c r="D5292" s="63" t="n">
        <v>40790</v>
      </c>
      <c r="E5292" s="49" t="n">
        <v>5</v>
      </c>
      <c r="F5292" s="54" t="n">
        <v>0</v>
      </c>
      <c r="G5292" s="54" t="n">
        <v>1976.32</v>
      </c>
      <c r="H5292" s="54" t="n">
        <v>1500.5</v>
      </c>
      <c r="I5292" s="54" t="n">
        <f aca="false">SUM(F5292:H5292)</f>
        <v>3476.82</v>
      </c>
      <c r="J5292" s="49" t="n">
        <f aca="false">Calc!$C$5-D5292</f>
        <v>97</v>
      </c>
      <c r="K5292" s="49" t="n">
        <f aca="false">IF(J5292&lt;=Calc!$C$11,4,IF(J5292&lt;=Calc!$C$12,3,IF(J5292&lt;=Calc!$C$13,2,1)))</f>
        <v>2</v>
      </c>
      <c r="L5292" s="49" t="n">
        <f aca="false">1+(E5292&gt;=Calc!$C$16)+(E5292&gt;=Calc!$C$17)+(E5292&gt;=Calc!$C$18)</f>
        <v>3</v>
      </c>
      <c r="M5292" s="49" t="str">
        <f aca="false">IF(AND(K5292=4,L5292&gt;=3),"Champions",IF(AND(K5292=3,L5292&gt;=3),"Loyal",IF(K5292&gt;=3,"Recent / New",IF(L5292&gt;=3,"At Risk","Hibernating / Lost"))))</f>
        <v>At Risk</v>
      </c>
      <c r="N5292" s="54" t="n">
        <f aca="false">IF(AND(Calc!$C$2&lt;=2009,Calc!$C$3&gt;=2009),F5292,0)+IF(AND(Calc!$C$2&lt;=2010,Calc!$C$3&gt;=2010),G5292,0)+IF(AND(Calc!$C$2&lt;=2011,Calc!$C$3&gt;=2011),H5292,0)</f>
        <v>3476.82</v>
      </c>
      <c r="O5292" s="61" t="n">
        <f aca="false">IF(AND(N5292&gt;0,OR(Calc!$C$4="*",B5292=Calc!$C$4)),N5292+ROW()*0.000000001,0)</f>
        <v>3476.820005292</v>
      </c>
    </row>
    <row r="5293" customFormat="false" ht="15" hidden="false" customHeight="false" outlineLevel="0" collapsed="false">
      <c r="A5293" s="49" t="n">
        <v>17723</v>
      </c>
      <c r="B5293" s="49" t="s">
        <v>189</v>
      </c>
      <c r="C5293" s="63" t="n">
        <v>40511</v>
      </c>
      <c r="D5293" s="63" t="n">
        <v>40759</v>
      </c>
      <c r="E5293" s="49" t="n">
        <v>7</v>
      </c>
      <c r="F5293" s="54" t="n">
        <v>0</v>
      </c>
      <c r="G5293" s="54" t="n">
        <v>102</v>
      </c>
      <c r="H5293" s="54" t="n">
        <v>3276.4</v>
      </c>
      <c r="I5293" s="54" t="n">
        <f aca="false">SUM(F5293:H5293)</f>
        <v>3378.4</v>
      </c>
      <c r="J5293" s="49" t="n">
        <f aca="false">Calc!$C$5-D5293</f>
        <v>128</v>
      </c>
      <c r="K5293" s="49" t="n">
        <f aca="false">IF(J5293&lt;=Calc!$C$11,4,IF(J5293&lt;=Calc!$C$12,3,IF(J5293&lt;=Calc!$C$13,2,1)))</f>
        <v>2</v>
      </c>
      <c r="L5293" s="49" t="n">
        <f aca="false">1+(E5293&gt;=Calc!$C$16)+(E5293&gt;=Calc!$C$17)+(E5293&gt;=Calc!$C$18)</f>
        <v>3</v>
      </c>
      <c r="M5293" s="49" t="str">
        <f aca="false">IF(AND(K5293=4,L5293&gt;=3),"Champions",IF(AND(K5293=3,L5293&gt;=3),"Loyal",IF(K5293&gt;=3,"Recent / New",IF(L5293&gt;=3,"At Risk","Hibernating / Lost"))))</f>
        <v>At Risk</v>
      </c>
      <c r="N5293" s="54" t="n">
        <f aca="false">IF(AND(Calc!$C$2&lt;=2009,Calc!$C$3&gt;=2009),F5293,0)+IF(AND(Calc!$C$2&lt;=2010,Calc!$C$3&gt;=2010),G5293,0)+IF(AND(Calc!$C$2&lt;=2011,Calc!$C$3&gt;=2011),H5293,0)</f>
        <v>3378.4</v>
      </c>
      <c r="O5293" s="61" t="n">
        <f aca="false">IF(AND(N5293&gt;0,OR(Calc!$C$4="*",B5293=Calc!$C$4)),N5293+ROW()*0.000000001,0)</f>
        <v>3378.400005293</v>
      </c>
    </row>
    <row r="5294" customFormat="false" ht="15" hidden="false" customHeight="false" outlineLevel="0" collapsed="false">
      <c r="A5294" s="49" t="n">
        <v>17724</v>
      </c>
      <c r="B5294" s="49" t="s">
        <v>189</v>
      </c>
      <c r="C5294" s="63" t="n">
        <v>40748</v>
      </c>
      <c r="D5294" s="63" t="n">
        <v>40815</v>
      </c>
      <c r="E5294" s="49" t="n">
        <v>3</v>
      </c>
      <c r="F5294" s="54" t="n">
        <v>0</v>
      </c>
      <c r="G5294" s="54" t="n">
        <v>0</v>
      </c>
      <c r="H5294" s="54" t="n">
        <v>995.65</v>
      </c>
      <c r="I5294" s="54" t="n">
        <f aca="false">SUM(F5294:H5294)</f>
        <v>995.65</v>
      </c>
      <c r="J5294" s="49" t="n">
        <f aca="false">Calc!$C$5-D5294</f>
        <v>72</v>
      </c>
      <c r="K5294" s="49" t="n">
        <f aca="false">IF(J5294&lt;=Calc!$C$11,4,IF(J5294&lt;=Calc!$C$12,3,IF(J5294&lt;=Calc!$C$13,2,1)))</f>
        <v>3</v>
      </c>
      <c r="L5294" s="49" t="n">
        <f aca="false">1+(E5294&gt;=Calc!$C$16)+(E5294&gt;=Calc!$C$17)+(E5294&gt;=Calc!$C$18)</f>
        <v>2</v>
      </c>
      <c r="M5294" s="49" t="str">
        <f aca="false">IF(AND(K5294=4,L5294&gt;=3),"Champions",IF(AND(K5294=3,L5294&gt;=3),"Loyal",IF(K5294&gt;=3,"Recent / New",IF(L5294&gt;=3,"At Risk","Hibernating / Lost"))))</f>
        <v>Recent / New</v>
      </c>
      <c r="N5294" s="54" t="n">
        <f aca="false">IF(AND(Calc!$C$2&lt;=2009,Calc!$C$3&gt;=2009),F5294,0)+IF(AND(Calc!$C$2&lt;=2010,Calc!$C$3&gt;=2010),G5294,0)+IF(AND(Calc!$C$2&lt;=2011,Calc!$C$3&gt;=2011),H5294,0)</f>
        <v>995.65</v>
      </c>
      <c r="O5294" s="61" t="n">
        <f aca="false">IF(AND(N5294&gt;0,OR(Calc!$C$4="*",B5294=Calc!$C$4)),N5294+ROW()*0.000000001,0)</f>
        <v>995.650005294</v>
      </c>
    </row>
    <row r="5295" customFormat="false" ht="15" hidden="false" customHeight="false" outlineLevel="0" collapsed="false">
      <c r="A5295" s="49" t="n">
        <v>17725</v>
      </c>
      <c r="B5295" s="49" t="s">
        <v>189</v>
      </c>
      <c r="C5295" s="63" t="n">
        <v>40619</v>
      </c>
      <c r="D5295" s="63" t="n">
        <v>40870</v>
      </c>
      <c r="E5295" s="49" t="n">
        <v>11</v>
      </c>
      <c r="F5295" s="54" t="n">
        <v>0</v>
      </c>
      <c r="G5295" s="54" t="n">
        <v>0</v>
      </c>
      <c r="H5295" s="54" t="n">
        <v>3371.13</v>
      </c>
      <c r="I5295" s="54" t="n">
        <f aca="false">SUM(F5295:H5295)</f>
        <v>3371.13</v>
      </c>
      <c r="J5295" s="49" t="n">
        <f aca="false">Calc!$C$5-D5295</f>
        <v>17</v>
      </c>
      <c r="K5295" s="49" t="n">
        <f aca="false">IF(J5295&lt;=Calc!$C$11,4,IF(J5295&lt;=Calc!$C$12,3,IF(J5295&lt;=Calc!$C$13,2,1)))</f>
        <v>4</v>
      </c>
      <c r="L5295" s="49" t="n">
        <f aca="false">1+(E5295&gt;=Calc!$C$16)+(E5295&gt;=Calc!$C$17)+(E5295&gt;=Calc!$C$18)</f>
        <v>4</v>
      </c>
      <c r="M5295" s="49" t="str">
        <f aca="false">IF(AND(K5295=4,L5295&gt;=3),"Champions",IF(AND(K5295=3,L5295&gt;=3),"Loyal",IF(K5295&gt;=3,"Recent / New",IF(L5295&gt;=3,"At Risk","Hibernating / Lost"))))</f>
        <v>Champions</v>
      </c>
      <c r="N5295" s="54" t="n">
        <f aca="false">IF(AND(Calc!$C$2&lt;=2009,Calc!$C$3&gt;=2009),F5295,0)+IF(AND(Calc!$C$2&lt;=2010,Calc!$C$3&gt;=2010),G5295,0)+IF(AND(Calc!$C$2&lt;=2011,Calc!$C$3&gt;=2011),H5295,0)</f>
        <v>3371.13</v>
      </c>
      <c r="O5295" s="61" t="n">
        <f aca="false">IF(AND(N5295&gt;0,OR(Calc!$C$4="*",B5295=Calc!$C$4)),N5295+ROW()*0.000000001,0)</f>
        <v>3371.130005295</v>
      </c>
    </row>
    <row r="5296" customFormat="false" ht="15" hidden="false" customHeight="false" outlineLevel="0" collapsed="false">
      <c r="A5296" s="49" t="n">
        <v>17726</v>
      </c>
      <c r="B5296" s="49" t="s">
        <v>189</v>
      </c>
      <c r="C5296" s="63" t="n">
        <v>40204</v>
      </c>
      <c r="D5296" s="63" t="n">
        <v>40491</v>
      </c>
      <c r="E5296" s="49" t="n">
        <v>7</v>
      </c>
      <c r="F5296" s="54" t="n">
        <v>0</v>
      </c>
      <c r="G5296" s="54" t="n">
        <v>1089.56</v>
      </c>
      <c r="H5296" s="54" t="n">
        <v>0</v>
      </c>
      <c r="I5296" s="54" t="n">
        <f aca="false">SUM(F5296:H5296)</f>
        <v>1089.56</v>
      </c>
      <c r="J5296" s="49" t="n">
        <f aca="false">Calc!$C$5-D5296</f>
        <v>396</v>
      </c>
      <c r="K5296" s="49" t="n">
        <f aca="false">IF(J5296&lt;=Calc!$C$11,4,IF(J5296&lt;=Calc!$C$12,3,IF(J5296&lt;=Calc!$C$13,2,1)))</f>
        <v>1</v>
      </c>
      <c r="L5296" s="49" t="n">
        <f aca="false">1+(E5296&gt;=Calc!$C$16)+(E5296&gt;=Calc!$C$17)+(E5296&gt;=Calc!$C$18)</f>
        <v>3</v>
      </c>
      <c r="M5296" s="49" t="str">
        <f aca="false">IF(AND(K5296=4,L5296&gt;=3),"Champions",IF(AND(K5296=3,L5296&gt;=3),"Loyal",IF(K5296&gt;=3,"Recent / New",IF(L5296&gt;=3,"At Risk","Hibernating / Lost"))))</f>
        <v>At Risk</v>
      </c>
      <c r="N5296" s="54" t="n">
        <f aca="false">IF(AND(Calc!$C$2&lt;=2009,Calc!$C$3&gt;=2009),F5296,0)+IF(AND(Calc!$C$2&lt;=2010,Calc!$C$3&gt;=2010),G5296,0)+IF(AND(Calc!$C$2&lt;=2011,Calc!$C$3&gt;=2011),H5296,0)</f>
        <v>1089.56</v>
      </c>
      <c r="O5296" s="61" t="n">
        <f aca="false">IF(AND(N5296&gt;0,OR(Calc!$C$4="*",B5296=Calc!$C$4)),N5296+ROW()*0.000000001,0)</f>
        <v>1089.560005296</v>
      </c>
    </row>
    <row r="5297" customFormat="false" ht="15" hidden="false" customHeight="false" outlineLevel="0" collapsed="false">
      <c r="A5297" s="49" t="n">
        <v>17727</v>
      </c>
      <c r="B5297" s="49" t="s">
        <v>189</v>
      </c>
      <c r="C5297" s="63" t="n">
        <v>40871</v>
      </c>
      <c r="D5297" s="63" t="n">
        <v>40871</v>
      </c>
      <c r="E5297" s="49" t="n">
        <v>1</v>
      </c>
      <c r="F5297" s="54" t="n">
        <v>0</v>
      </c>
      <c r="G5297" s="54" t="n">
        <v>0</v>
      </c>
      <c r="H5297" s="54" t="n">
        <v>1042.55</v>
      </c>
      <c r="I5297" s="54" t="n">
        <f aca="false">SUM(F5297:H5297)</f>
        <v>1042.55</v>
      </c>
      <c r="J5297" s="49" t="n">
        <f aca="false">Calc!$C$5-D5297</f>
        <v>16</v>
      </c>
      <c r="K5297" s="49" t="n">
        <f aca="false">IF(J5297&lt;=Calc!$C$11,4,IF(J5297&lt;=Calc!$C$12,3,IF(J5297&lt;=Calc!$C$13,2,1)))</f>
        <v>4</v>
      </c>
      <c r="L5297" s="49" t="n">
        <f aca="false">1+(E5297&gt;=Calc!$C$16)+(E5297&gt;=Calc!$C$17)+(E5297&gt;=Calc!$C$18)</f>
        <v>1</v>
      </c>
      <c r="M5297" s="49" t="str">
        <f aca="false">IF(AND(K5297=4,L5297&gt;=3),"Champions",IF(AND(K5297=3,L5297&gt;=3),"Loyal",IF(K5297&gt;=3,"Recent / New",IF(L5297&gt;=3,"At Risk","Hibernating / Lost"))))</f>
        <v>Recent / New</v>
      </c>
      <c r="N5297" s="54" t="n">
        <f aca="false">IF(AND(Calc!$C$2&lt;=2009,Calc!$C$3&gt;=2009),F5297,0)+IF(AND(Calc!$C$2&lt;=2010,Calc!$C$3&gt;=2010),G5297,0)+IF(AND(Calc!$C$2&lt;=2011,Calc!$C$3&gt;=2011),H5297,0)</f>
        <v>1042.55</v>
      </c>
      <c r="O5297" s="61" t="n">
        <f aca="false">IF(AND(N5297&gt;0,OR(Calc!$C$4="*",B5297=Calc!$C$4)),N5297+ROW()*0.000000001,0)</f>
        <v>1042.550005297</v>
      </c>
    </row>
    <row r="5298" customFormat="false" ht="15" hidden="false" customHeight="false" outlineLevel="0" collapsed="false">
      <c r="A5298" s="49" t="n">
        <v>17728</v>
      </c>
      <c r="B5298" s="49" t="s">
        <v>189</v>
      </c>
      <c r="C5298" s="63" t="n">
        <v>40433</v>
      </c>
      <c r="D5298" s="63" t="n">
        <v>40883</v>
      </c>
      <c r="E5298" s="49" t="n">
        <v>5</v>
      </c>
      <c r="F5298" s="54" t="n">
        <v>0</v>
      </c>
      <c r="G5298" s="54" t="n">
        <v>1345.45</v>
      </c>
      <c r="H5298" s="54" t="n">
        <v>2860.71</v>
      </c>
      <c r="I5298" s="54" t="n">
        <f aca="false">SUM(F5298:H5298)</f>
        <v>4206.16</v>
      </c>
      <c r="J5298" s="49" t="n">
        <f aca="false">Calc!$C$5-D5298</f>
        <v>4</v>
      </c>
      <c r="K5298" s="49" t="n">
        <f aca="false">IF(J5298&lt;=Calc!$C$11,4,IF(J5298&lt;=Calc!$C$12,3,IF(J5298&lt;=Calc!$C$13,2,1)))</f>
        <v>4</v>
      </c>
      <c r="L5298" s="49" t="n">
        <f aca="false">1+(E5298&gt;=Calc!$C$16)+(E5298&gt;=Calc!$C$17)+(E5298&gt;=Calc!$C$18)</f>
        <v>3</v>
      </c>
      <c r="M5298" s="49" t="str">
        <f aca="false">IF(AND(K5298=4,L5298&gt;=3),"Champions",IF(AND(K5298=3,L5298&gt;=3),"Loyal",IF(K5298&gt;=3,"Recent / New",IF(L5298&gt;=3,"At Risk","Hibernating / Lost"))))</f>
        <v>Champions</v>
      </c>
      <c r="N5298" s="54" t="n">
        <f aca="false">IF(AND(Calc!$C$2&lt;=2009,Calc!$C$3&gt;=2009),F5298,0)+IF(AND(Calc!$C$2&lt;=2010,Calc!$C$3&gt;=2010),G5298,0)+IF(AND(Calc!$C$2&lt;=2011,Calc!$C$3&gt;=2011),H5298,0)</f>
        <v>4206.16</v>
      </c>
      <c r="O5298" s="61" t="n">
        <f aca="false">IF(AND(N5298&gt;0,OR(Calc!$C$4="*",B5298=Calc!$C$4)),N5298+ROW()*0.000000001,0)</f>
        <v>4206.160005298</v>
      </c>
    </row>
    <row r="5299" customFormat="false" ht="15" hidden="false" customHeight="false" outlineLevel="0" collapsed="false">
      <c r="A5299" s="49" t="n">
        <v>17729</v>
      </c>
      <c r="B5299" s="49" t="s">
        <v>189</v>
      </c>
      <c r="C5299" s="63" t="n">
        <v>40290</v>
      </c>
      <c r="D5299" s="63" t="n">
        <v>40290</v>
      </c>
      <c r="E5299" s="49" t="n">
        <v>1</v>
      </c>
      <c r="F5299" s="54" t="n">
        <v>0</v>
      </c>
      <c r="G5299" s="54" t="n">
        <v>438.65</v>
      </c>
      <c r="H5299" s="54" t="n">
        <v>0</v>
      </c>
      <c r="I5299" s="54" t="n">
        <f aca="false">SUM(F5299:H5299)</f>
        <v>438.65</v>
      </c>
      <c r="J5299" s="49" t="n">
        <f aca="false">Calc!$C$5-D5299</f>
        <v>597</v>
      </c>
      <c r="K5299" s="49" t="n">
        <f aca="false">IF(J5299&lt;=Calc!$C$11,4,IF(J5299&lt;=Calc!$C$12,3,IF(J5299&lt;=Calc!$C$13,2,1)))</f>
        <v>1</v>
      </c>
      <c r="L5299" s="49" t="n">
        <f aca="false">1+(E5299&gt;=Calc!$C$16)+(E5299&gt;=Calc!$C$17)+(E5299&gt;=Calc!$C$18)</f>
        <v>1</v>
      </c>
      <c r="M5299" s="49" t="str">
        <f aca="false">IF(AND(K5299=4,L5299&gt;=3),"Champions",IF(AND(K5299=3,L5299&gt;=3),"Loyal",IF(K5299&gt;=3,"Recent / New",IF(L5299&gt;=3,"At Risk","Hibernating / Lost"))))</f>
        <v>Hibernating / Lost</v>
      </c>
      <c r="N5299" s="54" t="n">
        <f aca="false">IF(AND(Calc!$C$2&lt;=2009,Calc!$C$3&gt;=2009),F5299,0)+IF(AND(Calc!$C$2&lt;=2010,Calc!$C$3&gt;=2010),G5299,0)+IF(AND(Calc!$C$2&lt;=2011,Calc!$C$3&gt;=2011),H5299,0)</f>
        <v>438.65</v>
      </c>
      <c r="O5299" s="61" t="n">
        <f aca="false">IF(AND(N5299&gt;0,OR(Calc!$C$4="*",B5299=Calc!$C$4)),N5299+ROW()*0.000000001,0)</f>
        <v>438.650005299</v>
      </c>
    </row>
    <row r="5300" customFormat="false" ht="15" hidden="false" customHeight="false" outlineLevel="0" collapsed="false">
      <c r="A5300" s="49" t="n">
        <v>17730</v>
      </c>
      <c r="B5300" s="49" t="s">
        <v>189</v>
      </c>
      <c r="C5300" s="63" t="n">
        <v>40297</v>
      </c>
      <c r="D5300" s="63" t="n">
        <v>40883</v>
      </c>
      <c r="E5300" s="49" t="n">
        <v>20</v>
      </c>
      <c r="F5300" s="54" t="n">
        <v>0</v>
      </c>
      <c r="G5300" s="54" t="n">
        <v>2468.52</v>
      </c>
      <c r="H5300" s="54" t="n">
        <v>5288.83</v>
      </c>
      <c r="I5300" s="54" t="n">
        <f aca="false">SUM(F5300:H5300)</f>
        <v>7757.35</v>
      </c>
      <c r="J5300" s="49" t="n">
        <f aca="false">Calc!$C$5-D5300</f>
        <v>4</v>
      </c>
      <c r="K5300" s="49" t="n">
        <f aca="false">IF(J5300&lt;=Calc!$C$11,4,IF(J5300&lt;=Calc!$C$12,3,IF(J5300&lt;=Calc!$C$13,2,1)))</f>
        <v>4</v>
      </c>
      <c r="L5300" s="49" t="n">
        <f aca="false">1+(E5300&gt;=Calc!$C$16)+(E5300&gt;=Calc!$C$17)+(E5300&gt;=Calc!$C$18)</f>
        <v>4</v>
      </c>
      <c r="M5300" s="49" t="str">
        <f aca="false">IF(AND(K5300=4,L5300&gt;=3),"Champions",IF(AND(K5300=3,L5300&gt;=3),"Loyal",IF(K5300&gt;=3,"Recent / New",IF(L5300&gt;=3,"At Risk","Hibernating / Lost"))))</f>
        <v>Champions</v>
      </c>
      <c r="N5300" s="54" t="n">
        <f aca="false">IF(AND(Calc!$C$2&lt;=2009,Calc!$C$3&gt;=2009),F5300,0)+IF(AND(Calc!$C$2&lt;=2010,Calc!$C$3&gt;=2010),G5300,0)+IF(AND(Calc!$C$2&lt;=2011,Calc!$C$3&gt;=2011),H5300,0)</f>
        <v>7757.35</v>
      </c>
      <c r="O5300" s="61" t="n">
        <f aca="false">IF(AND(N5300&gt;0,OR(Calc!$C$4="*",B5300=Calc!$C$4)),N5300+ROW()*0.000000001,0)</f>
        <v>7757.3500053</v>
      </c>
    </row>
    <row r="5301" customFormat="false" ht="15" hidden="false" customHeight="false" outlineLevel="0" collapsed="false">
      <c r="A5301" s="49" t="n">
        <v>17731</v>
      </c>
      <c r="B5301" s="49" t="s">
        <v>189</v>
      </c>
      <c r="C5301" s="63" t="n">
        <v>40218</v>
      </c>
      <c r="D5301" s="63" t="n">
        <v>40807</v>
      </c>
      <c r="E5301" s="49" t="n">
        <v>6</v>
      </c>
      <c r="F5301" s="54" t="n">
        <v>0</v>
      </c>
      <c r="G5301" s="54" t="n">
        <v>468.88</v>
      </c>
      <c r="H5301" s="54" t="n">
        <v>878.2</v>
      </c>
      <c r="I5301" s="54" t="n">
        <f aca="false">SUM(F5301:H5301)</f>
        <v>1347.08</v>
      </c>
      <c r="J5301" s="49" t="n">
        <f aca="false">Calc!$C$5-D5301</f>
        <v>80</v>
      </c>
      <c r="K5301" s="49" t="n">
        <f aca="false">IF(J5301&lt;=Calc!$C$11,4,IF(J5301&lt;=Calc!$C$12,3,IF(J5301&lt;=Calc!$C$13,2,1)))</f>
        <v>3</v>
      </c>
      <c r="L5301" s="49" t="n">
        <f aca="false">1+(E5301&gt;=Calc!$C$16)+(E5301&gt;=Calc!$C$17)+(E5301&gt;=Calc!$C$18)</f>
        <v>3</v>
      </c>
      <c r="M5301" s="49" t="str">
        <f aca="false">IF(AND(K5301=4,L5301&gt;=3),"Champions",IF(AND(K5301=3,L5301&gt;=3),"Loyal",IF(K5301&gt;=3,"Recent / New",IF(L5301&gt;=3,"At Risk","Hibernating / Lost"))))</f>
        <v>Loyal</v>
      </c>
      <c r="N5301" s="54" t="n">
        <f aca="false">IF(AND(Calc!$C$2&lt;=2009,Calc!$C$3&gt;=2009),F5301,0)+IF(AND(Calc!$C$2&lt;=2010,Calc!$C$3&gt;=2010),G5301,0)+IF(AND(Calc!$C$2&lt;=2011,Calc!$C$3&gt;=2011),H5301,0)</f>
        <v>1347.08</v>
      </c>
      <c r="O5301" s="61" t="n">
        <f aca="false">IF(AND(N5301&gt;0,OR(Calc!$C$4="*",B5301=Calc!$C$4)),N5301+ROW()*0.000000001,0)</f>
        <v>1347.080005301</v>
      </c>
    </row>
    <row r="5302" customFormat="false" ht="15" hidden="false" customHeight="false" outlineLevel="0" collapsed="false">
      <c r="A5302" s="49" t="n">
        <v>17732</v>
      </c>
      <c r="B5302" s="49" t="s">
        <v>189</v>
      </c>
      <c r="C5302" s="63" t="n">
        <v>40399</v>
      </c>
      <c r="D5302" s="63" t="n">
        <v>40514</v>
      </c>
      <c r="E5302" s="49" t="n">
        <v>8</v>
      </c>
      <c r="F5302" s="54" t="n">
        <v>0</v>
      </c>
      <c r="G5302" s="54" t="n">
        <v>2144.17</v>
      </c>
      <c r="H5302" s="54" t="n">
        <v>0</v>
      </c>
      <c r="I5302" s="54" t="n">
        <f aca="false">SUM(F5302:H5302)</f>
        <v>2144.17</v>
      </c>
      <c r="J5302" s="49" t="n">
        <f aca="false">Calc!$C$5-D5302</f>
        <v>373</v>
      </c>
      <c r="K5302" s="49" t="n">
        <f aca="false">IF(J5302&lt;=Calc!$C$11,4,IF(J5302&lt;=Calc!$C$12,3,IF(J5302&lt;=Calc!$C$13,2,1)))</f>
        <v>2</v>
      </c>
      <c r="L5302" s="49" t="n">
        <f aca="false">1+(E5302&gt;=Calc!$C$16)+(E5302&gt;=Calc!$C$17)+(E5302&gt;=Calc!$C$18)</f>
        <v>4</v>
      </c>
      <c r="M5302" s="49" t="str">
        <f aca="false">IF(AND(K5302=4,L5302&gt;=3),"Champions",IF(AND(K5302=3,L5302&gt;=3),"Loyal",IF(K5302&gt;=3,"Recent / New",IF(L5302&gt;=3,"At Risk","Hibernating / Lost"))))</f>
        <v>At Risk</v>
      </c>
      <c r="N5302" s="54" t="n">
        <f aca="false">IF(AND(Calc!$C$2&lt;=2009,Calc!$C$3&gt;=2009),F5302,0)+IF(AND(Calc!$C$2&lt;=2010,Calc!$C$3&gt;=2010),G5302,0)+IF(AND(Calc!$C$2&lt;=2011,Calc!$C$3&gt;=2011),H5302,0)</f>
        <v>2144.17</v>
      </c>
      <c r="O5302" s="61" t="n">
        <f aca="false">IF(AND(N5302&gt;0,OR(Calc!$C$4="*",B5302=Calc!$C$4)),N5302+ROW()*0.000000001,0)</f>
        <v>2144.170005302</v>
      </c>
    </row>
    <row r="5303" customFormat="false" ht="15" hidden="false" customHeight="false" outlineLevel="0" collapsed="false">
      <c r="A5303" s="49" t="n">
        <v>17733</v>
      </c>
      <c r="B5303" s="49" t="s">
        <v>189</v>
      </c>
      <c r="C5303" s="63" t="n">
        <v>40625</v>
      </c>
      <c r="D5303" s="63" t="n">
        <v>40848</v>
      </c>
      <c r="E5303" s="49" t="n">
        <v>2</v>
      </c>
      <c r="F5303" s="54" t="n">
        <v>0</v>
      </c>
      <c r="G5303" s="54" t="n">
        <v>0</v>
      </c>
      <c r="H5303" s="54" t="n">
        <v>692.19</v>
      </c>
      <c r="I5303" s="54" t="n">
        <f aca="false">SUM(F5303:H5303)</f>
        <v>692.19</v>
      </c>
      <c r="J5303" s="49" t="n">
        <f aca="false">Calc!$C$5-D5303</f>
        <v>39</v>
      </c>
      <c r="K5303" s="49" t="n">
        <f aca="false">IF(J5303&lt;=Calc!$C$11,4,IF(J5303&lt;=Calc!$C$12,3,IF(J5303&lt;=Calc!$C$13,2,1)))</f>
        <v>3</v>
      </c>
      <c r="L5303" s="49" t="n">
        <f aca="false">1+(E5303&gt;=Calc!$C$16)+(E5303&gt;=Calc!$C$17)+(E5303&gt;=Calc!$C$18)</f>
        <v>2</v>
      </c>
      <c r="M5303" s="49" t="str">
        <f aca="false">IF(AND(K5303=4,L5303&gt;=3),"Champions",IF(AND(K5303=3,L5303&gt;=3),"Loyal",IF(K5303&gt;=3,"Recent / New",IF(L5303&gt;=3,"At Risk","Hibernating / Lost"))))</f>
        <v>Recent / New</v>
      </c>
      <c r="N5303" s="54" t="n">
        <f aca="false">IF(AND(Calc!$C$2&lt;=2009,Calc!$C$3&gt;=2009),F5303,0)+IF(AND(Calc!$C$2&lt;=2010,Calc!$C$3&gt;=2010),G5303,0)+IF(AND(Calc!$C$2&lt;=2011,Calc!$C$3&gt;=2011),H5303,0)</f>
        <v>692.19</v>
      </c>
      <c r="O5303" s="61" t="n">
        <f aca="false">IF(AND(N5303&gt;0,OR(Calc!$C$4="*",B5303=Calc!$C$4)),N5303+ROW()*0.000000001,0)</f>
        <v>692.190005303</v>
      </c>
    </row>
    <row r="5304" customFormat="false" ht="15" hidden="false" customHeight="false" outlineLevel="0" collapsed="false">
      <c r="A5304" s="49" t="n">
        <v>17734</v>
      </c>
      <c r="B5304" s="49" t="s">
        <v>189</v>
      </c>
      <c r="C5304" s="63" t="n">
        <v>40244</v>
      </c>
      <c r="D5304" s="63" t="n">
        <v>40833</v>
      </c>
      <c r="E5304" s="49" t="n">
        <v>6</v>
      </c>
      <c r="F5304" s="54" t="n">
        <v>0</v>
      </c>
      <c r="G5304" s="54" t="n">
        <v>741.69</v>
      </c>
      <c r="H5304" s="54" t="n">
        <v>700.63</v>
      </c>
      <c r="I5304" s="54" t="n">
        <f aca="false">SUM(F5304:H5304)</f>
        <v>1442.32</v>
      </c>
      <c r="J5304" s="49" t="n">
        <f aca="false">Calc!$C$5-D5304</f>
        <v>54</v>
      </c>
      <c r="K5304" s="49" t="n">
        <f aca="false">IF(J5304&lt;=Calc!$C$11,4,IF(J5304&lt;=Calc!$C$12,3,IF(J5304&lt;=Calc!$C$13,2,1)))</f>
        <v>3</v>
      </c>
      <c r="L5304" s="49" t="n">
        <f aca="false">1+(E5304&gt;=Calc!$C$16)+(E5304&gt;=Calc!$C$17)+(E5304&gt;=Calc!$C$18)</f>
        <v>3</v>
      </c>
      <c r="M5304" s="49" t="str">
        <f aca="false">IF(AND(K5304=4,L5304&gt;=3),"Champions",IF(AND(K5304=3,L5304&gt;=3),"Loyal",IF(K5304&gt;=3,"Recent / New",IF(L5304&gt;=3,"At Risk","Hibernating / Lost"))))</f>
        <v>Loyal</v>
      </c>
      <c r="N5304" s="54" t="n">
        <f aca="false">IF(AND(Calc!$C$2&lt;=2009,Calc!$C$3&gt;=2009),F5304,0)+IF(AND(Calc!$C$2&lt;=2010,Calc!$C$3&gt;=2010),G5304,0)+IF(AND(Calc!$C$2&lt;=2011,Calc!$C$3&gt;=2011),H5304,0)</f>
        <v>1442.32</v>
      </c>
      <c r="O5304" s="61" t="n">
        <f aca="false">IF(AND(N5304&gt;0,OR(Calc!$C$4="*",B5304=Calc!$C$4)),N5304+ROW()*0.000000001,0)</f>
        <v>1442.320005304</v>
      </c>
    </row>
    <row r="5305" customFormat="false" ht="15" hidden="false" customHeight="false" outlineLevel="0" collapsed="false">
      <c r="A5305" s="49" t="n">
        <v>17735</v>
      </c>
      <c r="B5305" s="49" t="s">
        <v>189</v>
      </c>
      <c r="C5305" s="63" t="n">
        <v>40389</v>
      </c>
      <c r="D5305" s="63" t="n">
        <v>40884</v>
      </c>
      <c r="E5305" s="49" t="n">
        <v>26</v>
      </c>
      <c r="F5305" s="54" t="n">
        <v>0</v>
      </c>
      <c r="G5305" s="54" t="n">
        <v>4052.56</v>
      </c>
      <c r="H5305" s="54" t="n">
        <v>12655.42</v>
      </c>
      <c r="I5305" s="54" t="n">
        <f aca="false">SUM(F5305:H5305)</f>
        <v>16707.98</v>
      </c>
      <c r="J5305" s="49" t="n">
        <f aca="false">Calc!$C$5-D5305</f>
        <v>3</v>
      </c>
      <c r="K5305" s="49" t="n">
        <f aca="false">IF(J5305&lt;=Calc!$C$11,4,IF(J5305&lt;=Calc!$C$12,3,IF(J5305&lt;=Calc!$C$13,2,1)))</f>
        <v>4</v>
      </c>
      <c r="L5305" s="49" t="n">
        <f aca="false">1+(E5305&gt;=Calc!$C$16)+(E5305&gt;=Calc!$C$17)+(E5305&gt;=Calc!$C$18)</f>
        <v>4</v>
      </c>
      <c r="M5305" s="49" t="str">
        <f aca="false">IF(AND(K5305=4,L5305&gt;=3),"Champions",IF(AND(K5305=3,L5305&gt;=3),"Loyal",IF(K5305&gt;=3,"Recent / New",IF(L5305&gt;=3,"At Risk","Hibernating / Lost"))))</f>
        <v>Champions</v>
      </c>
      <c r="N5305" s="54" t="n">
        <f aca="false">IF(AND(Calc!$C$2&lt;=2009,Calc!$C$3&gt;=2009),F5305,0)+IF(AND(Calc!$C$2&lt;=2010,Calc!$C$3&gt;=2010),G5305,0)+IF(AND(Calc!$C$2&lt;=2011,Calc!$C$3&gt;=2011),H5305,0)</f>
        <v>16707.98</v>
      </c>
      <c r="O5305" s="61" t="n">
        <f aca="false">IF(AND(N5305&gt;0,OR(Calc!$C$4="*",B5305=Calc!$C$4)),N5305+ROW()*0.000000001,0)</f>
        <v>16707.980005305</v>
      </c>
    </row>
    <row r="5306" customFormat="false" ht="15" hidden="false" customHeight="false" outlineLevel="0" collapsed="false">
      <c r="A5306" s="49" t="n">
        <v>17736</v>
      </c>
      <c r="B5306" s="49" t="s">
        <v>189</v>
      </c>
      <c r="C5306" s="63" t="n">
        <v>40773</v>
      </c>
      <c r="D5306" s="63" t="n">
        <v>40877</v>
      </c>
      <c r="E5306" s="49" t="n">
        <v>3</v>
      </c>
      <c r="F5306" s="54" t="n">
        <v>0</v>
      </c>
      <c r="G5306" s="54" t="n">
        <v>0</v>
      </c>
      <c r="H5306" s="54" t="n">
        <v>337.49</v>
      </c>
      <c r="I5306" s="54" t="n">
        <f aca="false">SUM(F5306:H5306)</f>
        <v>337.49</v>
      </c>
      <c r="J5306" s="49" t="n">
        <f aca="false">Calc!$C$5-D5306</f>
        <v>10</v>
      </c>
      <c r="K5306" s="49" t="n">
        <f aca="false">IF(J5306&lt;=Calc!$C$11,4,IF(J5306&lt;=Calc!$C$12,3,IF(J5306&lt;=Calc!$C$13,2,1)))</f>
        <v>4</v>
      </c>
      <c r="L5306" s="49" t="n">
        <f aca="false">1+(E5306&gt;=Calc!$C$16)+(E5306&gt;=Calc!$C$17)+(E5306&gt;=Calc!$C$18)</f>
        <v>2</v>
      </c>
      <c r="M5306" s="49" t="str">
        <f aca="false">IF(AND(K5306=4,L5306&gt;=3),"Champions",IF(AND(K5306=3,L5306&gt;=3),"Loyal",IF(K5306&gt;=3,"Recent / New",IF(L5306&gt;=3,"At Risk","Hibernating / Lost"))))</f>
        <v>Recent / New</v>
      </c>
      <c r="N5306" s="54" t="n">
        <f aca="false">IF(AND(Calc!$C$2&lt;=2009,Calc!$C$3&gt;=2009),F5306,0)+IF(AND(Calc!$C$2&lt;=2010,Calc!$C$3&gt;=2010),G5306,0)+IF(AND(Calc!$C$2&lt;=2011,Calc!$C$3&gt;=2011),H5306,0)</f>
        <v>337.49</v>
      </c>
      <c r="O5306" s="61" t="n">
        <f aca="false">IF(AND(N5306&gt;0,OR(Calc!$C$4="*",B5306=Calc!$C$4)),N5306+ROW()*0.000000001,0)</f>
        <v>337.490005306</v>
      </c>
    </row>
    <row r="5307" customFormat="false" ht="15" hidden="false" customHeight="false" outlineLevel="0" collapsed="false">
      <c r="A5307" s="49" t="n">
        <v>17737</v>
      </c>
      <c r="B5307" s="49" t="s">
        <v>189</v>
      </c>
      <c r="C5307" s="63" t="n">
        <v>40828</v>
      </c>
      <c r="D5307" s="63" t="n">
        <v>40877</v>
      </c>
      <c r="E5307" s="49" t="n">
        <v>2</v>
      </c>
      <c r="F5307" s="54" t="n">
        <v>0</v>
      </c>
      <c r="G5307" s="54" t="n">
        <v>0</v>
      </c>
      <c r="H5307" s="54" t="n">
        <v>168.24</v>
      </c>
      <c r="I5307" s="54" t="n">
        <f aca="false">SUM(F5307:H5307)</f>
        <v>168.24</v>
      </c>
      <c r="J5307" s="49" t="n">
        <f aca="false">Calc!$C$5-D5307</f>
        <v>10</v>
      </c>
      <c r="K5307" s="49" t="n">
        <f aca="false">IF(J5307&lt;=Calc!$C$11,4,IF(J5307&lt;=Calc!$C$12,3,IF(J5307&lt;=Calc!$C$13,2,1)))</f>
        <v>4</v>
      </c>
      <c r="L5307" s="49" t="n">
        <f aca="false">1+(E5307&gt;=Calc!$C$16)+(E5307&gt;=Calc!$C$17)+(E5307&gt;=Calc!$C$18)</f>
        <v>2</v>
      </c>
      <c r="M5307" s="49" t="str">
        <f aca="false">IF(AND(K5307=4,L5307&gt;=3),"Champions",IF(AND(K5307=3,L5307&gt;=3),"Loyal",IF(K5307&gt;=3,"Recent / New",IF(L5307&gt;=3,"At Risk","Hibernating / Lost"))))</f>
        <v>Recent / New</v>
      </c>
      <c r="N5307" s="54" t="n">
        <f aca="false">IF(AND(Calc!$C$2&lt;=2009,Calc!$C$3&gt;=2009),F5307,0)+IF(AND(Calc!$C$2&lt;=2010,Calc!$C$3&gt;=2010),G5307,0)+IF(AND(Calc!$C$2&lt;=2011,Calc!$C$3&gt;=2011),H5307,0)</f>
        <v>168.24</v>
      </c>
      <c r="O5307" s="61" t="n">
        <f aca="false">IF(AND(N5307&gt;0,OR(Calc!$C$4="*",B5307=Calc!$C$4)),N5307+ROW()*0.000000001,0)</f>
        <v>168.240005307</v>
      </c>
    </row>
    <row r="5308" customFormat="false" ht="15" hidden="false" customHeight="false" outlineLevel="0" collapsed="false">
      <c r="A5308" s="49" t="n">
        <v>17738</v>
      </c>
      <c r="B5308" s="49" t="s">
        <v>189</v>
      </c>
      <c r="C5308" s="63" t="n">
        <v>40256</v>
      </c>
      <c r="D5308" s="63" t="n">
        <v>40867</v>
      </c>
      <c r="E5308" s="49" t="n">
        <v>13</v>
      </c>
      <c r="F5308" s="54" t="n">
        <v>0</v>
      </c>
      <c r="G5308" s="54" t="n">
        <v>2282.01</v>
      </c>
      <c r="H5308" s="54" t="n">
        <v>1863.35</v>
      </c>
      <c r="I5308" s="54" t="n">
        <f aca="false">SUM(F5308:H5308)</f>
        <v>4145.36</v>
      </c>
      <c r="J5308" s="49" t="n">
        <f aca="false">Calc!$C$5-D5308</f>
        <v>20</v>
      </c>
      <c r="K5308" s="49" t="n">
        <f aca="false">IF(J5308&lt;=Calc!$C$11,4,IF(J5308&lt;=Calc!$C$12,3,IF(J5308&lt;=Calc!$C$13,2,1)))</f>
        <v>4</v>
      </c>
      <c r="L5308" s="49" t="n">
        <f aca="false">1+(E5308&gt;=Calc!$C$16)+(E5308&gt;=Calc!$C$17)+(E5308&gt;=Calc!$C$18)</f>
        <v>4</v>
      </c>
      <c r="M5308" s="49" t="str">
        <f aca="false">IF(AND(K5308=4,L5308&gt;=3),"Champions",IF(AND(K5308=3,L5308&gt;=3),"Loyal",IF(K5308&gt;=3,"Recent / New",IF(L5308&gt;=3,"At Risk","Hibernating / Lost"))))</f>
        <v>Champions</v>
      </c>
      <c r="N5308" s="54" t="n">
        <f aca="false">IF(AND(Calc!$C$2&lt;=2009,Calc!$C$3&gt;=2009),F5308,0)+IF(AND(Calc!$C$2&lt;=2010,Calc!$C$3&gt;=2010),G5308,0)+IF(AND(Calc!$C$2&lt;=2011,Calc!$C$3&gt;=2011),H5308,0)</f>
        <v>4145.36</v>
      </c>
      <c r="O5308" s="61" t="n">
        <f aca="false">IF(AND(N5308&gt;0,OR(Calc!$C$4="*",B5308=Calc!$C$4)),N5308+ROW()*0.000000001,0)</f>
        <v>4145.360005308</v>
      </c>
    </row>
    <row r="5309" customFormat="false" ht="15" hidden="false" customHeight="false" outlineLevel="0" collapsed="false">
      <c r="A5309" s="49" t="n">
        <v>17739</v>
      </c>
      <c r="B5309" s="49" t="s">
        <v>189</v>
      </c>
      <c r="C5309" s="63" t="n">
        <v>40154</v>
      </c>
      <c r="D5309" s="63" t="n">
        <v>40875</v>
      </c>
      <c r="E5309" s="49" t="n">
        <v>18</v>
      </c>
      <c r="F5309" s="54" t="n">
        <v>811.96</v>
      </c>
      <c r="G5309" s="54" t="n">
        <v>4480.19</v>
      </c>
      <c r="H5309" s="54" t="n">
        <v>2425.99</v>
      </c>
      <c r="I5309" s="54" t="n">
        <f aca="false">SUM(F5309:H5309)</f>
        <v>7718.14</v>
      </c>
      <c r="J5309" s="49" t="n">
        <f aca="false">Calc!$C$5-D5309</f>
        <v>12</v>
      </c>
      <c r="K5309" s="49" t="n">
        <f aca="false">IF(J5309&lt;=Calc!$C$11,4,IF(J5309&lt;=Calc!$C$12,3,IF(J5309&lt;=Calc!$C$13,2,1)))</f>
        <v>4</v>
      </c>
      <c r="L5309" s="49" t="n">
        <f aca="false">1+(E5309&gt;=Calc!$C$16)+(E5309&gt;=Calc!$C$17)+(E5309&gt;=Calc!$C$18)</f>
        <v>4</v>
      </c>
      <c r="M5309" s="49" t="str">
        <f aca="false">IF(AND(K5309=4,L5309&gt;=3),"Champions",IF(AND(K5309=3,L5309&gt;=3),"Loyal",IF(K5309&gt;=3,"Recent / New",IF(L5309&gt;=3,"At Risk","Hibernating / Lost"))))</f>
        <v>Champions</v>
      </c>
      <c r="N5309" s="54" t="n">
        <f aca="false">IF(AND(Calc!$C$2&lt;=2009,Calc!$C$3&gt;=2009),F5309,0)+IF(AND(Calc!$C$2&lt;=2010,Calc!$C$3&gt;=2010),G5309,0)+IF(AND(Calc!$C$2&lt;=2011,Calc!$C$3&gt;=2011),H5309,0)</f>
        <v>7718.14</v>
      </c>
      <c r="O5309" s="61" t="n">
        <f aca="false">IF(AND(N5309&gt;0,OR(Calc!$C$4="*",B5309=Calc!$C$4)),N5309+ROW()*0.000000001,0)</f>
        <v>7718.140005309</v>
      </c>
    </row>
    <row r="5310" customFormat="false" ht="15" hidden="false" customHeight="false" outlineLevel="0" collapsed="false">
      <c r="A5310" s="49" t="n">
        <v>17740</v>
      </c>
      <c r="B5310" s="49" t="s">
        <v>189</v>
      </c>
      <c r="C5310" s="63" t="n">
        <v>40189</v>
      </c>
      <c r="D5310" s="63" t="n">
        <v>40497</v>
      </c>
      <c r="E5310" s="49" t="n">
        <v>6</v>
      </c>
      <c r="F5310" s="54" t="n">
        <v>0</v>
      </c>
      <c r="G5310" s="54" t="n">
        <v>426.9</v>
      </c>
      <c r="H5310" s="54" t="n">
        <v>0</v>
      </c>
      <c r="I5310" s="54" t="n">
        <f aca="false">SUM(F5310:H5310)</f>
        <v>426.9</v>
      </c>
      <c r="J5310" s="49" t="n">
        <f aca="false">Calc!$C$5-D5310</f>
        <v>390</v>
      </c>
      <c r="K5310" s="49" t="n">
        <f aca="false">IF(J5310&lt;=Calc!$C$11,4,IF(J5310&lt;=Calc!$C$12,3,IF(J5310&lt;=Calc!$C$13,2,1)))</f>
        <v>1</v>
      </c>
      <c r="L5310" s="49" t="n">
        <f aca="false">1+(E5310&gt;=Calc!$C$16)+(E5310&gt;=Calc!$C$17)+(E5310&gt;=Calc!$C$18)</f>
        <v>3</v>
      </c>
      <c r="M5310" s="49" t="str">
        <f aca="false">IF(AND(K5310=4,L5310&gt;=3),"Champions",IF(AND(K5310=3,L5310&gt;=3),"Loyal",IF(K5310&gt;=3,"Recent / New",IF(L5310&gt;=3,"At Risk","Hibernating / Lost"))))</f>
        <v>At Risk</v>
      </c>
      <c r="N5310" s="54" t="n">
        <f aca="false">IF(AND(Calc!$C$2&lt;=2009,Calc!$C$3&gt;=2009),F5310,0)+IF(AND(Calc!$C$2&lt;=2010,Calc!$C$3&gt;=2010),G5310,0)+IF(AND(Calc!$C$2&lt;=2011,Calc!$C$3&gt;=2011),H5310,0)</f>
        <v>426.9</v>
      </c>
      <c r="O5310" s="61" t="n">
        <f aca="false">IF(AND(N5310&gt;0,OR(Calc!$C$4="*",B5310=Calc!$C$4)),N5310+ROW()*0.000000001,0)</f>
        <v>426.90000531</v>
      </c>
    </row>
    <row r="5311" customFormat="false" ht="15" hidden="false" customHeight="false" outlineLevel="0" collapsed="false">
      <c r="A5311" s="49" t="n">
        <v>17741</v>
      </c>
      <c r="B5311" s="49" t="s">
        <v>189</v>
      </c>
      <c r="C5311" s="63" t="n">
        <v>40326</v>
      </c>
      <c r="D5311" s="63" t="n">
        <v>40480</v>
      </c>
      <c r="E5311" s="49" t="n">
        <v>2</v>
      </c>
      <c r="F5311" s="54" t="n">
        <v>0</v>
      </c>
      <c r="G5311" s="54" t="n">
        <v>101.1</v>
      </c>
      <c r="H5311" s="54" t="n">
        <v>0</v>
      </c>
      <c r="I5311" s="54" t="n">
        <f aca="false">SUM(F5311:H5311)</f>
        <v>101.1</v>
      </c>
      <c r="J5311" s="49" t="n">
        <f aca="false">Calc!$C$5-D5311</f>
        <v>407</v>
      </c>
      <c r="K5311" s="49" t="n">
        <f aca="false">IF(J5311&lt;=Calc!$C$11,4,IF(J5311&lt;=Calc!$C$12,3,IF(J5311&lt;=Calc!$C$13,2,1)))</f>
        <v>1</v>
      </c>
      <c r="L5311" s="49" t="n">
        <f aca="false">1+(E5311&gt;=Calc!$C$16)+(E5311&gt;=Calc!$C$17)+(E5311&gt;=Calc!$C$18)</f>
        <v>2</v>
      </c>
      <c r="M5311" s="49" t="str">
        <f aca="false">IF(AND(K5311=4,L5311&gt;=3),"Champions",IF(AND(K5311=3,L5311&gt;=3),"Loyal",IF(K5311&gt;=3,"Recent / New",IF(L5311&gt;=3,"At Risk","Hibernating / Lost"))))</f>
        <v>Hibernating / Lost</v>
      </c>
      <c r="N5311" s="54" t="n">
        <f aca="false">IF(AND(Calc!$C$2&lt;=2009,Calc!$C$3&gt;=2009),F5311,0)+IF(AND(Calc!$C$2&lt;=2010,Calc!$C$3&gt;=2010),G5311,0)+IF(AND(Calc!$C$2&lt;=2011,Calc!$C$3&gt;=2011),H5311,0)</f>
        <v>101.1</v>
      </c>
      <c r="O5311" s="61" t="n">
        <f aca="false">IF(AND(N5311&gt;0,OR(Calc!$C$4="*",B5311=Calc!$C$4)),N5311+ROW()*0.000000001,0)</f>
        <v>101.100005311</v>
      </c>
    </row>
    <row r="5312" customFormat="false" ht="15" hidden="false" customHeight="false" outlineLevel="0" collapsed="false">
      <c r="A5312" s="49" t="n">
        <v>17742</v>
      </c>
      <c r="B5312" s="49" t="s">
        <v>189</v>
      </c>
      <c r="C5312" s="63" t="n">
        <v>40148</v>
      </c>
      <c r="D5312" s="63" t="n">
        <v>40773</v>
      </c>
      <c r="E5312" s="49" t="n">
        <v>11</v>
      </c>
      <c r="F5312" s="54" t="n">
        <v>218.55</v>
      </c>
      <c r="G5312" s="54" t="n">
        <v>1524.82</v>
      </c>
      <c r="H5312" s="54" t="n">
        <v>355.11</v>
      </c>
      <c r="I5312" s="54" t="n">
        <f aca="false">SUM(F5312:H5312)</f>
        <v>2098.48</v>
      </c>
      <c r="J5312" s="49" t="n">
        <f aca="false">Calc!$C$5-D5312</f>
        <v>114</v>
      </c>
      <c r="K5312" s="49" t="n">
        <f aca="false">IF(J5312&lt;=Calc!$C$11,4,IF(J5312&lt;=Calc!$C$12,3,IF(J5312&lt;=Calc!$C$13,2,1)))</f>
        <v>2</v>
      </c>
      <c r="L5312" s="49" t="n">
        <f aca="false">1+(E5312&gt;=Calc!$C$16)+(E5312&gt;=Calc!$C$17)+(E5312&gt;=Calc!$C$18)</f>
        <v>4</v>
      </c>
      <c r="M5312" s="49" t="str">
        <f aca="false">IF(AND(K5312=4,L5312&gt;=3),"Champions",IF(AND(K5312=3,L5312&gt;=3),"Loyal",IF(K5312&gt;=3,"Recent / New",IF(L5312&gt;=3,"At Risk","Hibernating / Lost"))))</f>
        <v>At Risk</v>
      </c>
      <c r="N5312" s="54" t="n">
        <f aca="false">IF(AND(Calc!$C$2&lt;=2009,Calc!$C$3&gt;=2009),F5312,0)+IF(AND(Calc!$C$2&lt;=2010,Calc!$C$3&gt;=2010),G5312,0)+IF(AND(Calc!$C$2&lt;=2011,Calc!$C$3&gt;=2011),H5312,0)</f>
        <v>2098.48</v>
      </c>
      <c r="O5312" s="61" t="n">
        <f aca="false">IF(AND(N5312&gt;0,OR(Calc!$C$4="*",B5312=Calc!$C$4)),N5312+ROW()*0.000000001,0)</f>
        <v>2098.480005312</v>
      </c>
    </row>
    <row r="5313" customFormat="false" ht="15" hidden="false" customHeight="false" outlineLevel="0" collapsed="false">
      <c r="A5313" s="49" t="n">
        <v>17743</v>
      </c>
      <c r="B5313" s="49" t="s">
        <v>189</v>
      </c>
      <c r="C5313" s="63" t="n">
        <v>40438</v>
      </c>
      <c r="D5313" s="63" t="n">
        <v>40438</v>
      </c>
      <c r="E5313" s="49" t="n">
        <v>1</v>
      </c>
      <c r="F5313" s="54" t="n">
        <v>0</v>
      </c>
      <c r="G5313" s="54" t="n">
        <v>208.85</v>
      </c>
      <c r="H5313" s="54" t="n">
        <v>0</v>
      </c>
      <c r="I5313" s="54" t="n">
        <f aca="false">SUM(F5313:H5313)</f>
        <v>208.85</v>
      </c>
      <c r="J5313" s="49" t="n">
        <f aca="false">Calc!$C$5-D5313</f>
        <v>449</v>
      </c>
      <c r="K5313" s="49" t="n">
        <f aca="false">IF(J5313&lt;=Calc!$C$11,4,IF(J5313&lt;=Calc!$C$12,3,IF(J5313&lt;=Calc!$C$13,2,1)))</f>
        <v>1</v>
      </c>
      <c r="L5313" s="49" t="n">
        <f aca="false">1+(E5313&gt;=Calc!$C$16)+(E5313&gt;=Calc!$C$17)+(E5313&gt;=Calc!$C$18)</f>
        <v>1</v>
      </c>
      <c r="M5313" s="49" t="str">
        <f aca="false">IF(AND(K5313=4,L5313&gt;=3),"Champions",IF(AND(K5313=3,L5313&gt;=3),"Loyal",IF(K5313&gt;=3,"Recent / New",IF(L5313&gt;=3,"At Risk","Hibernating / Lost"))))</f>
        <v>Hibernating / Lost</v>
      </c>
      <c r="N5313" s="54" t="n">
        <f aca="false">IF(AND(Calc!$C$2&lt;=2009,Calc!$C$3&gt;=2009),F5313,0)+IF(AND(Calc!$C$2&lt;=2010,Calc!$C$3&gt;=2010),G5313,0)+IF(AND(Calc!$C$2&lt;=2011,Calc!$C$3&gt;=2011),H5313,0)</f>
        <v>208.85</v>
      </c>
      <c r="O5313" s="61" t="n">
        <f aca="false">IF(AND(N5313&gt;0,OR(Calc!$C$4="*",B5313=Calc!$C$4)),N5313+ROW()*0.000000001,0)</f>
        <v>208.850005313</v>
      </c>
    </row>
    <row r="5314" customFormat="false" ht="15" hidden="false" customHeight="false" outlineLevel="0" collapsed="false">
      <c r="A5314" s="49" t="n">
        <v>17744</v>
      </c>
      <c r="B5314" s="49" t="s">
        <v>189</v>
      </c>
      <c r="C5314" s="63" t="n">
        <v>40506</v>
      </c>
      <c r="D5314" s="63" t="n">
        <v>40883</v>
      </c>
      <c r="E5314" s="49" t="n">
        <v>7</v>
      </c>
      <c r="F5314" s="54" t="n">
        <v>0</v>
      </c>
      <c r="G5314" s="54" t="n">
        <v>704.26</v>
      </c>
      <c r="H5314" s="54" t="n">
        <v>1944.88</v>
      </c>
      <c r="I5314" s="54" t="n">
        <f aca="false">SUM(F5314:H5314)</f>
        <v>2649.14</v>
      </c>
      <c r="J5314" s="49" t="n">
        <f aca="false">Calc!$C$5-D5314</f>
        <v>4</v>
      </c>
      <c r="K5314" s="49" t="n">
        <f aca="false">IF(J5314&lt;=Calc!$C$11,4,IF(J5314&lt;=Calc!$C$12,3,IF(J5314&lt;=Calc!$C$13,2,1)))</f>
        <v>4</v>
      </c>
      <c r="L5314" s="49" t="n">
        <f aca="false">1+(E5314&gt;=Calc!$C$16)+(E5314&gt;=Calc!$C$17)+(E5314&gt;=Calc!$C$18)</f>
        <v>3</v>
      </c>
      <c r="M5314" s="49" t="str">
        <f aca="false">IF(AND(K5314=4,L5314&gt;=3),"Champions",IF(AND(K5314=3,L5314&gt;=3),"Loyal",IF(K5314&gt;=3,"Recent / New",IF(L5314&gt;=3,"At Risk","Hibernating / Lost"))))</f>
        <v>Champions</v>
      </c>
      <c r="N5314" s="54" t="n">
        <f aca="false">IF(AND(Calc!$C$2&lt;=2009,Calc!$C$3&gt;=2009),F5314,0)+IF(AND(Calc!$C$2&lt;=2010,Calc!$C$3&gt;=2010),G5314,0)+IF(AND(Calc!$C$2&lt;=2011,Calc!$C$3&gt;=2011),H5314,0)</f>
        <v>2649.14</v>
      </c>
      <c r="O5314" s="61" t="n">
        <f aca="false">IF(AND(N5314&gt;0,OR(Calc!$C$4="*",B5314=Calc!$C$4)),N5314+ROW()*0.000000001,0)</f>
        <v>2649.140005314</v>
      </c>
    </row>
    <row r="5315" customFormat="false" ht="15" hidden="false" customHeight="false" outlineLevel="0" collapsed="false">
      <c r="A5315" s="49" t="n">
        <v>17745</v>
      </c>
      <c r="B5315" s="49" t="s">
        <v>189</v>
      </c>
      <c r="C5315" s="63" t="n">
        <v>40331</v>
      </c>
      <c r="D5315" s="63" t="n">
        <v>40409</v>
      </c>
      <c r="E5315" s="49" t="n">
        <v>2</v>
      </c>
      <c r="F5315" s="54" t="n">
        <v>0</v>
      </c>
      <c r="G5315" s="54" t="n">
        <v>600.34</v>
      </c>
      <c r="H5315" s="54" t="n">
        <v>0</v>
      </c>
      <c r="I5315" s="54" t="n">
        <f aca="false">SUM(F5315:H5315)</f>
        <v>600.34</v>
      </c>
      <c r="J5315" s="49" t="n">
        <f aca="false">Calc!$C$5-D5315</f>
        <v>478</v>
      </c>
      <c r="K5315" s="49" t="n">
        <f aca="false">IF(J5315&lt;=Calc!$C$11,4,IF(J5315&lt;=Calc!$C$12,3,IF(J5315&lt;=Calc!$C$13,2,1)))</f>
        <v>1</v>
      </c>
      <c r="L5315" s="49" t="n">
        <f aca="false">1+(E5315&gt;=Calc!$C$16)+(E5315&gt;=Calc!$C$17)+(E5315&gt;=Calc!$C$18)</f>
        <v>2</v>
      </c>
      <c r="M5315" s="49" t="str">
        <f aca="false">IF(AND(K5315=4,L5315&gt;=3),"Champions",IF(AND(K5315=3,L5315&gt;=3),"Loyal",IF(K5315&gt;=3,"Recent / New",IF(L5315&gt;=3,"At Risk","Hibernating / Lost"))))</f>
        <v>Hibernating / Lost</v>
      </c>
      <c r="N5315" s="54" t="n">
        <f aca="false">IF(AND(Calc!$C$2&lt;=2009,Calc!$C$3&gt;=2009),F5315,0)+IF(AND(Calc!$C$2&lt;=2010,Calc!$C$3&gt;=2010),G5315,0)+IF(AND(Calc!$C$2&lt;=2011,Calc!$C$3&gt;=2011),H5315,0)</f>
        <v>600.34</v>
      </c>
      <c r="O5315" s="61" t="n">
        <f aca="false">IF(AND(N5315&gt;0,OR(Calc!$C$4="*",B5315=Calc!$C$4)),N5315+ROW()*0.000000001,0)</f>
        <v>600.340005315</v>
      </c>
    </row>
    <row r="5316" customFormat="false" ht="15" hidden="false" customHeight="false" outlineLevel="0" collapsed="false">
      <c r="A5316" s="49" t="n">
        <v>17746</v>
      </c>
      <c r="B5316" s="49" t="s">
        <v>189</v>
      </c>
      <c r="C5316" s="63" t="n">
        <v>40276</v>
      </c>
      <c r="D5316" s="63" t="n">
        <v>40646</v>
      </c>
      <c r="E5316" s="49" t="n">
        <v>4</v>
      </c>
      <c r="F5316" s="54" t="n">
        <v>0</v>
      </c>
      <c r="G5316" s="54" t="n">
        <v>774.63</v>
      </c>
      <c r="H5316" s="54" t="n">
        <v>98.8</v>
      </c>
      <c r="I5316" s="54" t="n">
        <f aca="false">SUM(F5316:H5316)</f>
        <v>873.43</v>
      </c>
      <c r="J5316" s="49" t="n">
        <f aca="false">Calc!$C$5-D5316</f>
        <v>241</v>
      </c>
      <c r="K5316" s="49" t="n">
        <f aca="false">IF(J5316&lt;=Calc!$C$11,4,IF(J5316&lt;=Calc!$C$12,3,IF(J5316&lt;=Calc!$C$13,2,1)))</f>
        <v>2</v>
      </c>
      <c r="L5316" s="49" t="n">
        <f aca="false">1+(E5316&gt;=Calc!$C$16)+(E5316&gt;=Calc!$C$17)+(E5316&gt;=Calc!$C$18)</f>
        <v>3</v>
      </c>
      <c r="M5316" s="49" t="str">
        <f aca="false">IF(AND(K5316=4,L5316&gt;=3),"Champions",IF(AND(K5316=3,L5316&gt;=3),"Loyal",IF(K5316&gt;=3,"Recent / New",IF(L5316&gt;=3,"At Risk","Hibernating / Lost"))))</f>
        <v>At Risk</v>
      </c>
      <c r="N5316" s="54" t="n">
        <f aca="false">IF(AND(Calc!$C$2&lt;=2009,Calc!$C$3&gt;=2009),F5316,0)+IF(AND(Calc!$C$2&lt;=2010,Calc!$C$3&gt;=2010),G5316,0)+IF(AND(Calc!$C$2&lt;=2011,Calc!$C$3&gt;=2011),H5316,0)</f>
        <v>873.43</v>
      </c>
      <c r="O5316" s="61" t="n">
        <f aca="false">IF(AND(N5316&gt;0,OR(Calc!$C$4="*",B5316=Calc!$C$4)),N5316+ROW()*0.000000001,0)</f>
        <v>873.430005316</v>
      </c>
    </row>
    <row r="5317" customFormat="false" ht="15" hidden="false" customHeight="false" outlineLevel="0" collapsed="false">
      <c r="A5317" s="49" t="n">
        <v>17747</v>
      </c>
      <c r="B5317" s="49" t="s">
        <v>189</v>
      </c>
      <c r="C5317" s="63" t="n">
        <v>40774</v>
      </c>
      <c r="D5317" s="63" t="n">
        <v>40774</v>
      </c>
      <c r="E5317" s="49" t="n">
        <v>1</v>
      </c>
      <c r="F5317" s="54" t="n">
        <v>0</v>
      </c>
      <c r="G5317" s="54" t="n">
        <v>0</v>
      </c>
      <c r="H5317" s="54" t="n">
        <v>64.65</v>
      </c>
      <c r="I5317" s="54" t="n">
        <f aca="false">SUM(F5317:H5317)</f>
        <v>64.65</v>
      </c>
      <c r="J5317" s="49" t="n">
        <f aca="false">Calc!$C$5-D5317</f>
        <v>113</v>
      </c>
      <c r="K5317" s="49" t="n">
        <f aca="false">IF(J5317&lt;=Calc!$C$11,4,IF(J5317&lt;=Calc!$C$12,3,IF(J5317&lt;=Calc!$C$13,2,1)))</f>
        <v>2</v>
      </c>
      <c r="L5317" s="49" t="n">
        <f aca="false">1+(E5317&gt;=Calc!$C$16)+(E5317&gt;=Calc!$C$17)+(E5317&gt;=Calc!$C$18)</f>
        <v>1</v>
      </c>
      <c r="M5317" s="49" t="str">
        <f aca="false">IF(AND(K5317=4,L5317&gt;=3),"Champions",IF(AND(K5317=3,L5317&gt;=3),"Loyal",IF(K5317&gt;=3,"Recent / New",IF(L5317&gt;=3,"At Risk","Hibernating / Lost"))))</f>
        <v>Hibernating / Lost</v>
      </c>
      <c r="N5317" s="54" t="n">
        <f aca="false">IF(AND(Calc!$C$2&lt;=2009,Calc!$C$3&gt;=2009),F5317,0)+IF(AND(Calc!$C$2&lt;=2010,Calc!$C$3&gt;=2010),G5317,0)+IF(AND(Calc!$C$2&lt;=2011,Calc!$C$3&gt;=2011),H5317,0)</f>
        <v>64.65</v>
      </c>
      <c r="O5317" s="61" t="n">
        <f aca="false">IF(AND(N5317&gt;0,OR(Calc!$C$4="*",B5317=Calc!$C$4)),N5317+ROW()*0.000000001,0)</f>
        <v>64.650005317</v>
      </c>
    </row>
    <row r="5318" customFormat="false" ht="15" hidden="false" customHeight="false" outlineLevel="0" collapsed="false">
      <c r="A5318" s="49" t="n">
        <v>17748</v>
      </c>
      <c r="B5318" s="49" t="s">
        <v>189</v>
      </c>
      <c r="C5318" s="63" t="n">
        <v>40359</v>
      </c>
      <c r="D5318" s="63" t="n">
        <v>40359</v>
      </c>
      <c r="E5318" s="49" t="n">
        <v>1</v>
      </c>
      <c r="F5318" s="54" t="n">
        <v>0</v>
      </c>
      <c r="G5318" s="54" t="n">
        <v>358.15</v>
      </c>
      <c r="H5318" s="54" t="n">
        <v>0</v>
      </c>
      <c r="I5318" s="54" t="n">
        <f aca="false">SUM(F5318:H5318)</f>
        <v>358.15</v>
      </c>
      <c r="J5318" s="49" t="n">
        <f aca="false">Calc!$C$5-D5318</f>
        <v>528</v>
      </c>
      <c r="K5318" s="49" t="n">
        <f aca="false">IF(J5318&lt;=Calc!$C$11,4,IF(J5318&lt;=Calc!$C$12,3,IF(J5318&lt;=Calc!$C$13,2,1)))</f>
        <v>1</v>
      </c>
      <c r="L5318" s="49" t="n">
        <f aca="false">1+(E5318&gt;=Calc!$C$16)+(E5318&gt;=Calc!$C$17)+(E5318&gt;=Calc!$C$18)</f>
        <v>1</v>
      </c>
      <c r="M5318" s="49" t="str">
        <f aca="false">IF(AND(K5318=4,L5318&gt;=3),"Champions",IF(AND(K5318=3,L5318&gt;=3),"Loyal",IF(K5318&gt;=3,"Recent / New",IF(L5318&gt;=3,"At Risk","Hibernating / Lost"))))</f>
        <v>Hibernating / Lost</v>
      </c>
      <c r="N5318" s="54" t="n">
        <f aca="false">IF(AND(Calc!$C$2&lt;=2009,Calc!$C$3&gt;=2009),F5318,0)+IF(AND(Calc!$C$2&lt;=2010,Calc!$C$3&gt;=2010),G5318,0)+IF(AND(Calc!$C$2&lt;=2011,Calc!$C$3&gt;=2011),H5318,0)</f>
        <v>358.15</v>
      </c>
      <c r="O5318" s="61" t="n">
        <f aca="false">IF(AND(N5318&gt;0,OR(Calc!$C$4="*",B5318=Calc!$C$4)),N5318+ROW()*0.000000001,0)</f>
        <v>358.150005318</v>
      </c>
    </row>
    <row r="5319" customFormat="false" ht="15" hidden="false" customHeight="false" outlineLevel="0" collapsed="false">
      <c r="A5319" s="49" t="n">
        <v>17749</v>
      </c>
      <c r="B5319" s="49" t="s">
        <v>189</v>
      </c>
      <c r="C5319" s="63" t="n">
        <v>40340</v>
      </c>
      <c r="D5319" s="63" t="n">
        <v>40708</v>
      </c>
      <c r="E5319" s="49" t="n">
        <v>3</v>
      </c>
      <c r="F5319" s="54" t="n">
        <v>0</v>
      </c>
      <c r="G5319" s="54" t="n">
        <v>351.66</v>
      </c>
      <c r="H5319" s="54" t="n">
        <v>674.52</v>
      </c>
      <c r="I5319" s="54" t="n">
        <f aca="false">SUM(F5319:H5319)</f>
        <v>1026.18</v>
      </c>
      <c r="J5319" s="49" t="n">
        <f aca="false">Calc!$C$5-D5319</f>
        <v>179</v>
      </c>
      <c r="K5319" s="49" t="n">
        <f aca="false">IF(J5319&lt;=Calc!$C$11,4,IF(J5319&lt;=Calc!$C$12,3,IF(J5319&lt;=Calc!$C$13,2,1)))</f>
        <v>2</v>
      </c>
      <c r="L5319" s="49" t="n">
        <f aca="false">1+(E5319&gt;=Calc!$C$16)+(E5319&gt;=Calc!$C$17)+(E5319&gt;=Calc!$C$18)</f>
        <v>2</v>
      </c>
      <c r="M5319" s="49" t="str">
        <f aca="false">IF(AND(K5319=4,L5319&gt;=3),"Champions",IF(AND(K5319=3,L5319&gt;=3),"Loyal",IF(K5319&gt;=3,"Recent / New",IF(L5319&gt;=3,"At Risk","Hibernating / Lost"))))</f>
        <v>Hibernating / Lost</v>
      </c>
      <c r="N5319" s="54" t="n">
        <f aca="false">IF(AND(Calc!$C$2&lt;=2009,Calc!$C$3&gt;=2009),F5319,0)+IF(AND(Calc!$C$2&lt;=2010,Calc!$C$3&gt;=2010),G5319,0)+IF(AND(Calc!$C$2&lt;=2011,Calc!$C$3&gt;=2011),H5319,0)</f>
        <v>1026.18</v>
      </c>
      <c r="O5319" s="61" t="n">
        <f aca="false">IF(AND(N5319&gt;0,OR(Calc!$C$4="*",B5319=Calc!$C$4)),N5319+ROW()*0.000000001,0)</f>
        <v>1026.180005319</v>
      </c>
    </row>
    <row r="5320" customFormat="false" ht="15" hidden="false" customHeight="false" outlineLevel="0" collapsed="false">
      <c r="A5320" s="49" t="n">
        <v>17750</v>
      </c>
      <c r="B5320" s="49" t="s">
        <v>189</v>
      </c>
      <c r="C5320" s="63" t="n">
        <v>40722</v>
      </c>
      <c r="D5320" s="63" t="n">
        <v>40881</v>
      </c>
      <c r="E5320" s="49" t="n">
        <v>9</v>
      </c>
      <c r="F5320" s="54" t="n">
        <v>0</v>
      </c>
      <c r="G5320" s="54" t="n">
        <v>0</v>
      </c>
      <c r="H5320" s="54" t="n">
        <v>1694.16</v>
      </c>
      <c r="I5320" s="54" t="n">
        <f aca="false">SUM(F5320:H5320)</f>
        <v>1694.16</v>
      </c>
      <c r="J5320" s="49" t="n">
        <f aca="false">Calc!$C$5-D5320</f>
        <v>6</v>
      </c>
      <c r="K5320" s="49" t="n">
        <f aca="false">IF(J5320&lt;=Calc!$C$11,4,IF(J5320&lt;=Calc!$C$12,3,IF(J5320&lt;=Calc!$C$13,2,1)))</f>
        <v>4</v>
      </c>
      <c r="L5320" s="49" t="n">
        <f aca="false">1+(E5320&gt;=Calc!$C$16)+(E5320&gt;=Calc!$C$17)+(E5320&gt;=Calc!$C$18)</f>
        <v>4</v>
      </c>
      <c r="M5320" s="49" t="str">
        <f aca="false">IF(AND(K5320=4,L5320&gt;=3),"Champions",IF(AND(K5320=3,L5320&gt;=3),"Loyal",IF(K5320&gt;=3,"Recent / New",IF(L5320&gt;=3,"At Risk","Hibernating / Lost"))))</f>
        <v>Champions</v>
      </c>
      <c r="N5320" s="54" t="n">
        <f aca="false">IF(AND(Calc!$C$2&lt;=2009,Calc!$C$3&gt;=2009),F5320,0)+IF(AND(Calc!$C$2&lt;=2010,Calc!$C$3&gt;=2010),G5320,0)+IF(AND(Calc!$C$2&lt;=2011,Calc!$C$3&gt;=2011),H5320,0)</f>
        <v>1694.16</v>
      </c>
      <c r="O5320" s="61" t="n">
        <f aca="false">IF(AND(N5320&gt;0,OR(Calc!$C$4="*",B5320=Calc!$C$4)),N5320+ROW()*0.000000001,0)</f>
        <v>1694.16000532</v>
      </c>
    </row>
    <row r="5321" customFormat="false" ht="15" hidden="false" customHeight="false" outlineLevel="0" collapsed="false">
      <c r="A5321" s="49" t="n">
        <v>17751</v>
      </c>
      <c r="B5321" s="49" t="s">
        <v>189</v>
      </c>
      <c r="C5321" s="63" t="n">
        <v>40465</v>
      </c>
      <c r="D5321" s="63" t="n">
        <v>40465</v>
      </c>
      <c r="E5321" s="49" t="n">
        <v>1</v>
      </c>
      <c r="F5321" s="54" t="n">
        <v>0</v>
      </c>
      <c r="G5321" s="54" t="n">
        <v>157.86</v>
      </c>
      <c r="H5321" s="54" t="n">
        <v>0</v>
      </c>
      <c r="I5321" s="54" t="n">
        <f aca="false">SUM(F5321:H5321)</f>
        <v>157.86</v>
      </c>
      <c r="J5321" s="49" t="n">
        <f aca="false">Calc!$C$5-D5321</f>
        <v>422</v>
      </c>
      <c r="K5321" s="49" t="n">
        <f aca="false">IF(J5321&lt;=Calc!$C$11,4,IF(J5321&lt;=Calc!$C$12,3,IF(J5321&lt;=Calc!$C$13,2,1)))</f>
        <v>1</v>
      </c>
      <c r="L5321" s="49" t="n">
        <f aca="false">1+(E5321&gt;=Calc!$C$16)+(E5321&gt;=Calc!$C$17)+(E5321&gt;=Calc!$C$18)</f>
        <v>1</v>
      </c>
      <c r="M5321" s="49" t="str">
        <f aca="false">IF(AND(K5321=4,L5321&gt;=3),"Champions",IF(AND(K5321=3,L5321&gt;=3),"Loyal",IF(K5321&gt;=3,"Recent / New",IF(L5321&gt;=3,"At Risk","Hibernating / Lost"))))</f>
        <v>Hibernating / Lost</v>
      </c>
      <c r="N5321" s="54" t="n">
        <f aca="false">IF(AND(Calc!$C$2&lt;=2009,Calc!$C$3&gt;=2009),F5321,0)+IF(AND(Calc!$C$2&lt;=2010,Calc!$C$3&gt;=2010),G5321,0)+IF(AND(Calc!$C$2&lt;=2011,Calc!$C$3&gt;=2011),H5321,0)</f>
        <v>157.86</v>
      </c>
      <c r="O5321" s="61" t="n">
        <f aca="false">IF(AND(N5321&gt;0,OR(Calc!$C$4="*",B5321=Calc!$C$4)),N5321+ROW()*0.000000001,0)</f>
        <v>157.860005321</v>
      </c>
    </row>
    <row r="5322" customFormat="false" ht="15" hidden="false" customHeight="false" outlineLevel="0" collapsed="false">
      <c r="A5322" s="49" t="n">
        <v>17752</v>
      </c>
      <c r="B5322" s="49" t="s">
        <v>189</v>
      </c>
      <c r="C5322" s="63" t="n">
        <v>40527</v>
      </c>
      <c r="D5322" s="63" t="n">
        <v>40527</v>
      </c>
      <c r="E5322" s="49" t="n">
        <v>1</v>
      </c>
      <c r="F5322" s="54" t="n">
        <v>0</v>
      </c>
      <c r="G5322" s="54" t="n">
        <v>80.64</v>
      </c>
      <c r="H5322" s="54" t="n">
        <v>0</v>
      </c>
      <c r="I5322" s="54" t="n">
        <f aca="false">SUM(F5322:H5322)</f>
        <v>80.64</v>
      </c>
      <c r="J5322" s="49" t="n">
        <f aca="false">Calc!$C$5-D5322</f>
        <v>360</v>
      </c>
      <c r="K5322" s="49" t="n">
        <f aca="false">IF(J5322&lt;=Calc!$C$11,4,IF(J5322&lt;=Calc!$C$12,3,IF(J5322&lt;=Calc!$C$13,2,1)))</f>
        <v>2</v>
      </c>
      <c r="L5322" s="49" t="n">
        <f aca="false">1+(E5322&gt;=Calc!$C$16)+(E5322&gt;=Calc!$C$17)+(E5322&gt;=Calc!$C$18)</f>
        <v>1</v>
      </c>
      <c r="M5322" s="49" t="str">
        <f aca="false">IF(AND(K5322=4,L5322&gt;=3),"Champions",IF(AND(K5322=3,L5322&gt;=3),"Loyal",IF(K5322&gt;=3,"Recent / New",IF(L5322&gt;=3,"At Risk","Hibernating / Lost"))))</f>
        <v>Hibernating / Lost</v>
      </c>
      <c r="N5322" s="54" t="n">
        <f aca="false">IF(AND(Calc!$C$2&lt;=2009,Calc!$C$3&gt;=2009),F5322,0)+IF(AND(Calc!$C$2&lt;=2010,Calc!$C$3&gt;=2010),G5322,0)+IF(AND(Calc!$C$2&lt;=2011,Calc!$C$3&gt;=2011),H5322,0)</f>
        <v>80.64</v>
      </c>
      <c r="O5322" s="61" t="n">
        <f aca="false">IF(AND(N5322&gt;0,OR(Calc!$C$4="*",B5322=Calc!$C$4)),N5322+ROW()*0.000000001,0)</f>
        <v>80.640005322</v>
      </c>
    </row>
    <row r="5323" customFormat="false" ht="15" hidden="false" customHeight="false" outlineLevel="0" collapsed="false">
      <c r="A5323" s="49" t="n">
        <v>17753</v>
      </c>
      <c r="B5323" s="49" t="s">
        <v>189</v>
      </c>
      <c r="C5323" s="63" t="n">
        <v>40184</v>
      </c>
      <c r="D5323" s="63" t="n">
        <v>40422</v>
      </c>
      <c r="E5323" s="49" t="n">
        <v>4</v>
      </c>
      <c r="F5323" s="54" t="n">
        <v>0</v>
      </c>
      <c r="G5323" s="54" t="n">
        <v>379.56</v>
      </c>
      <c r="H5323" s="54" t="n">
        <v>0</v>
      </c>
      <c r="I5323" s="54" t="n">
        <f aca="false">SUM(F5323:H5323)</f>
        <v>379.56</v>
      </c>
      <c r="J5323" s="49" t="n">
        <f aca="false">Calc!$C$5-D5323</f>
        <v>465</v>
      </c>
      <c r="K5323" s="49" t="n">
        <f aca="false">IF(J5323&lt;=Calc!$C$11,4,IF(J5323&lt;=Calc!$C$12,3,IF(J5323&lt;=Calc!$C$13,2,1)))</f>
        <v>1</v>
      </c>
      <c r="L5323" s="49" t="n">
        <f aca="false">1+(E5323&gt;=Calc!$C$16)+(E5323&gt;=Calc!$C$17)+(E5323&gt;=Calc!$C$18)</f>
        <v>3</v>
      </c>
      <c r="M5323" s="49" t="str">
        <f aca="false">IF(AND(K5323=4,L5323&gt;=3),"Champions",IF(AND(K5323=3,L5323&gt;=3),"Loyal",IF(K5323&gt;=3,"Recent / New",IF(L5323&gt;=3,"At Risk","Hibernating / Lost"))))</f>
        <v>At Risk</v>
      </c>
      <c r="N5323" s="54" t="n">
        <f aca="false">IF(AND(Calc!$C$2&lt;=2009,Calc!$C$3&gt;=2009),F5323,0)+IF(AND(Calc!$C$2&lt;=2010,Calc!$C$3&gt;=2010),G5323,0)+IF(AND(Calc!$C$2&lt;=2011,Calc!$C$3&gt;=2011),H5323,0)</f>
        <v>379.56</v>
      </c>
      <c r="O5323" s="61" t="n">
        <f aca="false">IF(AND(N5323&gt;0,OR(Calc!$C$4="*",B5323=Calc!$C$4)),N5323+ROW()*0.000000001,0)</f>
        <v>379.560005323</v>
      </c>
    </row>
    <row r="5324" customFormat="false" ht="15" hidden="false" customHeight="false" outlineLevel="0" collapsed="false">
      <c r="A5324" s="49" t="n">
        <v>17754</v>
      </c>
      <c r="B5324" s="49" t="s">
        <v>189</v>
      </c>
      <c r="C5324" s="63" t="n">
        <v>40158</v>
      </c>
      <c r="D5324" s="63" t="n">
        <v>40886</v>
      </c>
      <c r="E5324" s="49" t="n">
        <v>13</v>
      </c>
      <c r="F5324" s="54" t="n">
        <v>270.18</v>
      </c>
      <c r="G5324" s="54" t="n">
        <v>2480.59</v>
      </c>
      <c r="H5324" s="54" t="n">
        <v>1632.31</v>
      </c>
      <c r="I5324" s="54" t="n">
        <f aca="false">SUM(F5324:H5324)</f>
        <v>4383.08</v>
      </c>
      <c r="J5324" s="49" t="n">
        <f aca="false">Calc!$C$5-D5324</f>
        <v>1</v>
      </c>
      <c r="K5324" s="49" t="n">
        <f aca="false">IF(J5324&lt;=Calc!$C$11,4,IF(J5324&lt;=Calc!$C$12,3,IF(J5324&lt;=Calc!$C$13,2,1)))</f>
        <v>4</v>
      </c>
      <c r="L5324" s="49" t="n">
        <f aca="false">1+(E5324&gt;=Calc!$C$16)+(E5324&gt;=Calc!$C$17)+(E5324&gt;=Calc!$C$18)</f>
        <v>4</v>
      </c>
      <c r="M5324" s="49" t="str">
        <f aca="false">IF(AND(K5324=4,L5324&gt;=3),"Champions",IF(AND(K5324=3,L5324&gt;=3),"Loyal",IF(K5324&gt;=3,"Recent / New",IF(L5324&gt;=3,"At Risk","Hibernating / Lost"))))</f>
        <v>Champions</v>
      </c>
      <c r="N5324" s="54" t="n">
        <f aca="false">IF(AND(Calc!$C$2&lt;=2009,Calc!$C$3&gt;=2009),F5324,0)+IF(AND(Calc!$C$2&lt;=2010,Calc!$C$3&gt;=2010),G5324,0)+IF(AND(Calc!$C$2&lt;=2011,Calc!$C$3&gt;=2011),H5324,0)</f>
        <v>4383.08</v>
      </c>
      <c r="O5324" s="61" t="n">
        <f aca="false">IF(AND(N5324&gt;0,OR(Calc!$C$4="*",B5324=Calc!$C$4)),N5324+ROW()*0.000000001,0)</f>
        <v>4383.080005324</v>
      </c>
    </row>
    <row r="5325" customFormat="false" ht="15" hidden="false" customHeight="false" outlineLevel="0" collapsed="false">
      <c r="A5325" s="49" t="n">
        <v>17756</v>
      </c>
      <c r="B5325" s="49" t="s">
        <v>189</v>
      </c>
      <c r="C5325" s="63" t="n">
        <v>40492</v>
      </c>
      <c r="D5325" s="63" t="n">
        <v>40511</v>
      </c>
      <c r="E5325" s="49" t="n">
        <v>3</v>
      </c>
      <c r="F5325" s="54" t="n">
        <v>0</v>
      </c>
      <c r="G5325" s="54" t="n">
        <v>728.75</v>
      </c>
      <c r="H5325" s="54" t="n">
        <v>0</v>
      </c>
      <c r="I5325" s="54" t="n">
        <f aca="false">SUM(F5325:H5325)</f>
        <v>728.75</v>
      </c>
      <c r="J5325" s="49" t="n">
        <f aca="false">Calc!$C$5-D5325</f>
        <v>376</v>
      </c>
      <c r="K5325" s="49" t="n">
        <f aca="false">IF(J5325&lt;=Calc!$C$11,4,IF(J5325&lt;=Calc!$C$12,3,IF(J5325&lt;=Calc!$C$13,2,1)))</f>
        <v>2</v>
      </c>
      <c r="L5325" s="49" t="n">
        <f aca="false">1+(E5325&gt;=Calc!$C$16)+(E5325&gt;=Calc!$C$17)+(E5325&gt;=Calc!$C$18)</f>
        <v>2</v>
      </c>
      <c r="M5325" s="49" t="str">
        <f aca="false">IF(AND(K5325=4,L5325&gt;=3),"Champions",IF(AND(K5325=3,L5325&gt;=3),"Loyal",IF(K5325&gt;=3,"Recent / New",IF(L5325&gt;=3,"At Risk","Hibernating / Lost"))))</f>
        <v>Hibernating / Lost</v>
      </c>
      <c r="N5325" s="54" t="n">
        <f aca="false">IF(AND(Calc!$C$2&lt;=2009,Calc!$C$3&gt;=2009),F5325,0)+IF(AND(Calc!$C$2&lt;=2010,Calc!$C$3&gt;=2010),G5325,0)+IF(AND(Calc!$C$2&lt;=2011,Calc!$C$3&gt;=2011),H5325,0)</f>
        <v>728.75</v>
      </c>
      <c r="O5325" s="61" t="n">
        <f aca="false">IF(AND(N5325&gt;0,OR(Calc!$C$4="*",B5325=Calc!$C$4)),N5325+ROW()*0.000000001,0)</f>
        <v>728.750005325</v>
      </c>
    </row>
    <row r="5326" customFormat="false" ht="15" hidden="false" customHeight="false" outlineLevel="0" collapsed="false">
      <c r="A5326" s="49" t="n">
        <v>17757</v>
      </c>
      <c r="B5326" s="49" t="s">
        <v>189</v>
      </c>
      <c r="C5326" s="63" t="n">
        <v>40191</v>
      </c>
      <c r="D5326" s="63" t="n">
        <v>40885</v>
      </c>
      <c r="E5326" s="49" t="n">
        <v>56</v>
      </c>
      <c r="F5326" s="54" t="n">
        <v>0</v>
      </c>
      <c r="G5326" s="54" t="n">
        <v>3986.65</v>
      </c>
      <c r="H5326" s="54" t="n">
        <v>5003.84</v>
      </c>
      <c r="I5326" s="54" t="n">
        <f aca="false">SUM(F5326:H5326)</f>
        <v>8990.49</v>
      </c>
      <c r="J5326" s="49" t="n">
        <f aca="false">Calc!$C$5-D5326</f>
        <v>2</v>
      </c>
      <c r="K5326" s="49" t="n">
        <f aca="false">IF(J5326&lt;=Calc!$C$11,4,IF(J5326&lt;=Calc!$C$12,3,IF(J5326&lt;=Calc!$C$13,2,1)))</f>
        <v>4</v>
      </c>
      <c r="L5326" s="49" t="n">
        <f aca="false">1+(E5326&gt;=Calc!$C$16)+(E5326&gt;=Calc!$C$17)+(E5326&gt;=Calc!$C$18)</f>
        <v>4</v>
      </c>
      <c r="M5326" s="49" t="str">
        <f aca="false">IF(AND(K5326=4,L5326&gt;=3),"Champions",IF(AND(K5326=3,L5326&gt;=3),"Loyal",IF(K5326&gt;=3,"Recent / New",IF(L5326&gt;=3,"At Risk","Hibernating / Lost"))))</f>
        <v>Champions</v>
      </c>
      <c r="N5326" s="54" t="n">
        <f aca="false">IF(AND(Calc!$C$2&lt;=2009,Calc!$C$3&gt;=2009),F5326,0)+IF(AND(Calc!$C$2&lt;=2010,Calc!$C$3&gt;=2010),G5326,0)+IF(AND(Calc!$C$2&lt;=2011,Calc!$C$3&gt;=2011),H5326,0)</f>
        <v>8990.49</v>
      </c>
      <c r="O5326" s="61" t="n">
        <f aca="false">IF(AND(N5326&gt;0,OR(Calc!$C$4="*",B5326=Calc!$C$4)),N5326+ROW()*0.000000001,0)</f>
        <v>8990.490005326</v>
      </c>
    </row>
    <row r="5327" customFormat="false" ht="15" hidden="false" customHeight="false" outlineLevel="0" collapsed="false">
      <c r="A5327" s="49" t="n">
        <v>17758</v>
      </c>
      <c r="B5327" s="49" t="s">
        <v>189</v>
      </c>
      <c r="C5327" s="63" t="n">
        <v>40318</v>
      </c>
      <c r="D5327" s="63" t="n">
        <v>40867</v>
      </c>
      <c r="E5327" s="49" t="n">
        <v>12</v>
      </c>
      <c r="F5327" s="54" t="n">
        <v>0</v>
      </c>
      <c r="G5327" s="54" t="n">
        <v>1555.83</v>
      </c>
      <c r="H5327" s="54" t="n">
        <v>3408.2</v>
      </c>
      <c r="I5327" s="54" t="n">
        <f aca="false">SUM(F5327:H5327)</f>
        <v>4964.03</v>
      </c>
      <c r="J5327" s="49" t="n">
        <f aca="false">Calc!$C$5-D5327</f>
        <v>20</v>
      </c>
      <c r="K5327" s="49" t="n">
        <f aca="false">IF(J5327&lt;=Calc!$C$11,4,IF(J5327&lt;=Calc!$C$12,3,IF(J5327&lt;=Calc!$C$13,2,1)))</f>
        <v>4</v>
      </c>
      <c r="L5327" s="49" t="n">
        <f aca="false">1+(E5327&gt;=Calc!$C$16)+(E5327&gt;=Calc!$C$17)+(E5327&gt;=Calc!$C$18)</f>
        <v>4</v>
      </c>
      <c r="M5327" s="49" t="str">
        <f aca="false">IF(AND(K5327=4,L5327&gt;=3),"Champions",IF(AND(K5327=3,L5327&gt;=3),"Loyal",IF(K5327&gt;=3,"Recent / New",IF(L5327&gt;=3,"At Risk","Hibernating / Lost"))))</f>
        <v>Champions</v>
      </c>
      <c r="N5327" s="54" t="n">
        <f aca="false">IF(AND(Calc!$C$2&lt;=2009,Calc!$C$3&gt;=2009),F5327,0)+IF(AND(Calc!$C$2&lt;=2010,Calc!$C$3&gt;=2010),G5327,0)+IF(AND(Calc!$C$2&lt;=2011,Calc!$C$3&gt;=2011),H5327,0)</f>
        <v>4964.03</v>
      </c>
      <c r="O5327" s="61" t="n">
        <f aca="false">IF(AND(N5327&gt;0,OR(Calc!$C$4="*",B5327=Calc!$C$4)),N5327+ROW()*0.000000001,0)</f>
        <v>4964.030005327</v>
      </c>
    </row>
    <row r="5328" customFormat="false" ht="15" hidden="false" customHeight="false" outlineLevel="0" collapsed="false">
      <c r="A5328" s="49" t="n">
        <v>17759</v>
      </c>
      <c r="B5328" s="49" t="s">
        <v>189</v>
      </c>
      <c r="C5328" s="63" t="n">
        <v>40303</v>
      </c>
      <c r="D5328" s="63" t="n">
        <v>40869</v>
      </c>
      <c r="E5328" s="49" t="n">
        <v>5</v>
      </c>
      <c r="F5328" s="54" t="n">
        <v>0</v>
      </c>
      <c r="G5328" s="54" t="n">
        <v>441.92</v>
      </c>
      <c r="H5328" s="54" t="n">
        <v>818.71</v>
      </c>
      <c r="I5328" s="54" t="n">
        <f aca="false">SUM(F5328:H5328)</f>
        <v>1260.63</v>
      </c>
      <c r="J5328" s="49" t="n">
        <f aca="false">Calc!$C$5-D5328</f>
        <v>18</v>
      </c>
      <c r="K5328" s="49" t="n">
        <f aca="false">IF(J5328&lt;=Calc!$C$11,4,IF(J5328&lt;=Calc!$C$12,3,IF(J5328&lt;=Calc!$C$13,2,1)))</f>
        <v>4</v>
      </c>
      <c r="L5328" s="49" t="n">
        <f aca="false">1+(E5328&gt;=Calc!$C$16)+(E5328&gt;=Calc!$C$17)+(E5328&gt;=Calc!$C$18)</f>
        <v>3</v>
      </c>
      <c r="M5328" s="49" t="str">
        <f aca="false">IF(AND(K5328=4,L5328&gt;=3),"Champions",IF(AND(K5328=3,L5328&gt;=3),"Loyal",IF(K5328&gt;=3,"Recent / New",IF(L5328&gt;=3,"At Risk","Hibernating / Lost"))))</f>
        <v>Champions</v>
      </c>
      <c r="N5328" s="54" t="n">
        <f aca="false">IF(AND(Calc!$C$2&lt;=2009,Calc!$C$3&gt;=2009),F5328,0)+IF(AND(Calc!$C$2&lt;=2010,Calc!$C$3&gt;=2010),G5328,0)+IF(AND(Calc!$C$2&lt;=2011,Calc!$C$3&gt;=2011),H5328,0)</f>
        <v>1260.63</v>
      </c>
      <c r="O5328" s="61" t="n">
        <f aca="false">IF(AND(N5328&gt;0,OR(Calc!$C$4="*",B5328=Calc!$C$4)),N5328+ROW()*0.000000001,0)</f>
        <v>1260.630005328</v>
      </c>
    </row>
    <row r="5329" customFormat="false" ht="15" hidden="false" customHeight="false" outlineLevel="0" collapsed="false">
      <c r="A5329" s="49" t="n">
        <v>17760</v>
      </c>
      <c r="B5329" s="49" t="s">
        <v>189</v>
      </c>
      <c r="C5329" s="63" t="n">
        <v>40237</v>
      </c>
      <c r="D5329" s="63" t="n">
        <v>40865</v>
      </c>
      <c r="E5329" s="49" t="n">
        <v>6</v>
      </c>
      <c r="F5329" s="54" t="n">
        <v>0</v>
      </c>
      <c r="G5329" s="54" t="n">
        <v>624.09</v>
      </c>
      <c r="H5329" s="54" t="n">
        <v>115.05</v>
      </c>
      <c r="I5329" s="54" t="n">
        <f aca="false">SUM(F5329:H5329)</f>
        <v>739.14</v>
      </c>
      <c r="J5329" s="49" t="n">
        <f aca="false">Calc!$C$5-D5329</f>
        <v>22</v>
      </c>
      <c r="K5329" s="49" t="n">
        <f aca="false">IF(J5329&lt;=Calc!$C$11,4,IF(J5329&lt;=Calc!$C$12,3,IF(J5329&lt;=Calc!$C$13,2,1)))</f>
        <v>4</v>
      </c>
      <c r="L5329" s="49" t="n">
        <f aca="false">1+(E5329&gt;=Calc!$C$16)+(E5329&gt;=Calc!$C$17)+(E5329&gt;=Calc!$C$18)</f>
        <v>3</v>
      </c>
      <c r="M5329" s="49" t="str">
        <f aca="false">IF(AND(K5329=4,L5329&gt;=3),"Champions",IF(AND(K5329=3,L5329&gt;=3),"Loyal",IF(K5329&gt;=3,"Recent / New",IF(L5329&gt;=3,"At Risk","Hibernating / Lost"))))</f>
        <v>Champions</v>
      </c>
      <c r="N5329" s="54" t="n">
        <f aca="false">IF(AND(Calc!$C$2&lt;=2009,Calc!$C$3&gt;=2009),F5329,0)+IF(AND(Calc!$C$2&lt;=2010,Calc!$C$3&gt;=2010),G5329,0)+IF(AND(Calc!$C$2&lt;=2011,Calc!$C$3&gt;=2011),H5329,0)</f>
        <v>739.14</v>
      </c>
      <c r="O5329" s="61" t="n">
        <f aca="false">IF(AND(N5329&gt;0,OR(Calc!$C$4="*",B5329=Calc!$C$4)),N5329+ROW()*0.000000001,0)</f>
        <v>739.140005329</v>
      </c>
    </row>
    <row r="5330" customFormat="false" ht="15" hidden="false" customHeight="false" outlineLevel="0" collapsed="false">
      <c r="A5330" s="49" t="n">
        <v>17761</v>
      </c>
      <c r="B5330" s="49" t="s">
        <v>189</v>
      </c>
      <c r="C5330" s="63" t="n">
        <v>40854</v>
      </c>
      <c r="D5330" s="63" t="n">
        <v>40854</v>
      </c>
      <c r="E5330" s="49" t="n">
        <v>1</v>
      </c>
      <c r="F5330" s="54" t="n">
        <v>0</v>
      </c>
      <c r="G5330" s="54" t="n">
        <v>0</v>
      </c>
      <c r="H5330" s="54" t="n">
        <v>712.78</v>
      </c>
      <c r="I5330" s="54" t="n">
        <f aca="false">SUM(F5330:H5330)</f>
        <v>712.78</v>
      </c>
      <c r="J5330" s="49" t="n">
        <f aca="false">Calc!$C$5-D5330</f>
        <v>33</v>
      </c>
      <c r="K5330" s="49" t="n">
        <f aca="false">IF(J5330&lt;=Calc!$C$11,4,IF(J5330&lt;=Calc!$C$12,3,IF(J5330&lt;=Calc!$C$13,2,1)))</f>
        <v>3</v>
      </c>
      <c r="L5330" s="49" t="n">
        <f aca="false">1+(E5330&gt;=Calc!$C$16)+(E5330&gt;=Calc!$C$17)+(E5330&gt;=Calc!$C$18)</f>
        <v>1</v>
      </c>
      <c r="M5330" s="49" t="str">
        <f aca="false">IF(AND(K5330=4,L5330&gt;=3),"Champions",IF(AND(K5330=3,L5330&gt;=3),"Loyal",IF(K5330&gt;=3,"Recent / New",IF(L5330&gt;=3,"At Risk","Hibernating / Lost"))))</f>
        <v>Recent / New</v>
      </c>
      <c r="N5330" s="54" t="n">
        <f aca="false">IF(AND(Calc!$C$2&lt;=2009,Calc!$C$3&gt;=2009),F5330,0)+IF(AND(Calc!$C$2&lt;=2010,Calc!$C$3&gt;=2010),G5330,0)+IF(AND(Calc!$C$2&lt;=2011,Calc!$C$3&gt;=2011),H5330,0)</f>
        <v>712.78</v>
      </c>
      <c r="O5330" s="61" t="n">
        <f aca="false">IF(AND(N5330&gt;0,OR(Calc!$C$4="*",B5330=Calc!$C$4)),N5330+ROW()*0.000000001,0)</f>
        <v>712.78000533</v>
      </c>
    </row>
    <row r="5331" customFormat="false" ht="15" hidden="false" customHeight="false" outlineLevel="0" collapsed="false">
      <c r="A5331" s="49" t="n">
        <v>17762</v>
      </c>
      <c r="B5331" s="49" t="s">
        <v>189</v>
      </c>
      <c r="C5331" s="63" t="n">
        <v>40430</v>
      </c>
      <c r="D5331" s="63" t="n">
        <v>40430</v>
      </c>
      <c r="E5331" s="49" t="n">
        <v>1</v>
      </c>
      <c r="F5331" s="54" t="n">
        <v>0</v>
      </c>
      <c r="G5331" s="54" t="n">
        <v>129.75</v>
      </c>
      <c r="H5331" s="54" t="n">
        <v>0</v>
      </c>
      <c r="I5331" s="54" t="n">
        <f aca="false">SUM(F5331:H5331)</f>
        <v>129.75</v>
      </c>
      <c r="J5331" s="49" t="n">
        <f aca="false">Calc!$C$5-D5331</f>
        <v>457</v>
      </c>
      <c r="K5331" s="49" t="n">
        <f aca="false">IF(J5331&lt;=Calc!$C$11,4,IF(J5331&lt;=Calc!$C$12,3,IF(J5331&lt;=Calc!$C$13,2,1)))</f>
        <v>1</v>
      </c>
      <c r="L5331" s="49" t="n">
        <f aca="false">1+(E5331&gt;=Calc!$C$16)+(E5331&gt;=Calc!$C$17)+(E5331&gt;=Calc!$C$18)</f>
        <v>1</v>
      </c>
      <c r="M5331" s="49" t="str">
        <f aca="false">IF(AND(K5331=4,L5331&gt;=3),"Champions",IF(AND(K5331=3,L5331&gt;=3),"Loyal",IF(K5331&gt;=3,"Recent / New",IF(L5331&gt;=3,"At Risk","Hibernating / Lost"))))</f>
        <v>Hibernating / Lost</v>
      </c>
      <c r="N5331" s="54" t="n">
        <f aca="false">IF(AND(Calc!$C$2&lt;=2009,Calc!$C$3&gt;=2009),F5331,0)+IF(AND(Calc!$C$2&lt;=2010,Calc!$C$3&gt;=2010),G5331,0)+IF(AND(Calc!$C$2&lt;=2011,Calc!$C$3&gt;=2011),H5331,0)</f>
        <v>129.75</v>
      </c>
      <c r="O5331" s="61" t="n">
        <f aca="false">IF(AND(N5331&gt;0,OR(Calc!$C$4="*",B5331=Calc!$C$4)),N5331+ROW()*0.000000001,0)</f>
        <v>129.750005331</v>
      </c>
    </row>
    <row r="5332" customFormat="false" ht="15" hidden="false" customHeight="false" outlineLevel="0" collapsed="false">
      <c r="A5332" s="49" t="n">
        <v>17763</v>
      </c>
      <c r="B5332" s="49" t="s">
        <v>189</v>
      </c>
      <c r="C5332" s="63" t="n">
        <v>40227</v>
      </c>
      <c r="D5332" s="63" t="n">
        <v>40623</v>
      </c>
      <c r="E5332" s="49" t="n">
        <v>4</v>
      </c>
      <c r="F5332" s="54" t="n">
        <v>0</v>
      </c>
      <c r="G5332" s="54" t="n">
        <v>36.15</v>
      </c>
      <c r="H5332" s="54" t="n">
        <v>15</v>
      </c>
      <c r="I5332" s="54" t="n">
        <f aca="false">SUM(F5332:H5332)</f>
        <v>51.15</v>
      </c>
      <c r="J5332" s="49" t="n">
        <f aca="false">Calc!$C$5-D5332</f>
        <v>264</v>
      </c>
      <c r="K5332" s="49" t="n">
        <f aca="false">IF(J5332&lt;=Calc!$C$11,4,IF(J5332&lt;=Calc!$C$12,3,IF(J5332&lt;=Calc!$C$13,2,1)))</f>
        <v>2</v>
      </c>
      <c r="L5332" s="49" t="n">
        <f aca="false">1+(E5332&gt;=Calc!$C$16)+(E5332&gt;=Calc!$C$17)+(E5332&gt;=Calc!$C$18)</f>
        <v>3</v>
      </c>
      <c r="M5332" s="49" t="str">
        <f aca="false">IF(AND(K5332=4,L5332&gt;=3),"Champions",IF(AND(K5332=3,L5332&gt;=3),"Loyal",IF(K5332&gt;=3,"Recent / New",IF(L5332&gt;=3,"At Risk","Hibernating / Lost"))))</f>
        <v>At Risk</v>
      </c>
      <c r="N5332" s="54" t="n">
        <f aca="false">IF(AND(Calc!$C$2&lt;=2009,Calc!$C$3&gt;=2009),F5332,0)+IF(AND(Calc!$C$2&lt;=2010,Calc!$C$3&gt;=2010),G5332,0)+IF(AND(Calc!$C$2&lt;=2011,Calc!$C$3&gt;=2011),H5332,0)</f>
        <v>51.15</v>
      </c>
      <c r="O5332" s="61" t="n">
        <f aca="false">IF(AND(N5332&gt;0,OR(Calc!$C$4="*",B5332=Calc!$C$4)),N5332+ROW()*0.000000001,0)</f>
        <v>51.150005332</v>
      </c>
    </row>
    <row r="5333" customFormat="false" ht="15" hidden="false" customHeight="false" outlineLevel="0" collapsed="false">
      <c r="A5333" s="49" t="n">
        <v>17764</v>
      </c>
      <c r="B5333" s="49" t="s">
        <v>189</v>
      </c>
      <c r="C5333" s="63" t="n">
        <v>40150</v>
      </c>
      <c r="D5333" s="63" t="n">
        <v>40836</v>
      </c>
      <c r="E5333" s="49" t="n">
        <v>5</v>
      </c>
      <c r="F5333" s="54" t="n">
        <v>187.15</v>
      </c>
      <c r="G5333" s="54" t="n">
        <v>553.87</v>
      </c>
      <c r="H5333" s="54" t="n">
        <v>772.55</v>
      </c>
      <c r="I5333" s="54" t="n">
        <f aca="false">SUM(F5333:H5333)</f>
        <v>1513.57</v>
      </c>
      <c r="J5333" s="49" t="n">
        <f aca="false">Calc!$C$5-D5333</f>
        <v>51</v>
      </c>
      <c r="K5333" s="49" t="n">
        <f aca="false">IF(J5333&lt;=Calc!$C$11,4,IF(J5333&lt;=Calc!$C$12,3,IF(J5333&lt;=Calc!$C$13,2,1)))</f>
        <v>3</v>
      </c>
      <c r="L5333" s="49" t="n">
        <f aca="false">1+(E5333&gt;=Calc!$C$16)+(E5333&gt;=Calc!$C$17)+(E5333&gt;=Calc!$C$18)</f>
        <v>3</v>
      </c>
      <c r="M5333" s="49" t="str">
        <f aca="false">IF(AND(K5333=4,L5333&gt;=3),"Champions",IF(AND(K5333=3,L5333&gt;=3),"Loyal",IF(K5333&gt;=3,"Recent / New",IF(L5333&gt;=3,"At Risk","Hibernating / Lost"))))</f>
        <v>Loyal</v>
      </c>
      <c r="N5333" s="54" t="n">
        <f aca="false">IF(AND(Calc!$C$2&lt;=2009,Calc!$C$3&gt;=2009),F5333,0)+IF(AND(Calc!$C$2&lt;=2010,Calc!$C$3&gt;=2010),G5333,0)+IF(AND(Calc!$C$2&lt;=2011,Calc!$C$3&gt;=2011),H5333,0)</f>
        <v>1513.57</v>
      </c>
      <c r="O5333" s="61" t="n">
        <f aca="false">IF(AND(N5333&gt;0,OR(Calc!$C$4="*",B5333=Calc!$C$4)),N5333+ROW()*0.000000001,0)</f>
        <v>1513.570005333</v>
      </c>
    </row>
    <row r="5334" customFormat="false" ht="15" hidden="false" customHeight="false" outlineLevel="0" collapsed="false">
      <c r="A5334" s="49" t="n">
        <v>17765</v>
      </c>
      <c r="B5334" s="49" t="s">
        <v>189</v>
      </c>
      <c r="C5334" s="63" t="n">
        <v>40438</v>
      </c>
      <c r="D5334" s="63" t="n">
        <v>40728</v>
      </c>
      <c r="E5334" s="49" t="n">
        <v>4</v>
      </c>
      <c r="F5334" s="54" t="n">
        <v>0</v>
      </c>
      <c r="G5334" s="54" t="n">
        <v>156.37</v>
      </c>
      <c r="H5334" s="54" t="n">
        <v>367.63</v>
      </c>
      <c r="I5334" s="54" t="n">
        <f aca="false">SUM(F5334:H5334)</f>
        <v>524</v>
      </c>
      <c r="J5334" s="49" t="n">
        <f aca="false">Calc!$C$5-D5334</f>
        <v>159</v>
      </c>
      <c r="K5334" s="49" t="n">
        <f aca="false">IF(J5334&lt;=Calc!$C$11,4,IF(J5334&lt;=Calc!$C$12,3,IF(J5334&lt;=Calc!$C$13,2,1)))</f>
        <v>2</v>
      </c>
      <c r="L5334" s="49" t="n">
        <f aca="false">1+(E5334&gt;=Calc!$C$16)+(E5334&gt;=Calc!$C$17)+(E5334&gt;=Calc!$C$18)</f>
        <v>3</v>
      </c>
      <c r="M5334" s="49" t="str">
        <f aca="false">IF(AND(K5334=4,L5334&gt;=3),"Champions",IF(AND(K5334=3,L5334&gt;=3),"Loyal",IF(K5334&gt;=3,"Recent / New",IF(L5334&gt;=3,"At Risk","Hibernating / Lost"))))</f>
        <v>At Risk</v>
      </c>
      <c r="N5334" s="54" t="n">
        <f aca="false">IF(AND(Calc!$C$2&lt;=2009,Calc!$C$3&gt;=2009),F5334,0)+IF(AND(Calc!$C$2&lt;=2010,Calc!$C$3&gt;=2010),G5334,0)+IF(AND(Calc!$C$2&lt;=2011,Calc!$C$3&gt;=2011),H5334,0)</f>
        <v>524</v>
      </c>
      <c r="O5334" s="61" t="n">
        <f aca="false">IF(AND(N5334&gt;0,OR(Calc!$C$4="*",B5334=Calc!$C$4)),N5334+ROW()*0.000000001,0)</f>
        <v>524.000005334</v>
      </c>
    </row>
    <row r="5335" customFormat="false" ht="15" hidden="false" customHeight="false" outlineLevel="0" collapsed="false">
      <c r="A5335" s="49" t="n">
        <v>17766</v>
      </c>
      <c r="B5335" s="49" t="s">
        <v>189</v>
      </c>
      <c r="C5335" s="63" t="n">
        <v>40505</v>
      </c>
      <c r="D5335" s="63" t="n">
        <v>40505</v>
      </c>
      <c r="E5335" s="49" t="n">
        <v>2</v>
      </c>
      <c r="F5335" s="54" t="n">
        <v>0</v>
      </c>
      <c r="G5335" s="54" t="n">
        <v>299.61</v>
      </c>
      <c r="H5335" s="54" t="n">
        <v>0</v>
      </c>
      <c r="I5335" s="54" t="n">
        <f aca="false">SUM(F5335:H5335)</f>
        <v>299.61</v>
      </c>
      <c r="J5335" s="49" t="n">
        <f aca="false">Calc!$C$5-D5335</f>
        <v>382</v>
      </c>
      <c r="K5335" s="49" t="n">
        <f aca="false">IF(J5335&lt;=Calc!$C$11,4,IF(J5335&lt;=Calc!$C$12,3,IF(J5335&lt;=Calc!$C$13,2,1)))</f>
        <v>1</v>
      </c>
      <c r="L5335" s="49" t="n">
        <f aca="false">1+(E5335&gt;=Calc!$C$16)+(E5335&gt;=Calc!$C$17)+(E5335&gt;=Calc!$C$18)</f>
        <v>2</v>
      </c>
      <c r="M5335" s="49" t="str">
        <f aca="false">IF(AND(K5335=4,L5335&gt;=3),"Champions",IF(AND(K5335=3,L5335&gt;=3),"Loyal",IF(K5335&gt;=3,"Recent / New",IF(L5335&gt;=3,"At Risk","Hibernating / Lost"))))</f>
        <v>Hibernating / Lost</v>
      </c>
      <c r="N5335" s="54" t="n">
        <f aca="false">IF(AND(Calc!$C$2&lt;=2009,Calc!$C$3&gt;=2009),F5335,0)+IF(AND(Calc!$C$2&lt;=2010,Calc!$C$3&gt;=2010),G5335,0)+IF(AND(Calc!$C$2&lt;=2011,Calc!$C$3&gt;=2011),H5335,0)</f>
        <v>299.61</v>
      </c>
      <c r="O5335" s="61" t="n">
        <f aca="false">IF(AND(N5335&gt;0,OR(Calc!$C$4="*",B5335=Calc!$C$4)),N5335+ROW()*0.000000001,0)</f>
        <v>299.610005335</v>
      </c>
    </row>
    <row r="5336" customFormat="false" ht="15" hidden="false" customHeight="false" outlineLevel="0" collapsed="false">
      <c r="A5336" s="49" t="n">
        <v>17767</v>
      </c>
      <c r="B5336" s="49" t="s">
        <v>189</v>
      </c>
      <c r="C5336" s="63" t="n">
        <v>40476</v>
      </c>
      <c r="D5336" s="63" t="n">
        <v>40871</v>
      </c>
      <c r="E5336" s="49" t="n">
        <v>2</v>
      </c>
      <c r="F5336" s="54" t="n">
        <v>0</v>
      </c>
      <c r="G5336" s="54" t="n">
        <v>141.85</v>
      </c>
      <c r="H5336" s="54" t="n">
        <v>271.2</v>
      </c>
      <c r="I5336" s="54" t="n">
        <f aca="false">SUM(F5336:H5336)</f>
        <v>413.05</v>
      </c>
      <c r="J5336" s="49" t="n">
        <f aca="false">Calc!$C$5-D5336</f>
        <v>16</v>
      </c>
      <c r="K5336" s="49" t="n">
        <f aca="false">IF(J5336&lt;=Calc!$C$11,4,IF(J5336&lt;=Calc!$C$12,3,IF(J5336&lt;=Calc!$C$13,2,1)))</f>
        <v>4</v>
      </c>
      <c r="L5336" s="49" t="n">
        <f aca="false">1+(E5336&gt;=Calc!$C$16)+(E5336&gt;=Calc!$C$17)+(E5336&gt;=Calc!$C$18)</f>
        <v>2</v>
      </c>
      <c r="M5336" s="49" t="str">
        <f aca="false">IF(AND(K5336=4,L5336&gt;=3),"Champions",IF(AND(K5336=3,L5336&gt;=3),"Loyal",IF(K5336&gt;=3,"Recent / New",IF(L5336&gt;=3,"At Risk","Hibernating / Lost"))))</f>
        <v>Recent / New</v>
      </c>
      <c r="N5336" s="54" t="n">
        <f aca="false">IF(AND(Calc!$C$2&lt;=2009,Calc!$C$3&gt;=2009),F5336,0)+IF(AND(Calc!$C$2&lt;=2010,Calc!$C$3&gt;=2010),G5336,0)+IF(AND(Calc!$C$2&lt;=2011,Calc!$C$3&gt;=2011),H5336,0)</f>
        <v>413.05</v>
      </c>
      <c r="O5336" s="61" t="n">
        <f aca="false">IF(AND(N5336&gt;0,OR(Calc!$C$4="*",B5336=Calc!$C$4)),N5336+ROW()*0.000000001,0)</f>
        <v>413.050005336</v>
      </c>
    </row>
    <row r="5337" customFormat="false" ht="15" hidden="false" customHeight="false" outlineLevel="0" collapsed="false">
      <c r="A5337" s="49" t="n">
        <v>17768</v>
      </c>
      <c r="B5337" s="49" t="s">
        <v>189</v>
      </c>
      <c r="C5337" s="63" t="n">
        <v>40149</v>
      </c>
      <c r="D5337" s="63" t="n">
        <v>40878</v>
      </c>
      <c r="E5337" s="49" t="n">
        <v>7</v>
      </c>
      <c r="F5337" s="54" t="n">
        <v>382.57</v>
      </c>
      <c r="G5337" s="54" t="n">
        <v>823.31</v>
      </c>
      <c r="H5337" s="54" t="n">
        <v>2081.9</v>
      </c>
      <c r="I5337" s="54" t="n">
        <f aca="false">SUM(F5337:H5337)</f>
        <v>3287.78</v>
      </c>
      <c r="J5337" s="49" t="n">
        <f aca="false">Calc!$C$5-D5337</f>
        <v>9</v>
      </c>
      <c r="K5337" s="49" t="n">
        <f aca="false">IF(J5337&lt;=Calc!$C$11,4,IF(J5337&lt;=Calc!$C$12,3,IF(J5337&lt;=Calc!$C$13,2,1)))</f>
        <v>4</v>
      </c>
      <c r="L5337" s="49" t="n">
        <f aca="false">1+(E5337&gt;=Calc!$C$16)+(E5337&gt;=Calc!$C$17)+(E5337&gt;=Calc!$C$18)</f>
        <v>3</v>
      </c>
      <c r="M5337" s="49" t="str">
        <f aca="false">IF(AND(K5337=4,L5337&gt;=3),"Champions",IF(AND(K5337=3,L5337&gt;=3),"Loyal",IF(K5337&gt;=3,"Recent / New",IF(L5337&gt;=3,"At Risk","Hibernating / Lost"))))</f>
        <v>Champions</v>
      </c>
      <c r="N5337" s="54" t="n">
        <f aca="false">IF(AND(Calc!$C$2&lt;=2009,Calc!$C$3&gt;=2009),F5337,0)+IF(AND(Calc!$C$2&lt;=2010,Calc!$C$3&gt;=2010),G5337,0)+IF(AND(Calc!$C$2&lt;=2011,Calc!$C$3&gt;=2011),H5337,0)</f>
        <v>3287.78</v>
      </c>
      <c r="O5337" s="61" t="n">
        <f aca="false">IF(AND(N5337&gt;0,OR(Calc!$C$4="*",B5337=Calc!$C$4)),N5337+ROW()*0.000000001,0)</f>
        <v>3287.780005337</v>
      </c>
    </row>
    <row r="5338" customFormat="false" ht="15" hidden="false" customHeight="false" outlineLevel="0" collapsed="false">
      <c r="A5338" s="49" t="n">
        <v>17769</v>
      </c>
      <c r="B5338" s="49" t="s">
        <v>189</v>
      </c>
      <c r="C5338" s="63" t="n">
        <v>40197</v>
      </c>
      <c r="D5338" s="63" t="n">
        <v>40874</v>
      </c>
      <c r="E5338" s="49" t="n">
        <v>17</v>
      </c>
      <c r="F5338" s="54" t="n">
        <v>0</v>
      </c>
      <c r="G5338" s="54" t="n">
        <v>3024.88</v>
      </c>
      <c r="H5338" s="54" t="n">
        <v>3920.08</v>
      </c>
      <c r="I5338" s="54" t="n">
        <f aca="false">SUM(F5338:H5338)</f>
        <v>6944.96</v>
      </c>
      <c r="J5338" s="49" t="n">
        <f aca="false">Calc!$C$5-D5338</f>
        <v>13</v>
      </c>
      <c r="K5338" s="49" t="n">
        <f aca="false">IF(J5338&lt;=Calc!$C$11,4,IF(J5338&lt;=Calc!$C$12,3,IF(J5338&lt;=Calc!$C$13,2,1)))</f>
        <v>4</v>
      </c>
      <c r="L5338" s="49" t="n">
        <f aca="false">1+(E5338&gt;=Calc!$C$16)+(E5338&gt;=Calc!$C$17)+(E5338&gt;=Calc!$C$18)</f>
        <v>4</v>
      </c>
      <c r="M5338" s="49" t="str">
        <f aca="false">IF(AND(K5338=4,L5338&gt;=3),"Champions",IF(AND(K5338=3,L5338&gt;=3),"Loyal",IF(K5338&gt;=3,"Recent / New",IF(L5338&gt;=3,"At Risk","Hibernating / Lost"))))</f>
        <v>Champions</v>
      </c>
      <c r="N5338" s="54" t="n">
        <f aca="false">IF(AND(Calc!$C$2&lt;=2009,Calc!$C$3&gt;=2009),F5338,0)+IF(AND(Calc!$C$2&lt;=2010,Calc!$C$3&gt;=2010),G5338,0)+IF(AND(Calc!$C$2&lt;=2011,Calc!$C$3&gt;=2011),H5338,0)</f>
        <v>6944.96</v>
      </c>
      <c r="O5338" s="61" t="n">
        <f aca="false">IF(AND(N5338&gt;0,OR(Calc!$C$4="*",B5338=Calc!$C$4)),N5338+ROW()*0.000000001,0)</f>
        <v>6944.960005338</v>
      </c>
    </row>
    <row r="5339" customFormat="false" ht="15" hidden="false" customHeight="false" outlineLevel="0" collapsed="false">
      <c r="A5339" s="49" t="n">
        <v>17770</v>
      </c>
      <c r="B5339" s="49" t="s">
        <v>189</v>
      </c>
      <c r="C5339" s="63" t="n">
        <v>40604</v>
      </c>
      <c r="D5339" s="63" t="n">
        <v>40688</v>
      </c>
      <c r="E5339" s="49" t="n">
        <v>5</v>
      </c>
      <c r="F5339" s="54" t="n">
        <v>0</v>
      </c>
      <c r="G5339" s="54" t="n">
        <v>0</v>
      </c>
      <c r="H5339" s="54" t="n">
        <v>1143.27</v>
      </c>
      <c r="I5339" s="54" t="n">
        <f aca="false">SUM(F5339:H5339)</f>
        <v>1143.27</v>
      </c>
      <c r="J5339" s="49" t="n">
        <f aca="false">Calc!$C$5-D5339</f>
        <v>199</v>
      </c>
      <c r="K5339" s="49" t="n">
        <f aca="false">IF(J5339&lt;=Calc!$C$11,4,IF(J5339&lt;=Calc!$C$12,3,IF(J5339&lt;=Calc!$C$13,2,1)))</f>
        <v>2</v>
      </c>
      <c r="L5339" s="49" t="n">
        <f aca="false">1+(E5339&gt;=Calc!$C$16)+(E5339&gt;=Calc!$C$17)+(E5339&gt;=Calc!$C$18)</f>
        <v>3</v>
      </c>
      <c r="M5339" s="49" t="str">
        <f aca="false">IF(AND(K5339=4,L5339&gt;=3),"Champions",IF(AND(K5339=3,L5339&gt;=3),"Loyal",IF(K5339&gt;=3,"Recent / New",IF(L5339&gt;=3,"At Risk","Hibernating / Lost"))))</f>
        <v>At Risk</v>
      </c>
      <c r="N5339" s="54" t="n">
        <f aca="false">IF(AND(Calc!$C$2&lt;=2009,Calc!$C$3&gt;=2009),F5339,0)+IF(AND(Calc!$C$2&lt;=2010,Calc!$C$3&gt;=2010),G5339,0)+IF(AND(Calc!$C$2&lt;=2011,Calc!$C$3&gt;=2011),H5339,0)</f>
        <v>1143.27</v>
      </c>
      <c r="O5339" s="61" t="n">
        <f aca="false">IF(AND(N5339&gt;0,OR(Calc!$C$4="*",B5339=Calc!$C$4)),N5339+ROW()*0.000000001,0)</f>
        <v>1143.270005339</v>
      </c>
    </row>
    <row r="5340" customFormat="false" ht="15" hidden="false" customHeight="false" outlineLevel="0" collapsed="false">
      <c r="A5340" s="49" t="n">
        <v>17771</v>
      </c>
      <c r="B5340" s="49" t="s">
        <v>189</v>
      </c>
      <c r="C5340" s="63" t="n">
        <v>40297</v>
      </c>
      <c r="D5340" s="63" t="n">
        <v>40830</v>
      </c>
      <c r="E5340" s="49" t="n">
        <v>4</v>
      </c>
      <c r="F5340" s="54" t="n">
        <v>0</v>
      </c>
      <c r="G5340" s="54" t="n">
        <v>141.6</v>
      </c>
      <c r="H5340" s="54" t="n">
        <v>245.33</v>
      </c>
      <c r="I5340" s="54" t="n">
        <f aca="false">SUM(F5340:H5340)</f>
        <v>386.93</v>
      </c>
      <c r="J5340" s="49" t="n">
        <f aca="false">Calc!$C$5-D5340</f>
        <v>57</v>
      </c>
      <c r="K5340" s="49" t="n">
        <f aca="false">IF(J5340&lt;=Calc!$C$11,4,IF(J5340&lt;=Calc!$C$12,3,IF(J5340&lt;=Calc!$C$13,2,1)))</f>
        <v>3</v>
      </c>
      <c r="L5340" s="49" t="n">
        <f aca="false">1+(E5340&gt;=Calc!$C$16)+(E5340&gt;=Calc!$C$17)+(E5340&gt;=Calc!$C$18)</f>
        <v>3</v>
      </c>
      <c r="M5340" s="49" t="str">
        <f aca="false">IF(AND(K5340=4,L5340&gt;=3),"Champions",IF(AND(K5340=3,L5340&gt;=3),"Loyal",IF(K5340&gt;=3,"Recent / New",IF(L5340&gt;=3,"At Risk","Hibernating / Lost"))))</f>
        <v>Loyal</v>
      </c>
      <c r="N5340" s="54" t="n">
        <f aca="false">IF(AND(Calc!$C$2&lt;=2009,Calc!$C$3&gt;=2009),F5340,0)+IF(AND(Calc!$C$2&lt;=2010,Calc!$C$3&gt;=2010),G5340,0)+IF(AND(Calc!$C$2&lt;=2011,Calc!$C$3&gt;=2011),H5340,0)</f>
        <v>386.93</v>
      </c>
      <c r="O5340" s="61" t="n">
        <f aca="false">IF(AND(N5340&gt;0,OR(Calc!$C$4="*",B5340=Calc!$C$4)),N5340+ROW()*0.000000001,0)</f>
        <v>386.93000534</v>
      </c>
    </row>
    <row r="5341" customFormat="false" ht="15" hidden="false" customHeight="false" outlineLevel="0" collapsed="false">
      <c r="A5341" s="49" t="n">
        <v>17772</v>
      </c>
      <c r="B5341" s="49" t="s">
        <v>189</v>
      </c>
      <c r="C5341" s="63" t="n">
        <v>40494</v>
      </c>
      <c r="D5341" s="63" t="n">
        <v>40876</v>
      </c>
      <c r="E5341" s="49" t="n">
        <v>3</v>
      </c>
      <c r="F5341" s="54" t="n">
        <v>0</v>
      </c>
      <c r="G5341" s="54" t="n">
        <v>187.3</v>
      </c>
      <c r="H5341" s="54" t="n">
        <v>173.45</v>
      </c>
      <c r="I5341" s="54" t="n">
        <f aca="false">SUM(F5341:H5341)</f>
        <v>360.75</v>
      </c>
      <c r="J5341" s="49" t="n">
        <f aca="false">Calc!$C$5-D5341</f>
        <v>11</v>
      </c>
      <c r="K5341" s="49" t="n">
        <f aca="false">IF(J5341&lt;=Calc!$C$11,4,IF(J5341&lt;=Calc!$C$12,3,IF(J5341&lt;=Calc!$C$13,2,1)))</f>
        <v>4</v>
      </c>
      <c r="L5341" s="49" t="n">
        <f aca="false">1+(E5341&gt;=Calc!$C$16)+(E5341&gt;=Calc!$C$17)+(E5341&gt;=Calc!$C$18)</f>
        <v>2</v>
      </c>
      <c r="M5341" s="49" t="str">
        <f aca="false">IF(AND(K5341=4,L5341&gt;=3),"Champions",IF(AND(K5341=3,L5341&gt;=3),"Loyal",IF(K5341&gt;=3,"Recent / New",IF(L5341&gt;=3,"At Risk","Hibernating / Lost"))))</f>
        <v>Recent / New</v>
      </c>
      <c r="N5341" s="54" t="n">
        <f aca="false">IF(AND(Calc!$C$2&lt;=2009,Calc!$C$3&gt;=2009),F5341,0)+IF(AND(Calc!$C$2&lt;=2010,Calc!$C$3&gt;=2010),G5341,0)+IF(AND(Calc!$C$2&lt;=2011,Calc!$C$3&gt;=2011),H5341,0)</f>
        <v>360.75</v>
      </c>
      <c r="O5341" s="61" t="n">
        <f aca="false">IF(AND(N5341&gt;0,OR(Calc!$C$4="*",B5341=Calc!$C$4)),N5341+ROW()*0.000000001,0)</f>
        <v>360.750005341</v>
      </c>
    </row>
    <row r="5342" customFormat="false" ht="15" hidden="false" customHeight="false" outlineLevel="0" collapsed="false">
      <c r="A5342" s="49" t="n">
        <v>17773</v>
      </c>
      <c r="B5342" s="49" t="s">
        <v>189</v>
      </c>
      <c r="C5342" s="63" t="n">
        <v>40196</v>
      </c>
      <c r="D5342" s="63" t="n">
        <v>40372</v>
      </c>
      <c r="E5342" s="49" t="n">
        <v>2</v>
      </c>
      <c r="F5342" s="54" t="n">
        <v>0</v>
      </c>
      <c r="G5342" s="54" t="n">
        <v>575.37</v>
      </c>
      <c r="H5342" s="54" t="n">
        <v>0</v>
      </c>
      <c r="I5342" s="54" t="n">
        <f aca="false">SUM(F5342:H5342)</f>
        <v>575.37</v>
      </c>
      <c r="J5342" s="49" t="n">
        <f aca="false">Calc!$C$5-D5342</f>
        <v>515</v>
      </c>
      <c r="K5342" s="49" t="n">
        <f aca="false">IF(J5342&lt;=Calc!$C$11,4,IF(J5342&lt;=Calc!$C$12,3,IF(J5342&lt;=Calc!$C$13,2,1)))</f>
        <v>1</v>
      </c>
      <c r="L5342" s="49" t="n">
        <f aca="false">1+(E5342&gt;=Calc!$C$16)+(E5342&gt;=Calc!$C$17)+(E5342&gt;=Calc!$C$18)</f>
        <v>2</v>
      </c>
      <c r="M5342" s="49" t="str">
        <f aca="false">IF(AND(K5342=4,L5342&gt;=3),"Champions",IF(AND(K5342=3,L5342&gt;=3),"Loyal",IF(K5342&gt;=3,"Recent / New",IF(L5342&gt;=3,"At Risk","Hibernating / Lost"))))</f>
        <v>Hibernating / Lost</v>
      </c>
      <c r="N5342" s="54" t="n">
        <f aca="false">IF(AND(Calc!$C$2&lt;=2009,Calc!$C$3&gt;=2009),F5342,0)+IF(AND(Calc!$C$2&lt;=2010,Calc!$C$3&gt;=2010),G5342,0)+IF(AND(Calc!$C$2&lt;=2011,Calc!$C$3&gt;=2011),H5342,0)</f>
        <v>575.37</v>
      </c>
      <c r="O5342" s="61" t="n">
        <f aca="false">IF(AND(N5342&gt;0,OR(Calc!$C$4="*",B5342=Calc!$C$4)),N5342+ROW()*0.000000001,0)</f>
        <v>575.370005342</v>
      </c>
    </row>
    <row r="5343" customFormat="false" ht="15" hidden="false" customHeight="false" outlineLevel="0" collapsed="false">
      <c r="A5343" s="49" t="n">
        <v>17774</v>
      </c>
      <c r="B5343" s="49" t="s">
        <v>189</v>
      </c>
      <c r="C5343" s="63" t="n">
        <v>40217</v>
      </c>
      <c r="D5343" s="63" t="n">
        <v>40790</v>
      </c>
      <c r="E5343" s="49" t="n">
        <v>9</v>
      </c>
      <c r="F5343" s="54" t="n">
        <v>0</v>
      </c>
      <c r="G5343" s="54" t="n">
        <v>2055.61</v>
      </c>
      <c r="H5343" s="54" t="n">
        <v>1203.78</v>
      </c>
      <c r="I5343" s="54" t="n">
        <f aca="false">SUM(F5343:H5343)</f>
        <v>3259.39</v>
      </c>
      <c r="J5343" s="49" t="n">
        <f aca="false">Calc!$C$5-D5343</f>
        <v>97</v>
      </c>
      <c r="K5343" s="49" t="n">
        <f aca="false">IF(J5343&lt;=Calc!$C$11,4,IF(J5343&lt;=Calc!$C$12,3,IF(J5343&lt;=Calc!$C$13,2,1)))</f>
        <v>2</v>
      </c>
      <c r="L5343" s="49" t="n">
        <f aca="false">1+(E5343&gt;=Calc!$C$16)+(E5343&gt;=Calc!$C$17)+(E5343&gt;=Calc!$C$18)</f>
        <v>4</v>
      </c>
      <c r="M5343" s="49" t="str">
        <f aca="false">IF(AND(K5343=4,L5343&gt;=3),"Champions",IF(AND(K5343=3,L5343&gt;=3),"Loyal",IF(K5343&gt;=3,"Recent / New",IF(L5343&gt;=3,"At Risk","Hibernating / Lost"))))</f>
        <v>At Risk</v>
      </c>
      <c r="N5343" s="54" t="n">
        <f aca="false">IF(AND(Calc!$C$2&lt;=2009,Calc!$C$3&gt;=2009),F5343,0)+IF(AND(Calc!$C$2&lt;=2010,Calc!$C$3&gt;=2010),G5343,0)+IF(AND(Calc!$C$2&lt;=2011,Calc!$C$3&gt;=2011),H5343,0)</f>
        <v>3259.39</v>
      </c>
      <c r="O5343" s="61" t="n">
        <f aca="false">IF(AND(N5343&gt;0,OR(Calc!$C$4="*",B5343=Calc!$C$4)),N5343+ROW()*0.000000001,0)</f>
        <v>3259.390005343</v>
      </c>
    </row>
    <row r="5344" customFormat="false" ht="15" hidden="false" customHeight="false" outlineLevel="0" collapsed="false">
      <c r="A5344" s="49" t="n">
        <v>17775</v>
      </c>
      <c r="B5344" s="49" t="s">
        <v>189</v>
      </c>
      <c r="C5344" s="63" t="n">
        <v>40632</v>
      </c>
      <c r="D5344" s="63" t="n">
        <v>40632</v>
      </c>
      <c r="E5344" s="49" t="n">
        <v>1</v>
      </c>
      <c r="F5344" s="54" t="n">
        <v>0</v>
      </c>
      <c r="G5344" s="54" t="n">
        <v>0</v>
      </c>
      <c r="H5344" s="54" t="n">
        <v>56.4</v>
      </c>
      <c r="I5344" s="54" t="n">
        <f aca="false">SUM(F5344:H5344)</f>
        <v>56.4</v>
      </c>
      <c r="J5344" s="49" t="n">
        <f aca="false">Calc!$C$5-D5344</f>
        <v>255</v>
      </c>
      <c r="K5344" s="49" t="n">
        <f aca="false">IF(J5344&lt;=Calc!$C$11,4,IF(J5344&lt;=Calc!$C$12,3,IF(J5344&lt;=Calc!$C$13,2,1)))</f>
        <v>2</v>
      </c>
      <c r="L5344" s="49" t="n">
        <f aca="false">1+(E5344&gt;=Calc!$C$16)+(E5344&gt;=Calc!$C$17)+(E5344&gt;=Calc!$C$18)</f>
        <v>1</v>
      </c>
      <c r="M5344" s="49" t="str">
        <f aca="false">IF(AND(K5344=4,L5344&gt;=3),"Champions",IF(AND(K5344=3,L5344&gt;=3),"Loyal",IF(K5344&gt;=3,"Recent / New",IF(L5344&gt;=3,"At Risk","Hibernating / Lost"))))</f>
        <v>Hibernating / Lost</v>
      </c>
      <c r="N5344" s="54" t="n">
        <f aca="false">IF(AND(Calc!$C$2&lt;=2009,Calc!$C$3&gt;=2009),F5344,0)+IF(AND(Calc!$C$2&lt;=2010,Calc!$C$3&gt;=2010),G5344,0)+IF(AND(Calc!$C$2&lt;=2011,Calc!$C$3&gt;=2011),H5344,0)</f>
        <v>56.4</v>
      </c>
      <c r="O5344" s="61" t="n">
        <f aca="false">IF(AND(N5344&gt;0,OR(Calc!$C$4="*",B5344=Calc!$C$4)),N5344+ROW()*0.000000001,0)</f>
        <v>56.400005344</v>
      </c>
    </row>
    <row r="5345" customFormat="false" ht="15" hidden="false" customHeight="false" outlineLevel="0" collapsed="false">
      <c r="A5345" s="49" t="n">
        <v>17776</v>
      </c>
      <c r="B5345" s="49" t="s">
        <v>189</v>
      </c>
      <c r="C5345" s="63" t="n">
        <v>40163</v>
      </c>
      <c r="D5345" s="63" t="n">
        <v>40500</v>
      </c>
      <c r="E5345" s="49" t="n">
        <v>2</v>
      </c>
      <c r="F5345" s="54" t="n">
        <v>201</v>
      </c>
      <c r="G5345" s="54" t="n">
        <v>121.55</v>
      </c>
      <c r="H5345" s="54" t="n">
        <v>0</v>
      </c>
      <c r="I5345" s="54" t="n">
        <f aca="false">SUM(F5345:H5345)</f>
        <v>322.55</v>
      </c>
      <c r="J5345" s="49" t="n">
        <f aca="false">Calc!$C$5-D5345</f>
        <v>387</v>
      </c>
      <c r="K5345" s="49" t="n">
        <f aca="false">IF(J5345&lt;=Calc!$C$11,4,IF(J5345&lt;=Calc!$C$12,3,IF(J5345&lt;=Calc!$C$13,2,1)))</f>
        <v>1</v>
      </c>
      <c r="L5345" s="49" t="n">
        <f aca="false">1+(E5345&gt;=Calc!$C$16)+(E5345&gt;=Calc!$C$17)+(E5345&gt;=Calc!$C$18)</f>
        <v>2</v>
      </c>
      <c r="M5345" s="49" t="str">
        <f aca="false">IF(AND(K5345=4,L5345&gt;=3),"Champions",IF(AND(K5345=3,L5345&gt;=3),"Loyal",IF(K5345&gt;=3,"Recent / New",IF(L5345&gt;=3,"At Risk","Hibernating / Lost"))))</f>
        <v>Hibernating / Lost</v>
      </c>
      <c r="N5345" s="54" t="n">
        <f aca="false">IF(AND(Calc!$C$2&lt;=2009,Calc!$C$3&gt;=2009),F5345,0)+IF(AND(Calc!$C$2&lt;=2010,Calc!$C$3&gt;=2010),G5345,0)+IF(AND(Calc!$C$2&lt;=2011,Calc!$C$3&gt;=2011),H5345,0)</f>
        <v>322.55</v>
      </c>
      <c r="O5345" s="61" t="n">
        <f aca="false">IF(AND(N5345&gt;0,OR(Calc!$C$4="*",B5345=Calc!$C$4)),N5345+ROW()*0.000000001,0)</f>
        <v>322.550005345</v>
      </c>
    </row>
    <row r="5346" customFormat="false" ht="15" hidden="false" customHeight="false" outlineLevel="0" collapsed="false">
      <c r="A5346" s="49" t="n">
        <v>17777</v>
      </c>
      <c r="B5346" s="49" t="s">
        <v>189</v>
      </c>
      <c r="C5346" s="63" t="n">
        <v>40786</v>
      </c>
      <c r="D5346" s="63" t="n">
        <v>40862</v>
      </c>
      <c r="E5346" s="49" t="n">
        <v>3</v>
      </c>
      <c r="F5346" s="54" t="n">
        <v>0</v>
      </c>
      <c r="G5346" s="54" t="n">
        <v>0</v>
      </c>
      <c r="H5346" s="54" t="n">
        <v>647.56</v>
      </c>
      <c r="I5346" s="54" t="n">
        <f aca="false">SUM(F5346:H5346)</f>
        <v>647.56</v>
      </c>
      <c r="J5346" s="49" t="n">
        <f aca="false">Calc!$C$5-D5346</f>
        <v>25</v>
      </c>
      <c r="K5346" s="49" t="n">
        <f aca="false">IF(J5346&lt;=Calc!$C$11,4,IF(J5346&lt;=Calc!$C$12,3,IF(J5346&lt;=Calc!$C$13,2,1)))</f>
        <v>4</v>
      </c>
      <c r="L5346" s="49" t="n">
        <f aca="false">1+(E5346&gt;=Calc!$C$16)+(E5346&gt;=Calc!$C$17)+(E5346&gt;=Calc!$C$18)</f>
        <v>2</v>
      </c>
      <c r="M5346" s="49" t="str">
        <f aca="false">IF(AND(K5346=4,L5346&gt;=3),"Champions",IF(AND(K5346=3,L5346&gt;=3),"Loyal",IF(K5346&gt;=3,"Recent / New",IF(L5346&gt;=3,"At Risk","Hibernating / Lost"))))</f>
        <v>Recent / New</v>
      </c>
      <c r="N5346" s="54" t="n">
        <f aca="false">IF(AND(Calc!$C$2&lt;=2009,Calc!$C$3&gt;=2009),F5346,0)+IF(AND(Calc!$C$2&lt;=2010,Calc!$C$3&gt;=2010),G5346,0)+IF(AND(Calc!$C$2&lt;=2011,Calc!$C$3&gt;=2011),H5346,0)</f>
        <v>647.56</v>
      </c>
      <c r="O5346" s="61" t="n">
        <f aca="false">IF(AND(N5346&gt;0,OR(Calc!$C$4="*",B5346=Calc!$C$4)),N5346+ROW()*0.000000001,0)</f>
        <v>647.560005346</v>
      </c>
    </row>
    <row r="5347" customFormat="false" ht="15" hidden="false" customHeight="false" outlineLevel="0" collapsed="false">
      <c r="A5347" s="49" t="n">
        <v>17778</v>
      </c>
      <c r="B5347" s="49" t="s">
        <v>189</v>
      </c>
      <c r="C5347" s="63" t="n">
        <v>40225</v>
      </c>
      <c r="D5347" s="63" t="n">
        <v>40225</v>
      </c>
      <c r="E5347" s="49" t="n">
        <v>1</v>
      </c>
      <c r="F5347" s="54" t="n">
        <v>0</v>
      </c>
      <c r="G5347" s="54" t="n">
        <v>197.7</v>
      </c>
      <c r="H5347" s="54" t="n">
        <v>0</v>
      </c>
      <c r="I5347" s="54" t="n">
        <f aca="false">SUM(F5347:H5347)</f>
        <v>197.7</v>
      </c>
      <c r="J5347" s="49" t="n">
        <f aca="false">Calc!$C$5-D5347</f>
        <v>662</v>
      </c>
      <c r="K5347" s="49" t="n">
        <f aca="false">IF(J5347&lt;=Calc!$C$11,4,IF(J5347&lt;=Calc!$C$12,3,IF(J5347&lt;=Calc!$C$13,2,1)))</f>
        <v>1</v>
      </c>
      <c r="L5347" s="49" t="n">
        <f aca="false">1+(E5347&gt;=Calc!$C$16)+(E5347&gt;=Calc!$C$17)+(E5347&gt;=Calc!$C$18)</f>
        <v>1</v>
      </c>
      <c r="M5347" s="49" t="str">
        <f aca="false">IF(AND(K5347=4,L5347&gt;=3),"Champions",IF(AND(K5347=3,L5347&gt;=3),"Loyal",IF(K5347&gt;=3,"Recent / New",IF(L5347&gt;=3,"At Risk","Hibernating / Lost"))))</f>
        <v>Hibernating / Lost</v>
      </c>
      <c r="N5347" s="54" t="n">
        <f aca="false">IF(AND(Calc!$C$2&lt;=2009,Calc!$C$3&gt;=2009),F5347,0)+IF(AND(Calc!$C$2&lt;=2010,Calc!$C$3&gt;=2010),G5347,0)+IF(AND(Calc!$C$2&lt;=2011,Calc!$C$3&gt;=2011),H5347,0)</f>
        <v>197.7</v>
      </c>
      <c r="O5347" s="61" t="n">
        <f aca="false">IF(AND(N5347&gt;0,OR(Calc!$C$4="*",B5347=Calc!$C$4)),N5347+ROW()*0.000000001,0)</f>
        <v>197.700005347</v>
      </c>
    </row>
    <row r="5348" customFormat="false" ht="15" hidden="false" customHeight="false" outlineLevel="0" collapsed="false">
      <c r="A5348" s="49" t="n">
        <v>17779</v>
      </c>
      <c r="B5348" s="49" t="s">
        <v>189</v>
      </c>
      <c r="C5348" s="63" t="n">
        <v>40743</v>
      </c>
      <c r="D5348" s="63" t="n">
        <v>40865</v>
      </c>
      <c r="E5348" s="49" t="n">
        <v>3</v>
      </c>
      <c r="F5348" s="54" t="n">
        <v>0</v>
      </c>
      <c r="G5348" s="54" t="n">
        <v>0</v>
      </c>
      <c r="H5348" s="54" t="n">
        <v>633.92</v>
      </c>
      <c r="I5348" s="54" t="n">
        <f aca="false">SUM(F5348:H5348)</f>
        <v>633.92</v>
      </c>
      <c r="J5348" s="49" t="n">
        <f aca="false">Calc!$C$5-D5348</f>
        <v>22</v>
      </c>
      <c r="K5348" s="49" t="n">
        <f aca="false">IF(J5348&lt;=Calc!$C$11,4,IF(J5348&lt;=Calc!$C$12,3,IF(J5348&lt;=Calc!$C$13,2,1)))</f>
        <v>4</v>
      </c>
      <c r="L5348" s="49" t="n">
        <f aca="false">1+(E5348&gt;=Calc!$C$16)+(E5348&gt;=Calc!$C$17)+(E5348&gt;=Calc!$C$18)</f>
        <v>2</v>
      </c>
      <c r="M5348" s="49" t="str">
        <f aca="false">IF(AND(K5348=4,L5348&gt;=3),"Champions",IF(AND(K5348=3,L5348&gt;=3),"Loyal",IF(K5348&gt;=3,"Recent / New",IF(L5348&gt;=3,"At Risk","Hibernating / Lost"))))</f>
        <v>Recent / New</v>
      </c>
      <c r="N5348" s="54" t="n">
        <f aca="false">IF(AND(Calc!$C$2&lt;=2009,Calc!$C$3&gt;=2009),F5348,0)+IF(AND(Calc!$C$2&lt;=2010,Calc!$C$3&gt;=2010),G5348,0)+IF(AND(Calc!$C$2&lt;=2011,Calc!$C$3&gt;=2011),H5348,0)</f>
        <v>633.92</v>
      </c>
      <c r="O5348" s="61" t="n">
        <f aca="false">IF(AND(N5348&gt;0,OR(Calc!$C$4="*",B5348=Calc!$C$4)),N5348+ROW()*0.000000001,0)</f>
        <v>633.920005348</v>
      </c>
    </row>
    <row r="5349" customFormat="false" ht="15" hidden="false" customHeight="false" outlineLevel="0" collapsed="false">
      <c r="A5349" s="49" t="n">
        <v>17780</v>
      </c>
      <c r="B5349" s="49" t="s">
        <v>189</v>
      </c>
      <c r="C5349" s="63" t="n">
        <v>40202</v>
      </c>
      <c r="D5349" s="63" t="n">
        <v>40219</v>
      </c>
      <c r="E5349" s="49" t="n">
        <v>3</v>
      </c>
      <c r="F5349" s="54" t="n">
        <v>0</v>
      </c>
      <c r="G5349" s="54" t="n">
        <v>346.56</v>
      </c>
      <c r="H5349" s="54" t="n">
        <v>0</v>
      </c>
      <c r="I5349" s="54" t="n">
        <f aca="false">SUM(F5349:H5349)</f>
        <v>346.56</v>
      </c>
      <c r="J5349" s="49" t="n">
        <f aca="false">Calc!$C$5-D5349</f>
        <v>668</v>
      </c>
      <c r="K5349" s="49" t="n">
        <f aca="false">IF(J5349&lt;=Calc!$C$11,4,IF(J5349&lt;=Calc!$C$12,3,IF(J5349&lt;=Calc!$C$13,2,1)))</f>
        <v>1</v>
      </c>
      <c r="L5349" s="49" t="n">
        <f aca="false">1+(E5349&gt;=Calc!$C$16)+(E5349&gt;=Calc!$C$17)+(E5349&gt;=Calc!$C$18)</f>
        <v>2</v>
      </c>
      <c r="M5349" s="49" t="str">
        <f aca="false">IF(AND(K5349=4,L5349&gt;=3),"Champions",IF(AND(K5349=3,L5349&gt;=3),"Loyal",IF(K5349&gt;=3,"Recent / New",IF(L5349&gt;=3,"At Risk","Hibernating / Lost"))))</f>
        <v>Hibernating / Lost</v>
      </c>
      <c r="N5349" s="54" t="n">
        <f aca="false">IF(AND(Calc!$C$2&lt;=2009,Calc!$C$3&gt;=2009),F5349,0)+IF(AND(Calc!$C$2&lt;=2010,Calc!$C$3&gt;=2010),G5349,0)+IF(AND(Calc!$C$2&lt;=2011,Calc!$C$3&gt;=2011),H5349,0)</f>
        <v>346.56</v>
      </c>
      <c r="O5349" s="61" t="n">
        <f aca="false">IF(AND(N5349&gt;0,OR(Calc!$C$4="*",B5349=Calc!$C$4)),N5349+ROW()*0.000000001,0)</f>
        <v>346.560005349</v>
      </c>
    </row>
    <row r="5350" customFormat="false" ht="15" hidden="false" customHeight="false" outlineLevel="0" collapsed="false">
      <c r="A5350" s="49" t="n">
        <v>17781</v>
      </c>
      <c r="B5350" s="49" t="s">
        <v>189</v>
      </c>
      <c r="C5350" s="63" t="n">
        <v>40633</v>
      </c>
      <c r="D5350" s="63" t="n">
        <v>40727</v>
      </c>
      <c r="E5350" s="49" t="n">
        <v>2</v>
      </c>
      <c r="F5350" s="54" t="n">
        <v>0</v>
      </c>
      <c r="G5350" s="54" t="n">
        <v>0</v>
      </c>
      <c r="H5350" s="54" t="n">
        <v>188.02</v>
      </c>
      <c r="I5350" s="54" t="n">
        <f aca="false">SUM(F5350:H5350)</f>
        <v>188.02</v>
      </c>
      <c r="J5350" s="49" t="n">
        <f aca="false">Calc!$C$5-D5350</f>
        <v>160</v>
      </c>
      <c r="K5350" s="49" t="n">
        <f aca="false">IF(J5350&lt;=Calc!$C$11,4,IF(J5350&lt;=Calc!$C$12,3,IF(J5350&lt;=Calc!$C$13,2,1)))</f>
        <v>2</v>
      </c>
      <c r="L5350" s="49" t="n">
        <f aca="false">1+(E5350&gt;=Calc!$C$16)+(E5350&gt;=Calc!$C$17)+(E5350&gt;=Calc!$C$18)</f>
        <v>2</v>
      </c>
      <c r="M5350" s="49" t="str">
        <f aca="false">IF(AND(K5350=4,L5350&gt;=3),"Champions",IF(AND(K5350=3,L5350&gt;=3),"Loyal",IF(K5350&gt;=3,"Recent / New",IF(L5350&gt;=3,"At Risk","Hibernating / Lost"))))</f>
        <v>Hibernating / Lost</v>
      </c>
      <c r="N5350" s="54" t="n">
        <f aca="false">IF(AND(Calc!$C$2&lt;=2009,Calc!$C$3&gt;=2009),F5350,0)+IF(AND(Calc!$C$2&lt;=2010,Calc!$C$3&gt;=2010),G5350,0)+IF(AND(Calc!$C$2&lt;=2011,Calc!$C$3&gt;=2011),H5350,0)</f>
        <v>188.02</v>
      </c>
      <c r="O5350" s="61" t="n">
        <f aca="false">IF(AND(N5350&gt;0,OR(Calc!$C$4="*",B5350=Calc!$C$4)),N5350+ROW()*0.000000001,0)</f>
        <v>188.02000535</v>
      </c>
    </row>
    <row r="5351" customFormat="false" ht="15" hidden="false" customHeight="false" outlineLevel="0" collapsed="false">
      <c r="A5351" s="49" t="n">
        <v>17782</v>
      </c>
      <c r="B5351" s="49" t="s">
        <v>189</v>
      </c>
      <c r="C5351" s="63" t="n">
        <v>40504</v>
      </c>
      <c r="D5351" s="63" t="n">
        <v>40504</v>
      </c>
      <c r="E5351" s="49" t="n">
        <v>2</v>
      </c>
      <c r="F5351" s="54" t="n">
        <v>0</v>
      </c>
      <c r="G5351" s="54" t="n">
        <v>679.02</v>
      </c>
      <c r="H5351" s="54" t="n">
        <v>0</v>
      </c>
      <c r="I5351" s="54" t="n">
        <f aca="false">SUM(F5351:H5351)</f>
        <v>679.02</v>
      </c>
      <c r="J5351" s="49" t="n">
        <f aca="false">Calc!$C$5-D5351</f>
        <v>383</v>
      </c>
      <c r="K5351" s="49" t="n">
        <f aca="false">IF(J5351&lt;=Calc!$C$11,4,IF(J5351&lt;=Calc!$C$12,3,IF(J5351&lt;=Calc!$C$13,2,1)))</f>
        <v>1</v>
      </c>
      <c r="L5351" s="49" t="n">
        <f aca="false">1+(E5351&gt;=Calc!$C$16)+(E5351&gt;=Calc!$C$17)+(E5351&gt;=Calc!$C$18)</f>
        <v>2</v>
      </c>
      <c r="M5351" s="49" t="str">
        <f aca="false">IF(AND(K5351=4,L5351&gt;=3),"Champions",IF(AND(K5351=3,L5351&gt;=3),"Loyal",IF(K5351&gt;=3,"Recent / New",IF(L5351&gt;=3,"At Risk","Hibernating / Lost"))))</f>
        <v>Hibernating / Lost</v>
      </c>
      <c r="N5351" s="54" t="n">
        <f aca="false">IF(AND(Calc!$C$2&lt;=2009,Calc!$C$3&gt;=2009),F5351,0)+IF(AND(Calc!$C$2&lt;=2010,Calc!$C$3&gt;=2010),G5351,0)+IF(AND(Calc!$C$2&lt;=2011,Calc!$C$3&gt;=2011),H5351,0)</f>
        <v>679.02</v>
      </c>
      <c r="O5351" s="61" t="n">
        <f aca="false">IF(AND(N5351&gt;0,OR(Calc!$C$4="*",B5351=Calc!$C$4)),N5351+ROW()*0.000000001,0)</f>
        <v>679.020005351</v>
      </c>
    </row>
    <row r="5352" customFormat="false" ht="15" hidden="false" customHeight="false" outlineLevel="0" collapsed="false">
      <c r="A5352" s="49" t="n">
        <v>17783</v>
      </c>
      <c r="B5352" s="49" t="s">
        <v>189</v>
      </c>
      <c r="C5352" s="63" t="n">
        <v>40374</v>
      </c>
      <c r="D5352" s="63" t="n">
        <v>40814</v>
      </c>
      <c r="E5352" s="49" t="n">
        <v>3</v>
      </c>
      <c r="F5352" s="54" t="n">
        <v>0</v>
      </c>
      <c r="G5352" s="54" t="n">
        <v>93.49</v>
      </c>
      <c r="H5352" s="54" t="n">
        <v>283.47</v>
      </c>
      <c r="I5352" s="54" t="n">
        <f aca="false">SUM(F5352:H5352)</f>
        <v>376.96</v>
      </c>
      <c r="J5352" s="49" t="n">
        <f aca="false">Calc!$C$5-D5352</f>
        <v>73</v>
      </c>
      <c r="K5352" s="49" t="n">
        <f aca="false">IF(J5352&lt;=Calc!$C$11,4,IF(J5352&lt;=Calc!$C$12,3,IF(J5352&lt;=Calc!$C$13,2,1)))</f>
        <v>3</v>
      </c>
      <c r="L5352" s="49" t="n">
        <f aca="false">1+(E5352&gt;=Calc!$C$16)+(E5352&gt;=Calc!$C$17)+(E5352&gt;=Calc!$C$18)</f>
        <v>2</v>
      </c>
      <c r="M5352" s="49" t="str">
        <f aca="false">IF(AND(K5352=4,L5352&gt;=3),"Champions",IF(AND(K5352=3,L5352&gt;=3),"Loyal",IF(K5352&gt;=3,"Recent / New",IF(L5352&gt;=3,"At Risk","Hibernating / Lost"))))</f>
        <v>Recent / New</v>
      </c>
      <c r="N5352" s="54" t="n">
        <f aca="false">IF(AND(Calc!$C$2&lt;=2009,Calc!$C$3&gt;=2009),F5352,0)+IF(AND(Calc!$C$2&lt;=2010,Calc!$C$3&gt;=2010),G5352,0)+IF(AND(Calc!$C$2&lt;=2011,Calc!$C$3&gt;=2011),H5352,0)</f>
        <v>376.96</v>
      </c>
      <c r="O5352" s="61" t="n">
        <f aca="false">IF(AND(N5352&gt;0,OR(Calc!$C$4="*",B5352=Calc!$C$4)),N5352+ROW()*0.000000001,0)</f>
        <v>376.960005352</v>
      </c>
    </row>
    <row r="5353" customFormat="false" ht="15" hidden="false" customHeight="false" outlineLevel="0" collapsed="false">
      <c r="A5353" s="49" t="n">
        <v>17784</v>
      </c>
      <c r="B5353" s="49" t="s">
        <v>189</v>
      </c>
      <c r="C5353" s="63" t="n">
        <v>40336</v>
      </c>
      <c r="D5353" s="63" t="n">
        <v>40336</v>
      </c>
      <c r="E5353" s="49" t="n">
        <v>1</v>
      </c>
      <c r="F5353" s="54" t="n">
        <v>0</v>
      </c>
      <c r="G5353" s="54" t="n">
        <v>112.86</v>
      </c>
      <c r="H5353" s="54" t="n">
        <v>0</v>
      </c>
      <c r="I5353" s="54" t="n">
        <f aca="false">SUM(F5353:H5353)</f>
        <v>112.86</v>
      </c>
      <c r="J5353" s="49" t="n">
        <f aca="false">Calc!$C$5-D5353</f>
        <v>551</v>
      </c>
      <c r="K5353" s="49" t="n">
        <f aca="false">IF(J5353&lt;=Calc!$C$11,4,IF(J5353&lt;=Calc!$C$12,3,IF(J5353&lt;=Calc!$C$13,2,1)))</f>
        <v>1</v>
      </c>
      <c r="L5353" s="49" t="n">
        <f aca="false">1+(E5353&gt;=Calc!$C$16)+(E5353&gt;=Calc!$C$17)+(E5353&gt;=Calc!$C$18)</f>
        <v>1</v>
      </c>
      <c r="M5353" s="49" t="str">
        <f aca="false">IF(AND(K5353=4,L5353&gt;=3),"Champions",IF(AND(K5353=3,L5353&gt;=3),"Loyal",IF(K5353&gt;=3,"Recent / New",IF(L5353&gt;=3,"At Risk","Hibernating / Lost"))))</f>
        <v>Hibernating / Lost</v>
      </c>
      <c r="N5353" s="54" t="n">
        <f aca="false">IF(AND(Calc!$C$2&lt;=2009,Calc!$C$3&gt;=2009),F5353,0)+IF(AND(Calc!$C$2&lt;=2010,Calc!$C$3&gt;=2010),G5353,0)+IF(AND(Calc!$C$2&lt;=2011,Calc!$C$3&gt;=2011),H5353,0)</f>
        <v>112.86</v>
      </c>
      <c r="O5353" s="61" t="n">
        <f aca="false">IF(AND(N5353&gt;0,OR(Calc!$C$4="*",B5353=Calc!$C$4)),N5353+ROW()*0.000000001,0)</f>
        <v>112.860005353</v>
      </c>
    </row>
    <row r="5354" customFormat="false" ht="15" hidden="false" customHeight="false" outlineLevel="0" collapsed="false">
      <c r="A5354" s="49" t="n">
        <v>17785</v>
      </c>
      <c r="B5354" s="49" t="s">
        <v>189</v>
      </c>
      <c r="C5354" s="63" t="n">
        <v>40321</v>
      </c>
      <c r="D5354" s="63" t="n">
        <v>40833</v>
      </c>
      <c r="E5354" s="49" t="n">
        <v>3</v>
      </c>
      <c r="F5354" s="54" t="n">
        <v>0</v>
      </c>
      <c r="G5354" s="54" t="n">
        <v>271.44</v>
      </c>
      <c r="H5354" s="54" t="n">
        <v>131.94</v>
      </c>
      <c r="I5354" s="54" t="n">
        <f aca="false">SUM(F5354:H5354)</f>
        <v>403.38</v>
      </c>
      <c r="J5354" s="49" t="n">
        <f aca="false">Calc!$C$5-D5354</f>
        <v>54</v>
      </c>
      <c r="K5354" s="49" t="n">
        <f aca="false">IF(J5354&lt;=Calc!$C$11,4,IF(J5354&lt;=Calc!$C$12,3,IF(J5354&lt;=Calc!$C$13,2,1)))</f>
        <v>3</v>
      </c>
      <c r="L5354" s="49" t="n">
        <f aca="false">1+(E5354&gt;=Calc!$C$16)+(E5354&gt;=Calc!$C$17)+(E5354&gt;=Calc!$C$18)</f>
        <v>2</v>
      </c>
      <c r="M5354" s="49" t="str">
        <f aca="false">IF(AND(K5354=4,L5354&gt;=3),"Champions",IF(AND(K5354=3,L5354&gt;=3),"Loyal",IF(K5354&gt;=3,"Recent / New",IF(L5354&gt;=3,"At Risk","Hibernating / Lost"))))</f>
        <v>Recent / New</v>
      </c>
      <c r="N5354" s="54" t="n">
        <f aca="false">IF(AND(Calc!$C$2&lt;=2009,Calc!$C$3&gt;=2009),F5354,0)+IF(AND(Calc!$C$2&lt;=2010,Calc!$C$3&gt;=2010),G5354,0)+IF(AND(Calc!$C$2&lt;=2011,Calc!$C$3&gt;=2011),H5354,0)</f>
        <v>403.38</v>
      </c>
      <c r="O5354" s="61" t="n">
        <f aca="false">IF(AND(N5354&gt;0,OR(Calc!$C$4="*",B5354=Calc!$C$4)),N5354+ROW()*0.000000001,0)</f>
        <v>403.380005354</v>
      </c>
    </row>
    <row r="5355" customFormat="false" ht="15" hidden="false" customHeight="false" outlineLevel="0" collapsed="false">
      <c r="A5355" s="49" t="n">
        <v>17786</v>
      </c>
      <c r="B5355" s="49" t="s">
        <v>189</v>
      </c>
      <c r="C5355" s="63" t="n">
        <v>40569</v>
      </c>
      <c r="D5355" s="63" t="n">
        <v>40801</v>
      </c>
      <c r="E5355" s="49" t="n">
        <v>2</v>
      </c>
      <c r="F5355" s="54" t="n">
        <v>0</v>
      </c>
      <c r="G5355" s="54" t="n">
        <v>0</v>
      </c>
      <c r="H5355" s="54" t="n">
        <v>266.85</v>
      </c>
      <c r="I5355" s="54" t="n">
        <f aca="false">SUM(F5355:H5355)</f>
        <v>266.85</v>
      </c>
      <c r="J5355" s="49" t="n">
        <f aca="false">Calc!$C$5-D5355</f>
        <v>86</v>
      </c>
      <c r="K5355" s="49" t="n">
        <f aca="false">IF(J5355&lt;=Calc!$C$11,4,IF(J5355&lt;=Calc!$C$12,3,IF(J5355&lt;=Calc!$C$13,2,1)))</f>
        <v>3</v>
      </c>
      <c r="L5355" s="49" t="n">
        <f aca="false">1+(E5355&gt;=Calc!$C$16)+(E5355&gt;=Calc!$C$17)+(E5355&gt;=Calc!$C$18)</f>
        <v>2</v>
      </c>
      <c r="M5355" s="49" t="str">
        <f aca="false">IF(AND(K5355=4,L5355&gt;=3),"Champions",IF(AND(K5355=3,L5355&gt;=3),"Loyal",IF(K5355&gt;=3,"Recent / New",IF(L5355&gt;=3,"At Risk","Hibernating / Lost"))))</f>
        <v>Recent / New</v>
      </c>
      <c r="N5355" s="54" t="n">
        <f aca="false">IF(AND(Calc!$C$2&lt;=2009,Calc!$C$3&gt;=2009),F5355,0)+IF(AND(Calc!$C$2&lt;=2010,Calc!$C$3&gt;=2010),G5355,0)+IF(AND(Calc!$C$2&lt;=2011,Calc!$C$3&gt;=2011),H5355,0)</f>
        <v>266.85</v>
      </c>
      <c r="O5355" s="61" t="n">
        <f aca="false">IF(AND(N5355&gt;0,OR(Calc!$C$4="*",B5355=Calc!$C$4)),N5355+ROW()*0.000000001,0)</f>
        <v>266.850005355</v>
      </c>
    </row>
    <row r="5356" customFormat="false" ht="15" hidden="false" customHeight="false" outlineLevel="0" collapsed="false">
      <c r="A5356" s="49" t="n">
        <v>17787</v>
      </c>
      <c r="B5356" s="49" t="s">
        <v>189</v>
      </c>
      <c r="C5356" s="63" t="n">
        <v>40515</v>
      </c>
      <c r="D5356" s="63" t="n">
        <v>40734</v>
      </c>
      <c r="E5356" s="49" t="n">
        <v>4</v>
      </c>
      <c r="F5356" s="54" t="n">
        <v>0</v>
      </c>
      <c r="G5356" s="54" t="n">
        <v>736.28</v>
      </c>
      <c r="H5356" s="54" t="n">
        <v>1081.26</v>
      </c>
      <c r="I5356" s="54" t="n">
        <f aca="false">SUM(F5356:H5356)</f>
        <v>1817.54</v>
      </c>
      <c r="J5356" s="49" t="n">
        <f aca="false">Calc!$C$5-D5356</f>
        <v>153</v>
      </c>
      <c r="K5356" s="49" t="n">
        <f aca="false">IF(J5356&lt;=Calc!$C$11,4,IF(J5356&lt;=Calc!$C$12,3,IF(J5356&lt;=Calc!$C$13,2,1)))</f>
        <v>2</v>
      </c>
      <c r="L5356" s="49" t="n">
        <f aca="false">1+(E5356&gt;=Calc!$C$16)+(E5356&gt;=Calc!$C$17)+(E5356&gt;=Calc!$C$18)</f>
        <v>3</v>
      </c>
      <c r="M5356" s="49" t="str">
        <f aca="false">IF(AND(K5356=4,L5356&gt;=3),"Champions",IF(AND(K5356=3,L5356&gt;=3),"Loyal",IF(K5356&gt;=3,"Recent / New",IF(L5356&gt;=3,"At Risk","Hibernating / Lost"))))</f>
        <v>At Risk</v>
      </c>
      <c r="N5356" s="54" t="n">
        <f aca="false">IF(AND(Calc!$C$2&lt;=2009,Calc!$C$3&gt;=2009),F5356,0)+IF(AND(Calc!$C$2&lt;=2010,Calc!$C$3&gt;=2010),G5356,0)+IF(AND(Calc!$C$2&lt;=2011,Calc!$C$3&gt;=2011),H5356,0)</f>
        <v>1817.54</v>
      </c>
      <c r="O5356" s="61" t="n">
        <f aca="false">IF(AND(N5356&gt;0,OR(Calc!$C$4="*",B5356=Calc!$C$4)),N5356+ROW()*0.000000001,0)</f>
        <v>1817.540005356</v>
      </c>
    </row>
    <row r="5357" customFormat="false" ht="15" hidden="false" customHeight="false" outlineLevel="0" collapsed="false">
      <c r="A5357" s="49" t="n">
        <v>17788</v>
      </c>
      <c r="B5357" s="49" t="s">
        <v>189</v>
      </c>
      <c r="C5357" s="63" t="n">
        <v>40757</v>
      </c>
      <c r="D5357" s="63" t="n">
        <v>40813</v>
      </c>
      <c r="E5357" s="49" t="n">
        <v>2</v>
      </c>
      <c r="F5357" s="54" t="n">
        <v>0</v>
      </c>
      <c r="G5357" s="54" t="n">
        <v>0</v>
      </c>
      <c r="H5357" s="54" t="n">
        <v>1112.95</v>
      </c>
      <c r="I5357" s="54" t="n">
        <f aca="false">SUM(F5357:H5357)</f>
        <v>1112.95</v>
      </c>
      <c r="J5357" s="49" t="n">
        <f aca="false">Calc!$C$5-D5357</f>
        <v>74</v>
      </c>
      <c r="K5357" s="49" t="n">
        <f aca="false">IF(J5357&lt;=Calc!$C$11,4,IF(J5357&lt;=Calc!$C$12,3,IF(J5357&lt;=Calc!$C$13,2,1)))</f>
        <v>3</v>
      </c>
      <c r="L5357" s="49" t="n">
        <f aca="false">1+(E5357&gt;=Calc!$C$16)+(E5357&gt;=Calc!$C$17)+(E5357&gt;=Calc!$C$18)</f>
        <v>2</v>
      </c>
      <c r="M5357" s="49" t="str">
        <f aca="false">IF(AND(K5357=4,L5357&gt;=3),"Champions",IF(AND(K5357=3,L5357&gt;=3),"Loyal",IF(K5357&gt;=3,"Recent / New",IF(L5357&gt;=3,"At Risk","Hibernating / Lost"))))</f>
        <v>Recent / New</v>
      </c>
      <c r="N5357" s="54" t="n">
        <f aca="false">IF(AND(Calc!$C$2&lt;=2009,Calc!$C$3&gt;=2009),F5357,0)+IF(AND(Calc!$C$2&lt;=2010,Calc!$C$3&gt;=2010),G5357,0)+IF(AND(Calc!$C$2&lt;=2011,Calc!$C$3&gt;=2011),H5357,0)</f>
        <v>1112.95</v>
      </c>
      <c r="O5357" s="61" t="n">
        <f aca="false">IF(AND(N5357&gt;0,OR(Calc!$C$4="*",B5357=Calc!$C$4)),N5357+ROW()*0.000000001,0)</f>
        <v>1112.950005357</v>
      </c>
    </row>
    <row r="5358" customFormat="false" ht="15" hidden="false" customHeight="false" outlineLevel="0" collapsed="false">
      <c r="A5358" s="49" t="n">
        <v>17789</v>
      </c>
      <c r="B5358" s="49" t="s">
        <v>189</v>
      </c>
      <c r="C5358" s="63" t="n">
        <v>40225</v>
      </c>
      <c r="D5358" s="63" t="n">
        <v>40605</v>
      </c>
      <c r="E5358" s="49" t="n">
        <v>2</v>
      </c>
      <c r="F5358" s="54" t="n">
        <v>0</v>
      </c>
      <c r="G5358" s="54" t="n">
        <v>171.25</v>
      </c>
      <c r="H5358" s="54" t="n">
        <v>225.9</v>
      </c>
      <c r="I5358" s="54" t="n">
        <f aca="false">SUM(F5358:H5358)</f>
        <v>397.15</v>
      </c>
      <c r="J5358" s="49" t="n">
        <f aca="false">Calc!$C$5-D5358</f>
        <v>282</v>
      </c>
      <c r="K5358" s="49" t="n">
        <f aca="false">IF(J5358&lt;=Calc!$C$11,4,IF(J5358&lt;=Calc!$C$12,3,IF(J5358&lt;=Calc!$C$13,2,1)))</f>
        <v>2</v>
      </c>
      <c r="L5358" s="49" t="n">
        <f aca="false">1+(E5358&gt;=Calc!$C$16)+(E5358&gt;=Calc!$C$17)+(E5358&gt;=Calc!$C$18)</f>
        <v>2</v>
      </c>
      <c r="M5358" s="49" t="str">
        <f aca="false">IF(AND(K5358=4,L5358&gt;=3),"Champions",IF(AND(K5358=3,L5358&gt;=3),"Loyal",IF(K5358&gt;=3,"Recent / New",IF(L5358&gt;=3,"At Risk","Hibernating / Lost"))))</f>
        <v>Hibernating / Lost</v>
      </c>
      <c r="N5358" s="54" t="n">
        <f aca="false">IF(AND(Calc!$C$2&lt;=2009,Calc!$C$3&gt;=2009),F5358,0)+IF(AND(Calc!$C$2&lt;=2010,Calc!$C$3&gt;=2010),G5358,0)+IF(AND(Calc!$C$2&lt;=2011,Calc!$C$3&gt;=2011),H5358,0)</f>
        <v>397.15</v>
      </c>
      <c r="O5358" s="61" t="n">
        <f aca="false">IF(AND(N5358&gt;0,OR(Calc!$C$4="*",B5358=Calc!$C$4)),N5358+ROW()*0.000000001,0)</f>
        <v>397.150005358</v>
      </c>
    </row>
    <row r="5359" customFormat="false" ht="15" hidden="false" customHeight="false" outlineLevel="0" collapsed="false">
      <c r="A5359" s="49" t="n">
        <v>17790</v>
      </c>
      <c r="B5359" s="49" t="s">
        <v>189</v>
      </c>
      <c r="C5359" s="63" t="n">
        <v>40342</v>
      </c>
      <c r="D5359" s="63" t="n">
        <v>40860</v>
      </c>
      <c r="E5359" s="49" t="n">
        <v>20</v>
      </c>
      <c r="F5359" s="54" t="n">
        <v>0</v>
      </c>
      <c r="G5359" s="54" t="n">
        <v>1214.66</v>
      </c>
      <c r="H5359" s="54" t="n">
        <v>1564.75</v>
      </c>
      <c r="I5359" s="54" t="n">
        <f aca="false">SUM(F5359:H5359)</f>
        <v>2779.41</v>
      </c>
      <c r="J5359" s="49" t="n">
        <f aca="false">Calc!$C$5-D5359</f>
        <v>27</v>
      </c>
      <c r="K5359" s="49" t="n">
        <f aca="false">IF(J5359&lt;=Calc!$C$11,4,IF(J5359&lt;=Calc!$C$12,3,IF(J5359&lt;=Calc!$C$13,2,1)))</f>
        <v>3</v>
      </c>
      <c r="L5359" s="49" t="n">
        <f aca="false">1+(E5359&gt;=Calc!$C$16)+(E5359&gt;=Calc!$C$17)+(E5359&gt;=Calc!$C$18)</f>
        <v>4</v>
      </c>
      <c r="M5359" s="49" t="str">
        <f aca="false">IF(AND(K5359=4,L5359&gt;=3),"Champions",IF(AND(K5359=3,L5359&gt;=3),"Loyal",IF(K5359&gt;=3,"Recent / New",IF(L5359&gt;=3,"At Risk","Hibernating / Lost"))))</f>
        <v>Loyal</v>
      </c>
      <c r="N5359" s="54" t="n">
        <f aca="false">IF(AND(Calc!$C$2&lt;=2009,Calc!$C$3&gt;=2009),F5359,0)+IF(AND(Calc!$C$2&lt;=2010,Calc!$C$3&gt;=2010),G5359,0)+IF(AND(Calc!$C$2&lt;=2011,Calc!$C$3&gt;=2011),H5359,0)</f>
        <v>2779.41</v>
      </c>
      <c r="O5359" s="61" t="n">
        <f aca="false">IF(AND(N5359&gt;0,OR(Calc!$C$4="*",B5359=Calc!$C$4)),N5359+ROW()*0.000000001,0)</f>
        <v>2779.410005359</v>
      </c>
    </row>
    <row r="5360" customFormat="false" ht="15" hidden="false" customHeight="false" outlineLevel="0" collapsed="false">
      <c r="A5360" s="49" t="n">
        <v>17791</v>
      </c>
      <c r="B5360" s="49" t="s">
        <v>189</v>
      </c>
      <c r="C5360" s="63" t="n">
        <v>40857</v>
      </c>
      <c r="D5360" s="63" t="n">
        <v>40857</v>
      </c>
      <c r="E5360" s="49" t="n">
        <v>1</v>
      </c>
      <c r="F5360" s="54" t="n">
        <v>0</v>
      </c>
      <c r="G5360" s="54" t="n">
        <v>0</v>
      </c>
      <c r="H5360" s="54" t="n">
        <v>106.1</v>
      </c>
      <c r="I5360" s="54" t="n">
        <f aca="false">SUM(F5360:H5360)</f>
        <v>106.1</v>
      </c>
      <c r="J5360" s="49" t="n">
        <f aca="false">Calc!$C$5-D5360</f>
        <v>30</v>
      </c>
      <c r="K5360" s="49" t="n">
        <f aca="false">IF(J5360&lt;=Calc!$C$11,4,IF(J5360&lt;=Calc!$C$12,3,IF(J5360&lt;=Calc!$C$13,2,1)))</f>
        <v>3</v>
      </c>
      <c r="L5360" s="49" t="n">
        <f aca="false">1+(E5360&gt;=Calc!$C$16)+(E5360&gt;=Calc!$C$17)+(E5360&gt;=Calc!$C$18)</f>
        <v>1</v>
      </c>
      <c r="M5360" s="49" t="str">
        <f aca="false">IF(AND(K5360=4,L5360&gt;=3),"Champions",IF(AND(K5360=3,L5360&gt;=3),"Loyal",IF(K5360&gt;=3,"Recent / New",IF(L5360&gt;=3,"At Risk","Hibernating / Lost"))))</f>
        <v>Recent / New</v>
      </c>
      <c r="N5360" s="54" t="n">
        <f aca="false">IF(AND(Calc!$C$2&lt;=2009,Calc!$C$3&gt;=2009),F5360,0)+IF(AND(Calc!$C$2&lt;=2010,Calc!$C$3&gt;=2010),G5360,0)+IF(AND(Calc!$C$2&lt;=2011,Calc!$C$3&gt;=2011),H5360,0)</f>
        <v>106.1</v>
      </c>
      <c r="O5360" s="61" t="n">
        <f aca="false">IF(AND(N5360&gt;0,OR(Calc!$C$4="*",B5360=Calc!$C$4)),N5360+ROW()*0.000000001,0)</f>
        <v>106.10000536</v>
      </c>
    </row>
    <row r="5361" customFormat="false" ht="15" hidden="false" customHeight="false" outlineLevel="0" collapsed="false">
      <c r="A5361" s="49" t="n">
        <v>17792</v>
      </c>
      <c r="B5361" s="49" t="s">
        <v>189</v>
      </c>
      <c r="C5361" s="63" t="n">
        <v>40408</v>
      </c>
      <c r="D5361" s="63" t="n">
        <v>40419</v>
      </c>
      <c r="E5361" s="49" t="n">
        <v>2</v>
      </c>
      <c r="F5361" s="54" t="n">
        <v>0</v>
      </c>
      <c r="G5361" s="54" t="n">
        <v>368.35</v>
      </c>
      <c r="H5361" s="54" t="n">
        <v>0</v>
      </c>
      <c r="I5361" s="54" t="n">
        <f aca="false">SUM(F5361:H5361)</f>
        <v>368.35</v>
      </c>
      <c r="J5361" s="49" t="n">
        <f aca="false">Calc!$C$5-D5361</f>
        <v>468</v>
      </c>
      <c r="K5361" s="49" t="n">
        <f aca="false">IF(J5361&lt;=Calc!$C$11,4,IF(J5361&lt;=Calc!$C$12,3,IF(J5361&lt;=Calc!$C$13,2,1)))</f>
        <v>1</v>
      </c>
      <c r="L5361" s="49" t="n">
        <f aca="false">1+(E5361&gt;=Calc!$C$16)+(E5361&gt;=Calc!$C$17)+(E5361&gt;=Calc!$C$18)</f>
        <v>2</v>
      </c>
      <c r="M5361" s="49" t="str">
        <f aca="false">IF(AND(K5361=4,L5361&gt;=3),"Champions",IF(AND(K5361=3,L5361&gt;=3),"Loyal",IF(K5361&gt;=3,"Recent / New",IF(L5361&gt;=3,"At Risk","Hibernating / Lost"))))</f>
        <v>Hibernating / Lost</v>
      </c>
      <c r="N5361" s="54" t="n">
        <f aca="false">IF(AND(Calc!$C$2&lt;=2009,Calc!$C$3&gt;=2009),F5361,0)+IF(AND(Calc!$C$2&lt;=2010,Calc!$C$3&gt;=2010),G5361,0)+IF(AND(Calc!$C$2&lt;=2011,Calc!$C$3&gt;=2011),H5361,0)</f>
        <v>368.35</v>
      </c>
      <c r="O5361" s="61" t="n">
        <f aca="false">IF(AND(N5361&gt;0,OR(Calc!$C$4="*",B5361=Calc!$C$4)),N5361+ROW()*0.000000001,0)</f>
        <v>368.350005361</v>
      </c>
    </row>
    <row r="5362" customFormat="false" ht="15" hidden="false" customHeight="false" outlineLevel="0" collapsed="false">
      <c r="A5362" s="49" t="n">
        <v>17793</v>
      </c>
      <c r="B5362" s="49" t="s">
        <v>189</v>
      </c>
      <c r="C5362" s="63" t="n">
        <v>40861</v>
      </c>
      <c r="D5362" s="63" t="n">
        <v>40861</v>
      </c>
      <c r="E5362" s="49" t="n">
        <v>1</v>
      </c>
      <c r="F5362" s="54" t="n">
        <v>0</v>
      </c>
      <c r="G5362" s="54" t="n">
        <v>0</v>
      </c>
      <c r="H5362" s="54" t="n">
        <v>300.34</v>
      </c>
      <c r="I5362" s="54" t="n">
        <f aca="false">SUM(F5362:H5362)</f>
        <v>300.34</v>
      </c>
      <c r="J5362" s="49" t="n">
        <f aca="false">Calc!$C$5-D5362</f>
        <v>26</v>
      </c>
      <c r="K5362" s="49" t="n">
        <f aca="false">IF(J5362&lt;=Calc!$C$11,4,IF(J5362&lt;=Calc!$C$12,3,IF(J5362&lt;=Calc!$C$13,2,1)))</f>
        <v>4</v>
      </c>
      <c r="L5362" s="49" t="n">
        <f aca="false">1+(E5362&gt;=Calc!$C$16)+(E5362&gt;=Calc!$C$17)+(E5362&gt;=Calc!$C$18)</f>
        <v>1</v>
      </c>
      <c r="M5362" s="49" t="str">
        <f aca="false">IF(AND(K5362=4,L5362&gt;=3),"Champions",IF(AND(K5362=3,L5362&gt;=3),"Loyal",IF(K5362&gt;=3,"Recent / New",IF(L5362&gt;=3,"At Risk","Hibernating / Lost"))))</f>
        <v>Recent / New</v>
      </c>
      <c r="N5362" s="54" t="n">
        <f aca="false">IF(AND(Calc!$C$2&lt;=2009,Calc!$C$3&gt;=2009),F5362,0)+IF(AND(Calc!$C$2&lt;=2010,Calc!$C$3&gt;=2010),G5362,0)+IF(AND(Calc!$C$2&lt;=2011,Calc!$C$3&gt;=2011),H5362,0)</f>
        <v>300.34</v>
      </c>
      <c r="O5362" s="61" t="n">
        <f aca="false">IF(AND(N5362&gt;0,OR(Calc!$C$4="*",B5362=Calc!$C$4)),N5362+ROW()*0.000000001,0)</f>
        <v>300.340005362</v>
      </c>
    </row>
    <row r="5363" customFormat="false" ht="15" hidden="false" customHeight="false" outlineLevel="0" collapsed="false">
      <c r="A5363" s="49" t="n">
        <v>17794</v>
      </c>
      <c r="B5363" s="49" t="s">
        <v>189</v>
      </c>
      <c r="C5363" s="63" t="n">
        <v>40198</v>
      </c>
      <c r="D5363" s="63" t="n">
        <v>40200</v>
      </c>
      <c r="E5363" s="49" t="n">
        <v>2</v>
      </c>
      <c r="F5363" s="54" t="n">
        <v>0</v>
      </c>
      <c r="G5363" s="54" t="n">
        <v>147.3</v>
      </c>
      <c r="H5363" s="54" t="n">
        <v>0</v>
      </c>
      <c r="I5363" s="54" t="n">
        <f aca="false">SUM(F5363:H5363)</f>
        <v>147.3</v>
      </c>
      <c r="J5363" s="49" t="n">
        <f aca="false">Calc!$C$5-D5363</f>
        <v>687</v>
      </c>
      <c r="K5363" s="49" t="n">
        <f aca="false">IF(J5363&lt;=Calc!$C$11,4,IF(J5363&lt;=Calc!$C$12,3,IF(J5363&lt;=Calc!$C$13,2,1)))</f>
        <v>1</v>
      </c>
      <c r="L5363" s="49" t="n">
        <f aca="false">1+(E5363&gt;=Calc!$C$16)+(E5363&gt;=Calc!$C$17)+(E5363&gt;=Calc!$C$18)</f>
        <v>2</v>
      </c>
      <c r="M5363" s="49" t="str">
        <f aca="false">IF(AND(K5363=4,L5363&gt;=3),"Champions",IF(AND(K5363=3,L5363&gt;=3),"Loyal",IF(K5363&gt;=3,"Recent / New",IF(L5363&gt;=3,"At Risk","Hibernating / Lost"))))</f>
        <v>Hibernating / Lost</v>
      </c>
      <c r="N5363" s="54" t="n">
        <f aca="false">IF(AND(Calc!$C$2&lt;=2009,Calc!$C$3&gt;=2009),F5363,0)+IF(AND(Calc!$C$2&lt;=2010,Calc!$C$3&gt;=2010),G5363,0)+IF(AND(Calc!$C$2&lt;=2011,Calc!$C$3&gt;=2011),H5363,0)</f>
        <v>147.3</v>
      </c>
      <c r="O5363" s="61" t="n">
        <f aca="false">IF(AND(N5363&gt;0,OR(Calc!$C$4="*",B5363=Calc!$C$4)),N5363+ROW()*0.000000001,0)</f>
        <v>147.300005363</v>
      </c>
    </row>
    <row r="5364" customFormat="false" ht="15" hidden="false" customHeight="false" outlineLevel="0" collapsed="false">
      <c r="A5364" s="49" t="n">
        <v>17795</v>
      </c>
      <c r="B5364" s="49" t="s">
        <v>189</v>
      </c>
      <c r="C5364" s="63" t="n">
        <v>40622</v>
      </c>
      <c r="D5364" s="63" t="n">
        <v>40707</v>
      </c>
      <c r="E5364" s="49" t="n">
        <v>2</v>
      </c>
      <c r="F5364" s="54" t="n">
        <v>0</v>
      </c>
      <c r="G5364" s="54" t="n">
        <v>0</v>
      </c>
      <c r="H5364" s="54" t="n">
        <v>342.83</v>
      </c>
      <c r="I5364" s="54" t="n">
        <f aca="false">SUM(F5364:H5364)</f>
        <v>342.83</v>
      </c>
      <c r="J5364" s="49" t="n">
        <f aca="false">Calc!$C$5-D5364</f>
        <v>180</v>
      </c>
      <c r="K5364" s="49" t="n">
        <f aca="false">IF(J5364&lt;=Calc!$C$11,4,IF(J5364&lt;=Calc!$C$12,3,IF(J5364&lt;=Calc!$C$13,2,1)))</f>
        <v>2</v>
      </c>
      <c r="L5364" s="49" t="n">
        <f aca="false">1+(E5364&gt;=Calc!$C$16)+(E5364&gt;=Calc!$C$17)+(E5364&gt;=Calc!$C$18)</f>
        <v>2</v>
      </c>
      <c r="M5364" s="49" t="str">
        <f aca="false">IF(AND(K5364=4,L5364&gt;=3),"Champions",IF(AND(K5364=3,L5364&gt;=3),"Loyal",IF(K5364&gt;=3,"Recent / New",IF(L5364&gt;=3,"At Risk","Hibernating / Lost"))))</f>
        <v>Hibernating / Lost</v>
      </c>
      <c r="N5364" s="54" t="n">
        <f aca="false">IF(AND(Calc!$C$2&lt;=2009,Calc!$C$3&gt;=2009),F5364,0)+IF(AND(Calc!$C$2&lt;=2010,Calc!$C$3&gt;=2010),G5364,0)+IF(AND(Calc!$C$2&lt;=2011,Calc!$C$3&gt;=2011),H5364,0)</f>
        <v>342.83</v>
      </c>
      <c r="O5364" s="61" t="n">
        <f aca="false">IF(AND(N5364&gt;0,OR(Calc!$C$4="*",B5364=Calc!$C$4)),N5364+ROW()*0.000000001,0)</f>
        <v>342.830005364</v>
      </c>
    </row>
    <row r="5365" customFormat="false" ht="15" hidden="false" customHeight="false" outlineLevel="0" collapsed="false">
      <c r="A5365" s="49" t="n">
        <v>17796</v>
      </c>
      <c r="B5365" s="49" t="s">
        <v>189</v>
      </c>
      <c r="C5365" s="63" t="n">
        <v>40465</v>
      </c>
      <c r="D5365" s="63" t="n">
        <v>40846</v>
      </c>
      <c r="E5365" s="49" t="n">
        <v>7</v>
      </c>
      <c r="F5365" s="54" t="n">
        <v>0</v>
      </c>
      <c r="G5365" s="54" t="n">
        <v>661.04</v>
      </c>
      <c r="H5365" s="54" t="n">
        <v>575.35</v>
      </c>
      <c r="I5365" s="54" t="n">
        <f aca="false">SUM(F5365:H5365)</f>
        <v>1236.39</v>
      </c>
      <c r="J5365" s="49" t="n">
        <f aca="false">Calc!$C$5-D5365</f>
        <v>41</v>
      </c>
      <c r="K5365" s="49" t="n">
        <f aca="false">IF(J5365&lt;=Calc!$C$11,4,IF(J5365&lt;=Calc!$C$12,3,IF(J5365&lt;=Calc!$C$13,2,1)))</f>
        <v>3</v>
      </c>
      <c r="L5365" s="49" t="n">
        <f aca="false">1+(E5365&gt;=Calc!$C$16)+(E5365&gt;=Calc!$C$17)+(E5365&gt;=Calc!$C$18)</f>
        <v>3</v>
      </c>
      <c r="M5365" s="49" t="str">
        <f aca="false">IF(AND(K5365=4,L5365&gt;=3),"Champions",IF(AND(K5365=3,L5365&gt;=3),"Loyal",IF(K5365&gt;=3,"Recent / New",IF(L5365&gt;=3,"At Risk","Hibernating / Lost"))))</f>
        <v>Loyal</v>
      </c>
      <c r="N5365" s="54" t="n">
        <f aca="false">IF(AND(Calc!$C$2&lt;=2009,Calc!$C$3&gt;=2009),F5365,0)+IF(AND(Calc!$C$2&lt;=2010,Calc!$C$3&gt;=2010),G5365,0)+IF(AND(Calc!$C$2&lt;=2011,Calc!$C$3&gt;=2011),H5365,0)</f>
        <v>1236.39</v>
      </c>
      <c r="O5365" s="61" t="n">
        <f aca="false">IF(AND(N5365&gt;0,OR(Calc!$C$4="*",B5365=Calc!$C$4)),N5365+ROW()*0.000000001,0)</f>
        <v>1236.390005365</v>
      </c>
    </row>
    <row r="5366" customFormat="false" ht="15" hidden="false" customHeight="false" outlineLevel="0" collapsed="false">
      <c r="A5366" s="49" t="n">
        <v>17797</v>
      </c>
      <c r="B5366" s="49" t="s">
        <v>189</v>
      </c>
      <c r="C5366" s="63" t="n">
        <v>40162</v>
      </c>
      <c r="D5366" s="63" t="n">
        <v>40864</v>
      </c>
      <c r="E5366" s="49" t="n">
        <v>8</v>
      </c>
      <c r="F5366" s="54" t="n">
        <v>205.73</v>
      </c>
      <c r="G5366" s="54" t="n">
        <v>985.71</v>
      </c>
      <c r="H5366" s="54" t="n">
        <v>780.43</v>
      </c>
      <c r="I5366" s="54" t="n">
        <f aca="false">SUM(F5366:H5366)</f>
        <v>1971.87</v>
      </c>
      <c r="J5366" s="49" t="n">
        <f aca="false">Calc!$C$5-D5366</f>
        <v>23</v>
      </c>
      <c r="K5366" s="49" t="n">
        <f aca="false">IF(J5366&lt;=Calc!$C$11,4,IF(J5366&lt;=Calc!$C$12,3,IF(J5366&lt;=Calc!$C$13,2,1)))</f>
        <v>4</v>
      </c>
      <c r="L5366" s="49" t="n">
        <f aca="false">1+(E5366&gt;=Calc!$C$16)+(E5366&gt;=Calc!$C$17)+(E5366&gt;=Calc!$C$18)</f>
        <v>4</v>
      </c>
      <c r="M5366" s="49" t="str">
        <f aca="false">IF(AND(K5366=4,L5366&gt;=3),"Champions",IF(AND(K5366=3,L5366&gt;=3),"Loyal",IF(K5366&gt;=3,"Recent / New",IF(L5366&gt;=3,"At Risk","Hibernating / Lost"))))</f>
        <v>Champions</v>
      </c>
      <c r="N5366" s="54" t="n">
        <f aca="false">IF(AND(Calc!$C$2&lt;=2009,Calc!$C$3&gt;=2009),F5366,0)+IF(AND(Calc!$C$2&lt;=2010,Calc!$C$3&gt;=2010),G5366,0)+IF(AND(Calc!$C$2&lt;=2011,Calc!$C$3&gt;=2011),H5366,0)</f>
        <v>1971.87</v>
      </c>
      <c r="O5366" s="61" t="n">
        <f aca="false">IF(AND(N5366&gt;0,OR(Calc!$C$4="*",B5366=Calc!$C$4)),N5366+ROW()*0.000000001,0)</f>
        <v>1971.870005366</v>
      </c>
    </row>
    <row r="5367" customFormat="false" ht="15" hidden="false" customHeight="false" outlineLevel="0" collapsed="false">
      <c r="A5367" s="49" t="n">
        <v>17798</v>
      </c>
      <c r="B5367" s="49" t="s">
        <v>189</v>
      </c>
      <c r="C5367" s="63" t="n">
        <v>40305</v>
      </c>
      <c r="D5367" s="63" t="n">
        <v>40305</v>
      </c>
      <c r="E5367" s="49" t="n">
        <v>1</v>
      </c>
      <c r="F5367" s="54" t="n">
        <v>0</v>
      </c>
      <c r="G5367" s="54" t="n">
        <v>172.17</v>
      </c>
      <c r="H5367" s="54" t="n">
        <v>0</v>
      </c>
      <c r="I5367" s="54" t="n">
        <f aca="false">SUM(F5367:H5367)</f>
        <v>172.17</v>
      </c>
      <c r="J5367" s="49" t="n">
        <f aca="false">Calc!$C$5-D5367</f>
        <v>582</v>
      </c>
      <c r="K5367" s="49" t="n">
        <f aca="false">IF(J5367&lt;=Calc!$C$11,4,IF(J5367&lt;=Calc!$C$12,3,IF(J5367&lt;=Calc!$C$13,2,1)))</f>
        <v>1</v>
      </c>
      <c r="L5367" s="49" t="n">
        <f aca="false">1+(E5367&gt;=Calc!$C$16)+(E5367&gt;=Calc!$C$17)+(E5367&gt;=Calc!$C$18)</f>
        <v>1</v>
      </c>
      <c r="M5367" s="49" t="str">
        <f aca="false">IF(AND(K5367=4,L5367&gt;=3),"Champions",IF(AND(K5367=3,L5367&gt;=3),"Loyal",IF(K5367&gt;=3,"Recent / New",IF(L5367&gt;=3,"At Risk","Hibernating / Lost"))))</f>
        <v>Hibernating / Lost</v>
      </c>
      <c r="N5367" s="54" t="n">
        <f aca="false">IF(AND(Calc!$C$2&lt;=2009,Calc!$C$3&gt;=2009),F5367,0)+IF(AND(Calc!$C$2&lt;=2010,Calc!$C$3&gt;=2010),G5367,0)+IF(AND(Calc!$C$2&lt;=2011,Calc!$C$3&gt;=2011),H5367,0)</f>
        <v>172.17</v>
      </c>
      <c r="O5367" s="61" t="n">
        <f aca="false">IF(AND(N5367&gt;0,OR(Calc!$C$4="*",B5367=Calc!$C$4)),N5367+ROW()*0.000000001,0)</f>
        <v>172.170005367</v>
      </c>
    </row>
    <row r="5368" customFormat="false" ht="15" hidden="false" customHeight="false" outlineLevel="0" collapsed="false">
      <c r="A5368" s="49" t="n">
        <v>17799</v>
      </c>
      <c r="B5368" s="49" t="s">
        <v>189</v>
      </c>
      <c r="C5368" s="63" t="n">
        <v>40160</v>
      </c>
      <c r="D5368" s="63" t="n">
        <v>40864</v>
      </c>
      <c r="E5368" s="49" t="n">
        <v>20</v>
      </c>
      <c r="F5368" s="54" t="n">
        <v>334.46</v>
      </c>
      <c r="G5368" s="54" t="n">
        <v>3001.48</v>
      </c>
      <c r="H5368" s="54" t="n">
        <v>2785.84</v>
      </c>
      <c r="I5368" s="54" t="n">
        <f aca="false">SUM(F5368:H5368)</f>
        <v>6121.78</v>
      </c>
      <c r="J5368" s="49" t="n">
        <f aca="false">Calc!$C$5-D5368</f>
        <v>23</v>
      </c>
      <c r="K5368" s="49" t="n">
        <f aca="false">IF(J5368&lt;=Calc!$C$11,4,IF(J5368&lt;=Calc!$C$12,3,IF(J5368&lt;=Calc!$C$13,2,1)))</f>
        <v>4</v>
      </c>
      <c r="L5368" s="49" t="n">
        <f aca="false">1+(E5368&gt;=Calc!$C$16)+(E5368&gt;=Calc!$C$17)+(E5368&gt;=Calc!$C$18)</f>
        <v>4</v>
      </c>
      <c r="M5368" s="49" t="str">
        <f aca="false">IF(AND(K5368=4,L5368&gt;=3),"Champions",IF(AND(K5368=3,L5368&gt;=3),"Loyal",IF(K5368&gt;=3,"Recent / New",IF(L5368&gt;=3,"At Risk","Hibernating / Lost"))))</f>
        <v>Champions</v>
      </c>
      <c r="N5368" s="54" t="n">
        <f aca="false">IF(AND(Calc!$C$2&lt;=2009,Calc!$C$3&gt;=2009),F5368,0)+IF(AND(Calc!$C$2&lt;=2010,Calc!$C$3&gt;=2010),G5368,0)+IF(AND(Calc!$C$2&lt;=2011,Calc!$C$3&gt;=2011),H5368,0)</f>
        <v>6121.78</v>
      </c>
      <c r="O5368" s="61" t="n">
        <f aca="false">IF(AND(N5368&gt;0,OR(Calc!$C$4="*",B5368=Calc!$C$4)),N5368+ROW()*0.000000001,0)</f>
        <v>6121.780005368</v>
      </c>
    </row>
    <row r="5369" customFormat="false" ht="15" hidden="false" customHeight="false" outlineLevel="0" collapsed="false">
      <c r="A5369" s="49" t="n">
        <v>17800</v>
      </c>
      <c r="B5369" s="49" t="s">
        <v>189</v>
      </c>
      <c r="C5369" s="63" t="n">
        <v>40552</v>
      </c>
      <c r="D5369" s="63" t="n">
        <v>40849</v>
      </c>
      <c r="E5369" s="49" t="n">
        <v>9</v>
      </c>
      <c r="F5369" s="54" t="n">
        <v>0</v>
      </c>
      <c r="G5369" s="54" t="n">
        <v>0</v>
      </c>
      <c r="H5369" s="54" t="n">
        <v>1186.21</v>
      </c>
      <c r="I5369" s="54" t="n">
        <f aca="false">SUM(F5369:H5369)</f>
        <v>1186.21</v>
      </c>
      <c r="J5369" s="49" t="n">
        <f aca="false">Calc!$C$5-D5369</f>
        <v>38</v>
      </c>
      <c r="K5369" s="49" t="n">
        <f aca="false">IF(J5369&lt;=Calc!$C$11,4,IF(J5369&lt;=Calc!$C$12,3,IF(J5369&lt;=Calc!$C$13,2,1)))</f>
        <v>3</v>
      </c>
      <c r="L5369" s="49" t="n">
        <f aca="false">1+(E5369&gt;=Calc!$C$16)+(E5369&gt;=Calc!$C$17)+(E5369&gt;=Calc!$C$18)</f>
        <v>4</v>
      </c>
      <c r="M5369" s="49" t="str">
        <f aca="false">IF(AND(K5369=4,L5369&gt;=3),"Champions",IF(AND(K5369=3,L5369&gt;=3),"Loyal",IF(K5369&gt;=3,"Recent / New",IF(L5369&gt;=3,"At Risk","Hibernating / Lost"))))</f>
        <v>Loyal</v>
      </c>
      <c r="N5369" s="54" t="n">
        <f aca="false">IF(AND(Calc!$C$2&lt;=2009,Calc!$C$3&gt;=2009),F5369,0)+IF(AND(Calc!$C$2&lt;=2010,Calc!$C$3&gt;=2010),G5369,0)+IF(AND(Calc!$C$2&lt;=2011,Calc!$C$3&gt;=2011),H5369,0)</f>
        <v>1186.21</v>
      </c>
      <c r="O5369" s="61" t="n">
        <f aca="false">IF(AND(N5369&gt;0,OR(Calc!$C$4="*",B5369=Calc!$C$4)),N5369+ROW()*0.000000001,0)</f>
        <v>1186.210005369</v>
      </c>
    </row>
    <row r="5370" customFormat="false" ht="15" hidden="false" customHeight="false" outlineLevel="0" collapsed="false">
      <c r="A5370" s="49" t="n">
        <v>17801</v>
      </c>
      <c r="B5370" s="49" t="s">
        <v>189</v>
      </c>
      <c r="C5370" s="63" t="n">
        <v>40195</v>
      </c>
      <c r="D5370" s="63" t="n">
        <v>40435</v>
      </c>
      <c r="E5370" s="49" t="n">
        <v>3</v>
      </c>
      <c r="F5370" s="54" t="n">
        <v>0</v>
      </c>
      <c r="G5370" s="54" t="n">
        <v>767.48</v>
      </c>
      <c r="H5370" s="54" t="n">
        <v>0</v>
      </c>
      <c r="I5370" s="54" t="n">
        <f aca="false">SUM(F5370:H5370)</f>
        <v>767.48</v>
      </c>
      <c r="J5370" s="49" t="n">
        <f aca="false">Calc!$C$5-D5370</f>
        <v>452</v>
      </c>
      <c r="K5370" s="49" t="n">
        <f aca="false">IF(J5370&lt;=Calc!$C$11,4,IF(J5370&lt;=Calc!$C$12,3,IF(J5370&lt;=Calc!$C$13,2,1)))</f>
        <v>1</v>
      </c>
      <c r="L5370" s="49" t="n">
        <f aca="false">1+(E5370&gt;=Calc!$C$16)+(E5370&gt;=Calc!$C$17)+(E5370&gt;=Calc!$C$18)</f>
        <v>2</v>
      </c>
      <c r="M5370" s="49" t="str">
        <f aca="false">IF(AND(K5370=4,L5370&gt;=3),"Champions",IF(AND(K5370=3,L5370&gt;=3),"Loyal",IF(K5370&gt;=3,"Recent / New",IF(L5370&gt;=3,"At Risk","Hibernating / Lost"))))</f>
        <v>Hibernating / Lost</v>
      </c>
      <c r="N5370" s="54" t="n">
        <f aca="false">IF(AND(Calc!$C$2&lt;=2009,Calc!$C$3&gt;=2009),F5370,0)+IF(AND(Calc!$C$2&lt;=2010,Calc!$C$3&gt;=2010),G5370,0)+IF(AND(Calc!$C$2&lt;=2011,Calc!$C$3&gt;=2011),H5370,0)</f>
        <v>767.48</v>
      </c>
      <c r="O5370" s="61" t="n">
        <f aca="false">IF(AND(N5370&gt;0,OR(Calc!$C$4="*",B5370=Calc!$C$4)),N5370+ROW()*0.000000001,0)</f>
        <v>767.48000537</v>
      </c>
    </row>
    <row r="5371" customFormat="false" ht="15" hidden="false" customHeight="false" outlineLevel="0" collapsed="false">
      <c r="A5371" s="49" t="n">
        <v>17802</v>
      </c>
      <c r="B5371" s="49" t="s">
        <v>189</v>
      </c>
      <c r="C5371" s="63" t="n">
        <v>40160</v>
      </c>
      <c r="D5371" s="63" t="n">
        <v>40804</v>
      </c>
      <c r="E5371" s="49" t="n">
        <v>10</v>
      </c>
      <c r="F5371" s="54" t="n">
        <v>494.55</v>
      </c>
      <c r="G5371" s="54" t="n">
        <v>3162.75</v>
      </c>
      <c r="H5371" s="54" t="n">
        <v>1151.64</v>
      </c>
      <c r="I5371" s="54" t="n">
        <f aca="false">SUM(F5371:H5371)</f>
        <v>4808.94</v>
      </c>
      <c r="J5371" s="49" t="n">
        <f aca="false">Calc!$C$5-D5371</f>
        <v>83</v>
      </c>
      <c r="K5371" s="49" t="n">
        <f aca="false">IF(J5371&lt;=Calc!$C$11,4,IF(J5371&lt;=Calc!$C$12,3,IF(J5371&lt;=Calc!$C$13,2,1)))</f>
        <v>3</v>
      </c>
      <c r="L5371" s="49" t="n">
        <f aca="false">1+(E5371&gt;=Calc!$C$16)+(E5371&gt;=Calc!$C$17)+(E5371&gt;=Calc!$C$18)</f>
        <v>4</v>
      </c>
      <c r="M5371" s="49" t="str">
        <f aca="false">IF(AND(K5371=4,L5371&gt;=3),"Champions",IF(AND(K5371=3,L5371&gt;=3),"Loyal",IF(K5371&gt;=3,"Recent / New",IF(L5371&gt;=3,"At Risk","Hibernating / Lost"))))</f>
        <v>Loyal</v>
      </c>
      <c r="N5371" s="54" t="n">
        <f aca="false">IF(AND(Calc!$C$2&lt;=2009,Calc!$C$3&gt;=2009),F5371,0)+IF(AND(Calc!$C$2&lt;=2010,Calc!$C$3&gt;=2010),G5371,0)+IF(AND(Calc!$C$2&lt;=2011,Calc!$C$3&gt;=2011),H5371,0)</f>
        <v>4808.94</v>
      </c>
      <c r="O5371" s="61" t="n">
        <f aca="false">IF(AND(N5371&gt;0,OR(Calc!$C$4="*",B5371=Calc!$C$4)),N5371+ROW()*0.000000001,0)</f>
        <v>4808.940005371</v>
      </c>
    </row>
    <row r="5372" customFormat="false" ht="15" hidden="false" customHeight="false" outlineLevel="0" collapsed="false">
      <c r="A5372" s="49" t="n">
        <v>17803</v>
      </c>
      <c r="B5372" s="49" t="s">
        <v>189</v>
      </c>
      <c r="C5372" s="63" t="n">
        <v>40494</v>
      </c>
      <c r="D5372" s="63" t="n">
        <v>40494</v>
      </c>
      <c r="E5372" s="49" t="n">
        <v>1</v>
      </c>
      <c r="F5372" s="54" t="n">
        <v>0</v>
      </c>
      <c r="G5372" s="54" t="n">
        <v>184.66</v>
      </c>
      <c r="H5372" s="54" t="n">
        <v>0</v>
      </c>
      <c r="I5372" s="54" t="n">
        <f aca="false">SUM(F5372:H5372)</f>
        <v>184.66</v>
      </c>
      <c r="J5372" s="49" t="n">
        <f aca="false">Calc!$C$5-D5372</f>
        <v>393</v>
      </c>
      <c r="K5372" s="49" t="n">
        <f aca="false">IF(J5372&lt;=Calc!$C$11,4,IF(J5372&lt;=Calc!$C$12,3,IF(J5372&lt;=Calc!$C$13,2,1)))</f>
        <v>1</v>
      </c>
      <c r="L5372" s="49" t="n">
        <f aca="false">1+(E5372&gt;=Calc!$C$16)+(E5372&gt;=Calc!$C$17)+(E5372&gt;=Calc!$C$18)</f>
        <v>1</v>
      </c>
      <c r="M5372" s="49" t="str">
        <f aca="false">IF(AND(K5372=4,L5372&gt;=3),"Champions",IF(AND(K5372=3,L5372&gt;=3),"Loyal",IF(K5372&gt;=3,"Recent / New",IF(L5372&gt;=3,"At Risk","Hibernating / Lost"))))</f>
        <v>Hibernating / Lost</v>
      </c>
      <c r="N5372" s="54" t="n">
        <f aca="false">IF(AND(Calc!$C$2&lt;=2009,Calc!$C$3&gt;=2009),F5372,0)+IF(AND(Calc!$C$2&lt;=2010,Calc!$C$3&gt;=2010),G5372,0)+IF(AND(Calc!$C$2&lt;=2011,Calc!$C$3&gt;=2011),H5372,0)</f>
        <v>184.66</v>
      </c>
      <c r="O5372" s="61" t="n">
        <f aca="false">IF(AND(N5372&gt;0,OR(Calc!$C$4="*",B5372=Calc!$C$4)),N5372+ROW()*0.000000001,0)</f>
        <v>184.660005372</v>
      </c>
    </row>
    <row r="5373" customFormat="false" ht="15" hidden="false" customHeight="false" outlineLevel="0" collapsed="false">
      <c r="A5373" s="49" t="n">
        <v>17804</v>
      </c>
      <c r="B5373" s="49" t="s">
        <v>189</v>
      </c>
      <c r="C5373" s="63" t="n">
        <v>40148</v>
      </c>
      <c r="D5373" s="63" t="n">
        <v>40510</v>
      </c>
      <c r="E5373" s="49" t="n">
        <v>3</v>
      </c>
      <c r="F5373" s="54" t="n">
        <v>124.95</v>
      </c>
      <c r="G5373" s="54" t="n">
        <v>258.83</v>
      </c>
      <c r="H5373" s="54" t="n">
        <v>0</v>
      </c>
      <c r="I5373" s="54" t="n">
        <f aca="false">SUM(F5373:H5373)</f>
        <v>383.78</v>
      </c>
      <c r="J5373" s="49" t="n">
        <f aca="false">Calc!$C$5-D5373</f>
        <v>377</v>
      </c>
      <c r="K5373" s="49" t="n">
        <f aca="false">IF(J5373&lt;=Calc!$C$11,4,IF(J5373&lt;=Calc!$C$12,3,IF(J5373&lt;=Calc!$C$13,2,1)))</f>
        <v>2</v>
      </c>
      <c r="L5373" s="49" t="n">
        <f aca="false">1+(E5373&gt;=Calc!$C$16)+(E5373&gt;=Calc!$C$17)+(E5373&gt;=Calc!$C$18)</f>
        <v>2</v>
      </c>
      <c r="M5373" s="49" t="str">
        <f aca="false">IF(AND(K5373=4,L5373&gt;=3),"Champions",IF(AND(K5373=3,L5373&gt;=3),"Loyal",IF(K5373&gt;=3,"Recent / New",IF(L5373&gt;=3,"At Risk","Hibernating / Lost"))))</f>
        <v>Hibernating / Lost</v>
      </c>
      <c r="N5373" s="54" t="n">
        <f aca="false">IF(AND(Calc!$C$2&lt;=2009,Calc!$C$3&gt;=2009),F5373,0)+IF(AND(Calc!$C$2&lt;=2010,Calc!$C$3&gt;=2010),G5373,0)+IF(AND(Calc!$C$2&lt;=2011,Calc!$C$3&gt;=2011),H5373,0)</f>
        <v>383.78</v>
      </c>
      <c r="O5373" s="61" t="n">
        <f aca="false">IF(AND(N5373&gt;0,OR(Calc!$C$4="*",B5373=Calc!$C$4)),N5373+ROW()*0.000000001,0)</f>
        <v>383.780005373</v>
      </c>
    </row>
    <row r="5374" customFormat="false" ht="15" hidden="false" customHeight="false" outlineLevel="0" collapsed="false">
      <c r="A5374" s="49" t="n">
        <v>17805</v>
      </c>
      <c r="B5374" s="49" t="s">
        <v>189</v>
      </c>
      <c r="C5374" s="63" t="n">
        <v>40276</v>
      </c>
      <c r="D5374" s="63" t="n">
        <v>40813</v>
      </c>
      <c r="E5374" s="49" t="n">
        <v>2</v>
      </c>
      <c r="F5374" s="54" t="n">
        <v>0</v>
      </c>
      <c r="G5374" s="54" t="n">
        <v>414.72</v>
      </c>
      <c r="H5374" s="54" t="n">
        <v>512.31</v>
      </c>
      <c r="I5374" s="54" t="n">
        <f aca="false">SUM(F5374:H5374)</f>
        <v>927.03</v>
      </c>
      <c r="J5374" s="49" t="n">
        <f aca="false">Calc!$C$5-D5374</f>
        <v>74</v>
      </c>
      <c r="K5374" s="49" t="n">
        <f aca="false">IF(J5374&lt;=Calc!$C$11,4,IF(J5374&lt;=Calc!$C$12,3,IF(J5374&lt;=Calc!$C$13,2,1)))</f>
        <v>3</v>
      </c>
      <c r="L5374" s="49" t="n">
        <f aca="false">1+(E5374&gt;=Calc!$C$16)+(E5374&gt;=Calc!$C$17)+(E5374&gt;=Calc!$C$18)</f>
        <v>2</v>
      </c>
      <c r="M5374" s="49" t="str">
        <f aca="false">IF(AND(K5374=4,L5374&gt;=3),"Champions",IF(AND(K5374=3,L5374&gt;=3),"Loyal",IF(K5374&gt;=3,"Recent / New",IF(L5374&gt;=3,"At Risk","Hibernating / Lost"))))</f>
        <v>Recent / New</v>
      </c>
      <c r="N5374" s="54" t="n">
        <f aca="false">IF(AND(Calc!$C$2&lt;=2009,Calc!$C$3&gt;=2009),F5374,0)+IF(AND(Calc!$C$2&lt;=2010,Calc!$C$3&gt;=2010),G5374,0)+IF(AND(Calc!$C$2&lt;=2011,Calc!$C$3&gt;=2011),H5374,0)</f>
        <v>927.03</v>
      </c>
      <c r="O5374" s="61" t="n">
        <f aca="false">IF(AND(N5374&gt;0,OR(Calc!$C$4="*",B5374=Calc!$C$4)),N5374+ROW()*0.000000001,0)</f>
        <v>927.030005374</v>
      </c>
    </row>
    <row r="5375" customFormat="false" ht="15" hidden="false" customHeight="false" outlineLevel="0" collapsed="false">
      <c r="A5375" s="49" t="n">
        <v>17806</v>
      </c>
      <c r="B5375" s="49" t="s">
        <v>189</v>
      </c>
      <c r="C5375" s="63" t="n">
        <v>40875</v>
      </c>
      <c r="D5375" s="63" t="n">
        <v>40875</v>
      </c>
      <c r="E5375" s="49" t="n">
        <v>1</v>
      </c>
      <c r="F5375" s="54" t="n">
        <v>0</v>
      </c>
      <c r="G5375" s="54" t="n">
        <v>0</v>
      </c>
      <c r="H5375" s="54" t="n">
        <v>546.04</v>
      </c>
      <c r="I5375" s="54" t="n">
        <f aca="false">SUM(F5375:H5375)</f>
        <v>546.04</v>
      </c>
      <c r="J5375" s="49" t="n">
        <f aca="false">Calc!$C$5-D5375</f>
        <v>12</v>
      </c>
      <c r="K5375" s="49" t="n">
        <f aca="false">IF(J5375&lt;=Calc!$C$11,4,IF(J5375&lt;=Calc!$C$12,3,IF(J5375&lt;=Calc!$C$13,2,1)))</f>
        <v>4</v>
      </c>
      <c r="L5375" s="49" t="n">
        <f aca="false">1+(E5375&gt;=Calc!$C$16)+(E5375&gt;=Calc!$C$17)+(E5375&gt;=Calc!$C$18)</f>
        <v>1</v>
      </c>
      <c r="M5375" s="49" t="str">
        <f aca="false">IF(AND(K5375=4,L5375&gt;=3),"Champions",IF(AND(K5375=3,L5375&gt;=3),"Loyal",IF(K5375&gt;=3,"Recent / New",IF(L5375&gt;=3,"At Risk","Hibernating / Lost"))))</f>
        <v>Recent / New</v>
      </c>
      <c r="N5375" s="54" t="n">
        <f aca="false">IF(AND(Calc!$C$2&lt;=2009,Calc!$C$3&gt;=2009),F5375,0)+IF(AND(Calc!$C$2&lt;=2010,Calc!$C$3&gt;=2010),G5375,0)+IF(AND(Calc!$C$2&lt;=2011,Calc!$C$3&gt;=2011),H5375,0)</f>
        <v>546.04</v>
      </c>
      <c r="O5375" s="61" t="n">
        <f aca="false">IF(AND(N5375&gt;0,OR(Calc!$C$4="*",B5375=Calc!$C$4)),N5375+ROW()*0.000000001,0)</f>
        <v>546.040005375</v>
      </c>
    </row>
    <row r="5376" customFormat="false" ht="15" hidden="false" customHeight="false" outlineLevel="0" collapsed="false">
      <c r="A5376" s="49" t="n">
        <v>17807</v>
      </c>
      <c r="B5376" s="49" t="s">
        <v>189</v>
      </c>
      <c r="C5376" s="63" t="n">
        <v>40182</v>
      </c>
      <c r="D5376" s="63" t="n">
        <v>40491</v>
      </c>
      <c r="E5376" s="49" t="n">
        <v>3</v>
      </c>
      <c r="F5376" s="54" t="n">
        <v>0</v>
      </c>
      <c r="G5376" s="54" t="n">
        <v>437.87</v>
      </c>
      <c r="H5376" s="54" t="n">
        <v>0</v>
      </c>
      <c r="I5376" s="54" t="n">
        <f aca="false">SUM(F5376:H5376)</f>
        <v>437.87</v>
      </c>
      <c r="J5376" s="49" t="n">
        <f aca="false">Calc!$C$5-D5376</f>
        <v>396</v>
      </c>
      <c r="K5376" s="49" t="n">
        <f aca="false">IF(J5376&lt;=Calc!$C$11,4,IF(J5376&lt;=Calc!$C$12,3,IF(J5376&lt;=Calc!$C$13,2,1)))</f>
        <v>1</v>
      </c>
      <c r="L5376" s="49" t="n">
        <f aca="false">1+(E5376&gt;=Calc!$C$16)+(E5376&gt;=Calc!$C$17)+(E5376&gt;=Calc!$C$18)</f>
        <v>2</v>
      </c>
      <c r="M5376" s="49" t="str">
        <f aca="false">IF(AND(K5376=4,L5376&gt;=3),"Champions",IF(AND(K5376=3,L5376&gt;=3),"Loyal",IF(K5376&gt;=3,"Recent / New",IF(L5376&gt;=3,"At Risk","Hibernating / Lost"))))</f>
        <v>Hibernating / Lost</v>
      </c>
      <c r="N5376" s="54" t="n">
        <f aca="false">IF(AND(Calc!$C$2&lt;=2009,Calc!$C$3&gt;=2009),F5376,0)+IF(AND(Calc!$C$2&lt;=2010,Calc!$C$3&gt;=2010),G5376,0)+IF(AND(Calc!$C$2&lt;=2011,Calc!$C$3&gt;=2011),H5376,0)</f>
        <v>437.87</v>
      </c>
      <c r="O5376" s="61" t="n">
        <f aca="false">IF(AND(N5376&gt;0,OR(Calc!$C$4="*",B5376=Calc!$C$4)),N5376+ROW()*0.000000001,0)</f>
        <v>437.870005376</v>
      </c>
    </row>
    <row r="5377" customFormat="false" ht="15" hidden="false" customHeight="false" outlineLevel="0" collapsed="false">
      <c r="A5377" s="49" t="n">
        <v>17808</v>
      </c>
      <c r="B5377" s="49" t="s">
        <v>189</v>
      </c>
      <c r="C5377" s="63" t="n">
        <v>40305</v>
      </c>
      <c r="D5377" s="63" t="n">
        <v>40338</v>
      </c>
      <c r="E5377" s="49" t="n">
        <v>4</v>
      </c>
      <c r="F5377" s="54" t="n">
        <v>0</v>
      </c>
      <c r="G5377" s="54" t="n">
        <v>262.64</v>
      </c>
      <c r="H5377" s="54" t="n">
        <v>0</v>
      </c>
      <c r="I5377" s="54" t="n">
        <f aca="false">SUM(F5377:H5377)</f>
        <v>262.64</v>
      </c>
      <c r="J5377" s="49" t="n">
        <f aca="false">Calc!$C$5-D5377</f>
        <v>549</v>
      </c>
      <c r="K5377" s="49" t="n">
        <f aca="false">IF(J5377&lt;=Calc!$C$11,4,IF(J5377&lt;=Calc!$C$12,3,IF(J5377&lt;=Calc!$C$13,2,1)))</f>
        <v>1</v>
      </c>
      <c r="L5377" s="49" t="n">
        <f aca="false">1+(E5377&gt;=Calc!$C$16)+(E5377&gt;=Calc!$C$17)+(E5377&gt;=Calc!$C$18)</f>
        <v>3</v>
      </c>
      <c r="M5377" s="49" t="str">
        <f aca="false">IF(AND(K5377=4,L5377&gt;=3),"Champions",IF(AND(K5377=3,L5377&gt;=3),"Loyal",IF(K5377&gt;=3,"Recent / New",IF(L5377&gt;=3,"At Risk","Hibernating / Lost"))))</f>
        <v>At Risk</v>
      </c>
      <c r="N5377" s="54" t="n">
        <f aca="false">IF(AND(Calc!$C$2&lt;=2009,Calc!$C$3&gt;=2009),F5377,0)+IF(AND(Calc!$C$2&lt;=2010,Calc!$C$3&gt;=2010),G5377,0)+IF(AND(Calc!$C$2&lt;=2011,Calc!$C$3&gt;=2011),H5377,0)</f>
        <v>262.64</v>
      </c>
      <c r="O5377" s="61" t="n">
        <f aca="false">IF(AND(N5377&gt;0,OR(Calc!$C$4="*",B5377=Calc!$C$4)),N5377+ROW()*0.000000001,0)</f>
        <v>262.640005377</v>
      </c>
    </row>
    <row r="5378" customFormat="false" ht="15" hidden="false" customHeight="false" outlineLevel="0" collapsed="false">
      <c r="A5378" s="49" t="n">
        <v>17809</v>
      </c>
      <c r="B5378" s="49" t="s">
        <v>189</v>
      </c>
      <c r="C5378" s="63" t="n">
        <v>40149</v>
      </c>
      <c r="D5378" s="63" t="n">
        <v>40870</v>
      </c>
      <c r="E5378" s="49" t="n">
        <v>20</v>
      </c>
      <c r="F5378" s="54" t="n">
        <v>761.7</v>
      </c>
      <c r="G5378" s="54" t="n">
        <v>5159.53</v>
      </c>
      <c r="H5378" s="54" t="n">
        <v>4093.35</v>
      </c>
      <c r="I5378" s="54" t="n">
        <f aca="false">SUM(F5378:H5378)</f>
        <v>10014.58</v>
      </c>
      <c r="J5378" s="49" t="n">
        <f aca="false">Calc!$C$5-D5378</f>
        <v>17</v>
      </c>
      <c r="K5378" s="49" t="n">
        <f aca="false">IF(J5378&lt;=Calc!$C$11,4,IF(J5378&lt;=Calc!$C$12,3,IF(J5378&lt;=Calc!$C$13,2,1)))</f>
        <v>4</v>
      </c>
      <c r="L5378" s="49" t="n">
        <f aca="false">1+(E5378&gt;=Calc!$C$16)+(E5378&gt;=Calc!$C$17)+(E5378&gt;=Calc!$C$18)</f>
        <v>4</v>
      </c>
      <c r="M5378" s="49" t="str">
        <f aca="false">IF(AND(K5378=4,L5378&gt;=3),"Champions",IF(AND(K5378=3,L5378&gt;=3),"Loyal",IF(K5378&gt;=3,"Recent / New",IF(L5378&gt;=3,"At Risk","Hibernating / Lost"))))</f>
        <v>Champions</v>
      </c>
      <c r="N5378" s="54" t="n">
        <f aca="false">IF(AND(Calc!$C$2&lt;=2009,Calc!$C$3&gt;=2009),F5378,0)+IF(AND(Calc!$C$2&lt;=2010,Calc!$C$3&gt;=2010),G5378,0)+IF(AND(Calc!$C$2&lt;=2011,Calc!$C$3&gt;=2011),H5378,0)</f>
        <v>10014.58</v>
      </c>
      <c r="O5378" s="61" t="n">
        <f aca="false">IF(AND(N5378&gt;0,OR(Calc!$C$4="*",B5378=Calc!$C$4)),N5378+ROW()*0.000000001,0)</f>
        <v>10014.580005378</v>
      </c>
    </row>
    <row r="5379" customFormat="false" ht="15" hidden="false" customHeight="false" outlineLevel="0" collapsed="false">
      <c r="A5379" s="49" t="n">
        <v>17810</v>
      </c>
      <c r="B5379" s="49" t="s">
        <v>189</v>
      </c>
      <c r="C5379" s="63" t="n">
        <v>40203</v>
      </c>
      <c r="D5379" s="63" t="n">
        <v>40218</v>
      </c>
      <c r="E5379" s="49" t="n">
        <v>2</v>
      </c>
      <c r="F5379" s="54" t="n">
        <v>0</v>
      </c>
      <c r="G5379" s="54" t="n">
        <v>343.21</v>
      </c>
      <c r="H5379" s="54" t="n">
        <v>0</v>
      </c>
      <c r="I5379" s="54" t="n">
        <f aca="false">SUM(F5379:H5379)</f>
        <v>343.21</v>
      </c>
      <c r="J5379" s="49" t="n">
        <f aca="false">Calc!$C$5-D5379</f>
        <v>669</v>
      </c>
      <c r="K5379" s="49" t="n">
        <f aca="false">IF(J5379&lt;=Calc!$C$11,4,IF(J5379&lt;=Calc!$C$12,3,IF(J5379&lt;=Calc!$C$13,2,1)))</f>
        <v>1</v>
      </c>
      <c r="L5379" s="49" t="n">
        <f aca="false">1+(E5379&gt;=Calc!$C$16)+(E5379&gt;=Calc!$C$17)+(E5379&gt;=Calc!$C$18)</f>
        <v>2</v>
      </c>
      <c r="M5379" s="49" t="str">
        <f aca="false">IF(AND(K5379=4,L5379&gt;=3),"Champions",IF(AND(K5379=3,L5379&gt;=3),"Loyal",IF(K5379&gt;=3,"Recent / New",IF(L5379&gt;=3,"At Risk","Hibernating / Lost"))))</f>
        <v>Hibernating / Lost</v>
      </c>
      <c r="N5379" s="54" t="n">
        <f aca="false">IF(AND(Calc!$C$2&lt;=2009,Calc!$C$3&gt;=2009),F5379,0)+IF(AND(Calc!$C$2&lt;=2010,Calc!$C$3&gt;=2010),G5379,0)+IF(AND(Calc!$C$2&lt;=2011,Calc!$C$3&gt;=2011),H5379,0)</f>
        <v>343.21</v>
      </c>
      <c r="O5379" s="61" t="n">
        <f aca="false">IF(AND(N5379&gt;0,OR(Calc!$C$4="*",B5379=Calc!$C$4)),N5379+ROW()*0.000000001,0)</f>
        <v>343.210005379</v>
      </c>
    </row>
    <row r="5380" customFormat="false" ht="15" hidden="false" customHeight="false" outlineLevel="0" collapsed="false">
      <c r="A5380" s="49" t="n">
        <v>17811</v>
      </c>
      <c r="B5380" s="49" t="s">
        <v>189</v>
      </c>
      <c r="C5380" s="63" t="n">
        <v>40441</v>
      </c>
      <c r="D5380" s="63" t="n">
        <v>40882</v>
      </c>
      <c r="E5380" s="49" t="n">
        <v>47</v>
      </c>
      <c r="F5380" s="54" t="n">
        <v>0</v>
      </c>
      <c r="G5380" s="54" t="n">
        <v>1756.73</v>
      </c>
      <c r="H5380" s="54" t="n">
        <v>7595.1</v>
      </c>
      <c r="I5380" s="54" t="n">
        <f aca="false">SUM(F5380:H5380)</f>
        <v>9351.83</v>
      </c>
      <c r="J5380" s="49" t="n">
        <f aca="false">Calc!$C$5-D5380</f>
        <v>5</v>
      </c>
      <c r="K5380" s="49" t="n">
        <f aca="false">IF(J5380&lt;=Calc!$C$11,4,IF(J5380&lt;=Calc!$C$12,3,IF(J5380&lt;=Calc!$C$13,2,1)))</f>
        <v>4</v>
      </c>
      <c r="L5380" s="49" t="n">
        <f aca="false">1+(E5380&gt;=Calc!$C$16)+(E5380&gt;=Calc!$C$17)+(E5380&gt;=Calc!$C$18)</f>
        <v>4</v>
      </c>
      <c r="M5380" s="49" t="str">
        <f aca="false">IF(AND(K5380=4,L5380&gt;=3),"Champions",IF(AND(K5380=3,L5380&gt;=3),"Loyal",IF(K5380&gt;=3,"Recent / New",IF(L5380&gt;=3,"At Risk","Hibernating / Lost"))))</f>
        <v>Champions</v>
      </c>
      <c r="N5380" s="54" t="n">
        <f aca="false">IF(AND(Calc!$C$2&lt;=2009,Calc!$C$3&gt;=2009),F5380,0)+IF(AND(Calc!$C$2&lt;=2010,Calc!$C$3&gt;=2010),G5380,0)+IF(AND(Calc!$C$2&lt;=2011,Calc!$C$3&gt;=2011),H5380,0)</f>
        <v>9351.83</v>
      </c>
      <c r="O5380" s="61" t="n">
        <f aca="false">IF(AND(N5380&gt;0,OR(Calc!$C$4="*",B5380=Calc!$C$4)),N5380+ROW()*0.000000001,0)</f>
        <v>9351.83000538</v>
      </c>
    </row>
    <row r="5381" customFormat="false" ht="15" hidden="false" customHeight="false" outlineLevel="0" collapsed="false">
      <c r="A5381" s="49" t="n">
        <v>17812</v>
      </c>
      <c r="B5381" s="49" t="s">
        <v>189</v>
      </c>
      <c r="C5381" s="63" t="n">
        <v>40356</v>
      </c>
      <c r="D5381" s="63" t="n">
        <v>40874</v>
      </c>
      <c r="E5381" s="49" t="n">
        <v>7</v>
      </c>
      <c r="F5381" s="54" t="n">
        <v>0</v>
      </c>
      <c r="G5381" s="54" t="n">
        <v>405.48</v>
      </c>
      <c r="H5381" s="54" t="n">
        <v>506.51</v>
      </c>
      <c r="I5381" s="54" t="n">
        <f aca="false">SUM(F5381:H5381)</f>
        <v>911.99</v>
      </c>
      <c r="J5381" s="49" t="n">
        <f aca="false">Calc!$C$5-D5381</f>
        <v>13</v>
      </c>
      <c r="K5381" s="49" t="n">
        <f aca="false">IF(J5381&lt;=Calc!$C$11,4,IF(J5381&lt;=Calc!$C$12,3,IF(J5381&lt;=Calc!$C$13,2,1)))</f>
        <v>4</v>
      </c>
      <c r="L5381" s="49" t="n">
        <f aca="false">1+(E5381&gt;=Calc!$C$16)+(E5381&gt;=Calc!$C$17)+(E5381&gt;=Calc!$C$18)</f>
        <v>3</v>
      </c>
      <c r="M5381" s="49" t="str">
        <f aca="false">IF(AND(K5381=4,L5381&gt;=3),"Champions",IF(AND(K5381=3,L5381&gt;=3),"Loyal",IF(K5381&gt;=3,"Recent / New",IF(L5381&gt;=3,"At Risk","Hibernating / Lost"))))</f>
        <v>Champions</v>
      </c>
      <c r="N5381" s="54" t="n">
        <f aca="false">IF(AND(Calc!$C$2&lt;=2009,Calc!$C$3&gt;=2009),F5381,0)+IF(AND(Calc!$C$2&lt;=2010,Calc!$C$3&gt;=2010),G5381,0)+IF(AND(Calc!$C$2&lt;=2011,Calc!$C$3&gt;=2011),H5381,0)</f>
        <v>911.99</v>
      </c>
      <c r="O5381" s="61" t="n">
        <f aca="false">IF(AND(N5381&gt;0,OR(Calc!$C$4="*",B5381=Calc!$C$4)),N5381+ROW()*0.000000001,0)</f>
        <v>911.990005381</v>
      </c>
    </row>
    <row r="5382" customFormat="false" ht="15" hidden="false" customHeight="false" outlineLevel="0" collapsed="false">
      <c r="A5382" s="49" t="n">
        <v>17813</v>
      </c>
      <c r="B5382" s="49" t="s">
        <v>189</v>
      </c>
      <c r="C5382" s="63" t="n">
        <v>40815</v>
      </c>
      <c r="D5382" s="63" t="n">
        <v>40872</v>
      </c>
      <c r="E5382" s="49" t="n">
        <v>5</v>
      </c>
      <c r="F5382" s="54" t="n">
        <v>0</v>
      </c>
      <c r="G5382" s="54" t="n">
        <v>0</v>
      </c>
      <c r="H5382" s="54" t="n">
        <v>1641.79</v>
      </c>
      <c r="I5382" s="54" t="n">
        <f aca="false">SUM(F5382:H5382)</f>
        <v>1641.79</v>
      </c>
      <c r="J5382" s="49" t="n">
        <f aca="false">Calc!$C$5-D5382</f>
        <v>15</v>
      </c>
      <c r="K5382" s="49" t="n">
        <f aca="false">IF(J5382&lt;=Calc!$C$11,4,IF(J5382&lt;=Calc!$C$12,3,IF(J5382&lt;=Calc!$C$13,2,1)))</f>
        <v>4</v>
      </c>
      <c r="L5382" s="49" t="n">
        <f aca="false">1+(E5382&gt;=Calc!$C$16)+(E5382&gt;=Calc!$C$17)+(E5382&gt;=Calc!$C$18)</f>
        <v>3</v>
      </c>
      <c r="M5382" s="49" t="str">
        <f aca="false">IF(AND(K5382=4,L5382&gt;=3),"Champions",IF(AND(K5382=3,L5382&gt;=3),"Loyal",IF(K5382&gt;=3,"Recent / New",IF(L5382&gt;=3,"At Risk","Hibernating / Lost"))))</f>
        <v>Champions</v>
      </c>
      <c r="N5382" s="54" t="n">
        <f aca="false">IF(AND(Calc!$C$2&lt;=2009,Calc!$C$3&gt;=2009),F5382,0)+IF(AND(Calc!$C$2&lt;=2010,Calc!$C$3&gt;=2010),G5382,0)+IF(AND(Calc!$C$2&lt;=2011,Calc!$C$3&gt;=2011),H5382,0)</f>
        <v>1641.79</v>
      </c>
      <c r="O5382" s="61" t="n">
        <f aca="false">IF(AND(N5382&gt;0,OR(Calc!$C$4="*",B5382=Calc!$C$4)),N5382+ROW()*0.000000001,0)</f>
        <v>1641.790005382</v>
      </c>
    </row>
    <row r="5383" customFormat="false" ht="15" hidden="false" customHeight="false" outlineLevel="0" collapsed="false">
      <c r="A5383" s="49" t="n">
        <v>17814</v>
      </c>
      <c r="B5383" s="49" t="s">
        <v>189</v>
      </c>
      <c r="C5383" s="63" t="n">
        <v>40464</v>
      </c>
      <c r="D5383" s="63" t="n">
        <v>40511</v>
      </c>
      <c r="E5383" s="49" t="n">
        <v>2</v>
      </c>
      <c r="F5383" s="54" t="n">
        <v>0</v>
      </c>
      <c r="G5383" s="54" t="n">
        <v>1609.37</v>
      </c>
      <c r="H5383" s="54" t="n">
        <v>0</v>
      </c>
      <c r="I5383" s="54" t="n">
        <f aca="false">SUM(F5383:H5383)</f>
        <v>1609.37</v>
      </c>
      <c r="J5383" s="49" t="n">
        <f aca="false">Calc!$C$5-D5383</f>
        <v>376</v>
      </c>
      <c r="K5383" s="49" t="n">
        <f aca="false">IF(J5383&lt;=Calc!$C$11,4,IF(J5383&lt;=Calc!$C$12,3,IF(J5383&lt;=Calc!$C$13,2,1)))</f>
        <v>2</v>
      </c>
      <c r="L5383" s="49" t="n">
        <f aca="false">1+(E5383&gt;=Calc!$C$16)+(E5383&gt;=Calc!$C$17)+(E5383&gt;=Calc!$C$18)</f>
        <v>2</v>
      </c>
      <c r="M5383" s="49" t="str">
        <f aca="false">IF(AND(K5383=4,L5383&gt;=3),"Champions",IF(AND(K5383=3,L5383&gt;=3),"Loyal",IF(K5383&gt;=3,"Recent / New",IF(L5383&gt;=3,"At Risk","Hibernating / Lost"))))</f>
        <v>Hibernating / Lost</v>
      </c>
      <c r="N5383" s="54" t="n">
        <f aca="false">IF(AND(Calc!$C$2&lt;=2009,Calc!$C$3&gt;=2009),F5383,0)+IF(AND(Calc!$C$2&lt;=2010,Calc!$C$3&gt;=2010),G5383,0)+IF(AND(Calc!$C$2&lt;=2011,Calc!$C$3&gt;=2011),H5383,0)</f>
        <v>1609.37</v>
      </c>
      <c r="O5383" s="61" t="n">
        <f aca="false">IF(AND(N5383&gt;0,OR(Calc!$C$4="*",B5383=Calc!$C$4)),N5383+ROW()*0.000000001,0)</f>
        <v>1609.370005383</v>
      </c>
    </row>
    <row r="5384" customFormat="false" ht="15" hidden="false" customHeight="false" outlineLevel="0" collapsed="false">
      <c r="A5384" s="49" t="n">
        <v>17815</v>
      </c>
      <c r="B5384" s="49" t="s">
        <v>189</v>
      </c>
      <c r="C5384" s="63" t="n">
        <v>40493</v>
      </c>
      <c r="D5384" s="63" t="n">
        <v>40493</v>
      </c>
      <c r="E5384" s="49" t="n">
        <v>1</v>
      </c>
      <c r="F5384" s="54" t="n">
        <v>0</v>
      </c>
      <c r="G5384" s="54" t="n">
        <v>591.96</v>
      </c>
      <c r="H5384" s="54" t="n">
        <v>0</v>
      </c>
      <c r="I5384" s="54" t="n">
        <f aca="false">SUM(F5384:H5384)</f>
        <v>591.96</v>
      </c>
      <c r="J5384" s="49" t="n">
        <f aca="false">Calc!$C$5-D5384</f>
        <v>394</v>
      </c>
      <c r="K5384" s="49" t="n">
        <f aca="false">IF(J5384&lt;=Calc!$C$11,4,IF(J5384&lt;=Calc!$C$12,3,IF(J5384&lt;=Calc!$C$13,2,1)))</f>
        <v>1</v>
      </c>
      <c r="L5384" s="49" t="n">
        <f aca="false">1+(E5384&gt;=Calc!$C$16)+(E5384&gt;=Calc!$C$17)+(E5384&gt;=Calc!$C$18)</f>
        <v>1</v>
      </c>
      <c r="M5384" s="49" t="str">
        <f aca="false">IF(AND(K5384=4,L5384&gt;=3),"Champions",IF(AND(K5384=3,L5384&gt;=3),"Loyal",IF(K5384&gt;=3,"Recent / New",IF(L5384&gt;=3,"At Risk","Hibernating / Lost"))))</f>
        <v>Hibernating / Lost</v>
      </c>
      <c r="N5384" s="54" t="n">
        <f aca="false">IF(AND(Calc!$C$2&lt;=2009,Calc!$C$3&gt;=2009),F5384,0)+IF(AND(Calc!$C$2&lt;=2010,Calc!$C$3&gt;=2010),G5384,0)+IF(AND(Calc!$C$2&lt;=2011,Calc!$C$3&gt;=2011),H5384,0)</f>
        <v>591.96</v>
      </c>
      <c r="O5384" s="61" t="n">
        <f aca="false">IF(AND(N5384&gt;0,OR(Calc!$C$4="*",B5384=Calc!$C$4)),N5384+ROW()*0.000000001,0)</f>
        <v>591.960005384</v>
      </c>
    </row>
    <row r="5385" customFormat="false" ht="15" hidden="false" customHeight="false" outlineLevel="0" collapsed="false">
      <c r="A5385" s="49" t="n">
        <v>17816</v>
      </c>
      <c r="B5385" s="49" t="s">
        <v>189</v>
      </c>
      <c r="C5385" s="63" t="n">
        <v>40162</v>
      </c>
      <c r="D5385" s="63" t="n">
        <v>40850</v>
      </c>
      <c r="E5385" s="49" t="n">
        <v>6</v>
      </c>
      <c r="F5385" s="54" t="n">
        <v>24.63</v>
      </c>
      <c r="G5385" s="54" t="n">
        <v>51.13</v>
      </c>
      <c r="H5385" s="54" t="n">
        <v>20.35</v>
      </c>
      <c r="I5385" s="54" t="n">
        <f aca="false">SUM(F5385:H5385)</f>
        <v>96.11</v>
      </c>
      <c r="J5385" s="49" t="n">
        <f aca="false">Calc!$C$5-D5385</f>
        <v>37</v>
      </c>
      <c r="K5385" s="49" t="n">
        <f aca="false">IF(J5385&lt;=Calc!$C$11,4,IF(J5385&lt;=Calc!$C$12,3,IF(J5385&lt;=Calc!$C$13,2,1)))</f>
        <v>3</v>
      </c>
      <c r="L5385" s="49" t="n">
        <f aca="false">1+(E5385&gt;=Calc!$C$16)+(E5385&gt;=Calc!$C$17)+(E5385&gt;=Calc!$C$18)</f>
        <v>3</v>
      </c>
      <c r="M5385" s="49" t="str">
        <f aca="false">IF(AND(K5385=4,L5385&gt;=3),"Champions",IF(AND(K5385=3,L5385&gt;=3),"Loyal",IF(K5385&gt;=3,"Recent / New",IF(L5385&gt;=3,"At Risk","Hibernating / Lost"))))</f>
        <v>Loyal</v>
      </c>
      <c r="N5385" s="54" t="n">
        <f aca="false">IF(AND(Calc!$C$2&lt;=2009,Calc!$C$3&gt;=2009),F5385,0)+IF(AND(Calc!$C$2&lt;=2010,Calc!$C$3&gt;=2010),G5385,0)+IF(AND(Calc!$C$2&lt;=2011,Calc!$C$3&gt;=2011),H5385,0)</f>
        <v>96.11</v>
      </c>
      <c r="O5385" s="61" t="n">
        <f aca="false">IF(AND(N5385&gt;0,OR(Calc!$C$4="*",B5385=Calc!$C$4)),N5385+ROW()*0.000000001,0)</f>
        <v>96.110005385</v>
      </c>
    </row>
    <row r="5386" customFormat="false" ht="15" hidden="false" customHeight="false" outlineLevel="0" collapsed="false">
      <c r="A5386" s="49" t="n">
        <v>17817</v>
      </c>
      <c r="B5386" s="49" t="s">
        <v>189</v>
      </c>
      <c r="C5386" s="63" t="n">
        <v>40464</v>
      </c>
      <c r="D5386" s="63" t="n">
        <v>40882</v>
      </c>
      <c r="E5386" s="49" t="n">
        <v>6</v>
      </c>
      <c r="F5386" s="54" t="n">
        <v>0</v>
      </c>
      <c r="G5386" s="54" t="n">
        <v>393.77</v>
      </c>
      <c r="H5386" s="54" t="n">
        <v>387.68</v>
      </c>
      <c r="I5386" s="54" t="n">
        <f aca="false">SUM(F5386:H5386)</f>
        <v>781.45</v>
      </c>
      <c r="J5386" s="49" t="n">
        <f aca="false">Calc!$C$5-D5386</f>
        <v>5</v>
      </c>
      <c r="K5386" s="49" t="n">
        <f aca="false">IF(J5386&lt;=Calc!$C$11,4,IF(J5386&lt;=Calc!$C$12,3,IF(J5386&lt;=Calc!$C$13,2,1)))</f>
        <v>4</v>
      </c>
      <c r="L5386" s="49" t="n">
        <f aca="false">1+(E5386&gt;=Calc!$C$16)+(E5386&gt;=Calc!$C$17)+(E5386&gt;=Calc!$C$18)</f>
        <v>3</v>
      </c>
      <c r="M5386" s="49" t="str">
        <f aca="false">IF(AND(K5386=4,L5386&gt;=3),"Champions",IF(AND(K5386=3,L5386&gt;=3),"Loyal",IF(K5386&gt;=3,"Recent / New",IF(L5386&gt;=3,"At Risk","Hibernating / Lost"))))</f>
        <v>Champions</v>
      </c>
      <c r="N5386" s="54" t="n">
        <f aca="false">IF(AND(Calc!$C$2&lt;=2009,Calc!$C$3&gt;=2009),F5386,0)+IF(AND(Calc!$C$2&lt;=2010,Calc!$C$3&gt;=2010),G5386,0)+IF(AND(Calc!$C$2&lt;=2011,Calc!$C$3&gt;=2011),H5386,0)</f>
        <v>781.45</v>
      </c>
      <c r="O5386" s="61" t="n">
        <f aca="false">IF(AND(N5386&gt;0,OR(Calc!$C$4="*",B5386=Calc!$C$4)),N5386+ROW()*0.000000001,0)</f>
        <v>781.450005386</v>
      </c>
    </row>
    <row r="5387" customFormat="false" ht="15" hidden="false" customHeight="false" outlineLevel="0" collapsed="false">
      <c r="A5387" s="49" t="n">
        <v>17818</v>
      </c>
      <c r="B5387" s="49" t="s">
        <v>189</v>
      </c>
      <c r="C5387" s="63" t="n">
        <v>40149</v>
      </c>
      <c r="D5387" s="63" t="n">
        <v>40149</v>
      </c>
      <c r="E5387" s="49" t="n">
        <v>1</v>
      </c>
      <c r="F5387" s="54" t="n">
        <v>124.78</v>
      </c>
      <c r="G5387" s="54" t="n">
        <v>0</v>
      </c>
      <c r="H5387" s="54" t="n">
        <v>0</v>
      </c>
      <c r="I5387" s="54" t="n">
        <f aca="false">SUM(F5387:H5387)</f>
        <v>124.78</v>
      </c>
      <c r="J5387" s="49" t="n">
        <f aca="false">Calc!$C$5-D5387</f>
        <v>738</v>
      </c>
      <c r="K5387" s="49" t="n">
        <f aca="false">IF(J5387&lt;=Calc!$C$11,4,IF(J5387&lt;=Calc!$C$12,3,IF(J5387&lt;=Calc!$C$13,2,1)))</f>
        <v>1</v>
      </c>
      <c r="L5387" s="49" t="n">
        <f aca="false">1+(E5387&gt;=Calc!$C$16)+(E5387&gt;=Calc!$C$17)+(E5387&gt;=Calc!$C$18)</f>
        <v>1</v>
      </c>
      <c r="M5387" s="49" t="str">
        <f aca="false">IF(AND(K5387=4,L5387&gt;=3),"Champions",IF(AND(K5387=3,L5387&gt;=3),"Loyal",IF(K5387&gt;=3,"Recent / New",IF(L5387&gt;=3,"At Risk","Hibernating / Lost"))))</f>
        <v>Hibernating / Lost</v>
      </c>
      <c r="N5387" s="54" t="n">
        <f aca="false">IF(AND(Calc!$C$2&lt;=2009,Calc!$C$3&gt;=2009),F5387,0)+IF(AND(Calc!$C$2&lt;=2010,Calc!$C$3&gt;=2010),G5387,0)+IF(AND(Calc!$C$2&lt;=2011,Calc!$C$3&gt;=2011),H5387,0)</f>
        <v>124.78</v>
      </c>
      <c r="O5387" s="61" t="n">
        <f aca="false">IF(AND(N5387&gt;0,OR(Calc!$C$4="*",B5387=Calc!$C$4)),N5387+ROW()*0.000000001,0)</f>
        <v>124.780005387</v>
      </c>
    </row>
    <row r="5388" customFormat="false" ht="15" hidden="false" customHeight="false" outlineLevel="0" collapsed="false">
      <c r="A5388" s="49" t="n">
        <v>17819</v>
      </c>
      <c r="B5388" s="49" t="s">
        <v>189</v>
      </c>
      <c r="C5388" s="63" t="n">
        <v>40160</v>
      </c>
      <c r="D5388" s="63" t="n">
        <v>40815</v>
      </c>
      <c r="E5388" s="49" t="n">
        <v>12</v>
      </c>
      <c r="F5388" s="54" t="n">
        <v>1157.1</v>
      </c>
      <c r="G5388" s="54" t="n">
        <v>2139.2</v>
      </c>
      <c r="H5388" s="54" t="n">
        <v>2680.95</v>
      </c>
      <c r="I5388" s="54" t="n">
        <f aca="false">SUM(F5388:H5388)</f>
        <v>5977.25</v>
      </c>
      <c r="J5388" s="49" t="n">
        <f aca="false">Calc!$C$5-D5388</f>
        <v>72</v>
      </c>
      <c r="K5388" s="49" t="n">
        <f aca="false">IF(J5388&lt;=Calc!$C$11,4,IF(J5388&lt;=Calc!$C$12,3,IF(J5388&lt;=Calc!$C$13,2,1)))</f>
        <v>3</v>
      </c>
      <c r="L5388" s="49" t="n">
        <f aca="false">1+(E5388&gt;=Calc!$C$16)+(E5388&gt;=Calc!$C$17)+(E5388&gt;=Calc!$C$18)</f>
        <v>4</v>
      </c>
      <c r="M5388" s="49" t="str">
        <f aca="false">IF(AND(K5388=4,L5388&gt;=3),"Champions",IF(AND(K5388=3,L5388&gt;=3),"Loyal",IF(K5388&gt;=3,"Recent / New",IF(L5388&gt;=3,"At Risk","Hibernating / Lost"))))</f>
        <v>Loyal</v>
      </c>
      <c r="N5388" s="54" t="n">
        <f aca="false">IF(AND(Calc!$C$2&lt;=2009,Calc!$C$3&gt;=2009),F5388,0)+IF(AND(Calc!$C$2&lt;=2010,Calc!$C$3&gt;=2010),G5388,0)+IF(AND(Calc!$C$2&lt;=2011,Calc!$C$3&gt;=2011),H5388,0)</f>
        <v>5977.25</v>
      </c>
      <c r="O5388" s="61" t="n">
        <f aca="false">IF(AND(N5388&gt;0,OR(Calc!$C$4="*",B5388=Calc!$C$4)),N5388+ROW()*0.000000001,0)</f>
        <v>5977.250005388</v>
      </c>
    </row>
    <row r="5389" customFormat="false" ht="15" hidden="false" customHeight="false" outlineLevel="0" collapsed="false">
      <c r="A5389" s="49" t="n">
        <v>17820</v>
      </c>
      <c r="B5389" s="49" t="s">
        <v>189</v>
      </c>
      <c r="C5389" s="63" t="n">
        <v>40512</v>
      </c>
      <c r="D5389" s="63" t="n">
        <v>40512</v>
      </c>
      <c r="E5389" s="49" t="n">
        <v>1</v>
      </c>
      <c r="F5389" s="54" t="n">
        <v>0</v>
      </c>
      <c r="G5389" s="54" t="n">
        <v>163.66</v>
      </c>
      <c r="H5389" s="54" t="n">
        <v>-7.1</v>
      </c>
      <c r="I5389" s="54" t="n">
        <f aca="false">SUM(F5389:H5389)</f>
        <v>156.56</v>
      </c>
      <c r="J5389" s="49" t="n">
        <f aca="false">Calc!$C$5-D5389</f>
        <v>375</v>
      </c>
      <c r="K5389" s="49" t="n">
        <f aca="false">IF(J5389&lt;=Calc!$C$11,4,IF(J5389&lt;=Calc!$C$12,3,IF(J5389&lt;=Calc!$C$13,2,1)))</f>
        <v>2</v>
      </c>
      <c r="L5389" s="49" t="n">
        <f aca="false">1+(E5389&gt;=Calc!$C$16)+(E5389&gt;=Calc!$C$17)+(E5389&gt;=Calc!$C$18)</f>
        <v>1</v>
      </c>
      <c r="M5389" s="49" t="str">
        <f aca="false">IF(AND(K5389=4,L5389&gt;=3),"Champions",IF(AND(K5389=3,L5389&gt;=3),"Loyal",IF(K5389&gt;=3,"Recent / New",IF(L5389&gt;=3,"At Risk","Hibernating / Lost"))))</f>
        <v>Hibernating / Lost</v>
      </c>
      <c r="N5389" s="54" t="n">
        <f aca="false">IF(AND(Calc!$C$2&lt;=2009,Calc!$C$3&gt;=2009),F5389,0)+IF(AND(Calc!$C$2&lt;=2010,Calc!$C$3&gt;=2010),G5389,0)+IF(AND(Calc!$C$2&lt;=2011,Calc!$C$3&gt;=2011),H5389,0)</f>
        <v>156.56</v>
      </c>
      <c r="O5389" s="61" t="n">
        <f aca="false">IF(AND(N5389&gt;0,OR(Calc!$C$4="*",B5389=Calc!$C$4)),N5389+ROW()*0.000000001,0)</f>
        <v>156.560005389</v>
      </c>
    </row>
    <row r="5390" customFormat="false" ht="15" hidden="false" customHeight="false" outlineLevel="0" collapsed="false">
      <c r="A5390" s="49" t="n">
        <v>17821</v>
      </c>
      <c r="B5390" s="49" t="s">
        <v>189</v>
      </c>
      <c r="C5390" s="63" t="n">
        <v>40480</v>
      </c>
      <c r="D5390" s="63" t="n">
        <v>40480</v>
      </c>
      <c r="E5390" s="49" t="n">
        <v>1</v>
      </c>
      <c r="F5390" s="54" t="n">
        <v>0</v>
      </c>
      <c r="G5390" s="54" t="n">
        <v>334.62</v>
      </c>
      <c r="H5390" s="54" t="n">
        <v>0</v>
      </c>
      <c r="I5390" s="54" t="n">
        <f aca="false">SUM(F5390:H5390)</f>
        <v>334.62</v>
      </c>
      <c r="J5390" s="49" t="n">
        <f aca="false">Calc!$C$5-D5390</f>
        <v>407</v>
      </c>
      <c r="K5390" s="49" t="n">
        <f aca="false">IF(J5390&lt;=Calc!$C$11,4,IF(J5390&lt;=Calc!$C$12,3,IF(J5390&lt;=Calc!$C$13,2,1)))</f>
        <v>1</v>
      </c>
      <c r="L5390" s="49" t="n">
        <f aca="false">1+(E5390&gt;=Calc!$C$16)+(E5390&gt;=Calc!$C$17)+(E5390&gt;=Calc!$C$18)</f>
        <v>1</v>
      </c>
      <c r="M5390" s="49" t="str">
        <f aca="false">IF(AND(K5390=4,L5390&gt;=3),"Champions",IF(AND(K5390=3,L5390&gt;=3),"Loyal",IF(K5390&gt;=3,"Recent / New",IF(L5390&gt;=3,"At Risk","Hibernating / Lost"))))</f>
        <v>Hibernating / Lost</v>
      </c>
      <c r="N5390" s="54" t="n">
        <f aca="false">IF(AND(Calc!$C$2&lt;=2009,Calc!$C$3&gt;=2009),F5390,0)+IF(AND(Calc!$C$2&lt;=2010,Calc!$C$3&gt;=2010),G5390,0)+IF(AND(Calc!$C$2&lt;=2011,Calc!$C$3&gt;=2011),H5390,0)</f>
        <v>334.62</v>
      </c>
      <c r="O5390" s="61" t="n">
        <f aca="false">IF(AND(N5390&gt;0,OR(Calc!$C$4="*",B5390=Calc!$C$4)),N5390+ROW()*0.000000001,0)</f>
        <v>334.62000539</v>
      </c>
    </row>
    <row r="5391" customFormat="false" ht="15" hidden="false" customHeight="false" outlineLevel="0" collapsed="false">
      <c r="A5391" s="49" t="n">
        <v>17822</v>
      </c>
      <c r="B5391" s="49" t="s">
        <v>189</v>
      </c>
      <c r="C5391" s="63" t="n">
        <v>40326</v>
      </c>
      <c r="D5391" s="63" t="n">
        <v>40466</v>
      </c>
      <c r="E5391" s="49" t="n">
        <v>5</v>
      </c>
      <c r="F5391" s="54" t="n">
        <v>0</v>
      </c>
      <c r="G5391" s="54" t="n">
        <v>2154.08</v>
      </c>
      <c r="H5391" s="54" t="n">
        <v>0</v>
      </c>
      <c r="I5391" s="54" t="n">
        <f aca="false">SUM(F5391:H5391)</f>
        <v>2154.08</v>
      </c>
      <c r="J5391" s="49" t="n">
        <f aca="false">Calc!$C$5-D5391</f>
        <v>421</v>
      </c>
      <c r="K5391" s="49" t="n">
        <f aca="false">IF(J5391&lt;=Calc!$C$11,4,IF(J5391&lt;=Calc!$C$12,3,IF(J5391&lt;=Calc!$C$13,2,1)))</f>
        <v>1</v>
      </c>
      <c r="L5391" s="49" t="n">
        <f aca="false">1+(E5391&gt;=Calc!$C$16)+(E5391&gt;=Calc!$C$17)+(E5391&gt;=Calc!$C$18)</f>
        <v>3</v>
      </c>
      <c r="M5391" s="49" t="str">
        <f aca="false">IF(AND(K5391=4,L5391&gt;=3),"Champions",IF(AND(K5391=3,L5391&gt;=3),"Loyal",IF(K5391&gt;=3,"Recent / New",IF(L5391&gt;=3,"At Risk","Hibernating / Lost"))))</f>
        <v>At Risk</v>
      </c>
      <c r="N5391" s="54" t="n">
        <f aca="false">IF(AND(Calc!$C$2&lt;=2009,Calc!$C$3&gt;=2009),F5391,0)+IF(AND(Calc!$C$2&lt;=2010,Calc!$C$3&gt;=2010),G5391,0)+IF(AND(Calc!$C$2&lt;=2011,Calc!$C$3&gt;=2011),H5391,0)</f>
        <v>2154.08</v>
      </c>
      <c r="O5391" s="61" t="n">
        <f aca="false">IF(AND(N5391&gt;0,OR(Calc!$C$4="*",B5391=Calc!$C$4)),N5391+ROW()*0.000000001,0)</f>
        <v>2154.080005391</v>
      </c>
    </row>
    <row r="5392" customFormat="false" ht="15" hidden="false" customHeight="false" outlineLevel="0" collapsed="false">
      <c r="A5392" s="49" t="n">
        <v>17823</v>
      </c>
      <c r="B5392" s="49" t="s">
        <v>189</v>
      </c>
      <c r="C5392" s="63" t="n">
        <v>40465</v>
      </c>
      <c r="D5392" s="63" t="n">
        <v>40465</v>
      </c>
      <c r="E5392" s="49" t="n">
        <v>2</v>
      </c>
      <c r="F5392" s="54" t="n">
        <v>0</v>
      </c>
      <c r="G5392" s="54" t="n">
        <v>449.25</v>
      </c>
      <c r="H5392" s="54" t="n">
        <v>0</v>
      </c>
      <c r="I5392" s="54" t="n">
        <f aca="false">SUM(F5392:H5392)</f>
        <v>449.25</v>
      </c>
      <c r="J5392" s="49" t="n">
        <f aca="false">Calc!$C$5-D5392</f>
        <v>422</v>
      </c>
      <c r="K5392" s="49" t="n">
        <f aca="false">IF(J5392&lt;=Calc!$C$11,4,IF(J5392&lt;=Calc!$C$12,3,IF(J5392&lt;=Calc!$C$13,2,1)))</f>
        <v>1</v>
      </c>
      <c r="L5392" s="49" t="n">
        <f aca="false">1+(E5392&gt;=Calc!$C$16)+(E5392&gt;=Calc!$C$17)+(E5392&gt;=Calc!$C$18)</f>
        <v>2</v>
      </c>
      <c r="M5392" s="49" t="str">
        <f aca="false">IF(AND(K5392=4,L5392&gt;=3),"Champions",IF(AND(K5392=3,L5392&gt;=3),"Loyal",IF(K5392&gt;=3,"Recent / New",IF(L5392&gt;=3,"At Risk","Hibernating / Lost"))))</f>
        <v>Hibernating / Lost</v>
      </c>
      <c r="N5392" s="54" t="n">
        <f aca="false">IF(AND(Calc!$C$2&lt;=2009,Calc!$C$3&gt;=2009),F5392,0)+IF(AND(Calc!$C$2&lt;=2010,Calc!$C$3&gt;=2010),G5392,0)+IF(AND(Calc!$C$2&lt;=2011,Calc!$C$3&gt;=2011),H5392,0)</f>
        <v>449.25</v>
      </c>
      <c r="O5392" s="61" t="n">
        <f aca="false">IF(AND(N5392&gt;0,OR(Calc!$C$4="*",B5392=Calc!$C$4)),N5392+ROW()*0.000000001,0)</f>
        <v>449.250005392</v>
      </c>
    </row>
    <row r="5393" customFormat="false" ht="15" hidden="false" customHeight="false" outlineLevel="0" collapsed="false">
      <c r="A5393" s="49" t="n">
        <v>17824</v>
      </c>
      <c r="B5393" s="49" t="s">
        <v>189</v>
      </c>
      <c r="C5393" s="63" t="n">
        <v>40835</v>
      </c>
      <c r="D5393" s="63" t="n">
        <v>40835</v>
      </c>
      <c r="E5393" s="49" t="n">
        <v>1</v>
      </c>
      <c r="F5393" s="54" t="n">
        <v>0</v>
      </c>
      <c r="G5393" s="54" t="n">
        <v>0</v>
      </c>
      <c r="H5393" s="54" t="n">
        <v>298.4</v>
      </c>
      <c r="I5393" s="54" t="n">
        <f aca="false">SUM(F5393:H5393)</f>
        <v>298.4</v>
      </c>
      <c r="J5393" s="49" t="n">
        <f aca="false">Calc!$C$5-D5393</f>
        <v>52</v>
      </c>
      <c r="K5393" s="49" t="n">
        <f aca="false">IF(J5393&lt;=Calc!$C$11,4,IF(J5393&lt;=Calc!$C$12,3,IF(J5393&lt;=Calc!$C$13,2,1)))</f>
        <v>3</v>
      </c>
      <c r="L5393" s="49" t="n">
        <f aca="false">1+(E5393&gt;=Calc!$C$16)+(E5393&gt;=Calc!$C$17)+(E5393&gt;=Calc!$C$18)</f>
        <v>1</v>
      </c>
      <c r="M5393" s="49" t="str">
        <f aca="false">IF(AND(K5393=4,L5393&gt;=3),"Champions",IF(AND(K5393=3,L5393&gt;=3),"Loyal",IF(K5393&gt;=3,"Recent / New",IF(L5393&gt;=3,"At Risk","Hibernating / Lost"))))</f>
        <v>Recent / New</v>
      </c>
      <c r="N5393" s="54" t="n">
        <f aca="false">IF(AND(Calc!$C$2&lt;=2009,Calc!$C$3&gt;=2009),F5393,0)+IF(AND(Calc!$C$2&lt;=2010,Calc!$C$3&gt;=2010),G5393,0)+IF(AND(Calc!$C$2&lt;=2011,Calc!$C$3&gt;=2011),H5393,0)</f>
        <v>298.4</v>
      </c>
      <c r="O5393" s="61" t="n">
        <f aca="false">IF(AND(N5393&gt;0,OR(Calc!$C$4="*",B5393=Calc!$C$4)),N5393+ROW()*0.000000001,0)</f>
        <v>298.400005393</v>
      </c>
    </row>
    <row r="5394" customFormat="false" ht="15" hidden="false" customHeight="false" outlineLevel="0" collapsed="false">
      <c r="A5394" s="49" t="n">
        <v>17825</v>
      </c>
      <c r="B5394" s="49" t="s">
        <v>189</v>
      </c>
      <c r="C5394" s="63" t="n">
        <v>40161</v>
      </c>
      <c r="D5394" s="63" t="n">
        <v>40288</v>
      </c>
      <c r="E5394" s="49" t="n">
        <v>4</v>
      </c>
      <c r="F5394" s="54" t="n">
        <v>437.46</v>
      </c>
      <c r="G5394" s="54" t="n">
        <v>264.5</v>
      </c>
      <c r="H5394" s="54" t="n">
        <v>0</v>
      </c>
      <c r="I5394" s="54" t="n">
        <f aca="false">SUM(F5394:H5394)</f>
        <v>701.96</v>
      </c>
      <c r="J5394" s="49" t="n">
        <f aca="false">Calc!$C$5-D5394</f>
        <v>599</v>
      </c>
      <c r="K5394" s="49" t="n">
        <f aca="false">IF(J5394&lt;=Calc!$C$11,4,IF(J5394&lt;=Calc!$C$12,3,IF(J5394&lt;=Calc!$C$13,2,1)))</f>
        <v>1</v>
      </c>
      <c r="L5394" s="49" t="n">
        <f aca="false">1+(E5394&gt;=Calc!$C$16)+(E5394&gt;=Calc!$C$17)+(E5394&gt;=Calc!$C$18)</f>
        <v>3</v>
      </c>
      <c r="M5394" s="49" t="str">
        <f aca="false">IF(AND(K5394=4,L5394&gt;=3),"Champions",IF(AND(K5394=3,L5394&gt;=3),"Loyal",IF(K5394&gt;=3,"Recent / New",IF(L5394&gt;=3,"At Risk","Hibernating / Lost"))))</f>
        <v>At Risk</v>
      </c>
      <c r="N5394" s="54" t="n">
        <f aca="false">IF(AND(Calc!$C$2&lt;=2009,Calc!$C$3&gt;=2009),F5394,0)+IF(AND(Calc!$C$2&lt;=2010,Calc!$C$3&gt;=2010),G5394,0)+IF(AND(Calc!$C$2&lt;=2011,Calc!$C$3&gt;=2011),H5394,0)</f>
        <v>701.96</v>
      </c>
      <c r="O5394" s="61" t="n">
        <f aca="false">IF(AND(N5394&gt;0,OR(Calc!$C$4="*",B5394=Calc!$C$4)),N5394+ROW()*0.000000001,0)</f>
        <v>701.960005394</v>
      </c>
    </row>
    <row r="5395" customFormat="false" ht="15" hidden="false" customHeight="false" outlineLevel="0" collapsed="false">
      <c r="A5395" s="49" t="n">
        <v>17826</v>
      </c>
      <c r="B5395" s="49" t="s">
        <v>189</v>
      </c>
      <c r="C5395" s="63" t="n">
        <v>40512</v>
      </c>
      <c r="D5395" s="63" t="n">
        <v>40512</v>
      </c>
      <c r="E5395" s="49" t="n">
        <v>1</v>
      </c>
      <c r="F5395" s="54" t="n">
        <v>0</v>
      </c>
      <c r="G5395" s="54" t="n">
        <v>133.34</v>
      </c>
      <c r="H5395" s="54" t="n">
        <v>0</v>
      </c>
      <c r="I5395" s="54" t="n">
        <f aca="false">SUM(F5395:H5395)</f>
        <v>133.34</v>
      </c>
      <c r="J5395" s="49" t="n">
        <f aca="false">Calc!$C$5-D5395</f>
        <v>375</v>
      </c>
      <c r="K5395" s="49" t="n">
        <f aca="false">IF(J5395&lt;=Calc!$C$11,4,IF(J5395&lt;=Calc!$C$12,3,IF(J5395&lt;=Calc!$C$13,2,1)))</f>
        <v>2</v>
      </c>
      <c r="L5395" s="49" t="n">
        <f aca="false">1+(E5395&gt;=Calc!$C$16)+(E5395&gt;=Calc!$C$17)+(E5395&gt;=Calc!$C$18)</f>
        <v>1</v>
      </c>
      <c r="M5395" s="49" t="str">
        <f aca="false">IF(AND(K5395=4,L5395&gt;=3),"Champions",IF(AND(K5395=3,L5395&gt;=3),"Loyal",IF(K5395&gt;=3,"Recent / New",IF(L5395&gt;=3,"At Risk","Hibernating / Lost"))))</f>
        <v>Hibernating / Lost</v>
      </c>
      <c r="N5395" s="54" t="n">
        <f aca="false">IF(AND(Calc!$C$2&lt;=2009,Calc!$C$3&gt;=2009),F5395,0)+IF(AND(Calc!$C$2&lt;=2010,Calc!$C$3&gt;=2010),G5395,0)+IF(AND(Calc!$C$2&lt;=2011,Calc!$C$3&gt;=2011),H5395,0)</f>
        <v>133.34</v>
      </c>
      <c r="O5395" s="61" t="n">
        <f aca="false">IF(AND(N5395&gt;0,OR(Calc!$C$4="*",B5395=Calc!$C$4)),N5395+ROW()*0.000000001,0)</f>
        <v>133.340005395</v>
      </c>
    </row>
    <row r="5396" customFormat="false" ht="15" hidden="false" customHeight="false" outlineLevel="0" collapsed="false">
      <c r="A5396" s="49" t="n">
        <v>17827</v>
      </c>
      <c r="B5396" s="49" t="s">
        <v>189</v>
      </c>
      <c r="C5396" s="63" t="n">
        <v>40265</v>
      </c>
      <c r="D5396" s="63" t="n">
        <v>40881</v>
      </c>
      <c r="E5396" s="49" t="n">
        <v>6</v>
      </c>
      <c r="F5396" s="54" t="n">
        <v>0</v>
      </c>
      <c r="G5396" s="54" t="n">
        <v>1653.05</v>
      </c>
      <c r="H5396" s="54" t="n">
        <v>716.37</v>
      </c>
      <c r="I5396" s="54" t="n">
        <f aca="false">SUM(F5396:H5396)</f>
        <v>2369.42</v>
      </c>
      <c r="J5396" s="49" t="n">
        <f aca="false">Calc!$C$5-D5396</f>
        <v>6</v>
      </c>
      <c r="K5396" s="49" t="n">
        <f aca="false">IF(J5396&lt;=Calc!$C$11,4,IF(J5396&lt;=Calc!$C$12,3,IF(J5396&lt;=Calc!$C$13,2,1)))</f>
        <v>4</v>
      </c>
      <c r="L5396" s="49" t="n">
        <f aca="false">1+(E5396&gt;=Calc!$C$16)+(E5396&gt;=Calc!$C$17)+(E5396&gt;=Calc!$C$18)</f>
        <v>3</v>
      </c>
      <c r="M5396" s="49" t="str">
        <f aca="false">IF(AND(K5396=4,L5396&gt;=3),"Champions",IF(AND(K5396=3,L5396&gt;=3),"Loyal",IF(K5396&gt;=3,"Recent / New",IF(L5396&gt;=3,"At Risk","Hibernating / Lost"))))</f>
        <v>Champions</v>
      </c>
      <c r="N5396" s="54" t="n">
        <f aca="false">IF(AND(Calc!$C$2&lt;=2009,Calc!$C$3&gt;=2009),F5396,0)+IF(AND(Calc!$C$2&lt;=2010,Calc!$C$3&gt;=2010),G5396,0)+IF(AND(Calc!$C$2&lt;=2011,Calc!$C$3&gt;=2011),H5396,0)</f>
        <v>2369.42</v>
      </c>
      <c r="O5396" s="61" t="n">
        <f aca="false">IF(AND(N5396&gt;0,OR(Calc!$C$4="*",B5396=Calc!$C$4)),N5396+ROW()*0.000000001,0)</f>
        <v>2369.420005396</v>
      </c>
    </row>
    <row r="5397" customFormat="false" ht="15" hidden="false" customHeight="false" outlineLevel="0" collapsed="false">
      <c r="A5397" s="49" t="n">
        <v>17828</v>
      </c>
      <c r="B5397" s="49" t="s">
        <v>227</v>
      </c>
      <c r="C5397" s="63" t="n">
        <v>40702</v>
      </c>
      <c r="D5397" s="63" t="n">
        <v>40864</v>
      </c>
      <c r="E5397" s="49" t="n">
        <v>4</v>
      </c>
      <c r="F5397" s="54" t="n">
        <v>0</v>
      </c>
      <c r="G5397" s="54" t="n">
        <v>0</v>
      </c>
      <c r="H5397" s="54" t="n">
        <v>1074.97</v>
      </c>
      <c r="I5397" s="54" t="n">
        <f aca="false">SUM(F5397:H5397)</f>
        <v>1074.97</v>
      </c>
      <c r="J5397" s="49" t="n">
        <f aca="false">Calc!$C$5-D5397</f>
        <v>23</v>
      </c>
      <c r="K5397" s="49" t="n">
        <f aca="false">IF(J5397&lt;=Calc!$C$11,4,IF(J5397&lt;=Calc!$C$12,3,IF(J5397&lt;=Calc!$C$13,2,1)))</f>
        <v>4</v>
      </c>
      <c r="L5397" s="49" t="n">
        <f aca="false">1+(E5397&gt;=Calc!$C$16)+(E5397&gt;=Calc!$C$17)+(E5397&gt;=Calc!$C$18)</f>
        <v>3</v>
      </c>
      <c r="M5397" s="49" t="str">
        <f aca="false">IF(AND(K5397=4,L5397&gt;=3),"Champions",IF(AND(K5397=3,L5397&gt;=3),"Loyal",IF(K5397&gt;=3,"Recent / New",IF(L5397&gt;=3,"At Risk","Hibernating / Lost"))))</f>
        <v>Champions</v>
      </c>
      <c r="N5397" s="54" t="n">
        <f aca="false">IF(AND(Calc!$C$2&lt;=2009,Calc!$C$3&gt;=2009),F5397,0)+IF(AND(Calc!$C$2&lt;=2010,Calc!$C$3&gt;=2010),G5397,0)+IF(AND(Calc!$C$2&lt;=2011,Calc!$C$3&gt;=2011),H5397,0)</f>
        <v>1074.97</v>
      </c>
      <c r="O5397" s="61" t="n">
        <f aca="false">IF(AND(N5397&gt;0,OR(Calc!$C$4="*",B5397=Calc!$C$4)),N5397+ROW()*0.000000001,0)</f>
        <v>1074.970005397</v>
      </c>
    </row>
    <row r="5398" customFormat="false" ht="15" hidden="false" customHeight="false" outlineLevel="0" collapsed="false">
      <c r="A5398" s="49" t="n">
        <v>17829</v>
      </c>
      <c r="B5398" s="49" t="s">
        <v>214</v>
      </c>
      <c r="C5398" s="63" t="n">
        <v>40231</v>
      </c>
      <c r="D5398" s="63" t="n">
        <v>40588</v>
      </c>
      <c r="E5398" s="49" t="n">
        <v>5</v>
      </c>
      <c r="F5398" s="54" t="n">
        <v>0</v>
      </c>
      <c r="G5398" s="54" t="n">
        <v>3791.18</v>
      </c>
      <c r="H5398" s="54" t="n">
        <v>889.24</v>
      </c>
      <c r="I5398" s="54" t="n">
        <f aca="false">SUM(F5398:H5398)</f>
        <v>4680.42</v>
      </c>
      <c r="J5398" s="49" t="n">
        <f aca="false">Calc!$C$5-D5398</f>
        <v>299</v>
      </c>
      <c r="K5398" s="49" t="n">
        <f aca="false">IF(J5398&lt;=Calc!$C$11,4,IF(J5398&lt;=Calc!$C$12,3,IF(J5398&lt;=Calc!$C$13,2,1)))</f>
        <v>2</v>
      </c>
      <c r="L5398" s="49" t="n">
        <f aca="false">1+(E5398&gt;=Calc!$C$16)+(E5398&gt;=Calc!$C$17)+(E5398&gt;=Calc!$C$18)</f>
        <v>3</v>
      </c>
      <c r="M5398" s="49" t="str">
        <f aca="false">IF(AND(K5398=4,L5398&gt;=3),"Champions",IF(AND(K5398=3,L5398&gt;=3),"Loyal",IF(K5398&gt;=3,"Recent / New",IF(L5398&gt;=3,"At Risk","Hibernating / Lost"))))</f>
        <v>At Risk</v>
      </c>
      <c r="N5398" s="54" t="n">
        <f aca="false">IF(AND(Calc!$C$2&lt;=2009,Calc!$C$3&gt;=2009),F5398,0)+IF(AND(Calc!$C$2&lt;=2010,Calc!$C$3&gt;=2010),G5398,0)+IF(AND(Calc!$C$2&lt;=2011,Calc!$C$3&gt;=2011),H5398,0)</f>
        <v>4680.42</v>
      </c>
      <c r="O5398" s="61" t="n">
        <f aca="false">IF(AND(N5398&gt;0,OR(Calc!$C$4="*",B5398=Calc!$C$4)),N5398+ROW()*0.000000001,0)</f>
        <v>4680.420005398</v>
      </c>
    </row>
    <row r="5399" customFormat="false" ht="15" hidden="false" customHeight="false" outlineLevel="0" collapsed="false">
      <c r="A5399" s="49" t="n">
        <v>17830</v>
      </c>
      <c r="B5399" s="49" t="s">
        <v>189</v>
      </c>
      <c r="C5399" s="63" t="n">
        <v>40598</v>
      </c>
      <c r="D5399" s="63" t="n">
        <v>40885</v>
      </c>
      <c r="E5399" s="49" t="n">
        <v>3</v>
      </c>
      <c r="F5399" s="54" t="n">
        <v>0</v>
      </c>
      <c r="G5399" s="54" t="n">
        <v>0</v>
      </c>
      <c r="H5399" s="54" t="n">
        <v>398.7</v>
      </c>
      <c r="I5399" s="54" t="n">
        <f aca="false">SUM(F5399:H5399)</f>
        <v>398.7</v>
      </c>
      <c r="J5399" s="49" t="n">
        <f aca="false">Calc!$C$5-D5399</f>
        <v>2</v>
      </c>
      <c r="K5399" s="49" t="n">
        <f aca="false">IF(J5399&lt;=Calc!$C$11,4,IF(J5399&lt;=Calc!$C$12,3,IF(J5399&lt;=Calc!$C$13,2,1)))</f>
        <v>4</v>
      </c>
      <c r="L5399" s="49" t="n">
        <f aca="false">1+(E5399&gt;=Calc!$C$16)+(E5399&gt;=Calc!$C$17)+(E5399&gt;=Calc!$C$18)</f>
        <v>2</v>
      </c>
      <c r="M5399" s="49" t="str">
        <f aca="false">IF(AND(K5399=4,L5399&gt;=3),"Champions",IF(AND(K5399=3,L5399&gt;=3),"Loyal",IF(K5399&gt;=3,"Recent / New",IF(L5399&gt;=3,"At Risk","Hibernating / Lost"))))</f>
        <v>Recent / New</v>
      </c>
      <c r="N5399" s="54" t="n">
        <f aca="false">IF(AND(Calc!$C$2&lt;=2009,Calc!$C$3&gt;=2009),F5399,0)+IF(AND(Calc!$C$2&lt;=2010,Calc!$C$3&gt;=2010),G5399,0)+IF(AND(Calc!$C$2&lt;=2011,Calc!$C$3&gt;=2011),H5399,0)</f>
        <v>398.7</v>
      </c>
      <c r="O5399" s="61" t="n">
        <f aca="false">IF(AND(N5399&gt;0,OR(Calc!$C$4="*",B5399=Calc!$C$4)),N5399+ROW()*0.000000001,0)</f>
        <v>398.700005399</v>
      </c>
    </row>
    <row r="5400" customFormat="false" ht="15" hidden="false" customHeight="false" outlineLevel="0" collapsed="false">
      <c r="A5400" s="49" t="n">
        <v>17831</v>
      </c>
      <c r="B5400" s="49" t="s">
        <v>189</v>
      </c>
      <c r="C5400" s="63" t="n">
        <v>40853</v>
      </c>
      <c r="D5400" s="63" t="n">
        <v>40853</v>
      </c>
      <c r="E5400" s="49" t="n">
        <v>1</v>
      </c>
      <c r="F5400" s="54" t="n">
        <v>0</v>
      </c>
      <c r="G5400" s="54" t="n">
        <v>0</v>
      </c>
      <c r="H5400" s="54" t="n">
        <v>35.4</v>
      </c>
      <c r="I5400" s="54" t="n">
        <f aca="false">SUM(F5400:H5400)</f>
        <v>35.4</v>
      </c>
      <c r="J5400" s="49" t="n">
        <f aca="false">Calc!$C$5-D5400</f>
        <v>34</v>
      </c>
      <c r="K5400" s="49" t="n">
        <f aca="false">IF(J5400&lt;=Calc!$C$11,4,IF(J5400&lt;=Calc!$C$12,3,IF(J5400&lt;=Calc!$C$13,2,1)))</f>
        <v>3</v>
      </c>
      <c r="L5400" s="49" t="n">
        <f aca="false">1+(E5400&gt;=Calc!$C$16)+(E5400&gt;=Calc!$C$17)+(E5400&gt;=Calc!$C$18)</f>
        <v>1</v>
      </c>
      <c r="M5400" s="49" t="str">
        <f aca="false">IF(AND(K5400=4,L5400&gt;=3),"Champions",IF(AND(K5400=3,L5400&gt;=3),"Loyal",IF(K5400&gt;=3,"Recent / New",IF(L5400&gt;=3,"At Risk","Hibernating / Lost"))))</f>
        <v>Recent / New</v>
      </c>
      <c r="N5400" s="54" t="n">
        <f aca="false">IF(AND(Calc!$C$2&lt;=2009,Calc!$C$3&gt;=2009),F5400,0)+IF(AND(Calc!$C$2&lt;=2010,Calc!$C$3&gt;=2010),G5400,0)+IF(AND(Calc!$C$2&lt;=2011,Calc!$C$3&gt;=2011),H5400,0)</f>
        <v>35.4</v>
      </c>
      <c r="O5400" s="61" t="n">
        <f aca="false">IF(AND(N5400&gt;0,OR(Calc!$C$4="*",B5400=Calc!$C$4)),N5400+ROW()*0.000000001,0)</f>
        <v>35.4000054</v>
      </c>
    </row>
    <row r="5401" customFormat="false" ht="15" hidden="false" customHeight="false" outlineLevel="0" collapsed="false">
      <c r="A5401" s="49" t="n">
        <v>17832</v>
      </c>
      <c r="B5401" s="49" t="s">
        <v>189</v>
      </c>
      <c r="C5401" s="63" t="n">
        <v>40837</v>
      </c>
      <c r="D5401" s="63" t="n">
        <v>40837</v>
      </c>
      <c r="E5401" s="49" t="n">
        <v>1</v>
      </c>
      <c r="F5401" s="54" t="n">
        <v>0</v>
      </c>
      <c r="G5401" s="54" t="n">
        <v>0</v>
      </c>
      <c r="H5401" s="54" t="n">
        <v>155.37</v>
      </c>
      <c r="I5401" s="54" t="n">
        <f aca="false">SUM(F5401:H5401)</f>
        <v>155.37</v>
      </c>
      <c r="J5401" s="49" t="n">
        <f aca="false">Calc!$C$5-D5401</f>
        <v>50</v>
      </c>
      <c r="K5401" s="49" t="n">
        <f aca="false">IF(J5401&lt;=Calc!$C$11,4,IF(J5401&lt;=Calc!$C$12,3,IF(J5401&lt;=Calc!$C$13,2,1)))</f>
        <v>3</v>
      </c>
      <c r="L5401" s="49" t="n">
        <f aca="false">1+(E5401&gt;=Calc!$C$16)+(E5401&gt;=Calc!$C$17)+(E5401&gt;=Calc!$C$18)</f>
        <v>1</v>
      </c>
      <c r="M5401" s="49" t="str">
        <f aca="false">IF(AND(K5401=4,L5401&gt;=3),"Champions",IF(AND(K5401=3,L5401&gt;=3),"Loyal",IF(K5401&gt;=3,"Recent / New",IF(L5401&gt;=3,"At Risk","Hibernating / Lost"))))</f>
        <v>Recent / New</v>
      </c>
      <c r="N5401" s="54" t="n">
        <f aca="false">IF(AND(Calc!$C$2&lt;=2009,Calc!$C$3&gt;=2009),F5401,0)+IF(AND(Calc!$C$2&lt;=2010,Calc!$C$3&gt;=2010),G5401,0)+IF(AND(Calc!$C$2&lt;=2011,Calc!$C$3&gt;=2011),H5401,0)</f>
        <v>155.37</v>
      </c>
      <c r="O5401" s="61" t="n">
        <f aca="false">IF(AND(N5401&gt;0,OR(Calc!$C$4="*",B5401=Calc!$C$4)),N5401+ROW()*0.000000001,0)</f>
        <v>155.370005401</v>
      </c>
    </row>
    <row r="5402" customFormat="false" ht="15" hidden="false" customHeight="false" outlineLevel="0" collapsed="false">
      <c r="A5402" s="49" t="n">
        <v>17833</v>
      </c>
      <c r="B5402" s="49" t="s">
        <v>189</v>
      </c>
      <c r="C5402" s="63" t="n">
        <v>40163</v>
      </c>
      <c r="D5402" s="63" t="n">
        <v>40163</v>
      </c>
      <c r="E5402" s="49" t="n">
        <v>1</v>
      </c>
      <c r="F5402" s="54" t="n">
        <v>338.46</v>
      </c>
      <c r="G5402" s="54" t="n">
        <v>0</v>
      </c>
      <c r="H5402" s="54" t="n">
        <v>0</v>
      </c>
      <c r="I5402" s="54" t="n">
        <f aca="false">SUM(F5402:H5402)</f>
        <v>338.46</v>
      </c>
      <c r="J5402" s="49" t="n">
        <f aca="false">Calc!$C$5-D5402</f>
        <v>724</v>
      </c>
      <c r="K5402" s="49" t="n">
        <f aca="false">IF(J5402&lt;=Calc!$C$11,4,IF(J5402&lt;=Calc!$C$12,3,IF(J5402&lt;=Calc!$C$13,2,1)))</f>
        <v>1</v>
      </c>
      <c r="L5402" s="49" t="n">
        <f aca="false">1+(E5402&gt;=Calc!$C$16)+(E5402&gt;=Calc!$C$17)+(E5402&gt;=Calc!$C$18)</f>
        <v>1</v>
      </c>
      <c r="M5402" s="49" t="str">
        <f aca="false">IF(AND(K5402=4,L5402&gt;=3),"Champions",IF(AND(K5402=3,L5402&gt;=3),"Loyal",IF(K5402&gt;=3,"Recent / New",IF(L5402&gt;=3,"At Risk","Hibernating / Lost"))))</f>
        <v>Hibernating / Lost</v>
      </c>
      <c r="N5402" s="54" t="n">
        <f aca="false">IF(AND(Calc!$C$2&lt;=2009,Calc!$C$3&gt;=2009),F5402,0)+IF(AND(Calc!$C$2&lt;=2010,Calc!$C$3&gt;=2010),G5402,0)+IF(AND(Calc!$C$2&lt;=2011,Calc!$C$3&gt;=2011),H5402,0)</f>
        <v>338.46</v>
      </c>
      <c r="O5402" s="61" t="n">
        <f aca="false">IF(AND(N5402&gt;0,OR(Calc!$C$4="*",B5402=Calc!$C$4)),N5402+ROW()*0.000000001,0)</f>
        <v>338.460005402</v>
      </c>
    </row>
    <row r="5403" customFormat="false" ht="15" hidden="false" customHeight="false" outlineLevel="0" collapsed="false">
      <c r="A5403" s="49" t="n">
        <v>17834</v>
      </c>
      <c r="B5403" s="49" t="s">
        <v>189</v>
      </c>
      <c r="C5403" s="63" t="n">
        <v>40441</v>
      </c>
      <c r="D5403" s="63" t="n">
        <v>40472</v>
      </c>
      <c r="E5403" s="49" t="n">
        <v>2</v>
      </c>
      <c r="F5403" s="54" t="n">
        <v>0</v>
      </c>
      <c r="G5403" s="54" t="n">
        <v>689.67</v>
      </c>
      <c r="H5403" s="54" t="n">
        <v>0</v>
      </c>
      <c r="I5403" s="54" t="n">
        <f aca="false">SUM(F5403:H5403)</f>
        <v>689.67</v>
      </c>
      <c r="J5403" s="49" t="n">
        <f aca="false">Calc!$C$5-D5403</f>
        <v>415</v>
      </c>
      <c r="K5403" s="49" t="n">
        <f aca="false">IF(J5403&lt;=Calc!$C$11,4,IF(J5403&lt;=Calc!$C$12,3,IF(J5403&lt;=Calc!$C$13,2,1)))</f>
        <v>1</v>
      </c>
      <c r="L5403" s="49" t="n">
        <f aca="false">1+(E5403&gt;=Calc!$C$16)+(E5403&gt;=Calc!$C$17)+(E5403&gt;=Calc!$C$18)</f>
        <v>2</v>
      </c>
      <c r="M5403" s="49" t="str">
        <f aca="false">IF(AND(K5403=4,L5403&gt;=3),"Champions",IF(AND(K5403=3,L5403&gt;=3),"Loyal",IF(K5403&gt;=3,"Recent / New",IF(L5403&gt;=3,"At Risk","Hibernating / Lost"))))</f>
        <v>Hibernating / Lost</v>
      </c>
      <c r="N5403" s="54" t="n">
        <f aca="false">IF(AND(Calc!$C$2&lt;=2009,Calc!$C$3&gt;=2009),F5403,0)+IF(AND(Calc!$C$2&lt;=2010,Calc!$C$3&gt;=2010),G5403,0)+IF(AND(Calc!$C$2&lt;=2011,Calc!$C$3&gt;=2011),H5403,0)</f>
        <v>689.67</v>
      </c>
      <c r="O5403" s="61" t="n">
        <f aca="false">IF(AND(N5403&gt;0,OR(Calc!$C$4="*",B5403=Calc!$C$4)),N5403+ROW()*0.000000001,0)</f>
        <v>689.670005403</v>
      </c>
    </row>
    <row r="5404" customFormat="false" ht="15" hidden="false" customHeight="false" outlineLevel="0" collapsed="false">
      <c r="A5404" s="49" t="n">
        <v>17835</v>
      </c>
      <c r="B5404" s="49" t="s">
        <v>189</v>
      </c>
      <c r="C5404" s="63" t="n">
        <v>40863</v>
      </c>
      <c r="D5404" s="63" t="n">
        <v>40884</v>
      </c>
      <c r="E5404" s="49" t="n">
        <v>3</v>
      </c>
      <c r="F5404" s="54" t="n">
        <v>0</v>
      </c>
      <c r="G5404" s="54" t="n">
        <v>0</v>
      </c>
      <c r="H5404" s="54" t="n">
        <v>342.24</v>
      </c>
      <c r="I5404" s="54" t="n">
        <f aca="false">SUM(F5404:H5404)</f>
        <v>342.24</v>
      </c>
      <c r="J5404" s="49" t="n">
        <f aca="false">Calc!$C$5-D5404</f>
        <v>3</v>
      </c>
      <c r="K5404" s="49" t="n">
        <f aca="false">IF(J5404&lt;=Calc!$C$11,4,IF(J5404&lt;=Calc!$C$12,3,IF(J5404&lt;=Calc!$C$13,2,1)))</f>
        <v>4</v>
      </c>
      <c r="L5404" s="49" t="n">
        <f aca="false">1+(E5404&gt;=Calc!$C$16)+(E5404&gt;=Calc!$C$17)+(E5404&gt;=Calc!$C$18)</f>
        <v>2</v>
      </c>
      <c r="M5404" s="49" t="str">
        <f aca="false">IF(AND(K5404=4,L5404&gt;=3),"Champions",IF(AND(K5404=3,L5404&gt;=3),"Loyal",IF(K5404&gt;=3,"Recent / New",IF(L5404&gt;=3,"At Risk","Hibernating / Lost"))))</f>
        <v>Recent / New</v>
      </c>
      <c r="N5404" s="54" t="n">
        <f aca="false">IF(AND(Calc!$C$2&lt;=2009,Calc!$C$3&gt;=2009),F5404,0)+IF(AND(Calc!$C$2&lt;=2010,Calc!$C$3&gt;=2010),G5404,0)+IF(AND(Calc!$C$2&lt;=2011,Calc!$C$3&gt;=2011),H5404,0)</f>
        <v>342.24</v>
      </c>
      <c r="O5404" s="61" t="n">
        <f aca="false">IF(AND(N5404&gt;0,OR(Calc!$C$4="*",B5404=Calc!$C$4)),N5404+ROW()*0.000000001,0)</f>
        <v>342.240005404</v>
      </c>
    </row>
    <row r="5405" customFormat="false" ht="15" hidden="false" customHeight="false" outlineLevel="0" collapsed="false">
      <c r="A5405" s="49" t="n">
        <v>17836</v>
      </c>
      <c r="B5405" s="49" t="s">
        <v>189</v>
      </c>
      <c r="C5405" s="63" t="n">
        <v>40839</v>
      </c>
      <c r="D5405" s="63" t="n">
        <v>40839</v>
      </c>
      <c r="E5405" s="49" t="n">
        <v>1</v>
      </c>
      <c r="F5405" s="54" t="n">
        <v>0</v>
      </c>
      <c r="G5405" s="54" t="n">
        <v>0</v>
      </c>
      <c r="H5405" s="54" t="n">
        <v>109.83</v>
      </c>
      <c r="I5405" s="54" t="n">
        <f aca="false">SUM(F5405:H5405)</f>
        <v>109.83</v>
      </c>
      <c r="J5405" s="49" t="n">
        <f aca="false">Calc!$C$5-D5405</f>
        <v>48</v>
      </c>
      <c r="K5405" s="49" t="n">
        <f aca="false">IF(J5405&lt;=Calc!$C$11,4,IF(J5405&lt;=Calc!$C$12,3,IF(J5405&lt;=Calc!$C$13,2,1)))</f>
        <v>3</v>
      </c>
      <c r="L5405" s="49" t="n">
        <f aca="false">1+(E5405&gt;=Calc!$C$16)+(E5405&gt;=Calc!$C$17)+(E5405&gt;=Calc!$C$18)</f>
        <v>1</v>
      </c>
      <c r="M5405" s="49" t="str">
        <f aca="false">IF(AND(K5405=4,L5405&gt;=3),"Champions",IF(AND(K5405=3,L5405&gt;=3),"Loyal",IF(K5405&gt;=3,"Recent / New",IF(L5405&gt;=3,"At Risk","Hibernating / Lost"))))</f>
        <v>Recent / New</v>
      </c>
      <c r="N5405" s="54" t="n">
        <f aca="false">IF(AND(Calc!$C$2&lt;=2009,Calc!$C$3&gt;=2009),F5405,0)+IF(AND(Calc!$C$2&lt;=2010,Calc!$C$3&gt;=2010),G5405,0)+IF(AND(Calc!$C$2&lt;=2011,Calc!$C$3&gt;=2011),H5405,0)</f>
        <v>109.83</v>
      </c>
      <c r="O5405" s="61" t="n">
        <f aca="false">IF(AND(N5405&gt;0,OR(Calc!$C$4="*",B5405=Calc!$C$4)),N5405+ROW()*0.000000001,0)</f>
        <v>109.830005405</v>
      </c>
    </row>
    <row r="5406" customFormat="false" ht="15" hidden="false" customHeight="false" outlineLevel="0" collapsed="false">
      <c r="A5406" s="49" t="n">
        <v>17837</v>
      </c>
      <c r="B5406" s="49" t="s">
        <v>189</v>
      </c>
      <c r="C5406" s="63" t="n">
        <v>40723</v>
      </c>
      <c r="D5406" s="63" t="n">
        <v>40844</v>
      </c>
      <c r="E5406" s="49" t="n">
        <v>8</v>
      </c>
      <c r="F5406" s="54" t="n">
        <v>0</v>
      </c>
      <c r="G5406" s="54" t="n">
        <v>0</v>
      </c>
      <c r="H5406" s="54" t="n">
        <v>1502.48</v>
      </c>
      <c r="I5406" s="54" t="n">
        <f aca="false">SUM(F5406:H5406)</f>
        <v>1502.48</v>
      </c>
      <c r="J5406" s="49" t="n">
        <f aca="false">Calc!$C$5-D5406</f>
        <v>43</v>
      </c>
      <c r="K5406" s="49" t="n">
        <f aca="false">IF(J5406&lt;=Calc!$C$11,4,IF(J5406&lt;=Calc!$C$12,3,IF(J5406&lt;=Calc!$C$13,2,1)))</f>
        <v>3</v>
      </c>
      <c r="L5406" s="49" t="n">
        <f aca="false">1+(E5406&gt;=Calc!$C$16)+(E5406&gt;=Calc!$C$17)+(E5406&gt;=Calc!$C$18)</f>
        <v>4</v>
      </c>
      <c r="M5406" s="49" t="str">
        <f aca="false">IF(AND(K5406=4,L5406&gt;=3),"Champions",IF(AND(K5406=3,L5406&gt;=3),"Loyal",IF(K5406&gt;=3,"Recent / New",IF(L5406&gt;=3,"At Risk","Hibernating / Lost"))))</f>
        <v>Loyal</v>
      </c>
      <c r="N5406" s="54" t="n">
        <f aca="false">IF(AND(Calc!$C$2&lt;=2009,Calc!$C$3&gt;=2009),F5406,0)+IF(AND(Calc!$C$2&lt;=2010,Calc!$C$3&gt;=2010),G5406,0)+IF(AND(Calc!$C$2&lt;=2011,Calc!$C$3&gt;=2011),H5406,0)</f>
        <v>1502.48</v>
      </c>
      <c r="O5406" s="61" t="n">
        <f aca="false">IF(AND(N5406&gt;0,OR(Calc!$C$4="*",B5406=Calc!$C$4)),N5406+ROW()*0.000000001,0)</f>
        <v>1502.480005406</v>
      </c>
    </row>
    <row r="5407" customFormat="false" ht="15" hidden="false" customHeight="false" outlineLevel="0" collapsed="false">
      <c r="A5407" s="49" t="n">
        <v>17838</v>
      </c>
      <c r="B5407" s="49" t="s">
        <v>189</v>
      </c>
      <c r="C5407" s="63" t="n">
        <v>40256</v>
      </c>
      <c r="D5407" s="63" t="n">
        <v>40860</v>
      </c>
      <c r="E5407" s="49" t="n">
        <v>13</v>
      </c>
      <c r="F5407" s="54" t="n">
        <v>0</v>
      </c>
      <c r="G5407" s="54" t="n">
        <v>3769.95</v>
      </c>
      <c r="H5407" s="54" t="n">
        <v>1364.54</v>
      </c>
      <c r="I5407" s="54" t="n">
        <f aca="false">SUM(F5407:H5407)</f>
        <v>5134.49</v>
      </c>
      <c r="J5407" s="49" t="n">
        <f aca="false">Calc!$C$5-D5407</f>
        <v>27</v>
      </c>
      <c r="K5407" s="49" t="n">
        <f aca="false">IF(J5407&lt;=Calc!$C$11,4,IF(J5407&lt;=Calc!$C$12,3,IF(J5407&lt;=Calc!$C$13,2,1)))</f>
        <v>3</v>
      </c>
      <c r="L5407" s="49" t="n">
        <f aca="false">1+(E5407&gt;=Calc!$C$16)+(E5407&gt;=Calc!$C$17)+(E5407&gt;=Calc!$C$18)</f>
        <v>4</v>
      </c>
      <c r="M5407" s="49" t="str">
        <f aca="false">IF(AND(K5407=4,L5407&gt;=3),"Champions",IF(AND(K5407=3,L5407&gt;=3),"Loyal",IF(K5407&gt;=3,"Recent / New",IF(L5407&gt;=3,"At Risk","Hibernating / Lost"))))</f>
        <v>Loyal</v>
      </c>
      <c r="N5407" s="54" t="n">
        <f aca="false">IF(AND(Calc!$C$2&lt;=2009,Calc!$C$3&gt;=2009),F5407,0)+IF(AND(Calc!$C$2&lt;=2010,Calc!$C$3&gt;=2010),G5407,0)+IF(AND(Calc!$C$2&lt;=2011,Calc!$C$3&gt;=2011),H5407,0)</f>
        <v>5134.49</v>
      </c>
      <c r="O5407" s="61" t="n">
        <f aca="false">IF(AND(N5407&gt;0,OR(Calc!$C$4="*",B5407=Calc!$C$4)),N5407+ROW()*0.000000001,0)</f>
        <v>5134.490005407</v>
      </c>
    </row>
    <row r="5408" customFormat="false" ht="15" hidden="false" customHeight="false" outlineLevel="0" collapsed="false">
      <c r="A5408" s="49" t="n">
        <v>17839</v>
      </c>
      <c r="B5408" s="49" t="s">
        <v>189</v>
      </c>
      <c r="C5408" s="63" t="n">
        <v>40844</v>
      </c>
      <c r="D5408" s="63" t="n">
        <v>40844</v>
      </c>
      <c r="E5408" s="49" t="n">
        <v>1</v>
      </c>
      <c r="F5408" s="54" t="n">
        <v>0</v>
      </c>
      <c r="G5408" s="54" t="n">
        <v>0</v>
      </c>
      <c r="H5408" s="54" t="n">
        <v>318.15</v>
      </c>
      <c r="I5408" s="54" t="n">
        <f aca="false">SUM(F5408:H5408)</f>
        <v>318.15</v>
      </c>
      <c r="J5408" s="49" t="n">
        <f aca="false">Calc!$C$5-D5408</f>
        <v>43</v>
      </c>
      <c r="K5408" s="49" t="n">
        <f aca="false">IF(J5408&lt;=Calc!$C$11,4,IF(J5408&lt;=Calc!$C$12,3,IF(J5408&lt;=Calc!$C$13,2,1)))</f>
        <v>3</v>
      </c>
      <c r="L5408" s="49" t="n">
        <f aca="false">1+(E5408&gt;=Calc!$C$16)+(E5408&gt;=Calc!$C$17)+(E5408&gt;=Calc!$C$18)</f>
        <v>1</v>
      </c>
      <c r="M5408" s="49" t="str">
        <f aca="false">IF(AND(K5408=4,L5408&gt;=3),"Champions",IF(AND(K5408=3,L5408&gt;=3),"Loyal",IF(K5408&gt;=3,"Recent / New",IF(L5408&gt;=3,"At Risk","Hibernating / Lost"))))</f>
        <v>Recent / New</v>
      </c>
      <c r="N5408" s="54" t="n">
        <f aca="false">IF(AND(Calc!$C$2&lt;=2009,Calc!$C$3&gt;=2009),F5408,0)+IF(AND(Calc!$C$2&lt;=2010,Calc!$C$3&gt;=2010),G5408,0)+IF(AND(Calc!$C$2&lt;=2011,Calc!$C$3&gt;=2011),H5408,0)</f>
        <v>318.15</v>
      </c>
      <c r="O5408" s="61" t="n">
        <f aca="false">IF(AND(N5408&gt;0,OR(Calc!$C$4="*",B5408=Calc!$C$4)),N5408+ROW()*0.000000001,0)</f>
        <v>318.150005408</v>
      </c>
    </row>
    <row r="5409" customFormat="false" ht="15" hidden="false" customHeight="false" outlineLevel="0" collapsed="false">
      <c r="A5409" s="49" t="n">
        <v>17840</v>
      </c>
      <c r="B5409" s="49" t="s">
        <v>189</v>
      </c>
      <c r="C5409" s="63" t="n">
        <v>40443</v>
      </c>
      <c r="D5409" s="63" t="n">
        <v>40443</v>
      </c>
      <c r="E5409" s="49" t="n">
        <v>1</v>
      </c>
      <c r="F5409" s="54" t="n">
        <v>0</v>
      </c>
      <c r="G5409" s="54" t="n">
        <v>175.9</v>
      </c>
      <c r="H5409" s="54" t="n">
        <v>0</v>
      </c>
      <c r="I5409" s="54" t="n">
        <f aca="false">SUM(F5409:H5409)</f>
        <v>175.9</v>
      </c>
      <c r="J5409" s="49" t="n">
        <f aca="false">Calc!$C$5-D5409</f>
        <v>444</v>
      </c>
      <c r="K5409" s="49" t="n">
        <f aca="false">IF(J5409&lt;=Calc!$C$11,4,IF(J5409&lt;=Calc!$C$12,3,IF(J5409&lt;=Calc!$C$13,2,1)))</f>
        <v>1</v>
      </c>
      <c r="L5409" s="49" t="n">
        <f aca="false">1+(E5409&gt;=Calc!$C$16)+(E5409&gt;=Calc!$C$17)+(E5409&gt;=Calc!$C$18)</f>
        <v>1</v>
      </c>
      <c r="M5409" s="49" t="str">
        <f aca="false">IF(AND(K5409=4,L5409&gt;=3),"Champions",IF(AND(K5409=3,L5409&gt;=3),"Loyal",IF(K5409&gt;=3,"Recent / New",IF(L5409&gt;=3,"At Risk","Hibernating / Lost"))))</f>
        <v>Hibernating / Lost</v>
      </c>
      <c r="N5409" s="54" t="n">
        <f aca="false">IF(AND(Calc!$C$2&lt;=2009,Calc!$C$3&gt;=2009),F5409,0)+IF(AND(Calc!$C$2&lt;=2010,Calc!$C$3&gt;=2010),G5409,0)+IF(AND(Calc!$C$2&lt;=2011,Calc!$C$3&gt;=2011),H5409,0)</f>
        <v>175.9</v>
      </c>
      <c r="O5409" s="61" t="n">
        <f aca="false">IF(AND(N5409&gt;0,OR(Calc!$C$4="*",B5409=Calc!$C$4)),N5409+ROW()*0.000000001,0)</f>
        <v>175.900005409</v>
      </c>
    </row>
    <row r="5410" customFormat="false" ht="15" hidden="false" customHeight="false" outlineLevel="0" collapsed="false">
      <c r="A5410" s="49" t="n">
        <v>17841</v>
      </c>
      <c r="B5410" s="49" t="s">
        <v>189</v>
      </c>
      <c r="C5410" s="63" t="n">
        <v>40149</v>
      </c>
      <c r="D5410" s="63" t="n">
        <v>40885</v>
      </c>
      <c r="E5410" s="49" t="n">
        <v>211</v>
      </c>
      <c r="F5410" s="54" t="n">
        <v>2746.9</v>
      </c>
      <c r="G5410" s="54" t="n">
        <v>27137.29</v>
      </c>
      <c r="H5410" s="54" t="n">
        <v>37402.87</v>
      </c>
      <c r="I5410" s="54" t="n">
        <f aca="false">SUM(F5410:H5410)</f>
        <v>67287.06</v>
      </c>
      <c r="J5410" s="49" t="n">
        <f aca="false">Calc!$C$5-D5410</f>
        <v>2</v>
      </c>
      <c r="K5410" s="49" t="n">
        <f aca="false">IF(J5410&lt;=Calc!$C$11,4,IF(J5410&lt;=Calc!$C$12,3,IF(J5410&lt;=Calc!$C$13,2,1)))</f>
        <v>4</v>
      </c>
      <c r="L5410" s="49" t="n">
        <f aca="false">1+(E5410&gt;=Calc!$C$16)+(E5410&gt;=Calc!$C$17)+(E5410&gt;=Calc!$C$18)</f>
        <v>4</v>
      </c>
      <c r="M5410" s="49" t="str">
        <f aca="false">IF(AND(K5410=4,L5410&gt;=3),"Champions",IF(AND(K5410=3,L5410&gt;=3),"Loyal",IF(K5410&gt;=3,"Recent / New",IF(L5410&gt;=3,"At Risk","Hibernating / Lost"))))</f>
        <v>Champions</v>
      </c>
      <c r="N5410" s="54" t="n">
        <f aca="false">IF(AND(Calc!$C$2&lt;=2009,Calc!$C$3&gt;=2009),F5410,0)+IF(AND(Calc!$C$2&lt;=2010,Calc!$C$3&gt;=2010),G5410,0)+IF(AND(Calc!$C$2&lt;=2011,Calc!$C$3&gt;=2011),H5410,0)</f>
        <v>67287.06</v>
      </c>
      <c r="O5410" s="61" t="n">
        <f aca="false">IF(AND(N5410&gt;0,OR(Calc!$C$4="*",B5410=Calc!$C$4)),N5410+ROW()*0.000000001,0)</f>
        <v>67287.06000541</v>
      </c>
    </row>
    <row r="5411" customFormat="false" ht="15" hidden="false" customHeight="false" outlineLevel="0" collapsed="false">
      <c r="A5411" s="49" t="n">
        <v>17842</v>
      </c>
      <c r="B5411" s="49" t="s">
        <v>189</v>
      </c>
      <c r="C5411" s="63" t="n">
        <v>40284</v>
      </c>
      <c r="D5411" s="63" t="n">
        <v>40284</v>
      </c>
      <c r="E5411" s="49" t="n">
        <v>1</v>
      </c>
      <c r="F5411" s="54" t="n">
        <v>0</v>
      </c>
      <c r="G5411" s="54" t="n">
        <v>430.69</v>
      </c>
      <c r="H5411" s="54" t="n">
        <v>0</v>
      </c>
      <c r="I5411" s="54" t="n">
        <f aca="false">SUM(F5411:H5411)</f>
        <v>430.69</v>
      </c>
      <c r="J5411" s="49" t="n">
        <f aca="false">Calc!$C$5-D5411</f>
        <v>603</v>
      </c>
      <c r="K5411" s="49" t="n">
        <f aca="false">IF(J5411&lt;=Calc!$C$11,4,IF(J5411&lt;=Calc!$C$12,3,IF(J5411&lt;=Calc!$C$13,2,1)))</f>
        <v>1</v>
      </c>
      <c r="L5411" s="49" t="n">
        <f aca="false">1+(E5411&gt;=Calc!$C$16)+(E5411&gt;=Calc!$C$17)+(E5411&gt;=Calc!$C$18)</f>
        <v>1</v>
      </c>
      <c r="M5411" s="49" t="str">
        <f aca="false">IF(AND(K5411=4,L5411&gt;=3),"Champions",IF(AND(K5411=3,L5411&gt;=3),"Loyal",IF(K5411&gt;=3,"Recent / New",IF(L5411&gt;=3,"At Risk","Hibernating / Lost"))))</f>
        <v>Hibernating / Lost</v>
      </c>
      <c r="N5411" s="54" t="n">
        <f aca="false">IF(AND(Calc!$C$2&lt;=2009,Calc!$C$3&gt;=2009),F5411,0)+IF(AND(Calc!$C$2&lt;=2010,Calc!$C$3&gt;=2010),G5411,0)+IF(AND(Calc!$C$2&lt;=2011,Calc!$C$3&gt;=2011),H5411,0)</f>
        <v>430.69</v>
      </c>
      <c r="O5411" s="61" t="n">
        <f aca="false">IF(AND(N5411&gt;0,OR(Calc!$C$4="*",B5411=Calc!$C$4)),N5411+ROW()*0.000000001,0)</f>
        <v>430.690005411</v>
      </c>
    </row>
    <row r="5412" customFormat="false" ht="15" hidden="false" customHeight="false" outlineLevel="0" collapsed="false">
      <c r="A5412" s="49" t="n">
        <v>17843</v>
      </c>
      <c r="B5412" s="49" t="s">
        <v>189</v>
      </c>
      <c r="C5412" s="63" t="n">
        <v>40475</v>
      </c>
      <c r="D5412" s="63" t="n">
        <v>40583</v>
      </c>
      <c r="E5412" s="49" t="n">
        <v>2</v>
      </c>
      <c r="F5412" s="54" t="n">
        <v>0</v>
      </c>
      <c r="G5412" s="54" t="n">
        <v>114.92</v>
      </c>
      <c r="H5412" s="54" t="n">
        <v>197.73</v>
      </c>
      <c r="I5412" s="54" t="n">
        <f aca="false">SUM(F5412:H5412)</f>
        <v>312.65</v>
      </c>
      <c r="J5412" s="49" t="n">
        <f aca="false">Calc!$C$5-D5412</f>
        <v>304</v>
      </c>
      <c r="K5412" s="49" t="n">
        <f aca="false">IF(J5412&lt;=Calc!$C$11,4,IF(J5412&lt;=Calc!$C$12,3,IF(J5412&lt;=Calc!$C$13,2,1)))</f>
        <v>2</v>
      </c>
      <c r="L5412" s="49" t="n">
        <f aca="false">1+(E5412&gt;=Calc!$C$16)+(E5412&gt;=Calc!$C$17)+(E5412&gt;=Calc!$C$18)</f>
        <v>2</v>
      </c>
      <c r="M5412" s="49" t="str">
        <f aca="false">IF(AND(K5412=4,L5412&gt;=3),"Champions",IF(AND(K5412=3,L5412&gt;=3),"Loyal",IF(K5412&gt;=3,"Recent / New",IF(L5412&gt;=3,"At Risk","Hibernating / Lost"))))</f>
        <v>Hibernating / Lost</v>
      </c>
      <c r="N5412" s="54" t="n">
        <f aca="false">IF(AND(Calc!$C$2&lt;=2009,Calc!$C$3&gt;=2009),F5412,0)+IF(AND(Calc!$C$2&lt;=2010,Calc!$C$3&gt;=2010),G5412,0)+IF(AND(Calc!$C$2&lt;=2011,Calc!$C$3&gt;=2011),H5412,0)</f>
        <v>312.65</v>
      </c>
      <c r="O5412" s="61" t="n">
        <f aca="false">IF(AND(N5412&gt;0,OR(Calc!$C$4="*",B5412=Calc!$C$4)),N5412+ROW()*0.000000001,0)</f>
        <v>312.650005412</v>
      </c>
    </row>
    <row r="5413" customFormat="false" ht="15" hidden="false" customHeight="false" outlineLevel="0" collapsed="false">
      <c r="A5413" s="49" t="n">
        <v>17844</v>
      </c>
      <c r="B5413" s="49" t="s">
        <v>226</v>
      </c>
      <c r="C5413" s="63" t="n">
        <v>40780</v>
      </c>
      <c r="D5413" s="63" t="n">
        <v>40780</v>
      </c>
      <c r="E5413" s="49" t="n">
        <v>1</v>
      </c>
      <c r="F5413" s="54" t="n">
        <v>0</v>
      </c>
      <c r="G5413" s="54" t="n">
        <v>0</v>
      </c>
      <c r="H5413" s="54" t="n">
        <v>51.56</v>
      </c>
      <c r="I5413" s="54" t="n">
        <f aca="false">SUM(F5413:H5413)</f>
        <v>51.56</v>
      </c>
      <c r="J5413" s="49" t="n">
        <f aca="false">Calc!$C$5-D5413</f>
        <v>107</v>
      </c>
      <c r="K5413" s="49" t="n">
        <f aca="false">IF(J5413&lt;=Calc!$C$11,4,IF(J5413&lt;=Calc!$C$12,3,IF(J5413&lt;=Calc!$C$13,2,1)))</f>
        <v>2</v>
      </c>
      <c r="L5413" s="49" t="n">
        <f aca="false">1+(E5413&gt;=Calc!$C$16)+(E5413&gt;=Calc!$C$17)+(E5413&gt;=Calc!$C$18)</f>
        <v>1</v>
      </c>
      <c r="M5413" s="49" t="str">
        <f aca="false">IF(AND(K5413=4,L5413&gt;=3),"Champions",IF(AND(K5413=3,L5413&gt;=3),"Loyal",IF(K5413&gt;=3,"Recent / New",IF(L5413&gt;=3,"At Risk","Hibernating / Lost"))))</f>
        <v>Hibernating / Lost</v>
      </c>
      <c r="N5413" s="54" t="n">
        <f aca="false">IF(AND(Calc!$C$2&lt;=2009,Calc!$C$3&gt;=2009),F5413,0)+IF(AND(Calc!$C$2&lt;=2010,Calc!$C$3&gt;=2010),G5413,0)+IF(AND(Calc!$C$2&lt;=2011,Calc!$C$3&gt;=2011),H5413,0)</f>
        <v>51.56</v>
      </c>
      <c r="O5413" s="61" t="n">
        <f aca="false">IF(AND(N5413&gt;0,OR(Calc!$C$4="*",B5413=Calc!$C$4)),N5413+ROW()*0.000000001,0)</f>
        <v>51.560005413</v>
      </c>
    </row>
    <row r="5414" customFormat="false" ht="15" hidden="false" customHeight="false" outlineLevel="0" collapsed="false">
      <c r="A5414" s="49" t="n">
        <v>17845</v>
      </c>
      <c r="B5414" s="49" t="s">
        <v>189</v>
      </c>
      <c r="C5414" s="63" t="n">
        <v>40310</v>
      </c>
      <c r="D5414" s="63" t="n">
        <v>40331</v>
      </c>
      <c r="E5414" s="49" t="n">
        <v>4</v>
      </c>
      <c r="F5414" s="54" t="n">
        <v>0</v>
      </c>
      <c r="G5414" s="54" t="n">
        <v>596.09</v>
      </c>
      <c r="H5414" s="54" t="n">
        <v>0</v>
      </c>
      <c r="I5414" s="54" t="n">
        <f aca="false">SUM(F5414:H5414)</f>
        <v>596.09</v>
      </c>
      <c r="J5414" s="49" t="n">
        <f aca="false">Calc!$C$5-D5414</f>
        <v>556</v>
      </c>
      <c r="K5414" s="49" t="n">
        <f aca="false">IF(J5414&lt;=Calc!$C$11,4,IF(J5414&lt;=Calc!$C$12,3,IF(J5414&lt;=Calc!$C$13,2,1)))</f>
        <v>1</v>
      </c>
      <c r="L5414" s="49" t="n">
        <f aca="false">1+(E5414&gt;=Calc!$C$16)+(E5414&gt;=Calc!$C$17)+(E5414&gt;=Calc!$C$18)</f>
        <v>3</v>
      </c>
      <c r="M5414" s="49" t="str">
        <f aca="false">IF(AND(K5414=4,L5414&gt;=3),"Champions",IF(AND(K5414=3,L5414&gt;=3),"Loyal",IF(K5414&gt;=3,"Recent / New",IF(L5414&gt;=3,"At Risk","Hibernating / Lost"))))</f>
        <v>At Risk</v>
      </c>
      <c r="N5414" s="54" t="n">
        <f aca="false">IF(AND(Calc!$C$2&lt;=2009,Calc!$C$3&gt;=2009),F5414,0)+IF(AND(Calc!$C$2&lt;=2010,Calc!$C$3&gt;=2010),G5414,0)+IF(AND(Calc!$C$2&lt;=2011,Calc!$C$3&gt;=2011),H5414,0)</f>
        <v>596.09</v>
      </c>
      <c r="O5414" s="61" t="n">
        <f aca="false">IF(AND(N5414&gt;0,OR(Calc!$C$4="*",B5414=Calc!$C$4)),N5414+ROW()*0.000000001,0)</f>
        <v>596.090005414</v>
      </c>
    </row>
    <row r="5415" customFormat="false" ht="15" hidden="false" customHeight="false" outlineLevel="0" collapsed="false">
      <c r="A5415" s="49" t="n">
        <v>17847</v>
      </c>
      <c r="B5415" s="49" t="s">
        <v>189</v>
      </c>
      <c r="C5415" s="63" t="n">
        <v>40241</v>
      </c>
      <c r="D5415" s="63" t="n">
        <v>40371</v>
      </c>
      <c r="E5415" s="49" t="n">
        <v>2</v>
      </c>
      <c r="F5415" s="54" t="n">
        <v>0</v>
      </c>
      <c r="G5415" s="54" t="n">
        <v>125.74</v>
      </c>
      <c r="H5415" s="54" t="n">
        <v>0</v>
      </c>
      <c r="I5415" s="54" t="n">
        <f aca="false">SUM(F5415:H5415)</f>
        <v>125.74</v>
      </c>
      <c r="J5415" s="49" t="n">
        <f aca="false">Calc!$C$5-D5415</f>
        <v>516</v>
      </c>
      <c r="K5415" s="49" t="n">
        <f aca="false">IF(J5415&lt;=Calc!$C$11,4,IF(J5415&lt;=Calc!$C$12,3,IF(J5415&lt;=Calc!$C$13,2,1)))</f>
        <v>1</v>
      </c>
      <c r="L5415" s="49" t="n">
        <f aca="false">1+(E5415&gt;=Calc!$C$16)+(E5415&gt;=Calc!$C$17)+(E5415&gt;=Calc!$C$18)</f>
        <v>2</v>
      </c>
      <c r="M5415" s="49" t="str">
        <f aca="false">IF(AND(K5415=4,L5415&gt;=3),"Champions",IF(AND(K5415=3,L5415&gt;=3),"Loyal",IF(K5415&gt;=3,"Recent / New",IF(L5415&gt;=3,"At Risk","Hibernating / Lost"))))</f>
        <v>Hibernating / Lost</v>
      </c>
      <c r="N5415" s="54" t="n">
        <f aca="false">IF(AND(Calc!$C$2&lt;=2009,Calc!$C$3&gt;=2009),F5415,0)+IF(AND(Calc!$C$2&lt;=2010,Calc!$C$3&gt;=2010),G5415,0)+IF(AND(Calc!$C$2&lt;=2011,Calc!$C$3&gt;=2011),H5415,0)</f>
        <v>125.74</v>
      </c>
      <c r="O5415" s="61" t="n">
        <f aca="false">IF(AND(N5415&gt;0,OR(Calc!$C$4="*",B5415=Calc!$C$4)),N5415+ROW()*0.000000001,0)</f>
        <v>125.740005415</v>
      </c>
    </row>
    <row r="5416" customFormat="false" ht="15" hidden="false" customHeight="false" outlineLevel="0" collapsed="false">
      <c r="A5416" s="49" t="n">
        <v>17848</v>
      </c>
      <c r="B5416" s="49" t="s">
        <v>189</v>
      </c>
      <c r="C5416" s="63" t="n">
        <v>40153</v>
      </c>
      <c r="D5416" s="63" t="n">
        <v>40805</v>
      </c>
      <c r="E5416" s="49" t="n">
        <v>30</v>
      </c>
      <c r="F5416" s="54" t="n">
        <v>162.45</v>
      </c>
      <c r="G5416" s="54" t="n">
        <v>2559.36</v>
      </c>
      <c r="H5416" s="54" t="n">
        <v>803.9</v>
      </c>
      <c r="I5416" s="54" t="n">
        <f aca="false">SUM(F5416:H5416)</f>
        <v>3525.71</v>
      </c>
      <c r="J5416" s="49" t="n">
        <f aca="false">Calc!$C$5-D5416</f>
        <v>82</v>
      </c>
      <c r="K5416" s="49" t="n">
        <f aca="false">IF(J5416&lt;=Calc!$C$11,4,IF(J5416&lt;=Calc!$C$12,3,IF(J5416&lt;=Calc!$C$13,2,1)))</f>
        <v>3</v>
      </c>
      <c r="L5416" s="49" t="n">
        <f aca="false">1+(E5416&gt;=Calc!$C$16)+(E5416&gt;=Calc!$C$17)+(E5416&gt;=Calc!$C$18)</f>
        <v>4</v>
      </c>
      <c r="M5416" s="49" t="str">
        <f aca="false">IF(AND(K5416=4,L5416&gt;=3),"Champions",IF(AND(K5416=3,L5416&gt;=3),"Loyal",IF(K5416&gt;=3,"Recent / New",IF(L5416&gt;=3,"At Risk","Hibernating / Lost"))))</f>
        <v>Loyal</v>
      </c>
      <c r="N5416" s="54" t="n">
        <f aca="false">IF(AND(Calc!$C$2&lt;=2009,Calc!$C$3&gt;=2009),F5416,0)+IF(AND(Calc!$C$2&lt;=2010,Calc!$C$3&gt;=2010),G5416,0)+IF(AND(Calc!$C$2&lt;=2011,Calc!$C$3&gt;=2011),H5416,0)</f>
        <v>3525.71</v>
      </c>
      <c r="O5416" s="61" t="n">
        <f aca="false">IF(AND(N5416&gt;0,OR(Calc!$C$4="*",B5416=Calc!$C$4)),N5416+ROW()*0.000000001,0)</f>
        <v>3525.710005416</v>
      </c>
    </row>
    <row r="5417" customFormat="false" ht="15" hidden="false" customHeight="false" outlineLevel="0" collapsed="false">
      <c r="A5417" s="49" t="n">
        <v>17849</v>
      </c>
      <c r="B5417" s="49" t="s">
        <v>189</v>
      </c>
      <c r="C5417" s="63" t="n">
        <v>40251</v>
      </c>
      <c r="D5417" s="63" t="n">
        <v>40668</v>
      </c>
      <c r="E5417" s="49" t="n">
        <v>8</v>
      </c>
      <c r="F5417" s="54" t="n">
        <v>0</v>
      </c>
      <c r="G5417" s="54" t="n">
        <v>457.96</v>
      </c>
      <c r="H5417" s="54" t="n">
        <v>605.8</v>
      </c>
      <c r="I5417" s="54" t="n">
        <f aca="false">SUM(F5417:H5417)</f>
        <v>1063.76</v>
      </c>
      <c r="J5417" s="49" t="n">
        <f aca="false">Calc!$C$5-D5417</f>
        <v>219</v>
      </c>
      <c r="K5417" s="49" t="n">
        <f aca="false">IF(J5417&lt;=Calc!$C$11,4,IF(J5417&lt;=Calc!$C$12,3,IF(J5417&lt;=Calc!$C$13,2,1)))</f>
        <v>2</v>
      </c>
      <c r="L5417" s="49" t="n">
        <f aca="false">1+(E5417&gt;=Calc!$C$16)+(E5417&gt;=Calc!$C$17)+(E5417&gt;=Calc!$C$18)</f>
        <v>4</v>
      </c>
      <c r="M5417" s="49" t="str">
        <f aca="false">IF(AND(K5417=4,L5417&gt;=3),"Champions",IF(AND(K5417=3,L5417&gt;=3),"Loyal",IF(K5417&gt;=3,"Recent / New",IF(L5417&gt;=3,"At Risk","Hibernating / Lost"))))</f>
        <v>At Risk</v>
      </c>
      <c r="N5417" s="54" t="n">
        <f aca="false">IF(AND(Calc!$C$2&lt;=2009,Calc!$C$3&gt;=2009),F5417,0)+IF(AND(Calc!$C$2&lt;=2010,Calc!$C$3&gt;=2010),G5417,0)+IF(AND(Calc!$C$2&lt;=2011,Calc!$C$3&gt;=2011),H5417,0)</f>
        <v>1063.76</v>
      </c>
      <c r="O5417" s="61" t="n">
        <f aca="false">IF(AND(N5417&gt;0,OR(Calc!$C$4="*",B5417=Calc!$C$4)),N5417+ROW()*0.000000001,0)</f>
        <v>1063.760005417</v>
      </c>
    </row>
    <row r="5418" customFormat="false" ht="15" hidden="false" customHeight="false" outlineLevel="0" collapsed="false">
      <c r="A5418" s="49" t="n">
        <v>17850</v>
      </c>
      <c r="B5418" s="49" t="s">
        <v>189</v>
      </c>
      <c r="C5418" s="63" t="n">
        <v>40152</v>
      </c>
      <c r="D5418" s="63" t="n">
        <v>40514</v>
      </c>
      <c r="E5418" s="49" t="n">
        <v>155</v>
      </c>
      <c r="F5418" s="54" t="n">
        <v>7411.14</v>
      </c>
      <c r="G5418" s="54" t="n">
        <v>43084.36</v>
      </c>
      <c r="H5418" s="54" t="n">
        <v>-87.73</v>
      </c>
      <c r="I5418" s="54" t="n">
        <f aca="false">SUM(F5418:H5418)</f>
        <v>50407.77</v>
      </c>
      <c r="J5418" s="49" t="n">
        <f aca="false">Calc!$C$5-D5418</f>
        <v>373</v>
      </c>
      <c r="K5418" s="49" t="n">
        <f aca="false">IF(J5418&lt;=Calc!$C$11,4,IF(J5418&lt;=Calc!$C$12,3,IF(J5418&lt;=Calc!$C$13,2,1)))</f>
        <v>2</v>
      </c>
      <c r="L5418" s="49" t="n">
        <f aca="false">1+(E5418&gt;=Calc!$C$16)+(E5418&gt;=Calc!$C$17)+(E5418&gt;=Calc!$C$18)</f>
        <v>4</v>
      </c>
      <c r="M5418" s="49" t="str">
        <f aca="false">IF(AND(K5418=4,L5418&gt;=3),"Champions",IF(AND(K5418=3,L5418&gt;=3),"Loyal",IF(K5418&gt;=3,"Recent / New",IF(L5418&gt;=3,"At Risk","Hibernating / Lost"))))</f>
        <v>At Risk</v>
      </c>
      <c r="N5418" s="54" t="n">
        <f aca="false">IF(AND(Calc!$C$2&lt;=2009,Calc!$C$3&gt;=2009),F5418,0)+IF(AND(Calc!$C$2&lt;=2010,Calc!$C$3&gt;=2010),G5418,0)+IF(AND(Calc!$C$2&lt;=2011,Calc!$C$3&gt;=2011),H5418,0)</f>
        <v>50407.77</v>
      </c>
      <c r="O5418" s="61" t="n">
        <f aca="false">IF(AND(N5418&gt;0,OR(Calc!$C$4="*",B5418=Calc!$C$4)),N5418+ROW()*0.000000001,0)</f>
        <v>50407.770005418</v>
      </c>
    </row>
    <row r="5419" customFormat="false" ht="15" hidden="false" customHeight="false" outlineLevel="0" collapsed="false">
      <c r="A5419" s="49" t="n">
        <v>17851</v>
      </c>
      <c r="B5419" s="49" t="s">
        <v>189</v>
      </c>
      <c r="C5419" s="63" t="n">
        <v>40150</v>
      </c>
      <c r="D5419" s="63" t="n">
        <v>40464</v>
      </c>
      <c r="E5419" s="49" t="n">
        <v>6</v>
      </c>
      <c r="F5419" s="54" t="n">
        <v>1130.68</v>
      </c>
      <c r="G5419" s="54" t="n">
        <v>421.67</v>
      </c>
      <c r="H5419" s="54" t="n">
        <v>0</v>
      </c>
      <c r="I5419" s="54" t="n">
        <f aca="false">SUM(F5419:H5419)</f>
        <v>1552.35</v>
      </c>
      <c r="J5419" s="49" t="n">
        <f aca="false">Calc!$C$5-D5419</f>
        <v>423</v>
      </c>
      <c r="K5419" s="49" t="n">
        <f aca="false">IF(J5419&lt;=Calc!$C$11,4,IF(J5419&lt;=Calc!$C$12,3,IF(J5419&lt;=Calc!$C$13,2,1)))</f>
        <v>1</v>
      </c>
      <c r="L5419" s="49" t="n">
        <f aca="false">1+(E5419&gt;=Calc!$C$16)+(E5419&gt;=Calc!$C$17)+(E5419&gt;=Calc!$C$18)</f>
        <v>3</v>
      </c>
      <c r="M5419" s="49" t="str">
        <f aca="false">IF(AND(K5419=4,L5419&gt;=3),"Champions",IF(AND(K5419=3,L5419&gt;=3),"Loyal",IF(K5419&gt;=3,"Recent / New",IF(L5419&gt;=3,"At Risk","Hibernating / Lost"))))</f>
        <v>At Risk</v>
      </c>
      <c r="N5419" s="54" t="n">
        <f aca="false">IF(AND(Calc!$C$2&lt;=2009,Calc!$C$3&gt;=2009),F5419,0)+IF(AND(Calc!$C$2&lt;=2010,Calc!$C$3&gt;=2010),G5419,0)+IF(AND(Calc!$C$2&lt;=2011,Calc!$C$3&gt;=2011),H5419,0)</f>
        <v>1552.35</v>
      </c>
      <c r="O5419" s="61" t="n">
        <f aca="false">IF(AND(N5419&gt;0,OR(Calc!$C$4="*",B5419=Calc!$C$4)),N5419+ROW()*0.000000001,0)</f>
        <v>1552.350005419</v>
      </c>
    </row>
    <row r="5420" customFormat="false" ht="15" hidden="false" customHeight="false" outlineLevel="0" collapsed="false">
      <c r="A5420" s="49" t="n">
        <v>17852</v>
      </c>
      <c r="B5420" s="49" t="s">
        <v>189</v>
      </c>
      <c r="C5420" s="63" t="n">
        <v>40155</v>
      </c>
      <c r="D5420" s="63" t="n">
        <v>40875</v>
      </c>
      <c r="E5420" s="49" t="n">
        <v>5</v>
      </c>
      <c r="F5420" s="54" t="n">
        <v>380.36</v>
      </c>
      <c r="G5420" s="54" t="n">
        <v>163.11</v>
      </c>
      <c r="H5420" s="54" t="n">
        <v>114.34</v>
      </c>
      <c r="I5420" s="54" t="n">
        <f aca="false">SUM(F5420:H5420)</f>
        <v>657.81</v>
      </c>
      <c r="J5420" s="49" t="n">
        <f aca="false">Calc!$C$5-D5420</f>
        <v>12</v>
      </c>
      <c r="K5420" s="49" t="n">
        <f aca="false">IF(J5420&lt;=Calc!$C$11,4,IF(J5420&lt;=Calc!$C$12,3,IF(J5420&lt;=Calc!$C$13,2,1)))</f>
        <v>4</v>
      </c>
      <c r="L5420" s="49" t="n">
        <f aca="false">1+(E5420&gt;=Calc!$C$16)+(E5420&gt;=Calc!$C$17)+(E5420&gt;=Calc!$C$18)</f>
        <v>3</v>
      </c>
      <c r="M5420" s="49" t="str">
        <f aca="false">IF(AND(K5420=4,L5420&gt;=3),"Champions",IF(AND(K5420=3,L5420&gt;=3),"Loyal",IF(K5420&gt;=3,"Recent / New",IF(L5420&gt;=3,"At Risk","Hibernating / Lost"))))</f>
        <v>Champions</v>
      </c>
      <c r="N5420" s="54" t="n">
        <f aca="false">IF(AND(Calc!$C$2&lt;=2009,Calc!$C$3&gt;=2009),F5420,0)+IF(AND(Calc!$C$2&lt;=2010,Calc!$C$3&gt;=2010),G5420,0)+IF(AND(Calc!$C$2&lt;=2011,Calc!$C$3&gt;=2011),H5420,0)</f>
        <v>657.81</v>
      </c>
      <c r="O5420" s="61" t="n">
        <f aca="false">IF(AND(N5420&gt;0,OR(Calc!$C$4="*",B5420=Calc!$C$4)),N5420+ROW()*0.000000001,0)</f>
        <v>657.81000542</v>
      </c>
    </row>
    <row r="5421" customFormat="false" ht="15" hidden="false" customHeight="false" outlineLevel="0" collapsed="false">
      <c r="A5421" s="49" t="n">
        <v>17853</v>
      </c>
      <c r="B5421" s="49" t="s">
        <v>189</v>
      </c>
      <c r="C5421" s="63" t="n">
        <v>40150</v>
      </c>
      <c r="D5421" s="63" t="n">
        <v>40479</v>
      </c>
      <c r="E5421" s="49" t="n">
        <v>3</v>
      </c>
      <c r="F5421" s="54" t="n">
        <v>584.35</v>
      </c>
      <c r="G5421" s="54" t="n">
        <v>1011.94</v>
      </c>
      <c r="H5421" s="54" t="n">
        <v>0</v>
      </c>
      <c r="I5421" s="54" t="n">
        <f aca="false">SUM(F5421:H5421)</f>
        <v>1596.29</v>
      </c>
      <c r="J5421" s="49" t="n">
        <f aca="false">Calc!$C$5-D5421</f>
        <v>408</v>
      </c>
      <c r="K5421" s="49" t="n">
        <f aca="false">IF(J5421&lt;=Calc!$C$11,4,IF(J5421&lt;=Calc!$C$12,3,IF(J5421&lt;=Calc!$C$13,2,1)))</f>
        <v>1</v>
      </c>
      <c r="L5421" s="49" t="n">
        <f aca="false">1+(E5421&gt;=Calc!$C$16)+(E5421&gt;=Calc!$C$17)+(E5421&gt;=Calc!$C$18)</f>
        <v>2</v>
      </c>
      <c r="M5421" s="49" t="str">
        <f aca="false">IF(AND(K5421=4,L5421&gt;=3),"Champions",IF(AND(K5421=3,L5421&gt;=3),"Loyal",IF(K5421&gt;=3,"Recent / New",IF(L5421&gt;=3,"At Risk","Hibernating / Lost"))))</f>
        <v>Hibernating / Lost</v>
      </c>
      <c r="N5421" s="54" t="n">
        <f aca="false">IF(AND(Calc!$C$2&lt;=2009,Calc!$C$3&gt;=2009),F5421,0)+IF(AND(Calc!$C$2&lt;=2010,Calc!$C$3&gt;=2010),G5421,0)+IF(AND(Calc!$C$2&lt;=2011,Calc!$C$3&gt;=2011),H5421,0)</f>
        <v>1596.29</v>
      </c>
      <c r="O5421" s="61" t="n">
        <f aca="false">IF(AND(N5421&gt;0,OR(Calc!$C$4="*",B5421=Calc!$C$4)),N5421+ROW()*0.000000001,0)</f>
        <v>1596.290005421</v>
      </c>
    </row>
    <row r="5422" customFormat="false" ht="15" hidden="false" customHeight="false" outlineLevel="0" collapsed="false">
      <c r="A5422" s="49" t="n">
        <v>17854</v>
      </c>
      <c r="B5422" s="49" t="s">
        <v>189</v>
      </c>
      <c r="C5422" s="63" t="n">
        <v>40155</v>
      </c>
      <c r="D5422" s="63" t="n">
        <v>40701</v>
      </c>
      <c r="E5422" s="49" t="n">
        <v>6</v>
      </c>
      <c r="F5422" s="54" t="n">
        <v>135.94</v>
      </c>
      <c r="G5422" s="54" t="n">
        <v>621.3</v>
      </c>
      <c r="H5422" s="54" t="n">
        <v>311.26</v>
      </c>
      <c r="I5422" s="54" t="n">
        <f aca="false">SUM(F5422:H5422)</f>
        <v>1068.5</v>
      </c>
      <c r="J5422" s="49" t="n">
        <f aca="false">Calc!$C$5-D5422</f>
        <v>186</v>
      </c>
      <c r="K5422" s="49" t="n">
        <f aca="false">IF(J5422&lt;=Calc!$C$11,4,IF(J5422&lt;=Calc!$C$12,3,IF(J5422&lt;=Calc!$C$13,2,1)))</f>
        <v>2</v>
      </c>
      <c r="L5422" s="49" t="n">
        <f aca="false">1+(E5422&gt;=Calc!$C$16)+(E5422&gt;=Calc!$C$17)+(E5422&gt;=Calc!$C$18)</f>
        <v>3</v>
      </c>
      <c r="M5422" s="49" t="str">
        <f aca="false">IF(AND(K5422=4,L5422&gt;=3),"Champions",IF(AND(K5422=3,L5422&gt;=3),"Loyal",IF(K5422&gt;=3,"Recent / New",IF(L5422&gt;=3,"At Risk","Hibernating / Lost"))))</f>
        <v>At Risk</v>
      </c>
      <c r="N5422" s="54" t="n">
        <f aca="false">IF(AND(Calc!$C$2&lt;=2009,Calc!$C$3&gt;=2009),F5422,0)+IF(AND(Calc!$C$2&lt;=2010,Calc!$C$3&gt;=2010),G5422,0)+IF(AND(Calc!$C$2&lt;=2011,Calc!$C$3&gt;=2011),H5422,0)</f>
        <v>1068.5</v>
      </c>
      <c r="O5422" s="61" t="n">
        <f aca="false">IF(AND(N5422&gt;0,OR(Calc!$C$4="*",B5422=Calc!$C$4)),N5422+ROW()*0.000000001,0)</f>
        <v>1068.500005422</v>
      </c>
    </row>
    <row r="5423" customFormat="false" ht="15" hidden="false" customHeight="false" outlineLevel="0" collapsed="false">
      <c r="A5423" s="49" t="n">
        <v>17855</v>
      </c>
      <c r="B5423" s="49" t="s">
        <v>189</v>
      </c>
      <c r="C5423" s="63" t="n">
        <v>40514</v>
      </c>
      <c r="D5423" s="63" t="n">
        <v>40514</v>
      </c>
      <c r="E5423" s="49" t="n">
        <v>1</v>
      </c>
      <c r="F5423" s="54" t="n">
        <v>0</v>
      </c>
      <c r="G5423" s="54" t="n">
        <v>208.97</v>
      </c>
      <c r="H5423" s="54" t="n">
        <v>0</v>
      </c>
      <c r="I5423" s="54" t="n">
        <f aca="false">SUM(F5423:H5423)</f>
        <v>208.97</v>
      </c>
      <c r="J5423" s="49" t="n">
        <f aca="false">Calc!$C$5-D5423</f>
        <v>373</v>
      </c>
      <c r="K5423" s="49" t="n">
        <f aca="false">IF(J5423&lt;=Calc!$C$11,4,IF(J5423&lt;=Calc!$C$12,3,IF(J5423&lt;=Calc!$C$13,2,1)))</f>
        <v>2</v>
      </c>
      <c r="L5423" s="49" t="n">
        <f aca="false">1+(E5423&gt;=Calc!$C$16)+(E5423&gt;=Calc!$C$17)+(E5423&gt;=Calc!$C$18)</f>
        <v>1</v>
      </c>
      <c r="M5423" s="49" t="str">
        <f aca="false">IF(AND(K5423=4,L5423&gt;=3),"Champions",IF(AND(K5423=3,L5423&gt;=3),"Loyal",IF(K5423&gt;=3,"Recent / New",IF(L5423&gt;=3,"At Risk","Hibernating / Lost"))))</f>
        <v>Hibernating / Lost</v>
      </c>
      <c r="N5423" s="54" t="n">
        <f aca="false">IF(AND(Calc!$C$2&lt;=2009,Calc!$C$3&gt;=2009),F5423,0)+IF(AND(Calc!$C$2&lt;=2010,Calc!$C$3&gt;=2010),G5423,0)+IF(AND(Calc!$C$2&lt;=2011,Calc!$C$3&gt;=2011),H5423,0)</f>
        <v>208.97</v>
      </c>
      <c r="O5423" s="61" t="n">
        <f aca="false">IF(AND(N5423&gt;0,OR(Calc!$C$4="*",B5423=Calc!$C$4)),N5423+ROW()*0.000000001,0)</f>
        <v>208.970005423</v>
      </c>
    </row>
    <row r="5424" customFormat="false" ht="15" hidden="false" customHeight="false" outlineLevel="0" collapsed="false">
      <c r="A5424" s="49" t="n">
        <v>17856</v>
      </c>
      <c r="B5424" s="49" t="s">
        <v>189</v>
      </c>
      <c r="C5424" s="63" t="n">
        <v>40605</v>
      </c>
      <c r="D5424" s="63" t="n">
        <v>40885</v>
      </c>
      <c r="E5424" s="49" t="n">
        <v>4</v>
      </c>
      <c r="F5424" s="54" t="n">
        <v>0</v>
      </c>
      <c r="G5424" s="54" t="n">
        <v>0</v>
      </c>
      <c r="H5424" s="54" t="n">
        <v>1393.79</v>
      </c>
      <c r="I5424" s="54" t="n">
        <f aca="false">SUM(F5424:H5424)</f>
        <v>1393.79</v>
      </c>
      <c r="J5424" s="49" t="n">
        <f aca="false">Calc!$C$5-D5424</f>
        <v>2</v>
      </c>
      <c r="K5424" s="49" t="n">
        <f aca="false">IF(J5424&lt;=Calc!$C$11,4,IF(J5424&lt;=Calc!$C$12,3,IF(J5424&lt;=Calc!$C$13,2,1)))</f>
        <v>4</v>
      </c>
      <c r="L5424" s="49" t="n">
        <f aca="false">1+(E5424&gt;=Calc!$C$16)+(E5424&gt;=Calc!$C$17)+(E5424&gt;=Calc!$C$18)</f>
        <v>3</v>
      </c>
      <c r="M5424" s="49" t="str">
        <f aca="false">IF(AND(K5424=4,L5424&gt;=3),"Champions",IF(AND(K5424=3,L5424&gt;=3),"Loyal",IF(K5424&gt;=3,"Recent / New",IF(L5424&gt;=3,"At Risk","Hibernating / Lost"))))</f>
        <v>Champions</v>
      </c>
      <c r="N5424" s="54" t="n">
        <f aca="false">IF(AND(Calc!$C$2&lt;=2009,Calc!$C$3&gt;=2009),F5424,0)+IF(AND(Calc!$C$2&lt;=2010,Calc!$C$3&gt;=2010),G5424,0)+IF(AND(Calc!$C$2&lt;=2011,Calc!$C$3&gt;=2011),H5424,0)</f>
        <v>1393.79</v>
      </c>
      <c r="O5424" s="61" t="n">
        <f aca="false">IF(AND(N5424&gt;0,OR(Calc!$C$4="*",B5424=Calc!$C$4)),N5424+ROW()*0.000000001,0)</f>
        <v>1393.790005424</v>
      </c>
    </row>
    <row r="5425" customFormat="false" ht="15" hidden="false" customHeight="false" outlineLevel="0" collapsed="false">
      <c r="A5425" s="49" t="n">
        <v>17857</v>
      </c>
      <c r="B5425" s="49" t="s">
        <v>189</v>
      </c>
      <c r="C5425" s="63" t="n">
        <v>40245</v>
      </c>
      <c r="D5425" s="63" t="n">
        <v>40882</v>
      </c>
      <c r="E5425" s="49" t="n">
        <v>23</v>
      </c>
      <c r="F5425" s="54" t="n">
        <v>0</v>
      </c>
      <c r="G5425" s="54" t="n">
        <v>1808.7</v>
      </c>
      <c r="H5425" s="54" t="n">
        <v>23845.14</v>
      </c>
      <c r="I5425" s="54" t="n">
        <f aca="false">SUM(F5425:H5425)</f>
        <v>25653.84</v>
      </c>
      <c r="J5425" s="49" t="n">
        <f aca="false">Calc!$C$5-D5425</f>
        <v>5</v>
      </c>
      <c r="K5425" s="49" t="n">
        <f aca="false">IF(J5425&lt;=Calc!$C$11,4,IF(J5425&lt;=Calc!$C$12,3,IF(J5425&lt;=Calc!$C$13,2,1)))</f>
        <v>4</v>
      </c>
      <c r="L5425" s="49" t="n">
        <f aca="false">1+(E5425&gt;=Calc!$C$16)+(E5425&gt;=Calc!$C$17)+(E5425&gt;=Calc!$C$18)</f>
        <v>4</v>
      </c>
      <c r="M5425" s="49" t="str">
        <f aca="false">IF(AND(K5425=4,L5425&gt;=3),"Champions",IF(AND(K5425=3,L5425&gt;=3),"Loyal",IF(K5425&gt;=3,"Recent / New",IF(L5425&gt;=3,"At Risk","Hibernating / Lost"))))</f>
        <v>Champions</v>
      </c>
      <c r="N5425" s="54" t="n">
        <f aca="false">IF(AND(Calc!$C$2&lt;=2009,Calc!$C$3&gt;=2009),F5425,0)+IF(AND(Calc!$C$2&lt;=2010,Calc!$C$3&gt;=2010),G5425,0)+IF(AND(Calc!$C$2&lt;=2011,Calc!$C$3&gt;=2011),H5425,0)</f>
        <v>25653.84</v>
      </c>
      <c r="O5425" s="61" t="n">
        <f aca="false">IF(AND(N5425&gt;0,OR(Calc!$C$4="*",B5425=Calc!$C$4)),N5425+ROW()*0.000000001,0)</f>
        <v>25653.840005425</v>
      </c>
    </row>
    <row r="5426" customFormat="false" ht="15" hidden="false" customHeight="false" outlineLevel="0" collapsed="false">
      <c r="A5426" s="49" t="n">
        <v>17858</v>
      </c>
      <c r="B5426" s="49" t="s">
        <v>189</v>
      </c>
      <c r="C5426" s="63" t="n">
        <v>40153</v>
      </c>
      <c r="D5426" s="63" t="n">
        <v>40881</v>
      </c>
      <c r="E5426" s="49" t="n">
        <v>30</v>
      </c>
      <c r="F5426" s="54" t="n">
        <v>1136.37</v>
      </c>
      <c r="G5426" s="54" t="n">
        <v>7723.47</v>
      </c>
      <c r="H5426" s="54" t="n">
        <v>3598.81</v>
      </c>
      <c r="I5426" s="54" t="n">
        <f aca="false">SUM(F5426:H5426)</f>
        <v>12458.65</v>
      </c>
      <c r="J5426" s="49" t="n">
        <f aca="false">Calc!$C$5-D5426</f>
        <v>6</v>
      </c>
      <c r="K5426" s="49" t="n">
        <f aca="false">IF(J5426&lt;=Calc!$C$11,4,IF(J5426&lt;=Calc!$C$12,3,IF(J5426&lt;=Calc!$C$13,2,1)))</f>
        <v>4</v>
      </c>
      <c r="L5426" s="49" t="n">
        <f aca="false">1+(E5426&gt;=Calc!$C$16)+(E5426&gt;=Calc!$C$17)+(E5426&gt;=Calc!$C$18)</f>
        <v>4</v>
      </c>
      <c r="M5426" s="49" t="str">
        <f aca="false">IF(AND(K5426=4,L5426&gt;=3),"Champions",IF(AND(K5426=3,L5426&gt;=3),"Loyal",IF(K5426&gt;=3,"Recent / New",IF(L5426&gt;=3,"At Risk","Hibernating / Lost"))))</f>
        <v>Champions</v>
      </c>
      <c r="N5426" s="54" t="n">
        <f aca="false">IF(AND(Calc!$C$2&lt;=2009,Calc!$C$3&gt;=2009),F5426,0)+IF(AND(Calc!$C$2&lt;=2010,Calc!$C$3&gt;=2010),G5426,0)+IF(AND(Calc!$C$2&lt;=2011,Calc!$C$3&gt;=2011),H5426,0)</f>
        <v>12458.65</v>
      </c>
      <c r="O5426" s="61" t="n">
        <f aca="false">IF(AND(N5426&gt;0,OR(Calc!$C$4="*",B5426=Calc!$C$4)),N5426+ROW()*0.000000001,0)</f>
        <v>12458.650005426</v>
      </c>
    </row>
    <row r="5427" customFormat="false" ht="15" hidden="false" customHeight="false" outlineLevel="0" collapsed="false">
      <c r="A5427" s="49" t="n">
        <v>17859</v>
      </c>
      <c r="B5427" s="49" t="s">
        <v>189</v>
      </c>
      <c r="C5427" s="63" t="n">
        <v>40582</v>
      </c>
      <c r="D5427" s="63" t="n">
        <v>40582</v>
      </c>
      <c r="E5427" s="49" t="n">
        <v>1</v>
      </c>
      <c r="F5427" s="54" t="n">
        <v>0</v>
      </c>
      <c r="G5427" s="54" t="n">
        <v>0</v>
      </c>
      <c r="H5427" s="54" t="n">
        <v>141.92</v>
      </c>
      <c r="I5427" s="54" t="n">
        <f aca="false">SUM(F5427:H5427)</f>
        <v>141.92</v>
      </c>
      <c r="J5427" s="49" t="n">
        <f aca="false">Calc!$C$5-D5427</f>
        <v>305</v>
      </c>
      <c r="K5427" s="49" t="n">
        <f aca="false">IF(J5427&lt;=Calc!$C$11,4,IF(J5427&lt;=Calc!$C$12,3,IF(J5427&lt;=Calc!$C$13,2,1)))</f>
        <v>2</v>
      </c>
      <c r="L5427" s="49" t="n">
        <f aca="false">1+(E5427&gt;=Calc!$C$16)+(E5427&gt;=Calc!$C$17)+(E5427&gt;=Calc!$C$18)</f>
        <v>1</v>
      </c>
      <c r="M5427" s="49" t="str">
        <f aca="false">IF(AND(K5427=4,L5427&gt;=3),"Champions",IF(AND(K5427=3,L5427&gt;=3),"Loyal",IF(K5427&gt;=3,"Recent / New",IF(L5427&gt;=3,"At Risk","Hibernating / Lost"))))</f>
        <v>Hibernating / Lost</v>
      </c>
      <c r="N5427" s="54" t="n">
        <f aca="false">IF(AND(Calc!$C$2&lt;=2009,Calc!$C$3&gt;=2009),F5427,0)+IF(AND(Calc!$C$2&lt;=2010,Calc!$C$3&gt;=2010),G5427,0)+IF(AND(Calc!$C$2&lt;=2011,Calc!$C$3&gt;=2011),H5427,0)</f>
        <v>141.92</v>
      </c>
      <c r="O5427" s="61" t="n">
        <f aca="false">IF(AND(N5427&gt;0,OR(Calc!$C$4="*",B5427=Calc!$C$4)),N5427+ROW()*0.000000001,0)</f>
        <v>141.920005427</v>
      </c>
    </row>
    <row r="5428" customFormat="false" ht="15" hidden="false" customHeight="false" outlineLevel="0" collapsed="false">
      <c r="A5428" s="49" t="n">
        <v>17860</v>
      </c>
      <c r="B5428" s="49" t="s">
        <v>189</v>
      </c>
      <c r="C5428" s="63" t="n">
        <v>40158</v>
      </c>
      <c r="D5428" s="63" t="n">
        <v>40518</v>
      </c>
      <c r="E5428" s="49" t="n">
        <v>4</v>
      </c>
      <c r="F5428" s="54" t="n">
        <v>246.94</v>
      </c>
      <c r="G5428" s="54" t="n">
        <v>470.45</v>
      </c>
      <c r="H5428" s="54" t="n">
        <v>0</v>
      </c>
      <c r="I5428" s="54" t="n">
        <f aca="false">SUM(F5428:H5428)</f>
        <v>717.39</v>
      </c>
      <c r="J5428" s="49" t="n">
        <f aca="false">Calc!$C$5-D5428</f>
        <v>369</v>
      </c>
      <c r="K5428" s="49" t="n">
        <f aca="false">IF(J5428&lt;=Calc!$C$11,4,IF(J5428&lt;=Calc!$C$12,3,IF(J5428&lt;=Calc!$C$13,2,1)))</f>
        <v>2</v>
      </c>
      <c r="L5428" s="49" t="n">
        <f aca="false">1+(E5428&gt;=Calc!$C$16)+(E5428&gt;=Calc!$C$17)+(E5428&gt;=Calc!$C$18)</f>
        <v>3</v>
      </c>
      <c r="M5428" s="49" t="str">
        <f aca="false">IF(AND(K5428=4,L5428&gt;=3),"Champions",IF(AND(K5428=3,L5428&gt;=3),"Loyal",IF(K5428&gt;=3,"Recent / New",IF(L5428&gt;=3,"At Risk","Hibernating / Lost"))))</f>
        <v>At Risk</v>
      </c>
      <c r="N5428" s="54" t="n">
        <f aca="false">IF(AND(Calc!$C$2&lt;=2009,Calc!$C$3&gt;=2009),F5428,0)+IF(AND(Calc!$C$2&lt;=2010,Calc!$C$3&gt;=2010),G5428,0)+IF(AND(Calc!$C$2&lt;=2011,Calc!$C$3&gt;=2011),H5428,0)</f>
        <v>717.39</v>
      </c>
      <c r="O5428" s="61" t="n">
        <f aca="false">IF(AND(N5428&gt;0,OR(Calc!$C$4="*",B5428=Calc!$C$4)),N5428+ROW()*0.000000001,0)</f>
        <v>717.390005428</v>
      </c>
    </row>
    <row r="5429" customFormat="false" ht="15" hidden="false" customHeight="false" outlineLevel="0" collapsed="false">
      <c r="A5429" s="49" t="n">
        <v>17861</v>
      </c>
      <c r="B5429" s="49" t="s">
        <v>189</v>
      </c>
      <c r="C5429" s="63" t="n">
        <v>40157</v>
      </c>
      <c r="D5429" s="63" t="n">
        <v>40883</v>
      </c>
      <c r="E5429" s="49" t="n">
        <v>18</v>
      </c>
      <c r="F5429" s="54" t="n">
        <v>321.49</v>
      </c>
      <c r="G5429" s="54" t="n">
        <v>2647.42</v>
      </c>
      <c r="H5429" s="54" t="n">
        <v>2056.28</v>
      </c>
      <c r="I5429" s="54" t="n">
        <f aca="false">SUM(F5429:H5429)</f>
        <v>5025.19</v>
      </c>
      <c r="J5429" s="49" t="n">
        <f aca="false">Calc!$C$5-D5429</f>
        <v>4</v>
      </c>
      <c r="K5429" s="49" t="n">
        <f aca="false">IF(J5429&lt;=Calc!$C$11,4,IF(J5429&lt;=Calc!$C$12,3,IF(J5429&lt;=Calc!$C$13,2,1)))</f>
        <v>4</v>
      </c>
      <c r="L5429" s="49" t="n">
        <f aca="false">1+(E5429&gt;=Calc!$C$16)+(E5429&gt;=Calc!$C$17)+(E5429&gt;=Calc!$C$18)</f>
        <v>4</v>
      </c>
      <c r="M5429" s="49" t="str">
        <f aca="false">IF(AND(K5429=4,L5429&gt;=3),"Champions",IF(AND(K5429=3,L5429&gt;=3),"Loyal",IF(K5429&gt;=3,"Recent / New",IF(L5429&gt;=3,"At Risk","Hibernating / Lost"))))</f>
        <v>Champions</v>
      </c>
      <c r="N5429" s="54" t="n">
        <f aca="false">IF(AND(Calc!$C$2&lt;=2009,Calc!$C$3&gt;=2009),F5429,0)+IF(AND(Calc!$C$2&lt;=2010,Calc!$C$3&gt;=2010),G5429,0)+IF(AND(Calc!$C$2&lt;=2011,Calc!$C$3&gt;=2011),H5429,0)</f>
        <v>5025.19</v>
      </c>
      <c r="O5429" s="61" t="n">
        <f aca="false">IF(AND(N5429&gt;0,OR(Calc!$C$4="*",B5429=Calc!$C$4)),N5429+ROW()*0.000000001,0)</f>
        <v>5025.190005429</v>
      </c>
    </row>
    <row r="5430" customFormat="false" ht="15" hidden="false" customHeight="false" outlineLevel="0" collapsed="false">
      <c r="A5430" s="49" t="n">
        <v>17862</v>
      </c>
      <c r="B5430" s="49" t="s">
        <v>189</v>
      </c>
      <c r="C5430" s="63" t="n">
        <v>40323</v>
      </c>
      <c r="D5430" s="63" t="n">
        <v>40563</v>
      </c>
      <c r="E5430" s="49" t="n">
        <v>4</v>
      </c>
      <c r="F5430" s="54" t="n">
        <v>0</v>
      </c>
      <c r="G5430" s="54" t="n">
        <v>923.99</v>
      </c>
      <c r="H5430" s="54" t="n">
        <v>330.9</v>
      </c>
      <c r="I5430" s="54" t="n">
        <f aca="false">SUM(F5430:H5430)</f>
        <v>1254.89</v>
      </c>
      <c r="J5430" s="49" t="n">
        <f aca="false">Calc!$C$5-D5430</f>
        <v>324</v>
      </c>
      <c r="K5430" s="49" t="n">
        <f aca="false">IF(J5430&lt;=Calc!$C$11,4,IF(J5430&lt;=Calc!$C$12,3,IF(J5430&lt;=Calc!$C$13,2,1)))</f>
        <v>2</v>
      </c>
      <c r="L5430" s="49" t="n">
        <f aca="false">1+(E5430&gt;=Calc!$C$16)+(E5430&gt;=Calc!$C$17)+(E5430&gt;=Calc!$C$18)</f>
        <v>3</v>
      </c>
      <c r="M5430" s="49" t="str">
        <f aca="false">IF(AND(K5430=4,L5430&gt;=3),"Champions",IF(AND(K5430=3,L5430&gt;=3),"Loyal",IF(K5430&gt;=3,"Recent / New",IF(L5430&gt;=3,"At Risk","Hibernating / Lost"))))</f>
        <v>At Risk</v>
      </c>
      <c r="N5430" s="54" t="n">
        <f aca="false">IF(AND(Calc!$C$2&lt;=2009,Calc!$C$3&gt;=2009),F5430,0)+IF(AND(Calc!$C$2&lt;=2010,Calc!$C$3&gt;=2010),G5430,0)+IF(AND(Calc!$C$2&lt;=2011,Calc!$C$3&gt;=2011),H5430,0)</f>
        <v>1254.89</v>
      </c>
      <c r="O5430" s="61" t="n">
        <f aca="false">IF(AND(N5430&gt;0,OR(Calc!$C$4="*",B5430=Calc!$C$4)),N5430+ROW()*0.000000001,0)</f>
        <v>1254.89000543</v>
      </c>
    </row>
    <row r="5431" customFormat="false" ht="15" hidden="false" customHeight="false" outlineLevel="0" collapsed="false">
      <c r="A5431" s="49" t="n">
        <v>17863</v>
      </c>
      <c r="B5431" s="49" t="s">
        <v>189</v>
      </c>
      <c r="C5431" s="63" t="n">
        <v>40234</v>
      </c>
      <c r="D5431" s="63" t="n">
        <v>40827</v>
      </c>
      <c r="E5431" s="49" t="n">
        <v>12</v>
      </c>
      <c r="F5431" s="54" t="n">
        <v>0</v>
      </c>
      <c r="G5431" s="54" t="n">
        <v>2585.2</v>
      </c>
      <c r="H5431" s="54" t="n">
        <v>2775.28</v>
      </c>
      <c r="I5431" s="54" t="n">
        <f aca="false">SUM(F5431:H5431)</f>
        <v>5360.48</v>
      </c>
      <c r="J5431" s="49" t="n">
        <f aca="false">Calc!$C$5-D5431</f>
        <v>60</v>
      </c>
      <c r="K5431" s="49" t="n">
        <f aca="false">IF(J5431&lt;=Calc!$C$11,4,IF(J5431&lt;=Calc!$C$12,3,IF(J5431&lt;=Calc!$C$13,2,1)))</f>
        <v>3</v>
      </c>
      <c r="L5431" s="49" t="n">
        <f aca="false">1+(E5431&gt;=Calc!$C$16)+(E5431&gt;=Calc!$C$17)+(E5431&gt;=Calc!$C$18)</f>
        <v>4</v>
      </c>
      <c r="M5431" s="49" t="str">
        <f aca="false">IF(AND(K5431=4,L5431&gt;=3),"Champions",IF(AND(K5431=3,L5431&gt;=3),"Loyal",IF(K5431&gt;=3,"Recent / New",IF(L5431&gt;=3,"At Risk","Hibernating / Lost"))))</f>
        <v>Loyal</v>
      </c>
      <c r="N5431" s="54" t="n">
        <f aca="false">IF(AND(Calc!$C$2&lt;=2009,Calc!$C$3&gt;=2009),F5431,0)+IF(AND(Calc!$C$2&lt;=2010,Calc!$C$3&gt;=2010),G5431,0)+IF(AND(Calc!$C$2&lt;=2011,Calc!$C$3&gt;=2011),H5431,0)</f>
        <v>5360.48</v>
      </c>
      <c r="O5431" s="61" t="n">
        <f aca="false">IF(AND(N5431&gt;0,OR(Calc!$C$4="*",B5431=Calc!$C$4)),N5431+ROW()*0.000000001,0)</f>
        <v>5360.480005431</v>
      </c>
    </row>
    <row r="5432" customFormat="false" ht="15" hidden="false" customHeight="false" outlineLevel="0" collapsed="false">
      <c r="A5432" s="49" t="n">
        <v>17864</v>
      </c>
      <c r="B5432" s="49" t="s">
        <v>189</v>
      </c>
      <c r="C5432" s="63" t="n">
        <v>40459</v>
      </c>
      <c r="D5432" s="63" t="n">
        <v>40874</v>
      </c>
      <c r="E5432" s="49" t="n">
        <v>5</v>
      </c>
      <c r="F5432" s="54" t="n">
        <v>0</v>
      </c>
      <c r="G5432" s="54" t="n">
        <v>321.72</v>
      </c>
      <c r="H5432" s="54" t="n">
        <v>554.85</v>
      </c>
      <c r="I5432" s="54" t="n">
        <f aca="false">SUM(F5432:H5432)</f>
        <v>876.57</v>
      </c>
      <c r="J5432" s="49" t="n">
        <f aca="false">Calc!$C$5-D5432</f>
        <v>13</v>
      </c>
      <c r="K5432" s="49" t="n">
        <f aca="false">IF(J5432&lt;=Calc!$C$11,4,IF(J5432&lt;=Calc!$C$12,3,IF(J5432&lt;=Calc!$C$13,2,1)))</f>
        <v>4</v>
      </c>
      <c r="L5432" s="49" t="n">
        <f aca="false">1+(E5432&gt;=Calc!$C$16)+(E5432&gt;=Calc!$C$17)+(E5432&gt;=Calc!$C$18)</f>
        <v>3</v>
      </c>
      <c r="M5432" s="49" t="str">
        <f aca="false">IF(AND(K5432=4,L5432&gt;=3),"Champions",IF(AND(K5432=3,L5432&gt;=3),"Loyal",IF(K5432&gt;=3,"Recent / New",IF(L5432&gt;=3,"At Risk","Hibernating / Lost"))))</f>
        <v>Champions</v>
      </c>
      <c r="N5432" s="54" t="n">
        <f aca="false">IF(AND(Calc!$C$2&lt;=2009,Calc!$C$3&gt;=2009),F5432,0)+IF(AND(Calc!$C$2&lt;=2010,Calc!$C$3&gt;=2010),G5432,0)+IF(AND(Calc!$C$2&lt;=2011,Calc!$C$3&gt;=2011),H5432,0)</f>
        <v>876.57</v>
      </c>
      <c r="O5432" s="61" t="n">
        <f aca="false">IF(AND(N5432&gt;0,OR(Calc!$C$4="*",B5432=Calc!$C$4)),N5432+ROW()*0.000000001,0)</f>
        <v>876.570005432</v>
      </c>
    </row>
    <row r="5433" customFormat="false" ht="15" hidden="false" customHeight="false" outlineLevel="0" collapsed="false">
      <c r="A5433" s="49" t="n">
        <v>17865</v>
      </c>
      <c r="B5433" s="49" t="s">
        <v>189</v>
      </c>
      <c r="C5433" s="63" t="n">
        <v>40148</v>
      </c>
      <c r="D5433" s="63" t="n">
        <v>40856</v>
      </c>
      <c r="E5433" s="49" t="n">
        <v>46</v>
      </c>
      <c r="F5433" s="54" t="n">
        <v>2898.61</v>
      </c>
      <c r="G5433" s="54" t="n">
        <v>13609.53</v>
      </c>
      <c r="H5433" s="54" t="n">
        <v>9076.61</v>
      </c>
      <c r="I5433" s="54" t="n">
        <f aca="false">SUM(F5433:H5433)</f>
        <v>25584.75</v>
      </c>
      <c r="J5433" s="49" t="n">
        <f aca="false">Calc!$C$5-D5433</f>
        <v>31</v>
      </c>
      <c r="K5433" s="49" t="n">
        <f aca="false">IF(J5433&lt;=Calc!$C$11,4,IF(J5433&lt;=Calc!$C$12,3,IF(J5433&lt;=Calc!$C$13,2,1)))</f>
        <v>3</v>
      </c>
      <c r="L5433" s="49" t="n">
        <f aca="false">1+(E5433&gt;=Calc!$C$16)+(E5433&gt;=Calc!$C$17)+(E5433&gt;=Calc!$C$18)</f>
        <v>4</v>
      </c>
      <c r="M5433" s="49" t="str">
        <f aca="false">IF(AND(K5433=4,L5433&gt;=3),"Champions",IF(AND(K5433=3,L5433&gt;=3),"Loyal",IF(K5433&gt;=3,"Recent / New",IF(L5433&gt;=3,"At Risk","Hibernating / Lost"))))</f>
        <v>Loyal</v>
      </c>
      <c r="N5433" s="54" t="n">
        <f aca="false">IF(AND(Calc!$C$2&lt;=2009,Calc!$C$3&gt;=2009),F5433,0)+IF(AND(Calc!$C$2&lt;=2010,Calc!$C$3&gt;=2010),G5433,0)+IF(AND(Calc!$C$2&lt;=2011,Calc!$C$3&gt;=2011),H5433,0)</f>
        <v>25584.75</v>
      </c>
      <c r="O5433" s="61" t="n">
        <f aca="false">IF(AND(N5433&gt;0,OR(Calc!$C$4="*",B5433=Calc!$C$4)),N5433+ROW()*0.000000001,0)</f>
        <v>25584.750005433</v>
      </c>
    </row>
    <row r="5434" customFormat="false" ht="15" hidden="false" customHeight="false" outlineLevel="0" collapsed="false">
      <c r="A5434" s="49" t="n">
        <v>17866</v>
      </c>
      <c r="B5434" s="49" t="s">
        <v>189</v>
      </c>
      <c r="C5434" s="63" t="n">
        <v>40161</v>
      </c>
      <c r="D5434" s="63" t="n">
        <v>40744</v>
      </c>
      <c r="E5434" s="49" t="n">
        <v>3</v>
      </c>
      <c r="F5434" s="54" t="n">
        <v>149.5</v>
      </c>
      <c r="G5434" s="54" t="n">
        <v>655.8</v>
      </c>
      <c r="H5434" s="54" t="n">
        <v>325.7</v>
      </c>
      <c r="I5434" s="54" t="n">
        <f aca="false">SUM(F5434:H5434)</f>
        <v>1131</v>
      </c>
      <c r="J5434" s="49" t="n">
        <f aca="false">Calc!$C$5-D5434</f>
        <v>143</v>
      </c>
      <c r="K5434" s="49" t="n">
        <f aca="false">IF(J5434&lt;=Calc!$C$11,4,IF(J5434&lt;=Calc!$C$12,3,IF(J5434&lt;=Calc!$C$13,2,1)))</f>
        <v>2</v>
      </c>
      <c r="L5434" s="49" t="n">
        <f aca="false">1+(E5434&gt;=Calc!$C$16)+(E5434&gt;=Calc!$C$17)+(E5434&gt;=Calc!$C$18)</f>
        <v>2</v>
      </c>
      <c r="M5434" s="49" t="str">
        <f aca="false">IF(AND(K5434=4,L5434&gt;=3),"Champions",IF(AND(K5434=3,L5434&gt;=3),"Loyal",IF(K5434&gt;=3,"Recent / New",IF(L5434&gt;=3,"At Risk","Hibernating / Lost"))))</f>
        <v>Hibernating / Lost</v>
      </c>
      <c r="N5434" s="54" t="n">
        <f aca="false">IF(AND(Calc!$C$2&lt;=2009,Calc!$C$3&gt;=2009),F5434,0)+IF(AND(Calc!$C$2&lt;=2010,Calc!$C$3&gt;=2010),G5434,0)+IF(AND(Calc!$C$2&lt;=2011,Calc!$C$3&gt;=2011),H5434,0)</f>
        <v>1131</v>
      </c>
      <c r="O5434" s="61" t="n">
        <f aca="false">IF(AND(N5434&gt;0,OR(Calc!$C$4="*",B5434=Calc!$C$4)),N5434+ROW()*0.000000001,0)</f>
        <v>1131.000005434</v>
      </c>
    </row>
    <row r="5435" customFormat="false" ht="15" hidden="false" customHeight="false" outlineLevel="0" collapsed="false">
      <c r="A5435" s="49" t="n">
        <v>17867</v>
      </c>
      <c r="B5435" s="49" t="s">
        <v>189</v>
      </c>
      <c r="C5435" s="63" t="n">
        <v>40149</v>
      </c>
      <c r="D5435" s="63" t="n">
        <v>40856</v>
      </c>
      <c r="E5435" s="49" t="n">
        <v>14</v>
      </c>
      <c r="F5435" s="54" t="n">
        <v>58.65</v>
      </c>
      <c r="G5435" s="54" t="n">
        <v>193.05</v>
      </c>
      <c r="H5435" s="54" t="n">
        <v>583.52</v>
      </c>
      <c r="I5435" s="54" t="n">
        <f aca="false">SUM(F5435:H5435)</f>
        <v>835.22</v>
      </c>
      <c r="J5435" s="49" t="n">
        <f aca="false">Calc!$C$5-D5435</f>
        <v>31</v>
      </c>
      <c r="K5435" s="49" t="n">
        <f aca="false">IF(J5435&lt;=Calc!$C$11,4,IF(J5435&lt;=Calc!$C$12,3,IF(J5435&lt;=Calc!$C$13,2,1)))</f>
        <v>3</v>
      </c>
      <c r="L5435" s="49" t="n">
        <f aca="false">1+(E5435&gt;=Calc!$C$16)+(E5435&gt;=Calc!$C$17)+(E5435&gt;=Calc!$C$18)</f>
        <v>4</v>
      </c>
      <c r="M5435" s="49" t="str">
        <f aca="false">IF(AND(K5435=4,L5435&gt;=3),"Champions",IF(AND(K5435=3,L5435&gt;=3),"Loyal",IF(K5435&gt;=3,"Recent / New",IF(L5435&gt;=3,"At Risk","Hibernating / Lost"))))</f>
        <v>Loyal</v>
      </c>
      <c r="N5435" s="54" t="n">
        <f aca="false">IF(AND(Calc!$C$2&lt;=2009,Calc!$C$3&gt;=2009),F5435,0)+IF(AND(Calc!$C$2&lt;=2010,Calc!$C$3&gt;=2010),G5435,0)+IF(AND(Calc!$C$2&lt;=2011,Calc!$C$3&gt;=2011),H5435,0)</f>
        <v>835.22</v>
      </c>
      <c r="O5435" s="61" t="n">
        <f aca="false">IF(AND(N5435&gt;0,OR(Calc!$C$4="*",B5435=Calc!$C$4)),N5435+ROW()*0.000000001,0)</f>
        <v>835.220005435</v>
      </c>
    </row>
    <row r="5436" customFormat="false" ht="15" hidden="false" customHeight="false" outlineLevel="0" collapsed="false">
      <c r="A5436" s="49" t="n">
        <v>17868</v>
      </c>
      <c r="B5436" s="49" t="s">
        <v>189</v>
      </c>
      <c r="C5436" s="63" t="n">
        <v>40500</v>
      </c>
      <c r="D5436" s="63" t="n">
        <v>40500</v>
      </c>
      <c r="E5436" s="49" t="n">
        <v>1</v>
      </c>
      <c r="F5436" s="54" t="n">
        <v>0</v>
      </c>
      <c r="G5436" s="54" t="n">
        <v>227.15</v>
      </c>
      <c r="H5436" s="54" t="n">
        <v>0</v>
      </c>
      <c r="I5436" s="54" t="n">
        <f aca="false">SUM(F5436:H5436)</f>
        <v>227.15</v>
      </c>
      <c r="J5436" s="49" t="n">
        <f aca="false">Calc!$C$5-D5436</f>
        <v>387</v>
      </c>
      <c r="K5436" s="49" t="n">
        <f aca="false">IF(J5436&lt;=Calc!$C$11,4,IF(J5436&lt;=Calc!$C$12,3,IF(J5436&lt;=Calc!$C$13,2,1)))</f>
        <v>1</v>
      </c>
      <c r="L5436" s="49" t="n">
        <f aca="false">1+(E5436&gt;=Calc!$C$16)+(E5436&gt;=Calc!$C$17)+(E5436&gt;=Calc!$C$18)</f>
        <v>1</v>
      </c>
      <c r="M5436" s="49" t="str">
        <f aca="false">IF(AND(K5436=4,L5436&gt;=3),"Champions",IF(AND(K5436=3,L5436&gt;=3),"Loyal",IF(K5436&gt;=3,"Recent / New",IF(L5436&gt;=3,"At Risk","Hibernating / Lost"))))</f>
        <v>Hibernating / Lost</v>
      </c>
      <c r="N5436" s="54" t="n">
        <f aca="false">IF(AND(Calc!$C$2&lt;=2009,Calc!$C$3&gt;=2009),F5436,0)+IF(AND(Calc!$C$2&lt;=2010,Calc!$C$3&gt;=2010),G5436,0)+IF(AND(Calc!$C$2&lt;=2011,Calc!$C$3&gt;=2011),H5436,0)</f>
        <v>227.15</v>
      </c>
      <c r="O5436" s="61" t="n">
        <f aca="false">IF(AND(N5436&gt;0,OR(Calc!$C$4="*",B5436=Calc!$C$4)),N5436+ROW()*0.000000001,0)</f>
        <v>227.150005436</v>
      </c>
    </row>
    <row r="5437" customFormat="false" ht="15" hidden="false" customHeight="false" outlineLevel="0" collapsed="false">
      <c r="A5437" s="49" t="n">
        <v>17869</v>
      </c>
      <c r="B5437" s="49" t="s">
        <v>189</v>
      </c>
      <c r="C5437" s="63" t="n">
        <v>40339</v>
      </c>
      <c r="D5437" s="63" t="n">
        <v>40779</v>
      </c>
      <c r="E5437" s="49" t="n">
        <v>7</v>
      </c>
      <c r="F5437" s="54" t="n">
        <v>0</v>
      </c>
      <c r="G5437" s="54" t="n">
        <v>599.78</v>
      </c>
      <c r="H5437" s="54" t="n">
        <v>213.86</v>
      </c>
      <c r="I5437" s="54" t="n">
        <f aca="false">SUM(F5437:H5437)</f>
        <v>813.64</v>
      </c>
      <c r="J5437" s="49" t="n">
        <f aca="false">Calc!$C$5-D5437</f>
        <v>108</v>
      </c>
      <c r="K5437" s="49" t="n">
        <f aca="false">IF(J5437&lt;=Calc!$C$11,4,IF(J5437&lt;=Calc!$C$12,3,IF(J5437&lt;=Calc!$C$13,2,1)))</f>
        <v>2</v>
      </c>
      <c r="L5437" s="49" t="n">
        <f aca="false">1+(E5437&gt;=Calc!$C$16)+(E5437&gt;=Calc!$C$17)+(E5437&gt;=Calc!$C$18)</f>
        <v>3</v>
      </c>
      <c r="M5437" s="49" t="str">
        <f aca="false">IF(AND(K5437=4,L5437&gt;=3),"Champions",IF(AND(K5437=3,L5437&gt;=3),"Loyal",IF(K5437&gt;=3,"Recent / New",IF(L5437&gt;=3,"At Risk","Hibernating / Lost"))))</f>
        <v>At Risk</v>
      </c>
      <c r="N5437" s="54" t="n">
        <f aca="false">IF(AND(Calc!$C$2&lt;=2009,Calc!$C$3&gt;=2009),F5437,0)+IF(AND(Calc!$C$2&lt;=2010,Calc!$C$3&gt;=2010),G5437,0)+IF(AND(Calc!$C$2&lt;=2011,Calc!$C$3&gt;=2011),H5437,0)</f>
        <v>813.64</v>
      </c>
      <c r="O5437" s="61" t="n">
        <f aca="false">IF(AND(N5437&gt;0,OR(Calc!$C$4="*",B5437=Calc!$C$4)),N5437+ROW()*0.000000001,0)</f>
        <v>813.640005437</v>
      </c>
    </row>
    <row r="5438" customFormat="false" ht="15" hidden="false" customHeight="false" outlineLevel="0" collapsed="false">
      <c r="A5438" s="49" t="n">
        <v>17870</v>
      </c>
      <c r="B5438" s="49" t="s">
        <v>189</v>
      </c>
      <c r="C5438" s="63" t="n">
        <v>40505</v>
      </c>
      <c r="D5438" s="63" t="n">
        <v>40884</v>
      </c>
      <c r="E5438" s="49" t="n">
        <v>13</v>
      </c>
      <c r="F5438" s="54" t="n">
        <v>0</v>
      </c>
      <c r="G5438" s="54" t="n">
        <v>1213.8</v>
      </c>
      <c r="H5438" s="54" t="n">
        <v>1534.54</v>
      </c>
      <c r="I5438" s="54" t="n">
        <f aca="false">SUM(F5438:H5438)</f>
        <v>2748.34</v>
      </c>
      <c r="J5438" s="49" t="n">
        <f aca="false">Calc!$C$5-D5438</f>
        <v>3</v>
      </c>
      <c r="K5438" s="49" t="n">
        <f aca="false">IF(J5438&lt;=Calc!$C$11,4,IF(J5438&lt;=Calc!$C$12,3,IF(J5438&lt;=Calc!$C$13,2,1)))</f>
        <v>4</v>
      </c>
      <c r="L5438" s="49" t="n">
        <f aca="false">1+(E5438&gt;=Calc!$C$16)+(E5438&gt;=Calc!$C$17)+(E5438&gt;=Calc!$C$18)</f>
        <v>4</v>
      </c>
      <c r="M5438" s="49" t="str">
        <f aca="false">IF(AND(K5438=4,L5438&gt;=3),"Champions",IF(AND(K5438=3,L5438&gt;=3),"Loyal",IF(K5438&gt;=3,"Recent / New",IF(L5438&gt;=3,"At Risk","Hibernating / Lost"))))</f>
        <v>Champions</v>
      </c>
      <c r="N5438" s="54" t="n">
        <f aca="false">IF(AND(Calc!$C$2&lt;=2009,Calc!$C$3&gt;=2009),F5438,0)+IF(AND(Calc!$C$2&lt;=2010,Calc!$C$3&gt;=2010),G5438,0)+IF(AND(Calc!$C$2&lt;=2011,Calc!$C$3&gt;=2011),H5438,0)</f>
        <v>2748.34</v>
      </c>
      <c r="O5438" s="61" t="n">
        <f aca="false">IF(AND(N5438&gt;0,OR(Calc!$C$4="*",B5438=Calc!$C$4)),N5438+ROW()*0.000000001,0)</f>
        <v>2748.340005438</v>
      </c>
    </row>
    <row r="5439" customFormat="false" ht="15" hidden="false" customHeight="false" outlineLevel="0" collapsed="false">
      <c r="A5439" s="49" t="n">
        <v>17871</v>
      </c>
      <c r="B5439" s="49" t="s">
        <v>189</v>
      </c>
      <c r="C5439" s="63" t="n">
        <v>40193</v>
      </c>
      <c r="D5439" s="63" t="n">
        <v>40682</v>
      </c>
      <c r="E5439" s="49" t="n">
        <v>5</v>
      </c>
      <c r="F5439" s="54" t="n">
        <v>0</v>
      </c>
      <c r="G5439" s="54" t="n">
        <v>913.05</v>
      </c>
      <c r="H5439" s="54" t="n">
        <v>155.9</v>
      </c>
      <c r="I5439" s="54" t="n">
        <f aca="false">SUM(F5439:H5439)</f>
        <v>1068.95</v>
      </c>
      <c r="J5439" s="49" t="n">
        <f aca="false">Calc!$C$5-D5439</f>
        <v>205</v>
      </c>
      <c r="K5439" s="49" t="n">
        <f aca="false">IF(J5439&lt;=Calc!$C$11,4,IF(J5439&lt;=Calc!$C$12,3,IF(J5439&lt;=Calc!$C$13,2,1)))</f>
        <v>2</v>
      </c>
      <c r="L5439" s="49" t="n">
        <f aca="false">1+(E5439&gt;=Calc!$C$16)+(E5439&gt;=Calc!$C$17)+(E5439&gt;=Calc!$C$18)</f>
        <v>3</v>
      </c>
      <c r="M5439" s="49" t="str">
        <f aca="false">IF(AND(K5439=4,L5439&gt;=3),"Champions",IF(AND(K5439=3,L5439&gt;=3),"Loyal",IF(K5439&gt;=3,"Recent / New",IF(L5439&gt;=3,"At Risk","Hibernating / Lost"))))</f>
        <v>At Risk</v>
      </c>
      <c r="N5439" s="54" t="n">
        <f aca="false">IF(AND(Calc!$C$2&lt;=2009,Calc!$C$3&gt;=2009),F5439,0)+IF(AND(Calc!$C$2&lt;=2010,Calc!$C$3&gt;=2010),G5439,0)+IF(AND(Calc!$C$2&lt;=2011,Calc!$C$3&gt;=2011),H5439,0)</f>
        <v>1068.95</v>
      </c>
      <c r="O5439" s="61" t="n">
        <f aca="false">IF(AND(N5439&gt;0,OR(Calc!$C$4="*",B5439=Calc!$C$4)),N5439+ROW()*0.000000001,0)</f>
        <v>1068.950005439</v>
      </c>
    </row>
    <row r="5440" customFormat="false" ht="15" hidden="false" customHeight="false" outlineLevel="0" collapsed="false">
      <c r="A5440" s="49" t="n">
        <v>17872</v>
      </c>
      <c r="B5440" s="49" t="s">
        <v>189</v>
      </c>
      <c r="C5440" s="63" t="n">
        <v>40505</v>
      </c>
      <c r="D5440" s="63" t="n">
        <v>40505</v>
      </c>
      <c r="E5440" s="49" t="n">
        <v>1</v>
      </c>
      <c r="F5440" s="54" t="n">
        <v>0</v>
      </c>
      <c r="G5440" s="54" t="n">
        <v>235.87</v>
      </c>
      <c r="H5440" s="54" t="n">
        <v>0</v>
      </c>
      <c r="I5440" s="54" t="n">
        <f aca="false">SUM(F5440:H5440)</f>
        <v>235.87</v>
      </c>
      <c r="J5440" s="49" t="n">
        <f aca="false">Calc!$C$5-D5440</f>
        <v>382</v>
      </c>
      <c r="K5440" s="49" t="n">
        <f aca="false">IF(J5440&lt;=Calc!$C$11,4,IF(J5440&lt;=Calc!$C$12,3,IF(J5440&lt;=Calc!$C$13,2,1)))</f>
        <v>1</v>
      </c>
      <c r="L5440" s="49" t="n">
        <f aca="false">1+(E5440&gt;=Calc!$C$16)+(E5440&gt;=Calc!$C$17)+(E5440&gt;=Calc!$C$18)</f>
        <v>1</v>
      </c>
      <c r="M5440" s="49" t="str">
        <f aca="false">IF(AND(K5440=4,L5440&gt;=3),"Champions",IF(AND(K5440=3,L5440&gt;=3),"Loyal",IF(K5440&gt;=3,"Recent / New",IF(L5440&gt;=3,"At Risk","Hibernating / Lost"))))</f>
        <v>Hibernating / Lost</v>
      </c>
      <c r="N5440" s="54" t="n">
        <f aca="false">IF(AND(Calc!$C$2&lt;=2009,Calc!$C$3&gt;=2009),F5440,0)+IF(AND(Calc!$C$2&lt;=2010,Calc!$C$3&gt;=2010),G5440,0)+IF(AND(Calc!$C$2&lt;=2011,Calc!$C$3&gt;=2011),H5440,0)</f>
        <v>235.87</v>
      </c>
      <c r="O5440" s="61" t="n">
        <f aca="false">IF(AND(N5440&gt;0,OR(Calc!$C$4="*",B5440=Calc!$C$4)),N5440+ROW()*0.000000001,0)</f>
        <v>235.87000544</v>
      </c>
    </row>
    <row r="5441" customFormat="false" ht="15" hidden="false" customHeight="false" outlineLevel="0" collapsed="false">
      <c r="A5441" s="49" t="n">
        <v>17873</v>
      </c>
      <c r="B5441" s="49" t="s">
        <v>189</v>
      </c>
      <c r="C5441" s="63" t="n">
        <v>40163</v>
      </c>
      <c r="D5441" s="63" t="n">
        <v>40806</v>
      </c>
      <c r="E5441" s="49" t="n">
        <v>18</v>
      </c>
      <c r="F5441" s="54" t="n">
        <v>592.76</v>
      </c>
      <c r="G5441" s="54" t="n">
        <v>3837.04</v>
      </c>
      <c r="H5441" s="54" t="n">
        <v>1419.83</v>
      </c>
      <c r="I5441" s="54" t="n">
        <f aca="false">SUM(F5441:H5441)</f>
        <v>5849.63</v>
      </c>
      <c r="J5441" s="49" t="n">
        <f aca="false">Calc!$C$5-D5441</f>
        <v>81</v>
      </c>
      <c r="K5441" s="49" t="n">
        <f aca="false">IF(J5441&lt;=Calc!$C$11,4,IF(J5441&lt;=Calc!$C$12,3,IF(J5441&lt;=Calc!$C$13,2,1)))</f>
        <v>3</v>
      </c>
      <c r="L5441" s="49" t="n">
        <f aca="false">1+(E5441&gt;=Calc!$C$16)+(E5441&gt;=Calc!$C$17)+(E5441&gt;=Calc!$C$18)</f>
        <v>4</v>
      </c>
      <c r="M5441" s="49" t="str">
        <f aca="false">IF(AND(K5441=4,L5441&gt;=3),"Champions",IF(AND(K5441=3,L5441&gt;=3),"Loyal",IF(K5441&gt;=3,"Recent / New",IF(L5441&gt;=3,"At Risk","Hibernating / Lost"))))</f>
        <v>Loyal</v>
      </c>
      <c r="N5441" s="54" t="n">
        <f aca="false">IF(AND(Calc!$C$2&lt;=2009,Calc!$C$3&gt;=2009),F5441,0)+IF(AND(Calc!$C$2&lt;=2010,Calc!$C$3&gt;=2010),G5441,0)+IF(AND(Calc!$C$2&lt;=2011,Calc!$C$3&gt;=2011),H5441,0)</f>
        <v>5849.63</v>
      </c>
      <c r="O5441" s="61" t="n">
        <f aca="false">IF(AND(N5441&gt;0,OR(Calc!$C$4="*",B5441=Calc!$C$4)),N5441+ROW()*0.000000001,0)</f>
        <v>5849.630005441</v>
      </c>
    </row>
    <row r="5442" customFormat="false" ht="15" hidden="false" customHeight="false" outlineLevel="0" collapsed="false">
      <c r="A5442" s="49" t="n">
        <v>17874</v>
      </c>
      <c r="B5442" s="49" t="s">
        <v>189</v>
      </c>
      <c r="C5442" s="63" t="n">
        <v>40631</v>
      </c>
      <c r="D5442" s="63" t="n">
        <v>40701</v>
      </c>
      <c r="E5442" s="49" t="n">
        <v>6</v>
      </c>
      <c r="F5442" s="54" t="n">
        <v>0</v>
      </c>
      <c r="G5442" s="54" t="n">
        <v>0</v>
      </c>
      <c r="H5442" s="54" t="n">
        <v>658.26</v>
      </c>
      <c r="I5442" s="54" t="n">
        <f aca="false">SUM(F5442:H5442)</f>
        <v>658.26</v>
      </c>
      <c r="J5442" s="49" t="n">
        <f aca="false">Calc!$C$5-D5442</f>
        <v>186</v>
      </c>
      <c r="K5442" s="49" t="n">
        <f aca="false">IF(J5442&lt;=Calc!$C$11,4,IF(J5442&lt;=Calc!$C$12,3,IF(J5442&lt;=Calc!$C$13,2,1)))</f>
        <v>2</v>
      </c>
      <c r="L5442" s="49" t="n">
        <f aca="false">1+(E5442&gt;=Calc!$C$16)+(E5442&gt;=Calc!$C$17)+(E5442&gt;=Calc!$C$18)</f>
        <v>3</v>
      </c>
      <c r="M5442" s="49" t="str">
        <f aca="false">IF(AND(K5442=4,L5442&gt;=3),"Champions",IF(AND(K5442=3,L5442&gt;=3),"Loyal",IF(K5442&gt;=3,"Recent / New",IF(L5442&gt;=3,"At Risk","Hibernating / Lost"))))</f>
        <v>At Risk</v>
      </c>
      <c r="N5442" s="54" t="n">
        <f aca="false">IF(AND(Calc!$C$2&lt;=2009,Calc!$C$3&gt;=2009),F5442,0)+IF(AND(Calc!$C$2&lt;=2010,Calc!$C$3&gt;=2010),G5442,0)+IF(AND(Calc!$C$2&lt;=2011,Calc!$C$3&gt;=2011),H5442,0)</f>
        <v>658.26</v>
      </c>
      <c r="O5442" s="61" t="n">
        <f aca="false">IF(AND(N5442&gt;0,OR(Calc!$C$4="*",B5442=Calc!$C$4)),N5442+ROW()*0.000000001,0)</f>
        <v>658.260005442</v>
      </c>
    </row>
    <row r="5443" customFormat="false" ht="15" hidden="false" customHeight="false" outlineLevel="0" collapsed="false">
      <c r="A5443" s="49" t="n">
        <v>17875</v>
      </c>
      <c r="B5443" s="49" t="s">
        <v>189</v>
      </c>
      <c r="C5443" s="63" t="n">
        <v>40198</v>
      </c>
      <c r="D5443" s="63" t="n">
        <v>40198</v>
      </c>
      <c r="E5443" s="49" t="n">
        <v>1</v>
      </c>
      <c r="F5443" s="54" t="n">
        <v>0</v>
      </c>
      <c r="G5443" s="54" t="n">
        <v>167.1</v>
      </c>
      <c r="H5443" s="54" t="n">
        <v>0</v>
      </c>
      <c r="I5443" s="54" t="n">
        <f aca="false">SUM(F5443:H5443)</f>
        <v>167.1</v>
      </c>
      <c r="J5443" s="49" t="n">
        <f aca="false">Calc!$C$5-D5443</f>
        <v>689</v>
      </c>
      <c r="K5443" s="49" t="n">
        <f aca="false">IF(J5443&lt;=Calc!$C$11,4,IF(J5443&lt;=Calc!$C$12,3,IF(J5443&lt;=Calc!$C$13,2,1)))</f>
        <v>1</v>
      </c>
      <c r="L5443" s="49" t="n">
        <f aca="false">1+(E5443&gt;=Calc!$C$16)+(E5443&gt;=Calc!$C$17)+(E5443&gt;=Calc!$C$18)</f>
        <v>1</v>
      </c>
      <c r="M5443" s="49" t="str">
        <f aca="false">IF(AND(K5443=4,L5443&gt;=3),"Champions",IF(AND(K5443=3,L5443&gt;=3),"Loyal",IF(K5443&gt;=3,"Recent / New",IF(L5443&gt;=3,"At Risk","Hibernating / Lost"))))</f>
        <v>Hibernating / Lost</v>
      </c>
      <c r="N5443" s="54" t="n">
        <f aca="false">IF(AND(Calc!$C$2&lt;=2009,Calc!$C$3&gt;=2009),F5443,0)+IF(AND(Calc!$C$2&lt;=2010,Calc!$C$3&gt;=2010),G5443,0)+IF(AND(Calc!$C$2&lt;=2011,Calc!$C$3&gt;=2011),H5443,0)</f>
        <v>167.1</v>
      </c>
      <c r="O5443" s="61" t="n">
        <f aca="false">IF(AND(N5443&gt;0,OR(Calc!$C$4="*",B5443=Calc!$C$4)),N5443+ROW()*0.000000001,0)</f>
        <v>167.100005443</v>
      </c>
    </row>
    <row r="5444" customFormat="false" ht="15" hidden="false" customHeight="false" outlineLevel="0" collapsed="false">
      <c r="A5444" s="49" t="n">
        <v>17876</v>
      </c>
      <c r="B5444" s="49" t="s">
        <v>189</v>
      </c>
      <c r="C5444" s="63" t="n">
        <v>40211</v>
      </c>
      <c r="D5444" s="63" t="n">
        <v>40487</v>
      </c>
      <c r="E5444" s="49" t="n">
        <v>3</v>
      </c>
      <c r="F5444" s="54" t="n">
        <v>0</v>
      </c>
      <c r="G5444" s="54" t="n">
        <v>3424.02</v>
      </c>
      <c r="H5444" s="54" t="n">
        <v>0</v>
      </c>
      <c r="I5444" s="54" t="n">
        <f aca="false">SUM(F5444:H5444)</f>
        <v>3424.02</v>
      </c>
      <c r="J5444" s="49" t="n">
        <f aca="false">Calc!$C$5-D5444</f>
        <v>400</v>
      </c>
      <c r="K5444" s="49" t="n">
        <f aca="false">IF(J5444&lt;=Calc!$C$11,4,IF(J5444&lt;=Calc!$C$12,3,IF(J5444&lt;=Calc!$C$13,2,1)))</f>
        <v>1</v>
      </c>
      <c r="L5444" s="49" t="n">
        <f aca="false">1+(E5444&gt;=Calc!$C$16)+(E5444&gt;=Calc!$C$17)+(E5444&gt;=Calc!$C$18)</f>
        <v>2</v>
      </c>
      <c r="M5444" s="49" t="str">
        <f aca="false">IF(AND(K5444=4,L5444&gt;=3),"Champions",IF(AND(K5444=3,L5444&gt;=3),"Loyal",IF(K5444&gt;=3,"Recent / New",IF(L5444&gt;=3,"At Risk","Hibernating / Lost"))))</f>
        <v>Hibernating / Lost</v>
      </c>
      <c r="N5444" s="54" t="n">
        <f aca="false">IF(AND(Calc!$C$2&lt;=2009,Calc!$C$3&gt;=2009),F5444,0)+IF(AND(Calc!$C$2&lt;=2010,Calc!$C$3&gt;=2010),G5444,0)+IF(AND(Calc!$C$2&lt;=2011,Calc!$C$3&gt;=2011),H5444,0)</f>
        <v>3424.02</v>
      </c>
      <c r="O5444" s="61" t="n">
        <f aca="false">IF(AND(N5444&gt;0,OR(Calc!$C$4="*",B5444=Calc!$C$4)),N5444+ROW()*0.000000001,0)</f>
        <v>3424.020005444</v>
      </c>
    </row>
    <row r="5445" customFormat="false" ht="15" hidden="false" customHeight="false" outlineLevel="0" collapsed="false">
      <c r="A5445" s="49" t="n">
        <v>17877</v>
      </c>
      <c r="B5445" s="49" t="s">
        <v>189</v>
      </c>
      <c r="C5445" s="63" t="n">
        <v>40716</v>
      </c>
      <c r="D5445" s="63" t="n">
        <v>40716</v>
      </c>
      <c r="E5445" s="49" t="n">
        <v>1</v>
      </c>
      <c r="F5445" s="54" t="n">
        <v>0</v>
      </c>
      <c r="G5445" s="54" t="n">
        <v>0</v>
      </c>
      <c r="H5445" s="54" t="n">
        <v>237.61</v>
      </c>
      <c r="I5445" s="54" t="n">
        <f aca="false">SUM(F5445:H5445)</f>
        <v>237.61</v>
      </c>
      <c r="J5445" s="49" t="n">
        <f aca="false">Calc!$C$5-D5445</f>
        <v>171</v>
      </c>
      <c r="K5445" s="49" t="n">
        <f aca="false">IF(J5445&lt;=Calc!$C$11,4,IF(J5445&lt;=Calc!$C$12,3,IF(J5445&lt;=Calc!$C$13,2,1)))</f>
        <v>2</v>
      </c>
      <c r="L5445" s="49" t="n">
        <f aca="false">1+(E5445&gt;=Calc!$C$16)+(E5445&gt;=Calc!$C$17)+(E5445&gt;=Calc!$C$18)</f>
        <v>1</v>
      </c>
      <c r="M5445" s="49" t="str">
        <f aca="false">IF(AND(K5445=4,L5445&gt;=3),"Champions",IF(AND(K5445=3,L5445&gt;=3),"Loyal",IF(K5445&gt;=3,"Recent / New",IF(L5445&gt;=3,"At Risk","Hibernating / Lost"))))</f>
        <v>Hibernating / Lost</v>
      </c>
      <c r="N5445" s="54" t="n">
        <f aca="false">IF(AND(Calc!$C$2&lt;=2009,Calc!$C$3&gt;=2009),F5445,0)+IF(AND(Calc!$C$2&lt;=2010,Calc!$C$3&gt;=2010),G5445,0)+IF(AND(Calc!$C$2&lt;=2011,Calc!$C$3&gt;=2011),H5445,0)</f>
        <v>237.61</v>
      </c>
      <c r="O5445" s="61" t="n">
        <f aca="false">IF(AND(N5445&gt;0,OR(Calc!$C$4="*",B5445=Calc!$C$4)),N5445+ROW()*0.000000001,0)</f>
        <v>237.610005445</v>
      </c>
    </row>
    <row r="5446" customFormat="false" ht="15" hidden="false" customHeight="false" outlineLevel="0" collapsed="false">
      <c r="A5446" s="49" t="n">
        <v>17878</v>
      </c>
      <c r="B5446" s="49" t="s">
        <v>189</v>
      </c>
      <c r="C5446" s="63" t="n">
        <v>40491</v>
      </c>
      <c r="D5446" s="63" t="n">
        <v>40843</v>
      </c>
      <c r="E5446" s="49" t="n">
        <v>3</v>
      </c>
      <c r="F5446" s="54" t="n">
        <v>0</v>
      </c>
      <c r="G5446" s="54" t="n">
        <v>999.48</v>
      </c>
      <c r="H5446" s="54" t="n">
        <v>379.45</v>
      </c>
      <c r="I5446" s="54" t="n">
        <f aca="false">SUM(F5446:H5446)</f>
        <v>1378.93</v>
      </c>
      <c r="J5446" s="49" t="n">
        <f aca="false">Calc!$C$5-D5446</f>
        <v>44</v>
      </c>
      <c r="K5446" s="49" t="n">
        <f aca="false">IF(J5446&lt;=Calc!$C$11,4,IF(J5446&lt;=Calc!$C$12,3,IF(J5446&lt;=Calc!$C$13,2,1)))</f>
        <v>3</v>
      </c>
      <c r="L5446" s="49" t="n">
        <f aca="false">1+(E5446&gt;=Calc!$C$16)+(E5446&gt;=Calc!$C$17)+(E5446&gt;=Calc!$C$18)</f>
        <v>2</v>
      </c>
      <c r="M5446" s="49" t="str">
        <f aca="false">IF(AND(K5446=4,L5446&gt;=3),"Champions",IF(AND(K5446=3,L5446&gt;=3),"Loyal",IF(K5446&gt;=3,"Recent / New",IF(L5446&gt;=3,"At Risk","Hibernating / Lost"))))</f>
        <v>Recent / New</v>
      </c>
      <c r="N5446" s="54" t="n">
        <f aca="false">IF(AND(Calc!$C$2&lt;=2009,Calc!$C$3&gt;=2009),F5446,0)+IF(AND(Calc!$C$2&lt;=2010,Calc!$C$3&gt;=2010),G5446,0)+IF(AND(Calc!$C$2&lt;=2011,Calc!$C$3&gt;=2011),H5446,0)</f>
        <v>1378.93</v>
      </c>
      <c r="O5446" s="61" t="n">
        <f aca="false">IF(AND(N5446&gt;0,OR(Calc!$C$4="*",B5446=Calc!$C$4)),N5446+ROW()*0.000000001,0)</f>
        <v>1378.930005446</v>
      </c>
    </row>
    <row r="5447" customFormat="false" ht="15" hidden="false" customHeight="false" outlineLevel="0" collapsed="false">
      <c r="A5447" s="49" t="n">
        <v>17879</v>
      </c>
      <c r="B5447" s="49" t="s">
        <v>189</v>
      </c>
      <c r="C5447" s="63" t="n">
        <v>40713</v>
      </c>
      <c r="D5447" s="63" t="n">
        <v>40713</v>
      </c>
      <c r="E5447" s="49" t="n">
        <v>1</v>
      </c>
      <c r="F5447" s="54" t="n">
        <v>0</v>
      </c>
      <c r="G5447" s="54" t="n">
        <v>0</v>
      </c>
      <c r="H5447" s="54" t="n">
        <v>178.52</v>
      </c>
      <c r="I5447" s="54" t="n">
        <f aca="false">SUM(F5447:H5447)</f>
        <v>178.52</v>
      </c>
      <c r="J5447" s="49" t="n">
        <f aca="false">Calc!$C$5-D5447</f>
        <v>174</v>
      </c>
      <c r="K5447" s="49" t="n">
        <f aca="false">IF(J5447&lt;=Calc!$C$11,4,IF(J5447&lt;=Calc!$C$12,3,IF(J5447&lt;=Calc!$C$13,2,1)))</f>
        <v>2</v>
      </c>
      <c r="L5447" s="49" t="n">
        <f aca="false">1+(E5447&gt;=Calc!$C$16)+(E5447&gt;=Calc!$C$17)+(E5447&gt;=Calc!$C$18)</f>
        <v>1</v>
      </c>
      <c r="M5447" s="49" t="str">
        <f aca="false">IF(AND(K5447=4,L5447&gt;=3),"Champions",IF(AND(K5447=3,L5447&gt;=3),"Loyal",IF(K5447&gt;=3,"Recent / New",IF(L5447&gt;=3,"At Risk","Hibernating / Lost"))))</f>
        <v>Hibernating / Lost</v>
      </c>
      <c r="N5447" s="54" t="n">
        <f aca="false">IF(AND(Calc!$C$2&lt;=2009,Calc!$C$3&gt;=2009),F5447,0)+IF(AND(Calc!$C$2&lt;=2010,Calc!$C$3&gt;=2010),G5447,0)+IF(AND(Calc!$C$2&lt;=2011,Calc!$C$3&gt;=2011),H5447,0)</f>
        <v>178.52</v>
      </c>
      <c r="O5447" s="61" t="n">
        <f aca="false">IF(AND(N5447&gt;0,OR(Calc!$C$4="*",B5447=Calc!$C$4)),N5447+ROW()*0.000000001,0)</f>
        <v>178.520005447</v>
      </c>
    </row>
    <row r="5448" customFormat="false" ht="15" hidden="false" customHeight="false" outlineLevel="0" collapsed="false">
      <c r="A5448" s="49" t="n">
        <v>17880</v>
      </c>
      <c r="B5448" s="49" t="s">
        <v>189</v>
      </c>
      <c r="C5448" s="63" t="n">
        <v>40156</v>
      </c>
      <c r="D5448" s="63" t="n">
        <v>40522</v>
      </c>
      <c r="E5448" s="49" t="n">
        <v>3</v>
      </c>
      <c r="F5448" s="54" t="n">
        <v>171.6</v>
      </c>
      <c r="G5448" s="54" t="n">
        <v>653.32</v>
      </c>
      <c r="H5448" s="54" t="n">
        <v>0</v>
      </c>
      <c r="I5448" s="54" t="n">
        <f aca="false">SUM(F5448:H5448)</f>
        <v>824.92</v>
      </c>
      <c r="J5448" s="49" t="n">
        <f aca="false">Calc!$C$5-D5448</f>
        <v>365</v>
      </c>
      <c r="K5448" s="49" t="n">
        <f aca="false">IF(J5448&lt;=Calc!$C$11,4,IF(J5448&lt;=Calc!$C$12,3,IF(J5448&lt;=Calc!$C$13,2,1)))</f>
        <v>2</v>
      </c>
      <c r="L5448" s="49" t="n">
        <f aca="false">1+(E5448&gt;=Calc!$C$16)+(E5448&gt;=Calc!$C$17)+(E5448&gt;=Calc!$C$18)</f>
        <v>2</v>
      </c>
      <c r="M5448" s="49" t="str">
        <f aca="false">IF(AND(K5448=4,L5448&gt;=3),"Champions",IF(AND(K5448=3,L5448&gt;=3),"Loyal",IF(K5448&gt;=3,"Recent / New",IF(L5448&gt;=3,"At Risk","Hibernating / Lost"))))</f>
        <v>Hibernating / Lost</v>
      </c>
      <c r="N5448" s="54" t="n">
        <f aca="false">IF(AND(Calc!$C$2&lt;=2009,Calc!$C$3&gt;=2009),F5448,0)+IF(AND(Calc!$C$2&lt;=2010,Calc!$C$3&gt;=2010),G5448,0)+IF(AND(Calc!$C$2&lt;=2011,Calc!$C$3&gt;=2011),H5448,0)</f>
        <v>824.92</v>
      </c>
      <c r="O5448" s="61" t="n">
        <f aca="false">IF(AND(N5448&gt;0,OR(Calc!$C$4="*",B5448=Calc!$C$4)),N5448+ROW()*0.000000001,0)</f>
        <v>824.920005448</v>
      </c>
    </row>
    <row r="5449" customFormat="false" ht="15" hidden="false" customHeight="false" outlineLevel="0" collapsed="false">
      <c r="A5449" s="49" t="n">
        <v>17881</v>
      </c>
      <c r="B5449" s="49" t="s">
        <v>189</v>
      </c>
      <c r="C5449" s="63" t="n">
        <v>40582</v>
      </c>
      <c r="D5449" s="63" t="n">
        <v>40582</v>
      </c>
      <c r="E5449" s="49" t="n">
        <v>1</v>
      </c>
      <c r="F5449" s="54" t="n">
        <v>0</v>
      </c>
      <c r="G5449" s="54" t="n">
        <v>0</v>
      </c>
      <c r="H5449" s="54" t="n">
        <v>133.35</v>
      </c>
      <c r="I5449" s="54" t="n">
        <f aca="false">SUM(F5449:H5449)</f>
        <v>133.35</v>
      </c>
      <c r="J5449" s="49" t="n">
        <f aca="false">Calc!$C$5-D5449</f>
        <v>305</v>
      </c>
      <c r="K5449" s="49" t="n">
        <f aca="false">IF(J5449&lt;=Calc!$C$11,4,IF(J5449&lt;=Calc!$C$12,3,IF(J5449&lt;=Calc!$C$13,2,1)))</f>
        <v>2</v>
      </c>
      <c r="L5449" s="49" t="n">
        <f aca="false">1+(E5449&gt;=Calc!$C$16)+(E5449&gt;=Calc!$C$17)+(E5449&gt;=Calc!$C$18)</f>
        <v>1</v>
      </c>
      <c r="M5449" s="49" t="str">
        <f aca="false">IF(AND(K5449=4,L5449&gt;=3),"Champions",IF(AND(K5449=3,L5449&gt;=3),"Loyal",IF(K5449&gt;=3,"Recent / New",IF(L5449&gt;=3,"At Risk","Hibernating / Lost"))))</f>
        <v>Hibernating / Lost</v>
      </c>
      <c r="N5449" s="54" t="n">
        <f aca="false">IF(AND(Calc!$C$2&lt;=2009,Calc!$C$3&gt;=2009),F5449,0)+IF(AND(Calc!$C$2&lt;=2010,Calc!$C$3&gt;=2010),G5449,0)+IF(AND(Calc!$C$2&lt;=2011,Calc!$C$3&gt;=2011),H5449,0)</f>
        <v>133.35</v>
      </c>
      <c r="O5449" s="61" t="n">
        <f aca="false">IF(AND(N5449&gt;0,OR(Calc!$C$4="*",B5449=Calc!$C$4)),N5449+ROW()*0.000000001,0)</f>
        <v>133.350005449</v>
      </c>
    </row>
    <row r="5450" customFormat="false" ht="15" hidden="false" customHeight="false" outlineLevel="0" collapsed="false">
      <c r="A5450" s="49" t="n">
        <v>17882</v>
      </c>
      <c r="B5450" s="49" t="s">
        <v>189</v>
      </c>
      <c r="C5450" s="63" t="n">
        <v>40507</v>
      </c>
      <c r="D5450" s="63" t="n">
        <v>40507</v>
      </c>
      <c r="E5450" s="49" t="n">
        <v>2</v>
      </c>
      <c r="F5450" s="54" t="n">
        <v>0</v>
      </c>
      <c r="G5450" s="54" t="n">
        <v>291.56</v>
      </c>
      <c r="H5450" s="54" t="n">
        <v>0</v>
      </c>
      <c r="I5450" s="54" t="n">
        <f aca="false">SUM(F5450:H5450)</f>
        <v>291.56</v>
      </c>
      <c r="J5450" s="49" t="n">
        <f aca="false">Calc!$C$5-D5450</f>
        <v>380</v>
      </c>
      <c r="K5450" s="49" t="n">
        <f aca="false">IF(J5450&lt;=Calc!$C$11,4,IF(J5450&lt;=Calc!$C$12,3,IF(J5450&lt;=Calc!$C$13,2,1)))</f>
        <v>2</v>
      </c>
      <c r="L5450" s="49" t="n">
        <f aca="false">1+(E5450&gt;=Calc!$C$16)+(E5450&gt;=Calc!$C$17)+(E5450&gt;=Calc!$C$18)</f>
        <v>2</v>
      </c>
      <c r="M5450" s="49" t="str">
        <f aca="false">IF(AND(K5450=4,L5450&gt;=3),"Champions",IF(AND(K5450=3,L5450&gt;=3),"Loyal",IF(K5450&gt;=3,"Recent / New",IF(L5450&gt;=3,"At Risk","Hibernating / Lost"))))</f>
        <v>Hibernating / Lost</v>
      </c>
      <c r="N5450" s="54" t="n">
        <f aca="false">IF(AND(Calc!$C$2&lt;=2009,Calc!$C$3&gt;=2009),F5450,0)+IF(AND(Calc!$C$2&lt;=2010,Calc!$C$3&gt;=2010),G5450,0)+IF(AND(Calc!$C$2&lt;=2011,Calc!$C$3&gt;=2011),H5450,0)</f>
        <v>291.56</v>
      </c>
      <c r="O5450" s="61" t="n">
        <f aca="false">IF(AND(N5450&gt;0,OR(Calc!$C$4="*",B5450=Calc!$C$4)),N5450+ROW()*0.000000001,0)</f>
        <v>291.56000545</v>
      </c>
    </row>
    <row r="5451" customFormat="false" ht="15" hidden="false" customHeight="false" outlineLevel="0" collapsed="false">
      <c r="A5451" s="49" t="n">
        <v>17883</v>
      </c>
      <c r="B5451" s="49" t="s">
        <v>189</v>
      </c>
      <c r="C5451" s="63" t="n">
        <v>40234</v>
      </c>
      <c r="D5451" s="63" t="n">
        <v>40883</v>
      </c>
      <c r="E5451" s="49" t="n">
        <v>7</v>
      </c>
      <c r="F5451" s="54" t="n">
        <v>0</v>
      </c>
      <c r="G5451" s="54" t="n">
        <v>308.18</v>
      </c>
      <c r="H5451" s="54" t="n">
        <v>664.34</v>
      </c>
      <c r="I5451" s="54" t="n">
        <f aca="false">SUM(F5451:H5451)</f>
        <v>972.52</v>
      </c>
      <c r="J5451" s="49" t="n">
        <f aca="false">Calc!$C$5-D5451</f>
        <v>4</v>
      </c>
      <c r="K5451" s="49" t="n">
        <f aca="false">IF(J5451&lt;=Calc!$C$11,4,IF(J5451&lt;=Calc!$C$12,3,IF(J5451&lt;=Calc!$C$13,2,1)))</f>
        <v>4</v>
      </c>
      <c r="L5451" s="49" t="n">
        <f aca="false">1+(E5451&gt;=Calc!$C$16)+(E5451&gt;=Calc!$C$17)+(E5451&gt;=Calc!$C$18)</f>
        <v>3</v>
      </c>
      <c r="M5451" s="49" t="str">
        <f aca="false">IF(AND(K5451=4,L5451&gt;=3),"Champions",IF(AND(K5451=3,L5451&gt;=3),"Loyal",IF(K5451&gt;=3,"Recent / New",IF(L5451&gt;=3,"At Risk","Hibernating / Lost"))))</f>
        <v>Champions</v>
      </c>
      <c r="N5451" s="54" t="n">
        <f aca="false">IF(AND(Calc!$C$2&lt;=2009,Calc!$C$3&gt;=2009),F5451,0)+IF(AND(Calc!$C$2&lt;=2010,Calc!$C$3&gt;=2010),G5451,0)+IF(AND(Calc!$C$2&lt;=2011,Calc!$C$3&gt;=2011),H5451,0)</f>
        <v>972.52</v>
      </c>
      <c r="O5451" s="61" t="n">
        <f aca="false">IF(AND(N5451&gt;0,OR(Calc!$C$4="*",B5451=Calc!$C$4)),N5451+ROW()*0.000000001,0)</f>
        <v>972.520005451</v>
      </c>
    </row>
    <row r="5452" customFormat="false" ht="15" hidden="false" customHeight="false" outlineLevel="0" collapsed="false">
      <c r="A5452" s="49" t="n">
        <v>17884</v>
      </c>
      <c r="B5452" s="49" t="s">
        <v>189</v>
      </c>
      <c r="C5452" s="63" t="n">
        <v>40151</v>
      </c>
      <c r="D5452" s="63" t="n">
        <v>40883</v>
      </c>
      <c r="E5452" s="49" t="n">
        <v>20</v>
      </c>
      <c r="F5452" s="54" t="n">
        <v>411.78</v>
      </c>
      <c r="G5452" s="54" t="n">
        <v>1865.14</v>
      </c>
      <c r="H5452" s="54" t="n">
        <v>372.55</v>
      </c>
      <c r="I5452" s="54" t="n">
        <f aca="false">SUM(F5452:H5452)</f>
        <v>2649.47</v>
      </c>
      <c r="J5452" s="49" t="n">
        <f aca="false">Calc!$C$5-D5452</f>
        <v>4</v>
      </c>
      <c r="K5452" s="49" t="n">
        <f aca="false">IF(J5452&lt;=Calc!$C$11,4,IF(J5452&lt;=Calc!$C$12,3,IF(J5452&lt;=Calc!$C$13,2,1)))</f>
        <v>4</v>
      </c>
      <c r="L5452" s="49" t="n">
        <f aca="false">1+(E5452&gt;=Calc!$C$16)+(E5452&gt;=Calc!$C$17)+(E5452&gt;=Calc!$C$18)</f>
        <v>4</v>
      </c>
      <c r="M5452" s="49" t="str">
        <f aca="false">IF(AND(K5452=4,L5452&gt;=3),"Champions",IF(AND(K5452=3,L5452&gt;=3),"Loyal",IF(K5452&gt;=3,"Recent / New",IF(L5452&gt;=3,"At Risk","Hibernating / Lost"))))</f>
        <v>Champions</v>
      </c>
      <c r="N5452" s="54" t="n">
        <f aca="false">IF(AND(Calc!$C$2&lt;=2009,Calc!$C$3&gt;=2009),F5452,0)+IF(AND(Calc!$C$2&lt;=2010,Calc!$C$3&gt;=2010),G5452,0)+IF(AND(Calc!$C$2&lt;=2011,Calc!$C$3&gt;=2011),H5452,0)</f>
        <v>2649.47</v>
      </c>
      <c r="O5452" s="61" t="n">
        <f aca="false">IF(AND(N5452&gt;0,OR(Calc!$C$4="*",B5452=Calc!$C$4)),N5452+ROW()*0.000000001,0)</f>
        <v>2649.470005452</v>
      </c>
    </row>
    <row r="5453" customFormat="false" ht="15" hidden="false" customHeight="false" outlineLevel="0" collapsed="false">
      <c r="A5453" s="49" t="n">
        <v>17885</v>
      </c>
      <c r="B5453" s="49" t="s">
        <v>189</v>
      </c>
      <c r="C5453" s="63" t="n">
        <v>40874</v>
      </c>
      <c r="D5453" s="63" t="n">
        <v>40874</v>
      </c>
      <c r="E5453" s="49" t="n">
        <v>1</v>
      </c>
      <c r="F5453" s="54" t="n">
        <v>0</v>
      </c>
      <c r="G5453" s="54" t="n">
        <v>0</v>
      </c>
      <c r="H5453" s="54" t="n">
        <v>156.34</v>
      </c>
      <c r="I5453" s="54" t="n">
        <f aca="false">SUM(F5453:H5453)</f>
        <v>156.34</v>
      </c>
      <c r="J5453" s="49" t="n">
        <f aca="false">Calc!$C$5-D5453</f>
        <v>13</v>
      </c>
      <c r="K5453" s="49" t="n">
        <f aca="false">IF(J5453&lt;=Calc!$C$11,4,IF(J5453&lt;=Calc!$C$12,3,IF(J5453&lt;=Calc!$C$13,2,1)))</f>
        <v>4</v>
      </c>
      <c r="L5453" s="49" t="n">
        <f aca="false">1+(E5453&gt;=Calc!$C$16)+(E5453&gt;=Calc!$C$17)+(E5453&gt;=Calc!$C$18)</f>
        <v>1</v>
      </c>
      <c r="M5453" s="49" t="str">
        <f aca="false">IF(AND(K5453=4,L5453&gt;=3),"Champions",IF(AND(K5453=3,L5453&gt;=3),"Loyal",IF(K5453&gt;=3,"Recent / New",IF(L5453&gt;=3,"At Risk","Hibernating / Lost"))))</f>
        <v>Recent / New</v>
      </c>
      <c r="N5453" s="54" t="n">
        <f aca="false">IF(AND(Calc!$C$2&lt;=2009,Calc!$C$3&gt;=2009),F5453,0)+IF(AND(Calc!$C$2&lt;=2010,Calc!$C$3&gt;=2010),G5453,0)+IF(AND(Calc!$C$2&lt;=2011,Calc!$C$3&gt;=2011),H5453,0)</f>
        <v>156.34</v>
      </c>
      <c r="O5453" s="61" t="n">
        <f aca="false">IF(AND(N5453&gt;0,OR(Calc!$C$4="*",B5453=Calc!$C$4)),N5453+ROW()*0.000000001,0)</f>
        <v>156.340005453</v>
      </c>
    </row>
    <row r="5454" customFormat="false" ht="15" hidden="false" customHeight="false" outlineLevel="0" collapsed="false">
      <c r="A5454" s="49" t="n">
        <v>17886</v>
      </c>
      <c r="B5454" s="49" t="s">
        <v>189</v>
      </c>
      <c r="C5454" s="63" t="n">
        <v>40297</v>
      </c>
      <c r="D5454" s="63" t="n">
        <v>40855</v>
      </c>
      <c r="E5454" s="49" t="n">
        <v>6</v>
      </c>
      <c r="F5454" s="54" t="n">
        <v>-9.95</v>
      </c>
      <c r="G5454" s="54" t="n">
        <v>703.27</v>
      </c>
      <c r="H5454" s="54" t="n">
        <v>869.28</v>
      </c>
      <c r="I5454" s="54" t="n">
        <f aca="false">SUM(F5454:H5454)</f>
        <v>1562.6</v>
      </c>
      <c r="J5454" s="49" t="n">
        <f aca="false">Calc!$C$5-D5454</f>
        <v>32</v>
      </c>
      <c r="K5454" s="49" t="n">
        <f aca="false">IF(J5454&lt;=Calc!$C$11,4,IF(J5454&lt;=Calc!$C$12,3,IF(J5454&lt;=Calc!$C$13,2,1)))</f>
        <v>3</v>
      </c>
      <c r="L5454" s="49" t="n">
        <f aca="false">1+(E5454&gt;=Calc!$C$16)+(E5454&gt;=Calc!$C$17)+(E5454&gt;=Calc!$C$18)</f>
        <v>3</v>
      </c>
      <c r="M5454" s="49" t="str">
        <f aca="false">IF(AND(K5454=4,L5454&gt;=3),"Champions",IF(AND(K5454=3,L5454&gt;=3),"Loyal",IF(K5454&gt;=3,"Recent / New",IF(L5454&gt;=3,"At Risk","Hibernating / Lost"))))</f>
        <v>Loyal</v>
      </c>
      <c r="N5454" s="54" t="n">
        <f aca="false">IF(AND(Calc!$C$2&lt;=2009,Calc!$C$3&gt;=2009),F5454,0)+IF(AND(Calc!$C$2&lt;=2010,Calc!$C$3&gt;=2010),G5454,0)+IF(AND(Calc!$C$2&lt;=2011,Calc!$C$3&gt;=2011),H5454,0)</f>
        <v>1562.6</v>
      </c>
      <c r="O5454" s="61" t="n">
        <f aca="false">IF(AND(N5454&gt;0,OR(Calc!$C$4="*",B5454=Calc!$C$4)),N5454+ROW()*0.000000001,0)</f>
        <v>1562.600005454</v>
      </c>
    </row>
    <row r="5455" customFormat="false" ht="15" hidden="false" customHeight="false" outlineLevel="0" collapsed="false">
      <c r="A5455" s="49" t="n">
        <v>17887</v>
      </c>
      <c r="B5455" s="49" t="s">
        <v>189</v>
      </c>
      <c r="C5455" s="63" t="n">
        <v>40757</v>
      </c>
      <c r="D5455" s="63" t="n">
        <v>40757</v>
      </c>
      <c r="E5455" s="49" t="n">
        <v>1</v>
      </c>
      <c r="F5455" s="54" t="n">
        <v>0</v>
      </c>
      <c r="G5455" s="54" t="n">
        <v>0</v>
      </c>
      <c r="H5455" s="54" t="n">
        <v>111.35</v>
      </c>
      <c r="I5455" s="54" t="n">
        <f aca="false">SUM(F5455:H5455)</f>
        <v>111.35</v>
      </c>
      <c r="J5455" s="49" t="n">
        <f aca="false">Calc!$C$5-D5455</f>
        <v>130</v>
      </c>
      <c r="K5455" s="49" t="n">
        <f aca="false">IF(J5455&lt;=Calc!$C$11,4,IF(J5455&lt;=Calc!$C$12,3,IF(J5455&lt;=Calc!$C$13,2,1)))</f>
        <v>2</v>
      </c>
      <c r="L5455" s="49" t="n">
        <f aca="false">1+(E5455&gt;=Calc!$C$16)+(E5455&gt;=Calc!$C$17)+(E5455&gt;=Calc!$C$18)</f>
        <v>1</v>
      </c>
      <c r="M5455" s="49" t="str">
        <f aca="false">IF(AND(K5455=4,L5455&gt;=3),"Champions",IF(AND(K5455=3,L5455&gt;=3),"Loyal",IF(K5455&gt;=3,"Recent / New",IF(L5455&gt;=3,"At Risk","Hibernating / Lost"))))</f>
        <v>Hibernating / Lost</v>
      </c>
      <c r="N5455" s="54" t="n">
        <f aca="false">IF(AND(Calc!$C$2&lt;=2009,Calc!$C$3&gt;=2009),F5455,0)+IF(AND(Calc!$C$2&lt;=2010,Calc!$C$3&gt;=2010),G5455,0)+IF(AND(Calc!$C$2&lt;=2011,Calc!$C$3&gt;=2011),H5455,0)</f>
        <v>111.35</v>
      </c>
      <c r="O5455" s="61" t="n">
        <f aca="false">IF(AND(N5455&gt;0,OR(Calc!$C$4="*",B5455=Calc!$C$4)),N5455+ROW()*0.000000001,0)</f>
        <v>111.350005455</v>
      </c>
    </row>
    <row r="5456" customFormat="false" ht="15" hidden="false" customHeight="false" outlineLevel="0" collapsed="false">
      <c r="A5456" s="49" t="n">
        <v>17888</v>
      </c>
      <c r="B5456" s="49" t="s">
        <v>189</v>
      </c>
      <c r="C5456" s="63" t="n">
        <v>40168</v>
      </c>
      <c r="D5456" s="63" t="n">
        <v>40865</v>
      </c>
      <c r="E5456" s="49" t="n">
        <v>25</v>
      </c>
      <c r="F5456" s="54" t="n">
        <v>63.25</v>
      </c>
      <c r="G5456" s="54" t="n">
        <v>762.76</v>
      </c>
      <c r="H5456" s="54" t="n">
        <v>486.3</v>
      </c>
      <c r="I5456" s="54" t="n">
        <f aca="false">SUM(F5456:H5456)</f>
        <v>1312.31</v>
      </c>
      <c r="J5456" s="49" t="n">
        <f aca="false">Calc!$C$5-D5456</f>
        <v>22</v>
      </c>
      <c r="K5456" s="49" t="n">
        <f aca="false">IF(J5456&lt;=Calc!$C$11,4,IF(J5456&lt;=Calc!$C$12,3,IF(J5456&lt;=Calc!$C$13,2,1)))</f>
        <v>4</v>
      </c>
      <c r="L5456" s="49" t="n">
        <f aca="false">1+(E5456&gt;=Calc!$C$16)+(E5456&gt;=Calc!$C$17)+(E5456&gt;=Calc!$C$18)</f>
        <v>4</v>
      </c>
      <c r="M5456" s="49" t="str">
        <f aca="false">IF(AND(K5456=4,L5456&gt;=3),"Champions",IF(AND(K5456=3,L5456&gt;=3),"Loyal",IF(K5456&gt;=3,"Recent / New",IF(L5456&gt;=3,"At Risk","Hibernating / Lost"))))</f>
        <v>Champions</v>
      </c>
      <c r="N5456" s="54" t="n">
        <f aca="false">IF(AND(Calc!$C$2&lt;=2009,Calc!$C$3&gt;=2009),F5456,0)+IF(AND(Calc!$C$2&lt;=2010,Calc!$C$3&gt;=2010),G5456,0)+IF(AND(Calc!$C$2&lt;=2011,Calc!$C$3&gt;=2011),H5456,0)</f>
        <v>1312.31</v>
      </c>
      <c r="O5456" s="61" t="n">
        <f aca="false">IF(AND(N5456&gt;0,OR(Calc!$C$4="*",B5456=Calc!$C$4)),N5456+ROW()*0.000000001,0)</f>
        <v>1312.310005456</v>
      </c>
    </row>
    <row r="5457" customFormat="false" ht="15" hidden="false" customHeight="false" outlineLevel="0" collapsed="false">
      <c r="A5457" s="49" t="n">
        <v>17889</v>
      </c>
      <c r="B5457" s="49" t="s">
        <v>189</v>
      </c>
      <c r="C5457" s="63" t="n">
        <v>40268</v>
      </c>
      <c r="D5457" s="63" t="n">
        <v>40674</v>
      </c>
      <c r="E5457" s="49" t="n">
        <v>7</v>
      </c>
      <c r="F5457" s="54" t="n">
        <v>0</v>
      </c>
      <c r="G5457" s="54" t="n">
        <v>545.05</v>
      </c>
      <c r="H5457" s="54" t="n">
        <v>201.37</v>
      </c>
      <c r="I5457" s="54" t="n">
        <f aca="false">SUM(F5457:H5457)</f>
        <v>746.42</v>
      </c>
      <c r="J5457" s="49" t="n">
        <f aca="false">Calc!$C$5-D5457</f>
        <v>213</v>
      </c>
      <c r="K5457" s="49" t="n">
        <f aca="false">IF(J5457&lt;=Calc!$C$11,4,IF(J5457&lt;=Calc!$C$12,3,IF(J5457&lt;=Calc!$C$13,2,1)))</f>
        <v>2</v>
      </c>
      <c r="L5457" s="49" t="n">
        <f aca="false">1+(E5457&gt;=Calc!$C$16)+(E5457&gt;=Calc!$C$17)+(E5457&gt;=Calc!$C$18)</f>
        <v>3</v>
      </c>
      <c r="M5457" s="49" t="str">
        <f aca="false">IF(AND(K5457=4,L5457&gt;=3),"Champions",IF(AND(K5457=3,L5457&gt;=3),"Loyal",IF(K5457&gt;=3,"Recent / New",IF(L5457&gt;=3,"At Risk","Hibernating / Lost"))))</f>
        <v>At Risk</v>
      </c>
      <c r="N5457" s="54" t="n">
        <f aca="false">IF(AND(Calc!$C$2&lt;=2009,Calc!$C$3&gt;=2009),F5457,0)+IF(AND(Calc!$C$2&lt;=2010,Calc!$C$3&gt;=2010),G5457,0)+IF(AND(Calc!$C$2&lt;=2011,Calc!$C$3&gt;=2011),H5457,0)</f>
        <v>746.42</v>
      </c>
      <c r="O5457" s="61" t="n">
        <f aca="false">IF(AND(N5457&gt;0,OR(Calc!$C$4="*",B5457=Calc!$C$4)),N5457+ROW()*0.000000001,0)</f>
        <v>746.420005457</v>
      </c>
    </row>
    <row r="5458" customFormat="false" ht="15" hidden="false" customHeight="false" outlineLevel="0" collapsed="false">
      <c r="A5458" s="49" t="n">
        <v>17890</v>
      </c>
      <c r="B5458" s="49" t="s">
        <v>189</v>
      </c>
      <c r="C5458" s="63" t="n">
        <v>40525</v>
      </c>
      <c r="D5458" s="63" t="n">
        <v>40564</v>
      </c>
      <c r="E5458" s="49" t="n">
        <v>2</v>
      </c>
      <c r="F5458" s="54" t="n">
        <v>0</v>
      </c>
      <c r="G5458" s="54" t="n">
        <v>463.01</v>
      </c>
      <c r="H5458" s="54" t="n">
        <v>123.88</v>
      </c>
      <c r="I5458" s="54" t="n">
        <f aca="false">SUM(F5458:H5458)</f>
        <v>586.89</v>
      </c>
      <c r="J5458" s="49" t="n">
        <f aca="false">Calc!$C$5-D5458</f>
        <v>323</v>
      </c>
      <c r="K5458" s="49" t="n">
        <f aca="false">IF(J5458&lt;=Calc!$C$11,4,IF(J5458&lt;=Calc!$C$12,3,IF(J5458&lt;=Calc!$C$13,2,1)))</f>
        <v>2</v>
      </c>
      <c r="L5458" s="49" t="n">
        <f aca="false">1+(E5458&gt;=Calc!$C$16)+(E5458&gt;=Calc!$C$17)+(E5458&gt;=Calc!$C$18)</f>
        <v>2</v>
      </c>
      <c r="M5458" s="49" t="str">
        <f aca="false">IF(AND(K5458=4,L5458&gt;=3),"Champions",IF(AND(K5458=3,L5458&gt;=3),"Loyal",IF(K5458&gt;=3,"Recent / New",IF(L5458&gt;=3,"At Risk","Hibernating / Lost"))))</f>
        <v>Hibernating / Lost</v>
      </c>
      <c r="N5458" s="54" t="n">
        <f aca="false">IF(AND(Calc!$C$2&lt;=2009,Calc!$C$3&gt;=2009),F5458,0)+IF(AND(Calc!$C$2&lt;=2010,Calc!$C$3&gt;=2010),G5458,0)+IF(AND(Calc!$C$2&lt;=2011,Calc!$C$3&gt;=2011),H5458,0)</f>
        <v>586.89</v>
      </c>
      <c r="O5458" s="61" t="n">
        <f aca="false">IF(AND(N5458&gt;0,OR(Calc!$C$4="*",B5458=Calc!$C$4)),N5458+ROW()*0.000000001,0)</f>
        <v>586.890005458</v>
      </c>
    </row>
    <row r="5459" customFormat="false" ht="15" hidden="false" customHeight="false" outlineLevel="0" collapsed="false">
      <c r="A5459" s="49" t="n">
        <v>17891</v>
      </c>
      <c r="B5459" s="49" t="s">
        <v>189</v>
      </c>
      <c r="C5459" s="63" t="n">
        <v>40724</v>
      </c>
      <c r="D5459" s="63" t="n">
        <v>40724</v>
      </c>
      <c r="E5459" s="49" t="n">
        <v>1</v>
      </c>
      <c r="F5459" s="54" t="n">
        <v>0</v>
      </c>
      <c r="G5459" s="54" t="n">
        <v>0</v>
      </c>
      <c r="H5459" s="54" t="n">
        <v>203.86</v>
      </c>
      <c r="I5459" s="54" t="n">
        <f aca="false">SUM(F5459:H5459)</f>
        <v>203.86</v>
      </c>
      <c r="J5459" s="49" t="n">
        <f aca="false">Calc!$C$5-D5459</f>
        <v>163</v>
      </c>
      <c r="K5459" s="49" t="n">
        <f aca="false">IF(J5459&lt;=Calc!$C$11,4,IF(J5459&lt;=Calc!$C$12,3,IF(J5459&lt;=Calc!$C$13,2,1)))</f>
        <v>2</v>
      </c>
      <c r="L5459" s="49" t="n">
        <f aca="false">1+(E5459&gt;=Calc!$C$16)+(E5459&gt;=Calc!$C$17)+(E5459&gt;=Calc!$C$18)</f>
        <v>1</v>
      </c>
      <c r="M5459" s="49" t="str">
        <f aca="false">IF(AND(K5459=4,L5459&gt;=3),"Champions",IF(AND(K5459=3,L5459&gt;=3),"Loyal",IF(K5459&gt;=3,"Recent / New",IF(L5459&gt;=3,"At Risk","Hibernating / Lost"))))</f>
        <v>Hibernating / Lost</v>
      </c>
      <c r="N5459" s="54" t="n">
        <f aca="false">IF(AND(Calc!$C$2&lt;=2009,Calc!$C$3&gt;=2009),F5459,0)+IF(AND(Calc!$C$2&lt;=2010,Calc!$C$3&gt;=2010),G5459,0)+IF(AND(Calc!$C$2&lt;=2011,Calc!$C$3&gt;=2011),H5459,0)</f>
        <v>203.86</v>
      </c>
      <c r="O5459" s="61" t="n">
        <f aca="false">IF(AND(N5459&gt;0,OR(Calc!$C$4="*",B5459=Calc!$C$4)),N5459+ROW()*0.000000001,0)</f>
        <v>203.860005459</v>
      </c>
    </row>
    <row r="5460" customFormat="false" ht="15" hidden="false" customHeight="false" outlineLevel="0" collapsed="false">
      <c r="A5460" s="49" t="n">
        <v>17892</v>
      </c>
      <c r="B5460" s="49" t="s">
        <v>189</v>
      </c>
      <c r="C5460" s="63" t="n">
        <v>40731</v>
      </c>
      <c r="D5460" s="63" t="n">
        <v>40830</v>
      </c>
      <c r="E5460" s="49" t="n">
        <v>3</v>
      </c>
      <c r="F5460" s="54" t="n">
        <v>0</v>
      </c>
      <c r="G5460" s="54" t="n">
        <v>0</v>
      </c>
      <c r="H5460" s="54" t="n">
        <v>244.1</v>
      </c>
      <c r="I5460" s="54" t="n">
        <f aca="false">SUM(F5460:H5460)</f>
        <v>244.1</v>
      </c>
      <c r="J5460" s="49" t="n">
        <f aca="false">Calc!$C$5-D5460</f>
        <v>57</v>
      </c>
      <c r="K5460" s="49" t="n">
        <f aca="false">IF(J5460&lt;=Calc!$C$11,4,IF(J5460&lt;=Calc!$C$12,3,IF(J5460&lt;=Calc!$C$13,2,1)))</f>
        <v>3</v>
      </c>
      <c r="L5460" s="49" t="n">
        <f aca="false">1+(E5460&gt;=Calc!$C$16)+(E5460&gt;=Calc!$C$17)+(E5460&gt;=Calc!$C$18)</f>
        <v>2</v>
      </c>
      <c r="M5460" s="49" t="str">
        <f aca="false">IF(AND(K5460=4,L5460&gt;=3),"Champions",IF(AND(K5460=3,L5460&gt;=3),"Loyal",IF(K5460&gt;=3,"Recent / New",IF(L5460&gt;=3,"At Risk","Hibernating / Lost"))))</f>
        <v>Recent / New</v>
      </c>
      <c r="N5460" s="54" t="n">
        <f aca="false">IF(AND(Calc!$C$2&lt;=2009,Calc!$C$3&gt;=2009),F5460,0)+IF(AND(Calc!$C$2&lt;=2010,Calc!$C$3&gt;=2010),G5460,0)+IF(AND(Calc!$C$2&lt;=2011,Calc!$C$3&gt;=2011),H5460,0)</f>
        <v>244.1</v>
      </c>
      <c r="O5460" s="61" t="n">
        <f aca="false">IF(AND(N5460&gt;0,OR(Calc!$C$4="*",B5460=Calc!$C$4)),N5460+ROW()*0.000000001,0)</f>
        <v>244.10000546</v>
      </c>
    </row>
    <row r="5461" customFormat="false" ht="15" hidden="false" customHeight="false" outlineLevel="0" collapsed="false">
      <c r="A5461" s="49" t="n">
        <v>17893</v>
      </c>
      <c r="B5461" s="49" t="s">
        <v>189</v>
      </c>
      <c r="C5461" s="63" t="n">
        <v>40661</v>
      </c>
      <c r="D5461" s="63" t="n">
        <v>40661</v>
      </c>
      <c r="E5461" s="49" t="n">
        <v>1</v>
      </c>
      <c r="F5461" s="54" t="n">
        <v>0</v>
      </c>
      <c r="G5461" s="54" t="n">
        <v>0</v>
      </c>
      <c r="H5461" s="54" t="n">
        <v>107.21</v>
      </c>
      <c r="I5461" s="54" t="n">
        <f aca="false">SUM(F5461:H5461)</f>
        <v>107.21</v>
      </c>
      <c r="J5461" s="49" t="n">
        <f aca="false">Calc!$C$5-D5461</f>
        <v>226</v>
      </c>
      <c r="K5461" s="49" t="n">
        <f aca="false">IF(J5461&lt;=Calc!$C$11,4,IF(J5461&lt;=Calc!$C$12,3,IF(J5461&lt;=Calc!$C$13,2,1)))</f>
        <v>2</v>
      </c>
      <c r="L5461" s="49" t="n">
        <f aca="false">1+(E5461&gt;=Calc!$C$16)+(E5461&gt;=Calc!$C$17)+(E5461&gt;=Calc!$C$18)</f>
        <v>1</v>
      </c>
      <c r="M5461" s="49" t="str">
        <f aca="false">IF(AND(K5461=4,L5461&gt;=3),"Champions",IF(AND(K5461=3,L5461&gt;=3),"Loyal",IF(K5461&gt;=3,"Recent / New",IF(L5461&gt;=3,"At Risk","Hibernating / Lost"))))</f>
        <v>Hibernating / Lost</v>
      </c>
      <c r="N5461" s="54" t="n">
        <f aca="false">IF(AND(Calc!$C$2&lt;=2009,Calc!$C$3&gt;=2009),F5461,0)+IF(AND(Calc!$C$2&lt;=2010,Calc!$C$3&gt;=2010),G5461,0)+IF(AND(Calc!$C$2&lt;=2011,Calc!$C$3&gt;=2011),H5461,0)</f>
        <v>107.21</v>
      </c>
      <c r="O5461" s="61" t="n">
        <f aca="false">IF(AND(N5461&gt;0,OR(Calc!$C$4="*",B5461=Calc!$C$4)),N5461+ROW()*0.000000001,0)</f>
        <v>107.210005461</v>
      </c>
    </row>
    <row r="5462" customFormat="false" ht="15" hidden="false" customHeight="false" outlineLevel="0" collapsed="false">
      <c r="A5462" s="49" t="n">
        <v>17894</v>
      </c>
      <c r="B5462" s="49" t="s">
        <v>189</v>
      </c>
      <c r="C5462" s="63" t="n">
        <v>40417</v>
      </c>
      <c r="D5462" s="63" t="n">
        <v>40815</v>
      </c>
      <c r="E5462" s="49" t="n">
        <v>18</v>
      </c>
      <c r="F5462" s="54" t="n">
        <v>0</v>
      </c>
      <c r="G5462" s="54" t="n">
        <v>1644.48</v>
      </c>
      <c r="H5462" s="54" t="n">
        <v>603.96</v>
      </c>
      <c r="I5462" s="54" t="n">
        <f aca="false">SUM(F5462:H5462)</f>
        <v>2248.44</v>
      </c>
      <c r="J5462" s="49" t="n">
        <f aca="false">Calc!$C$5-D5462</f>
        <v>72</v>
      </c>
      <c r="K5462" s="49" t="n">
        <f aca="false">IF(J5462&lt;=Calc!$C$11,4,IF(J5462&lt;=Calc!$C$12,3,IF(J5462&lt;=Calc!$C$13,2,1)))</f>
        <v>3</v>
      </c>
      <c r="L5462" s="49" t="n">
        <f aca="false">1+(E5462&gt;=Calc!$C$16)+(E5462&gt;=Calc!$C$17)+(E5462&gt;=Calc!$C$18)</f>
        <v>4</v>
      </c>
      <c r="M5462" s="49" t="str">
        <f aca="false">IF(AND(K5462=4,L5462&gt;=3),"Champions",IF(AND(K5462=3,L5462&gt;=3),"Loyal",IF(K5462&gt;=3,"Recent / New",IF(L5462&gt;=3,"At Risk","Hibernating / Lost"))))</f>
        <v>Loyal</v>
      </c>
      <c r="N5462" s="54" t="n">
        <f aca="false">IF(AND(Calc!$C$2&lt;=2009,Calc!$C$3&gt;=2009),F5462,0)+IF(AND(Calc!$C$2&lt;=2010,Calc!$C$3&gt;=2010),G5462,0)+IF(AND(Calc!$C$2&lt;=2011,Calc!$C$3&gt;=2011),H5462,0)</f>
        <v>2248.44</v>
      </c>
      <c r="O5462" s="61" t="n">
        <f aca="false">IF(AND(N5462&gt;0,OR(Calc!$C$4="*",B5462=Calc!$C$4)),N5462+ROW()*0.000000001,0)</f>
        <v>2248.440005462</v>
      </c>
    </row>
    <row r="5463" customFormat="false" ht="15" hidden="false" customHeight="false" outlineLevel="0" collapsed="false">
      <c r="A5463" s="49" t="n">
        <v>17895</v>
      </c>
      <c r="B5463" s="49" t="s">
        <v>189</v>
      </c>
      <c r="C5463" s="63" t="n">
        <v>40842</v>
      </c>
      <c r="D5463" s="63" t="n">
        <v>40842</v>
      </c>
      <c r="E5463" s="49" t="n">
        <v>1</v>
      </c>
      <c r="F5463" s="54" t="n">
        <v>0</v>
      </c>
      <c r="G5463" s="54" t="n">
        <v>0</v>
      </c>
      <c r="H5463" s="54" t="n">
        <v>95.45</v>
      </c>
      <c r="I5463" s="54" t="n">
        <f aca="false">SUM(F5463:H5463)</f>
        <v>95.45</v>
      </c>
      <c r="J5463" s="49" t="n">
        <f aca="false">Calc!$C$5-D5463</f>
        <v>45</v>
      </c>
      <c r="K5463" s="49" t="n">
        <f aca="false">IF(J5463&lt;=Calc!$C$11,4,IF(J5463&lt;=Calc!$C$12,3,IF(J5463&lt;=Calc!$C$13,2,1)))</f>
        <v>3</v>
      </c>
      <c r="L5463" s="49" t="n">
        <f aca="false">1+(E5463&gt;=Calc!$C$16)+(E5463&gt;=Calc!$C$17)+(E5463&gt;=Calc!$C$18)</f>
        <v>1</v>
      </c>
      <c r="M5463" s="49" t="str">
        <f aca="false">IF(AND(K5463=4,L5463&gt;=3),"Champions",IF(AND(K5463=3,L5463&gt;=3),"Loyal",IF(K5463&gt;=3,"Recent / New",IF(L5463&gt;=3,"At Risk","Hibernating / Lost"))))</f>
        <v>Recent / New</v>
      </c>
      <c r="N5463" s="54" t="n">
        <f aca="false">IF(AND(Calc!$C$2&lt;=2009,Calc!$C$3&gt;=2009),F5463,0)+IF(AND(Calc!$C$2&lt;=2010,Calc!$C$3&gt;=2010),G5463,0)+IF(AND(Calc!$C$2&lt;=2011,Calc!$C$3&gt;=2011),H5463,0)</f>
        <v>95.45</v>
      </c>
      <c r="O5463" s="61" t="n">
        <f aca="false">IF(AND(N5463&gt;0,OR(Calc!$C$4="*",B5463=Calc!$C$4)),N5463+ROW()*0.000000001,0)</f>
        <v>95.450005463</v>
      </c>
    </row>
    <row r="5464" customFormat="false" ht="15" hidden="false" customHeight="false" outlineLevel="0" collapsed="false">
      <c r="A5464" s="49" t="n">
        <v>17896</v>
      </c>
      <c r="B5464" s="49" t="s">
        <v>189</v>
      </c>
      <c r="C5464" s="63" t="n">
        <v>40863</v>
      </c>
      <c r="D5464" s="63" t="n">
        <v>40863</v>
      </c>
      <c r="E5464" s="49" t="n">
        <v>1</v>
      </c>
      <c r="F5464" s="54" t="n">
        <v>0</v>
      </c>
      <c r="G5464" s="54" t="n">
        <v>0</v>
      </c>
      <c r="H5464" s="54" t="n">
        <v>256.32</v>
      </c>
      <c r="I5464" s="54" t="n">
        <f aca="false">SUM(F5464:H5464)</f>
        <v>256.32</v>
      </c>
      <c r="J5464" s="49" t="n">
        <f aca="false">Calc!$C$5-D5464</f>
        <v>24</v>
      </c>
      <c r="K5464" s="49" t="n">
        <f aca="false">IF(J5464&lt;=Calc!$C$11,4,IF(J5464&lt;=Calc!$C$12,3,IF(J5464&lt;=Calc!$C$13,2,1)))</f>
        <v>4</v>
      </c>
      <c r="L5464" s="49" t="n">
        <f aca="false">1+(E5464&gt;=Calc!$C$16)+(E5464&gt;=Calc!$C$17)+(E5464&gt;=Calc!$C$18)</f>
        <v>1</v>
      </c>
      <c r="M5464" s="49" t="str">
        <f aca="false">IF(AND(K5464=4,L5464&gt;=3),"Champions",IF(AND(K5464=3,L5464&gt;=3),"Loyal",IF(K5464&gt;=3,"Recent / New",IF(L5464&gt;=3,"At Risk","Hibernating / Lost"))))</f>
        <v>Recent / New</v>
      </c>
      <c r="N5464" s="54" t="n">
        <f aca="false">IF(AND(Calc!$C$2&lt;=2009,Calc!$C$3&gt;=2009),F5464,0)+IF(AND(Calc!$C$2&lt;=2010,Calc!$C$3&gt;=2010),G5464,0)+IF(AND(Calc!$C$2&lt;=2011,Calc!$C$3&gt;=2011),H5464,0)</f>
        <v>256.32</v>
      </c>
      <c r="O5464" s="61" t="n">
        <f aca="false">IF(AND(N5464&gt;0,OR(Calc!$C$4="*",B5464=Calc!$C$4)),N5464+ROW()*0.000000001,0)</f>
        <v>256.320005464</v>
      </c>
    </row>
    <row r="5465" customFormat="false" ht="15" hidden="false" customHeight="false" outlineLevel="0" collapsed="false">
      <c r="A5465" s="49" t="n">
        <v>17897</v>
      </c>
      <c r="B5465" s="49" t="s">
        <v>189</v>
      </c>
      <c r="C5465" s="63" t="n">
        <v>40310</v>
      </c>
      <c r="D5465" s="63" t="n">
        <v>40714</v>
      </c>
      <c r="E5465" s="49" t="n">
        <v>9</v>
      </c>
      <c r="F5465" s="54" t="n">
        <v>0</v>
      </c>
      <c r="G5465" s="54" t="n">
        <v>1896.4</v>
      </c>
      <c r="H5465" s="54" t="n">
        <v>131.14</v>
      </c>
      <c r="I5465" s="54" t="n">
        <f aca="false">SUM(F5465:H5465)</f>
        <v>2027.54</v>
      </c>
      <c r="J5465" s="49" t="n">
        <f aca="false">Calc!$C$5-D5465</f>
        <v>173</v>
      </c>
      <c r="K5465" s="49" t="n">
        <f aca="false">IF(J5465&lt;=Calc!$C$11,4,IF(J5465&lt;=Calc!$C$12,3,IF(J5465&lt;=Calc!$C$13,2,1)))</f>
        <v>2</v>
      </c>
      <c r="L5465" s="49" t="n">
        <f aca="false">1+(E5465&gt;=Calc!$C$16)+(E5465&gt;=Calc!$C$17)+(E5465&gt;=Calc!$C$18)</f>
        <v>4</v>
      </c>
      <c r="M5465" s="49" t="str">
        <f aca="false">IF(AND(K5465=4,L5465&gt;=3),"Champions",IF(AND(K5465=3,L5465&gt;=3),"Loyal",IF(K5465&gt;=3,"Recent / New",IF(L5465&gt;=3,"At Risk","Hibernating / Lost"))))</f>
        <v>At Risk</v>
      </c>
      <c r="N5465" s="54" t="n">
        <f aca="false">IF(AND(Calc!$C$2&lt;=2009,Calc!$C$3&gt;=2009),F5465,0)+IF(AND(Calc!$C$2&lt;=2010,Calc!$C$3&gt;=2010),G5465,0)+IF(AND(Calc!$C$2&lt;=2011,Calc!$C$3&gt;=2011),H5465,0)</f>
        <v>2027.54</v>
      </c>
      <c r="O5465" s="61" t="n">
        <f aca="false">IF(AND(N5465&gt;0,OR(Calc!$C$4="*",B5465=Calc!$C$4)),N5465+ROW()*0.000000001,0)</f>
        <v>2027.540005465</v>
      </c>
    </row>
    <row r="5466" customFormat="false" ht="15" hidden="false" customHeight="false" outlineLevel="0" collapsed="false">
      <c r="A5466" s="49" t="n">
        <v>17898</v>
      </c>
      <c r="B5466" s="49" t="s">
        <v>189</v>
      </c>
      <c r="C5466" s="63" t="n">
        <v>40319</v>
      </c>
      <c r="D5466" s="63" t="n">
        <v>40801</v>
      </c>
      <c r="E5466" s="49" t="n">
        <v>4</v>
      </c>
      <c r="F5466" s="54" t="n">
        <v>0</v>
      </c>
      <c r="G5466" s="54" t="n">
        <v>147.12</v>
      </c>
      <c r="H5466" s="54" t="n">
        <v>152.06</v>
      </c>
      <c r="I5466" s="54" t="n">
        <f aca="false">SUM(F5466:H5466)</f>
        <v>299.18</v>
      </c>
      <c r="J5466" s="49" t="n">
        <f aca="false">Calc!$C$5-D5466</f>
        <v>86</v>
      </c>
      <c r="K5466" s="49" t="n">
        <f aca="false">IF(J5466&lt;=Calc!$C$11,4,IF(J5466&lt;=Calc!$C$12,3,IF(J5466&lt;=Calc!$C$13,2,1)))</f>
        <v>3</v>
      </c>
      <c r="L5466" s="49" t="n">
        <f aca="false">1+(E5466&gt;=Calc!$C$16)+(E5466&gt;=Calc!$C$17)+(E5466&gt;=Calc!$C$18)</f>
        <v>3</v>
      </c>
      <c r="M5466" s="49" t="str">
        <f aca="false">IF(AND(K5466=4,L5466&gt;=3),"Champions",IF(AND(K5466=3,L5466&gt;=3),"Loyal",IF(K5466&gt;=3,"Recent / New",IF(L5466&gt;=3,"At Risk","Hibernating / Lost"))))</f>
        <v>Loyal</v>
      </c>
      <c r="N5466" s="54" t="n">
        <f aca="false">IF(AND(Calc!$C$2&lt;=2009,Calc!$C$3&gt;=2009),F5466,0)+IF(AND(Calc!$C$2&lt;=2010,Calc!$C$3&gt;=2010),G5466,0)+IF(AND(Calc!$C$2&lt;=2011,Calc!$C$3&gt;=2011),H5466,0)</f>
        <v>299.18</v>
      </c>
      <c r="O5466" s="61" t="n">
        <f aca="false">IF(AND(N5466&gt;0,OR(Calc!$C$4="*",B5466=Calc!$C$4)),N5466+ROW()*0.000000001,0)</f>
        <v>299.180005466</v>
      </c>
    </row>
    <row r="5467" customFormat="false" ht="15" hidden="false" customHeight="false" outlineLevel="0" collapsed="false">
      <c r="A5467" s="49" t="n">
        <v>17899</v>
      </c>
      <c r="B5467" s="49" t="s">
        <v>189</v>
      </c>
      <c r="C5467" s="63" t="n">
        <v>40727</v>
      </c>
      <c r="D5467" s="63" t="n">
        <v>40727</v>
      </c>
      <c r="E5467" s="49" t="n">
        <v>1</v>
      </c>
      <c r="F5467" s="54" t="n">
        <v>0</v>
      </c>
      <c r="G5467" s="54" t="n">
        <v>0</v>
      </c>
      <c r="H5467" s="54" t="n">
        <v>154.55</v>
      </c>
      <c r="I5467" s="54" t="n">
        <f aca="false">SUM(F5467:H5467)</f>
        <v>154.55</v>
      </c>
      <c r="J5467" s="49" t="n">
        <f aca="false">Calc!$C$5-D5467</f>
        <v>160</v>
      </c>
      <c r="K5467" s="49" t="n">
        <f aca="false">IF(J5467&lt;=Calc!$C$11,4,IF(J5467&lt;=Calc!$C$12,3,IF(J5467&lt;=Calc!$C$13,2,1)))</f>
        <v>2</v>
      </c>
      <c r="L5467" s="49" t="n">
        <f aca="false">1+(E5467&gt;=Calc!$C$16)+(E5467&gt;=Calc!$C$17)+(E5467&gt;=Calc!$C$18)</f>
        <v>1</v>
      </c>
      <c r="M5467" s="49" t="str">
        <f aca="false">IF(AND(K5467=4,L5467&gt;=3),"Champions",IF(AND(K5467=3,L5467&gt;=3),"Loyal",IF(K5467&gt;=3,"Recent / New",IF(L5467&gt;=3,"At Risk","Hibernating / Lost"))))</f>
        <v>Hibernating / Lost</v>
      </c>
      <c r="N5467" s="54" t="n">
        <f aca="false">IF(AND(Calc!$C$2&lt;=2009,Calc!$C$3&gt;=2009),F5467,0)+IF(AND(Calc!$C$2&lt;=2010,Calc!$C$3&gt;=2010),G5467,0)+IF(AND(Calc!$C$2&lt;=2011,Calc!$C$3&gt;=2011),H5467,0)</f>
        <v>154.55</v>
      </c>
      <c r="O5467" s="61" t="n">
        <f aca="false">IF(AND(N5467&gt;0,OR(Calc!$C$4="*",B5467=Calc!$C$4)),N5467+ROW()*0.000000001,0)</f>
        <v>154.550005467</v>
      </c>
    </row>
    <row r="5468" customFormat="false" ht="15" hidden="false" customHeight="false" outlineLevel="0" collapsed="false">
      <c r="A5468" s="49" t="n">
        <v>17900</v>
      </c>
      <c r="B5468" s="49" t="s">
        <v>189</v>
      </c>
      <c r="C5468" s="63" t="n">
        <v>40696</v>
      </c>
      <c r="D5468" s="63" t="n">
        <v>40696</v>
      </c>
      <c r="E5468" s="49" t="n">
        <v>2</v>
      </c>
      <c r="F5468" s="54" t="n">
        <v>0</v>
      </c>
      <c r="G5468" s="54" t="n">
        <v>0</v>
      </c>
      <c r="H5468" s="54" t="n">
        <v>15</v>
      </c>
      <c r="I5468" s="54" t="n">
        <f aca="false">SUM(F5468:H5468)</f>
        <v>15</v>
      </c>
      <c r="J5468" s="49" t="n">
        <f aca="false">Calc!$C$5-D5468</f>
        <v>191</v>
      </c>
      <c r="K5468" s="49" t="n">
        <f aca="false">IF(J5468&lt;=Calc!$C$11,4,IF(J5468&lt;=Calc!$C$12,3,IF(J5468&lt;=Calc!$C$13,2,1)))</f>
        <v>2</v>
      </c>
      <c r="L5468" s="49" t="n">
        <f aca="false">1+(E5468&gt;=Calc!$C$16)+(E5468&gt;=Calc!$C$17)+(E5468&gt;=Calc!$C$18)</f>
        <v>2</v>
      </c>
      <c r="M5468" s="49" t="str">
        <f aca="false">IF(AND(K5468=4,L5468&gt;=3),"Champions",IF(AND(K5468=3,L5468&gt;=3),"Loyal",IF(K5468&gt;=3,"Recent / New",IF(L5468&gt;=3,"At Risk","Hibernating / Lost"))))</f>
        <v>Hibernating / Lost</v>
      </c>
      <c r="N5468" s="54" t="n">
        <f aca="false">IF(AND(Calc!$C$2&lt;=2009,Calc!$C$3&gt;=2009),F5468,0)+IF(AND(Calc!$C$2&lt;=2010,Calc!$C$3&gt;=2010),G5468,0)+IF(AND(Calc!$C$2&lt;=2011,Calc!$C$3&gt;=2011),H5468,0)</f>
        <v>15</v>
      </c>
      <c r="O5468" s="61" t="n">
        <f aca="false">IF(AND(N5468&gt;0,OR(Calc!$C$4="*",B5468=Calc!$C$4)),N5468+ROW()*0.000000001,0)</f>
        <v>15.000005468</v>
      </c>
    </row>
    <row r="5469" customFormat="false" ht="15" hidden="false" customHeight="false" outlineLevel="0" collapsed="false">
      <c r="A5469" s="49" t="n">
        <v>17901</v>
      </c>
      <c r="B5469" s="49" t="s">
        <v>189</v>
      </c>
      <c r="C5469" s="63" t="n">
        <v>40365</v>
      </c>
      <c r="D5469" s="63" t="n">
        <v>40857</v>
      </c>
      <c r="E5469" s="49" t="n">
        <v>3</v>
      </c>
      <c r="F5469" s="54" t="n">
        <v>0</v>
      </c>
      <c r="G5469" s="54" t="n">
        <v>149.7</v>
      </c>
      <c r="H5469" s="54" t="n">
        <v>110.38</v>
      </c>
      <c r="I5469" s="54" t="n">
        <f aca="false">SUM(F5469:H5469)</f>
        <v>260.08</v>
      </c>
      <c r="J5469" s="49" t="n">
        <f aca="false">Calc!$C$5-D5469</f>
        <v>30</v>
      </c>
      <c r="K5469" s="49" t="n">
        <f aca="false">IF(J5469&lt;=Calc!$C$11,4,IF(J5469&lt;=Calc!$C$12,3,IF(J5469&lt;=Calc!$C$13,2,1)))</f>
        <v>3</v>
      </c>
      <c r="L5469" s="49" t="n">
        <f aca="false">1+(E5469&gt;=Calc!$C$16)+(E5469&gt;=Calc!$C$17)+(E5469&gt;=Calc!$C$18)</f>
        <v>2</v>
      </c>
      <c r="M5469" s="49" t="str">
        <f aca="false">IF(AND(K5469=4,L5469&gt;=3),"Champions",IF(AND(K5469=3,L5469&gt;=3),"Loyal",IF(K5469&gt;=3,"Recent / New",IF(L5469&gt;=3,"At Risk","Hibernating / Lost"))))</f>
        <v>Recent / New</v>
      </c>
      <c r="N5469" s="54" t="n">
        <f aca="false">IF(AND(Calc!$C$2&lt;=2009,Calc!$C$3&gt;=2009),F5469,0)+IF(AND(Calc!$C$2&lt;=2010,Calc!$C$3&gt;=2010),G5469,0)+IF(AND(Calc!$C$2&lt;=2011,Calc!$C$3&gt;=2011),H5469,0)</f>
        <v>260.08</v>
      </c>
      <c r="O5469" s="61" t="n">
        <f aca="false">IF(AND(N5469&gt;0,OR(Calc!$C$4="*",B5469=Calc!$C$4)),N5469+ROW()*0.000000001,0)</f>
        <v>260.080005469</v>
      </c>
    </row>
    <row r="5470" customFormat="false" ht="15" hidden="false" customHeight="false" outlineLevel="0" collapsed="false">
      <c r="A5470" s="49" t="n">
        <v>17902</v>
      </c>
      <c r="B5470" s="49" t="s">
        <v>189</v>
      </c>
      <c r="C5470" s="63" t="n">
        <v>40340</v>
      </c>
      <c r="D5470" s="63" t="n">
        <v>40340</v>
      </c>
      <c r="E5470" s="49" t="n">
        <v>1</v>
      </c>
      <c r="F5470" s="54" t="n">
        <v>0</v>
      </c>
      <c r="G5470" s="54" t="n">
        <v>216.4</v>
      </c>
      <c r="H5470" s="54" t="n">
        <v>0</v>
      </c>
      <c r="I5470" s="54" t="n">
        <f aca="false">SUM(F5470:H5470)</f>
        <v>216.4</v>
      </c>
      <c r="J5470" s="49" t="n">
        <f aca="false">Calc!$C$5-D5470</f>
        <v>547</v>
      </c>
      <c r="K5470" s="49" t="n">
        <f aca="false">IF(J5470&lt;=Calc!$C$11,4,IF(J5470&lt;=Calc!$C$12,3,IF(J5470&lt;=Calc!$C$13,2,1)))</f>
        <v>1</v>
      </c>
      <c r="L5470" s="49" t="n">
        <f aca="false">1+(E5470&gt;=Calc!$C$16)+(E5470&gt;=Calc!$C$17)+(E5470&gt;=Calc!$C$18)</f>
        <v>1</v>
      </c>
      <c r="M5470" s="49" t="str">
        <f aca="false">IF(AND(K5470=4,L5470&gt;=3),"Champions",IF(AND(K5470=3,L5470&gt;=3),"Loyal",IF(K5470&gt;=3,"Recent / New",IF(L5470&gt;=3,"At Risk","Hibernating / Lost"))))</f>
        <v>Hibernating / Lost</v>
      </c>
      <c r="N5470" s="54" t="n">
        <f aca="false">IF(AND(Calc!$C$2&lt;=2009,Calc!$C$3&gt;=2009),F5470,0)+IF(AND(Calc!$C$2&lt;=2010,Calc!$C$3&gt;=2010),G5470,0)+IF(AND(Calc!$C$2&lt;=2011,Calc!$C$3&gt;=2011),H5470,0)</f>
        <v>216.4</v>
      </c>
      <c r="O5470" s="61" t="n">
        <f aca="false">IF(AND(N5470&gt;0,OR(Calc!$C$4="*",B5470=Calc!$C$4)),N5470+ROW()*0.000000001,0)</f>
        <v>216.40000547</v>
      </c>
    </row>
    <row r="5471" customFormat="false" ht="15" hidden="false" customHeight="false" outlineLevel="0" collapsed="false">
      <c r="A5471" s="49" t="n">
        <v>17903</v>
      </c>
      <c r="B5471" s="49" t="s">
        <v>189</v>
      </c>
      <c r="C5471" s="63" t="n">
        <v>40492</v>
      </c>
      <c r="D5471" s="63" t="n">
        <v>40492</v>
      </c>
      <c r="E5471" s="49" t="n">
        <v>1</v>
      </c>
      <c r="F5471" s="54" t="n">
        <v>0</v>
      </c>
      <c r="G5471" s="54" t="n">
        <v>381.09</v>
      </c>
      <c r="H5471" s="54" t="n">
        <v>0</v>
      </c>
      <c r="I5471" s="54" t="n">
        <f aca="false">SUM(F5471:H5471)</f>
        <v>381.09</v>
      </c>
      <c r="J5471" s="49" t="n">
        <f aca="false">Calc!$C$5-D5471</f>
        <v>395</v>
      </c>
      <c r="K5471" s="49" t="n">
        <f aca="false">IF(J5471&lt;=Calc!$C$11,4,IF(J5471&lt;=Calc!$C$12,3,IF(J5471&lt;=Calc!$C$13,2,1)))</f>
        <v>1</v>
      </c>
      <c r="L5471" s="49" t="n">
        <f aca="false">1+(E5471&gt;=Calc!$C$16)+(E5471&gt;=Calc!$C$17)+(E5471&gt;=Calc!$C$18)</f>
        <v>1</v>
      </c>
      <c r="M5471" s="49" t="str">
        <f aca="false">IF(AND(K5471=4,L5471&gt;=3),"Champions",IF(AND(K5471=3,L5471&gt;=3),"Loyal",IF(K5471&gt;=3,"Recent / New",IF(L5471&gt;=3,"At Risk","Hibernating / Lost"))))</f>
        <v>Hibernating / Lost</v>
      </c>
      <c r="N5471" s="54" t="n">
        <f aca="false">IF(AND(Calc!$C$2&lt;=2009,Calc!$C$3&gt;=2009),F5471,0)+IF(AND(Calc!$C$2&lt;=2010,Calc!$C$3&gt;=2010),G5471,0)+IF(AND(Calc!$C$2&lt;=2011,Calc!$C$3&gt;=2011),H5471,0)</f>
        <v>381.09</v>
      </c>
      <c r="O5471" s="61" t="n">
        <f aca="false">IF(AND(N5471&gt;0,OR(Calc!$C$4="*",B5471=Calc!$C$4)),N5471+ROW()*0.000000001,0)</f>
        <v>381.090005471</v>
      </c>
    </row>
    <row r="5472" customFormat="false" ht="15" hidden="false" customHeight="false" outlineLevel="0" collapsed="false">
      <c r="A5472" s="49" t="n">
        <v>17904</v>
      </c>
      <c r="B5472" s="49" t="s">
        <v>189</v>
      </c>
      <c r="C5472" s="63" t="n">
        <v>40865</v>
      </c>
      <c r="D5472" s="63" t="n">
        <v>40865</v>
      </c>
      <c r="E5472" s="49" t="n">
        <v>1</v>
      </c>
      <c r="F5472" s="54" t="n">
        <v>0</v>
      </c>
      <c r="G5472" s="54" t="n">
        <v>0</v>
      </c>
      <c r="H5472" s="54" t="n">
        <v>168.32</v>
      </c>
      <c r="I5472" s="54" t="n">
        <f aca="false">SUM(F5472:H5472)</f>
        <v>168.32</v>
      </c>
      <c r="J5472" s="49" t="n">
        <f aca="false">Calc!$C$5-D5472</f>
        <v>22</v>
      </c>
      <c r="K5472" s="49" t="n">
        <f aca="false">IF(J5472&lt;=Calc!$C$11,4,IF(J5472&lt;=Calc!$C$12,3,IF(J5472&lt;=Calc!$C$13,2,1)))</f>
        <v>4</v>
      </c>
      <c r="L5472" s="49" t="n">
        <f aca="false">1+(E5472&gt;=Calc!$C$16)+(E5472&gt;=Calc!$C$17)+(E5472&gt;=Calc!$C$18)</f>
        <v>1</v>
      </c>
      <c r="M5472" s="49" t="str">
        <f aca="false">IF(AND(K5472=4,L5472&gt;=3),"Champions",IF(AND(K5472=3,L5472&gt;=3),"Loyal",IF(K5472&gt;=3,"Recent / New",IF(L5472&gt;=3,"At Risk","Hibernating / Lost"))))</f>
        <v>Recent / New</v>
      </c>
      <c r="N5472" s="54" t="n">
        <f aca="false">IF(AND(Calc!$C$2&lt;=2009,Calc!$C$3&gt;=2009),F5472,0)+IF(AND(Calc!$C$2&lt;=2010,Calc!$C$3&gt;=2010),G5472,0)+IF(AND(Calc!$C$2&lt;=2011,Calc!$C$3&gt;=2011),H5472,0)</f>
        <v>168.32</v>
      </c>
      <c r="O5472" s="61" t="n">
        <f aca="false">IF(AND(N5472&gt;0,OR(Calc!$C$4="*",B5472=Calc!$C$4)),N5472+ROW()*0.000000001,0)</f>
        <v>168.320005472</v>
      </c>
    </row>
    <row r="5473" customFormat="false" ht="15" hidden="false" customHeight="false" outlineLevel="0" collapsed="false">
      <c r="A5473" s="49" t="n">
        <v>17905</v>
      </c>
      <c r="B5473" s="49" t="s">
        <v>189</v>
      </c>
      <c r="C5473" s="63" t="n">
        <v>40206</v>
      </c>
      <c r="D5473" s="63" t="n">
        <v>40815</v>
      </c>
      <c r="E5473" s="49" t="n">
        <v>13</v>
      </c>
      <c r="F5473" s="54" t="n">
        <v>0</v>
      </c>
      <c r="G5473" s="54" t="n">
        <v>1752.98</v>
      </c>
      <c r="H5473" s="54" t="n">
        <v>406.09</v>
      </c>
      <c r="I5473" s="54" t="n">
        <f aca="false">SUM(F5473:H5473)</f>
        <v>2159.07</v>
      </c>
      <c r="J5473" s="49" t="n">
        <f aca="false">Calc!$C$5-D5473</f>
        <v>72</v>
      </c>
      <c r="K5473" s="49" t="n">
        <f aca="false">IF(J5473&lt;=Calc!$C$11,4,IF(J5473&lt;=Calc!$C$12,3,IF(J5473&lt;=Calc!$C$13,2,1)))</f>
        <v>3</v>
      </c>
      <c r="L5473" s="49" t="n">
        <f aca="false">1+(E5473&gt;=Calc!$C$16)+(E5473&gt;=Calc!$C$17)+(E5473&gt;=Calc!$C$18)</f>
        <v>4</v>
      </c>
      <c r="M5473" s="49" t="str">
        <f aca="false">IF(AND(K5473=4,L5473&gt;=3),"Champions",IF(AND(K5473=3,L5473&gt;=3),"Loyal",IF(K5473&gt;=3,"Recent / New",IF(L5473&gt;=3,"At Risk","Hibernating / Lost"))))</f>
        <v>Loyal</v>
      </c>
      <c r="N5473" s="54" t="n">
        <f aca="false">IF(AND(Calc!$C$2&lt;=2009,Calc!$C$3&gt;=2009),F5473,0)+IF(AND(Calc!$C$2&lt;=2010,Calc!$C$3&gt;=2010),G5473,0)+IF(AND(Calc!$C$2&lt;=2011,Calc!$C$3&gt;=2011),H5473,0)</f>
        <v>2159.07</v>
      </c>
      <c r="O5473" s="61" t="n">
        <f aca="false">IF(AND(N5473&gt;0,OR(Calc!$C$4="*",B5473=Calc!$C$4)),N5473+ROW()*0.000000001,0)</f>
        <v>2159.070005473</v>
      </c>
    </row>
    <row r="5474" customFormat="false" ht="15" hidden="false" customHeight="false" outlineLevel="0" collapsed="false">
      <c r="A5474" s="49" t="n">
        <v>17906</v>
      </c>
      <c r="B5474" s="49" t="s">
        <v>189</v>
      </c>
      <c r="C5474" s="63" t="n">
        <v>40639</v>
      </c>
      <c r="D5474" s="63" t="n">
        <v>40639</v>
      </c>
      <c r="E5474" s="49" t="n">
        <v>1</v>
      </c>
      <c r="F5474" s="54" t="n">
        <v>0</v>
      </c>
      <c r="G5474" s="54" t="n">
        <v>0</v>
      </c>
      <c r="H5474" s="54" t="n">
        <v>72.9</v>
      </c>
      <c r="I5474" s="54" t="n">
        <f aca="false">SUM(F5474:H5474)</f>
        <v>72.9</v>
      </c>
      <c r="J5474" s="49" t="n">
        <f aca="false">Calc!$C$5-D5474</f>
        <v>248</v>
      </c>
      <c r="K5474" s="49" t="n">
        <f aca="false">IF(J5474&lt;=Calc!$C$11,4,IF(J5474&lt;=Calc!$C$12,3,IF(J5474&lt;=Calc!$C$13,2,1)))</f>
        <v>2</v>
      </c>
      <c r="L5474" s="49" t="n">
        <f aca="false">1+(E5474&gt;=Calc!$C$16)+(E5474&gt;=Calc!$C$17)+(E5474&gt;=Calc!$C$18)</f>
        <v>1</v>
      </c>
      <c r="M5474" s="49" t="str">
        <f aca="false">IF(AND(K5474=4,L5474&gt;=3),"Champions",IF(AND(K5474=3,L5474&gt;=3),"Loyal",IF(K5474&gt;=3,"Recent / New",IF(L5474&gt;=3,"At Risk","Hibernating / Lost"))))</f>
        <v>Hibernating / Lost</v>
      </c>
      <c r="N5474" s="54" t="n">
        <f aca="false">IF(AND(Calc!$C$2&lt;=2009,Calc!$C$3&gt;=2009),F5474,0)+IF(AND(Calc!$C$2&lt;=2010,Calc!$C$3&gt;=2010),G5474,0)+IF(AND(Calc!$C$2&lt;=2011,Calc!$C$3&gt;=2011),H5474,0)</f>
        <v>72.9</v>
      </c>
      <c r="O5474" s="61" t="n">
        <f aca="false">IF(AND(N5474&gt;0,OR(Calc!$C$4="*",B5474=Calc!$C$4)),N5474+ROW()*0.000000001,0)</f>
        <v>72.900005474</v>
      </c>
    </row>
    <row r="5475" customFormat="false" ht="15" hidden="false" customHeight="false" outlineLevel="0" collapsed="false">
      <c r="A5475" s="49" t="n">
        <v>17907</v>
      </c>
      <c r="B5475" s="49" t="s">
        <v>189</v>
      </c>
      <c r="C5475" s="63" t="n">
        <v>40246</v>
      </c>
      <c r="D5475" s="63" t="n">
        <v>40246</v>
      </c>
      <c r="E5475" s="49" t="n">
        <v>1</v>
      </c>
      <c r="F5475" s="54" t="n">
        <v>0</v>
      </c>
      <c r="G5475" s="54" t="n">
        <v>291.76</v>
      </c>
      <c r="H5475" s="54" t="n">
        <v>0</v>
      </c>
      <c r="I5475" s="54" t="n">
        <f aca="false">SUM(F5475:H5475)</f>
        <v>291.76</v>
      </c>
      <c r="J5475" s="49" t="n">
        <f aca="false">Calc!$C$5-D5475</f>
        <v>641</v>
      </c>
      <c r="K5475" s="49" t="n">
        <f aca="false">IF(J5475&lt;=Calc!$C$11,4,IF(J5475&lt;=Calc!$C$12,3,IF(J5475&lt;=Calc!$C$13,2,1)))</f>
        <v>1</v>
      </c>
      <c r="L5475" s="49" t="n">
        <f aca="false">1+(E5475&gt;=Calc!$C$16)+(E5475&gt;=Calc!$C$17)+(E5475&gt;=Calc!$C$18)</f>
        <v>1</v>
      </c>
      <c r="M5475" s="49" t="str">
        <f aca="false">IF(AND(K5475=4,L5475&gt;=3),"Champions",IF(AND(K5475=3,L5475&gt;=3),"Loyal",IF(K5475&gt;=3,"Recent / New",IF(L5475&gt;=3,"At Risk","Hibernating / Lost"))))</f>
        <v>Hibernating / Lost</v>
      </c>
      <c r="N5475" s="54" t="n">
        <f aca="false">IF(AND(Calc!$C$2&lt;=2009,Calc!$C$3&gt;=2009),F5475,0)+IF(AND(Calc!$C$2&lt;=2010,Calc!$C$3&gt;=2010),G5475,0)+IF(AND(Calc!$C$2&lt;=2011,Calc!$C$3&gt;=2011),H5475,0)</f>
        <v>291.76</v>
      </c>
      <c r="O5475" s="61" t="n">
        <f aca="false">IF(AND(N5475&gt;0,OR(Calc!$C$4="*",B5475=Calc!$C$4)),N5475+ROW()*0.000000001,0)</f>
        <v>291.760005475</v>
      </c>
    </row>
    <row r="5476" customFormat="false" ht="15" hidden="false" customHeight="false" outlineLevel="0" collapsed="false">
      <c r="A5476" s="49" t="n">
        <v>17908</v>
      </c>
      <c r="B5476" s="49" t="s">
        <v>189</v>
      </c>
      <c r="C5476" s="63" t="n">
        <v>40161</v>
      </c>
      <c r="D5476" s="63" t="n">
        <v>40513</v>
      </c>
      <c r="E5476" s="49" t="n">
        <v>5</v>
      </c>
      <c r="F5476" s="54" t="n">
        <v>361.26</v>
      </c>
      <c r="G5476" s="54" t="n">
        <v>727.56</v>
      </c>
      <c r="H5476" s="54" t="n">
        <v>0</v>
      </c>
      <c r="I5476" s="54" t="n">
        <f aca="false">SUM(F5476:H5476)</f>
        <v>1088.82</v>
      </c>
      <c r="J5476" s="49" t="n">
        <f aca="false">Calc!$C$5-D5476</f>
        <v>374</v>
      </c>
      <c r="K5476" s="49" t="n">
        <f aca="false">IF(J5476&lt;=Calc!$C$11,4,IF(J5476&lt;=Calc!$C$12,3,IF(J5476&lt;=Calc!$C$13,2,1)))</f>
        <v>2</v>
      </c>
      <c r="L5476" s="49" t="n">
        <f aca="false">1+(E5476&gt;=Calc!$C$16)+(E5476&gt;=Calc!$C$17)+(E5476&gt;=Calc!$C$18)</f>
        <v>3</v>
      </c>
      <c r="M5476" s="49" t="str">
        <f aca="false">IF(AND(K5476=4,L5476&gt;=3),"Champions",IF(AND(K5476=3,L5476&gt;=3),"Loyal",IF(K5476&gt;=3,"Recent / New",IF(L5476&gt;=3,"At Risk","Hibernating / Lost"))))</f>
        <v>At Risk</v>
      </c>
      <c r="N5476" s="54" t="n">
        <f aca="false">IF(AND(Calc!$C$2&lt;=2009,Calc!$C$3&gt;=2009),F5476,0)+IF(AND(Calc!$C$2&lt;=2010,Calc!$C$3&gt;=2010),G5476,0)+IF(AND(Calc!$C$2&lt;=2011,Calc!$C$3&gt;=2011),H5476,0)</f>
        <v>1088.82</v>
      </c>
      <c r="O5476" s="61" t="n">
        <f aca="false">IF(AND(N5476&gt;0,OR(Calc!$C$4="*",B5476=Calc!$C$4)),N5476+ROW()*0.000000001,0)</f>
        <v>1088.820005476</v>
      </c>
    </row>
    <row r="5477" customFormat="false" ht="15" hidden="false" customHeight="false" outlineLevel="0" collapsed="false">
      <c r="A5477" s="49" t="n">
        <v>17909</v>
      </c>
      <c r="B5477" s="49" t="s">
        <v>189</v>
      </c>
      <c r="C5477" s="63" t="n">
        <v>40149</v>
      </c>
      <c r="D5477" s="63" t="n">
        <v>40149</v>
      </c>
      <c r="E5477" s="49" t="n">
        <v>1</v>
      </c>
      <c r="F5477" s="54" t="n">
        <v>110.05</v>
      </c>
      <c r="G5477" s="54" t="n">
        <v>0</v>
      </c>
      <c r="H5477" s="54" t="n">
        <v>0</v>
      </c>
      <c r="I5477" s="54" t="n">
        <f aca="false">SUM(F5477:H5477)</f>
        <v>110.05</v>
      </c>
      <c r="J5477" s="49" t="n">
        <f aca="false">Calc!$C$5-D5477</f>
        <v>738</v>
      </c>
      <c r="K5477" s="49" t="n">
        <f aca="false">IF(J5477&lt;=Calc!$C$11,4,IF(J5477&lt;=Calc!$C$12,3,IF(J5477&lt;=Calc!$C$13,2,1)))</f>
        <v>1</v>
      </c>
      <c r="L5477" s="49" t="n">
        <f aca="false">1+(E5477&gt;=Calc!$C$16)+(E5477&gt;=Calc!$C$17)+(E5477&gt;=Calc!$C$18)</f>
        <v>1</v>
      </c>
      <c r="M5477" s="49" t="str">
        <f aca="false">IF(AND(K5477=4,L5477&gt;=3),"Champions",IF(AND(K5477=3,L5477&gt;=3),"Loyal",IF(K5477&gt;=3,"Recent / New",IF(L5477&gt;=3,"At Risk","Hibernating / Lost"))))</f>
        <v>Hibernating / Lost</v>
      </c>
      <c r="N5477" s="54" t="n">
        <f aca="false">IF(AND(Calc!$C$2&lt;=2009,Calc!$C$3&gt;=2009),F5477,0)+IF(AND(Calc!$C$2&lt;=2010,Calc!$C$3&gt;=2010),G5477,0)+IF(AND(Calc!$C$2&lt;=2011,Calc!$C$3&gt;=2011),H5477,0)</f>
        <v>110.05</v>
      </c>
      <c r="O5477" s="61" t="n">
        <f aca="false">IF(AND(N5477&gt;0,OR(Calc!$C$4="*",B5477=Calc!$C$4)),N5477+ROW()*0.000000001,0)</f>
        <v>110.050005477</v>
      </c>
    </row>
    <row r="5478" customFormat="false" ht="15" hidden="false" customHeight="false" outlineLevel="0" collapsed="false">
      <c r="A5478" s="49" t="n">
        <v>17910</v>
      </c>
      <c r="B5478" s="49" t="s">
        <v>189</v>
      </c>
      <c r="C5478" s="63" t="n">
        <v>40160</v>
      </c>
      <c r="D5478" s="63" t="n">
        <v>40160</v>
      </c>
      <c r="E5478" s="49" t="n">
        <v>1</v>
      </c>
      <c r="F5478" s="54" t="n">
        <v>261.7</v>
      </c>
      <c r="G5478" s="54" t="n">
        <v>0</v>
      </c>
      <c r="H5478" s="54" t="n">
        <v>0</v>
      </c>
      <c r="I5478" s="54" t="n">
        <f aca="false">SUM(F5478:H5478)</f>
        <v>261.7</v>
      </c>
      <c r="J5478" s="49" t="n">
        <f aca="false">Calc!$C$5-D5478</f>
        <v>727</v>
      </c>
      <c r="K5478" s="49" t="n">
        <f aca="false">IF(J5478&lt;=Calc!$C$11,4,IF(J5478&lt;=Calc!$C$12,3,IF(J5478&lt;=Calc!$C$13,2,1)))</f>
        <v>1</v>
      </c>
      <c r="L5478" s="49" t="n">
        <f aca="false">1+(E5478&gt;=Calc!$C$16)+(E5478&gt;=Calc!$C$17)+(E5478&gt;=Calc!$C$18)</f>
        <v>1</v>
      </c>
      <c r="M5478" s="49" t="str">
        <f aca="false">IF(AND(K5478=4,L5478&gt;=3),"Champions",IF(AND(K5478=3,L5478&gt;=3),"Loyal",IF(K5478&gt;=3,"Recent / New",IF(L5478&gt;=3,"At Risk","Hibernating / Lost"))))</f>
        <v>Hibernating / Lost</v>
      </c>
      <c r="N5478" s="54" t="n">
        <f aca="false">IF(AND(Calc!$C$2&lt;=2009,Calc!$C$3&gt;=2009),F5478,0)+IF(AND(Calc!$C$2&lt;=2010,Calc!$C$3&gt;=2010),G5478,0)+IF(AND(Calc!$C$2&lt;=2011,Calc!$C$3&gt;=2011),H5478,0)</f>
        <v>261.7</v>
      </c>
      <c r="O5478" s="61" t="n">
        <f aca="false">IF(AND(N5478&gt;0,OR(Calc!$C$4="*",B5478=Calc!$C$4)),N5478+ROW()*0.000000001,0)</f>
        <v>261.700005478</v>
      </c>
    </row>
    <row r="5479" customFormat="false" ht="15" hidden="false" customHeight="false" outlineLevel="0" collapsed="false">
      <c r="A5479" s="49" t="n">
        <v>17911</v>
      </c>
      <c r="B5479" s="49" t="s">
        <v>189</v>
      </c>
      <c r="C5479" s="63" t="n">
        <v>40877</v>
      </c>
      <c r="D5479" s="63" t="n">
        <v>40877</v>
      </c>
      <c r="E5479" s="49" t="n">
        <v>1</v>
      </c>
      <c r="F5479" s="54" t="n">
        <v>0</v>
      </c>
      <c r="G5479" s="54" t="n">
        <v>0</v>
      </c>
      <c r="H5479" s="54" t="n">
        <v>366.23</v>
      </c>
      <c r="I5479" s="54" t="n">
        <f aca="false">SUM(F5479:H5479)</f>
        <v>366.23</v>
      </c>
      <c r="J5479" s="49" t="n">
        <f aca="false">Calc!$C$5-D5479</f>
        <v>10</v>
      </c>
      <c r="K5479" s="49" t="n">
        <f aca="false">IF(J5479&lt;=Calc!$C$11,4,IF(J5479&lt;=Calc!$C$12,3,IF(J5479&lt;=Calc!$C$13,2,1)))</f>
        <v>4</v>
      </c>
      <c r="L5479" s="49" t="n">
        <f aca="false">1+(E5479&gt;=Calc!$C$16)+(E5479&gt;=Calc!$C$17)+(E5479&gt;=Calc!$C$18)</f>
        <v>1</v>
      </c>
      <c r="M5479" s="49" t="str">
        <f aca="false">IF(AND(K5479=4,L5479&gt;=3),"Champions",IF(AND(K5479=3,L5479&gt;=3),"Loyal",IF(K5479&gt;=3,"Recent / New",IF(L5479&gt;=3,"At Risk","Hibernating / Lost"))))</f>
        <v>Recent / New</v>
      </c>
      <c r="N5479" s="54" t="n">
        <f aca="false">IF(AND(Calc!$C$2&lt;=2009,Calc!$C$3&gt;=2009),F5479,0)+IF(AND(Calc!$C$2&lt;=2010,Calc!$C$3&gt;=2010),G5479,0)+IF(AND(Calc!$C$2&lt;=2011,Calc!$C$3&gt;=2011),H5479,0)</f>
        <v>366.23</v>
      </c>
      <c r="O5479" s="61" t="n">
        <f aca="false">IF(AND(N5479&gt;0,OR(Calc!$C$4="*",B5479=Calc!$C$4)),N5479+ROW()*0.000000001,0)</f>
        <v>366.230005479</v>
      </c>
    </row>
    <row r="5480" customFormat="false" ht="15" hidden="false" customHeight="false" outlineLevel="0" collapsed="false">
      <c r="A5480" s="49" t="n">
        <v>17912</v>
      </c>
      <c r="B5480" s="49" t="s">
        <v>189</v>
      </c>
      <c r="C5480" s="63" t="n">
        <v>40511</v>
      </c>
      <c r="D5480" s="63" t="n">
        <v>40576</v>
      </c>
      <c r="E5480" s="49" t="n">
        <v>6</v>
      </c>
      <c r="F5480" s="54" t="n">
        <v>0</v>
      </c>
      <c r="G5480" s="54" t="n">
        <v>334.6</v>
      </c>
      <c r="H5480" s="54" t="n">
        <v>21.6</v>
      </c>
      <c r="I5480" s="54" t="n">
        <f aca="false">SUM(F5480:H5480)</f>
        <v>356.2</v>
      </c>
      <c r="J5480" s="49" t="n">
        <f aca="false">Calc!$C$5-D5480</f>
        <v>311</v>
      </c>
      <c r="K5480" s="49" t="n">
        <f aca="false">IF(J5480&lt;=Calc!$C$11,4,IF(J5480&lt;=Calc!$C$12,3,IF(J5480&lt;=Calc!$C$13,2,1)))</f>
        <v>2</v>
      </c>
      <c r="L5480" s="49" t="n">
        <f aca="false">1+(E5480&gt;=Calc!$C$16)+(E5480&gt;=Calc!$C$17)+(E5480&gt;=Calc!$C$18)</f>
        <v>3</v>
      </c>
      <c r="M5480" s="49" t="str">
        <f aca="false">IF(AND(K5480=4,L5480&gt;=3),"Champions",IF(AND(K5480=3,L5480&gt;=3),"Loyal",IF(K5480&gt;=3,"Recent / New",IF(L5480&gt;=3,"At Risk","Hibernating / Lost"))))</f>
        <v>At Risk</v>
      </c>
      <c r="N5480" s="54" t="n">
        <f aca="false">IF(AND(Calc!$C$2&lt;=2009,Calc!$C$3&gt;=2009),F5480,0)+IF(AND(Calc!$C$2&lt;=2010,Calc!$C$3&gt;=2010),G5480,0)+IF(AND(Calc!$C$2&lt;=2011,Calc!$C$3&gt;=2011),H5480,0)</f>
        <v>356.2</v>
      </c>
      <c r="O5480" s="61" t="n">
        <f aca="false">IF(AND(N5480&gt;0,OR(Calc!$C$4="*",B5480=Calc!$C$4)),N5480+ROW()*0.000000001,0)</f>
        <v>356.20000548</v>
      </c>
    </row>
    <row r="5481" customFormat="false" ht="15" hidden="false" customHeight="false" outlineLevel="0" collapsed="false">
      <c r="A5481" s="49" t="n">
        <v>17913</v>
      </c>
      <c r="B5481" s="49" t="s">
        <v>189</v>
      </c>
      <c r="C5481" s="63" t="n">
        <v>40150</v>
      </c>
      <c r="D5481" s="63" t="n">
        <v>40828</v>
      </c>
      <c r="E5481" s="49" t="n">
        <v>14</v>
      </c>
      <c r="F5481" s="54" t="n">
        <v>625.29</v>
      </c>
      <c r="G5481" s="54" t="n">
        <v>2609.2</v>
      </c>
      <c r="H5481" s="54" t="n">
        <v>190.6</v>
      </c>
      <c r="I5481" s="54" t="n">
        <f aca="false">SUM(F5481:H5481)</f>
        <v>3425.09</v>
      </c>
      <c r="J5481" s="49" t="n">
        <f aca="false">Calc!$C$5-D5481</f>
        <v>59</v>
      </c>
      <c r="K5481" s="49" t="n">
        <f aca="false">IF(J5481&lt;=Calc!$C$11,4,IF(J5481&lt;=Calc!$C$12,3,IF(J5481&lt;=Calc!$C$13,2,1)))</f>
        <v>3</v>
      </c>
      <c r="L5481" s="49" t="n">
        <f aca="false">1+(E5481&gt;=Calc!$C$16)+(E5481&gt;=Calc!$C$17)+(E5481&gt;=Calc!$C$18)</f>
        <v>4</v>
      </c>
      <c r="M5481" s="49" t="str">
        <f aca="false">IF(AND(K5481=4,L5481&gt;=3),"Champions",IF(AND(K5481=3,L5481&gt;=3),"Loyal",IF(K5481&gt;=3,"Recent / New",IF(L5481&gt;=3,"At Risk","Hibernating / Lost"))))</f>
        <v>Loyal</v>
      </c>
      <c r="N5481" s="54" t="n">
        <f aca="false">IF(AND(Calc!$C$2&lt;=2009,Calc!$C$3&gt;=2009),F5481,0)+IF(AND(Calc!$C$2&lt;=2010,Calc!$C$3&gt;=2010),G5481,0)+IF(AND(Calc!$C$2&lt;=2011,Calc!$C$3&gt;=2011),H5481,0)</f>
        <v>3425.09</v>
      </c>
      <c r="O5481" s="61" t="n">
        <f aca="false">IF(AND(N5481&gt;0,OR(Calc!$C$4="*",B5481=Calc!$C$4)),N5481+ROW()*0.000000001,0)</f>
        <v>3425.090005481</v>
      </c>
    </row>
    <row r="5482" customFormat="false" ht="15" hidden="false" customHeight="false" outlineLevel="0" collapsed="false">
      <c r="A5482" s="49" t="n">
        <v>17914</v>
      </c>
      <c r="B5482" s="49" t="s">
        <v>189</v>
      </c>
      <c r="C5482" s="63" t="n">
        <v>40883</v>
      </c>
      <c r="D5482" s="63" t="n">
        <v>40883</v>
      </c>
      <c r="E5482" s="49" t="n">
        <v>1</v>
      </c>
      <c r="F5482" s="54" t="n">
        <v>0</v>
      </c>
      <c r="G5482" s="54" t="n">
        <v>0</v>
      </c>
      <c r="H5482" s="54" t="n">
        <v>329.36</v>
      </c>
      <c r="I5482" s="54" t="n">
        <f aca="false">SUM(F5482:H5482)</f>
        <v>329.36</v>
      </c>
      <c r="J5482" s="49" t="n">
        <f aca="false">Calc!$C$5-D5482</f>
        <v>4</v>
      </c>
      <c r="K5482" s="49" t="n">
        <f aca="false">IF(J5482&lt;=Calc!$C$11,4,IF(J5482&lt;=Calc!$C$12,3,IF(J5482&lt;=Calc!$C$13,2,1)))</f>
        <v>4</v>
      </c>
      <c r="L5482" s="49" t="n">
        <f aca="false">1+(E5482&gt;=Calc!$C$16)+(E5482&gt;=Calc!$C$17)+(E5482&gt;=Calc!$C$18)</f>
        <v>1</v>
      </c>
      <c r="M5482" s="49" t="str">
        <f aca="false">IF(AND(K5482=4,L5482&gt;=3),"Champions",IF(AND(K5482=3,L5482&gt;=3),"Loyal",IF(K5482&gt;=3,"Recent / New",IF(L5482&gt;=3,"At Risk","Hibernating / Lost"))))</f>
        <v>Recent / New</v>
      </c>
      <c r="N5482" s="54" t="n">
        <f aca="false">IF(AND(Calc!$C$2&lt;=2009,Calc!$C$3&gt;=2009),F5482,0)+IF(AND(Calc!$C$2&lt;=2010,Calc!$C$3&gt;=2010),G5482,0)+IF(AND(Calc!$C$2&lt;=2011,Calc!$C$3&gt;=2011),H5482,0)</f>
        <v>329.36</v>
      </c>
      <c r="O5482" s="61" t="n">
        <f aca="false">IF(AND(N5482&gt;0,OR(Calc!$C$4="*",B5482=Calc!$C$4)),N5482+ROW()*0.000000001,0)</f>
        <v>329.360005482</v>
      </c>
    </row>
    <row r="5483" customFormat="false" ht="15" hidden="false" customHeight="false" outlineLevel="0" collapsed="false">
      <c r="A5483" s="49" t="n">
        <v>17915</v>
      </c>
      <c r="B5483" s="49" t="s">
        <v>189</v>
      </c>
      <c r="C5483" s="63" t="n">
        <v>40335</v>
      </c>
      <c r="D5483" s="63" t="n">
        <v>40335</v>
      </c>
      <c r="E5483" s="49" t="n">
        <v>1</v>
      </c>
      <c r="F5483" s="54" t="n">
        <v>0</v>
      </c>
      <c r="G5483" s="54" t="n">
        <v>225.78</v>
      </c>
      <c r="H5483" s="54" t="n">
        <v>0</v>
      </c>
      <c r="I5483" s="54" t="n">
        <f aca="false">SUM(F5483:H5483)</f>
        <v>225.78</v>
      </c>
      <c r="J5483" s="49" t="n">
        <f aca="false">Calc!$C$5-D5483</f>
        <v>552</v>
      </c>
      <c r="K5483" s="49" t="n">
        <f aca="false">IF(J5483&lt;=Calc!$C$11,4,IF(J5483&lt;=Calc!$C$12,3,IF(J5483&lt;=Calc!$C$13,2,1)))</f>
        <v>1</v>
      </c>
      <c r="L5483" s="49" t="n">
        <f aca="false">1+(E5483&gt;=Calc!$C$16)+(E5483&gt;=Calc!$C$17)+(E5483&gt;=Calc!$C$18)</f>
        <v>1</v>
      </c>
      <c r="M5483" s="49" t="str">
        <f aca="false">IF(AND(K5483=4,L5483&gt;=3),"Champions",IF(AND(K5483=3,L5483&gt;=3),"Loyal",IF(K5483&gt;=3,"Recent / New",IF(L5483&gt;=3,"At Risk","Hibernating / Lost"))))</f>
        <v>Hibernating / Lost</v>
      </c>
      <c r="N5483" s="54" t="n">
        <f aca="false">IF(AND(Calc!$C$2&lt;=2009,Calc!$C$3&gt;=2009),F5483,0)+IF(AND(Calc!$C$2&lt;=2010,Calc!$C$3&gt;=2010),G5483,0)+IF(AND(Calc!$C$2&lt;=2011,Calc!$C$3&gt;=2011),H5483,0)</f>
        <v>225.78</v>
      </c>
      <c r="O5483" s="61" t="n">
        <f aca="false">IF(AND(N5483&gt;0,OR(Calc!$C$4="*",B5483=Calc!$C$4)),N5483+ROW()*0.000000001,0)</f>
        <v>225.780005483</v>
      </c>
    </row>
    <row r="5484" customFormat="false" ht="15" hidden="false" customHeight="false" outlineLevel="0" collapsed="false">
      <c r="A5484" s="49" t="n">
        <v>17916</v>
      </c>
      <c r="B5484" s="49" t="s">
        <v>189</v>
      </c>
      <c r="C5484" s="63" t="n">
        <v>40153</v>
      </c>
      <c r="D5484" s="63" t="n">
        <v>40258</v>
      </c>
      <c r="E5484" s="49" t="n">
        <v>2</v>
      </c>
      <c r="F5484" s="54" t="n">
        <v>25.46</v>
      </c>
      <c r="G5484" s="54" t="n">
        <v>18.41</v>
      </c>
      <c r="H5484" s="54" t="n">
        <v>0</v>
      </c>
      <c r="I5484" s="54" t="n">
        <f aca="false">SUM(F5484:H5484)</f>
        <v>43.87</v>
      </c>
      <c r="J5484" s="49" t="n">
        <f aca="false">Calc!$C$5-D5484</f>
        <v>629</v>
      </c>
      <c r="K5484" s="49" t="n">
        <f aca="false">IF(J5484&lt;=Calc!$C$11,4,IF(J5484&lt;=Calc!$C$12,3,IF(J5484&lt;=Calc!$C$13,2,1)))</f>
        <v>1</v>
      </c>
      <c r="L5484" s="49" t="n">
        <f aca="false">1+(E5484&gt;=Calc!$C$16)+(E5484&gt;=Calc!$C$17)+(E5484&gt;=Calc!$C$18)</f>
        <v>2</v>
      </c>
      <c r="M5484" s="49" t="str">
        <f aca="false">IF(AND(K5484=4,L5484&gt;=3),"Champions",IF(AND(K5484=3,L5484&gt;=3),"Loyal",IF(K5484&gt;=3,"Recent / New",IF(L5484&gt;=3,"At Risk","Hibernating / Lost"))))</f>
        <v>Hibernating / Lost</v>
      </c>
      <c r="N5484" s="54" t="n">
        <f aca="false">IF(AND(Calc!$C$2&lt;=2009,Calc!$C$3&gt;=2009),F5484,0)+IF(AND(Calc!$C$2&lt;=2010,Calc!$C$3&gt;=2010),G5484,0)+IF(AND(Calc!$C$2&lt;=2011,Calc!$C$3&gt;=2011),H5484,0)</f>
        <v>43.87</v>
      </c>
      <c r="O5484" s="61" t="n">
        <f aca="false">IF(AND(N5484&gt;0,OR(Calc!$C$4="*",B5484=Calc!$C$4)),N5484+ROW()*0.000000001,0)</f>
        <v>43.870005484</v>
      </c>
    </row>
    <row r="5485" customFormat="false" ht="15" hidden="false" customHeight="false" outlineLevel="0" collapsed="false">
      <c r="A5485" s="49" t="n">
        <v>17917</v>
      </c>
      <c r="B5485" s="49" t="s">
        <v>189</v>
      </c>
      <c r="C5485" s="63" t="n">
        <v>40524</v>
      </c>
      <c r="D5485" s="63" t="n">
        <v>40841</v>
      </c>
      <c r="E5485" s="49" t="n">
        <v>3</v>
      </c>
      <c r="F5485" s="54" t="n">
        <v>0</v>
      </c>
      <c r="G5485" s="54" t="n">
        <v>107.16</v>
      </c>
      <c r="H5485" s="54" t="n">
        <v>227.87</v>
      </c>
      <c r="I5485" s="54" t="n">
        <f aca="false">SUM(F5485:H5485)</f>
        <v>335.03</v>
      </c>
      <c r="J5485" s="49" t="n">
        <f aca="false">Calc!$C$5-D5485</f>
        <v>46</v>
      </c>
      <c r="K5485" s="49" t="n">
        <f aca="false">IF(J5485&lt;=Calc!$C$11,4,IF(J5485&lt;=Calc!$C$12,3,IF(J5485&lt;=Calc!$C$13,2,1)))</f>
        <v>3</v>
      </c>
      <c r="L5485" s="49" t="n">
        <f aca="false">1+(E5485&gt;=Calc!$C$16)+(E5485&gt;=Calc!$C$17)+(E5485&gt;=Calc!$C$18)</f>
        <v>2</v>
      </c>
      <c r="M5485" s="49" t="str">
        <f aca="false">IF(AND(K5485=4,L5485&gt;=3),"Champions",IF(AND(K5485=3,L5485&gt;=3),"Loyal",IF(K5485&gt;=3,"Recent / New",IF(L5485&gt;=3,"At Risk","Hibernating / Lost"))))</f>
        <v>Recent / New</v>
      </c>
      <c r="N5485" s="54" t="n">
        <f aca="false">IF(AND(Calc!$C$2&lt;=2009,Calc!$C$3&gt;=2009),F5485,0)+IF(AND(Calc!$C$2&lt;=2010,Calc!$C$3&gt;=2010),G5485,0)+IF(AND(Calc!$C$2&lt;=2011,Calc!$C$3&gt;=2011),H5485,0)</f>
        <v>335.03</v>
      </c>
      <c r="O5485" s="61" t="n">
        <f aca="false">IF(AND(N5485&gt;0,OR(Calc!$C$4="*",B5485=Calc!$C$4)),N5485+ROW()*0.000000001,0)</f>
        <v>335.030005485</v>
      </c>
    </row>
    <row r="5486" customFormat="false" ht="15" hidden="false" customHeight="false" outlineLevel="0" collapsed="false">
      <c r="A5486" s="49" t="n">
        <v>17918</v>
      </c>
      <c r="B5486" s="49" t="s">
        <v>189</v>
      </c>
      <c r="C5486" s="63" t="n">
        <v>40381</v>
      </c>
      <c r="D5486" s="63" t="n">
        <v>40386</v>
      </c>
      <c r="E5486" s="49" t="n">
        <v>3</v>
      </c>
      <c r="F5486" s="54" t="n">
        <v>0</v>
      </c>
      <c r="G5486" s="54" t="n">
        <v>388.44</v>
      </c>
      <c r="H5486" s="54" t="n">
        <v>0</v>
      </c>
      <c r="I5486" s="54" t="n">
        <f aca="false">SUM(F5486:H5486)</f>
        <v>388.44</v>
      </c>
      <c r="J5486" s="49" t="n">
        <f aca="false">Calc!$C$5-D5486</f>
        <v>501</v>
      </c>
      <c r="K5486" s="49" t="n">
        <f aca="false">IF(J5486&lt;=Calc!$C$11,4,IF(J5486&lt;=Calc!$C$12,3,IF(J5486&lt;=Calc!$C$13,2,1)))</f>
        <v>1</v>
      </c>
      <c r="L5486" s="49" t="n">
        <f aca="false">1+(E5486&gt;=Calc!$C$16)+(E5486&gt;=Calc!$C$17)+(E5486&gt;=Calc!$C$18)</f>
        <v>2</v>
      </c>
      <c r="M5486" s="49" t="str">
        <f aca="false">IF(AND(K5486=4,L5486&gt;=3),"Champions",IF(AND(K5486=3,L5486&gt;=3),"Loyal",IF(K5486&gt;=3,"Recent / New",IF(L5486&gt;=3,"At Risk","Hibernating / Lost"))))</f>
        <v>Hibernating / Lost</v>
      </c>
      <c r="N5486" s="54" t="n">
        <f aca="false">IF(AND(Calc!$C$2&lt;=2009,Calc!$C$3&gt;=2009),F5486,0)+IF(AND(Calc!$C$2&lt;=2010,Calc!$C$3&gt;=2010),G5486,0)+IF(AND(Calc!$C$2&lt;=2011,Calc!$C$3&gt;=2011),H5486,0)</f>
        <v>388.44</v>
      </c>
      <c r="O5486" s="61" t="n">
        <f aca="false">IF(AND(N5486&gt;0,OR(Calc!$C$4="*",B5486=Calc!$C$4)),N5486+ROW()*0.000000001,0)</f>
        <v>388.440005486</v>
      </c>
    </row>
    <row r="5487" customFormat="false" ht="15" hidden="false" customHeight="false" outlineLevel="0" collapsed="false">
      <c r="A5487" s="49" t="n">
        <v>17919</v>
      </c>
      <c r="B5487" s="49" t="s">
        <v>189</v>
      </c>
      <c r="C5487" s="63" t="n">
        <v>40448</v>
      </c>
      <c r="D5487" s="63" t="n">
        <v>40798</v>
      </c>
      <c r="E5487" s="49" t="n">
        <v>2</v>
      </c>
      <c r="F5487" s="54" t="n">
        <v>0</v>
      </c>
      <c r="G5487" s="54" t="n">
        <v>536.28</v>
      </c>
      <c r="H5487" s="54" t="n">
        <v>1304.04</v>
      </c>
      <c r="I5487" s="54" t="n">
        <f aca="false">SUM(F5487:H5487)</f>
        <v>1840.32</v>
      </c>
      <c r="J5487" s="49" t="n">
        <f aca="false">Calc!$C$5-D5487</f>
        <v>89</v>
      </c>
      <c r="K5487" s="49" t="n">
        <f aca="false">IF(J5487&lt;=Calc!$C$11,4,IF(J5487&lt;=Calc!$C$12,3,IF(J5487&lt;=Calc!$C$13,2,1)))</f>
        <v>3</v>
      </c>
      <c r="L5487" s="49" t="n">
        <f aca="false">1+(E5487&gt;=Calc!$C$16)+(E5487&gt;=Calc!$C$17)+(E5487&gt;=Calc!$C$18)</f>
        <v>2</v>
      </c>
      <c r="M5487" s="49" t="str">
        <f aca="false">IF(AND(K5487=4,L5487&gt;=3),"Champions",IF(AND(K5487=3,L5487&gt;=3),"Loyal",IF(K5487&gt;=3,"Recent / New",IF(L5487&gt;=3,"At Risk","Hibernating / Lost"))))</f>
        <v>Recent / New</v>
      </c>
      <c r="N5487" s="54" t="n">
        <f aca="false">IF(AND(Calc!$C$2&lt;=2009,Calc!$C$3&gt;=2009),F5487,0)+IF(AND(Calc!$C$2&lt;=2010,Calc!$C$3&gt;=2010),G5487,0)+IF(AND(Calc!$C$2&lt;=2011,Calc!$C$3&gt;=2011),H5487,0)</f>
        <v>1840.32</v>
      </c>
      <c r="O5487" s="61" t="n">
        <f aca="false">IF(AND(N5487&gt;0,OR(Calc!$C$4="*",B5487=Calc!$C$4)),N5487+ROW()*0.000000001,0)</f>
        <v>1840.320005487</v>
      </c>
    </row>
    <row r="5488" customFormat="false" ht="15" hidden="false" customHeight="false" outlineLevel="0" collapsed="false">
      <c r="A5488" s="49" t="n">
        <v>17920</v>
      </c>
      <c r="B5488" s="49" t="s">
        <v>189</v>
      </c>
      <c r="C5488" s="63" t="n">
        <v>40153</v>
      </c>
      <c r="D5488" s="63" t="n">
        <v>40882</v>
      </c>
      <c r="E5488" s="49" t="n">
        <v>54</v>
      </c>
      <c r="F5488" s="54" t="n">
        <v>1888.95</v>
      </c>
      <c r="G5488" s="54" t="n">
        <v>18229.84</v>
      </c>
      <c r="H5488" s="54" t="n">
        <v>3444.54</v>
      </c>
      <c r="I5488" s="54" t="n">
        <f aca="false">SUM(F5488:H5488)</f>
        <v>23563.33</v>
      </c>
      <c r="J5488" s="49" t="n">
        <f aca="false">Calc!$C$5-D5488</f>
        <v>5</v>
      </c>
      <c r="K5488" s="49" t="n">
        <f aca="false">IF(J5488&lt;=Calc!$C$11,4,IF(J5488&lt;=Calc!$C$12,3,IF(J5488&lt;=Calc!$C$13,2,1)))</f>
        <v>4</v>
      </c>
      <c r="L5488" s="49" t="n">
        <f aca="false">1+(E5488&gt;=Calc!$C$16)+(E5488&gt;=Calc!$C$17)+(E5488&gt;=Calc!$C$18)</f>
        <v>4</v>
      </c>
      <c r="M5488" s="49" t="str">
        <f aca="false">IF(AND(K5488=4,L5488&gt;=3),"Champions",IF(AND(K5488=3,L5488&gt;=3),"Loyal",IF(K5488&gt;=3,"Recent / New",IF(L5488&gt;=3,"At Risk","Hibernating / Lost"))))</f>
        <v>Champions</v>
      </c>
      <c r="N5488" s="54" t="n">
        <f aca="false">IF(AND(Calc!$C$2&lt;=2009,Calc!$C$3&gt;=2009),F5488,0)+IF(AND(Calc!$C$2&lt;=2010,Calc!$C$3&gt;=2010),G5488,0)+IF(AND(Calc!$C$2&lt;=2011,Calc!$C$3&gt;=2011),H5488,0)</f>
        <v>23563.33</v>
      </c>
      <c r="O5488" s="61" t="n">
        <f aca="false">IF(AND(N5488&gt;0,OR(Calc!$C$4="*",B5488=Calc!$C$4)),N5488+ROW()*0.000000001,0)</f>
        <v>23563.330005488</v>
      </c>
    </row>
    <row r="5489" customFormat="false" ht="15" hidden="false" customHeight="false" outlineLevel="0" collapsed="false">
      <c r="A5489" s="49" t="n">
        <v>17921</v>
      </c>
      <c r="B5489" s="49" t="s">
        <v>189</v>
      </c>
      <c r="C5489" s="63" t="n">
        <v>40374</v>
      </c>
      <c r="D5489" s="63" t="n">
        <v>40822</v>
      </c>
      <c r="E5489" s="49" t="n">
        <v>10</v>
      </c>
      <c r="F5489" s="54" t="n">
        <v>0</v>
      </c>
      <c r="G5489" s="54" t="n">
        <v>1533.98</v>
      </c>
      <c r="H5489" s="54" t="n">
        <v>820.23</v>
      </c>
      <c r="I5489" s="54" t="n">
        <f aca="false">SUM(F5489:H5489)</f>
        <v>2354.21</v>
      </c>
      <c r="J5489" s="49" t="n">
        <f aca="false">Calc!$C$5-D5489</f>
        <v>65</v>
      </c>
      <c r="K5489" s="49" t="n">
        <f aca="false">IF(J5489&lt;=Calc!$C$11,4,IF(J5489&lt;=Calc!$C$12,3,IF(J5489&lt;=Calc!$C$13,2,1)))</f>
        <v>3</v>
      </c>
      <c r="L5489" s="49" t="n">
        <f aca="false">1+(E5489&gt;=Calc!$C$16)+(E5489&gt;=Calc!$C$17)+(E5489&gt;=Calc!$C$18)</f>
        <v>4</v>
      </c>
      <c r="M5489" s="49" t="str">
        <f aca="false">IF(AND(K5489=4,L5489&gt;=3),"Champions",IF(AND(K5489=3,L5489&gt;=3),"Loyal",IF(K5489&gt;=3,"Recent / New",IF(L5489&gt;=3,"At Risk","Hibernating / Lost"))))</f>
        <v>Loyal</v>
      </c>
      <c r="N5489" s="54" t="n">
        <f aca="false">IF(AND(Calc!$C$2&lt;=2009,Calc!$C$3&gt;=2009),F5489,0)+IF(AND(Calc!$C$2&lt;=2010,Calc!$C$3&gt;=2010),G5489,0)+IF(AND(Calc!$C$2&lt;=2011,Calc!$C$3&gt;=2011),H5489,0)</f>
        <v>2354.21</v>
      </c>
      <c r="O5489" s="61" t="n">
        <f aca="false">IF(AND(N5489&gt;0,OR(Calc!$C$4="*",B5489=Calc!$C$4)),N5489+ROW()*0.000000001,0)</f>
        <v>2354.210005489</v>
      </c>
    </row>
    <row r="5490" customFormat="false" ht="15" hidden="false" customHeight="false" outlineLevel="0" collapsed="false">
      <c r="A5490" s="49" t="n">
        <v>17922</v>
      </c>
      <c r="B5490" s="49" t="s">
        <v>189</v>
      </c>
      <c r="C5490" s="63" t="n">
        <v>40343</v>
      </c>
      <c r="D5490" s="63" t="n">
        <v>40343</v>
      </c>
      <c r="E5490" s="49" t="n">
        <v>1</v>
      </c>
      <c r="F5490" s="54" t="n">
        <v>0</v>
      </c>
      <c r="G5490" s="54" t="n">
        <v>170.4</v>
      </c>
      <c r="H5490" s="54" t="n">
        <v>0</v>
      </c>
      <c r="I5490" s="54" t="n">
        <f aca="false">SUM(F5490:H5490)</f>
        <v>170.4</v>
      </c>
      <c r="J5490" s="49" t="n">
        <f aca="false">Calc!$C$5-D5490</f>
        <v>544</v>
      </c>
      <c r="K5490" s="49" t="n">
        <f aca="false">IF(J5490&lt;=Calc!$C$11,4,IF(J5490&lt;=Calc!$C$12,3,IF(J5490&lt;=Calc!$C$13,2,1)))</f>
        <v>1</v>
      </c>
      <c r="L5490" s="49" t="n">
        <f aca="false">1+(E5490&gt;=Calc!$C$16)+(E5490&gt;=Calc!$C$17)+(E5490&gt;=Calc!$C$18)</f>
        <v>1</v>
      </c>
      <c r="M5490" s="49" t="str">
        <f aca="false">IF(AND(K5490=4,L5490&gt;=3),"Champions",IF(AND(K5490=3,L5490&gt;=3),"Loyal",IF(K5490&gt;=3,"Recent / New",IF(L5490&gt;=3,"At Risk","Hibernating / Lost"))))</f>
        <v>Hibernating / Lost</v>
      </c>
      <c r="N5490" s="54" t="n">
        <f aca="false">IF(AND(Calc!$C$2&lt;=2009,Calc!$C$3&gt;=2009),F5490,0)+IF(AND(Calc!$C$2&lt;=2010,Calc!$C$3&gt;=2010),G5490,0)+IF(AND(Calc!$C$2&lt;=2011,Calc!$C$3&gt;=2011),H5490,0)</f>
        <v>170.4</v>
      </c>
      <c r="O5490" s="61" t="n">
        <f aca="false">IF(AND(N5490&gt;0,OR(Calc!$C$4="*",B5490=Calc!$C$4)),N5490+ROW()*0.000000001,0)</f>
        <v>170.40000549</v>
      </c>
    </row>
    <row r="5491" customFormat="false" ht="15" hidden="false" customHeight="false" outlineLevel="0" collapsed="false">
      <c r="A5491" s="49" t="n">
        <v>17923</v>
      </c>
      <c r="B5491" s="49" t="s">
        <v>189</v>
      </c>
      <c r="C5491" s="63" t="n">
        <v>40342</v>
      </c>
      <c r="D5491" s="63" t="n">
        <v>40604</v>
      </c>
      <c r="E5491" s="49" t="n">
        <v>3</v>
      </c>
      <c r="F5491" s="54" t="n">
        <v>0</v>
      </c>
      <c r="G5491" s="54" t="n">
        <v>289.5</v>
      </c>
      <c r="H5491" s="54" t="n">
        <v>207.5</v>
      </c>
      <c r="I5491" s="54" t="n">
        <f aca="false">SUM(F5491:H5491)</f>
        <v>497</v>
      </c>
      <c r="J5491" s="49" t="n">
        <f aca="false">Calc!$C$5-D5491</f>
        <v>283</v>
      </c>
      <c r="K5491" s="49" t="n">
        <f aca="false">IF(J5491&lt;=Calc!$C$11,4,IF(J5491&lt;=Calc!$C$12,3,IF(J5491&lt;=Calc!$C$13,2,1)))</f>
        <v>2</v>
      </c>
      <c r="L5491" s="49" t="n">
        <f aca="false">1+(E5491&gt;=Calc!$C$16)+(E5491&gt;=Calc!$C$17)+(E5491&gt;=Calc!$C$18)</f>
        <v>2</v>
      </c>
      <c r="M5491" s="49" t="str">
        <f aca="false">IF(AND(K5491=4,L5491&gt;=3),"Champions",IF(AND(K5491=3,L5491&gt;=3),"Loyal",IF(K5491&gt;=3,"Recent / New",IF(L5491&gt;=3,"At Risk","Hibernating / Lost"))))</f>
        <v>Hibernating / Lost</v>
      </c>
      <c r="N5491" s="54" t="n">
        <f aca="false">IF(AND(Calc!$C$2&lt;=2009,Calc!$C$3&gt;=2009),F5491,0)+IF(AND(Calc!$C$2&lt;=2010,Calc!$C$3&gt;=2010),G5491,0)+IF(AND(Calc!$C$2&lt;=2011,Calc!$C$3&gt;=2011),H5491,0)</f>
        <v>497</v>
      </c>
      <c r="O5491" s="61" t="n">
        <f aca="false">IF(AND(N5491&gt;0,OR(Calc!$C$4="*",B5491=Calc!$C$4)),N5491+ROW()*0.000000001,0)</f>
        <v>497.000005491</v>
      </c>
    </row>
    <row r="5492" customFormat="false" ht="15" hidden="false" customHeight="false" outlineLevel="0" collapsed="false">
      <c r="A5492" s="49" t="n">
        <v>17924</v>
      </c>
      <c r="B5492" s="49" t="s">
        <v>189</v>
      </c>
      <c r="C5492" s="63" t="n">
        <v>40472</v>
      </c>
      <c r="D5492" s="63" t="n">
        <v>40875</v>
      </c>
      <c r="E5492" s="49" t="n">
        <v>8</v>
      </c>
      <c r="F5492" s="54" t="n">
        <v>0</v>
      </c>
      <c r="G5492" s="54" t="n">
        <v>542.45</v>
      </c>
      <c r="H5492" s="54" t="n">
        <v>2647.08</v>
      </c>
      <c r="I5492" s="54" t="n">
        <f aca="false">SUM(F5492:H5492)</f>
        <v>3189.53</v>
      </c>
      <c r="J5492" s="49" t="n">
        <f aca="false">Calc!$C$5-D5492</f>
        <v>12</v>
      </c>
      <c r="K5492" s="49" t="n">
        <f aca="false">IF(J5492&lt;=Calc!$C$11,4,IF(J5492&lt;=Calc!$C$12,3,IF(J5492&lt;=Calc!$C$13,2,1)))</f>
        <v>4</v>
      </c>
      <c r="L5492" s="49" t="n">
        <f aca="false">1+(E5492&gt;=Calc!$C$16)+(E5492&gt;=Calc!$C$17)+(E5492&gt;=Calc!$C$18)</f>
        <v>4</v>
      </c>
      <c r="M5492" s="49" t="str">
        <f aca="false">IF(AND(K5492=4,L5492&gt;=3),"Champions",IF(AND(K5492=3,L5492&gt;=3),"Loyal",IF(K5492&gt;=3,"Recent / New",IF(L5492&gt;=3,"At Risk","Hibernating / Lost"))))</f>
        <v>Champions</v>
      </c>
      <c r="N5492" s="54" t="n">
        <f aca="false">IF(AND(Calc!$C$2&lt;=2009,Calc!$C$3&gt;=2009),F5492,0)+IF(AND(Calc!$C$2&lt;=2010,Calc!$C$3&gt;=2010),G5492,0)+IF(AND(Calc!$C$2&lt;=2011,Calc!$C$3&gt;=2011),H5492,0)</f>
        <v>3189.53</v>
      </c>
      <c r="O5492" s="61" t="n">
        <f aca="false">IF(AND(N5492&gt;0,OR(Calc!$C$4="*",B5492=Calc!$C$4)),N5492+ROW()*0.000000001,0)</f>
        <v>3189.530005492</v>
      </c>
    </row>
    <row r="5493" customFormat="false" ht="15" hidden="false" customHeight="false" outlineLevel="0" collapsed="false">
      <c r="A5493" s="49" t="n">
        <v>17925</v>
      </c>
      <c r="B5493" s="49" t="s">
        <v>189</v>
      </c>
      <c r="C5493" s="63" t="n">
        <v>40514</v>
      </c>
      <c r="D5493" s="63" t="n">
        <v>40514</v>
      </c>
      <c r="E5493" s="49" t="n">
        <v>1</v>
      </c>
      <c r="F5493" s="54" t="n">
        <v>0</v>
      </c>
      <c r="G5493" s="54" t="n">
        <v>244.08</v>
      </c>
      <c r="H5493" s="54" t="n">
        <v>0</v>
      </c>
      <c r="I5493" s="54" t="n">
        <f aca="false">SUM(F5493:H5493)</f>
        <v>244.08</v>
      </c>
      <c r="J5493" s="49" t="n">
        <f aca="false">Calc!$C$5-D5493</f>
        <v>373</v>
      </c>
      <c r="K5493" s="49" t="n">
        <f aca="false">IF(J5493&lt;=Calc!$C$11,4,IF(J5493&lt;=Calc!$C$12,3,IF(J5493&lt;=Calc!$C$13,2,1)))</f>
        <v>2</v>
      </c>
      <c r="L5493" s="49" t="n">
        <f aca="false">1+(E5493&gt;=Calc!$C$16)+(E5493&gt;=Calc!$C$17)+(E5493&gt;=Calc!$C$18)</f>
        <v>1</v>
      </c>
      <c r="M5493" s="49" t="str">
        <f aca="false">IF(AND(K5493=4,L5493&gt;=3),"Champions",IF(AND(K5493=3,L5493&gt;=3),"Loyal",IF(K5493&gt;=3,"Recent / New",IF(L5493&gt;=3,"At Risk","Hibernating / Lost"))))</f>
        <v>Hibernating / Lost</v>
      </c>
      <c r="N5493" s="54" t="n">
        <f aca="false">IF(AND(Calc!$C$2&lt;=2009,Calc!$C$3&gt;=2009),F5493,0)+IF(AND(Calc!$C$2&lt;=2010,Calc!$C$3&gt;=2010),G5493,0)+IF(AND(Calc!$C$2&lt;=2011,Calc!$C$3&gt;=2011),H5493,0)</f>
        <v>244.08</v>
      </c>
      <c r="O5493" s="61" t="n">
        <f aca="false">IF(AND(N5493&gt;0,OR(Calc!$C$4="*",B5493=Calc!$C$4)),N5493+ROW()*0.000000001,0)</f>
        <v>244.080005493</v>
      </c>
    </row>
    <row r="5494" customFormat="false" ht="15" hidden="false" customHeight="false" outlineLevel="0" collapsed="false">
      <c r="A5494" s="49" t="n">
        <v>17926</v>
      </c>
      <c r="B5494" s="49" t="s">
        <v>189</v>
      </c>
      <c r="C5494" s="63" t="n">
        <v>40307</v>
      </c>
      <c r="D5494" s="63" t="n">
        <v>40753</v>
      </c>
      <c r="E5494" s="49" t="n">
        <v>5</v>
      </c>
      <c r="F5494" s="54" t="n">
        <v>0</v>
      </c>
      <c r="G5494" s="54" t="n">
        <v>638.2</v>
      </c>
      <c r="H5494" s="54" t="n">
        <v>397.29</v>
      </c>
      <c r="I5494" s="54" t="n">
        <f aca="false">SUM(F5494:H5494)</f>
        <v>1035.49</v>
      </c>
      <c r="J5494" s="49" t="n">
        <f aca="false">Calc!$C$5-D5494</f>
        <v>134</v>
      </c>
      <c r="K5494" s="49" t="n">
        <f aca="false">IF(J5494&lt;=Calc!$C$11,4,IF(J5494&lt;=Calc!$C$12,3,IF(J5494&lt;=Calc!$C$13,2,1)))</f>
        <v>2</v>
      </c>
      <c r="L5494" s="49" t="n">
        <f aca="false">1+(E5494&gt;=Calc!$C$16)+(E5494&gt;=Calc!$C$17)+(E5494&gt;=Calc!$C$18)</f>
        <v>3</v>
      </c>
      <c r="M5494" s="49" t="str">
        <f aca="false">IF(AND(K5494=4,L5494&gt;=3),"Champions",IF(AND(K5494=3,L5494&gt;=3),"Loyal",IF(K5494&gt;=3,"Recent / New",IF(L5494&gt;=3,"At Risk","Hibernating / Lost"))))</f>
        <v>At Risk</v>
      </c>
      <c r="N5494" s="54" t="n">
        <f aca="false">IF(AND(Calc!$C$2&lt;=2009,Calc!$C$3&gt;=2009),F5494,0)+IF(AND(Calc!$C$2&lt;=2010,Calc!$C$3&gt;=2010),G5494,0)+IF(AND(Calc!$C$2&lt;=2011,Calc!$C$3&gt;=2011),H5494,0)</f>
        <v>1035.49</v>
      </c>
      <c r="O5494" s="61" t="n">
        <f aca="false">IF(AND(N5494&gt;0,OR(Calc!$C$4="*",B5494=Calc!$C$4)),N5494+ROW()*0.000000001,0)</f>
        <v>1035.490005494</v>
      </c>
    </row>
    <row r="5495" customFormat="false" ht="15" hidden="false" customHeight="false" outlineLevel="0" collapsed="false">
      <c r="A5495" s="49" t="n">
        <v>17927</v>
      </c>
      <c r="B5495" s="49" t="s">
        <v>189</v>
      </c>
      <c r="C5495" s="63" t="n">
        <v>40165</v>
      </c>
      <c r="D5495" s="63" t="n">
        <v>40165</v>
      </c>
      <c r="E5495" s="49" t="n">
        <v>1</v>
      </c>
      <c r="F5495" s="54" t="n">
        <v>294</v>
      </c>
      <c r="G5495" s="54" t="n">
        <v>0</v>
      </c>
      <c r="H5495" s="54" t="n">
        <v>0</v>
      </c>
      <c r="I5495" s="54" t="n">
        <f aca="false">SUM(F5495:H5495)</f>
        <v>294</v>
      </c>
      <c r="J5495" s="49" t="n">
        <f aca="false">Calc!$C$5-D5495</f>
        <v>722</v>
      </c>
      <c r="K5495" s="49" t="n">
        <f aca="false">IF(J5495&lt;=Calc!$C$11,4,IF(J5495&lt;=Calc!$C$12,3,IF(J5495&lt;=Calc!$C$13,2,1)))</f>
        <v>1</v>
      </c>
      <c r="L5495" s="49" t="n">
        <f aca="false">1+(E5495&gt;=Calc!$C$16)+(E5495&gt;=Calc!$C$17)+(E5495&gt;=Calc!$C$18)</f>
        <v>1</v>
      </c>
      <c r="M5495" s="49" t="str">
        <f aca="false">IF(AND(K5495=4,L5495&gt;=3),"Champions",IF(AND(K5495=3,L5495&gt;=3),"Loyal",IF(K5495&gt;=3,"Recent / New",IF(L5495&gt;=3,"At Risk","Hibernating / Lost"))))</f>
        <v>Hibernating / Lost</v>
      </c>
      <c r="N5495" s="54" t="n">
        <f aca="false">IF(AND(Calc!$C$2&lt;=2009,Calc!$C$3&gt;=2009),F5495,0)+IF(AND(Calc!$C$2&lt;=2010,Calc!$C$3&gt;=2010),G5495,0)+IF(AND(Calc!$C$2&lt;=2011,Calc!$C$3&gt;=2011),H5495,0)</f>
        <v>294</v>
      </c>
      <c r="O5495" s="61" t="n">
        <f aca="false">IF(AND(N5495&gt;0,OR(Calc!$C$4="*",B5495=Calc!$C$4)),N5495+ROW()*0.000000001,0)</f>
        <v>294.000005495</v>
      </c>
    </row>
    <row r="5496" customFormat="false" ht="15" hidden="false" customHeight="false" outlineLevel="0" collapsed="false">
      <c r="A5496" s="49" t="n">
        <v>17928</v>
      </c>
      <c r="B5496" s="49" t="s">
        <v>189</v>
      </c>
      <c r="C5496" s="63" t="n">
        <v>40315</v>
      </c>
      <c r="D5496" s="63" t="n">
        <v>40841</v>
      </c>
      <c r="E5496" s="49" t="n">
        <v>3</v>
      </c>
      <c r="F5496" s="54" t="n">
        <v>0</v>
      </c>
      <c r="G5496" s="54" t="n">
        <v>128.7</v>
      </c>
      <c r="H5496" s="54" t="n">
        <v>184.46</v>
      </c>
      <c r="I5496" s="54" t="n">
        <f aca="false">SUM(F5496:H5496)</f>
        <v>313.16</v>
      </c>
      <c r="J5496" s="49" t="n">
        <f aca="false">Calc!$C$5-D5496</f>
        <v>46</v>
      </c>
      <c r="K5496" s="49" t="n">
        <f aca="false">IF(J5496&lt;=Calc!$C$11,4,IF(J5496&lt;=Calc!$C$12,3,IF(J5496&lt;=Calc!$C$13,2,1)))</f>
        <v>3</v>
      </c>
      <c r="L5496" s="49" t="n">
        <f aca="false">1+(E5496&gt;=Calc!$C$16)+(E5496&gt;=Calc!$C$17)+(E5496&gt;=Calc!$C$18)</f>
        <v>2</v>
      </c>
      <c r="M5496" s="49" t="str">
        <f aca="false">IF(AND(K5496=4,L5496&gt;=3),"Champions",IF(AND(K5496=3,L5496&gt;=3),"Loyal",IF(K5496&gt;=3,"Recent / New",IF(L5496&gt;=3,"At Risk","Hibernating / Lost"))))</f>
        <v>Recent / New</v>
      </c>
      <c r="N5496" s="54" t="n">
        <f aca="false">IF(AND(Calc!$C$2&lt;=2009,Calc!$C$3&gt;=2009),F5496,0)+IF(AND(Calc!$C$2&lt;=2010,Calc!$C$3&gt;=2010),G5496,0)+IF(AND(Calc!$C$2&lt;=2011,Calc!$C$3&gt;=2011),H5496,0)</f>
        <v>313.16</v>
      </c>
      <c r="O5496" s="61" t="n">
        <f aca="false">IF(AND(N5496&gt;0,OR(Calc!$C$4="*",B5496=Calc!$C$4)),N5496+ROW()*0.000000001,0)</f>
        <v>313.160005496</v>
      </c>
    </row>
    <row r="5497" customFormat="false" ht="15" hidden="false" customHeight="false" outlineLevel="0" collapsed="false">
      <c r="A5497" s="49" t="n">
        <v>17929</v>
      </c>
      <c r="B5497" s="49" t="s">
        <v>189</v>
      </c>
      <c r="C5497" s="63" t="n">
        <v>40156</v>
      </c>
      <c r="D5497" s="63" t="n">
        <v>40875</v>
      </c>
      <c r="E5497" s="49" t="n">
        <v>12</v>
      </c>
      <c r="F5497" s="54" t="n">
        <v>392.4</v>
      </c>
      <c r="G5497" s="54" t="n">
        <v>1846.7</v>
      </c>
      <c r="H5497" s="54" t="n">
        <v>834.5</v>
      </c>
      <c r="I5497" s="54" t="n">
        <f aca="false">SUM(F5497:H5497)</f>
        <v>3073.6</v>
      </c>
      <c r="J5497" s="49" t="n">
        <f aca="false">Calc!$C$5-D5497</f>
        <v>12</v>
      </c>
      <c r="K5497" s="49" t="n">
        <f aca="false">IF(J5497&lt;=Calc!$C$11,4,IF(J5497&lt;=Calc!$C$12,3,IF(J5497&lt;=Calc!$C$13,2,1)))</f>
        <v>4</v>
      </c>
      <c r="L5497" s="49" t="n">
        <f aca="false">1+(E5497&gt;=Calc!$C$16)+(E5497&gt;=Calc!$C$17)+(E5497&gt;=Calc!$C$18)</f>
        <v>4</v>
      </c>
      <c r="M5497" s="49" t="str">
        <f aca="false">IF(AND(K5497=4,L5497&gt;=3),"Champions",IF(AND(K5497=3,L5497&gt;=3),"Loyal",IF(K5497&gt;=3,"Recent / New",IF(L5497&gt;=3,"At Risk","Hibernating / Lost"))))</f>
        <v>Champions</v>
      </c>
      <c r="N5497" s="54" t="n">
        <f aca="false">IF(AND(Calc!$C$2&lt;=2009,Calc!$C$3&gt;=2009),F5497,0)+IF(AND(Calc!$C$2&lt;=2010,Calc!$C$3&gt;=2010),G5497,0)+IF(AND(Calc!$C$2&lt;=2011,Calc!$C$3&gt;=2011),H5497,0)</f>
        <v>3073.6</v>
      </c>
      <c r="O5497" s="61" t="n">
        <f aca="false">IF(AND(N5497&gt;0,OR(Calc!$C$4="*",B5497=Calc!$C$4)),N5497+ROW()*0.000000001,0)</f>
        <v>3073.600005497</v>
      </c>
    </row>
    <row r="5498" customFormat="false" ht="15" hidden="false" customHeight="false" outlineLevel="0" collapsed="false">
      <c r="A5498" s="49" t="n">
        <v>17930</v>
      </c>
      <c r="B5498" s="49" t="s">
        <v>189</v>
      </c>
      <c r="C5498" s="63" t="n">
        <v>40241</v>
      </c>
      <c r="D5498" s="63" t="n">
        <v>40851</v>
      </c>
      <c r="E5498" s="49" t="n">
        <v>13</v>
      </c>
      <c r="F5498" s="54" t="n">
        <v>0</v>
      </c>
      <c r="G5498" s="54" t="n">
        <v>2502.44</v>
      </c>
      <c r="H5498" s="54" t="n">
        <v>1740.48</v>
      </c>
      <c r="I5498" s="54" t="n">
        <f aca="false">SUM(F5498:H5498)</f>
        <v>4242.92</v>
      </c>
      <c r="J5498" s="49" t="n">
        <f aca="false">Calc!$C$5-D5498</f>
        <v>36</v>
      </c>
      <c r="K5498" s="49" t="n">
        <f aca="false">IF(J5498&lt;=Calc!$C$11,4,IF(J5498&lt;=Calc!$C$12,3,IF(J5498&lt;=Calc!$C$13,2,1)))</f>
        <v>3</v>
      </c>
      <c r="L5498" s="49" t="n">
        <f aca="false">1+(E5498&gt;=Calc!$C$16)+(E5498&gt;=Calc!$C$17)+(E5498&gt;=Calc!$C$18)</f>
        <v>4</v>
      </c>
      <c r="M5498" s="49" t="str">
        <f aca="false">IF(AND(K5498=4,L5498&gt;=3),"Champions",IF(AND(K5498=3,L5498&gt;=3),"Loyal",IF(K5498&gt;=3,"Recent / New",IF(L5498&gt;=3,"At Risk","Hibernating / Lost"))))</f>
        <v>Loyal</v>
      </c>
      <c r="N5498" s="54" t="n">
        <f aca="false">IF(AND(Calc!$C$2&lt;=2009,Calc!$C$3&gt;=2009),F5498,0)+IF(AND(Calc!$C$2&lt;=2010,Calc!$C$3&gt;=2010),G5498,0)+IF(AND(Calc!$C$2&lt;=2011,Calc!$C$3&gt;=2011),H5498,0)</f>
        <v>4242.92</v>
      </c>
      <c r="O5498" s="61" t="n">
        <f aca="false">IF(AND(N5498&gt;0,OR(Calc!$C$4="*",B5498=Calc!$C$4)),N5498+ROW()*0.000000001,0)</f>
        <v>4242.920005498</v>
      </c>
    </row>
    <row r="5499" customFormat="false" ht="15" hidden="false" customHeight="false" outlineLevel="0" collapsed="false">
      <c r="A5499" s="49" t="n">
        <v>17931</v>
      </c>
      <c r="B5499" s="49" t="s">
        <v>189</v>
      </c>
      <c r="C5499" s="63" t="n">
        <v>40225</v>
      </c>
      <c r="D5499" s="63" t="n">
        <v>40752</v>
      </c>
      <c r="E5499" s="49" t="n">
        <v>14</v>
      </c>
      <c r="F5499" s="54" t="n">
        <v>0</v>
      </c>
      <c r="G5499" s="54" t="n">
        <v>2862.55</v>
      </c>
      <c r="H5499" s="54" t="n">
        <v>408.36</v>
      </c>
      <c r="I5499" s="54" t="n">
        <f aca="false">SUM(F5499:H5499)</f>
        <v>3270.91</v>
      </c>
      <c r="J5499" s="49" t="n">
        <f aca="false">Calc!$C$5-D5499</f>
        <v>135</v>
      </c>
      <c r="K5499" s="49" t="n">
        <f aca="false">IF(J5499&lt;=Calc!$C$11,4,IF(J5499&lt;=Calc!$C$12,3,IF(J5499&lt;=Calc!$C$13,2,1)))</f>
        <v>2</v>
      </c>
      <c r="L5499" s="49" t="n">
        <f aca="false">1+(E5499&gt;=Calc!$C$16)+(E5499&gt;=Calc!$C$17)+(E5499&gt;=Calc!$C$18)</f>
        <v>4</v>
      </c>
      <c r="M5499" s="49" t="str">
        <f aca="false">IF(AND(K5499=4,L5499&gt;=3),"Champions",IF(AND(K5499=3,L5499&gt;=3),"Loyal",IF(K5499&gt;=3,"Recent / New",IF(L5499&gt;=3,"At Risk","Hibernating / Lost"))))</f>
        <v>At Risk</v>
      </c>
      <c r="N5499" s="54" t="n">
        <f aca="false">IF(AND(Calc!$C$2&lt;=2009,Calc!$C$3&gt;=2009),F5499,0)+IF(AND(Calc!$C$2&lt;=2010,Calc!$C$3&gt;=2010),G5499,0)+IF(AND(Calc!$C$2&lt;=2011,Calc!$C$3&gt;=2011),H5499,0)</f>
        <v>3270.91</v>
      </c>
      <c r="O5499" s="61" t="n">
        <f aca="false">IF(AND(N5499&gt;0,OR(Calc!$C$4="*",B5499=Calc!$C$4)),N5499+ROW()*0.000000001,0)</f>
        <v>3270.910005499</v>
      </c>
    </row>
    <row r="5500" customFormat="false" ht="15" hidden="false" customHeight="false" outlineLevel="0" collapsed="false">
      <c r="A5500" s="49" t="n">
        <v>17932</v>
      </c>
      <c r="B5500" s="49" t="s">
        <v>189</v>
      </c>
      <c r="C5500" s="63" t="n">
        <v>40675</v>
      </c>
      <c r="D5500" s="63" t="n">
        <v>40857</v>
      </c>
      <c r="E5500" s="49" t="n">
        <v>3</v>
      </c>
      <c r="F5500" s="54" t="n">
        <v>0</v>
      </c>
      <c r="G5500" s="54" t="n">
        <v>0</v>
      </c>
      <c r="H5500" s="54" t="n">
        <v>1331.57</v>
      </c>
      <c r="I5500" s="54" t="n">
        <f aca="false">SUM(F5500:H5500)</f>
        <v>1331.57</v>
      </c>
      <c r="J5500" s="49" t="n">
        <f aca="false">Calc!$C$5-D5500</f>
        <v>30</v>
      </c>
      <c r="K5500" s="49" t="n">
        <f aca="false">IF(J5500&lt;=Calc!$C$11,4,IF(J5500&lt;=Calc!$C$12,3,IF(J5500&lt;=Calc!$C$13,2,1)))</f>
        <v>3</v>
      </c>
      <c r="L5500" s="49" t="n">
        <f aca="false">1+(E5500&gt;=Calc!$C$16)+(E5500&gt;=Calc!$C$17)+(E5500&gt;=Calc!$C$18)</f>
        <v>2</v>
      </c>
      <c r="M5500" s="49" t="str">
        <f aca="false">IF(AND(K5500=4,L5500&gt;=3),"Champions",IF(AND(K5500=3,L5500&gt;=3),"Loyal",IF(K5500&gt;=3,"Recent / New",IF(L5500&gt;=3,"At Risk","Hibernating / Lost"))))</f>
        <v>Recent / New</v>
      </c>
      <c r="N5500" s="54" t="n">
        <f aca="false">IF(AND(Calc!$C$2&lt;=2009,Calc!$C$3&gt;=2009),F5500,0)+IF(AND(Calc!$C$2&lt;=2010,Calc!$C$3&gt;=2010),G5500,0)+IF(AND(Calc!$C$2&lt;=2011,Calc!$C$3&gt;=2011),H5500,0)</f>
        <v>1331.57</v>
      </c>
      <c r="O5500" s="61" t="n">
        <f aca="false">IF(AND(N5500&gt;0,OR(Calc!$C$4="*",B5500=Calc!$C$4)),N5500+ROW()*0.000000001,0)</f>
        <v>1331.5700055</v>
      </c>
    </row>
    <row r="5501" customFormat="false" ht="15" hidden="false" customHeight="false" outlineLevel="0" collapsed="false">
      <c r="A5501" s="49" t="n">
        <v>17933</v>
      </c>
      <c r="B5501" s="49" t="s">
        <v>189</v>
      </c>
      <c r="C5501" s="63" t="n">
        <v>40254</v>
      </c>
      <c r="D5501" s="63" t="n">
        <v>40254</v>
      </c>
      <c r="E5501" s="49" t="n">
        <v>1</v>
      </c>
      <c r="F5501" s="54" t="n">
        <v>0</v>
      </c>
      <c r="G5501" s="54" t="n">
        <v>105.99</v>
      </c>
      <c r="H5501" s="54" t="n">
        <v>0</v>
      </c>
      <c r="I5501" s="54" t="n">
        <f aca="false">SUM(F5501:H5501)</f>
        <v>105.99</v>
      </c>
      <c r="J5501" s="49" t="n">
        <f aca="false">Calc!$C$5-D5501</f>
        <v>633</v>
      </c>
      <c r="K5501" s="49" t="n">
        <f aca="false">IF(J5501&lt;=Calc!$C$11,4,IF(J5501&lt;=Calc!$C$12,3,IF(J5501&lt;=Calc!$C$13,2,1)))</f>
        <v>1</v>
      </c>
      <c r="L5501" s="49" t="n">
        <f aca="false">1+(E5501&gt;=Calc!$C$16)+(E5501&gt;=Calc!$C$17)+(E5501&gt;=Calc!$C$18)</f>
        <v>1</v>
      </c>
      <c r="M5501" s="49" t="str">
        <f aca="false">IF(AND(K5501=4,L5501&gt;=3),"Champions",IF(AND(K5501=3,L5501&gt;=3),"Loyal",IF(K5501&gt;=3,"Recent / New",IF(L5501&gt;=3,"At Risk","Hibernating / Lost"))))</f>
        <v>Hibernating / Lost</v>
      </c>
      <c r="N5501" s="54" t="n">
        <f aca="false">IF(AND(Calc!$C$2&lt;=2009,Calc!$C$3&gt;=2009),F5501,0)+IF(AND(Calc!$C$2&lt;=2010,Calc!$C$3&gt;=2010),G5501,0)+IF(AND(Calc!$C$2&lt;=2011,Calc!$C$3&gt;=2011),H5501,0)</f>
        <v>105.99</v>
      </c>
      <c r="O5501" s="61" t="n">
        <f aca="false">IF(AND(N5501&gt;0,OR(Calc!$C$4="*",B5501=Calc!$C$4)),N5501+ROW()*0.000000001,0)</f>
        <v>105.990005501</v>
      </c>
    </row>
    <row r="5502" customFormat="false" ht="15" hidden="false" customHeight="false" outlineLevel="0" collapsed="false">
      <c r="A5502" s="49" t="n">
        <v>17934</v>
      </c>
      <c r="B5502" s="49" t="s">
        <v>189</v>
      </c>
      <c r="C5502" s="63" t="n">
        <v>40480</v>
      </c>
      <c r="D5502" s="63" t="n">
        <v>40835</v>
      </c>
      <c r="E5502" s="49" t="n">
        <v>3</v>
      </c>
      <c r="F5502" s="54" t="n">
        <v>0</v>
      </c>
      <c r="G5502" s="54" t="n">
        <v>344.9</v>
      </c>
      <c r="H5502" s="54" t="n">
        <v>704.25</v>
      </c>
      <c r="I5502" s="54" t="n">
        <f aca="false">SUM(F5502:H5502)</f>
        <v>1049.15</v>
      </c>
      <c r="J5502" s="49" t="n">
        <f aca="false">Calc!$C$5-D5502</f>
        <v>52</v>
      </c>
      <c r="K5502" s="49" t="n">
        <f aca="false">IF(J5502&lt;=Calc!$C$11,4,IF(J5502&lt;=Calc!$C$12,3,IF(J5502&lt;=Calc!$C$13,2,1)))</f>
        <v>3</v>
      </c>
      <c r="L5502" s="49" t="n">
        <f aca="false">1+(E5502&gt;=Calc!$C$16)+(E5502&gt;=Calc!$C$17)+(E5502&gt;=Calc!$C$18)</f>
        <v>2</v>
      </c>
      <c r="M5502" s="49" t="str">
        <f aca="false">IF(AND(K5502=4,L5502&gt;=3),"Champions",IF(AND(K5502=3,L5502&gt;=3),"Loyal",IF(K5502&gt;=3,"Recent / New",IF(L5502&gt;=3,"At Risk","Hibernating / Lost"))))</f>
        <v>Recent / New</v>
      </c>
      <c r="N5502" s="54" t="n">
        <f aca="false">IF(AND(Calc!$C$2&lt;=2009,Calc!$C$3&gt;=2009),F5502,0)+IF(AND(Calc!$C$2&lt;=2010,Calc!$C$3&gt;=2010),G5502,0)+IF(AND(Calc!$C$2&lt;=2011,Calc!$C$3&gt;=2011),H5502,0)</f>
        <v>1049.15</v>
      </c>
      <c r="O5502" s="61" t="n">
        <f aca="false">IF(AND(N5502&gt;0,OR(Calc!$C$4="*",B5502=Calc!$C$4)),N5502+ROW()*0.000000001,0)</f>
        <v>1049.150005502</v>
      </c>
    </row>
    <row r="5503" customFormat="false" ht="15" hidden="false" customHeight="false" outlineLevel="0" collapsed="false">
      <c r="A5503" s="49" t="n">
        <v>17935</v>
      </c>
      <c r="B5503" s="49" t="s">
        <v>189</v>
      </c>
      <c r="C5503" s="63" t="n">
        <v>40151</v>
      </c>
      <c r="D5503" s="63" t="n">
        <v>40748</v>
      </c>
      <c r="E5503" s="49" t="n">
        <v>7</v>
      </c>
      <c r="F5503" s="54" t="n">
        <v>106.25</v>
      </c>
      <c r="G5503" s="54" t="n">
        <v>403.5</v>
      </c>
      <c r="H5503" s="54" t="n">
        <v>142.89</v>
      </c>
      <c r="I5503" s="54" t="n">
        <f aca="false">SUM(F5503:H5503)</f>
        <v>652.64</v>
      </c>
      <c r="J5503" s="49" t="n">
        <f aca="false">Calc!$C$5-D5503</f>
        <v>139</v>
      </c>
      <c r="K5503" s="49" t="n">
        <f aca="false">IF(J5503&lt;=Calc!$C$11,4,IF(J5503&lt;=Calc!$C$12,3,IF(J5503&lt;=Calc!$C$13,2,1)))</f>
        <v>2</v>
      </c>
      <c r="L5503" s="49" t="n">
        <f aca="false">1+(E5503&gt;=Calc!$C$16)+(E5503&gt;=Calc!$C$17)+(E5503&gt;=Calc!$C$18)</f>
        <v>3</v>
      </c>
      <c r="M5503" s="49" t="str">
        <f aca="false">IF(AND(K5503=4,L5503&gt;=3),"Champions",IF(AND(K5503=3,L5503&gt;=3),"Loyal",IF(K5503&gt;=3,"Recent / New",IF(L5503&gt;=3,"At Risk","Hibernating / Lost"))))</f>
        <v>At Risk</v>
      </c>
      <c r="N5503" s="54" t="n">
        <f aca="false">IF(AND(Calc!$C$2&lt;=2009,Calc!$C$3&gt;=2009),F5503,0)+IF(AND(Calc!$C$2&lt;=2010,Calc!$C$3&gt;=2010),G5503,0)+IF(AND(Calc!$C$2&lt;=2011,Calc!$C$3&gt;=2011),H5503,0)</f>
        <v>652.64</v>
      </c>
      <c r="O5503" s="61" t="n">
        <f aca="false">IF(AND(N5503&gt;0,OR(Calc!$C$4="*",B5503=Calc!$C$4)),N5503+ROW()*0.000000001,0)</f>
        <v>652.640005503</v>
      </c>
    </row>
    <row r="5504" customFormat="false" ht="15" hidden="false" customHeight="false" outlineLevel="0" collapsed="false">
      <c r="A5504" s="49" t="n">
        <v>17936</v>
      </c>
      <c r="B5504" s="49" t="s">
        <v>189</v>
      </c>
      <c r="C5504" s="63" t="n">
        <v>40881</v>
      </c>
      <c r="D5504" s="63" t="n">
        <v>40881</v>
      </c>
      <c r="E5504" s="49" t="n">
        <v>1</v>
      </c>
      <c r="F5504" s="54" t="n">
        <v>0</v>
      </c>
      <c r="G5504" s="54" t="n">
        <v>0</v>
      </c>
      <c r="H5504" s="54" t="n">
        <v>380.13</v>
      </c>
      <c r="I5504" s="54" t="n">
        <f aca="false">SUM(F5504:H5504)</f>
        <v>380.13</v>
      </c>
      <c r="J5504" s="49" t="n">
        <f aca="false">Calc!$C$5-D5504</f>
        <v>6</v>
      </c>
      <c r="K5504" s="49" t="n">
        <f aca="false">IF(J5504&lt;=Calc!$C$11,4,IF(J5504&lt;=Calc!$C$12,3,IF(J5504&lt;=Calc!$C$13,2,1)))</f>
        <v>4</v>
      </c>
      <c r="L5504" s="49" t="n">
        <f aca="false">1+(E5504&gt;=Calc!$C$16)+(E5504&gt;=Calc!$C$17)+(E5504&gt;=Calc!$C$18)</f>
        <v>1</v>
      </c>
      <c r="M5504" s="49" t="str">
        <f aca="false">IF(AND(K5504=4,L5504&gt;=3),"Champions",IF(AND(K5504=3,L5504&gt;=3),"Loyal",IF(K5504&gt;=3,"Recent / New",IF(L5504&gt;=3,"At Risk","Hibernating / Lost"))))</f>
        <v>Recent / New</v>
      </c>
      <c r="N5504" s="54" t="n">
        <f aca="false">IF(AND(Calc!$C$2&lt;=2009,Calc!$C$3&gt;=2009),F5504,0)+IF(AND(Calc!$C$2&lt;=2010,Calc!$C$3&gt;=2010),G5504,0)+IF(AND(Calc!$C$2&lt;=2011,Calc!$C$3&gt;=2011),H5504,0)</f>
        <v>380.13</v>
      </c>
      <c r="O5504" s="61" t="n">
        <f aca="false">IF(AND(N5504&gt;0,OR(Calc!$C$4="*",B5504=Calc!$C$4)),N5504+ROW()*0.000000001,0)</f>
        <v>380.130005504</v>
      </c>
    </row>
    <row r="5505" customFormat="false" ht="15" hidden="false" customHeight="false" outlineLevel="0" collapsed="false">
      <c r="A5505" s="49" t="n">
        <v>17937</v>
      </c>
      <c r="B5505" s="49" t="s">
        <v>189</v>
      </c>
      <c r="C5505" s="63" t="n">
        <v>40524</v>
      </c>
      <c r="D5505" s="63" t="n">
        <v>40878</v>
      </c>
      <c r="E5505" s="49" t="n">
        <v>7</v>
      </c>
      <c r="F5505" s="54" t="n">
        <v>0</v>
      </c>
      <c r="G5505" s="54" t="n">
        <v>2153.88</v>
      </c>
      <c r="H5505" s="54" t="n">
        <v>2147.34</v>
      </c>
      <c r="I5505" s="54" t="n">
        <f aca="false">SUM(F5505:H5505)</f>
        <v>4301.22</v>
      </c>
      <c r="J5505" s="49" t="n">
        <f aca="false">Calc!$C$5-D5505</f>
        <v>9</v>
      </c>
      <c r="K5505" s="49" t="n">
        <f aca="false">IF(J5505&lt;=Calc!$C$11,4,IF(J5505&lt;=Calc!$C$12,3,IF(J5505&lt;=Calc!$C$13,2,1)))</f>
        <v>4</v>
      </c>
      <c r="L5505" s="49" t="n">
        <f aca="false">1+(E5505&gt;=Calc!$C$16)+(E5505&gt;=Calc!$C$17)+(E5505&gt;=Calc!$C$18)</f>
        <v>3</v>
      </c>
      <c r="M5505" s="49" t="str">
        <f aca="false">IF(AND(K5505=4,L5505&gt;=3),"Champions",IF(AND(K5505=3,L5505&gt;=3),"Loyal",IF(K5505&gt;=3,"Recent / New",IF(L5505&gt;=3,"At Risk","Hibernating / Lost"))))</f>
        <v>Champions</v>
      </c>
      <c r="N5505" s="54" t="n">
        <f aca="false">IF(AND(Calc!$C$2&lt;=2009,Calc!$C$3&gt;=2009),F5505,0)+IF(AND(Calc!$C$2&lt;=2010,Calc!$C$3&gt;=2010),G5505,0)+IF(AND(Calc!$C$2&lt;=2011,Calc!$C$3&gt;=2011),H5505,0)</f>
        <v>4301.22</v>
      </c>
      <c r="O5505" s="61" t="n">
        <f aca="false">IF(AND(N5505&gt;0,OR(Calc!$C$4="*",B5505=Calc!$C$4)),N5505+ROW()*0.000000001,0)</f>
        <v>4301.220005505</v>
      </c>
    </row>
    <row r="5506" customFormat="false" ht="15" hidden="false" customHeight="false" outlineLevel="0" collapsed="false">
      <c r="A5506" s="49" t="n">
        <v>17938</v>
      </c>
      <c r="B5506" s="49" t="s">
        <v>189</v>
      </c>
      <c r="C5506" s="63" t="n">
        <v>40466</v>
      </c>
      <c r="D5506" s="63" t="n">
        <v>40466</v>
      </c>
      <c r="E5506" s="49" t="n">
        <v>1</v>
      </c>
      <c r="F5506" s="54" t="n">
        <v>0</v>
      </c>
      <c r="G5506" s="54" t="n">
        <v>144.29</v>
      </c>
      <c r="H5506" s="54" t="n">
        <v>0</v>
      </c>
      <c r="I5506" s="54" t="n">
        <f aca="false">SUM(F5506:H5506)</f>
        <v>144.29</v>
      </c>
      <c r="J5506" s="49" t="n">
        <f aca="false">Calc!$C$5-D5506</f>
        <v>421</v>
      </c>
      <c r="K5506" s="49" t="n">
        <f aca="false">IF(J5506&lt;=Calc!$C$11,4,IF(J5506&lt;=Calc!$C$12,3,IF(J5506&lt;=Calc!$C$13,2,1)))</f>
        <v>1</v>
      </c>
      <c r="L5506" s="49" t="n">
        <f aca="false">1+(E5506&gt;=Calc!$C$16)+(E5506&gt;=Calc!$C$17)+(E5506&gt;=Calc!$C$18)</f>
        <v>1</v>
      </c>
      <c r="M5506" s="49" t="str">
        <f aca="false">IF(AND(K5506=4,L5506&gt;=3),"Champions",IF(AND(K5506=3,L5506&gt;=3),"Loyal",IF(K5506&gt;=3,"Recent / New",IF(L5506&gt;=3,"At Risk","Hibernating / Lost"))))</f>
        <v>Hibernating / Lost</v>
      </c>
      <c r="N5506" s="54" t="n">
        <f aca="false">IF(AND(Calc!$C$2&lt;=2009,Calc!$C$3&gt;=2009),F5506,0)+IF(AND(Calc!$C$2&lt;=2010,Calc!$C$3&gt;=2010),G5506,0)+IF(AND(Calc!$C$2&lt;=2011,Calc!$C$3&gt;=2011),H5506,0)</f>
        <v>144.29</v>
      </c>
      <c r="O5506" s="61" t="n">
        <f aca="false">IF(AND(N5506&gt;0,OR(Calc!$C$4="*",B5506=Calc!$C$4)),N5506+ROW()*0.000000001,0)</f>
        <v>144.290005506</v>
      </c>
    </row>
    <row r="5507" customFormat="false" ht="15" hidden="false" customHeight="false" outlineLevel="0" collapsed="false">
      <c r="A5507" s="49" t="n">
        <v>17939</v>
      </c>
      <c r="B5507" s="49" t="s">
        <v>189</v>
      </c>
      <c r="C5507" s="63" t="n">
        <v>40727</v>
      </c>
      <c r="D5507" s="63" t="n">
        <v>40727</v>
      </c>
      <c r="E5507" s="49" t="n">
        <v>1</v>
      </c>
      <c r="F5507" s="54" t="n">
        <v>0</v>
      </c>
      <c r="G5507" s="54" t="n">
        <v>0</v>
      </c>
      <c r="H5507" s="54" t="n">
        <v>99.14</v>
      </c>
      <c r="I5507" s="54" t="n">
        <f aca="false">SUM(F5507:H5507)</f>
        <v>99.14</v>
      </c>
      <c r="J5507" s="49" t="n">
        <f aca="false">Calc!$C$5-D5507</f>
        <v>160</v>
      </c>
      <c r="K5507" s="49" t="n">
        <f aca="false">IF(J5507&lt;=Calc!$C$11,4,IF(J5507&lt;=Calc!$C$12,3,IF(J5507&lt;=Calc!$C$13,2,1)))</f>
        <v>2</v>
      </c>
      <c r="L5507" s="49" t="n">
        <f aca="false">1+(E5507&gt;=Calc!$C$16)+(E5507&gt;=Calc!$C$17)+(E5507&gt;=Calc!$C$18)</f>
        <v>1</v>
      </c>
      <c r="M5507" s="49" t="str">
        <f aca="false">IF(AND(K5507=4,L5507&gt;=3),"Champions",IF(AND(K5507=3,L5507&gt;=3),"Loyal",IF(K5507&gt;=3,"Recent / New",IF(L5507&gt;=3,"At Risk","Hibernating / Lost"))))</f>
        <v>Hibernating / Lost</v>
      </c>
      <c r="N5507" s="54" t="n">
        <f aca="false">IF(AND(Calc!$C$2&lt;=2009,Calc!$C$3&gt;=2009),F5507,0)+IF(AND(Calc!$C$2&lt;=2010,Calc!$C$3&gt;=2010),G5507,0)+IF(AND(Calc!$C$2&lt;=2011,Calc!$C$3&gt;=2011),H5507,0)</f>
        <v>99.14</v>
      </c>
      <c r="O5507" s="61" t="n">
        <f aca="false">IF(AND(N5507&gt;0,OR(Calc!$C$4="*",B5507=Calc!$C$4)),N5507+ROW()*0.000000001,0)</f>
        <v>99.140005507</v>
      </c>
    </row>
    <row r="5508" customFormat="false" ht="15" hidden="false" customHeight="false" outlineLevel="0" collapsed="false">
      <c r="A5508" s="49" t="n">
        <v>17940</v>
      </c>
      <c r="B5508" s="49" t="s">
        <v>189</v>
      </c>
      <c r="C5508" s="63" t="n">
        <v>40150</v>
      </c>
      <c r="D5508" s="63" t="n">
        <v>40837</v>
      </c>
      <c r="E5508" s="49" t="n">
        <v>14</v>
      </c>
      <c r="F5508" s="54" t="n">
        <v>4380</v>
      </c>
      <c r="G5508" s="54" t="n">
        <v>21857.4</v>
      </c>
      <c r="H5508" s="54" t="n">
        <v>2152.18</v>
      </c>
      <c r="I5508" s="54" t="n">
        <f aca="false">SUM(F5508:H5508)</f>
        <v>28389.58</v>
      </c>
      <c r="J5508" s="49" t="n">
        <f aca="false">Calc!$C$5-D5508</f>
        <v>50</v>
      </c>
      <c r="K5508" s="49" t="n">
        <f aca="false">IF(J5508&lt;=Calc!$C$11,4,IF(J5508&lt;=Calc!$C$12,3,IF(J5508&lt;=Calc!$C$13,2,1)))</f>
        <v>3</v>
      </c>
      <c r="L5508" s="49" t="n">
        <f aca="false">1+(E5508&gt;=Calc!$C$16)+(E5508&gt;=Calc!$C$17)+(E5508&gt;=Calc!$C$18)</f>
        <v>4</v>
      </c>
      <c r="M5508" s="49" t="str">
        <f aca="false">IF(AND(K5508=4,L5508&gt;=3),"Champions",IF(AND(K5508=3,L5508&gt;=3),"Loyal",IF(K5508&gt;=3,"Recent / New",IF(L5508&gt;=3,"At Risk","Hibernating / Lost"))))</f>
        <v>Loyal</v>
      </c>
      <c r="N5508" s="54" t="n">
        <f aca="false">IF(AND(Calc!$C$2&lt;=2009,Calc!$C$3&gt;=2009),F5508,0)+IF(AND(Calc!$C$2&lt;=2010,Calc!$C$3&gt;=2010),G5508,0)+IF(AND(Calc!$C$2&lt;=2011,Calc!$C$3&gt;=2011),H5508,0)</f>
        <v>28389.58</v>
      </c>
      <c r="O5508" s="61" t="n">
        <f aca="false">IF(AND(N5508&gt;0,OR(Calc!$C$4="*",B5508=Calc!$C$4)),N5508+ROW()*0.000000001,0)</f>
        <v>28389.580005508</v>
      </c>
    </row>
    <row r="5509" customFormat="false" ht="15" hidden="false" customHeight="false" outlineLevel="0" collapsed="false">
      <c r="A5509" s="49" t="n">
        <v>17941</v>
      </c>
      <c r="B5509" s="49" t="s">
        <v>189</v>
      </c>
      <c r="C5509" s="63" t="n">
        <v>40184</v>
      </c>
      <c r="D5509" s="63" t="n">
        <v>40756</v>
      </c>
      <c r="E5509" s="49" t="n">
        <v>4</v>
      </c>
      <c r="F5509" s="54" t="n">
        <v>0</v>
      </c>
      <c r="G5509" s="54" t="n">
        <v>1128.72</v>
      </c>
      <c r="H5509" s="54" t="n">
        <v>304.56</v>
      </c>
      <c r="I5509" s="54" t="n">
        <f aca="false">SUM(F5509:H5509)</f>
        <v>1433.28</v>
      </c>
      <c r="J5509" s="49" t="n">
        <f aca="false">Calc!$C$5-D5509</f>
        <v>131</v>
      </c>
      <c r="K5509" s="49" t="n">
        <f aca="false">IF(J5509&lt;=Calc!$C$11,4,IF(J5509&lt;=Calc!$C$12,3,IF(J5509&lt;=Calc!$C$13,2,1)))</f>
        <v>2</v>
      </c>
      <c r="L5509" s="49" t="n">
        <f aca="false">1+(E5509&gt;=Calc!$C$16)+(E5509&gt;=Calc!$C$17)+(E5509&gt;=Calc!$C$18)</f>
        <v>3</v>
      </c>
      <c r="M5509" s="49" t="str">
        <f aca="false">IF(AND(K5509=4,L5509&gt;=3),"Champions",IF(AND(K5509=3,L5509&gt;=3),"Loyal",IF(K5509&gt;=3,"Recent / New",IF(L5509&gt;=3,"At Risk","Hibernating / Lost"))))</f>
        <v>At Risk</v>
      </c>
      <c r="N5509" s="54" t="n">
        <f aca="false">IF(AND(Calc!$C$2&lt;=2009,Calc!$C$3&gt;=2009),F5509,0)+IF(AND(Calc!$C$2&lt;=2010,Calc!$C$3&gt;=2010),G5509,0)+IF(AND(Calc!$C$2&lt;=2011,Calc!$C$3&gt;=2011),H5509,0)</f>
        <v>1433.28</v>
      </c>
      <c r="O5509" s="61" t="n">
        <f aca="false">IF(AND(N5509&gt;0,OR(Calc!$C$4="*",B5509=Calc!$C$4)),N5509+ROW()*0.000000001,0)</f>
        <v>1433.280005509</v>
      </c>
    </row>
    <row r="5510" customFormat="false" ht="15" hidden="false" customHeight="false" outlineLevel="0" collapsed="false">
      <c r="A5510" s="49" t="n">
        <v>17942</v>
      </c>
      <c r="B5510" s="49" t="s">
        <v>189</v>
      </c>
      <c r="C5510" s="63" t="n">
        <v>40879</v>
      </c>
      <c r="D5510" s="63" t="n">
        <v>40879</v>
      </c>
      <c r="E5510" s="49" t="n">
        <v>1</v>
      </c>
      <c r="F5510" s="54" t="n">
        <v>0</v>
      </c>
      <c r="G5510" s="54" t="n">
        <v>0</v>
      </c>
      <c r="H5510" s="54" t="n">
        <v>77.5</v>
      </c>
      <c r="I5510" s="54" t="n">
        <f aca="false">SUM(F5510:H5510)</f>
        <v>77.5</v>
      </c>
      <c r="J5510" s="49" t="n">
        <f aca="false">Calc!$C$5-D5510</f>
        <v>8</v>
      </c>
      <c r="K5510" s="49" t="n">
        <f aca="false">IF(J5510&lt;=Calc!$C$11,4,IF(J5510&lt;=Calc!$C$12,3,IF(J5510&lt;=Calc!$C$13,2,1)))</f>
        <v>4</v>
      </c>
      <c r="L5510" s="49" t="n">
        <f aca="false">1+(E5510&gt;=Calc!$C$16)+(E5510&gt;=Calc!$C$17)+(E5510&gt;=Calc!$C$18)</f>
        <v>1</v>
      </c>
      <c r="M5510" s="49" t="str">
        <f aca="false">IF(AND(K5510=4,L5510&gt;=3),"Champions",IF(AND(K5510=3,L5510&gt;=3),"Loyal",IF(K5510&gt;=3,"Recent / New",IF(L5510&gt;=3,"At Risk","Hibernating / Lost"))))</f>
        <v>Recent / New</v>
      </c>
      <c r="N5510" s="54" t="n">
        <f aca="false">IF(AND(Calc!$C$2&lt;=2009,Calc!$C$3&gt;=2009),F5510,0)+IF(AND(Calc!$C$2&lt;=2010,Calc!$C$3&gt;=2010),G5510,0)+IF(AND(Calc!$C$2&lt;=2011,Calc!$C$3&gt;=2011),H5510,0)</f>
        <v>77.5</v>
      </c>
      <c r="O5510" s="61" t="n">
        <f aca="false">IF(AND(N5510&gt;0,OR(Calc!$C$4="*",B5510=Calc!$C$4)),N5510+ROW()*0.000000001,0)</f>
        <v>77.50000551</v>
      </c>
    </row>
    <row r="5511" customFormat="false" ht="15" hidden="false" customHeight="false" outlineLevel="0" collapsed="false">
      <c r="A5511" s="49" t="n">
        <v>17944</v>
      </c>
      <c r="B5511" s="49" t="s">
        <v>189</v>
      </c>
      <c r="C5511" s="63" t="n">
        <v>40463</v>
      </c>
      <c r="D5511" s="63" t="n">
        <v>40463</v>
      </c>
      <c r="E5511" s="49" t="n">
        <v>1</v>
      </c>
      <c r="F5511" s="54" t="n">
        <v>0</v>
      </c>
      <c r="G5511" s="54" t="n">
        <v>74.99</v>
      </c>
      <c r="H5511" s="54" t="n">
        <v>0</v>
      </c>
      <c r="I5511" s="54" t="n">
        <f aca="false">SUM(F5511:H5511)</f>
        <v>74.99</v>
      </c>
      <c r="J5511" s="49" t="n">
        <f aca="false">Calc!$C$5-D5511</f>
        <v>424</v>
      </c>
      <c r="K5511" s="49" t="n">
        <f aca="false">IF(J5511&lt;=Calc!$C$11,4,IF(J5511&lt;=Calc!$C$12,3,IF(J5511&lt;=Calc!$C$13,2,1)))</f>
        <v>1</v>
      </c>
      <c r="L5511" s="49" t="n">
        <f aca="false">1+(E5511&gt;=Calc!$C$16)+(E5511&gt;=Calc!$C$17)+(E5511&gt;=Calc!$C$18)</f>
        <v>1</v>
      </c>
      <c r="M5511" s="49" t="str">
        <f aca="false">IF(AND(K5511=4,L5511&gt;=3),"Champions",IF(AND(K5511=3,L5511&gt;=3),"Loyal",IF(K5511&gt;=3,"Recent / New",IF(L5511&gt;=3,"At Risk","Hibernating / Lost"))))</f>
        <v>Hibernating / Lost</v>
      </c>
      <c r="N5511" s="54" t="n">
        <f aca="false">IF(AND(Calc!$C$2&lt;=2009,Calc!$C$3&gt;=2009),F5511,0)+IF(AND(Calc!$C$2&lt;=2010,Calc!$C$3&gt;=2010),G5511,0)+IF(AND(Calc!$C$2&lt;=2011,Calc!$C$3&gt;=2011),H5511,0)</f>
        <v>74.99</v>
      </c>
      <c r="O5511" s="61" t="n">
        <f aca="false">IF(AND(N5511&gt;0,OR(Calc!$C$4="*",B5511=Calc!$C$4)),N5511+ROW()*0.000000001,0)</f>
        <v>74.990005511</v>
      </c>
    </row>
    <row r="5512" customFormat="false" ht="15" hidden="false" customHeight="false" outlineLevel="0" collapsed="false">
      <c r="A5512" s="49" t="n">
        <v>17945</v>
      </c>
      <c r="B5512" s="49" t="s">
        <v>189</v>
      </c>
      <c r="C5512" s="63" t="n">
        <v>40190</v>
      </c>
      <c r="D5512" s="63" t="n">
        <v>40190</v>
      </c>
      <c r="E5512" s="49" t="n">
        <v>3</v>
      </c>
      <c r="F5512" s="54" t="n">
        <v>0</v>
      </c>
      <c r="G5512" s="54" t="n">
        <v>359.5</v>
      </c>
      <c r="H5512" s="54" t="n">
        <v>0</v>
      </c>
      <c r="I5512" s="54" t="n">
        <f aca="false">SUM(F5512:H5512)</f>
        <v>359.5</v>
      </c>
      <c r="J5512" s="49" t="n">
        <f aca="false">Calc!$C$5-D5512</f>
        <v>697</v>
      </c>
      <c r="K5512" s="49" t="n">
        <f aca="false">IF(J5512&lt;=Calc!$C$11,4,IF(J5512&lt;=Calc!$C$12,3,IF(J5512&lt;=Calc!$C$13,2,1)))</f>
        <v>1</v>
      </c>
      <c r="L5512" s="49" t="n">
        <f aca="false">1+(E5512&gt;=Calc!$C$16)+(E5512&gt;=Calc!$C$17)+(E5512&gt;=Calc!$C$18)</f>
        <v>2</v>
      </c>
      <c r="M5512" s="49" t="str">
        <f aca="false">IF(AND(K5512=4,L5512&gt;=3),"Champions",IF(AND(K5512=3,L5512&gt;=3),"Loyal",IF(K5512&gt;=3,"Recent / New",IF(L5512&gt;=3,"At Risk","Hibernating / Lost"))))</f>
        <v>Hibernating / Lost</v>
      </c>
      <c r="N5512" s="54" t="n">
        <f aca="false">IF(AND(Calc!$C$2&lt;=2009,Calc!$C$3&gt;=2009),F5512,0)+IF(AND(Calc!$C$2&lt;=2010,Calc!$C$3&gt;=2010),G5512,0)+IF(AND(Calc!$C$2&lt;=2011,Calc!$C$3&gt;=2011),H5512,0)</f>
        <v>359.5</v>
      </c>
      <c r="O5512" s="61" t="n">
        <f aca="false">IF(AND(N5512&gt;0,OR(Calc!$C$4="*",B5512=Calc!$C$4)),N5512+ROW()*0.000000001,0)</f>
        <v>359.500005512</v>
      </c>
    </row>
    <row r="5513" customFormat="false" ht="15" hidden="false" customHeight="false" outlineLevel="0" collapsed="false">
      <c r="A5513" s="49" t="n">
        <v>17946</v>
      </c>
      <c r="B5513" s="49" t="s">
        <v>189</v>
      </c>
      <c r="C5513" s="63" t="n">
        <v>40627</v>
      </c>
      <c r="D5513" s="63" t="n">
        <v>40653</v>
      </c>
      <c r="E5513" s="49" t="n">
        <v>2</v>
      </c>
      <c r="F5513" s="54" t="n">
        <v>0</v>
      </c>
      <c r="G5513" s="54" t="n">
        <v>0</v>
      </c>
      <c r="H5513" s="54" t="n">
        <v>149.58</v>
      </c>
      <c r="I5513" s="54" t="n">
        <f aca="false">SUM(F5513:H5513)</f>
        <v>149.58</v>
      </c>
      <c r="J5513" s="49" t="n">
        <f aca="false">Calc!$C$5-D5513</f>
        <v>234</v>
      </c>
      <c r="K5513" s="49" t="n">
        <f aca="false">IF(J5513&lt;=Calc!$C$11,4,IF(J5513&lt;=Calc!$C$12,3,IF(J5513&lt;=Calc!$C$13,2,1)))</f>
        <v>2</v>
      </c>
      <c r="L5513" s="49" t="n">
        <f aca="false">1+(E5513&gt;=Calc!$C$16)+(E5513&gt;=Calc!$C$17)+(E5513&gt;=Calc!$C$18)</f>
        <v>2</v>
      </c>
      <c r="M5513" s="49" t="str">
        <f aca="false">IF(AND(K5513=4,L5513&gt;=3),"Champions",IF(AND(K5513=3,L5513&gt;=3),"Loyal",IF(K5513&gt;=3,"Recent / New",IF(L5513&gt;=3,"At Risk","Hibernating / Lost"))))</f>
        <v>Hibernating / Lost</v>
      </c>
      <c r="N5513" s="54" t="n">
        <f aca="false">IF(AND(Calc!$C$2&lt;=2009,Calc!$C$3&gt;=2009),F5513,0)+IF(AND(Calc!$C$2&lt;=2010,Calc!$C$3&gt;=2010),G5513,0)+IF(AND(Calc!$C$2&lt;=2011,Calc!$C$3&gt;=2011),H5513,0)</f>
        <v>149.58</v>
      </c>
      <c r="O5513" s="61" t="n">
        <f aca="false">IF(AND(N5513&gt;0,OR(Calc!$C$4="*",B5513=Calc!$C$4)),N5513+ROW()*0.000000001,0)</f>
        <v>149.580005513</v>
      </c>
    </row>
    <row r="5514" customFormat="false" ht="15" hidden="false" customHeight="false" outlineLevel="0" collapsed="false">
      <c r="A5514" s="49" t="n">
        <v>17947</v>
      </c>
      <c r="B5514" s="49" t="s">
        <v>189</v>
      </c>
      <c r="C5514" s="63" t="n">
        <v>40849</v>
      </c>
      <c r="D5514" s="63" t="n">
        <v>40849</v>
      </c>
      <c r="E5514" s="49" t="n">
        <v>1</v>
      </c>
      <c r="F5514" s="54" t="n">
        <v>0</v>
      </c>
      <c r="G5514" s="54" t="n">
        <v>0</v>
      </c>
      <c r="H5514" s="54" t="n">
        <v>176.68</v>
      </c>
      <c r="I5514" s="54" t="n">
        <f aca="false">SUM(F5514:H5514)</f>
        <v>176.68</v>
      </c>
      <c r="J5514" s="49" t="n">
        <f aca="false">Calc!$C$5-D5514</f>
        <v>38</v>
      </c>
      <c r="K5514" s="49" t="n">
        <f aca="false">IF(J5514&lt;=Calc!$C$11,4,IF(J5514&lt;=Calc!$C$12,3,IF(J5514&lt;=Calc!$C$13,2,1)))</f>
        <v>3</v>
      </c>
      <c r="L5514" s="49" t="n">
        <f aca="false">1+(E5514&gt;=Calc!$C$16)+(E5514&gt;=Calc!$C$17)+(E5514&gt;=Calc!$C$18)</f>
        <v>1</v>
      </c>
      <c r="M5514" s="49" t="str">
        <f aca="false">IF(AND(K5514=4,L5514&gt;=3),"Champions",IF(AND(K5514=3,L5514&gt;=3),"Loyal",IF(K5514&gt;=3,"Recent / New",IF(L5514&gt;=3,"At Risk","Hibernating / Lost"))))</f>
        <v>Recent / New</v>
      </c>
      <c r="N5514" s="54" t="n">
        <f aca="false">IF(AND(Calc!$C$2&lt;=2009,Calc!$C$3&gt;=2009),F5514,0)+IF(AND(Calc!$C$2&lt;=2010,Calc!$C$3&gt;=2010),G5514,0)+IF(AND(Calc!$C$2&lt;=2011,Calc!$C$3&gt;=2011),H5514,0)</f>
        <v>176.68</v>
      </c>
      <c r="O5514" s="61" t="n">
        <f aca="false">IF(AND(N5514&gt;0,OR(Calc!$C$4="*",B5514=Calc!$C$4)),N5514+ROW()*0.000000001,0)</f>
        <v>176.680005514</v>
      </c>
    </row>
    <row r="5515" customFormat="false" ht="15" hidden="false" customHeight="false" outlineLevel="0" collapsed="false">
      <c r="A5515" s="49" t="n">
        <v>17948</v>
      </c>
      <c r="B5515" s="49" t="s">
        <v>189</v>
      </c>
      <c r="C5515" s="63" t="n">
        <v>40739</v>
      </c>
      <c r="D5515" s="63" t="n">
        <v>40739</v>
      </c>
      <c r="E5515" s="49" t="n">
        <v>1</v>
      </c>
      <c r="F5515" s="54" t="n">
        <v>0</v>
      </c>
      <c r="G5515" s="54" t="n">
        <v>0</v>
      </c>
      <c r="H5515" s="54" t="n">
        <v>358.56</v>
      </c>
      <c r="I5515" s="54" t="n">
        <f aca="false">SUM(F5515:H5515)</f>
        <v>358.56</v>
      </c>
      <c r="J5515" s="49" t="n">
        <f aca="false">Calc!$C$5-D5515</f>
        <v>148</v>
      </c>
      <c r="K5515" s="49" t="n">
        <f aca="false">IF(J5515&lt;=Calc!$C$11,4,IF(J5515&lt;=Calc!$C$12,3,IF(J5515&lt;=Calc!$C$13,2,1)))</f>
        <v>2</v>
      </c>
      <c r="L5515" s="49" t="n">
        <f aca="false">1+(E5515&gt;=Calc!$C$16)+(E5515&gt;=Calc!$C$17)+(E5515&gt;=Calc!$C$18)</f>
        <v>1</v>
      </c>
      <c r="M5515" s="49" t="str">
        <f aca="false">IF(AND(K5515=4,L5515&gt;=3),"Champions",IF(AND(K5515=3,L5515&gt;=3),"Loyal",IF(K5515&gt;=3,"Recent / New",IF(L5515&gt;=3,"At Risk","Hibernating / Lost"))))</f>
        <v>Hibernating / Lost</v>
      </c>
      <c r="N5515" s="54" t="n">
        <f aca="false">IF(AND(Calc!$C$2&lt;=2009,Calc!$C$3&gt;=2009),F5515,0)+IF(AND(Calc!$C$2&lt;=2010,Calc!$C$3&gt;=2010),G5515,0)+IF(AND(Calc!$C$2&lt;=2011,Calc!$C$3&gt;=2011),H5515,0)</f>
        <v>358.56</v>
      </c>
      <c r="O5515" s="61" t="n">
        <f aca="false">IF(AND(N5515&gt;0,OR(Calc!$C$4="*",B5515=Calc!$C$4)),N5515+ROW()*0.000000001,0)</f>
        <v>358.560005515</v>
      </c>
    </row>
    <row r="5516" customFormat="false" ht="15" hidden="false" customHeight="false" outlineLevel="0" collapsed="false">
      <c r="A5516" s="49" t="n">
        <v>17949</v>
      </c>
      <c r="B5516" s="49" t="s">
        <v>189</v>
      </c>
      <c r="C5516" s="63" t="n">
        <v>40149</v>
      </c>
      <c r="D5516" s="63" t="n">
        <v>40885</v>
      </c>
      <c r="E5516" s="49" t="n">
        <v>116</v>
      </c>
      <c r="F5516" s="54" t="n">
        <v>2408.1</v>
      </c>
      <c r="G5516" s="54" t="n">
        <v>44159.22</v>
      </c>
      <c r="H5516" s="54" t="n">
        <v>51901.74</v>
      </c>
      <c r="I5516" s="54" t="n">
        <f aca="false">SUM(F5516:H5516)</f>
        <v>98469.06</v>
      </c>
      <c r="J5516" s="49" t="n">
        <f aca="false">Calc!$C$5-D5516</f>
        <v>2</v>
      </c>
      <c r="K5516" s="49" t="n">
        <f aca="false">IF(J5516&lt;=Calc!$C$11,4,IF(J5516&lt;=Calc!$C$12,3,IF(J5516&lt;=Calc!$C$13,2,1)))</f>
        <v>4</v>
      </c>
      <c r="L5516" s="49" t="n">
        <f aca="false">1+(E5516&gt;=Calc!$C$16)+(E5516&gt;=Calc!$C$17)+(E5516&gt;=Calc!$C$18)</f>
        <v>4</v>
      </c>
      <c r="M5516" s="49" t="str">
        <f aca="false">IF(AND(K5516=4,L5516&gt;=3),"Champions",IF(AND(K5516=3,L5516&gt;=3),"Loyal",IF(K5516&gt;=3,"Recent / New",IF(L5516&gt;=3,"At Risk","Hibernating / Lost"))))</f>
        <v>Champions</v>
      </c>
      <c r="N5516" s="54" t="n">
        <f aca="false">IF(AND(Calc!$C$2&lt;=2009,Calc!$C$3&gt;=2009),F5516,0)+IF(AND(Calc!$C$2&lt;=2010,Calc!$C$3&gt;=2010),G5516,0)+IF(AND(Calc!$C$2&lt;=2011,Calc!$C$3&gt;=2011),H5516,0)</f>
        <v>98469.06</v>
      </c>
      <c r="O5516" s="61" t="n">
        <f aca="false">IF(AND(N5516&gt;0,OR(Calc!$C$4="*",B5516=Calc!$C$4)),N5516+ROW()*0.000000001,0)</f>
        <v>98469.060005516</v>
      </c>
    </row>
    <row r="5517" customFormat="false" ht="15" hidden="false" customHeight="false" outlineLevel="0" collapsed="false">
      <c r="A5517" s="49" t="n">
        <v>17950</v>
      </c>
      <c r="B5517" s="49" t="s">
        <v>189</v>
      </c>
      <c r="C5517" s="63" t="n">
        <v>40182</v>
      </c>
      <c r="D5517" s="63" t="n">
        <v>40814</v>
      </c>
      <c r="E5517" s="49" t="n">
        <v>7</v>
      </c>
      <c r="F5517" s="54" t="n">
        <v>0</v>
      </c>
      <c r="G5517" s="54" t="n">
        <v>937.18</v>
      </c>
      <c r="H5517" s="54" t="n">
        <v>219.03</v>
      </c>
      <c r="I5517" s="54" t="n">
        <f aca="false">SUM(F5517:H5517)</f>
        <v>1156.21</v>
      </c>
      <c r="J5517" s="49" t="n">
        <f aca="false">Calc!$C$5-D5517</f>
        <v>73</v>
      </c>
      <c r="K5517" s="49" t="n">
        <f aca="false">IF(J5517&lt;=Calc!$C$11,4,IF(J5517&lt;=Calc!$C$12,3,IF(J5517&lt;=Calc!$C$13,2,1)))</f>
        <v>3</v>
      </c>
      <c r="L5517" s="49" t="n">
        <f aca="false">1+(E5517&gt;=Calc!$C$16)+(E5517&gt;=Calc!$C$17)+(E5517&gt;=Calc!$C$18)</f>
        <v>3</v>
      </c>
      <c r="M5517" s="49" t="str">
        <f aca="false">IF(AND(K5517=4,L5517&gt;=3),"Champions",IF(AND(K5517=3,L5517&gt;=3),"Loyal",IF(K5517&gt;=3,"Recent / New",IF(L5517&gt;=3,"At Risk","Hibernating / Lost"))))</f>
        <v>Loyal</v>
      </c>
      <c r="N5517" s="54" t="n">
        <f aca="false">IF(AND(Calc!$C$2&lt;=2009,Calc!$C$3&gt;=2009),F5517,0)+IF(AND(Calc!$C$2&lt;=2010,Calc!$C$3&gt;=2010),G5517,0)+IF(AND(Calc!$C$2&lt;=2011,Calc!$C$3&gt;=2011),H5517,0)</f>
        <v>1156.21</v>
      </c>
      <c r="O5517" s="61" t="n">
        <f aca="false">IF(AND(N5517&gt;0,OR(Calc!$C$4="*",B5517=Calc!$C$4)),N5517+ROW()*0.000000001,0)</f>
        <v>1156.210005517</v>
      </c>
    </row>
    <row r="5518" customFormat="false" ht="15" hidden="false" customHeight="false" outlineLevel="0" collapsed="false">
      <c r="A5518" s="49" t="n">
        <v>17951</v>
      </c>
      <c r="B5518" s="49" t="s">
        <v>189</v>
      </c>
      <c r="C5518" s="63" t="n">
        <v>40482</v>
      </c>
      <c r="D5518" s="63" t="n">
        <v>40847</v>
      </c>
      <c r="E5518" s="49" t="n">
        <v>4</v>
      </c>
      <c r="F5518" s="54" t="n">
        <v>0</v>
      </c>
      <c r="G5518" s="54" t="n">
        <v>723.84</v>
      </c>
      <c r="H5518" s="54" t="n">
        <v>599.04</v>
      </c>
      <c r="I5518" s="54" t="n">
        <f aca="false">SUM(F5518:H5518)</f>
        <v>1322.88</v>
      </c>
      <c r="J5518" s="49" t="n">
        <f aca="false">Calc!$C$5-D5518</f>
        <v>40</v>
      </c>
      <c r="K5518" s="49" t="n">
        <f aca="false">IF(J5518&lt;=Calc!$C$11,4,IF(J5518&lt;=Calc!$C$12,3,IF(J5518&lt;=Calc!$C$13,2,1)))</f>
        <v>3</v>
      </c>
      <c r="L5518" s="49" t="n">
        <f aca="false">1+(E5518&gt;=Calc!$C$16)+(E5518&gt;=Calc!$C$17)+(E5518&gt;=Calc!$C$18)</f>
        <v>3</v>
      </c>
      <c r="M5518" s="49" t="str">
        <f aca="false">IF(AND(K5518=4,L5518&gt;=3),"Champions",IF(AND(K5518=3,L5518&gt;=3),"Loyal",IF(K5518&gt;=3,"Recent / New",IF(L5518&gt;=3,"At Risk","Hibernating / Lost"))))</f>
        <v>Loyal</v>
      </c>
      <c r="N5518" s="54" t="n">
        <f aca="false">IF(AND(Calc!$C$2&lt;=2009,Calc!$C$3&gt;=2009),F5518,0)+IF(AND(Calc!$C$2&lt;=2010,Calc!$C$3&gt;=2010),G5518,0)+IF(AND(Calc!$C$2&lt;=2011,Calc!$C$3&gt;=2011),H5518,0)</f>
        <v>1322.88</v>
      </c>
      <c r="O5518" s="61" t="n">
        <f aca="false">IF(AND(N5518&gt;0,OR(Calc!$C$4="*",B5518=Calc!$C$4)),N5518+ROW()*0.000000001,0)</f>
        <v>1322.880005518</v>
      </c>
    </row>
    <row r="5519" customFormat="false" ht="15" hidden="false" customHeight="false" outlineLevel="0" collapsed="false">
      <c r="A5519" s="49" t="n">
        <v>17952</v>
      </c>
      <c r="B5519" s="49" t="s">
        <v>189</v>
      </c>
      <c r="C5519" s="63" t="n">
        <v>40345</v>
      </c>
      <c r="D5519" s="63" t="n">
        <v>40508</v>
      </c>
      <c r="E5519" s="49" t="n">
        <v>4</v>
      </c>
      <c r="F5519" s="54" t="n">
        <v>0</v>
      </c>
      <c r="G5519" s="54" t="n">
        <v>788.46</v>
      </c>
      <c r="H5519" s="54" t="n">
        <v>0</v>
      </c>
      <c r="I5519" s="54" t="n">
        <f aca="false">SUM(F5519:H5519)</f>
        <v>788.46</v>
      </c>
      <c r="J5519" s="49" t="n">
        <f aca="false">Calc!$C$5-D5519</f>
        <v>379</v>
      </c>
      <c r="K5519" s="49" t="n">
        <f aca="false">IF(J5519&lt;=Calc!$C$11,4,IF(J5519&lt;=Calc!$C$12,3,IF(J5519&lt;=Calc!$C$13,2,1)))</f>
        <v>2</v>
      </c>
      <c r="L5519" s="49" t="n">
        <f aca="false">1+(E5519&gt;=Calc!$C$16)+(E5519&gt;=Calc!$C$17)+(E5519&gt;=Calc!$C$18)</f>
        <v>3</v>
      </c>
      <c r="M5519" s="49" t="str">
        <f aca="false">IF(AND(K5519=4,L5519&gt;=3),"Champions",IF(AND(K5519=3,L5519&gt;=3),"Loyal",IF(K5519&gt;=3,"Recent / New",IF(L5519&gt;=3,"At Risk","Hibernating / Lost"))))</f>
        <v>At Risk</v>
      </c>
      <c r="N5519" s="54" t="n">
        <f aca="false">IF(AND(Calc!$C$2&lt;=2009,Calc!$C$3&gt;=2009),F5519,0)+IF(AND(Calc!$C$2&lt;=2010,Calc!$C$3&gt;=2010),G5519,0)+IF(AND(Calc!$C$2&lt;=2011,Calc!$C$3&gt;=2011),H5519,0)</f>
        <v>788.46</v>
      </c>
      <c r="O5519" s="61" t="n">
        <f aca="false">IF(AND(N5519&gt;0,OR(Calc!$C$4="*",B5519=Calc!$C$4)),N5519+ROW()*0.000000001,0)</f>
        <v>788.460005519</v>
      </c>
    </row>
    <row r="5520" customFormat="false" ht="15" hidden="false" customHeight="false" outlineLevel="0" collapsed="false">
      <c r="A5520" s="49" t="n">
        <v>17953</v>
      </c>
      <c r="B5520" s="49" t="s">
        <v>189</v>
      </c>
      <c r="C5520" s="63" t="n">
        <v>40346</v>
      </c>
      <c r="D5520" s="63" t="n">
        <v>40346</v>
      </c>
      <c r="E5520" s="49" t="n">
        <v>1</v>
      </c>
      <c r="F5520" s="54" t="n">
        <v>0</v>
      </c>
      <c r="G5520" s="54" t="n">
        <v>148.67</v>
      </c>
      <c r="H5520" s="54" t="n">
        <v>0</v>
      </c>
      <c r="I5520" s="54" t="n">
        <f aca="false">SUM(F5520:H5520)</f>
        <v>148.67</v>
      </c>
      <c r="J5520" s="49" t="n">
        <f aca="false">Calc!$C$5-D5520</f>
        <v>541</v>
      </c>
      <c r="K5520" s="49" t="n">
        <f aca="false">IF(J5520&lt;=Calc!$C$11,4,IF(J5520&lt;=Calc!$C$12,3,IF(J5520&lt;=Calc!$C$13,2,1)))</f>
        <v>1</v>
      </c>
      <c r="L5520" s="49" t="n">
        <f aca="false">1+(E5520&gt;=Calc!$C$16)+(E5520&gt;=Calc!$C$17)+(E5520&gt;=Calc!$C$18)</f>
        <v>1</v>
      </c>
      <c r="M5520" s="49" t="str">
        <f aca="false">IF(AND(K5520=4,L5520&gt;=3),"Champions",IF(AND(K5520=3,L5520&gt;=3),"Loyal",IF(K5520&gt;=3,"Recent / New",IF(L5520&gt;=3,"At Risk","Hibernating / Lost"))))</f>
        <v>Hibernating / Lost</v>
      </c>
      <c r="N5520" s="54" t="n">
        <f aca="false">IF(AND(Calc!$C$2&lt;=2009,Calc!$C$3&gt;=2009),F5520,0)+IF(AND(Calc!$C$2&lt;=2010,Calc!$C$3&gt;=2010),G5520,0)+IF(AND(Calc!$C$2&lt;=2011,Calc!$C$3&gt;=2011),H5520,0)</f>
        <v>148.67</v>
      </c>
      <c r="O5520" s="61" t="n">
        <f aca="false">IF(AND(N5520&gt;0,OR(Calc!$C$4="*",B5520=Calc!$C$4)),N5520+ROW()*0.000000001,0)</f>
        <v>148.67000552</v>
      </c>
    </row>
    <row r="5521" customFormat="false" ht="15" hidden="false" customHeight="false" outlineLevel="0" collapsed="false">
      <c r="A5521" s="49" t="n">
        <v>17954</v>
      </c>
      <c r="B5521" s="49" t="s">
        <v>189</v>
      </c>
      <c r="C5521" s="63" t="n">
        <v>40156</v>
      </c>
      <c r="D5521" s="63" t="n">
        <v>40881</v>
      </c>
      <c r="E5521" s="49" t="n">
        <v>19</v>
      </c>
      <c r="F5521" s="54" t="n">
        <v>659.93</v>
      </c>
      <c r="G5521" s="54" t="n">
        <v>859.31</v>
      </c>
      <c r="H5521" s="54" t="n">
        <v>2177.95</v>
      </c>
      <c r="I5521" s="54" t="n">
        <f aca="false">SUM(F5521:H5521)</f>
        <v>3697.19</v>
      </c>
      <c r="J5521" s="49" t="n">
        <f aca="false">Calc!$C$5-D5521</f>
        <v>6</v>
      </c>
      <c r="K5521" s="49" t="n">
        <f aca="false">IF(J5521&lt;=Calc!$C$11,4,IF(J5521&lt;=Calc!$C$12,3,IF(J5521&lt;=Calc!$C$13,2,1)))</f>
        <v>4</v>
      </c>
      <c r="L5521" s="49" t="n">
        <f aca="false">1+(E5521&gt;=Calc!$C$16)+(E5521&gt;=Calc!$C$17)+(E5521&gt;=Calc!$C$18)</f>
        <v>4</v>
      </c>
      <c r="M5521" s="49" t="str">
        <f aca="false">IF(AND(K5521=4,L5521&gt;=3),"Champions",IF(AND(K5521=3,L5521&gt;=3),"Loyal",IF(K5521&gt;=3,"Recent / New",IF(L5521&gt;=3,"At Risk","Hibernating / Lost"))))</f>
        <v>Champions</v>
      </c>
      <c r="N5521" s="54" t="n">
        <f aca="false">IF(AND(Calc!$C$2&lt;=2009,Calc!$C$3&gt;=2009),F5521,0)+IF(AND(Calc!$C$2&lt;=2010,Calc!$C$3&gt;=2010),G5521,0)+IF(AND(Calc!$C$2&lt;=2011,Calc!$C$3&gt;=2011),H5521,0)</f>
        <v>3697.19</v>
      </c>
      <c r="O5521" s="61" t="n">
        <f aca="false">IF(AND(N5521&gt;0,OR(Calc!$C$4="*",B5521=Calc!$C$4)),N5521+ROW()*0.000000001,0)</f>
        <v>3697.190005521</v>
      </c>
    </row>
    <row r="5522" customFormat="false" ht="15" hidden="false" customHeight="false" outlineLevel="0" collapsed="false">
      <c r="A5522" s="49" t="n">
        <v>17955</v>
      </c>
      <c r="B5522" s="49" t="s">
        <v>189</v>
      </c>
      <c r="C5522" s="63" t="n">
        <v>40221</v>
      </c>
      <c r="D5522" s="63" t="n">
        <v>40688</v>
      </c>
      <c r="E5522" s="49" t="n">
        <v>6</v>
      </c>
      <c r="F5522" s="54" t="n">
        <v>0</v>
      </c>
      <c r="G5522" s="54" t="n">
        <v>392.6</v>
      </c>
      <c r="H5522" s="54" t="n">
        <v>557.3</v>
      </c>
      <c r="I5522" s="54" t="n">
        <f aca="false">SUM(F5522:H5522)</f>
        <v>949.9</v>
      </c>
      <c r="J5522" s="49" t="n">
        <f aca="false">Calc!$C$5-D5522</f>
        <v>199</v>
      </c>
      <c r="K5522" s="49" t="n">
        <f aca="false">IF(J5522&lt;=Calc!$C$11,4,IF(J5522&lt;=Calc!$C$12,3,IF(J5522&lt;=Calc!$C$13,2,1)))</f>
        <v>2</v>
      </c>
      <c r="L5522" s="49" t="n">
        <f aca="false">1+(E5522&gt;=Calc!$C$16)+(E5522&gt;=Calc!$C$17)+(E5522&gt;=Calc!$C$18)</f>
        <v>3</v>
      </c>
      <c r="M5522" s="49" t="str">
        <f aca="false">IF(AND(K5522=4,L5522&gt;=3),"Champions",IF(AND(K5522=3,L5522&gt;=3),"Loyal",IF(K5522&gt;=3,"Recent / New",IF(L5522&gt;=3,"At Risk","Hibernating / Lost"))))</f>
        <v>At Risk</v>
      </c>
      <c r="N5522" s="54" t="n">
        <f aca="false">IF(AND(Calc!$C$2&lt;=2009,Calc!$C$3&gt;=2009),F5522,0)+IF(AND(Calc!$C$2&lt;=2010,Calc!$C$3&gt;=2010),G5522,0)+IF(AND(Calc!$C$2&lt;=2011,Calc!$C$3&gt;=2011),H5522,0)</f>
        <v>949.9</v>
      </c>
      <c r="O5522" s="61" t="n">
        <f aca="false">IF(AND(N5522&gt;0,OR(Calc!$C$4="*",B5522=Calc!$C$4)),N5522+ROW()*0.000000001,0)</f>
        <v>949.900005522</v>
      </c>
    </row>
    <row r="5523" customFormat="false" ht="15" hidden="false" customHeight="false" outlineLevel="0" collapsed="false">
      <c r="A5523" s="49" t="n">
        <v>17956</v>
      </c>
      <c r="B5523" s="49" t="s">
        <v>189</v>
      </c>
      <c r="C5523" s="63" t="n">
        <v>40637</v>
      </c>
      <c r="D5523" s="63" t="n">
        <v>40637</v>
      </c>
      <c r="E5523" s="49" t="n">
        <v>1</v>
      </c>
      <c r="F5523" s="54" t="n">
        <v>0</v>
      </c>
      <c r="G5523" s="54" t="n">
        <v>0</v>
      </c>
      <c r="H5523" s="54" t="n">
        <v>12.75</v>
      </c>
      <c r="I5523" s="54" t="n">
        <f aca="false">SUM(F5523:H5523)</f>
        <v>12.75</v>
      </c>
      <c r="J5523" s="49" t="n">
        <f aca="false">Calc!$C$5-D5523</f>
        <v>250</v>
      </c>
      <c r="K5523" s="49" t="n">
        <f aca="false">IF(J5523&lt;=Calc!$C$11,4,IF(J5523&lt;=Calc!$C$12,3,IF(J5523&lt;=Calc!$C$13,2,1)))</f>
        <v>2</v>
      </c>
      <c r="L5523" s="49" t="n">
        <f aca="false">1+(E5523&gt;=Calc!$C$16)+(E5523&gt;=Calc!$C$17)+(E5523&gt;=Calc!$C$18)</f>
        <v>1</v>
      </c>
      <c r="M5523" s="49" t="str">
        <f aca="false">IF(AND(K5523=4,L5523&gt;=3),"Champions",IF(AND(K5523=3,L5523&gt;=3),"Loyal",IF(K5523&gt;=3,"Recent / New",IF(L5523&gt;=3,"At Risk","Hibernating / Lost"))))</f>
        <v>Hibernating / Lost</v>
      </c>
      <c r="N5523" s="54" t="n">
        <f aca="false">IF(AND(Calc!$C$2&lt;=2009,Calc!$C$3&gt;=2009),F5523,0)+IF(AND(Calc!$C$2&lt;=2010,Calc!$C$3&gt;=2010),G5523,0)+IF(AND(Calc!$C$2&lt;=2011,Calc!$C$3&gt;=2011),H5523,0)</f>
        <v>12.75</v>
      </c>
      <c r="O5523" s="61" t="n">
        <f aca="false">IF(AND(N5523&gt;0,OR(Calc!$C$4="*",B5523=Calc!$C$4)),N5523+ROW()*0.000000001,0)</f>
        <v>12.750005523</v>
      </c>
    </row>
    <row r="5524" customFormat="false" ht="15" hidden="false" customHeight="false" outlineLevel="0" collapsed="false">
      <c r="A5524" s="49" t="n">
        <v>17957</v>
      </c>
      <c r="B5524" s="49" t="s">
        <v>189</v>
      </c>
      <c r="C5524" s="63" t="n">
        <v>40820</v>
      </c>
      <c r="D5524" s="63" t="n">
        <v>40820</v>
      </c>
      <c r="E5524" s="49" t="n">
        <v>1</v>
      </c>
      <c r="F5524" s="54" t="n">
        <v>0</v>
      </c>
      <c r="G5524" s="54" t="n">
        <v>0</v>
      </c>
      <c r="H5524" s="54" t="n">
        <v>110.72</v>
      </c>
      <c r="I5524" s="54" t="n">
        <f aca="false">SUM(F5524:H5524)</f>
        <v>110.72</v>
      </c>
      <c r="J5524" s="49" t="n">
        <f aca="false">Calc!$C$5-D5524</f>
        <v>67</v>
      </c>
      <c r="K5524" s="49" t="n">
        <f aca="false">IF(J5524&lt;=Calc!$C$11,4,IF(J5524&lt;=Calc!$C$12,3,IF(J5524&lt;=Calc!$C$13,2,1)))</f>
        <v>3</v>
      </c>
      <c r="L5524" s="49" t="n">
        <f aca="false">1+(E5524&gt;=Calc!$C$16)+(E5524&gt;=Calc!$C$17)+(E5524&gt;=Calc!$C$18)</f>
        <v>1</v>
      </c>
      <c r="M5524" s="49" t="str">
        <f aca="false">IF(AND(K5524=4,L5524&gt;=3),"Champions",IF(AND(K5524=3,L5524&gt;=3),"Loyal",IF(K5524&gt;=3,"Recent / New",IF(L5524&gt;=3,"At Risk","Hibernating / Lost"))))</f>
        <v>Recent / New</v>
      </c>
      <c r="N5524" s="54" t="n">
        <f aca="false">IF(AND(Calc!$C$2&lt;=2009,Calc!$C$3&gt;=2009),F5524,0)+IF(AND(Calc!$C$2&lt;=2010,Calc!$C$3&gt;=2010),G5524,0)+IF(AND(Calc!$C$2&lt;=2011,Calc!$C$3&gt;=2011),H5524,0)</f>
        <v>110.72</v>
      </c>
      <c r="O5524" s="61" t="n">
        <f aca="false">IF(AND(N5524&gt;0,OR(Calc!$C$4="*",B5524=Calc!$C$4)),N5524+ROW()*0.000000001,0)</f>
        <v>110.720005524</v>
      </c>
    </row>
    <row r="5525" customFormat="false" ht="15" hidden="false" customHeight="false" outlineLevel="0" collapsed="false">
      <c r="A5525" s="49" t="n">
        <v>17958</v>
      </c>
      <c r="B5525" s="49" t="s">
        <v>189</v>
      </c>
      <c r="C5525" s="63" t="n">
        <v>40158</v>
      </c>
      <c r="D5525" s="63" t="n">
        <v>40770</v>
      </c>
      <c r="E5525" s="49" t="n">
        <v>2</v>
      </c>
      <c r="F5525" s="54" t="n">
        <v>465.42</v>
      </c>
      <c r="G5525" s="54" t="n">
        <v>0</v>
      </c>
      <c r="H5525" s="54" t="n">
        <v>508.46</v>
      </c>
      <c r="I5525" s="54" t="n">
        <f aca="false">SUM(F5525:H5525)</f>
        <v>973.88</v>
      </c>
      <c r="J5525" s="49" t="n">
        <f aca="false">Calc!$C$5-D5525</f>
        <v>117</v>
      </c>
      <c r="K5525" s="49" t="n">
        <f aca="false">IF(J5525&lt;=Calc!$C$11,4,IF(J5525&lt;=Calc!$C$12,3,IF(J5525&lt;=Calc!$C$13,2,1)))</f>
        <v>2</v>
      </c>
      <c r="L5525" s="49" t="n">
        <f aca="false">1+(E5525&gt;=Calc!$C$16)+(E5525&gt;=Calc!$C$17)+(E5525&gt;=Calc!$C$18)</f>
        <v>2</v>
      </c>
      <c r="M5525" s="49" t="str">
        <f aca="false">IF(AND(K5525=4,L5525&gt;=3),"Champions",IF(AND(K5525=3,L5525&gt;=3),"Loyal",IF(K5525&gt;=3,"Recent / New",IF(L5525&gt;=3,"At Risk","Hibernating / Lost"))))</f>
        <v>Hibernating / Lost</v>
      </c>
      <c r="N5525" s="54" t="n">
        <f aca="false">IF(AND(Calc!$C$2&lt;=2009,Calc!$C$3&gt;=2009),F5525,0)+IF(AND(Calc!$C$2&lt;=2010,Calc!$C$3&gt;=2010),G5525,0)+IF(AND(Calc!$C$2&lt;=2011,Calc!$C$3&gt;=2011),H5525,0)</f>
        <v>973.88</v>
      </c>
      <c r="O5525" s="61" t="n">
        <f aca="false">IF(AND(N5525&gt;0,OR(Calc!$C$4="*",B5525=Calc!$C$4)),N5525+ROW()*0.000000001,0)</f>
        <v>973.880005525</v>
      </c>
    </row>
    <row r="5526" customFormat="false" ht="15" hidden="false" customHeight="false" outlineLevel="0" collapsed="false">
      <c r="A5526" s="49" t="n">
        <v>17959</v>
      </c>
      <c r="B5526" s="49" t="s">
        <v>189</v>
      </c>
      <c r="C5526" s="63" t="n">
        <v>40294</v>
      </c>
      <c r="D5526" s="63" t="n">
        <v>40294</v>
      </c>
      <c r="E5526" s="49" t="n">
        <v>1</v>
      </c>
      <c r="F5526" s="54" t="n">
        <v>0</v>
      </c>
      <c r="G5526" s="54" t="n">
        <v>140.75</v>
      </c>
      <c r="H5526" s="54" t="n">
        <v>0</v>
      </c>
      <c r="I5526" s="54" t="n">
        <f aca="false">SUM(F5526:H5526)</f>
        <v>140.75</v>
      </c>
      <c r="J5526" s="49" t="n">
        <f aca="false">Calc!$C$5-D5526</f>
        <v>593</v>
      </c>
      <c r="K5526" s="49" t="n">
        <f aca="false">IF(J5526&lt;=Calc!$C$11,4,IF(J5526&lt;=Calc!$C$12,3,IF(J5526&lt;=Calc!$C$13,2,1)))</f>
        <v>1</v>
      </c>
      <c r="L5526" s="49" t="n">
        <f aca="false">1+(E5526&gt;=Calc!$C$16)+(E5526&gt;=Calc!$C$17)+(E5526&gt;=Calc!$C$18)</f>
        <v>1</v>
      </c>
      <c r="M5526" s="49" t="str">
        <f aca="false">IF(AND(K5526=4,L5526&gt;=3),"Champions",IF(AND(K5526=3,L5526&gt;=3),"Loyal",IF(K5526&gt;=3,"Recent / New",IF(L5526&gt;=3,"At Risk","Hibernating / Lost"))))</f>
        <v>Hibernating / Lost</v>
      </c>
      <c r="N5526" s="54" t="n">
        <f aca="false">IF(AND(Calc!$C$2&lt;=2009,Calc!$C$3&gt;=2009),F5526,0)+IF(AND(Calc!$C$2&lt;=2010,Calc!$C$3&gt;=2010),G5526,0)+IF(AND(Calc!$C$2&lt;=2011,Calc!$C$3&gt;=2011),H5526,0)</f>
        <v>140.75</v>
      </c>
      <c r="O5526" s="61" t="n">
        <f aca="false">IF(AND(N5526&gt;0,OR(Calc!$C$4="*",B5526=Calc!$C$4)),N5526+ROW()*0.000000001,0)</f>
        <v>140.750005526</v>
      </c>
    </row>
    <row r="5527" customFormat="false" ht="15" hidden="false" customHeight="false" outlineLevel="0" collapsed="false">
      <c r="A5527" s="49" t="n">
        <v>17960</v>
      </c>
      <c r="B5527" s="49" t="s">
        <v>189</v>
      </c>
      <c r="C5527" s="63" t="n">
        <v>40245</v>
      </c>
      <c r="D5527" s="63" t="n">
        <v>40715</v>
      </c>
      <c r="E5527" s="49" t="n">
        <v>3</v>
      </c>
      <c r="F5527" s="54" t="n">
        <v>0</v>
      </c>
      <c r="G5527" s="54" t="n">
        <v>61.3</v>
      </c>
      <c r="H5527" s="54" t="n">
        <v>73.78</v>
      </c>
      <c r="I5527" s="54" t="n">
        <f aca="false">SUM(F5527:H5527)</f>
        <v>135.08</v>
      </c>
      <c r="J5527" s="49" t="n">
        <f aca="false">Calc!$C$5-D5527</f>
        <v>172</v>
      </c>
      <c r="K5527" s="49" t="n">
        <f aca="false">IF(J5527&lt;=Calc!$C$11,4,IF(J5527&lt;=Calc!$C$12,3,IF(J5527&lt;=Calc!$C$13,2,1)))</f>
        <v>2</v>
      </c>
      <c r="L5527" s="49" t="n">
        <f aca="false">1+(E5527&gt;=Calc!$C$16)+(E5527&gt;=Calc!$C$17)+(E5527&gt;=Calc!$C$18)</f>
        <v>2</v>
      </c>
      <c r="M5527" s="49" t="str">
        <f aca="false">IF(AND(K5527=4,L5527&gt;=3),"Champions",IF(AND(K5527=3,L5527&gt;=3),"Loyal",IF(K5527&gt;=3,"Recent / New",IF(L5527&gt;=3,"At Risk","Hibernating / Lost"))))</f>
        <v>Hibernating / Lost</v>
      </c>
      <c r="N5527" s="54" t="n">
        <f aca="false">IF(AND(Calc!$C$2&lt;=2009,Calc!$C$3&gt;=2009),F5527,0)+IF(AND(Calc!$C$2&lt;=2010,Calc!$C$3&gt;=2010),G5527,0)+IF(AND(Calc!$C$2&lt;=2011,Calc!$C$3&gt;=2011),H5527,0)</f>
        <v>135.08</v>
      </c>
      <c r="O5527" s="61" t="n">
        <f aca="false">IF(AND(N5527&gt;0,OR(Calc!$C$4="*",B5527=Calc!$C$4)),N5527+ROW()*0.000000001,0)</f>
        <v>135.080005527</v>
      </c>
    </row>
    <row r="5528" customFormat="false" ht="15" hidden="false" customHeight="false" outlineLevel="0" collapsed="false">
      <c r="A5528" s="49" t="n">
        <v>17961</v>
      </c>
      <c r="B5528" s="49" t="s">
        <v>189</v>
      </c>
      <c r="C5528" s="63" t="n">
        <v>40148</v>
      </c>
      <c r="D5528" s="63" t="n">
        <v>40865</v>
      </c>
      <c r="E5528" s="49" t="n">
        <v>100</v>
      </c>
      <c r="F5528" s="54" t="n">
        <v>742.08</v>
      </c>
      <c r="G5528" s="54" t="n">
        <v>1381.52</v>
      </c>
      <c r="H5528" s="54" t="n">
        <v>726.69</v>
      </c>
      <c r="I5528" s="54" t="n">
        <f aca="false">SUM(F5528:H5528)</f>
        <v>2850.29</v>
      </c>
      <c r="J5528" s="49" t="n">
        <f aca="false">Calc!$C$5-D5528</f>
        <v>22</v>
      </c>
      <c r="K5528" s="49" t="n">
        <f aca="false">IF(J5528&lt;=Calc!$C$11,4,IF(J5528&lt;=Calc!$C$12,3,IF(J5528&lt;=Calc!$C$13,2,1)))</f>
        <v>4</v>
      </c>
      <c r="L5528" s="49" t="n">
        <f aca="false">1+(E5528&gt;=Calc!$C$16)+(E5528&gt;=Calc!$C$17)+(E5528&gt;=Calc!$C$18)</f>
        <v>4</v>
      </c>
      <c r="M5528" s="49" t="str">
        <f aca="false">IF(AND(K5528=4,L5528&gt;=3),"Champions",IF(AND(K5528=3,L5528&gt;=3),"Loyal",IF(K5528&gt;=3,"Recent / New",IF(L5528&gt;=3,"At Risk","Hibernating / Lost"))))</f>
        <v>Champions</v>
      </c>
      <c r="N5528" s="54" t="n">
        <f aca="false">IF(AND(Calc!$C$2&lt;=2009,Calc!$C$3&gt;=2009),F5528,0)+IF(AND(Calc!$C$2&lt;=2010,Calc!$C$3&gt;=2010),G5528,0)+IF(AND(Calc!$C$2&lt;=2011,Calc!$C$3&gt;=2011),H5528,0)</f>
        <v>2850.29</v>
      </c>
      <c r="O5528" s="61" t="n">
        <f aca="false">IF(AND(N5528&gt;0,OR(Calc!$C$4="*",B5528=Calc!$C$4)),N5528+ROW()*0.000000001,0)</f>
        <v>2850.290005528</v>
      </c>
    </row>
    <row r="5529" customFormat="false" ht="15" hidden="false" customHeight="false" outlineLevel="0" collapsed="false">
      <c r="A5529" s="49" t="n">
        <v>17962</v>
      </c>
      <c r="B5529" s="49" t="s">
        <v>189</v>
      </c>
      <c r="C5529" s="63" t="n">
        <v>40191</v>
      </c>
      <c r="D5529" s="63" t="n">
        <v>40744</v>
      </c>
      <c r="E5529" s="49" t="n">
        <v>4</v>
      </c>
      <c r="F5529" s="54" t="n">
        <v>0</v>
      </c>
      <c r="G5529" s="54" t="n">
        <v>549.1</v>
      </c>
      <c r="H5529" s="54" t="n">
        <v>102.41</v>
      </c>
      <c r="I5529" s="54" t="n">
        <f aca="false">SUM(F5529:H5529)</f>
        <v>651.51</v>
      </c>
      <c r="J5529" s="49" t="n">
        <f aca="false">Calc!$C$5-D5529</f>
        <v>143</v>
      </c>
      <c r="K5529" s="49" t="n">
        <f aca="false">IF(J5529&lt;=Calc!$C$11,4,IF(J5529&lt;=Calc!$C$12,3,IF(J5529&lt;=Calc!$C$13,2,1)))</f>
        <v>2</v>
      </c>
      <c r="L5529" s="49" t="n">
        <f aca="false">1+(E5529&gt;=Calc!$C$16)+(E5529&gt;=Calc!$C$17)+(E5529&gt;=Calc!$C$18)</f>
        <v>3</v>
      </c>
      <c r="M5529" s="49" t="str">
        <f aca="false">IF(AND(K5529=4,L5529&gt;=3),"Champions",IF(AND(K5529=3,L5529&gt;=3),"Loyal",IF(K5529&gt;=3,"Recent / New",IF(L5529&gt;=3,"At Risk","Hibernating / Lost"))))</f>
        <v>At Risk</v>
      </c>
      <c r="N5529" s="54" t="n">
        <f aca="false">IF(AND(Calc!$C$2&lt;=2009,Calc!$C$3&gt;=2009),F5529,0)+IF(AND(Calc!$C$2&lt;=2010,Calc!$C$3&gt;=2010),G5529,0)+IF(AND(Calc!$C$2&lt;=2011,Calc!$C$3&gt;=2011),H5529,0)</f>
        <v>651.51</v>
      </c>
      <c r="O5529" s="61" t="n">
        <f aca="false">IF(AND(N5529&gt;0,OR(Calc!$C$4="*",B5529=Calc!$C$4)),N5529+ROW()*0.000000001,0)</f>
        <v>651.510005529</v>
      </c>
    </row>
    <row r="5530" customFormat="false" ht="15" hidden="false" customHeight="false" outlineLevel="0" collapsed="false">
      <c r="A5530" s="49" t="n">
        <v>17963</v>
      </c>
      <c r="B5530" s="49" t="s">
        <v>189</v>
      </c>
      <c r="C5530" s="63" t="n">
        <v>40197</v>
      </c>
      <c r="D5530" s="63" t="n">
        <v>40415</v>
      </c>
      <c r="E5530" s="49" t="n">
        <v>4</v>
      </c>
      <c r="F5530" s="54" t="n">
        <v>0</v>
      </c>
      <c r="G5530" s="54" t="n">
        <v>643.16</v>
      </c>
      <c r="H5530" s="54" t="n">
        <v>0</v>
      </c>
      <c r="I5530" s="54" t="n">
        <f aca="false">SUM(F5530:H5530)</f>
        <v>643.16</v>
      </c>
      <c r="J5530" s="49" t="n">
        <f aca="false">Calc!$C$5-D5530</f>
        <v>472</v>
      </c>
      <c r="K5530" s="49" t="n">
        <f aca="false">IF(J5530&lt;=Calc!$C$11,4,IF(J5530&lt;=Calc!$C$12,3,IF(J5530&lt;=Calc!$C$13,2,1)))</f>
        <v>1</v>
      </c>
      <c r="L5530" s="49" t="n">
        <f aca="false">1+(E5530&gt;=Calc!$C$16)+(E5530&gt;=Calc!$C$17)+(E5530&gt;=Calc!$C$18)</f>
        <v>3</v>
      </c>
      <c r="M5530" s="49" t="str">
        <f aca="false">IF(AND(K5530=4,L5530&gt;=3),"Champions",IF(AND(K5530=3,L5530&gt;=3),"Loyal",IF(K5530&gt;=3,"Recent / New",IF(L5530&gt;=3,"At Risk","Hibernating / Lost"))))</f>
        <v>At Risk</v>
      </c>
      <c r="N5530" s="54" t="n">
        <f aca="false">IF(AND(Calc!$C$2&lt;=2009,Calc!$C$3&gt;=2009),F5530,0)+IF(AND(Calc!$C$2&lt;=2010,Calc!$C$3&gt;=2010),G5530,0)+IF(AND(Calc!$C$2&lt;=2011,Calc!$C$3&gt;=2011),H5530,0)</f>
        <v>643.16</v>
      </c>
      <c r="O5530" s="61" t="n">
        <f aca="false">IF(AND(N5530&gt;0,OR(Calc!$C$4="*",B5530=Calc!$C$4)),N5530+ROW()*0.000000001,0)</f>
        <v>643.16000553</v>
      </c>
    </row>
    <row r="5531" customFormat="false" ht="15" hidden="false" customHeight="false" outlineLevel="0" collapsed="false">
      <c r="A5531" s="49" t="n">
        <v>17964</v>
      </c>
      <c r="B5531" s="49" t="s">
        <v>189</v>
      </c>
      <c r="C5531" s="63" t="n">
        <v>40514</v>
      </c>
      <c r="D5531" s="63" t="n">
        <v>40855</v>
      </c>
      <c r="E5531" s="49" t="n">
        <v>2</v>
      </c>
      <c r="F5531" s="54" t="n">
        <v>0</v>
      </c>
      <c r="G5531" s="54" t="n">
        <v>261.76</v>
      </c>
      <c r="H5531" s="54" t="n">
        <v>201.45</v>
      </c>
      <c r="I5531" s="54" t="n">
        <f aca="false">SUM(F5531:H5531)</f>
        <v>463.21</v>
      </c>
      <c r="J5531" s="49" t="n">
        <f aca="false">Calc!$C$5-D5531</f>
        <v>32</v>
      </c>
      <c r="K5531" s="49" t="n">
        <f aca="false">IF(J5531&lt;=Calc!$C$11,4,IF(J5531&lt;=Calc!$C$12,3,IF(J5531&lt;=Calc!$C$13,2,1)))</f>
        <v>3</v>
      </c>
      <c r="L5531" s="49" t="n">
        <f aca="false">1+(E5531&gt;=Calc!$C$16)+(E5531&gt;=Calc!$C$17)+(E5531&gt;=Calc!$C$18)</f>
        <v>2</v>
      </c>
      <c r="M5531" s="49" t="str">
        <f aca="false">IF(AND(K5531=4,L5531&gt;=3),"Champions",IF(AND(K5531=3,L5531&gt;=3),"Loyal",IF(K5531&gt;=3,"Recent / New",IF(L5531&gt;=3,"At Risk","Hibernating / Lost"))))</f>
        <v>Recent / New</v>
      </c>
      <c r="N5531" s="54" t="n">
        <f aca="false">IF(AND(Calc!$C$2&lt;=2009,Calc!$C$3&gt;=2009),F5531,0)+IF(AND(Calc!$C$2&lt;=2010,Calc!$C$3&gt;=2010),G5531,0)+IF(AND(Calc!$C$2&lt;=2011,Calc!$C$3&gt;=2011),H5531,0)</f>
        <v>463.21</v>
      </c>
      <c r="O5531" s="61" t="n">
        <f aca="false">IF(AND(N5531&gt;0,OR(Calc!$C$4="*",B5531=Calc!$C$4)),N5531+ROW()*0.000000001,0)</f>
        <v>463.210005531</v>
      </c>
    </row>
    <row r="5532" customFormat="false" ht="15" hidden="false" customHeight="false" outlineLevel="0" collapsed="false">
      <c r="A5532" s="49" t="n">
        <v>17965</v>
      </c>
      <c r="B5532" s="49" t="s">
        <v>189</v>
      </c>
      <c r="C5532" s="63" t="n">
        <v>40161</v>
      </c>
      <c r="D5532" s="63" t="n">
        <v>40849</v>
      </c>
      <c r="E5532" s="49" t="n">
        <v>29</v>
      </c>
      <c r="F5532" s="54" t="n">
        <v>266.98</v>
      </c>
      <c r="G5532" s="54" t="n">
        <v>4164.08</v>
      </c>
      <c r="H5532" s="54" t="n">
        <v>2448.64</v>
      </c>
      <c r="I5532" s="54" t="n">
        <f aca="false">SUM(F5532:H5532)</f>
        <v>6879.7</v>
      </c>
      <c r="J5532" s="49" t="n">
        <f aca="false">Calc!$C$5-D5532</f>
        <v>38</v>
      </c>
      <c r="K5532" s="49" t="n">
        <f aca="false">IF(J5532&lt;=Calc!$C$11,4,IF(J5532&lt;=Calc!$C$12,3,IF(J5532&lt;=Calc!$C$13,2,1)))</f>
        <v>3</v>
      </c>
      <c r="L5532" s="49" t="n">
        <f aca="false">1+(E5532&gt;=Calc!$C$16)+(E5532&gt;=Calc!$C$17)+(E5532&gt;=Calc!$C$18)</f>
        <v>4</v>
      </c>
      <c r="M5532" s="49" t="str">
        <f aca="false">IF(AND(K5532=4,L5532&gt;=3),"Champions",IF(AND(K5532=3,L5532&gt;=3),"Loyal",IF(K5532&gt;=3,"Recent / New",IF(L5532&gt;=3,"At Risk","Hibernating / Lost"))))</f>
        <v>Loyal</v>
      </c>
      <c r="N5532" s="54" t="n">
        <f aca="false">IF(AND(Calc!$C$2&lt;=2009,Calc!$C$3&gt;=2009),F5532,0)+IF(AND(Calc!$C$2&lt;=2010,Calc!$C$3&gt;=2010),G5532,0)+IF(AND(Calc!$C$2&lt;=2011,Calc!$C$3&gt;=2011),H5532,0)</f>
        <v>6879.7</v>
      </c>
      <c r="O5532" s="61" t="n">
        <f aca="false">IF(AND(N5532&gt;0,OR(Calc!$C$4="*",B5532=Calc!$C$4)),N5532+ROW()*0.000000001,0)</f>
        <v>6879.700005532</v>
      </c>
    </row>
    <row r="5533" customFormat="false" ht="15" hidden="false" customHeight="false" outlineLevel="0" collapsed="false">
      <c r="A5533" s="49" t="n">
        <v>17966</v>
      </c>
      <c r="B5533" s="49" t="s">
        <v>189</v>
      </c>
      <c r="C5533" s="63" t="n">
        <v>40196</v>
      </c>
      <c r="D5533" s="63" t="n">
        <v>40849</v>
      </c>
      <c r="E5533" s="49" t="n">
        <v>10</v>
      </c>
      <c r="F5533" s="54" t="n">
        <v>0</v>
      </c>
      <c r="G5533" s="54" t="n">
        <v>865.49</v>
      </c>
      <c r="H5533" s="54" t="n">
        <v>1098.43</v>
      </c>
      <c r="I5533" s="54" t="n">
        <f aca="false">SUM(F5533:H5533)</f>
        <v>1963.92</v>
      </c>
      <c r="J5533" s="49" t="n">
        <f aca="false">Calc!$C$5-D5533</f>
        <v>38</v>
      </c>
      <c r="K5533" s="49" t="n">
        <f aca="false">IF(J5533&lt;=Calc!$C$11,4,IF(J5533&lt;=Calc!$C$12,3,IF(J5533&lt;=Calc!$C$13,2,1)))</f>
        <v>3</v>
      </c>
      <c r="L5533" s="49" t="n">
        <f aca="false">1+(E5533&gt;=Calc!$C$16)+(E5533&gt;=Calc!$C$17)+(E5533&gt;=Calc!$C$18)</f>
        <v>4</v>
      </c>
      <c r="M5533" s="49" t="str">
        <f aca="false">IF(AND(K5533=4,L5533&gt;=3),"Champions",IF(AND(K5533=3,L5533&gt;=3),"Loyal",IF(K5533&gt;=3,"Recent / New",IF(L5533&gt;=3,"At Risk","Hibernating / Lost"))))</f>
        <v>Loyal</v>
      </c>
      <c r="N5533" s="54" t="n">
        <f aca="false">IF(AND(Calc!$C$2&lt;=2009,Calc!$C$3&gt;=2009),F5533,0)+IF(AND(Calc!$C$2&lt;=2010,Calc!$C$3&gt;=2010),G5533,0)+IF(AND(Calc!$C$2&lt;=2011,Calc!$C$3&gt;=2011),H5533,0)</f>
        <v>1963.92</v>
      </c>
      <c r="O5533" s="61" t="n">
        <f aca="false">IF(AND(N5533&gt;0,OR(Calc!$C$4="*",B5533=Calc!$C$4)),N5533+ROW()*0.000000001,0)</f>
        <v>1963.920005533</v>
      </c>
    </row>
    <row r="5534" customFormat="false" ht="15" hidden="false" customHeight="false" outlineLevel="0" collapsed="false">
      <c r="A5534" s="49" t="n">
        <v>17967</v>
      </c>
      <c r="B5534" s="49" t="s">
        <v>189</v>
      </c>
      <c r="C5534" s="63" t="n">
        <v>40470</v>
      </c>
      <c r="D5534" s="63" t="n">
        <v>40515</v>
      </c>
      <c r="E5534" s="49" t="n">
        <v>2</v>
      </c>
      <c r="F5534" s="54" t="n">
        <v>0</v>
      </c>
      <c r="G5534" s="54" t="n">
        <v>223.42</v>
      </c>
      <c r="H5534" s="54" t="n">
        <v>0</v>
      </c>
      <c r="I5534" s="54" t="n">
        <f aca="false">SUM(F5534:H5534)</f>
        <v>223.42</v>
      </c>
      <c r="J5534" s="49" t="n">
        <f aca="false">Calc!$C$5-D5534</f>
        <v>372</v>
      </c>
      <c r="K5534" s="49" t="n">
        <f aca="false">IF(J5534&lt;=Calc!$C$11,4,IF(J5534&lt;=Calc!$C$12,3,IF(J5534&lt;=Calc!$C$13,2,1)))</f>
        <v>2</v>
      </c>
      <c r="L5534" s="49" t="n">
        <f aca="false">1+(E5534&gt;=Calc!$C$16)+(E5534&gt;=Calc!$C$17)+(E5534&gt;=Calc!$C$18)</f>
        <v>2</v>
      </c>
      <c r="M5534" s="49" t="str">
        <f aca="false">IF(AND(K5534=4,L5534&gt;=3),"Champions",IF(AND(K5534=3,L5534&gt;=3),"Loyal",IF(K5534&gt;=3,"Recent / New",IF(L5534&gt;=3,"At Risk","Hibernating / Lost"))))</f>
        <v>Hibernating / Lost</v>
      </c>
      <c r="N5534" s="54" t="n">
        <f aca="false">IF(AND(Calc!$C$2&lt;=2009,Calc!$C$3&gt;=2009),F5534,0)+IF(AND(Calc!$C$2&lt;=2010,Calc!$C$3&gt;=2010),G5534,0)+IF(AND(Calc!$C$2&lt;=2011,Calc!$C$3&gt;=2011),H5534,0)</f>
        <v>223.42</v>
      </c>
      <c r="O5534" s="61" t="n">
        <f aca="false">IF(AND(N5534&gt;0,OR(Calc!$C$4="*",B5534=Calc!$C$4)),N5534+ROW()*0.000000001,0)</f>
        <v>223.420005534</v>
      </c>
    </row>
    <row r="5535" customFormat="false" ht="15" hidden="false" customHeight="false" outlineLevel="0" collapsed="false">
      <c r="A5535" s="49" t="n">
        <v>17968</v>
      </c>
      <c r="B5535" s="49" t="s">
        <v>189</v>
      </c>
      <c r="C5535" s="63" t="n">
        <v>40374</v>
      </c>
      <c r="D5535" s="63" t="n">
        <v>40513</v>
      </c>
      <c r="E5535" s="49" t="n">
        <v>4</v>
      </c>
      <c r="F5535" s="54" t="n">
        <v>0</v>
      </c>
      <c r="G5535" s="54" t="n">
        <v>590.44</v>
      </c>
      <c r="H5535" s="54" t="n">
        <v>0</v>
      </c>
      <c r="I5535" s="54" t="n">
        <f aca="false">SUM(F5535:H5535)</f>
        <v>590.44</v>
      </c>
      <c r="J5535" s="49" t="n">
        <f aca="false">Calc!$C$5-D5535</f>
        <v>374</v>
      </c>
      <c r="K5535" s="49" t="n">
        <f aca="false">IF(J5535&lt;=Calc!$C$11,4,IF(J5535&lt;=Calc!$C$12,3,IF(J5535&lt;=Calc!$C$13,2,1)))</f>
        <v>2</v>
      </c>
      <c r="L5535" s="49" t="n">
        <f aca="false">1+(E5535&gt;=Calc!$C$16)+(E5535&gt;=Calc!$C$17)+(E5535&gt;=Calc!$C$18)</f>
        <v>3</v>
      </c>
      <c r="M5535" s="49" t="str">
        <f aca="false">IF(AND(K5535=4,L5535&gt;=3),"Champions",IF(AND(K5535=3,L5535&gt;=3),"Loyal",IF(K5535&gt;=3,"Recent / New",IF(L5535&gt;=3,"At Risk","Hibernating / Lost"))))</f>
        <v>At Risk</v>
      </c>
      <c r="N5535" s="54" t="n">
        <f aca="false">IF(AND(Calc!$C$2&lt;=2009,Calc!$C$3&gt;=2009),F5535,0)+IF(AND(Calc!$C$2&lt;=2010,Calc!$C$3&gt;=2010),G5535,0)+IF(AND(Calc!$C$2&lt;=2011,Calc!$C$3&gt;=2011),H5535,0)</f>
        <v>590.44</v>
      </c>
      <c r="O5535" s="61" t="n">
        <f aca="false">IF(AND(N5535&gt;0,OR(Calc!$C$4="*",B5535=Calc!$C$4)),N5535+ROW()*0.000000001,0)</f>
        <v>590.440005535</v>
      </c>
    </row>
    <row r="5536" customFormat="false" ht="15" hidden="false" customHeight="false" outlineLevel="0" collapsed="false">
      <c r="A5536" s="49" t="n">
        <v>17969</v>
      </c>
      <c r="B5536" s="49" t="s">
        <v>189</v>
      </c>
      <c r="C5536" s="63" t="n">
        <v>40153</v>
      </c>
      <c r="D5536" s="63" t="n">
        <v>40720</v>
      </c>
      <c r="E5536" s="49" t="n">
        <v>20</v>
      </c>
      <c r="F5536" s="54" t="n">
        <v>429.45</v>
      </c>
      <c r="G5536" s="54" t="n">
        <v>1703.09</v>
      </c>
      <c r="H5536" s="54" t="n">
        <v>103</v>
      </c>
      <c r="I5536" s="54" t="n">
        <f aca="false">SUM(F5536:H5536)</f>
        <v>2235.54</v>
      </c>
      <c r="J5536" s="49" t="n">
        <f aca="false">Calc!$C$5-D5536</f>
        <v>167</v>
      </c>
      <c r="K5536" s="49" t="n">
        <f aca="false">IF(J5536&lt;=Calc!$C$11,4,IF(J5536&lt;=Calc!$C$12,3,IF(J5536&lt;=Calc!$C$13,2,1)))</f>
        <v>2</v>
      </c>
      <c r="L5536" s="49" t="n">
        <f aca="false">1+(E5536&gt;=Calc!$C$16)+(E5536&gt;=Calc!$C$17)+(E5536&gt;=Calc!$C$18)</f>
        <v>4</v>
      </c>
      <c r="M5536" s="49" t="str">
        <f aca="false">IF(AND(K5536=4,L5536&gt;=3),"Champions",IF(AND(K5536=3,L5536&gt;=3),"Loyal",IF(K5536&gt;=3,"Recent / New",IF(L5536&gt;=3,"At Risk","Hibernating / Lost"))))</f>
        <v>At Risk</v>
      </c>
      <c r="N5536" s="54" t="n">
        <f aca="false">IF(AND(Calc!$C$2&lt;=2009,Calc!$C$3&gt;=2009),F5536,0)+IF(AND(Calc!$C$2&lt;=2010,Calc!$C$3&gt;=2010),G5536,0)+IF(AND(Calc!$C$2&lt;=2011,Calc!$C$3&gt;=2011),H5536,0)</f>
        <v>2235.54</v>
      </c>
      <c r="O5536" s="61" t="n">
        <f aca="false">IF(AND(N5536&gt;0,OR(Calc!$C$4="*",B5536=Calc!$C$4)),N5536+ROW()*0.000000001,0)</f>
        <v>2235.540005536</v>
      </c>
    </row>
    <row r="5537" customFormat="false" ht="15" hidden="false" customHeight="false" outlineLevel="0" collapsed="false">
      <c r="A5537" s="49" t="n">
        <v>17970</v>
      </c>
      <c r="B5537" s="49" t="s">
        <v>189</v>
      </c>
      <c r="C5537" s="63" t="n">
        <v>40675</v>
      </c>
      <c r="D5537" s="63" t="n">
        <v>40675</v>
      </c>
      <c r="E5537" s="49" t="n">
        <v>1</v>
      </c>
      <c r="F5537" s="54" t="n">
        <v>0</v>
      </c>
      <c r="G5537" s="54" t="n">
        <v>0</v>
      </c>
      <c r="H5537" s="54" t="n">
        <v>562.79</v>
      </c>
      <c r="I5537" s="54" t="n">
        <f aca="false">SUM(F5537:H5537)</f>
        <v>562.79</v>
      </c>
      <c r="J5537" s="49" t="n">
        <f aca="false">Calc!$C$5-D5537</f>
        <v>212</v>
      </c>
      <c r="K5537" s="49" t="n">
        <f aca="false">IF(J5537&lt;=Calc!$C$11,4,IF(J5537&lt;=Calc!$C$12,3,IF(J5537&lt;=Calc!$C$13,2,1)))</f>
        <v>2</v>
      </c>
      <c r="L5537" s="49" t="n">
        <f aca="false">1+(E5537&gt;=Calc!$C$16)+(E5537&gt;=Calc!$C$17)+(E5537&gt;=Calc!$C$18)</f>
        <v>1</v>
      </c>
      <c r="M5537" s="49" t="str">
        <f aca="false">IF(AND(K5537=4,L5537&gt;=3),"Champions",IF(AND(K5537=3,L5537&gt;=3),"Loyal",IF(K5537&gt;=3,"Recent / New",IF(L5537&gt;=3,"At Risk","Hibernating / Lost"))))</f>
        <v>Hibernating / Lost</v>
      </c>
      <c r="N5537" s="54" t="n">
        <f aca="false">IF(AND(Calc!$C$2&lt;=2009,Calc!$C$3&gt;=2009),F5537,0)+IF(AND(Calc!$C$2&lt;=2010,Calc!$C$3&gt;=2010),G5537,0)+IF(AND(Calc!$C$2&lt;=2011,Calc!$C$3&gt;=2011),H5537,0)</f>
        <v>562.79</v>
      </c>
      <c r="O5537" s="61" t="n">
        <f aca="false">IF(AND(N5537&gt;0,OR(Calc!$C$4="*",B5537=Calc!$C$4)),N5537+ROW()*0.000000001,0)</f>
        <v>562.790005537</v>
      </c>
    </row>
    <row r="5538" customFormat="false" ht="15" hidden="false" customHeight="false" outlineLevel="0" collapsed="false">
      <c r="A5538" s="49" t="n">
        <v>17971</v>
      </c>
      <c r="B5538" s="49" t="s">
        <v>189</v>
      </c>
      <c r="C5538" s="63" t="n">
        <v>40338</v>
      </c>
      <c r="D5538" s="63" t="n">
        <v>40338</v>
      </c>
      <c r="E5538" s="49" t="n">
        <v>1</v>
      </c>
      <c r="F5538" s="54" t="n">
        <v>0</v>
      </c>
      <c r="G5538" s="54" t="n">
        <v>161.94</v>
      </c>
      <c r="H5538" s="54" t="n">
        <v>0</v>
      </c>
      <c r="I5538" s="54" t="n">
        <f aca="false">SUM(F5538:H5538)</f>
        <v>161.94</v>
      </c>
      <c r="J5538" s="49" t="n">
        <f aca="false">Calc!$C$5-D5538</f>
        <v>549</v>
      </c>
      <c r="K5538" s="49" t="n">
        <f aca="false">IF(J5538&lt;=Calc!$C$11,4,IF(J5538&lt;=Calc!$C$12,3,IF(J5538&lt;=Calc!$C$13,2,1)))</f>
        <v>1</v>
      </c>
      <c r="L5538" s="49" t="n">
        <f aca="false">1+(E5538&gt;=Calc!$C$16)+(E5538&gt;=Calc!$C$17)+(E5538&gt;=Calc!$C$18)</f>
        <v>1</v>
      </c>
      <c r="M5538" s="49" t="str">
        <f aca="false">IF(AND(K5538=4,L5538&gt;=3),"Champions",IF(AND(K5538=3,L5538&gt;=3),"Loyal",IF(K5538&gt;=3,"Recent / New",IF(L5538&gt;=3,"At Risk","Hibernating / Lost"))))</f>
        <v>Hibernating / Lost</v>
      </c>
      <c r="N5538" s="54" t="n">
        <f aca="false">IF(AND(Calc!$C$2&lt;=2009,Calc!$C$3&gt;=2009),F5538,0)+IF(AND(Calc!$C$2&lt;=2010,Calc!$C$3&gt;=2010),G5538,0)+IF(AND(Calc!$C$2&lt;=2011,Calc!$C$3&gt;=2011),H5538,0)</f>
        <v>161.94</v>
      </c>
      <c r="O5538" s="61" t="n">
        <f aca="false">IF(AND(N5538&gt;0,OR(Calc!$C$4="*",B5538=Calc!$C$4)),N5538+ROW()*0.000000001,0)</f>
        <v>161.940005538</v>
      </c>
    </row>
    <row r="5539" customFormat="false" ht="15" hidden="false" customHeight="false" outlineLevel="0" collapsed="false">
      <c r="A5539" s="49" t="n">
        <v>17972</v>
      </c>
      <c r="B5539" s="49" t="s">
        <v>189</v>
      </c>
      <c r="C5539" s="63" t="n">
        <v>40645</v>
      </c>
      <c r="D5539" s="63" t="n">
        <v>40645</v>
      </c>
      <c r="E5539" s="49" t="n">
        <v>1</v>
      </c>
      <c r="F5539" s="54" t="n">
        <v>0</v>
      </c>
      <c r="G5539" s="54" t="n">
        <v>0</v>
      </c>
      <c r="H5539" s="54" t="n">
        <v>135.19</v>
      </c>
      <c r="I5539" s="54" t="n">
        <f aca="false">SUM(F5539:H5539)</f>
        <v>135.19</v>
      </c>
      <c r="J5539" s="49" t="n">
        <f aca="false">Calc!$C$5-D5539</f>
        <v>242</v>
      </c>
      <c r="K5539" s="49" t="n">
        <f aca="false">IF(J5539&lt;=Calc!$C$11,4,IF(J5539&lt;=Calc!$C$12,3,IF(J5539&lt;=Calc!$C$13,2,1)))</f>
        <v>2</v>
      </c>
      <c r="L5539" s="49" t="n">
        <f aca="false">1+(E5539&gt;=Calc!$C$16)+(E5539&gt;=Calc!$C$17)+(E5539&gt;=Calc!$C$18)</f>
        <v>1</v>
      </c>
      <c r="M5539" s="49" t="str">
        <f aca="false">IF(AND(K5539=4,L5539&gt;=3),"Champions",IF(AND(K5539=3,L5539&gt;=3),"Loyal",IF(K5539&gt;=3,"Recent / New",IF(L5539&gt;=3,"At Risk","Hibernating / Lost"))))</f>
        <v>Hibernating / Lost</v>
      </c>
      <c r="N5539" s="54" t="n">
        <f aca="false">IF(AND(Calc!$C$2&lt;=2009,Calc!$C$3&gt;=2009),F5539,0)+IF(AND(Calc!$C$2&lt;=2010,Calc!$C$3&gt;=2010),G5539,0)+IF(AND(Calc!$C$2&lt;=2011,Calc!$C$3&gt;=2011),H5539,0)</f>
        <v>135.19</v>
      </c>
      <c r="O5539" s="61" t="n">
        <f aca="false">IF(AND(N5539&gt;0,OR(Calc!$C$4="*",B5539=Calc!$C$4)),N5539+ROW()*0.000000001,0)</f>
        <v>135.190005539</v>
      </c>
    </row>
    <row r="5540" customFormat="false" ht="15" hidden="false" customHeight="false" outlineLevel="0" collapsed="false">
      <c r="A5540" s="49" t="n">
        <v>17973</v>
      </c>
      <c r="B5540" s="49" t="s">
        <v>189</v>
      </c>
      <c r="C5540" s="63" t="n">
        <v>40835</v>
      </c>
      <c r="D5540" s="63" t="n">
        <v>40835</v>
      </c>
      <c r="E5540" s="49" t="n">
        <v>1</v>
      </c>
      <c r="F5540" s="54" t="n">
        <v>0</v>
      </c>
      <c r="G5540" s="54" t="n">
        <v>0</v>
      </c>
      <c r="H5540" s="54" t="n">
        <v>337.04</v>
      </c>
      <c r="I5540" s="54" t="n">
        <f aca="false">SUM(F5540:H5540)</f>
        <v>337.04</v>
      </c>
      <c r="J5540" s="49" t="n">
        <f aca="false">Calc!$C$5-D5540</f>
        <v>52</v>
      </c>
      <c r="K5540" s="49" t="n">
        <f aca="false">IF(J5540&lt;=Calc!$C$11,4,IF(J5540&lt;=Calc!$C$12,3,IF(J5540&lt;=Calc!$C$13,2,1)))</f>
        <v>3</v>
      </c>
      <c r="L5540" s="49" t="n">
        <f aca="false">1+(E5540&gt;=Calc!$C$16)+(E5540&gt;=Calc!$C$17)+(E5540&gt;=Calc!$C$18)</f>
        <v>1</v>
      </c>
      <c r="M5540" s="49" t="str">
        <f aca="false">IF(AND(K5540=4,L5540&gt;=3),"Champions",IF(AND(K5540=3,L5540&gt;=3),"Loyal",IF(K5540&gt;=3,"Recent / New",IF(L5540&gt;=3,"At Risk","Hibernating / Lost"))))</f>
        <v>Recent / New</v>
      </c>
      <c r="N5540" s="54" t="n">
        <f aca="false">IF(AND(Calc!$C$2&lt;=2009,Calc!$C$3&gt;=2009),F5540,0)+IF(AND(Calc!$C$2&lt;=2010,Calc!$C$3&gt;=2010),G5540,0)+IF(AND(Calc!$C$2&lt;=2011,Calc!$C$3&gt;=2011),H5540,0)</f>
        <v>337.04</v>
      </c>
      <c r="O5540" s="61" t="n">
        <f aca="false">IF(AND(N5540&gt;0,OR(Calc!$C$4="*",B5540=Calc!$C$4)),N5540+ROW()*0.000000001,0)</f>
        <v>337.04000554</v>
      </c>
    </row>
    <row r="5541" customFormat="false" ht="15" hidden="false" customHeight="false" outlineLevel="0" collapsed="false">
      <c r="A5541" s="49" t="n">
        <v>17974</v>
      </c>
      <c r="B5541" s="49" t="s">
        <v>189</v>
      </c>
      <c r="C5541" s="63" t="n">
        <v>40479</v>
      </c>
      <c r="D5541" s="63" t="n">
        <v>40862</v>
      </c>
      <c r="E5541" s="49" t="n">
        <v>6</v>
      </c>
      <c r="F5541" s="54" t="n">
        <v>0</v>
      </c>
      <c r="G5541" s="54" t="n">
        <v>1035.1</v>
      </c>
      <c r="H5541" s="54" t="n">
        <v>703.99</v>
      </c>
      <c r="I5541" s="54" t="n">
        <f aca="false">SUM(F5541:H5541)</f>
        <v>1739.09</v>
      </c>
      <c r="J5541" s="49" t="n">
        <f aca="false">Calc!$C$5-D5541</f>
        <v>25</v>
      </c>
      <c r="K5541" s="49" t="n">
        <f aca="false">IF(J5541&lt;=Calc!$C$11,4,IF(J5541&lt;=Calc!$C$12,3,IF(J5541&lt;=Calc!$C$13,2,1)))</f>
        <v>4</v>
      </c>
      <c r="L5541" s="49" t="n">
        <f aca="false">1+(E5541&gt;=Calc!$C$16)+(E5541&gt;=Calc!$C$17)+(E5541&gt;=Calc!$C$18)</f>
        <v>3</v>
      </c>
      <c r="M5541" s="49" t="str">
        <f aca="false">IF(AND(K5541=4,L5541&gt;=3),"Champions",IF(AND(K5541=3,L5541&gt;=3),"Loyal",IF(K5541&gt;=3,"Recent / New",IF(L5541&gt;=3,"At Risk","Hibernating / Lost"))))</f>
        <v>Champions</v>
      </c>
      <c r="N5541" s="54" t="n">
        <f aca="false">IF(AND(Calc!$C$2&lt;=2009,Calc!$C$3&gt;=2009),F5541,0)+IF(AND(Calc!$C$2&lt;=2010,Calc!$C$3&gt;=2010),G5541,0)+IF(AND(Calc!$C$2&lt;=2011,Calc!$C$3&gt;=2011),H5541,0)</f>
        <v>1739.09</v>
      </c>
      <c r="O5541" s="61" t="n">
        <f aca="false">IF(AND(N5541&gt;0,OR(Calc!$C$4="*",B5541=Calc!$C$4)),N5541+ROW()*0.000000001,0)</f>
        <v>1739.090005541</v>
      </c>
    </row>
    <row r="5542" customFormat="false" ht="15" hidden="false" customHeight="false" outlineLevel="0" collapsed="false">
      <c r="A5542" s="49" t="n">
        <v>17975</v>
      </c>
      <c r="B5542" s="49" t="s">
        <v>189</v>
      </c>
      <c r="C5542" s="63" t="n">
        <v>40396</v>
      </c>
      <c r="D5542" s="63" t="n">
        <v>40871</v>
      </c>
      <c r="E5542" s="49" t="n">
        <v>24</v>
      </c>
      <c r="F5542" s="54" t="n">
        <v>0</v>
      </c>
      <c r="G5542" s="54" t="n">
        <v>2828.61</v>
      </c>
      <c r="H5542" s="54" t="n">
        <v>3763.27</v>
      </c>
      <c r="I5542" s="54" t="n">
        <f aca="false">SUM(F5542:H5542)</f>
        <v>6591.88</v>
      </c>
      <c r="J5542" s="49" t="n">
        <f aca="false">Calc!$C$5-D5542</f>
        <v>16</v>
      </c>
      <c r="K5542" s="49" t="n">
        <f aca="false">IF(J5542&lt;=Calc!$C$11,4,IF(J5542&lt;=Calc!$C$12,3,IF(J5542&lt;=Calc!$C$13,2,1)))</f>
        <v>4</v>
      </c>
      <c r="L5542" s="49" t="n">
        <f aca="false">1+(E5542&gt;=Calc!$C$16)+(E5542&gt;=Calc!$C$17)+(E5542&gt;=Calc!$C$18)</f>
        <v>4</v>
      </c>
      <c r="M5542" s="49" t="str">
        <f aca="false">IF(AND(K5542=4,L5542&gt;=3),"Champions",IF(AND(K5542=3,L5542&gt;=3),"Loyal",IF(K5542&gt;=3,"Recent / New",IF(L5542&gt;=3,"At Risk","Hibernating / Lost"))))</f>
        <v>Champions</v>
      </c>
      <c r="N5542" s="54" t="n">
        <f aca="false">IF(AND(Calc!$C$2&lt;=2009,Calc!$C$3&gt;=2009),F5542,0)+IF(AND(Calc!$C$2&lt;=2010,Calc!$C$3&gt;=2010),G5542,0)+IF(AND(Calc!$C$2&lt;=2011,Calc!$C$3&gt;=2011),H5542,0)</f>
        <v>6591.88</v>
      </c>
      <c r="O5542" s="61" t="n">
        <f aca="false">IF(AND(N5542&gt;0,OR(Calc!$C$4="*",B5542=Calc!$C$4)),N5542+ROW()*0.000000001,0)</f>
        <v>6591.880005542</v>
      </c>
    </row>
    <row r="5543" customFormat="false" ht="15" hidden="false" customHeight="false" outlineLevel="0" collapsed="false">
      <c r="A5543" s="49" t="n">
        <v>17976</v>
      </c>
      <c r="B5543" s="49" t="s">
        <v>189</v>
      </c>
      <c r="C5543" s="63" t="n">
        <v>40514</v>
      </c>
      <c r="D5543" s="63" t="n">
        <v>40514</v>
      </c>
      <c r="E5543" s="49" t="n">
        <v>1</v>
      </c>
      <c r="F5543" s="54" t="n">
        <v>0</v>
      </c>
      <c r="G5543" s="54" t="n">
        <v>321.79</v>
      </c>
      <c r="H5543" s="54" t="n">
        <v>0</v>
      </c>
      <c r="I5543" s="54" t="n">
        <f aca="false">SUM(F5543:H5543)</f>
        <v>321.79</v>
      </c>
      <c r="J5543" s="49" t="n">
        <f aca="false">Calc!$C$5-D5543</f>
        <v>373</v>
      </c>
      <c r="K5543" s="49" t="n">
        <f aca="false">IF(J5543&lt;=Calc!$C$11,4,IF(J5543&lt;=Calc!$C$12,3,IF(J5543&lt;=Calc!$C$13,2,1)))</f>
        <v>2</v>
      </c>
      <c r="L5543" s="49" t="n">
        <f aca="false">1+(E5543&gt;=Calc!$C$16)+(E5543&gt;=Calc!$C$17)+(E5543&gt;=Calc!$C$18)</f>
        <v>1</v>
      </c>
      <c r="M5543" s="49" t="str">
        <f aca="false">IF(AND(K5543=4,L5543&gt;=3),"Champions",IF(AND(K5543=3,L5543&gt;=3),"Loyal",IF(K5543&gt;=3,"Recent / New",IF(L5543&gt;=3,"At Risk","Hibernating / Lost"))))</f>
        <v>Hibernating / Lost</v>
      </c>
      <c r="N5543" s="54" t="n">
        <f aca="false">IF(AND(Calc!$C$2&lt;=2009,Calc!$C$3&gt;=2009),F5543,0)+IF(AND(Calc!$C$2&lt;=2010,Calc!$C$3&gt;=2010),G5543,0)+IF(AND(Calc!$C$2&lt;=2011,Calc!$C$3&gt;=2011),H5543,0)</f>
        <v>321.79</v>
      </c>
      <c r="O5543" s="61" t="n">
        <f aca="false">IF(AND(N5543&gt;0,OR(Calc!$C$4="*",B5543=Calc!$C$4)),N5543+ROW()*0.000000001,0)</f>
        <v>321.790005543</v>
      </c>
    </row>
    <row r="5544" customFormat="false" ht="15" hidden="false" customHeight="false" outlineLevel="0" collapsed="false">
      <c r="A5544" s="49" t="n">
        <v>17977</v>
      </c>
      <c r="B5544" s="49" t="s">
        <v>189</v>
      </c>
      <c r="C5544" s="63" t="n">
        <v>40486</v>
      </c>
      <c r="D5544" s="63" t="n">
        <v>40857</v>
      </c>
      <c r="E5544" s="49" t="n">
        <v>2</v>
      </c>
      <c r="F5544" s="54" t="n">
        <v>0</v>
      </c>
      <c r="G5544" s="54" t="n">
        <v>1165.41</v>
      </c>
      <c r="H5544" s="54" t="n">
        <v>288.14</v>
      </c>
      <c r="I5544" s="54" t="n">
        <f aca="false">SUM(F5544:H5544)</f>
        <v>1453.55</v>
      </c>
      <c r="J5544" s="49" t="n">
        <f aca="false">Calc!$C$5-D5544</f>
        <v>30</v>
      </c>
      <c r="K5544" s="49" t="n">
        <f aca="false">IF(J5544&lt;=Calc!$C$11,4,IF(J5544&lt;=Calc!$C$12,3,IF(J5544&lt;=Calc!$C$13,2,1)))</f>
        <v>3</v>
      </c>
      <c r="L5544" s="49" t="n">
        <f aca="false">1+(E5544&gt;=Calc!$C$16)+(E5544&gt;=Calc!$C$17)+(E5544&gt;=Calc!$C$18)</f>
        <v>2</v>
      </c>
      <c r="M5544" s="49" t="str">
        <f aca="false">IF(AND(K5544=4,L5544&gt;=3),"Champions",IF(AND(K5544=3,L5544&gt;=3),"Loyal",IF(K5544&gt;=3,"Recent / New",IF(L5544&gt;=3,"At Risk","Hibernating / Lost"))))</f>
        <v>Recent / New</v>
      </c>
      <c r="N5544" s="54" t="n">
        <f aca="false">IF(AND(Calc!$C$2&lt;=2009,Calc!$C$3&gt;=2009),F5544,0)+IF(AND(Calc!$C$2&lt;=2010,Calc!$C$3&gt;=2010),G5544,0)+IF(AND(Calc!$C$2&lt;=2011,Calc!$C$3&gt;=2011),H5544,0)</f>
        <v>1453.55</v>
      </c>
      <c r="O5544" s="61" t="n">
        <f aca="false">IF(AND(N5544&gt;0,OR(Calc!$C$4="*",B5544=Calc!$C$4)),N5544+ROW()*0.000000001,0)</f>
        <v>1453.550005544</v>
      </c>
    </row>
    <row r="5545" customFormat="false" ht="15" hidden="false" customHeight="false" outlineLevel="0" collapsed="false">
      <c r="A5545" s="49" t="n">
        <v>17978</v>
      </c>
      <c r="B5545" s="49" t="s">
        <v>189</v>
      </c>
      <c r="C5545" s="63" t="n">
        <v>40155</v>
      </c>
      <c r="D5545" s="63" t="n">
        <v>40521</v>
      </c>
      <c r="E5545" s="49" t="n">
        <v>4</v>
      </c>
      <c r="F5545" s="54" t="n">
        <v>123.1</v>
      </c>
      <c r="G5545" s="54" t="n">
        <v>1036.89</v>
      </c>
      <c r="H5545" s="54" t="n">
        <v>0</v>
      </c>
      <c r="I5545" s="54" t="n">
        <f aca="false">SUM(F5545:H5545)</f>
        <v>1159.99</v>
      </c>
      <c r="J5545" s="49" t="n">
        <f aca="false">Calc!$C$5-D5545</f>
        <v>366</v>
      </c>
      <c r="K5545" s="49" t="n">
        <f aca="false">IF(J5545&lt;=Calc!$C$11,4,IF(J5545&lt;=Calc!$C$12,3,IF(J5545&lt;=Calc!$C$13,2,1)))</f>
        <v>2</v>
      </c>
      <c r="L5545" s="49" t="n">
        <f aca="false">1+(E5545&gt;=Calc!$C$16)+(E5545&gt;=Calc!$C$17)+(E5545&gt;=Calc!$C$18)</f>
        <v>3</v>
      </c>
      <c r="M5545" s="49" t="str">
        <f aca="false">IF(AND(K5545=4,L5545&gt;=3),"Champions",IF(AND(K5545=3,L5545&gt;=3),"Loyal",IF(K5545&gt;=3,"Recent / New",IF(L5545&gt;=3,"At Risk","Hibernating / Lost"))))</f>
        <v>At Risk</v>
      </c>
      <c r="N5545" s="54" t="n">
        <f aca="false">IF(AND(Calc!$C$2&lt;=2009,Calc!$C$3&gt;=2009),F5545,0)+IF(AND(Calc!$C$2&lt;=2010,Calc!$C$3&gt;=2010),G5545,0)+IF(AND(Calc!$C$2&lt;=2011,Calc!$C$3&gt;=2011),H5545,0)</f>
        <v>1159.99</v>
      </c>
      <c r="O5545" s="61" t="n">
        <f aca="false">IF(AND(N5545&gt;0,OR(Calc!$C$4="*",B5545=Calc!$C$4)),N5545+ROW()*0.000000001,0)</f>
        <v>1159.990005545</v>
      </c>
    </row>
    <row r="5546" customFormat="false" ht="15" hidden="false" customHeight="false" outlineLevel="0" collapsed="false">
      <c r="A5546" s="49" t="n">
        <v>17979</v>
      </c>
      <c r="B5546" s="49" t="s">
        <v>189</v>
      </c>
      <c r="C5546" s="63" t="n">
        <v>40627</v>
      </c>
      <c r="D5546" s="63" t="n">
        <v>40851</v>
      </c>
      <c r="E5546" s="49" t="n">
        <v>4</v>
      </c>
      <c r="F5546" s="54" t="n">
        <v>0</v>
      </c>
      <c r="G5546" s="54" t="n">
        <v>0</v>
      </c>
      <c r="H5546" s="54" t="n">
        <v>709.11</v>
      </c>
      <c r="I5546" s="54" t="n">
        <f aca="false">SUM(F5546:H5546)</f>
        <v>709.11</v>
      </c>
      <c r="J5546" s="49" t="n">
        <f aca="false">Calc!$C$5-D5546</f>
        <v>36</v>
      </c>
      <c r="K5546" s="49" t="n">
        <f aca="false">IF(J5546&lt;=Calc!$C$11,4,IF(J5546&lt;=Calc!$C$12,3,IF(J5546&lt;=Calc!$C$13,2,1)))</f>
        <v>3</v>
      </c>
      <c r="L5546" s="49" t="n">
        <f aca="false">1+(E5546&gt;=Calc!$C$16)+(E5546&gt;=Calc!$C$17)+(E5546&gt;=Calc!$C$18)</f>
        <v>3</v>
      </c>
      <c r="M5546" s="49" t="str">
        <f aca="false">IF(AND(K5546=4,L5546&gt;=3),"Champions",IF(AND(K5546=3,L5546&gt;=3),"Loyal",IF(K5546&gt;=3,"Recent / New",IF(L5546&gt;=3,"At Risk","Hibernating / Lost"))))</f>
        <v>Loyal</v>
      </c>
      <c r="N5546" s="54" t="n">
        <f aca="false">IF(AND(Calc!$C$2&lt;=2009,Calc!$C$3&gt;=2009),F5546,0)+IF(AND(Calc!$C$2&lt;=2010,Calc!$C$3&gt;=2010),G5546,0)+IF(AND(Calc!$C$2&lt;=2011,Calc!$C$3&gt;=2011),H5546,0)</f>
        <v>709.11</v>
      </c>
      <c r="O5546" s="61" t="n">
        <f aca="false">IF(AND(N5546&gt;0,OR(Calc!$C$4="*",B5546=Calc!$C$4)),N5546+ROW()*0.000000001,0)</f>
        <v>709.110005546</v>
      </c>
    </row>
    <row r="5547" customFormat="false" ht="15" hidden="false" customHeight="false" outlineLevel="0" collapsed="false">
      <c r="A5547" s="49" t="n">
        <v>17980</v>
      </c>
      <c r="B5547" s="49" t="s">
        <v>189</v>
      </c>
      <c r="C5547" s="63" t="n">
        <v>40493</v>
      </c>
      <c r="D5547" s="63" t="n">
        <v>40721</v>
      </c>
      <c r="E5547" s="49" t="n">
        <v>4</v>
      </c>
      <c r="F5547" s="54" t="n">
        <v>0</v>
      </c>
      <c r="G5547" s="54" t="n">
        <v>496.47</v>
      </c>
      <c r="H5547" s="54" t="n">
        <v>516.25</v>
      </c>
      <c r="I5547" s="54" t="n">
        <f aca="false">SUM(F5547:H5547)</f>
        <v>1012.72</v>
      </c>
      <c r="J5547" s="49" t="n">
        <f aca="false">Calc!$C$5-D5547</f>
        <v>166</v>
      </c>
      <c r="K5547" s="49" t="n">
        <f aca="false">IF(J5547&lt;=Calc!$C$11,4,IF(J5547&lt;=Calc!$C$12,3,IF(J5547&lt;=Calc!$C$13,2,1)))</f>
        <v>2</v>
      </c>
      <c r="L5547" s="49" t="n">
        <f aca="false">1+(E5547&gt;=Calc!$C$16)+(E5547&gt;=Calc!$C$17)+(E5547&gt;=Calc!$C$18)</f>
        <v>3</v>
      </c>
      <c r="M5547" s="49" t="str">
        <f aca="false">IF(AND(K5547=4,L5547&gt;=3),"Champions",IF(AND(K5547=3,L5547&gt;=3),"Loyal",IF(K5547&gt;=3,"Recent / New",IF(L5547&gt;=3,"At Risk","Hibernating / Lost"))))</f>
        <v>At Risk</v>
      </c>
      <c r="N5547" s="54" t="n">
        <f aca="false">IF(AND(Calc!$C$2&lt;=2009,Calc!$C$3&gt;=2009),F5547,0)+IF(AND(Calc!$C$2&lt;=2010,Calc!$C$3&gt;=2010),G5547,0)+IF(AND(Calc!$C$2&lt;=2011,Calc!$C$3&gt;=2011),H5547,0)</f>
        <v>1012.72</v>
      </c>
      <c r="O5547" s="61" t="n">
        <f aca="false">IF(AND(N5547&gt;0,OR(Calc!$C$4="*",B5547=Calc!$C$4)),N5547+ROW()*0.000000001,0)</f>
        <v>1012.720005547</v>
      </c>
    </row>
    <row r="5548" customFormat="false" ht="15" hidden="false" customHeight="false" outlineLevel="0" collapsed="false">
      <c r="A5548" s="49" t="n">
        <v>17981</v>
      </c>
      <c r="B5548" s="49" t="s">
        <v>189</v>
      </c>
      <c r="C5548" s="63" t="n">
        <v>40476</v>
      </c>
      <c r="D5548" s="63" t="n">
        <v>40476</v>
      </c>
      <c r="E5548" s="49" t="n">
        <v>1</v>
      </c>
      <c r="F5548" s="54" t="n">
        <v>0</v>
      </c>
      <c r="G5548" s="54" t="n">
        <v>239.12</v>
      </c>
      <c r="H5548" s="54" t="n">
        <v>0</v>
      </c>
      <c r="I5548" s="54" t="n">
        <f aca="false">SUM(F5548:H5548)</f>
        <v>239.12</v>
      </c>
      <c r="J5548" s="49" t="n">
        <f aca="false">Calc!$C$5-D5548</f>
        <v>411</v>
      </c>
      <c r="K5548" s="49" t="n">
        <f aca="false">IF(J5548&lt;=Calc!$C$11,4,IF(J5548&lt;=Calc!$C$12,3,IF(J5548&lt;=Calc!$C$13,2,1)))</f>
        <v>1</v>
      </c>
      <c r="L5548" s="49" t="n">
        <f aca="false">1+(E5548&gt;=Calc!$C$16)+(E5548&gt;=Calc!$C$17)+(E5548&gt;=Calc!$C$18)</f>
        <v>1</v>
      </c>
      <c r="M5548" s="49" t="str">
        <f aca="false">IF(AND(K5548=4,L5548&gt;=3),"Champions",IF(AND(K5548=3,L5548&gt;=3),"Loyal",IF(K5548&gt;=3,"Recent / New",IF(L5548&gt;=3,"At Risk","Hibernating / Lost"))))</f>
        <v>Hibernating / Lost</v>
      </c>
      <c r="N5548" s="54" t="n">
        <f aca="false">IF(AND(Calc!$C$2&lt;=2009,Calc!$C$3&gt;=2009),F5548,0)+IF(AND(Calc!$C$2&lt;=2010,Calc!$C$3&gt;=2010),G5548,0)+IF(AND(Calc!$C$2&lt;=2011,Calc!$C$3&gt;=2011),H5548,0)</f>
        <v>239.12</v>
      </c>
      <c r="O5548" s="61" t="n">
        <f aca="false">IF(AND(N5548&gt;0,OR(Calc!$C$4="*",B5548=Calc!$C$4)),N5548+ROW()*0.000000001,0)</f>
        <v>239.120005548</v>
      </c>
    </row>
    <row r="5549" customFormat="false" ht="15" hidden="false" customHeight="false" outlineLevel="0" collapsed="false">
      <c r="A5549" s="49" t="n">
        <v>17982</v>
      </c>
      <c r="B5549" s="49" t="s">
        <v>189</v>
      </c>
      <c r="C5549" s="63" t="n">
        <v>40206</v>
      </c>
      <c r="D5549" s="63" t="n">
        <v>40206</v>
      </c>
      <c r="E5549" s="49" t="n">
        <v>1</v>
      </c>
      <c r="F5549" s="54" t="n">
        <v>0</v>
      </c>
      <c r="G5549" s="54" t="n">
        <v>138.18</v>
      </c>
      <c r="H5549" s="54" t="n">
        <v>0</v>
      </c>
      <c r="I5549" s="54" t="n">
        <f aca="false">SUM(F5549:H5549)</f>
        <v>138.18</v>
      </c>
      <c r="J5549" s="49" t="n">
        <f aca="false">Calc!$C$5-D5549</f>
        <v>681</v>
      </c>
      <c r="K5549" s="49" t="n">
        <f aca="false">IF(J5549&lt;=Calc!$C$11,4,IF(J5549&lt;=Calc!$C$12,3,IF(J5549&lt;=Calc!$C$13,2,1)))</f>
        <v>1</v>
      </c>
      <c r="L5549" s="49" t="n">
        <f aca="false">1+(E5549&gt;=Calc!$C$16)+(E5549&gt;=Calc!$C$17)+(E5549&gt;=Calc!$C$18)</f>
        <v>1</v>
      </c>
      <c r="M5549" s="49" t="str">
        <f aca="false">IF(AND(K5549=4,L5549&gt;=3),"Champions",IF(AND(K5549=3,L5549&gt;=3),"Loyal",IF(K5549&gt;=3,"Recent / New",IF(L5549&gt;=3,"At Risk","Hibernating / Lost"))))</f>
        <v>Hibernating / Lost</v>
      </c>
      <c r="N5549" s="54" t="n">
        <f aca="false">IF(AND(Calc!$C$2&lt;=2009,Calc!$C$3&gt;=2009),F5549,0)+IF(AND(Calc!$C$2&lt;=2010,Calc!$C$3&gt;=2010),G5549,0)+IF(AND(Calc!$C$2&lt;=2011,Calc!$C$3&gt;=2011),H5549,0)</f>
        <v>138.18</v>
      </c>
      <c r="O5549" s="61" t="n">
        <f aca="false">IF(AND(N5549&gt;0,OR(Calc!$C$4="*",B5549=Calc!$C$4)),N5549+ROW()*0.000000001,0)</f>
        <v>138.180005549</v>
      </c>
    </row>
    <row r="5550" customFormat="false" ht="15" hidden="false" customHeight="false" outlineLevel="0" collapsed="false">
      <c r="A5550" s="49" t="n">
        <v>17983</v>
      </c>
      <c r="B5550" s="49" t="s">
        <v>189</v>
      </c>
      <c r="C5550" s="63" t="n">
        <v>40491</v>
      </c>
      <c r="D5550" s="63" t="n">
        <v>40491</v>
      </c>
      <c r="E5550" s="49" t="n">
        <v>1</v>
      </c>
      <c r="F5550" s="54" t="n">
        <v>0</v>
      </c>
      <c r="G5550" s="54" t="n">
        <v>171.71</v>
      </c>
      <c r="H5550" s="54" t="n">
        <v>0</v>
      </c>
      <c r="I5550" s="54" t="n">
        <f aca="false">SUM(F5550:H5550)</f>
        <v>171.71</v>
      </c>
      <c r="J5550" s="49" t="n">
        <f aca="false">Calc!$C$5-D5550</f>
        <v>396</v>
      </c>
      <c r="K5550" s="49" t="n">
        <f aca="false">IF(J5550&lt;=Calc!$C$11,4,IF(J5550&lt;=Calc!$C$12,3,IF(J5550&lt;=Calc!$C$13,2,1)))</f>
        <v>1</v>
      </c>
      <c r="L5550" s="49" t="n">
        <f aca="false">1+(E5550&gt;=Calc!$C$16)+(E5550&gt;=Calc!$C$17)+(E5550&gt;=Calc!$C$18)</f>
        <v>1</v>
      </c>
      <c r="M5550" s="49" t="str">
        <f aca="false">IF(AND(K5550=4,L5550&gt;=3),"Champions",IF(AND(K5550=3,L5550&gt;=3),"Loyal",IF(K5550&gt;=3,"Recent / New",IF(L5550&gt;=3,"At Risk","Hibernating / Lost"))))</f>
        <v>Hibernating / Lost</v>
      </c>
      <c r="N5550" s="54" t="n">
        <f aca="false">IF(AND(Calc!$C$2&lt;=2009,Calc!$C$3&gt;=2009),F5550,0)+IF(AND(Calc!$C$2&lt;=2010,Calc!$C$3&gt;=2010),G5550,0)+IF(AND(Calc!$C$2&lt;=2011,Calc!$C$3&gt;=2011),H5550,0)</f>
        <v>171.71</v>
      </c>
      <c r="O5550" s="61" t="n">
        <f aca="false">IF(AND(N5550&gt;0,OR(Calc!$C$4="*",B5550=Calc!$C$4)),N5550+ROW()*0.000000001,0)</f>
        <v>171.71000555</v>
      </c>
    </row>
    <row r="5551" customFormat="false" ht="15" hidden="false" customHeight="false" outlineLevel="0" collapsed="false">
      <c r="A5551" s="49" t="n">
        <v>17984</v>
      </c>
      <c r="B5551" s="49" t="s">
        <v>189</v>
      </c>
      <c r="C5551" s="63" t="n">
        <v>40148</v>
      </c>
      <c r="D5551" s="63" t="n">
        <v>40741</v>
      </c>
      <c r="E5551" s="49" t="n">
        <v>5</v>
      </c>
      <c r="F5551" s="54" t="n">
        <v>212.63</v>
      </c>
      <c r="G5551" s="54" t="n">
        <v>783.38</v>
      </c>
      <c r="H5551" s="54" t="n">
        <v>152.68</v>
      </c>
      <c r="I5551" s="54" t="n">
        <f aca="false">SUM(F5551:H5551)</f>
        <v>1148.69</v>
      </c>
      <c r="J5551" s="49" t="n">
        <f aca="false">Calc!$C$5-D5551</f>
        <v>146</v>
      </c>
      <c r="K5551" s="49" t="n">
        <f aca="false">IF(J5551&lt;=Calc!$C$11,4,IF(J5551&lt;=Calc!$C$12,3,IF(J5551&lt;=Calc!$C$13,2,1)))</f>
        <v>2</v>
      </c>
      <c r="L5551" s="49" t="n">
        <f aca="false">1+(E5551&gt;=Calc!$C$16)+(E5551&gt;=Calc!$C$17)+(E5551&gt;=Calc!$C$18)</f>
        <v>3</v>
      </c>
      <c r="M5551" s="49" t="str">
        <f aca="false">IF(AND(K5551=4,L5551&gt;=3),"Champions",IF(AND(K5551=3,L5551&gt;=3),"Loyal",IF(K5551&gt;=3,"Recent / New",IF(L5551&gt;=3,"At Risk","Hibernating / Lost"))))</f>
        <v>At Risk</v>
      </c>
      <c r="N5551" s="54" t="n">
        <f aca="false">IF(AND(Calc!$C$2&lt;=2009,Calc!$C$3&gt;=2009),F5551,0)+IF(AND(Calc!$C$2&lt;=2010,Calc!$C$3&gt;=2010),G5551,0)+IF(AND(Calc!$C$2&lt;=2011,Calc!$C$3&gt;=2011),H5551,0)</f>
        <v>1148.69</v>
      </c>
      <c r="O5551" s="61" t="n">
        <f aca="false">IF(AND(N5551&gt;0,OR(Calc!$C$4="*",B5551=Calc!$C$4)),N5551+ROW()*0.000000001,0)</f>
        <v>1148.690005551</v>
      </c>
    </row>
    <row r="5552" customFormat="false" ht="15" hidden="false" customHeight="false" outlineLevel="0" collapsed="false">
      <c r="A5552" s="49" t="n">
        <v>17985</v>
      </c>
      <c r="B5552" s="49" t="s">
        <v>189</v>
      </c>
      <c r="C5552" s="63" t="n">
        <v>40864</v>
      </c>
      <c r="D5552" s="63" t="n">
        <v>40864</v>
      </c>
      <c r="E5552" s="49" t="n">
        <v>1</v>
      </c>
      <c r="F5552" s="54" t="n">
        <v>0</v>
      </c>
      <c r="G5552" s="54" t="n">
        <v>0</v>
      </c>
      <c r="H5552" s="54" t="n">
        <v>631.35</v>
      </c>
      <c r="I5552" s="54" t="n">
        <f aca="false">SUM(F5552:H5552)</f>
        <v>631.35</v>
      </c>
      <c r="J5552" s="49" t="n">
        <f aca="false">Calc!$C$5-D5552</f>
        <v>23</v>
      </c>
      <c r="K5552" s="49" t="n">
        <f aca="false">IF(J5552&lt;=Calc!$C$11,4,IF(J5552&lt;=Calc!$C$12,3,IF(J5552&lt;=Calc!$C$13,2,1)))</f>
        <v>4</v>
      </c>
      <c r="L5552" s="49" t="n">
        <f aca="false">1+(E5552&gt;=Calc!$C$16)+(E5552&gt;=Calc!$C$17)+(E5552&gt;=Calc!$C$18)</f>
        <v>1</v>
      </c>
      <c r="M5552" s="49" t="str">
        <f aca="false">IF(AND(K5552=4,L5552&gt;=3),"Champions",IF(AND(K5552=3,L5552&gt;=3),"Loyal",IF(K5552&gt;=3,"Recent / New",IF(L5552&gt;=3,"At Risk","Hibernating / Lost"))))</f>
        <v>Recent / New</v>
      </c>
      <c r="N5552" s="54" t="n">
        <f aca="false">IF(AND(Calc!$C$2&lt;=2009,Calc!$C$3&gt;=2009),F5552,0)+IF(AND(Calc!$C$2&lt;=2010,Calc!$C$3&gt;=2010),G5552,0)+IF(AND(Calc!$C$2&lt;=2011,Calc!$C$3&gt;=2011),H5552,0)</f>
        <v>631.35</v>
      </c>
      <c r="O5552" s="61" t="n">
        <f aca="false">IF(AND(N5552&gt;0,OR(Calc!$C$4="*",B5552=Calc!$C$4)),N5552+ROW()*0.000000001,0)</f>
        <v>631.350005552</v>
      </c>
    </row>
    <row r="5553" customFormat="false" ht="15" hidden="false" customHeight="false" outlineLevel="0" collapsed="false">
      <c r="A5553" s="49" t="n">
        <v>17986</v>
      </c>
      <c r="B5553" s="49" t="s">
        <v>189</v>
      </c>
      <c r="C5553" s="63" t="n">
        <v>40830</v>
      </c>
      <c r="D5553" s="63" t="n">
        <v>40830</v>
      </c>
      <c r="E5553" s="49" t="n">
        <v>1</v>
      </c>
      <c r="F5553" s="54" t="n">
        <v>0</v>
      </c>
      <c r="G5553" s="54" t="n">
        <v>0</v>
      </c>
      <c r="H5553" s="54" t="n">
        <v>20.8</v>
      </c>
      <c r="I5553" s="54" t="n">
        <f aca="false">SUM(F5553:H5553)</f>
        <v>20.8</v>
      </c>
      <c r="J5553" s="49" t="n">
        <f aca="false">Calc!$C$5-D5553</f>
        <v>57</v>
      </c>
      <c r="K5553" s="49" t="n">
        <f aca="false">IF(J5553&lt;=Calc!$C$11,4,IF(J5553&lt;=Calc!$C$12,3,IF(J5553&lt;=Calc!$C$13,2,1)))</f>
        <v>3</v>
      </c>
      <c r="L5553" s="49" t="n">
        <f aca="false">1+(E5553&gt;=Calc!$C$16)+(E5553&gt;=Calc!$C$17)+(E5553&gt;=Calc!$C$18)</f>
        <v>1</v>
      </c>
      <c r="M5553" s="49" t="str">
        <f aca="false">IF(AND(K5553=4,L5553&gt;=3),"Champions",IF(AND(K5553=3,L5553&gt;=3),"Loyal",IF(K5553&gt;=3,"Recent / New",IF(L5553&gt;=3,"At Risk","Hibernating / Lost"))))</f>
        <v>Recent / New</v>
      </c>
      <c r="N5553" s="54" t="n">
        <f aca="false">IF(AND(Calc!$C$2&lt;=2009,Calc!$C$3&gt;=2009),F5553,0)+IF(AND(Calc!$C$2&lt;=2010,Calc!$C$3&gt;=2010),G5553,0)+IF(AND(Calc!$C$2&lt;=2011,Calc!$C$3&gt;=2011),H5553,0)</f>
        <v>20.8</v>
      </c>
      <c r="O5553" s="61" t="n">
        <f aca="false">IF(AND(N5553&gt;0,OR(Calc!$C$4="*",B5553=Calc!$C$4)),N5553+ROW()*0.000000001,0)</f>
        <v>20.800005553</v>
      </c>
    </row>
    <row r="5554" customFormat="false" ht="15" hidden="false" customHeight="false" outlineLevel="0" collapsed="false">
      <c r="A5554" s="49" t="n">
        <v>17987</v>
      </c>
      <c r="B5554" s="49" t="s">
        <v>189</v>
      </c>
      <c r="C5554" s="63" t="n">
        <v>40336</v>
      </c>
      <c r="D5554" s="63" t="n">
        <v>40701</v>
      </c>
      <c r="E5554" s="49" t="n">
        <v>5</v>
      </c>
      <c r="F5554" s="54" t="n">
        <v>0</v>
      </c>
      <c r="G5554" s="54" t="n">
        <v>691.35</v>
      </c>
      <c r="H5554" s="54" t="n">
        <v>198.57</v>
      </c>
      <c r="I5554" s="54" t="n">
        <f aca="false">SUM(F5554:H5554)</f>
        <v>889.92</v>
      </c>
      <c r="J5554" s="49" t="n">
        <f aca="false">Calc!$C$5-D5554</f>
        <v>186</v>
      </c>
      <c r="K5554" s="49" t="n">
        <f aca="false">IF(J5554&lt;=Calc!$C$11,4,IF(J5554&lt;=Calc!$C$12,3,IF(J5554&lt;=Calc!$C$13,2,1)))</f>
        <v>2</v>
      </c>
      <c r="L5554" s="49" t="n">
        <f aca="false">1+(E5554&gt;=Calc!$C$16)+(E5554&gt;=Calc!$C$17)+(E5554&gt;=Calc!$C$18)</f>
        <v>3</v>
      </c>
      <c r="M5554" s="49" t="str">
        <f aca="false">IF(AND(K5554=4,L5554&gt;=3),"Champions",IF(AND(K5554=3,L5554&gt;=3),"Loyal",IF(K5554&gt;=3,"Recent / New",IF(L5554&gt;=3,"At Risk","Hibernating / Lost"))))</f>
        <v>At Risk</v>
      </c>
      <c r="N5554" s="54" t="n">
        <f aca="false">IF(AND(Calc!$C$2&lt;=2009,Calc!$C$3&gt;=2009),F5554,0)+IF(AND(Calc!$C$2&lt;=2010,Calc!$C$3&gt;=2010),G5554,0)+IF(AND(Calc!$C$2&lt;=2011,Calc!$C$3&gt;=2011),H5554,0)</f>
        <v>889.92</v>
      </c>
      <c r="O5554" s="61" t="n">
        <f aca="false">IF(AND(N5554&gt;0,OR(Calc!$C$4="*",B5554=Calc!$C$4)),N5554+ROW()*0.000000001,0)</f>
        <v>889.920005554</v>
      </c>
    </row>
    <row r="5555" customFormat="false" ht="15" hidden="false" customHeight="false" outlineLevel="0" collapsed="false">
      <c r="A5555" s="49" t="n">
        <v>17988</v>
      </c>
      <c r="B5555" s="49" t="s">
        <v>189</v>
      </c>
      <c r="C5555" s="63" t="n">
        <v>40154</v>
      </c>
      <c r="D5555" s="63" t="n">
        <v>40875</v>
      </c>
      <c r="E5555" s="49" t="n">
        <v>13</v>
      </c>
      <c r="F5555" s="54" t="n">
        <v>190.32</v>
      </c>
      <c r="G5555" s="54" t="n">
        <v>94.25</v>
      </c>
      <c r="H5555" s="54" t="n">
        <v>191.17</v>
      </c>
      <c r="I5555" s="54" t="n">
        <f aca="false">SUM(F5555:H5555)</f>
        <v>475.74</v>
      </c>
      <c r="J5555" s="49" t="n">
        <f aca="false">Calc!$C$5-D5555</f>
        <v>12</v>
      </c>
      <c r="K5555" s="49" t="n">
        <f aca="false">IF(J5555&lt;=Calc!$C$11,4,IF(J5555&lt;=Calc!$C$12,3,IF(J5555&lt;=Calc!$C$13,2,1)))</f>
        <v>4</v>
      </c>
      <c r="L5555" s="49" t="n">
        <f aca="false">1+(E5555&gt;=Calc!$C$16)+(E5555&gt;=Calc!$C$17)+(E5555&gt;=Calc!$C$18)</f>
        <v>4</v>
      </c>
      <c r="M5555" s="49" t="str">
        <f aca="false">IF(AND(K5555=4,L5555&gt;=3),"Champions",IF(AND(K5555=3,L5555&gt;=3),"Loyal",IF(K5555&gt;=3,"Recent / New",IF(L5555&gt;=3,"At Risk","Hibernating / Lost"))))</f>
        <v>Champions</v>
      </c>
      <c r="N5555" s="54" t="n">
        <f aca="false">IF(AND(Calc!$C$2&lt;=2009,Calc!$C$3&gt;=2009),F5555,0)+IF(AND(Calc!$C$2&lt;=2010,Calc!$C$3&gt;=2010),G5555,0)+IF(AND(Calc!$C$2&lt;=2011,Calc!$C$3&gt;=2011),H5555,0)</f>
        <v>475.74</v>
      </c>
      <c r="O5555" s="61" t="n">
        <f aca="false">IF(AND(N5555&gt;0,OR(Calc!$C$4="*",B5555=Calc!$C$4)),N5555+ROW()*0.000000001,0)</f>
        <v>475.740005555</v>
      </c>
    </row>
    <row r="5556" customFormat="false" ht="15" hidden="false" customHeight="false" outlineLevel="0" collapsed="false">
      <c r="A5556" s="49" t="n">
        <v>17989</v>
      </c>
      <c r="B5556" s="49" t="s">
        <v>189</v>
      </c>
      <c r="C5556" s="63" t="n">
        <v>40507</v>
      </c>
      <c r="D5556" s="63" t="n">
        <v>40507</v>
      </c>
      <c r="E5556" s="49" t="n">
        <v>1</v>
      </c>
      <c r="F5556" s="54" t="n">
        <v>0</v>
      </c>
      <c r="G5556" s="54" t="n">
        <v>207.33</v>
      </c>
      <c r="H5556" s="54" t="n">
        <v>0</v>
      </c>
      <c r="I5556" s="54" t="n">
        <f aca="false">SUM(F5556:H5556)</f>
        <v>207.33</v>
      </c>
      <c r="J5556" s="49" t="n">
        <f aca="false">Calc!$C$5-D5556</f>
        <v>380</v>
      </c>
      <c r="K5556" s="49" t="n">
        <f aca="false">IF(J5556&lt;=Calc!$C$11,4,IF(J5556&lt;=Calc!$C$12,3,IF(J5556&lt;=Calc!$C$13,2,1)))</f>
        <v>2</v>
      </c>
      <c r="L5556" s="49" t="n">
        <f aca="false">1+(E5556&gt;=Calc!$C$16)+(E5556&gt;=Calc!$C$17)+(E5556&gt;=Calc!$C$18)</f>
        <v>1</v>
      </c>
      <c r="M5556" s="49" t="str">
        <f aca="false">IF(AND(K5556=4,L5556&gt;=3),"Champions",IF(AND(K5556=3,L5556&gt;=3),"Loyal",IF(K5556&gt;=3,"Recent / New",IF(L5556&gt;=3,"At Risk","Hibernating / Lost"))))</f>
        <v>Hibernating / Lost</v>
      </c>
      <c r="N5556" s="54" t="n">
        <f aca="false">IF(AND(Calc!$C$2&lt;=2009,Calc!$C$3&gt;=2009),F5556,0)+IF(AND(Calc!$C$2&lt;=2010,Calc!$C$3&gt;=2010),G5556,0)+IF(AND(Calc!$C$2&lt;=2011,Calc!$C$3&gt;=2011),H5556,0)</f>
        <v>207.33</v>
      </c>
      <c r="O5556" s="61" t="n">
        <f aca="false">IF(AND(N5556&gt;0,OR(Calc!$C$4="*",B5556=Calc!$C$4)),N5556+ROW()*0.000000001,0)</f>
        <v>207.330005556</v>
      </c>
    </row>
    <row r="5557" customFormat="false" ht="15" hidden="false" customHeight="false" outlineLevel="0" collapsed="false">
      <c r="A5557" s="49" t="n">
        <v>17990</v>
      </c>
      <c r="B5557" s="49" t="s">
        <v>189</v>
      </c>
      <c r="C5557" s="63" t="n">
        <v>40154</v>
      </c>
      <c r="D5557" s="63" t="n">
        <v>40650</v>
      </c>
      <c r="E5557" s="49" t="n">
        <v>6</v>
      </c>
      <c r="F5557" s="54" t="n">
        <v>332.7</v>
      </c>
      <c r="G5557" s="54" t="n">
        <v>875.03</v>
      </c>
      <c r="H5557" s="54" t="n">
        <v>314.84</v>
      </c>
      <c r="I5557" s="54" t="n">
        <f aca="false">SUM(F5557:H5557)</f>
        <v>1522.57</v>
      </c>
      <c r="J5557" s="49" t="n">
        <f aca="false">Calc!$C$5-D5557</f>
        <v>237</v>
      </c>
      <c r="K5557" s="49" t="n">
        <f aca="false">IF(J5557&lt;=Calc!$C$11,4,IF(J5557&lt;=Calc!$C$12,3,IF(J5557&lt;=Calc!$C$13,2,1)))</f>
        <v>2</v>
      </c>
      <c r="L5557" s="49" t="n">
        <f aca="false">1+(E5557&gt;=Calc!$C$16)+(E5557&gt;=Calc!$C$17)+(E5557&gt;=Calc!$C$18)</f>
        <v>3</v>
      </c>
      <c r="M5557" s="49" t="str">
        <f aca="false">IF(AND(K5557=4,L5557&gt;=3),"Champions",IF(AND(K5557=3,L5557&gt;=3),"Loyal",IF(K5557&gt;=3,"Recent / New",IF(L5557&gt;=3,"At Risk","Hibernating / Lost"))))</f>
        <v>At Risk</v>
      </c>
      <c r="N5557" s="54" t="n">
        <f aca="false">IF(AND(Calc!$C$2&lt;=2009,Calc!$C$3&gt;=2009),F5557,0)+IF(AND(Calc!$C$2&lt;=2010,Calc!$C$3&gt;=2010),G5557,0)+IF(AND(Calc!$C$2&lt;=2011,Calc!$C$3&gt;=2011),H5557,0)</f>
        <v>1522.57</v>
      </c>
      <c r="O5557" s="61" t="n">
        <f aca="false">IF(AND(N5557&gt;0,OR(Calc!$C$4="*",B5557=Calc!$C$4)),N5557+ROW()*0.000000001,0)</f>
        <v>1522.570005557</v>
      </c>
    </row>
    <row r="5558" customFormat="false" ht="15" hidden="false" customHeight="false" outlineLevel="0" collapsed="false">
      <c r="A5558" s="49" t="n">
        <v>17991</v>
      </c>
      <c r="B5558" s="49" t="s">
        <v>189</v>
      </c>
      <c r="C5558" s="63" t="n">
        <v>40295</v>
      </c>
      <c r="D5558" s="63" t="n">
        <v>40661</v>
      </c>
      <c r="E5558" s="49" t="n">
        <v>3</v>
      </c>
      <c r="F5558" s="54" t="n">
        <v>0</v>
      </c>
      <c r="G5558" s="54" t="n">
        <v>205.3</v>
      </c>
      <c r="H5558" s="54" t="n">
        <v>93.35</v>
      </c>
      <c r="I5558" s="54" t="n">
        <f aca="false">SUM(F5558:H5558)</f>
        <v>298.65</v>
      </c>
      <c r="J5558" s="49" t="n">
        <f aca="false">Calc!$C$5-D5558</f>
        <v>226</v>
      </c>
      <c r="K5558" s="49" t="n">
        <f aca="false">IF(J5558&lt;=Calc!$C$11,4,IF(J5558&lt;=Calc!$C$12,3,IF(J5558&lt;=Calc!$C$13,2,1)))</f>
        <v>2</v>
      </c>
      <c r="L5558" s="49" t="n">
        <f aca="false">1+(E5558&gt;=Calc!$C$16)+(E5558&gt;=Calc!$C$17)+(E5558&gt;=Calc!$C$18)</f>
        <v>2</v>
      </c>
      <c r="M5558" s="49" t="str">
        <f aca="false">IF(AND(K5558=4,L5558&gt;=3),"Champions",IF(AND(K5558=3,L5558&gt;=3),"Loyal",IF(K5558&gt;=3,"Recent / New",IF(L5558&gt;=3,"At Risk","Hibernating / Lost"))))</f>
        <v>Hibernating / Lost</v>
      </c>
      <c r="N5558" s="54" t="n">
        <f aca="false">IF(AND(Calc!$C$2&lt;=2009,Calc!$C$3&gt;=2009),F5558,0)+IF(AND(Calc!$C$2&lt;=2010,Calc!$C$3&gt;=2010),G5558,0)+IF(AND(Calc!$C$2&lt;=2011,Calc!$C$3&gt;=2011),H5558,0)</f>
        <v>298.65</v>
      </c>
      <c r="O5558" s="61" t="n">
        <f aca="false">IF(AND(N5558&gt;0,OR(Calc!$C$4="*",B5558=Calc!$C$4)),N5558+ROW()*0.000000001,0)</f>
        <v>298.650005558</v>
      </c>
    </row>
    <row r="5559" customFormat="false" ht="15" hidden="false" customHeight="false" outlineLevel="0" collapsed="false">
      <c r="A5559" s="49" t="n">
        <v>17992</v>
      </c>
      <c r="B5559" s="49" t="s">
        <v>189</v>
      </c>
      <c r="C5559" s="63" t="n">
        <v>40497</v>
      </c>
      <c r="D5559" s="63" t="n">
        <v>40497</v>
      </c>
      <c r="E5559" s="49" t="n">
        <v>1</v>
      </c>
      <c r="F5559" s="54" t="n">
        <v>0</v>
      </c>
      <c r="G5559" s="54" t="n">
        <v>252.88</v>
      </c>
      <c r="H5559" s="54" t="n">
        <v>0</v>
      </c>
      <c r="I5559" s="54" t="n">
        <f aca="false">SUM(F5559:H5559)</f>
        <v>252.88</v>
      </c>
      <c r="J5559" s="49" t="n">
        <f aca="false">Calc!$C$5-D5559</f>
        <v>390</v>
      </c>
      <c r="K5559" s="49" t="n">
        <f aca="false">IF(J5559&lt;=Calc!$C$11,4,IF(J5559&lt;=Calc!$C$12,3,IF(J5559&lt;=Calc!$C$13,2,1)))</f>
        <v>1</v>
      </c>
      <c r="L5559" s="49" t="n">
        <f aca="false">1+(E5559&gt;=Calc!$C$16)+(E5559&gt;=Calc!$C$17)+(E5559&gt;=Calc!$C$18)</f>
        <v>1</v>
      </c>
      <c r="M5559" s="49" t="str">
        <f aca="false">IF(AND(K5559=4,L5559&gt;=3),"Champions",IF(AND(K5559=3,L5559&gt;=3),"Loyal",IF(K5559&gt;=3,"Recent / New",IF(L5559&gt;=3,"At Risk","Hibernating / Lost"))))</f>
        <v>Hibernating / Lost</v>
      </c>
      <c r="N5559" s="54" t="n">
        <f aca="false">IF(AND(Calc!$C$2&lt;=2009,Calc!$C$3&gt;=2009),F5559,0)+IF(AND(Calc!$C$2&lt;=2010,Calc!$C$3&gt;=2010),G5559,0)+IF(AND(Calc!$C$2&lt;=2011,Calc!$C$3&gt;=2011),H5559,0)</f>
        <v>252.88</v>
      </c>
      <c r="O5559" s="61" t="n">
        <f aca="false">IF(AND(N5559&gt;0,OR(Calc!$C$4="*",B5559=Calc!$C$4)),N5559+ROW()*0.000000001,0)</f>
        <v>252.880005559</v>
      </c>
    </row>
    <row r="5560" customFormat="false" ht="15" hidden="false" customHeight="false" outlineLevel="0" collapsed="false">
      <c r="A5560" s="49" t="n">
        <v>17993</v>
      </c>
      <c r="B5560" s="49" t="s">
        <v>189</v>
      </c>
      <c r="C5560" s="63" t="n">
        <v>40269</v>
      </c>
      <c r="D5560" s="63" t="n">
        <v>40269</v>
      </c>
      <c r="E5560" s="49" t="n">
        <v>1</v>
      </c>
      <c r="F5560" s="54" t="n">
        <v>0</v>
      </c>
      <c r="G5560" s="54" t="n">
        <v>225.99</v>
      </c>
      <c r="H5560" s="54" t="n">
        <v>0</v>
      </c>
      <c r="I5560" s="54" t="n">
        <f aca="false">SUM(F5560:H5560)</f>
        <v>225.99</v>
      </c>
      <c r="J5560" s="49" t="n">
        <f aca="false">Calc!$C$5-D5560</f>
        <v>618</v>
      </c>
      <c r="K5560" s="49" t="n">
        <f aca="false">IF(J5560&lt;=Calc!$C$11,4,IF(J5560&lt;=Calc!$C$12,3,IF(J5560&lt;=Calc!$C$13,2,1)))</f>
        <v>1</v>
      </c>
      <c r="L5560" s="49" t="n">
        <f aca="false">1+(E5560&gt;=Calc!$C$16)+(E5560&gt;=Calc!$C$17)+(E5560&gt;=Calc!$C$18)</f>
        <v>1</v>
      </c>
      <c r="M5560" s="49" t="str">
        <f aca="false">IF(AND(K5560=4,L5560&gt;=3),"Champions",IF(AND(K5560=3,L5560&gt;=3),"Loyal",IF(K5560&gt;=3,"Recent / New",IF(L5560&gt;=3,"At Risk","Hibernating / Lost"))))</f>
        <v>Hibernating / Lost</v>
      </c>
      <c r="N5560" s="54" t="n">
        <f aca="false">IF(AND(Calc!$C$2&lt;=2009,Calc!$C$3&gt;=2009),F5560,0)+IF(AND(Calc!$C$2&lt;=2010,Calc!$C$3&gt;=2010),G5560,0)+IF(AND(Calc!$C$2&lt;=2011,Calc!$C$3&gt;=2011),H5560,0)</f>
        <v>225.99</v>
      </c>
      <c r="O5560" s="61" t="n">
        <f aca="false">IF(AND(N5560&gt;0,OR(Calc!$C$4="*",B5560=Calc!$C$4)),N5560+ROW()*0.000000001,0)</f>
        <v>225.99000556</v>
      </c>
    </row>
    <row r="5561" customFormat="false" ht="15" hidden="false" customHeight="false" outlineLevel="0" collapsed="false">
      <c r="A5561" s="49" t="n">
        <v>17994</v>
      </c>
      <c r="B5561" s="49" t="s">
        <v>189</v>
      </c>
      <c r="C5561" s="63" t="n">
        <v>40266</v>
      </c>
      <c r="D5561" s="63" t="n">
        <v>40765</v>
      </c>
      <c r="E5561" s="49" t="n">
        <v>11</v>
      </c>
      <c r="F5561" s="54" t="n">
        <v>0</v>
      </c>
      <c r="G5561" s="54" t="n">
        <v>1587.49</v>
      </c>
      <c r="H5561" s="54" t="n">
        <v>626.09</v>
      </c>
      <c r="I5561" s="54" t="n">
        <f aca="false">SUM(F5561:H5561)</f>
        <v>2213.58</v>
      </c>
      <c r="J5561" s="49" t="n">
        <f aca="false">Calc!$C$5-D5561</f>
        <v>122</v>
      </c>
      <c r="K5561" s="49" t="n">
        <f aca="false">IF(J5561&lt;=Calc!$C$11,4,IF(J5561&lt;=Calc!$C$12,3,IF(J5561&lt;=Calc!$C$13,2,1)))</f>
        <v>2</v>
      </c>
      <c r="L5561" s="49" t="n">
        <f aca="false">1+(E5561&gt;=Calc!$C$16)+(E5561&gt;=Calc!$C$17)+(E5561&gt;=Calc!$C$18)</f>
        <v>4</v>
      </c>
      <c r="M5561" s="49" t="str">
        <f aca="false">IF(AND(K5561=4,L5561&gt;=3),"Champions",IF(AND(K5561=3,L5561&gt;=3),"Loyal",IF(K5561&gt;=3,"Recent / New",IF(L5561&gt;=3,"At Risk","Hibernating / Lost"))))</f>
        <v>At Risk</v>
      </c>
      <c r="N5561" s="54" t="n">
        <f aca="false">IF(AND(Calc!$C$2&lt;=2009,Calc!$C$3&gt;=2009),F5561,0)+IF(AND(Calc!$C$2&lt;=2010,Calc!$C$3&gt;=2010),G5561,0)+IF(AND(Calc!$C$2&lt;=2011,Calc!$C$3&gt;=2011),H5561,0)</f>
        <v>2213.58</v>
      </c>
      <c r="O5561" s="61" t="n">
        <f aca="false">IF(AND(N5561&gt;0,OR(Calc!$C$4="*",B5561=Calc!$C$4)),N5561+ROW()*0.000000001,0)</f>
        <v>2213.580005561</v>
      </c>
    </row>
    <row r="5562" customFormat="false" ht="15" hidden="false" customHeight="false" outlineLevel="0" collapsed="false">
      <c r="A5562" s="49" t="n">
        <v>17995</v>
      </c>
      <c r="B5562" s="49" t="s">
        <v>189</v>
      </c>
      <c r="C5562" s="63" t="n">
        <v>40499</v>
      </c>
      <c r="D5562" s="63" t="n">
        <v>40605</v>
      </c>
      <c r="E5562" s="49" t="n">
        <v>3</v>
      </c>
      <c r="F5562" s="54" t="n">
        <v>0</v>
      </c>
      <c r="G5562" s="54" t="n">
        <v>419.38</v>
      </c>
      <c r="H5562" s="54" t="n">
        <v>76.1</v>
      </c>
      <c r="I5562" s="54" t="n">
        <f aca="false">SUM(F5562:H5562)</f>
        <v>495.48</v>
      </c>
      <c r="J5562" s="49" t="n">
        <f aca="false">Calc!$C$5-D5562</f>
        <v>282</v>
      </c>
      <c r="K5562" s="49" t="n">
        <f aca="false">IF(J5562&lt;=Calc!$C$11,4,IF(J5562&lt;=Calc!$C$12,3,IF(J5562&lt;=Calc!$C$13,2,1)))</f>
        <v>2</v>
      </c>
      <c r="L5562" s="49" t="n">
        <f aca="false">1+(E5562&gt;=Calc!$C$16)+(E5562&gt;=Calc!$C$17)+(E5562&gt;=Calc!$C$18)</f>
        <v>2</v>
      </c>
      <c r="M5562" s="49" t="str">
        <f aca="false">IF(AND(K5562=4,L5562&gt;=3),"Champions",IF(AND(K5562=3,L5562&gt;=3),"Loyal",IF(K5562&gt;=3,"Recent / New",IF(L5562&gt;=3,"At Risk","Hibernating / Lost"))))</f>
        <v>Hibernating / Lost</v>
      </c>
      <c r="N5562" s="54" t="n">
        <f aca="false">IF(AND(Calc!$C$2&lt;=2009,Calc!$C$3&gt;=2009),F5562,0)+IF(AND(Calc!$C$2&lt;=2010,Calc!$C$3&gt;=2010),G5562,0)+IF(AND(Calc!$C$2&lt;=2011,Calc!$C$3&gt;=2011),H5562,0)</f>
        <v>495.48</v>
      </c>
      <c r="O5562" s="61" t="n">
        <f aca="false">IF(AND(N5562&gt;0,OR(Calc!$C$4="*",B5562=Calc!$C$4)),N5562+ROW()*0.000000001,0)</f>
        <v>495.480005562</v>
      </c>
    </row>
    <row r="5563" customFormat="false" ht="15" hidden="false" customHeight="false" outlineLevel="0" collapsed="false">
      <c r="A5563" s="49" t="n">
        <v>17996</v>
      </c>
      <c r="B5563" s="49" t="s">
        <v>189</v>
      </c>
      <c r="C5563" s="63" t="n">
        <v>40340</v>
      </c>
      <c r="D5563" s="63" t="n">
        <v>40507</v>
      </c>
      <c r="E5563" s="49" t="n">
        <v>3</v>
      </c>
      <c r="F5563" s="54" t="n">
        <v>0</v>
      </c>
      <c r="G5563" s="54" t="n">
        <v>469.73</v>
      </c>
      <c r="H5563" s="54" t="n">
        <v>0</v>
      </c>
      <c r="I5563" s="54" t="n">
        <f aca="false">SUM(F5563:H5563)</f>
        <v>469.73</v>
      </c>
      <c r="J5563" s="49" t="n">
        <f aca="false">Calc!$C$5-D5563</f>
        <v>380</v>
      </c>
      <c r="K5563" s="49" t="n">
        <f aca="false">IF(J5563&lt;=Calc!$C$11,4,IF(J5563&lt;=Calc!$C$12,3,IF(J5563&lt;=Calc!$C$13,2,1)))</f>
        <v>2</v>
      </c>
      <c r="L5563" s="49" t="n">
        <f aca="false">1+(E5563&gt;=Calc!$C$16)+(E5563&gt;=Calc!$C$17)+(E5563&gt;=Calc!$C$18)</f>
        <v>2</v>
      </c>
      <c r="M5563" s="49" t="str">
        <f aca="false">IF(AND(K5563=4,L5563&gt;=3),"Champions",IF(AND(K5563=3,L5563&gt;=3),"Loyal",IF(K5563&gt;=3,"Recent / New",IF(L5563&gt;=3,"At Risk","Hibernating / Lost"))))</f>
        <v>Hibernating / Lost</v>
      </c>
      <c r="N5563" s="54" t="n">
        <f aca="false">IF(AND(Calc!$C$2&lt;=2009,Calc!$C$3&gt;=2009),F5563,0)+IF(AND(Calc!$C$2&lt;=2010,Calc!$C$3&gt;=2010),G5563,0)+IF(AND(Calc!$C$2&lt;=2011,Calc!$C$3&gt;=2011),H5563,0)</f>
        <v>469.73</v>
      </c>
      <c r="O5563" s="61" t="n">
        <f aca="false">IF(AND(N5563&gt;0,OR(Calc!$C$4="*",B5563=Calc!$C$4)),N5563+ROW()*0.000000001,0)</f>
        <v>469.730005563</v>
      </c>
    </row>
    <row r="5564" customFormat="false" ht="15" hidden="false" customHeight="false" outlineLevel="0" collapsed="false">
      <c r="A5564" s="49" t="n">
        <v>17997</v>
      </c>
      <c r="B5564" s="49" t="s">
        <v>189</v>
      </c>
      <c r="C5564" s="63" t="n">
        <v>40722</v>
      </c>
      <c r="D5564" s="63" t="n">
        <v>40812</v>
      </c>
      <c r="E5564" s="49" t="n">
        <v>8</v>
      </c>
      <c r="F5564" s="54" t="n">
        <v>0</v>
      </c>
      <c r="G5564" s="54" t="n">
        <v>0</v>
      </c>
      <c r="H5564" s="54" t="n">
        <v>1520.47</v>
      </c>
      <c r="I5564" s="54" t="n">
        <f aca="false">SUM(F5564:H5564)</f>
        <v>1520.47</v>
      </c>
      <c r="J5564" s="49" t="n">
        <f aca="false">Calc!$C$5-D5564</f>
        <v>75</v>
      </c>
      <c r="K5564" s="49" t="n">
        <f aca="false">IF(J5564&lt;=Calc!$C$11,4,IF(J5564&lt;=Calc!$C$12,3,IF(J5564&lt;=Calc!$C$13,2,1)))</f>
        <v>3</v>
      </c>
      <c r="L5564" s="49" t="n">
        <f aca="false">1+(E5564&gt;=Calc!$C$16)+(E5564&gt;=Calc!$C$17)+(E5564&gt;=Calc!$C$18)</f>
        <v>4</v>
      </c>
      <c r="M5564" s="49" t="str">
        <f aca="false">IF(AND(K5564=4,L5564&gt;=3),"Champions",IF(AND(K5564=3,L5564&gt;=3),"Loyal",IF(K5564&gt;=3,"Recent / New",IF(L5564&gt;=3,"At Risk","Hibernating / Lost"))))</f>
        <v>Loyal</v>
      </c>
      <c r="N5564" s="54" t="n">
        <f aca="false">IF(AND(Calc!$C$2&lt;=2009,Calc!$C$3&gt;=2009),F5564,0)+IF(AND(Calc!$C$2&lt;=2010,Calc!$C$3&gt;=2010),G5564,0)+IF(AND(Calc!$C$2&lt;=2011,Calc!$C$3&gt;=2011),H5564,0)</f>
        <v>1520.47</v>
      </c>
      <c r="O5564" s="61" t="n">
        <f aca="false">IF(AND(N5564&gt;0,OR(Calc!$C$4="*",B5564=Calc!$C$4)),N5564+ROW()*0.000000001,0)</f>
        <v>1520.470005564</v>
      </c>
    </row>
    <row r="5565" customFormat="false" ht="15" hidden="false" customHeight="false" outlineLevel="0" collapsed="false">
      <c r="A5565" s="49" t="n">
        <v>17998</v>
      </c>
      <c r="B5565" s="49" t="s">
        <v>189</v>
      </c>
      <c r="C5565" s="63" t="n">
        <v>40148</v>
      </c>
      <c r="D5565" s="63" t="n">
        <v>40506</v>
      </c>
      <c r="E5565" s="49" t="n">
        <v>3</v>
      </c>
      <c r="F5565" s="54" t="n">
        <v>319.19</v>
      </c>
      <c r="G5565" s="54" t="n">
        <v>282.55</v>
      </c>
      <c r="H5565" s="54" t="n">
        <v>0</v>
      </c>
      <c r="I5565" s="54" t="n">
        <f aca="false">SUM(F5565:H5565)</f>
        <v>601.74</v>
      </c>
      <c r="J5565" s="49" t="n">
        <f aca="false">Calc!$C$5-D5565</f>
        <v>381</v>
      </c>
      <c r="K5565" s="49" t="n">
        <f aca="false">IF(J5565&lt;=Calc!$C$11,4,IF(J5565&lt;=Calc!$C$12,3,IF(J5565&lt;=Calc!$C$13,2,1)))</f>
        <v>1</v>
      </c>
      <c r="L5565" s="49" t="n">
        <f aca="false">1+(E5565&gt;=Calc!$C$16)+(E5565&gt;=Calc!$C$17)+(E5565&gt;=Calc!$C$18)</f>
        <v>2</v>
      </c>
      <c r="M5565" s="49" t="str">
        <f aca="false">IF(AND(K5565=4,L5565&gt;=3),"Champions",IF(AND(K5565=3,L5565&gt;=3),"Loyal",IF(K5565&gt;=3,"Recent / New",IF(L5565&gt;=3,"At Risk","Hibernating / Lost"))))</f>
        <v>Hibernating / Lost</v>
      </c>
      <c r="N5565" s="54" t="n">
        <f aca="false">IF(AND(Calc!$C$2&lt;=2009,Calc!$C$3&gt;=2009),F5565,0)+IF(AND(Calc!$C$2&lt;=2010,Calc!$C$3&gt;=2010),G5565,0)+IF(AND(Calc!$C$2&lt;=2011,Calc!$C$3&gt;=2011),H5565,0)</f>
        <v>601.74</v>
      </c>
      <c r="O5565" s="61" t="n">
        <f aca="false">IF(AND(N5565&gt;0,OR(Calc!$C$4="*",B5565=Calc!$C$4)),N5565+ROW()*0.000000001,0)</f>
        <v>601.740005565</v>
      </c>
    </row>
    <row r="5566" customFormat="false" ht="15" hidden="false" customHeight="false" outlineLevel="0" collapsed="false">
      <c r="A5566" s="49" t="n">
        <v>17999</v>
      </c>
      <c r="B5566" s="49" t="s">
        <v>189</v>
      </c>
      <c r="C5566" s="63" t="n">
        <v>40508</v>
      </c>
      <c r="D5566" s="63" t="n">
        <v>40849</v>
      </c>
      <c r="E5566" s="49" t="n">
        <v>3</v>
      </c>
      <c r="F5566" s="54" t="n">
        <v>0</v>
      </c>
      <c r="G5566" s="54" t="n">
        <v>338.41</v>
      </c>
      <c r="H5566" s="54" t="n">
        <v>190.05</v>
      </c>
      <c r="I5566" s="54" t="n">
        <f aca="false">SUM(F5566:H5566)</f>
        <v>528.46</v>
      </c>
      <c r="J5566" s="49" t="n">
        <f aca="false">Calc!$C$5-D5566</f>
        <v>38</v>
      </c>
      <c r="K5566" s="49" t="n">
        <f aca="false">IF(J5566&lt;=Calc!$C$11,4,IF(J5566&lt;=Calc!$C$12,3,IF(J5566&lt;=Calc!$C$13,2,1)))</f>
        <v>3</v>
      </c>
      <c r="L5566" s="49" t="n">
        <f aca="false">1+(E5566&gt;=Calc!$C$16)+(E5566&gt;=Calc!$C$17)+(E5566&gt;=Calc!$C$18)</f>
        <v>2</v>
      </c>
      <c r="M5566" s="49" t="str">
        <f aca="false">IF(AND(K5566=4,L5566&gt;=3),"Champions",IF(AND(K5566=3,L5566&gt;=3),"Loyal",IF(K5566&gt;=3,"Recent / New",IF(L5566&gt;=3,"At Risk","Hibernating / Lost"))))</f>
        <v>Recent / New</v>
      </c>
      <c r="N5566" s="54" t="n">
        <f aca="false">IF(AND(Calc!$C$2&lt;=2009,Calc!$C$3&gt;=2009),F5566,0)+IF(AND(Calc!$C$2&lt;=2010,Calc!$C$3&gt;=2010),G5566,0)+IF(AND(Calc!$C$2&lt;=2011,Calc!$C$3&gt;=2011),H5566,0)</f>
        <v>528.46</v>
      </c>
      <c r="O5566" s="61" t="n">
        <f aca="false">IF(AND(N5566&gt;0,OR(Calc!$C$4="*",B5566=Calc!$C$4)),N5566+ROW()*0.000000001,0)</f>
        <v>528.460005566</v>
      </c>
    </row>
    <row r="5567" customFormat="false" ht="15" hidden="false" customHeight="false" outlineLevel="0" collapsed="false">
      <c r="A5567" s="49" t="n">
        <v>18000</v>
      </c>
      <c r="B5567" s="49" t="s">
        <v>189</v>
      </c>
      <c r="C5567" s="63" t="n">
        <v>40322</v>
      </c>
      <c r="D5567" s="63" t="n">
        <v>40322</v>
      </c>
      <c r="E5567" s="49" t="n">
        <v>1</v>
      </c>
      <c r="F5567" s="54" t="n">
        <v>0</v>
      </c>
      <c r="G5567" s="54" t="n">
        <v>124.25</v>
      </c>
      <c r="H5567" s="54" t="n">
        <v>0</v>
      </c>
      <c r="I5567" s="54" t="n">
        <f aca="false">SUM(F5567:H5567)</f>
        <v>124.25</v>
      </c>
      <c r="J5567" s="49" t="n">
        <f aca="false">Calc!$C$5-D5567</f>
        <v>565</v>
      </c>
      <c r="K5567" s="49" t="n">
        <f aca="false">IF(J5567&lt;=Calc!$C$11,4,IF(J5567&lt;=Calc!$C$12,3,IF(J5567&lt;=Calc!$C$13,2,1)))</f>
        <v>1</v>
      </c>
      <c r="L5567" s="49" t="n">
        <f aca="false">1+(E5567&gt;=Calc!$C$16)+(E5567&gt;=Calc!$C$17)+(E5567&gt;=Calc!$C$18)</f>
        <v>1</v>
      </c>
      <c r="M5567" s="49" t="str">
        <f aca="false">IF(AND(K5567=4,L5567&gt;=3),"Champions",IF(AND(K5567=3,L5567&gt;=3),"Loyal",IF(K5567&gt;=3,"Recent / New",IF(L5567&gt;=3,"At Risk","Hibernating / Lost"))))</f>
        <v>Hibernating / Lost</v>
      </c>
      <c r="N5567" s="54" t="n">
        <f aca="false">IF(AND(Calc!$C$2&lt;=2009,Calc!$C$3&gt;=2009),F5567,0)+IF(AND(Calc!$C$2&lt;=2010,Calc!$C$3&gt;=2010),G5567,0)+IF(AND(Calc!$C$2&lt;=2011,Calc!$C$3&gt;=2011),H5567,0)</f>
        <v>124.25</v>
      </c>
      <c r="O5567" s="61" t="n">
        <f aca="false">IF(AND(N5567&gt;0,OR(Calc!$C$4="*",B5567=Calc!$C$4)),N5567+ROW()*0.000000001,0)</f>
        <v>124.250005567</v>
      </c>
    </row>
    <row r="5568" customFormat="false" ht="15" hidden="false" customHeight="false" outlineLevel="0" collapsed="false">
      <c r="A5568" s="49" t="n">
        <v>18001</v>
      </c>
      <c r="B5568" s="49" t="s">
        <v>189</v>
      </c>
      <c r="C5568" s="63" t="n">
        <v>40149</v>
      </c>
      <c r="D5568" s="63" t="n">
        <v>40874</v>
      </c>
      <c r="E5568" s="49" t="n">
        <v>6</v>
      </c>
      <c r="F5568" s="54" t="n">
        <v>176.6</v>
      </c>
      <c r="G5568" s="54" t="n">
        <v>332.41</v>
      </c>
      <c r="H5568" s="54" t="n">
        <v>415.13</v>
      </c>
      <c r="I5568" s="54" t="n">
        <f aca="false">SUM(F5568:H5568)</f>
        <v>924.14</v>
      </c>
      <c r="J5568" s="49" t="n">
        <f aca="false">Calc!$C$5-D5568</f>
        <v>13</v>
      </c>
      <c r="K5568" s="49" t="n">
        <f aca="false">IF(J5568&lt;=Calc!$C$11,4,IF(J5568&lt;=Calc!$C$12,3,IF(J5568&lt;=Calc!$C$13,2,1)))</f>
        <v>4</v>
      </c>
      <c r="L5568" s="49" t="n">
        <f aca="false">1+(E5568&gt;=Calc!$C$16)+(E5568&gt;=Calc!$C$17)+(E5568&gt;=Calc!$C$18)</f>
        <v>3</v>
      </c>
      <c r="M5568" s="49" t="str">
        <f aca="false">IF(AND(K5568=4,L5568&gt;=3),"Champions",IF(AND(K5568=3,L5568&gt;=3),"Loyal",IF(K5568&gt;=3,"Recent / New",IF(L5568&gt;=3,"At Risk","Hibernating / Lost"))))</f>
        <v>Champions</v>
      </c>
      <c r="N5568" s="54" t="n">
        <f aca="false">IF(AND(Calc!$C$2&lt;=2009,Calc!$C$3&gt;=2009),F5568,0)+IF(AND(Calc!$C$2&lt;=2010,Calc!$C$3&gt;=2010),G5568,0)+IF(AND(Calc!$C$2&lt;=2011,Calc!$C$3&gt;=2011),H5568,0)</f>
        <v>924.14</v>
      </c>
      <c r="O5568" s="61" t="n">
        <f aca="false">IF(AND(N5568&gt;0,OR(Calc!$C$4="*",B5568=Calc!$C$4)),N5568+ROW()*0.000000001,0)</f>
        <v>924.140005568</v>
      </c>
    </row>
    <row r="5569" customFormat="false" ht="15" hidden="false" customHeight="false" outlineLevel="0" collapsed="false">
      <c r="A5569" s="49" t="n">
        <v>18002</v>
      </c>
      <c r="B5569" s="49" t="s">
        <v>189</v>
      </c>
      <c r="C5569" s="63" t="n">
        <v>40155</v>
      </c>
      <c r="D5569" s="63" t="n">
        <v>40511</v>
      </c>
      <c r="E5569" s="49" t="n">
        <v>4</v>
      </c>
      <c r="F5569" s="54" t="n">
        <v>44.32</v>
      </c>
      <c r="G5569" s="54" t="n">
        <v>193.3</v>
      </c>
      <c r="H5569" s="54" t="n">
        <v>0</v>
      </c>
      <c r="I5569" s="54" t="n">
        <f aca="false">SUM(F5569:H5569)</f>
        <v>237.62</v>
      </c>
      <c r="J5569" s="49" t="n">
        <f aca="false">Calc!$C$5-D5569</f>
        <v>376</v>
      </c>
      <c r="K5569" s="49" t="n">
        <f aca="false">IF(J5569&lt;=Calc!$C$11,4,IF(J5569&lt;=Calc!$C$12,3,IF(J5569&lt;=Calc!$C$13,2,1)))</f>
        <v>2</v>
      </c>
      <c r="L5569" s="49" t="n">
        <f aca="false">1+(E5569&gt;=Calc!$C$16)+(E5569&gt;=Calc!$C$17)+(E5569&gt;=Calc!$C$18)</f>
        <v>3</v>
      </c>
      <c r="M5569" s="49" t="str">
        <f aca="false">IF(AND(K5569=4,L5569&gt;=3),"Champions",IF(AND(K5569=3,L5569&gt;=3),"Loyal",IF(K5569&gt;=3,"Recent / New",IF(L5569&gt;=3,"At Risk","Hibernating / Lost"))))</f>
        <v>At Risk</v>
      </c>
      <c r="N5569" s="54" t="n">
        <f aca="false">IF(AND(Calc!$C$2&lt;=2009,Calc!$C$3&gt;=2009),F5569,0)+IF(AND(Calc!$C$2&lt;=2010,Calc!$C$3&gt;=2010),G5569,0)+IF(AND(Calc!$C$2&lt;=2011,Calc!$C$3&gt;=2011),H5569,0)</f>
        <v>237.62</v>
      </c>
      <c r="O5569" s="61" t="n">
        <f aca="false">IF(AND(N5569&gt;0,OR(Calc!$C$4="*",B5569=Calc!$C$4)),N5569+ROW()*0.000000001,0)</f>
        <v>237.620005569</v>
      </c>
    </row>
    <row r="5570" customFormat="false" ht="15" hidden="false" customHeight="false" outlineLevel="0" collapsed="false">
      <c r="A5570" s="49" t="n">
        <v>18003</v>
      </c>
      <c r="B5570" s="49" t="s">
        <v>189</v>
      </c>
      <c r="C5570" s="63" t="n">
        <v>40510</v>
      </c>
      <c r="D5570" s="63" t="n">
        <v>40510</v>
      </c>
      <c r="E5570" s="49" t="n">
        <v>1</v>
      </c>
      <c r="F5570" s="54" t="n">
        <v>0</v>
      </c>
      <c r="G5570" s="54" t="n">
        <v>353.51</v>
      </c>
      <c r="H5570" s="54" t="n">
        <v>0</v>
      </c>
      <c r="I5570" s="54" t="n">
        <f aca="false">SUM(F5570:H5570)</f>
        <v>353.51</v>
      </c>
      <c r="J5570" s="49" t="n">
        <f aca="false">Calc!$C$5-D5570</f>
        <v>377</v>
      </c>
      <c r="K5570" s="49" t="n">
        <f aca="false">IF(J5570&lt;=Calc!$C$11,4,IF(J5570&lt;=Calc!$C$12,3,IF(J5570&lt;=Calc!$C$13,2,1)))</f>
        <v>2</v>
      </c>
      <c r="L5570" s="49" t="n">
        <f aca="false">1+(E5570&gt;=Calc!$C$16)+(E5570&gt;=Calc!$C$17)+(E5570&gt;=Calc!$C$18)</f>
        <v>1</v>
      </c>
      <c r="M5570" s="49" t="str">
        <f aca="false">IF(AND(K5570=4,L5570&gt;=3),"Champions",IF(AND(K5570=3,L5570&gt;=3),"Loyal",IF(K5570&gt;=3,"Recent / New",IF(L5570&gt;=3,"At Risk","Hibernating / Lost"))))</f>
        <v>Hibernating / Lost</v>
      </c>
      <c r="N5570" s="54" t="n">
        <f aca="false">IF(AND(Calc!$C$2&lt;=2009,Calc!$C$3&gt;=2009),F5570,0)+IF(AND(Calc!$C$2&lt;=2010,Calc!$C$3&gt;=2010),G5570,0)+IF(AND(Calc!$C$2&lt;=2011,Calc!$C$3&gt;=2011),H5570,0)</f>
        <v>353.51</v>
      </c>
      <c r="O5570" s="61" t="n">
        <f aca="false">IF(AND(N5570&gt;0,OR(Calc!$C$4="*",B5570=Calc!$C$4)),N5570+ROW()*0.000000001,0)</f>
        <v>353.51000557</v>
      </c>
    </row>
    <row r="5571" customFormat="false" ht="15" hidden="false" customHeight="false" outlineLevel="0" collapsed="false">
      <c r="A5571" s="49" t="n">
        <v>18004</v>
      </c>
      <c r="B5571" s="49" t="s">
        <v>189</v>
      </c>
      <c r="C5571" s="63" t="n">
        <v>40524</v>
      </c>
      <c r="D5571" s="63" t="n">
        <v>40524</v>
      </c>
      <c r="E5571" s="49" t="n">
        <v>1</v>
      </c>
      <c r="F5571" s="54" t="n">
        <v>0</v>
      </c>
      <c r="G5571" s="54" t="n">
        <v>157.92</v>
      </c>
      <c r="H5571" s="54" t="n">
        <v>0</v>
      </c>
      <c r="I5571" s="54" t="n">
        <f aca="false">SUM(F5571:H5571)</f>
        <v>157.92</v>
      </c>
      <c r="J5571" s="49" t="n">
        <f aca="false">Calc!$C$5-D5571</f>
        <v>363</v>
      </c>
      <c r="K5571" s="49" t="n">
        <f aca="false">IF(J5571&lt;=Calc!$C$11,4,IF(J5571&lt;=Calc!$C$12,3,IF(J5571&lt;=Calc!$C$13,2,1)))</f>
        <v>2</v>
      </c>
      <c r="L5571" s="49" t="n">
        <f aca="false">1+(E5571&gt;=Calc!$C$16)+(E5571&gt;=Calc!$C$17)+(E5571&gt;=Calc!$C$18)</f>
        <v>1</v>
      </c>
      <c r="M5571" s="49" t="str">
        <f aca="false">IF(AND(K5571=4,L5571&gt;=3),"Champions",IF(AND(K5571=3,L5571&gt;=3),"Loyal",IF(K5571&gt;=3,"Recent / New",IF(L5571&gt;=3,"At Risk","Hibernating / Lost"))))</f>
        <v>Hibernating / Lost</v>
      </c>
      <c r="N5571" s="54" t="n">
        <f aca="false">IF(AND(Calc!$C$2&lt;=2009,Calc!$C$3&gt;=2009),F5571,0)+IF(AND(Calc!$C$2&lt;=2010,Calc!$C$3&gt;=2010),G5571,0)+IF(AND(Calc!$C$2&lt;=2011,Calc!$C$3&gt;=2011),H5571,0)</f>
        <v>157.92</v>
      </c>
      <c r="O5571" s="61" t="n">
        <f aca="false">IF(AND(N5571&gt;0,OR(Calc!$C$4="*",B5571=Calc!$C$4)),N5571+ROW()*0.000000001,0)</f>
        <v>157.920005571</v>
      </c>
    </row>
    <row r="5572" customFormat="false" ht="15" hidden="false" customHeight="false" outlineLevel="0" collapsed="false">
      <c r="A5572" s="49" t="n">
        <v>18005</v>
      </c>
      <c r="B5572" s="49" t="s">
        <v>189</v>
      </c>
      <c r="C5572" s="63" t="n">
        <v>40839</v>
      </c>
      <c r="D5572" s="63" t="n">
        <v>40883</v>
      </c>
      <c r="E5572" s="49" t="n">
        <v>2</v>
      </c>
      <c r="F5572" s="54" t="n">
        <v>0</v>
      </c>
      <c r="G5572" s="54" t="n">
        <v>0</v>
      </c>
      <c r="H5572" s="54" t="n">
        <v>226.47</v>
      </c>
      <c r="I5572" s="54" t="n">
        <f aca="false">SUM(F5572:H5572)</f>
        <v>226.47</v>
      </c>
      <c r="J5572" s="49" t="n">
        <f aca="false">Calc!$C$5-D5572</f>
        <v>4</v>
      </c>
      <c r="K5572" s="49" t="n">
        <f aca="false">IF(J5572&lt;=Calc!$C$11,4,IF(J5572&lt;=Calc!$C$12,3,IF(J5572&lt;=Calc!$C$13,2,1)))</f>
        <v>4</v>
      </c>
      <c r="L5572" s="49" t="n">
        <f aca="false">1+(E5572&gt;=Calc!$C$16)+(E5572&gt;=Calc!$C$17)+(E5572&gt;=Calc!$C$18)</f>
        <v>2</v>
      </c>
      <c r="M5572" s="49" t="str">
        <f aca="false">IF(AND(K5572=4,L5572&gt;=3),"Champions",IF(AND(K5572=3,L5572&gt;=3),"Loyal",IF(K5572&gt;=3,"Recent / New",IF(L5572&gt;=3,"At Risk","Hibernating / Lost"))))</f>
        <v>Recent / New</v>
      </c>
      <c r="N5572" s="54" t="n">
        <f aca="false">IF(AND(Calc!$C$2&lt;=2009,Calc!$C$3&gt;=2009),F5572,0)+IF(AND(Calc!$C$2&lt;=2010,Calc!$C$3&gt;=2010),G5572,0)+IF(AND(Calc!$C$2&lt;=2011,Calc!$C$3&gt;=2011),H5572,0)</f>
        <v>226.47</v>
      </c>
      <c r="O5572" s="61" t="n">
        <f aca="false">IF(AND(N5572&gt;0,OR(Calc!$C$4="*",B5572=Calc!$C$4)),N5572+ROW()*0.000000001,0)</f>
        <v>226.470005572</v>
      </c>
    </row>
    <row r="5573" customFormat="false" ht="15" hidden="false" customHeight="false" outlineLevel="0" collapsed="false">
      <c r="A5573" s="49" t="n">
        <v>18006</v>
      </c>
      <c r="B5573" s="49" t="s">
        <v>189</v>
      </c>
      <c r="C5573" s="63" t="n">
        <v>40164</v>
      </c>
      <c r="D5573" s="63" t="n">
        <v>40863</v>
      </c>
      <c r="E5573" s="49" t="n">
        <v>4</v>
      </c>
      <c r="F5573" s="54" t="n">
        <v>53.55</v>
      </c>
      <c r="G5573" s="54" t="n">
        <v>471.28</v>
      </c>
      <c r="H5573" s="54" t="n">
        <v>444.68</v>
      </c>
      <c r="I5573" s="54" t="n">
        <f aca="false">SUM(F5573:H5573)</f>
        <v>969.51</v>
      </c>
      <c r="J5573" s="49" t="n">
        <f aca="false">Calc!$C$5-D5573</f>
        <v>24</v>
      </c>
      <c r="K5573" s="49" t="n">
        <f aca="false">IF(J5573&lt;=Calc!$C$11,4,IF(J5573&lt;=Calc!$C$12,3,IF(J5573&lt;=Calc!$C$13,2,1)))</f>
        <v>4</v>
      </c>
      <c r="L5573" s="49" t="n">
        <f aca="false">1+(E5573&gt;=Calc!$C$16)+(E5573&gt;=Calc!$C$17)+(E5573&gt;=Calc!$C$18)</f>
        <v>3</v>
      </c>
      <c r="M5573" s="49" t="str">
        <f aca="false">IF(AND(K5573=4,L5573&gt;=3),"Champions",IF(AND(K5573=3,L5573&gt;=3),"Loyal",IF(K5573&gt;=3,"Recent / New",IF(L5573&gt;=3,"At Risk","Hibernating / Lost"))))</f>
        <v>Champions</v>
      </c>
      <c r="N5573" s="54" t="n">
        <f aca="false">IF(AND(Calc!$C$2&lt;=2009,Calc!$C$3&gt;=2009),F5573,0)+IF(AND(Calc!$C$2&lt;=2010,Calc!$C$3&gt;=2010),G5573,0)+IF(AND(Calc!$C$2&lt;=2011,Calc!$C$3&gt;=2011),H5573,0)</f>
        <v>969.51</v>
      </c>
      <c r="O5573" s="61" t="n">
        <f aca="false">IF(AND(N5573&gt;0,OR(Calc!$C$4="*",B5573=Calc!$C$4)),N5573+ROW()*0.000000001,0)</f>
        <v>969.510005573</v>
      </c>
    </row>
    <row r="5574" customFormat="false" ht="15" hidden="false" customHeight="false" outlineLevel="0" collapsed="false">
      <c r="A5574" s="49" t="n">
        <v>18007</v>
      </c>
      <c r="B5574" s="49" t="s">
        <v>189</v>
      </c>
      <c r="C5574" s="63" t="n">
        <v>40494</v>
      </c>
      <c r="D5574" s="63" t="n">
        <v>40494</v>
      </c>
      <c r="E5574" s="49" t="n">
        <v>1</v>
      </c>
      <c r="F5574" s="54" t="n">
        <v>0</v>
      </c>
      <c r="G5574" s="54" t="n">
        <v>215.22</v>
      </c>
      <c r="H5574" s="54" t="n">
        <v>0</v>
      </c>
      <c r="I5574" s="54" t="n">
        <f aca="false">SUM(F5574:H5574)</f>
        <v>215.22</v>
      </c>
      <c r="J5574" s="49" t="n">
        <f aca="false">Calc!$C$5-D5574</f>
        <v>393</v>
      </c>
      <c r="K5574" s="49" t="n">
        <f aca="false">IF(J5574&lt;=Calc!$C$11,4,IF(J5574&lt;=Calc!$C$12,3,IF(J5574&lt;=Calc!$C$13,2,1)))</f>
        <v>1</v>
      </c>
      <c r="L5574" s="49" t="n">
        <f aca="false">1+(E5574&gt;=Calc!$C$16)+(E5574&gt;=Calc!$C$17)+(E5574&gt;=Calc!$C$18)</f>
        <v>1</v>
      </c>
      <c r="M5574" s="49" t="str">
        <f aca="false">IF(AND(K5574=4,L5574&gt;=3),"Champions",IF(AND(K5574=3,L5574&gt;=3),"Loyal",IF(K5574&gt;=3,"Recent / New",IF(L5574&gt;=3,"At Risk","Hibernating / Lost"))))</f>
        <v>Hibernating / Lost</v>
      </c>
      <c r="N5574" s="54" t="n">
        <f aca="false">IF(AND(Calc!$C$2&lt;=2009,Calc!$C$3&gt;=2009),F5574,0)+IF(AND(Calc!$C$2&lt;=2010,Calc!$C$3&gt;=2010),G5574,0)+IF(AND(Calc!$C$2&lt;=2011,Calc!$C$3&gt;=2011),H5574,0)</f>
        <v>215.22</v>
      </c>
      <c r="O5574" s="61" t="n">
        <f aca="false">IF(AND(N5574&gt;0,OR(Calc!$C$4="*",B5574=Calc!$C$4)),N5574+ROW()*0.000000001,0)</f>
        <v>215.220005574</v>
      </c>
    </row>
    <row r="5575" customFormat="false" ht="15" hidden="false" customHeight="false" outlineLevel="0" collapsed="false">
      <c r="A5575" s="49" t="n">
        <v>18008</v>
      </c>
      <c r="B5575" s="49" t="s">
        <v>189</v>
      </c>
      <c r="C5575" s="63" t="n">
        <v>40184</v>
      </c>
      <c r="D5575" s="63" t="n">
        <v>40816</v>
      </c>
      <c r="E5575" s="49" t="n">
        <v>23</v>
      </c>
      <c r="F5575" s="54" t="n">
        <v>0</v>
      </c>
      <c r="G5575" s="54" t="n">
        <v>17642.89</v>
      </c>
      <c r="H5575" s="54" t="n">
        <v>2116.19</v>
      </c>
      <c r="I5575" s="54" t="n">
        <f aca="false">SUM(F5575:H5575)</f>
        <v>19759.08</v>
      </c>
      <c r="J5575" s="49" t="n">
        <f aca="false">Calc!$C$5-D5575</f>
        <v>71</v>
      </c>
      <c r="K5575" s="49" t="n">
        <f aca="false">IF(J5575&lt;=Calc!$C$11,4,IF(J5575&lt;=Calc!$C$12,3,IF(J5575&lt;=Calc!$C$13,2,1)))</f>
        <v>3</v>
      </c>
      <c r="L5575" s="49" t="n">
        <f aca="false">1+(E5575&gt;=Calc!$C$16)+(E5575&gt;=Calc!$C$17)+(E5575&gt;=Calc!$C$18)</f>
        <v>4</v>
      </c>
      <c r="M5575" s="49" t="str">
        <f aca="false">IF(AND(K5575=4,L5575&gt;=3),"Champions",IF(AND(K5575=3,L5575&gt;=3),"Loyal",IF(K5575&gt;=3,"Recent / New",IF(L5575&gt;=3,"At Risk","Hibernating / Lost"))))</f>
        <v>Loyal</v>
      </c>
      <c r="N5575" s="54" t="n">
        <f aca="false">IF(AND(Calc!$C$2&lt;=2009,Calc!$C$3&gt;=2009),F5575,0)+IF(AND(Calc!$C$2&lt;=2010,Calc!$C$3&gt;=2010),G5575,0)+IF(AND(Calc!$C$2&lt;=2011,Calc!$C$3&gt;=2011),H5575,0)</f>
        <v>19759.08</v>
      </c>
      <c r="O5575" s="61" t="n">
        <f aca="false">IF(AND(N5575&gt;0,OR(Calc!$C$4="*",B5575=Calc!$C$4)),N5575+ROW()*0.000000001,0)</f>
        <v>19759.080005575</v>
      </c>
    </row>
    <row r="5576" customFormat="false" ht="15" hidden="false" customHeight="false" outlineLevel="0" collapsed="false">
      <c r="A5576" s="49" t="n">
        <v>18009</v>
      </c>
      <c r="B5576" s="49" t="s">
        <v>189</v>
      </c>
      <c r="C5576" s="63" t="n">
        <v>40234</v>
      </c>
      <c r="D5576" s="63" t="n">
        <v>40651</v>
      </c>
      <c r="E5576" s="49" t="n">
        <v>8</v>
      </c>
      <c r="F5576" s="54" t="n">
        <v>0</v>
      </c>
      <c r="G5576" s="54" t="n">
        <v>1823.19</v>
      </c>
      <c r="H5576" s="54" t="n">
        <v>242.29</v>
      </c>
      <c r="I5576" s="54" t="n">
        <f aca="false">SUM(F5576:H5576)</f>
        <v>2065.48</v>
      </c>
      <c r="J5576" s="49" t="n">
        <f aca="false">Calc!$C$5-D5576</f>
        <v>236</v>
      </c>
      <c r="K5576" s="49" t="n">
        <f aca="false">IF(J5576&lt;=Calc!$C$11,4,IF(J5576&lt;=Calc!$C$12,3,IF(J5576&lt;=Calc!$C$13,2,1)))</f>
        <v>2</v>
      </c>
      <c r="L5576" s="49" t="n">
        <f aca="false">1+(E5576&gt;=Calc!$C$16)+(E5576&gt;=Calc!$C$17)+(E5576&gt;=Calc!$C$18)</f>
        <v>4</v>
      </c>
      <c r="M5576" s="49" t="str">
        <f aca="false">IF(AND(K5576=4,L5576&gt;=3),"Champions",IF(AND(K5576=3,L5576&gt;=3),"Loyal",IF(K5576&gt;=3,"Recent / New",IF(L5576&gt;=3,"At Risk","Hibernating / Lost"))))</f>
        <v>At Risk</v>
      </c>
      <c r="N5576" s="54" t="n">
        <f aca="false">IF(AND(Calc!$C$2&lt;=2009,Calc!$C$3&gt;=2009),F5576,0)+IF(AND(Calc!$C$2&lt;=2010,Calc!$C$3&gt;=2010),G5576,0)+IF(AND(Calc!$C$2&lt;=2011,Calc!$C$3&gt;=2011),H5576,0)</f>
        <v>2065.48</v>
      </c>
      <c r="O5576" s="61" t="n">
        <f aca="false">IF(AND(N5576&gt;0,OR(Calc!$C$4="*",B5576=Calc!$C$4)),N5576+ROW()*0.000000001,0)</f>
        <v>2065.480005576</v>
      </c>
    </row>
    <row r="5577" customFormat="false" ht="15" hidden="false" customHeight="false" outlineLevel="0" collapsed="false">
      <c r="A5577" s="49" t="n">
        <v>18010</v>
      </c>
      <c r="B5577" s="49" t="s">
        <v>189</v>
      </c>
      <c r="C5577" s="63" t="n">
        <v>40630</v>
      </c>
      <c r="D5577" s="63" t="n">
        <v>40630</v>
      </c>
      <c r="E5577" s="49" t="n">
        <v>1</v>
      </c>
      <c r="F5577" s="54" t="n">
        <v>0</v>
      </c>
      <c r="G5577" s="54" t="n">
        <v>0</v>
      </c>
      <c r="H5577" s="54" t="n">
        <v>174.8</v>
      </c>
      <c r="I5577" s="54" t="n">
        <f aca="false">SUM(F5577:H5577)</f>
        <v>174.8</v>
      </c>
      <c r="J5577" s="49" t="n">
        <f aca="false">Calc!$C$5-D5577</f>
        <v>257</v>
      </c>
      <c r="K5577" s="49" t="n">
        <f aca="false">IF(J5577&lt;=Calc!$C$11,4,IF(J5577&lt;=Calc!$C$12,3,IF(J5577&lt;=Calc!$C$13,2,1)))</f>
        <v>2</v>
      </c>
      <c r="L5577" s="49" t="n">
        <f aca="false">1+(E5577&gt;=Calc!$C$16)+(E5577&gt;=Calc!$C$17)+(E5577&gt;=Calc!$C$18)</f>
        <v>1</v>
      </c>
      <c r="M5577" s="49" t="str">
        <f aca="false">IF(AND(K5577=4,L5577&gt;=3),"Champions",IF(AND(K5577=3,L5577&gt;=3),"Loyal",IF(K5577&gt;=3,"Recent / New",IF(L5577&gt;=3,"At Risk","Hibernating / Lost"))))</f>
        <v>Hibernating / Lost</v>
      </c>
      <c r="N5577" s="54" t="n">
        <f aca="false">IF(AND(Calc!$C$2&lt;=2009,Calc!$C$3&gt;=2009),F5577,0)+IF(AND(Calc!$C$2&lt;=2010,Calc!$C$3&gt;=2010),G5577,0)+IF(AND(Calc!$C$2&lt;=2011,Calc!$C$3&gt;=2011),H5577,0)</f>
        <v>174.8</v>
      </c>
      <c r="O5577" s="61" t="n">
        <f aca="false">IF(AND(N5577&gt;0,OR(Calc!$C$4="*",B5577=Calc!$C$4)),N5577+ROW()*0.000000001,0)</f>
        <v>174.800005577</v>
      </c>
    </row>
    <row r="5578" customFormat="false" ht="15" hidden="false" customHeight="false" outlineLevel="0" collapsed="false">
      <c r="A5578" s="49" t="n">
        <v>18011</v>
      </c>
      <c r="B5578" s="49" t="s">
        <v>189</v>
      </c>
      <c r="C5578" s="63" t="n">
        <v>40319</v>
      </c>
      <c r="D5578" s="63" t="n">
        <v>40513</v>
      </c>
      <c r="E5578" s="49" t="n">
        <v>2</v>
      </c>
      <c r="F5578" s="54" t="n">
        <v>0</v>
      </c>
      <c r="G5578" s="54" t="n">
        <v>410.79</v>
      </c>
      <c r="H5578" s="54" t="n">
        <v>0</v>
      </c>
      <c r="I5578" s="54" t="n">
        <f aca="false">SUM(F5578:H5578)</f>
        <v>410.79</v>
      </c>
      <c r="J5578" s="49" t="n">
        <f aca="false">Calc!$C$5-D5578</f>
        <v>374</v>
      </c>
      <c r="K5578" s="49" t="n">
        <f aca="false">IF(J5578&lt;=Calc!$C$11,4,IF(J5578&lt;=Calc!$C$12,3,IF(J5578&lt;=Calc!$C$13,2,1)))</f>
        <v>2</v>
      </c>
      <c r="L5578" s="49" t="n">
        <f aca="false">1+(E5578&gt;=Calc!$C$16)+(E5578&gt;=Calc!$C$17)+(E5578&gt;=Calc!$C$18)</f>
        <v>2</v>
      </c>
      <c r="M5578" s="49" t="str">
        <f aca="false">IF(AND(K5578=4,L5578&gt;=3),"Champions",IF(AND(K5578=3,L5578&gt;=3),"Loyal",IF(K5578&gt;=3,"Recent / New",IF(L5578&gt;=3,"At Risk","Hibernating / Lost"))))</f>
        <v>Hibernating / Lost</v>
      </c>
      <c r="N5578" s="54" t="n">
        <f aca="false">IF(AND(Calc!$C$2&lt;=2009,Calc!$C$3&gt;=2009),F5578,0)+IF(AND(Calc!$C$2&lt;=2010,Calc!$C$3&gt;=2010),G5578,0)+IF(AND(Calc!$C$2&lt;=2011,Calc!$C$3&gt;=2011),H5578,0)</f>
        <v>410.79</v>
      </c>
      <c r="O5578" s="61" t="n">
        <f aca="false">IF(AND(N5578&gt;0,OR(Calc!$C$4="*",B5578=Calc!$C$4)),N5578+ROW()*0.000000001,0)</f>
        <v>410.790005578</v>
      </c>
    </row>
    <row r="5579" customFormat="false" ht="15" hidden="false" customHeight="false" outlineLevel="0" collapsed="false">
      <c r="A5579" s="49" t="n">
        <v>18012</v>
      </c>
      <c r="B5579" s="49" t="s">
        <v>189</v>
      </c>
      <c r="C5579" s="63" t="n">
        <v>40163</v>
      </c>
      <c r="D5579" s="63" t="n">
        <v>40163</v>
      </c>
      <c r="E5579" s="49" t="n">
        <v>1</v>
      </c>
      <c r="F5579" s="54" t="n">
        <v>115.3</v>
      </c>
      <c r="G5579" s="54" t="n">
        <v>0</v>
      </c>
      <c r="H5579" s="54" t="n">
        <v>0</v>
      </c>
      <c r="I5579" s="54" t="n">
        <f aca="false">SUM(F5579:H5579)</f>
        <v>115.3</v>
      </c>
      <c r="J5579" s="49" t="n">
        <f aca="false">Calc!$C$5-D5579</f>
        <v>724</v>
      </c>
      <c r="K5579" s="49" t="n">
        <f aca="false">IF(J5579&lt;=Calc!$C$11,4,IF(J5579&lt;=Calc!$C$12,3,IF(J5579&lt;=Calc!$C$13,2,1)))</f>
        <v>1</v>
      </c>
      <c r="L5579" s="49" t="n">
        <f aca="false">1+(E5579&gt;=Calc!$C$16)+(E5579&gt;=Calc!$C$17)+(E5579&gt;=Calc!$C$18)</f>
        <v>1</v>
      </c>
      <c r="M5579" s="49" t="str">
        <f aca="false">IF(AND(K5579=4,L5579&gt;=3),"Champions",IF(AND(K5579=3,L5579&gt;=3),"Loyal",IF(K5579&gt;=3,"Recent / New",IF(L5579&gt;=3,"At Risk","Hibernating / Lost"))))</f>
        <v>Hibernating / Lost</v>
      </c>
      <c r="N5579" s="54" t="n">
        <f aca="false">IF(AND(Calc!$C$2&lt;=2009,Calc!$C$3&gt;=2009),F5579,0)+IF(AND(Calc!$C$2&lt;=2010,Calc!$C$3&gt;=2010),G5579,0)+IF(AND(Calc!$C$2&lt;=2011,Calc!$C$3&gt;=2011),H5579,0)</f>
        <v>115.3</v>
      </c>
      <c r="O5579" s="61" t="n">
        <f aca="false">IF(AND(N5579&gt;0,OR(Calc!$C$4="*",B5579=Calc!$C$4)),N5579+ROW()*0.000000001,0)</f>
        <v>115.300005579</v>
      </c>
    </row>
    <row r="5580" customFormat="false" ht="15" hidden="false" customHeight="false" outlineLevel="0" collapsed="false">
      <c r="A5580" s="49" t="n">
        <v>18013</v>
      </c>
      <c r="B5580" s="49" t="s">
        <v>189</v>
      </c>
      <c r="C5580" s="63" t="n">
        <v>40731</v>
      </c>
      <c r="D5580" s="63" t="n">
        <v>40731</v>
      </c>
      <c r="E5580" s="49" t="n">
        <v>2</v>
      </c>
      <c r="F5580" s="54" t="n">
        <v>0</v>
      </c>
      <c r="G5580" s="54" t="n">
        <v>0</v>
      </c>
      <c r="H5580" s="54" t="n">
        <v>187.29</v>
      </c>
      <c r="I5580" s="54" t="n">
        <f aca="false">SUM(F5580:H5580)</f>
        <v>187.29</v>
      </c>
      <c r="J5580" s="49" t="n">
        <f aca="false">Calc!$C$5-D5580</f>
        <v>156</v>
      </c>
      <c r="K5580" s="49" t="n">
        <f aca="false">IF(J5580&lt;=Calc!$C$11,4,IF(J5580&lt;=Calc!$C$12,3,IF(J5580&lt;=Calc!$C$13,2,1)))</f>
        <v>2</v>
      </c>
      <c r="L5580" s="49" t="n">
        <f aca="false">1+(E5580&gt;=Calc!$C$16)+(E5580&gt;=Calc!$C$17)+(E5580&gt;=Calc!$C$18)</f>
        <v>2</v>
      </c>
      <c r="M5580" s="49" t="str">
        <f aca="false">IF(AND(K5580=4,L5580&gt;=3),"Champions",IF(AND(K5580=3,L5580&gt;=3),"Loyal",IF(K5580&gt;=3,"Recent / New",IF(L5580&gt;=3,"At Risk","Hibernating / Lost"))))</f>
        <v>Hibernating / Lost</v>
      </c>
      <c r="N5580" s="54" t="n">
        <f aca="false">IF(AND(Calc!$C$2&lt;=2009,Calc!$C$3&gt;=2009),F5580,0)+IF(AND(Calc!$C$2&lt;=2010,Calc!$C$3&gt;=2010),G5580,0)+IF(AND(Calc!$C$2&lt;=2011,Calc!$C$3&gt;=2011),H5580,0)</f>
        <v>187.29</v>
      </c>
      <c r="O5580" s="61" t="n">
        <f aca="false">IF(AND(N5580&gt;0,OR(Calc!$C$4="*",B5580=Calc!$C$4)),N5580+ROW()*0.000000001,0)</f>
        <v>187.29000558</v>
      </c>
    </row>
    <row r="5581" customFormat="false" ht="15" hidden="false" customHeight="false" outlineLevel="0" collapsed="false">
      <c r="A5581" s="49" t="n">
        <v>18014</v>
      </c>
      <c r="B5581" s="49" t="s">
        <v>189</v>
      </c>
      <c r="C5581" s="63" t="n">
        <v>40858</v>
      </c>
      <c r="D5581" s="63" t="n">
        <v>40858</v>
      </c>
      <c r="E5581" s="49" t="n">
        <v>1</v>
      </c>
      <c r="F5581" s="54" t="n">
        <v>0</v>
      </c>
      <c r="G5581" s="54" t="n">
        <v>0</v>
      </c>
      <c r="H5581" s="54" t="n">
        <v>154.27</v>
      </c>
      <c r="I5581" s="54" t="n">
        <f aca="false">SUM(F5581:H5581)</f>
        <v>154.27</v>
      </c>
      <c r="J5581" s="49" t="n">
        <f aca="false">Calc!$C$5-D5581</f>
        <v>29</v>
      </c>
      <c r="K5581" s="49" t="n">
        <f aca="false">IF(J5581&lt;=Calc!$C$11,4,IF(J5581&lt;=Calc!$C$12,3,IF(J5581&lt;=Calc!$C$13,2,1)))</f>
        <v>3</v>
      </c>
      <c r="L5581" s="49" t="n">
        <f aca="false">1+(E5581&gt;=Calc!$C$16)+(E5581&gt;=Calc!$C$17)+(E5581&gt;=Calc!$C$18)</f>
        <v>1</v>
      </c>
      <c r="M5581" s="49" t="str">
        <f aca="false">IF(AND(K5581=4,L5581&gt;=3),"Champions",IF(AND(K5581=3,L5581&gt;=3),"Loyal",IF(K5581&gt;=3,"Recent / New",IF(L5581&gt;=3,"At Risk","Hibernating / Lost"))))</f>
        <v>Recent / New</v>
      </c>
      <c r="N5581" s="54" t="n">
        <f aca="false">IF(AND(Calc!$C$2&lt;=2009,Calc!$C$3&gt;=2009),F5581,0)+IF(AND(Calc!$C$2&lt;=2010,Calc!$C$3&gt;=2010),G5581,0)+IF(AND(Calc!$C$2&lt;=2011,Calc!$C$3&gt;=2011),H5581,0)</f>
        <v>154.27</v>
      </c>
      <c r="O5581" s="61" t="n">
        <f aca="false">IF(AND(N5581&gt;0,OR(Calc!$C$4="*",B5581=Calc!$C$4)),N5581+ROW()*0.000000001,0)</f>
        <v>154.270005581</v>
      </c>
    </row>
    <row r="5582" customFormat="false" ht="15" hidden="false" customHeight="false" outlineLevel="0" collapsed="false">
      <c r="A5582" s="49" t="n">
        <v>18015</v>
      </c>
      <c r="B5582" s="49" t="s">
        <v>189</v>
      </c>
      <c r="C5582" s="63" t="n">
        <v>40882</v>
      </c>
      <c r="D5582" s="63" t="n">
        <v>40882</v>
      </c>
      <c r="E5582" s="49" t="n">
        <v>1</v>
      </c>
      <c r="F5582" s="54" t="n">
        <v>0</v>
      </c>
      <c r="G5582" s="54" t="n">
        <v>0</v>
      </c>
      <c r="H5582" s="54" t="n">
        <v>120.03</v>
      </c>
      <c r="I5582" s="54" t="n">
        <f aca="false">SUM(F5582:H5582)</f>
        <v>120.03</v>
      </c>
      <c r="J5582" s="49" t="n">
        <f aca="false">Calc!$C$5-D5582</f>
        <v>5</v>
      </c>
      <c r="K5582" s="49" t="n">
        <f aca="false">IF(J5582&lt;=Calc!$C$11,4,IF(J5582&lt;=Calc!$C$12,3,IF(J5582&lt;=Calc!$C$13,2,1)))</f>
        <v>4</v>
      </c>
      <c r="L5582" s="49" t="n">
        <f aca="false">1+(E5582&gt;=Calc!$C$16)+(E5582&gt;=Calc!$C$17)+(E5582&gt;=Calc!$C$18)</f>
        <v>1</v>
      </c>
      <c r="M5582" s="49" t="str">
        <f aca="false">IF(AND(K5582=4,L5582&gt;=3),"Champions",IF(AND(K5582=3,L5582&gt;=3),"Loyal",IF(K5582&gt;=3,"Recent / New",IF(L5582&gt;=3,"At Risk","Hibernating / Lost"))))</f>
        <v>Recent / New</v>
      </c>
      <c r="N5582" s="54" t="n">
        <f aca="false">IF(AND(Calc!$C$2&lt;=2009,Calc!$C$3&gt;=2009),F5582,0)+IF(AND(Calc!$C$2&lt;=2010,Calc!$C$3&gt;=2010),G5582,0)+IF(AND(Calc!$C$2&lt;=2011,Calc!$C$3&gt;=2011),H5582,0)</f>
        <v>120.03</v>
      </c>
      <c r="O5582" s="61" t="n">
        <f aca="false">IF(AND(N5582&gt;0,OR(Calc!$C$4="*",B5582=Calc!$C$4)),N5582+ROW()*0.000000001,0)</f>
        <v>120.030005582</v>
      </c>
    </row>
    <row r="5583" customFormat="false" ht="15" hidden="false" customHeight="false" outlineLevel="0" collapsed="false">
      <c r="A5583" s="49" t="n">
        <v>18016</v>
      </c>
      <c r="B5583" s="49" t="s">
        <v>189</v>
      </c>
      <c r="C5583" s="63" t="n">
        <v>40205</v>
      </c>
      <c r="D5583" s="63" t="n">
        <v>40854</v>
      </c>
      <c r="E5583" s="49" t="n">
        <v>7</v>
      </c>
      <c r="F5583" s="54" t="n">
        <v>0</v>
      </c>
      <c r="G5583" s="54" t="n">
        <v>633.55</v>
      </c>
      <c r="H5583" s="54" t="n">
        <v>1321.01</v>
      </c>
      <c r="I5583" s="54" t="n">
        <f aca="false">SUM(F5583:H5583)</f>
        <v>1954.56</v>
      </c>
      <c r="J5583" s="49" t="n">
        <f aca="false">Calc!$C$5-D5583</f>
        <v>33</v>
      </c>
      <c r="K5583" s="49" t="n">
        <f aca="false">IF(J5583&lt;=Calc!$C$11,4,IF(J5583&lt;=Calc!$C$12,3,IF(J5583&lt;=Calc!$C$13,2,1)))</f>
        <v>3</v>
      </c>
      <c r="L5583" s="49" t="n">
        <f aca="false">1+(E5583&gt;=Calc!$C$16)+(E5583&gt;=Calc!$C$17)+(E5583&gt;=Calc!$C$18)</f>
        <v>3</v>
      </c>
      <c r="M5583" s="49" t="str">
        <f aca="false">IF(AND(K5583=4,L5583&gt;=3),"Champions",IF(AND(K5583=3,L5583&gt;=3),"Loyal",IF(K5583&gt;=3,"Recent / New",IF(L5583&gt;=3,"At Risk","Hibernating / Lost"))))</f>
        <v>Loyal</v>
      </c>
      <c r="N5583" s="54" t="n">
        <f aca="false">IF(AND(Calc!$C$2&lt;=2009,Calc!$C$3&gt;=2009),F5583,0)+IF(AND(Calc!$C$2&lt;=2010,Calc!$C$3&gt;=2010),G5583,0)+IF(AND(Calc!$C$2&lt;=2011,Calc!$C$3&gt;=2011),H5583,0)</f>
        <v>1954.56</v>
      </c>
      <c r="O5583" s="61" t="n">
        <f aca="false">IF(AND(N5583&gt;0,OR(Calc!$C$4="*",B5583=Calc!$C$4)),N5583+ROW()*0.000000001,0)</f>
        <v>1954.560005583</v>
      </c>
    </row>
    <row r="5584" customFormat="false" ht="15" hidden="false" customHeight="false" outlineLevel="0" collapsed="false">
      <c r="A5584" s="49" t="n">
        <v>18017</v>
      </c>
      <c r="B5584" s="49" t="s">
        <v>189</v>
      </c>
      <c r="C5584" s="63" t="n">
        <v>40455</v>
      </c>
      <c r="D5584" s="63" t="n">
        <v>40805</v>
      </c>
      <c r="E5584" s="49" t="n">
        <v>4</v>
      </c>
      <c r="F5584" s="54" t="n">
        <v>0</v>
      </c>
      <c r="G5584" s="54" t="n">
        <v>165</v>
      </c>
      <c r="H5584" s="54" t="n">
        <v>523</v>
      </c>
      <c r="I5584" s="54" t="n">
        <f aca="false">SUM(F5584:H5584)</f>
        <v>688</v>
      </c>
      <c r="J5584" s="49" t="n">
        <f aca="false">Calc!$C$5-D5584</f>
        <v>82</v>
      </c>
      <c r="K5584" s="49" t="n">
        <f aca="false">IF(J5584&lt;=Calc!$C$11,4,IF(J5584&lt;=Calc!$C$12,3,IF(J5584&lt;=Calc!$C$13,2,1)))</f>
        <v>3</v>
      </c>
      <c r="L5584" s="49" t="n">
        <f aca="false">1+(E5584&gt;=Calc!$C$16)+(E5584&gt;=Calc!$C$17)+(E5584&gt;=Calc!$C$18)</f>
        <v>3</v>
      </c>
      <c r="M5584" s="49" t="str">
        <f aca="false">IF(AND(K5584=4,L5584&gt;=3),"Champions",IF(AND(K5584=3,L5584&gt;=3),"Loyal",IF(K5584&gt;=3,"Recent / New",IF(L5584&gt;=3,"At Risk","Hibernating / Lost"))))</f>
        <v>Loyal</v>
      </c>
      <c r="N5584" s="54" t="n">
        <f aca="false">IF(AND(Calc!$C$2&lt;=2009,Calc!$C$3&gt;=2009),F5584,0)+IF(AND(Calc!$C$2&lt;=2010,Calc!$C$3&gt;=2010),G5584,0)+IF(AND(Calc!$C$2&lt;=2011,Calc!$C$3&gt;=2011),H5584,0)</f>
        <v>688</v>
      </c>
      <c r="O5584" s="61" t="n">
        <f aca="false">IF(AND(N5584&gt;0,OR(Calc!$C$4="*",B5584=Calc!$C$4)),N5584+ROW()*0.000000001,0)</f>
        <v>688.000005584</v>
      </c>
    </row>
    <row r="5585" customFormat="false" ht="15" hidden="false" customHeight="false" outlineLevel="0" collapsed="false">
      <c r="A5585" s="49" t="n">
        <v>18018</v>
      </c>
      <c r="B5585" s="49" t="s">
        <v>189</v>
      </c>
      <c r="C5585" s="63" t="n">
        <v>40466</v>
      </c>
      <c r="D5585" s="63" t="n">
        <v>40778</v>
      </c>
      <c r="E5585" s="49" t="n">
        <v>4</v>
      </c>
      <c r="F5585" s="54" t="n">
        <v>0</v>
      </c>
      <c r="G5585" s="54" t="n">
        <v>34.55</v>
      </c>
      <c r="H5585" s="54" t="n">
        <v>122.14</v>
      </c>
      <c r="I5585" s="54" t="n">
        <f aca="false">SUM(F5585:H5585)</f>
        <v>156.69</v>
      </c>
      <c r="J5585" s="49" t="n">
        <f aca="false">Calc!$C$5-D5585</f>
        <v>109</v>
      </c>
      <c r="K5585" s="49" t="n">
        <f aca="false">IF(J5585&lt;=Calc!$C$11,4,IF(J5585&lt;=Calc!$C$12,3,IF(J5585&lt;=Calc!$C$13,2,1)))</f>
        <v>2</v>
      </c>
      <c r="L5585" s="49" t="n">
        <f aca="false">1+(E5585&gt;=Calc!$C$16)+(E5585&gt;=Calc!$C$17)+(E5585&gt;=Calc!$C$18)</f>
        <v>3</v>
      </c>
      <c r="M5585" s="49" t="str">
        <f aca="false">IF(AND(K5585=4,L5585&gt;=3),"Champions",IF(AND(K5585=3,L5585&gt;=3),"Loyal",IF(K5585&gt;=3,"Recent / New",IF(L5585&gt;=3,"At Risk","Hibernating / Lost"))))</f>
        <v>At Risk</v>
      </c>
      <c r="N5585" s="54" t="n">
        <f aca="false">IF(AND(Calc!$C$2&lt;=2009,Calc!$C$3&gt;=2009),F5585,0)+IF(AND(Calc!$C$2&lt;=2010,Calc!$C$3&gt;=2010),G5585,0)+IF(AND(Calc!$C$2&lt;=2011,Calc!$C$3&gt;=2011),H5585,0)</f>
        <v>156.69</v>
      </c>
      <c r="O5585" s="61" t="n">
        <f aca="false">IF(AND(N5585&gt;0,OR(Calc!$C$4="*",B5585=Calc!$C$4)),N5585+ROW()*0.000000001,0)</f>
        <v>156.690005585</v>
      </c>
    </row>
    <row r="5586" customFormat="false" ht="15" hidden="false" customHeight="false" outlineLevel="0" collapsed="false">
      <c r="A5586" s="49" t="n">
        <v>18019</v>
      </c>
      <c r="B5586" s="49" t="s">
        <v>189</v>
      </c>
      <c r="C5586" s="63" t="n">
        <v>40835</v>
      </c>
      <c r="D5586" s="63" t="n">
        <v>40835</v>
      </c>
      <c r="E5586" s="49" t="n">
        <v>1</v>
      </c>
      <c r="F5586" s="54" t="n">
        <v>0</v>
      </c>
      <c r="G5586" s="54" t="n">
        <v>0</v>
      </c>
      <c r="H5586" s="54" t="n">
        <v>38.45</v>
      </c>
      <c r="I5586" s="54" t="n">
        <f aca="false">SUM(F5586:H5586)</f>
        <v>38.45</v>
      </c>
      <c r="J5586" s="49" t="n">
        <f aca="false">Calc!$C$5-D5586</f>
        <v>52</v>
      </c>
      <c r="K5586" s="49" t="n">
        <f aca="false">IF(J5586&lt;=Calc!$C$11,4,IF(J5586&lt;=Calc!$C$12,3,IF(J5586&lt;=Calc!$C$13,2,1)))</f>
        <v>3</v>
      </c>
      <c r="L5586" s="49" t="n">
        <f aca="false">1+(E5586&gt;=Calc!$C$16)+(E5586&gt;=Calc!$C$17)+(E5586&gt;=Calc!$C$18)</f>
        <v>1</v>
      </c>
      <c r="M5586" s="49" t="str">
        <f aca="false">IF(AND(K5586=4,L5586&gt;=3),"Champions",IF(AND(K5586=3,L5586&gt;=3),"Loyal",IF(K5586&gt;=3,"Recent / New",IF(L5586&gt;=3,"At Risk","Hibernating / Lost"))))</f>
        <v>Recent / New</v>
      </c>
      <c r="N5586" s="54" t="n">
        <f aca="false">IF(AND(Calc!$C$2&lt;=2009,Calc!$C$3&gt;=2009),F5586,0)+IF(AND(Calc!$C$2&lt;=2010,Calc!$C$3&gt;=2010),G5586,0)+IF(AND(Calc!$C$2&lt;=2011,Calc!$C$3&gt;=2011),H5586,0)</f>
        <v>38.45</v>
      </c>
      <c r="O5586" s="61" t="n">
        <f aca="false">IF(AND(N5586&gt;0,OR(Calc!$C$4="*",B5586=Calc!$C$4)),N5586+ROW()*0.000000001,0)</f>
        <v>38.450005586</v>
      </c>
    </row>
    <row r="5587" customFormat="false" ht="15" hidden="false" customHeight="false" outlineLevel="0" collapsed="false">
      <c r="A5587" s="49" t="n">
        <v>18020</v>
      </c>
      <c r="B5587" s="49" t="s">
        <v>189</v>
      </c>
      <c r="C5587" s="63" t="n">
        <v>40343</v>
      </c>
      <c r="D5587" s="63" t="n">
        <v>40343</v>
      </c>
      <c r="E5587" s="49" t="n">
        <v>1</v>
      </c>
      <c r="F5587" s="54" t="n">
        <v>0</v>
      </c>
      <c r="G5587" s="54" t="n">
        <v>129.28</v>
      </c>
      <c r="H5587" s="54" t="n">
        <v>0</v>
      </c>
      <c r="I5587" s="54" t="n">
        <f aca="false">SUM(F5587:H5587)</f>
        <v>129.28</v>
      </c>
      <c r="J5587" s="49" t="n">
        <f aca="false">Calc!$C$5-D5587</f>
        <v>544</v>
      </c>
      <c r="K5587" s="49" t="n">
        <f aca="false">IF(J5587&lt;=Calc!$C$11,4,IF(J5587&lt;=Calc!$C$12,3,IF(J5587&lt;=Calc!$C$13,2,1)))</f>
        <v>1</v>
      </c>
      <c r="L5587" s="49" t="n">
        <f aca="false">1+(E5587&gt;=Calc!$C$16)+(E5587&gt;=Calc!$C$17)+(E5587&gt;=Calc!$C$18)</f>
        <v>1</v>
      </c>
      <c r="M5587" s="49" t="str">
        <f aca="false">IF(AND(K5587=4,L5587&gt;=3),"Champions",IF(AND(K5587=3,L5587&gt;=3),"Loyal",IF(K5587&gt;=3,"Recent / New",IF(L5587&gt;=3,"At Risk","Hibernating / Lost"))))</f>
        <v>Hibernating / Lost</v>
      </c>
      <c r="N5587" s="54" t="n">
        <f aca="false">IF(AND(Calc!$C$2&lt;=2009,Calc!$C$3&gt;=2009),F5587,0)+IF(AND(Calc!$C$2&lt;=2010,Calc!$C$3&gt;=2010),G5587,0)+IF(AND(Calc!$C$2&lt;=2011,Calc!$C$3&gt;=2011),H5587,0)</f>
        <v>129.28</v>
      </c>
      <c r="O5587" s="61" t="n">
        <f aca="false">IF(AND(N5587&gt;0,OR(Calc!$C$4="*",B5587=Calc!$C$4)),N5587+ROW()*0.000000001,0)</f>
        <v>129.280005587</v>
      </c>
    </row>
    <row r="5588" customFormat="false" ht="15" hidden="false" customHeight="false" outlineLevel="0" collapsed="false">
      <c r="A5588" s="49" t="n">
        <v>18021</v>
      </c>
      <c r="B5588" s="49" t="s">
        <v>189</v>
      </c>
      <c r="C5588" s="63" t="n">
        <v>40374</v>
      </c>
      <c r="D5588" s="63" t="n">
        <v>40377</v>
      </c>
      <c r="E5588" s="49" t="n">
        <v>2</v>
      </c>
      <c r="F5588" s="54" t="n">
        <v>0</v>
      </c>
      <c r="G5588" s="54" t="n">
        <v>216.41</v>
      </c>
      <c r="H5588" s="54" t="n">
        <v>0</v>
      </c>
      <c r="I5588" s="54" t="n">
        <f aca="false">SUM(F5588:H5588)</f>
        <v>216.41</v>
      </c>
      <c r="J5588" s="49" t="n">
        <f aca="false">Calc!$C$5-D5588</f>
        <v>510</v>
      </c>
      <c r="K5588" s="49" t="n">
        <f aca="false">IF(J5588&lt;=Calc!$C$11,4,IF(J5588&lt;=Calc!$C$12,3,IF(J5588&lt;=Calc!$C$13,2,1)))</f>
        <v>1</v>
      </c>
      <c r="L5588" s="49" t="n">
        <f aca="false">1+(E5588&gt;=Calc!$C$16)+(E5588&gt;=Calc!$C$17)+(E5588&gt;=Calc!$C$18)</f>
        <v>2</v>
      </c>
      <c r="M5588" s="49" t="str">
        <f aca="false">IF(AND(K5588=4,L5588&gt;=3),"Champions",IF(AND(K5588=3,L5588&gt;=3),"Loyal",IF(K5588&gt;=3,"Recent / New",IF(L5588&gt;=3,"At Risk","Hibernating / Lost"))))</f>
        <v>Hibernating / Lost</v>
      </c>
      <c r="N5588" s="54" t="n">
        <f aca="false">IF(AND(Calc!$C$2&lt;=2009,Calc!$C$3&gt;=2009),F5588,0)+IF(AND(Calc!$C$2&lt;=2010,Calc!$C$3&gt;=2010),G5588,0)+IF(AND(Calc!$C$2&lt;=2011,Calc!$C$3&gt;=2011),H5588,0)</f>
        <v>216.41</v>
      </c>
      <c r="O5588" s="61" t="n">
        <f aca="false">IF(AND(N5588&gt;0,OR(Calc!$C$4="*",B5588=Calc!$C$4)),N5588+ROW()*0.000000001,0)</f>
        <v>216.410005588</v>
      </c>
    </row>
    <row r="5589" customFormat="false" ht="15" hidden="false" customHeight="false" outlineLevel="0" collapsed="false">
      <c r="A5589" s="49" t="n">
        <v>18022</v>
      </c>
      <c r="B5589" s="49" t="s">
        <v>189</v>
      </c>
      <c r="C5589" s="63" t="n">
        <v>40340</v>
      </c>
      <c r="D5589" s="63" t="n">
        <v>40851</v>
      </c>
      <c r="E5589" s="49" t="n">
        <v>5</v>
      </c>
      <c r="F5589" s="54" t="n">
        <v>0</v>
      </c>
      <c r="G5589" s="54" t="n">
        <v>893.9</v>
      </c>
      <c r="H5589" s="54" t="n">
        <v>612.72</v>
      </c>
      <c r="I5589" s="54" t="n">
        <f aca="false">SUM(F5589:H5589)</f>
        <v>1506.62</v>
      </c>
      <c r="J5589" s="49" t="n">
        <f aca="false">Calc!$C$5-D5589</f>
        <v>36</v>
      </c>
      <c r="K5589" s="49" t="n">
        <f aca="false">IF(J5589&lt;=Calc!$C$11,4,IF(J5589&lt;=Calc!$C$12,3,IF(J5589&lt;=Calc!$C$13,2,1)))</f>
        <v>3</v>
      </c>
      <c r="L5589" s="49" t="n">
        <f aca="false">1+(E5589&gt;=Calc!$C$16)+(E5589&gt;=Calc!$C$17)+(E5589&gt;=Calc!$C$18)</f>
        <v>3</v>
      </c>
      <c r="M5589" s="49" t="str">
        <f aca="false">IF(AND(K5589=4,L5589&gt;=3),"Champions",IF(AND(K5589=3,L5589&gt;=3),"Loyal",IF(K5589&gt;=3,"Recent / New",IF(L5589&gt;=3,"At Risk","Hibernating / Lost"))))</f>
        <v>Loyal</v>
      </c>
      <c r="N5589" s="54" t="n">
        <f aca="false">IF(AND(Calc!$C$2&lt;=2009,Calc!$C$3&gt;=2009),F5589,0)+IF(AND(Calc!$C$2&lt;=2010,Calc!$C$3&gt;=2010),G5589,0)+IF(AND(Calc!$C$2&lt;=2011,Calc!$C$3&gt;=2011),H5589,0)</f>
        <v>1506.62</v>
      </c>
      <c r="O5589" s="61" t="n">
        <f aca="false">IF(AND(N5589&gt;0,OR(Calc!$C$4="*",B5589=Calc!$C$4)),N5589+ROW()*0.000000001,0)</f>
        <v>1506.620005589</v>
      </c>
    </row>
    <row r="5590" customFormat="false" ht="15" hidden="false" customHeight="false" outlineLevel="0" collapsed="false">
      <c r="A5590" s="49" t="n">
        <v>18024</v>
      </c>
      <c r="B5590" s="49" t="s">
        <v>189</v>
      </c>
      <c r="C5590" s="63" t="n">
        <v>40734</v>
      </c>
      <c r="D5590" s="63" t="n">
        <v>40734</v>
      </c>
      <c r="E5590" s="49" t="n">
        <v>2</v>
      </c>
      <c r="F5590" s="54" t="n">
        <v>0</v>
      </c>
      <c r="G5590" s="54" t="n">
        <v>0</v>
      </c>
      <c r="H5590" s="54" t="n">
        <v>236.78</v>
      </c>
      <c r="I5590" s="54" t="n">
        <f aca="false">SUM(F5590:H5590)</f>
        <v>236.78</v>
      </c>
      <c r="J5590" s="49" t="n">
        <f aca="false">Calc!$C$5-D5590</f>
        <v>153</v>
      </c>
      <c r="K5590" s="49" t="n">
        <f aca="false">IF(J5590&lt;=Calc!$C$11,4,IF(J5590&lt;=Calc!$C$12,3,IF(J5590&lt;=Calc!$C$13,2,1)))</f>
        <v>2</v>
      </c>
      <c r="L5590" s="49" t="n">
        <f aca="false">1+(E5590&gt;=Calc!$C$16)+(E5590&gt;=Calc!$C$17)+(E5590&gt;=Calc!$C$18)</f>
        <v>2</v>
      </c>
      <c r="M5590" s="49" t="str">
        <f aca="false">IF(AND(K5590=4,L5590&gt;=3),"Champions",IF(AND(K5590=3,L5590&gt;=3),"Loyal",IF(K5590&gt;=3,"Recent / New",IF(L5590&gt;=3,"At Risk","Hibernating / Lost"))))</f>
        <v>Hibernating / Lost</v>
      </c>
      <c r="N5590" s="54" t="n">
        <f aca="false">IF(AND(Calc!$C$2&lt;=2009,Calc!$C$3&gt;=2009),F5590,0)+IF(AND(Calc!$C$2&lt;=2010,Calc!$C$3&gt;=2010),G5590,0)+IF(AND(Calc!$C$2&lt;=2011,Calc!$C$3&gt;=2011),H5590,0)</f>
        <v>236.78</v>
      </c>
      <c r="O5590" s="61" t="n">
        <f aca="false">IF(AND(N5590&gt;0,OR(Calc!$C$4="*",B5590=Calc!$C$4)),N5590+ROW()*0.000000001,0)</f>
        <v>236.78000559</v>
      </c>
    </row>
    <row r="5591" customFormat="false" ht="15" hidden="false" customHeight="false" outlineLevel="0" collapsed="false">
      <c r="A5591" s="49" t="n">
        <v>18025</v>
      </c>
      <c r="B5591" s="49" t="s">
        <v>189</v>
      </c>
      <c r="C5591" s="63" t="n">
        <v>40267</v>
      </c>
      <c r="D5591" s="63" t="n">
        <v>40507</v>
      </c>
      <c r="E5591" s="49" t="n">
        <v>6</v>
      </c>
      <c r="F5591" s="54" t="n">
        <v>0</v>
      </c>
      <c r="G5591" s="54" t="n">
        <v>1177.72</v>
      </c>
      <c r="H5591" s="54" t="n">
        <v>0</v>
      </c>
      <c r="I5591" s="54" t="n">
        <f aca="false">SUM(F5591:H5591)</f>
        <v>1177.72</v>
      </c>
      <c r="J5591" s="49" t="n">
        <f aca="false">Calc!$C$5-D5591</f>
        <v>380</v>
      </c>
      <c r="K5591" s="49" t="n">
        <f aca="false">IF(J5591&lt;=Calc!$C$11,4,IF(J5591&lt;=Calc!$C$12,3,IF(J5591&lt;=Calc!$C$13,2,1)))</f>
        <v>2</v>
      </c>
      <c r="L5591" s="49" t="n">
        <f aca="false">1+(E5591&gt;=Calc!$C$16)+(E5591&gt;=Calc!$C$17)+(E5591&gt;=Calc!$C$18)</f>
        <v>3</v>
      </c>
      <c r="M5591" s="49" t="str">
        <f aca="false">IF(AND(K5591=4,L5591&gt;=3),"Champions",IF(AND(K5591=3,L5591&gt;=3),"Loyal",IF(K5591&gt;=3,"Recent / New",IF(L5591&gt;=3,"At Risk","Hibernating / Lost"))))</f>
        <v>At Risk</v>
      </c>
      <c r="N5591" s="54" t="n">
        <f aca="false">IF(AND(Calc!$C$2&lt;=2009,Calc!$C$3&gt;=2009),F5591,0)+IF(AND(Calc!$C$2&lt;=2010,Calc!$C$3&gt;=2010),G5591,0)+IF(AND(Calc!$C$2&lt;=2011,Calc!$C$3&gt;=2011),H5591,0)</f>
        <v>1177.72</v>
      </c>
      <c r="O5591" s="61" t="n">
        <f aca="false">IF(AND(N5591&gt;0,OR(Calc!$C$4="*",B5591=Calc!$C$4)),N5591+ROW()*0.000000001,0)</f>
        <v>1177.720005591</v>
      </c>
    </row>
    <row r="5592" customFormat="false" ht="15" hidden="false" customHeight="false" outlineLevel="0" collapsed="false">
      <c r="A5592" s="49" t="n">
        <v>18026</v>
      </c>
      <c r="B5592" s="49" t="s">
        <v>189</v>
      </c>
      <c r="C5592" s="63" t="n">
        <v>40381</v>
      </c>
      <c r="D5592" s="63" t="n">
        <v>40386</v>
      </c>
      <c r="E5592" s="49" t="n">
        <v>2</v>
      </c>
      <c r="F5592" s="54" t="n">
        <v>0</v>
      </c>
      <c r="G5592" s="54" t="n">
        <v>2074.07</v>
      </c>
      <c r="H5592" s="54" t="n">
        <v>0</v>
      </c>
      <c r="I5592" s="54" t="n">
        <f aca="false">SUM(F5592:H5592)</f>
        <v>2074.07</v>
      </c>
      <c r="J5592" s="49" t="n">
        <f aca="false">Calc!$C$5-D5592</f>
        <v>501</v>
      </c>
      <c r="K5592" s="49" t="n">
        <f aca="false">IF(J5592&lt;=Calc!$C$11,4,IF(J5592&lt;=Calc!$C$12,3,IF(J5592&lt;=Calc!$C$13,2,1)))</f>
        <v>1</v>
      </c>
      <c r="L5592" s="49" t="n">
        <f aca="false">1+(E5592&gt;=Calc!$C$16)+(E5592&gt;=Calc!$C$17)+(E5592&gt;=Calc!$C$18)</f>
        <v>2</v>
      </c>
      <c r="M5592" s="49" t="str">
        <f aca="false">IF(AND(K5592=4,L5592&gt;=3),"Champions",IF(AND(K5592=3,L5592&gt;=3),"Loyal",IF(K5592&gt;=3,"Recent / New",IF(L5592&gt;=3,"At Risk","Hibernating / Lost"))))</f>
        <v>Hibernating / Lost</v>
      </c>
      <c r="N5592" s="54" t="n">
        <f aca="false">IF(AND(Calc!$C$2&lt;=2009,Calc!$C$3&gt;=2009),F5592,0)+IF(AND(Calc!$C$2&lt;=2010,Calc!$C$3&gt;=2010),G5592,0)+IF(AND(Calc!$C$2&lt;=2011,Calc!$C$3&gt;=2011),H5592,0)</f>
        <v>2074.07</v>
      </c>
      <c r="O5592" s="61" t="n">
        <f aca="false">IF(AND(N5592&gt;0,OR(Calc!$C$4="*",B5592=Calc!$C$4)),N5592+ROW()*0.000000001,0)</f>
        <v>2074.070005592</v>
      </c>
    </row>
    <row r="5593" customFormat="false" ht="15" hidden="false" customHeight="false" outlineLevel="0" collapsed="false">
      <c r="A5593" s="49" t="n">
        <v>18027</v>
      </c>
      <c r="B5593" s="49" t="s">
        <v>189</v>
      </c>
      <c r="C5593" s="63" t="n">
        <v>40788</v>
      </c>
      <c r="D5593" s="63" t="n">
        <v>40788</v>
      </c>
      <c r="E5593" s="49" t="n">
        <v>1</v>
      </c>
      <c r="F5593" s="54" t="n">
        <v>0</v>
      </c>
      <c r="G5593" s="54" t="n">
        <v>0</v>
      </c>
      <c r="H5593" s="54" t="n">
        <v>115.31</v>
      </c>
      <c r="I5593" s="54" t="n">
        <f aca="false">SUM(F5593:H5593)</f>
        <v>115.31</v>
      </c>
      <c r="J5593" s="49" t="n">
        <f aca="false">Calc!$C$5-D5593</f>
        <v>99</v>
      </c>
      <c r="K5593" s="49" t="n">
        <f aca="false">IF(J5593&lt;=Calc!$C$11,4,IF(J5593&lt;=Calc!$C$12,3,IF(J5593&lt;=Calc!$C$13,2,1)))</f>
        <v>2</v>
      </c>
      <c r="L5593" s="49" t="n">
        <f aca="false">1+(E5593&gt;=Calc!$C$16)+(E5593&gt;=Calc!$C$17)+(E5593&gt;=Calc!$C$18)</f>
        <v>1</v>
      </c>
      <c r="M5593" s="49" t="str">
        <f aca="false">IF(AND(K5593=4,L5593&gt;=3),"Champions",IF(AND(K5593=3,L5593&gt;=3),"Loyal",IF(K5593&gt;=3,"Recent / New",IF(L5593&gt;=3,"At Risk","Hibernating / Lost"))))</f>
        <v>Hibernating / Lost</v>
      </c>
      <c r="N5593" s="54" t="n">
        <f aca="false">IF(AND(Calc!$C$2&lt;=2009,Calc!$C$3&gt;=2009),F5593,0)+IF(AND(Calc!$C$2&lt;=2010,Calc!$C$3&gt;=2010),G5593,0)+IF(AND(Calc!$C$2&lt;=2011,Calc!$C$3&gt;=2011),H5593,0)</f>
        <v>115.31</v>
      </c>
      <c r="O5593" s="61" t="n">
        <f aca="false">IF(AND(N5593&gt;0,OR(Calc!$C$4="*",B5593=Calc!$C$4)),N5593+ROW()*0.000000001,0)</f>
        <v>115.310005593</v>
      </c>
    </row>
    <row r="5594" customFormat="false" ht="15" hidden="false" customHeight="false" outlineLevel="0" collapsed="false">
      <c r="A5594" s="49" t="n">
        <v>18028</v>
      </c>
      <c r="B5594" s="49" t="s">
        <v>189</v>
      </c>
      <c r="C5594" s="63" t="n">
        <v>40303</v>
      </c>
      <c r="D5594" s="63" t="n">
        <v>40303</v>
      </c>
      <c r="E5594" s="49" t="n">
        <v>1</v>
      </c>
      <c r="F5594" s="54" t="n">
        <v>0</v>
      </c>
      <c r="G5594" s="54" t="n">
        <v>192.05</v>
      </c>
      <c r="H5594" s="54" t="n">
        <v>0</v>
      </c>
      <c r="I5594" s="54" t="n">
        <f aca="false">SUM(F5594:H5594)</f>
        <v>192.05</v>
      </c>
      <c r="J5594" s="49" t="n">
        <f aca="false">Calc!$C$5-D5594</f>
        <v>584</v>
      </c>
      <c r="K5594" s="49" t="n">
        <f aca="false">IF(J5594&lt;=Calc!$C$11,4,IF(J5594&lt;=Calc!$C$12,3,IF(J5594&lt;=Calc!$C$13,2,1)))</f>
        <v>1</v>
      </c>
      <c r="L5594" s="49" t="n">
        <f aca="false">1+(E5594&gt;=Calc!$C$16)+(E5594&gt;=Calc!$C$17)+(E5594&gt;=Calc!$C$18)</f>
        <v>1</v>
      </c>
      <c r="M5594" s="49" t="str">
        <f aca="false">IF(AND(K5594=4,L5594&gt;=3),"Champions",IF(AND(K5594=3,L5594&gt;=3),"Loyal",IF(K5594&gt;=3,"Recent / New",IF(L5594&gt;=3,"At Risk","Hibernating / Lost"))))</f>
        <v>Hibernating / Lost</v>
      </c>
      <c r="N5594" s="54" t="n">
        <f aca="false">IF(AND(Calc!$C$2&lt;=2009,Calc!$C$3&gt;=2009),F5594,0)+IF(AND(Calc!$C$2&lt;=2010,Calc!$C$3&gt;=2010),G5594,0)+IF(AND(Calc!$C$2&lt;=2011,Calc!$C$3&gt;=2011),H5594,0)</f>
        <v>192.05</v>
      </c>
      <c r="O5594" s="61" t="n">
        <f aca="false">IF(AND(N5594&gt;0,OR(Calc!$C$4="*",B5594=Calc!$C$4)),N5594+ROW()*0.000000001,0)</f>
        <v>192.050005594</v>
      </c>
    </row>
    <row r="5595" customFormat="false" ht="15" hidden="false" customHeight="false" outlineLevel="0" collapsed="false">
      <c r="A5595" s="49" t="n">
        <v>18029</v>
      </c>
      <c r="B5595" s="49" t="s">
        <v>189</v>
      </c>
      <c r="C5595" s="63" t="n">
        <v>40244</v>
      </c>
      <c r="D5595" s="63" t="n">
        <v>40244</v>
      </c>
      <c r="E5595" s="49" t="n">
        <v>1</v>
      </c>
      <c r="F5595" s="54" t="n">
        <v>0</v>
      </c>
      <c r="G5595" s="54" t="n">
        <v>433.77</v>
      </c>
      <c r="H5595" s="54" t="n">
        <v>0</v>
      </c>
      <c r="I5595" s="54" t="n">
        <f aca="false">SUM(F5595:H5595)</f>
        <v>433.77</v>
      </c>
      <c r="J5595" s="49" t="n">
        <f aca="false">Calc!$C$5-D5595</f>
        <v>643</v>
      </c>
      <c r="K5595" s="49" t="n">
        <f aca="false">IF(J5595&lt;=Calc!$C$11,4,IF(J5595&lt;=Calc!$C$12,3,IF(J5595&lt;=Calc!$C$13,2,1)))</f>
        <v>1</v>
      </c>
      <c r="L5595" s="49" t="n">
        <f aca="false">1+(E5595&gt;=Calc!$C$16)+(E5595&gt;=Calc!$C$17)+(E5595&gt;=Calc!$C$18)</f>
        <v>1</v>
      </c>
      <c r="M5595" s="49" t="str">
        <f aca="false">IF(AND(K5595=4,L5595&gt;=3),"Champions",IF(AND(K5595=3,L5595&gt;=3),"Loyal",IF(K5595&gt;=3,"Recent / New",IF(L5595&gt;=3,"At Risk","Hibernating / Lost"))))</f>
        <v>Hibernating / Lost</v>
      </c>
      <c r="N5595" s="54" t="n">
        <f aca="false">IF(AND(Calc!$C$2&lt;=2009,Calc!$C$3&gt;=2009),F5595,0)+IF(AND(Calc!$C$2&lt;=2010,Calc!$C$3&gt;=2010),G5595,0)+IF(AND(Calc!$C$2&lt;=2011,Calc!$C$3&gt;=2011),H5595,0)</f>
        <v>433.77</v>
      </c>
      <c r="O5595" s="61" t="n">
        <f aca="false">IF(AND(N5595&gt;0,OR(Calc!$C$4="*",B5595=Calc!$C$4)),N5595+ROW()*0.000000001,0)</f>
        <v>433.770005595</v>
      </c>
    </row>
    <row r="5596" customFormat="false" ht="15" hidden="false" customHeight="false" outlineLevel="0" collapsed="false">
      <c r="A5596" s="49" t="n">
        <v>18030</v>
      </c>
      <c r="B5596" s="49" t="s">
        <v>189</v>
      </c>
      <c r="C5596" s="63" t="n">
        <v>40844</v>
      </c>
      <c r="D5596" s="63" t="n">
        <v>40882</v>
      </c>
      <c r="E5596" s="49" t="n">
        <v>2</v>
      </c>
      <c r="F5596" s="54" t="n">
        <v>0</v>
      </c>
      <c r="G5596" s="54" t="n">
        <v>0</v>
      </c>
      <c r="H5596" s="54" t="n">
        <v>220.7</v>
      </c>
      <c r="I5596" s="54" t="n">
        <f aca="false">SUM(F5596:H5596)</f>
        <v>220.7</v>
      </c>
      <c r="J5596" s="49" t="n">
        <f aca="false">Calc!$C$5-D5596</f>
        <v>5</v>
      </c>
      <c r="K5596" s="49" t="n">
        <f aca="false">IF(J5596&lt;=Calc!$C$11,4,IF(J5596&lt;=Calc!$C$12,3,IF(J5596&lt;=Calc!$C$13,2,1)))</f>
        <v>4</v>
      </c>
      <c r="L5596" s="49" t="n">
        <f aca="false">1+(E5596&gt;=Calc!$C$16)+(E5596&gt;=Calc!$C$17)+(E5596&gt;=Calc!$C$18)</f>
        <v>2</v>
      </c>
      <c r="M5596" s="49" t="str">
        <f aca="false">IF(AND(K5596=4,L5596&gt;=3),"Champions",IF(AND(K5596=3,L5596&gt;=3),"Loyal",IF(K5596&gt;=3,"Recent / New",IF(L5596&gt;=3,"At Risk","Hibernating / Lost"))))</f>
        <v>Recent / New</v>
      </c>
      <c r="N5596" s="54" t="n">
        <f aca="false">IF(AND(Calc!$C$2&lt;=2009,Calc!$C$3&gt;=2009),F5596,0)+IF(AND(Calc!$C$2&lt;=2010,Calc!$C$3&gt;=2010),G5596,0)+IF(AND(Calc!$C$2&lt;=2011,Calc!$C$3&gt;=2011),H5596,0)</f>
        <v>220.7</v>
      </c>
      <c r="O5596" s="61" t="n">
        <f aca="false">IF(AND(N5596&gt;0,OR(Calc!$C$4="*",B5596=Calc!$C$4)),N5596+ROW()*0.000000001,0)</f>
        <v>220.700005596</v>
      </c>
    </row>
    <row r="5597" customFormat="false" ht="15" hidden="false" customHeight="false" outlineLevel="0" collapsed="false">
      <c r="A5597" s="49" t="n">
        <v>18031</v>
      </c>
      <c r="B5597" s="49" t="s">
        <v>189</v>
      </c>
      <c r="C5597" s="63" t="n">
        <v>40508</v>
      </c>
      <c r="D5597" s="63" t="n">
        <v>40508</v>
      </c>
      <c r="E5597" s="49" t="n">
        <v>1</v>
      </c>
      <c r="F5597" s="54" t="n">
        <v>0</v>
      </c>
      <c r="G5597" s="54" t="n">
        <v>451.3</v>
      </c>
      <c r="H5597" s="54" t="n">
        <v>0</v>
      </c>
      <c r="I5597" s="54" t="n">
        <f aca="false">SUM(F5597:H5597)</f>
        <v>451.3</v>
      </c>
      <c r="J5597" s="49" t="n">
        <f aca="false">Calc!$C$5-D5597</f>
        <v>379</v>
      </c>
      <c r="K5597" s="49" t="n">
        <f aca="false">IF(J5597&lt;=Calc!$C$11,4,IF(J5597&lt;=Calc!$C$12,3,IF(J5597&lt;=Calc!$C$13,2,1)))</f>
        <v>2</v>
      </c>
      <c r="L5597" s="49" t="n">
        <f aca="false">1+(E5597&gt;=Calc!$C$16)+(E5597&gt;=Calc!$C$17)+(E5597&gt;=Calc!$C$18)</f>
        <v>1</v>
      </c>
      <c r="M5597" s="49" t="str">
        <f aca="false">IF(AND(K5597=4,L5597&gt;=3),"Champions",IF(AND(K5597=3,L5597&gt;=3),"Loyal",IF(K5597&gt;=3,"Recent / New",IF(L5597&gt;=3,"At Risk","Hibernating / Lost"))))</f>
        <v>Hibernating / Lost</v>
      </c>
      <c r="N5597" s="54" t="n">
        <f aca="false">IF(AND(Calc!$C$2&lt;=2009,Calc!$C$3&gt;=2009),F5597,0)+IF(AND(Calc!$C$2&lt;=2010,Calc!$C$3&gt;=2010),G5597,0)+IF(AND(Calc!$C$2&lt;=2011,Calc!$C$3&gt;=2011),H5597,0)</f>
        <v>451.3</v>
      </c>
      <c r="O5597" s="61" t="n">
        <f aca="false">IF(AND(N5597&gt;0,OR(Calc!$C$4="*",B5597=Calc!$C$4)),N5597+ROW()*0.000000001,0)</f>
        <v>451.300005597</v>
      </c>
    </row>
    <row r="5598" customFormat="false" ht="15" hidden="false" customHeight="false" outlineLevel="0" collapsed="false">
      <c r="A5598" s="49" t="n">
        <v>18032</v>
      </c>
      <c r="B5598" s="49" t="s">
        <v>189</v>
      </c>
      <c r="C5598" s="63" t="n">
        <v>40552</v>
      </c>
      <c r="D5598" s="63" t="n">
        <v>40552</v>
      </c>
      <c r="E5598" s="49" t="n">
        <v>1</v>
      </c>
      <c r="F5598" s="54" t="n">
        <v>0</v>
      </c>
      <c r="G5598" s="54" t="n">
        <v>0</v>
      </c>
      <c r="H5598" s="54" t="n">
        <v>73.5</v>
      </c>
      <c r="I5598" s="54" t="n">
        <f aca="false">SUM(F5598:H5598)</f>
        <v>73.5</v>
      </c>
      <c r="J5598" s="49" t="n">
        <f aca="false">Calc!$C$5-D5598</f>
        <v>335</v>
      </c>
      <c r="K5598" s="49" t="n">
        <f aca="false">IF(J5598&lt;=Calc!$C$11,4,IF(J5598&lt;=Calc!$C$12,3,IF(J5598&lt;=Calc!$C$13,2,1)))</f>
        <v>2</v>
      </c>
      <c r="L5598" s="49" t="n">
        <f aca="false">1+(E5598&gt;=Calc!$C$16)+(E5598&gt;=Calc!$C$17)+(E5598&gt;=Calc!$C$18)</f>
        <v>1</v>
      </c>
      <c r="M5598" s="49" t="str">
        <f aca="false">IF(AND(K5598=4,L5598&gt;=3),"Champions",IF(AND(K5598=3,L5598&gt;=3),"Loyal",IF(K5598&gt;=3,"Recent / New",IF(L5598&gt;=3,"At Risk","Hibernating / Lost"))))</f>
        <v>Hibernating / Lost</v>
      </c>
      <c r="N5598" s="54" t="n">
        <f aca="false">IF(AND(Calc!$C$2&lt;=2009,Calc!$C$3&gt;=2009),F5598,0)+IF(AND(Calc!$C$2&lt;=2010,Calc!$C$3&gt;=2010),G5598,0)+IF(AND(Calc!$C$2&lt;=2011,Calc!$C$3&gt;=2011),H5598,0)</f>
        <v>73.5</v>
      </c>
      <c r="O5598" s="61" t="n">
        <f aca="false">IF(AND(N5598&gt;0,OR(Calc!$C$4="*",B5598=Calc!$C$4)),N5598+ROW()*0.000000001,0)</f>
        <v>73.500005598</v>
      </c>
    </row>
    <row r="5599" customFormat="false" ht="15" hidden="false" customHeight="false" outlineLevel="0" collapsed="false">
      <c r="A5599" s="49" t="n">
        <v>18033</v>
      </c>
      <c r="B5599" s="49" t="s">
        <v>189</v>
      </c>
      <c r="C5599" s="63" t="n">
        <v>40821</v>
      </c>
      <c r="D5599" s="63" t="n">
        <v>40821</v>
      </c>
      <c r="E5599" s="49" t="n">
        <v>1</v>
      </c>
      <c r="F5599" s="54" t="n">
        <v>0</v>
      </c>
      <c r="G5599" s="54" t="n">
        <v>0</v>
      </c>
      <c r="H5599" s="54" t="n">
        <v>93.82</v>
      </c>
      <c r="I5599" s="54" t="n">
        <f aca="false">SUM(F5599:H5599)</f>
        <v>93.82</v>
      </c>
      <c r="J5599" s="49" t="n">
        <f aca="false">Calc!$C$5-D5599</f>
        <v>66</v>
      </c>
      <c r="K5599" s="49" t="n">
        <f aca="false">IF(J5599&lt;=Calc!$C$11,4,IF(J5599&lt;=Calc!$C$12,3,IF(J5599&lt;=Calc!$C$13,2,1)))</f>
        <v>3</v>
      </c>
      <c r="L5599" s="49" t="n">
        <f aca="false">1+(E5599&gt;=Calc!$C$16)+(E5599&gt;=Calc!$C$17)+(E5599&gt;=Calc!$C$18)</f>
        <v>1</v>
      </c>
      <c r="M5599" s="49" t="str">
        <f aca="false">IF(AND(K5599=4,L5599&gt;=3),"Champions",IF(AND(K5599=3,L5599&gt;=3),"Loyal",IF(K5599&gt;=3,"Recent / New",IF(L5599&gt;=3,"At Risk","Hibernating / Lost"))))</f>
        <v>Recent / New</v>
      </c>
      <c r="N5599" s="54" t="n">
        <f aca="false">IF(AND(Calc!$C$2&lt;=2009,Calc!$C$3&gt;=2009),F5599,0)+IF(AND(Calc!$C$2&lt;=2010,Calc!$C$3&gt;=2010),G5599,0)+IF(AND(Calc!$C$2&lt;=2011,Calc!$C$3&gt;=2011),H5599,0)</f>
        <v>93.82</v>
      </c>
      <c r="O5599" s="61" t="n">
        <f aca="false">IF(AND(N5599&gt;0,OR(Calc!$C$4="*",B5599=Calc!$C$4)),N5599+ROW()*0.000000001,0)</f>
        <v>93.820005599</v>
      </c>
    </row>
    <row r="5600" customFormat="false" ht="15" hidden="false" customHeight="false" outlineLevel="0" collapsed="false">
      <c r="A5600" s="49" t="n">
        <v>18034</v>
      </c>
      <c r="B5600" s="49" t="s">
        <v>189</v>
      </c>
      <c r="C5600" s="63" t="n">
        <v>40511</v>
      </c>
      <c r="D5600" s="63" t="n">
        <v>40865</v>
      </c>
      <c r="E5600" s="49" t="n">
        <v>3</v>
      </c>
      <c r="F5600" s="54" t="n">
        <v>0</v>
      </c>
      <c r="G5600" s="54" t="n">
        <v>334.67</v>
      </c>
      <c r="H5600" s="54" t="n">
        <v>418.68</v>
      </c>
      <c r="I5600" s="54" t="n">
        <f aca="false">SUM(F5600:H5600)</f>
        <v>753.35</v>
      </c>
      <c r="J5600" s="49" t="n">
        <f aca="false">Calc!$C$5-D5600</f>
        <v>22</v>
      </c>
      <c r="K5600" s="49" t="n">
        <f aca="false">IF(J5600&lt;=Calc!$C$11,4,IF(J5600&lt;=Calc!$C$12,3,IF(J5600&lt;=Calc!$C$13,2,1)))</f>
        <v>4</v>
      </c>
      <c r="L5600" s="49" t="n">
        <f aca="false">1+(E5600&gt;=Calc!$C$16)+(E5600&gt;=Calc!$C$17)+(E5600&gt;=Calc!$C$18)</f>
        <v>2</v>
      </c>
      <c r="M5600" s="49" t="str">
        <f aca="false">IF(AND(K5600=4,L5600&gt;=3),"Champions",IF(AND(K5600=3,L5600&gt;=3),"Loyal",IF(K5600&gt;=3,"Recent / New",IF(L5600&gt;=3,"At Risk","Hibernating / Lost"))))</f>
        <v>Recent / New</v>
      </c>
      <c r="N5600" s="54" t="n">
        <f aca="false">IF(AND(Calc!$C$2&lt;=2009,Calc!$C$3&gt;=2009),F5600,0)+IF(AND(Calc!$C$2&lt;=2010,Calc!$C$3&gt;=2010),G5600,0)+IF(AND(Calc!$C$2&lt;=2011,Calc!$C$3&gt;=2011),H5600,0)</f>
        <v>753.35</v>
      </c>
      <c r="O5600" s="61" t="n">
        <f aca="false">IF(AND(N5600&gt;0,OR(Calc!$C$4="*",B5600=Calc!$C$4)),N5600+ROW()*0.000000001,0)</f>
        <v>753.3500056</v>
      </c>
    </row>
    <row r="5601" customFormat="false" ht="15" hidden="false" customHeight="false" outlineLevel="0" collapsed="false">
      <c r="A5601" s="49" t="n">
        <v>18035</v>
      </c>
      <c r="B5601" s="49" t="s">
        <v>189</v>
      </c>
      <c r="C5601" s="63" t="n">
        <v>40501</v>
      </c>
      <c r="D5601" s="63" t="n">
        <v>40851</v>
      </c>
      <c r="E5601" s="49" t="n">
        <v>5</v>
      </c>
      <c r="F5601" s="54" t="n">
        <v>0</v>
      </c>
      <c r="G5601" s="54" t="n">
        <v>546.34</v>
      </c>
      <c r="H5601" s="54" t="n">
        <v>713.89</v>
      </c>
      <c r="I5601" s="54" t="n">
        <f aca="false">SUM(F5601:H5601)</f>
        <v>1260.23</v>
      </c>
      <c r="J5601" s="49" t="n">
        <f aca="false">Calc!$C$5-D5601</f>
        <v>36</v>
      </c>
      <c r="K5601" s="49" t="n">
        <f aca="false">IF(J5601&lt;=Calc!$C$11,4,IF(J5601&lt;=Calc!$C$12,3,IF(J5601&lt;=Calc!$C$13,2,1)))</f>
        <v>3</v>
      </c>
      <c r="L5601" s="49" t="n">
        <f aca="false">1+(E5601&gt;=Calc!$C$16)+(E5601&gt;=Calc!$C$17)+(E5601&gt;=Calc!$C$18)</f>
        <v>3</v>
      </c>
      <c r="M5601" s="49" t="str">
        <f aca="false">IF(AND(K5601=4,L5601&gt;=3),"Champions",IF(AND(K5601=3,L5601&gt;=3),"Loyal",IF(K5601&gt;=3,"Recent / New",IF(L5601&gt;=3,"At Risk","Hibernating / Lost"))))</f>
        <v>Loyal</v>
      </c>
      <c r="N5601" s="54" t="n">
        <f aca="false">IF(AND(Calc!$C$2&lt;=2009,Calc!$C$3&gt;=2009),F5601,0)+IF(AND(Calc!$C$2&lt;=2010,Calc!$C$3&gt;=2010),G5601,0)+IF(AND(Calc!$C$2&lt;=2011,Calc!$C$3&gt;=2011),H5601,0)</f>
        <v>1260.23</v>
      </c>
      <c r="O5601" s="61" t="n">
        <f aca="false">IF(AND(N5601&gt;0,OR(Calc!$C$4="*",B5601=Calc!$C$4)),N5601+ROW()*0.000000001,0)</f>
        <v>1260.230005601</v>
      </c>
    </row>
    <row r="5602" customFormat="false" ht="15" hidden="false" customHeight="false" outlineLevel="0" collapsed="false">
      <c r="A5602" s="49" t="n">
        <v>18036</v>
      </c>
      <c r="B5602" s="49" t="s">
        <v>189</v>
      </c>
      <c r="C5602" s="63" t="n">
        <v>40165</v>
      </c>
      <c r="D5602" s="63" t="n">
        <v>40854</v>
      </c>
      <c r="E5602" s="49" t="n">
        <v>11</v>
      </c>
      <c r="F5602" s="54" t="n">
        <v>70.8</v>
      </c>
      <c r="G5602" s="54" t="n">
        <v>1071.57</v>
      </c>
      <c r="H5602" s="54" t="n">
        <v>403.12</v>
      </c>
      <c r="I5602" s="54" t="n">
        <f aca="false">SUM(F5602:H5602)</f>
        <v>1545.49</v>
      </c>
      <c r="J5602" s="49" t="n">
        <f aca="false">Calc!$C$5-D5602</f>
        <v>33</v>
      </c>
      <c r="K5602" s="49" t="n">
        <f aca="false">IF(J5602&lt;=Calc!$C$11,4,IF(J5602&lt;=Calc!$C$12,3,IF(J5602&lt;=Calc!$C$13,2,1)))</f>
        <v>3</v>
      </c>
      <c r="L5602" s="49" t="n">
        <f aca="false">1+(E5602&gt;=Calc!$C$16)+(E5602&gt;=Calc!$C$17)+(E5602&gt;=Calc!$C$18)</f>
        <v>4</v>
      </c>
      <c r="M5602" s="49" t="str">
        <f aca="false">IF(AND(K5602=4,L5602&gt;=3),"Champions",IF(AND(K5602=3,L5602&gt;=3),"Loyal",IF(K5602&gt;=3,"Recent / New",IF(L5602&gt;=3,"At Risk","Hibernating / Lost"))))</f>
        <v>Loyal</v>
      </c>
      <c r="N5602" s="54" t="n">
        <f aca="false">IF(AND(Calc!$C$2&lt;=2009,Calc!$C$3&gt;=2009),F5602,0)+IF(AND(Calc!$C$2&lt;=2010,Calc!$C$3&gt;=2010),G5602,0)+IF(AND(Calc!$C$2&lt;=2011,Calc!$C$3&gt;=2011),H5602,0)</f>
        <v>1545.49</v>
      </c>
      <c r="O5602" s="61" t="n">
        <f aca="false">IF(AND(N5602&gt;0,OR(Calc!$C$4="*",B5602=Calc!$C$4)),N5602+ROW()*0.000000001,0)</f>
        <v>1545.490005602</v>
      </c>
    </row>
    <row r="5603" customFormat="false" ht="15" hidden="false" customHeight="false" outlineLevel="0" collapsed="false">
      <c r="A5603" s="49" t="n">
        <v>18037</v>
      </c>
      <c r="B5603" s="49" t="s">
        <v>189</v>
      </c>
      <c r="C5603" s="63" t="n">
        <v>40148</v>
      </c>
      <c r="D5603" s="63" t="n">
        <v>40732</v>
      </c>
      <c r="E5603" s="49" t="n">
        <v>15</v>
      </c>
      <c r="F5603" s="54" t="n">
        <v>27.65</v>
      </c>
      <c r="G5603" s="54" t="n">
        <v>101.05</v>
      </c>
      <c r="H5603" s="54" t="n">
        <v>38.72</v>
      </c>
      <c r="I5603" s="54" t="n">
        <f aca="false">SUM(F5603:H5603)</f>
        <v>167.42</v>
      </c>
      <c r="J5603" s="49" t="n">
        <f aca="false">Calc!$C$5-D5603</f>
        <v>155</v>
      </c>
      <c r="K5603" s="49" t="n">
        <f aca="false">IF(J5603&lt;=Calc!$C$11,4,IF(J5603&lt;=Calc!$C$12,3,IF(J5603&lt;=Calc!$C$13,2,1)))</f>
        <v>2</v>
      </c>
      <c r="L5603" s="49" t="n">
        <f aca="false">1+(E5603&gt;=Calc!$C$16)+(E5603&gt;=Calc!$C$17)+(E5603&gt;=Calc!$C$18)</f>
        <v>4</v>
      </c>
      <c r="M5603" s="49" t="str">
        <f aca="false">IF(AND(K5603=4,L5603&gt;=3),"Champions",IF(AND(K5603=3,L5603&gt;=3),"Loyal",IF(K5603&gt;=3,"Recent / New",IF(L5603&gt;=3,"At Risk","Hibernating / Lost"))))</f>
        <v>At Risk</v>
      </c>
      <c r="N5603" s="54" t="n">
        <f aca="false">IF(AND(Calc!$C$2&lt;=2009,Calc!$C$3&gt;=2009),F5603,0)+IF(AND(Calc!$C$2&lt;=2010,Calc!$C$3&gt;=2010),G5603,0)+IF(AND(Calc!$C$2&lt;=2011,Calc!$C$3&gt;=2011),H5603,0)</f>
        <v>167.42</v>
      </c>
      <c r="O5603" s="61" t="n">
        <f aca="false">IF(AND(N5603&gt;0,OR(Calc!$C$4="*",B5603=Calc!$C$4)),N5603+ROW()*0.000000001,0)</f>
        <v>167.420005603</v>
      </c>
    </row>
    <row r="5604" customFormat="false" ht="15" hidden="false" customHeight="false" outlineLevel="0" collapsed="false">
      <c r="A5604" s="49" t="n">
        <v>18038</v>
      </c>
      <c r="B5604" s="49" t="s">
        <v>189</v>
      </c>
      <c r="C5604" s="63" t="n">
        <v>40330</v>
      </c>
      <c r="D5604" s="63" t="n">
        <v>40330</v>
      </c>
      <c r="E5604" s="49" t="n">
        <v>1</v>
      </c>
      <c r="F5604" s="54" t="n">
        <v>0</v>
      </c>
      <c r="G5604" s="54" t="n">
        <v>141.48</v>
      </c>
      <c r="H5604" s="54" t="n">
        <v>0</v>
      </c>
      <c r="I5604" s="54" t="n">
        <f aca="false">SUM(F5604:H5604)</f>
        <v>141.48</v>
      </c>
      <c r="J5604" s="49" t="n">
        <f aca="false">Calc!$C$5-D5604</f>
        <v>557</v>
      </c>
      <c r="K5604" s="49" t="n">
        <f aca="false">IF(J5604&lt;=Calc!$C$11,4,IF(J5604&lt;=Calc!$C$12,3,IF(J5604&lt;=Calc!$C$13,2,1)))</f>
        <v>1</v>
      </c>
      <c r="L5604" s="49" t="n">
        <f aca="false">1+(E5604&gt;=Calc!$C$16)+(E5604&gt;=Calc!$C$17)+(E5604&gt;=Calc!$C$18)</f>
        <v>1</v>
      </c>
      <c r="M5604" s="49" t="str">
        <f aca="false">IF(AND(K5604=4,L5604&gt;=3),"Champions",IF(AND(K5604=3,L5604&gt;=3),"Loyal",IF(K5604&gt;=3,"Recent / New",IF(L5604&gt;=3,"At Risk","Hibernating / Lost"))))</f>
        <v>Hibernating / Lost</v>
      </c>
      <c r="N5604" s="54" t="n">
        <f aca="false">IF(AND(Calc!$C$2&lt;=2009,Calc!$C$3&gt;=2009),F5604,0)+IF(AND(Calc!$C$2&lt;=2010,Calc!$C$3&gt;=2010),G5604,0)+IF(AND(Calc!$C$2&lt;=2011,Calc!$C$3&gt;=2011),H5604,0)</f>
        <v>141.48</v>
      </c>
      <c r="O5604" s="61" t="n">
        <f aca="false">IF(AND(N5604&gt;0,OR(Calc!$C$4="*",B5604=Calc!$C$4)),N5604+ROW()*0.000000001,0)</f>
        <v>141.480005604</v>
      </c>
    </row>
    <row r="5605" customFormat="false" ht="15" hidden="false" customHeight="false" outlineLevel="0" collapsed="false">
      <c r="A5605" s="49" t="n">
        <v>18039</v>
      </c>
      <c r="B5605" s="49" t="s">
        <v>189</v>
      </c>
      <c r="C5605" s="63" t="n">
        <v>40246</v>
      </c>
      <c r="D5605" s="63" t="n">
        <v>40512</v>
      </c>
      <c r="E5605" s="49" t="n">
        <v>4</v>
      </c>
      <c r="F5605" s="54" t="n">
        <v>0</v>
      </c>
      <c r="G5605" s="54" t="n">
        <v>548.22</v>
      </c>
      <c r="H5605" s="54" t="n">
        <v>0</v>
      </c>
      <c r="I5605" s="54" t="n">
        <f aca="false">SUM(F5605:H5605)</f>
        <v>548.22</v>
      </c>
      <c r="J5605" s="49" t="n">
        <f aca="false">Calc!$C$5-D5605</f>
        <v>375</v>
      </c>
      <c r="K5605" s="49" t="n">
        <f aca="false">IF(J5605&lt;=Calc!$C$11,4,IF(J5605&lt;=Calc!$C$12,3,IF(J5605&lt;=Calc!$C$13,2,1)))</f>
        <v>2</v>
      </c>
      <c r="L5605" s="49" t="n">
        <f aca="false">1+(E5605&gt;=Calc!$C$16)+(E5605&gt;=Calc!$C$17)+(E5605&gt;=Calc!$C$18)</f>
        <v>3</v>
      </c>
      <c r="M5605" s="49" t="str">
        <f aca="false">IF(AND(K5605=4,L5605&gt;=3),"Champions",IF(AND(K5605=3,L5605&gt;=3),"Loyal",IF(K5605&gt;=3,"Recent / New",IF(L5605&gt;=3,"At Risk","Hibernating / Lost"))))</f>
        <v>At Risk</v>
      </c>
      <c r="N5605" s="54" t="n">
        <f aca="false">IF(AND(Calc!$C$2&lt;=2009,Calc!$C$3&gt;=2009),F5605,0)+IF(AND(Calc!$C$2&lt;=2010,Calc!$C$3&gt;=2010),G5605,0)+IF(AND(Calc!$C$2&lt;=2011,Calc!$C$3&gt;=2011),H5605,0)</f>
        <v>548.22</v>
      </c>
      <c r="O5605" s="61" t="n">
        <f aca="false">IF(AND(N5605&gt;0,OR(Calc!$C$4="*",B5605=Calc!$C$4)),N5605+ROW()*0.000000001,0)</f>
        <v>548.220005605</v>
      </c>
    </row>
    <row r="5606" customFormat="false" ht="15" hidden="false" customHeight="false" outlineLevel="0" collapsed="false">
      <c r="A5606" s="49" t="n">
        <v>18040</v>
      </c>
      <c r="B5606" s="49" t="s">
        <v>189</v>
      </c>
      <c r="C5606" s="63" t="n">
        <v>40641</v>
      </c>
      <c r="D5606" s="63" t="n">
        <v>40867</v>
      </c>
      <c r="E5606" s="49" t="n">
        <v>2</v>
      </c>
      <c r="F5606" s="54" t="n">
        <v>0</v>
      </c>
      <c r="G5606" s="54" t="n">
        <v>0</v>
      </c>
      <c r="H5606" s="54" t="n">
        <v>357.2</v>
      </c>
      <c r="I5606" s="54" t="n">
        <f aca="false">SUM(F5606:H5606)</f>
        <v>357.2</v>
      </c>
      <c r="J5606" s="49" t="n">
        <f aca="false">Calc!$C$5-D5606</f>
        <v>20</v>
      </c>
      <c r="K5606" s="49" t="n">
        <f aca="false">IF(J5606&lt;=Calc!$C$11,4,IF(J5606&lt;=Calc!$C$12,3,IF(J5606&lt;=Calc!$C$13,2,1)))</f>
        <v>4</v>
      </c>
      <c r="L5606" s="49" t="n">
        <f aca="false">1+(E5606&gt;=Calc!$C$16)+(E5606&gt;=Calc!$C$17)+(E5606&gt;=Calc!$C$18)</f>
        <v>2</v>
      </c>
      <c r="M5606" s="49" t="str">
        <f aca="false">IF(AND(K5606=4,L5606&gt;=3),"Champions",IF(AND(K5606=3,L5606&gt;=3),"Loyal",IF(K5606&gt;=3,"Recent / New",IF(L5606&gt;=3,"At Risk","Hibernating / Lost"))))</f>
        <v>Recent / New</v>
      </c>
      <c r="N5606" s="54" t="n">
        <f aca="false">IF(AND(Calc!$C$2&lt;=2009,Calc!$C$3&gt;=2009),F5606,0)+IF(AND(Calc!$C$2&lt;=2010,Calc!$C$3&gt;=2010),G5606,0)+IF(AND(Calc!$C$2&lt;=2011,Calc!$C$3&gt;=2011),H5606,0)</f>
        <v>357.2</v>
      </c>
      <c r="O5606" s="61" t="n">
        <f aca="false">IF(AND(N5606&gt;0,OR(Calc!$C$4="*",B5606=Calc!$C$4)),N5606+ROW()*0.000000001,0)</f>
        <v>357.200005606</v>
      </c>
    </row>
    <row r="5607" customFormat="false" ht="15" hidden="false" customHeight="false" outlineLevel="0" collapsed="false">
      <c r="A5607" s="49" t="n">
        <v>18041</v>
      </c>
      <c r="B5607" s="49" t="s">
        <v>189</v>
      </c>
      <c r="C5607" s="63" t="n">
        <v>40192</v>
      </c>
      <c r="D5607" s="63" t="n">
        <v>40875</v>
      </c>
      <c r="E5607" s="49" t="n">
        <v>38</v>
      </c>
      <c r="F5607" s="54" t="n">
        <v>0</v>
      </c>
      <c r="G5607" s="54" t="n">
        <v>4475.81</v>
      </c>
      <c r="H5607" s="54" t="n">
        <v>3460.23</v>
      </c>
      <c r="I5607" s="54" t="n">
        <f aca="false">SUM(F5607:H5607)</f>
        <v>7936.04</v>
      </c>
      <c r="J5607" s="49" t="n">
        <f aca="false">Calc!$C$5-D5607</f>
        <v>12</v>
      </c>
      <c r="K5607" s="49" t="n">
        <f aca="false">IF(J5607&lt;=Calc!$C$11,4,IF(J5607&lt;=Calc!$C$12,3,IF(J5607&lt;=Calc!$C$13,2,1)))</f>
        <v>4</v>
      </c>
      <c r="L5607" s="49" t="n">
        <f aca="false">1+(E5607&gt;=Calc!$C$16)+(E5607&gt;=Calc!$C$17)+(E5607&gt;=Calc!$C$18)</f>
        <v>4</v>
      </c>
      <c r="M5607" s="49" t="str">
        <f aca="false">IF(AND(K5607=4,L5607&gt;=3),"Champions",IF(AND(K5607=3,L5607&gt;=3),"Loyal",IF(K5607&gt;=3,"Recent / New",IF(L5607&gt;=3,"At Risk","Hibernating / Lost"))))</f>
        <v>Champions</v>
      </c>
      <c r="N5607" s="54" t="n">
        <f aca="false">IF(AND(Calc!$C$2&lt;=2009,Calc!$C$3&gt;=2009),F5607,0)+IF(AND(Calc!$C$2&lt;=2010,Calc!$C$3&gt;=2010),G5607,0)+IF(AND(Calc!$C$2&lt;=2011,Calc!$C$3&gt;=2011),H5607,0)</f>
        <v>7936.04</v>
      </c>
      <c r="O5607" s="61" t="n">
        <f aca="false">IF(AND(N5607&gt;0,OR(Calc!$C$4="*",B5607=Calc!$C$4)),N5607+ROW()*0.000000001,0)</f>
        <v>7936.040005607</v>
      </c>
    </row>
    <row r="5608" customFormat="false" ht="15" hidden="false" customHeight="false" outlineLevel="0" collapsed="false">
      <c r="A5608" s="49" t="n">
        <v>18042</v>
      </c>
      <c r="B5608" s="49" t="s">
        <v>189</v>
      </c>
      <c r="C5608" s="63" t="n">
        <v>40345</v>
      </c>
      <c r="D5608" s="63" t="n">
        <v>40833</v>
      </c>
      <c r="E5608" s="49" t="n">
        <v>2</v>
      </c>
      <c r="F5608" s="54" t="n">
        <v>0</v>
      </c>
      <c r="G5608" s="54" t="n">
        <v>116.1</v>
      </c>
      <c r="H5608" s="54" t="n">
        <v>165.05</v>
      </c>
      <c r="I5608" s="54" t="n">
        <f aca="false">SUM(F5608:H5608)</f>
        <v>281.15</v>
      </c>
      <c r="J5608" s="49" t="n">
        <f aca="false">Calc!$C$5-D5608</f>
        <v>54</v>
      </c>
      <c r="K5608" s="49" t="n">
        <f aca="false">IF(J5608&lt;=Calc!$C$11,4,IF(J5608&lt;=Calc!$C$12,3,IF(J5608&lt;=Calc!$C$13,2,1)))</f>
        <v>3</v>
      </c>
      <c r="L5608" s="49" t="n">
        <f aca="false">1+(E5608&gt;=Calc!$C$16)+(E5608&gt;=Calc!$C$17)+(E5608&gt;=Calc!$C$18)</f>
        <v>2</v>
      </c>
      <c r="M5608" s="49" t="str">
        <f aca="false">IF(AND(K5608=4,L5608&gt;=3),"Champions",IF(AND(K5608=3,L5608&gt;=3),"Loyal",IF(K5608&gt;=3,"Recent / New",IF(L5608&gt;=3,"At Risk","Hibernating / Lost"))))</f>
        <v>Recent / New</v>
      </c>
      <c r="N5608" s="54" t="n">
        <f aca="false">IF(AND(Calc!$C$2&lt;=2009,Calc!$C$3&gt;=2009),F5608,0)+IF(AND(Calc!$C$2&lt;=2010,Calc!$C$3&gt;=2010),G5608,0)+IF(AND(Calc!$C$2&lt;=2011,Calc!$C$3&gt;=2011),H5608,0)</f>
        <v>281.15</v>
      </c>
      <c r="O5608" s="61" t="n">
        <f aca="false">IF(AND(N5608&gt;0,OR(Calc!$C$4="*",B5608=Calc!$C$4)),N5608+ROW()*0.000000001,0)</f>
        <v>281.150005608</v>
      </c>
    </row>
    <row r="5609" customFormat="false" ht="15" hidden="false" customHeight="false" outlineLevel="0" collapsed="false">
      <c r="A5609" s="49" t="n">
        <v>18043</v>
      </c>
      <c r="B5609" s="49" t="s">
        <v>189</v>
      </c>
      <c r="C5609" s="63" t="n">
        <v>40520</v>
      </c>
      <c r="D5609" s="63" t="n">
        <v>40862</v>
      </c>
      <c r="E5609" s="49" t="n">
        <v>3</v>
      </c>
      <c r="F5609" s="54" t="n">
        <v>0</v>
      </c>
      <c r="G5609" s="54" t="n">
        <v>287.91</v>
      </c>
      <c r="H5609" s="54" t="n">
        <v>241.38</v>
      </c>
      <c r="I5609" s="54" t="n">
        <f aca="false">SUM(F5609:H5609)</f>
        <v>529.29</v>
      </c>
      <c r="J5609" s="49" t="n">
        <f aca="false">Calc!$C$5-D5609</f>
        <v>25</v>
      </c>
      <c r="K5609" s="49" t="n">
        <f aca="false">IF(J5609&lt;=Calc!$C$11,4,IF(J5609&lt;=Calc!$C$12,3,IF(J5609&lt;=Calc!$C$13,2,1)))</f>
        <v>4</v>
      </c>
      <c r="L5609" s="49" t="n">
        <f aca="false">1+(E5609&gt;=Calc!$C$16)+(E5609&gt;=Calc!$C$17)+(E5609&gt;=Calc!$C$18)</f>
        <v>2</v>
      </c>
      <c r="M5609" s="49" t="str">
        <f aca="false">IF(AND(K5609=4,L5609&gt;=3),"Champions",IF(AND(K5609=3,L5609&gt;=3),"Loyal",IF(K5609&gt;=3,"Recent / New",IF(L5609&gt;=3,"At Risk","Hibernating / Lost"))))</f>
        <v>Recent / New</v>
      </c>
      <c r="N5609" s="54" t="n">
        <f aca="false">IF(AND(Calc!$C$2&lt;=2009,Calc!$C$3&gt;=2009),F5609,0)+IF(AND(Calc!$C$2&lt;=2010,Calc!$C$3&gt;=2010),G5609,0)+IF(AND(Calc!$C$2&lt;=2011,Calc!$C$3&gt;=2011),H5609,0)</f>
        <v>529.29</v>
      </c>
      <c r="O5609" s="61" t="n">
        <f aca="false">IF(AND(N5609&gt;0,OR(Calc!$C$4="*",B5609=Calc!$C$4)),N5609+ROW()*0.000000001,0)</f>
        <v>529.290005609</v>
      </c>
    </row>
    <row r="5610" customFormat="false" ht="15" hidden="false" customHeight="false" outlineLevel="0" collapsed="false">
      <c r="A5610" s="49" t="n">
        <v>18044</v>
      </c>
      <c r="B5610" s="49" t="s">
        <v>189</v>
      </c>
      <c r="C5610" s="63" t="n">
        <v>40326</v>
      </c>
      <c r="D5610" s="63" t="n">
        <v>40882</v>
      </c>
      <c r="E5610" s="49" t="n">
        <v>18</v>
      </c>
      <c r="F5610" s="54" t="n">
        <v>0</v>
      </c>
      <c r="G5610" s="54" t="n">
        <v>1491.26</v>
      </c>
      <c r="H5610" s="54" t="n">
        <v>2011.4</v>
      </c>
      <c r="I5610" s="54" t="n">
        <f aca="false">SUM(F5610:H5610)</f>
        <v>3502.66</v>
      </c>
      <c r="J5610" s="49" t="n">
        <f aca="false">Calc!$C$5-D5610</f>
        <v>5</v>
      </c>
      <c r="K5610" s="49" t="n">
        <f aca="false">IF(J5610&lt;=Calc!$C$11,4,IF(J5610&lt;=Calc!$C$12,3,IF(J5610&lt;=Calc!$C$13,2,1)))</f>
        <v>4</v>
      </c>
      <c r="L5610" s="49" t="n">
        <f aca="false">1+(E5610&gt;=Calc!$C$16)+(E5610&gt;=Calc!$C$17)+(E5610&gt;=Calc!$C$18)</f>
        <v>4</v>
      </c>
      <c r="M5610" s="49" t="str">
        <f aca="false">IF(AND(K5610=4,L5610&gt;=3),"Champions",IF(AND(K5610=3,L5610&gt;=3),"Loyal",IF(K5610&gt;=3,"Recent / New",IF(L5610&gt;=3,"At Risk","Hibernating / Lost"))))</f>
        <v>Champions</v>
      </c>
      <c r="N5610" s="54" t="n">
        <f aca="false">IF(AND(Calc!$C$2&lt;=2009,Calc!$C$3&gt;=2009),F5610,0)+IF(AND(Calc!$C$2&lt;=2010,Calc!$C$3&gt;=2010),G5610,0)+IF(AND(Calc!$C$2&lt;=2011,Calc!$C$3&gt;=2011),H5610,0)</f>
        <v>3502.66</v>
      </c>
      <c r="O5610" s="61" t="n">
        <f aca="false">IF(AND(N5610&gt;0,OR(Calc!$C$4="*",B5610=Calc!$C$4)),N5610+ROW()*0.000000001,0)</f>
        <v>3502.66000561</v>
      </c>
    </row>
    <row r="5611" customFormat="false" ht="15" hidden="false" customHeight="false" outlineLevel="0" collapsed="false">
      <c r="A5611" s="49" t="n">
        <v>18045</v>
      </c>
      <c r="B5611" s="49" t="s">
        <v>189</v>
      </c>
      <c r="C5611" s="63" t="n">
        <v>40841</v>
      </c>
      <c r="D5611" s="63" t="n">
        <v>40841</v>
      </c>
      <c r="E5611" s="49" t="n">
        <v>1</v>
      </c>
      <c r="F5611" s="54" t="n">
        <v>0</v>
      </c>
      <c r="G5611" s="54" t="n">
        <v>0</v>
      </c>
      <c r="H5611" s="54" t="n">
        <v>178.34</v>
      </c>
      <c r="I5611" s="54" t="n">
        <f aca="false">SUM(F5611:H5611)</f>
        <v>178.34</v>
      </c>
      <c r="J5611" s="49" t="n">
        <f aca="false">Calc!$C$5-D5611</f>
        <v>46</v>
      </c>
      <c r="K5611" s="49" t="n">
        <f aca="false">IF(J5611&lt;=Calc!$C$11,4,IF(J5611&lt;=Calc!$C$12,3,IF(J5611&lt;=Calc!$C$13,2,1)))</f>
        <v>3</v>
      </c>
      <c r="L5611" s="49" t="n">
        <f aca="false">1+(E5611&gt;=Calc!$C$16)+(E5611&gt;=Calc!$C$17)+(E5611&gt;=Calc!$C$18)</f>
        <v>1</v>
      </c>
      <c r="M5611" s="49" t="str">
        <f aca="false">IF(AND(K5611=4,L5611&gt;=3),"Champions",IF(AND(K5611=3,L5611&gt;=3),"Loyal",IF(K5611&gt;=3,"Recent / New",IF(L5611&gt;=3,"At Risk","Hibernating / Lost"))))</f>
        <v>Recent / New</v>
      </c>
      <c r="N5611" s="54" t="n">
        <f aca="false">IF(AND(Calc!$C$2&lt;=2009,Calc!$C$3&gt;=2009),F5611,0)+IF(AND(Calc!$C$2&lt;=2010,Calc!$C$3&gt;=2010),G5611,0)+IF(AND(Calc!$C$2&lt;=2011,Calc!$C$3&gt;=2011),H5611,0)</f>
        <v>178.34</v>
      </c>
      <c r="O5611" s="61" t="n">
        <f aca="false">IF(AND(N5611&gt;0,OR(Calc!$C$4="*",B5611=Calc!$C$4)),N5611+ROW()*0.000000001,0)</f>
        <v>178.340005611</v>
      </c>
    </row>
    <row r="5612" customFormat="false" ht="15" hidden="false" customHeight="false" outlineLevel="0" collapsed="false">
      <c r="A5612" s="49" t="n">
        <v>18046</v>
      </c>
      <c r="B5612" s="49" t="s">
        <v>189</v>
      </c>
      <c r="C5612" s="63" t="n">
        <v>40237</v>
      </c>
      <c r="D5612" s="63" t="n">
        <v>40237</v>
      </c>
      <c r="E5612" s="49" t="n">
        <v>1</v>
      </c>
      <c r="F5612" s="54" t="n">
        <v>0</v>
      </c>
      <c r="G5612" s="54" t="n">
        <v>189.63</v>
      </c>
      <c r="H5612" s="54" t="n">
        <v>0</v>
      </c>
      <c r="I5612" s="54" t="n">
        <f aca="false">SUM(F5612:H5612)</f>
        <v>189.63</v>
      </c>
      <c r="J5612" s="49" t="n">
        <f aca="false">Calc!$C$5-D5612</f>
        <v>650</v>
      </c>
      <c r="K5612" s="49" t="n">
        <f aca="false">IF(J5612&lt;=Calc!$C$11,4,IF(J5612&lt;=Calc!$C$12,3,IF(J5612&lt;=Calc!$C$13,2,1)))</f>
        <v>1</v>
      </c>
      <c r="L5612" s="49" t="n">
        <f aca="false">1+(E5612&gt;=Calc!$C$16)+(E5612&gt;=Calc!$C$17)+(E5612&gt;=Calc!$C$18)</f>
        <v>1</v>
      </c>
      <c r="M5612" s="49" t="str">
        <f aca="false">IF(AND(K5612=4,L5612&gt;=3),"Champions",IF(AND(K5612=3,L5612&gt;=3),"Loyal",IF(K5612&gt;=3,"Recent / New",IF(L5612&gt;=3,"At Risk","Hibernating / Lost"))))</f>
        <v>Hibernating / Lost</v>
      </c>
      <c r="N5612" s="54" t="n">
        <f aca="false">IF(AND(Calc!$C$2&lt;=2009,Calc!$C$3&gt;=2009),F5612,0)+IF(AND(Calc!$C$2&lt;=2010,Calc!$C$3&gt;=2010),G5612,0)+IF(AND(Calc!$C$2&lt;=2011,Calc!$C$3&gt;=2011),H5612,0)</f>
        <v>189.63</v>
      </c>
      <c r="O5612" s="61" t="n">
        <f aca="false">IF(AND(N5612&gt;0,OR(Calc!$C$4="*",B5612=Calc!$C$4)),N5612+ROW()*0.000000001,0)</f>
        <v>189.630005612</v>
      </c>
    </row>
    <row r="5613" customFormat="false" ht="15" hidden="false" customHeight="false" outlineLevel="0" collapsed="false">
      <c r="A5613" s="49" t="n">
        <v>18047</v>
      </c>
      <c r="B5613" s="49" t="s">
        <v>189</v>
      </c>
      <c r="C5613" s="63" t="n">
        <v>40505</v>
      </c>
      <c r="D5613" s="63" t="n">
        <v>40505</v>
      </c>
      <c r="E5613" s="49" t="n">
        <v>2</v>
      </c>
      <c r="F5613" s="54" t="n">
        <v>0</v>
      </c>
      <c r="G5613" s="54" t="n">
        <v>326.09</v>
      </c>
      <c r="H5613" s="54" t="n">
        <v>0</v>
      </c>
      <c r="I5613" s="54" t="n">
        <f aca="false">SUM(F5613:H5613)</f>
        <v>326.09</v>
      </c>
      <c r="J5613" s="49" t="n">
        <f aca="false">Calc!$C$5-D5613</f>
        <v>382</v>
      </c>
      <c r="K5613" s="49" t="n">
        <f aca="false">IF(J5613&lt;=Calc!$C$11,4,IF(J5613&lt;=Calc!$C$12,3,IF(J5613&lt;=Calc!$C$13,2,1)))</f>
        <v>1</v>
      </c>
      <c r="L5613" s="49" t="n">
        <f aca="false">1+(E5613&gt;=Calc!$C$16)+(E5613&gt;=Calc!$C$17)+(E5613&gt;=Calc!$C$18)</f>
        <v>2</v>
      </c>
      <c r="M5613" s="49" t="str">
        <f aca="false">IF(AND(K5613=4,L5613&gt;=3),"Champions",IF(AND(K5613=3,L5613&gt;=3),"Loyal",IF(K5613&gt;=3,"Recent / New",IF(L5613&gt;=3,"At Risk","Hibernating / Lost"))))</f>
        <v>Hibernating / Lost</v>
      </c>
      <c r="N5613" s="54" t="n">
        <f aca="false">IF(AND(Calc!$C$2&lt;=2009,Calc!$C$3&gt;=2009),F5613,0)+IF(AND(Calc!$C$2&lt;=2010,Calc!$C$3&gt;=2010),G5613,0)+IF(AND(Calc!$C$2&lt;=2011,Calc!$C$3&gt;=2011),H5613,0)</f>
        <v>326.09</v>
      </c>
      <c r="O5613" s="61" t="n">
        <f aca="false">IF(AND(N5613&gt;0,OR(Calc!$C$4="*",B5613=Calc!$C$4)),N5613+ROW()*0.000000001,0)</f>
        <v>326.090005613</v>
      </c>
    </row>
    <row r="5614" customFormat="false" ht="15" hidden="false" customHeight="false" outlineLevel="0" collapsed="false">
      <c r="A5614" s="49" t="n">
        <v>18048</v>
      </c>
      <c r="B5614" s="49" t="s">
        <v>189</v>
      </c>
      <c r="C5614" s="63" t="n">
        <v>40393</v>
      </c>
      <c r="D5614" s="63" t="n">
        <v>40683</v>
      </c>
      <c r="E5614" s="49" t="n">
        <v>3</v>
      </c>
      <c r="F5614" s="54" t="n">
        <v>0</v>
      </c>
      <c r="G5614" s="54" t="n">
        <v>222.64</v>
      </c>
      <c r="H5614" s="54" t="n">
        <v>172.29</v>
      </c>
      <c r="I5614" s="54" t="n">
        <f aca="false">SUM(F5614:H5614)</f>
        <v>394.93</v>
      </c>
      <c r="J5614" s="49" t="n">
        <f aca="false">Calc!$C$5-D5614</f>
        <v>204</v>
      </c>
      <c r="K5614" s="49" t="n">
        <f aca="false">IF(J5614&lt;=Calc!$C$11,4,IF(J5614&lt;=Calc!$C$12,3,IF(J5614&lt;=Calc!$C$13,2,1)))</f>
        <v>2</v>
      </c>
      <c r="L5614" s="49" t="n">
        <f aca="false">1+(E5614&gt;=Calc!$C$16)+(E5614&gt;=Calc!$C$17)+(E5614&gt;=Calc!$C$18)</f>
        <v>2</v>
      </c>
      <c r="M5614" s="49" t="str">
        <f aca="false">IF(AND(K5614=4,L5614&gt;=3),"Champions",IF(AND(K5614=3,L5614&gt;=3),"Loyal",IF(K5614&gt;=3,"Recent / New",IF(L5614&gt;=3,"At Risk","Hibernating / Lost"))))</f>
        <v>Hibernating / Lost</v>
      </c>
      <c r="N5614" s="54" t="n">
        <f aca="false">IF(AND(Calc!$C$2&lt;=2009,Calc!$C$3&gt;=2009),F5614,0)+IF(AND(Calc!$C$2&lt;=2010,Calc!$C$3&gt;=2010),G5614,0)+IF(AND(Calc!$C$2&lt;=2011,Calc!$C$3&gt;=2011),H5614,0)</f>
        <v>394.93</v>
      </c>
      <c r="O5614" s="61" t="n">
        <f aca="false">IF(AND(N5614&gt;0,OR(Calc!$C$4="*",B5614=Calc!$C$4)),N5614+ROW()*0.000000001,0)</f>
        <v>394.930005614</v>
      </c>
    </row>
    <row r="5615" customFormat="false" ht="15" hidden="false" customHeight="false" outlineLevel="0" collapsed="false">
      <c r="A5615" s="49" t="n">
        <v>18049</v>
      </c>
      <c r="B5615" s="49" t="s">
        <v>189</v>
      </c>
      <c r="C5615" s="63" t="n">
        <v>40296</v>
      </c>
      <c r="D5615" s="63" t="n">
        <v>40449</v>
      </c>
      <c r="E5615" s="49" t="n">
        <v>2</v>
      </c>
      <c r="F5615" s="54" t="n">
        <v>0</v>
      </c>
      <c r="G5615" s="54" t="n">
        <v>500.5</v>
      </c>
      <c r="H5615" s="54" t="n">
        <v>0</v>
      </c>
      <c r="I5615" s="54" t="n">
        <f aca="false">SUM(F5615:H5615)</f>
        <v>500.5</v>
      </c>
      <c r="J5615" s="49" t="n">
        <f aca="false">Calc!$C$5-D5615</f>
        <v>438</v>
      </c>
      <c r="K5615" s="49" t="n">
        <f aca="false">IF(J5615&lt;=Calc!$C$11,4,IF(J5615&lt;=Calc!$C$12,3,IF(J5615&lt;=Calc!$C$13,2,1)))</f>
        <v>1</v>
      </c>
      <c r="L5615" s="49" t="n">
        <f aca="false">1+(E5615&gt;=Calc!$C$16)+(E5615&gt;=Calc!$C$17)+(E5615&gt;=Calc!$C$18)</f>
        <v>2</v>
      </c>
      <c r="M5615" s="49" t="str">
        <f aca="false">IF(AND(K5615=4,L5615&gt;=3),"Champions",IF(AND(K5615=3,L5615&gt;=3),"Loyal",IF(K5615&gt;=3,"Recent / New",IF(L5615&gt;=3,"At Risk","Hibernating / Lost"))))</f>
        <v>Hibernating / Lost</v>
      </c>
      <c r="N5615" s="54" t="n">
        <f aca="false">IF(AND(Calc!$C$2&lt;=2009,Calc!$C$3&gt;=2009),F5615,0)+IF(AND(Calc!$C$2&lt;=2010,Calc!$C$3&gt;=2010),G5615,0)+IF(AND(Calc!$C$2&lt;=2011,Calc!$C$3&gt;=2011),H5615,0)</f>
        <v>500.5</v>
      </c>
      <c r="O5615" s="61" t="n">
        <f aca="false">IF(AND(N5615&gt;0,OR(Calc!$C$4="*",B5615=Calc!$C$4)),N5615+ROW()*0.000000001,0)</f>
        <v>500.500005615</v>
      </c>
    </row>
    <row r="5616" customFormat="false" ht="15" hidden="false" customHeight="false" outlineLevel="0" collapsed="false">
      <c r="A5616" s="49" t="n">
        <v>18050</v>
      </c>
      <c r="B5616" s="49" t="s">
        <v>189</v>
      </c>
      <c r="C5616" s="63" t="n">
        <v>40493</v>
      </c>
      <c r="D5616" s="63" t="n">
        <v>40527</v>
      </c>
      <c r="E5616" s="49" t="n">
        <v>2</v>
      </c>
      <c r="F5616" s="54" t="n">
        <v>0</v>
      </c>
      <c r="G5616" s="54" t="n">
        <v>412.06</v>
      </c>
      <c r="H5616" s="54" t="n">
        <v>0</v>
      </c>
      <c r="I5616" s="54" t="n">
        <f aca="false">SUM(F5616:H5616)</f>
        <v>412.06</v>
      </c>
      <c r="J5616" s="49" t="n">
        <f aca="false">Calc!$C$5-D5616</f>
        <v>360</v>
      </c>
      <c r="K5616" s="49" t="n">
        <f aca="false">IF(J5616&lt;=Calc!$C$11,4,IF(J5616&lt;=Calc!$C$12,3,IF(J5616&lt;=Calc!$C$13,2,1)))</f>
        <v>2</v>
      </c>
      <c r="L5616" s="49" t="n">
        <f aca="false">1+(E5616&gt;=Calc!$C$16)+(E5616&gt;=Calc!$C$17)+(E5616&gt;=Calc!$C$18)</f>
        <v>2</v>
      </c>
      <c r="M5616" s="49" t="str">
        <f aca="false">IF(AND(K5616=4,L5616&gt;=3),"Champions",IF(AND(K5616=3,L5616&gt;=3),"Loyal",IF(K5616&gt;=3,"Recent / New",IF(L5616&gt;=3,"At Risk","Hibernating / Lost"))))</f>
        <v>Hibernating / Lost</v>
      </c>
      <c r="N5616" s="54" t="n">
        <f aca="false">IF(AND(Calc!$C$2&lt;=2009,Calc!$C$3&gt;=2009),F5616,0)+IF(AND(Calc!$C$2&lt;=2010,Calc!$C$3&gt;=2010),G5616,0)+IF(AND(Calc!$C$2&lt;=2011,Calc!$C$3&gt;=2011),H5616,0)</f>
        <v>412.06</v>
      </c>
      <c r="O5616" s="61" t="n">
        <f aca="false">IF(AND(N5616&gt;0,OR(Calc!$C$4="*",B5616=Calc!$C$4)),N5616+ROW()*0.000000001,0)</f>
        <v>412.060005616</v>
      </c>
    </row>
    <row r="5617" customFormat="false" ht="15" hidden="false" customHeight="false" outlineLevel="0" collapsed="false">
      <c r="A5617" s="49" t="n">
        <v>18051</v>
      </c>
      <c r="B5617" s="49" t="s">
        <v>189</v>
      </c>
      <c r="C5617" s="63" t="n">
        <v>40156</v>
      </c>
      <c r="D5617" s="63" t="n">
        <v>40252</v>
      </c>
      <c r="E5617" s="49" t="n">
        <v>7</v>
      </c>
      <c r="F5617" s="54" t="n">
        <v>701.1</v>
      </c>
      <c r="G5617" s="54" t="n">
        <v>1574.88</v>
      </c>
      <c r="H5617" s="54" t="n">
        <v>0</v>
      </c>
      <c r="I5617" s="54" t="n">
        <f aca="false">SUM(F5617:H5617)</f>
        <v>2275.98</v>
      </c>
      <c r="J5617" s="49" t="n">
        <f aca="false">Calc!$C$5-D5617</f>
        <v>635</v>
      </c>
      <c r="K5617" s="49" t="n">
        <f aca="false">IF(J5617&lt;=Calc!$C$11,4,IF(J5617&lt;=Calc!$C$12,3,IF(J5617&lt;=Calc!$C$13,2,1)))</f>
        <v>1</v>
      </c>
      <c r="L5617" s="49" t="n">
        <f aca="false">1+(E5617&gt;=Calc!$C$16)+(E5617&gt;=Calc!$C$17)+(E5617&gt;=Calc!$C$18)</f>
        <v>3</v>
      </c>
      <c r="M5617" s="49" t="str">
        <f aca="false">IF(AND(K5617=4,L5617&gt;=3),"Champions",IF(AND(K5617=3,L5617&gt;=3),"Loyal",IF(K5617&gt;=3,"Recent / New",IF(L5617&gt;=3,"At Risk","Hibernating / Lost"))))</f>
        <v>At Risk</v>
      </c>
      <c r="N5617" s="54" t="n">
        <f aca="false">IF(AND(Calc!$C$2&lt;=2009,Calc!$C$3&gt;=2009),F5617,0)+IF(AND(Calc!$C$2&lt;=2010,Calc!$C$3&gt;=2010),G5617,0)+IF(AND(Calc!$C$2&lt;=2011,Calc!$C$3&gt;=2011),H5617,0)</f>
        <v>2275.98</v>
      </c>
      <c r="O5617" s="61" t="n">
        <f aca="false">IF(AND(N5617&gt;0,OR(Calc!$C$4="*",B5617=Calc!$C$4)),N5617+ROW()*0.000000001,0)</f>
        <v>2275.980005617</v>
      </c>
    </row>
    <row r="5618" customFormat="false" ht="15" hidden="false" customHeight="false" outlineLevel="0" collapsed="false">
      <c r="A5618" s="49" t="n">
        <v>18052</v>
      </c>
      <c r="B5618" s="49" t="s">
        <v>189</v>
      </c>
      <c r="C5618" s="63" t="n">
        <v>40322</v>
      </c>
      <c r="D5618" s="63" t="n">
        <v>40322</v>
      </c>
      <c r="E5618" s="49" t="n">
        <v>1</v>
      </c>
      <c r="F5618" s="54" t="n">
        <v>0</v>
      </c>
      <c r="G5618" s="54" t="n">
        <v>10877.18</v>
      </c>
      <c r="H5618" s="54" t="n">
        <v>0</v>
      </c>
      <c r="I5618" s="54" t="n">
        <f aca="false">SUM(F5618:H5618)</f>
        <v>10877.18</v>
      </c>
      <c r="J5618" s="49" t="n">
        <f aca="false">Calc!$C$5-D5618</f>
        <v>565</v>
      </c>
      <c r="K5618" s="49" t="n">
        <f aca="false">IF(J5618&lt;=Calc!$C$11,4,IF(J5618&lt;=Calc!$C$12,3,IF(J5618&lt;=Calc!$C$13,2,1)))</f>
        <v>1</v>
      </c>
      <c r="L5618" s="49" t="n">
        <f aca="false">1+(E5618&gt;=Calc!$C$16)+(E5618&gt;=Calc!$C$17)+(E5618&gt;=Calc!$C$18)</f>
        <v>1</v>
      </c>
      <c r="M5618" s="49" t="str">
        <f aca="false">IF(AND(K5618=4,L5618&gt;=3),"Champions",IF(AND(K5618=3,L5618&gt;=3),"Loyal",IF(K5618&gt;=3,"Recent / New",IF(L5618&gt;=3,"At Risk","Hibernating / Lost"))))</f>
        <v>Hibernating / Lost</v>
      </c>
      <c r="N5618" s="54" t="n">
        <f aca="false">IF(AND(Calc!$C$2&lt;=2009,Calc!$C$3&gt;=2009),F5618,0)+IF(AND(Calc!$C$2&lt;=2010,Calc!$C$3&gt;=2010),G5618,0)+IF(AND(Calc!$C$2&lt;=2011,Calc!$C$3&gt;=2011),H5618,0)</f>
        <v>10877.18</v>
      </c>
      <c r="O5618" s="61" t="n">
        <f aca="false">IF(AND(N5618&gt;0,OR(Calc!$C$4="*",B5618=Calc!$C$4)),N5618+ROW()*0.000000001,0)</f>
        <v>10877.180005618</v>
      </c>
    </row>
    <row r="5619" customFormat="false" ht="15" hidden="false" customHeight="false" outlineLevel="0" collapsed="false">
      <c r="A5619" s="49" t="n">
        <v>18053</v>
      </c>
      <c r="B5619" s="49" t="s">
        <v>189</v>
      </c>
      <c r="C5619" s="63" t="n">
        <v>40359</v>
      </c>
      <c r="D5619" s="63" t="n">
        <v>40816</v>
      </c>
      <c r="E5619" s="49" t="n">
        <v>3</v>
      </c>
      <c r="F5619" s="54" t="n">
        <v>0</v>
      </c>
      <c r="G5619" s="54" t="n">
        <v>230.7</v>
      </c>
      <c r="H5619" s="54" t="n">
        <v>297.07</v>
      </c>
      <c r="I5619" s="54" t="n">
        <f aca="false">SUM(F5619:H5619)</f>
        <v>527.77</v>
      </c>
      <c r="J5619" s="49" t="n">
        <f aca="false">Calc!$C$5-D5619</f>
        <v>71</v>
      </c>
      <c r="K5619" s="49" t="n">
        <f aca="false">IF(J5619&lt;=Calc!$C$11,4,IF(J5619&lt;=Calc!$C$12,3,IF(J5619&lt;=Calc!$C$13,2,1)))</f>
        <v>3</v>
      </c>
      <c r="L5619" s="49" t="n">
        <f aca="false">1+(E5619&gt;=Calc!$C$16)+(E5619&gt;=Calc!$C$17)+(E5619&gt;=Calc!$C$18)</f>
        <v>2</v>
      </c>
      <c r="M5619" s="49" t="str">
        <f aca="false">IF(AND(K5619=4,L5619&gt;=3),"Champions",IF(AND(K5619=3,L5619&gt;=3),"Loyal",IF(K5619&gt;=3,"Recent / New",IF(L5619&gt;=3,"At Risk","Hibernating / Lost"))))</f>
        <v>Recent / New</v>
      </c>
      <c r="N5619" s="54" t="n">
        <f aca="false">IF(AND(Calc!$C$2&lt;=2009,Calc!$C$3&gt;=2009),F5619,0)+IF(AND(Calc!$C$2&lt;=2010,Calc!$C$3&gt;=2010),G5619,0)+IF(AND(Calc!$C$2&lt;=2011,Calc!$C$3&gt;=2011),H5619,0)</f>
        <v>527.77</v>
      </c>
      <c r="O5619" s="61" t="n">
        <f aca="false">IF(AND(N5619&gt;0,OR(Calc!$C$4="*",B5619=Calc!$C$4)),N5619+ROW()*0.000000001,0)</f>
        <v>527.770005619</v>
      </c>
    </row>
    <row r="5620" customFormat="false" ht="15" hidden="false" customHeight="false" outlineLevel="0" collapsed="false">
      <c r="A5620" s="49" t="n">
        <v>18054</v>
      </c>
      <c r="B5620" s="49" t="s">
        <v>189</v>
      </c>
      <c r="C5620" s="63" t="n">
        <v>40494</v>
      </c>
      <c r="D5620" s="63" t="n">
        <v>40494</v>
      </c>
      <c r="E5620" s="49" t="n">
        <v>1</v>
      </c>
      <c r="F5620" s="54" t="n">
        <v>0</v>
      </c>
      <c r="G5620" s="54" t="n">
        <v>176.5</v>
      </c>
      <c r="H5620" s="54" t="n">
        <v>0</v>
      </c>
      <c r="I5620" s="54" t="n">
        <f aca="false">SUM(F5620:H5620)</f>
        <v>176.5</v>
      </c>
      <c r="J5620" s="49" t="n">
        <f aca="false">Calc!$C$5-D5620</f>
        <v>393</v>
      </c>
      <c r="K5620" s="49" t="n">
        <f aca="false">IF(J5620&lt;=Calc!$C$11,4,IF(J5620&lt;=Calc!$C$12,3,IF(J5620&lt;=Calc!$C$13,2,1)))</f>
        <v>1</v>
      </c>
      <c r="L5620" s="49" t="n">
        <f aca="false">1+(E5620&gt;=Calc!$C$16)+(E5620&gt;=Calc!$C$17)+(E5620&gt;=Calc!$C$18)</f>
        <v>1</v>
      </c>
      <c r="M5620" s="49" t="str">
        <f aca="false">IF(AND(K5620=4,L5620&gt;=3),"Champions",IF(AND(K5620=3,L5620&gt;=3),"Loyal",IF(K5620&gt;=3,"Recent / New",IF(L5620&gt;=3,"At Risk","Hibernating / Lost"))))</f>
        <v>Hibernating / Lost</v>
      </c>
      <c r="N5620" s="54" t="n">
        <f aca="false">IF(AND(Calc!$C$2&lt;=2009,Calc!$C$3&gt;=2009),F5620,0)+IF(AND(Calc!$C$2&lt;=2010,Calc!$C$3&gt;=2010),G5620,0)+IF(AND(Calc!$C$2&lt;=2011,Calc!$C$3&gt;=2011),H5620,0)</f>
        <v>176.5</v>
      </c>
      <c r="O5620" s="61" t="n">
        <f aca="false">IF(AND(N5620&gt;0,OR(Calc!$C$4="*",B5620=Calc!$C$4)),N5620+ROW()*0.000000001,0)</f>
        <v>176.50000562</v>
      </c>
    </row>
    <row r="5621" customFormat="false" ht="15" hidden="false" customHeight="false" outlineLevel="0" collapsed="false">
      <c r="A5621" s="49" t="n">
        <v>18055</v>
      </c>
      <c r="B5621" s="49" t="s">
        <v>189</v>
      </c>
      <c r="C5621" s="63" t="n">
        <v>40473</v>
      </c>
      <c r="D5621" s="63" t="n">
        <v>40879</v>
      </c>
      <c r="E5621" s="49" t="n">
        <v>14</v>
      </c>
      <c r="F5621" s="54" t="n">
        <v>0</v>
      </c>
      <c r="G5621" s="54" t="n">
        <v>5132.42</v>
      </c>
      <c r="H5621" s="54" t="n">
        <v>4978.17</v>
      </c>
      <c r="I5621" s="54" t="n">
        <f aca="false">SUM(F5621:H5621)</f>
        <v>10110.59</v>
      </c>
      <c r="J5621" s="49" t="n">
        <f aca="false">Calc!$C$5-D5621</f>
        <v>8</v>
      </c>
      <c r="K5621" s="49" t="n">
        <f aca="false">IF(J5621&lt;=Calc!$C$11,4,IF(J5621&lt;=Calc!$C$12,3,IF(J5621&lt;=Calc!$C$13,2,1)))</f>
        <v>4</v>
      </c>
      <c r="L5621" s="49" t="n">
        <f aca="false">1+(E5621&gt;=Calc!$C$16)+(E5621&gt;=Calc!$C$17)+(E5621&gt;=Calc!$C$18)</f>
        <v>4</v>
      </c>
      <c r="M5621" s="49" t="str">
        <f aca="false">IF(AND(K5621=4,L5621&gt;=3),"Champions",IF(AND(K5621=3,L5621&gt;=3),"Loyal",IF(K5621&gt;=3,"Recent / New",IF(L5621&gt;=3,"At Risk","Hibernating / Lost"))))</f>
        <v>Champions</v>
      </c>
      <c r="N5621" s="54" t="n">
        <f aca="false">IF(AND(Calc!$C$2&lt;=2009,Calc!$C$3&gt;=2009),F5621,0)+IF(AND(Calc!$C$2&lt;=2010,Calc!$C$3&gt;=2010),G5621,0)+IF(AND(Calc!$C$2&lt;=2011,Calc!$C$3&gt;=2011),H5621,0)</f>
        <v>10110.59</v>
      </c>
      <c r="O5621" s="61" t="n">
        <f aca="false">IF(AND(N5621&gt;0,OR(Calc!$C$4="*",B5621=Calc!$C$4)),N5621+ROW()*0.000000001,0)</f>
        <v>10110.590005621</v>
      </c>
    </row>
    <row r="5622" customFormat="false" ht="15" hidden="false" customHeight="false" outlineLevel="0" collapsed="false">
      <c r="A5622" s="49" t="n">
        <v>18056</v>
      </c>
      <c r="B5622" s="49" t="s">
        <v>189</v>
      </c>
      <c r="C5622" s="63" t="n">
        <v>40268</v>
      </c>
      <c r="D5622" s="63" t="n">
        <v>40598</v>
      </c>
      <c r="E5622" s="49" t="n">
        <v>2</v>
      </c>
      <c r="F5622" s="54" t="n">
        <v>0</v>
      </c>
      <c r="G5622" s="54" t="n">
        <v>176.1</v>
      </c>
      <c r="H5622" s="54" t="n">
        <v>363.65</v>
      </c>
      <c r="I5622" s="54" t="n">
        <f aca="false">SUM(F5622:H5622)</f>
        <v>539.75</v>
      </c>
      <c r="J5622" s="49" t="n">
        <f aca="false">Calc!$C$5-D5622</f>
        <v>289</v>
      </c>
      <c r="K5622" s="49" t="n">
        <f aca="false">IF(J5622&lt;=Calc!$C$11,4,IF(J5622&lt;=Calc!$C$12,3,IF(J5622&lt;=Calc!$C$13,2,1)))</f>
        <v>2</v>
      </c>
      <c r="L5622" s="49" t="n">
        <f aca="false">1+(E5622&gt;=Calc!$C$16)+(E5622&gt;=Calc!$C$17)+(E5622&gt;=Calc!$C$18)</f>
        <v>2</v>
      </c>
      <c r="M5622" s="49" t="str">
        <f aca="false">IF(AND(K5622=4,L5622&gt;=3),"Champions",IF(AND(K5622=3,L5622&gt;=3),"Loyal",IF(K5622&gt;=3,"Recent / New",IF(L5622&gt;=3,"At Risk","Hibernating / Lost"))))</f>
        <v>Hibernating / Lost</v>
      </c>
      <c r="N5622" s="54" t="n">
        <f aca="false">IF(AND(Calc!$C$2&lt;=2009,Calc!$C$3&gt;=2009),F5622,0)+IF(AND(Calc!$C$2&lt;=2010,Calc!$C$3&gt;=2010),G5622,0)+IF(AND(Calc!$C$2&lt;=2011,Calc!$C$3&gt;=2011),H5622,0)</f>
        <v>539.75</v>
      </c>
      <c r="O5622" s="61" t="n">
        <f aca="false">IF(AND(N5622&gt;0,OR(Calc!$C$4="*",B5622=Calc!$C$4)),N5622+ROW()*0.000000001,0)</f>
        <v>539.750005622</v>
      </c>
    </row>
    <row r="5623" customFormat="false" ht="15" hidden="false" customHeight="false" outlineLevel="0" collapsed="false">
      <c r="A5623" s="49" t="n">
        <v>18057</v>
      </c>
      <c r="B5623" s="49" t="s">
        <v>189</v>
      </c>
      <c r="C5623" s="63" t="n">
        <v>40196</v>
      </c>
      <c r="D5623" s="63" t="n">
        <v>40493</v>
      </c>
      <c r="E5623" s="49" t="n">
        <v>3</v>
      </c>
      <c r="F5623" s="54" t="n">
        <v>0</v>
      </c>
      <c r="G5623" s="54" t="n">
        <v>1168.14</v>
      </c>
      <c r="H5623" s="54" t="n">
        <v>0</v>
      </c>
      <c r="I5623" s="54" t="n">
        <f aca="false">SUM(F5623:H5623)</f>
        <v>1168.14</v>
      </c>
      <c r="J5623" s="49" t="n">
        <f aca="false">Calc!$C$5-D5623</f>
        <v>394</v>
      </c>
      <c r="K5623" s="49" t="n">
        <f aca="false">IF(J5623&lt;=Calc!$C$11,4,IF(J5623&lt;=Calc!$C$12,3,IF(J5623&lt;=Calc!$C$13,2,1)))</f>
        <v>1</v>
      </c>
      <c r="L5623" s="49" t="n">
        <f aca="false">1+(E5623&gt;=Calc!$C$16)+(E5623&gt;=Calc!$C$17)+(E5623&gt;=Calc!$C$18)</f>
        <v>2</v>
      </c>
      <c r="M5623" s="49" t="str">
        <f aca="false">IF(AND(K5623=4,L5623&gt;=3),"Champions",IF(AND(K5623=3,L5623&gt;=3),"Loyal",IF(K5623&gt;=3,"Recent / New",IF(L5623&gt;=3,"At Risk","Hibernating / Lost"))))</f>
        <v>Hibernating / Lost</v>
      </c>
      <c r="N5623" s="54" t="n">
        <f aca="false">IF(AND(Calc!$C$2&lt;=2009,Calc!$C$3&gt;=2009),F5623,0)+IF(AND(Calc!$C$2&lt;=2010,Calc!$C$3&gt;=2010),G5623,0)+IF(AND(Calc!$C$2&lt;=2011,Calc!$C$3&gt;=2011),H5623,0)</f>
        <v>1168.14</v>
      </c>
      <c r="O5623" s="61" t="n">
        <f aca="false">IF(AND(N5623&gt;0,OR(Calc!$C$4="*",B5623=Calc!$C$4)),N5623+ROW()*0.000000001,0)</f>
        <v>1168.140005623</v>
      </c>
    </row>
    <row r="5624" customFormat="false" ht="15" hidden="false" customHeight="false" outlineLevel="0" collapsed="false">
      <c r="A5624" s="49" t="n">
        <v>18058</v>
      </c>
      <c r="B5624" s="49" t="s">
        <v>189</v>
      </c>
      <c r="C5624" s="63" t="n">
        <v>40219</v>
      </c>
      <c r="D5624" s="63" t="n">
        <v>40877</v>
      </c>
      <c r="E5624" s="49" t="n">
        <v>3</v>
      </c>
      <c r="F5624" s="54" t="n">
        <v>0</v>
      </c>
      <c r="G5624" s="54" t="n">
        <v>603.9</v>
      </c>
      <c r="H5624" s="54" t="n">
        <v>170.16</v>
      </c>
      <c r="I5624" s="54" t="n">
        <f aca="false">SUM(F5624:H5624)</f>
        <v>774.06</v>
      </c>
      <c r="J5624" s="49" t="n">
        <f aca="false">Calc!$C$5-D5624</f>
        <v>10</v>
      </c>
      <c r="K5624" s="49" t="n">
        <f aca="false">IF(J5624&lt;=Calc!$C$11,4,IF(J5624&lt;=Calc!$C$12,3,IF(J5624&lt;=Calc!$C$13,2,1)))</f>
        <v>4</v>
      </c>
      <c r="L5624" s="49" t="n">
        <f aca="false">1+(E5624&gt;=Calc!$C$16)+(E5624&gt;=Calc!$C$17)+(E5624&gt;=Calc!$C$18)</f>
        <v>2</v>
      </c>
      <c r="M5624" s="49" t="str">
        <f aca="false">IF(AND(K5624=4,L5624&gt;=3),"Champions",IF(AND(K5624=3,L5624&gt;=3),"Loyal",IF(K5624&gt;=3,"Recent / New",IF(L5624&gt;=3,"At Risk","Hibernating / Lost"))))</f>
        <v>Recent / New</v>
      </c>
      <c r="N5624" s="54" t="n">
        <f aca="false">IF(AND(Calc!$C$2&lt;=2009,Calc!$C$3&gt;=2009),F5624,0)+IF(AND(Calc!$C$2&lt;=2010,Calc!$C$3&gt;=2010),G5624,0)+IF(AND(Calc!$C$2&lt;=2011,Calc!$C$3&gt;=2011),H5624,0)</f>
        <v>774.06</v>
      </c>
      <c r="O5624" s="61" t="n">
        <f aca="false">IF(AND(N5624&gt;0,OR(Calc!$C$4="*",B5624=Calc!$C$4)),N5624+ROW()*0.000000001,0)</f>
        <v>774.060005624</v>
      </c>
    </row>
    <row r="5625" customFormat="false" ht="15" hidden="false" customHeight="false" outlineLevel="0" collapsed="false">
      <c r="A5625" s="49" t="n">
        <v>18059</v>
      </c>
      <c r="B5625" s="49" t="s">
        <v>189</v>
      </c>
      <c r="C5625" s="63" t="n">
        <v>40819</v>
      </c>
      <c r="D5625" s="63" t="n">
        <v>40863</v>
      </c>
      <c r="E5625" s="49" t="n">
        <v>3</v>
      </c>
      <c r="F5625" s="54" t="n">
        <v>0</v>
      </c>
      <c r="G5625" s="54" t="n">
        <v>0</v>
      </c>
      <c r="H5625" s="54" t="n">
        <v>296.71</v>
      </c>
      <c r="I5625" s="54" t="n">
        <f aca="false">SUM(F5625:H5625)</f>
        <v>296.71</v>
      </c>
      <c r="J5625" s="49" t="n">
        <f aca="false">Calc!$C$5-D5625</f>
        <v>24</v>
      </c>
      <c r="K5625" s="49" t="n">
        <f aca="false">IF(J5625&lt;=Calc!$C$11,4,IF(J5625&lt;=Calc!$C$12,3,IF(J5625&lt;=Calc!$C$13,2,1)))</f>
        <v>4</v>
      </c>
      <c r="L5625" s="49" t="n">
        <f aca="false">1+(E5625&gt;=Calc!$C$16)+(E5625&gt;=Calc!$C$17)+(E5625&gt;=Calc!$C$18)</f>
        <v>2</v>
      </c>
      <c r="M5625" s="49" t="str">
        <f aca="false">IF(AND(K5625=4,L5625&gt;=3),"Champions",IF(AND(K5625=3,L5625&gt;=3),"Loyal",IF(K5625&gt;=3,"Recent / New",IF(L5625&gt;=3,"At Risk","Hibernating / Lost"))))</f>
        <v>Recent / New</v>
      </c>
      <c r="N5625" s="54" t="n">
        <f aca="false">IF(AND(Calc!$C$2&lt;=2009,Calc!$C$3&gt;=2009),F5625,0)+IF(AND(Calc!$C$2&lt;=2010,Calc!$C$3&gt;=2010),G5625,0)+IF(AND(Calc!$C$2&lt;=2011,Calc!$C$3&gt;=2011),H5625,0)</f>
        <v>296.71</v>
      </c>
      <c r="O5625" s="61" t="n">
        <f aca="false">IF(AND(N5625&gt;0,OR(Calc!$C$4="*",B5625=Calc!$C$4)),N5625+ROW()*0.000000001,0)</f>
        <v>296.710005625</v>
      </c>
    </row>
    <row r="5626" customFormat="false" ht="15" hidden="false" customHeight="false" outlineLevel="0" collapsed="false">
      <c r="A5626" s="49" t="n">
        <v>18060</v>
      </c>
      <c r="B5626" s="49" t="s">
        <v>189</v>
      </c>
      <c r="C5626" s="63" t="n">
        <v>40322</v>
      </c>
      <c r="D5626" s="63" t="n">
        <v>40478</v>
      </c>
      <c r="E5626" s="49" t="n">
        <v>2</v>
      </c>
      <c r="F5626" s="54" t="n">
        <v>0</v>
      </c>
      <c r="G5626" s="54" t="n">
        <v>1185.46</v>
      </c>
      <c r="H5626" s="54" t="n">
        <v>0</v>
      </c>
      <c r="I5626" s="54" t="n">
        <f aca="false">SUM(F5626:H5626)</f>
        <v>1185.46</v>
      </c>
      <c r="J5626" s="49" t="n">
        <f aca="false">Calc!$C$5-D5626</f>
        <v>409</v>
      </c>
      <c r="K5626" s="49" t="n">
        <f aca="false">IF(J5626&lt;=Calc!$C$11,4,IF(J5626&lt;=Calc!$C$12,3,IF(J5626&lt;=Calc!$C$13,2,1)))</f>
        <v>1</v>
      </c>
      <c r="L5626" s="49" t="n">
        <f aca="false">1+(E5626&gt;=Calc!$C$16)+(E5626&gt;=Calc!$C$17)+(E5626&gt;=Calc!$C$18)</f>
        <v>2</v>
      </c>
      <c r="M5626" s="49" t="str">
        <f aca="false">IF(AND(K5626=4,L5626&gt;=3),"Champions",IF(AND(K5626=3,L5626&gt;=3),"Loyal",IF(K5626&gt;=3,"Recent / New",IF(L5626&gt;=3,"At Risk","Hibernating / Lost"))))</f>
        <v>Hibernating / Lost</v>
      </c>
      <c r="N5626" s="54" t="n">
        <f aca="false">IF(AND(Calc!$C$2&lt;=2009,Calc!$C$3&gt;=2009),F5626,0)+IF(AND(Calc!$C$2&lt;=2010,Calc!$C$3&gt;=2010),G5626,0)+IF(AND(Calc!$C$2&lt;=2011,Calc!$C$3&gt;=2011),H5626,0)</f>
        <v>1185.46</v>
      </c>
      <c r="O5626" s="61" t="n">
        <f aca="false">IF(AND(N5626&gt;0,OR(Calc!$C$4="*",B5626=Calc!$C$4)),N5626+ROW()*0.000000001,0)</f>
        <v>1185.460005626</v>
      </c>
    </row>
    <row r="5627" customFormat="false" ht="15" hidden="false" customHeight="false" outlineLevel="0" collapsed="false">
      <c r="A5627" s="49" t="n">
        <v>18061</v>
      </c>
      <c r="B5627" s="49" t="s">
        <v>189</v>
      </c>
      <c r="C5627" s="63" t="n">
        <v>40151</v>
      </c>
      <c r="D5627" s="63" t="n">
        <v>40865</v>
      </c>
      <c r="E5627" s="49" t="n">
        <v>28</v>
      </c>
      <c r="F5627" s="54" t="n">
        <v>567.36</v>
      </c>
      <c r="G5627" s="54" t="n">
        <v>3793.7</v>
      </c>
      <c r="H5627" s="54" t="n">
        <v>1714.25</v>
      </c>
      <c r="I5627" s="54" t="n">
        <f aca="false">SUM(F5627:H5627)</f>
        <v>6075.31</v>
      </c>
      <c r="J5627" s="49" t="n">
        <f aca="false">Calc!$C$5-D5627</f>
        <v>22</v>
      </c>
      <c r="K5627" s="49" t="n">
        <f aca="false">IF(J5627&lt;=Calc!$C$11,4,IF(J5627&lt;=Calc!$C$12,3,IF(J5627&lt;=Calc!$C$13,2,1)))</f>
        <v>4</v>
      </c>
      <c r="L5627" s="49" t="n">
        <f aca="false">1+(E5627&gt;=Calc!$C$16)+(E5627&gt;=Calc!$C$17)+(E5627&gt;=Calc!$C$18)</f>
        <v>4</v>
      </c>
      <c r="M5627" s="49" t="str">
        <f aca="false">IF(AND(K5627=4,L5627&gt;=3),"Champions",IF(AND(K5627=3,L5627&gt;=3),"Loyal",IF(K5627&gt;=3,"Recent / New",IF(L5627&gt;=3,"At Risk","Hibernating / Lost"))))</f>
        <v>Champions</v>
      </c>
      <c r="N5627" s="54" t="n">
        <f aca="false">IF(AND(Calc!$C$2&lt;=2009,Calc!$C$3&gt;=2009),F5627,0)+IF(AND(Calc!$C$2&lt;=2010,Calc!$C$3&gt;=2010),G5627,0)+IF(AND(Calc!$C$2&lt;=2011,Calc!$C$3&gt;=2011),H5627,0)</f>
        <v>6075.31</v>
      </c>
      <c r="O5627" s="61" t="n">
        <f aca="false">IF(AND(N5627&gt;0,OR(Calc!$C$4="*",B5627=Calc!$C$4)),N5627+ROW()*0.000000001,0)</f>
        <v>6075.310005627</v>
      </c>
    </row>
    <row r="5628" customFormat="false" ht="15" hidden="false" customHeight="false" outlineLevel="0" collapsed="false">
      <c r="A5628" s="49" t="n">
        <v>18062</v>
      </c>
      <c r="B5628" s="49" t="s">
        <v>189</v>
      </c>
      <c r="C5628" s="63" t="n">
        <v>40289</v>
      </c>
      <c r="D5628" s="63" t="n">
        <v>40713</v>
      </c>
      <c r="E5628" s="49" t="n">
        <v>6</v>
      </c>
      <c r="F5628" s="54" t="n">
        <v>0</v>
      </c>
      <c r="G5628" s="54" t="n">
        <v>802.85</v>
      </c>
      <c r="H5628" s="54" t="n">
        <v>720.52</v>
      </c>
      <c r="I5628" s="54" t="n">
        <f aca="false">SUM(F5628:H5628)</f>
        <v>1523.37</v>
      </c>
      <c r="J5628" s="49" t="n">
        <f aca="false">Calc!$C$5-D5628</f>
        <v>174</v>
      </c>
      <c r="K5628" s="49" t="n">
        <f aca="false">IF(J5628&lt;=Calc!$C$11,4,IF(J5628&lt;=Calc!$C$12,3,IF(J5628&lt;=Calc!$C$13,2,1)))</f>
        <v>2</v>
      </c>
      <c r="L5628" s="49" t="n">
        <f aca="false">1+(E5628&gt;=Calc!$C$16)+(E5628&gt;=Calc!$C$17)+(E5628&gt;=Calc!$C$18)</f>
        <v>3</v>
      </c>
      <c r="M5628" s="49" t="str">
        <f aca="false">IF(AND(K5628=4,L5628&gt;=3),"Champions",IF(AND(K5628=3,L5628&gt;=3),"Loyal",IF(K5628&gt;=3,"Recent / New",IF(L5628&gt;=3,"At Risk","Hibernating / Lost"))))</f>
        <v>At Risk</v>
      </c>
      <c r="N5628" s="54" t="n">
        <f aca="false">IF(AND(Calc!$C$2&lt;=2009,Calc!$C$3&gt;=2009),F5628,0)+IF(AND(Calc!$C$2&lt;=2010,Calc!$C$3&gt;=2010),G5628,0)+IF(AND(Calc!$C$2&lt;=2011,Calc!$C$3&gt;=2011),H5628,0)</f>
        <v>1523.37</v>
      </c>
      <c r="O5628" s="61" t="n">
        <f aca="false">IF(AND(N5628&gt;0,OR(Calc!$C$4="*",B5628=Calc!$C$4)),N5628+ROW()*0.000000001,0)</f>
        <v>1523.370005628</v>
      </c>
    </row>
    <row r="5629" customFormat="false" ht="15" hidden="false" customHeight="false" outlineLevel="0" collapsed="false">
      <c r="A5629" s="49" t="n">
        <v>18063</v>
      </c>
      <c r="B5629" s="49" t="s">
        <v>189</v>
      </c>
      <c r="C5629" s="63" t="n">
        <v>40253</v>
      </c>
      <c r="D5629" s="63" t="n">
        <v>40496</v>
      </c>
      <c r="E5629" s="49" t="n">
        <v>2</v>
      </c>
      <c r="F5629" s="54" t="n">
        <v>0</v>
      </c>
      <c r="G5629" s="54" t="n">
        <v>186.6</v>
      </c>
      <c r="H5629" s="54" t="n">
        <v>0</v>
      </c>
      <c r="I5629" s="54" t="n">
        <f aca="false">SUM(F5629:H5629)</f>
        <v>186.6</v>
      </c>
      <c r="J5629" s="49" t="n">
        <f aca="false">Calc!$C$5-D5629</f>
        <v>391</v>
      </c>
      <c r="K5629" s="49" t="n">
        <f aca="false">IF(J5629&lt;=Calc!$C$11,4,IF(J5629&lt;=Calc!$C$12,3,IF(J5629&lt;=Calc!$C$13,2,1)))</f>
        <v>1</v>
      </c>
      <c r="L5629" s="49" t="n">
        <f aca="false">1+(E5629&gt;=Calc!$C$16)+(E5629&gt;=Calc!$C$17)+(E5629&gt;=Calc!$C$18)</f>
        <v>2</v>
      </c>
      <c r="M5629" s="49" t="str">
        <f aca="false">IF(AND(K5629=4,L5629&gt;=3),"Champions",IF(AND(K5629=3,L5629&gt;=3),"Loyal",IF(K5629&gt;=3,"Recent / New",IF(L5629&gt;=3,"At Risk","Hibernating / Lost"))))</f>
        <v>Hibernating / Lost</v>
      </c>
      <c r="N5629" s="54" t="n">
        <f aca="false">IF(AND(Calc!$C$2&lt;=2009,Calc!$C$3&gt;=2009),F5629,0)+IF(AND(Calc!$C$2&lt;=2010,Calc!$C$3&gt;=2010),G5629,0)+IF(AND(Calc!$C$2&lt;=2011,Calc!$C$3&gt;=2011),H5629,0)</f>
        <v>186.6</v>
      </c>
      <c r="O5629" s="61" t="n">
        <f aca="false">IF(AND(N5629&gt;0,OR(Calc!$C$4="*",B5629=Calc!$C$4)),N5629+ROW()*0.000000001,0)</f>
        <v>186.600005629</v>
      </c>
    </row>
    <row r="5630" customFormat="false" ht="15" hidden="false" customHeight="false" outlineLevel="0" collapsed="false">
      <c r="A5630" s="49" t="n">
        <v>18064</v>
      </c>
      <c r="B5630" s="49" t="s">
        <v>189</v>
      </c>
      <c r="C5630" s="63" t="n">
        <v>40210</v>
      </c>
      <c r="D5630" s="63" t="n">
        <v>40753</v>
      </c>
      <c r="E5630" s="49" t="n">
        <v>11</v>
      </c>
      <c r="F5630" s="54" t="n">
        <v>0</v>
      </c>
      <c r="G5630" s="54" t="n">
        <v>3613.98</v>
      </c>
      <c r="H5630" s="54" t="n">
        <v>814</v>
      </c>
      <c r="I5630" s="54" t="n">
        <f aca="false">SUM(F5630:H5630)</f>
        <v>4427.98</v>
      </c>
      <c r="J5630" s="49" t="n">
        <f aca="false">Calc!$C$5-D5630</f>
        <v>134</v>
      </c>
      <c r="K5630" s="49" t="n">
        <f aca="false">IF(J5630&lt;=Calc!$C$11,4,IF(J5630&lt;=Calc!$C$12,3,IF(J5630&lt;=Calc!$C$13,2,1)))</f>
        <v>2</v>
      </c>
      <c r="L5630" s="49" t="n">
        <f aca="false">1+(E5630&gt;=Calc!$C$16)+(E5630&gt;=Calc!$C$17)+(E5630&gt;=Calc!$C$18)</f>
        <v>4</v>
      </c>
      <c r="M5630" s="49" t="str">
        <f aca="false">IF(AND(K5630=4,L5630&gt;=3),"Champions",IF(AND(K5630=3,L5630&gt;=3),"Loyal",IF(K5630&gt;=3,"Recent / New",IF(L5630&gt;=3,"At Risk","Hibernating / Lost"))))</f>
        <v>At Risk</v>
      </c>
      <c r="N5630" s="54" t="n">
        <f aca="false">IF(AND(Calc!$C$2&lt;=2009,Calc!$C$3&gt;=2009),F5630,0)+IF(AND(Calc!$C$2&lt;=2010,Calc!$C$3&gt;=2010),G5630,0)+IF(AND(Calc!$C$2&lt;=2011,Calc!$C$3&gt;=2011),H5630,0)</f>
        <v>4427.98</v>
      </c>
      <c r="O5630" s="61" t="n">
        <f aca="false">IF(AND(N5630&gt;0,OR(Calc!$C$4="*",B5630=Calc!$C$4)),N5630+ROW()*0.000000001,0)</f>
        <v>4427.98000563</v>
      </c>
    </row>
    <row r="5631" customFormat="false" ht="15" hidden="false" customHeight="false" outlineLevel="0" collapsed="false">
      <c r="A5631" s="49" t="n">
        <v>18065</v>
      </c>
      <c r="B5631" s="49" t="s">
        <v>189</v>
      </c>
      <c r="C5631" s="63" t="n">
        <v>40156</v>
      </c>
      <c r="D5631" s="63" t="n">
        <v>40881</v>
      </c>
      <c r="E5631" s="49" t="n">
        <v>28</v>
      </c>
      <c r="F5631" s="54" t="n">
        <v>306.9</v>
      </c>
      <c r="G5631" s="54" t="n">
        <v>3462.17</v>
      </c>
      <c r="H5631" s="54" t="n">
        <v>2047.81</v>
      </c>
      <c r="I5631" s="54" t="n">
        <f aca="false">SUM(F5631:H5631)</f>
        <v>5816.88</v>
      </c>
      <c r="J5631" s="49" t="n">
        <f aca="false">Calc!$C$5-D5631</f>
        <v>6</v>
      </c>
      <c r="K5631" s="49" t="n">
        <f aca="false">IF(J5631&lt;=Calc!$C$11,4,IF(J5631&lt;=Calc!$C$12,3,IF(J5631&lt;=Calc!$C$13,2,1)))</f>
        <v>4</v>
      </c>
      <c r="L5631" s="49" t="n">
        <f aca="false">1+(E5631&gt;=Calc!$C$16)+(E5631&gt;=Calc!$C$17)+(E5631&gt;=Calc!$C$18)</f>
        <v>4</v>
      </c>
      <c r="M5631" s="49" t="str">
        <f aca="false">IF(AND(K5631=4,L5631&gt;=3),"Champions",IF(AND(K5631=3,L5631&gt;=3),"Loyal",IF(K5631&gt;=3,"Recent / New",IF(L5631&gt;=3,"At Risk","Hibernating / Lost"))))</f>
        <v>Champions</v>
      </c>
      <c r="N5631" s="54" t="n">
        <f aca="false">IF(AND(Calc!$C$2&lt;=2009,Calc!$C$3&gt;=2009),F5631,0)+IF(AND(Calc!$C$2&lt;=2010,Calc!$C$3&gt;=2010),G5631,0)+IF(AND(Calc!$C$2&lt;=2011,Calc!$C$3&gt;=2011),H5631,0)</f>
        <v>5816.88</v>
      </c>
      <c r="O5631" s="61" t="n">
        <f aca="false">IF(AND(N5631&gt;0,OR(Calc!$C$4="*",B5631=Calc!$C$4)),N5631+ROW()*0.000000001,0)</f>
        <v>5816.880005631</v>
      </c>
    </row>
    <row r="5632" customFormat="false" ht="15" hidden="false" customHeight="false" outlineLevel="0" collapsed="false">
      <c r="A5632" s="49" t="n">
        <v>18066</v>
      </c>
      <c r="B5632" s="49" t="s">
        <v>189</v>
      </c>
      <c r="C5632" s="63" t="n">
        <v>40471</v>
      </c>
      <c r="D5632" s="63" t="n">
        <v>40811</v>
      </c>
      <c r="E5632" s="49" t="n">
        <v>3</v>
      </c>
      <c r="F5632" s="54" t="n">
        <v>0</v>
      </c>
      <c r="G5632" s="54" t="n">
        <v>1122.4</v>
      </c>
      <c r="H5632" s="54" t="n">
        <v>318</v>
      </c>
      <c r="I5632" s="54" t="n">
        <f aca="false">SUM(F5632:H5632)</f>
        <v>1440.4</v>
      </c>
      <c r="J5632" s="49" t="n">
        <f aca="false">Calc!$C$5-D5632</f>
        <v>76</v>
      </c>
      <c r="K5632" s="49" t="n">
        <f aca="false">IF(J5632&lt;=Calc!$C$11,4,IF(J5632&lt;=Calc!$C$12,3,IF(J5632&lt;=Calc!$C$13,2,1)))</f>
        <v>3</v>
      </c>
      <c r="L5632" s="49" t="n">
        <f aca="false">1+(E5632&gt;=Calc!$C$16)+(E5632&gt;=Calc!$C$17)+(E5632&gt;=Calc!$C$18)</f>
        <v>2</v>
      </c>
      <c r="M5632" s="49" t="str">
        <f aca="false">IF(AND(K5632=4,L5632&gt;=3),"Champions",IF(AND(K5632=3,L5632&gt;=3),"Loyal",IF(K5632&gt;=3,"Recent / New",IF(L5632&gt;=3,"At Risk","Hibernating / Lost"))))</f>
        <v>Recent / New</v>
      </c>
      <c r="N5632" s="54" t="n">
        <f aca="false">IF(AND(Calc!$C$2&lt;=2009,Calc!$C$3&gt;=2009),F5632,0)+IF(AND(Calc!$C$2&lt;=2010,Calc!$C$3&gt;=2010),G5632,0)+IF(AND(Calc!$C$2&lt;=2011,Calc!$C$3&gt;=2011),H5632,0)</f>
        <v>1440.4</v>
      </c>
      <c r="O5632" s="61" t="n">
        <f aca="false">IF(AND(N5632&gt;0,OR(Calc!$C$4="*",B5632=Calc!$C$4)),N5632+ROW()*0.000000001,0)</f>
        <v>1440.400005632</v>
      </c>
    </row>
    <row r="5633" customFormat="false" ht="15" hidden="false" customHeight="false" outlineLevel="0" collapsed="false">
      <c r="A5633" s="49" t="n">
        <v>18067</v>
      </c>
      <c r="B5633" s="49" t="s">
        <v>189</v>
      </c>
      <c r="C5633" s="63" t="n">
        <v>40846</v>
      </c>
      <c r="D5633" s="63" t="n">
        <v>40846</v>
      </c>
      <c r="E5633" s="49" t="n">
        <v>1</v>
      </c>
      <c r="F5633" s="54" t="n">
        <v>0</v>
      </c>
      <c r="G5633" s="54" t="n">
        <v>0</v>
      </c>
      <c r="H5633" s="54" t="n">
        <v>396.33</v>
      </c>
      <c r="I5633" s="54" t="n">
        <f aca="false">SUM(F5633:H5633)</f>
        <v>396.33</v>
      </c>
      <c r="J5633" s="49" t="n">
        <f aca="false">Calc!$C$5-D5633</f>
        <v>41</v>
      </c>
      <c r="K5633" s="49" t="n">
        <f aca="false">IF(J5633&lt;=Calc!$C$11,4,IF(J5633&lt;=Calc!$C$12,3,IF(J5633&lt;=Calc!$C$13,2,1)))</f>
        <v>3</v>
      </c>
      <c r="L5633" s="49" t="n">
        <f aca="false">1+(E5633&gt;=Calc!$C$16)+(E5633&gt;=Calc!$C$17)+(E5633&gt;=Calc!$C$18)</f>
        <v>1</v>
      </c>
      <c r="M5633" s="49" t="str">
        <f aca="false">IF(AND(K5633=4,L5633&gt;=3),"Champions",IF(AND(K5633=3,L5633&gt;=3),"Loyal",IF(K5633&gt;=3,"Recent / New",IF(L5633&gt;=3,"At Risk","Hibernating / Lost"))))</f>
        <v>Recent / New</v>
      </c>
      <c r="N5633" s="54" t="n">
        <f aca="false">IF(AND(Calc!$C$2&lt;=2009,Calc!$C$3&gt;=2009),F5633,0)+IF(AND(Calc!$C$2&lt;=2010,Calc!$C$3&gt;=2010),G5633,0)+IF(AND(Calc!$C$2&lt;=2011,Calc!$C$3&gt;=2011),H5633,0)</f>
        <v>396.33</v>
      </c>
      <c r="O5633" s="61" t="n">
        <f aca="false">IF(AND(N5633&gt;0,OR(Calc!$C$4="*",B5633=Calc!$C$4)),N5633+ROW()*0.000000001,0)</f>
        <v>396.330005633</v>
      </c>
    </row>
    <row r="5634" customFormat="false" ht="15" hidden="false" customHeight="false" outlineLevel="0" collapsed="false">
      <c r="A5634" s="49" t="n">
        <v>18068</v>
      </c>
      <c r="B5634" s="49" t="s">
        <v>189</v>
      </c>
      <c r="C5634" s="63" t="n">
        <v>40597</v>
      </c>
      <c r="D5634" s="63" t="n">
        <v>40597</v>
      </c>
      <c r="E5634" s="49" t="n">
        <v>1</v>
      </c>
      <c r="F5634" s="54" t="n">
        <v>0</v>
      </c>
      <c r="G5634" s="54" t="n">
        <v>0</v>
      </c>
      <c r="H5634" s="54" t="n">
        <v>101.7</v>
      </c>
      <c r="I5634" s="54" t="n">
        <f aca="false">SUM(F5634:H5634)</f>
        <v>101.7</v>
      </c>
      <c r="J5634" s="49" t="n">
        <f aca="false">Calc!$C$5-D5634</f>
        <v>290</v>
      </c>
      <c r="K5634" s="49" t="n">
        <f aca="false">IF(J5634&lt;=Calc!$C$11,4,IF(J5634&lt;=Calc!$C$12,3,IF(J5634&lt;=Calc!$C$13,2,1)))</f>
        <v>2</v>
      </c>
      <c r="L5634" s="49" t="n">
        <f aca="false">1+(E5634&gt;=Calc!$C$16)+(E5634&gt;=Calc!$C$17)+(E5634&gt;=Calc!$C$18)</f>
        <v>1</v>
      </c>
      <c r="M5634" s="49" t="str">
        <f aca="false">IF(AND(K5634=4,L5634&gt;=3),"Champions",IF(AND(K5634=3,L5634&gt;=3),"Loyal",IF(K5634&gt;=3,"Recent / New",IF(L5634&gt;=3,"At Risk","Hibernating / Lost"))))</f>
        <v>Hibernating / Lost</v>
      </c>
      <c r="N5634" s="54" t="n">
        <f aca="false">IF(AND(Calc!$C$2&lt;=2009,Calc!$C$3&gt;=2009),F5634,0)+IF(AND(Calc!$C$2&lt;=2010,Calc!$C$3&gt;=2010),G5634,0)+IF(AND(Calc!$C$2&lt;=2011,Calc!$C$3&gt;=2011),H5634,0)</f>
        <v>101.7</v>
      </c>
      <c r="O5634" s="61" t="n">
        <f aca="false">IF(AND(N5634&gt;0,OR(Calc!$C$4="*",B5634=Calc!$C$4)),N5634+ROW()*0.000000001,0)</f>
        <v>101.700005634</v>
      </c>
    </row>
    <row r="5635" customFormat="false" ht="15" hidden="false" customHeight="false" outlineLevel="0" collapsed="false">
      <c r="A5635" s="49" t="n">
        <v>18069</v>
      </c>
      <c r="B5635" s="49" t="s">
        <v>189</v>
      </c>
      <c r="C5635" s="63" t="n">
        <v>40237</v>
      </c>
      <c r="D5635" s="63" t="n">
        <v>40860</v>
      </c>
      <c r="E5635" s="49" t="n">
        <v>11</v>
      </c>
      <c r="F5635" s="54" t="n">
        <v>0</v>
      </c>
      <c r="G5635" s="54" t="n">
        <v>2439.78</v>
      </c>
      <c r="H5635" s="54" t="n">
        <v>1994.39</v>
      </c>
      <c r="I5635" s="54" t="n">
        <f aca="false">SUM(F5635:H5635)</f>
        <v>4434.17</v>
      </c>
      <c r="J5635" s="49" t="n">
        <f aca="false">Calc!$C$5-D5635</f>
        <v>27</v>
      </c>
      <c r="K5635" s="49" t="n">
        <f aca="false">IF(J5635&lt;=Calc!$C$11,4,IF(J5635&lt;=Calc!$C$12,3,IF(J5635&lt;=Calc!$C$13,2,1)))</f>
        <v>3</v>
      </c>
      <c r="L5635" s="49" t="n">
        <f aca="false">1+(E5635&gt;=Calc!$C$16)+(E5635&gt;=Calc!$C$17)+(E5635&gt;=Calc!$C$18)</f>
        <v>4</v>
      </c>
      <c r="M5635" s="49" t="str">
        <f aca="false">IF(AND(K5635=4,L5635&gt;=3),"Champions",IF(AND(K5635=3,L5635&gt;=3),"Loyal",IF(K5635&gt;=3,"Recent / New",IF(L5635&gt;=3,"At Risk","Hibernating / Lost"))))</f>
        <v>Loyal</v>
      </c>
      <c r="N5635" s="54" t="n">
        <f aca="false">IF(AND(Calc!$C$2&lt;=2009,Calc!$C$3&gt;=2009),F5635,0)+IF(AND(Calc!$C$2&lt;=2010,Calc!$C$3&gt;=2010),G5635,0)+IF(AND(Calc!$C$2&lt;=2011,Calc!$C$3&gt;=2011),H5635,0)</f>
        <v>4434.17</v>
      </c>
      <c r="O5635" s="61" t="n">
        <f aca="false">IF(AND(N5635&gt;0,OR(Calc!$C$4="*",B5635=Calc!$C$4)),N5635+ROW()*0.000000001,0)</f>
        <v>4434.170005635</v>
      </c>
    </row>
    <row r="5636" customFormat="false" ht="15" hidden="false" customHeight="false" outlineLevel="0" collapsed="false">
      <c r="A5636" s="49" t="n">
        <v>18070</v>
      </c>
      <c r="B5636" s="49" t="s">
        <v>189</v>
      </c>
      <c r="C5636" s="63" t="n">
        <v>40217</v>
      </c>
      <c r="D5636" s="63" t="n">
        <v>40217</v>
      </c>
      <c r="E5636" s="49" t="n">
        <v>1</v>
      </c>
      <c r="F5636" s="54" t="n">
        <v>-6.35</v>
      </c>
      <c r="G5636" s="54" t="n">
        <v>314.1</v>
      </c>
      <c r="H5636" s="54" t="n">
        <v>0</v>
      </c>
      <c r="I5636" s="54" t="n">
        <f aca="false">SUM(F5636:H5636)</f>
        <v>307.75</v>
      </c>
      <c r="J5636" s="49" t="n">
        <f aca="false">Calc!$C$5-D5636</f>
        <v>670</v>
      </c>
      <c r="K5636" s="49" t="n">
        <f aca="false">IF(J5636&lt;=Calc!$C$11,4,IF(J5636&lt;=Calc!$C$12,3,IF(J5636&lt;=Calc!$C$13,2,1)))</f>
        <v>1</v>
      </c>
      <c r="L5636" s="49" t="n">
        <f aca="false">1+(E5636&gt;=Calc!$C$16)+(E5636&gt;=Calc!$C$17)+(E5636&gt;=Calc!$C$18)</f>
        <v>1</v>
      </c>
      <c r="M5636" s="49" t="str">
        <f aca="false">IF(AND(K5636=4,L5636&gt;=3),"Champions",IF(AND(K5636=3,L5636&gt;=3),"Loyal",IF(K5636&gt;=3,"Recent / New",IF(L5636&gt;=3,"At Risk","Hibernating / Lost"))))</f>
        <v>Hibernating / Lost</v>
      </c>
      <c r="N5636" s="54" t="n">
        <f aca="false">IF(AND(Calc!$C$2&lt;=2009,Calc!$C$3&gt;=2009),F5636,0)+IF(AND(Calc!$C$2&lt;=2010,Calc!$C$3&gt;=2010),G5636,0)+IF(AND(Calc!$C$2&lt;=2011,Calc!$C$3&gt;=2011),H5636,0)</f>
        <v>307.75</v>
      </c>
      <c r="O5636" s="61" t="n">
        <f aca="false">IF(AND(N5636&gt;0,OR(Calc!$C$4="*",B5636=Calc!$C$4)),N5636+ROW()*0.000000001,0)</f>
        <v>307.750005636</v>
      </c>
    </row>
    <row r="5637" customFormat="false" ht="15" hidden="false" customHeight="false" outlineLevel="0" collapsed="false">
      <c r="A5637" s="49" t="n">
        <v>18071</v>
      </c>
      <c r="B5637" s="49" t="s">
        <v>189</v>
      </c>
      <c r="C5637" s="63" t="n">
        <v>40152</v>
      </c>
      <c r="D5637" s="63" t="n">
        <v>40629</v>
      </c>
      <c r="E5637" s="49" t="n">
        <v>6</v>
      </c>
      <c r="F5637" s="54" t="n">
        <v>407.55</v>
      </c>
      <c r="G5637" s="54" t="n">
        <v>568.08</v>
      </c>
      <c r="H5637" s="54" t="n">
        <v>194.05</v>
      </c>
      <c r="I5637" s="54" t="n">
        <f aca="false">SUM(F5637:H5637)</f>
        <v>1169.68</v>
      </c>
      <c r="J5637" s="49" t="n">
        <f aca="false">Calc!$C$5-D5637</f>
        <v>258</v>
      </c>
      <c r="K5637" s="49" t="n">
        <f aca="false">IF(J5637&lt;=Calc!$C$11,4,IF(J5637&lt;=Calc!$C$12,3,IF(J5637&lt;=Calc!$C$13,2,1)))</f>
        <v>2</v>
      </c>
      <c r="L5637" s="49" t="n">
        <f aca="false">1+(E5637&gt;=Calc!$C$16)+(E5637&gt;=Calc!$C$17)+(E5637&gt;=Calc!$C$18)</f>
        <v>3</v>
      </c>
      <c r="M5637" s="49" t="str">
        <f aca="false">IF(AND(K5637=4,L5637&gt;=3),"Champions",IF(AND(K5637=3,L5637&gt;=3),"Loyal",IF(K5637&gt;=3,"Recent / New",IF(L5637&gt;=3,"At Risk","Hibernating / Lost"))))</f>
        <v>At Risk</v>
      </c>
      <c r="N5637" s="54" t="n">
        <f aca="false">IF(AND(Calc!$C$2&lt;=2009,Calc!$C$3&gt;=2009),F5637,0)+IF(AND(Calc!$C$2&lt;=2010,Calc!$C$3&gt;=2010),G5637,0)+IF(AND(Calc!$C$2&lt;=2011,Calc!$C$3&gt;=2011),H5637,0)</f>
        <v>1169.68</v>
      </c>
      <c r="O5637" s="61" t="n">
        <f aca="false">IF(AND(N5637&gt;0,OR(Calc!$C$4="*",B5637=Calc!$C$4)),N5637+ROW()*0.000000001,0)</f>
        <v>1169.680005637</v>
      </c>
    </row>
    <row r="5638" customFormat="false" ht="15" hidden="false" customHeight="false" outlineLevel="0" collapsed="false">
      <c r="A5638" s="49" t="n">
        <v>18072</v>
      </c>
      <c r="B5638" s="49" t="s">
        <v>189</v>
      </c>
      <c r="C5638" s="63" t="n">
        <v>40701</v>
      </c>
      <c r="D5638" s="63" t="n">
        <v>40701</v>
      </c>
      <c r="E5638" s="49" t="n">
        <v>1</v>
      </c>
      <c r="F5638" s="54" t="n">
        <v>0</v>
      </c>
      <c r="G5638" s="54" t="n">
        <v>0</v>
      </c>
      <c r="H5638" s="54" t="n">
        <v>12.24</v>
      </c>
      <c r="I5638" s="54" t="n">
        <f aca="false">SUM(F5638:H5638)</f>
        <v>12.24</v>
      </c>
      <c r="J5638" s="49" t="n">
        <f aca="false">Calc!$C$5-D5638</f>
        <v>186</v>
      </c>
      <c r="K5638" s="49" t="n">
        <f aca="false">IF(J5638&lt;=Calc!$C$11,4,IF(J5638&lt;=Calc!$C$12,3,IF(J5638&lt;=Calc!$C$13,2,1)))</f>
        <v>2</v>
      </c>
      <c r="L5638" s="49" t="n">
        <f aca="false">1+(E5638&gt;=Calc!$C$16)+(E5638&gt;=Calc!$C$17)+(E5638&gt;=Calc!$C$18)</f>
        <v>1</v>
      </c>
      <c r="M5638" s="49" t="str">
        <f aca="false">IF(AND(K5638=4,L5638&gt;=3),"Champions",IF(AND(K5638=3,L5638&gt;=3),"Loyal",IF(K5638&gt;=3,"Recent / New",IF(L5638&gt;=3,"At Risk","Hibernating / Lost"))))</f>
        <v>Hibernating / Lost</v>
      </c>
      <c r="N5638" s="54" t="n">
        <f aca="false">IF(AND(Calc!$C$2&lt;=2009,Calc!$C$3&gt;=2009),F5638,0)+IF(AND(Calc!$C$2&lt;=2010,Calc!$C$3&gt;=2010),G5638,0)+IF(AND(Calc!$C$2&lt;=2011,Calc!$C$3&gt;=2011),H5638,0)</f>
        <v>12.24</v>
      </c>
      <c r="O5638" s="61" t="n">
        <f aca="false">IF(AND(N5638&gt;0,OR(Calc!$C$4="*",B5638=Calc!$C$4)),N5638+ROW()*0.000000001,0)</f>
        <v>12.240005638</v>
      </c>
    </row>
    <row r="5639" customFormat="false" ht="15" hidden="false" customHeight="false" outlineLevel="0" collapsed="false">
      <c r="A5639" s="49" t="n">
        <v>18073</v>
      </c>
      <c r="B5639" s="49" t="s">
        <v>189</v>
      </c>
      <c r="C5639" s="63" t="n">
        <v>40689</v>
      </c>
      <c r="D5639" s="63" t="n">
        <v>40772</v>
      </c>
      <c r="E5639" s="49" t="n">
        <v>12</v>
      </c>
      <c r="F5639" s="54" t="n">
        <v>0</v>
      </c>
      <c r="G5639" s="54" t="n">
        <v>0</v>
      </c>
      <c r="H5639" s="54" t="n">
        <v>3846.74</v>
      </c>
      <c r="I5639" s="54" t="n">
        <f aca="false">SUM(F5639:H5639)</f>
        <v>3846.74</v>
      </c>
      <c r="J5639" s="49" t="n">
        <f aca="false">Calc!$C$5-D5639</f>
        <v>115</v>
      </c>
      <c r="K5639" s="49" t="n">
        <f aca="false">IF(J5639&lt;=Calc!$C$11,4,IF(J5639&lt;=Calc!$C$12,3,IF(J5639&lt;=Calc!$C$13,2,1)))</f>
        <v>2</v>
      </c>
      <c r="L5639" s="49" t="n">
        <f aca="false">1+(E5639&gt;=Calc!$C$16)+(E5639&gt;=Calc!$C$17)+(E5639&gt;=Calc!$C$18)</f>
        <v>4</v>
      </c>
      <c r="M5639" s="49" t="str">
        <f aca="false">IF(AND(K5639=4,L5639&gt;=3),"Champions",IF(AND(K5639=3,L5639&gt;=3),"Loyal",IF(K5639&gt;=3,"Recent / New",IF(L5639&gt;=3,"At Risk","Hibernating / Lost"))))</f>
        <v>At Risk</v>
      </c>
      <c r="N5639" s="54" t="n">
        <f aca="false">IF(AND(Calc!$C$2&lt;=2009,Calc!$C$3&gt;=2009),F5639,0)+IF(AND(Calc!$C$2&lt;=2010,Calc!$C$3&gt;=2010),G5639,0)+IF(AND(Calc!$C$2&lt;=2011,Calc!$C$3&gt;=2011),H5639,0)</f>
        <v>3846.74</v>
      </c>
      <c r="O5639" s="61" t="n">
        <f aca="false">IF(AND(N5639&gt;0,OR(Calc!$C$4="*",B5639=Calc!$C$4)),N5639+ROW()*0.000000001,0)</f>
        <v>3846.740005639</v>
      </c>
    </row>
    <row r="5640" customFormat="false" ht="15" hidden="false" customHeight="false" outlineLevel="0" collapsed="false">
      <c r="A5640" s="49" t="n">
        <v>18074</v>
      </c>
      <c r="B5640" s="49" t="s">
        <v>189</v>
      </c>
      <c r="C5640" s="63" t="n">
        <v>40381</v>
      </c>
      <c r="D5640" s="63" t="n">
        <v>40513</v>
      </c>
      <c r="E5640" s="49" t="n">
        <v>2</v>
      </c>
      <c r="F5640" s="54" t="n">
        <v>0</v>
      </c>
      <c r="G5640" s="54" t="n">
        <v>1019.44</v>
      </c>
      <c r="H5640" s="54" t="n">
        <v>0</v>
      </c>
      <c r="I5640" s="54" t="n">
        <f aca="false">SUM(F5640:H5640)</f>
        <v>1019.44</v>
      </c>
      <c r="J5640" s="49" t="n">
        <f aca="false">Calc!$C$5-D5640</f>
        <v>374</v>
      </c>
      <c r="K5640" s="49" t="n">
        <f aca="false">IF(J5640&lt;=Calc!$C$11,4,IF(J5640&lt;=Calc!$C$12,3,IF(J5640&lt;=Calc!$C$13,2,1)))</f>
        <v>2</v>
      </c>
      <c r="L5640" s="49" t="n">
        <f aca="false">1+(E5640&gt;=Calc!$C$16)+(E5640&gt;=Calc!$C$17)+(E5640&gt;=Calc!$C$18)</f>
        <v>2</v>
      </c>
      <c r="M5640" s="49" t="str">
        <f aca="false">IF(AND(K5640=4,L5640&gt;=3),"Champions",IF(AND(K5640=3,L5640&gt;=3),"Loyal",IF(K5640&gt;=3,"Recent / New",IF(L5640&gt;=3,"At Risk","Hibernating / Lost"))))</f>
        <v>Hibernating / Lost</v>
      </c>
      <c r="N5640" s="54" t="n">
        <f aca="false">IF(AND(Calc!$C$2&lt;=2009,Calc!$C$3&gt;=2009),F5640,0)+IF(AND(Calc!$C$2&lt;=2010,Calc!$C$3&gt;=2010),G5640,0)+IF(AND(Calc!$C$2&lt;=2011,Calc!$C$3&gt;=2011),H5640,0)</f>
        <v>1019.44</v>
      </c>
      <c r="O5640" s="61" t="n">
        <f aca="false">IF(AND(N5640&gt;0,OR(Calc!$C$4="*",B5640=Calc!$C$4)),N5640+ROW()*0.000000001,0)</f>
        <v>1019.44000564</v>
      </c>
    </row>
    <row r="5641" customFormat="false" ht="15" hidden="false" customHeight="false" outlineLevel="0" collapsed="false">
      <c r="A5641" s="49" t="n">
        <v>18075</v>
      </c>
      <c r="B5641" s="49" t="s">
        <v>189</v>
      </c>
      <c r="C5641" s="63" t="n">
        <v>40388</v>
      </c>
      <c r="D5641" s="63" t="n">
        <v>40863</v>
      </c>
      <c r="E5641" s="49" t="n">
        <v>20</v>
      </c>
      <c r="F5641" s="54" t="n">
        <v>0</v>
      </c>
      <c r="G5641" s="54" t="n">
        <v>3229.59</v>
      </c>
      <c r="H5641" s="54" t="n">
        <v>2350.32</v>
      </c>
      <c r="I5641" s="54" t="n">
        <f aca="false">SUM(F5641:H5641)</f>
        <v>5579.91</v>
      </c>
      <c r="J5641" s="49" t="n">
        <f aca="false">Calc!$C$5-D5641</f>
        <v>24</v>
      </c>
      <c r="K5641" s="49" t="n">
        <f aca="false">IF(J5641&lt;=Calc!$C$11,4,IF(J5641&lt;=Calc!$C$12,3,IF(J5641&lt;=Calc!$C$13,2,1)))</f>
        <v>4</v>
      </c>
      <c r="L5641" s="49" t="n">
        <f aca="false">1+(E5641&gt;=Calc!$C$16)+(E5641&gt;=Calc!$C$17)+(E5641&gt;=Calc!$C$18)</f>
        <v>4</v>
      </c>
      <c r="M5641" s="49" t="str">
        <f aca="false">IF(AND(K5641=4,L5641&gt;=3),"Champions",IF(AND(K5641=3,L5641&gt;=3),"Loyal",IF(K5641&gt;=3,"Recent / New",IF(L5641&gt;=3,"At Risk","Hibernating / Lost"))))</f>
        <v>Champions</v>
      </c>
      <c r="N5641" s="54" t="n">
        <f aca="false">IF(AND(Calc!$C$2&lt;=2009,Calc!$C$3&gt;=2009),F5641,0)+IF(AND(Calc!$C$2&lt;=2010,Calc!$C$3&gt;=2010),G5641,0)+IF(AND(Calc!$C$2&lt;=2011,Calc!$C$3&gt;=2011),H5641,0)</f>
        <v>5579.91</v>
      </c>
      <c r="O5641" s="61" t="n">
        <f aca="false">IF(AND(N5641&gt;0,OR(Calc!$C$4="*",B5641=Calc!$C$4)),N5641+ROW()*0.000000001,0)</f>
        <v>5579.910005641</v>
      </c>
    </row>
    <row r="5642" customFormat="false" ht="15" hidden="false" customHeight="false" outlineLevel="0" collapsed="false">
      <c r="A5642" s="49" t="n">
        <v>18076</v>
      </c>
      <c r="B5642" s="49" t="s">
        <v>189</v>
      </c>
      <c r="C5642" s="63" t="n">
        <v>40506</v>
      </c>
      <c r="D5642" s="63" t="n">
        <v>40506</v>
      </c>
      <c r="E5642" s="49" t="n">
        <v>1</v>
      </c>
      <c r="F5642" s="54" t="n">
        <v>0</v>
      </c>
      <c r="G5642" s="54" t="n">
        <v>151.49</v>
      </c>
      <c r="H5642" s="54" t="n">
        <v>0</v>
      </c>
      <c r="I5642" s="54" t="n">
        <f aca="false">SUM(F5642:H5642)</f>
        <v>151.49</v>
      </c>
      <c r="J5642" s="49" t="n">
        <f aca="false">Calc!$C$5-D5642</f>
        <v>381</v>
      </c>
      <c r="K5642" s="49" t="n">
        <f aca="false">IF(J5642&lt;=Calc!$C$11,4,IF(J5642&lt;=Calc!$C$12,3,IF(J5642&lt;=Calc!$C$13,2,1)))</f>
        <v>1</v>
      </c>
      <c r="L5642" s="49" t="n">
        <f aca="false">1+(E5642&gt;=Calc!$C$16)+(E5642&gt;=Calc!$C$17)+(E5642&gt;=Calc!$C$18)</f>
        <v>1</v>
      </c>
      <c r="M5642" s="49" t="str">
        <f aca="false">IF(AND(K5642=4,L5642&gt;=3),"Champions",IF(AND(K5642=3,L5642&gt;=3),"Loyal",IF(K5642&gt;=3,"Recent / New",IF(L5642&gt;=3,"At Risk","Hibernating / Lost"))))</f>
        <v>Hibernating / Lost</v>
      </c>
      <c r="N5642" s="54" t="n">
        <f aca="false">IF(AND(Calc!$C$2&lt;=2009,Calc!$C$3&gt;=2009),F5642,0)+IF(AND(Calc!$C$2&lt;=2010,Calc!$C$3&gt;=2010),G5642,0)+IF(AND(Calc!$C$2&lt;=2011,Calc!$C$3&gt;=2011),H5642,0)</f>
        <v>151.49</v>
      </c>
      <c r="O5642" s="61" t="n">
        <f aca="false">IF(AND(N5642&gt;0,OR(Calc!$C$4="*",B5642=Calc!$C$4)),N5642+ROW()*0.000000001,0)</f>
        <v>151.490005642</v>
      </c>
    </row>
    <row r="5643" customFormat="false" ht="15" hidden="false" customHeight="false" outlineLevel="0" collapsed="false">
      <c r="A5643" s="49" t="n">
        <v>18077</v>
      </c>
      <c r="B5643" s="49" t="s">
        <v>189</v>
      </c>
      <c r="C5643" s="63" t="n">
        <v>40154</v>
      </c>
      <c r="D5643" s="63" t="n">
        <v>40878</v>
      </c>
      <c r="E5643" s="49" t="n">
        <v>18</v>
      </c>
      <c r="F5643" s="54" t="n">
        <v>534.7</v>
      </c>
      <c r="G5643" s="54" t="n">
        <v>1356.01</v>
      </c>
      <c r="H5643" s="54" t="n">
        <v>2188.08</v>
      </c>
      <c r="I5643" s="54" t="n">
        <f aca="false">SUM(F5643:H5643)</f>
        <v>4078.79</v>
      </c>
      <c r="J5643" s="49" t="n">
        <f aca="false">Calc!$C$5-D5643</f>
        <v>9</v>
      </c>
      <c r="K5643" s="49" t="n">
        <f aca="false">IF(J5643&lt;=Calc!$C$11,4,IF(J5643&lt;=Calc!$C$12,3,IF(J5643&lt;=Calc!$C$13,2,1)))</f>
        <v>4</v>
      </c>
      <c r="L5643" s="49" t="n">
        <f aca="false">1+(E5643&gt;=Calc!$C$16)+(E5643&gt;=Calc!$C$17)+(E5643&gt;=Calc!$C$18)</f>
        <v>4</v>
      </c>
      <c r="M5643" s="49" t="str">
        <f aca="false">IF(AND(K5643=4,L5643&gt;=3),"Champions",IF(AND(K5643=3,L5643&gt;=3),"Loyal",IF(K5643&gt;=3,"Recent / New",IF(L5643&gt;=3,"At Risk","Hibernating / Lost"))))</f>
        <v>Champions</v>
      </c>
      <c r="N5643" s="54" t="n">
        <f aca="false">IF(AND(Calc!$C$2&lt;=2009,Calc!$C$3&gt;=2009),F5643,0)+IF(AND(Calc!$C$2&lt;=2010,Calc!$C$3&gt;=2010),G5643,0)+IF(AND(Calc!$C$2&lt;=2011,Calc!$C$3&gt;=2011),H5643,0)</f>
        <v>4078.79</v>
      </c>
      <c r="O5643" s="61" t="n">
        <f aca="false">IF(AND(N5643&gt;0,OR(Calc!$C$4="*",B5643=Calc!$C$4)),N5643+ROW()*0.000000001,0)</f>
        <v>4078.790005643</v>
      </c>
    </row>
    <row r="5644" customFormat="false" ht="15" hidden="false" customHeight="false" outlineLevel="0" collapsed="false">
      <c r="A5644" s="49" t="n">
        <v>18078</v>
      </c>
      <c r="B5644" s="49" t="s">
        <v>189</v>
      </c>
      <c r="C5644" s="63" t="n">
        <v>40258</v>
      </c>
      <c r="D5644" s="63" t="n">
        <v>40669</v>
      </c>
      <c r="E5644" s="49" t="n">
        <v>4</v>
      </c>
      <c r="F5644" s="54" t="n">
        <v>0</v>
      </c>
      <c r="G5644" s="54" t="n">
        <v>389.4</v>
      </c>
      <c r="H5644" s="54" t="n">
        <v>336.13</v>
      </c>
      <c r="I5644" s="54" t="n">
        <f aca="false">SUM(F5644:H5644)</f>
        <v>725.53</v>
      </c>
      <c r="J5644" s="49" t="n">
        <f aca="false">Calc!$C$5-D5644</f>
        <v>218</v>
      </c>
      <c r="K5644" s="49" t="n">
        <f aca="false">IF(J5644&lt;=Calc!$C$11,4,IF(J5644&lt;=Calc!$C$12,3,IF(J5644&lt;=Calc!$C$13,2,1)))</f>
        <v>2</v>
      </c>
      <c r="L5644" s="49" t="n">
        <f aca="false">1+(E5644&gt;=Calc!$C$16)+(E5644&gt;=Calc!$C$17)+(E5644&gt;=Calc!$C$18)</f>
        <v>3</v>
      </c>
      <c r="M5644" s="49" t="str">
        <f aca="false">IF(AND(K5644=4,L5644&gt;=3),"Champions",IF(AND(K5644=3,L5644&gt;=3),"Loyal",IF(K5644&gt;=3,"Recent / New",IF(L5644&gt;=3,"At Risk","Hibernating / Lost"))))</f>
        <v>At Risk</v>
      </c>
      <c r="N5644" s="54" t="n">
        <f aca="false">IF(AND(Calc!$C$2&lt;=2009,Calc!$C$3&gt;=2009),F5644,0)+IF(AND(Calc!$C$2&lt;=2010,Calc!$C$3&gt;=2010),G5644,0)+IF(AND(Calc!$C$2&lt;=2011,Calc!$C$3&gt;=2011),H5644,0)</f>
        <v>725.53</v>
      </c>
      <c r="O5644" s="61" t="n">
        <f aca="false">IF(AND(N5644&gt;0,OR(Calc!$C$4="*",B5644=Calc!$C$4)),N5644+ROW()*0.000000001,0)</f>
        <v>725.530005644</v>
      </c>
    </row>
    <row r="5645" customFormat="false" ht="15" hidden="false" customHeight="false" outlineLevel="0" collapsed="false">
      <c r="A5645" s="49" t="n">
        <v>18079</v>
      </c>
      <c r="B5645" s="49" t="s">
        <v>189</v>
      </c>
      <c r="C5645" s="63" t="n">
        <v>40395</v>
      </c>
      <c r="D5645" s="63" t="n">
        <v>40841</v>
      </c>
      <c r="E5645" s="49" t="n">
        <v>5</v>
      </c>
      <c r="F5645" s="54" t="n">
        <v>0</v>
      </c>
      <c r="G5645" s="54" t="n">
        <v>590.78</v>
      </c>
      <c r="H5645" s="54" t="n">
        <v>3613.15</v>
      </c>
      <c r="I5645" s="54" t="n">
        <f aca="false">SUM(F5645:H5645)</f>
        <v>4203.93</v>
      </c>
      <c r="J5645" s="49" t="n">
        <f aca="false">Calc!$C$5-D5645</f>
        <v>46</v>
      </c>
      <c r="K5645" s="49" t="n">
        <f aca="false">IF(J5645&lt;=Calc!$C$11,4,IF(J5645&lt;=Calc!$C$12,3,IF(J5645&lt;=Calc!$C$13,2,1)))</f>
        <v>3</v>
      </c>
      <c r="L5645" s="49" t="n">
        <f aca="false">1+(E5645&gt;=Calc!$C$16)+(E5645&gt;=Calc!$C$17)+(E5645&gt;=Calc!$C$18)</f>
        <v>3</v>
      </c>
      <c r="M5645" s="49" t="str">
        <f aca="false">IF(AND(K5645=4,L5645&gt;=3),"Champions",IF(AND(K5645=3,L5645&gt;=3),"Loyal",IF(K5645&gt;=3,"Recent / New",IF(L5645&gt;=3,"At Risk","Hibernating / Lost"))))</f>
        <v>Loyal</v>
      </c>
      <c r="N5645" s="54" t="n">
        <f aca="false">IF(AND(Calc!$C$2&lt;=2009,Calc!$C$3&gt;=2009),F5645,0)+IF(AND(Calc!$C$2&lt;=2010,Calc!$C$3&gt;=2010),G5645,0)+IF(AND(Calc!$C$2&lt;=2011,Calc!$C$3&gt;=2011),H5645,0)</f>
        <v>4203.93</v>
      </c>
      <c r="O5645" s="61" t="n">
        <f aca="false">IF(AND(N5645&gt;0,OR(Calc!$C$4="*",B5645=Calc!$C$4)),N5645+ROW()*0.000000001,0)</f>
        <v>4203.930005645</v>
      </c>
    </row>
    <row r="5646" customFormat="false" ht="15" hidden="false" customHeight="false" outlineLevel="0" collapsed="false">
      <c r="A5646" s="49" t="n">
        <v>18080</v>
      </c>
      <c r="B5646" s="49" t="s">
        <v>189</v>
      </c>
      <c r="C5646" s="63" t="n">
        <v>40644</v>
      </c>
      <c r="D5646" s="63" t="n">
        <v>40868</v>
      </c>
      <c r="E5646" s="49" t="n">
        <v>2</v>
      </c>
      <c r="F5646" s="54" t="n">
        <v>0</v>
      </c>
      <c r="G5646" s="54" t="n">
        <v>0</v>
      </c>
      <c r="H5646" s="54" t="n">
        <v>1231.5</v>
      </c>
      <c r="I5646" s="54" t="n">
        <f aca="false">SUM(F5646:H5646)</f>
        <v>1231.5</v>
      </c>
      <c r="J5646" s="49" t="n">
        <f aca="false">Calc!$C$5-D5646</f>
        <v>19</v>
      </c>
      <c r="K5646" s="49" t="n">
        <f aca="false">IF(J5646&lt;=Calc!$C$11,4,IF(J5646&lt;=Calc!$C$12,3,IF(J5646&lt;=Calc!$C$13,2,1)))</f>
        <v>4</v>
      </c>
      <c r="L5646" s="49" t="n">
        <f aca="false">1+(E5646&gt;=Calc!$C$16)+(E5646&gt;=Calc!$C$17)+(E5646&gt;=Calc!$C$18)</f>
        <v>2</v>
      </c>
      <c r="M5646" s="49" t="str">
        <f aca="false">IF(AND(K5646=4,L5646&gt;=3),"Champions",IF(AND(K5646=3,L5646&gt;=3),"Loyal",IF(K5646&gt;=3,"Recent / New",IF(L5646&gt;=3,"At Risk","Hibernating / Lost"))))</f>
        <v>Recent / New</v>
      </c>
      <c r="N5646" s="54" t="n">
        <f aca="false">IF(AND(Calc!$C$2&lt;=2009,Calc!$C$3&gt;=2009),F5646,0)+IF(AND(Calc!$C$2&lt;=2010,Calc!$C$3&gt;=2010),G5646,0)+IF(AND(Calc!$C$2&lt;=2011,Calc!$C$3&gt;=2011),H5646,0)</f>
        <v>1231.5</v>
      </c>
      <c r="O5646" s="61" t="n">
        <f aca="false">IF(AND(N5646&gt;0,OR(Calc!$C$4="*",B5646=Calc!$C$4)),N5646+ROW()*0.000000001,0)</f>
        <v>1231.500005646</v>
      </c>
    </row>
    <row r="5647" customFormat="false" ht="15" hidden="false" customHeight="false" outlineLevel="0" collapsed="false">
      <c r="A5647" s="49" t="n">
        <v>18081</v>
      </c>
      <c r="B5647" s="49" t="s">
        <v>189</v>
      </c>
      <c r="C5647" s="63" t="n">
        <v>40753</v>
      </c>
      <c r="D5647" s="63" t="n">
        <v>40850</v>
      </c>
      <c r="E5647" s="49" t="n">
        <v>3</v>
      </c>
      <c r="F5647" s="54" t="n">
        <v>0</v>
      </c>
      <c r="G5647" s="54" t="n">
        <v>0</v>
      </c>
      <c r="H5647" s="54" t="n">
        <v>343.45</v>
      </c>
      <c r="I5647" s="54" t="n">
        <f aca="false">SUM(F5647:H5647)</f>
        <v>343.45</v>
      </c>
      <c r="J5647" s="49" t="n">
        <f aca="false">Calc!$C$5-D5647</f>
        <v>37</v>
      </c>
      <c r="K5647" s="49" t="n">
        <f aca="false">IF(J5647&lt;=Calc!$C$11,4,IF(J5647&lt;=Calc!$C$12,3,IF(J5647&lt;=Calc!$C$13,2,1)))</f>
        <v>3</v>
      </c>
      <c r="L5647" s="49" t="n">
        <f aca="false">1+(E5647&gt;=Calc!$C$16)+(E5647&gt;=Calc!$C$17)+(E5647&gt;=Calc!$C$18)</f>
        <v>2</v>
      </c>
      <c r="M5647" s="49" t="str">
        <f aca="false">IF(AND(K5647=4,L5647&gt;=3),"Champions",IF(AND(K5647=3,L5647&gt;=3),"Loyal",IF(K5647&gt;=3,"Recent / New",IF(L5647&gt;=3,"At Risk","Hibernating / Lost"))))</f>
        <v>Recent / New</v>
      </c>
      <c r="N5647" s="54" t="n">
        <f aca="false">IF(AND(Calc!$C$2&lt;=2009,Calc!$C$3&gt;=2009),F5647,0)+IF(AND(Calc!$C$2&lt;=2010,Calc!$C$3&gt;=2010),G5647,0)+IF(AND(Calc!$C$2&lt;=2011,Calc!$C$3&gt;=2011),H5647,0)</f>
        <v>343.45</v>
      </c>
      <c r="O5647" s="61" t="n">
        <f aca="false">IF(AND(N5647&gt;0,OR(Calc!$C$4="*",B5647=Calc!$C$4)),N5647+ROW()*0.000000001,0)</f>
        <v>343.450005647</v>
      </c>
    </row>
    <row r="5648" customFormat="false" ht="15" hidden="false" customHeight="false" outlineLevel="0" collapsed="false">
      <c r="A5648" s="49" t="n">
        <v>18082</v>
      </c>
      <c r="B5648" s="49" t="s">
        <v>189</v>
      </c>
      <c r="C5648" s="63" t="n">
        <v>40861</v>
      </c>
      <c r="D5648" s="63" t="n">
        <v>40861</v>
      </c>
      <c r="E5648" s="49" t="n">
        <v>1</v>
      </c>
      <c r="F5648" s="54" t="n">
        <v>0</v>
      </c>
      <c r="G5648" s="54" t="n">
        <v>0</v>
      </c>
      <c r="H5648" s="54" t="n">
        <v>680.84</v>
      </c>
      <c r="I5648" s="54" t="n">
        <f aca="false">SUM(F5648:H5648)</f>
        <v>680.84</v>
      </c>
      <c r="J5648" s="49" t="n">
        <f aca="false">Calc!$C$5-D5648</f>
        <v>26</v>
      </c>
      <c r="K5648" s="49" t="n">
        <f aca="false">IF(J5648&lt;=Calc!$C$11,4,IF(J5648&lt;=Calc!$C$12,3,IF(J5648&lt;=Calc!$C$13,2,1)))</f>
        <v>4</v>
      </c>
      <c r="L5648" s="49" t="n">
        <f aca="false">1+(E5648&gt;=Calc!$C$16)+(E5648&gt;=Calc!$C$17)+(E5648&gt;=Calc!$C$18)</f>
        <v>1</v>
      </c>
      <c r="M5648" s="49" t="str">
        <f aca="false">IF(AND(K5648=4,L5648&gt;=3),"Champions",IF(AND(K5648=3,L5648&gt;=3),"Loyal",IF(K5648&gt;=3,"Recent / New",IF(L5648&gt;=3,"At Risk","Hibernating / Lost"))))</f>
        <v>Recent / New</v>
      </c>
      <c r="N5648" s="54" t="n">
        <f aca="false">IF(AND(Calc!$C$2&lt;=2009,Calc!$C$3&gt;=2009),F5648,0)+IF(AND(Calc!$C$2&lt;=2010,Calc!$C$3&gt;=2010),G5648,0)+IF(AND(Calc!$C$2&lt;=2011,Calc!$C$3&gt;=2011),H5648,0)</f>
        <v>680.84</v>
      </c>
      <c r="O5648" s="61" t="n">
        <f aca="false">IF(AND(N5648&gt;0,OR(Calc!$C$4="*",B5648=Calc!$C$4)),N5648+ROW()*0.000000001,0)</f>
        <v>680.840005648</v>
      </c>
    </row>
    <row r="5649" customFormat="false" ht="15" hidden="false" customHeight="false" outlineLevel="0" collapsed="false">
      <c r="A5649" s="49" t="n">
        <v>18083</v>
      </c>
      <c r="B5649" s="49" t="s">
        <v>189</v>
      </c>
      <c r="C5649" s="63" t="n">
        <v>40489</v>
      </c>
      <c r="D5649" s="63" t="n">
        <v>40489</v>
      </c>
      <c r="E5649" s="49" t="n">
        <v>1</v>
      </c>
      <c r="F5649" s="54" t="n">
        <v>0</v>
      </c>
      <c r="G5649" s="54" t="n">
        <v>463.53</v>
      </c>
      <c r="H5649" s="54" t="n">
        <v>0</v>
      </c>
      <c r="I5649" s="54" t="n">
        <f aca="false">SUM(F5649:H5649)</f>
        <v>463.53</v>
      </c>
      <c r="J5649" s="49" t="n">
        <f aca="false">Calc!$C$5-D5649</f>
        <v>398</v>
      </c>
      <c r="K5649" s="49" t="n">
        <f aca="false">IF(J5649&lt;=Calc!$C$11,4,IF(J5649&lt;=Calc!$C$12,3,IF(J5649&lt;=Calc!$C$13,2,1)))</f>
        <v>1</v>
      </c>
      <c r="L5649" s="49" t="n">
        <f aca="false">1+(E5649&gt;=Calc!$C$16)+(E5649&gt;=Calc!$C$17)+(E5649&gt;=Calc!$C$18)</f>
        <v>1</v>
      </c>
      <c r="M5649" s="49" t="str">
        <f aca="false">IF(AND(K5649=4,L5649&gt;=3),"Champions",IF(AND(K5649=3,L5649&gt;=3),"Loyal",IF(K5649&gt;=3,"Recent / New",IF(L5649&gt;=3,"At Risk","Hibernating / Lost"))))</f>
        <v>Hibernating / Lost</v>
      </c>
      <c r="N5649" s="54" t="n">
        <f aca="false">IF(AND(Calc!$C$2&lt;=2009,Calc!$C$3&gt;=2009),F5649,0)+IF(AND(Calc!$C$2&lt;=2010,Calc!$C$3&gt;=2010),G5649,0)+IF(AND(Calc!$C$2&lt;=2011,Calc!$C$3&gt;=2011),H5649,0)</f>
        <v>463.53</v>
      </c>
      <c r="O5649" s="61" t="n">
        <f aca="false">IF(AND(N5649&gt;0,OR(Calc!$C$4="*",B5649=Calc!$C$4)),N5649+ROW()*0.000000001,0)</f>
        <v>463.530005649</v>
      </c>
    </row>
    <row r="5650" customFormat="false" ht="15" hidden="false" customHeight="false" outlineLevel="0" collapsed="false">
      <c r="A5650" s="49" t="n">
        <v>18084</v>
      </c>
      <c r="B5650" s="49" t="s">
        <v>189</v>
      </c>
      <c r="C5650" s="63" t="n">
        <v>40498</v>
      </c>
      <c r="D5650" s="63" t="n">
        <v>40870</v>
      </c>
      <c r="E5650" s="49" t="n">
        <v>3</v>
      </c>
      <c r="F5650" s="54" t="n">
        <v>0</v>
      </c>
      <c r="G5650" s="54" t="n">
        <v>88.5</v>
      </c>
      <c r="H5650" s="54" t="n">
        <v>87.53</v>
      </c>
      <c r="I5650" s="54" t="n">
        <f aca="false">SUM(F5650:H5650)</f>
        <v>176.03</v>
      </c>
      <c r="J5650" s="49" t="n">
        <f aca="false">Calc!$C$5-D5650</f>
        <v>17</v>
      </c>
      <c r="K5650" s="49" t="n">
        <f aca="false">IF(J5650&lt;=Calc!$C$11,4,IF(J5650&lt;=Calc!$C$12,3,IF(J5650&lt;=Calc!$C$13,2,1)))</f>
        <v>4</v>
      </c>
      <c r="L5650" s="49" t="n">
        <f aca="false">1+(E5650&gt;=Calc!$C$16)+(E5650&gt;=Calc!$C$17)+(E5650&gt;=Calc!$C$18)</f>
        <v>2</v>
      </c>
      <c r="M5650" s="49" t="str">
        <f aca="false">IF(AND(K5650=4,L5650&gt;=3),"Champions",IF(AND(K5650=3,L5650&gt;=3),"Loyal",IF(K5650&gt;=3,"Recent / New",IF(L5650&gt;=3,"At Risk","Hibernating / Lost"))))</f>
        <v>Recent / New</v>
      </c>
      <c r="N5650" s="54" t="n">
        <f aca="false">IF(AND(Calc!$C$2&lt;=2009,Calc!$C$3&gt;=2009),F5650,0)+IF(AND(Calc!$C$2&lt;=2010,Calc!$C$3&gt;=2010),G5650,0)+IF(AND(Calc!$C$2&lt;=2011,Calc!$C$3&gt;=2011),H5650,0)</f>
        <v>176.03</v>
      </c>
      <c r="O5650" s="61" t="n">
        <f aca="false">IF(AND(N5650&gt;0,OR(Calc!$C$4="*",B5650=Calc!$C$4)),N5650+ROW()*0.000000001,0)</f>
        <v>176.03000565</v>
      </c>
    </row>
    <row r="5651" customFormat="false" ht="15" hidden="false" customHeight="false" outlineLevel="0" collapsed="false">
      <c r="A5651" s="49" t="n">
        <v>18085</v>
      </c>
      <c r="B5651" s="49" t="s">
        <v>189</v>
      </c>
      <c r="C5651" s="63" t="n">
        <v>40258</v>
      </c>
      <c r="D5651" s="63" t="n">
        <v>40556</v>
      </c>
      <c r="E5651" s="49" t="n">
        <v>4</v>
      </c>
      <c r="F5651" s="54" t="n">
        <v>0</v>
      </c>
      <c r="G5651" s="54" t="n">
        <v>955.8</v>
      </c>
      <c r="H5651" s="54" t="n">
        <v>386.05</v>
      </c>
      <c r="I5651" s="54" t="n">
        <f aca="false">SUM(F5651:H5651)</f>
        <v>1341.85</v>
      </c>
      <c r="J5651" s="49" t="n">
        <f aca="false">Calc!$C$5-D5651</f>
        <v>331</v>
      </c>
      <c r="K5651" s="49" t="n">
        <f aca="false">IF(J5651&lt;=Calc!$C$11,4,IF(J5651&lt;=Calc!$C$12,3,IF(J5651&lt;=Calc!$C$13,2,1)))</f>
        <v>2</v>
      </c>
      <c r="L5651" s="49" t="n">
        <f aca="false">1+(E5651&gt;=Calc!$C$16)+(E5651&gt;=Calc!$C$17)+(E5651&gt;=Calc!$C$18)</f>
        <v>3</v>
      </c>
      <c r="M5651" s="49" t="str">
        <f aca="false">IF(AND(K5651=4,L5651&gt;=3),"Champions",IF(AND(K5651=3,L5651&gt;=3),"Loyal",IF(K5651&gt;=3,"Recent / New",IF(L5651&gt;=3,"At Risk","Hibernating / Lost"))))</f>
        <v>At Risk</v>
      </c>
      <c r="N5651" s="54" t="n">
        <f aca="false">IF(AND(Calc!$C$2&lt;=2009,Calc!$C$3&gt;=2009),F5651,0)+IF(AND(Calc!$C$2&lt;=2010,Calc!$C$3&gt;=2010),G5651,0)+IF(AND(Calc!$C$2&lt;=2011,Calc!$C$3&gt;=2011),H5651,0)</f>
        <v>1341.85</v>
      </c>
      <c r="O5651" s="61" t="n">
        <f aca="false">IF(AND(N5651&gt;0,OR(Calc!$C$4="*",B5651=Calc!$C$4)),N5651+ROW()*0.000000001,0)</f>
        <v>1341.850005651</v>
      </c>
    </row>
    <row r="5652" customFormat="false" ht="15" hidden="false" customHeight="false" outlineLevel="0" collapsed="false">
      <c r="A5652" s="49" t="n">
        <v>18086</v>
      </c>
      <c r="B5652" s="49" t="s">
        <v>189</v>
      </c>
      <c r="C5652" s="63" t="n">
        <v>40612</v>
      </c>
      <c r="D5652" s="63" t="n">
        <v>40612</v>
      </c>
      <c r="E5652" s="49" t="n">
        <v>1</v>
      </c>
      <c r="F5652" s="54" t="n">
        <v>0</v>
      </c>
      <c r="G5652" s="54" t="n">
        <v>0</v>
      </c>
      <c r="H5652" s="54" t="n">
        <v>101.34</v>
      </c>
      <c r="I5652" s="54" t="n">
        <f aca="false">SUM(F5652:H5652)</f>
        <v>101.34</v>
      </c>
      <c r="J5652" s="49" t="n">
        <f aca="false">Calc!$C$5-D5652</f>
        <v>275</v>
      </c>
      <c r="K5652" s="49" t="n">
        <f aca="false">IF(J5652&lt;=Calc!$C$11,4,IF(J5652&lt;=Calc!$C$12,3,IF(J5652&lt;=Calc!$C$13,2,1)))</f>
        <v>2</v>
      </c>
      <c r="L5652" s="49" t="n">
        <f aca="false">1+(E5652&gt;=Calc!$C$16)+(E5652&gt;=Calc!$C$17)+(E5652&gt;=Calc!$C$18)</f>
        <v>1</v>
      </c>
      <c r="M5652" s="49" t="str">
        <f aca="false">IF(AND(K5652=4,L5652&gt;=3),"Champions",IF(AND(K5652=3,L5652&gt;=3),"Loyal",IF(K5652&gt;=3,"Recent / New",IF(L5652&gt;=3,"At Risk","Hibernating / Lost"))))</f>
        <v>Hibernating / Lost</v>
      </c>
      <c r="N5652" s="54" t="n">
        <f aca="false">IF(AND(Calc!$C$2&lt;=2009,Calc!$C$3&gt;=2009),F5652,0)+IF(AND(Calc!$C$2&lt;=2010,Calc!$C$3&gt;=2010),G5652,0)+IF(AND(Calc!$C$2&lt;=2011,Calc!$C$3&gt;=2011),H5652,0)</f>
        <v>101.34</v>
      </c>
      <c r="O5652" s="61" t="n">
        <f aca="false">IF(AND(N5652&gt;0,OR(Calc!$C$4="*",B5652=Calc!$C$4)),N5652+ROW()*0.000000001,0)</f>
        <v>101.340005652</v>
      </c>
    </row>
    <row r="5653" customFormat="false" ht="15" hidden="false" customHeight="false" outlineLevel="0" collapsed="false">
      <c r="A5653" s="49" t="n">
        <v>18087</v>
      </c>
      <c r="B5653" s="49" t="s">
        <v>189</v>
      </c>
      <c r="C5653" s="63" t="n">
        <v>40148</v>
      </c>
      <c r="D5653" s="63" t="n">
        <v>40596</v>
      </c>
      <c r="E5653" s="49" t="n">
        <v>16</v>
      </c>
      <c r="F5653" s="54" t="n">
        <v>989.74</v>
      </c>
      <c r="G5653" s="54" t="n">
        <v>9656.56</v>
      </c>
      <c r="H5653" s="54" t="n">
        <v>2917.32</v>
      </c>
      <c r="I5653" s="54" t="n">
        <f aca="false">SUM(F5653:H5653)</f>
        <v>13563.62</v>
      </c>
      <c r="J5653" s="49" t="n">
        <f aca="false">Calc!$C$5-D5653</f>
        <v>291</v>
      </c>
      <c r="K5653" s="49" t="n">
        <f aca="false">IF(J5653&lt;=Calc!$C$11,4,IF(J5653&lt;=Calc!$C$12,3,IF(J5653&lt;=Calc!$C$13,2,1)))</f>
        <v>2</v>
      </c>
      <c r="L5653" s="49" t="n">
        <f aca="false">1+(E5653&gt;=Calc!$C$16)+(E5653&gt;=Calc!$C$17)+(E5653&gt;=Calc!$C$18)</f>
        <v>4</v>
      </c>
      <c r="M5653" s="49" t="str">
        <f aca="false">IF(AND(K5653=4,L5653&gt;=3),"Champions",IF(AND(K5653=3,L5653&gt;=3),"Loyal",IF(K5653&gt;=3,"Recent / New",IF(L5653&gt;=3,"At Risk","Hibernating / Lost"))))</f>
        <v>At Risk</v>
      </c>
      <c r="N5653" s="54" t="n">
        <f aca="false">IF(AND(Calc!$C$2&lt;=2009,Calc!$C$3&gt;=2009),F5653,0)+IF(AND(Calc!$C$2&lt;=2010,Calc!$C$3&gt;=2010),G5653,0)+IF(AND(Calc!$C$2&lt;=2011,Calc!$C$3&gt;=2011),H5653,0)</f>
        <v>13563.62</v>
      </c>
      <c r="O5653" s="61" t="n">
        <f aca="false">IF(AND(N5653&gt;0,OR(Calc!$C$4="*",B5653=Calc!$C$4)),N5653+ROW()*0.000000001,0)</f>
        <v>13563.620005653</v>
      </c>
    </row>
    <row r="5654" customFormat="false" ht="15" hidden="false" customHeight="false" outlineLevel="0" collapsed="false">
      <c r="A5654" s="49" t="n">
        <v>18088</v>
      </c>
      <c r="B5654" s="49" t="s">
        <v>189</v>
      </c>
      <c r="C5654" s="63" t="n">
        <v>40825</v>
      </c>
      <c r="D5654" s="63" t="n">
        <v>40825</v>
      </c>
      <c r="E5654" s="49" t="n">
        <v>1</v>
      </c>
      <c r="F5654" s="54" t="n">
        <v>0</v>
      </c>
      <c r="G5654" s="54" t="n">
        <v>0</v>
      </c>
      <c r="H5654" s="54" t="n">
        <v>166.03</v>
      </c>
      <c r="I5654" s="54" t="n">
        <f aca="false">SUM(F5654:H5654)</f>
        <v>166.03</v>
      </c>
      <c r="J5654" s="49" t="n">
        <f aca="false">Calc!$C$5-D5654</f>
        <v>62</v>
      </c>
      <c r="K5654" s="49" t="n">
        <f aca="false">IF(J5654&lt;=Calc!$C$11,4,IF(J5654&lt;=Calc!$C$12,3,IF(J5654&lt;=Calc!$C$13,2,1)))</f>
        <v>3</v>
      </c>
      <c r="L5654" s="49" t="n">
        <f aca="false">1+(E5654&gt;=Calc!$C$16)+(E5654&gt;=Calc!$C$17)+(E5654&gt;=Calc!$C$18)</f>
        <v>1</v>
      </c>
      <c r="M5654" s="49" t="str">
        <f aca="false">IF(AND(K5654=4,L5654&gt;=3),"Champions",IF(AND(K5654=3,L5654&gt;=3),"Loyal",IF(K5654&gt;=3,"Recent / New",IF(L5654&gt;=3,"At Risk","Hibernating / Lost"))))</f>
        <v>Recent / New</v>
      </c>
      <c r="N5654" s="54" t="n">
        <f aca="false">IF(AND(Calc!$C$2&lt;=2009,Calc!$C$3&gt;=2009),F5654,0)+IF(AND(Calc!$C$2&lt;=2010,Calc!$C$3&gt;=2010),G5654,0)+IF(AND(Calc!$C$2&lt;=2011,Calc!$C$3&gt;=2011),H5654,0)</f>
        <v>166.03</v>
      </c>
      <c r="O5654" s="61" t="n">
        <f aca="false">IF(AND(N5654&gt;0,OR(Calc!$C$4="*",B5654=Calc!$C$4)),N5654+ROW()*0.000000001,0)</f>
        <v>166.030005654</v>
      </c>
    </row>
    <row r="5655" customFormat="false" ht="15" hidden="false" customHeight="false" outlineLevel="0" collapsed="false">
      <c r="A5655" s="49" t="n">
        <v>18089</v>
      </c>
      <c r="B5655" s="49" t="s">
        <v>189</v>
      </c>
      <c r="C5655" s="63" t="n">
        <v>40440</v>
      </c>
      <c r="D5655" s="63" t="n">
        <v>40440</v>
      </c>
      <c r="E5655" s="49" t="n">
        <v>1</v>
      </c>
      <c r="F5655" s="54" t="n">
        <v>0</v>
      </c>
      <c r="G5655" s="54" t="n">
        <v>428.45</v>
      </c>
      <c r="H5655" s="54" t="n">
        <v>0</v>
      </c>
      <c r="I5655" s="54" t="n">
        <f aca="false">SUM(F5655:H5655)</f>
        <v>428.45</v>
      </c>
      <c r="J5655" s="49" t="n">
        <f aca="false">Calc!$C$5-D5655</f>
        <v>447</v>
      </c>
      <c r="K5655" s="49" t="n">
        <f aca="false">IF(J5655&lt;=Calc!$C$11,4,IF(J5655&lt;=Calc!$C$12,3,IF(J5655&lt;=Calc!$C$13,2,1)))</f>
        <v>1</v>
      </c>
      <c r="L5655" s="49" t="n">
        <f aca="false">1+(E5655&gt;=Calc!$C$16)+(E5655&gt;=Calc!$C$17)+(E5655&gt;=Calc!$C$18)</f>
        <v>1</v>
      </c>
      <c r="M5655" s="49" t="str">
        <f aca="false">IF(AND(K5655=4,L5655&gt;=3),"Champions",IF(AND(K5655=3,L5655&gt;=3),"Loyal",IF(K5655&gt;=3,"Recent / New",IF(L5655&gt;=3,"At Risk","Hibernating / Lost"))))</f>
        <v>Hibernating / Lost</v>
      </c>
      <c r="N5655" s="54" t="n">
        <f aca="false">IF(AND(Calc!$C$2&lt;=2009,Calc!$C$3&gt;=2009),F5655,0)+IF(AND(Calc!$C$2&lt;=2010,Calc!$C$3&gt;=2010),G5655,0)+IF(AND(Calc!$C$2&lt;=2011,Calc!$C$3&gt;=2011),H5655,0)</f>
        <v>428.45</v>
      </c>
      <c r="O5655" s="61" t="n">
        <f aca="false">IF(AND(N5655&gt;0,OR(Calc!$C$4="*",B5655=Calc!$C$4)),N5655+ROW()*0.000000001,0)</f>
        <v>428.450005655</v>
      </c>
    </row>
    <row r="5656" customFormat="false" ht="15" hidden="false" customHeight="false" outlineLevel="0" collapsed="false">
      <c r="A5656" s="49" t="n">
        <v>18090</v>
      </c>
      <c r="B5656" s="49" t="s">
        <v>189</v>
      </c>
      <c r="C5656" s="63" t="n">
        <v>40465</v>
      </c>
      <c r="D5656" s="63" t="n">
        <v>40465</v>
      </c>
      <c r="E5656" s="49" t="n">
        <v>1</v>
      </c>
      <c r="F5656" s="54" t="n">
        <v>0</v>
      </c>
      <c r="G5656" s="54" t="n">
        <v>321.9</v>
      </c>
      <c r="H5656" s="54" t="n">
        <v>0</v>
      </c>
      <c r="I5656" s="54" t="n">
        <f aca="false">SUM(F5656:H5656)</f>
        <v>321.9</v>
      </c>
      <c r="J5656" s="49" t="n">
        <f aca="false">Calc!$C$5-D5656</f>
        <v>422</v>
      </c>
      <c r="K5656" s="49" t="n">
        <f aca="false">IF(J5656&lt;=Calc!$C$11,4,IF(J5656&lt;=Calc!$C$12,3,IF(J5656&lt;=Calc!$C$13,2,1)))</f>
        <v>1</v>
      </c>
      <c r="L5656" s="49" t="n">
        <f aca="false">1+(E5656&gt;=Calc!$C$16)+(E5656&gt;=Calc!$C$17)+(E5656&gt;=Calc!$C$18)</f>
        <v>1</v>
      </c>
      <c r="M5656" s="49" t="str">
        <f aca="false">IF(AND(K5656=4,L5656&gt;=3),"Champions",IF(AND(K5656=3,L5656&gt;=3),"Loyal",IF(K5656&gt;=3,"Recent / New",IF(L5656&gt;=3,"At Risk","Hibernating / Lost"))))</f>
        <v>Hibernating / Lost</v>
      </c>
      <c r="N5656" s="54" t="n">
        <f aca="false">IF(AND(Calc!$C$2&lt;=2009,Calc!$C$3&gt;=2009),F5656,0)+IF(AND(Calc!$C$2&lt;=2010,Calc!$C$3&gt;=2010),G5656,0)+IF(AND(Calc!$C$2&lt;=2011,Calc!$C$3&gt;=2011),H5656,0)</f>
        <v>321.9</v>
      </c>
      <c r="O5656" s="61" t="n">
        <f aca="false">IF(AND(N5656&gt;0,OR(Calc!$C$4="*",B5656=Calc!$C$4)),N5656+ROW()*0.000000001,0)</f>
        <v>321.900005656</v>
      </c>
    </row>
    <row r="5657" customFormat="false" ht="15" hidden="false" customHeight="false" outlineLevel="0" collapsed="false">
      <c r="A5657" s="49" t="n">
        <v>18091</v>
      </c>
      <c r="B5657" s="49" t="s">
        <v>189</v>
      </c>
      <c r="C5657" s="63" t="n">
        <v>40293</v>
      </c>
      <c r="D5657" s="63" t="n">
        <v>40293</v>
      </c>
      <c r="E5657" s="49" t="n">
        <v>1</v>
      </c>
      <c r="F5657" s="54" t="n">
        <v>0</v>
      </c>
      <c r="G5657" s="54" t="n">
        <v>360.85</v>
      </c>
      <c r="H5657" s="54" t="n">
        <v>0</v>
      </c>
      <c r="I5657" s="54" t="n">
        <f aca="false">SUM(F5657:H5657)</f>
        <v>360.85</v>
      </c>
      <c r="J5657" s="49" t="n">
        <f aca="false">Calc!$C$5-D5657</f>
        <v>594</v>
      </c>
      <c r="K5657" s="49" t="n">
        <f aca="false">IF(J5657&lt;=Calc!$C$11,4,IF(J5657&lt;=Calc!$C$12,3,IF(J5657&lt;=Calc!$C$13,2,1)))</f>
        <v>1</v>
      </c>
      <c r="L5657" s="49" t="n">
        <f aca="false">1+(E5657&gt;=Calc!$C$16)+(E5657&gt;=Calc!$C$17)+(E5657&gt;=Calc!$C$18)</f>
        <v>1</v>
      </c>
      <c r="M5657" s="49" t="str">
        <f aca="false">IF(AND(K5657=4,L5657&gt;=3),"Champions",IF(AND(K5657=3,L5657&gt;=3),"Loyal",IF(K5657&gt;=3,"Recent / New",IF(L5657&gt;=3,"At Risk","Hibernating / Lost"))))</f>
        <v>Hibernating / Lost</v>
      </c>
      <c r="N5657" s="54" t="n">
        <f aca="false">IF(AND(Calc!$C$2&lt;=2009,Calc!$C$3&gt;=2009),F5657,0)+IF(AND(Calc!$C$2&lt;=2010,Calc!$C$3&gt;=2010),G5657,0)+IF(AND(Calc!$C$2&lt;=2011,Calc!$C$3&gt;=2011),H5657,0)</f>
        <v>360.85</v>
      </c>
      <c r="O5657" s="61" t="n">
        <f aca="false">IF(AND(N5657&gt;0,OR(Calc!$C$4="*",B5657=Calc!$C$4)),N5657+ROW()*0.000000001,0)</f>
        <v>360.850005657</v>
      </c>
    </row>
    <row r="5658" customFormat="false" ht="15" hidden="false" customHeight="false" outlineLevel="0" collapsed="false">
      <c r="A5658" s="49" t="n">
        <v>18092</v>
      </c>
      <c r="B5658" s="49" t="s">
        <v>189</v>
      </c>
      <c r="C5658" s="63" t="n">
        <v>40151</v>
      </c>
      <c r="D5658" s="63" t="n">
        <v>40884</v>
      </c>
      <c r="E5658" s="49" t="n">
        <v>18</v>
      </c>
      <c r="F5658" s="54" t="n">
        <v>2272.47</v>
      </c>
      <c r="G5658" s="54" t="n">
        <v>6201.88</v>
      </c>
      <c r="H5658" s="54" t="n">
        <v>6213.12</v>
      </c>
      <c r="I5658" s="54" t="n">
        <f aca="false">SUM(F5658:H5658)</f>
        <v>14687.47</v>
      </c>
      <c r="J5658" s="49" t="n">
        <f aca="false">Calc!$C$5-D5658</f>
        <v>3</v>
      </c>
      <c r="K5658" s="49" t="n">
        <f aca="false">IF(J5658&lt;=Calc!$C$11,4,IF(J5658&lt;=Calc!$C$12,3,IF(J5658&lt;=Calc!$C$13,2,1)))</f>
        <v>4</v>
      </c>
      <c r="L5658" s="49" t="n">
        <f aca="false">1+(E5658&gt;=Calc!$C$16)+(E5658&gt;=Calc!$C$17)+(E5658&gt;=Calc!$C$18)</f>
        <v>4</v>
      </c>
      <c r="M5658" s="49" t="str">
        <f aca="false">IF(AND(K5658=4,L5658&gt;=3),"Champions",IF(AND(K5658=3,L5658&gt;=3),"Loyal",IF(K5658&gt;=3,"Recent / New",IF(L5658&gt;=3,"At Risk","Hibernating / Lost"))))</f>
        <v>Champions</v>
      </c>
      <c r="N5658" s="54" t="n">
        <f aca="false">IF(AND(Calc!$C$2&lt;=2009,Calc!$C$3&gt;=2009),F5658,0)+IF(AND(Calc!$C$2&lt;=2010,Calc!$C$3&gt;=2010),G5658,0)+IF(AND(Calc!$C$2&lt;=2011,Calc!$C$3&gt;=2011),H5658,0)</f>
        <v>14687.47</v>
      </c>
      <c r="O5658" s="61" t="n">
        <f aca="false">IF(AND(N5658&gt;0,OR(Calc!$C$4="*",B5658=Calc!$C$4)),N5658+ROW()*0.000000001,0)</f>
        <v>14687.470005658</v>
      </c>
    </row>
    <row r="5659" customFormat="false" ht="15" hidden="false" customHeight="false" outlineLevel="0" collapsed="false">
      <c r="A5659" s="49" t="n">
        <v>18093</v>
      </c>
      <c r="B5659" s="49" t="s">
        <v>189</v>
      </c>
      <c r="C5659" s="63" t="n">
        <v>40268</v>
      </c>
      <c r="D5659" s="63" t="n">
        <v>40793</v>
      </c>
      <c r="E5659" s="49" t="n">
        <v>8</v>
      </c>
      <c r="F5659" s="54" t="n">
        <v>0</v>
      </c>
      <c r="G5659" s="54" t="n">
        <v>2346.19</v>
      </c>
      <c r="H5659" s="54" t="n">
        <v>2083.42</v>
      </c>
      <c r="I5659" s="54" t="n">
        <f aca="false">SUM(F5659:H5659)</f>
        <v>4429.61</v>
      </c>
      <c r="J5659" s="49" t="n">
        <f aca="false">Calc!$C$5-D5659</f>
        <v>94</v>
      </c>
      <c r="K5659" s="49" t="n">
        <f aca="false">IF(J5659&lt;=Calc!$C$11,4,IF(J5659&lt;=Calc!$C$12,3,IF(J5659&lt;=Calc!$C$13,2,1)))</f>
        <v>3</v>
      </c>
      <c r="L5659" s="49" t="n">
        <f aca="false">1+(E5659&gt;=Calc!$C$16)+(E5659&gt;=Calc!$C$17)+(E5659&gt;=Calc!$C$18)</f>
        <v>4</v>
      </c>
      <c r="M5659" s="49" t="str">
        <f aca="false">IF(AND(K5659=4,L5659&gt;=3),"Champions",IF(AND(K5659=3,L5659&gt;=3),"Loyal",IF(K5659&gt;=3,"Recent / New",IF(L5659&gt;=3,"At Risk","Hibernating / Lost"))))</f>
        <v>Loyal</v>
      </c>
      <c r="N5659" s="54" t="n">
        <f aca="false">IF(AND(Calc!$C$2&lt;=2009,Calc!$C$3&gt;=2009),F5659,0)+IF(AND(Calc!$C$2&lt;=2010,Calc!$C$3&gt;=2010),G5659,0)+IF(AND(Calc!$C$2&lt;=2011,Calc!$C$3&gt;=2011),H5659,0)</f>
        <v>4429.61</v>
      </c>
      <c r="O5659" s="61" t="n">
        <f aca="false">IF(AND(N5659&gt;0,OR(Calc!$C$4="*",B5659=Calc!$C$4)),N5659+ROW()*0.000000001,0)</f>
        <v>4429.610005659</v>
      </c>
    </row>
    <row r="5660" customFormat="false" ht="15" hidden="false" customHeight="false" outlineLevel="0" collapsed="false">
      <c r="A5660" s="49" t="n">
        <v>18094</v>
      </c>
      <c r="B5660" s="49" t="s">
        <v>189</v>
      </c>
      <c r="C5660" s="63" t="n">
        <v>40185</v>
      </c>
      <c r="D5660" s="63" t="n">
        <v>40805</v>
      </c>
      <c r="E5660" s="49" t="n">
        <v>13</v>
      </c>
      <c r="F5660" s="54" t="n">
        <v>-30.3</v>
      </c>
      <c r="G5660" s="54" t="n">
        <v>3335.62</v>
      </c>
      <c r="H5660" s="54" t="n">
        <v>3017.3</v>
      </c>
      <c r="I5660" s="54" t="n">
        <f aca="false">SUM(F5660:H5660)</f>
        <v>6322.62</v>
      </c>
      <c r="J5660" s="49" t="n">
        <f aca="false">Calc!$C$5-D5660</f>
        <v>82</v>
      </c>
      <c r="K5660" s="49" t="n">
        <f aca="false">IF(J5660&lt;=Calc!$C$11,4,IF(J5660&lt;=Calc!$C$12,3,IF(J5660&lt;=Calc!$C$13,2,1)))</f>
        <v>3</v>
      </c>
      <c r="L5660" s="49" t="n">
        <f aca="false">1+(E5660&gt;=Calc!$C$16)+(E5660&gt;=Calc!$C$17)+(E5660&gt;=Calc!$C$18)</f>
        <v>4</v>
      </c>
      <c r="M5660" s="49" t="str">
        <f aca="false">IF(AND(K5660=4,L5660&gt;=3),"Champions",IF(AND(K5660=3,L5660&gt;=3),"Loyal",IF(K5660&gt;=3,"Recent / New",IF(L5660&gt;=3,"At Risk","Hibernating / Lost"))))</f>
        <v>Loyal</v>
      </c>
      <c r="N5660" s="54" t="n">
        <f aca="false">IF(AND(Calc!$C$2&lt;=2009,Calc!$C$3&gt;=2009),F5660,0)+IF(AND(Calc!$C$2&lt;=2010,Calc!$C$3&gt;=2010),G5660,0)+IF(AND(Calc!$C$2&lt;=2011,Calc!$C$3&gt;=2011),H5660,0)</f>
        <v>6322.62</v>
      </c>
      <c r="O5660" s="61" t="n">
        <f aca="false">IF(AND(N5660&gt;0,OR(Calc!$C$4="*",B5660=Calc!$C$4)),N5660+ROW()*0.000000001,0)</f>
        <v>6322.62000566</v>
      </c>
    </row>
    <row r="5661" customFormat="false" ht="15" hidden="false" customHeight="false" outlineLevel="0" collapsed="false">
      <c r="A5661" s="49" t="n">
        <v>18095</v>
      </c>
      <c r="B5661" s="49" t="s">
        <v>189</v>
      </c>
      <c r="C5661" s="63" t="n">
        <v>40287</v>
      </c>
      <c r="D5661" s="63" t="n">
        <v>40574</v>
      </c>
      <c r="E5661" s="49" t="n">
        <v>5</v>
      </c>
      <c r="F5661" s="54" t="n">
        <v>0</v>
      </c>
      <c r="G5661" s="54" t="n">
        <v>1723.04</v>
      </c>
      <c r="H5661" s="54" t="n">
        <v>580.05</v>
      </c>
      <c r="I5661" s="54" t="n">
        <f aca="false">SUM(F5661:H5661)</f>
        <v>2303.09</v>
      </c>
      <c r="J5661" s="49" t="n">
        <f aca="false">Calc!$C$5-D5661</f>
        <v>313</v>
      </c>
      <c r="K5661" s="49" t="n">
        <f aca="false">IF(J5661&lt;=Calc!$C$11,4,IF(J5661&lt;=Calc!$C$12,3,IF(J5661&lt;=Calc!$C$13,2,1)))</f>
        <v>2</v>
      </c>
      <c r="L5661" s="49" t="n">
        <f aca="false">1+(E5661&gt;=Calc!$C$16)+(E5661&gt;=Calc!$C$17)+(E5661&gt;=Calc!$C$18)</f>
        <v>3</v>
      </c>
      <c r="M5661" s="49" t="str">
        <f aca="false">IF(AND(K5661=4,L5661&gt;=3),"Champions",IF(AND(K5661=3,L5661&gt;=3),"Loyal",IF(K5661&gt;=3,"Recent / New",IF(L5661&gt;=3,"At Risk","Hibernating / Lost"))))</f>
        <v>At Risk</v>
      </c>
      <c r="N5661" s="54" t="n">
        <f aca="false">IF(AND(Calc!$C$2&lt;=2009,Calc!$C$3&gt;=2009),F5661,0)+IF(AND(Calc!$C$2&lt;=2010,Calc!$C$3&gt;=2010),G5661,0)+IF(AND(Calc!$C$2&lt;=2011,Calc!$C$3&gt;=2011),H5661,0)</f>
        <v>2303.09</v>
      </c>
      <c r="O5661" s="61" t="n">
        <f aca="false">IF(AND(N5661&gt;0,OR(Calc!$C$4="*",B5661=Calc!$C$4)),N5661+ROW()*0.000000001,0)</f>
        <v>2303.090005661</v>
      </c>
    </row>
    <row r="5662" customFormat="false" ht="15" hidden="false" customHeight="false" outlineLevel="0" collapsed="false">
      <c r="A5662" s="49" t="n">
        <v>18096</v>
      </c>
      <c r="B5662" s="49" t="s">
        <v>189</v>
      </c>
      <c r="C5662" s="63" t="n">
        <v>40373</v>
      </c>
      <c r="D5662" s="63" t="n">
        <v>40875</v>
      </c>
      <c r="E5662" s="49" t="n">
        <v>6</v>
      </c>
      <c r="F5662" s="54" t="n">
        <v>0</v>
      </c>
      <c r="G5662" s="54" t="n">
        <v>789.1</v>
      </c>
      <c r="H5662" s="54" t="n">
        <v>849.06</v>
      </c>
      <c r="I5662" s="54" t="n">
        <f aca="false">SUM(F5662:H5662)</f>
        <v>1638.16</v>
      </c>
      <c r="J5662" s="49" t="n">
        <f aca="false">Calc!$C$5-D5662</f>
        <v>12</v>
      </c>
      <c r="K5662" s="49" t="n">
        <f aca="false">IF(J5662&lt;=Calc!$C$11,4,IF(J5662&lt;=Calc!$C$12,3,IF(J5662&lt;=Calc!$C$13,2,1)))</f>
        <v>4</v>
      </c>
      <c r="L5662" s="49" t="n">
        <f aca="false">1+(E5662&gt;=Calc!$C$16)+(E5662&gt;=Calc!$C$17)+(E5662&gt;=Calc!$C$18)</f>
        <v>3</v>
      </c>
      <c r="M5662" s="49" t="str">
        <f aca="false">IF(AND(K5662=4,L5662&gt;=3),"Champions",IF(AND(K5662=3,L5662&gt;=3),"Loyal",IF(K5662&gt;=3,"Recent / New",IF(L5662&gt;=3,"At Risk","Hibernating / Lost"))))</f>
        <v>Champions</v>
      </c>
      <c r="N5662" s="54" t="n">
        <f aca="false">IF(AND(Calc!$C$2&lt;=2009,Calc!$C$3&gt;=2009),F5662,0)+IF(AND(Calc!$C$2&lt;=2010,Calc!$C$3&gt;=2010),G5662,0)+IF(AND(Calc!$C$2&lt;=2011,Calc!$C$3&gt;=2011),H5662,0)</f>
        <v>1638.16</v>
      </c>
      <c r="O5662" s="61" t="n">
        <f aca="false">IF(AND(N5662&gt;0,OR(Calc!$C$4="*",B5662=Calc!$C$4)),N5662+ROW()*0.000000001,0)</f>
        <v>1638.160005662</v>
      </c>
    </row>
    <row r="5663" customFormat="false" ht="15" hidden="false" customHeight="false" outlineLevel="0" collapsed="false">
      <c r="A5663" s="49" t="n">
        <v>18097</v>
      </c>
      <c r="B5663" s="49" t="s">
        <v>189</v>
      </c>
      <c r="C5663" s="63" t="n">
        <v>40164</v>
      </c>
      <c r="D5663" s="63" t="n">
        <v>40879</v>
      </c>
      <c r="E5663" s="49" t="n">
        <v>11</v>
      </c>
      <c r="F5663" s="54" t="n">
        <v>171.26</v>
      </c>
      <c r="G5663" s="54" t="n">
        <v>1970.58</v>
      </c>
      <c r="H5663" s="54" t="n">
        <v>2474.93</v>
      </c>
      <c r="I5663" s="54" t="n">
        <f aca="false">SUM(F5663:H5663)</f>
        <v>4616.77</v>
      </c>
      <c r="J5663" s="49" t="n">
        <f aca="false">Calc!$C$5-D5663</f>
        <v>8</v>
      </c>
      <c r="K5663" s="49" t="n">
        <f aca="false">IF(J5663&lt;=Calc!$C$11,4,IF(J5663&lt;=Calc!$C$12,3,IF(J5663&lt;=Calc!$C$13,2,1)))</f>
        <v>4</v>
      </c>
      <c r="L5663" s="49" t="n">
        <f aca="false">1+(E5663&gt;=Calc!$C$16)+(E5663&gt;=Calc!$C$17)+(E5663&gt;=Calc!$C$18)</f>
        <v>4</v>
      </c>
      <c r="M5663" s="49" t="str">
        <f aca="false">IF(AND(K5663=4,L5663&gt;=3),"Champions",IF(AND(K5663=3,L5663&gt;=3),"Loyal",IF(K5663&gt;=3,"Recent / New",IF(L5663&gt;=3,"At Risk","Hibernating / Lost"))))</f>
        <v>Champions</v>
      </c>
      <c r="N5663" s="54" t="n">
        <f aca="false">IF(AND(Calc!$C$2&lt;=2009,Calc!$C$3&gt;=2009),F5663,0)+IF(AND(Calc!$C$2&lt;=2010,Calc!$C$3&gt;=2010),G5663,0)+IF(AND(Calc!$C$2&lt;=2011,Calc!$C$3&gt;=2011),H5663,0)</f>
        <v>4616.77</v>
      </c>
      <c r="O5663" s="61" t="n">
        <f aca="false">IF(AND(N5663&gt;0,OR(Calc!$C$4="*",B5663=Calc!$C$4)),N5663+ROW()*0.000000001,0)</f>
        <v>4616.770005663</v>
      </c>
    </row>
    <row r="5664" customFormat="false" ht="15" hidden="false" customHeight="false" outlineLevel="0" collapsed="false">
      <c r="A5664" s="49" t="n">
        <v>18098</v>
      </c>
      <c r="B5664" s="49" t="s">
        <v>189</v>
      </c>
      <c r="C5664" s="63" t="n">
        <v>40490</v>
      </c>
      <c r="D5664" s="63" t="n">
        <v>40490</v>
      </c>
      <c r="E5664" s="49" t="n">
        <v>1</v>
      </c>
      <c r="F5664" s="54" t="n">
        <v>0</v>
      </c>
      <c r="G5664" s="54" t="n">
        <v>527.94</v>
      </c>
      <c r="H5664" s="54" t="n">
        <v>0</v>
      </c>
      <c r="I5664" s="54" t="n">
        <f aca="false">SUM(F5664:H5664)</f>
        <v>527.94</v>
      </c>
      <c r="J5664" s="49" t="n">
        <f aca="false">Calc!$C$5-D5664</f>
        <v>397</v>
      </c>
      <c r="K5664" s="49" t="n">
        <f aca="false">IF(J5664&lt;=Calc!$C$11,4,IF(J5664&lt;=Calc!$C$12,3,IF(J5664&lt;=Calc!$C$13,2,1)))</f>
        <v>1</v>
      </c>
      <c r="L5664" s="49" t="n">
        <f aca="false">1+(E5664&gt;=Calc!$C$16)+(E5664&gt;=Calc!$C$17)+(E5664&gt;=Calc!$C$18)</f>
        <v>1</v>
      </c>
      <c r="M5664" s="49" t="str">
        <f aca="false">IF(AND(K5664=4,L5664&gt;=3),"Champions",IF(AND(K5664=3,L5664&gt;=3),"Loyal",IF(K5664&gt;=3,"Recent / New",IF(L5664&gt;=3,"At Risk","Hibernating / Lost"))))</f>
        <v>Hibernating / Lost</v>
      </c>
      <c r="N5664" s="54" t="n">
        <f aca="false">IF(AND(Calc!$C$2&lt;=2009,Calc!$C$3&gt;=2009),F5664,0)+IF(AND(Calc!$C$2&lt;=2010,Calc!$C$3&gt;=2010),G5664,0)+IF(AND(Calc!$C$2&lt;=2011,Calc!$C$3&gt;=2011),H5664,0)</f>
        <v>527.94</v>
      </c>
      <c r="O5664" s="61" t="n">
        <f aca="false">IF(AND(N5664&gt;0,OR(Calc!$C$4="*",B5664=Calc!$C$4)),N5664+ROW()*0.000000001,0)</f>
        <v>527.940005664</v>
      </c>
    </row>
    <row r="5665" customFormat="false" ht="15" hidden="false" customHeight="false" outlineLevel="0" collapsed="false">
      <c r="A5665" s="49" t="n">
        <v>18099</v>
      </c>
      <c r="B5665" s="49" t="s">
        <v>189</v>
      </c>
      <c r="C5665" s="63" t="n">
        <v>40759</v>
      </c>
      <c r="D5665" s="63" t="n">
        <v>40759</v>
      </c>
      <c r="E5665" s="49" t="n">
        <v>1</v>
      </c>
      <c r="F5665" s="54" t="n">
        <v>0</v>
      </c>
      <c r="G5665" s="54" t="n">
        <v>0</v>
      </c>
      <c r="H5665" s="54" t="n">
        <v>168.31</v>
      </c>
      <c r="I5665" s="54" t="n">
        <f aca="false">SUM(F5665:H5665)</f>
        <v>168.31</v>
      </c>
      <c r="J5665" s="49" t="n">
        <f aca="false">Calc!$C$5-D5665</f>
        <v>128</v>
      </c>
      <c r="K5665" s="49" t="n">
        <f aca="false">IF(J5665&lt;=Calc!$C$11,4,IF(J5665&lt;=Calc!$C$12,3,IF(J5665&lt;=Calc!$C$13,2,1)))</f>
        <v>2</v>
      </c>
      <c r="L5665" s="49" t="n">
        <f aca="false">1+(E5665&gt;=Calc!$C$16)+(E5665&gt;=Calc!$C$17)+(E5665&gt;=Calc!$C$18)</f>
        <v>1</v>
      </c>
      <c r="M5665" s="49" t="str">
        <f aca="false">IF(AND(K5665=4,L5665&gt;=3),"Champions",IF(AND(K5665=3,L5665&gt;=3),"Loyal",IF(K5665&gt;=3,"Recent / New",IF(L5665&gt;=3,"At Risk","Hibernating / Lost"))))</f>
        <v>Hibernating / Lost</v>
      </c>
      <c r="N5665" s="54" t="n">
        <f aca="false">IF(AND(Calc!$C$2&lt;=2009,Calc!$C$3&gt;=2009),F5665,0)+IF(AND(Calc!$C$2&lt;=2010,Calc!$C$3&gt;=2010),G5665,0)+IF(AND(Calc!$C$2&lt;=2011,Calc!$C$3&gt;=2011),H5665,0)</f>
        <v>168.31</v>
      </c>
      <c r="O5665" s="61" t="n">
        <f aca="false">IF(AND(N5665&gt;0,OR(Calc!$C$4="*",B5665=Calc!$C$4)),N5665+ROW()*0.000000001,0)</f>
        <v>168.310005665</v>
      </c>
    </row>
    <row r="5666" customFormat="false" ht="15" hidden="false" customHeight="false" outlineLevel="0" collapsed="false">
      <c r="A5666" s="49" t="n">
        <v>18100</v>
      </c>
      <c r="B5666" s="49" t="s">
        <v>189</v>
      </c>
      <c r="C5666" s="63" t="n">
        <v>40336</v>
      </c>
      <c r="D5666" s="63" t="n">
        <v>40336</v>
      </c>
      <c r="E5666" s="49" t="n">
        <v>1</v>
      </c>
      <c r="F5666" s="54" t="n">
        <v>0</v>
      </c>
      <c r="G5666" s="54" t="n">
        <v>451.56</v>
      </c>
      <c r="H5666" s="54" t="n">
        <v>0</v>
      </c>
      <c r="I5666" s="54" t="n">
        <f aca="false">SUM(F5666:H5666)</f>
        <v>451.56</v>
      </c>
      <c r="J5666" s="49" t="n">
        <f aca="false">Calc!$C$5-D5666</f>
        <v>551</v>
      </c>
      <c r="K5666" s="49" t="n">
        <f aca="false">IF(J5666&lt;=Calc!$C$11,4,IF(J5666&lt;=Calc!$C$12,3,IF(J5666&lt;=Calc!$C$13,2,1)))</f>
        <v>1</v>
      </c>
      <c r="L5666" s="49" t="n">
        <f aca="false">1+(E5666&gt;=Calc!$C$16)+(E5666&gt;=Calc!$C$17)+(E5666&gt;=Calc!$C$18)</f>
        <v>1</v>
      </c>
      <c r="M5666" s="49" t="str">
        <f aca="false">IF(AND(K5666=4,L5666&gt;=3),"Champions",IF(AND(K5666=3,L5666&gt;=3),"Loyal",IF(K5666&gt;=3,"Recent / New",IF(L5666&gt;=3,"At Risk","Hibernating / Lost"))))</f>
        <v>Hibernating / Lost</v>
      </c>
      <c r="N5666" s="54" t="n">
        <f aca="false">IF(AND(Calc!$C$2&lt;=2009,Calc!$C$3&gt;=2009),F5666,0)+IF(AND(Calc!$C$2&lt;=2010,Calc!$C$3&gt;=2010),G5666,0)+IF(AND(Calc!$C$2&lt;=2011,Calc!$C$3&gt;=2011),H5666,0)</f>
        <v>451.56</v>
      </c>
      <c r="O5666" s="61" t="n">
        <f aca="false">IF(AND(N5666&gt;0,OR(Calc!$C$4="*",B5666=Calc!$C$4)),N5666+ROW()*0.000000001,0)</f>
        <v>451.560005666</v>
      </c>
    </row>
    <row r="5667" customFormat="false" ht="15" hidden="false" customHeight="false" outlineLevel="0" collapsed="false">
      <c r="A5667" s="49" t="n">
        <v>18101</v>
      </c>
      <c r="B5667" s="49" t="s">
        <v>189</v>
      </c>
      <c r="C5667" s="63" t="n">
        <v>40212</v>
      </c>
      <c r="D5667" s="63" t="n">
        <v>40875</v>
      </c>
      <c r="E5667" s="49" t="n">
        <v>5</v>
      </c>
      <c r="F5667" s="54" t="n">
        <v>0</v>
      </c>
      <c r="G5667" s="54" t="n">
        <v>399.61</v>
      </c>
      <c r="H5667" s="54" t="n">
        <v>222.4</v>
      </c>
      <c r="I5667" s="54" t="n">
        <f aca="false">SUM(F5667:H5667)</f>
        <v>622.01</v>
      </c>
      <c r="J5667" s="49" t="n">
        <f aca="false">Calc!$C$5-D5667</f>
        <v>12</v>
      </c>
      <c r="K5667" s="49" t="n">
        <f aca="false">IF(J5667&lt;=Calc!$C$11,4,IF(J5667&lt;=Calc!$C$12,3,IF(J5667&lt;=Calc!$C$13,2,1)))</f>
        <v>4</v>
      </c>
      <c r="L5667" s="49" t="n">
        <f aca="false">1+(E5667&gt;=Calc!$C$16)+(E5667&gt;=Calc!$C$17)+(E5667&gt;=Calc!$C$18)</f>
        <v>3</v>
      </c>
      <c r="M5667" s="49" t="str">
        <f aca="false">IF(AND(K5667=4,L5667&gt;=3),"Champions",IF(AND(K5667=3,L5667&gt;=3),"Loyal",IF(K5667&gt;=3,"Recent / New",IF(L5667&gt;=3,"At Risk","Hibernating / Lost"))))</f>
        <v>Champions</v>
      </c>
      <c r="N5667" s="54" t="n">
        <f aca="false">IF(AND(Calc!$C$2&lt;=2009,Calc!$C$3&gt;=2009),F5667,0)+IF(AND(Calc!$C$2&lt;=2010,Calc!$C$3&gt;=2010),G5667,0)+IF(AND(Calc!$C$2&lt;=2011,Calc!$C$3&gt;=2011),H5667,0)</f>
        <v>622.01</v>
      </c>
      <c r="O5667" s="61" t="n">
        <f aca="false">IF(AND(N5667&gt;0,OR(Calc!$C$4="*",B5667=Calc!$C$4)),N5667+ROW()*0.000000001,0)</f>
        <v>622.010005667</v>
      </c>
    </row>
    <row r="5668" customFormat="false" ht="15" hidden="false" customHeight="false" outlineLevel="0" collapsed="false">
      <c r="A5668" s="49" t="n">
        <v>18102</v>
      </c>
      <c r="B5668" s="49" t="s">
        <v>189</v>
      </c>
      <c r="C5668" s="63" t="n">
        <v>40148</v>
      </c>
      <c r="D5668" s="63" t="n">
        <v>40886</v>
      </c>
      <c r="E5668" s="49" t="n">
        <v>145</v>
      </c>
      <c r="F5668" s="54" t="n">
        <v>41005.74</v>
      </c>
      <c r="G5668" s="54" t="n">
        <v>305580.21</v>
      </c>
      <c r="H5668" s="54" t="n">
        <v>231822.69</v>
      </c>
      <c r="I5668" s="54" t="n">
        <f aca="false">SUM(F5668:H5668)</f>
        <v>578408.64</v>
      </c>
      <c r="J5668" s="49" t="n">
        <f aca="false">Calc!$C$5-D5668</f>
        <v>1</v>
      </c>
      <c r="K5668" s="49" t="n">
        <f aca="false">IF(J5668&lt;=Calc!$C$11,4,IF(J5668&lt;=Calc!$C$12,3,IF(J5668&lt;=Calc!$C$13,2,1)))</f>
        <v>4</v>
      </c>
      <c r="L5668" s="49" t="n">
        <f aca="false">1+(E5668&gt;=Calc!$C$16)+(E5668&gt;=Calc!$C$17)+(E5668&gt;=Calc!$C$18)</f>
        <v>4</v>
      </c>
      <c r="M5668" s="49" t="str">
        <f aca="false">IF(AND(K5668=4,L5668&gt;=3),"Champions",IF(AND(K5668=3,L5668&gt;=3),"Loyal",IF(K5668&gt;=3,"Recent / New",IF(L5668&gt;=3,"At Risk","Hibernating / Lost"))))</f>
        <v>Champions</v>
      </c>
      <c r="N5668" s="54" t="n">
        <f aca="false">IF(AND(Calc!$C$2&lt;=2009,Calc!$C$3&gt;=2009),F5668,0)+IF(AND(Calc!$C$2&lt;=2010,Calc!$C$3&gt;=2010),G5668,0)+IF(AND(Calc!$C$2&lt;=2011,Calc!$C$3&gt;=2011),H5668,0)</f>
        <v>578408.64</v>
      </c>
      <c r="O5668" s="61" t="n">
        <f aca="false">IF(AND(N5668&gt;0,OR(Calc!$C$4="*",B5668=Calc!$C$4)),N5668+ROW()*0.000000001,0)</f>
        <v>578408.640005668</v>
      </c>
    </row>
    <row r="5669" customFormat="false" ht="15" hidden="false" customHeight="false" outlineLevel="0" collapsed="false">
      <c r="A5669" s="49" t="n">
        <v>18103</v>
      </c>
      <c r="B5669" s="49" t="s">
        <v>189</v>
      </c>
      <c r="C5669" s="63" t="n">
        <v>40337</v>
      </c>
      <c r="D5669" s="63" t="n">
        <v>40337</v>
      </c>
      <c r="E5669" s="49" t="n">
        <v>1</v>
      </c>
      <c r="F5669" s="54" t="n">
        <v>0</v>
      </c>
      <c r="G5669" s="54" t="n">
        <v>105.8</v>
      </c>
      <c r="H5669" s="54" t="n">
        <v>0</v>
      </c>
      <c r="I5669" s="54" t="n">
        <f aca="false">SUM(F5669:H5669)</f>
        <v>105.8</v>
      </c>
      <c r="J5669" s="49" t="n">
        <f aca="false">Calc!$C$5-D5669</f>
        <v>550</v>
      </c>
      <c r="K5669" s="49" t="n">
        <f aca="false">IF(J5669&lt;=Calc!$C$11,4,IF(J5669&lt;=Calc!$C$12,3,IF(J5669&lt;=Calc!$C$13,2,1)))</f>
        <v>1</v>
      </c>
      <c r="L5669" s="49" t="n">
        <f aca="false">1+(E5669&gt;=Calc!$C$16)+(E5669&gt;=Calc!$C$17)+(E5669&gt;=Calc!$C$18)</f>
        <v>1</v>
      </c>
      <c r="M5669" s="49" t="str">
        <f aca="false">IF(AND(K5669=4,L5669&gt;=3),"Champions",IF(AND(K5669=3,L5669&gt;=3),"Loyal",IF(K5669&gt;=3,"Recent / New",IF(L5669&gt;=3,"At Risk","Hibernating / Lost"))))</f>
        <v>Hibernating / Lost</v>
      </c>
      <c r="N5669" s="54" t="n">
        <f aca="false">IF(AND(Calc!$C$2&lt;=2009,Calc!$C$3&gt;=2009),F5669,0)+IF(AND(Calc!$C$2&lt;=2010,Calc!$C$3&gt;=2010),G5669,0)+IF(AND(Calc!$C$2&lt;=2011,Calc!$C$3&gt;=2011),H5669,0)</f>
        <v>105.8</v>
      </c>
      <c r="O5669" s="61" t="n">
        <f aca="false">IF(AND(N5669&gt;0,OR(Calc!$C$4="*",B5669=Calc!$C$4)),N5669+ROW()*0.000000001,0)</f>
        <v>105.800005669</v>
      </c>
    </row>
    <row r="5670" customFormat="false" ht="15" hidden="false" customHeight="false" outlineLevel="0" collapsed="false">
      <c r="A5670" s="49" t="n">
        <v>18104</v>
      </c>
      <c r="B5670" s="49" t="s">
        <v>189</v>
      </c>
      <c r="C5670" s="63" t="n">
        <v>40849</v>
      </c>
      <c r="D5670" s="63" t="n">
        <v>40849</v>
      </c>
      <c r="E5670" s="49" t="n">
        <v>1</v>
      </c>
      <c r="F5670" s="54" t="n">
        <v>0</v>
      </c>
      <c r="G5670" s="54" t="n">
        <v>0</v>
      </c>
      <c r="H5670" s="54" t="n">
        <v>754.64</v>
      </c>
      <c r="I5670" s="54" t="n">
        <f aca="false">SUM(F5670:H5670)</f>
        <v>754.64</v>
      </c>
      <c r="J5670" s="49" t="n">
        <f aca="false">Calc!$C$5-D5670</f>
        <v>38</v>
      </c>
      <c r="K5670" s="49" t="n">
        <f aca="false">IF(J5670&lt;=Calc!$C$11,4,IF(J5670&lt;=Calc!$C$12,3,IF(J5670&lt;=Calc!$C$13,2,1)))</f>
        <v>3</v>
      </c>
      <c r="L5670" s="49" t="n">
        <f aca="false">1+(E5670&gt;=Calc!$C$16)+(E5670&gt;=Calc!$C$17)+(E5670&gt;=Calc!$C$18)</f>
        <v>1</v>
      </c>
      <c r="M5670" s="49" t="str">
        <f aca="false">IF(AND(K5670=4,L5670&gt;=3),"Champions",IF(AND(K5670=3,L5670&gt;=3),"Loyal",IF(K5670&gt;=3,"Recent / New",IF(L5670&gt;=3,"At Risk","Hibernating / Lost"))))</f>
        <v>Recent / New</v>
      </c>
      <c r="N5670" s="54" t="n">
        <f aca="false">IF(AND(Calc!$C$2&lt;=2009,Calc!$C$3&gt;=2009),F5670,0)+IF(AND(Calc!$C$2&lt;=2010,Calc!$C$3&gt;=2010),G5670,0)+IF(AND(Calc!$C$2&lt;=2011,Calc!$C$3&gt;=2011),H5670,0)</f>
        <v>754.64</v>
      </c>
      <c r="O5670" s="61" t="n">
        <f aca="false">IF(AND(N5670&gt;0,OR(Calc!$C$4="*",B5670=Calc!$C$4)),N5670+ROW()*0.000000001,0)</f>
        <v>754.64000567</v>
      </c>
    </row>
    <row r="5671" customFormat="false" ht="15" hidden="false" customHeight="false" outlineLevel="0" collapsed="false">
      <c r="A5671" s="49" t="n">
        <v>18105</v>
      </c>
      <c r="B5671" s="49" t="s">
        <v>189</v>
      </c>
      <c r="C5671" s="63" t="n">
        <v>40849</v>
      </c>
      <c r="D5671" s="63" t="n">
        <v>40849</v>
      </c>
      <c r="E5671" s="49" t="n">
        <v>1</v>
      </c>
      <c r="F5671" s="54" t="n">
        <v>0</v>
      </c>
      <c r="G5671" s="54" t="n">
        <v>0</v>
      </c>
      <c r="H5671" s="54" t="n">
        <v>113.48</v>
      </c>
      <c r="I5671" s="54" t="n">
        <f aca="false">SUM(F5671:H5671)</f>
        <v>113.48</v>
      </c>
      <c r="J5671" s="49" t="n">
        <f aca="false">Calc!$C$5-D5671</f>
        <v>38</v>
      </c>
      <c r="K5671" s="49" t="n">
        <f aca="false">IF(J5671&lt;=Calc!$C$11,4,IF(J5671&lt;=Calc!$C$12,3,IF(J5671&lt;=Calc!$C$13,2,1)))</f>
        <v>3</v>
      </c>
      <c r="L5671" s="49" t="n">
        <f aca="false">1+(E5671&gt;=Calc!$C$16)+(E5671&gt;=Calc!$C$17)+(E5671&gt;=Calc!$C$18)</f>
        <v>1</v>
      </c>
      <c r="M5671" s="49" t="str">
        <f aca="false">IF(AND(K5671=4,L5671&gt;=3),"Champions",IF(AND(K5671=3,L5671&gt;=3),"Loyal",IF(K5671&gt;=3,"Recent / New",IF(L5671&gt;=3,"At Risk","Hibernating / Lost"))))</f>
        <v>Recent / New</v>
      </c>
      <c r="N5671" s="54" t="n">
        <f aca="false">IF(AND(Calc!$C$2&lt;=2009,Calc!$C$3&gt;=2009),F5671,0)+IF(AND(Calc!$C$2&lt;=2010,Calc!$C$3&gt;=2010),G5671,0)+IF(AND(Calc!$C$2&lt;=2011,Calc!$C$3&gt;=2011),H5671,0)</f>
        <v>113.48</v>
      </c>
      <c r="O5671" s="61" t="n">
        <f aca="false">IF(AND(N5671&gt;0,OR(Calc!$C$4="*",B5671=Calc!$C$4)),N5671+ROW()*0.000000001,0)</f>
        <v>113.480005671</v>
      </c>
    </row>
    <row r="5672" customFormat="false" ht="15" hidden="false" customHeight="false" outlineLevel="0" collapsed="false">
      <c r="A5672" s="49" t="n">
        <v>18106</v>
      </c>
      <c r="B5672" s="49" t="s">
        <v>189</v>
      </c>
      <c r="C5672" s="63" t="n">
        <v>40193</v>
      </c>
      <c r="D5672" s="63" t="n">
        <v>40557</v>
      </c>
      <c r="E5672" s="49" t="n">
        <v>6</v>
      </c>
      <c r="F5672" s="54" t="n">
        <v>0</v>
      </c>
      <c r="G5672" s="54" t="n">
        <v>1019.16</v>
      </c>
      <c r="H5672" s="54" t="n">
        <v>421.9</v>
      </c>
      <c r="I5672" s="54" t="n">
        <f aca="false">SUM(F5672:H5672)</f>
        <v>1441.06</v>
      </c>
      <c r="J5672" s="49" t="n">
        <f aca="false">Calc!$C$5-D5672</f>
        <v>330</v>
      </c>
      <c r="K5672" s="49" t="n">
        <f aca="false">IF(J5672&lt;=Calc!$C$11,4,IF(J5672&lt;=Calc!$C$12,3,IF(J5672&lt;=Calc!$C$13,2,1)))</f>
        <v>2</v>
      </c>
      <c r="L5672" s="49" t="n">
        <f aca="false">1+(E5672&gt;=Calc!$C$16)+(E5672&gt;=Calc!$C$17)+(E5672&gt;=Calc!$C$18)</f>
        <v>3</v>
      </c>
      <c r="M5672" s="49" t="str">
        <f aca="false">IF(AND(K5672=4,L5672&gt;=3),"Champions",IF(AND(K5672=3,L5672&gt;=3),"Loyal",IF(K5672&gt;=3,"Recent / New",IF(L5672&gt;=3,"At Risk","Hibernating / Lost"))))</f>
        <v>At Risk</v>
      </c>
      <c r="N5672" s="54" t="n">
        <f aca="false">IF(AND(Calc!$C$2&lt;=2009,Calc!$C$3&gt;=2009),F5672,0)+IF(AND(Calc!$C$2&lt;=2010,Calc!$C$3&gt;=2010),G5672,0)+IF(AND(Calc!$C$2&lt;=2011,Calc!$C$3&gt;=2011),H5672,0)</f>
        <v>1441.06</v>
      </c>
      <c r="O5672" s="61" t="n">
        <f aca="false">IF(AND(N5672&gt;0,OR(Calc!$C$4="*",B5672=Calc!$C$4)),N5672+ROW()*0.000000001,0)</f>
        <v>1441.060005672</v>
      </c>
    </row>
    <row r="5673" customFormat="false" ht="15" hidden="false" customHeight="false" outlineLevel="0" collapsed="false">
      <c r="A5673" s="49" t="n">
        <v>18107</v>
      </c>
      <c r="B5673" s="49" t="s">
        <v>189</v>
      </c>
      <c r="C5673" s="63" t="n">
        <v>40444</v>
      </c>
      <c r="D5673" s="63" t="n">
        <v>40444</v>
      </c>
      <c r="E5673" s="49" t="n">
        <v>1</v>
      </c>
      <c r="F5673" s="54" t="n">
        <v>0</v>
      </c>
      <c r="G5673" s="54" t="n">
        <v>165.88</v>
      </c>
      <c r="H5673" s="54" t="n">
        <v>0</v>
      </c>
      <c r="I5673" s="54" t="n">
        <f aca="false">SUM(F5673:H5673)</f>
        <v>165.88</v>
      </c>
      <c r="J5673" s="49" t="n">
        <f aca="false">Calc!$C$5-D5673</f>
        <v>443</v>
      </c>
      <c r="K5673" s="49" t="n">
        <f aca="false">IF(J5673&lt;=Calc!$C$11,4,IF(J5673&lt;=Calc!$C$12,3,IF(J5673&lt;=Calc!$C$13,2,1)))</f>
        <v>1</v>
      </c>
      <c r="L5673" s="49" t="n">
        <f aca="false">1+(E5673&gt;=Calc!$C$16)+(E5673&gt;=Calc!$C$17)+(E5673&gt;=Calc!$C$18)</f>
        <v>1</v>
      </c>
      <c r="M5673" s="49" t="str">
        <f aca="false">IF(AND(K5673=4,L5673&gt;=3),"Champions",IF(AND(K5673=3,L5673&gt;=3),"Loyal",IF(K5673&gt;=3,"Recent / New",IF(L5673&gt;=3,"At Risk","Hibernating / Lost"))))</f>
        <v>Hibernating / Lost</v>
      </c>
      <c r="N5673" s="54" t="n">
        <f aca="false">IF(AND(Calc!$C$2&lt;=2009,Calc!$C$3&gt;=2009),F5673,0)+IF(AND(Calc!$C$2&lt;=2010,Calc!$C$3&gt;=2010),G5673,0)+IF(AND(Calc!$C$2&lt;=2011,Calc!$C$3&gt;=2011),H5673,0)</f>
        <v>165.88</v>
      </c>
      <c r="O5673" s="61" t="n">
        <f aca="false">IF(AND(N5673&gt;0,OR(Calc!$C$4="*",B5673=Calc!$C$4)),N5673+ROW()*0.000000001,0)</f>
        <v>165.880005673</v>
      </c>
    </row>
    <row r="5674" customFormat="false" ht="15" hidden="false" customHeight="false" outlineLevel="0" collapsed="false">
      <c r="A5674" s="49" t="n">
        <v>18108</v>
      </c>
      <c r="B5674" s="49" t="s">
        <v>189</v>
      </c>
      <c r="C5674" s="63" t="n">
        <v>40149</v>
      </c>
      <c r="D5674" s="63" t="n">
        <v>40632</v>
      </c>
      <c r="E5674" s="49" t="n">
        <v>3</v>
      </c>
      <c r="F5674" s="54" t="n">
        <v>493.25</v>
      </c>
      <c r="G5674" s="54" t="n">
        <v>84.56</v>
      </c>
      <c r="H5674" s="54" t="n">
        <v>264.65</v>
      </c>
      <c r="I5674" s="54" t="n">
        <f aca="false">SUM(F5674:H5674)</f>
        <v>842.46</v>
      </c>
      <c r="J5674" s="49" t="n">
        <f aca="false">Calc!$C$5-D5674</f>
        <v>255</v>
      </c>
      <c r="K5674" s="49" t="n">
        <f aca="false">IF(J5674&lt;=Calc!$C$11,4,IF(J5674&lt;=Calc!$C$12,3,IF(J5674&lt;=Calc!$C$13,2,1)))</f>
        <v>2</v>
      </c>
      <c r="L5674" s="49" t="n">
        <f aca="false">1+(E5674&gt;=Calc!$C$16)+(E5674&gt;=Calc!$C$17)+(E5674&gt;=Calc!$C$18)</f>
        <v>2</v>
      </c>
      <c r="M5674" s="49" t="str">
        <f aca="false">IF(AND(K5674=4,L5674&gt;=3),"Champions",IF(AND(K5674=3,L5674&gt;=3),"Loyal",IF(K5674&gt;=3,"Recent / New",IF(L5674&gt;=3,"At Risk","Hibernating / Lost"))))</f>
        <v>Hibernating / Lost</v>
      </c>
      <c r="N5674" s="54" t="n">
        <f aca="false">IF(AND(Calc!$C$2&lt;=2009,Calc!$C$3&gt;=2009),F5674,0)+IF(AND(Calc!$C$2&lt;=2010,Calc!$C$3&gt;=2010),G5674,0)+IF(AND(Calc!$C$2&lt;=2011,Calc!$C$3&gt;=2011),H5674,0)</f>
        <v>842.46</v>
      </c>
      <c r="O5674" s="61" t="n">
        <f aca="false">IF(AND(N5674&gt;0,OR(Calc!$C$4="*",B5674=Calc!$C$4)),N5674+ROW()*0.000000001,0)</f>
        <v>842.460005674</v>
      </c>
    </row>
    <row r="5675" customFormat="false" ht="15" hidden="false" customHeight="false" outlineLevel="0" collapsed="false">
      <c r="A5675" s="49" t="n">
        <v>18109</v>
      </c>
      <c r="B5675" s="49" t="s">
        <v>189</v>
      </c>
      <c r="C5675" s="63" t="n">
        <v>40360</v>
      </c>
      <c r="D5675" s="63" t="n">
        <v>40885</v>
      </c>
      <c r="E5675" s="49" t="n">
        <v>38</v>
      </c>
      <c r="F5675" s="54" t="n">
        <v>0</v>
      </c>
      <c r="G5675" s="54" t="n">
        <v>2091.89</v>
      </c>
      <c r="H5675" s="54" t="n">
        <v>7324.52</v>
      </c>
      <c r="I5675" s="54" t="n">
        <f aca="false">SUM(F5675:H5675)</f>
        <v>9416.41</v>
      </c>
      <c r="J5675" s="49" t="n">
        <f aca="false">Calc!$C$5-D5675</f>
        <v>2</v>
      </c>
      <c r="K5675" s="49" t="n">
        <f aca="false">IF(J5675&lt;=Calc!$C$11,4,IF(J5675&lt;=Calc!$C$12,3,IF(J5675&lt;=Calc!$C$13,2,1)))</f>
        <v>4</v>
      </c>
      <c r="L5675" s="49" t="n">
        <f aca="false">1+(E5675&gt;=Calc!$C$16)+(E5675&gt;=Calc!$C$17)+(E5675&gt;=Calc!$C$18)</f>
        <v>4</v>
      </c>
      <c r="M5675" s="49" t="str">
        <f aca="false">IF(AND(K5675=4,L5675&gt;=3),"Champions",IF(AND(K5675=3,L5675&gt;=3),"Loyal",IF(K5675&gt;=3,"Recent / New",IF(L5675&gt;=3,"At Risk","Hibernating / Lost"))))</f>
        <v>Champions</v>
      </c>
      <c r="N5675" s="54" t="n">
        <f aca="false">IF(AND(Calc!$C$2&lt;=2009,Calc!$C$3&gt;=2009),F5675,0)+IF(AND(Calc!$C$2&lt;=2010,Calc!$C$3&gt;=2010),G5675,0)+IF(AND(Calc!$C$2&lt;=2011,Calc!$C$3&gt;=2011),H5675,0)</f>
        <v>9416.41</v>
      </c>
      <c r="O5675" s="61" t="n">
        <f aca="false">IF(AND(N5675&gt;0,OR(Calc!$C$4="*",B5675=Calc!$C$4)),N5675+ROW()*0.000000001,0)</f>
        <v>9416.410005675</v>
      </c>
    </row>
    <row r="5676" customFormat="false" ht="15" hidden="false" customHeight="false" outlineLevel="0" collapsed="false">
      <c r="A5676" s="49" t="n">
        <v>18110</v>
      </c>
      <c r="B5676" s="49" t="s">
        <v>189</v>
      </c>
      <c r="C5676" s="63" t="n">
        <v>40475</v>
      </c>
      <c r="D5676" s="63" t="n">
        <v>40867</v>
      </c>
      <c r="E5676" s="49" t="n">
        <v>2</v>
      </c>
      <c r="F5676" s="54" t="n">
        <v>0</v>
      </c>
      <c r="G5676" s="54" t="n">
        <v>193.48</v>
      </c>
      <c r="H5676" s="54" t="n">
        <v>168.55</v>
      </c>
      <c r="I5676" s="54" t="n">
        <f aca="false">SUM(F5676:H5676)</f>
        <v>362.03</v>
      </c>
      <c r="J5676" s="49" t="n">
        <f aca="false">Calc!$C$5-D5676</f>
        <v>20</v>
      </c>
      <c r="K5676" s="49" t="n">
        <f aca="false">IF(J5676&lt;=Calc!$C$11,4,IF(J5676&lt;=Calc!$C$12,3,IF(J5676&lt;=Calc!$C$13,2,1)))</f>
        <v>4</v>
      </c>
      <c r="L5676" s="49" t="n">
        <f aca="false">1+(E5676&gt;=Calc!$C$16)+(E5676&gt;=Calc!$C$17)+(E5676&gt;=Calc!$C$18)</f>
        <v>2</v>
      </c>
      <c r="M5676" s="49" t="str">
        <f aca="false">IF(AND(K5676=4,L5676&gt;=3),"Champions",IF(AND(K5676=3,L5676&gt;=3),"Loyal",IF(K5676&gt;=3,"Recent / New",IF(L5676&gt;=3,"At Risk","Hibernating / Lost"))))</f>
        <v>Recent / New</v>
      </c>
      <c r="N5676" s="54" t="n">
        <f aca="false">IF(AND(Calc!$C$2&lt;=2009,Calc!$C$3&gt;=2009),F5676,0)+IF(AND(Calc!$C$2&lt;=2010,Calc!$C$3&gt;=2010),G5676,0)+IF(AND(Calc!$C$2&lt;=2011,Calc!$C$3&gt;=2011),H5676,0)</f>
        <v>362.03</v>
      </c>
      <c r="O5676" s="61" t="n">
        <f aca="false">IF(AND(N5676&gt;0,OR(Calc!$C$4="*",B5676=Calc!$C$4)),N5676+ROW()*0.000000001,0)</f>
        <v>362.030005676</v>
      </c>
    </row>
    <row r="5677" customFormat="false" ht="15" hidden="false" customHeight="false" outlineLevel="0" collapsed="false">
      <c r="A5677" s="49" t="n">
        <v>18111</v>
      </c>
      <c r="B5677" s="49" t="s">
        <v>189</v>
      </c>
      <c r="C5677" s="63" t="n">
        <v>40297</v>
      </c>
      <c r="D5677" s="63" t="n">
        <v>40297</v>
      </c>
      <c r="E5677" s="49" t="n">
        <v>1</v>
      </c>
      <c r="F5677" s="54" t="n">
        <v>0</v>
      </c>
      <c r="G5677" s="54" t="n">
        <v>398.9</v>
      </c>
      <c r="H5677" s="54" t="n">
        <v>0</v>
      </c>
      <c r="I5677" s="54" t="n">
        <f aca="false">SUM(F5677:H5677)</f>
        <v>398.9</v>
      </c>
      <c r="J5677" s="49" t="n">
        <f aca="false">Calc!$C$5-D5677</f>
        <v>590</v>
      </c>
      <c r="K5677" s="49" t="n">
        <f aca="false">IF(J5677&lt;=Calc!$C$11,4,IF(J5677&lt;=Calc!$C$12,3,IF(J5677&lt;=Calc!$C$13,2,1)))</f>
        <v>1</v>
      </c>
      <c r="L5677" s="49" t="n">
        <f aca="false">1+(E5677&gt;=Calc!$C$16)+(E5677&gt;=Calc!$C$17)+(E5677&gt;=Calc!$C$18)</f>
        <v>1</v>
      </c>
      <c r="M5677" s="49" t="str">
        <f aca="false">IF(AND(K5677=4,L5677&gt;=3),"Champions",IF(AND(K5677=3,L5677&gt;=3),"Loyal",IF(K5677&gt;=3,"Recent / New",IF(L5677&gt;=3,"At Risk","Hibernating / Lost"))))</f>
        <v>Hibernating / Lost</v>
      </c>
      <c r="N5677" s="54" t="n">
        <f aca="false">IF(AND(Calc!$C$2&lt;=2009,Calc!$C$3&gt;=2009),F5677,0)+IF(AND(Calc!$C$2&lt;=2010,Calc!$C$3&gt;=2010),G5677,0)+IF(AND(Calc!$C$2&lt;=2011,Calc!$C$3&gt;=2011),H5677,0)</f>
        <v>398.9</v>
      </c>
      <c r="O5677" s="61" t="n">
        <f aca="false">IF(AND(N5677&gt;0,OR(Calc!$C$4="*",B5677=Calc!$C$4)),N5677+ROW()*0.000000001,0)</f>
        <v>398.900005677</v>
      </c>
    </row>
    <row r="5678" customFormat="false" ht="15" hidden="false" customHeight="false" outlineLevel="0" collapsed="false">
      <c r="A5678" s="49" t="n">
        <v>18112</v>
      </c>
      <c r="B5678" s="49" t="s">
        <v>189</v>
      </c>
      <c r="C5678" s="63" t="n">
        <v>40335</v>
      </c>
      <c r="D5678" s="63" t="n">
        <v>40874</v>
      </c>
      <c r="E5678" s="49" t="n">
        <v>4</v>
      </c>
      <c r="F5678" s="54" t="n">
        <v>0</v>
      </c>
      <c r="G5678" s="54" t="n">
        <v>420.67</v>
      </c>
      <c r="H5678" s="54" t="n">
        <v>352.69</v>
      </c>
      <c r="I5678" s="54" t="n">
        <f aca="false">SUM(F5678:H5678)</f>
        <v>773.36</v>
      </c>
      <c r="J5678" s="49" t="n">
        <f aca="false">Calc!$C$5-D5678</f>
        <v>13</v>
      </c>
      <c r="K5678" s="49" t="n">
        <f aca="false">IF(J5678&lt;=Calc!$C$11,4,IF(J5678&lt;=Calc!$C$12,3,IF(J5678&lt;=Calc!$C$13,2,1)))</f>
        <v>4</v>
      </c>
      <c r="L5678" s="49" t="n">
        <f aca="false">1+(E5678&gt;=Calc!$C$16)+(E5678&gt;=Calc!$C$17)+(E5678&gt;=Calc!$C$18)</f>
        <v>3</v>
      </c>
      <c r="M5678" s="49" t="str">
        <f aca="false">IF(AND(K5678=4,L5678&gt;=3),"Champions",IF(AND(K5678=3,L5678&gt;=3),"Loyal",IF(K5678&gt;=3,"Recent / New",IF(L5678&gt;=3,"At Risk","Hibernating / Lost"))))</f>
        <v>Champions</v>
      </c>
      <c r="N5678" s="54" t="n">
        <f aca="false">IF(AND(Calc!$C$2&lt;=2009,Calc!$C$3&gt;=2009),F5678,0)+IF(AND(Calc!$C$2&lt;=2010,Calc!$C$3&gt;=2010),G5678,0)+IF(AND(Calc!$C$2&lt;=2011,Calc!$C$3&gt;=2011),H5678,0)</f>
        <v>773.36</v>
      </c>
      <c r="O5678" s="61" t="n">
        <f aca="false">IF(AND(N5678&gt;0,OR(Calc!$C$4="*",B5678=Calc!$C$4)),N5678+ROW()*0.000000001,0)</f>
        <v>773.360005678</v>
      </c>
    </row>
    <row r="5679" customFormat="false" ht="15" hidden="false" customHeight="false" outlineLevel="0" collapsed="false">
      <c r="A5679" s="49" t="n">
        <v>18113</v>
      </c>
      <c r="B5679" s="49" t="s">
        <v>189</v>
      </c>
      <c r="C5679" s="63" t="n">
        <v>40518</v>
      </c>
      <c r="D5679" s="63" t="n">
        <v>40518</v>
      </c>
      <c r="E5679" s="49" t="n">
        <v>1</v>
      </c>
      <c r="F5679" s="54" t="n">
        <v>0</v>
      </c>
      <c r="G5679" s="54" t="n">
        <v>76.32</v>
      </c>
      <c r="H5679" s="54" t="n">
        <v>0</v>
      </c>
      <c r="I5679" s="54" t="n">
        <f aca="false">SUM(F5679:H5679)</f>
        <v>76.32</v>
      </c>
      <c r="J5679" s="49" t="n">
        <f aca="false">Calc!$C$5-D5679</f>
        <v>369</v>
      </c>
      <c r="K5679" s="49" t="n">
        <f aca="false">IF(J5679&lt;=Calc!$C$11,4,IF(J5679&lt;=Calc!$C$12,3,IF(J5679&lt;=Calc!$C$13,2,1)))</f>
        <v>2</v>
      </c>
      <c r="L5679" s="49" t="n">
        <f aca="false">1+(E5679&gt;=Calc!$C$16)+(E5679&gt;=Calc!$C$17)+(E5679&gt;=Calc!$C$18)</f>
        <v>1</v>
      </c>
      <c r="M5679" s="49" t="str">
        <f aca="false">IF(AND(K5679=4,L5679&gt;=3),"Champions",IF(AND(K5679=3,L5679&gt;=3),"Loyal",IF(K5679&gt;=3,"Recent / New",IF(L5679&gt;=3,"At Risk","Hibernating / Lost"))))</f>
        <v>Hibernating / Lost</v>
      </c>
      <c r="N5679" s="54" t="n">
        <f aca="false">IF(AND(Calc!$C$2&lt;=2009,Calc!$C$3&gt;=2009),F5679,0)+IF(AND(Calc!$C$2&lt;=2010,Calc!$C$3&gt;=2010),G5679,0)+IF(AND(Calc!$C$2&lt;=2011,Calc!$C$3&gt;=2011),H5679,0)</f>
        <v>76.32</v>
      </c>
      <c r="O5679" s="61" t="n">
        <f aca="false">IF(AND(N5679&gt;0,OR(Calc!$C$4="*",B5679=Calc!$C$4)),N5679+ROW()*0.000000001,0)</f>
        <v>76.320005679</v>
      </c>
    </row>
    <row r="5680" customFormat="false" ht="15" hidden="false" customHeight="false" outlineLevel="0" collapsed="false">
      <c r="A5680" s="49" t="n">
        <v>18114</v>
      </c>
      <c r="B5680" s="49" t="s">
        <v>189</v>
      </c>
      <c r="C5680" s="63" t="n">
        <v>40596</v>
      </c>
      <c r="D5680" s="63" t="n">
        <v>40596</v>
      </c>
      <c r="E5680" s="49" t="n">
        <v>1</v>
      </c>
      <c r="F5680" s="54" t="n">
        <v>0</v>
      </c>
      <c r="G5680" s="54" t="n">
        <v>0</v>
      </c>
      <c r="H5680" s="54" t="n">
        <v>220.1</v>
      </c>
      <c r="I5680" s="54" t="n">
        <f aca="false">SUM(F5680:H5680)</f>
        <v>220.1</v>
      </c>
      <c r="J5680" s="49" t="n">
        <f aca="false">Calc!$C$5-D5680</f>
        <v>291</v>
      </c>
      <c r="K5680" s="49" t="n">
        <f aca="false">IF(J5680&lt;=Calc!$C$11,4,IF(J5680&lt;=Calc!$C$12,3,IF(J5680&lt;=Calc!$C$13,2,1)))</f>
        <v>2</v>
      </c>
      <c r="L5680" s="49" t="n">
        <f aca="false">1+(E5680&gt;=Calc!$C$16)+(E5680&gt;=Calc!$C$17)+(E5680&gt;=Calc!$C$18)</f>
        <v>1</v>
      </c>
      <c r="M5680" s="49" t="str">
        <f aca="false">IF(AND(K5680=4,L5680&gt;=3),"Champions",IF(AND(K5680=3,L5680&gt;=3),"Loyal",IF(K5680&gt;=3,"Recent / New",IF(L5680&gt;=3,"At Risk","Hibernating / Lost"))))</f>
        <v>Hibernating / Lost</v>
      </c>
      <c r="N5680" s="54" t="n">
        <f aca="false">IF(AND(Calc!$C$2&lt;=2009,Calc!$C$3&gt;=2009),F5680,0)+IF(AND(Calc!$C$2&lt;=2010,Calc!$C$3&gt;=2010),G5680,0)+IF(AND(Calc!$C$2&lt;=2011,Calc!$C$3&gt;=2011),H5680,0)</f>
        <v>220.1</v>
      </c>
      <c r="O5680" s="61" t="n">
        <f aca="false">IF(AND(N5680&gt;0,OR(Calc!$C$4="*",B5680=Calc!$C$4)),N5680+ROW()*0.000000001,0)</f>
        <v>220.10000568</v>
      </c>
    </row>
    <row r="5681" customFormat="false" ht="15" hidden="false" customHeight="false" outlineLevel="0" collapsed="false">
      <c r="A5681" s="49" t="n">
        <v>18115</v>
      </c>
      <c r="B5681" s="49" t="s">
        <v>189</v>
      </c>
      <c r="C5681" s="63" t="n">
        <v>40189</v>
      </c>
      <c r="D5681" s="63" t="n">
        <v>40189</v>
      </c>
      <c r="E5681" s="49" t="n">
        <v>1</v>
      </c>
      <c r="F5681" s="54" t="n">
        <v>0</v>
      </c>
      <c r="G5681" s="54" t="n">
        <v>9.7</v>
      </c>
      <c r="H5681" s="54" t="n">
        <v>0</v>
      </c>
      <c r="I5681" s="54" t="n">
        <f aca="false">SUM(F5681:H5681)</f>
        <v>9.7</v>
      </c>
      <c r="J5681" s="49" t="n">
        <f aca="false">Calc!$C$5-D5681</f>
        <v>698</v>
      </c>
      <c r="K5681" s="49" t="n">
        <f aca="false">IF(J5681&lt;=Calc!$C$11,4,IF(J5681&lt;=Calc!$C$12,3,IF(J5681&lt;=Calc!$C$13,2,1)))</f>
        <v>1</v>
      </c>
      <c r="L5681" s="49" t="n">
        <f aca="false">1+(E5681&gt;=Calc!$C$16)+(E5681&gt;=Calc!$C$17)+(E5681&gt;=Calc!$C$18)</f>
        <v>1</v>
      </c>
      <c r="M5681" s="49" t="str">
        <f aca="false">IF(AND(K5681=4,L5681&gt;=3),"Champions",IF(AND(K5681=3,L5681&gt;=3),"Loyal",IF(K5681&gt;=3,"Recent / New",IF(L5681&gt;=3,"At Risk","Hibernating / Lost"))))</f>
        <v>Hibernating / Lost</v>
      </c>
      <c r="N5681" s="54" t="n">
        <f aca="false">IF(AND(Calc!$C$2&lt;=2009,Calc!$C$3&gt;=2009),F5681,0)+IF(AND(Calc!$C$2&lt;=2010,Calc!$C$3&gt;=2010),G5681,0)+IF(AND(Calc!$C$2&lt;=2011,Calc!$C$3&gt;=2011),H5681,0)</f>
        <v>9.7</v>
      </c>
      <c r="O5681" s="61" t="n">
        <f aca="false">IF(AND(N5681&gt;0,OR(Calc!$C$4="*",B5681=Calc!$C$4)),N5681+ROW()*0.000000001,0)</f>
        <v>9.700005681</v>
      </c>
    </row>
    <row r="5682" customFormat="false" ht="15" hidden="false" customHeight="false" outlineLevel="0" collapsed="false">
      <c r="A5682" s="49" t="n">
        <v>18116</v>
      </c>
      <c r="B5682" s="49" t="s">
        <v>189</v>
      </c>
      <c r="C5682" s="63" t="n">
        <v>40475</v>
      </c>
      <c r="D5682" s="63" t="n">
        <v>40819</v>
      </c>
      <c r="E5682" s="49" t="n">
        <v>13</v>
      </c>
      <c r="F5682" s="54" t="n">
        <v>0</v>
      </c>
      <c r="G5682" s="54" t="n">
        <v>1389.15</v>
      </c>
      <c r="H5682" s="54" t="n">
        <v>741.74</v>
      </c>
      <c r="I5682" s="54" t="n">
        <f aca="false">SUM(F5682:H5682)</f>
        <v>2130.89</v>
      </c>
      <c r="J5682" s="49" t="n">
        <f aca="false">Calc!$C$5-D5682</f>
        <v>68</v>
      </c>
      <c r="K5682" s="49" t="n">
        <f aca="false">IF(J5682&lt;=Calc!$C$11,4,IF(J5682&lt;=Calc!$C$12,3,IF(J5682&lt;=Calc!$C$13,2,1)))</f>
        <v>3</v>
      </c>
      <c r="L5682" s="49" t="n">
        <f aca="false">1+(E5682&gt;=Calc!$C$16)+(E5682&gt;=Calc!$C$17)+(E5682&gt;=Calc!$C$18)</f>
        <v>4</v>
      </c>
      <c r="M5682" s="49" t="str">
        <f aca="false">IF(AND(K5682=4,L5682&gt;=3),"Champions",IF(AND(K5682=3,L5682&gt;=3),"Loyal",IF(K5682&gt;=3,"Recent / New",IF(L5682&gt;=3,"At Risk","Hibernating / Lost"))))</f>
        <v>Loyal</v>
      </c>
      <c r="N5682" s="54" t="n">
        <f aca="false">IF(AND(Calc!$C$2&lt;=2009,Calc!$C$3&gt;=2009),F5682,0)+IF(AND(Calc!$C$2&lt;=2010,Calc!$C$3&gt;=2010),G5682,0)+IF(AND(Calc!$C$2&lt;=2011,Calc!$C$3&gt;=2011),H5682,0)</f>
        <v>2130.89</v>
      </c>
      <c r="O5682" s="61" t="n">
        <f aca="false">IF(AND(N5682&gt;0,OR(Calc!$C$4="*",B5682=Calc!$C$4)),N5682+ROW()*0.000000001,0)</f>
        <v>2130.890005682</v>
      </c>
    </row>
    <row r="5683" customFormat="false" ht="15" hidden="false" customHeight="false" outlineLevel="0" collapsed="false">
      <c r="A5683" s="49" t="n">
        <v>18117</v>
      </c>
      <c r="B5683" s="49" t="s">
        <v>189</v>
      </c>
      <c r="C5683" s="63" t="n">
        <v>40861</v>
      </c>
      <c r="D5683" s="63" t="n">
        <v>40861</v>
      </c>
      <c r="E5683" s="49" t="n">
        <v>1</v>
      </c>
      <c r="F5683" s="54" t="n">
        <v>0</v>
      </c>
      <c r="G5683" s="54" t="n">
        <v>0</v>
      </c>
      <c r="H5683" s="54" t="n">
        <v>314.4</v>
      </c>
      <c r="I5683" s="54" t="n">
        <f aca="false">SUM(F5683:H5683)</f>
        <v>314.4</v>
      </c>
      <c r="J5683" s="49" t="n">
        <f aca="false">Calc!$C$5-D5683</f>
        <v>26</v>
      </c>
      <c r="K5683" s="49" t="n">
        <f aca="false">IF(J5683&lt;=Calc!$C$11,4,IF(J5683&lt;=Calc!$C$12,3,IF(J5683&lt;=Calc!$C$13,2,1)))</f>
        <v>4</v>
      </c>
      <c r="L5683" s="49" t="n">
        <f aca="false">1+(E5683&gt;=Calc!$C$16)+(E5683&gt;=Calc!$C$17)+(E5683&gt;=Calc!$C$18)</f>
        <v>1</v>
      </c>
      <c r="M5683" s="49" t="str">
        <f aca="false">IF(AND(K5683=4,L5683&gt;=3),"Champions",IF(AND(K5683=3,L5683&gt;=3),"Loyal",IF(K5683&gt;=3,"Recent / New",IF(L5683&gt;=3,"At Risk","Hibernating / Lost"))))</f>
        <v>Recent / New</v>
      </c>
      <c r="N5683" s="54" t="n">
        <f aca="false">IF(AND(Calc!$C$2&lt;=2009,Calc!$C$3&gt;=2009),F5683,0)+IF(AND(Calc!$C$2&lt;=2010,Calc!$C$3&gt;=2010),G5683,0)+IF(AND(Calc!$C$2&lt;=2011,Calc!$C$3&gt;=2011),H5683,0)</f>
        <v>314.4</v>
      </c>
      <c r="O5683" s="61" t="n">
        <f aca="false">IF(AND(N5683&gt;0,OR(Calc!$C$4="*",B5683=Calc!$C$4)),N5683+ROW()*0.000000001,0)</f>
        <v>314.400005683</v>
      </c>
    </row>
    <row r="5684" customFormat="false" ht="15" hidden="false" customHeight="false" outlineLevel="0" collapsed="false">
      <c r="A5684" s="49" t="n">
        <v>18118</v>
      </c>
      <c r="B5684" s="49" t="s">
        <v>189</v>
      </c>
      <c r="C5684" s="63" t="n">
        <v>40505</v>
      </c>
      <c r="D5684" s="63" t="n">
        <v>40876</v>
      </c>
      <c r="E5684" s="49" t="n">
        <v>29</v>
      </c>
      <c r="F5684" s="54" t="n">
        <v>0</v>
      </c>
      <c r="G5684" s="54" t="n">
        <v>1195.6</v>
      </c>
      <c r="H5684" s="54" t="n">
        <v>4959.87</v>
      </c>
      <c r="I5684" s="54" t="n">
        <f aca="false">SUM(F5684:H5684)</f>
        <v>6155.47</v>
      </c>
      <c r="J5684" s="49" t="n">
        <f aca="false">Calc!$C$5-D5684</f>
        <v>11</v>
      </c>
      <c r="K5684" s="49" t="n">
        <f aca="false">IF(J5684&lt;=Calc!$C$11,4,IF(J5684&lt;=Calc!$C$12,3,IF(J5684&lt;=Calc!$C$13,2,1)))</f>
        <v>4</v>
      </c>
      <c r="L5684" s="49" t="n">
        <f aca="false">1+(E5684&gt;=Calc!$C$16)+(E5684&gt;=Calc!$C$17)+(E5684&gt;=Calc!$C$18)</f>
        <v>4</v>
      </c>
      <c r="M5684" s="49" t="str">
        <f aca="false">IF(AND(K5684=4,L5684&gt;=3),"Champions",IF(AND(K5684=3,L5684&gt;=3),"Loyal",IF(K5684&gt;=3,"Recent / New",IF(L5684&gt;=3,"At Risk","Hibernating / Lost"))))</f>
        <v>Champions</v>
      </c>
      <c r="N5684" s="54" t="n">
        <f aca="false">IF(AND(Calc!$C$2&lt;=2009,Calc!$C$3&gt;=2009),F5684,0)+IF(AND(Calc!$C$2&lt;=2010,Calc!$C$3&gt;=2010),G5684,0)+IF(AND(Calc!$C$2&lt;=2011,Calc!$C$3&gt;=2011),H5684,0)</f>
        <v>6155.47</v>
      </c>
      <c r="O5684" s="61" t="n">
        <f aca="false">IF(AND(N5684&gt;0,OR(Calc!$C$4="*",B5684=Calc!$C$4)),N5684+ROW()*0.000000001,0)</f>
        <v>6155.470005684</v>
      </c>
    </row>
    <row r="5685" customFormat="false" ht="15" hidden="false" customHeight="false" outlineLevel="0" collapsed="false">
      <c r="A5685" s="49" t="n">
        <v>18119</v>
      </c>
      <c r="B5685" s="49" t="s">
        <v>189</v>
      </c>
      <c r="C5685" s="63" t="n">
        <v>40519</v>
      </c>
      <c r="D5685" s="63" t="n">
        <v>40519</v>
      </c>
      <c r="E5685" s="49" t="n">
        <v>1</v>
      </c>
      <c r="F5685" s="54" t="n">
        <v>0</v>
      </c>
      <c r="G5685" s="54" t="n">
        <v>180.7</v>
      </c>
      <c r="H5685" s="54" t="n">
        <v>0</v>
      </c>
      <c r="I5685" s="54" t="n">
        <f aca="false">SUM(F5685:H5685)</f>
        <v>180.7</v>
      </c>
      <c r="J5685" s="49" t="n">
        <f aca="false">Calc!$C$5-D5685</f>
        <v>368</v>
      </c>
      <c r="K5685" s="49" t="n">
        <f aca="false">IF(J5685&lt;=Calc!$C$11,4,IF(J5685&lt;=Calc!$C$12,3,IF(J5685&lt;=Calc!$C$13,2,1)))</f>
        <v>2</v>
      </c>
      <c r="L5685" s="49" t="n">
        <f aca="false">1+(E5685&gt;=Calc!$C$16)+(E5685&gt;=Calc!$C$17)+(E5685&gt;=Calc!$C$18)</f>
        <v>1</v>
      </c>
      <c r="M5685" s="49" t="str">
        <f aca="false">IF(AND(K5685=4,L5685&gt;=3),"Champions",IF(AND(K5685=3,L5685&gt;=3),"Loyal",IF(K5685&gt;=3,"Recent / New",IF(L5685&gt;=3,"At Risk","Hibernating / Lost"))))</f>
        <v>Hibernating / Lost</v>
      </c>
      <c r="N5685" s="54" t="n">
        <f aca="false">IF(AND(Calc!$C$2&lt;=2009,Calc!$C$3&gt;=2009),F5685,0)+IF(AND(Calc!$C$2&lt;=2010,Calc!$C$3&gt;=2010),G5685,0)+IF(AND(Calc!$C$2&lt;=2011,Calc!$C$3&gt;=2011),H5685,0)</f>
        <v>180.7</v>
      </c>
      <c r="O5685" s="61" t="n">
        <f aca="false">IF(AND(N5685&gt;0,OR(Calc!$C$4="*",B5685=Calc!$C$4)),N5685+ROW()*0.000000001,0)</f>
        <v>180.700005685</v>
      </c>
    </row>
    <row r="5686" customFormat="false" ht="15" hidden="false" customHeight="false" outlineLevel="0" collapsed="false">
      <c r="A5686" s="49" t="n">
        <v>18120</v>
      </c>
      <c r="B5686" s="49" t="s">
        <v>189</v>
      </c>
      <c r="C5686" s="63" t="n">
        <v>40672</v>
      </c>
      <c r="D5686" s="63" t="n">
        <v>40672</v>
      </c>
      <c r="E5686" s="49" t="n">
        <v>1</v>
      </c>
      <c r="F5686" s="54" t="n">
        <v>0</v>
      </c>
      <c r="G5686" s="54" t="n">
        <v>0</v>
      </c>
      <c r="H5686" s="54" t="n">
        <v>111.15</v>
      </c>
      <c r="I5686" s="54" t="n">
        <f aca="false">SUM(F5686:H5686)</f>
        <v>111.15</v>
      </c>
      <c r="J5686" s="49" t="n">
        <f aca="false">Calc!$C$5-D5686</f>
        <v>215</v>
      </c>
      <c r="K5686" s="49" t="n">
        <f aca="false">IF(J5686&lt;=Calc!$C$11,4,IF(J5686&lt;=Calc!$C$12,3,IF(J5686&lt;=Calc!$C$13,2,1)))</f>
        <v>2</v>
      </c>
      <c r="L5686" s="49" t="n">
        <f aca="false">1+(E5686&gt;=Calc!$C$16)+(E5686&gt;=Calc!$C$17)+(E5686&gt;=Calc!$C$18)</f>
        <v>1</v>
      </c>
      <c r="M5686" s="49" t="str">
        <f aca="false">IF(AND(K5686=4,L5686&gt;=3),"Champions",IF(AND(K5686=3,L5686&gt;=3),"Loyal",IF(K5686&gt;=3,"Recent / New",IF(L5686&gt;=3,"At Risk","Hibernating / Lost"))))</f>
        <v>Hibernating / Lost</v>
      </c>
      <c r="N5686" s="54" t="n">
        <f aca="false">IF(AND(Calc!$C$2&lt;=2009,Calc!$C$3&gt;=2009),F5686,0)+IF(AND(Calc!$C$2&lt;=2010,Calc!$C$3&gt;=2010),G5686,0)+IF(AND(Calc!$C$2&lt;=2011,Calc!$C$3&gt;=2011),H5686,0)</f>
        <v>111.15</v>
      </c>
      <c r="O5686" s="61" t="n">
        <f aca="false">IF(AND(N5686&gt;0,OR(Calc!$C$4="*",B5686=Calc!$C$4)),N5686+ROW()*0.000000001,0)</f>
        <v>111.150005686</v>
      </c>
    </row>
    <row r="5687" customFormat="false" ht="15" hidden="false" customHeight="false" outlineLevel="0" collapsed="false">
      <c r="A5687" s="49" t="n">
        <v>18121</v>
      </c>
      <c r="B5687" s="49" t="s">
        <v>189</v>
      </c>
      <c r="C5687" s="63" t="n">
        <v>40732</v>
      </c>
      <c r="D5687" s="63" t="n">
        <v>40737</v>
      </c>
      <c r="E5687" s="49" t="n">
        <v>2</v>
      </c>
      <c r="F5687" s="54" t="n">
        <v>0</v>
      </c>
      <c r="G5687" s="54" t="n">
        <v>0</v>
      </c>
      <c r="H5687" s="54" t="n">
        <v>653.3</v>
      </c>
      <c r="I5687" s="54" t="n">
        <f aca="false">SUM(F5687:H5687)</f>
        <v>653.3</v>
      </c>
      <c r="J5687" s="49" t="n">
        <f aca="false">Calc!$C$5-D5687</f>
        <v>150</v>
      </c>
      <c r="K5687" s="49" t="n">
        <f aca="false">IF(J5687&lt;=Calc!$C$11,4,IF(J5687&lt;=Calc!$C$12,3,IF(J5687&lt;=Calc!$C$13,2,1)))</f>
        <v>2</v>
      </c>
      <c r="L5687" s="49" t="n">
        <f aca="false">1+(E5687&gt;=Calc!$C$16)+(E5687&gt;=Calc!$C$17)+(E5687&gt;=Calc!$C$18)</f>
        <v>2</v>
      </c>
      <c r="M5687" s="49" t="str">
        <f aca="false">IF(AND(K5687=4,L5687&gt;=3),"Champions",IF(AND(K5687=3,L5687&gt;=3),"Loyal",IF(K5687&gt;=3,"Recent / New",IF(L5687&gt;=3,"At Risk","Hibernating / Lost"))))</f>
        <v>Hibernating / Lost</v>
      </c>
      <c r="N5687" s="54" t="n">
        <f aca="false">IF(AND(Calc!$C$2&lt;=2009,Calc!$C$3&gt;=2009),F5687,0)+IF(AND(Calc!$C$2&lt;=2010,Calc!$C$3&gt;=2010),G5687,0)+IF(AND(Calc!$C$2&lt;=2011,Calc!$C$3&gt;=2011),H5687,0)</f>
        <v>653.3</v>
      </c>
      <c r="O5687" s="61" t="n">
        <f aca="false">IF(AND(N5687&gt;0,OR(Calc!$C$4="*",B5687=Calc!$C$4)),N5687+ROW()*0.000000001,0)</f>
        <v>653.300005687</v>
      </c>
    </row>
    <row r="5688" customFormat="false" ht="15" hidden="false" customHeight="false" outlineLevel="0" collapsed="false">
      <c r="A5688" s="49" t="n">
        <v>18122</v>
      </c>
      <c r="B5688" s="49" t="s">
        <v>189</v>
      </c>
      <c r="C5688" s="63" t="n">
        <v>40736</v>
      </c>
      <c r="D5688" s="63" t="n">
        <v>40878</v>
      </c>
      <c r="E5688" s="49" t="n">
        <v>6</v>
      </c>
      <c r="F5688" s="54" t="n">
        <v>0</v>
      </c>
      <c r="G5688" s="54" t="n">
        <v>0</v>
      </c>
      <c r="H5688" s="54" t="n">
        <v>1791.84</v>
      </c>
      <c r="I5688" s="54" t="n">
        <f aca="false">SUM(F5688:H5688)</f>
        <v>1791.84</v>
      </c>
      <c r="J5688" s="49" t="n">
        <f aca="false">Calc!$C$5-D5688</f>
        <v>9</v>
      </c>
      <c r="K5688" s="49" t="n">
        <f aca="false">IF(J5688&lt;=Calc!$C$11,4,IF(J5688&lt;=Calc!$C$12,3,IF(J5688&lt;=Calc!$C$13,2,1)))</f>
        <v>4</v>
      </c>
      <c r="L5688" s="49" t="n">
        <f aca="false">1+(E5688&gt;=Calc!$C$16)+(E5688&gt;=Calc!$C$17)+(E5688&gt;=Calc!$C$18)</f>
        <v>3</v>
      </c>
      <c r="M5688" s="49" t="str">
        <f aca="false">IF(AND(K5688=4,L5688&gt;=3),"Champions",IF(AND(K5688=3,L5688&gt;=3),"Loyal",IF(K5688&gt;=3,"Recent / New",IF(L5688&gt;=3,"At Risk","Hibernating / Lost"))))</f>
        <v>Champions</v>
      </c>
      <c r="N5688" s="54" t="n">
        <f aca="false">IF(AND(Calc!$C$2&lt;=2009,Calc!$C$3&gt;=2009),F5688,0)+IF(AND(Calc!$C$2&lt;=2010,Calc!$C$3&gt;=2010),G5688,0)+IF(AND(Calc!$C$2&lt;=2011,Calc!$C$3&gt;=2011),H5688,0)</f>
        <v>1791.84</v>
      </c>
      <c r="O5688" s="61" t="n">
        <f aca="false">IF(AND(N5688&gt;0,OR(Calc!$C$4="*",B5688=Calc!$C$4)),N5688+ROW()*0.000000001,0)</f>
        <v>1791.840005688</v>
      </c>
    </row>
    <row r="5689" customFormat="false" ht="15" hidden="false" customHeight="false" outlineLevel="0" collapsed="false">
      <c r="A5689" s="49" t="n">
        <v>18123</v>
      </c>
      <c r="B5689" s="49" t="s">
        <v>189</v>
      </c>
      <c r="C5689" s="63" t="n">
        <v>40373</v>
      </c>
      <c r="D5689" s="63" t="n">
        <v>40862</v>
      </c>
      <c r="E5689" s="49" t="n">
        <v>3</v>
      </c>
      <c r="F5689" s="54" t="n">
        <v>0</v>
      </c>
      <c r="G5689" s="54" t="n">
        <v>92.2</v>
      </c>
      <c r="H5689" s="54" t="n">
        <v>574.44</v>
      </c>
      <c r="I5689" s="54" t="n">
        <f aca="false">SUM(F5689:H5689)</f>
        <v>666.64</v>
      </c>
      <c r="J5689" s="49" t="n">
        <f aca="false">Calc!$C$5-D5689</f>
        <v>25</v>
      </c>
      <c r="K5689" s="49" t="n">
        <f aca="false">IF(J5689&lt;=Calc!$C$11,4,IF(J5689&lt;=Calc!$C$12,3,IF(J5689&lt;=Calc!$C$13,2,1)))</f>
        <v>4</v>
      </c>
      <c r="L5689" s="49" t="n">
        <f aca="false">1+(E5689&gt;=Calc!$C$16)+(E5689&gt;=Calc!$C$17)+(E5689&gt;=Calc!$C$18)</f>
        <v>2</v>
      </c>
      <c r="M5689" s="49" t="str">
        <f aca="false">IF(AND(K5689=4,L5689&gt;=3),"Champions",IF(AND(K5689=3,L5689&gt;=3),"Loyal",IF(K5689&gt;=3,"Recent / New",IF(L5689&gt;=3,"At Risk","Hibernating / Lost"))))</f>
        <v>Recent / New</v>
      </c>
      <c r="N5689" s="54" t="n">
        <f aca="false">IF(AND(Calc!$C$2&lt;=2009,Calc!$C$3&gt;=2009),F5689,0)+IF(AND(Calc!$C$2&lt;=2010,Calc!$C$3&gt;=2010),G5689,0)+IF(AND(Calc!$C$2&lt;=2011,Calc!$C$3&gt;=2011),H5689,0)</f>
        <v>666.64</v>
      </c>
      <c r="O5689" s="61" t="n">
        <f aca="false">IF(AND(N5689&gt;0,OR(Calc!$C$4="*",B5689=Calc!$C$4)),N5689+ROW()*0.000000001,0)</f>
        <v>666.640005689</v>
      </c>
    </row>
    <row r="5690" customFormat="false" ht="15" hidden="false" customHeight="false" outlineLevel="0" collapsed="false">
      <c r="A5690" s="49" t="n">
        <v>18124</v>
      </c>
      <c r="B5690" s="49" t="s">
        <v>189</v>
      </c>
      <c r="C5690" s="63" t="n">
        <v>40414</v>
      </c>
      <c r="D5690" s="63" t="n">
        <v>40414</v>
      </c>
      <c r="E5690" s="49" t="n">
        <v>1</v>
      </c>
      <c r="F5690" s="54" t="n">
        <v>0</v>
      </c>
      <c r="G5690" s="54" t="n">
        <v>102.65</v>
      </c>
      <c r="H5690" s="54" t="n">
        <v>0</v>
      </c>
      <c r="I5690" s="54" t="n">
        <f aca="false">SUM(F5690:H5690)</f>
        <v>102.65</v>
      </c>
      <c r="J5690" s="49" t="n">
        <f aca="false">Calc!$C$5-D5690</f>
        <v>473</v>
      </c>
      <c r="K5690" s="49" t="n">
        <f aca="false">IF(J5690&lt;=Calc!$C$11,4,IF(J5690&lt;=Calc!$C$12,3,IF(J5690&lt;=Calc!$C$13,2,1)))</f>
        <v>1</v>
      </c>
      <c r="L5690" s="49" t="n">
        <f aca="false">1+(E5690&gt;=Calc!$C$16)+(E5690&gt;=Calc!$C$17)+(E5690&gt;=Calc!$C$18)</f>
        <v>1</v>
      </c>
      <c r="M5690" s="49" t="str">
        <f aca="false">IF(AND(K5690=4,L5690&gt;=3),"Champions",IF(AND(K5690=3,L5690&gt;=3),"Loyal",IF(K5690&gt;=3,"Recent / New",IF(L5690&gt;=3,"At Risk","Hibernating / Lost"))))</f>
        <v>Hibernating / Lost</v>
      </c>
      <c r="N5690" s="54" t="n">
        <f aca="false">IF(AND(Calc!$C$2&lt;=2009,Calc!$C$3&gt;=2009),F5690,0)+IF(AND(Calc!$C$2&lt;=2010,Calc!$C$3&gt;=2010),G5690,0)+IF(AND(Calc!$C$2&lt;=2011,Calc!$C$3&gt;=2011),H5690,0)</f>
        <v>102.65</v>
      </c>
      <c r="O5690" s="61" t="n">
        <f aca="false">IF(AND(N5690&gt;0,OR(Calc!$C$4="*",B5690=Calc!$C$4)),N5690+ROW()*0.000000001,0)</f>
        <v>102.65000569</v>
      </c>
    </row>
    <row r="5691" customFormat="false" ht="15" hidden="false" customHeight="false" outlineLevel="0" collapsed="false">
      <c r="A5691" s="49" t="n">
        <v>18125</v>
      </c>
      <c r="B5691" s="49" t="s">
        <v>189</v>
      </c>
      <c r="C5691" s="63" t="n">
        <v>40570</v>
      </c>
      <c r="D5691" s="63" t="n">
        <v>40857</v>
      </c>
      <c r="E5691" s="49" t="n">
        <v>4</v>
      </c>
      <c r="F5691" s="54" t="n">
        <v>0</v>
      </c>
      <c r="G5691" s="54" t="n">
        <v>0</v>
      </c>
      <c r="H5691" s="54" t="n">
        <v>1130.1</v>
      </c>
      <c r="I5691" s="54" t="n">
        <f aca="false">SUM(F5691:H5691)</f>
        <v>1130.1</v>
      </c>
      <c r="J5691" s="49" t="n">
        <f aca="false">Calc!$C$5-D5691</f>
        <v>30</v>
      </c>
      <c r="K5691" s="49" t="n">
        <f aca="false">IF(J5691&lt;=Calc!$C$11,4,IF(J5691&lt;=Calc!$C$12,3,IF(J5691&lt;=Calc!$C$13,2,1)))</f>
        <v>3</v>
      </c>
      <c r="L5691" s="49" t="n">
        <f aca="false">1+(E5691&gt;=Calc!$C$16)+(E5691&gt;=Calc!$C$17)+(E5691&gt;=Calc!$C$18)</f>
        <v>3</v>
      </c>
      <c r="M5691" s="49" t="str">
        <f aca="false">IF(AND(K5691=4,L5691&gt;=3),"Champions",IF(AND(K5691=3,L5691&gt;=3),"Loyal",IF(K5691&gt;=3,"Recent / New",IF(L5691&gt;=3,"At Risk","Hibernating / Lost"))))</f>
        <v>Loyal</v>
      </c>
      <c r="N5691" s="54" t="n">
        <f aca="false">IF(AND(Calc!$C$2&lt;=2009,Calc!$C$3&gt;=2009),F5691,0)+IF(AND(Calc!$C$2&lt;=2010,Calc!$C$3&gt;=2010),G5691,0)+IF(AND(Calc!$C$2&lt;=2011,Calc!$C$3&gt;=2011),H5691,0)</f>
        <v>1130.1</v>
      </c>
      <c r="O5691" s="61" t="n">
        <f aca="false">IF(AND(N5691&gt;0,OR(Calc!$C$4="*",B5691=Calc!$C$4)),N5691+ROW()*0.000000001,0)</f>
        <v>1130.100005691</v>
      </c>
    </row>
    <row r="5692" customFormat="false" ht="15" hidden="false" customHeight="false" outlineLevel="0" collapsed="false">
      <c r="A5692" s="49" t="n">
        <v>18126</v>
      </c>
      <c r="B5692" s="49" t="s">
        <v>189</v>
      </c>
      <c r="C5692" s="63" t="n">
        <v>40826</v>
      </c>
      <c r="D5692" s="63" t="n">
        <v>40826</v>
      </c>
      <c r="E5692" s="49" t="n">
        <v>1</v>
      </c>
      <c r="F5692" s="54" t="n">
        <v>0</v>
      </c>
      <c r="G5692" s="54" t="n">
        <v>0</v>
      </c>
      <c r="H5692" s="54" t="n">
        <v>198.58</v>
      </c>
      <c r="I5692" s="54" t="n">
        <f aca="false">SUM(F5692:H5692)</f>
        <v>198.58</v>
      </c>
      <c r="J5692" s="49" t="n">
        <f aca="false">Calc!$C$5-D5692</f>
        <v>61</v>
      </c>
      <c r="K5692" s="49" t="n">
        <f aca="false">IF(J5692&lt;=Calc!$C$11,4,IF(J5692&lt;=Calc!$C$12,3,IF(J5692&lt;=Calc!$C$13,2,1)))</f>
        <v>3</v>
      </c>
      <c r="L5692" s="49" t="n">
        <f aca="false">1+(E5692&gt;=Calc!$C$16)+(E5692&gt;=Calc!$C$17)+(E5692&gt;=Calc!$C$18)</f>
        <v>1</v>
      </c>
      <c r="M5692" s="49" t="str">
        <f aca="false">IF(AND(K5692=4,L5692&gt;=3),"Champions",IF(AND(K5692=3,L5692&gt;=3),"Loyal",IF(K5692&gt;=3,"Recent / New",IF(L5692&gt;=3,"At Risk","Hibernating / Lost"))))</f>
        <v>Recent / New</v>
      </c>
      <c r="N5692" s="54" t="n">
        <f aca="false">IF(AND(Calc!$C$2&lt;=2009,Calc!$C$3&gt;=2009),F5692,0)+IF(AND(Calc!$C$2&lt;=2010,Calc!$C$3&gt;=2010),G5692,0)+IF(AND(Calc!$C$2&lt;=2011,Calc!$C$3&gt;=2011),H5692,0)</f>
        <v>198.58</v>
      </c>
      <c r="O5692" s="61" t="n">
        <f aca="false">IF(AND(N5692&gt;0,OR(Calc!$C$4="*",B5692=Calc!$C$4)),N5692+ROW()*0.000000001,0)</f>
        <v>198.580005692</v>
      </c>
    </row>
    <row r="5693" customFormat="false" ht="15" hidden="false" customHeight="false" outlineLevel="0" collapsed="false">
      <c r="A5693" s="49" t="n">
        <v>18127</v>
      </c>
      <c r="B5693" s="49" t="s">
        <v>189</v>
      </c>
      <c r="C5693" s="63" t="n">
        <v>40483</v>
      </c>
      <c r="D5693" s="63" t="n">
        <v>40867</v>
      </c>
      <c r="E5693" s="49" t="n">
        <v>4</v>
      </c>
      <c r="F5693" s="54" t="n">
        <v>0</v>
      </c>
      <c r="G5693" s="54" t="n">
        <v>209.05</v>
      </c>
      <c r="H5693" s="54" t="n">
        <v>347.08</v>
      </c>
      <c r="I5693" s="54" t="n">
        <f aca="false">SUM(F5693:H5693)</f>
        <v>556.13</v>
      </c>
      <c r="J5693" s="49" t="n">
        <f aca="false">Calc!$C$5-D5693</f>
        <v>20</v>
      </c>
      <c r="K5693" s="49" t="n">
        <f aca="false">IF(J5693&lt;=Calc!$C$11,4,IF(J5693&lt;=Calc!$C$12,3,IF(J5693&lt;=Calc!$C$13,2,1)))</f>
        <v>4</v>
      </c>
      <c r="L5693" s="49" t="n">
        <f aca="false">1+(E5693&gt;=Calc!$C$16)+(E5693&gt;=Calc!$C$17)+(E5693&gt;=Calc!$C$18)</f>
        <v>3</v>
      </c>
      <c r="M5693" s="49" t="str">
        <f aca="false">IF(AND(K5693=4,L5693&gt;=3),"Champions",IF(AND(K5693=3,L5693&gt;=3),"Loyal",IF(K5693&gt;=3,"Recent / New",IF(L5693&gt;=3,"At Risk","Hibernating / Lost"))))</f>
        <v>Champions</v>
      </c>
      <c r="N5693" s="54" t="n">
        <f aca="false">IF(AND(Calc!$C$2&lt;=2009,Calc!$C$3&gt;=2009),F5693,0)+IF(AND(Calc!$C$2&lt;=2010,Calc!$C$3&gt;=2010),G5693,0)+IF(AND(Calc!$C$2&lt;=2011,Calc!$C$3&gt;=2011),H5693,0)</f>
        <v>556.13</v>
      </c>
      <c r="O5693" s="61" t="n">
        <f aca="false">IF(AND(N5693&gt;0,OR(Calc!$C$4="*",B5693=Calc!$C$4)),N5693+ROW()*0.000000001,0)</f>
        <v>556.130005693</v>
      </c>
    </row>
    <row r="5694" customFormat="false" ht="15" hidden="false" customHeight="false" outlineLevel="0" collapsed="false">
      <c r="A5694" s="49" t="n">
        <v>18128</v>
      </c>
      <c r="B5694" s="49" t="s">
        <v>189</v>
      </c>
      <c r="C5694" s="63" t="n">
        <v>40349</v>
      </c>
      <c r="D5694" s="63" t="n">
        <v>40349</v>
      </c>
      <c r="E5694" s="49" t="n">
        <v>1</v>
      </c>
      <c r="F5694" s="54" t="n">
        <v>0</v>
      </c>
      <c r="G5694" s="54" t="n">
        <v>399.29</v>
      </c>
      <c r="H5694" s="54" t="n">
        <v>0</v>
      </c>
      <c r="I5694" s="54" t="n">
        <f aca="false">SUM(F5694:H5694)</f>
        <v>399.29</v>
      </c>
      <c r="J5694" s="49" t="n">
        <f aca="false">Calc!$C$5-D5694</f>
        <v>538</v>
      </c>
      <c r="K5694" s="49" t="n">
        <f aca="false">IF(J5694&lt;=Calc!$C$11,4,IF(J5694&lt;=Calc!$C$12,3,IF(J5694&lt;=Calc!$C$13,2,1)))</f>
        <v>1</v>
      </c>
      <c r="L5694" s="49" t="n">
        <f aca="false">1+(E5694&gt;=Calc!$C$16)+(E5694&gt;=Calc!$C$17)+(E5694&gt;=Calc!$C$18)</f>
        <v>1</v>
      </c>
      <c r="M5694" s="49" t="str">
        <f aca="false">IF(AND(K5694=4,L5694&gt;=3),"Champions",IF(AND(K5694=3,L5694&gt;=3),"Loyal",IF(K5694&gt;=3,"Recent / New",IF(L5694&gt;=3,"At Risk","Hibernating / Lost"))))</f>
        <v>Hibernating / Lost</v>
      </c>
      <c r="N5694" s="54" t="n">
        <f aca="false">IF(AND(Calc!$C$2&lt;=2009,Calc!$C$3&gt;=2009),F5694,0)+IF(AND(Calc!$C$2&lt;=2010,Calc!$C$3&gt;=2010),G5694,0)+IF(AND(Calc!$C$2&lt;=2011,Calc!$C$3&gt;=2011),H5694,0)</f>
        <v>399.29</v>
      </c>
      <c r="O5694" s="61" t="n">
        <f aca="false">IF(AND(N5694&gt;0,OR(Calc!$C$4="*",B5694=Calc!$C$4)),N5694+ROW()*0.000000001,0)</f>
        <v>399.290005694</v>
      </c>
    </row>
    <row r="5695" customFormat="false" ht="15" hidden="false" customHeight="false" outlineLevel="0" collapsed="false">
      <c r="A5695" s="49" t="n">
        <v>18129</v>
      </c>
      <c r="B5695" s="49" t="s">
        <v>189</v>
      </c>
      <c r="C5695" s="63" t="n">
        <v>40643</v>
      </c>
      <c r="D5695" s="63" t="n">
        <v>40643</v>
      </c>
      <c r="E5695" s="49" t="n">
        <v>1</v>
      </c>
      <c r="F5695" s="54" t="n">
        <v>0</v>
      </c>
      <c r="G5695" s="54" t="n">
        <v>0</v>
      </c>
      <c r="H5695" s="54" t="n">
        <v>112.55</v>
      </c>
      <c r="I5695" s="54" t="n">
        <f aca="false">SUM(F5695:H5695)</f>
        <v>112.55</v>
      </c>
      <c r="J5695" s="49" t="n">
        <f aca="false">Calc!$C$5-D5695</f>
        <v>244</v>
      </c>
      <c r="K5695" s="49" t="n">
        <f aca="false">IF(J5695&lt;=Calc!$C$11,4,IF(J5695&lt;=Calc!$C$12,3,IF(J5695&lt;=Calc!$C$13,2,1)))</f>
        <v>2</v>
      </c>
      <c r="L5695" s="49" t="n">
        <f aca="false">1+(E5695&gt;=Calc!$C$16)+(E5695&gt;=Calc!$C$17)+(E5695&gt;=Calc!$C$18)</f>
        <v>1</v>
      </c>
      <c r="M5695" s="49" t="str">
        <f aca="false">IF(AND(K5695=4,L5695&gt;=3),"Champions",IF(AND(K5695=3,L5695&gt;=3),"Loyal",IF(K5695&gt;=3,"Recent / New",IF(L5695&gt;=3,"At Risk","Hibernating / Lost"))))</f>
        <v>Hibernating / Lost</v>
      </c>
      <c r="N5695" s="54" t="n">
        <f aca="false">IF(AND(Calc!$C$2&lt;=2009,Calc!$C$3&gt;=2009),F5695,0)+IF(AND(Calc!$C$2&lt;=2010,Calc!$C$3&gt;=2010),G5695,0)+IF(AND(Calc!$C$2&lt;=2011,Calc!$C$3&gt;=2011),H5695,0)</f>
        <v>112.55</v>
      </c>
      <c r="O5695" s="61" t="n">
        <f aca="false">IF(AND(N5695&gt;0,OR(Calc!$C$4="*",B5695=Calc!$C$4)),N5695+ROW()*0.000000001,0)</f>
        <v>112.550005695</v>
      </c>
    </row>
    <row r="5696" customFormat="false" ht="15" hidden="false" customHeight="false" outlineLevel="0" collapsed="false">
      <c r="A5696" s="49" t="n">
        <v>18130</v>
      </c>
      <c r="B5696" s="49" t="s">
        <v>189</v>
      </c>
      <c r="C5696" s="63" t="n">
        <v>40829</v>
      </c>
      <c r="D5696" s="63" t="n">
        <v>40871</v>
      </c>
      <c r="E5696" s="49" t="n">
        <v>3</v>
      </c>
      <c r="F5696" s="54" t="n">
        <v>0</v>
      </c>
      <c r="G5696" s="54" t="n">
        <v>0</v>
      </c>
      <c r="H5696" s="54" t="n">
        <v>1045.74</v>
      </c>
      <c r="I5696" s="54" t="n">
        <f aca="false">SUM(F5696:H5696)</f>
        <v>1045.74</v>
      </c>
      <c r="J5696" s="49" t="n">
        <f aca="false">Calc!$C$5-D5696</f>
        <v>16</v>
      </c>
      <c r="K5696" s="49" t="n">
        <f aca="false">IF(J5696&lt;=Calc!$C$11,4,IF(J5696&lt;=Calc!$C$12,3,IF(J5696&lt;=Calc!$C$13,2,1)))</f>
        <v>4</v>
      </c>
      <c r="L5696" s="49" t="n">
        <f aca="false">1+(E5696&gt;=Calc!$C$16)+(E5696&gt;=Calc!$C$17)+(E5696&gt;=Calc!$C$18)</f>
        <v>2</v>
      </c>
      <c r="M5696" s="49" t="str">
        <f aca="false">IF(AND(K5696=4,L5696&gt;=3),"Champions",IF(AND(K5696=3,L5696&gt;=3),"Loyal",IF(K5696&gt;=3,"Recent / New",IF(L5696&gt;=3,"At Risk","Hibernating / Lost"))))</f>
        <v>Recent / New</v>
      </c>
      <c r="N5696" s="54" t="n">
        <f aca="false">IF(AND(Calc!$C$2&lt;=2009,Calc!$C$3&gt;=2009),F5696,0)+IF(AND(Calc!$C$2&lt;=2010,Calc!$C$3&gt;=2010),G5696,0)+IF(AND(Calc!$C$2&lt;=2011,Calc!$C$3&gt;=2011),H5696,0)</f>
        <v>1045.74</v>
      </c>
      <c r="O5696" s="61" t="n">
        <f aca="false">IF(AND(N5696&gt;0,OR(Calc!$C$4="*",B5696=Calc!$C$4)),N5696+ROW()*0.000000001,0)</f>
        <v>1045.740005696</v>
      </c>
    </row>
    <row r="5697" customFormat="false" ht="15" hidden="false" customHeight="false" outlineLevel="0" collapsed="false">
      <c r="A5697" s="49" t="n">
        <v>18131</v>
      </c>
      <c r="B5697" s="49" t="s">
        <v>189</v>
      </c>
      <c r="C5697" s="63" t="n">
        <v>40255</v>
      </c>
      <c r="D5697" s="63" t="n">
        <v>40255</v>
      </c>
      <c r="E5697" s="49" t="n">
        <v>1</v>
      </c>
      <c r="F5697" s="54" t="n">
        <v>0</v>
      </c>
      <c r="G5697" s="54" t="n">
        <v>222.96</v>
      </c>
      <c r="H5697" s="54" t="n">
        <v>0</v>
      </c>
      <c r="I5697" s="54" t="n">
        <f aca="false">SUM(F5697:H5697)</f>
        <v>222.96</v>
      </c>
      <c r="J5697" s="49" t="n">
        <f aca="false">Calc!$C$5-D5697</f>
        <v>632</v>
      </c>
      <c r="K5697" s="49" t="n">
        <f aca="false">IF(J5697&lt;=Calc!$C$11,4,IF(J5697&lt;=Calc!$C$12,3,IF(J5697&lt;=Calc!$C$13,2,1)))</f>
        <v>1</v>
      </c>
      <c r="L5697" s="49" t="n">
        <f aca="false">1+(E5697&gt;=Calc!$C$16)+(E5697&gt;=Calc!$C$17)+(E5697&gt;=Calc!$C$18)</f>
        <v>1</v>
      </c>
      <c r="M5697" s="49" t="str">
        <f aca="false">IF(AND(K5697=4,L5697&gt;=3),"Champions",IF(AND(K5697=3,L5697&gt;=3),"Loyal",IF(K5697&gt;=3,"Recent / New",IF(L5697&gt;=3,"At Risk","Hibernating / Lost"))))</f>
        <v>Hibernating / Lost</v>
      </c>
      <c r="N5697" s="54" t="n">
        <f aca="false">IF(AND(Calc!$C$2&lt;=2009,Calc!$C$3&gt;=2009),F5697,0)+IF(AND(Calc!$C$2&lt;=2010,Calc!$C$3&gt;=2010),G5697,0)+IF(AND(Calc!$C$2&lt;=2011,Calc!$C$3&gt;=2011),H5697,0)</f>
        <v>222.96</v>
      </c>
      <c r="O5697" s="61" t="n">
        <f aca="false">IF(AND(N5697&gt;0,OR(Calc!$C$4="*",B5697=Calc!$C$4)),N5697+ROW()*0.000000001,0)</f>
        <v>222.960005697</v>
      </c>
    </row>
    <row r="5698" customFormat="false" ht="15" hidden="false" customHeight="false" outlineLevel="0" collapsed="false">
      <c r="A5698" s="49" t="n">
        <v>18132</v>
      </c>
      <c r="B5698" s="49" t="s">
        <v>189</v>
      </c>
      <c r="C5698" s="63" t="n">
        <v>40382</v>
      </c>
      <c r="D5698" s="63" t="n">
        <v>40382</v>
      </c>
      <c r="E5698" s="49" t="n">
        <v>1</v>
      </c>
      <c r="F5698" s="54" t="n">
        <v>0</v>
      </c>
      <c r="G5698" s="54" t="n">
        <v>220.13</v>
      </c>
      <c r="H5698" s="54" t="n">
        <v>0</v>
      </c>
      <c r="I5698" s="54" t="n">
        <f aca="false">SUM(F5698:H5698)</f>
        <v>220.13</v>
      </c>
      <c r="J5698" s="49" t="n">
        <f aca="false">Calc!$C$5-D5698</f>
        <v>505</v>
      </c>
      <c r="K5698" s="49" t="n">
        <f aca="false">IF(J5698&lt;=Calc!$C$11,4,IF(J5698&lt;=Calc!$C$12,3,IF(J5698&lt;=Calc!$C$13,2,1)))</f>
        <v>1</v>
      </c>
      <c r="L5698" s="49" t="n">
        <f aca="false">1+(E5698&gt;=Calc!$C$16)+(E5698&gt;=Calc!$C$17)+(E5698&gt;=Calc!$C$18)</f>
        <v>1</v>
      </c>
      <c r="M5698" s="49" t="str">
        <f aca="false">IF(AND(K5698=4,L5698&gt;=3),"Champions",IF(AND(K5698=3,L5698&gt;=3),"Loyal",IF(K5698&gt;=3,"Recent / New",IF(L5698&gt;=3,"At Risk","Hibernating / Lost"))))</f>
        <v>Hibernating / Lost</v>
      </c>
      <c r="N5698" s="54" t="n">
        <f aca="false">IF(AND(Calc!$C$2&lt;=2009,Calc!$C$3&gt;=2009),F5698,0)+IF(AND(Calc!$C$2&lt;=2010,Calc!$C$3&gt;=2010),G5698,0)+IF(AND(Calc!$C$2&lt;=2011,Calc!$C$3&gt;=2011),H5698,0)</f>
        <v>220.13</v>
      </c>
      <c r="O5698" s="61" t="n">
        <f aca="false">IF(AND(N5698&gt;0,OR(Calc!$C$4="*",B5698=Calc!$C$4)),N5698+ROW()*0.000000001,0)</f>
        <v>220.130005698</v>
      </c>
    </row>
    <row r="5699" customFormat="false" ht="15" hidden="false" customHeight="false" outlineLevel="0" collapsed="false">
      <c r="A5699" s="49" t="n">
        <v>18133</v>
      </c>
      <c r="B5699" s="49" t="s">
        <v>189</v>
      </c>
      <c r="C5699" s="63" t="n">
        <v>40674</v>
      </c>
      <c r="D5699" s="63" t="n">
        <v>40674</v>
      </c>
      <c r="E5699" s="49" t="n">
        <v>1</v>
      </c>
      <c r="F5699" s="54" t="n">
        <v>0</v>
      </c>
      <c r="G5699" s="54" t="n">
        <v>0</v>
      </c>
      <c r="H5699" s="54" t="n">
        <v>931.5</v>
      </c>
      <c r="I5699" s="54" t="n">
        <f aca="false">SUM(F5699:H5699)</f>
        <v>931.5</v>
      </c>
      <c r="J5699" s="49" t="n">
        <f aca="false">Calc!$C$5-D5699</f>
        <v>213</v>
      </c>
      <c r="K5699" s="49" t="n">
        <f aca="false">IF(J5699&lt;=Calc!$C$11,4,IF(J5699&lt;=Calc!$C$12,3,IF(J5699&lt;=Calc!$C$13,2,1)))</f>
        <v>2</v>
      </c>
      <c r="L5699" s="49" t="n">
        <f aca="false">1+(E5699&gt;=Calc!$C$16)+(E5699&gt;=Calc!$C$17)+(E5699&gt;=Calc!$C$18)</f>
        <v>1</v>
      </c>
      <c r="M5699" s="49" t="str">
        <f aca="false">IF(AND(K5699=4,L5699&gt;=3),"Champions",IF(AND(K5699=3,L5699&gt;=3),"Loyal",IF(K5699&gt;=3,"Recent / New",IF(L5699&gt;=3,"At Risk","Hibernating / Lost"))))</f>
        <v>Hibernating / Lost</v>
      </c>
      <c r="N5699" s="54" t="n">
        <f aca="false">IF(AND(Calc!$C$2&lt;=2009,Calc!$C$3&gt;=2009),F5699,0)+IF(AND(Calc!$C$2&lt;=2010,Calc!$C$3&gt;=2010),G5699,0)+IF(AND(Calc!$C$2&lt;=2011,Calc!$C$3&gt;=2011),H5699,0)</f>
        <v>931.5</v>
      </c>
      <c r="O5699" s="61" t="n">
        <f aca="false">IF(AND(N5699&gt;0,OR(Calc!$C$4="*",B5699=Calc!$C$4)),N5699+ROW()*0.000000001,0)</f>
        <v>931.500005699</v>
      </c>
    </row>
    <row r="5700" customFormat="false" ht="15" hidden="false" customHeight="false" outlineLevel="0" collapsed="false">
      <c r="A5700" s="49" t="n">
        <v>18134</v>
      </c>
      <c r="B5700" s="49" t="s">
        <v>189</v>
      </c>
      <c r="C5700" s="63" t="n">
        <v>40192</v>
      </c>
      <c r="D5700" s="63" t="n">
        <v>40288</v>
      </c>
      <c r="E5700" s="49" t="n">
        <v>2</v>
      </c>
      <c r="F5700" s="54" t="n">
        <v>0</v>
      </c>
      <c r="G5700" s="54" t="n">
        <v>445</v>
      </c>
      <c r="H5700" s="54" t="n">
        <v>0</v>
      </c>
      <c r="I5700" s="54" t="n">
        <f aca="false">SUM(F5700:H5700)</f>
        <v>445</v>
      </c>
      <c r="J5700" s="49" t="n">
        <f aca="false">Calc!$C$5-D5700</f>
        <v>599</v>
      </c>
      <c r="K5700" s="49" t="n">
        <f aca="false">IF(J5700&lt;=Calc!$C$11,4,IF(J5700&lt;=Calc!$C$12,3,IF(J5700&lt;=Calc!$C$13,2,1)))</f>
        <v>1</v>
      </c>
      <c r="L5700" s="49" t="n">
        <f aca="false">1+(E5700&gt;=Calc!$C$16)+(E5700&gt;=Calc!$C$17)+(E5700&gt;=Calc!$C$18)</f>
        <v>2</v>
      </c>
      <c r="M5700" s="49" t="str">
        <f aca="false">IF(AND(K5700=4,L5700&gt;=3),"Champions",IF(AND(K5700=3,L5700&gt;=3),"Loyal",IF(K5700&gt;=3,"Recent / New",IF(L5700&gt;=3,"At Risk","Hibernating / Lost"))))</f>
        <v>Hibernating / Lost</v>
      </c>
      <c r="N5700" s="54" t="n">
        <f aca="false">IF(AND(Calc!$C$2&lt;=2009,Calc!$C$3&gt;=2009),F5700,0)+IF(AND(Calc!$C$2&lt;=2010,Calc!$C$3&gt;=2010),G5700,0)+IF(AND(Calc!$C$2&lt;=2011,Calc!$C$3&gt;=2011),H5700,0)</f>
        <v>445</v>
      </c>
      <c r="O5700" s="61" t="n">
        <f aca="false">IF(AND(N5700&gt;0,OR(Calc!$C$4="*",B5700=Calc!$C$4)),N5700+ROW()*0.000000001,0)</f>
        <v>445.0000057</v>
      </c>
    </row>
    <row r="5701" customFormat="false" ht="15" hidden="false" customHeight="false" outlineLevel="0" collapsed="false">
      <c r="A5701" s="49" t="n">
        <v>18135</v>
      </c>
      <c r="B5701" s="49" t="s">
        <v>189</v>
      </c>
      <c r="C5701" s="63" t="n">
        <v>40252</v>
      </c>
      <c r="D5701" s="63" t="n">
        <v>40857</v>
      </c>
      <c r="E5701" s="49" t="n">
        <v>10</v>
      </c>
      <c r="F5701" s="54" t="n">
        <v>0</v>
      </c>
      <c r="G5701" s="54" t="n">
        <v>547.31</v>
      </c>
      <c r="H5701" s="54" t="n">
        <v>681.91</v>
      </c>
      <c r="I5701" s="54" t="n">
        <f aca="false">SUM(F5701:H5701)</f>
        <v>1229.22</v>
      </c>
      <c r="J5701" s="49" t="n">
        <f aca="false">Calc!$C$5-D5701</f>
        <v>30</v>
      </c>
      <c r="K5701" s="49" t="n">
        <f aca="false">IF(J5701&lt;=Calc!$C$11,4,IF(J5701&lt;=Calc!$C$12,3,IF(J5701&lt;=Calc!$C$13,2,1)))</f>
        <v>3</v>
      </c>
      <c r="L5701" s="49" t="n">
        <f aca="false">1+(E5701&gt;=Calc!$C$16)+(E5701&gt;=Calc!$C$17)+(E5701&gt;=Calc!$C$18)</f>
        <v>4</v>
      </c>
      <c r="M5701" s="49" t="str">
        <f aca="false">IF(AND(K5701=4,L5701&gt;=3),"Champions",IF(AND(K5701=3,L5701&gt;=3),"Loyal",IF(K5701&gt;=3,"Recent / New",IF(L5701&gt;=3,"At Risk","Hibernating / Lost"))))</f>
        <v>Loyal</v>
      </c>
      <c r="N5701" s="54" t="n">
        <f aca="false">IF(AND(Calc!$C$2&lt;=2009,Calc!$C$3&gt;=2009),F5701,0)+IF(AND(Calc!$C$2&lt;=2010,Calc!$C$3&gt;=2010),G5701,0)+IF(AND(Calc!$C$2&lt;=2011,Calc!$C$3&gt;=2011),H5701,0)</f>
        <v>1229.22</v>
      </c>
      <c r="O5701" s="61" t="n">
        <f aca="false">IF(AND(N5701&gt;0,OR(Calc!$C$4="*",B5701=Calc!$C$4)),N5701+ROW()*0.000000001,0)</f>
        <v>1229.220005701</v>
      </c>
    </row>
    <row r="5702" customFormat="false" ht="15" hidden="false" customHeight="false" outlineLevel="0" collapsed="false">
      <c r="A5702" s="49" t="n">
        <v>18136</v>
      </c>
      <c r="B5702" s="49" t="s">
        <v>189</v>
      </c>
      <c r="C5702" s="63" t="n">
        <v>40435</v>
      </c>
      <c r="D5702" s="63" t="n">
        <v>40823</v>
      </c>
      <c r="E5702" s="49" t="n">
        <v>5</v>
      </c>
      <c r="F5702" s="54" t="n">
        <v>0</v>
      </c>
      <c r="G5702" s="54" t="n">
        <v>769.88</v>
      </c>
      <c r="H5702" s="54" t="n">
        <v>761.83</v>
      </c>
      <c r="I5702" s="54" t="n">
        <f aca="false">SUM(F5702:H5702)</f>
        <v>1531.71</v>
      </c>
      <c r="J5702" s="49" t="n">
        <f aca="false">Calc!$C$5-D5702</f>
        <v>64</v>
      </c>
      <c r="K5702" s="49" t="n">
        <f aca="false">IF(J5702&lt;=Calc!$C$11,4,IF(J5702&lt;=Calc!$C$12,3,IF(J5702&lt;=Calc!$C$13,2,1)))</f>
        <v>3</v>
      </c>
      <c r="L5702" s="49" t="n">
        <f aca="false">1+(E5702&gt;=Calc!$C$16)+(E5702&gt;=Calc!$C$17)+(E5702&gt;=Calc!$C$18)</f>
        <v>3</v>
      </c>
      <c r="M5702" s="49" t="str">
        <f aca="false">IF(AND(K5702=4,L5702&gt;=3),"Champions",IF(AND(K5702=3,L5702&gt;=3),"Loyal",IF(K5702&gt;=3,"Recent / New",IF(L5702&gt;=3,"At Risk","Hibernating / Lost"))))</f>
        <v>Loyal</v>
      </c>
      <c r="N5702" s="54" t="n">
        <f aca="false">IF(AND(Calc!$C$2&lt;=2009,Calc!$C$3&gt;=2009),F5702,0)+IF(AND(Calc!$C$2&lt;=2010,Calc!$C$3&gt;=2010),G5702,0)+IF(AND(Calc!$C$2&lt;=2011,Calc!$C$3&gt;=2011),H5702,0)</f>
        <v>1531.71</v>
      </c>
      <c r="O5702" s="61" t="n">
        <f aca="false">IF(AND(N5702&gt;0,OR(Calc!$C$4="*",B5702=Calc!$C$4)),N5702+ROW()*0.000000001,0)</f>
        <v>1531.710005702</v>
      </c>
    </row>
    <row r="5703" customFormat="false" ht="15" hidden="false" customHeight="false" outlineLevel="0" collapsed="false">
      <c r="A5703" s="49" t="n">
        <v>18137</v>
      </c>
      <c r="B5703" s="49" t="s">
        <v>189</v>
      </c>
      <c r="C5703" s="63" t="n">
        <v>40335</v>
      </c>
      <c r="D5703" s="63" t="n">
        <v>40335</v>
      </c>
      <c r="E5703" s="49" t="n">
        <v>2</v>
      </c>
      <c r="F5703" s="54" t="n">
        <v>0</v>
      </c>
      <c r="G5703" s="54" t="n">
        <v>145.99</v>
      </c>
      <c r="H5703" s="54" t="n">
        <v>0</v>
      </c>
      <c r="I5703" s="54" t="n">
        <f aca="false">SUM(F5703:H5703)</f>
        <v>145.99</v>
      </c>
      <c r="J5703" s="49" t="n">
        <f aca="false">Calc!$C$5-D5703</f>
        <v>552</v>
      </c>
      <c r="K5703" s="49" t="n">
        <f aca="false">IF(J5703&lt;=Calc!$C$11,4,IF(J5703&lt;=Calc!$C$12,3,IF(J5703&lt;=Calc!$C$13,2,1)))</f>
        <v>1</v>
      </c>
      <c r="L5703" s="49" t="n">
        <f aca="false">1+(E5703&gt;=Calc!$C$16)+(E5703&gt;=Calc!$C$17)+(E5703&gt;=Calc!$C$18)</f>
        <v>2</v>
      </c>
      <c r="M5703" s="49" t="str">
        <f aca="false">IF(AND(K5703=4,L5703&gt;=3),"Champions",IF(AND(K5703=3,L5703&gt;=3),"Loyal",IF(K5703&gt;=3,"Recent / New",IF(L5703&gt;=3,"At Risk","Hibernating / Lost"))))</f>
        <v>Hibernating / Lost</v>
      </c>
      <c r="N5703" s="54" t="n">
        <f aca="false">IF(AND(Calc!$C$2&lt;=2009,Calc!$C$3&gt;=2009),F5703,0)+IF(AND(Calc!$C$2&lt;=2010,Calc!$C$3&gt;=2010),G5703,0)+IF(AND(Calc!$C$2&lt;=2011,Calc!$C$3&gt;=2011),H5703,0)</f>
        <v>145.99</v>
      </c>
      <c r="O5703" s="61" t="n">
        <f aca="false">IF(AND(N5703&gt;0,OR(Calc!$C$4="*",B5703=Calc!$C$4)),N5703+ROW()*0.000000001,0)</f>
        <v>145.990005703</v>
      </c>
    </row>
    <row r="5704" customFormat="false" ht="15" hidden="false" customHeight="false" outlineLevel="0" collapsed="false">
      <c r="A5704" s="49" t="n">
        <v>18138</v>
      </c>
      <c r="B5704" s="49" t="s">
        <v>189</v>
      </c>
      <c r="C5704" s="63" t="n">
        <v>40591</v>
      </c>
      <c r="D5704" s="63" t="n">
        <v>40591</v>
      </c>
      <c r="E5704" s="49" t="n">
        <v>1</v>
      </c>
      <c r="F5704" s="54" t="n">
        <v>0</v>
      </c>
      <c r="G5704" s="54" t="n">
        <v>0</v>
      </c>
      <c r="H5704" s="54" t="n">
        <v>152.65</v>
      </c>
      <c r="I5704" s="54" t="n">
        <f aca="false">SUM(F5704:H5704)</f>
        <v>152.65</v>
      </c>
      <c r="J5704" s="49" t="n">
        <f aca="false">Calc!$C$5-D5704</f>
        <v>296</v>
      </c>
      <c r="K5704" s="49" t="n">
        <f aca="false">IF(J5704&lt;=Calc!$C$11,4,IF(J5704&lt;=Calc!$C$12,3,IF(J5704&lt;=Calc!$C$13,2,1)))</f>
        <v>2</v>
      </c>
      <c r="L5704" s="49" t="n">
        <f aca="false">1+(E5704&gt;=Calc!$C$16)+(E5704&gt;=Calc!$C$17)+(E5704&gt;=Calc!$C$18)</f>
        <v>1</v>
      </c>
      <c r="M5704" s="49" t="str">
        <f aca="false">IF(AND(K5704=4,L5704&gt;=3),"Champions",IF(AND(K5704=3,L5704&gt;=3),"Loyal",IF(K5704&gt;=3,"Recent / New",IF(L5704&gt;=3,"At Risk","Hibernating / Lost"))))</f>
        <v>Hibernating / Lost</v>
      </c>
      <c r="N5704" s="54" t="n">
        <f aca="false">IF(AND(Calc!$C$2&lt;=2009,Calc!$C$3&gt;=2009),F5704,0)+IF(AND(Calc!$C$2&lt;=2010,Calc!$C$3&gt;=2010),G5704,0)+IF(AND(Calc!$C$2&lt;=2011,Calc!$C$3&gt;=2011),H5704,0)</f>
        <v>152.65</v>
      </c>
      <c r="O5704" s="61" t="n">
        <f aca="false">IF(AND(N5704&gt;0,OR(Calc!$C$4="*",B5704=Calc!$C$4)),N5704+ROW()*0.000000001,0)</f>
        <v>152.650005704</v>
      </c>
    </row>
    <row r="5705" customFormat="false" ht="15" hidden="false" customHeight="false" outlineLevel="0" collapsed="false">
      <c r="A5705" s="49" t="n">
        <v>18139</v>
      </c>
      <c r="B5705" s="49" t="s">
        <v>189</v>
      </c>
      <c r="C5705" s="63" t="n">
        <v>40868</v>
      </c>
      <c r="D5705" s="63" t="n">
        <v>40869</v>
      </c>
      <c r="E5705" s="49" t="n">
        <v>6</v>
      </c>
      <c r="F5705" s="54" t="n">
        <v>0</v>
      </c>
      <c r="G5705" s="54" t="n">
        <v>0</v>
      </c>
      <c r="H5705" s="54" t="n">
        <v>8438.34</v>
      </c>
      <c r="I5705" s="54" t="n">
        <f aca="false">SUM(F5705:H5705)</f>
        <v>8438.34</v>
      </c>
      <c r="J5705" s="49" t="n">
        <f aca="false">Calc!$C$5-D5705</f>
        <v>18</v>
      </c>
      <c r="K5705" s="49" t="n">
        <f aca="false">IF(J5705&lt;=Calc!$C$11,4,IF(J5705&lt;=Calc!$C$12,3,IF(J5705&lt;=Calc!$C$13,2,1)))</f>
        <v>4</v>
      </c>
      <c r="L5705" s="49" t="n">
        <f aca="false">1+(E5705&gt;=Calc!$C$16)+(E5705&gt;=Calc!$C$17)+(E5705&gt;=Calc!$C$18)</f>
        <v>3</v>
      </c>
      <c r="M5705" s="49" t="str">
        <f aca="false">IF(AND(K5705=4,L5705&gt;=3),"Champions",IF(AND(K5705=3,L5705&gt;=3),"Loyal",IF(K5705&gt;=3,"Recent / New",IF(L5705&gt;=3,"At Risk","Hibernating / Lost"))))</f>
        <v>Champions</v>
      </c>
      <c r="N5705" s="54" t="n">
        <f aca="false">IF(AND(Calc!$C$2&lt;=2009,Calc!$C$3&gt;=2009),F5705,0)+IF(AND(Calc!$C$2&lt;=2010,Calc!$C$3&gt;=2010),G5705,0)+IF(AND(Calc!$C$2&lt;=2011,Calc!$C$3&gt;=2011),H5705,0)</f>
        <v>8438.34</v>
      </c>
      <c r="O5705" s="61" t="n">
        <f aca="false">IF(AND(N5705&gt;0,OR(Calc!$C$4="*",B5705=Calc!$C$4)),N5705+ROW()*0.000000001,0)</f>
        <v>8438.340005705</v>
      </c>
    </row>
    <row r="5706" customFormat="false" ht="15" hidden="false" customHeight="false" outlineLevel="0" collapsed="false">
      <c r="A5706" s="49" t="n">
        <v>18140</v>
      </c>
      <c r="B5706" s="49" t="s">
        <v>229</v>
      </c>
      <c r="C5706" s="63" t="n">
        <v>40413</v>
      </c>
      <c r="D5706" s="63" t="n">
        <v>40413</v>
      </c>
      <c r="E5706" s="49" t="n">
        <v>1</v>
      </c>
      <c r="F5706" s="54" t="n">
        <v>0</v>
      </c>
      <c r="G5706" s="54" t="n">
        <v>536.41</v>
      </c>
      <c r="H5706" s="54" t="n">
        <v>0</v>
      </c>
      <c r="I5706" s="54" t="n">
        <f aca="false">SUM(F5706:H5706)</f>
        <v>536.41</v>
      </c>
      <c r="J5706" s="49" t="n">
        <f aca="false">Calc!$C$5-D5706</f>
        <v>474</v>
      </c>
      <c r="K5706" s="49" t="n">
        <f aca="false">IF(J5706&lt;=Calc!$C$11,4,IF(J5706&lt;=Calc!$C$12,3,IF(J5706&lt;=Calc!$C$13,2,1)))</f>
        <v>1</v>
      </c>
      <c r="L5706" s="49" t="n">
        <f aca="false">1+(E5706&gt;=Calc!$C$16)+(E5706&gt;=Calc!$C$17)+(E5706&gt;=Calc!$C$18)</f>
        <v>1</v>
      </c>
      <c r="M5706" s="49" t="str">
        <f aca="false">IF(AND(K5706=4,L5706&gt;=3),"Champions",IF(AND(K5706=3,L5706&gt;=3),"Loyal",IF(K5706&gt;=3,"Recent / New",IF(L5706&gt;=3,"At Risk","Hibernating / Lost"))))</f>
        <v>Hibernating / Lost</v>
      </c>
      <c r="N5706" s="54" t="n">
        <f aca="false">IF(AND(Calc!$C$2&lt;=2009,Calc!$C$3&gt;=2009),F5706,0)+IF(AND(Calc!$C$2&lt;=2010,Calc!$C$3&gt;=2010),G5706,0)+IF(AND(Calc!$C$2&lt;=2011,Calc!$C$3&gt;=2011),H5706,0)</f>
        <v>536.41</v>
      </c>
      <c r="O5706" s="61" t="n">
        <f aca="false">IF(AND(N5706&gt;0,OR(Calc!$C$4="*",B5706=Calc!$C$4)),N5706+ROW()*0.000000001,0)</f>
        <v>536.410005706</v>
      </c>
    </row>
    <row r="5707" customFormat="false" ht="15" hidden="false" customHeight="false" outlineLevel="0" collapsed="false">
      <c r="A5707" s="49" t="n">
        <v>18141</v>
      </c>
      <c r="B5707" s="49" t="s">
        <v>189</v>
      </c>
      <c r="C5707" s="63" t="n">
        <v>40297</v>
      </c>
      <c r="D5707" s="63" t="n">
        <v>40485</v>
      </c>
      <c r="E5707" s="49" t="n">
        <v>2</v>
      </c>
      <c r="F5707" s="54" t="n">
        <v>0</v>
      </c>
      <c r="G5707" s="54" t="n">
        <v>838.57</v>
      </c>
      <c r="H5707" s="54" t="n">
        <v>0</v>
      </c>
      <c r="I5707" s="54" t="n">
        <f aca="false">SUM(F5707:H5707)</f>
        <v>838.57</v>
      </c>
      <c r="J5707" s="49" t="n">
        <f aca="false">Calc!$C$5-D5707</f>
        <v>402</v>
      </c>
      <c r="K5707" s="49" t="n">
        <f aca="false">IF(J5707&lt;=Calc!$C$11,4,IF(J5707&lt;=Calc!$C$12,3,IF(J5707&lt;=Calc!$C$13,2,1)))</f>
        <v>1</v>
      </c>
      <c r="L5707" s="49" t="n">
        <f aca="false">1+(E5707&gt;=Calc!$C$16)+(E5707&gt;=Calc!$C$17)+(E5707&gt;=Calc!$C$18)</f>
        <v>2</v>
      </c>
      <c r="M5707" s="49" t="str">
        <f aca="false">IF(AND(K5707=4,L5707&gt;=3),"Champions",IF(AND(K5707=3,L5707&gt;=3),"Loyal",IF(K5707&gt;=3,"Recent / New",IF(L5707&gt;=3,"At Risk","Hibernating / Lost"))))</f>
        <v>Hibernating / Lost</v>
      </c>
      <c r="N5707" s="54" t="n">
        <f aca="false">IF(AND(Calc!$C$2&lt;=2009,Calc!$C$3&gt;=2009),F5707,0)+IF(AND(Calc!$C$2&lt;=2010,Calc!$C$3&gt;=2010),G5707,0)+IF(AND(Calc!$C$2&lt;=2011,Calc!$C$3&gt;=2011),H5707,0)</f>
        <v>838.57</v>
      </c>
      <c r="O5707" s="61" t="n">
        <f aca="false">IF(AND(N5707&gt;0,OR(Calc!$C$4="*",B5707=Calc!$C$4)),N5707+ROW()*0.000000001,0)</f>
        <v>838.570005707</v>
      </c>
    </row>
    <row r="5708" customFormat="false" ht="15" hidden="false" customHeight="false" outlineLevel="0" collapsed="false">
      <c r="A5708" s="49" t="n">
        <v>18142</v>
      </c>
      <c r="B5708" s="49" t="s">
        <v>189</v>
      </c>
      <c r="C5708" s="63" t="n">
        <v>40671</v>
      </c>
      <c r="D5708" s="63" t="n">
        <v>40729</v>
      </c>
      <c r="E5708" s="49" t="n">
        <v>2</v>
      </c>
      <c r="F5708" s="54" t="n">
        <v>0</v>
      </c>
      <c r="G5708" s="54" t="n">
        <v>0</v>
      </c>
      <c r="H5708" s="54" t="n">
        <v>1014.9</v>
      </c>
      <c r="I5708" s="54" t="n">
        <f aca="false">SUM(F5708:H5708)</f>
        <v>1014.9</v>
      </c>
      <c r="J5708" s="49" t="n">
        <f aca="false">Calc!$C$5-D5708</f>
        <v>158</v>
      </c>
      <c r="K5708" s="49" t="n">
        <f aca="false">IF(J5708&lt;=Calc!$C$11,4,IF(J5708&lt;=Calc!$C$12,3,IF(J5708&lt;=Calc!$C$13,2,1)))</f>
        <v>2</v>
      </c>
      <c r="L5708" s="49" t="n">
        <f aca="false">1+(E5708&gt;=Calc!$C$16)+(E5708&gt;=Calc!$C$17)+(E5708&gt;=Calc!$C$18)</f>
        <v>2</v>
      </c>
      <c r="M5708" s="49" t="str">
        <f aca="false">IF(AND(K5708=4,L5708&gt;=3),"Champions",IF(AND(K5708=3,L5708&gt;=3),"Loyal",IF(K5708&gt;=3,"Recent / New",IF(L5708&gt;=3,"At Risk","Hibernating / Lost"))))</f>
        <v>Hibernating / Lost</v>
      </c>
      <c r="N5708" s="54" t="n">
        <f aca="false">IF(AND(Calc!$C$2&lt;=2009,Calc!$C$3&gt;=2009),F5708,0)+IF(AND(Calc!$C$2&lt;=2010,Calc!$C$3&gt;=2010),G5708,0)+IF(AND(Calc!$C$2&lt;=2011,Calc!$C$3&gt;=2011),H5708,0)</f>
        <v>1014.9</v>
      </c>
      <c r="O5708" s="61" t="n">
        <f aca="false">IF(AND(N5708&gt;0,OR(Calc!$C$4="*",B5708=Calc!$C$4)),N5708+ROW()*0.000000001,0)</f>
        <v>1014.900005708</v>
      </c>
    </row>
    <row r="5709" customFormat="false" ht="15" hidden="false" customHeight="false" outlineLevel="0" collapsed="false">
      <c r="A5709" s="49" t="n">
        <v>18143</v>
      </c>
      <c r="B5709" s="49" t="s">
        <v>189</v>
      </c>
      <c r="C5709" s="63" t="n">
        <v>40745</v>
      </c>
      <c r="D5709" s="63" t="n">
        <v>40770</v>
      </c>
      <c r="E5709" s="49" t="n">
        <v>2</v>
      </c>
      <c r="F5709" s="54" t="n">
        <v>0</v>
      </c>
      <c r="G5709" s="54" t="n">
        <v>0</v>
      </c>
      <c r="H5709" s="54" t="n">
        <v>1000.16</v>
      </c>
      <c r="I5709" s="54" t="n">
        <f aca="false">SUM(F5709:H5709)</f>
        <v>1000.16</v>
      </c>
      <c r="J5709" s="49" t="n">
        <f aca="false">Calc!$C$5-D5709</f>
        <v>117</v>
      </c>
      <c r="K5709" s="49" t="n">
        <f aca="false">IF(J5709&lt;=Calc!$C$11,4,IF(J5709&lt;=Calc!$C$12,3,IF(J5709&lt;=Calc!$C$13,2,1)))</f>
        <v>2</v>
      </c>
      <c r="L5709" s="49" t="n">
        <f aca="false">1+(E5709&gt;=Calc!$C$16)+(E5709&gt;=Calc!$C$17)+(E5709&gt;=Calc!$C$18)</f>
        <v>2</v>
      </c>
      <c r="M5709" s="49" t="str">
        <f aca="false">IF(AND(K5709=4,L5709&gt;=3),"Champions",IF(AND(K5709=3,L5709&gt;=3),"Loyal",IF(K5709&gt;=3,"Recent / New",IF(L5709&gt;=3,"At Risk","Hibernating / Lost"))))</f>
        <v>Hibernating / Lost</v>
      </c>
      <c r="N5709" s="54" t="n">
        <f aca="false">IF(AND(Calc!$C$2&lt;=2009,Calc!$C$3&gt;=2009),F5709,0)+IF(AND(Calc!$C$2&lt;=2010,Calc!$C$3&gt;=2010),G5709,0)+IF(AND(Calc!$C$2&lt;=2011,Calc!$C$3&gt;=2011),H5709,0)</f>
        <v>1000.16</v>
      </c>
      <c r="O5709" s="61" t="n">
        <f aca="false">IF(AND(N5709&gt;0,OR(Calc!$C$4="*",B5709=Calc!$C$4)),N5709+ROW()*0.000000001,0)</f>
        <v>1000.160005709</v>
      </c>
    </row>
    <row r="5710" customFormat="false" ht="15" hidden="false" customHeight="false" outlineLevel="0" collapsed="false">
      <c r="A5710" s="49" t="n">
        <v>18144</v>
      </c>
      <c r="B5710" s="49" t="s">
        <v>189</v>
      </c>
      <c r="C5710" s="63" t="n">
        <v>40163</v>
      </c>
      <c r="D5710" s="63" t="n">
        <v>40879</v>
      </c>
      <c r="E5710" s="49" t="n">
        <v>19</v>
      </c>
      <c r="F5710" s="54" t="n">
        <v>597.5</v>
      </c>
      <c r="G5710" s="54" t="n">
        <v>1909.35</v>
      </c>
      <c r="H5710" s="54" t="n">
        <v>2386.1</v>
      </c>
      <c r="I5710" s="54" t="n">
        <f aca="false">SUM(F5710:H5710)</f>
        <v>4892.95</v>
      </c>
      <c r="J5710" s="49" t="n">
        <f aca="false">Calc!$C$5-D5710</f>
        <v>8</v>
      </c>
      <c r="K5710" s="49" t="n">
        <f aca="false">IF(J5710&lt;=Calc!$C$11,4,IF(J5710&lt;=Calc!$C$12,3,IF(J5710&lt;=Calc!$C$13,2,1)))</f>
        <v>4</v>
      </c>
      <c r="L5710" s="49" t="n">
        <f aca="false">1+(E5710&gt;=Calc!$C$16)+(E5710&gt;=Calc!$C$17)+(E5710&gt;=Calc!$C$18)</f>
        <v>4</v>
      </c>
      <c r="M5710" s="49" t="str">
        <f aca="false">IF(AND(K5710=4,L5710&gt;=3),"Champions",IF(AND(K5710=3,L5710&gt;=3),"Loyal",IF(K5710&gt;=3,"Recent / New",IF(L5710&gt;=3,"At Risk","Hibernating / Lost"))))</f>
        <v>Champions</v>
      </c>
      <c r="N5710" s="54" t="n">
        <f aca="false">IF(AND(Calc!$C$2&lt;=2009,Calc!$C$3&gt;=2009),F5710,0)+IF(AND(Calc!$C$2&lt;=2010,Calc!$C$3&gt;=2010),G5710,0)+IF(AND(Calc!$C$2&lt;=2011,Calc!$C$3&gt;=2011),H5710,0)</f>
        <v>4892.95</v>
      </c>
      <c r="O5710" s="61" t="n">
        <f aca="false">IF(AND(N5710&gt;0,OR(Calc!$C$4="*",B5710=Calc!$C$4)),N5710+ROW()*0.000000001,0)</f>
        <v>4892.95000571</v>
      </c>
    </row>
    <row r="5711" customFormat="false" ht="15" hidden="false" customHeight="false" outlineLevel="0" collapsed="false">
      <c r="A5711" s="49" t="n">
        <v>18145</v>
      </c>
      <c r="B5711" s="49" t="s">
        <v>189</v>
      </c>
      <c r="C5711" s="63" t="n">
        <v>40155</v>
      </c>
      <c r="D5711" s="63" t="n">
        <v>40874</v>
      </c>
      <c r="E5711" s="49" t="n">
        <v>11</v>
      </c>
      <c r="F5711" s="54" t="n">
        <v>309.7</v>
      </c>
      <c r="G5711" s="54" t="n">
        <v>2420.79</v>
      </c>
      <c r="H5711" s="54" t="n">
        <v>2861.55</v>
      </c>
      <c r="I5711" s="54" t="n">
        <f aca="false">SUM(F5711:H5711)</f>
        <v>5592.04</v>
      </c>
      <c r="J5711" s="49" t="n">
        <f aca="false">Calc!$C$5-D5711</f>
        <v>13</v>
      </c>
      <c r="K5711" s="49" t="n">
        <f aca="false">IF(J5711&lt;=Calc!$C$11,4,IF(J5711&lt;=Calc!$C$12,3,IF(J5711&lt;=Calc!$C$13,2,1)))</f>
        <v>4</v>
      </c>
      <c r="L5711" s="49" t="n">
        <f aca="false">1+(E5711&gt;=Calc!$C$16)+(E5711&gt;=Calc!$C$17)+(E5711&gt;=Calc!$C$18)</f>
        <v>4</v>
      </c>
      <c r="M5711" s="49" t="str">
        <f aca="false">IF(AND(K5711=4,L5711&gt;=3),"Champions",IF(AND(K5711=3,L5711&gt;=3),"Loyal",IF(K5711&gt;=3,"Recent / New",IF(L5711&gt;=3,"At Risk","Hibernating / Lost"))))</f>
        <v>Champions</v>
      </c>
      <c r="N5711" s="54" t="n">
        <f aca="false">IF(AND(Calc!$C$2&lt;=2009,Calc!$C$3&gt;=2009),F5711,0)+IF(AND(Calc!$C$2&lt;=2010,Calc!$C$3&gt;=2010),G5711,0)+IF(AND(Calc!$C$2&lt;=2011,Calc!$C$3&gt;=2011),H5711,0)</f>
        <v>5592.04</v>
      </c>
      <c r="O5711" s="61" t="n">
        <f aca="false">IF(AND(N5711&gt;0,OR(Calc!$C$4="*",B5711=Calc!$C$4)),N5711+ROW()*0.000000001,0)</f>
        <v>5592.040005711</v>
      </c>
    </row>
    <row r="5712" customFormat="false" ht="15" hidden="false" customHeight="false" outlineLevel="0" collapsed="false">
      <c r="A5712" s="49" t="n">
        <v>18146</v>
      </c>
      <c r="B5712" s="49" t="s">
        <v>189</v>
      </c>
      <c r="C5712" s="63" t="n">
        <v>40666</v>
      </c>
      <c r="D5712" s="63" t="n">
        <v>40746</v>
      </c>
      <c r="E5712" s="49" t="n">
        <v>2</v>
      </c>
      <c r="F5712" s="54" t="n">
        <v>0</v>
      </c>
      <c r="G5712" s="54" t="n">
        <v>0</v>
      </c>
      <c r="H5712" s="54" t="n">
        <v>160.35</v>
      </c>
      <c r="I5712" s="54" t="n">
        <f aca="false">SUM(F5712:H5712)</f>
        <v>160.35</v>
      </c>
      <c r="J5712" s="49" t="n">
        <f aca="false">Calc!$C$5-D5712</f>
        <v>141</v>
      </c>
      <c r="K5712" s="49" t="n">
        <f aca="false">IF(J5712&lt;=Calc!$C$11,4,IF(J5712&lt;=Calc!$C$12,3,IF(J5712&lt;=Calc!$C$13,2,1)))</f>
        <v>2</v>
      </c>
      <c r="L5712" s="49" t="n">
        <f aca="false">1+(E5712&gt;=Calc!$C$16)+(E5712&gt;=Calc!$C$17)+(E5712&gt;=Calc!$C$18)</f>
        <v>2</v>
      </c>
      <c r="M5712" s="49" t="str">
        <f aca="false">IF(AND(K5712=4,L5712&gt;=3),"Champions",IF(AND(K5712=3,L5712&gt;=3),"Loyal",IF(K5712&gt;=3,"Recent / New",IF(L5712&gt;=3,"At Risk","Hibernating / Lost"))))</f>
        <v>Hibernating / Lost</v>
      </c>
      <c r="N5712" s="54" t="n">
        <f aca="false">IF(AND(Calc!$C$2&lt;=2009,Calc!$C$3&gt;=2009),F5712,0)+IF(AND(Calc!$C$2&lt;=2010,Calc!$C$3&gt;=2010),G5712,0)+IF(AND(Calc!$C$2&lt;=2011,Calc!$C$3&gt;=2011),H5712,0)</f>
        <v>160.35</v>
      </c>
      <c r="O5712" s="61" t="n">
        <f aca="false">IF(AND(N5712&gt;0,OR(Calc!$C$4="*",B5712=Calc!$C$4)),N5712+ROW()*0.000000001,0)</f>
        <v>160.350005712</v>
      </c>
    </row>
    <row r="5713" customFormat="false" ht="15" hidden="false" customHeight="false" outlineLevel="0" collapsed="false">
      <c r="A5713" s="49" t="n">
        <v>18147</v>
      </c>
      <c r="B5713" s="49" t="s">
        <v>189</v>
      </c>
      <c r="C5713" s="63" t="n">
        <v>40778</v>
      </c>
      <c r="D5713" s="63" t="n">
        <v>40841</v>
      </c>
      <c r="E5713" s="49" t="n">
        <v>2</v>
      </c>
      <c r="F5713" s="54" t="n">
        <v>0</v>
      </c>
      <c r="G5713" s="54" t="n">
        <v>0</v>
      </c>
      <c r="H5713" s="54" t="n">
        <v>179.34</v>
      </c>
      <c r="I5713" s="54" t="n">
        <f aca="false">SUM(F5713:H5713)</f>
        <v>179.34</v>
      </c>
      <c r="J5713" s="49" t="n">
        <f aca="false">Calc!$C$5-D5713</f>
        <v>46</v>
      </c>
      <c r="K5713" s="49" t="n">
        <f aca="false">IF(J5713&lt;=Calc!$C$11,4,IF(J5713&lt;=Calc!$C$12,3,IF(J5713&lt;=Calc!$C$13,2,1)))</f>
        <v>3</v>
      </c>
      <c r="L5713" s="49" t="n">
        <f aca="false">1+(E5713&gt;=Calc!$C$16)+(E5713&gt;=Calc!$C$17)+(E5713&gt;=Calc!$C$18)</f>
        <v>2</v>
      </c>
      <c r="M5713" s="49" t="str">
        <f aca="false">IF(AND(K5713=4,L5713&gt;=3),"Champions",IF(AND(K5713=3,L5713&gt;=3),"Loyal",IF(K5713&gt;=3,"Recent / New",IF(L5713&gt;=3,"At Risk","Hibernating / Lost"))))</f>
        <v>Recent / New</v>
      </c>
      <c r="N5713" s="54" t="n">
        <f aca="false">IF(AND(Calc!$C$2&lt;=2009,Calc!$C$3&gt;=2009),F5713,0)+IF(AND(Calc!$C$2&lt;=2010,Calc!$C$3&gt;=2010),G5713,0)+IF(AND(Calc!$C$2&lt;=2011,Calc!$C$3&gt;=2011),H5713,0)</f>
        <v>179.34</v>
      </c>
      <c r="O5713" s="61" t="n">
        <f aca="false">IF(AND(N5713&gt;0,OR(Calc!$C$4="*",B5713=Calc!$C$4)),N5713+ROW()*0.000000001,0)</f>
        <v>179.340005713</v>
      </c>
    </row>
    <row r="5714" customFormat="false" ht="15" hidden="false" customHeight="false" outlineLevel="0" collapsed="false">
      <c r="A5714" s="49" t="n">
        <v>18148</v>
      </c>
      <c r="B5714" s="49" t="s">
        <v>189</v>
      </c>
      <c r="C5714" s="63" t="n">
        <v>40240</v>
      </c>
      <c r="D5714" s="63" t="n">
        <v>40240</v>
      </c>
      <c r="E5714" s="49" t="n">
        <v>1</v>
      </c>
      <c r="F5714" s="54" t="n">
        <v>0</v>
      </c>
      <c r="G5714" s="54" t="n">
        <v>112.85</v>
      </c>
      <c r="H5714" s="54" t="n">
        <v>0</v>
      </c>
      <c r="I5714" s="54" t="n">
        <f aca="false">SUM(F5714:H5714)</f>
        <v>112.85</v>
      </c>
      <c r="J5714" s="49" t="n">
        <f aca="false">Calc!$C$5-D5714</f>
        <v>647</v>
      </c>
      <c r="K5714" s="49" t="n">
        <f aca="false">IF(J5714&lt;=Calc!$C$11,4,IF(J5714&lt;=Calc!$C$12,3,IF(J5714&lt;=Calc!$C$13,2,1)))</f>
        <v>1</v>
      </c>
      <c r="L5714" s="49" t="n">
        <f aca="false">1+(E5714&gt;=Calc!$C$16)+(E5714&gt;=Calc!$C$17)+(E5714&gt;=Calc!$C$18)</f>
        <v>1</v>
      </c>
      <c r="M5714" s="49" t="str">
        <f aca="false">IF(AND(K5714=4,L5714&gt;=3),"Champions",IF(AND(K5714=3,L5714&gt;=3),"Loyal",IF(K5714&gt;=3,"Recent / New",IF(L5714&gt;=3,"At Risk","Hibernating / Lost"))))</f>
        <v>Hibernating / Lost</v>
      </c>
      <c r="N5714" s="54" t="n">
        <f aca="false">IF(AND(Calc!$C$2&lt;=2009,Calc!$C$3&gt;=2009),F5714,0)+IF(AND(Calc!$C$2&lt;=2010,Calc!$C$3&gt;=2010),G5714,0)+IF(AND(Calc!$C$2&lt;=2011,Calc!$C$3&gt;=2011),H5714,0)</f>
        <v>112.85</v>
      </c>
      <c r="O5714" s="61" t="n">
        <f aca="false">IF(AND(N5714&gt;0,OR(Calc!$C$4="*",B5714=Calc!$C$4)),N5714+ROW()*0.000000001,0)</f>
        <v>112.850005714</v>
      </c>
    </row>
    <row r="5715" customFormat="false" ht="15" hidden="false" customHeight="false" outlineLevel="0" collapsed="false">
      <c r="A5715" s="49" t="n">
        <v>18149</v>
      </c>
      <c r="B5715" s="49" t="s">
        <v>189</v>
      </c>
      <c r="C5715" s="63" t="n">
        <v>40251</v>
      </c>
      <c r="D5715" s="63" t="n">
        <v>40836</v>
      </c>
      <c r="E5715" s="49" t="n">
        <v>7</v>
      </c>
      <c r="F5715" s="54" t="n">
        <v>0</v>
      </c>
      <c r="G5715" s="54" t="n">
        <v>941.88</v>
      </c>
      <c r="H5715" s="54" t="n">
        <v>612.08</v>
      </c>
      <c r="I5715" s="54" t="n">
        <f aca="false">SUM(F5715:H5715)</f>
        <v>1553.96</v>
      </c>
      <c r="J5715" s="49" t="n">
        <f aca="false">Calc!$C$5-D5715</f>
        <v>51</v>
      </c>
      <c r="K5715" s="49" t="n">
        <f aca="false">IF(J5715&lt;=Calc!$C$11,4,IF(J5715&lt;=Calc!$C$12,3,IF(J5715&lt;=Calc!$C$13,2,1)))</f>
        <v>3</v>
      </c>
      <c r="L5715" s="49" t="n">
        <f aca="false">1+(E5715&gt;=Calc!$C$16)+(E5715&gt;=Calc!$C$17)+(E5715&gt;=Calc!$C$18)</f>
        <v>3</v>
      </c>
      <c r="M5715" s="49" t="str">
        <f aca="false">IF(AND(K5715=4,L5715&gt;=3),"Champions",IF(AND(K5715=3,L5715&gt;=3),"Loyal",IF(K5715&gt;=3,"Recent / New",IF(L5715&gt;=3,"At Risk","Hibernating / Lost"))))</f>
        <v>Loyal</v>
      </c>
      <c r="N5715" s="54" t="n">
        <f aca="false">IF(AND(Calc!$C$2&lt;=2009,Calc!$C$3&gt;=2009),F5715,0)+IF(AND(Calc!$C$2&lt;=2010,Calc!$C$3&gt;=2010),G5715,0)+IF(AND(Calc!$C$2&lt;=2011,Calc!$C$3&gt;=2011),H5715,0)</f>
        <v>1553.96</v>
      </c>
      <c r="O5715" s="61" t="n">
        <f aca="false">IF(AND(N5715&gt;0,OR(Calc!$C$4="*",B5715=Calc!$C$4)),N5715+ROW()*0.000000001,0)</f>
        <v>1553.960005715</v>
      </c>
    </row>
    <row r="5716" customFormat="false" ht="15" hidden="false" customHeight="false" outlineLevel="0" collapsed="false">
      <c r="A5716" s="49" t="n">
        <v>18150</v>
      </c>
      <c r="B5716" s="49" t="s">
        <v>189</v>
      </c>
      <c r="C5716" s="63" t="n">
        <v>40685</v>
      </c>
      <c r="D5716" s="63" t="n">
        <v>40854</v>
      </c>
      <c r="E5716" s="49" t="n">
        <v>3</v>
      </c>
      <c r="F5716" s="54" t="n">
        <v>0</v>
      </c>
      <c r="G5716" s="54" t="n">
        <v>0</v>
      </c>
      <c r="H5716" s="54" t="n">
        <v>566.58</v>
      </c>
      <c r="I5716" s="54" t="n">
        <f aca="false">SUM(F5716:H5716)</f>
        <v>566.58</v>
      </c>
      <c r="J5716" s="49" t="n">
        <f aca="false">Calc!$C$5-D5716</f>
        <v>33</v>
      </c>
      <c r="K5716" s="49" t="n">
        <f aca="false">IF(J5716&lt;=Calc!$C$11,4,IF(J5716&lt;=Calc!$C$12,3,IF(J5716&lt;=Calc!$C$13,2,1)))</f>
        <v>3</v>
      </c>
      <c r="L5716" s="49" t="n">
        <f aca="false">1+(E5716&gt;=Calc!$C$16)+(E5716&gt;=Calc!$C$17)+(E5716&gt;=Calc!$C$18)</f>
        <v>2</v>
      </c>
      <c r="M5716" s="49" t="str">
        <f aca="false">IF(AND(K5716=4,L5716&gt;=3),"Champions",IF(AND(K5716=3,L5716&gt;=3),"Loyal",IF(K5716&gt;=3,"Recent / New",IF(L5716&gt;=3,"At Risk","Hibernating / Lost"))))</f>
        <v>Recent / New</v>
      </c>
      <c r="N5716" s="54" t="n">
        <f aca="false">IF(AND(Calc!$C$2&lt;=2009,Calc!$C$3&gt;=2009),F5716,0)+IF(AND(Calc!$C$2&lt;=2010,Calc!$C$3&gt;=2010),G5716,0)+IF(AND(Calc!$C$2&lt;=2011,Calc!$C$3&gt;=2011),H5716,0)</f>
        <v>566.58</v>
      </c>
      <c r="O5716" s="61" t="n">
        <f aca="false">IF(AND(N5716&gt;0,OR(Calc!$C$4="*",B5716=Calc!$C$4)),N5716+ROW()*0.000000001,0)</f>
        <v>566.580005716</v>
      </c>
    </row>
    <row r="5717" customFormat="false" ht="15" hidden="false" customHeight="false" outlineLevel="0" collapsed="false">
      <c r="A5717" s="49" t="n">
        <v>18151</v>
      </c>
      <c r="B5717" s="49" t="s">
        <v>189</v>
      </c>
      <c r="C5717" s="63" t="n">
        <v>40241</v>
      </c>
      <c r="D5717" s="63" t="n">
        <v>40752</v>
      </c>
      <c r="E5717" s="49" t="n">
        <v>6</v>
      </c>
      <c r="F5717" s="54" t="n">
        <v>0</v>
      </c>
      <c r="G5717" s="54" t="n">
        <v>1200.59</v>
      </c>
      <c r="H5717" s="54" t="n">
        <v>653.35</v>
      </c>
      <c r="I5717" s="54" t="n">
        <f aca="false">SUM(F5717:H5717)</f>
        <v>1853.94</v>
      </c>
      <c r="J5717" s="49" t="n">
        <f aca="false">Calc!$C$5-D5717</f>
        <v>135</v>
      </c>
      <c r="K5717" s="49" t="n">
        <f aca="false">IF(J5717&lt;=Calc!$C$11,4,IF(J5717&lt;=Calc!$C$12,3,IF(J5717&lt;=Calc!$C$13,2,1)))</f>
        <v>2</v>
      </c>
      <c r="L5717" s="49" t="n">
        <f aca="false">1+(E5717&gt;=Calc!$C$16)+(E5717&gt;=Calc!$C$17)+(E5717&gt;=Calc!$C$18)</f>
        <v>3</v>
      </c>
      <c r="M5717" s="49" t="str">
        <f aca="false">IF(AND(K5717=4,L5717&gt;=3),"Champions",IF(AND(K5717=3,L5717&gt;=3),"Loyal",IF(K5717&gt;=3,"Recent / New",IF(L5717&gt;=3,"At Risk","Hibernating / Lost"))))</f>
        <v>At Risk</v>
      </c>
      <c r="N5717" s="54" t="n">
        <f aca="false">IF(AND(Calc!$C$2&lt;=2009,Calc!$C$3&gt;=2009),F5717,0)+IF(AND(Calc!$C$2&lt;=2010,Calc!$C$3&gt;=2010),G5717,0)+IF(AND(Calc!$C$2&lt;=2011,Calc!$C$3&gt;=2011),H5717,0)</f>
        <v>1853.94</v>
      </c>
      <c r="O5717" s="61" t="n">
        <f aca="false">IF(AND(N5717&gt;0,OR(Calc!$C$4="*",B5717=Calc!$C$4)),N5717+ROW()*0.000000001,0)</f>
        <v>1853.940005717</v>
      </c>
    </row>
    <row r="5718" customFormat="false" ht="15" hidden="false" customHeight="false" outlineLevel="0" collapsed="false">
      <c r="A5718" s="49" t="n">
        <v>18152</v>
      </c>
      <c r="B5718" s="49" t="s">
        <v>189</v>
      </c>
      <c r="C5718" s="63" t="n">
        <v>40240</v>
      </c>
      <c r="D5718" s="63" t="n">
        <v>40240</v>
      </c>
      <c r="E5718" s="49" t="n">
        <v>1</v>
      </c>
      <c r="F5718" s="54" t="n">
        <v>0</v>
      </c>
      <c r="G5718" s="54" t="n">
        <v>426.69</v>
      </c>
      <c r="H5718" s="54" t="n">
        <v>0</v>
      </c>
      <c r="I5718" s="54" t="n">
        <f aca="false">SUM(F5718:H5718)</f>
        <v>426.69</v>
      </c>
      <c r="J5718" s="49" t="n">
        <f aca="false">Calc!$C$5-D5718</f>
        <v>647</v>
      </c>
      <c r="K5718" s="49" t="n">
        <f aca="false">IF(J5718&lt;=Calc!$C$11,4,IF(J5718&lt;=Calc!$C$12,3,IF(J5718&lt;=Calc!$C$13,2,1)))</f>
        <v>1</v>
      </c>
      <c r="L5718" s="49" t="n">
        <f aca="false">1+(E5718&gt;=Calc!$C$16)+(E5718&gt;=Calc!$C$17)+(E5718&gt;=Calc!$C$18)</f>
        <v>1</v>
      </c>
      <c r="M5718" s="49" t="str">
        <f aca="false">IF(AND(K5718=4,L5718&gt;=3),"Champions",IF(AND(K5718=3,L5718&gt;=3),"Loyal",IF(K5718&gt;=3,"Recent / New",IF(L5718&gt;=3,"At Risk","Hibernating / Lost"))))</f>
        <v>Hibernating / Lost</v>
      </c>
      <c r="N5718" s="54" t="n">
        <f aca="false">IF(AND(Calc!$C$2&lt;=2009,Calc!$C$3&gt;=2009),F5718,0)+IF(AND(Calc!$C$2&lt;=2010,Calc!$C$3&gt;=2010),G5718,0)+IF(AND(Calc!$C$2&lt;=2011,Calc!$C$3&gt;=2011),H5718,0)</f>
        <v>426.69</v>
      </c>
      <c r="O5718" s="61" t="n">
        <f aca="false">IF(AND(N5718&gt;0,OR(Calc!$C$4="*",B5718=Calc!$C$4)),N5718+ROW()*0.000000001,0)</f>
        <v>426.690005718</v>
      </c>
    </row>
    <row r="5719" customFormat="false" ht="15" hidden="false" customHeight="false" outlineLevel="0" collapsed="false">
      <c r="A5719" s="49" t="n">
        <v>18153</v>
      </c>
      <c r="B5719" s="49" t="s">
        <v>189</v>
      </c>
      <c r="C5719" s="63" t="n">
        <v>40227</v>
      </c>
      <c r="D5719" s="63" t="n">
        <v>40227</v>
      </c>
      <c r="E5719" s="49" t="n">
        <v>1</v>
      </c>
      <c r="F5719" s="54" t="n">
        <v>0</v>
      </c>
      <c r="G5719" s="54" t="n">
        <v>246.22</v>
      </c>
      <c r="H5719" s="54" t="n">
        <v>0</v>
      </c>
      <c r="I5719" s="54" t="n">
        <f aca="false">SUM(F5719:H5719)</f>
        <v>246.22</v>
      </c>
      <c r="J5719" s="49" t="n">
        <f aca="false">Calc!$C$5-D5719</f>
        <v>660</v>
      </c>
      <c r="K5719" s="49" t="n">
        <f aca="false">IF(J5719&lt;=Calc!$C$11,4,IF(J5719&lt;=Calc!$C$12,3,IF(J5719&lt;=Calc!$C$13,2,1)))</f>
        <v>1</v>
      </c>
      <c r="L5719" s="49" t="n">
        <f aca="false">1+(E5719&gt;=Calc!$C$16)+(E5719&gt;=Calc!$C$17)+(E5719&gt;=Calc!$C$18)</f>
        <v>1</v>
      </c>
      <c r="M5719" s="49" t="str">
        <f aca="false">IF(AND(K5719=4,L5719&gt;=3),"Champions",IF(AND(K5719=3,L5719&gt;=3),"Loyal",IF(K5719&gt;=3,"Recent / New",IF(L5719&gt;=3,"At Risk","Hibernating / Lost"))))</f>
        <v>Hibernating / Lost</v>
      </c>
      <c r="N5719" s="54" t="n">
        <f aca="false">IF(AND(Calc!$C$2&lt;=2009,Calc!$C$3&gt;=2009),F5719,0)+IF(AND(Calc!$C$2&lt;=2010,Calc!$C$3&gt;=2010),G5719,0)+IF(AND(Calc!$C$2&lt;=2011,Calc!$C$3&gt;=2011),H5719,0)</f>
        <v>246.22</v>
      </c>
      <c r="O5719" s="61" t="n">
        <f aca="false">IF(AND(N5719&gt;0,OR(Calc!$C$4="*",B5719=Calc!$C$4)),N5719+ROW()*0.000000001,0)</f>
        <v>246.220005719</v>
      </c>
    </row>
    <row r="5720" customFormat="false" ht="15" hidden="false" customHeight="false" outlineLevel="0" collapsed="false">
      <c r="A5720" s="49" t="n">
        <v>18154</v>
      </c>
      <c r="B5720" s="49" t="s">
        <v>189</v>
      </c>
      <c r="C5720" s="63" t="n">
        <v>40396</v>
      </c>
      <c r="D5720" s="63" t="n">
        <v>40883</v>
      </c>
      <c r="E5720" s="49" t="n">
        <v>5</v>
      </c>
      <c r="F5720" s="54" t="n">
        <v>0</v>
      </c>
      <c r="G5720" s="54" t="n">
        <v>533.41</v>
      </c>
      <c r="H5720" s="54" t="n">
        <v>399.19</v>
      </c>
      <c r="I5720" s="54" t="n">
        <f aca="false">SUM(F5720:H5720)</f>
        <v>932.6</v>
      </c>
      <c r="J5720" s="49" t="n">
        <f aca="false">Calc!$C$5-D5720</f>
        <v>4</v>
      </c>
      <c r="K5720" s="49" t="n">
        <f aca="false">IF(J5720&lt;=Calc!$C$11,4,IF(J5720&lt;=Calc!$C$12,3,IF(J5720&lt;=Calc!$C$13,2,1)))</f>
        <v>4</v>
      </c>
      <c r="L5720" s="49" t="n">
        <f aca="false">1+(E5720&gt;=Calc!$C$16)+(E5720&gt;=Calc!$C$17)+(E5720&gt;=Calc!$C$18)</f>
        <v>3</v>
      </c>
      <c r="M5720" s="49" t="str">
        <f aca="false">IF(AND(K5720=4,L5720&gt;=3),"Champions",IF(AND(K5720=3,L5720&gt;=3),"Loyal",IF(K5720&gt;=3,"Recent / New",IF(L5720&gt;=3,"At Risk","Hibernating / Lost"))))</f>
        <v>Champions</v>
      </c>
      <c r="N5720" s="54" t="n">
        <f aca="false">IF(AND(Calc!$C$2&lt;=2009,Calc!$C$3&gt;=2009),F5720,0)+IF(AND(Calc!$C$2&lt;=2010,Calc!$C$3&gt;=2010),G5720,0)+IF(AND(Calc!$C$2&lt;=2011,Calc!$C$3&gt;=2011),H5720,0)</f>
        <v>932.6</v>
      </c>
      <c r="O5720" s="61" t="n">
        <f aca="false">IF(AND(N5720&gt;0,OR(Calc!$C$4="*",B5720=Calc!$C$4)),N5720+ROW()*0.000000001,0)</f>
        <v>932.60000572</v>
      </c>
    </row>
    <row r="5721" customFormat="false" ht="15" hidden="false" customHeight="false" outlineLevel="0" collapsed="false">
      <c r="A5721" s="49" t="n">
        <v>18155</v>
      </c>
      <c r="B5721" s="49" t="s">
        <v>189</v>
      </c>
      <c r="C5721" s="63" t="n">
        <v>40595</v>
      </c>
      <c r="D5721" s="63" t="n">
        <v>40811</v>
      </c>
      <c r="E5721" s="49" t="n">
        <v>3</v>
      </c>
      <c r="F5721" s="54" t="n">
        <v>0</v>
      </c>
      <c r="G5721" s="54" t="n">
        <v>0</v>
      </c>
      <c r="H5721" s="54" t="n">
        <v>347.82</v>
      </c>
      <c r="I5721" s="54" t="n">
        <f aca="false">SUM(F5721:H5721)</f>
        <v>347.82</v>
      </c>
      <c r="J5721" s="49" t="n">
        <f aca="false">Calc!$C$5-D5721</f>
        <v>76</v>
      </c>
      <c r="K5721" s="49" t="n">
        <f aca="false">IF(J5721&lt;=Calc!$C$11,4,IF(J5721&lt;=Calc!$C$12,3,IF(J5721&lt;=Calc!$C$13,2,1)))</f>
        <v>3</v>
      </c>
      <c r="L5721" s="49" t="n">
        <f aca="false">1+(E5721&gt;=Calc!$C$16)+(E5721&gt;=Calc!$C$17)+(E5721&gt;=Calc!$C$18)</f>
        <v>2</v>
      </c>
      <c r="M5721" s="49" t="str">
        <f aca="false">IF(AND(K5721=4,L5721&gt;=3),"Champions",IF(AND(K5721=3,L5721&gt;=3),"Loyal",IF(K5721&gt;=3,"Recent / New",IF(L5721&gt;=3,"At Risk","Hibernating / Lost"))))</f>
        <v>Recent / New</v>
      </c>
      <c r="N5721" s="54" t="n">
        <f aca="false">IF(AND(Calc!$C$2&lt;=2009,Calc!$C$3&gt;=2009),F5721,0)+IF(AND(Calc!$C$2&lt;=2010,Calc!$C$3&gt;=2010),G5721,0)+IF(AND(Calc!$C$2&lt;=2011,Calc!$C$3&gt;=2011),H5721,0)</f>
        <v>347.82</v>
      </c>
      <c r="O5721" s="61" t="n">
        <f aca="false">IF(AND(N5721&gt;0,OR(Calc!$C$4="*",B5721=Calc!$C$4)),N5721+ROW()*0.000000001,0)</f>
        <v>347.820005721</v>
      </c>
    </row>
    <row r="5722" customFormat="false" ht="15" hidden="false" customHeight="false" outlineLevel="0" collapsed="false">
      <c r="A5722" s="49" t="n">
        <v>18156</v>
      </c>
      <c r="B5722" s="49" t="s">
        <v>189</v>
      </c>
      <c r="C5722" s="63" t="n">
        <v>40517</v>
      </c>
      <c r="D5722" s="63" t="n">
        <v>40874</v>
      </c>
      <c r="E5722" s="49" t="n">
        <v>2</v>
      </c>
      <c r="F5722" s="54" t="n">
        <v>0</v>
      </c>
      <c r="G5722" s="54" t="n">
        <v>186.88</v>
      </c>
      <c r="H5722" s="54" t="n">
        <v>488.76</v>
      </c>
      <c r="I5722" s="54" t="n">
        <f aca="false">SUM(F5722:H5722)</f>
        <v>675.64</v>
      </c>
      <c r="J5722" s="49" t="n">
        <f aca="false">Calc!$C$5-D5722</f>
        <v>13</v>
      </c>
      <c r="K5722" s="49" t="n">
        <f aca="false">IF(J5722&lt;=Calc!$C$11,4,IF(J5722&lt;=Calc!$C$12,3,IF(J5722&lt;=Calc!$C$13,2,1)))</f>
        <v>4</v>
      </c>
      <c r="L5722" s="49" t="n">
        <f aca="false">1+(E5722&gt;=Calc!$C$16)+(E5722&gt;=Calc!$C$17)+(E5722&gt;=Calc!$C$18)</f>
        <v>2</v>
      </c>
      <c r="M5722" s="49" t="str">
        <f aca="false">IF(AND(K5722=4,L5722&gt;=3),"Champions",IF(AND(K5722=3,L5722&gt;=3),"Loyal",IF(K5722&gt;=3,"Recent / New",IF(L5722&gt;=3,"At Risk","Hibernating / Lost"))))</f>
        <v>Recent / New</v>
      </c>
      <c r="N5722" s="54" t="n">
        <f aca="false">IF(AND(Calc!$C$2&lt;=2009,Calc!$C$3&gt;=2009),F5722,0)+IF(AND(Calc!$C$2&lt;=2010,Calc!$C$3&gt;=2010),G5722,0)+IF(AND(Calc!$C$2&lt;=2011,Calc!$C$3&gt;=2011),H5722,0)</f>
        <v>675.64</v>
      </c>
      <c r="O5722" s="61" t="n">
        <f aca="false">IF(AND(N5722&gt;0,OR(Calc!$C$4="*",B5722=Calc!$C$4)),N5722+ROW()*0.000000001,0)</f>
        <v>675.640005722</v>
      </c>
    </row>
    <row r="5723" customFormat="false" ht="15" hidden="false" customHeight="false" outlineLevel="0" collapsed="false">
      <c r="A5723" s="49" t="n">
        <v>18157</v>
      </c>
      <c r="B5723" s="49" t="s">
        <v>189</v>
      </c>
      <c r="C5723" s="63" t="n">
        <v>40315</v>
      </c>
      <c r="D5723" s="63" t="n">
        <v>40315</v>
      </c>
      <c r="E5723" s="49" t="n">
        <v>1</v>
      </c>
      <c r="F5723" s="54" t="n">
        <v>0</v>
      </c>
      <c r="G5723" s="54" t="n">
        <v>213.9</v>
      </c>
      <c r="H5723" s="54" t="n">
        <v>0</v>
      </c>
      <c r="I5723" s="54" t="n">
        <f aca="false">SUM(F5723:H5723)</f>
        <v>213.9</v>
      </c>
      <c r="J5723" s="49" t="n">
        <f aca="false">Calc!$C$5-D5723</f>
        <v>572</v>
      </c>
      <c r="K5723" s="49" t="n">
        <f aca="false">IF(J5723&lt;=Calc!$C$11,4,IF(J5723&lt;=Calc!$C$12,3,IF(J5723&lt;=Calc!$C$13,2,1)))</f>
        <v>1</v>
      </c>
      <c r="L5723" s="49" t="n">
        <f aca="false">1+(E5723&gt;=Calc!$C$16)+(E5723&gt;=Calc!$C$17)+(E5723&gt;=Calc!$C$18)</f>
        <v>1</v>
      </c>
      <c r="M5723" s="49" t="str">
        <f aca="false">IF(AND(K5723=4,L5723&gt;=3),"Champions",IF(AND(K5723=3,L5723&gt;=3),"Loyal",IF(K5723&gt;=3,"Recent / New",IF(L5723&gt;=3,"At Risk","Hibernating / Lost"))))</f>
        <v>Hibernating / Lost</v>
      </c>
      <c r="N5723" s="54" t="n">
        <f aca="false">IF(AND(Calc!$C$2&lt;=2009,Calc!$C$3&gt;=2009),F5723,0)+IF(AND(Calc!$C$2&lt;=2010,Calc!$C$3&gt;=2010),G5723,0)+IF(AND(Calc!$C$2&lt;=2011,Calc!$C$3&gt;=2011),H5723,0)</f>
        <v>213.9</v>
      </c>
      <c r="O5723" s="61" t="n">
        <f aca="false">IF(AND(N5723&gt;0,OR(Calc!$C$4="*",B5723=Calc!$C$4)),N5723+ROW()*0.000000001,0)</f>
        <v>213.900005723</v>
      </c>
    </row>
    <row r="5724" customFormat="false" ht="15" hidden="false" customHeight="false" outlineLevel="0" collapsed="false">
      <c r="A5724" s="49" t="n">
        <v>18158</v>
      </c>
      <c r="B5724" s="49" t="s">
        <v>189</v>
      </c>
      <c r="C5724" s="63" t="n">
        <v>40798</v>
      </c>
      <c r="D5724" s="63" t="n">
        <v>40877</v>
      </c>
      <c r="E5724" s="49" t="n">
        <v>2</v>
      </c>
      <c r="F5724" s="54" t="n">
        <v>0</v>
      </c>
      <c r="G5724" s="54" t="n">
        <v>0</v>
      </c>
      <c r="H5724" s="54" t="n">
        <v>451.75</v>
      </c>
      <c r="I5724" s="54" t="n">
        <f aca="false">SUM(F5724:H5724)</f>
        <v>451.75</v>
      </c>
      <c r="J5724" s="49" t="n">
        <f aca="false">Calc!$C$5-D5724</f>
        <v>10</v>
      </c>
      <c r="K5724" s="49" t="n">
        <f aca="false">IF(J5724&lt;=Calc!$C$11,4,IF(J5724&lt;=Calc!$C$12,3,IF(J5724&lt;=Calc!$C$13,2,1)))</f>
        <v>4</v>
      </c>
      <c r="L5724" s="49" t="n">
        <f aca="false">1+(E5724&gt;=Calc!$C$16)+(E5724&gt;=Calc!$C$17)+(E5724&gt;=Calc!$C$18)</f>
        <v>2</v>
      </c>
      <c r="M5724" s="49" t="str">
        <f aca="false">IF(AND(K5724=4,L5724&gt;=3),"Champions",IF(AND(K5724=3,L5724&gt;=3),"Loyal",IF(K5724&gt;=3,"Recent / New",IF(L5724&gt;=3,"At Risk","Hibernating / Lost"))))</f>
        <v>Recent / New</v>
      </c>
      <c r="N5724" s="54" t="n">
        <f aca="false">IF(AND(Calc!$C$2&lt;=2009,Calc!$C$3&gt;=2009),F5724,0)+IF(AND(Calc!$C$2&lt;=2010,Calc!$C$3&gt;=2010),G5724,0)+IF(AND(Calc!$C$2&lt;=2011,Calc!$C$3&gt;=2011),H5724,0)</f>
        <v>451.75</v>
      </c>
      <c r="O5724" s="61" t="n">
        <f aca="false">IF(AND(N5724&gt;0,OR(Calc!$C$4="*",B5724=Calc!$C$4)),N5724+ROW()*0.000000001,0)</f>
        <v>451.750005724</v>
      </c>
    </row>
    <row r="5725" customFormat="false" ht="15" hidden="false" customHeight="false" outlineLevel="0" collapsed="false">
      <c r="A5725" s="49" t="n">
        <v>18159</v>
      </c>
      <c r="B5725" s="49" t="s">
        <v>189</v>
      </c>
      <c r="C5725" s="63" t="n">
        <v>40585</v>
      </c>
      <c r="D5725" s="63" t="n">
        <v>40585</v>
      </c>
      <c r="E5725" s="49" t="n">
        <v>1</v>
      </c>
      <c r="F5725" s="54" t="n">
        <v>0</v>
      </c>
      <c r="G5725" s="54" t="n">
        <v>0</v>
      </c>
      <c r="H5725" s="54" t="n">
        <v>530.15</v>
      </c>
      <c r="I5725" s="54" t="n">
        <f aca="false">SUM(F5725:H5725)</f>
        <v>530.15</v>
      </c>
      <c r="J5725" s="49" t="n">
        <f aca="false">Calc!$C$5-D5725</f>
        <v>302</v>
      </c>
      <c r="K5725" s="49" t="n">
        <f aca="false">IF(J5725&lt;=Calc!$C$11,4,IF(J5725&lt;=Calc!$C$12,3,IF(J5725&lt;=Calc!$C$13,2,1)))</f>
        <v>2</v>
      </c>
      <c r="L5725" s="49" t="n">
        <f aca="false">1+(E5725&gt;=Calc!$C$16)+(E5725&gt;=Calc!$C$17)+(E5725&gt;=Calc!$C$18)</f>
        <v>1</v>
      </c>
      <c r="M5725" s="49" t="str">
        <f aca="false">IF(AND(K5725=4,L5725&gt;=3),"Champions",IF(AND(K5725=3,L5725&gt;=3),"Loyal",IF(K5725&gt;=3,"Recent / New",IF(L5725&gt;=3,"At Risk","Hibernating / Lost"))))</f>
        <v>Hibernating / Lost</v>
      </c>
      <c r="N5725" s="54" t="n">
        <f aca="false">IF(AND(Calc!$C$2&lt;=2009,Calc!$C$3&gt;=2009),F5725,0)+IF(AND(Calc!$C$2&lt;=2010,Calc!$C$3&gt;=2010),G5725,0)+IF(AND(Calc!$C$2&lt;=2011,Calc!$C$3&gt;=2011),H5725,0)</f>
        <v>530.15</v>
      </c>
      <c r="O5725" s="61" t="n">
        <f aca="false">IF(AND(N5725&gt;0,OR(Calc!$C$4="*",B5725=Calc!$C$4)),N5725+ROW()*0.000000001,0)</f>
        <v>530.150005725</v>
      </c>
    </row>
    <row r="5726" customFormat="false" ht="15" hidden="false" customHeight="false" outlineLevel="0" collapsed="false">
      <c r="A5726" s="49" t="n">
        <v>18160</v>
      </c>
      <c r="B5726" s="49" t="s">
        <v>189</v>
      </c>
      <c r="C5726" s="63" t="n">
        <v>40500</v>
      </c>
      <c r="D5726" s="63" t="n">
        <v>40829</v>
      </c>
      <c r="E5726" s="49" t="n">
        <v>3</v>
      </c>
      <c r="F5726" s="54" t="n">
        <v>0</v>
      </c>
      <c r="G5726" s="54" t="n">
        <v>365.82</v>
      </c>
      <c r="H5726" s="54" t="n">
        <v>638.06</v>
      </c>
      <c r="I5726" s="54" t="n">
        <f aca="false">SUM(F5726:H5726)</f>
        <v>1003.88</v>
      </c>
      <c r="J5726" s="49" t="n">
        <f aca="false">Calc!$C$5-D5726</f>
        <v>58</v>
      </c>
      <c r="K5726" s="49" t="n">
        <f aca="false">IF(J5726&lt;=Calc!$C$11,4,IF(J5726&lt;=Calc!$C$12,3,IF(J5726&lt;=Calc!$C$13,2,1)))</f>
        <v>3</v>
      </c>
      <c r="L5726" s="49" t="n">
        <f aca="false">1+(E5726&gt;=Calc!$C$16)+(E5726&gt;=Calc!$C$17)+(E5726&gt;=Calc!$C$18)</f>
        <v>2</v>
      </c>
      <c r="M5726" s="49" t="str">
        <f aca="false">IF(AND(K5726=4,L5726&gt;=3),"Champions",IF(AND(K5726=3,L5726&gt;=3),"Loyal",IF(K5726&gt;=3,"Recent / New",IF(L5726&gt;=3,"At Risk","Hibernating / Lost"))))</f>
        <v>Recent / New</v>
      </c>
      <c r="N5726" s="54" t="n">
        <f aca="false">IF(AND(Calc!$C$2&lt;=2009,Calc!$C$3&gt;=2009),F5726,0)+IF(AND(Calc!$C$2&lt;=2010,Calc!$C$3&gt;=2010),G5726,0)+IF(AND(Calc!$C$2&lt;=2011,Calc!$C$3&gt;=2011),H5726,0)</f>
        <v>1003.88</v>
      </c>
      <c r="O5726" s="61" t="n">
        <f aca="false">IF(AND(N5726&gt;0,OR(Calc!$C$4="*",B5726=Calc!$C$4)),N5726+ROW()*0.000000001,0)</f>
        <v>1003.880005726</v>
      </c>
    </row>
    <row r="5727" customFormat="false" ht="15" hidden="false" customHeight="false" outlineLevel="0" collapsed="false">
      <c r="A5727" s="49" t="n">
        <v>18161</v>
      </c>
      <c r="B5727" s="49" t="s">
        <v>189</v>
      </c>
      <c r="C5727" s="63" t="n">
        <v>40507</v>
      </c>
      <c r="D5727" s="63" t="n">
        <v>40871</v>
      </c>
      <c r="E5727" s="49" t="n">
        <v>6</v>
      </c>
      <c r="F5727" s="54" t="n">
        <v>0</v>
      </c>
      <c r="G5727" s="54" t="n">
        <v>184.41</v>
      </c>
      <c r="H5727" s="54" t="n">
        <v>1612.79</v>
      </c>
      <c r="I5727" s="54" t="n">
        <f aca="false">SUM(F5727:H5727)</f>
        <v>1797.2</v>
      </c>
      <c r="J5727" s="49" t="n">
        <f aca="false">Calc!$C$5-D5727</f>
        <v>16</v>
      </c>
      <c r="K5727" s="49" t="n">
        <f aca="false">IF(J5727&lt;=Calc!$C$11,4,IF(J5727&lt;=Calc!$C$12,3,IF(J5727&lt;=Calc!$C$13,2,1)))</f>
        <v>4</v>
      </c>
      <c r="L5727" s="49" t="n">
        <f aca="false">1+(E5727&gt;=Calc!$C$16)+(E5727&gt;=Calc!$C$17)+(E5727&gt;=Calc!$C$18)</f>
        <v>3</v>
      </c>
      <c r="M5727" s="49" t="str">
        <f aca="false">IF(AND(K5727=4,L5727&gt;=3),"Champions",IF(AND(K5727=3,L5727&gt;=3),"Loyal",IF(K5727&gt;=3,"Recent / New",IF(L5727&gt;=3,"At Risk","Hibernating / Lost"))))</f>
        <v>Champions</v>
      </c>
      <c r="N5727" s="54" t="n">
        <f aca="false">IF(AND(Calc!$C$2&lt;=2009,Calc!$C$3&gt;=2009),F5727,0)+IF(AND(Calc!$C$2&lt;=2010,Calc!$C$3&gt;=2010),G5727,0)+IF(AND(Calc!$C$2&lt;=2011,Calc!$C$3&gt;=2011),H5727,0)</f>
        <v>1797.2</v>
      </c>
      <c r="O5727" s="61" t="n">
        <f aca="false">IF(AND(N5727&gt;0,OR(Calc!$C$4="*",B5727=Calc!$C$4)),N5727+ROW()*0.000000001,0)</f>
        <v>1797.200005727</v>
      </c>
    </row>
    <row r="5728" customFormat="false" ht="15" hidden="false" customHeight="false" outlineLevel="0" collapsed="false">
      <c r="A5728" s="49" t="n">
        <v>18162</v>
      </c>
      <c r="B5728" s="49" t="s">
        <v>189</v>
      </c>
      <c r="C5728" s="63" t="n">
        <v>40154</v>
      </c>
      <c r="D5728" s="63" t="n">
        <v>40154</v>
      </c>
      <c r="E5728" s="49" t="n">
        <v>1</v>
      </c>
      <c r="F5728" s="54" t="n">
        <v>371.51</v>
      </c>
      <c r="G5728" s="54" t="n">
        <v>0</v>
      </c>
      <c r="H5728" s="54" t="n">
        <v>0</v>
      </c>
      <c r="I5728" s="54" t="n">
        <f aca="false">SUM(F5728:H5728)</f>
        <v>371.51</v>
      </c>
      <c r="J5728" s="49" t="n">
        <f aca="false">Calc!$C$5-D5728</f>
        <v>733</v>
      </c>
      <c r="K5728" s="49" t="n">
        <f aca="false">IF(J5728&lt;=Calc!$C$11,4,IF(J5728&lt;=Calc!$C$12,3,IF(J5728&lt;=Calc!$C$13,2,1)))</f>
        <v>1</v>
      </c>
      <c r="L5728" s="49" t="n">
        <f aca="false">1+(E5728&gt;=Calc!$C$16)+(E5728&gt;=Calc!$C$17)+(E5728&gt;=Calc!$C$18)</f>
        <v>1</v>
      </c>
      <c r="M5728" s="49" t="str">
        <f aca="false">IF(AND(K5728=4,L5728&gt;=3),"Champions",IF(AND(K5728=3,L5728&gt;=3),"Loyal",IF(K5728&gt;=3,"Recent / New",IF(L5728&gt;=3,"At Risk","Hibernating / Lost"))))</f>
        <v>Hibernating / Lost</v>
      </c>
      <c r="N5728" s="54" t="n">
        <f aca="false">IF(AND(Calc!$C$2&lt;=2009,Calc!$C$3&gt;=2009),F5728,0)+IF(AND(Calc!$C$2&lt;=2010,Calc!$C$3&gt;=2010),G5728,0)+IF(AND(Calc!$C$2&lt;=2011,Calc!$C$3&gt;=2011),H5728,0)</f>
        <v>371.51</v>
      </c>
      <c r="O5728" s="61" t="n">
        <f aca="false">IF(AND(N5728&gt;0,OR(Calc!$C$4="*",B5728=Calc!$C$4)),N5728+ROW()*0.000000001,0)</f>
        <v>371.510005728</v>
      </c>
    </row>
    <row r="5729" customFormat="false" ht="15" hidden="false" customHeight="false" outlineLevel="0" collapsed="false">
      <c r="A5729" s="49" t="n">
        <v>18163</v>
      </c>
      <c r="B5729" s="49" t="s">
        <v>189</v>
      </c>
      <c r="C5729" s="63" t="n">
        <v>40302</v>
      </c>
      <c r="D5729" s="63" t="n">
        <v>40302</v>
      </c>
      <c r="E5729" s="49" t="n">
        <v>1</v>
      </c>
      <c r="F5729" s="54" t="n">
        <v>0</v>
      </c>
      <c r="G5729" s="54" t="n">
        <v>639.34</v>
      </c>
      <c r="H5729" s="54" t="n">
        <v>0</v>
      </c>
      <c r="I5729" s="54" t="n">
        <f aca="false">SUM(F5729:H5729)</f>
        <v>639.34</v>
      </c>
      <c r="J5729" s="49" t="n">
        <f aca="false">Calc!$C$5-D5729</f>
        <v>585</v>
      </c>
      <c r="K5729" s="49" t="n">
        <f aca="false">IF(J5729&lt;=Calc!$C$11,4,IF(J5729&lt;=Calc!$C$12,3,IF(J5729&lt;=Calc!$C$13,2,1)))</f>
        <v>1</v>
      </c>
      <c r="L5729" s="49" t="n">
        <f aca="false">1+(E5729&gt;=Calc!$C$16)+(E5729&gt;=Calc!$C$17)+(E5729&gt;=Calc!$C$18)</f>
        <v>1</v>
      </c>
      <c r="M5729" s="49" t="str">
        <f aca="false">IF(AND(K5729=4,L5729&gt;=3),"Champions",IF(AND(K5729=3,L5729&gt;=3),"Loyal",IF(K5729&gt;=3,"Recent / New",IF(L5729&gt;=3,"At Risk","Hibernating / Lost"))))</f>
        <v>Hibernating / Lost</v>
      </c>
      <c r="N5729" s="54" t="n">
        <f aca="false">IF(AND(Calc!$C$2&lt;=2009,Calc!$C$3&gt;=2009),F5729,0)+IF(AND(Calc!$C$2&lt;=2010,Calc!$C$3&gt;=2010),G5729,0)+IF(AND(Calc!$C$2&lt;=2011,Calc!$C$3&gt;=2011),H5729,0)</f>
        <v>639.34</v>
      </c>
      <c r="O5729" s="61" t="n">
        <f aca="false">IF(AND(N5729&gt;0,OR(Calc!$C$4="*",B5729=Calc!$C$4)),N5729+ROW()*0.000000001,0)</f>
        <v>639.340005729</v>
      </c>
    </row>
    <row r="5730" customFormat="false" ht="15" hidden="false" customHeight="false" outlineLevel="0" collapsed="false">
      <c r="A5730" s="49" t="n">
        <v>18164</v>
      </c>
      <c r="B5730" s="49" t="s">
        <v>189</v>
      </c>
      <c r="C5730" s="63" t="n">
        <v>40849</v>
      </c>
      <c r="D5730" s="63" t="n">
        <v>40849</v>
      </c>
      <c r="E5730" s="49" t="n">
        <v>1</v>
      </c>
      <c r="F5730" s="54" t="n">
        <v>0</v>
      </c>
      <c r="G5730" s="54" t="n">
        <v>0</v>
      </c>
      <c r="H5730" s="54" t="n">
        <v>394.7</v>
      </c>
      <c r="I5730" s="54" t="n">
        <f aca="false">SUM(F5730:H5730)</f>
        <v>394.7</v>
      </c>
      <c r="J5730" s="49" t="n">
        <f aca="false">Calc!$C$5-D5730</f>
        <v>38</v>
      </c>
      <c r="K5730" s="49" t="n">
        <f aca="false">IF(J5730&lt;=Calc!$C$11,4,IF(J5730&lt;=Calc!$C$12,3,IF(J5730&lt;=Calc!$C$13,2,1)))</f>
        <v>3</v>
      </c>
      <c r="L5730" s="49" t="n">
        <f aca="false">1+(E5730&gt;=Calc!$C$16)+(E5730&gt;=Calc!$C$17)+(E5730&gt;=Calc!$C$18)</f>
        <v>1</v>
      </c>
      <c r="M5730" s="49" t="str">
        <f aca="false">IF(AND(K5730=4,L5730&gt;=3),"Champions",IF(AND(K5730=3,L5730&gt;=3),"Loyal",IF(K5730&gt;=3,"Recent / New",IF(L5730&gt;=3,"At Risk","Hibernating / Lost"))))</f>
        <v>Recent / New</v>
      </c>
      <c r="N5730" s="54" t="n">
        <f aca="false">IF(AND(Calc!$C$2&lt;=2009,Calc!$C$3&gt;=2009),F5730,0)+IF(AND(Calc!$C$2&lt;=2010,Calc!$C$3&gt;=2010),G5730,0)+IF(AND(Calc!$C$2&lt;=2011,Calc!$C$3&gt;=2011),H5730,0)</f>
        <v>394.7</v>
      </c>
      <c r="O5730" s="61" t="n">
        <f aca="false">IF(AND(N5730&gt;0,OR(Calc!$C$4="*",B5730=Calc!$C$4)),N5730+ROW()*0.000000001,0)</f>
        <v>394.70000573</v>
      </c>
    </row>
    <row r="5731" customFormat="false" ht="15" hidden="false" customHeight="false" outlineLevel="0" collapsed="false">
      <c r="A5731" s="49" t="n">
        <v>18165</v>
      </c>
      <c r="B5731" s="49" t="s">
        <v>189</v>
      </c>
      <c r="C5731" s="63" t="n">
        <v>40709</v>
      </c>
      <c r="D5731" s="63" t="n">
        <v>40709</v>
      </c>
      <c r="E5731" s="49" t="n">
        <v>1</v>
      </c>
      <c r="F5731" s="54" t="n">
        <v>0</v>
      </c>
      <c r="G5731" s="54" t="n">
        <v>0</v>
      </c>
      <c r="H5731" s="54" t="n">
        <v>302.46</v>
      </c>
      <c r="I5731" s="54" t="n">
        <f aca="false">SUM(F5731:H5731)</f>
        <v>302.46</v>
      </c>
      <c r="J5731" s="49" t="n">
        <f aca="false">Calc!$C$5-D5731</f>
        <v>178</v>
      </c>
      <c r="K5731" s="49" t="n">
        <f aca="false">IF(J5731&lt;=Calc!$C$11,4,IF(J5731&lt;=Calc!$C$12,3,IF(J5731&lt;=Calc!$C$13,2,1)))</f>
        <v>2</v>
      </c>
      <c r="L5731" s="49" t="n">
        <f aca="false">1+(E5731&gt;=Calc!$C$16)+(E5731&gt;=Calc!$C$17)+(E5731&gt;=Calc!$C$18)</f>
        <v>1</v>
      </c>
      <c r="M5731" s="49" t="str">
        <f aca="false">IF(AND(K5731=4,L5731&gt;=3),"Champions",IF(AND(K5731=3,L5731&gt;=3),"Loyal",IF(K5731&gt;=3,"Recent / New",IF(L5731&gt;=3,"At Risk","Hibernating / Lost"))))</f>
        <v>Hibernating / Lost</v>
      </c>
      <c r="N5731" s="54" t="n">
        <f aca="false">IF(AND(Calc!$C$2&lt;=2009,Calc!$C$3&gt;=2009),F5731,0)+IF(AND(Calc!$C$2&lt;=2010,Calc!$C$3&gt;=2010),G5731,0)+IF(AND(Calc!$C$2&lt;=2011,Calc!$C$3&gt;=2011),H5731,0)</f>
        <v>302.46</v>
      </c>
      <c r="O5731" s="61" t="n">
        <f aca="false">IF(AND(N5731&gt;0,OR(Calc!$C$4="*",B5731=Calc!$C$4)),N5731+ROW()*0.000000001,0)</f>
        <v>302.460005731</v>
      </c>
    </row>
    <row r="5732" customFormat="false" ht="15" hidden="false" customHeight="false" outlineLevel="0" collapsed="false">
      <c r="A5732" s="49" t="n">
        <v>18166</v>
      </c>
      <c r="B5732" s="49" t="s">
        <v>189</v>
      </c>
      <c r="C5732" s="63" t="n">
        <v>40263</v>
      </c>
      <c r="D5732" s="63" t="n">
        <v>40263</v>
      </c>
      <c r="E5732" s="49" t="n">
        <v>1</v>
      </c>
      <c r="F5732" s="54" t="n">
        <v>0</v>
      </c>
      <c r="G5732" s="54" t="n">
        <v>175.5</v>
      </c>
      <c r="H5732" s="54" t="n">
        <v>0</v>
      </c>
      <c r="I5732" s="54" t="n">
        <f aca="false">SUM(F5732:H5732)</f>
        <v>175.5</v>
      </c>
      <c r="J5732" s="49" t="n">
        <f aca="false">Calc!$C$5-D5732</f>
        <v>624</v>
      </c>
      <c r="K5732" s="49" t="n">
        <f aca="false">IF(J5732&lt;=Calc!$C$11,4,IF(J5732&lt;=Calc!$C$12,3,IF(J5732&lt;=Calc!$C$13,2,1)))</f>
        <v>1</v>
      </c>
      <c r="L5732" s="49" t="n">
        <f aca="false">1+(E5732&gt;=Calc!$C$16)+(E5732&gt;=Calc!$C$17)+(E5732&gt;=Calc!$C$18)</f>
        <v>1</v>
      </c>
      <c r="M5732" s="49" t="str">
        <f aca="false">IF(AND(K5732=4,L5732&gt;=3),"Champions",IF(AND(K5732=3,L5732&gt;=3),"Loyal",IF(K5732&gt;=3,"Recent / New",IF(L5732&gt;=3,"At Risk","Hibernating / Lost"))))</f>
        <v>Hibernating / Lost</v>
      </c>
      <c r="N5732" s="54" t="n">
        <f aca="false">IF(AND(Calc!$C$2&lt;=2009,Calc!$C$3&gt;=2009),F5732,0)+IF(AND(Calc!$C$2&lt;=2010,Calc!$C$3&gt;=2010),G5732,0)+IF(AND(Calc!$C$2&lt;=2011,Calc!$C$3&gt;=2011),H5732,0)</f>
        <v>175.5</v>
      </c>
      <c r="O5732" s="61" t="n">
        <f aca="false">IF(AND(N5732&gt;0,OR(Calc!$C$4="*",B5732=Calc!$C$4)),N5732+ROW()*0.000000001,0)</f>
        <v>175.500005732</v>
      </c>
    </row>
    <row r="5733" customFormat="false" ht="15" hidden="false" customHeight="false" outlineLevel="0" collapsed="false">
      <c r="A5733" s="49" t="n">
        <v>18167</v>
      </c>
      <c r="B5733" s="49" t="s">
        <v>189</v>
      </c>
      <c r="C5733" s="63" t="n">
        <v>40781</v>
      </c>
      <c r="D5733" s="63" t="n">
        <v>40863</v>
      </c>
      <c r="E5733" s="49" t="n">
        <v>3</v>
      </c>
      <c r="F5733" s="54" t="n">
        <v>0</v>
      </c>
      <c r="G5733" s="54" t="n">
        <v>0</v>
      </c>
      <c r="H5733" s="54" t="n">
        <v>1361.51</v>
      </c>
      <c r="I5733" s="54" t="n">
        <f aca="false">SUM(F5733:H5733)</f>
        <v>1361.51</v>
      </c>
      <c r="J5733" s="49" t="n">
        <f aca="false">Calc!$C$5-D5733</f>
        <v>24</v>
      </c>
      <c r="K5733" s="49" t="n">
        <f aca="false">IF(J5733&lt;=Calc!$C$11,4,IF(J5733&lt;=Calc!$C$12,3,IF(J5733&lt;=Calc!$C$13,2,1)))</f>
        <v>4</v>
      </c>
      <c r="L5733" s="49" t="n">
        <f aca="false">1+(E5733&gt;=Calc!$C$16)+(E5733&gt;=Calc!$C$17)+(E5733&gt;=Calc!$C$18)</f>
        <v>2</v>
      </c>
      <c r="M5733" s="49" t="str">
        <f aca="false">IF(AND(K5733=4,L5733&gt;=3),"Champions",IF(AND(K5733=3,L5733&gt;=3),"Loyal",IF(K5733&gt;=3,"Recent / New",IF(L5733&gt;=3,"At Risk","Hibernating / Lost"))))</f>
        <v>Recent / New</v>
      </c>
      <c r="N5733" s="54" t="n">
        <f aca="false">IF(AND(Calc!$C$2&lt;=2009,Calc!$C$3&gt;=2009),F5733,0)+IF(AND(Calc!$C$2&lt;=2010,Calc!$C$3&gt;=2010),G5733,0)+IF(AND(Calc!$C$2&lt;=2011,Calc!$C$3&gt;=2011),H5733,0)</f>
        <v>1361.51</v>
      </c>
      <c r="O5733" s="61" t="n">
        <f aca="false">IF(AND(N5733&gt;0,OR(Calc!$C$4="*",B5733=Calc!$C$4)),N5733+ROW()*0.000000001,0)</f>
        <v>1361.510005733</v>
      </c>
    </row>
    <row r="5734" customFormat="false" ht="15" hidden="false" customHeight="false" outlineLevel="0" collapsed="false">
      <c r="A5734" s="49" t="n">
        <v>18168</v>
      </c>
      <c r="B5734" s="49" t="s">
        <v>189</v>
      </c>
      <c r="C5734" s="63" t="n">
        <v>40150</v>
      </c>
      <c r="D5734" s="63" t="n">
        <v>40710</v>
      </c>
      <c r="E5734" s="49" t="n">
        <v>16</v>
      </c>
      <c r="F5734" s="54" t="n">
        <v>598.01</v>
      </c>
      <c r="G5734" s="54" t="n">
        <v>2055.59</v>
      </c>
      <c r="H5734" s="54" t="n">
        <v>698.7</v>
      </c>
      <c r="I5734" s="54" t="n">
        <f aca="false">SUM(F5734:H5734)</f>
        <v>3352.3</v>
      </c>
      <c r="J5734" s="49" t="n">
        <f aca="false">Calc!$C$5-D5734</f>
        <v>177</v>
      </c>
      <c r="K5734" s="49" t="n">
        <f aca="false">IF(J5734&lt;=Calc!$C$11,4,IF(J5734&lt;=Calc!$C$12,3,IF(J5734&lt;=Calc!$C$13,2,1)))</f>
        <v>2</v>
      </c>
      <c r="L5734" s="49" t="n">
        <f aca="false">1+(E5734&gt;=Calc!$C$16)+(E5734&gt;=Calc!$C$17)+(E5734&gt;=Calc!$C$18)</f>
        <v>4</v>
      </c>
      <c r="M5734" s="49" t="str">
        <f aca="false">IF(AND(K5734=4,L5734&gt;=3),"Champions",IF(AND(K5734=3,L5734&gt;=3),"Loyal",IF(K5734&gt;=3,"Recent / New",IF(L5734&gt;=3,"At Risk","Hibernating / Lost"))))</f>
        <v>At Risk</v>
      </c>
      <c r="N5734" s="54" t="n">
        <f aca="false">IF(AND(Calc!$C$2&lt;=2009,Calc!$C$3&gt;=2009),F5734,0)+IF(AND(Calc!$C$2&lt;=2010,Calc!$C$3&gt;=2010),G5734,0)+IF(AND(Calc!$C$2&lt;=2011,Calc!$C$3&gt;=2011),H5734,0)</f>
        <v>3352.3</v>
      </c>
      <c r="O5734" s="61" t="n">
        <f aca="false">IF(AND(N5734&gt;0,OR(Calc!$C$4="*",B5734=Calc!$C$4)),N5734+ROW()*0.000000001,0)</f>
        <v>3352.300005734</v>
      </c>
    </row>
    <row r="5735" customFormat="false" ht="15" hidden="false" customHeight="false" outlineLevel="0" collapsed="false">
      <c r="A5735" s="49" t="n">
        <v>18169</v>
      </c>
      <c r="B5735" s="49" t="s">
        <v>189</v>
      </c>
      <c r="C5735" s="63" t="n">
        <v>40826</v>
      </c>
      <c r="D5735" s="63" t="n">
        <v>40826</v>
      </c>
      <c r="E5735" s="49" t="n">
        <v>1</v>
      </c>
      <c r="F5735" s="54" t="n">
        <v>0</v>
      </c>
      <c r="G5735" s="54" t="n">
        <v>0</v>
      </c>
      <c r="H5735" s="54" t="n">
        <v>202.65</v>
      </c>
      <c r="I5735" s="54" t="n">
        <f aca="false">SUM(F5735:H5735)</f>
        <v>202.65</v>
      </c>
      <c r="J5735" s="49" t="n">
        <f aca="false">Calc!$C$5-D5735</f>
        <v>61</v>
      </c>
      <c r="K5735" s="49" t="n">
        <f aca="false">IF(J5735&lt;=Calc!$C$11,4,IF(J5735&lt;=Calc!$C$12,3,IF(J5735&lt;=Calc!$C$13,2,1)))</f>
        <v>3</v>
      </c>
      <c r="L5735" s="49" t="n">
        <f aca="false">1+(E5735&gt;=Calc!$C$16)+(E5735&gt;=Calc!$C$17)+(E5735&gt;=Calc!$C$18)</f>
        <v>1</v>
      </c>
      <c r="M5735" s="49" t="str">
        <f aca="false">IF(AND(K5735=4,L5735&gt;=3),"Champions",IF(AND(K5735=3,L5735&gt;=3),"Loyal",IF(K5735&gt;=3,"Recent / New",IF(L5735&gt;=3,"At Risk","Hibernating / Lost"))))</f>
        <v>Recent / New</v>
      </c>
      <c r="N5735" s="54" t="n">
        <f aca="false">IF(AND(Calc!$C$2&lt;=2009,Calc!$C$3&gt;=2009),F5735,0)+IF(AND(Calc!$C$2&lt;=2010,Calc!$C$3&gt;=2010),G5735,0)+IF(AND(Calc!$C$2&lt;=2011,Calc!$C$3&gt;=2011),H5735,0)</f>
        <v>202.65</v>
      </c>
      <c r="O5735" s="61" t="n">
        <f aca="false">IF(AND(N5735&gt;0,OR(Calc!$C$4="*",B5735=Calc!$C$4)),N5735+ROW()*0.000000001,0)</f>
        <v>202.650005735</v>
      </c>
    </row>
    <row r="5736" customFormat="false" ht="15" hidden="false" customHeight="false" outlineLevel="0" collapsed="false">
      <c r="A5736" s="49" t="n">
        <v>18170</v>
      </c>
      <c r="B5736" s="49" t="s">
        <v>189</v>
      </c>
      <c r="C5736" s="63" t="n">
        <v>40186</v>
      </c>
      <c r="D5736" s="63" t="n">
        <v>40853</v>
      </c>
      <c r="E5736" s="49" t="n">
        <v>9</v>
      </c>
      <c r="F5736" s="54" t="n">
        <v>0</v>
      </c>
      <c r="G5736" s="54" t="n">
        <v>1897.69</v>
      </c>
      <c r="H5736" s="54" t="n">
        <v>980.31</v>
      </c>
      <c r="I5736" s="54" t="n">
        <f aca="false">SUM(F5736:H5736)</f>
        <v>2878</v>
      </c>
      <c r="J5736" s="49" t="n">
        <f aca="false">Calc!$C$5-D5736</f>
        <v>34</v>
      </c>
      <c r="K5736" s="49" t="n">
        <f aca="false">IF(J5736&lt;=Calc!$C$11,4,IF(J5736&lt;=Calc!$C$12,3,IF(J5736&lt;=Calc!$C$13,2,1)))</f>
        <v>3</v>
      </c>
      <c r="L5736" s="49" t="n">
        <f aca="false">1+(E5736&gt;=Calc!$C$16)+(E5736&gt;=Calc!$C$17)+(E5736&gt;=Calc!$C$18)</f>
        <v>4</v>
      </c>
      <c r="M5736" s="49" t="str">
        <f aca="false">IF(AND(K5736=4,L5736&gt;=3),"Champions",IF(AND(K5736=3,L5736&gt;=3),"Loyal",IF(K5736&gt;=3,"Recent / New",IF(L5736&gt;=3,"At Risk","Hibernating / Lost"))))</f>
        <v>Loyal</v>
      </c>
      <c r="N5736" s="54" t="n">
        <f aca="false">IF(AND(Calc!$C$2&lt;=2009,Calc!$C$3&gt;=2009),F5736,0)+IF(AND(Calc!$C$2&lt;=2010,Calc!$C$3&gt;=2010),G5736,0)+IF(AND(Calc!$C$2&lt;=2011,Calc!$C$3&gt;=2011),H5736,0)</f>
        <v>2878</v>
      </c>
      <c r="O5736" s="61" t="n">
        <f aca="false">IF(AND(N5736&gt;0,OR(Calc!$C$4="*",B5736=Calc!$C$4)),N5736+ROW()*0.000000001,0)</f>
        <v>2878.000005736</v>
      </c>
    </row>
    <row r="5737" customFormat="false" ht="15" hidden="false" customHeight="false" outlineLevel="0" collapsed="false">
      <c r="A5737" s="49" t="n">
        <v>18171</v>
      </c>
      <c r="B5737" s="49" t="s">
        <v>189</v>
      </c>
      <c r="C5737" s="63" t="n">
        <v>40183</v>
      </c>
      <c r="D5737" s="63" t="n">
        <v>40828</v>
      </c>
      <c r="E5737" s="49" t="n">
        <v>9</v>
      </c>
      <c r="F5737" s="54" t="n">
        <v>0</v>
      </c>
      <c r="G5737" s="54" t="n">
        <v>1206</v>
      </c>
      <c r="H5737" s="54" t="n">
        <v>1208.51</v>
      </c>
      <c r="I5737" s="54" t="n">
        <f aca="false">SUM(F5737:H5737)</f>
        <v>2414.51</v>
      </c>
      <c r="J5737" s="49" t="n">
        <f aca="false">Calc!$C$5-D5737</f>
        <v>59</v>
      </c>
      <c r="K5737" s="49" t="n">
        <f aca="false">IF(J5737&lt;=Calc!$C$11,4,IF(J5737&lt;=Calc!$C$12,3,IF(J5737&lt;=Calc!$C$13,2,1)))</f>
        <v>3</v>
      </c>
      <c r="L5737" s="49" t="n">
        <f aca="false">1+(E5737&gt;=Calc!$C$16)+(E5737&gt;=Calc!$C$17)+(E5737&gt;=Calc!$C$18)</f>
        <v>4</v>
      </c>
      <c r="M5737" s="49" t="str">
        <f aca="false">IF(AND(K5737=4,L5737&gt;=3),"Champions",IF(AND(K5737=3,L5737&gt;=3),"Loyal",IF(K5737&gt;=3,"Recent / New",IF(L5737&gt;=3,"At Risk","Hibernating / Lost"))))</f>
        <v>Loyal</v>
      </c>
      <c r="N5737" s="54" t="n">
        <f aca="false">IF(AND(Calc!$C$2&lt;=2009,Calc!$C$3&gt;=2009),F5737,0)+IF(AND(Calc!$C$2&lt;=2010,Calc!$C$3&gt;=2010),G5737,0)+IF(AND(Calc!$C$2&lt;=2011,Calc!$C$3&gt;=2011),H5737,0)</f>
        <v>2414.51</v>
      </c>
      <c r="O5737" s="61" t="n">
        <f aca="false">IF(AND(N5737&gt;0,OR(Calc!$C$4="*",B5737=Calc!$C$4)),N5737+ROW()*0.000000001,0)</f>
        <v>2414.510005737</v>
      </c>
    </row>
    <row r="5738" customFormat="false" ht="15" hidden="false" customHeight="false" outlineLevel="0" collapsed="false">
      <c r="A5738" s="49" t="n">
        <v>18172</v>
      </c>
      <c r="B5738" s="49" t="s">
        <v>189</v>
      </c>
      <c r="C5738" s="63" t="n">
        <v>40158</v>
      </c>
      <c r="D5738" s="63" t="n">
        <v>40872</v>
      </c>
      <c r="E5738" s="49" t="n">
        <v>52</v>
      </c>
      <c r="F5738" s="54" t="n">
        <v>233.1</v>
      </c>
      <c r="G5738" s="54" t="n">
        <v>9565.96</v>
      </c>
      <c r="H5738" s="54" t="n">
        <v>7490.17</v>
      </c>
      <c r="I5738" s="54" t="n">
        <f aca="false">SUM(F5738:H5738)</f>
        <v>17289.23</v>
      </c>
      <c r="J5738" s="49" t="n">
        <f aca="false">Calc!$C$5-D5738</f>
        <v>15</v>
      </c>
      <c r="K5738" s="49" t="n">
        <f aca="false">IF(J5738&lt;=Calc!$C$11,4,IF(J5738&lt;=Calc!$C$12,3,IF(J5738&lt;=Calc!$C$13,2,1)))</f>
        <v>4</v>
      </c>
      <c r="L5738" s="49" t="n">
        <f aca="false">1+(E5738&gt;=Calc!$C$16)+(E5738&gt;=Calc!$C$17)+(E5738&gt;=Calc!$C$18)</f>
        <v>4</v>
      </c>
      <c r="M5738" s="49" t="str">
        <f aca="false">IF(AND(K5738=4,L5738&gt;=3),"Champions",IF(AND(K5738=3,L5738&gt;=3),"Loyal",IF(K5738&gt;=3,"Recent / New",IF(L5738&gt;=3,"At Risk","Hibernating / Lost"))))</f>
        <v>Champions</v>
      </c>
      <c r="N5738" s="54" t="n">
        <f aca="false">IF(AND(Calc!$C$2&lt;=2009,Calc!$C$3&gt;=2009),F5738,0)+IF(AND(Calc!$C$2&lt;=2010,Calc!$C$3&gt;=2010),G5738,0)+IF(AND(Calc!$C$2&lt;=2011,Calc!$C$3&gt;=2011),H5738,0)</f>
        <v>17289.23</v>
      </c>
      <c r="O5738" s="61" t="n">
        <f aca="false">IF(AND(N5738&gt;0,OR(Calc!$C$4="*",B5738=Calc!$C$4)),N5738+ROW()*0.000000001,0)</f>
        <v>17289.230005738</v>
      </c>
    </row>
    <row r="5739" customFormat="false" ht="15" hidden="false" customHeight="false" outlineLevel="0" collapsed="false">
      <c r="A5739" s="49" t="n">
        <v>18173</v>
      </c>
      <c r="B5739" s="49" t="s">
        <v>189</v>
      </c>
      <c r="C5739" s="63" t="n">
        <v>40274</v>
      </c>
      <c r="D5739" s="63" t="n">
        <v>40800</v>
      </c>
      <c r="E5739" s="49" t="n">
        <v>5</v>
      </c>
      <c r="F5739" s="54" t="n">
        <v>0</v>
      </c>
      <c r="G5739" s="54" t="n">
        <v>589.52</v>
      </c>
      <c r="H5739" s="54" t="n">
        <v>2106.84</v>
      </c>
      <c r="I5739" s="54" t="n">
        <f aca="false">SUM(F5739:H5739)</f>
        <v>2696.36</v>
      </c>
      <c r="J5739" s="49" t="n">
        <f aca="false">Calc!$C$5-D5739</f>
        <v>87</v>
      </c>
      <c r="K5739" s="49" t="n">
        <f aca="false">IF(J5739&lt;=Calc!$C$11,4,IF(J5739&lt;=Calc!$C$12,3,IF(J5739&lt;=Calc!$C$13,2,1)))</f>
        <v>3</v>
      </c>
      <c r="L5739" s="49" t="n">
        <f aca="false">1+(E5739&gt;=Calc!$C$16)+(E5739&gt;=Calc!$C$17)+(E5739&gt;=Calc!$C$18)</f>
        <v>3</v>
      </c>
      <c r="M5739" s="49" t="str">
        <f aca="false">IF(AND(K5739=4,L5739&gt;=3),"Champions",IF(AND(K5739=3,L5739&gt;=3),"Loyal",IF(K5739&gt;=3,"Recent / New",IF(L5739&gt;=3,"At Risk","Hibernating / Lost"))))</f>
        <v>Loyal</v>
      </c>
      <c r="N5739" s="54" t="n">
        <f aca="false">IF(AND(Calc!$C$2&lt;=2009,Calc!$C$3&gt;=2009),F5739,0)+IF(AND(Calc!$C$2&lt;=2010,Calc!$C$3&gt;=2010),G5739,0)+IF(AND(Calc!$C$2&lt;=2011,Calc!$C$3&gt;=2011),H5739,0)</f>
        <v>2696.36</v>
      </c>
      <c r="O5739" s="61" t="n">
        <f aca="false">IF(AND(N5739&gt;0,OR(Calc!$C$4="*",B5739=Calc!$C$4)),N5739+ROW()*0.000000001,0)</f>
        <v>2696.360005739</v>
      </c>
    </row>
    <row r="5740" customFormat="false" ht="15" hidden="false" customHeight="false" outlineLevel="0" collapsed="false">
      <c r="A5740" s="49" t="n">
        <v>18174</v>
      </c>
      <c r="B5740" s="49" t="s">
        <v>189</v>
      </c>
      <c r="C5740" s="63" t="n">
        <v>40283</v>
      </c>
      <c r="D5740" s="63" t="n">
        <v>40879</v>
      </c>
      <c r="E5740" s="49" t="n">
        <v>2</v>
      </c>
      <c r="F5740" s="54" t="n">
        <v>0</v>
      </c>
      <c r="G5740" s="54" t="n">
        <v>58.5</v>
      </c>
      <c r="H5740" s="54" t="n">
        <v>104</v>
      </c>
      <c r="I5740" s="54" t="n">
        <f aca="false">SUM(F5740:H5740)</f>
        <v>162.5</v>
      </c>
      <c r="J5740" s="49" t="n">
        <f aca="false">Calc!$C$5-D5740</f>
        <v>8</v>
      </c>
      <c r="K5740" s="49" t="n">
        <f aca="false">IF(J5740&lt;=Calc!$C$11,4,IF(J5740&lt;=Calc!$C$12,3,IF(J5740&lt;=Calc!$C$13,2,1)))</f>
        <v>4</v>
      </c>
      <c r="L5740" s="49" t="n">
        <f aca="false">1+(E5740&gt;=Calc!$C$16)+(E5740&gt;=Calc!$C$17)+(E5740&gt;=Calc!$C$18)</f>
        <v>2</v>
      </c>
      <c r="M5740" s="49" t="str">
        <f aca="false">IF(AND(K5740=4,L5740&gt;=3),"Champions",IF(AND(K5740=3,L5740&gt;=3),"Loyal",IF(K5740&gt;=3,"Recent / New",IF(L5740&gt;=3,"At Risk","Hibernating / Lost"))))</f>
        <v>Recent / New</v>
      </c>
      <c r="N5740" s="54" t="n">
        <f aca="false">IF(AND(Calc!$C$2&lt;=2009,Calc!$C$3&gt;=2009),F5740,0)+IF(AND(Calc!$C$2&lt;=2010,Calc!$C$3&gt;=2010),G5740,0)+IF(AND(Calc!$C$2&lt;=2011,Calc!$C$3&gt;=2011),H5740,0)</f>
        <v>162.5</v>
      </c>
      <c r="O5740" s="61" t="n">
        <f aca="false">IF(AND(N5740&gt;0,OR(Calc!$C$4="*",B5740=Calc!$C$4)),N5740+ROW()*0.000000001,0)</f>
        <v>162.50000574</v>
      </c>
    </row>
    <row r="5741" customFormat="false" ht="15" hidden="false" customHeight="false" outlineLevel="0" collapsed="false">
      <c r="A5741" s="49" t="n">
        <v>18175</v>
      </c>
      <c r="B5741" s="49" t="s">
        <v>189</v>
      </c>
      <c r="C5741" s="63" t="n">
        <v>40211</v>
      </c>
      <c r="D5741" s="63" t="n">
        <v>40211</v>
      </c>
      <c r="E5741" s="49" t="n">
        <v>1</v>
      </c>
      <c r="F5741" s="54" t="n">
        <v>0</v>
      </c>
      <c r="G5741" s="54" t="n">
        <v>176.1</v>
      </c>
      <c r="H5741" s="54" t="n">
        <v>0</v>
      </c>
      <c r="I5741" s="54" t="n">
        <f aca="false">SUM(F5741:H5741)</f>
        <v>176.1</v>
      </c>
      <c r="J5741" s="49" t="n">
        <f aca="false">Calc!$C$5-D5741</f>
        <v>676</v>
      </c>
      <c r="K5741" s="49" t="n">
        <f aca="false">IF(J5741&lt;=Calc!$C$11,4,IF(J5741&lt;=Calc!$C$12,3,IF(J5741&lt;=Calc!$C$13,2,1)))</f>
        <v>1</v>
      </c>
      <c r="L5741" s="49" t="n">
        <f aca="false">1+(E5741&gt;=Calc!$C$16)+(E5741&gt;=Calc!$C$17)+(E5741&gt;=Calc!$C$18)</f>
        <v>1</v>
      </c>
      <c r="M5741" s="49" t="str">
        <f aca="false">IF(AND(K5741=4,L5741&gt;=3),"Champions",IF(AND(K5741=3,L5741&gt;=3),"Loyal",IF(K5741&gt;=3,"Recent / New",IF(L5741&gt;=3,"At Risk","Hibernating / Lost"))))</f>
        <v>Hibernating / Lost</v>
      </c>
      <c r="N5741" s="54" t="n">
        <f aca="false">IF(AND(Calc!$C$2&lt;=2009,Calc!$C$3&gt;=2009),F5741,0)+IF(AND(Calc!$C$2&lt;=2010,Calc!$C$3&gt;=2010),G5741,0)+IF(AND(Calc!$C$2&lt;=2011,Calc!$C$3&gt;=2011),H5741,0)</f>
        <v>176.1</v>
      </c>
      <c r="O5741" s="61" t="n">
        <f aca="false">IF(AND(N5741&gt;0,OR(Calc!$C$4="*",B5741=Calc!$C$4)),N5741+ROW()*0.000000001,0)</f>
        <v>176.100005741</v>
      </c>
    </row>
    <row r="5742" customFormat="false" ht="15" hidden="false" customHeight="false" outlineLevel="0" collapsed="false">
      <c r="A5742" s="49" t="n">
        <v>18176</v>
      </c>
      <c r="B5742" s="49" t="s">
        <v>189</v>
      </c>
      <c r="C5742" s="63" t="n">
        <v>40528</v>
      </c>
      <c r="D5742" s="63" t="n">
        <v>40528</v>
      </c>
      <c r="E5742" s="49" t="n">
        <v>1</v>
      </c>
      <c r="F5742" s="54" t="n">
        <v>0</v>
      </c>
      <c r="G5742" s="54" t="n">
        <v>448.65</v>
      </c>
      <c r="H5742" s="54" t="n">
        <v>0</v>
      </c>
      <c r="I5742" s="54" t="n">
        <f aca="false">SUM(F5742:H5742)</f>
        <v>448.65</v>
      </c>
      <c r="J5742" s="49" t="n">
        <f aca="false">Calc!$C$5-D5742</f>
        <v>359</v>
      </c>
      <c r="K5742" s="49" t="n">
        <f aca="false">IF(J5742&lt;=Calc!$C$11,4,IF(J5742&lt;=Calc!$C$12,3,IF(J5742&lt;=Calc!$C$13,2,1)))</f>
        <v>2</v>
      </c>
      <c r="L5742" s="49" t="n">
        <f aca="false">1+(E5742&gt;=Calc!$C$16)+(E5742&gt;=Calc!$C$17)+(E5742&gt;=Calc!$C$18)</f>
        <v>1</v>
      </c>
      <c r="M5742" s="49" t="str">
        <f aca="false">IF(AND(K5742=4,L5742&gt;=3),"Champions",IF(AND(K5742=3,L5742&gt;=3),"Loyal",IF(K5742&gt;=3,"Recent / New",IF(L5742&gt;=3,"At Risk","Hibernating / Lost"))))</f>
        <v>Hibernating / Lost</v>
      </c>
      <c r="N5742" s="54" t="n">
        <f aca="false">IF(AND(Calc!$C$2&lt;=2009,Calc!$C$3&gt;=2009),F5742,0)+IF(AND(Calc!$C$2&lt;=2010,Calc!$C$3&gt;=2010),G5742,0)+IF(AND(Calc!$C$2&lt;=2011,Calc!$C$3&gt;=2011),H5742,0)</f>
        <v>448.65</v>
      </c>
      <c r="O5742" s="61" t="n">
        <f aca="false">IF(AND(N5742&gt;0,OR(Calc!$C$4="*",B5742=Calc!$C$4)),N5742+ROW()*0.000000001,0)</f>
        <v>448.650005742</v>
      </c>
    </row>
    <row r="5743" customFormat="false" ht="15" hidden="false" customHeight="false" outlineLevel="0" collapsed="false">
      <c r="A5743" s="49" t="n">
        <v>18177</v>
      </c>
      <c r="B5743" s="49" t="s">
        <v>189</v>
      </c>
      <c r="C5743" s="63" t="n">
        <v>40162</v>
      </c>
      <c r="D5743" s="63" t="n">
        <v>40855</v>
      </c>
      <c r="E5743" s="49" t="n">
        <v>9</v>
      </c>
      <c r="F5743" s="54" t="n">
        <v>334.5</v>
      </c>
      <c r="G5743" s="54" t="n">
        <v>540.95</v>
      </c>
      <c r="H5743" s="54" t="n">
        <v>1313.62</v>
      </c>
      <c r="I5743" s="54" t="n">
        <f aca="false">SUM(F5743:H5743)</f>
        <v>2189.07</v>
      </c>
      <c r="J5743" s="49" t="n">
        <f aca="false">Calc!$C$5-D5743</f>
        <v>32</v>
      </c>
      <c r="K5743" s="49" t="n">
        <f aca="false">IF(J5743&lt;=Calc!$C$11,4,IF(J5743&lt;=Calc!$C$12,3,IF(J5743&lt;=Calc!$C$13,2,1)))</f>
        <v>3</v>
      </c>
      <c r="L5743" s="49" t="n">
        <f aca="false">1+(E5743&gt;=Calc!$C$16)+(E5743&gt;=Calc!$C$17)+(E5743&gt;=Calc!$C$18)</f>
        <v>4</v>
      </c>
      <c r="M5743" s="49" t="str">
        <f aca="false">IF(AND(K5743=4,L5743&gt;=3),"Champions",IF(AND(K5743=3,L5743&gt;=3),"Loyal",IF(K5743&gt;=3,"Recent / New",IF(L5743&gt;=3,"At Risk","Hibernating / Lost"))))</f>
        <v>Loyal</v>
      </c>
      <c r="N5743" s="54" t="n">
        <f aca="false">IF(AND(Calc!$C$2&lt;=2009,Calc!$C$3&gt;=2009),F5743,0)+IF(AND(Calc!$C$2&lt;=2010,Calc!$C$3&gt;=2010),G5743,0)+IF(AND(Calc!$C$2&lt;=2011,Calc!$C$3&gt;=2011),H5743,0)</f>
        <v>2189.07</v>
      </c>
      <c r="O5743" s="61" t="n">
        <f aca="false">IF(AND(N5743&gt;0,OR(Calc!$C$4="*",B5743=Calc!$C$4)),N5743+ROW()*0.000000001,0)</f>
        <v>2189.070005743</v>
      </c>
    </row>
    <row r="5744" customFormat="false" ht="15" hidden="false" customHeight="false" outlineLevel="0" collapsed="false">
      <c r="A5744" s="49" t="n">
        <v>18178</v>
      </c>
      <c r="B5744" s="49" t="s">
        <v>189</v>
      </c>
      <c r="C5744" s="63" t="n">
        <v>40227</v>
      </c>
      <c r="D5744" s="63" t="n">
        <v>40758</v>
      </c>
      <c r="E5744" s="49" t="n">
        <v>11</v>
      </c>
      <c r="F5744" s="54" t="n">
        <v>0</v>
      </c>
      <c r="G5744" s="54" t="n">
        <v>4781.73</v>
      </c>
      <c r="H5744" s="54" t="n">
        <v>1272.76</v>
      </c>
      <c r="I5744" s="54" t="n">
        <f aca="false">SUM(F5744:H5744)</f>
        <v>6054.49</v>
      </c>
      <c r="J5744" s="49" t="n">
        <f aca="false">Calc!$C$5-D5744</f>
        <v>129</v>
      </c>
      <c r="K5744" s="49" t="n">
        <f aca="false">IF(J5744&lt;=Calc!$C$11,4,IF(J5744&lt;=Calc!$C$12,3,IF(J5744&lt;=Calc!$C$13,2,1)))</f>
        <v>2</v>
      </c>
      <c r="L5744" s="49" t="n">
        <f aca="false">1+(E5744&gt;=Calc!$C$16)+(E5744&gt;=Calc!$C$17)+(E5744&gt;=Calc!$C$18)</f>
        <v>4</v>
      </c>
      <c r="M5744" s="49" t="str">
        <f aca="false">IF(AND(K5744=4,L5744&gt;=3),"Champions",IF(AND(K5744=3,L5744&gt;=3),"Loyal",IF(K5744&gt;=3,"Recent / New",IF(L5744&gt;=3,"At Risk","Hibernating / Lost"))))</f>
        <v>At Risk</v>
      </c>
      <c r="N5744" s="54" t="n">
        <f aca="false">IF(AND(Calc!$C$2&lt;=2009,Calc!$C$3&gt;=2009),F5744,0)+IF(AND(Calc!$C$2&lt;=2010,Calc!$C$3&gt;=2010),G5744,0)+IF(AND(Calc!$C$2&lt;=2011,Calc!$C$3&gt;=2011),H5744,0)</f>
        <v>6054.49</v>
      </c>
      <c r="O5744" s="61" t="n">
        <f aca="false">IF(AND(N5744&gt;0,OR(Calc!$C$4="*",B5744=Calc!$C$4)),N5744+ROW()*0.000000001,0)</f>
        <v>6054.490005744</v>
      </c>
    </row>
    <row r="5745" customFormat="false" ht="15" hidden="false" customHeight="false" outlineLevel="0" collapsed="false">
      <c r="A5745" s="49" t="n">
        <v>18179</v>
      </c>
      <c r="B5745" s="49" t="s">
        <v>189</v>
      </c>
      <c r="C5745" s="63" t="n">
        <v>40223</v>
      </c>
      <c r="D5745" s="63" t="n">
        <v>40877</v>
      </c>
      <c r="E5745" s="49" t="n">
        <v>8</v>
      </c>
      <c r="F5745" s="54" t="n">
        <v>0</v>
      </c>
      <c r="G5745" s="54" t="n">
        <v>754.38</v>
      </c>
      <c r="H5745" s="54" t="n">
        <v>1793.17</v>
      </c>
      <c r="I5745" s="54" t="n">
        <f aca="false">SUM(F5745:H5745)</f>
        <v>2547.55</v>
      </c>
      <c r="J5745" s="49" t="n">
        <f aca="false">Calc!$C$5-D5745</f>
        <v>10</v>
      </c>
      <c r="K5745" s="49" t="n">
        <f aca="false">IF(J5745&lt;=Calc!$C$11,4,IF(J5745&lt;=Calc!$C$12,3,IF(J5745&lt;=Calc!$C$13,2,1)))</f>
        <v>4</v>
      </c>
      <c r="L5745" s="49" t="n">
        <f aca="false">1+(E5745&gt;=Calc!$C$16)+(E5745&gt;=Calc!$C$17)+(E5745&gt;=Calc!$C$18)</f>
        <v>4</v>
      </c>
      <c r="M5745" s="49" t="str">
        <f aca="false">IF(AND(K5745=4,L5745&gt;=3),"Champions",IF(AND(K5745=3,L5745&gt;=3),"Loyal",IF(K5745&gt;=3,"Recent / New",IF(L5745&gt;=3,"At Risk","Hibernating / Lost"))))</f>
        <v>Champions</v>
      </c>
      <c r="N5745" s="54" t="n">
        <f aca="false">IF(AND(Calc!$C$2&lt;=2009,Calc!$C$3&gt;=2009),F5745,0)+IF(AND(Calc!$C$2&lt;=2010,Calc!$C$3&gt;=2010),G5745,0)+IF(AND(Calc!$C$2&lt;=2011,Calc!$C$3&gt;=2011),H5745,0)</f>
        <v>2547.55</v>
      </c>
      <c r="O5745" s="61" t="n">
        <f aca="false">IF(AND(N5745&gt;0,OR(Calc!$C$4="*",B5745=Calc!$C$4)),N5745+ROW()*0.000000001,0)</f>
        <v>2547.550005745</v>
      </c>
    </row>
    <row r="5746" customFormat="false" ht="15" hidden="false" customHeight="false" outlineLevel="0" collapsed="false">
      <c r="A5746" s="49" t="n">
        <v>18180</v>
      </c>
      <c r="B5746" s="49" t="s">
        <v>189</v>
      </c>
      <c r="C5746" s="63" t="n">
        <v>40744</v>
      </c>
      <c r="D5746" s="63" t="n">
        <v>40882</v>
      </c>
      <c r="E5746" s="49" t="n">
        <v>6</v>
      </c>
      <c r="F5746" s="54" t="n">
        <v>0</v>
      </c>
      <c r="G5746" s="54" t="n">
        <v>0</v>
      </c>
      <c r="H5746" s="54" t="n">
        <v>1843.75</v>
      </c>
      <c r="I5746" s="54" t="n">
        <f aca="false">SUM(F5746:H5746)</f>
        <v>1843.75</v>
      </c>
      <c r="J5746" s="49" t="n">
        <f aca="false">Calc!$C$5-D5746</f>
        <v>5</v>
      </c>
      <c r="K5746" s="49" t="n">
        <f aca="false">IF(J5746&lt;=Calc!$C$11,4,IF(J5746&lt;=Calc!$C$12,3,IF(J5746&lt;=Calc!$C$13,2,1)))</f>
        <v>4</v>
      </c>
      <c r="L5746" s="49" t="n">
        <f aca="false">1+(E5746&gt;=Calc!$C$16)+(E5746&gt;=Calc!$C$17)+(E5746&gt;=Calc!$C$18)</f>
        <v>3</v>
      </c>
      <c r="M5746" s="49" t="str">
        <f aca="false">IF(AND(K5746=4,L5746&gt;=3),"Champions",IF(AND(K5746=3,L5746&gt;=3),"Loyal",IF(K5746&gt;=3,"Recent / New",IF(L5746&gt;=3,"At Risk","Hibernating / Lost"))))</f>
        <v>Champions</v>
      </c>
      <c r="N5746" s="54" t="n">
        <f aca="false">IF(AND(Calc!$C$2&lt;=2009,Calc!$C$3&gt;=2009),F5746,0)+IF(AND(Calc!$C$2&lt;=2010,Calc!$C$3&gt;=2010),G5746,0)+IF(AND(Calc!$C$2&lt;=2011,Calc!$C$3&gt;=2011),H5746,0)</f>
        <v>1843.75</v>
      </c>
      <c r="O5746" s="61" t="n">
        <f aca="false">IF(AND(N5746&gt;0,OR(Calc!$C$4="*",B5746=Calc!$C$4)),N5746+ROW()*0.000000001,0)</f>
        <v>1843.750005746</v>
      </c>
    </row>
    <row r="5747" customFormat="false" ht="15" hidden="false" customHeight="false" outlineLevel="0" collapsed="false">
      <c r="A5747" s="49" t="n">
        <v>18181</v>
      </c>
      <c r="B5747" s="49" t="s">
        <v>189</v>
      </c>
      <c r="C5747" s="63" t="n">
        <v>40151</v>
      </c>
      <c r="D5747" s="63" t="n">
        <v>40862</v>
      </c>
      <c r="E5747" s="49" t="n">
        <v>5</v>
      </c>
      <c r="F5747" s="54" t="n">
        <v>298.99</v>
      </c>
      <c r="G5747" s="54" t="n">
        <v>500.77</v>
      </c>
      <c r="H5747" s="54" t="n">
        <v>366.85</v>
      </c>
      <c r="I5747" s="54" t="n">
        <f aca="false">SUM(F5747:H5747)</f>
        <v>1166.61</v>
      </c>
      <c r="J5747" s="49" t="n">
        <f aca="false">Calc!$C$5-D5747</f>
        <v>25</v>
      </c>
      <c r="K5747" s="49" t="n">
        <f aca="false">IF(J5747&lt;=Calc!$C$11,4,IF(J5747&lt;=Calc!$C$12,3,IF(J5747&lt;=Calc!$C$13,2,1)))</f>
        <v>4</v>
      </c>
      <c r="L5747" s="49" t="n">
        <f aca="false">1+(E5747&gt;=Calc!$C$16)+(E5747&gt;=Calc!$C$17)+(E5747&gt;=Calc!$C$18)</f>
        <v>3</v>
      </c>
      <c r="M5747" s="49" t="str">
        <f aca="false">IF(AND(K5747=4,L5747&gt;=3),"Champions",IF(AND(K5747=3,L5747&gt;=3),"Loyal",IF(K5747&gt;=3,"Recent / New",IF(L5747&gt;=3,"At Risk","Hibernating / Lost"))))</f>
        <v>Champions</v>
      </c>
      <c r="N5747" s="54" t="n">
        <f aca="false">IF(AND(Calc!$C$2&lt;=2009,Calc!$C$3&gt;=2009),F5747,0)+IF(AND(Calc!$C$2&lt;=2010,Calc!$C$3&gt;=2010),G5747,0)+IF(AND(Calc!$C$2&lt;=2011,Calc!$C$3&gt;=2011),H5747,0)</f>
        <v>1166.61</v>
      </c>
      <c r="O5747" s="61" t="n">
        <f aca="false">IF(AND(N5747&gt;0,OR(Calc!$C$4="*",B5747=Calc!$C$4)),N5747+ROW()*0.000000001,0)</f>
        <v>1166.610005747</v>
      </c>
    </row>
    <row r="5748" customFormat="false" ht="15" hidden="false" customHeight="false" outlineLevel="0" collapsed="false">
      <c r="A5748" s="49" t="n">
        <v>18182</v>
      </c>
      <c r="B5748" s="49" t="s">
        <v>189</v>
      </c>
      <c r="C5748" s="63" t="n">
        <v>40423</v>
      </c>
      <c r="D5748" s="63" t="n">
        <v>40423</v>
      </c>
      <c r="E5748" s="49" t="n">
        <v>1</v>
      </c>
      <c r="F5748" s="54" t="n">
        <v>0</v>
      </c>
      <c r="G5748" s="54" t="n">
        <v>291.13</v>
      </c>
      <c r="H5748" s="54" t="n">
        <v>0</v>
      </c>
      <c r="I5748" s="54" t="n">
        <f aca="false">SUM(F5748:H5748)</f>
        <v>291.13</v>
      </c>
      <c r="J5748" s="49" t="n">
        <f aca="false">Calc!$C$5-D5748</f>
        <v>464</v>
      </c>
      <c r="K5748" s="49" t="n">
        <f aca="false">IF(J5748&lt;=Calc!$C$11,4,IF(J5748&lt;=Calc!$C$12,3,IF(J5748&lt;=Calc!$C$13,2,1)))</f>
        <v>1</v>
      </c>
      <c r="L5748" s="49" t="n">
        <f aca="false">1+(E5748&gt;=Calc!$C$16)+(E5748&gt;=Calc!$C$17)+(E5748&gt;=Calc!$C$18)</f>
        <v>1</v>
      </c>
      <c r="M5748" s="49" t="str">
        <f aca="false">IF(AND(K5748=4,L5748&gt;=3),"Champions",IF(AND(K5748=3,L5748&gt;=3),"Loyal",IF(K5748&gt;=3,"Recent / New",IF(L5748&gt;=3,"At Risk","Hibernating / Lost"))))</f>
        <v>Hibernating / Lost</v>
      </c>
      <c r="N5748" s="54" t="n">
        <f aca="false">IF(AND(Calc!$C$2&lt;=2009,Calc!$C$3&gt;=2009),F5748,0)+IF(AND(Calc!$C$2&lt;=2010,Calc!$C$3&gt;=2010),G5748,0)+IF(AND(Calc!$C$2&lt;=2011,Calc!$C$3&gt;=2011),H5748,0)</f>
        <v>291.13</v>
      </c>
      <c r="O5748" s="61" t="n">
        <f aca="false">IF(AND(N5748&gt;0,OR(Calc!$C$4="*",B5748=Calc!$C$4)),N5748+ROW()*0.000000001,0)</f>
        <v>291.130005748</v>
      </c>
    </row>
    <row r="5749" customFormat="false" ht="15" hidden="false" customHeight="false" outlineLevel="0" collapsed="false">
      <c r="A5749" s="49" t="n">
        <v>18183</v>
      </c>
      <c r="B5749" s="49" t="s">
        <v>189</v>
      </c>
      <c r="C5749" s="63" t="n">
        <v>40612</v>
      </c>
      <c r="D5749" s="63" t="n">
        <v>40659</v>
      </c>
      <c r="E5749" s="49" t="n">
        <v>2</v>
      </c>
      <c r="F5749" s="54" t="n">
        <v>0</v>
      </c>
      <c r="G5749" s="54" t="n">
        <v>0</v>
      </c>
      <c r="H5749" s="54" t="n">
        <v>600.52</v>
      </c>
      <c r="I5749" s="54" t="n">
        <f aca="false">SUM(F5749:H5749)</f>
        <v>600.52</v>
      </c>
      <c r="J5749" s="49" t="n">
        <f aca="false">Calc!$C$5-D5749</f>
        <v>228</v>
      </c>
      <c r="K5749" s="49" t="n">
        <f aca="false">IF(J5749&lt;=Calc!$C$11,4,IF(J5749&lt;=Calc!$C$12,3,IF(J5749&lt;=Calc!$C$13,2,1)))</f>
        <v>2</v>
      </c>
      <c r="L5749" s="49" t="n">
        <f aca="false">1+(E5749&gt;=Calc!$C$16)+(E5749&gt;=Calc!$C$17)+(E5749&gt;=Calc!$C$18)</f>
        <v>2</v>
      </c>
      <c r="M5749" s="49" t="str">
        <f aca="false">IF(AND(K5749=4,L5749&gt;=3),"Champions",IF(AND(K5749=3,L5749&gt;=3),"Loyal",IF(K5749&gt;=3,"Recent / New",IF(L5749&gt;=3,"At Risk","Hibernating / Lost"))))</f>
        <v>Hibernating / Lost</v>
      </c>
      <c r="N5749" s="54" t="n">
        <f aca="false">IF(AND(Calc!$C$2&lt;=2009,Calc!$C$3&gt;=2009),F5749,0)+IF(AND(Calc!$C$2&lt;=2010,Calc!$C$3&gt;=2010),G5749,0)+IF(AND(Calc!$C$2&lt;=2011,Calc!$C$3&gt;=2011),H5749,0)</f>
        <v>600.52</v>
      </c>
      <c r="O5749" s="61" t="n">
        <f aca="false">IF(AND(N5749&gt;0,OR(Calc!$C$4="*",B5749=Calc!$C$4)),N5749+ROW()*0.000000001,0)</f>
        <v>600.520005749</v>
      </c>
    </row>
    <row r="5750" customFormat="false" ht="15" hidden="false" customHeight="false" outlineLevel="0" collapsed="false">
      <c r="A5750" s="49" t="n">
        <v>18184</v>
      </c>
      <c r="B5750" s="49" t="s">
        <v>189</v>
      </c>
      <c r="C5750" s="63" t="n">
        <v>40871</v>
      </c>
      <c r="D5750" s="63" t="n">
        <v>40871</v>
      </c>
      <c r="E5750" s="49" t="n">
        <v>1</v>
      </c>
      <c r="F5750" s="54" t="n">
        <v>0</v>
      </c>
      <c r="G5750" s="54" t="n">
        <v>0</v>
      </c>
      <c r="H5750" s="54" t="n">
        <v>49.8</v>
      </c>
      <c r="I5750" s="54" t="n">
        <f aca="false">SUM(F5750:H5750)</f>
        <v>49.8</v>
      </c>
      <c r="J5750" s="49" t="n">
        <f aca="false">Calc!$C$5-D5750</f>
        <v>16</v>
      </c>
      <c r="K5750" s="49" t="n">
        <f aca="false">IF(J5750&lt;=Calc!$C$11,4,IF(J5750&lt;=Calc!$C$12,3,IF(J5750&lt;=Calc!$C$13,2,1)))</f>
        <v>4</v>
      </c>
      <c r="L5750" s="49" t="n">
        <f aca="false">1+(E5750&gt;=Calc!$C$16)+(E5750&gt;=Calc!$C$17)+(E5750&gt;=Calc!$C$18)</f>
        <v>1</v>
      </c>
      <c r="M5750" s="49" t="str">
        <f aca="false">IF(AND(K5750=4,L5750&gt;=3),"Champions",IF(AND(K5750=3,L5750&gt;=3),"Loyal",IF(K5750&gt;=3,"Recent / New",IF(L5750&gt;=3,"At Risk","Hibernating / Lost"))))</f>
        <v>Recent / New</v>
      </c>
      <c r="N5750" s="54" t="n">
        <f aca="false">IF(AND(Calc!$C$2&lt;=2009,Calc!$C$3&gt;=2009),F5750,0)+IF(AND(Calc!$C$2&lt;=2010,Calc!$C$3&gt;=2010),G5750,0)+IF(AND(Calc!$C$2&lt;=2011,Calc!$C$3&gt;=2011),H5750,0)</f>
        <v>49.8</v>
      </c>
      <c r="O5750" s="61" t="n">
        <f aca="false">IF(AND(N5750&gt;0,OR(Calc!$C$4="*",B5750=Calc!$C$4)),N5750+ROW()*0.000000001,0)</f>
        <v>49.80000575</v>
      </c>
    </row>
    <row r="5751" customFormat="false" ht="15" hidden="false" customHeight="false" outlineLevel="0" collapsed="false">
      <c r="A5751" s="49" t="n">
        <v>18185</v>
      </c>
      <c r="B5751" s="49" t="s">
        <v>189</v>
      </c>
      <c r="C5751" s="63" t="n">
        <v>40637</v>
      </c>
      <c r="D5751" s="63" t="n">
        <v>40637</v>
      </c>
      <c r="E5751" s="49" t="n">
        <v>1</v>
      </c>
      <c r="F5751" s="54" t="n">
        <v>0</v>
      </c>
      <c r="G5751" s="54" t="n">
        <v>0</v>
      </c>
      <c r="H5751" s="54" t="n">
        <v>304.25</v>
      </c>
      <c r="I5751" s="54" t="n">
        <f aca="false">SUM(F5751:H5751)</f>
        <v>304.25</v>
      </c>
      <c r="J5751" s="49" t="n">
        <f aca="false">Calc!$C$5-D5751</f>
        <v>250</v>
      </c>
      <c r="K5751" s="49" t="n">
        <f aca="false">IF(J5751&lt;=Calc!$C$11,4,IF(J5751&lt;=Calc!$C$12,3,IF(J5751&lt;=Calc!$C$13,2,1)))</f>
        <v>2</v>
      </c>
      <c r="L5751" s="49" t="n">
        <f aca="false">1+(E5751&gt;=Calc!$C$16)+(E5751&gt;=Calc!$C$17)+(E5751&gt;=Calc!$C$18)</f>
        <v>1</v>
      </c>
      <c r="M5751" s="49" t="str">
        <f aca="false">IF(AND(K5751=4,L5751&gt;=3),"Champions",IF(AND(K5751=3,L5751&gt;=3),"Loyal",IF(K5751&gt;=3,"Recent / New",IF(L5751&gt;=3,"At Risk","Hibernating / Lost"))))</f>
        <v>Hibernating / Lost</v>
      </c>
      <c r="N5751" s="54" t="n">
        <f aca="false">IF(AND(Calc!$C$2&lt;=2009,Calc!$C$3&gt;=2009),F5751,0)+IF(AND(Calc!$C$2&lt;=2010,Calc!$C$3&gt;=2010),G5751,0)+IF(AND(Calc!$C$2&lt;=2011,Calc!$C$3&gt;=2011),H5751,0)</f>
        <v>304.25</v>
      </c>
      <c r="O5751" s="61" t="n">
        <f aca="false">IF(AND(N5751&gt;0,OR(Calc!$C$4="*",B5751=Calc!$C$4)),N5751+ROW()*0.000000001,0)</f>
        <v>304.250005751</v>
      </c>
    </row>
    <row r="5752" customFormat="false" ht="15" hidden="false" customHeight="false" outlineLevel="0" collapsed="false">
      <c r="A5752" s="49" t="n">
        <v>18186</v>
      </c>
      <c r="B5752" s="49" t="s">
        <v>189</v>
      </c>
      <c r="C5752" s="63" t="n">
        <v>40164</v>
      </c>
      <c r="D5752" s="63" t="n">
        <v>40164</v>
      </c>
      <c r="E5752" s="49" t="n">
        <v>1</v>
      </c>
      <c r="F5752" s="54" t="n">
        <v>329.58</v>
      </c>
      <c r="G5752" s="54" t="n">
        <v>0</v>
      </c>
      <c r="H5752" s="54" t="n">
        <v>0</v>
      </c>
      <c r="I5752" s="54" t="n">
        <f aca="false">SUM(F5752:H5752)</f>
        <v>329.58</v>
      </c>
      <c r="J5752" s="49" t="n">
        <f aca="false">Calc!$C$5-D5752</f>
        <v>723</v>
      </c>
      <c r="K5752" s="49" t="n">
        <f aca="false">IF(J5752&lt;=Calc!$C$11,4,IF(J5752&lt;=Calc!$C$12,3,IF(J5752&lt;=Calc!$C$13,2,1)))</f>
        <v>1</v>
      </c>
      <c r="L5752" s="49" t="n">
        <f aca="false">1+(E5752&gt;=Calc!$C$16)+(E5752&gt;=Calc!$C$17)+(E5752&gt;=Calc!$C$18)</f>
        <v>1</v>
      </c>
      <c r="M5752" s="49" t="str">
        <f aca="false">IF(AND(K5752=4,L5752&gt;=3),"Champions",IF(AND(K5752=3,L5752&gt;=3),"Loyal",IF(K5752&gt;=3,"Recent / New",IF(L5752&gt;=3,"At Risk","Hibernating / Lost"))))</f>
        <v>Hibernating / Lost</v>
      </c>
      <c r="N5752" s="54" t="n">
        <f aca="false">IF(AND(Calc!$C$2&lt;=2009,Calc!$C$3&gt;=2009),F5752,0)+IF(AND(Calc!$C$2&lt;=2010,Calc!$C$3&gt;=2010),G5752,0)+IF(AND(Calc!$C$2&lt;=2011,Calc!$C$3&gt;=2011),H5752,0)</f>
        <v>329.58</v>
      </c>
      <c r="O5752" s="61" t="n">
        <f aca="false">IF(AND(N5752&gt;0,OR(Calc!$C$4="*",B5752=Calc!$C$4)),N5752+ROW()*0.000000001,0)</f>
        <v>329.580005752</v>
      </c>
    </row>
    <row r="5753" customFormat="false" ht="15" hidden="false" customHeight="false" outlineLevel="0" collapsed="false">
      <c r="A5753" s="49" t="n">
        <v>18187</v>
      </c>
      <c r="B5753" s="49" t="s">
        <v>189</v>
      </c>
      <c r="C5753" s="63" t="n">
        <v>40255</v>
      </c>
      <c r="D5753" s="63" t="n">
        <v>40255</v>
      </c>
      <c r="E5753" s="49" t="n">
        <v>1</v>
      </c>
      <c r="F5753" s="54" t="n">
        <v>0</v>
      </c>
      <c r="G5753" s="54" t="n">
        <v>682.19</v>
      </c>
      <c r="H5753" s="54" t="n">
        <v>0</v>
      </c>
      <c r="I5753" s="54" t="n">
        <f aca="false">SUM(F5753:H5753)</f>
        <v>682.19</v>
      </c>
      <c r="J5753" s="49" t="n">
        <f aca="false">Calc!$C$5-D5753</f>
        <v>632</v>
      </c>
      <c r="K5753" s="49" t="n">
        <f aca="false">IF(J5753&lt;=Calc!$C$11,4,IF(J5753&lt;=Calc!$C$12,3,IF(J5753&lt;=Calc!$C$13,2,1)))</f>
        <v>1</v>
      </c>
      <c r="L5753" s="49" t="n">
        <f aca="false">1+(E5753&gt;=Calc!$C$16)+(E5753&gt;=Calc!$C$17)+(E5753&gt;=Calc!$C$18)</f>
        <v>1</v>
      </c>
      <c r="M5753" s="49" t="str">
        <f aca="false">IF(AND(K5753=4,L5753&gt;=3),"Champions",IF(AND(K5753=3,L5753&gt;=3),"Loyal",IF(K5753&gt;=3,"Recent / New",IF(L5753&gt;=3,"At Risk","Hibernating / Lost"))))</f>
        <v>Hibernating / Lost</v>
      </c>
      <c r="N5753" s="54" t="n">
        <f aca="false">IF(AND(Calc!$C$2&lt;=2009,Calc!$C$3&gt;=2009),F5753,0)+IF(AND(Calc!$C$2&lt;=2010,Calc!$C$3&gt;=2010),G5753,0)+IF(AND(Calc!$C$2&lt;=2011,Calc!$C$3&gt;=2011),H5753,0)</f>
        <v>682.19</v>
      </c>
      <c r="O5753" s="61" t="n">
        <f aca="false">IF(AND(N5753&gt;0,OR(Calc!$C$4="*",B5753=Calc!$C$4)),N5753+ROW()*0.000000001,0)</f>
        <v>682.190005753</v>
      </c>
    </row>
    <row r="5754" customFormat="false" ht="15" hidden="false" customHeight="false" outlineLevel="0" collapsed="false">
      <c r="A5754" s="49" t="n">
        <v>18188</v>
      </c>
      <c r="B5754" s="49" t="s">
        <v>189</v>
      </c>
      <c r="C5754" s="63" t="n">
        <v>40263</v>
      </c>
      <c r="D5754" s="63" t="n">
        <v>40871</v>
      </c>
      <c r="E5754" s="49" t="n">
        <v>6</v>
      </c>
      <c r="F5754" s="54" t="n">
        <v>0</v>
      </c>
      <c r="G5754" s="54" t="n">
        <v>1264.7</v>
      </c>
      <c r="H5754" s="54" t="n">
        <v>1998.49</v>
      </c>
      <c r="I5754" s="54" t="n">
        <f aca="false">SUM(F5754:H5754)</f>
        <v>3263.19</v>
      </c>
      <c r="J5754" s="49" t="n">
        <f aca="false">Calc!$C$5-D5754</f>
        <v>16</v>
      </c>
      <c r="K5754" s="49" t="n">
        <f aca="false">IF(J5754&lt;=Calc!$C$11,4,IF(J5754&lt;=Calc!$C$12,3,IF(J5754&lt;=Calc!$C$13,2,1)))</f>
        <v>4</v>
      </c>
      <c r="L5754" s="49" t="n">
        <f aca="false">1+(E5754&gt;=Calc!$C$16)+(E5754&gt;=Calc!$C$17)+(E5754&gt;=Calc!$C$18)</f>
        <v>3</v>
      </c>
      <c r="M5754" s="49" t="str">
        <f aca="false">IF(AND(K5754=4,L5754&gt;=3),"Champions",IF(AND(K5754=3,L5754&gt;=3),"Loyal",IF(K5754&gt;=3,"Recent / New",IF(L5754&gt;=3,"At Risk","Hibernating / Lost"))))</f>
        <v>Champions</v>
      </c>
      <c r="N5754" s="54" t="n">
        <f aca="false">IF(AND(Calc!$C$2&lt;=2009,Calc!$C$3&gt;=2009),F5754,0)+IF(AND(Calc!$C$2&lt;=2010,Calc!$C$3&gt;=2010),G5754,0)+IF(AND(Calc!$C$2&lt;=2011,Calc!$C$3&gt;=2011),H5754,0)</f>
        <v>3263.19</v>
      </c>
      <c r="O5754" s="61" t="n">
        <f aca="false">IF(AND(N5754&gt;0,OR(Calc!$C$4="*",B5754=Calc!$C$4)),N5754+ROW()*0.000000001,0)</f>
        <v>3263.190005754</v>
      </c>
    </row>
    <row r="5755" customFormat="false" ht="15" hidden="false" customHeight="false" outlineLevel="0" collapsed="false">
      <c r="A5755" s="49" t="n">
        <v>18189</v>
      </c>
      <c r="B5755" s="49" t="s">
        <v>189</v>
      </c>
      <c r="C5755" s="63" t="n">
        <v>40261</v>
      </c>
      <c r="D5755" s="63" t="n">
        <v>40809</v>
      </c>
      <c r="E5755" s="49" t="n">
        <v>3</v>
      </c>
      <c r="F5755" s="54" t="n">
        <v>0</v>
      </c>
      <c r="G5755" s="54" t="n">
        <v>312.24</v>
      </c>
      <c r="H5755" s="54" t="n">
        <v>1084.34</v>
      </c>
      <c r="I5755" s="54" t="n">
        <f aca="false">SUM(F5755:H5755)</f>
        <v>1396.58</v>
      </c>
      <c r="J5755" s="49" t="n">
        <f aca="false">Calc!$C$5-D5755</f>
        <v>78</v>
      </c>
      <c r="K5755" s="49" t="n">
        <f aca="false">IF(J5755&lt;=Calc!$C$11,4,IF(J5755&lt;=Calc!$C$12,3,IF(J5755&lt;=Calc!$C$13,2,1)))</f>
        <v>3</v>
      </c>
      <c r="L5755" s="49" t="n">
        <f aca="false">1+(E5755&gt;=Calc!$C$16)+(E5755&gt;=Calc!$C$17)+(E5755&gt;=Calc!$C$18)</f>
        <v>2</v>
      </c>
      <c r="M5755" s="49" t="str">
        <f aca="false">IF(AND(K5755=4,L5755&gt;=3),"Champions",IF(AND(K5755=3,L5755&gt;=3),"Loyal",IF(K5755&gt;=3,"Recent / New",IF(L5755&gt;=3,"At Risk","Hibernating / Lost"))))</f>
        <v>Recent / New</v>
      </c>
      <c r="N5755" s="54" t="n">
        <f aca="false">IF(AND(Calc!$C$2&lt;=2009,Calc!$C$3&gt;=2009),F5755,0)+IF(AND(Calc!$C$2&lt;=2010,Calc!$C$3&gt;=2010),G5755,0)+IF(AND(Calc!$C$2&lt;=2011,Calc!$C$3&gt;=2011),H5755,0)</f>
        <v>1396.58</v>
      </c>
      <c r="O5755" s="61" t="n">
        <f aca="false">IF(AND(N5755&gt;0,OR(Calc!$C$4="*",B5755=Calc!$C$4)),N5755+ROW()*0.000000001,0)</f>
        <v>1396.580005755</v>
      </c>
    </row>
    <row r="5756" customFormat="false" ht="15" hidden="false" customHeight="false" outlineLevel="0" collapsed="false">
      <c r="A5756" s="49" t="n">
        <v>18190</v>
      </c>
      <c r="B5756" s="49" t="s">
        <v>189</v>
      </c>
      <c r="C5756" s="63" t="n">
        <v>40169</v>
      </c>
      <c r="D5756" s="63" t="n">
        <v>40694</v>
      </c>
      <c r="E5756" s="49" t="n">
        <v>5</v>
      </c>
      <c r="F5756" s="54" t="n">
        <v>192.42</v>
      </c>
      <c r="G5756" s="54" t="n">
        <v>268.74</v>
      </c>
      <c r="H5756" s="54" t="n">
        <v>274.51</v>
      </c>
      <c r="I5756" s="54" t="n">
        <f aca="false">SUM(F5756:H5756)</f>
        <v>735.67</v>
      </c>
      <c r="J5756" s="49" t="n">
        <f aca="false">Calc!$C$5-D5756</f>
        <v>193</v>
      </c>
      <c r="K5756" s="49" t="n">
        <f aca="false">IF(J5756&lt;=Calc!$C$11,4,IF(J5756&lt;=Calc!$C$12,3,IF(J5756&lt;=Calc!$C$13,2,1)))</f>
        <v>2</v>
      </c>
      <c r="L5756" s="49" t="n">
        <f aca="false">1+(E5756&gt;=Calc!$C$16)+(E5756&gt;=Calc!$C$17)+(E5756&gt;=Calc!$C$18)</f>
        <v>3</v>
      </c>
      <c r="M5756" s="49" t="str">
        <f aca="false">IF(AND(K5756=4,L5756&gt;=3),"Champions",IF(AND(K5756=3,L5756&gt;=3),"Loyal",IF(K5756&gt;=3,"Recent / New",IF(L5756&gt;=3,"At Risk","Hibernating / Lost"))))</f>
        <v>At Risk</v>
      </c>
      <c r="N5756" s="54" t="n">
        <f aca="false">IF(AND(Calc!$C$2&lt;=2009,Calc!$C$3&gt;=2009),F5756,0)+IF(AND(Calc!$C$2&lt;=2010,Calc!$C$3&gt;=2010),G5756,0)+IF(AND(Calc!$C$2&lt;=2011,Calc!$C$3&gt;=2011),H5756,0)</f>
        <v>735.67</v>
      </c>
      <c r="O5756" s="61" t="n">
        <f aca="false">IF(AND(N5756&gt;0,OR(Calc!$C$4="*",B5756=Calc!$C$4)),N5756+ROW()*0.000000001,0)</f>
        <v>735.670005756</v>
      </c>
    </row>
    <row r="5757" customFormat="false" ht="15" hidden="false" customHeight="false" outlineLevel="0" collapsed="false">
      <c r="A5757" s="49" t="n">
        <v>18191</v>
      </c>
      <c r="B5757" s="49" t="s">
        <v>189</v>
      </c>
      <c r="C5757" s="63" t="n">
        <v>40409</v>
      </c>
      <c r="D5757" s="63" t="n">
        <v>40625</v>
      </c>
      <c r="E5757" s="49" t="n">
        <v>2</v>
      </c>
      <c r="F5757" s="54" t="n">
        <v>0</v>
      </c>
      <c r="G5757" s="54" t="n">
        <v>321.6</v>
      </c>
      <c r="H5757" s="54" t="n">
        <v>207.8</v>
      </c>
      <c r="I5757" s="54" t="n">
        <f aca="false">SUM(F5757:H5757)</f>
        <v>529.4</v>
      </c>
      <c r="J5757" s="49" t="n">
        <f aca="false">Calc!$C$5-D5757</f>
        <v>262</v>
      </c>
      <c r="K5757" s="49" t="n">
        <f aca="false">IF(J5757&lt;=Calc!$C$11,4,IF(J5757&lt;=Calc!$C$12,3,IF(J5757&lt;=Calc!$C$13,2,1)))</f>
        <v>2</v>
      </c>
      <c r="L5757" s="49" t="n">
        <f aca="false">1+(E5757&gt;=Calc!$C$16)+(E5757&gt;=Calc!$C$17)+(E5757&gt;=Calc!$C$18)</f>
        <v>2</v>
      </c>
      <c r="M5757" s="49" t="str">
        <f aca="false">IF(AND(K5757=4,L5757&gt;=3),"Champions",IF(AND(K5757=3,L5757&gt;=3),"Loyal",IF(K5757&gt;=3,"Recent / New",IF(L5757&gt;=3,"At Risk","Hibernating / Lost"))))</f>
        <v>Hibernating / Lost</v>
      </c>
      <c r="N5757" s="54" t="n">
        <f aca="false">IF(AND(Calc!$C$2&lt;=2009,Calc!$C$3&gt;=2009),F5757,0)+IF(AND(Calc!$C$2&lt;=2010,Calc!$C$3&gt;=2010),G5757,0)+IF(AND(Calc!$C$2&lt;=2011,Calc!$C$3&gt;=2011),H5757,0)</f>
        <v>529.4</v>
      </c>
      <c r="O5757" s="61" t="n">
        <f aca="false">IF(AND(N5757&gt;0,OR(Calc!$C$4="*",B5757=Calc!$C$4)),N5757+ROW()*0.000000001,0)</f>
        <v>529.400005757</v>
      </c>
    </row>
    <row r="5758" customFormat="false" ht="15" hidden="false" customHeight="false" outlineLevel="0" collapsed="false">
      <c r="A5758" s="49" t="n">
        <v>18192</v>
      </c>
      <c r="B5758" s="49" t="s">
        <v>189</v>
      </c>
      <c r="C5758" s="63" t="n">
        <v>40815</v>
      </c>
      <c r="D5758" s="63" t="n">
        <v>40815</v>
      </c>
      <c r="E5758" s="49" t="n">
        <v>1</v>
      </c>
      <c r="F5758" s="54" t="n">
        <v>0</v>
      </c>
      <c r="G5758" s="54" t="n">
        <v>0</v>
      </c>
      <c r="H5758" s="54" t="n">
        <v>957.97</v>
      </c>
      <c r="I5758" s="54" t="n">
        <f aca="false">SUM(F5758:H5758)</f>
        <v>957.97</v>
      </c>
      <c r="J5758" s="49" t="n">
        <f aca="false">Calc!$C$5-D5758</f>
        <v>72</v>
      </c>
      <c r="K5758" s="49" t="n">
        <f aca="false">IF(J5758&lt;=Calc!$C$11,4,IF(J5758&lt;=Calc!$C$12,3,IF(J5758&lt;=Calc!$C$13,2,1)))</f>
        <v>3</v>
      </c>
      <c r="L5758" s="49" t="n">
        <f aca="false">1+(E5758&gt;=Calc!$C$16)+(E5758&gt;=Calc!$C$17)+(E5758&gt;=Calc!$C$18)</f>
        <v>1</v>
      </c>
      <c r="M5758" s="49" t="str">
        <f aca="false">IF(AND(K5758=4,L5758&gt;=3),"Champions",IF(AND(K5758=3,L5758&gt;=3),"Loyal",IF(K5758&gt;=3,"Recent / New",IF(L5758&gt;=3,"At Risk","Hibernating / Lost"))))</f>
        <v>Recent / New</v>
      </c>
      <c r="N5758" s="54" t="n">
        <f aca="false">IF(AND(Calc!$C$2&lt;=2009,Calc!$C$3&gt;=2009),F5758,0)+IF(AND(Calc!$C$2&lt;=2010,Calc!$C$3&gt;=2010),G5758,0)+IF(AND(Calc!$C$2&lt;=2011,Calc!$C$3&gt;=2011),H5758,0)</f>
        <v>957.97</v>
      </c>
      <c r="O5758" s="61" t="n">
        <f aca="false">IF(AND(N5758&gt;0,OR(Calc!$C$4="*",B5758=Calc!$C$4)),N5758+ROW()*0.000000001,0)</f>
        <v>957.970005758</v>
      </c>
    </row>
    <row r="5759" customFormat="false" ht="15" hidden="false" customHeight="false" outlineLevel="0" collapsed="false">
      <c r="A5759" s="49" t="n">
        <v>18193</v>
      </c>
      <c r="B5759" s="49" t="s">
        <v>189</v>
      </c>
      <c r="C5759" s="63" t="n">
        <v>40444</v>
      </c>
      <c r="D5759" s="63" t="n">
        <v>40721</v>
      </c>
      <c r="E5759" s="49" t="n">
        <v>3</v>
      </c>
      <c r="F5759" s="54" t="n">
        <v>0</v>
      </c>
      <c r="G5759" s="54" t="n">
        <v>942.74</v>
      </c>
      <c r="H5759" s="54" t="n">
        <v>233.81</v>
      </c>
      <c r="I5759" s="54" t="n">
        <f aca="false">SUM(F5759:H5759)</f>
        <v>1176.55</v>
      </c>
      <c r="J5759" s="49" t="n">
        <f aca="false">Calc!$C$5-D5759</f>
        <v>166</v>
      </c>
      <c r="K5759" s="49" t="n">
        <f aca="false">IF(J5759&lt;=Calc!$C$11,4,IF(J5759&lt;=Calc!$C$12,3,IF(J5759&lt;=Calc!$C$13,2,1)))</f>
        <v>2</v>
      </c>
      <c r="L5759" s="49" t="n">
        <f aca="false">1+(E5759&gt;=Calc!$C$16)+(E5759&gt;=Calc!$C$17)+(E5759&gt;=Calc!$C$18)</f>
        <v>2</v>
      </c>
      <c r="M5759" s="49" t="str">
        <f aca="false">IF(AND(K5759=4,L5759&gt;=3),"Champions",IF(AND(K5759=3,L5759&gt;=3),"Loyal",IF(K5759&gt;=3,"Recent / New",IF(L5759&gt;=3,"At Risk","Hibernating / Lost"))))</f>
        <v>Hibernating / Lost</v>
      </c>
      <c r="N5759" s="54" t="n">
        <f aca="false">IF(AND(Calc!$C$2&lt;=2009,Calc!$C$3&gt;=2009),F5759,0)+IF(AND(Calc!$C$2&lt;=2010,Calc!$C$3&gt;=2010),G5759,0)+IF(AND(Calc!$C$2&lt;=2011,Calc!$C$3&gt;=2011),H5759,0)</f>
        <v>1176.55</v>
      </c>
      <c r="O5759" s="61" t="n">
        <f aca="false">IF(AND(N5759&gt;0,OR(Calc!$C$4="*",B5759=Calc!$C$4)),N5759+ROW()*0.000000001,0)</f>
        <v>1176.550005759</v>
      </c>
    </row>
    <row r="5760" customFormat="false" ht="15" hidden="false" customHeight="false" outlineLevel="0" collapsed="false">
      <c r="A5760" s="49" t="n">
        <v>18194</v>
      </c>
      <c r="B5760" s="49" t="s">
        <v>189</v>
      </c>
      <c r="C5760" s="63" t="n">
        <v>40206</v>
      </c>
      <c r="D5760" s="63" t="n">
        <v>40804</v>
      </c>
      <c r="E5760" s="49" t="n">
        <v>6</v>
      </c>
      <c r="F5760" s="54" t="n">
        <v>0</v>
      </c>
      <c r="G5760" s="54" t="n">
        <v>3188.2</v>
      </c>
      <c r="H5760" s="54" t="n">
        <v>896</v>
      </c>
      <c r="I5760" s="54" t="n">
        <f aca="false">SUM(F5760:H5760)</f>
        <v>4084.2</v>
      </c>
      <c r="J5760" s="49" t="n">
        <f aca="false">Calc!$C$5-D5760</f>
        <v>83</v>
      </c>
      <c r="K5760" s="49" t="n">
        <f aca="false">IF(J5760&lt;=Calc!$C$11,4,IF(J5760&lt;=Calc!$C$12,3,IF(J5760&lt;=Calc!$C$13,2,1)))</f>
        <v>3</v>
      </c>
      <c r="L5760" s="49" t="n">
        <f aca="false">1+(E5760&gt;=Calc!$C$16)+(E5760&gt;=Calc!$C$17)+(E5760&gt;=Calc!$C$18)</f>
        <v>3</v>
      </c>
      <c r="M5760" s="49" t="str">
        <f aca="false">IF(AND(K5760=4,L5760&gt;=3),"Champions",IF(AND(K5760=3,L5760&gt;=3),"Loyal",IF(K5760&gt;=3,"Recent / New",IF(L5760&gt;=3,"At Risk","Hibernating / Lost"))))</f>
        <v>Loyal</v>
      </c>
      <c r="N5760" s="54" t="n">
        <f aca="false">IF(AND(Calc!$C$2&lt;=2009,Calc!$C$3&gt;=2009),F5760,0)+IF(AND(Calc!$C$2&lt;=2010,Calc!$C$3&gt;=2010),G5760,0)+IF(AND(Calc!$C$2&lt;=2011,Calc!$C$3&gt;=2011),H5760,0)</f>
        <v>4084.2</v>
      </c>
      <c r="O5760" s="61" t="n">
        <f aca="false">IF(AND(N5760&gt;0,OR(Calc!$C$4="*",B5760=Calc!$C$4)),N5760+ROW()*0.000000001,0)</f>
        <v>4084.20000576</v>
      </c>
    </row>
    <row r="5761" customFormat="false" ht="15" hidden="false" customHeight="false" outlineLevel="0" collapsed="false">
      <c r="A5761" s="49" t="n">
        <v>18195</v>
      </c>
      <c r="B5761" s="49" t="s">
        <v>189</v>
      </c>
      <c r="C5761" s="63" t="n">
        <v>40499</v>
      </c>
      <c r="D5761" s="63" t="n">
        <v>40499</v>
      </c>
      <c r="E5761" s="49" t="n">
        <v>1</v>
      </c>
      <c r="F5761" s="54" t="n">
        <v>0</v>
      </c>
      <c r="G5761" s="54" t="n">
        <v>101.16</v>
      </c>
      <c r="H5761" s="54" t="n">
        <v>0</v>
      </c>
      <c r="I5761" s="54" t="n">
        <f aca="false">SUM(F5761:H5761)</f>
        <v>101.16</v>
      </c>
      <c r="J5761" s="49" t="n">
        <f aca="false">Calc!$C$5-D5761</f>
        <v>388</v>
      </c>
      <c r="K5761" s="49" t="n">
        <f aca="false">IF(J5761&lt;=Calc!$C$11,4,IF(J5761&lt;=Calc!$C$12,3,IF(J5761&lt;=Calc!$C$13,2,1)))</f>
        <v>1</v>
      </c>
      <c r="L5761" s="49" t="n">
        <f aca="false">1+(E5761&gt;=Calc!$C$16)+(E5761&gt;=Calc!$C$17)+(E5761&gt;=Calc!$C$18)</f>
        <v>1</v>
      </c>
      <c r="M5761" s="49" t="str">
        <f aca="false">IF(AND(K5761=4,L5761&gt;=3),"Champions",IF(AND(K5761=3,L5761&gt;=3),"Loyal",IF(K5761&gt;=3,"Recent / New",IF(L5761&gt;=3,"At Risk","Hibernating / Lost"))))</f>
        <v>Hibernating / Lost</v>
      </c>
      <c r="N5761" s="54" t="n">
        <f aca="false">IF(AND(Calc!$C$2&lt;=2009,Calc!$C$3&gt;=2009),F5761,0)+IF(AND(Calc!$C$2&lt;=2010,Calc!$C$3&gt;=2010),G5761,0)+IF(AND(Calc!$C$2&lt;=2011,Calc!$C$3&gt;=2011),H5761,0)</f>
        <v>101.16</v>
      </c>
      <c r="O5761" s="61" t="n">
        <f aca="false">IF(AND(N5761&gt;0,OR(Calc!$C$4="*",B5761=Calc!$C$4)),N5761+ROW()*0.000000001,0)</f>
        <v>101.160005761</v>
      </c>
    </row>
    <row r="5762" customFormat="false" ht="15" hidden="false" customHeight="false" outlineLevel="0" collapsed="false">
      <c r="A5762" s="49" t="n">
        <v>18196</v>
      </c>
      <c r="B5762" s="49" t="s">
        <v>189</v>
      </c>
      <c r="C5762" s="63" t="n">
        <v>40254</v>
      </c>
      <c r="D5762" s="63" t="n">
        <v>40791</v>
      </c>
      <c r="E5762" s="49" t="n">
        <v>4</v>
      </c>
      <c r="F5762" s="54" t="n">
        <v>0</v>
      </c>
      <c r="G5762" s="54" t="n">
        <v>768.64</v>
      </c>
      <c r="H5762" s="54" t="n">
        <v>686.63</v>
      </c>
      <c r="I5762" s="54" t="n">
        <f aca="false">SUM(F5762:H5762)</f>
        <v>1455.27</v>
      </c>
      <c r="J5762" s="49" t="n">
        <f aca="false">Calc!$C$5-D5762</f>
        <v>96</v>
      </c>
      <c r="K5762" s="49" t="n">
        <f aca="false">IF(J5762&lt;=Calc!$C$11,4,IF(J5762&lt;=Calc!$C$12,3,IF(J5762&lt;=Calc!$C$13,2,1)))</f>
        <v>3</v>
      </c>
      <c r="L5762" s="49" t="n">
        <f aca="false">1+(E5762&gt;=Calc!$C$16)+(E5762&gt;=Calc!$C$17)+(E5762&gt;=Calc!$C$18)</f>
        <v>3</v>
      </c>
      <c r="M5762" s="49" t="str">
        <f aca="false">IF(AND(K5762=4,L5762&gt;=3),"Champions",IF(AND(K5762=3,L5762&gt;=3),"Loyal",IF(K5762&gt;=3,"Recent / New",IF(L5762&gt;=3,"At Risk","Hibernating / Lost"))))</f>
        <v>Loyal</v>
      </c>
      <c r="N5762" s="54" t="n">
        <f aca="false">IF(AND(Calc!$C$2&lt;=2009,Calc!$C$3&gt;=2009),F5762,0)+IF(AND(Calc!$C$2&lt;=2010,Calc!$C$3&gt;=2010),G5762,0)+IF(AND(Calc!$C$2&lt;=2011,Calc!$C$3&gt;=2011),H5762,0)</f>
        <v>1455.27</v>
      </c>
      <c r="O5762" s="61" t="n">
        <f aca="false">IF(AND(N5762&gt;0,OR(Calc!$C$4="*",B5762=Calc!$C$4)),N5762+ROW()*0.000000001,0)</f>
        <v>1455.270005762</v>
      </c>
    </row>
    <row r="5763" customFormat="false" ht="15" hidden="false" customHeight="false" outlineLevel="0" collapsed="false">
      <c r="A5763" s="49" t="n">
        <v>18197</v>
      </c>
      <c r="B5763" s="49" t="s">
        <v>189</v>
      </c>
      <c r="C5763" s="63" t="n">
        <v>40311</v>
      </c>
      <c r="D5763" s="63" t="n">
        <v>40311</v>
      </c>
      <c r="E5763" s="49" t="n">
        <v>1</v>
      </c>
      <c r="F5763" s="54" t="n">
        <v>0</v>
      </c>
      <c r="G5763" s="54" t="n">
        <v>221.4</v>
      </c>
      <c r="H5763" s="54" t="n">
        <v>0</v>
      </c>
      <c r="I5763" s="54" t="n">
        <f aca="false">SUM(F5763:H5763)</f>
        <v>221.4</v>
      </c>
      <c r="J5763" s="49" t="n">
        <f aca="false">Calc!$C$5-D5763</f>
        <v>576</v>
      </c>
      <c r="K5763" s="49" t="n">
        <f aca="false">IF(J5763&lt;=Calc!$C$11,4,IF(J5763&lt;=Calc!$C$12,3,IF(J5763&lt;=Calc!$C$13,2,1)))</f>
        <v>1</v>
      </c>
      <c r="L5763" s="49" t="n">
        <f aca="false">1+(E5763&gt;=Calc!$C$16)+(E5763&gt;=Calc!$C$17)+(E5763&gt;=Calc!$C$18)</f>
        <v>1</v>
      </c>
      <c r="M5763" s="49" t="str">
        <f aca="false">IF(AND(K5763=4,L5763&gt;=3),"Champions",IF(AND(K5763=3,L5763&gt;=3),"Loyal",IF(K5763&gt;=3,"Recent / New",IF(L5763&gt;=3,"At Risk","Hibernating / Lost"))))</f>
        <v>Hibernating / Lost</v>
      </c>
      <c r="N5763" s="54" t="n">
        <f aca="false">IF(AND(Calc!$C$2&lt;=2009,Calc!$C$3&gt;=2009),F5763,0)+IF(AND(Calc!$C$2&lt;=2010,Calc!$C$3&gt;=2010),G5763,0)+IF(AND(Calc!$C$2&lt;=2011,Calc!$C$3&gt;=2011),H5763,0)</f>
        <v>221.4</v>
      </c>
      <c r="O5763" s="61" t="n">
        <f aca="false">IF(AND(N5763&gt;0,OR(Calc!$C$4="*",B5763=Calc!$C$4)),N5763+ROW()*0.000000001,0)</f>
        <v>221.400005763</v>
      </c>
    </row>
    <row r="5764" customFormat="false" ht="15" hidden="false" customHeight="false" outlineLevel="0" collapsed="false">
      <c r="A5764" s="49" t="n">
        <v>18198</v>
      </c>
      <c r="B5764" s="49" t="s">
        <v>189</v>
      </c>
      <c r="C5764" s="63" t="n">
        <v>40550</v>
      </c>
      <c r="D5764" s="63" t="n">
        <v>40882</v>
      </c>
      <c r="E5764" s="49" t="n">
        <v>17</v>
      </c>
      <c r="F5764" s="54" t="n">
        <v>0</v>
      </c>
      <c r="G5764" s="54" t="n">
        <v>0</v>
      </c>
      <c r="H5764" s="54" t="n">
        <v>5083.06</v>
      </c>
      <c r="I5764" s="54" t="n">
        <f aca="false">SUM(F5764:H5764)</f>
        <v>5083.06</v>
      </c>
      <c r="J5764" s="49" t="n">
        <f aca="false">Calc!$C$5-D5764</f>
        <v>5</v>
      </c>
      <c r="K5764" s="49" t="n">
        <f aca="false">IF(J5764&lt;=Calc!$C$11,4,IF(J5764&lt;=Calc!$C$12,3,IF(J5764&lt;=Calc!$C$13,2,1)))</f>
        <v>4</v>
      </c>
      <c r="L5764" s="49" t="n">
        <f aca="false">1+(E5764&gt;=Calc!$C$16)+(E5764&gt;=Calc!$C$17)+(E5764&gt;=Calc!$C$18)</f>
        <v>4</v>
      </c>
      <c r="M5764" s="49" t="str">
        <f aca="false">IF(AND(K5764=4,L5764&gt;=3),"Champions",IF(AND(K5764=3,L5764&gt;=3),"Loyal",IF(K5764&gt;=3,"Recent / New",IF(L5764&gt;=3,"At Risk","Hibernating / Lost"))))</f>
        <v>Champions</v>
      </c>
      <c r="N5764" s="54" t="n">
        <f aca="false">IF(AND(Calc!$C$2&lt;=2009,Calc!$C$3&gt;=2009),F5764,0)+IF(AND(Calc!$C$2&lt;=2010,Calc!$C$3&gt;=2010),G5764,0)+IF(AND(Calc!$C$2&lt;=2011,Calc!$C$3&gt;=2011),H5764,0)</f>
        <v>5083.06</v>
      </c>
      <c r="O5764" s="61" t="n">
        <f aca="false">IF(AND(N5764&gt;0,OR(Calc!$C$4="*",B5764=Calc!$C$4)),N5764+ROW()*0.000000001,0)</f>
        <v>5083.060005764</v>
      </c>
    </row>
    <row r="5765" customFormat="false" ht="15" hidden="false" customHeight="false" outlineLevel="0" collapsed="false">
      <c r="A5765" s="49" t="n">
        <v>18199</v>
      </c>
      <c r="B5765" s="49" t="s">
        <v>189</v>
      </c>
      <c r="C5765" s="63" t="n">
        <v>40203</v>
      </c>
      <c r="D5765" s="63" t="n">
        <v>40203</v>
      </c>
      <c r="E5765" s="49" t="n">
        <v>1</v>
      </c>
      <c r="F5765" s="54" t="n">
        <v>0</v>
      </c>
      <c r="G5765" s="54" t="n">
        <v>342.2</v>
      </c>
      <c r="H5765" s="54" t="n">
        <v>0</v>
      </c>
      <c r="I5765" s="54" t="n">
        <f aca="false">SUM(F5765:H5765)</f>
        <v>342.2</v>
      </c>
      <c r="J5765" s="49" t="n">
        <f aca="false">Calc!$C$5-D5765</f>
        <v>684</v>
      </c>
      <c r="K5765" s="49" t="n">
        <f aca="false">IF(J5765&lt;=Calc!$C$11,4,IF(J5765&lt;=Calc!$C$12,3,IF(J5765&lt;=Calc!$C$13,2,1)))</f>
        <v>1</v>
      </c>
      <c r="L5765" s="49" t="n">
        <f aca="false">1+(E5765&gt;=Calc!$C$16)+(E5765&gt;=Calc!$C$17)+(E5765&gt;=Calc!$C$18)</f>
        <v>1</v>
      </c>
      <c r="M5765" s="49" t="str">
        <f aca="false">IF(AND(K5765=4,L5765&gt;=3),"Champions",IF(AND(K5765=3,L5765&gt;=3),"Loyal",IF(K5765&gt;=3,"Recent / New",IF(L5765&gt;=3,"At Risk","Hibernating / Lost"))))</f>
        <v>Hibernating / Lost</v>
      </c>
      <c r="N5765" s="54" t="n">
        <f aca="false">IF(AND(Calc!$C$2&lt;=2009,Calc!$C$3&gt;=2009),F5765,0)+IF(AND(Calc!$C$2&lt;=2010,Calc!$C$3&gt;=2010),G5765,0)+IF(AND(Calc!$C$2&lt;=2011,Calc!$C$3&gt;=2011),H5765,0)</f>
        <v>342.2</v>
      </c>
      <c r="O5765" s="61" t="n">
        <f aca="false">IF(AND(N5765&gt;0,OR(Calc!$C$4="*",B5765=Calc!$C$4)),N5765+ROW()*0.000000001,0)</f>
        <v>342.200005765</v>
      </c>
    </row>
    <row r="5766" customFormat="false" ht="15" hidden="false" customHeight="false" outlineLevel="0" collapsed="false">
      <c r="A5766" s="49" t="n">
        <v>18200</v>
      </c>
      <c r="B5766" s="49" t="s">
        <v>189</v>
      </c>
      <c r="C5766" s="63" t="n">
        <v>40780</v>
      </c>
      <c r="D5766" s="63" t="n">
        <v>40780</v>
      </c>
      <c r="E5766" s="49" t="n">
        <v>1</v>
      </c>
      <c r="F5766" s="54" t="n">
        <v>0</v>
      </c>
      <c r="G5766" s="54" t="n">
        <v>0</v>
      </c>
      <c r="H5766" s="54" t="n">
        <v>150.35</v>
      </c>
      <c r="I5766" s="54" t="n">
        <f aca="false">SUM(F5766:H5766)</f>
        <v>150.35</v>
      </c>
      <c r="J5766" s="49" t="n">
        <f aca="false">Calc!$C$5-D5766</f>
        <v>107</v>
      </c>
      <c r="K5766" s="49" t="n">
        <f aca="false">IF(J5766&lt;=Calc!$C$11,4,IF(J5766&lt;=Calc!$C$12,3,IF(J5766&lt;=Calc!$C$13,2,1)))</f>
        <v>2</v>
      </c>
      <c r="L5766" s="49" t="n">
        <f aca="false">1+(E5766&gt;=Calc!$C$16)+(E5766&gt;=Calc!$C$17)+(E5766&gt;=Calc!$C$18)</f>
        <v>1</v>
      </c>
      <c r="M5766" s="49" t="str">
        <f aca="false">IF(AND(K5766=4,L5766&gt;=3),"Champions",IF(AND(K5766=3,L5766&gt;=3),"Loyal",IF(K5766&gt;=3,"Recent / New",IF(L5766&gt;=3,"At Risk","Hibernating / Lost"))))</f>
        <v>Hibernating / Lost</v>
      </c>
      <c r="N5766" s="54" t="n">
        <f aca="false">IF(AND(Calc!$C$2&lt;=2009,Calc!$C$3&gt;=2009),F5766,0)+IF(AND(Calc!$C$2&lt;=2010,Calc!$C$3&gt;=2010),G5766,0)+IF(AND(Calc!$C$2&lt;=2011,Calc!$C$3&gt;=2011),H5766,0)</f>
        <v>150.35</v>
      </c>
      <c r="O5766" s="61" t="n">
        <f aca="false">IF(AND(N5766&gt;0,OR(Calc!$C$4="*",B5766=Calc!$C$4)),N5766+ROW()*0.000000001,0)</f>
        <v>150.350005766</v>
      </c>
    </row>
    <row r="5767" customFormat="false" ht="15" hidden="false" customHeight="false" outlineLevel="0" collapsed="false">
      <c r="A5767" s="49" t="n">
        <v>18201</v>
      </c>
      <c r="B5767" s="49" t="s">
        <v>189</v>
      </c>
      <c r="C5767" s="63" t="n">
        <v>40164</v>
      </c>
      <c r="D5767" s="63" t="n">
        <v>40164</v>
      </c>
      <c r="E5767" s="49" t="n">
        <v>1</v>
      </c>
      <c r="F5767" s="54" t="n">
        <v>447.53</v>
      </c>
      <c r="G5767" s="54" t="n">
        <v>0</v>
      </c>
      <c r="H5767" s="54" t="n">
        <v>0</v>
      </c>
      <c r="I5767" s="54" t="n">
        <f aca="false">SUM(F5767:H5767)</f>
        <v>447.53</v>
      </c>
      <c r="J5767" s="49" t="n">
        <f aca="false">Calc!$C$5-D5767</f>
        <v>723</v>
      </c>
      <c r="K5767" s="49" t="n">
        <f aca="false">IF(J5767&lt;=Calc!$C$11,4,IF(J5767&lt;=Calc!$C$12,3,IF(J5767&lt;=Calc!$C$13,2,1)))</f>
        <v>1</v>
      </c>
      <c r="L5767" s="49" t="n">
        <f aca="false">1+(E5767&gt;=Calc!$C$16)+(E5767&gt;=Calc!$C$17)+(E5767&gt;=Calc!$C$18)</f>
        <v>1</v>
      </c>
      <c r="M5767" s="49" t="str">
        <f aca="false">IF(AND(K5767=4,L5767&gt;=3),"Champions",IF(AND(K5767=3,L5767&gt;=3),"Loyal",IF(K5767&gt;=3,"Recent / New",IF(L5767&gt;=3,"At Risk","Hibernating / Lost"))))</f>
        <v>Hibernating / Lost</v>
      </c>
      <c r="N5767" s="54" t="n">
        <f aca="false">IF(AND(Calc!$C$2&lt;=2009,Calc!$C$3&gt;=2009),F5767,0)+IF(AND(Calc!$C$2&lt;=2010,Calc!$C$3&gt;=2010),G5767,0)+IF(AND(Calc!$C$2&lt;=2011,Calc!$C$3&gt;=2011),H5767,0)</f>
        <v>447.53</v>
      </c>
      <c r="O5767" s="61" t="n">
        <f aca="false">IF(AND(N5767&gt;0,OR(Calc!$C$4="*",B5767=Calc!$C$4)),N5767+ROW()*0.000000001,0)</f>
        <v>447.530005767</v>
      </c>
    </row>
    <row r="5768" customFormat="false" ht="15" hidden="false" customHeight="false" outlineLevel="0" collapsed="false">
      <c r="A5768" s="49" t="n">
        <v>18202</v>
      </c>
      <c r="B5768" s="49" t="s">
        <v>189</v>
      </c>
      <c r="C5768" s="63" t="n">
        <v>40575</v>
      </c>
      <c r="D5768" s="63" t="n">
        <v>40687</v>
      </c>
      <c r="E5768" s="49" t="n">
        <v>3</v>
      </c>
      <c r="F5768" s="54" t="n">
        <v>0</v>
      </c>
      <c r="G5768" s="54" t="n">
        <v>0</v>
      </c>
      <c r="H5768" s="54" t="n">
        <v>1396.99</v>
      </c>
      <c r="I5768" s="54" t="n">
        <f aca="false">SUM(F5768:H5768)</f>
        <v>1396.99</v>
      </c>
      <c r="J5768" s="49" t="n">
        <f aca="false">Calc!$C$5-D5768</f>
        <v>200</v>
      </c>
      <c r="K5768" s="49" t="n">
        <f aca="false">IF(J5768&lt;=Calc!$C$11,4,IF(J5768&lt;=Calc!$C$12,3,IF(J5768&lt;=Calc!$C$13,2,1)))</f>
        <v>2</v>
      </c>
      <c r="L5768" s="49" t="n">
        <f aca="false">1+(E5768&gt;=Calc!$C$16)+(E5768&gt;=Calc!$C$17)+(E5768&gt;=Calc!$C$18)</f>
        <v>2</v>
      </c>
      <c r="M5768" s="49" t="str">
        <f aca="false">IF(AND(K5768=4,L5768&gt;=3),"Champions",IF(AND(K5768=3,L5768&gt;=3),"Loyal",IF(K5768&gt;=3,"Recent / New",IF(L5768&gt;=3,"At Risk","Hibernating / Lost"))))</f>
        <v>Hibernating / Lost</v>
      </c>
      <c r="N5768" s="54" t="n">
        <f aca="false">IF(AND(Calc!$C$2&lt;=2009,Calc!$C$3&gt;=2009),F5768,0)+IF(AND(Calc!$C$2&lt;=2010,Calc!$C$3&gt;=2010),G5768,0)+IF(AND(Calc!$C$2&lt;=2011,Calc!$C$3&gt;=2011),H5768,0)</f>
        <v>1396.99</v>
      </c>
      <c r="O5768" s="61" t="n">
        <f aca="false">IF(AND(N5768&gt;0,OR(Calc!$C$4="*",B5768=Calc!$C$4)),N5768+ROW()*0.000000001,0)</f>
        <v>1396.990005768</v>
      </c>
    </row>
    <row r="5769" customFormat="false" ht="15" hidden="false" customHeight="false" outlineLevel="0" collapsed="false">
      <c r="A5769" s="49" t="n">
        <v>18203</v>
      </c>
      <c r="B5769" s="49" t="s">
        <v>189</v>
      </c>
      <c r="C5769" s="63" t="n">
        <v>40155</v>
      </c>
      <c r="D5769" s="63" t="n">
        <v>40729</v>
      </c>
      <c r="E5769" s="49" t="n">
        <v>4</v>
      </c>
      <c r="F5769" s="54" t="n">
        <v>109.08</v>
      </c>
      <c r="G5769" s="54" t="n">
        <v>213.02</v>
      </c>
      <c r="H5769" s="54" t="n">
        <v>160.42</v>
      </c>
      <c r="I5769" s="54" t="n">
        <f aca="false">SUM(F5769:H5769)</f>
        <v>482.52</v>
      </c>
      <c r="J5769" s="49" t="n">
        <f aca="false">Calc!$C$5-D5769</f>
        <v>158</v>
      </c>
      <c r="K5769" s="49" t="n">
        <f aca="false">IF(J5769&lt;=Calc!$C$11,4,IF(J5769&lt;=Calc!$C$12,3,IF(J5769&lt;=Calc!$C$13,2,1)))</f>
        <v>2</v>
      </c>
      <c r="L5769" s="49" t="n">
        <f aca="false">1+(E5769&gt;=Calc!$C$16)+(E5769&gt;=Calc!$C$17)+(E5769&gt;=Calc!$C$18)</f>
        <v>3</v>
      </c>
      <c r="M5769" s="49" t="str">
        <f aca="false">IF(AND(K5769=4,L5769&gt;=3),"Champions",IF(AND(K5769=3,L5769&gt;=3),"Loyal",IF(K5769&gt;=3,"Recent / New",IF(L5769&gt;=3,"At Risk","Hibernating / Lost"))))</f>
        <v>At Risk</v>
      </c>
      <c r="N5769" s="54" t="n">
        <f aca="false">IF(AND(Calc!$C$2&lt;=2009,Calc!$C$3&gt;=2009),F5769,0)+IF(AND(Calc!$C$2&lt;=2010,Calc!$C$3&gt;=2010),G5769,0)+IF(AND(Calc!$C$2&lt;=2011,Calc!$C$3&gt;=2011),H5769,0)</f>
        <v>482.52</v>
      </c>
      <c r="O5769" s="61" t="n">
        <f aca="false">IF(AND(N5769&gt;0,OR(Calc!$C$4="*",B5769=Calc!$C$4)),N5769+ROW()*0.000000001,0)</f>
        <v>482.520005769</v>
      </c>
    </row>
    <row r="5770" customFormat="false" ht="15" hidden="false" customHeight="false" outlineLevel="0" collapsed="false">
      <c r="A5770" s="49" t="n">
        <v>18204</v>
      </c>
      <c r="B5770" s="49" t="s">
        <v>189</v>
      </c>
      <c r="C5770" s="63" t="n">
        <v>40694</v>
      </c>
      <c r="D5770" s="63" t="n">
        <v>40815</v>
      </c>
      <c r="E5770" s="49" t="n">
        <v>3</v>
      </c>
      <c r="F5770" s="54" t="n">
        <v>0</v>
      </c>
      <c r="G5770" s="54" t="n">
        <v>0</v>
      </c>
      <c r="H5770" s="54" t="n">
        <v>1960.95</v>
      </c>
      <c r="I5770" s="54" t="n">
        <f aca="false">SUM(F5770:H5770)</f>
        <v>1960.95</v>
      </c>
      <c r="J5770" s="49" t="n">
        <f aca="false">Calc!$C$5-D5770</f>
        <v>72</v>
      </c>
      <c r="K5770" s="49" t="n">
        <f aca="false">IF(J5770&lt;=Calc!$C$11,4,IF(J5770&lt;=Calc!$C$12,3,IF(J5770&lt;=Calc!$C$13,2,1)))</f>
        <v>3</v>
      </c>
      <c r="L5770" s="49" t="n">
        <f aca="false">1+(E5770&gt;=Calc!$C$16)+(E5770&gt;=Calc!$C$17)+(E5770&gt;=Calc!$C$18)</f>
        <v>2</v>
      </c>
      <c r="M5770" s="49" t="str">
        <f aca="false">IF(AND(K5770=4,L5770&gt;=3),"Champions",IF(AND(K5770=3,L5770&gt;=3),"Loyal",IF(K5770&gt;=3,"Recent / New",IF(L5770&gt;=3,"At Risk","Hibernating / Lost"))))</f>
        <v>Recent / New</v>
      </c>
      <c r="N5770" s="54" t="n">
        <f aca="false">IF(AND(Calc!$C$2&lt;=2009,Calc!$C$3&gt;=2009),F5770,0)+IF(AND(Calc!$C$2&lt;=2010,Calc!$C$3&gt;=2010),G5770,0)+IF(AND(Calc!$C$2&lt;=2011,Calc!$C$3&gt;=2011),H5770,0)</f>
        <v>1960.95</v>
      </c>
      <c r="O5770" s="61" t="n">
        <f aca="false">IF(AND(N5770&gt;0,OR(Calc!$C$4="*",B5770=Calc!$C$4)),N5770+ROW()*0.000000001,0)</f>
        <v>1960.95000577</v>
      </c>
    </row>
    <row r="5771" customFormat="false" ht="15" hidden="false" customHeight="false" outlineLevel="0" collapsed="false">
      <c r="A5771" s="49" t="n">
        <v>18205</v>
      </c>
      <c r="B5771" s="49" t="s">
        <v>189</v>
      </c>
      <c r="C5771" s="63" t="n">
        <v>40812</v>
      </c>
      <c r="D5771" s="63" t="n">
        <v>40850</v>
      </c>
      <c r="E5771" s="49" t="n">
        <v>2</v>
      </c>
      <c r="F5771" s="54" t="n">
        <v>0</v>
      </c>
      <c r="G5771" s="54" t="n">
        <v>0</v>
      </c>
      <c r="H5771" s="54" t="n">
        <v>517.36</v>
      </c>
      <c r="I5771" s="54" t="n">
        <f aca="false">SUM(F5771:H5771)</f>
        <v>517.36</v>
      </c>
      <c r="J5771" s="49" t="n">
        <f aca="false">Calc!$C$5-D5771</f>
        <v>37</v>
      </c>
      <c r="K5771" s="49" t="n">
        <f aca="false">IF(J5771&lt;=Calc!$C$11,4,IF(J5771&lt;=Calc!$C$12,3,IF(J5771&lt;=Calc!$C$13,2,1)))</f>
        <v>3</v>
      </c>
      <c r="L5771" s="49" t="n">
        <f aca="false">1+(E5771&gt;=Calc!$C$16)+(E5771&gt;=Calc!$C$17)+(E5771&gt;=Calc!$C$18)</f>
        <v>2</v>
      </c>
      <c r="M5771" s="49" t="str">
        <f aca="false">IF(AND(K5771=4,L5771&gt;=3),"Champions",IF(AND(K5771=3,L5771&gt;=3),"Loyal",IF(K5771&gt;=3,"Recent / New",IF(L5771&gt;=3,"At Risk","Hibernating / Lost"))))</f>
        <v>Recent / New</v>
      </c>
      <c r="N5771" s="54" t="n">
        <f aca="false">IF(AND(Calc!$C$2&lt;=2009,Calc!$C$3&gt;=2009),F5771,0)+IF(AND(Calc!$C$2&lt;=2010,Calc!$C$3&gt;=2010),G5771,0)+IF(AND(Calc!$C$2&lt;=2011,Calc!$C$3&gt;=2011),H5771,0)</f>
        <v>517.36</v>
      </c>
      <c r="O5771" s="61" t="n">
        <f aca="false">IF(AND(N5771&gt;0,OR(Calc!$C$4="*",B5771=Calc!$C$4)),N5771+ROW()*0.000000001,0)</f>
        <v>517.360005771</v>
      </c>
    </row>
    <row r="5772" customFormat="false" ht="15" hidden="false" customHeight="false" outlineLevel="0" collapsed="false">
      <c r="A5772" s="49" t="n">
        <v>18206</v>
      </c>
      <c r="B5772" s="49" t="s">
        <v>189</v>
      </c>
      <c r="C5772" s="63" t="n">
        <v>40333</v>
      </c>
      <c r="D5772" s="63" t="n">
        <v>40333</v>
      </c>
      <c r="E5772" s="49" t="n">
        <v>1</v>
      </c>
      <c r="F5772" s="54" t="n">
        <v>0</v>
      </c>
      <c r="G5772" s="54" t="n">
        <v>314.66</v>
      </c>
      <c r="H5772" s="54" t="n">
        <v>0</v>
      </c>
      <c r="I5772" s="54" t="n">
        <f aca="false">SUM(F5772:H5772)</f>
        <v>314.66</v>
      </c>
      <c r="J5772" s="49" t="n">
        <f aca="false">Calc!$C$5-D5772</f>
        <v>554</v>
      </c>
      <c r="K5772" s="49" t="n">
        <f aca="false">IF(J5772&lt;=Calc!$C$11,4,IF(J5772&lt;=Calc!$C$12,3,IF(J5772&lt;=Calc!$C$13,2,1)))</f>
        <v>1</v>
      </c>
      <c r="L5772" s="49" t="n">
        <f aca="false">1+(E5772&gt;=Calc!$C$16)+(E5772&gt;=Calc!$C$17)+(E5772&gt;=Calc!$C$18)</f>
        <v>1</v>
      </c>
      <c r="M5772" s="49" t="str">
        <f aca="false">IF(AND(K5772=4,L5772&gt;=3),"Champions",IF(AND(K5772=3,L5772&gt;=3),"Loyal",IF(K5772&gt;=3,"Recent / New",IF(L5772&gt;=3,"At Risk","Hibernating / Lost"))))</f>
        <v>Hibernating / Lost</v>
      </c>
      <c r="N5772" s="54" t="n">
        <f aca="false">IF(AND(Calc!$C$2&lt;=2009,Calc!$C$3&gt;=2009),F5772,0)+IF(AND(Calc!$C$2&lt;=2010,Calc!$C$3&gt;=2010),G5772,0)+IF(AND(Calc!$C$2&lt;=2011,Calc!$C$3&gt;=2011),H5772,0)</f>
        <v>314.66</v>
      </c>
      <c r="O5772" s="61" t="n">
        <f aca="false">IF(AND(N5772&gt;0,OR(Calc!$C$4="*",B5772=Calc!$C$4)),N5772+ROW()*0.000000001,0)</f>
        <v>314.660005772</v>
      </c>
    </row>
    <row r="5773" customFormat="false" ht="15" hidden="false" customHeight="false" outlineLevel="0" collapsed="false">
      <c r="A5773" s="49" t="n">
        <v>18207</v>
      </c>
      <c r="B5773" s="49" t="s">
        <v>189</v>
      </c>
      <c r="C5773" s="63" t="n">
        <v>40387</v>
      </c>
      <c r="D5773" s="63" t="n">
        <v>40387</v>
      </c>
      <c r="E5773" s="49" t="n">
        <v>1</v>
      </c>
      <c r="F5773" s="54" t="n">
        <v>0</v>
      </c>
      <c r="G5773" s="54" t="n">
        <v>505.12</v>
      </c>
      <c r="H5773" s="54" t="n">
        <v>0</v>
      </c>
      <c r="I5773" s="54" t="n">
        <f aca="false">SUM(F5773:H5773)</f>
        <v>505.12</v>
      </c>
      <c r="J5773" s="49" t="n">
        <f aca="false">Calc!$C$5-D5773</f>
        <v>500</v>
      </c>
      <c r="K5773" s="49" t="n">
        <f aca="false">IF(J5773&lt;=Calc!$C$11,4,IF(J5773&lt;=Calc!$C$12,3,IF(J5773&lt;=Calc!$C$13,2,1)))</f>
        <v>1</v>
      </c>
      <c r="L5773" s="49" t="n">
        <f aca="false">1+(E5773&gt;=Calc!$C$16)+(E5773&gt;=Calc!$C$17)+(E5773&gt;=Calc!$C$18)</f>
        <v>1</v>
      </c>
      <c r="M5773" s="49" t="str">
        <f aca="false">IF(AND(K5773=4,L5773&gt;=3),"Champions",IF(AND(K5773=3,L5773&gt;=3),"Loyal",IF(K5773&gt;=3,"Recent / New",IF(L5773&gt;=3,"At Risk","Hibernating / Lost"))))</f>
        <v>Hibernating / Lost</v>
      </c>
      <c r="N5773" s="54" t="n">
        <f aca="false">IF(AND(Calc!$C$2&lt;=2009,Calc!$C$3&gt;=2009),F5773,0)+IF(AND(Calc!$C$2&lt;=2010,Calc!$C$3&gt;=2010),G5773,0)+IF(AND(Calc!$C$2&lt;=2011,Calc!$C$3&gt;=2011),H5773,0)</f>
        <v>505.12</v>
      </c>
      <c r="O5773" s="61" t="n">
        <f aca="false">IF(AND(N5773&gt;0,OR(Calc!$C$4="*",B5773=Calc!$C$4)),N5773+ROW()*0.000000001,0)</f>
        <v>505.120005773</v>
      </c>
    </row>
    <row r="5774" customFormat="false" ht="15" hidden="false" customHeight="false" outlineLevel="0" collapsed="false">
      <c r="A5774" s="49" t="n">
        <v>18208</v>
      </c>
      <c r="B5774" s="49" t="s">
        <v>189</v>
      </c>
      <c r="C5774" s="63" t="n">
        <v>40321</v>
      </c>
      <c r="D5774" s="63" t="n">
        <v>40321</v>
      </c>
      <c r="E5774" s="49" t="n">
        <v>1</v>
      </c>
      <c r="F5774" s="54" t="n">
        <v>0</v>
      </c>
      <c r="G5774" s="54" t="n">
        <v>360.08</v>
      </c>
      <c r="H5774" s="54" t="n">
        <v>0</v>
      </c>
      <c r="I5774" s="54" t="n">
        <f aca="false">SUM(F5774:H5774)</f>
        <v>360.08</v>
      </c>
      <c r="J5774" s="49" t="n">
        <f aca="false">Calc!$C$5-D5774</f>
        <v>566</v>
      </c>
      <c r="K5774" s="49" t="n">
        <f aca="false">IF(J5774&lt;=Calc!$C$11,4,IF(J5774&lt;=Calc!$C$12,3,IF(J5774&lt;=Calc!$C$13,2,1)))</f>
        <v>1</v>
      </c>
      <c r="L5774" s="49" t="n">
        <f aca="false">1+(E5774&gt;=Calc!$C$16)+(E5774&gt;=Calc!$C$17)+(E5774&gt;=Calc!$C$18)</f>
        <v>1</v>
      </c>
      <c r="M5774" s="49" t="str">
        <f aca="false">IF(AND(K5774=4,L5774&gt;=3),"Champions",IF(AND(K5774=3,L5774&gt;=3),"Loyal",IF(K5774&gt;=3,"Recent / New",IF(L5774&gt;=3,"At Risk","Hibernating / Lost"))))</f>
        <v>Hibernating / Lost</v>
      </c>
      <c r="N5774" s="54" t="n">
        <f aca="false">IF(AND(Calc!$C$2&lt;=2009,Calc!$C$3&gt;=2009),F5774,0)+IF(AND(Calc!$C$2&lt;=2010,Calc!$C$3&gt;=2010),G5774,0)+IF(AND(Calc!$C$2&lt;=2011,Calc!$C$3&gt;=2011),H5774,0)</f>
        <v>360.08</v>
      </c>
      <c r="O5774" s="61" t="n">
        <f aca="false">IF(AND(N5774&gt;0,OR(Calc!$C$4="*",B5774=Calc!$C$4)),N5774+ROW()*0.000000001,0)</f>
        <v>360.080005774</v>
      </c>
    </row>
    <row r="5775" customFormat="false" ht="15" hidden="false" customHeight="false" outlineLevel="0" collapsed="false">
      <c r="A5775" s="49" t="n">
        <v>18209</v>
      </c>
      <c r="B5775" s="49" t="s">
        <v>189</v>
      </c>
      <c r="C5775" s="63" t="n">
        <v>40858</v>
      </c>
      <c r="D5775" s="63" t="n">
        <v>40858</v>
      </c>
      <c r="E5775" s="49" t="n">
        <v>1</v>
      </c>
      <c r="F5775" s="54" t="n">
        <v>0</v>
      </c>
      <c r="G5775" s="54" t="n">
        <v>0</v>
      </c>
      <c r="H5775" s="54" t="n">
        <v>139.1</v>
      </c>
      <c r="I5775" s="54" t="n">
        <f aca="false">SUM(F5775:H5775)</f>
        <v>139.1</v>
      </c>
      <c r="J5775" s="49" t="n">
        <f aca="false">Calc!$C$5-D5775</f>
        <v>29</v>
      </c>
      <c r="K5775" s="49" t="n">
        <f aca="false">IF(J5775&lt;=Calc!$C$11,4,IF(J5775&lt;=Calc!$C$12,3,IF(J5775&lt;=Calc!$C$13,2,1)))</f>
        <v>3</v>
      </c>
      <c r="L5775" s="49" t="n">
        <f aca="false">1+(E5775&gt;=Calc!$C$16)+(E5775&gt;=Calc!$C$17)+(E5775&gt;=Calc!$C$18)</f>
        <v>1</v>
      </c>
      <c r="M5775" s="49" t="str">
        <f aca="false">IF(AND(K5775=4,L5775&gt;=3),"Champions",IF(AND(K5775=3,L5775&gt;=3),"Loyal",IF(K5775&gt;=3,"Recent / New",IF(L5775&gt;=3,"At Risk","Hibernating / Lost"))))</f>
        <v>Recent / New</v>
      </c>
      <c r="N5775" s="54" t="n">
        <f aca="false">IF(AND(Calc!$C$2&lt;=2009,Calc!$C$3&gt;=2009),F5775,0)+IF(AND(Calc!$C$2&lt;=2010,Calc!$C$3&gt;=2010),G5775,0)+IF(AND(Calc!$C$2&lt;=2011,Calc!$C$3&gt;=2011),H5775,0)</f>
        <v>139.1</v>
      </c>
      <c r="O5775" s="61" t="n">
        <f aca="false">IF(AND(N5775&gt;0,OR(Calc!$C$4="*",B5775=Calc!$C$4)),N5775+ROW()*0.000000001,0)</f>
        <v>139.100005775</v>
      </c>
    </row>
    <row r="5776" customFormat="false" ht="15" hidden="false" customHeight="false" outlineLevel="0" collapsed="false">
      <c r="A5776" s="49" t="n">
        <v>18210</v>
      </c>
      <c r="B5776" s="49" t="s">
        <v>189</v>
      </c>
      <c r="C5776" s="63" t="n">
        <v>40504</v>
      </c>
      <c r="D5776" s="63" t="n">
        <v>40885</v>
      </c>
      <c r="E5776" s="49" t="n">
        <v>7</v>
      </c>
      <c r="F5776" s="54" t="n">
        <v>0</v>
      </c>
      <c r="G5776" s="54" t="n">
        <v>147.45</v>
      </c>
      <c r="H5776" s="54" t="n">
        <v>2621.38</v>
      </c>
      <c r="I5776" s="54" t="n">
        <f aca="false">SUM(F5776:H5776)</f>
        <v>2768.83</v>
      </c>
      <c r="J5776" s="49" t="n">
        <f aca="false">Calc!$C$5-D5776</f>
        <v>2</v>
      </c>
      <c r="K5776" s="49" t="n">
        <f aca="false">IF(J5776&lt;=Calc!$C$11,4,IF(J5776&lt;=Calc!$C$12,3,IF(J5776&lt;=Calc!$C$13,2,1)))</f>
        <v>4</v>
      </c>
      <c r="L5776" s="49" t="n">
        <f aca="false">1+(E5776&gt;=Calc!$C$16)+(E5776&gt;=Calc!$C$17)+(E5776&gt;=Calc!$C$18)</f>
        <v>3</v>
      </c>
      <c r="M5776" s="49" t="str">
        <f aca="false">IF(AND(K5776=4,L5776&gt;=3),"Champions",IF(AND(K5776=3,L5776&gt;=3),"Loyal",IF(K5776&gt;=3,"Recent / New",IF(L5776&gt;=3,"At Risk","Hibernating / Lost"))))</f>
        <v>Champions</v>
      </c>
      <c r="N5776" s="54" t="n">
        <f aca="false">IF(AND(Calc!$C$2&lt;=2009,Calc!$C$3&gt;=2009),F5776,0)+IF(AND(Calc!$C$2&lt;=2010,Calc!$C$3&gt;=2010),G5776,0)+IF(AND(Calc!$C$2&lt;=2011,Calc!$C$3&gt;=2011),H5776,0)</f>
        <v>2768.83</v>
      </c>
      <c r="O5776" s="61" t="n">
        <f aca="false">IF(AND(N5776&gt;0,OR(Calc!$C$4="*",B5776=Calc!$C$4)),N5776+ROW()*0.000000001,0)</f>
        <v>2768.830005776</v>
      </c>
    </row>
    <row r="5777" customFormat="false" ht="15" hidden="false" customHeight="false" outlineLevel="0" collapsed="false">
      <c r="A5777" s="49" t="n">
        <v>18211</v>
      </c>
      <c r="B5777" s="49" t="s">
        <v>189</v>
      </c>
      <c r="C5777" s="63" t="n">
        <v>40608</v>
      </c>
      <c r="D5777" s="63" t="n">
        <v>40861</v>
      </c>
      <c r="E5777" s="49" t="n">
        <v>5</v>
      </c>
      <c r="F5777" s="54" t="n">
        <v>0</v>
      </c>
      <c r="G5777" s="54" t="n">
        <v>0</v>
      </c>
      <c r="H5777" s="54" t="n">
        <v>600.07</v>
      </c>
      <c r="I5777" s="54" t="n">
        <f aca="false">SUM(F5777:H5777)</f>
        <v>600.07</v>
      </c>
      <c r="J5777" s="49" t="n">
        <f aca="false">Calc!$C$5-D5777</f>
        <v>26</v>
      </c>
      <c r="K5777" s="49" t="n">
        <f aca="false">IF(J5777&lt;=Calc!$C$11,4,IF(J5777&lt;=Calc!$C$12,3,IF(J5777&lt;=Calc!$C$13,2,1)))</f>
        <v>4</v>
      </c>
      <c r="L5777" s="49" t="n">
        <f aca="false">1+(E5777&gt;=Calc!$C$16)+(E5777&gt;=Calc!$C$17)+(E5777&gt;=Calc!$C$18)</f>
        <v>3</v>
      </c>
      <c r="M5777" s="49" t="str">
        <f aca="false">IF(AND(K5777=4,L5777&gt;=3),"Champions",IF(AND(K5777=3,L5777&gt;=3),"Loyal",IF(K5777&gt;=3,"Recent / New",IF(L5777&gt;=3,"At Risk","Hibernating / Lost"))))</f>
        <v>Champions</v>
      </c>
      <c r="N5777" s="54" t="n">
        <f aca="false">IF(AND(Calc!$C$2&lt;=2009,Calc!$C$3&gt;=2009),F5777,0)+IF(AND(Calc!$C$2&lt;=2010,Calc!$C$3&gt;=2010),G5777,0)+IF(AND(Calc!$C$2&lt;=2011,Calc!$C$3&gt;=2011),H5777,0)</f>
        <v>600.07</v>
      </c>
      <c r="O5777" s="61" t="n">
        <f aca="false">IF(AND(N5777&gt;0,OR(Calc!$C$4="*",B5777=Calc!$C$4)),N5777+ROW()*0.000000001,0)</f>
        <v>600.070005777</v>
      </c>
    </row>
    <row r="5778" customFormat="false" ht="15" hidden="false" customHeight="false" outlineLevel="0" collapsed="false">
      <c r="A5778" s="49" t="n">
        <v>18212</v>
      </c>
      <c r="B5778" s="49" t="s">
        <v>189</v>
      </c>
      <c r="C5778" s="63" t="n">
        <v>40209</v>
      </c>
      <c r="D5778" s="63" t="n">
        <v>40560</v>
      </c>
      <c r="E5778" s="49" t="n">
        <v>2</v>
      </c>
      <c r="F5778" s="54" t="n">
        <v>0</v>
      </c>
      <c r="G5778" s="54" t="n">
        <v>298.3</v>
      </c>
      <c r="H5778" s="54" t="n">
        <v>216.07</v>
      </c>
      <c r="I5778" s="54" t="n">
        <f aca="false">SUM(F5778:H5778)</f>
        <v>514.37</v>
      </c>
      <c r="J5778" s="49" t="n">
        <f aca="false">Calc!$C$5-D5778</f>
        <v>327</v>
      </c>
      <c r="K5778" s="49" t="n">
        <f aca="false">IF(J5778&lt;=Calc!$C$11,4,IF(J5778&lt;=Calc!$C$12,3,IF(J5778&lt;=Calc!$C$13,2,1)))</f>
        <v>2</v>
      </c>
      <c r="L5778" s="49" t="n">
        <f aca="false">1+(E5778&gt;=Calc!$C$16)+(E5778&gt;=Calc!$C$17)+(E5778&gt;=Calc!$C$18)</f>
        <v>2</v>
      </c>
      <c r="M5778" s="49" t="str">
        <f aca="false">IF(AND(K5778=4,L5778&gt;=3),"Champions",IF(AND(K5778=3,L5778&gt;=3),"Loyal",IF(K5778&gt;=3,"Recent / New",IF(L5778&gt;=3,"At Risk","Hibernating / Lost"))))</f>
        <v>Hibernating / Lost</v>
      </c>
      <c r="N5778" s="54" t="n">
        <f aca="false">IF(AND(Calc!$C$2&lt;=2009,Calc!$C$3&gt;=2009),F5778,0)+IF(AND(Calc!$C$2&lt;=2010,Calc!$C$3&gt;=2010),G5778,0)+IF(AND(Calc!$C$2&lt;=2011,Calc!$C$3&gt;=2011),H5778,0)</f>
        <v>514.37</v>
      </c>
      <c r="O5778" s="61" t="n">
        <f aca="false">IF(AND(N5778&gt;0,OR(Calc!$C$4="*",B5778=Calc!$C$4)),N5778+ROW()*0.000000001,0)</f>
        <v>514.370005778</v>
      </c>
    </row>
    <row r="5779" customFormat="false" ht="15" hidden="false" customHeight="false" outlineLevel="0" collapsed="false">
      <c r="A5779" s="49" t="n">
        <v>18213</v>
      </c>
      <c r="B5779" s="49" t="s">
        <v>189</v>
      </c>
      <c r="C5779" s="63" t="n">
        <v>40650</v>
      </c>
      <c r="D5779" s="63" t="n">
        <v>40650</v>
      </c>
      <c r="E5779" s="49" t="n">
        <v>1</v>
      </c>
      <c r="F5779" s="54" t="n">
        <v>0</v>
      </c>
      <c r="G5779" s="54" t="n">
        <v>0</v>
      </c>
      <c r="H5779" s="54" t="n">
        <v>232.48</v>
      </c>
      <c r="I5779" s="54" t="n">
        <f aca="false">SUM(F5779:H5779)</f>
        <v>232.48</v>
      </c>
      <c r="J5779" s="49" t="n">
        <f aca="false">Calc!$C$5-D5779</f>
        <v>237</v>
      </c>
      <c r="K5779" s="49" t="n">
        <f aca="false">IF(J5779&lt;=Calc!$C$11,4,IF(J5779&lt;=Calc!$C$12,3,IF(J5779&lt;=Calc!$C$13,2,1)))</f>
        <v>2</v>
      </c>
      <c r="L5779" s="49" t="n">
        <f aca="false">1+(E5779&gt;=Calc!$C$16)+(E5779&gt;=Calc!$C$17)+(E5779&gt;=Calc!$C$18)</f>
        <v>1</v>
      </c>
      <c r="M5779" s="49" t="str">
        <f aca="false">IF(AND(K5779=4,L5779&gt;=3),"Champions",IF(AND(K5779=3,L5779&gt;=3),"Loyal",IF(K5779&gt;=3,"Recent / New",IF(L5779&gt;=3,"At Risk","Hibernating / Lost"))))</f>
        <v>Hibernating / Lost</v>
      </c>
      <c r="N5779" s="54" t="n">
        <f aca="false">IF(AND(Calc!$C$2&lt;=2009,Calc!$C$3&gt;=2009),F5779,0)+IF(AND(Calc!$C$2&lt;=2010,Calc!$C$3&gt;=2010),G5779,0)+IF(AND(Calc!$C$2&lt;=2011,Calc!$C$3&gt;=2011),H5779,0)</f>
        <v>232.48</v>
      </c>
      <c r="O5779" s="61" t="n">
        <f aca="false">IF(AND(N5779&gt;0,OR(Calc!$C$4="*",B5779=Calc!$C$4)),N5779+ROW()*0.000000001,0)</f>
        <v>232.480005779</v>
      </c>
    </row>
    <row r="5780" customFormat="false" ht="15" hidden="false" customHeight="false" outlineLevel="0" collapsed="false">
      <c r="A5780" s="49" t="n">
        <v>18214</v>
      </c>
      <c r="B5780" s="49" t="s">
        <v>189</v>
      </c>
      <c r="C5780" s="63" t="n">
        <v>40332</v>
      </c>
      <c r="D5780" s="63" t="n">
        <v>40356</v>
      </c>
      <c r="E5780" s="49" t="n">
        <v>4</v>
      </c>
      <c r="F5780" s="54" t="n">
        <v>0</v>
      </c>
      <c r="G5780" s="54" t="n">
        <v>1480.99</v>
      </c>
      <c r="H5780" s="54" t="n">
        <v>0</v>
      </c>
      <c r="I5780" s="54" t="n">
        <f aca="false">SUM(F5780:H5780)</f>
        <v>1480.99</v>
      </c>
      <c r="J5780" s="49" t="n">
        <f aca="false">Calc!$C$5-D5780</f>
        <v>531</v>
      </c>
      <c r="K5780" s="49" t="n">
        <f aca="false">IF(J5780&lt;=Calc!$C$11,4,IF(J5780&lt;=Calc!$C$12,3,IF(J5780&lt;=Calc!$C$13,2,1)))</f>
        <v>1</v>
      </c>
      <c r="L5780" s="49" t="n">
        <f aca="false">1+(E5780&gt;=Calc!$C$16)+(E5780&gt;=Calc!$C$17)+(E5780&gt;=Calc!$C$18)</f>
        <v>3</v>
      </c>
      <c r="M5780" s="49" t="str">
        <f aca="false">IF(AND(K5780=4,L5780&gt;=3),"Champions",IF(AND(K5780=3,L5780&gt;=3),"Loyal",IF(K5780&gt;=3,"Recent / New",IF(L5780&gt;=3,"At Risk","Hibernating / Lost"))))</f>
        <v>At Risk</v>
      </c>
      <c r="N5780" s="54" t="n">
        <f aca="false">IF(AND(Calc!$C$2&lt;=2009,Calc!$C$3&gt;=2009),F5780,0)+IF(AND(Calc!$C$2&lt;=2010,Calc!$C$3&gt;=2010),G5780,0)+IF(AND(Calc!$C$2&lt;=2011,Calc!$C$3&gt;=2011),H5780,0)</f>
        <v>1480.99</v>
      </c>
      <c r="O5780" s="61" t="n">
        <f aca="false">IF(AND(N5780&gt;0,OR(Calc!$C$4="*",B5780=Calc!$C$4)),N5780+ROW()*0.000000001,0)</f>
        <v>1480.99000578</v>
      </c>
    </row>
    <row r="5781" customFormat="false" ht="15" hidden="false" customHeight="false" outlineLevel="0" collapsed="false">
      <c r="A5781" s="49" t="n">
        <v>18215</v>
      </c>
      <c r="B5781" s="49" t="s">
        <v>189</v>
      </c>
      <c r="C5781" s="63" t="n">
        <v>40263</v>
      </c>
      <c r="D5781" s="63" t="n">
        <v>40797</v>
      </c>
      <c r="E5781" s="49" t="n">
        <v>5</v>
      </c>
      <c r="F5781" s="54" t="n">
        <v>0</v>
      </c>
      <c r="G5781" s="54" t="n">
        <v>1924.65</v>
      </c>
      <c r="H5781" s="54" t="n">
        <v>299.34</v>
      </c>
      <c r="I5781" s="54" t="n">
        <f aca="false">SUM(F5781:H5781)</f>
        <v>2223.99</v>
      </c>
      <c r="J5781" s="49" t="n">
        <f aca="false">Calc!$C$5-D5781</f>
        <v>90</v>
      </c>
      <c r="K5781" s="49" t="n">
        <f aca="false">IF(J5781&lt;=Calc!$C$11,4,IF(J5781&lt;=Calc!$C$12,3,IF(J5781&lt;=Calc!$C$13,2,1)))</f>
        <v>3</v>
      </c>
      <c r="L5781" s="49" t="n">
        <f aca="false">1+(E5781&gt;=Calc!$C$16)+(E5781&gt;=Calc!$C$17)+(E5781&gt;=Calc!$C$18)</f>
        <v>3</v>
      </c>
      <c r="M5781" s="49" t="str">
        <f aca="false">IF(AND(K5781=4,L5781&gt;=3),"Champions",IF(AND(K5781=3,L5781&gt;=3),"Loyal",IF(K5781&gt;=3,"Recent / New",IF(L5781&gt;=3,"At Risk","Hibernating / Lost"))))</f>
        <v>Loyal</v>
      </c>
      <c r="N5781" s="54" t="n">
        <f aca="false">IF(AND(Calc!$C$2&lt;=2009,Calc!$C$3&gt;=2009),F5781,0)+IF(AND(Calc!$C$2&lt;=2010,Calc!$C$3&gt;=2010),G5781,0)+IF(AND(Calc!$C$2&lt;=2011,Calc!$C$3&gt;=2011),H5781,0)</f>
        <v>2223.99</v>
      </c>
      <c r="O5781" s="61" t="n">
        <f aca="false">IF(AND(N5781&gt;0,OR(Calc!$C$4="*",B5781=Calc!$C$4)),N5781+ROW()*0.000000001,0)</f>
        <v>2223.990005781</v>
      </c>
    </row>
    <row r="5782" customFormat="false" ht="15" hidden="false" customHeight="false" outlineLevel="0" collapsed="false">
      <c r="A5782" s="49" t="n">
        <v>18216</v>
      </c>
      <c r="B5782" s="49" t="s">
        <v>189</v>
      </c>
      <c r="C5782" s="63" t="n">
        <v>40855</v>
      </c>
      <c r="D5782" s="63" t="n">
        <v>40855</v>
      </c>
      <c r="E5782" s="49" t="n">
        <v>1</v>
      </c>
      <c r="F5782" s="54" t="n">
        <v>0</v>
      </c>
      <c r="G5782" s="54" t="n">
        <v>0</v>
      </c>
      <c r="H5782" s="54" t="n">
        <v>481.75</v>
      </c>
      <c r="I5782" s="54" t="n">
        <f aca="false">SUM(F5782:H5782)</f>
        <v>481.75</v>
      </c>
      <c r="J5782" s="49" t="n">
        <f aca="false">Calc!$C$5-D5782</f>
        <v>32</v>
      </c>
      <c r="K5782" s="49" t="n">
        <f aca="false">IF(J5782&lt;=Calc!$C$11,4,IF(J5782&lt;=Calc!$C$12,3,IF(J5782&lt;=Calc!$C$13,2,1)))</f>
        <v>3</v>
      </c>
      <c r="L5782" s="49" t="n">
        <f aca="false">1+(E5782&gt;=Calc!$C$16)+(E5782&gt;=Calc!$C$17)+(E5782&gt;=Calc!$C$18)</f>
        <v>1</v>
      </c>
      <c r="M5782" s="49" t="str">
        <f aca="false">IF(AND(K5782=4,L5782&gt;=3),"Champions",IF(AND(K5782=3,L5782&gt;=3),"Loyal",IF(K5782&gt;=3,"Recent / New",IF(L5782&gt;=3,"At Risk","Hibernating / Lost"))))</f>
        <v>Recent / New</v>
      </c>
      <c r="N5782" s="54" t="n">
        <f aca="false">IF(AND(Calc!$C$2&lt;=2009,Calc!$C$3&gt;=2009),F5782,0)+IF(AND(Calc!$C$2&lt;=2010,Calc!$C$3&gt;=2010),G5782,0)+IF(AND(Calc!$C$2&lt;=2011,Calc!$C$3&gt;=2011),H5782,0)</f>
        <v>481.75</v>
      </c>
      <c r="O5782" s="61" t="n">
        <f aca="false">IF(AND(N5782&gt;0,OR(Calc!$C$4="*",B5782=Calc!$C$4)),N5782+ROW()*0.000000001,0)</f>
        <v>481.750005782</v>
      </c>
    </row>
    <row r="5783" customFormat="false" ht="15" hidden="false" customHeight="false" outlineLevel="0" collapsed="false">
      <c r="A5783" s="49" t="n">
        <v>18217</v>
      </c>
      <c r="B5783" s="49" t="s">
        <v>189</v>
      </c>
      <c r="C5783" s="63" t="n">
        <v>40360</v>
      </c>
      <c r="D5783" s="63" t="n">
        <v>40857</v>
      </c>
      <c r="E5783" s="49" t="n">
        <v>4</v>
      </c>
      <c r="F5783" s="54" t="n">
        <v>0</v>
      </c>
      <c r="G5783" s="54" t="n">
        <v>281.05</v>
      </c>
      <c r="H5783" s="54" t="n">
        <v>621.75</v>
      </c>
      <c r="I5783" s="54" t="n">
        <f aca="false">SUM(F5783:H5783)</f>
        <v>902.8</v>
      </c>
      <c r="J5783" s="49" t="n">
        <f aca="false">Calc!$C$5-D5783</f>
        <v>30</v>
      </c>
      <c r="K5783" s="49" t="n">
        <f aca="false">IF(J5783&lt;=Calc!$C$11,4,IF(J5783&lt;=Calc!$C$12,3,IF(J5783&lt;=Calc!$C$13,2,1)))</f>
        <v>3</v>
      </c>
      <c r="L5783" s="49" t="n">
        <f aca="false">1+(E5783&gt;=Calc!$C$16)+(E5783&gt;=Calc!$C$17)+(E5783&gt;=Calc!$C$18)</f>
        <v>3</v>
      </c>
      <c r="M5783" s="49" t="str">
        <f aca="false">IF(AND(K5783=4,L5783&gt;=3),"Champions",IF(AND(K5783=3,L5783&gt;=3),"Loyal",IF(K5783&gt;=3,"Recent / New",IF(L5783&gt;=3,"At Risk","Hibernating / Lost"))))</f>
        <v>Loyal</v>
      </c>
      <c r="N5783" s="54" t="n">
        <f aca="false">IF(AND(Calc!$C$2&lt;=2009,Calc!$C$3&gt;=2009),F5783,0)+IF(AND(Calc!$C$2&lt;=2010,Calc!$C$3&gt;=2010),G5783,0)+IF(AND(Calc!$C$2&lt;=2011,Calc!$C$3&gt;=2011),H5783,0)</f>
        <v>902.8</v>
      </c>
      <c r="O5783" s="61" t="n">
        <f aca="false">IF(AND(N5783&gt;0,OR(Calc!$C$4="*",B5783=Calc!$C$4)),N5783+ROW()*0.000000001,0)</f>
        <v>902.800005783</v>
      </c>
    </row>
    <row r="5784" customFormat="false" ht="15" hidden="false" customHeight="false" outlineLevel="0" collapsed="false">
      <c r="A5784" s="49" t="n">
        <v>18218</v>
      </c>
      <c r="B5784" s="49" t="s">
        <v>189</v>
      </c>
      <c r="C5784" s="63" t="n">
        <v>40226</v>
      </c>
      <c r="D5784" s="63" t="n">
        <v>40675</v>
      </c>
      <c r="E5784" s="49" t="n">
        <v>4</v>
      </c>
      <c r="F5784" s="54" t="n">
        <v>0</v>
      </c>
      <c r="G5784" s="54" t="n">
        <v>479.92</v>
      </c>
      <c r="H5784" s="54" t="n">
        <v>606.22</v>
      </c>
      <c r="I5784" s="54" t="n">
        <f aca="false">SUM(F5784:H5784)</f>
        <v>1086.14</v>
      </c>
      <c r="J5784" s="49" t="n">
        <f aca="false">Calc!$C$5-D5784</f>
        <v>212</v>
      </c>
      <c r="K5784" s="49" t="n">
        <f aca="false">IF(J5784&lt;=Calc!$C$11,4,IF(J5784&lt;=Calc!$C$12,3,IF(J5784&lt;=Calc!$C$13,2,1)))</f>
        <v>2</v>
      </c>
      <c r="L5784" s="49" t="n">
        <f aca="false">1+(E5784&gt;=Calc!$C$16)+(E5784&gt;=Calc!$C$17)+(E5784&gt;=Calc!$C$18)</f>
        <v>3</v>
      </c>
      <c r="M5784" s="49" t="str">
        <f aca="false">IF(AND(K5784=4,L5784&gt;=3),"Champions",IF(AND(K5784=3,L5784&gt;=3),"Loyal",IF(K5784&gt;=3,"Recent / New",IF(L5784&gt;=3,"At Risk","Hibernating / Lost"))))</f>
        <v>At Risk</v>
      </c>
      <c r="N5784" s="54" t="n">
        <f aca="false">IF(AND(Calc!$C$2&lt;=2009,Calc!$C$3&gt;=2009),F5784,0)+IF(AND(Calc!$C$2&lt;=2010,Calc!$C$3&gt;=2010),G5784,0)+IF(AND(Calc!$C$2&lt;=2011,Calc!$C$3&gt;=2011),H5784,0)</f>
        <v>1086.14</v>
      </c>
      <c r="O5784" s="61" t="n">
        <f aca="false">IF(AND(N5784&gt;0,OR(Calc!$C$4="*",B5784=Calc!$C$4)),N5784+ROW()*0.000000001,0)</f>
        <v>1086.140005784</v>
      </c>
    </row>
    <row r="5785" customFormat="false" ht="15" hidden="false" customHeight="false" outlineLevel="0" collapsed="false">
      <c r="A5785" s="49" t="n">
        <v>18219</v>
      </c>
      <c r="B5785" s="49" t="s">
        <v>189</v>
      </c>
      <c r="C5785" s="63" t="n">
        <v>40154</v>
      </c>
      <c r="D5785" s="63" t="n">
        <v>40884</v>
      </c>
      <c r="E5785" s="49" t="n">
        <v>17</v>
      </c>
      <c r="F5785" s="54" t="n">
        <v>151.72</v>
      </c>
      <c r="G5785" s="54" t="n">
        <v>1515.77</v>
      </c>
      <c r="H5785" s="54" t="n">
        <v>1629.71</v>
      </c>
      <c r="I5785" s="54" t="n">
        <f aca="false">SUM(F5785:H5785)</f>
        <v>3297.2</v>
      </c>
      <c r="J5785" s="49" t="n">
        <f aca="false">Calc!$C$5-D5785</f>
        <v>3</v>
      </c>
      <c r="K5785" s="49" t="n">
        <f aca="false">IF(J5785&lt;=Calc!$C$11,4,IF(J5785&lt;=Calc!$C$12,3,IF(J5785&lt;=Calc!$C$13,2,1)))</f>
        <v>4</v>
      </c>
      <c r="L5785" s="49" t="n">
        <f aca="false">1+(E5785&gt;=Calc!$C$16)+(E5785&gt;=Calc!$C$17)+(E5785&gt;=Calc!$C$18)</f>
        <v>4</v>
      </c>
      <c r="M5785" s="49" t="str">
        <f aca="false">IF(AND(K5785=4,L5785&gt;=3),"Champions",IF(AND(K5785=3,L5785&gt;=3),"Loyal",IF(K5785&gt;=3,"Recent / New",IF(L5785&gt;=3,"At Risk","Hibernating / Lost"))))</f>
        <v>Champions</v>
      </c>
      <c r="N5785" s="54" t="n">
        <f aca="false">IF(AND(Calc!$C$2&lt;=2009,Calc!$C$3&gt;=2009),F5785,0)+IF(AND(Calc!$C$2&lt;=2010,Calc!$C$3&gt;=2010),G5785,0)+IF(AND(Calc!$C$2&lt;=2011,Calc!$C$3&gt;=2011),H5785,0)</f>
        <v>3297.2</v>
      </c>
      <c r="O5785" s="61" t="n">
        <f aca="false">IF(AND(N5785&gt;0,OR(Calc!$C$4="*",B5785=Calc!$C$4)),N5785+ROW()*0.000000001,0)</f>
        <v>3297.200005785</v>
      </c>
    </row>
    <row r="5786" customFormat="false" ht="15" hidden="false" customHeight="false" outlineLevel="0" collapsed="false">
      <c r="A5786" s="49" t="n">
        <v>18220</v>
      </c>
      <c r="B5786" s="49" t="s">
        <v>189</v>
      </c>
      <c r="C5786" s="63" t="n">
        <v>40162</v>
      </c>
      <c r="D5786" s="63" t="n">
        <v>40660</v>
      </c>
      <c r="E5786" s="49" t="n">
        <v>6</v>
      </c>
      <c r="F5786" s="54" t="n">
        <v>253.64</v>
      </c>
      <c r="G5786" s="54" t="n">
        <v>1220.28</v>
      </c>
      <c r="H5786" s="54" t="n">
        <v>297.78</v>
      </c>
      <c r="I5786" s="54" t="n">
        <f aca="false">SUM(F5786:H5786)</f>
        <v>1771.7</v>
      </c>
      <c r="J5786" s="49" t="n">
        <f aca="false">Calc!$C$5-D5786</f>
        <v>227</v>
      </c>
      <c r="K5786" s="49" t="n">
        <f aca="false">IF(J5786&lt;=Calc!$C$11,4,IF(J5786&lt;=Calc!$C$12,3,IF(J5786&lt;=Calc!$C$13,2,1)))</f>
        <v>2</v>
      </c>
      <c r="L5786" s="49" t="n">
        <f aca="false">1+(E5786&gt;=Calc!$C$16)+(E5786&gt;=Calc!$C$17)+(E5786&gt;=Calc!$C$18)</f>
        <v>3</v>
      </c>
      <c r="M5786" s="49" t="str">
        <f aca="false">IF(AND(K5786=4,L5786&gt;=3),"Champions",IF(AND(K5786=3,L5786&gt;=3),"Loyal",IF(K5786&gt;=3,"Recent / New",IF(L5786&gt;=3,"At Risk","Hibernating / Lost"))))</f>
        <v>At Risk</v>
      </c>
      <c r="N5786" s="54" t="n">
        <f aca="false">IF(AND(Calc!$C$2&lt;=2009,Calc!$C$3&gt;=2009),F5786,0)+IF(AND(Calc!$C$2&lt;=2010,Calc!$C$3&gt;=2010),G5786,0)+IF(AND(Calc!$C$2&lt;=2011,Calc!$C$3&gt;=2011),H5786,0)</f>
        <v>1771.7</v>
      </c>
      <c r="O5786" s="61" t="n">
        <f aca="false">IF(AND(N5786&gt;0,OR(Calc!$C$4="*",B5786=Calc!$C$4)),N5786+ROW()*0.000000001,0)</f>
        <v>1771.700005786</v>
      </c>
    </row>
    <row r="5787" customFormat="false" ht="15" hidden="false" customHeight="false" outlineLevel="0" collapsed="false">
      <c r="A5787" s="49" t="n">
        <v>18221</v>
      </c>
      <c r="B5787" s="49" t="s">
        <v>189</v>
      </c>
      <c r="C5787" s="63" t="n">
        <v>40496</v>
      </c>
      <c r="D5787" s="63" t="n">
        <v>40864</v>
      </c>
      <c r="E5787" s="49" t="n">
        <v>6</v>
      </c>
      <c r="F5787" s="54" t="n">
        <v>0</v>
      </c>
      <c r="G5787" s="54" t="n">
        <v>337.03</v>
      </c>
      <c r="H5787" s="54" t="n">
        <v>1033.31</v>
      </c>
      <c r="I5787" s="54" t="n">
        <f aca="false">SUM(F5787:H5787)</f>
        <v>1370.34</v>
      </c>
      <c r="J5787" s="49" t="n">
        <f aca="false">Calc!$C$5-D5787</f>
        <v>23</v>
      </c>
      <c r="K5787" s="49" t="n">
        <f aca="false">IF(J5787&lt;=Calc!$C$11,4,IF(J5787&lt;=Calc!$C$12,3,IF(J5787&lt;=Calc!$C$13,2,1)))</f>
        <v>4</v>
      </c>
      <c r="L5787" s="49" t="n">
        <f aca="false">1+(E5787&gt;=Calc!$C$16)+(E5787&gt;=Calc!$C$17)+(E5787&gt;=Calc!$C$18)</f>
        <v>3</v>
      </c>
      <c r="M5787" s="49" t="str">
        <f aca="false">IF(AND(K5787=4,L5787&gt;=3),"Champions",IF(AND(K5787=3,L5787&gt;=3),"Loyal",IF(K5787&gt;=3,"Recent / New",IF(L5787&gt;=3,"At Risk","Hibernating / Lost"))))</f>
        <v>Champions</v>
      </c>
      <c r="N5787" s="54" t="n">
        <f aca="false">IF(AND(Calc!$C$2&lt;=2009,Calc!$C$3&gt;=2009),F5787,0)+IF(AND(Calc!$C$2&lt;=2010,Calc!$C$3&gt;=2010),G5787,0)+IF(AND(Calc!$C$2&lt;=2011,Calc!$C$3&gt;=2011),H5787,0)</f>
        <v>1370.34</v>
      </c>
      <c r="O5787" s="61" t="n">
        <f aca="false">IF(AND(N5787&gt;0,OR(Calc!$C$4="*",B5787=Calc!$C$4)),N5787+ROW()*0.000000001,0)</f>
        <v>1370.340005787</v>
      </c>
    </row>
    <row r="5788" customFormat="false" ht="15" hidden="false" customHeight="false" outlineLevel="0" collapsed="false">
      <c r="A5788" s="49" t="n">
        <v>18222</v>
      </c>
      <c r="B5788" s="49" t="s">
        <v>189</v>
      </c>
      <c r="C5788" s="63" t="n">
        <v>40794</v>
      </c>
      <c r="D5788" s="63" t="n">
        <v>40794</v>
      </c>
      <c r="E5788" s="49" t="n">
        <v>1</v>
      </c>
      <c r="F5788" s="54" t="n">
        <v>0</v>
      </c>
      <c r="G5788" s="54" t="n">
        <v>0</v>
      </c>
      <c r="H5788" s="54" t="n">
        <v>443</v>
      </c>
      <c r="I5788" s="54" t="n">
        <f aca="false">SUM(F5788:H5788)</f>
        <v>443</v>
      </c>
      <c r="J5788" s="49" t="n">
        <f aca="false">Calc!$C$5-D5788</f>
        <v>93</v>
      </c>
      <c r="K5788" s="49" t="n">
        <f aca="false">IF(J5788&lt;=Calc!$C$11,4,IF(J5788&lt;=Calc!$C$12,3,IF(J5788&lt;=Calc!$C$13,2,1)))</f>
        <v>3</v>
      </c>
      <c r="L5788" s="49" t="n">
        <f aca="false">1+(E5788&gt;=Calc!$C$16)+(E5788&gt;=Calc!$C$17)+(E5788&gt;=Calc!$C$18)</f>
        <v>1</v>
      </c>
      <c r="M5788" s="49" t="str">
        <f aca="false">IF(AND(K5788=4,L5788&gt;=3),"Champions",IF(AND(K5788=3,L5788&gt;=3),"Loyal",IF(K5788&gt;=3,"Recent / New",IF(L5788&gt;=3,"At Risk","Hibernating / Lost"))))</f>
        <v>Recent / New</v>
      </c>
      <c r="N5788" s="54" t="n">
        <f aca="false">IF(AND(Calc!$C$2&lt;=2009,Calc!$C$3&gt;=2009),F5788,0)+IF(AND(Calc!$C$2&lt;=2010,Calc!$C$3&gt;=2010),G5788,0)+IF(AND(Calc!$C$2&lt;=2011,Calc!$C$3&gt;=2011),H5788,0)</f>
        <v>443</v>
      </c>
      <c r="O5788" s="61" t="n">
        <f aca="false">IF(AND(N5788&gt;0,OR(Calc!$C$4="*",B5788=Calc!$C$4)),N5788+ROW()*0.000000001,0)</f>
        <v>443.000005788</v>
      </c>
    </row>
    <row r="5789" customFormat="false" ht="15" hidden="false" customHeight="false" outlineLevel="0" collapsed="false">
      <c r="A5789" s="49" t="n">
        <v>18223</v>
      </c>
      <c r="B5789" s="49" t="s">
        <v>189</v>
      </c>
      <c r="C5789" s="63" t="n">
        <v>40151</v>
      </c>
      <c r="D5789" s="63" t="n">
        <v>40882</v>
      </c>
      <c r="E5789" s="49" t="n">
        <v>26</v>
      </c>
      <c r="F5789" s="54" t="n">
        <v>1491.65</v>
      </c>
      <c r="G5789" s="54" t="n">
        <v>6176.74</v>
      </c>
      <c r="H5789" s="54" t="n">
        <v>5836.28</v>
      </c>
      <c r="I5789" s="54" t="n">
        <f aca="false">SUM(F5789:H5789)</f>
        <v>13504.67</v>
      </c>
      <c r="J5789" s="49" t="n">
        <f aca="false">Calc!$C$5-D5789</f>
        <v>5</v>
      </c>
      <c r="K5789" s="49" t="n">
        <f aca="false">IF(J5789&lt;=Calc!$C$11,4,IF(J5789&lt;=Calc!$C$12,3,IF(J5789&lt;=Calc!$C$13,2,1)))</f>
        <v>4</v>
      </c>
      <c r="L5789" s="49" t="n">
        <f aca="false">1+(E5789&gt;=Calc!$C$16)+(E5789&gt;=Calc!$C$17)+(E5789&gt;=Calc!$C$18)</f>
        <v>4</v>
      </c>
      <c r="M5789" s="49" t="str">
        <f aca="false">IF(AND(K5789=4,L5789&gt;=3),"Champions",IF(AND(K5789=3,L5789&gt;=3),"Loyal",IF(K5789&gt;=3,"Recent / New",IF(L5789&gt;=3,"At Risk","Hibernating / Lost"))))</f>
        <v>Champions</v>
      </c>
      <c r="N5789" s="54" t="n">
        <f aca="false">IF(AND(Calc!$C$2&lt;=2009,Calc!$C$3&gt;=2009),F5789,0)+IF(AND(Calc!$C$2&lt;=2010,Calc!$C$3&gt;=2010),G5789,0)+IF(AND(Calc!$C$2&lt;=2011,Calc!$C$3&gt;=2011),H5789,0)</f>
        <v>13504.67</v>
      </c>
      <c r="O5789" s="61" t="n">
        <f aca="false">IF(AND(N5789&gt;0,OR(Calc!$C$4="*",B5789=Calc!$C$4)),N5789+ROW()*0.000000001,0)</f>
        <v>13504.670005789</v>
      </c>
    </row>
    <row r="5790" customFormat="false" ht="15" hidden="false" customHeight="false" outlineLevel="0" collapsed="false">
      <c r="A5790" s="49" t="n">
        <v>18224</v>
      </c>
      <c r="B5790" s="49" t="s">
        <v>189</v>
      </c>
      <c r="C5790" s="63" t="n">
        <v>40623</v>
      </c>
      <c r="D5790" s="63" t="n">
        <v>40623</v>
      </c>
      <c r="E5790" s="49" t="n">
        <v>1</v>
      </c>
      <c r="F5790" s="54" t="n">
        <v>0</v>
      </c>
      <c r="G5790" s="54" t="n">
        <v>0</v>
      </c>
      <c r="H5790" s="54" t="n">
        <v>158.95</v>
      </c>
      <c r="I5790" s="54" t="n">
        <f aca="false">SUM(F5790:H5790)</f>
        <v>158.95</v>
      </c>
      <c r="J5790" s="49" t="n">
        <f aca="false">Calc!$C$5-D5790</f>
        <v>264</v>
      </c>
      <c r="K5790" s="49" t="n">
        <f aca="false">IF(J5790&lt;=Calc!$C$11,4,IF(J5790&lt;=Calc!$C$12,3,IF(J5790&lt;=Calc!$C$13,2,1)))</f>
        <v>2</v>
      </c>
      <c r="L5790" s="49" t="n">
        <f aca="false">1+(E5790&gt;=Calc!$C$16)+(E5790&gt;=Calc!$C$17)+(E5790&gt;=Calc!$C$18)</f>
        <v>1</v>
      </c>
      <c r="M5790" s="49" t="str">
        <f aca="false">IF(AND(K5790=4,L5790&gt;=3),"Champions",IF(AND(K5790=3,L5790&gt;=3),"Loyal",IF(K5790&gt;=3,"Recent / New",IF(L5790&gt;=3,"At Risk","Hibernating / Lost"))))</f>
        <v>Hibernating / Lost</v>
      </c>
      <c r="N5790" s="54" t="n">
        <f aca="false">IF(AND(Calc!$C$2&lt;=2009,Calc!$C$3&gt;=2009),F5790,0)+IF(AND(Calc!$C$2&lt;=2010,Calc!$C$3&gt;=2010),G5790,0)+IF(AND(Calc!$C$2&lt;=2011,Calc!$C$3&gt;=2011),H5790,0)</f>
        <v>158.95</v>
      </c>
      <c r="O5790" s="61" t="n">
        <f aca="false">IF(AND(N5790&gt;0,OR(Calc!$C$4="*",B5790=Calc!$C$4)),N5790+ROW()*0.000000001,0)</f>
        <v>158.95000579</v>
      </c>
    </row>
    <row r="5791" customFormat="false" ht="15" hidden="false" customHeight="false" outlineLevel="0" collapsed="false">
      <c r="A5791" s="49" t="n">
        <v>18225</v>
      </c>
      <c r="B5791" s="49" t="s">
        <v>189</v>
      </c>
      <c r="C5791" s="63" t="n">
        <v>40151</v>
      </c>
      <c r="D5791" s="63" t="n">
        <v>40883</v>
      </c>
      <c r="E5791" s="49" t="n">
        <v>26</v>
      </c>
      <c r="F5791" s="54" t="n">
        <v>-85.85</v>
      </c>
      <c r="G5791" s="54" t="n">
        <v>7370.44</v>
      </c>
      <c r="H5791" s="54" t="n">
        <v>5358.66</v>
      </c>
      <c r="I5791" s="54" t="n">
        <f aca="false">SUM(F5791:H5791)</f>
        <v>12643.25</v>
      </c>
      <c r="J5791" s="49" t="n">
        <f aca="false">Calc!$C$5-D5791</f>
        <v>4</v>
      </c>
      <c r="K5791" s="49" t="n">
        <f aca="false">IF(J5791&lt;=Calc!$C$11,4,IF(J5791&lt;=Calc!$C$12,3,IF(J5791&lt;=Calc!$C$13,2,1)))</f>
        <v>4</v>
      </c>
      <c r="L5791" s="49" t="n">
        <f aca="false">1+(E5791&gt;=Calc!$C$16)+(E5791&gt;=Calc!$C$17)+(E5791&gt;=Calc!$C$18)</f>
        <v>4</v>
      </c>
      <c r="M5791" s="49" t="str">
        <f aca="false">IF(AND(K5791=4,L5791&gt;=3),"Champions",IF(AND(K5791=3,L5791&gt;=3),"Loyal",IF(K5791&gt;=3,"Recent / New",IF(L5791&gt;=3,"At Risk","Hibernating / Lost"))))</f>
        <v>Champions</v>
      </c>
      <c r="N5791" s="54" t="n">
        <f aca="false">IF(AND(Calc!$C$2&lt;=2009,Calc!$C$3&gt;=2009),F5791,0)+IF(AND(Calc!$C$2&lt;=2010,Calc!$C$3&gt;=2010),G5791,0)+IF(AND(Calc!$C$2&lt;=2011,Calc!$C$3&gt;=2011),H5791,0)</f>
        <v>12643.25</v>
      </c>
      <c r="O5791" s="61" t="n">
        <f aca="false">IF(AND(N5791&gt;0,OR(Calc!$C$4="*",B5791=Calc!$C$4)),N5791+ROW()*0.000000001,0)</f>
        <v>12643.250005791</v>
      </c>
    </row>
    <row r="5792" customFormat="false" ht="15" hidden="false" customHeight="false" outlineLevel="0" collapsed="false">
      <c r="A5792" s="49" t="n">
        <v>18226</v>
      </c>
      <c r="B5792" s="49" t="s">
        <v>189</v>
      </c>
      <c r="C5792" s="63" t="n">
        <v>40242</v>
      </c>
      <c r="D5792" s="63" t="n">
        <v>40842</v>
      </c>
      <c r="E5792" s="49" t="n">
        <v>26</v>
      </c>
      <c r="F5792" s="54" t="n">
        <v>0</v>
      </c>
      <c r="G5792" s="54" t="n">
        <v>6557.48</v>
      </c>
      <c r="H5792" s="54" t="n">
        <v>5192.1</v>
      </c>
      <c r="I5792" s="54" t="n">
        <f aca="false">SUM(F5792:H5792)</f>
        <v>11749.58</v>
      </c>
      <c r="J5792" s="49" t="n">
        <f aca="false">Calc!$C$5-D5792</f>
        <v>45</v>
      </c>
      <c r="K5792" s="49" t="n">
        <f aca="false">IF(J5792&lt;=Calc!$C$11,4,IF(J5792&lt;=Calc!$C$12,3,IF(J5792&lt;=Calc!$C$13,2,1)))</f>
        <v>3</v>
      </c>
      <c r="L5792" s="49" t="n">
        <f aca="false">1+(E5792&gt;=Calc!$C$16)+(E5792&gt;=Calc!$C$17)+(E5792&gt;=Calc!$C$18)</f>
        <v>4</v>
      </c>
      <c r="M5792" s="49" t="str">
        <f aca="false">IF(AND(K5792=4,L5792&gt;=3),"Champions",IF(AND(K5792=3,L5792&gt;=3),"Loyal",IF(K5792&gt;=3,"Recent / New",IF(L5792&gt;=3,"At Risk","Hibernating / Lost"))))</f>
        <v>Loyal</v>
      </c>
      <c r="N5792" s="54" t="n">
        <f aca="false">IF(AND(Calc!$C$2&lt;=2009,Calc!$C$3&gt;=2009),F5792,0)+IF(AND(Calc!$C$2&lt;=2010,Calc!$C$3&gt;=2010),G5792,0)+IF(AND(Calc!$C$2&lt;=2011,Calc!$C$3&gt;=2011),H5792,0)</f>
        <v>11749.58</v>
      </c>
      <c r="O5792" s="61" t="n">
        <f aca="false">IF(AND(N5792&gt;0,OR(Calc!$C$4="*",B5792=Calc!$C$4)),N5792+ROW()*0.000000001,0)</f>
        <v>11749.580005792</v>
      </c>
    </row>
    <row r="5793" customFormat="false" ht="15" hidden="false" customHeight="false" outlineLevel="0" collapsed="false">
      <c r="A5793" s="49" t="n">
        <v>18227</v>
      </c>
      <c r="B5793" s="49" t="s">
        <v>189</v>
      </c>
      <c r="C5793" s="63" t="n">
        <v>40402</v>
      </c>
      <c r="D5793" s="63" t="n">
        <v>40669</v>
      </c>
      <c r="E5793" s="49" t="n">
        <v>2</v>
      </c>
      <c r="F5793" s="54" t="n">
        <v>0</v>
      </c>
      <c r="G5793" s="54" t="n">
        <v>0</v>
      </c>
      <c r="H5793" s="54" t="n">
        <v>93.75</v>
      </c>
      <c r="I5793" s="54" t="n">
        <f aca="false">SUM(F5793:H5793)</f>
        <v>93.75</v>
      </c>
      <c r="J5793" s="49" t="n">
        <f aca="false">Calc!$C$5-D5793</f>
        <v>218</v>
      </c>
      <c r="K5793" s="49" t="n">
        <f aca="false">IF(J5793&lt;=Calc!$C$11,4,IF(J5793&lt;=Calc!$C$12,3,IF(J5793&lt;=Calc!$C$13,2,1)))</f>
        <v>2</v>
      </c>
      <c r="L5793" s="49" t="n">
        <f aca="false">1+(E5793&gt;=Calc!$C$16)+(E5793&gt;=Calc!$C$17)+(E5793&gt;=Calc!$C$18)</f>
        <v>2</v>
      </c>
      <c r="M5793" s="49" t="str">
        <f aca="false">IF(AND(K5793=4,L5793&gt;=3),"Champions",IF(AND(K5793=3,L5793&gt;=3),"Loyal",IF(K5793&gt;=3,"Recent / New",IF(L5793&gt;=3,"At Risk","Hibernating / Lost"))))</f>
        <v>Hibernating / Lost</v>
      </c>
      <c r="N5793" s="54" t="n">
        <f aca="false">IF(AND(Calc!$C$2&lt;=2009,Calc!$C$3&gt;=2009),F5793,0)+IF(AND(Calc!$C$2&lt;=2010,Calc!$C$3&gt;=2010),G5793,0)+IF(AND(Calc!$C$2&lt;=2011,Calc!$C$3&gt;=2011),H5793,0)</f>
        <v>93.75</v>
      </c>
      <c r="O5793" s="61" t="n">
        <f aca="false">IF(AND(N5793&gt;0,OR(Calc!$C$4="*",B5793=Calc!$C$4)),N5793+ROW()*0.000000001,0)</f>
        <v>93.750005793</v>
      </c>
    </row>
    <row r="5794" customFormat="false" ht="15" hidden="false" customHeight="false" outlineLevel="0" collapsed="false">
      <c r="A5794" s="49" t="n">
        <v>18228</v>
      </c>
      <c r="B5794" s="49" t="s">
        <v>189</v>
      </c>
      <c r="C5794" s="63" t="n">
        <v>40807</v>
      </c>
      <c r="D5794" s="63" t="n">
        <v>40830</v>
      </c>
      <c r="E5794" s="49" t="n">
        <v>2</v>
      </c>
      <c r="F5794" s="54" t="n">
        <v>0</v>
      </c>
      <c r="G5794" s="54" t="n">
        <v>0</v>
      </c>
      <c r="H5794" s="54" t="n">
        <v>769.2</v>
      </c>
      <c r="I5794" s="54" t="n">
        <f aca="false">SUM(F5794:H5794)</f>
        <v>769.2</v>
      </c>
      <c r="J5794" s="49" t="n">
        <f aca="false">Calc!$C$5-D5794</f>
        <v>57</v>
      </c>
      <c r="K5794" s="49" t="n">
        <f aca="false">IF(J5794&lt;=Calc!$C$11,4,IF(J5794&lt;=Calc!$C$12,3,IF(J5794&lt;=Calc!$C$13,2,1)))</f>
        <v>3</v>
      </c>
      <c r="L5794" s="49" t="n">
        <f aca="false">1+(E5794&gt;=Calc!$C$16)+(E5794&gt;=Calc!$C$17)+(E5794&gt;=Calc!$C$18)</f>
        <v>2</v>
      </c>
      <c r="M5794" s="49" t="str">
        <f aca="false">IF(AND(K5794=4,L5794&gt;=3),"Champions",IF(AND(K5794=3,L5794&gt;=3),"Loyal",IF(K5794&gt;=3,"Recent / New",IF(L5794&gt;=3,"At Risk","Hibernating / Lost"))))</f>
        <v>Recent / New</v>
      </c>
      <c r="N5794" s="54" t="n">
        <f aca="false">IF(AND(Calc!$C$2&lt;=2009,Calc!$C$3&gt;=2009),F5794,0)+IF(AND(Calc!$C$2&lt;=2010,Calc!$C$3&gt;=2010),G5794,0)+IF(AND(Calc!$C$2&lt;=2011,Calc!$C$3&gt;=2011),H5794,0)</f>
        <v>769.2</v>
      </c>
      <c r="O5794" s="61" t="n">
        <f aca="false">IF(AND(N5794&gt;0,OR(Calc!$C$4="*",B5794=Calc!$C$4)),N5794+ROW()*0.000000001,0)</f>
        <v>769.200005794</v>
      </c>
    </row>
    <row r="5795" customFormat="false" ht="15" hidden="false" customHeight="false" outlineLevel="0" collapsed="false">
      <c r="A5795" s="49" t="n">
        <v>18229</v>
      </c>
      <c r="B5795" s="49" t="s">
        <v>189</v>
      </c>
      <c r="C5795" s="63" t="n">
        <v>40150</v>
      </c>
      <c r="D5795" s="63" t="n">
        <v>40875</v>
      </c>
      <c r="E5795" s="49" t="n">
        <v>28</v>
      </c>
      <c r="F5795" s="54" t="n">
        <v>381</v>
      </c>
      <c r="G5795" s="54" t="n">
        <v>3145.81</v>
      </c>
      <c r="H5795" s="54" t="n">
        <v>6623.7</v>
      </c>
      <c r="I5795" s="54" t="n">
        <f aca="false">SUM(F5795:H5795)</f>
        <v>10150.51</v>
      </c>
      <c r="J5795" s="49" t="n">
        <f aca="false">Calc!$C$5-D5795</f>
        <v>12</v>
      </c>
      <c r="K5795" s="49" t="n">
        <f aca="false">IF(J5795&lt;=Calc!$C$11,4,IF(J5795&lt;=Calc!$C$12,3,IF(J5795&lt;=Calc!$C$13,2,1)))</f>
        <v>4</v>
      </c>
      <c r="L5795" s="49" t="n">
        <f aca="false">1+(E5795&gt;=Calc!$C$16)+(E5795&gt;=Calc!$C$17)+(E5795&gt;=Calc!$C$18)</f>
        <v>4</v>
      </c>
      <c r="M5795" s="49" t="str">
        <f aca="false">IF(AND(K5795=4,L5795&gt;=3),"Champions",IF(AND(K5795=3,L5795&gt;=3),"Loyal",IF(K5795&gt;=3,"Recent / New",IF(L5795&gt;=3,"At Risk","Hibernating / Lost"))))</f>
        <v>Champions</v>
      </c>
      <c r="N5795" s="54" t="n">
        <f aca="false">IF(AND(Calc!$C$2&lt;=2009,Calc!$C$3&gt;=2009),F5795,0)+IF(AND(Calc!$C$2&lt;=2010,Calc!$C$3&gt;=2010),G5795,0)+IF(AND(Calc!$C$2&lt;=2011,Calc!$C$3&gt;=2011),H5795,0)</f>
        <v>10150.51</v>
      </c>
      <c r="O5795" s="61" t="n">
        <f aca="false">IF(AND(N5795&gt;0,OR(Calc!$C$4="*",B5795=Calc!$C$4)),N5795+ROW()*0.000000001,0)</f>
        <v>10150.510005795</v>
      </c>
    </row>
    <row r="5796" customFormat="false" ht="15" hidden="false" customHeight="false" outlineLevel="0" collapsed="false">
      <c r="A5796" s="49" t="n">
        <v>18230</v>
      </c>
      <c r="B5796" s="49" t="s">
        <v>189</v>
      </c>
      <c r="C5796" s="63" t="n">
        <v>40361</v>
      </c>
      <c r="D5796" s="63" t="n">
        <v>40877</v>
      </c>
      <c r="E5796" s="49" t="n">
        <v>9</v>
      </c>
      <c r="F5796" s="54" t="n">
        <v>0</v>
      </c>
      <c r="G5796" s="54" t="n">
        <v>1399.86</v>
      </c>
      <c r="H5796" s="54" t="n">
        <v>2797.6</v>
      </c>
      <c r="I5796" s="54" t="n">
        <f aca="false">SUM(F5796:H5796)</f>
        <v>4197.46</v>
      </c>
      <c r="J5796" s="49" t="n">
        <f aca="false">Calc!$C$5-D5796</f>
        <v>10</v>
      </c>
      <c r="K5796" s="49" t="n">
        <f aca="false">IF(J5796&lt;=Calc!$C$11,4,IF(J5796&lt;=Calc!$C$12,3,IF(J5796&lt;=Calc!$C$13,2,1)))</f>
        <v>4</v>
      </c>
      <c r="L5796" s="49" t="n">
        <f aca="false">1+(E5796&gt;=Calc!$C$16)+(E5796&gt;=Calc!$C$17)+(E5796&gt;=Calc!$C$18)</f>
        <v>4</v>
      </c>
      <c r="M5796" s="49" t="str">
        <f aca="false">IF(AND(K5796=4,L5796&gt;=3),"Champions",IF(AND(K5796=3,L5796&gt;=3),"Loyal",IF(K5796&gt;=3,"Recent / New",IF(L5796&gt;=3,"At Risk","Hibernating / Lost"))))</f>
        <v>Champions</v>
      </c>
      <c r="N5796" s="54" t="n">
        <f aca="false">IF(AND(Calc!$C$2&lt;=2009,Calc!$C$3&gt;=2009),F5796,0)+IF(AND(Calc!$C$2&lt;=2010,Calc!$C$3&gt;=2010),G5796,0)+IF(AND(Calc!$C$2&lt;=2011,Calc!$C$3&gt;=2011),H5796,0)</f>
        <v>4197.46</v>
      </c>
      <c r="O5796" s="61" t="n">
        <f aca="false">IF(AND(N5796&gt;0,OR(Calc!$C$4="*",B5796=Calc!$C$4)),N5796+ROW()*0.000000001,0)</f>
        <v>4197.460005796</v>
      </c>
    </row>
    <row r="5797" customFormat="false" ht="15" hidden="false" customHeight="false" outlineLevel="0" collapsed="false">
      <c r="A5797" s="49" t="n">
        <v>18231</v>
      </c>
      <c r="B5797" s="49" t="s">
        <v>189</v>
      </c>
      <c r="C5797" s="63" t="n">
        <v>40188</v>
      </c>
      <c r="D5797" s="63" t="n">
        <v>40694</v>
      </c>
      <c r="E5797" s="49" t="n">
        <v>28</v>
      </c>
      <c r="F5797" s="54" t="n">
        <v>0</v>
      </c>
      <c r="G5797" s="54" t="n">
        <v>4760.8</v>
      </c>
      <c r="H5797" s="54" t="n">
        <v>2054.67</v>
      </c>
      <c r="I5797" s="54" t="n">
        <f aca="false">SUM(F5797:H5797)</f>
        <v>6815.47</v>
      </c>
      <c r="J5797" s="49" t="n">
        <f aca="false">Calc!$C$5-D5797</f>
        <v>193</v>
      </c>
      <c r="K5797" s="49" t="n">
        <f aca="false">IF(J5797&lt;=Calc!$C$11,4,IF(J5797&lt;=Calc!$C$12,3,IF(J5797&lt;=Calc!$C$13,2,1)))</f>
        <v>2</v>
      </c>
      <c r="L5797" s="49" t="n">
        <f aca="false">1+(E5797&gt;=Calc!$C$16)+(E5797&gt;=Calc!$C$17)+(E5797&gt;=Calc!$C$18)</f>
        <v>4</v>
      </c>
      <c r="M5797" s="49" t="str">
        <f aca="false">IF(AND(K5797=4,L5797&gt;=3),"Champions",IF(AND(K5797=3,L5797&gt;=3),"Loyal",IF(K5797&gt;=3,"Recent / New",IF(L5797&gt;=3,"At Risk","Hibernating / Lost"))))</f>
        <v>At Risk</v>
      </c>
      <c r="N5797" s="54" t="n">
        <f aca="false">IF(AND(Calc!$C$2&lt;=2009,Calc!$C$3&gt;=2009),F5797,0)+IF(AND(Calc!$C$2&lt;=2010,Calc!$C$3&gt;=2010),G5797,0)+IF(AND(Calc!$C$2&lt;=2011,Calc!$C$3&gt;=2011),H5797,0)</f>
        <v>6815.47</v>
      </c>
      <c r="O5797" s="61" t="n">
        <f aca="false">IF(AND(N5797&gt;0,OR(Calc!$C$4="*",B5797=Calc!$C$4)),N5797+ROW()*0.000000001,0)</f>
        <v>6815.470005797</v>
      </c>
    </row>
    <row r="5798" customFormat="false" ht="15" hidden="false" customHeight="false" outlineLevel="0" collapsed="false">
      <c r="A5798" s="49" t="n">
        <v>18232</v>
      </c>
      <c r="B5798" s="49" t="s">
        <v>189</v>
      </c>
      <c r="C5798" s="63" t="n">
        <v>40689</v>
      </c>
      <c r="D5798" s="63" t="n">
        <v>40805</v>
      </c>
      <c r="E5798" s="49" t="n">
        <v>4</v>
      </c>
      <c r="F5798" s="54" t="n">
        <v>0</v>
      </c>
      <c r="G5798" s="54" t="n">
        <v>0</v>
      </c>
      <c r="H5798" s="54" t="n">
        <v>582.47</v>
      </c>
      <c r="I5798" s="54" t="n">
        <f aca="false">SUM(F5798:H5798)</f>
        <v>582.47</v>
      </c>
      <c r="J5798" s="49" t="n">
        <f aca="false">Calc!$C$5-D5798</f>
        <v>82</v>
      </c>
      <c r="K5798" s="49" t="n">
        <f aca="false">IF(J5798&lt;=Calc!$C$11,4,IF(J5798&lt;=Calc!$C$12,3,IF(J5798&lt;=Calc!$C$13,2,1)))</f>
        <v>3</v>
      </c>
      <c r="L5798" s="49" t="n">
        <f aca="false">1+(E5798&gt;=Calc!$C$16)+(E5798&gt;=Calc!$C$17)+(E5798&gt;=Calc!$C$18)</f>
        <v>3</v>
      </c>
      <c r="M5798" s="49" t="str">
        <f aca="false">IF(AND(K5798=4,L5798&gt;=3),"Champions",IF(AND(K5798=3,L5798&gt;=3),"Loyal",IF(K5798&gt;=3,"Recent / New",IF(L5798&gt;=3,"At Risk","Hibernating / Lost"))))</f>
        <v>Loyal</v>
      </c>
      <c r="N5798" s="54" t="n">
        <f aca="false">IF(AND(Calc!$C$2&lt;=2009,Calc!$C$3&gt;=2009),F5798,0)+IF(AND(Calc!$C$2&lt;=2010,Calc!$C$3&gt;=2010),G5798,0)+IF(AND(Calc!$C$2&lt;=2011,Calc!$C$3&gt;=2011),H5798,0)</f>
        <v>582.47</v>
      </c>
      <c r="O5798" s="61" t="n">
        <f aca="false">IF(AND(N5798&gt;0,OR(Calc!$C$4="*",B5798=Calc!$C$4)),N5798+ROW()*0.000000001,0)</f>
        <v>582.470005798</v>
      </c>
    </row>
    <row r="5799" customFormat="false" ht="15" hidden="false" customHeight="false" outlineLevel="0" collapsed="false">
      <c r="A5799" s="49" t="n">
        <v>18233</v>
      </c>
      <c r="B5799" s="49" t="s">
        <v>189</v>
      </c>
      <c r="C5799" s="63" t="n">
        <v>40561</v>
      </c>
      <c r="D5799" s="63" t="n">
        <v>40561</v>
      </c>
      <c r="E5799" s="49" t="n">
        <v>1</v>
      </c>
      <c r="F5799" s="54" t="n">
        <v>0</v>
      </c>
      <c r="G5799" s="54" t="n">
        <v>0</v>
      </c>
      <c r="H5799" s="54" t="n">
        <v>440</v>
      </c>
      <c r="I5799" s="54" t="n">
        <f aca="false">SUM(F5799:H5799)</f>
        <v>440</v>
      </c>
      <c r="J5799" s="49" t="n">
        <f aca="false">Calc!$C$5-D5799</f>
        <v>326</v>
      </c>
      <c r="K5799" s="49" t="n">
        <f aca="false">IF(J5799&lt;=Calc!$C$11,4,IF(J5799&lt;=Calc!$C$12,3,IF(J5799&lt;=Calc!$C$13,2,1)))</f>
        <v>2</v>
      </c>
      <c r="L5799" s="49" t="n">
        <f aca="false">1+(E5799&gt;=Calc!$C$16)+(E5799&gt;=Calc!$C$17)+(E5799&gt;=Calc!$C$18)</f>
        <v>1</v>
      </c>
      <c r="M5799" s="49" t="str">
        <f aca="false">IF(AND(K5799=4,L5799&gt;=3),"Champions",IF(AND(K5799=3,L5799&gt;=3),"Loyal",IF(K5799&gt;=3,"Recent / New",IF(L5799&gt;=3,"At Risk","Hibernating / Lost"))))</f>
        <v>Hibernating / Lost</v>
      </c>
      <c r="N5799" s="54" t="n">
        <f aca="false">IF(AND(Calc!$C$2&lt;=2009,Calc!$C$3&gt;=2009),F5799,0)+IF(AND(Calc!$C$2&lt;=2010,Calc!$C$3&gt;=2010),G5799,0)+IF(AND(Calc!$C$2&lt;=2011,Calc!$C$3&gt;=2011),H5799,0)</f>
        <v>440</v>
      </c>
      <c r="O5799" s="61" t="n">
        <f aca="false">IF(AND(N5799&gt;0,OR(Calc!$C$4="*",B5799=Calc!$C$4)),N5799+ROW()*0.000000001,0)</f>
        <v>440.000005799</v>
      </c>
    </row>
    <row r="5800" customFormat="false" ht="15" hidden="false" customHeight="false" outlineLevel="0" collapsed="false">
      <c r="A5800" s="49" t="n">
        <v>18234</v>
      </c>
      <c r="B5800" s="49" t="s">
        <v>189</v>
      </c>
      <c r="C5800" s="63" t="n">
        <v>40335</v>
      </c>
      <c r="D5800" s="63" t="n">
        <v>40335</v>
      </c>
      <c r="E5800" s="49" t="n">
        <v>1</v>
      </c>
      <c r="F5800" s="54" t="n">
        <v>0</v>
      </c>
      <c r="G5800" s="54" t="n">
        <v>179.6</v>
      </c>
      <c r="H5800" s="54" t="n">
        <v>0</v>
      </c>
      <c r="I5800" s="54" t="n">
        <f aca="false">SUM(F5800:H5800)</f>
        <v>179.6</v>
      </c>
      <c r="J5800" s="49" t="n">
        <f aca="false">Calc!$C$5-D5800</f>
        <v>552</v>
      </c>
      <c r="K5800" s="49" t="n">
        <f aca="false">IF(J5800&lt;=Calc!$C$11,4,IF(J5800&lt;=Calc!$C$12,3,IF(J5800&lt;=Calc!$C$13,2,1)))</f>
        <v>1</v>
      </c>
      <c r="L5800" s="49" t="n">
        <f aca="false">1+(E5800&gt;=Calc!$C$16)+(E5800&gt;=Calc!$C$17)+(E5800&gt;=Calc!$C$18)</f>
        <v>1</v>
      </c>
      <c r="M5800" s="49" t="str">
        <f aca="false">IF(AND(K5800=4,L5800&gt;=3),"Champions",IF(AND(K5800=3,L5800&gt;=3),"Loyal",IF(K5800&gt;=3,"Recent / New",IF(L5800&gt;=3,"At Risk","Hibernating / Lost"))))</f>
        <v>Hibernating / Lost</v>
      </c>
      <c r="N5800" s="54" t="n">
        <f aca="false">IF(AND(Calc!$C$2&lt;=2009,Calc!$C$3&gt;=2009),F5800,0)+IF(AND(Calc!$C$2&lt;=2010,Calc!$C$3&gt;=2010),G5800,0)+IF(AND(Calc!$C$2&lt;=2011,Calc!$C$3&gt;=2011),H5800,0)</f>
        <v>179.6</v>
      </c>
      <c r="O5800" s="61" t="n">
        <f aca="false">IF(AND(N5800&gt;0,OR(Calc!$C$4="*",B5800=Calc!$C$4)),N5800+ROW()*0.000000001,0)</f>
        <v>179.6000058</v>
      </c>
    </row>
    <row r="5801" customFormat="false" ht="15" hidden="false" customHeight="false" outlineLevel="0" collapsed="false">
      <c r="A5801" s="49" t="n">
        <v>18235</v>
      </c>
      <c r="B5801" s="49" t="s">
        <v>189</v>
      </c>
      <c r="C5801" s="63" t="n">
        <v>40669</v>
      </c>
      <c r="D5801" s="63" t="n">
        <v>40815</v>
      </c>
      <c r="E5801" s="49" t="n">
        <v>3</v>
      </c>
      <c r="F5801" s="54" t="n">
        <v>0</v>
      </c>
      <c r="G5801" s="54" t="n">
        <v>0</v>
      </c>
      <c r="H5801" s="54" t="n">
        <v>1796.48</v>
      </c>
      <c r="I5801" s="54" t="n">
        <f aca="false">SUM(F5801:H5801)</f>
        <v>1796.48</v>
      </c>
      <c r="J5801" s="49" t="n">
        <f aca="false">Calc!$C$5-D5801</f>
        <v>72</v>
      </c>
      <c r="K5801" s="49" t="n">
        <f aca="false">IF(J5801&lt;=Calc!$C$11,4,IF(J5801&lt;=Calc!$C$12,3,IF(J5801&lt;=Calc!$C$13,2,1)))</f>
        <v>3</v>
      </c>
      <c r="L5801" s="49" t="n">
        <f aca="false">1+(E5801&gt;=Calc!$C$16)+(E5801&gt;=Calc!$C$17)+(E5801&gt;=Calc!$C$18)</f>
        <v>2</v>
      </c>
      <c r="M5801" s="49" t="str">
        <f aca="false">IF(AND(K5801=4,L5801&gt;=3),"Champions",IF(AND(K5801=3,L5801&gt;=3),"Loyal",IF(K5801&gt;=3,"Recent / New",IF(L5801&gt;=3,"At Risk","Hibernating / Lost"))))</f>
        <v>Recent / New</v>
      </c>
      <c r="N5801" s="54" t="n">
        <f aca="false">IF(AND(Calc!$C$2&lt;=2009,Calc!$C$3&gt;=2009),F5801,0)+IF(AND(Calc!$C$2&lt;=2010,Calc!$C$3&gt;=2010),G5801,0)+IF(AND(Calc!$C$2&lt;=2011,Calc!$C$3&gt;=2011),H5801,0)</f>
        <v>1796.48</v>
      </c>
      <c r="O5801" s="61" t="n">
        <f aca="false">IF(AND(N5801&gt;0,OR(Calc!$C$4="*",B5801=Calc!$C$4)),N5801+ROW()*0.000000001,0)</f>
        <v>1796.480005801</v>
      </c>
    </row>
    <row r="5802" customFormat="false" ht="15" hidden="false" customHeight="false" outlineLevel="0" collapsed="false">
      <c r="A5802" s="49" t="n">
        <v>18236</v>
      </c>
      <c r="B5802" s="49" t="s">
        <v>189</v>
      </c>
      <c r="C5802" s="63" t="n">
        <v>40283</v>
      </c>
      <c r="D5802" s="63" t="n">
        <v>40857</v>
      </c>
      <c r="E5802" s="49" t="n">
        <v>12</v>
      </c>
      <c r="F5802" s="54" t="n">
        <v>0</v>
      </c>
      <c r="G5802" s="54" t="n">
        <v>913.11</v>
      </c>
      <c r="H5802" s="54" t="n">
        <v>882.24</v>
      </c>
      <c r="I5802" s="54" t="n">
        <f aca="false">SUM(F5802:H5802)</f>
        <v>1795.35</v>
      </c>
      <c r="J5802" s="49" t="n">
        <f aca="false">Calc!$C$5-D5802</f>
        <v>30</v>
      </c>
      <c r="K5802" s="49" t="n">
        <f aca="false">IF(J5802&lt;=Calc!$C$11,4,IF(J5802&lt;=Calc!$C$12,3,IF(J5802&lt;=Calc!$C$13,2,1)))</f>
        <v>3</v>
      </c>
      <c r="L5802" s="49" t="n">
        <f aca="false">1+(E5802&gt;=Calc!$C$16)+(E5802&gt;=Calc!$C$17)+(E5802&gt;=Calc!$C$18)</f>
        <v>4</v>
      </c>
      <c r="M5802" s="49" t="str">
        <f aca="false">IF(AND(K5802=4,L5802&gt;=3),"Champions",IF(AND(K5802=3,L5802&gt;=3),"Loyal",IF(K5802&gt;=3,"Recent / New",IF(L5802&gt;=3,"At Risk","Hibernating / Lost"))))</f>
        <v>Loyal</v>
      </c>
      <c r="N5802" s="54" t="n">
        <f aca="false">IF(AND(Calc!$C$2&lt;=2009,Calc!$C$3&gt;=2009),F5802,0)+IF(AND(Calc!$C$2&lt;=2010,Calc!$C$3&gt;=2010),G5802,0)+IF(AND(Calc!$C$2&lt;=2011,Calc!$C$3&gt;=2011),H5802,0)</f>
        <v>1795.35</v>
      </c>
      <c r="O5802" s="61" t="n">
        <f aca="false">IF(AND(N5802&gt;0,OR(Calc!$C$4="*",B5802=Calc!$C$4)),N5802+ROW()*0.000000001,0)</f>
        <v>1795.350005802</v>
      </c>
    </row>
    <row r="5803" customFormat="false" ht="15" hidden="false" customHeight="false" outlineLevel="0" collapsed="false">
      <c r="A5803" s="49" t="n">
        <v>18237</v>
      </c>
      <c r="B5803" s="49" t="s">
        <v>189</v>
      </c>
      <c r="C5803" s="63" t="n">
        <v>40752</v>
      </c>
      <c r="D5803" s="63" t="n">
        <v>40884</v>
      </c>
      <c r="E5803" s="49" t="n">
        <v>5</v>
      </c>
      <c r="F5803" s="54" t="n">
        <v>0</v>
      </c>
      <c r="G5803" s="54" t="n">
        <v>0</v>
      </c>
      <c r="H5803" s="54" t="n">
        <v>987.1</v>
      </c>
      <c r="I5803" s="54" t="n">
        <f aca="false">SUM(F5803:H5803)</f>
        <v>987.1</v>
      </c>
      <c r="J5803" s="49" t="n">
        <f aca="false">Calc!$C$5-D5803</f>
        <v>3</v>
      </c>
      <c r="K5803" s="49" t="n">
        <f aca="false">IF(J5803&lt;=Calc!$C$11,4,IF(J5803&lt;=Calc!$C$12,3,IF(J5803&lt;=Calc!$C$13,2,1)))</f>
        <v>4</v>
      </c>
      <c r="L5803" s="49" t="n">
        <f aca="false">1+(E5803&gt;=Calc!$C$16)+(E5803&gt;=Calc!$C$17)+(E5803&gt;=Calc!$C$18)</f>
        <v>3</v>
      </c>
      <c r="M5803" s="49" t="str">
        <f aca="false">IF(AND(K5803=4,L5803&gt;=3),"Champions",IF(AND(K5803=3,L5803&gt;=3),"Loyal",IF(K5803&gt;=3,"Recent / New",IF(L5803&gt;=3,"At Risk","Hibernating / Lost"))))</f>
        <v>Champions</v>
      </c>
      <c r="N5803" s="54" t="n">
        <f aca="false">IF(AND(Calc!$C$2&lt;=2009,Calc!$C$3&gt;=2009),F5803,0)+IF(AND(Calc!$C$2&lt;=2010,Calc!$C$3&gt;=2010),G5803,0)+IF(AND(Calc!$C$2&lt;=2011,Calc!$C$3&gt;=2011),H5803,0)</f>
        <v>987.1</v>
      </c>
      <c r="O5803" s="61" t="n">
        <f aca="false">IF(AND(N5803&gt;0,OR(Calc!$C$4="*",B5803=Calc!$C$4)),N5803+ROW()*0.000000001,0)</f>
        <v>987.100005803</v>
      </c>
    </row>
    <row r="5804" customFormat="false" ht="15" hidden="false" customHeight="false" outlineLevel="0" collapsed="false">
      <c r="A5804" s="49" t="n">
        <v>18238</v>
      </c>
      <c r="B5804" s="49" t="s">
        <v>189</v>
      </c>
      <c r="C5804" s="63" t="n">
        <v>40371</v>
      </c>
      <c r="D5804" s="63" t="n">
        <v>40371</v>
      </c>
      <c r="E5804" s="49" t="n">
        <v>1</v>
      </c>
      <c r="F5804" s="54" t="n">
        <v>0</v>
      </c>
      <c r="G5804" s="54" t="n">
        <v>270.92</v>
      </c>
      <c r="H5804" s="54" t="n">
        <v>0</v>
      </c>
      <c r="I5804" s="54" t="n">
        <f aca="false">SUM(F5804:H5804)</f>
        <v>270.92</v>
      </c>
      <c r="J5804" s="49" t="n">
        <f aca="false">Calc!$C$5-D5804</f>
        <v>516</v>
      </c>
      <c r="K5804" s="49" t="n">
        <f aca="false">IF(J5804&lt;=Calc!$C$11,4,IF(J5804&lt;=Calc!$C$12,3,IF(J5804&lt;=Calc!$C$13,2,1)))</f>
        <v>1</v>
      </c>
      <c r="L5804" s="49" t="n">
        <f aca="false">1+(E5804&gt;=Calc!$C$16)+(E5804&gt;=Calc!$C$17)+(E5804&gt;=Calc!$C$18)</f>
        <v>1</v>
      </c>
      <c r="M5804" s="49" t="str">
        <f aca="false">IF(AND(K5804=4,L5804&gt;=3),"Champions",IF(AND(K5804=3,L5804&gt;=3),"Loyal",IF(K5804&gt;=3,"Recent / New",IF(L5804&gt;=3,"At Risk","Hibernating / Lost"))))</f>
        <v>Hibernating / Lost</v>
      </c>
      <c r="N5804" s="54" t="n">
        <f aca="false">IF(AND(Calc!$C$2&lt;=2009,Calc!$C$3&gt;=2009),F5804,0)+IF(AND(Calc!$C$2&lt;=2010,Calc!$C$3&gt;=2010),G5804,0)+IF(AND(Calc!$C$2&lt;=2011,Calc!$C$3&gt;=2011),H5804,0)</f>
        <v>270.92</v>
      </c>
      <c r="O5804" s="61" t="n">
        <f aca="false">IF(AND(N5804&gt;0,OR(Calc!$C$4="*",B5804=Calc!$C$4)),N5804+ROW()*0.000000001,0)</f>
        <v>270.920005804</v>
      </c>
    </row>
    <row r="5805" customFormat="false" ht="15" hidden="false" customHeight="false" outlineLevel="0" collapsed="false">
      <c r="A5805" s="49" t="n">
        <v>18239</v>
      </c>
      <c r="B5805" s="49" t="s">
        <v>189</v>
      </c>
      <c r="C5805" s="63" t="n">
        <v>40464</v>
      </c>
      <c r="D5805" s="63" t="n">
        <v>40668</v>
      </c>
      <c r="E5805" s="49" t="n">
        <v>6</v>
      </c>
      <c r="F5805" s="54" t="n">
        <v>0</v>
      </c>
      <c r="G5805" s="54" t="n">
        <v>588.75</v>
      </c>
      <c r="H5805" s="54" t="n">
        <v>1123.51</v>
      </c>
      <c r="I5805" s="54" t="n">
        <f aca="false">SUM(F5805:H5805)</f>
        <v>1712.26</v>
      </c>
      <c r="J5805" s="49" t="n">
        <f aca="false">Calc!$C$5-D5805</f>
        <v>219</v>
      </c>
      <c r="K5805" s="49" t="n">
        <f aca="false">IF(J5805&lt;=Calc!$C$11,4,IF(J5805&lt;=Calc!$C$12,3,IF(J5805&lt;=Calc!$C$13,2,1)))</f>
        <v>2</v>
      </c>
      <c r="L5805" s="49" t="n">
        <f aca="false">1+(E5805&gt;=Calc!$C$16)+(E5805&gt;=Calc!$C$17)+(E5805&gt;=Calc!$C$18)</f>
        <v>3</v>
      </c>
      <c r="M5805" s="49" t="str">
        <f aca="false">IF(AND(K5805=4,L5805&gt;=3),"Champions",IF(AND(K5805=3,L5805&gt;=3),"Loyal",IF(K5805&gt;=3,"Recent / New",IF(L5805&gt;=3,"At Risk","Hibernating / Lost"))))</f>
        <v>At Risk</v>
      </c>
      <c r="N5805" s="54" t="n">
        <f aca="false">IF(AND(Calc!$C$2&lt;=2009,Calc!$C$3&gt;=2009),F5805,0)+IF(AND(Calc!$C$2&lt;=2010,Calc!$C$3&gt;=2010),G5805,0)+IF(AND(Calc!$C$2&lt;=2011,Calc!$C$3&gt;=2011),H5805,0)</f>
        <v>1712.26</v>
      </c>
      <c r="O5805" s="61" t="n">
        <f aca="false">IF(AND(N5805&gt;0,OR(Calc!$C$4="*",B5805=Calc!$C$4)),N5805+ROW()*0.000000001,0)</f>
        <v>1712.260005805</v>
      </c>
    </row>
    <row r="5806" customFormat="false" ht="15" hidden="false" customHeight="false" outlineLevel="0" collapsed="false">
      <c r="A5806" s="49" t="n">
        <v>18240</v>
      </c>
      <c r="B5806" s="49" t="s">
        <v>189</v>
      </c>
      <c r="C5806" s="63" t="n">
        <v>40840</v>
      </c>
      <c r="D5806" s="63" t="n">
        <v>40840</v>
      </c>
      <c r="E5806" s="49" t="n">
        <v>1</v>
      </c>
      <c r="F5806" s="54" t="n">
        <v>0</v>
      </c>
      <c r="G5806" s="54" t="n">
        <v>0</v>
      </c>
      <c r="H5806" s="54" t="n">
        <v>422.58</v>
      </c>
      <c r="I5806" s="54" t="n">
        <f aca="false">SUM(F5806:H5806)</f>
        <v>422.58</v>
      </c>
      <c r="J5806" s="49" t="n">
        <f aca="false">Calc!$C$5-D5806</f>
        <v>47</v>
      </c>
      <c r="K5806" s="49" t="n">
        <f aca="false">IF(J5806&lt;=Calc!$C$11,4,IF(J5806&lt;=Calc!$C$12,3,IF(J5806&lt;=Calc!$C$13,2,1)))</f>
        <v>3</v>
      </c>
      <c r="L5806" s="49" t="n">
        <f aca="false">1+(E5806&gt;=Calc!$C$16)+(E5806&gt;=Calc!$C$17)+(E5806&gt;=Calc!$C$18)</f>
        <v>1</v>
      </c>
      <c r="M5806" s="49" t="str">
        <f aca="false">IF(AND(K5806=4,L5806&gt;=3),"Champions",IF(AND(K5806=3,L5806&gt;=3),"Loyal",IF(K5806&gt;=3,"Recent / New",IF(L5806&gt;=3,"At Risk","Hibernating / Lost"))))</f>
        <v>Recent / New</v>
      </c>
      <c r="N5806" s="54" t="n">
        <f aca="false">IF(AND(Calc!$C$2&lt;=2009,Calc!$C$3&gt;=2009),F5806,0)+IF(AND(Calc!$C$2&lt;=2010,Calc!$C$3&gt;=2010),G5806,0)+IF(AND(Calc!$C$2&lt;=2011,Calc!$C$3&gt;=2011),H5806,0)</f>
        <v>422.58</v>
      </c>
      <c r="O5806" s="61" t="n">
        <f aca="false">IF(AND(N5806&gt;0,OR(Calc!$C$4="*",B5806=Calc!$C$4)),N5806+ROW()*0.000000001,0)</f>
        <v>422.580005806</v>
      </c>
    </row>
    <row r="5807" customFormat="false" ht="15" hidden="false" customHeight="false" outlineLevel="0" collapsed="false">
      <c r="A5807" s="49" t="n">
        <v>18241</v>
      </c>
      <c r="B5807" s="49" t="s">
        <v>189</v>
      </c>
      <c r="C5807" s="63" t="n">
        <v>40269</v>
      </c>
      <c r="D5807" s="63" t="n">
        <v>40877</v>
      </c>
      <c r="E5807" s="49" t="n">
        <v>21</v>
      </c>
      <c r="F5807" s="54" t="n">
        <v>0</v>
      </c>
      <c r="G5807" s="54" t="n">
        <v>896</v>
      </c>
      <c r="H5807" s="54" t="n">
        <v>2058.09</v>
      </c>
      <c r="I5807" s="54" t="n">
        <f aca="false">SUM(F5807:H5807)</f>
        <v>2954.09</v>
      </c>
      <c r="J5807" s="49" t="n">
        <f aca="false">Calc!$C$5-D5807</f>
        <v>10</v>
      </c>
      <c r="K5807" s="49" t="n">
        <f aca="false">IF(J5807&lt;=Calc!$C$11,4,IF(J5807&lt;=Calc!$C$12,3,IF(J5807&lt;=Calc!$C$13,2,1)))</f>
        <v>4</v>
      </c>
      <c r="L5807" s="49" t="n">
        <f aca="false">1+(E5807&gt;=Calc!$C$16)+(E5807&gt;=Calc!$C$17)+(E5807&gt;=Calc!$C$18)</f>
        <v>4</v>
      </c>
      <c r="M5807" s="49" t="str">
        <f aca="false">IF(AND(K5807=4,L5807&gt;=3),"Champions",IF(AND(K5807=3,L5807&gt;=3),"Loyal",IF(K5807&gt;=3,"Recent / New",IF(L5807&gt;=3,"At Risk","Hibernating / Lost"))))</f>
        <v>Champions</v>
      </c>
      <c r="N5807" s="54" t="n">
        <f aca="false">IF(AND(Calc!$C$2&lt;=2009,Calc!$C$3&gt;=2009),F5807,0)+IF(AND(Calc!$C$2&lt;=2010,Calc!$C$3&gt;=2010),G5807,0)+IF(AND(Calc!$C$2&lt;=2011,Calc!$C$3&gt;=2011),H5807,0)</f>
        <v>2954.09</v>
      </c>
      <c r="O5807" s="61" t="n">
        <f aca="false">IF(AND(N5807&gt;0,OR(Calc!$C$4="*",B5807=Calc!$C$4)),N5807+ROW()*0.000000001,0)</f>
        <v>2954.090005807</v>
      </c>
    </row>
    <row r="5808" customFormat="false" ht="15" hidden="false" customHeight="false" outlineLevel="0" collapsed="false">
      <c r="A5808" s="49" t="n">
        <v>18242</v>
      </c>
      <c r="B5808" s="49" t="s">
        <v>189</v>
      </c>
      <c r="C5808" s="63" t="n">
        <v>40189</v>
      </c>
      <c r="D5808" s="63" t="n">
        <v>40814</v>
      </c>
      <c r="E5808" s="49" t="n">
        <v>8</v>
      </c>
      <c r="F5808" s="54" t="n">
        <v>0</v>
      </c>
      <c r="G5808" s="54" t="n">
        <v>1372.72</v>
      </c>
      <c r="H5808" s="54" t="n">
        <v>2232.49</v>
      </c>
      <c r="I5808" s="54" t="n">
        <f aca="false">SUM(F5808:H5808)</f>
        <v>3605.21</v>
      </c>
      <c r="J5808" s="49" t="n">
        <f aca="false">Calc!$C$5-D5808</f>
        <v>73</v>
      </c>
      <c r="K5808" s="49" t="n">
        <f aca="false">IF(J5808&lt;=Calc!$C$11,4,IF(J5808&lt;=Calc!$C$12,3,IF(J5808&lt;=Calc!$C$13,2,1)))</f>
        <v>3</v>
      </c>
      <c r="L5808" s="49" t="n">
        <f aca="false">1+(E5808&gt;=Calc!$C$16)+(E5808&gt;=Calc!$C$17)+(E5808&gt;=Calc!$C$18)</f>
        <v>4</v>
      </c>
      <c r="M5808" s="49" t="str">
        <f aca="false">IF(AND(K5808=4,L5808&gt;=3),"Champions",IF(AND(K5808=3,L5808&gt;=3),"Loyal",IF(K5808&gt;=3,"Recent / New",IF(L5808&gt;=3,"At Risk","Hibernating / Lost"))))</f>
        <v>Loyal</v>
      </c>
      <c r="N5808" s="54" t="n">
        <f aca="false">IF(AND(Calc!$C$2&lt;=2009,Calc!$C$3&gt;=2009),F5808,0)+IF(AND(Calc!$C$2&lt;=2010,Calc!$C$3&gt;=2010),G5808,0)+IF(AND(Calc!$C$2&lt;=2011,Calc!$C$3&gt;=2011),H5808,0)</f>
        <v>3605.21</v>
      </c>
      <c r="O5808" s="61" t="n">
        <f aca="false">IF(AND(N5808&gt;0,OR(Calc!$C$4="*",B5808=Calc!$C$4)),N5808+ROW()*0.000000001,0)</f>
        <v>3605.210005808</v>
      </c>
    </row>
    <row r="5809" customFormat="false" ht="15" hidden="false" customHeight="false" outlineLevel="0" collapsed="false">
      <c r="A5809" s="49" t="n">
        <v>18243</v>
      </c>
      <c r="B5809" s="49" t="s">
        <v>189</v>
      </c>
      <c r="C5809" s="63" t="n">
        <v>40472</v>
      </c>
      <c r="D5809" s="63" t="n">
        <v>40472</v>
      </c>
      <c r="E5809" s="49" t="n">
        <v>1</v>
      </c>
      <c r="F5809" s="54" t="n">
        <v>0</v>
      </c>
      <c r="G5809" s="54" t="n">
        <v>515.78</v>
      </c>
      <c r="H5809" s="54" t="n">
        <v>0</v>
      </c>
      <c r="I5809" s="54" t="n">
        <f aca="false">SUM(F5809:H5809)</f>
        <v>515.78</v>
      </c>
      <c r="J5809" s="49" t="n">
        <f aca="false">Calc!$C$5-D5809</f>
        <v>415</v>
      </c>
      <c r="K5809" s="49" t="n">
        <f aca="false">IF(J5809&lt;=Calc!$C$11,4,IF(J5809&lt;=Calc!$C$12,3,IF(J5809&lt;=Calc!$C$13,2,1)))</f>
        <v>1</v>
      </c>
      <c r="L5809" s="49" t="n">
        <f aca="false">1+(E5809&gt;=Calc!$C$16)+(E5809&gt;=Calc!$C$17)+(E5809&gt;=Calc!$C$18)</f>
        <v>1</v>
      </c>
      <c r="M5809" s="49" t="str">
        <f aca="false">IF(AND(K5809=4,L5809&gt;=3),"Champions",IF(AND(K5809=3,L5809&gt;=3),"Loyal",IF(K5809&gt;=3,"Recent / New",IF(L5809&gt;=3,"At Risk","Hibernating / Lost"))))</f>
        <v>Hibernating / Lost</v>
      </c>
      <c r="N5809" s="54" t="n">
        <f aca="false">IF(AND(Calc!$C$2&lt;=2009,Calc!$C$3&gt;=2009),F5809,0)+IF(AND(Calc!$C$2&lt;=2010,Calc!$C$3&gt;=2010),G5809,0)+IF(AND(Calc!$C$2&lt;=2011,Calc!$C$3&gt;=2011),H5809,0)</f>
        <v>515.78</v>
      </c>
      <c r="O5809" s="61" t="n">
        <f aca="false">IF(AND(N5809&gt;0,OR(Calc!$C$4="*",B5809=Calc!$C$4)),N5809+ROW()*0.000000001,0)</f>
        <v>515.780005809</v>
      </c>
    </row>
    <row r="5810" customFormat="false" ht="15" hidden="false" customHeight="false" outlineLevel="0" collapsed="false">
      <c r="A5810" s="49" t="n">
        <v>18244</v>
      </c>
      <c r="B5810" s="49" t="s">
        <v>189</v>
      </c>
      <c r="C5810" s="63" t="n">
        <v>40384</v>
      </c>
      <c r="D5810" s="63" t="n">
        <v>40456</v>
      </c>
      <c r="E5810" s="49" t="n">
        <v>2</v>
      </c>
      <c r="F5810" s="54" t="n">
        <v>0</v>
      </c>
      <c r="G5810" s="54" t="n">
        <v>568.64</v>
      </c>
      <c r="H5810" s="54" t="n">
        <v>0</v>
      </c>
      <c r="I5810" s="54" t="n">
        <f aca="false">SUM(F5810:H5810)</f>
        <v>568.64</v>
      </c>
      <c r="J5810" s="49" t="n">
        <f aca="false">Calc!$C$5-D5810</f>
        <v>431</v>
      </c>
      <c r="K5810" s="49" t="n">
        <f aca="false">IF(J5810&lt;=Calc!$C$11,4,IF(J5810&lt;=Calc!$C$12,3,IF(J5810&lt;=Calc!$C$13,2,1)))</f>
        <v>1</v>
      </c>
      <c r="L5810" s="49" t="n">
        <f aca="false">1+(E5810&gt;=Calc!$C$16)+(E5810&gt;=Calc!$C$17)+(E5810&gt;=Calc!$C$18)</f>
        <v>2</v>
      </c>
      <c r="M5810" s="49" t="str">
        <f aca="false">IF(AND(K5810=4,L5810&gt;=3),"Champions",IF(AND(K5810=3,L5810&gt;=3),"Loyal",IF(K5810&gt;=3,"Recent / New",IF(L5810&gt;=3,"At Risk","Hibernating / Lost"))))</f>
        <v>Hibernating / Lost</v>
      </c>
      <c r="N5810" s="54" t="n">
        <f aca="false">IF(AND(Calc!$C$2&lt;=2009,Calc!$C$3&gt;=2009),F5810,0)+IF(AND(Calc!$C$2&lt;=2010,Calc!$C$3&gt;=2010),G5810,0)+IF(AND(Calc!$C$2&lt;=2011,Calc!$C$3&gt;=2011),H5810,0)</f>
        <v>568.64</v>
      </c>
      <c r="O5810" s="61" t="n">
        <f aca="false">IF(AND(N5810&gt;0,OR(Calc!$C$4="*",B5810=Calc!$C$4)),N5810+ROW()*0.000000001,0)</f>
        <v>568.64000581</v>
      </c>
    </row>
    <row r="5811" customFormat="false" ht="15" hidden="false" customHeight="false" outlineLevel="0" collapsed="false">
      <c r="A5811" s="49" t="n">
        <v>18245</v>
      </c>
      <c r="B5811" s="49" t="s">
        <v>189</v>
      </c>
      <c r="C5811" s="63" t="n">
        <v>40245</v>
      </c>
      <c r="D5811" s="63" t="n">
        <v>40879</v>
      </c>
      <c r="E5811" s="49" t="n">
        <v>20</v>
      </c>
      <c r="F5811" s="54" t="n">
        <v>0</v>
      </c>
      <c r="G5811" s="54" t="n">
        <v>4094.4</v>
      </c>
      <c r="H5811" s="54" t="n">
        <v>2141.83</v>
      </c>
      <c r="I5811" s="54" t="n">
        <f aca="false">SUM(F5811:H5811)</f>
        <v>6236.23</v>
      </c>
      <c r="J5811" s="49" t="n">
        <f aca="false">Calc!$C$5-D5811</f>
        <v>8</v>
      </c>
      <c r="K5811" s="49" t="n">
        <f aca="false">IF(J5811&lt;=Calc!$C$11,4,IF(J5811&lt;=Calc!$C$12,3,IF(J5811&lt;=Calc!$C$13,2,1)))</f>
        <v>4</v>
      </c>
      <c r="L5811" s="49" t="n">
        <f aca="false">1+(E5811&gt;=Calc!$C$16)+(E5811&gt;=Calc!$C$17)+(E5811&gt;=Calc!$C$18)</f>
        <v>4</v>
      </c>
      <c r="M5811" s="49" t="str">
        <f aca="false">IF(AND(K5811=4,L5811&gt;=3),"Champions",IF(AND(K5811=3,L5811&gt;=3),"Loyal",IF(K5811&gt;=3,"Recent / New",IF(L5811&gt;=3,"At Risk","Hibernating / Lost"))))</f>
        <v>Champions</v>
      </c>
      <c r="N5811" s="54" t="n">
        <f aca="false">IF(AND(Calc!$C$2&lt;=2009,Calc!$C$3&gt;=2009),F5811,0)+IF(AND(Calc!$C$2&lt;=2010,Calc!$C$3&gt;=2010),G5811,0)+IF(AND(Calc!$C$2&lt;=2011,Calc!$C$3&gt;=2011),H5811,0)</f>
        <v>6236.23</v>
      </c>
      <c r="O5811" s="61" t="n">
        <f aca="false">IF(AND(N5811&gt;0,OR(Calc!$C$4="*",B5811=Calc!$C$4)),N5811+ROW()*0.000000001,0)</f>
        <v>6236.230005811</v>
      </c>
    </row>
    <row r="5812" customFormat="false" ht="15" hidden="false" customHeight="false" outlineLevel="0" collapsed="false">
      <c r="A5812" s="49" t="n">
        <v>18246</v>
      </c>
      <c r="B5812" s="49" t="s">
        <v>189</v>
      </c>
      <c r="C5812" s="63" t="n">
        <v>40277</v>
      </c>
      <c r="D5812" s="63" t="n">
        <v>40863</v>
      </c>
      <c r="E5812" s="49" t="n">
        <v>3</v>
      </c>
      <c r="F5812" s="54" t="n">
        <v>0</v>
      </c>
      <c r="G5812" s="54" t="n">
        <v>162.72</v>
      </c>
      <c r="H5812" s="54" t="n">
        <v>596.1</v>
      </c>
      <c r="I5812" s="54" t="n">
        <f aca="false">SUM(F5812:H5812)</f>
        <v>758.82</v>
      </c>
      <c r="J5812" s="49" t="n">
        <f aca="false">Calc!$C$5-D5812</f>
        <v>24</v>
      </c>
      <c r="K5812" s="49" t="n">
        <f aca="false">IF(J5812&lt;=Calc!$C$11,4,IF(J5812&lt;=Calc!$C$12,3,IF(J5812&lt;=Calc!$C$13,2,1)))</f>
        <v>4</v>
      </c>
      <c r="L5812" s="49" t="n">
        <f aca="false">1+(E5812&gt;=Calc!$C$16)+(E5812&gt;=Calc!$C$17)+(E5812&gt;=Calc!$C$18)</f>
        <v>2</v>
      </c>
      <c r="M5812" s="49" t="str">
        <f aca="false">IF(AND(K5812=4,L5812&gt;=3),"Champions",IF(AND(K5812=3,L5812&gt;=3),"Loyal",IF(K5812&gt;=3,"Recent / New",IF(L5812&gt;=3,"At Risk","Hibernating / Lost"))))</f>
        <v>Recent / New</v>
      </c>
      <c r="N5812" s="54" t="n">
        <f aca="false">IF(AND(Calc!$C$2&lt;=2009,Calc!$C$3&gt;=2009),F5812,0)+IF(AND(Calc!$C$2&lt;=2010,Calc!$C$3&gt;=2010),G5812,0)+IF(AND(Calc!$C$2&lt;=2011,Calc!$C$3&gt;=2011),H5812,0)</f>
        <v>758.82</v>
      </c>
      <c r="O5812" s="61" t="n">
        <f aca="false">IF(AND(N5812&gt;0,OR(Calc!$C$4="*",B5812=Calc!$C$4)),N5812+ROW()*0.000000001,0)</f>
        <v>758.820005812</v>
      </c>
    </row>
    <row r="5813" customFormat="false" ht="15" hidden="false" customHeight="false" outlineLevel="0" collapsed="false">
      <c r="A5813" s="49" t="n">
        <v>18247</v>
      </c>
      <c r="B5813" s="49" t="s">
        <v>189</v>
      </c>
      <c r="C5813" s="63" t="n">
        <v>40255</v>
      </c>
      <c r="D5813" s="63" t="n">
        <v>40472</v>
      </c>
      <c r="E5813" s="49" t="n">
        <v>3</v>
      </c>
      <c r="F5813" s="54" t="n">
        <v>0</v>
      </c>
      <c r="G5813" s="54" t="n">
        <v>721.43</v>
      </c>
      <c r="H5813" s="54" t="n">
        <v>0</v>
      </c>
      <c r="I5813" s="54" t="n">
        <f aca="false">SUM(F5813:H5813)</f>
        <v>721.43</v>
      </c>
      <c r="J5813" s="49" t="n">
        <f aca="false">Calc!$C$5-D5813</f>
        <v>415</v>
      </c>
      <c r="K5813" s="49" t="n">
        <f aca="false">IF(J5813&lt;=Calc!$C$11,4,IF(J5813&lt;=Calc!$C$12,3,IF(J5813&lt;=Calc!$C$13,2,1)))</f>
        <v>1</v>
      </c>
      <c r="L5813" s="49" t="n">
        <f aca="false">1+(E5813&gt;=Calc!$C$16)+(E5813&gt;=Calc!$C$17)+(E5813&gt;=Calc!$C$18)</f>
        <v>2</v>
      </c>
      <c r="M5813" s="49" t="str">
        <f aca="false">IF(AND(K5813=4,L5813&gt;=3),"Champions",IF(AND(K5813=3,L5813&gt;=3),"Loyal",IF(K5813&gt;=3,"Recent / New",IF(L5813&gt;=3,"At Risk","Hibernating / Lost"))))</f>
        <v>Hibernating / Lost</v>
      </c>
      <c r="N5813" s="54" t="n">
        <f aca="false">IF(AND(Calc!$C$2&lt;=2009,Calc!$C$3&gt;=2009),F5813,0)+IF(AND(Calc!$C$2&lt;=2010,Calc!$C$3&gt;=2010),G5813,0)+IF(AND(Calc!$C$2&lt;=2011,Calc!$C$3&gt;=2011),H5813,0)</f>
        <v>721.43</v>
      </c>
      <c r="O5813" s="61" t="n">
        <f aca="false">IF(AND(N5813&gt;0,OR(Calc!$C$4="*",B5813=Calc!$C$4)),N5813+ROW()*0.000000001,0)</f>
        <v>721.430005813</v>
      </c>
    </row>
    <row r="5814" customFormat="false" ht="15" hidden="false" customHeight="false" outlineLevel="0" collapsed="false">
      <c r="A5814" s="49" t="n">
        <v>18248</v>
      </c>
      <c r="B5814" s="49" t="s">
        <v>189</v>
      </c>
      <c r="C5814" s="63" t="n">
        <v>40700</v>
      </c>
      <c r="D5814" s="63" t="n">
        <v>40764</v>
      </c>
      <c r="E5814" s="49" t="n">
        <v>2</v>
      </c>
      <c r="F5814" s="54" t="n">
        <v>0</v>
      </c>
      <c r="G5814" s="54" t="n">
        <v>0</v>
      </c>
      <c r="H5814" s="54" t="n">
        <v>783.02</v>
      </c>
      <c r="I5814" s="54" t="n">
        <f aca="false">SUM(F5814:H5814)</f>
        <v>783.02</v>
      </c>
      <c r="J5814" s="49" t="n">
        <f aca="false">Calc!$C$5-D5814</f>
        <v>123</v>
      </c>
      <c r="K5814" s="49" t="n">
        <f aca="false">IF(J5814&lt;=Calc!$C$11,4,IF(J5814&lt;=Calc!$C$12,3,IF(J5814&lt;=Calc!$C$13,2,1)))</f>
        <v>2</v>
      </c>
      <c r="L5814" s="49" t="n">
        <f aca="false">1+(E5814&gt;=Calc!$C$16)+(E5814&gt;=Calc!$C$17)+(E5814&gt;=Calc!$C$18)</f>
        <v>2</v>
      </c>
      <c r="M5814" s="49" t="str">
        <f aca="false">IF(AND(K5814=4,L5814&gt;=3),"Champions",IF(AND(K5814=3,L5814&gt;=3),"Loyal",IF(K5814&gt;=3,"Recent / New",IF(L5814&gt;=3,"At Risk","Hibernating / Lost"))))</f>
        <v>Hibernating / Lost</v>
      </c>
      <c r="N5814" s="54" t="n">
        <f aca="false">IF(AND(Calc!$C$2&lt;=2009,Calc!$C$3&gt;=2009),F5814,0)+IF(AND(Calc!$C$2&lt;=2010,Calc!$C$3&gt;=2010),G5814,0)+IF(AND(Calc!$C$2&lt;=2011,Calc!$C$3&gt;=2011),H5814,0)</f>
        <v>783.02</v>
      </c>
      <c r="O5814" s="61" t="n">
        <f aca="false">IF(AND(N5814&gt;0,OR(Calc!$C$4="*",B5814=Calc!$C$4)),N5814+ROW()*0.000000001,0)</f>
        <v>783.020005814</v>
      </c>
    </row>
    <row r="5815" customFormat="false" ht="15" hidden="false" customHeight="false" outlineLevel="0" collapsed="false">
      <c r="A5815" s="49" t="n">
        <v>18249</v>
      </c>
      <c r="B5815" s="49" t="s">
        <v>189</v>
      </c>
      <c r="C5815" s="63" t="n">
        <v>40869</v>
      </c>
      <c r="D5815" s="63" t="n">
        <v>40869</v>
      </c>
      <c r="E5815" s="49" t="n">
        <v>1</v>
      </c>
      <c r="F5815" s="54" t="n">
        <v>0</v>
      </c>
      <c r="G5815" s="54" t="n">
        <v>0</v>
      </c>
      <c r="H5815" s="54" t="n">
        <v>95.34</v>
      </c>
      <c r="I5815" s="54" t="n">
        <f aca="false">SUM(F5815:H5815)</f>
        <v>95.34</v>
      </c>
      <c r="J5815" s="49" t="n">
        <f aca="false">Calc!$C$5-D5815</f>
        <v>18</v>
      </c>
      <c r="K5815" s="49" t="n">
        <f aca="false">IF(J5815&lt;=Calc!$C$11,4,IF(J5815&lt;=Calc!$C$12,3,IF(J5815&lt;=Calc!$C$13,2,1)))</f>
        <v>4</v>
      </c>
      <c r="L5815" s="49" t="n">
        <f aca="false">1+(E5815&gt;=Calc!$C$16)+(E5815&gt;=Calc!$C$17)+(E5815&gt;=Calc!$C$18)</f>
        <v>1</v>
      </c>
      <c r="M5815" s="49" t="str">
        <f aca="false">IF(AND(K5815=4,L5815&gt;=3),"Champions",IF(AND(K5815=3,L5815&gt;=3),"Loyal",IF(K5815&gt;=3,"Recent / New",IF(L5815&gt;=3,"At Risk","Hibernating / Lost"))))</f>
        <v>Recent / New</v>
      </c>
      <c r="N5815" s="54" t="n">
        <f aca="false">IF(AND(Calc!$C$2&lt;=2009,Calc!$C$3&gt;=2009),F5815,0)+IF(AND(Calc!$C$2&lt;=2010,Calc!$C$3&gt;=2010),G5815,0)+IF(AND(Calc!$C$2&lt;=2011,Calc!$C$3&gt;=2011),H5815,0)</f>
        <v>95.34</v>
      </c>
      <c r="O5815" s="61" t="n">
        <f aca="false">IF(AND(N5815&gt;0,OR(Calc!$C$4="*",B5815=Calc!$C$4)),N5815+ROW()*0.000000001,0)</f>
        <v>95.340005815</v>
      </c>
    </row>
    <row r="5816" customFormat="false" ht="15" hidden="false" customHeight="false" outlineLevel="0" collapsed="false">
      <c r="A5816" s="49" t="n">
        <v>18250</v>
      </c>
      <c r="B5816" s="49" t="s">
        <v>189</v>
      </c>
      <c r="C5816" s="63" t="n">
        <v>40576</v>
      </c>
      <c r="D5816" s="63" t="n">
        <v>40576</v>
      </c>
      <c r="E5816" s="49" t="n">
        <v>1</v>
      </c>
      <c r="F5816" s="54" t="n">
        <v>0</v>
      </c>
      <c r="G5816" s="54" t="n">
        <v>0</v>
      </c>
      <c r="H5816" s="54" t="n">
        <v>342.92</v>
      </c>
      <c r="I5816" s="54" t="n">
        <f aca="false">SUM(F5816:H5816)</f>
        <v>342.92</v>
      </c>
      <c r="J5816" s="49" t="n">
        <f aca="false">Calc!$C$5-D5816</f>
        <v>311</v>
      </c>
      <c r="K5816" s="49" t="n">
        <f aca="false">IF(J5816&lt;=Calc!$C$11,4,IF(J5816&lt;=Calc!$C$12,3,IF(J5816&lt;=Calc!$C$13,2,1)))</f>
        <v>2</v>
      </c>
      <c r="L5816" s="49" t="n">
        <f aca="false">1+(E5816&gt;=Calc!$C$16)+(E5816&gt;=Calc!$C$17)+(E5816&gt;=Calc!$C$18)</f>
        <v>1</v>
      </c>
      <c r="M5816" s="49" t="str">
        <f aca="false">IF(AND(K5816=4,L5816&gt;=3),"Champions",IF(AND(K5816=3,L5816&gt;=3),"Loyal",IF(K5816&gt;=3,"Recent / New",IF(L5816&gt;=3,"At Risk","Hibernating / Lost"))))</f>
        <v>Hibernating / Lost</v>
      </c>
      <c r="N5816" s="54" t="n">
        <f aca="false">IF(AND(Calc!$C$2&lt;=2009,Calc!$C$3&gt;=2009),F5816,0)+IF(AND(Calc!$C$2&lt;=2010,Calc!$C$3&gt;=2010),G5816,0)+IF(AND(Calc!$C$2&lt;=2011,Calc!$C$3&gt;=2011),H5816,0)</f>
        <v>342.92</v>
      </c>
      <c r="O5816" s="61" t="n">
        <f aca="false">IF(AND(N5816&gt;0,OR(Calc!$C$4="*",B5816=Calc!$C$4)),N5816+ROW()*0.000000001,0)</f>
        <v>342.920005816</v>
      </c>
    </row>
    <row r="5817" customFormat="false" ht="15" hidden="false" customHeight="false" outlineLevel="0" collapsed="false">
      <c r="A5817" s="49" t="n">
        <v>18251</v>
      </c>
      <c r="B5817" s="49" t="s">
        <v>189</v>
      </c>
      <c r="C5817" s="63" t="n">
        <v>40169</v>
      </c>
      <c r="D5817" s="63" t="n">
        <v>40799</v>
      </c>
      <c r="E5817" s="49" t="n">
        <v>9</v>
      </c>
      <c r="F5817" s="54" t="n">
        <v>3284.88</v>
      </c>
      <c r="G5817" s="54" t="n">
        <v>18679.26</v>
      </c>
      <c r="H5817" s="54" t="n">
        <v>4314.72</v>
      </c>
      <c r="I5817" s="54" t="n">
        <f aca="false">SUM(F5817:H5817)</f>
        <v>26278.86</v>
      </c>
      <c r="J5817" s="49" t="n">
        <f aca="false">Calc!$C$5-D5817</f>
        <v>88</v>
      </c>
      <c r="K5817" s="49" t="n">
        <f aca="false">IF(J5817&lt;=Calc!$C$11,4,IF(J5817&lt;=Calc!$C$12,3,IF(J5817&lt;=Calc!$C$13,2,1)))</f>
        <v>3</v>
      </c>
      <c r="L5817" s="49" t="n">
        <f aca="false">1+(E5817&gt;=Calc!$C$16)+(E5817&gt;=Calc!$C$17)+(E5817&gt;=Calc!$C$18)</f>
        <v>4</v>
      </c>
      <c r="M5817" s="49" t="str">
        <f aca="false">IF(AND(K5817=4,L5817&gt;=3),"Champions",IF(AND(K5817=3,L5817&gt;=3),"Loyal",IF(K5817&gt;=3,"Recent / New",IF(L5817&gt;=3,"At Risk","Hibernating / Lost"))))</f>
        <v>Loyal</v>
      </c>
      <c r="N5817" s="54" t="n">
        <f aca="false">IF(AND(Calc!$C$2&lt;=2009,Calc!$C$3&gt;=2009),F5817,0)+IF(AND(Calc!$C$2&lt;=2010,Calc!$C$3&gt;=2010),G5817,0)+IF(AND(Calc!$C$2&lt;=2011,Calc!$C$3&gt;=2011),H5817,0)</f>
        <v>26278.86</v>
      </c>
      <c r="O5817" s="61" t="n">
        <f aca="false">IF(AND(N5817&gt;0,OR(Calc!$C$4="*",B5817=Calc!$C$4)),N5817+ROW()*0.000000001,0)</f>
        <v>26278.860005817</v>
      </c>
    </row>
    <row r="5818" customFormat="false" ht="15" hidden="false" customHeight="false" outlineLevel="0" collapsed="false">
      <c r="A5818" s="49" t="n">
        <v>18252</v>
      </c>
      <c r="B5818" s="49" t="s">
        <v>189</v>
      </c>
      <c r="C5818" s="63" t="n">
        <v>40165</v>
      </c>
      <c r="D5818" s="63" t="n">
        <v>40836</v>
      </c>
      <c r="E5818" s="49" t="n">
        <v>7</v>
      </c>
      <c r="F5818" s="54" t="n">
        <v>413.47</v>
      </c>
      <c r="G5818" s="54" t="n">
        <v>525.45</v>
      </c>
      <c r="H5818" s="54" t="n">
        <v>518.27</v>
      </c>
      <c r="I5818" s="54" t="n">
        <f aca="false">SUM(F5818:H5818)</f>
        <v>1457.19</v>
      </c>
      <c r="J5818" s="49" t="n">
        <f aca="false">Calc!$C$5-D5818</f>
        <v>51</v>
      </c>
      <c r="K5818" s="49" t="n">
        <f aca="false">IF(J5818&lt;=Calc!$C$11,4,IF(J5818&lt;=Calc!$C$12,3,IF(J5818&lt;=Calc!$C$13,2,1)))</f>
        <v>3</v>
      </c>
      <c r="L5818" s="49" t="n">
        <f aca="false">1+(E5818&gt;=Calc!$C$16)+(E5818&gt;=Calc!$C$17)+(E5818&gt;=Calc!$C$18)</f>
        <v>3</v>
      </c>
      <c r="M5818" s="49" t="str">
        <f aca="false">IF(AND(K5818=4,L5818&gt;=3),"Champions",IF(AND(K5818=3,L5818&gt;=3),"Loyal",IF(K5818&gt;=3,"Recent / New",IF(L5818&gt;=3,"At Risk","Hibernating / Lost"))))</f>
        <v>Loyal</v>
      </c>
      <c r="N5818" s="54" t="n">
        <f aca="false">IF(AND(Calc!$C$2&lt;=2009,Calc!$C$3&gt;=2009),F5818,0)+IF(AND(Calc!$C$2&lt;=2010,Calc!$C$3&gt;=2010),G5818,0)+IF(AND(Calc!$C$2&lt;=2011,Calc!$C$3&gt;=2011),H5818,0)</f>
        <v>1457.19</v>
      </c>
      <c r="O5818" s="61" t="n">
        <f aca="false">IF(AND(N5818&gt;0,OR(Calc!$C$4="*",B5818=Calc!$C$4)),N5818+ROW()*0.000000001,0)</f>
        <v>1457.190005818</v>
      </c>
    </row>
    <row r="5819" customFormat="false" ht="15" hidden="false" customHeight="false" outlineLevel="0" collapsed="false">
      <c r="A5819" s="49" t="n">
        <v>18253</v>
      </c>
      <c r="B5819" s="49" t="s">
        <v>189</v>
      </c>
      <c r="C5819" s="63" t="n">
        <v>40244</v>
      </c>
      <c r="D5819" s="63" t="n">
        <v>40244</v>
      </c>
      <c r="E5819" s="49" t="n">
        <v>1</v>
      </c>
      <c r="F5819" s="54" t="n">
        <v>0</v>
      </c>
      <c r="G5819" s="54" t="n">
        <v>317.88</v>
      </c>
      <c r="H5819" s="54" t="n">
        <v>0</v>
      </c>
      <c r="I5819" s="54" t="n">
        <f aca="false">SUM(F5819:H5819)</f>
        <v>317.88</v>
      </c>
      <c r="J5819" s="49" t="n">
        <f aca="false">Calc!$C$5-D5819</f>
        <v>643</v>
      </c>
      <c r="K5819" s="49" t="n">
        <f aca="false">IF(J5819&lt;=Calc!$C$11,4,IF(J5819&lt;=Calc!$C$12,3,IF(J5819&lt;=Calc!$C$13,2,1)))</f>
        <v>1</v>
      </c>
      <c r="L5819" s="49" t="n">
        <f aca="false">1+(E5819&gt;=Calc!$C$16)+(E5819&gt;=Calc!$C$17)+(E5819&gt;=Calc!$C$18)</f>
        <v>1</v>
      </c>
      <c r="M5819" s="49" t="str">
        <f aca="false">IF(AND(K5819=4,L5819&gt;=3),"Champions",IF(AND(K5819=3,L5819&gt;=3),"Loyal",IF(K5819&gt;=3,"Recent / New",IF(L5819&gt;=3,"At Risk","Hibernating / Lost"))))</f>
        <v>Hibernating / Lost</v>
      </c>
      <c r="N5819" s="54" t="n">
        <f aca="false">IF(AND(Calc!$C$2&lt;=2009,Calc!$C$3&gt;=2009),F5819,0)+IF(AND(Calc!$C$2&lt;=2010,Calc!$C$3&gt;=2010),G5819,0)+IF(AND(Calc!$C$2&lt;=2011,Calc!$C$3&gt;=2011),H5819,0)</f>
        <v>317.88</v>
      </c>
      <c r="O5819" s="61" t="n">
        <f aca="false">IF(AND(N5819&gt;0,OR(Calc!$C$4="*",B5819=Calc!$C$4)),N5819+ROW()*0.000000001,0)</f>
        <v>317.880005819</v>
      </c>
    </row>
    <row r="5820" customFormat="false" ht="15" hidden="false" customHeight="false" outlineLevel="0" collapsed="false">
      <c r="A5820" s="49" t="n">
        <v>18254</v>
      </c>
      <c r="B5820" s="49" t="s">
        <v>189</v>
      </c>
      <c r="C5820" s="63" t="n">
        <v>40305</v>
      </c>
      <c r="D5820" s="63" t="n">
        <v>40305</v>
      </c>
      <c r="E5820" s="49" t="n">
        <v>1</v>
      </c>
      <c r="F5820" s="54" t="n">
        <v>0</v>
      </c>
      <c r="G5820" s="54" t="n">
        <v>267.9</v>
      </c>
      <c r="H5820" s="54" t="n">
        <v>0</v>
      </c>
      <c r="I5820" s="54" t="n">
        <f aca="false">SUM(F5820:H5820)</f>
        <v>267.9</v>
      </c>
      <c r="J5820" s="49" t="n">
        <f aca="false">Calc!$C$5-D5820</f>
        <v>582</v>
      </c>
      <c r="K5820" s="49" t="n">
        <f aca="false">IF(J5820&lt;=Calc!$C$11,4,IF(J5820&lt;=Calc!$C$12,3,IF(J5820&lt;=Calc!$C$13,2,1)))</f>
        <v>1</v>
      </c>
      <c r="L5820" s="49" t="n">
        <f aca="false">1+(E5820&gt;=Calc!$C$16)+(E5820&gt;=Calc!$C$17)+(E5820&gt;=Calc!$C$18)</f>
        <v>1</v>
      </c>
      <c r="M5820" s="49" t="str">
        <f aca="false">IF(AND(K5820=4,L5820&gt;=3),"Champions",IF(AND(K5820=3,L5820&gt;=3),"Loyal",IF(K5820&gt;=3,"Recent / New",IF(L5820&gt;=3,"At Risk","Hibernating / Lost"))))</f>
        <v>Hibernating / Lost</v>
      </c>
      <c r="N5820" s="54" t="n">
        <f aca="false">IF(AND(Calc!$C$2&lt;=2009,Calc!$C$3&gt;=2009),F5820,0)+IF(AND(Calc!$C$2&lt;=2010,Calc!$C$3&gt;=2010),G5820,0)+IF(AND(Calc!$C$2&lt;=2011,Calc!$C$3&gt;=2011),H5820,0)</f>
        <v>267.9</v>
      </c>
      <c r="O5820" s="61" t="n">
        <f aca="false">IF(AND(N5820&gt;0,OR(Calc!$C$4="*",B5820=Calc!$C$4)),N5820+ROW()*0.000000001,0)</f>
        <v>267.90000582</v>
      </c>
    </row>
    <row r="5821" customFormat="false" ht="15" hidden="false" customHeight="false" outlineLevel="0" collapsed="false">
      <c r="A5821" s="49" t="n">
        <v>18255</v>
      </c>
      <c r="B5821" s="49" t="s">
        <v>189</v>
      </c>
      <c r="C5821" s="63" t="n">
        <v>40430</v>
      </c>
      <c r="D5821" s="63" t="n">
        <v>40797</v>
      </c>
      <c r="E5821" s="49" t="n">
        <v>2</v>
      </c>
      <c r="F5821" s="54" t="n">
        <v>0</v>
      </c>
      <c r="G5821" s="54" t="n">
        <v>199.85</v>
      </c>
      <c r="H5821" s="54" t="n">
        <v>103.3</v>
      </c>
      <c r="I5821" s="54" t="n">
        <f aca="false">SUM(F5821:H5821)</f>
        <v>303.15</v>
      </c>
      <c r="J5821" s="49" t="n">
        <f aca="false">Calc!$C$5-D5821</f>
        <v>90</v>
      </c>
      <c r="K5821" s="49" t="n">
        <f aca="false">IF(J5821&lt;=Calc!$C$11,4,IF(J5821&lt;=Calc!$C$12,3,IF(J5821&lt;=Calc!$C$13,2,1)))</f>
        <v>3</v>
      </c>
      <c r="L5821" s="49" t="n">
        <f aca="false">1+(E5821&gt;=Calc!$C$16)+(E5821&gt;=Calc!$C$17)+(E5821&gt;=Calc!$C$18)</f>
        <v>2</v>
      </c>
      <c r="M5821" s="49" t="str">
        <f aca="false">IF(AND(K5821=4,L5821&gt;=3),"Champions",IF(AND(K5821=3,L5821&gt;=3),"Loyal",IF(K5821&gt;=3,"Recent / New",IF(L5821&gt;=3,"At Risk","Hibernating / Lost"))))</f>
        <v>Recent / New</v>
      </c>
      <c r="N5821" s="54" t="n">
        <f aca="false">IF(AND(Calc!$C$2&lt;=2009,Calc!$C$3&gt;=2009),F5821,0)+IF(AND(Calc!$C$2&lt;=2010,Calc!$C$3&gt;=2010),G5821,0)+IF(AND(Calc!$C$2&lt;=2011,Calc!$C$3&gt;=2011),H5821,0)</f>
        <v>303.15</v>
      </c>
      <c r="O5821" s="61" t="n">
        <f aca="false">IF(AND(N5821&gt;0,OR(Calc!$C$4="*",B5821=Calc!$C$4)),N5821+ROW()*0.000000001,0)</f>
        <v>303.150005821</v>
      </c>
    </row>
    <row r="5822" customFormat="false" ht="15" hidden="false" customHeight="false" outlineLevel="0" collapsed="false">
      <c r="A5822" s="49" t="n">
        <v>18256</v>
      </c>
      <c r="B5822" s="49" t="s">
        <v>189</v>
      </c>
      <c r="C5822" s="63" t="n">
        <v>40499</v>
      </c>
      <c r="D5822" s="63" t="n">
        <v>40499</v>
      </c>
      <c r="E5822" s="49" t="n">
        <v>1</v>
      </c>
      <c r="F5822" s="54" t="n">
        <v>0</v>
      </c>
      <c r="G5822" s="54" t="n">
        <v>60.6</v>
      </c>
      <c r="H5822" s="54" t="n">
        <v>0</v>
      </c>
      <c r="I5822" s="54" t="n">
        <f aca="false">SUM(F5822:H5822)</f>
        <v>60.6</v>
      </c>
      <c r="J5822" s="49" t="n">
        <f aca="false">Calc!$C$5-D5822</f>
        <v>388</v>
      </c>
      <c r="K5822" s="49" t="n">
        <f aca="false">IF(J5822&lt;=Calc!$C$11,4,IF(J5822&lt;=Calc!$C$12,3,IF(J5822&lt;=Calc!$C$13,2,1)))</f>
        <v>1</v>
      </c>
      <c r="L5822" s="49" t="n">
        <f aca="false">1+(E5822&gt;=Calc!$C$16)+(E5822&gt;=Calc!$C$17)+(E5822&gt;=Calc!$C$18)</f>
        <v>1</v>
      </c>
      <c r="M5822" s="49" t="str">
        <f aca="false">IF(AND(K5822=4,L5822&gt;=3),"Champions",IF(AND(K5822=3,L5822&gt;=3),"Loyal",IF(K5822&gt;=3,"Recent / New",IF(L5822&gt;=3,"At Risk","Hibernating / Lost"))))</f>
        <v>Hibernating / Lost</v>
      </c>
      <c r="N5822" s="54" t="n">
        <f aca="false">IF(AND(Calc!$C$2&lt;=2009,Calc!$C$3&gt;=2009),F5822,0)+IF(AND(Calc!$C$2&lt;=2010,Calc!$C$3&gt;=2010),G5822,0)+IF(AND(Calc!$C$2&lt;=2011,Calc!$C$3&gt;=2011),H5822,0)</f>
        <v>60.6</v>
      </c>
      <c r="O5822" s="61" t="n">
        <f aca="false">IF(AND(N5822&gt;0,OR(Calc!$C$4="*",B5822=Calc!$C$4)),N5822+ROW()*0.000000001,0)</f>
        <v>60.600005822</v>
      </c>
    </row>
    <row r="5823" customFormat="false" ht="15" hidden="false" customHeight="false" outlineLevel="0" collapsed="false">
      <c r="A5823" s="49" t="n">
        <v>18257</v>
      </c>
      <c r="B5823" s="49" t="s">
        <v>189</v>
      </c>
      <c r="C5823" s="63" t="n">
        <v>40227</v>
      </c>
      <c r="D5823" s="63" t="n">
        <v>40847</v>
      </c>
      <c r="E5823" s="49" t="n">
        <v>12</v>
      </c>
      <c r="F5823" s="54" t="n">
        <v>0</v>
      </c>
      <c r="G5823" s="54" t="n">
        <v>2216.42</v>
      </c>
      <c r="H5823" s="54" t="n">
        <v>2274.03</v>
      </c>
      <c r="I5823" s="54" t="n">
        <f aca="false">SUM(F5823:H5823)</f>
        <v>4490.45</v>
      </c>
      <c r="J5823" s="49" t="n">
        <f aca="false">Calc!$C$5-D5823</f>
        <v>40</v>
      </c>
      <c r="K5823" s="49" t="n">
        <f aca="false">IF(J5823&lt;=Calc!$C$11,4,IF(J5823&lt;=Calc!$C$12,3,IF(J5823&lt;=Calc!$C$13,2,1)))</f>
        <v>3</v>
      </c>
      <c r="L5823" s="49" t="n">
        <f aca="false">1+(E5823&gt;=Calc!$C$16)+(E5823&gt;=Calc!$C$17)+(E5823&gt;=Calc!$C$18)</f>
        <v>4</v>
      </c>
      <c r="M5823" s="49" t="str">
        <f aca="false">IF(AND(K5823=4,L5823&gt;=3),"Champions",IF(AND(K5823=3,L5823&gt;=3),"Loyal",IF(K5823&gt;=3,"Recent / New",IF(L5823&gt;=3,"At Risk","Hibernating / Lost"))))</f>
        <v>Loyal</v>
      </c>
      <c r="N5823" s="54" t="n">
        <f aca="false">IF(AND(Calc!$C$2&lt;=2009,Calc!$C$3&gt;=2009),F5823,0)+IF(AND(Calc!$C$2&lt;=2010,Calc!$C$3&gt;=2010),G5823,0)+IF(AND(Calc!$C$2&lt;=2011,Calc!$C$3&gt;=2011),H5823,0)</f>
        <v>4490.45</v>
      </c>
      <c r="O5823" s="61" t="n">
        <f aca="false">IF(AND(N5823&gt;0,OR(Calc!$C$4="*",B5823=Calc!$C$4)),N5823+ROW()*0.000000001,0)</f>
        <v>4490.450005823</v>
      </c>
    </row>
    <row r="5824" customFormat="false" ht="15" hidden="false" customHeight="false" outlineLevel="0" collapsed="false">
      <c r="A5824" s="49" t="n">
        <v>18258</v>
      </c>
      <c r="B5824" s="49" t="s">
        <v>189</v>
      </c>
      <c r="C5824" s="63" t="n">
        <v>40314</v>
      </c>
      <c r="D5824" s="63" t="n">
        <v>40422</v>
      </c>
      <c r="E5824" s="49" t="n">
        <v>6</v>
      </c>
      <c r="F5824" s="54" t="n">
        <v>0</v>
      </c>
      <c r="G5824" s="54" t="n">
        <v>2040.97</v>
      </c>
      <c r="H5824" s="54" t="n">
        <v>0</v>
      </c>
      <c r="I5824" s="54" t="n">
        <f aca="false">SUM(F5824:H5824)</f>
        <v>2040.97</v>
      </c>
      <c r="J5824" s="49" t="n">
        <f aca="false">Calc!$C$5-D5824</f>
        <v>465</v>
      </c>
      <c r="K5824" s="49" t="n">
        <f aca="false">IF(J5824&lt;=Calc!$C$11,4,IF(J5824&lt;=Calc!$C$12,3,IF(J5824&lt;=Calc!$C$13,2,1)))</f>
        <v>1</v>
      </c>
      <c r="L5824" s="49" t="n">
        <f aca="false">1+(E5824&gt;=Calc!$C$16)+(E5824&gt;=Calc!$C$17)+(E5824&gt;=Calc!$C$18)</f>
        <v>3</v>
      </c>
      <c r="M5824" s="49" t="str">
        <f aca="false">IF(AND(K5824=4,L5824&gt;=3),"Champions",IF(AND(K5824=3,L5824&gt;=3),"Loyal",IF(K5824&gt;=3,"Recent / New",IF(L5824&gt;=3,"At Risk","Hibernating / Lost"))))</f>
        <v>At Risk</v>
      </c>
      <c r="N5824" s="54" t="n">
        <f aca="false">IF(AND(Calc!$C$2&lt;=2009,Calc!$C$3&gt;=2009),F5824,0)+IF(AND(Calc!$C$2&lt;=2010,Calc!$C$3&gt;=2010),G5824,0)+IF(AND(Calc!$C$2&lt;=2011,Calc!$C$3&gt;=2011),H5824,0)</f>
        <v>2040.97</v>
      </c>
      <c r="O5824" s="61" t="n">
        <f aca="false">IF(AND(N5824&gt;0,OR(Calc!$C$4="*",B5824=Calc!$C$4)),N5824+ROW()*0.000000001,0)</f>
        <v>2040.970005824</v>
      </c>
    </row>
    <row r="5825" customFormat="false" ht="15" hidden="false" customHeight="false" outlineLevel="0" collapsed="false">
      <c r="A5825" s="49" t="n">
        <v>18259</v>
      </c>
      <c r="B5825" s="49" t="s">
        <v>189</v>
      </c>
      <c r="C5825" s="63" t="n">
        <v>40155</v>
      </c>
      <c r="D5825" s="63" t="n">
        <v>40862</v>
      </c>
      <c r="E5825" s="49" t="n">
        <v>7</v>
      </c>
      <c r="F5825" s="54" t="n">
        <v>356.4</v>
      </c>
      <c r="G5825" s="54" t="n">
        <v>1623.2</v>
      </c>
      <c r="H5825" s="54" t="n">
        <v>1962.3</v>
      </c>
      <c r="I5825" s="54" t="n">
        <f aca="false">SUM(F5825:H5825)</f>
        <v>3941.9</v>
      </c>
      <c r="J5825" s="49" t="n">
        <f aca="false">Calc!$C$5-D5825</f>
        <v>25</v>
      </c>
      <c r="K5825" s="49" t="n">
        <f aca="false">IF(J5825&lt;=Calc!$C$11,4,IF(J5825&lt;=Calc!$C$12,3,IF(J5825&lt;=Calc!$C$13,2,1)))</f>
        <v>4</v>
      </c>
      <c r="L5825" s="49" t="n">
        <f aca="false">1+(E5825&gt;=Calc!$C$16)+(E5825&gt;=Calc!$C$17)+(E5825&gt;=Calc!$C$18)</f>
        <v>3</v>
      </c>
      <c r="M5825" s="49" t="str">
        <f aca="false">IF(AND(K5825=4,L5825&gt;=3),"Champions",IF(AND(K5825=3,L5825&gt;=3),"Loyal",IF(K5825&gt;=3,"Recent / New",IF(L5825&gt;=3,"At Risk","Hibernating / Lost"))))</f>
        <v>Champions</v>
      </c>
      <c r="N5825" s="54" t="n">
        <f aca="false">IF(AND(Calc!$C$2&lt;=2009,Calc!$C$3&gt;=2009),F5825,0)+IF(AND(Calc!$C$2&lt;=2010,Calc!$C$3&gt;=2010),G5825,0)+IF(AND(Calc!$C$2&lt;=2011,Calc!$C$3&gt;=2011),H5825,0)</f>
        <v>3941.9</v>
      </c>
      <c r="O5825" s="61" t="n">
        <f aca="false">IF(AND(N5825&gt;0,OR(Calc!$C$4="*",B5825=Calc!$C$4)),N5825+ROW()*0.000000001,0)</f>
        <v>3941.900005825</v>
      </c>
    </row>
    <row r="5826" customFormat="false" ht="15" hidden="false" customHeight="false" outlineLevel="0" collapsed="false">
      <c r="A5826" s="49" t="n">
        <v>18260</v>
      </c>
      <c r="B5826" s="49" t="s">
        <v>189</v>
      </c>
      <c r="C5826" s="63" t="n">
        <v>40162</v>
      </c>
      <c r="D5826" s="63" t="n">
        <v>40714</v>
      </c>
      <c r="E5826" s="49" t="n">
        <v>23</v>
      </c>
      <c r="F5826" s="54" t="n">
        <v>308.38</v>
      </c>
      <c r="G5826" s="54" t="n">
        <v>7079.27</v>
      </c>
      <c r="H5826" s="54" t="n">
        <v>2349.45</v>
      </c>
      <c r="I5826" s="54" t="n">
        <f aca="false">SUM(F5826:H5826)</f>
        <v>9737.1</v>
      </c>
      <c r="J5826" s="49" t="n">
        <f aca="false">Calc!$C$5-D5826</f>
        <v>173</v>
      </c>
      <c r="K5826" s="49" t="n">
        <f aca="false">IF(J5826&lt;=Calc!$C$11,4,IF(J5826&lt;=Calc!$C$12,3,IF(J5826&lt;=Calc!$C$13,2,1)))</f>
        <v>2</v>
      </c>
      <c r="L5826" s="49" t="n">
        <f aca="false">1+(E5826&gt;=Calc!$C$16)+(E5826&gt;=Calc!$C$17)+(E5826&gt;=Calc!$C$18)</f>
        <v>4</v>
      </c>
      <c r="M5826" s="49" t="str">
        <f aca="false">IF(AND(K5826=4,L5826&gt;=3),"Champions",IF(AND(K5826=3,L5826&gt;=3),"Loyal",IF(K5826&gt;=3,"Recent / New",IF(L5826&gt;=3,"At Risk","Hibernating / Lost"))))</f>
        <v>At Risk</v>
      </c>
      <c r="N5826" s="54" t="n">
        <f aca="false">IF(AND(Calc!$C$2&lt;=2009,Calc!$C$3&gt;=2009),F5826,0)+IF(AND(Calc!$C$2&lt;=2010,Calc!$C$3&gt;=2010),G5826,0)+IF(AND(Calc!$C$2&lt;=2011,Calc!$C$3&gt;=2011),H5826,0)</f>
        <v>9737.1</v>
      </c>
      <c r="O5826" s="61" t="n">
        <f aca="false">IF(AND(N5826&gt;0,OR(Calc!$C$4="*",B5826=Calc!$C$4)),N5826+ROW()*0.000000001,0)</f>
        <v>9737.100005826</v>
      </c>
    </row>
    <row r="5827" customFormat="false" ht="15" hidden="false" customHeight="false" outlineLevel="0" collapsed="false">
      <c r="A5827" s="49" t="n">
        <v>18261</v>
      </c>
      <c r="B5827" s="49" t="s">
        <v>189</v>
      </c>
      <c r="C5827" s="63" t="n">
        <v>40791</v>
      </c>
      <c r="D5827" s="63" t="n">
        <v>40843</v>
      </c>
      <c r="E5827" s="49" t="n">
        <v>2</v>
      </c>
      <c r="F5827" s="54" t="n">
        <v>0</v>
      </c>
      <c r="G5827" s="54" t="n">
        <v>0</v>
      </c>
      <c r="H5827" s="54" t="n">
        <v>324.24</v>
      </c>
      <c r="I5827" s="54" t="n">
        <f aca="false">SUM(F5827:H5827)</f>
        <v>324.24</v>
      </c>
      <c r="J5827" s="49" t="n">
        <f aca="false">Calc!$C$5-D5827</f>
        <v>44</v>
      </c>
      <c r="K5827" s="49" t="n">
        <f aca="false">IF(J5827&lt;=Calc!$C$11,4,IF(J5827&lt;=Calc!$C$12,3,IF(J5827&lt;=Calc!$C$13,2,1)))</f>
        <v>3</v>
      </c>
      <c r="L5827" s="49" t="n">
        <f aca="false">1+(E5827&gt;=Calc!$C$16)+(E5827&gt;=Calc!$C$17)+(E5827&gt;=Calc!$C$18)</f>
        <v>2</v>
      </c>
      <c r="M5827" s="49" t="str">
        <f aca="false">IF(AND(K5827=4,L5827&gt;=3),"Champions",IF(AND(K5827=3,L5827&gt;=3),"Loyal",IF(K5827&gt;=3,"Recent / New",IF(L5827&gt;=3,"At Risk","Hibernating / Lost"))))</f>
        <v>Recent / New</v>
      </c>
      <c r="N5827" s="54" t="n">
        <f aca="false">IF(AND(Calc!$C$2&lt;=2009,Calc!$C$3&gt;=2009),F5827,0)+IF(AND(Calc!$C$2&lt;=2010,Calc!$C$3&gt;=2010),G5827,0)+IF(AND(Calc!$C$2&lt;=2011,Calc!$C$3&gt;=2011),H5827,0)</f>
        <v>324.24</v>
      </c>
      <c r="O5827" s="61" t="n">
        <f aca="false">IF(AND(N5827&gt;0,OR(Calc!$C$4="*",B5827=Calc!$C$4)),N5827+ROW()*0.000000001,0)</f>
        <v>324.240005827</v>
      </c>
    </row>
    <row r="5828" customFormat="false" ht="15" hidden="false" customHeight="false" outlineLevel="0" collapsed="false">
      <c r="A5828" s="49" t="n">
        <v>18262</v>
      </c>
      <c r="B5828" s="49" t="s">
        <v>189</v>
      </c>
      <c r="C5828" s="63" t="n">
        <v>40284</v>
      </c>
      <c r="D5828" s="63" t="n">
        <v>40746</v>
      </c>
      <c r="E5828" s="49" t="n">
        <v>3</v>
      </c>
      <c r="F5828" s="54" t="n">
        <v>0</v>
      </c>
      <c r="G5828" s="54" t="n">
        <v>428.06</v>
      </c>
      <c r="H5828" s="54" t="n">
        <v>149.48</v>
      </c>
      <c r="I5828" s="54" t="n">
        <f aca="false">SUM(F5828:H5828)</f>
        <v>577.54</v>
      </c>
      <c r="J5828" s="49" t="n">
        <f aca="false">Calc!$C$5-D5828</f>
        <v>141</v>
      </c>
      <c r="K5828" s="49" t="n">
        <f aca="false">IF(J5828&lt;=Calc!$C$11,4,IF(J5828&lt;=Calc!$C$12,3,IF(J5828&lt;=Calc!$C$13,2,1)))</f>
        <v>2</v>
      </c>
      <c r="L5828" s="49" t="n">
        <f aca="false">1+(E5828&gt;=Calc!$C$16)+(E5828&gt;=Calc!$C$17)+(E5828&gt;=Calc!$C$18)</f>
        <v>2</v>
      </c>
      <c r="M5828" s="49" t="str">
        <f aca="false">IF(AND(K5828=4,L5828&gt;=3),"Champions",IF(AND(K5828=3,L5828&gt;=3),"Loyal",IF(K5828&gt;=3,"Recent / New",IF(L5828&gt;=3,"At Risk","Hibernating / Lost"))))</f>
        <v>Hibernating / Lost</v>
      </c>
      <c r="N5828" s="54" t="n">
        <f aca="false">IF(AND(Calc!$C$2&lt;=2009,Calc!$C$3&gt;=2009),F5828,0)+IF(AND(Calc!$C$2&lt;=2010,Calc!$C$3&gt;=2010),G5828,0)+IF(AND(Calc!$C$2&lt;=2011,Calc!$C$3&gt;=2011),H5828,0)</f>
        <v>577.54</v>
      </c>
      <c r="O5828" s="61" t="n">
        <f aca="false">IF(AND(N5828&gt;0,OR(Calc!$C$4="*",B5828=Calc!$C$4)),N5828+ROW()*0.000000001,0)</f>
        <v>577.540005828</v>
      </c>
    </row>
    <row r="5829" customFormat="false" ht="15" hidden="false" customHeight="false" outlineLevel="0" collapsed="false">
      <c r="A5829" s="49" t="n">
        <v>18263</v>
      </c>
      <c r="B5829" s="49" t="s">
        <v>189</v>
      </c>
      <c r="C5829" s="63" t="n">
        <v>40634</v>
      </c>
      <c r="D5829" s="63" t="n">
        <v>40861</v>
      </c>
      <c r="E5829" s="49" t="n">
        <v>3</v>
      </c>
      <c r="F5829" s="54" t="n">
        <v>0</v>
      </c>
      <c r="G5829" s="54" t="n">
        <v>0</v>
      </c>
      <c r="H5829" s="54" t="n">
        <v>1211.08</v>
      </c>
      <c r="I5829" s="54" t="n">
        <f aca="false">SUM(F5829:H5829)</f>
        <v>1211.08</v>
      </c>
      <c r="J5829" s="49" t="n">
        <f aca="false">Calc!$C$5-D5829</f>
        <v>26</v>
      </c>
      <c r="K5829" s="49" t="n">
        <f aca="false">IF(J5829&lt;=Calc!$C$11,4,IF(J5829&lt;=Calc!$C$12,3,IF(J5829&lt;=Calc!$C$13,2,1)))</f>
        <v>4</v>
      </c>
      <c r="L5829" s="49" t="n">
        <f aca="false">1+(E5829&gt;=Calc!$C$16)+(E5829&gt;=Calc!$C$17)+(E5829&gt;=Calc!$C$18)</f>
        <v>2</v>
      </c>
      <c r="M5829" s="49" t="str">
        <f aca="false">IF(AND(K5829=4,L5829&gt;=3),"Champions",IF(AND(K5829=3,L5829&gt;=3),"Loyal",IF(K5829&gt;=3,"Recent / New",IF(L5829&gt;=3,"At Risk","Hibernating / Lost"))))</f>
        <v>Recent / New</v>
      </c>
      <c r="N5829" s="54" t="n">
        <f aca="false">IF(AND(Calc!$C$2&lt;=2009,Calc!$C$3&gt;=2009),F5829,0)+IF(AND(Calc!$C$2&lt;=2010,Calc!$C$3&gt;=2010),G5829,0)+IF(AND(Calc!$C$2&lt;=2011,Calc!$C$3&gt;=2011),H5829,0)</f>
        <v>1211.08</v>
      </c>
      <c r="O5829" s="61" t="n">
        <f aca="false">IF(AND(N5829&gt;0,OR(Calc!$C$4="*",B5829=Calc!$C$4)),N5829+ROW()*0.000000001,0)</f>
        <v>1211.080005829</v>
      </c>
    </row>
    <row r="5830" customFormat="false" ht="15" hidden="false" customHeight="false" outlineLevel="0" collapsed="false">
      <c r="A5830" s="49" t="n">
        <v>18264</v>
      </c>
      <c r="B5830" s="49" t="s">
        <v>189</v>
      </c>
      <c r="C5830" s="63" t="n">
        <v>40388</v>
      </c>
      <c r="D5830" s="63" t="n">
        <v>40388</v>
      </c>
      <c r="E5830" s="49" t="n">
        <v>1</v>
      </c>
      <c r="F5830" s="54" t="n">
        <v>0</v>
      </c>
      <c r="G5830" s="54" t="n">
        <v>603.25</v>
      </c>
      <c r="H5830" s="54" t="n">
        <v>0</v>
      </c>
      <c r="I5830" s="54" t="n">
        <f aca="false">SUM(F5830:H5830)</f>
        <v>603.25</v>
      </c>
      <c r="J5830" s="49" t="n">
        <f aca="false">Calc!$C$5-D5830</f>
        <v>499</v>
      </c>
      <c r="K5830" s="49" t="n">
        <f aca="false">IF(J5830&lt;=Calc!$C$11,4,IF(J5830&lt;=Calc!$C$12,3,IF(J5830&lt;=Calc!$C$13,2,1)))</f>
        <v>1</v>
      </c>
      <c r="L5830" s="49" t="n">
        <f aca="false">1+(E5830&gt;=Calc!$C$16)+(E5830&gt;=Calc!$C$17)+(E5830&gt;=Calc!$C$18)</f>
        <v>1</v>
      </c>
      <c r="M5830" s="49" t="str">
        <f aca="false">IF(AND(K5830=4,L5830&gt;=3),"Champions",IF(AND(K5830=3,L5830&gt;=3),"Loyal",IF(K5830&gt;=3,"Recent / New",IF(L5830&gt;=3,"At Risk","Hibernating / Lost"))))</f>
        <v>Hibernating / Lost</v>
      </c>
      <c r="N5830" s="54" t="n">
        <f aca="false">IF(AND(Calc!$C$2&lt;=2009,Calc!$C$3&gt;=2009),F5830,0)+IF(AND(Calc!$C$2&lt;=2010,Calc!$C$3&gt;=2010),G5830,0)+IF(AND(Calc!$C$2&lt;=2011,Calc!$C$3&gt;=2011),H5830,0)</f>
        <v>603.25</v>
      </c>
      <c r="O5830" s="61" t="n">
        <f aca="false">IF(AND(N5830&gt;0,OR(Calc!$C$4="*",B5830=Calc!$C$4)),N5830+ROW()*0.000000001,0)</f>
        <v>603.25000583</v>
      </c>
    </row>
    <row r="5831" customFormat="false" ht="15" hidden="false" customHeight="false" outlineLevel="0" collapsed="false">
      <c r="A5831" s="49" t="n">
        <v>18265</v>
      </c>
      <c r="B5831" s="49" t="s">
        <v>189</v>
      </c>
      <c r="C5831" s="63" t="n">
        <v>40728</v>
      </c>
      <c r="D5831" s="63" t="n">
        <v>40814</v>
      </c>
      <c r="E5831" s="49" t="n">
        <v>2</v>
      </c>
      <c r="F5831" s="54" t="n">
        <v>0</v>
      </c>
      <c r="G5831" s="54" t="n">
        <v>0</v>
      </c>
      <c r="H5831" s="54" t="n">
        <v>801.51</v>
      </c>
      <c r="I5831" s="54" t="n">
        <f aca="false">SUM(F5831:H5831)</f>
        <v>801.51</v>
      </c>
      <c r="J5831" s="49" t="n">
        <f aca="false">Calc!$C$5-D5831</f>
        <v>73</v>
      </c>
      <c r="K5831" s="49" t="n">
        <f aca="false">IF(J5831&lt;=Calc!$C$11,4,IF(J5831&lt;=Calc!$C$12,3,IF(J5831&lt;=Calc!$C$13,2,1)))</f>
        <v>3</v>
      </c>
      <c r="L5831" s="49" t="n">
        <f aca="false">1+(E5831&gt;=Calc!$C$16)+(E5831&gt;=Calc!$C$17)+(E5831&gt;=Calc!$C$18)</f>
        <v>2</v>
      </c>
      <c r="M5831" s="49" t="str">
        <f aca="false">IF(AND(K5831=4,L5831&gt;=3),"Champions",IF(AND(K5831=3,L5831&gt;=3),"Loyal",IF(K5831&gt;=3,"Recent / New",IF(L5831&gt;=3,"At Risk","Hibernating / Lost"))))</f>
        <v>Recent / New</v>
      </c>
      <c r="N5831" s="54" t="n">
        <f aca="false">IF(AND(Calc!$C$2&lt;=2009,Calc!$C$3&gt;=2009),F5831,0)+IF(AND(Calc!$C$2&lt;=2010,Calc!$C$3&gt;=2010),G5831,0)+IF(AND(Calc!$C$2&lt;=2011,Calc!$C$3&gt;=2011),H5831,0)</f>
        <v>801.51</v>
      </c>
      <c r="O5831" s="61" t="n">
        <f aca="false">IF(AND(N5831&gt;0,OR(Calc!$C$4="*",B5831=Calc!$C$4)),N5831+ROW()*0.000000001,0)</f>
        <v>801.510005831</v>
      </c>
    </row>
    <row r="5832" customFormat="false" ht="15" hidden="false" customHeight="false" outlineLevel="0" collapsed="false">
      <c r="A5832" s="49" t="n">
        <v>18266</v>
      </c>
      <c r="B5832" s="49" t="s">
        <v>189</v>
      </c>
      <c r="C5832" s="63" t="n">
        <v>40452</v>
      </c>
      <c r="D5832" s="63" t="n">
        <v>40452</v>
      </c>
      <c r="E5832" s="49" t="n">
        <v>1</v>
      </c>
      <c r="F5832" s="54" t="n">
        <v>0</v>
      </c>
      <c r="G5832" s="54" t="n">
        <v>251.1</v>
      </c>
      <c r="H5832" s="54" t="n">
        <v>0</v>
      </c>
      <c r="I5832" s="54" t="n">
        <f aca="false">SUM(F5832:H5832)</f>
        <v>251.1</v>
      </c>
      <c r="J5832" s="49" t="n">
        <f aca="false">Calc!$C$5-D5832</f>
        <v>435</v>
      </c>
      <c r="K5832" s="49" t="n">
        <f aca="false">IF(J5832&lt;=Calc!$C$11,4,IF(J5832&lt;=Calc!$C$12,3,IF(J5832&lt;=Calc!$C$13,2,1)))</f>
        <v>1</v>
      </c>
      <c r="L5832" s="49" t="n">
        <f aca="false">1+(E5832&gt;=Calc!$C$16)+(E5832&gt;=Calc!$C$17)+(E5832&gt;=Calc!$C$18)</f>
        <v>1</v>
      </c>
      <c r="M5832" s="49" t="str">
        <f aca="false">IF(AND(K5832=4,L5832&gt;=3),"Champions",IF(AND(K5832=3,L5832&gt;=3),"Loyal",IF(K5832&gt;=3,"Recent / New",IF(L5832&gt;=3,"At Risk","Hibernating / Lost"))))</f>
        <v>Hibernating / Lost</v>
      </c>
      <c r="N5832" s="54" t="n">
        <f aca="false">IF(AND(Calc!$C$2&lt;=2009,Calc!$C$3&gt;=2009),F5832,0)+IF(AND(Calc!$C$2&lt;=2010,Calc!$C$3&gt;=2010),G5832,0)+IF(AND(Calc!$C$2&lt;=2011,Calc!$C$3&gt;=2011),H5832,0)</f>
        <v>251.1</v>
      </c>
      <c r="O5832" s="61" t="n">
        <f aca="false">IF(AND(N5832&gt;0,OR(Calc!$C$4="*",B5832=Calc!$C$4)),N5832+ROW()*0.000000001,0)</f>
        <v>251.100005832</v>
      </c>
    </row>
    <row r="5833" customFormat="false" ht="15" hidden="false" customHeight="false" outlineLevel="0" collapsed="false">
      <c r="A5833" s="49" t="n">
        <v>18267</v>
      </c>
      <c r="B5833" s="49" t="s">
        <v>189</v>
      </c>
      <c r="C5833" s="63" t="n">
        <v>40214</v>
      </c>
      <c r="D5833" s="63" t="n">
        <v>40214</v>
      </c>
      <c r="E5833" s="49" t="n">
        <v>1</v>
      </c>
      <c r="F5833" s="54" t="n">
        <v>0</v>
      </c>
      <c r="G5833" s="54" t="n">
        <v>252.87</v>
      </c>
      <c r="H5833" s="54" t="n">
        <v>0</v>
      </c>
      <c r="I5833" s="54" t="n">
        <f aca="false">SUM(F5833:H5833)</f>
        <v>252.87</v>
      </c>
      <c r="J5833" s="49" t="n">
        <f aca="false">Calc!$C$5-D5833</f>
        <v>673</v>
      </c>
      <c r="K5833" s="49" t="n">
        <f aca="false">IF(J5833&lt;=Calc!$C$11,4,IF(J5833&lt;=Calc!$C$12,3,IF(J5833&lt;=Calc!$C$13,2,1)))</f>
        <v>1</v>
      </c>
      <c r="L5833" s="49" t="n">
        <f aca="false">1+(E5833&gt;=Calc!$C$16)+(E5833&gt;=Calc!$C$17)+(E5833&gt;=Calc!$C$18)</f>
        <v>1</v>
      </c>
      <c r="M5833" s="49" t="str">
        <f aca="false">IF(AND(K5833=4,L5833&gt;=3),"Champions",IF(AND(K5833=3,L5833&gt;=3),"Loyal",IF(K5833&gt;=3,"Recent / New",IF(L5833&gt;=3,"At Risk","Hibernating / Lost"))))</f>
        <v>Hibernating / Lost</v>
      </c>
      <c r="N5833" s="54" t="n">
        <f aca="false">IF(AND(Calc!$C$2&lt;=2009,Calc!$C$3&gt;=2009),F5833,0)+IF(AND(Calc!$C$2&lt;=2010,Calc!$C$3&gt;=2010),G5833,0)+IF(AND(Calc!$C$2&lt;=2011,Calc!$C$3&gt;=2011),H5833,0)</f>
        <v>252.87</v>
      </c>
      <c r="O5833" s="61" t="n">
        <f aca="false">IF(AND(N5833&gt;0,OR(Calc!$C$4="*",B5833=Calc!$C$4)),N5833+ROW()*0.000000001,0)</f>
        <v>252.870005833</v>
      </c>
    </row>
    <row r="5834" customFormat="false" ht="15" hidden="false" customHeight="false" outlineLevel="0" collapsed="false">
      <c r="A5834" s="49" t="n">
        <v>18268</v>
      </c>
      <c r="B5834" s="49" t="s">
        <v>189</v>
      </c>
      <c r="C5834" s="63" t="n">
        <v>40158</v>
      </c>
      <c r="D5834" s="63" t="n">
        <v>40752</v>
      </c>
      <c r="E5834" s="49" t="n">
        <v>6</v>
      </c>
      <c r="F5834" s="54" t="n">
        <v>375.18</v>
      </c>
      <c r="G5834" s="54" t="n">
        <v>1076.04</v>
      </c>
      <c r="H5834" s="54" t="n">
        <v>0</v>
      </c>
      <c r="I5834" s="54" t="n">
        <f aca="false">SUM(F5834:H5834)</f>
        <v>1451.22</v>
      </c>
      <c r="J5834" s="49" t="n">
        <f aca="false">Calc!$C$5-D5834</f>
        <v>135</v>
      </c>
      <c r="K5834" s="49" t="n">
        <f aca="false">IF(J5834&lt;=Calc!$C$11,4,IF(J5834&lt;=Calc!$C$12,3,IF(J5834&lt;=Calc!$C$13,2,1)))</f>
        <v>2</v>
      </c>
      <c r="L5834" s="49" t="n">
        <f aca="false">1+(E5834&gt;=Calc!$C$16)+(E5834&gt;=Calc!$C$17)+(E5834&gt;=Calc!$C$18)</f>
        <v>3</v>
      </c>
      <c r="M5834" s="49" t="str">
        <f aca="false">IF(AND(K5834=4,L5834&gt;=3),"Champions",IF(AND(K5834=3,L5834&gt;=3),"Loyal",IF(K5834&gt;=3,"Recent / New",IF(L5834&gt;=3,"At Risk","Hibernating / Lost"))))</f>
        <v>At Risk</v>
      </c>
      <c r="N5834" s="54" t="n">
        <f aca="false">IF(AND(Calc!$C$2&lt;=2009,Calc!$C$3&gt;=2009),F5834,0)+IF(AND(Calc!$C$2&lt;=2010,Calc!$C$3&gt;=2010),G5834,0)+IF(AND(Calc!$C$2&lt;=2011,Calc!$C$3&gt;=2011),H5834,0)</f>
        <v>1451.22</v>
      </c>
      <c r="O5834" s="61" t="n">
        <f aca="false">IF(AND(N5834&gt;0,OR(Calc!$C$4="*",B5834=Calc!$C$4)),N5834+ROW()*0.000000001,0)</f>
        <v>1451.220005834</v>
      </c>
    </row>
    <row r="5835" customFormat="false" ht="15" hidden="false" customHeight="false" outlineLevel="0" collapsed="false">
      <c r="A5835" s="49" t="n">
        <v>18269</v>
      </c>
      <c r="B5835" s="49" t="s">
        <v>189</v>
      </c>
      <c r="C5835" s="63" t="n">
        <v>40520</v>
      </c>
      <c r="D5835" s="63" t="n">
        <v>40520</v>
      </c>
      <c r="E5835" s="49" t="n">
        <v>1</v>
      </c>
      <c r="F5835" s="54" t="n">
        <v>0</v>
      </c>
      <c r="G5835" s="54" t="n">
        <v>138.9</v>
      </c>
      <c r="H5835" s="54" t="n">
        <v>0</v>
      </c>
      <c r="I5835" s="54" t="n">
        <f aca="false">SUM(F5835:H5835)</f>
        <v>138.9</v>
      </c>
      <c r="J5835" s="49" t="n">
        <f aca="false">Calc!$C$5-D5835</f>
        <v>367</v>
      </c>
      <c r="K5835" s="49" t="n">
        <f aca="false">IF(J5835&lt;=Calc!$C$11,4,IF(J5835&lt;=Calc!$C$12,3,IF(J5835&lt;=Calc!$C$13,2,1)))</f>
        <v>2</v>
      </c>
      <c r="L5835" s="49" t="n">
        <f aca="false">1+(E5835&gt;=Calc!$C$16)+(E5835&gt;=Calc!$C$17)+(E5835&gt;=Calc!$C$18)</f>
        <v>1</v>
      </c>
      <c r="M5835" s="49" t="str">
        <f aca="false">IF(AND(K5835=4,L5835&gt;=3),"Champions",IF(AND(K5835=3,L5835&gt;=3),"Loyal",IF(K5835&gt;=3,"Recent / New",IF(L5835&gt;=3,"At Risk","Hibernating / Lost"))))</f>
        <v>Hibernating / Lost</v>
      </c>
      <c r="N5835" s="54" t="n">
        <f aca="false">IF(AND(Calc!$C$2&lt;=2009,Calc!$C$3&gt;=2009),F5835,0)+IF(AND(Calc!$C$2&lt;=2010,Calc!$C$3&gt;=2010),G5835,0)+IF(AND(Calc!$C$2&lt;=2011,Calc!$C$3&gt;=2011),H5835,0)</f>
        <v>138.9</v>
      </c>
      <c r="O5835" s="61" t="n">
        <f aca="false">IF(AND(N5835&gt;0,OR(Calc!$C$4="*",B5835=Calc!$C$4)),N5835+ROW()*0.000000001,0)</f>
        <v>138.900005835</v>
      </c>
    </row>
    <row r="5836" customFormat="false" ht="15" hidden="false" customHeight="false" outlineLevel="0" collapsed="false">
      <c r="A5836" s="49" t="n">
        <v>18270</v>
      </c>
      <c r="B5836" s="49" t="s">
        <v>189</v>
      </c>
      <c r="C5836" s="63" t="n">
        <v>40454</v>
      </c>
      <c r="D5836" s="63" t="n">
        <v>40848</v>
      </c>
      <c r="E5836" s="49" t="n">
        <v>3</v>
      </c>
      <c r="F5836" s="54" t="n">
        <v>0</v>
      </c>
      <c r="G5836" s="54" t="n">
        <v>161.4</v>
      </c>
      <c r="H5836" s="54" t="n">
        <v>244.9</v>
      </c>
      <c r="I5836" s="54" t="n">
        <f aca="false">SUM(F5836:H5836)</f>
        <v>406.3</v>
      </c>
      <c r="J5836" s="49" t="n">
        <f aca="false">Calc!$C$5-D5836</f>
        <v>39</v>
      </c>
      <c r="K5836" s="49" t="n">
        <f aca="false">IF(J5836&lt;=Calc!$C$11,4,IF(J5836&lt;=Calc!$C$12,3,IF(J5836&lt;=Calc!$C$13,2,1)))</f>
        <v>3</v>
      </c>
      <c r="L5836" s="49" t="n">
        <f aca="false">1+(E5836&gt;=Calc!$C$16)+(E5836&gt;=Calc!$C$17)+(E5836&gt;=Calc!$C$18)</f>
        <v>2</v>
      </c>
      <c r="M5836" s="49" t="str">
        <f aca="false">IF(AND(K5836=4,L5836&gt;=3),"Champions",IF(AND(K5836=3,L5836&gt;=3),"Loyal",IF(K5836&gt;=3,"Recent / New",IF(L5836&gt;=3,"At Risk","Hibernating / Lost"))))</f>
        <v>Recent / New</v>
      </c>
      <c r="N5836" s="54" t="n">
        <f aca="false">IF(AND(Calc!$C$2&lt;=2009,Calc!$C$3&gt;=2009),F5836,0)+IF(AND(Calc!$C$2&lt;=2010,Calc!$C$3&gt;=2010),G5836,0)+IF(AND(Calc!$C$2&lt;=2011,Calc!$C$3&gt;=2011),H5836,0)</f>
        <v>406.3</v>
      </c>
      <c r="O5836" s="61" t="n">
        <f aca="false">IF(AND(N5836&gt;0,OR(Calc!$C$4="*",B5836=Calc!$C$4)),N5836+ROW()*0.000000001,0)</f>
        <v>406.300005836</v>
      </c>
    </row>
    <row r="5837" customFormat="false" ht="15" hidden="false" customHeight="false" outlineLevel="0" collapsed="false">
      <c r="A5837" s="49" t="n">
        <v>18271</v>
      </c>
      <c r="B5837" s="49" t="s">
        <v>189</v>
      </c>
      <c r="C5837" s="63" t="n">
        <v>40155</v>
      </c>
      <c r="D5837" s="63" t="n">
        <v>40277</v>
      </c>
      <c r="E5837" s="49" t="n">
        <v>2</v>
      </c>
      <c r="F5837" s="54" t="n">
        <v>192.55</v>
      </c>
      <c r="G5837" s="54" t="n">
        <v>488.3</v>
      </c>
      <c r="H5837" s="54" t="n">
        <v>0</v>
      </c>
      <c r="I5837" s="54" t="n">
        <f aca="false">SUM(F5837:H5837)</f>
        <v>680.85</v>
      </c>
      <c r="J5837" s="49" t="n">
        <f aca="false">Calc!$C$5-D5837</f>
        <v>610</v>
      </c>
      <c r="K5837" s="49" t="n">
        <f aca="false">IF(J5837&lt;=Calc!$C$11,4,IF(J5837&lt;=Calc!$C$12,3,IF(J5837&lt;=Calc!$C$13,2,1)))</f>
        <v>1</v>
      </c>
      <c r="L5837" s="49" t="n">
        <f aca="false">1+(E5837&gt;=Calc!$C$16)+(E5837&gt;=Calc!$C$17)+(E5837&gt;=Calc!$C$18)</f>
        <v>2</v>
      </c>
      <c r="M5837" s="49" t="str">
        <f aca="false">IF(AND(K5837=4,L5837&gt;=3),"Champions",IF(AND(K5837=3,L5837&gt;=3),"Loyal",IF(K5837&gt;=3,"Recent / New",IF(L5837&gt;=3,"At Risk","Hibernating / Lost"))))</f>
        <v>Hibernating / Lost</v>
      </c>
      <c r="N5837" s="54" t="n">
        <f aca="false">IF(AND(Calc!$C$2&lt;=2009,Calc!$C$3&gt;=2009),F5837,0)+IF(AND(Calc!$C$2&lt;=2010,Calc!$C$3&gt;=2010),G5837,0)+IF(AND(Calc!$C$2&lt;=2011,Calc!$C$3&gt;=2011),H5837,0)</f>
        <v>680.85</v>
      </c>
      <c r="O5837" s="61" t="n">
        <f aca="false">IF(AND(N5837&gt;0,OR(Calc!$C$4="*",B5837=Calc!$C$4)),N5837+ROW()*0.000000001,0)</f>
        <v>680.850005837</v>
      </c>
    </row>
    <row r="5838" customFormat="false" ht="15" hidden="false" customHeight="false" outlineLevel="0" collapsed="false">
      <c r="A5838" s="49" t="n">
        <v>18272</v>
      </c>
      <c r="B5838" s="49" t="s">
        <v>189</v>
      </c>
      <c r="C5838" s="63" t="n">
        <v>40241</v>
      </c>
      <c r="D5838" s="63" t="n">
        <v>40884</v>
      </c>
      <c r="E5838" s="49" t="n">
        <v>9</v>
      </c>
      <c r="F5838" s="54" t="n">
        <v>0</v>
      </c>
      <c r="G5838" s="54" t="n">
        <v>1282.55</v>
      </c>
      <c r="H5838" s="54" t="n">
        <v>3064.78</v>
      </c>
      <c r="I5838" s="54" t="n">
        <f aca="false">SUM(F5838:H5838)</f>
        <v>4347.33</v>
      </c>
      <c r="J5838" s="49" t="n">
        <f aca="false">Calc!$C$5-D5838</f>
        <v>3</v>
      </c>
      <c r="K5838" s="49" t="n">
        <f aca="false">IF(J5838&lt;=Calc!$C$11,4,IF(J5838&lt;=Calc!$C$12,3,IF(J5838&lt;=Calc!$C$13,2,1)))</f>
        <v>4</v>
      </c>
      <c r="L5838" s="49" t="n">
        <f aca="false">1+(E5838&gt;=Calc!$C$16)+(E5838&gt;=Calc!$C$17)+(E5838&gt;=Calc!$C$18)</f>
        <v>4</v>
      </c>
      <c r="M5838" s="49" t="str">
        <f aca="false">IF(AND(K5838=4,L5838&gt;=3),"Champions",IF(AND(K5838=3,L5838&gt;=3),"Loyal",IF(K5838&gt;=3,"Recent / New",IF(L5838&gt;=3,"At Risk","Hibernating / Lost"))))</f>
        <v>Champions</v>
      </c>
      <c r="N5838" s="54" t="n">
        <f aca="false">IF(AND(Calc!$C$2&lt;=2009,Calc!$C$3&gt;=2009),F5838,0)+IF(AND(Calc!$C$2&lt;=2010,Calc!$C$3&gt;=2010),G5838,0)+IF(AND(Calc!$C$2&lt;=2011,Calc!$C$3&gt;=2011),H5838,0)</f>
        <v>4347.33</v>
      </c>
      <c r="O5838" s="61" t="n">
        <f aca="false">IF(AND(N5838&gt;0,OR(Calc!$C$4="*",B5838=Calc!$C$4)),N5838+ROW()*0.000000001,0)</f>
        <v>4347.330005838</v>
      </c>
    </row>
    <row r="5839" customFormat="false" ht="15" hidden="false" customHeight="false" outlineLevel="0" collapsed="false">
      <c r="A5839" s="49" t="n">
        <v>18273</v>
      </c>
      <c r="B5839" s="49" t="s">
        <v>189</v>
      </c>
      <c r="C5839" s="63" t="n">
        <v>40296</v>
      </c>
      <c r="D5839" s="63" t="n">
        <v>40884</v>
      </c>
      <c r="E5839" s="49" t="n">
        <v>4</v>
      </c>
      <c r="F5839" s="54" t="n">
        <v>0</v>
      </c>
      <c r="G5839" s="54" t="n">
        <v>153</v>
      </c>
      <c r="H5839" s="54" t="n">
        <v>204</v>
      </c>
      <c r="I5839" s="54" t="n">
        <f aca="false">SUM(F5839:H5839)</f>
        <v>357</v>
      </c>
      <c r="J5839" s="49" t="n">
        <f aca="false">Calc!$C$5-D5839</f>
        <v>3</v>
      </c>
      <c r="K5839" s="49" t="n">
        <f aca="false">IF(J5839&lt;=Calc!$C$11,4,IF(J5839&lt;=Calc!$C$12,3,IF(J5839&lt;=Calc!$C$13,2,1)))</f>
        <v>4</v>
      </c>
      <c r="L5839" s="49" t="n">
        <f aca="false">1+(E5839&gt;=Calc!$C$16)+(E5839&gt;=Calc!$C$17)+(E5839&gt;=Calc!$C$18)</f>
        <v>3</v>
      </c>
      <c r="M5839" s="49" t="str">
        <f aca="false">IF(AND(K5839=4,L5839&gt;=3),"Champions",IF(AND(K5839=3,L5839&gt;=3),"Loyal",IF(K5839&gt;=3,"Recent / New",IF(L5839&gt;=3,"At Risk","Hibernating / Lost"))))</f>
        <v>Champions</v>
      </c>
      <c r="N5839" s="54" t="n">
        <f aca="false">IF(AND(Calc!$C$2&lt;=2009,Calc!$C$3&gt;=2009),F5839,0)+IF(AND(Calc!$C$2&lt;=2010,Calc!$C$3&gt;=2010),G5839,0)+IF(AND(Calc!$C$2&lt;=2011,Calc!$C$3&gt;=2011),H5839,0)</f>
        <v>357</v>
      </c>
      <c r="O5839" s="61" t="n">
        <f aca="false">IF(AND(N5839&gt;0,OR(Calc!$C$4="*",B5839=Calc!$C$4)),N5839+ROW()*0.000000001,0)</f>
        <v>357.000005839</v>
      </c>
    </row>
    <row r="5840" customFormat="false" ht="15" hidden="false" customHeight="false" outlineLevel="0" collapsed="false">
      <c r="A5840" s="49" t="n">
        <v>18274</v>
      </c>
      <c r="B5840" s="49" t="s">
        <v>189</v>
      </c>
      <c r="C5840" s="63" t="n">
        <v>40856</v>
      </c>
      <c r="D5840" s="63" t="n">
        <v>40856</v>
      </c>
      <c r="E5840" s="49" t="n">
        <v>1</v>
      </c>
      <c r="F5840" s="54" t="n">
        <v>0</v>
      </c>
      <c r="G5840" s="54" t="n">
        <v>0</v>
      </c>
      <c r="H5840" s="54" t="n">
        <v>1.77635683940025E-015</v>
      </c>
      <c r="I5840" s="54" t="n">
        <f aca="false">SUM(F5840:H5840)</f>
        <v>1.77635683940025E-015</v>
      </c>
      <c r="J5840" s="49" t="n">
        <f aca="false">Calc!$C$5-D5840</f>
        <v>31</v>
      </c>
      <c r="K5840" s="49" t="n">
        <f aca="false">IF(J5840&lt;=Calc!$C$11,4,IF(J5840&lt;=Calc!$C$12,3,IF(J5840&lt;=Calc!$C$13,2,1)))</f>
        <v>3</v>
      </c>
      <c r="L5840" s="49" t="n">
        <f aca="false">1+(E5840&gt;=Calc!$C$16)+(E5840&gt;=Calc!$C$17)+(E5840&gt;=Calc!$C$18)</f>
        <v>1</v>
      </c>
      <c r="M5840" s="49" t="str">
        <f aca="false">IF(AND(K5840=4,L5840&gt;=3),"Champions",IF(AND(K5840=3,L5840&gt;=3),"Loyal",IF(K5840&gt;=3,"Recent / New",IF(L5840&gt;=3,"At Risk","Hibernating / Lost"))))</f>
        <v>Recent / New</v>
      </c>
      <c r="N5840" s="54" t="n">
        <f aca="false">IF(AND(Calc!$C$2&lt;=2009,Calc!$C$3&gt;=2009),F5840,0)+IF(AND(Calc!$C$2&lt;=2010,Calc!$C$3&gt;=2010),G5840,0)+IF(AND(Calc!$C$2&lt;=2011,Calc!$C$3&gt;=2011),H5840,0)</f>
        <v>1.77635683940025E-015</v>
      </c>
      <c r="O5840" s="61" t="n">
        <f aca="false">IF(AND(N5840&gt;0,OR(Calc!$C$4="*",B5840=Calc!$C$4)),N5840+ROW()*0.000000001,0)</f>
        <v>5.84000000177636E-006</v>
      </c>
    </row>
    <row r="5841" customFormat="false" ht="15" hidden="false" customHeight="false" outlineLevel="0" collapsed="false">
      <c r="A5841" s="49" t="n">
        <v>18275</v>
      </c>
      <c r="B5841" s="49" t="s">
        <v>189</v>
      </c>
      <c r="C5841" s="63" t="n">
        <v>40155</v>
      </c>
      <c r="D5841" s="63" t="n">
        <v>40308</v>
      </c>
      <c r="E5841" s="49" t="n">
        <v>2</v>
      </c>
      <c r="F5841" s="54" t="n">
        <v>372.64</v>
      </c>
      <c r="G5841" s="54" t="n">
        <v>369.21</v>
      </c>
      <c r="H5841" s="54" t="n">
        <v>0</v>
      </c>
      <c r="I5841" s="54" t="n">
        <f aca="false">SUM(F5841:H5841)</f>
        <v>741.85</v>
      </c>
      <c r="J5841" s="49" t="n">
        <f aca="false">Calc!$C$5-D5841</f>
        <v>579</v>
      </c>
      <c r="K5841" s="49" t="n">
        <f aca="false">IF(J5841&lt;=Calc!$C$11,4,IF(J5841&lt;=Calc!$C$12,3,IF(J5841&lt;=Calc!$C$13,2,1)))</f>
        <v>1</v>
      </c>
      <c r="L5841" s="49" t="n">
        <f aca="false">1+(E5841&gt;=Calc!$C$16)+(E5841&gt;=Calc!$C$17)+(E5841&gt;=Calc!$C$18)</f>
        <v>2</v>
      </c>
      <c r="M5841" s="49" t="str">
        <f aca="false">IF(AND(K5841=4,L5841&gt;=3),"Champions",IF(AND(K5841=3,L5841&gt;=3),"Loyal",IF(K5841&gt;=3,"Recent / New",IF(L5841&gt;=3,"At Risk","Hibernating / Lost"))))</f>
        <v>Hibernating / Lost</v>
      </c>
      <c r="N5841" s="54" t="n">
        <f aca="false">IF(AND(Calc!$C$2&lt;=2009,Calc!$C$3&gt;=2009),F5841,0)+IF(AND(Calc!$C$2&lt;=2010,Calc!$C$3&gt;=2010),G5841,0)+IF(AND(Calc!$C$2&lt;=2011,Calc!$C$3&gt;=2011),H5841,0)</f>
        <v>741.85</v>
      </c>
      <c r="O5841" s="61" t="n">
        <f aca="false">IF(AND(N5841&gt;0,OR(Calc!$C$4="*",B5841=Calc!$C$4)),N5841+ROW()*0.000000001,0)</f>
        <v>741.850005841</v>
      </c>
    </row>
    <row r="5842" customFormat="false" ht="15" hidden="false" customHeight="false" outlineLevel="0" collapsed="false">
      <c r="A5842" s="49" t="n">
        <v>18276</v>
      </c>
      <c r="B5842" s="49" t="s">
        <v>189</v>
      </c>
      <c r="C5842" s="63" t="n">
        <v>40157</v>
      </c>
      <c r="D5842" s="63" t="n">
        <v>40843</v>
      </c>
      <c r="E5842" s="49" t="n">
        <v>6</v>
      </c>
      <c r="F5842" s="54" t="n">
        <v>218.05</v>
      </c>
      <c r="G5842" s="54" t="n">
        <v>1079.26</v>
      </c>
      <c r="H5842" s="54" t="n">
        <v>323.36</v>
      </c>
      <c r="I5842" s="54" t="n">
        <f aca="false">SUM(F5842:H5842)</f>
        <v>1620.67</v>
      </c>
      <c r="J5842" s="49" t="n">
        <f aca="false">Calc!$C$5-D5842</f>
        <v>44</v>
      </c>
      <c r="K5842" s="49" t="n">
        <f aca="false">IF(J5842&lt;=Calc!$C$11,4,IF(J5842&lt;=Calc!$C$12,3,IF(J5842&lt;=Calc!$C$13,2,1)))</f>
        <v>3</v>
      </c>
      <c r="L5842" s="49" t="n">
        <f aca="false">1+(E5842&gt;=Calc!$C$16)+(E5842&gt;=Calc!$C$17)+(E5842&gt;=Calc!$C$18)</f>
        <v>3</v>
      </c>
      <c r="M5842" s="49" t="str">
        <f aca="false">IF(AND(K5842=4,L5842&gt;=3),"Champions",IF(AND(K5842=3,L5842&gt;=3),"Loyal",IF(K5842&gt;=3,"Recent / New",IF(L5842&gt;=3,"At Risk","Hibernating / Lost"))))</f>
        <v>Loyal</v>
      </c>
      <c r="N5842" s="54" t="n">
        <f aca="false">IF(AND(Calc!$C$2&lt;=2009,Calc!$C$3&gt;=2009),F5842,0)+IF(AND(Calc!$C$2&lt;=2010,Calc!$C$3&gt;=2010),G5842,0)+IF(AND(Calc!$C$2&lt;=2011,Calc!$C$3&gt;=2011),H5842,0)</f>
        <v>1620.67</v>
      </c>
      <c r="O5842" s="61" t="n">
        <f aca="false">IF(AND(N5842&gt;0,OR(Calc!$C$4="*",B5842=Calc!$C$4)),N5842+ROW()*0.000000001,0)</f>
        <v>1620.670005842</v>
      </c>
    </row>
    <row r="5843" customFormat="false" ht="15" hidden="false" customHeight="false" outlineLevel="0" collapsed="false">
      <c r="A5843" s="49" t="n">
        <v>18277</v>
      </c>
      <c r="B5843" s="49" t="s">
        <v>189</v>
      </c>
      <c r="C5843" s="63" t="n">
        <v>40392</v>
      </c>
      <c r="D5843" s="63" t="n">
        <v>40828</v>
      </c>
      <c r="E5843" s="49" t="n">
        <v>5</v>
      </c>
      <c r="F5843" s="54" t="n">
        <v>0</v>
      </c>
      <c r="G5843" s="54" t="n">
        <v>1061.72</v>
      </c>
      <c r="H5843" s="54" t="n">
        <v>97.63</v>
      </c>
      <c r="I5843" s="54" t="n">
        <f aca="false">SUM(F5843:H5843)</f>
        <v>1159.35</v>
      </c>
      <c r="J5843" s="49" t="n">
        <f aca="false">Calc!$C$5-D5843</f>
        <v>59</v>
      </c>
      <c r="K5843" s="49" t="n">
        <f aca="false">IF(J5843&lt;=Calc!$C$11,4,IF(J5843&lt;=Calc!$C$12,3,IF(J5843&lt;=Calc!$C$13,2,1)))</f>
        <v>3</v>
      </c>
      <c r="L5843" s="49" t="n">
        <f aca="false">1+(E5843&gt;=Calc!$C$16)+(E5843&gt;=Calc!$C$17)+(E5843&gt;=Calc!$C$18)</f>
        <v>3</v>
      </c>
      <c r="M5843" s="49" t="str">
        <f aca="false">IF(AND(K5843=4,L5843&gt;=3),"Champions",IF(AND(K5843=3,L5843&gt;=3),"Loyal",IF(K5843&gt;=3,"Recent / New",IF(L5843&gt;=3,"At Risk","Hibernating / Lost"))))</f>
        <v>Loyal</v>
      </c>
      <c r="N5843" s="54" t="n">
        <f aca="false">IF(AND(Calc!$C$2&lt;=2009,Calc!$C$3&gt;=2009),F5843,0)+IF(AND(Calc!$C$2&lt;=2010,Calc!$C$3&gt;=2010),G5843,0)+IF(AND(Calc!$C$2&lt;=2011,Calc!$C$3&gt;=2011),H5843,0)</f>
        <v>1159.35</v>
      </c>
      <c r="O5843" s="61" t="n">
        <f aca="false">IF(AND(N5843&gt;0,OR(Calc!$C$4="*",B5843=Calc!$C$4)),N5843+ROW()*0.000000001,0)</f>
        <v>1159.350005843</v>
      </c>
    </row>
    <row r="5844" customFormat="false" ht="15" hidden="false" customHeight="false" outlineLevel="0" collapsed="false">
      <c r="A5844" s="49" t="n">
        <v>18278</v>
      </c>
      <c r="B5844" s="49" t="s">
        <v>189</v>
      </c>
      <c r="C5844" s="63" t="n">
        <v>40482</v>
      </c>
      <c r="D5844" s="63" t="n">
        <v>40813</v>
      </c>
      <c r="E5844" s="49" t="n">
        <v>2</v>
      </c>
      <c r="F5844" s="54" t="n">
        <v>0</v>
      </c>
      <c r="G5844" s="54" t="n">
        <v>240.3</v>
      </c>
      <c r="H5844" s="54" t="n">
        <v>173.9</v>
      </c>
      <c r="I5844" s="54" t="n">
        <f aca="false">SUM(F5844:H5844)</f>
        <v>414.2</v>
      </c>
      <c r="J5844" s="49" t="n">
        <f aca="false">Calc!$C$5-D5844</f>
        <v>74</v>
      </c>
      <c r="K5844" s="49" t="n">
        <f aca="false">IF(J5844&lt;=Calc!$C$11,4,IF(J5844&lt;=Calc!$C$12,3,IF(J5844&lt;=Calc!$C$13,2,1)))</f>
        <v>3</v>
      </c>
      <c r="L5844" s="49" t="n">
        <f aca="false">1+(E5844&gt;=Calc!$C$16)+(E5844&gt;=Calc!$C$17)+(E5844&gt;=Calc!$C$18)</f>
        <v>2</v>
      </c>
      <c r="M5844" s="49" t="str">
        <f aca="false">IF(AND(K5844=4,L5844&gt;=3),"Champions",IF(AND(K5844=3,L5844&gt;=3),"Loyal",IF(K5844&gt;=3,"Recent / New",IF(L5844&gt;=3,"At Risk","Hibernating / Lost"))))</f>
        <v>Recent / New</v>
      </c>
      <c r="N5844" s="54" t="n">
        <f aca="false">IF(AND(Calc!$C$2&lt;=2009,Calc!$C$3&gt;=2009),F5844,0)+IF(AND(Calc!$C$2&lt;=2010,Calc!$C$3&gt;=2010),G5844,0)+IF(AND(Calc!$C$2&lt;=2011,Calc!$C$3&gt;=2011),H5844,0)</f>
        <v>414.2</v>
      </c>
      <c r="O5844" s="61" t="n">
        <f aca="false">IF(AND(N5844&gt;0,OR(Calc!$C$4="*",B5844=Calc!$C$4)),N5844+ROW()*0.000000001,0)</f>
        <v>414.200005844</v>
      </c>
    </row>
    <row r="5845" customFormat="false" ht="15" hidden="false" customHeight="false" outlineLevel="0" collapsed="false">
      <c r="A5845" s="49" t="n">
        <v>18279</v>
      </c>
      <c r="B5845" s="49" t="s">
        <v>189</v>
      </c>
      <c r="C5845" s="63" t="n">
        <v>40367</v>
      </c>
      <c r="D5845" s="63" t="n">
        <v>40367</v>
      </c>
      <c r="E5845" s="49" t="n">
        <v>1</v>
      </c>
      <c r="F5845" s="54" t="n">
        <v>0</v>
      </c>
      <c r="G5845" s="54" t="n">
        <v>231.34</v>
      </c>
      <c r="H5845" s="54" t="n">
        <v>0</v>
      </c>
      <c r="I5845" s="54" t="n">
        <f aca="false">SUM(F5845:H5845)</f>
        <v>231.34</v>
      </c>
      <c r="J5845" s="49" t="n">
        <f aca="false">Calc!$C$5-D5845</f>
        <v>520</v>
      </c>
      <c r="K5845" s="49" t="n">
        <f aca="false">IF(J5845&lt;=Calc!$C$11,4,IF(J5845&lt;=Calc!$C$12,3,IF(J5845&lt;=Calc!$C$13,2,1)))</f>
        <v>1</v>
      </c>
      <c r="L5845" s="49" t="n">
        <f aca="false">1+(E5845&gt;=Calc!$C$16)+(E5845&gt;=Calc!$C$17)+(E5845&gt;=Calc!$C$18)</f>
        <v>1</v>
      </c>
      <c r="M5845" s="49" t="str">
        <f aca="false">IF(AND(K5845=4,L5845&gt;=3),"Champions",IF(AND(K5845=3,L5845&gt;=3),"Loyal",IF(K5845&gt;=3,"Recent / New",IF(L5845&gt;=3,"At Risk","Hibernating / Lost"))))</f>
        <v>Hibernating / Lost</v>
      </c>
      <c r="N5845" s="54" t="n">
        <f aca="false">IF(AND(Calc!$C$2&lt;=2009,Calc!$C$3&gt;=2009),F5845,0)+IF(AND(Calc!$C$2&lt;=2010,Calc!$C$3&gt;=2010),G5845,0)+IF(AND(Calc!$C$2&lt;=2011,Calc!$C$3&gt;=2011),H5845,0)</f>
        <v>231.34</v>
      </c>
      <c r="O5845" s="61" t="n">
        <f aca="false">IF(AND(N5845&gt;0,OR(Calc!$C$4="*",B5845=Calc!$C$4)),N5845+ROW()*0.000000001,0)</f>
        <v>231.340005845</v>
      </c>
    </row>
    <row r="5846" customFormat="false" ht="15" hidden="false" customHeight="false" outlineLevel="0" collapsed="false">
      <c r="A5846" s="49" t="n">
        <v>18280</v>
      </c>
      <c r="B5846" s="49" t="s">
        <v>189</v>
      </c>
      <c r="C5846" s="63" t="n">
        <v>40492</v>
      </c>
      <c r="D5846" s="63" t="n">
        <v>40609</v>
      </c>
      <c r="E5846" s="49" t="n">
        <v>2</v>
      </c>
      <c r="F5846" s="54" t="n">
        <v>0</v>
      </c>
      <c r="G5846" s="54" t="n">
        <v>291.85</v>
      </c>
      <c r="H5846" s="54" t="n">
        <v>180.6</v>
      </c>
      <c r="I5846" s="54" t="n">
        <f aca="false">SUM(F5846:H5846)</f>
        <v>472.45</v>
      </c>
      <c r="J5846" s="49" t="n">
        <f aca="false">Calc!$C$5-D5846</f>
        <v>278</v>
      </c>
      <c r="K5846" s="49" t="n">
        <f aca="false">IF(J5846&lt;=Calc!$C$11,4,IF(J5846&lt;=Calc!$C$12,3,IF(J5846&lt;=Calc!$C$13,2,1)))</f>
        <v>2</v>
      </c>
      <c r="L5846" s="49" t="n">
        <f aca="false">1+(E5846&gt;=Calc!$C$16)+(E5846&gt;=Calc!$C$17)+(E5846&gt;=Calc!$C$18)</f>
        <v>2</v>
      </c>
      <c r="M5846" s="49" t="str">
        <f aca="false">IF(AND(K5846=4,L5846&gt;=3),"Champions",IF(AND(K5846=3,L5846&gt;=3),"Loyal",IF(K5846&gt;=3,"Recent / New",IF(L5846&gt;=3,"At Risk","Hibernating / Lost"))))</f>
        <v>Hibernating / Lost</v>
      </c>
      <c r="N5846" s="54" t="n">
        <f aca="false">IF(AND(Calc!$C$2&lt;=2009,Calc!$C$3&gt;=2009),F5846,0)+IF(AND(Calc!$C$2&lt;=2010,Calc!$C$3&gt;=2010),G5846,0)+IF(AND(Calc!$C$2&lt;=2011,Calc!$C$3&gt;=2011),H5846,0)</f>
        <v>472.45</v>
      </c>
      <c r="O5846" s="61" t="n">
        <f aca="false">IF(AND(N5846&gt;0,OR(Calc!$C$4="*",B5846=Calc!$C$4)),N5846+ROW()*0.000000001,0)</f>
        <v>472.450005846</v>
      </c>
    </row>
    <row r="5847" customFormat="false" ht="15" hidden="false" customHeight="false" outlineLevel="0" collapsed="false">
      <c r="A5847" s="49" t="n">
        <v>18281</v>
      </c>
      <c r="B5847" s="49" t="s">
        <v>189</v>
      </c>
      <c r="C5847" s="63" t="n">
        <v>40309</v>
      </c>
      <c r="D5847" s="63" t="n">
        <v>40706</v>
      </c>
      <c r="E5847" s="49" t="n">
        <v>2</v>
      </c>
      <c r="F5847" s="54" t="n">
        <v>0</v>
      </c>
      <c r="G5847" s="54" t="n">
        <v>120.32</v>
      </c>
      <c r="H5847" s="54" t="n">
        <v>80.82</v>
      </c>
      <c r="I5847" s="54" t="n">
        <f aca="false">SUM(F5847:H5847)</f>
        <v>201.14</v>
      </c>
      <c r="J5847" s="49" t="n">
        <f aca="false">Calc!$C$5-D5847</f>
        <v>181</v>
      </c>
      <c r="K5847" s="49" t="n">
        <f aca="false">IF(J5847&lt;=Calc!$C$11,4,IF(J5847&lt;=Calc!$C$12,3,IF(J5847&lt;=Calc!$C$13,2,1)))</f>
        <v>2</v>
      </c>
      <c r="L5847" s="49" t="n">
        <f aca="false">1+(E5847&gt;=Calc!$C$16)+(E5847&gt;=Calc!$C$17)+(E5847&gt;=Calc!$C$18)</f>
        <v>2</v>
      </c>
      <c r="M5847" s="49" t="str">
        <f aca="false">IF(AND(K5847=4,L5847&gt;=3),"Champions",IF(AND(K5847=3,L5847&gt;=3),"Loyal",IF(K5847&gt;=3,"Recent / New",IF(L5847&gt;=3,"At Risk","Hibernating / Lost"))))</f>
        <v>Hibernating / Lost</v>
      </c>
      <c r="N5847" s="54" t="n">
        <f aca="false">IF(AND(Calc!$C$2&lt;=2009,Calc!$C$3&gt;=2009),F5847,0)+IF(AND(Calc!$C$2&lt;=2010,Calc!$C$3&gt;=2010),G5847,0)+IF(AND(Calc!$C$2&lt;=2011,Calc!$C$3&gt;=2011),H5847,0)</f>
        <v>201.14</v>
      </c>
      <c r="O5847" s="61" t="n">
        <f aca="false">IF(AND(N5847&gt;0,OR(Calc!$C$4="*",B5847=Calc!$C$4)),N5847+ROW()*0.000000001,0)</f>
        <v>201.140005847</v>
      </c>
    </row>
    <row r="5848" customFormat="false" ht="15" hidden="false" customHeight="false" outlineLevel="0" collapsed="false">
      <c r="A5848" s="49" t="n">
        <v>18282</v>
      </c>
      <c r="B5848" s="49" t="s">
        <v>189</v>
      </c>
      <c r="C5848" s="63" t="n">
        <v>40760</v>
      </c>
      <c r="D5848" s="63" t="n">
        <v>40879</v>
      </c>
      <c r="E5848" s="49" t="n">
        <v>2</v>
      </c>
      <c r="F5848" s="54" t="n">
        <v>0</v>
      </c>
      <c r="G5848" s="54" t="n">
        <v>0</v>
      </c>
      <c r="H5848" s="54" t="n">
        <v>176.6</v>
      </c>
      <c r="I5848" s="54" t="n">
        <f aca="false">SUM(F5848:H5848)</f>
        <v>176.6</v>
      </c>
      <c r="J5848" s="49" t="n">
        <f aca="false">Calc!$C$5-D5848</f>
        <v>8</v>
      </c>
      <c r="K5848" s="49" t="n">
        <f aca="false">IF(J5848&lt;=Calc!$C$11,4,IF(J5848&lt;=Calc!$C$12,3,IF(J5848&lt;=Calc!$C$13,2,1)))</f>
        <v>4</v>
      </c>
      <c r="L5848" s="49" t="n">
        <f aca="false">1+(E5848&gt;=Calc!$C$16)+(E5848&gt;=Calc!$C$17)+(E5848&gt;=Calc!$C$18)</f>
        <v>2</v>
      </c>
      <c r="M5848" s="49" t="str">
        <f aca="false">IF(AND(K5848=4,L5848&gt;=3),"Champions",IF(AND(K5848=3,L5848&gt;=3),"Loyal",IF(K5848&gt;=3,"Recent / New",IF(L5848&gt;=3,"At Risk","Hibernating / Lost"))))</f>
        <v>Recent / New</v>
      </c>
      <c r="N5848" s="54" t="n">
        <f aca="false">IF(AND(Calc!$C$2&lt;=2009,Calc!$C$3&gt;=2009),F5848,0)+IF(AND(Calc!$C$2&lt;=2010,Calc!$C$3&gt;=2010),G5848,0)+IF(AND(Calc!$C$2&lt;=2011,Calc!$C$3&gt;=2011),H5848,0)</f>
        <v>176.6</v>
      </c>
      <c r="O5848" s="61" t="n">
        <f aca="false">IF(AND(N5848&gt;0,OR(Calc!$C$4="*",B5848=Calc!$C$4)),N5848+ROW()*0.000000001,0)</f>
        <v>176.600005848</v>
      </c>
    </row>
    <row r="5849" customFormat="false" ht="15" hidden="false" customHeight="false" outlineLevel="0" collapsed="false">
      <c r="A5849" s="49" t="n">
        <v>18283</v>
      </c>
      <c r="B5849" s="49" t="s">
        <v>189</v>
      </c>
      <c r="C5849" s="63" t="n">
        <v>40228</v>
      </c>
      <c r="D5849" s="63" t="n">
        <v>40883</v>
      </c>
      <c r="E5849" s="49" t="n">
        <v>22</v>
      </c>
      <c r="F5849" s="54" t="n">
        <v>0</v>
      </c>
      <c r="G5849" s="54" t="n">
        <v>619.37</v>
      </c>
      <c r="H5849" s="54" t="n">
        <v>2039.58</v>
      </c>
      <c r="I5849" s="54" t="n">
        <f aca="false">SUM(F5849:H5849)</f>
        <v>2658.95</v>
      </c>
      <c r="J5849" s="49" t="n">
        <f aca="false">Calc!$C$5-D5849</f>
        <v>4</v>
      </c>
      <c r="K5849" s="49" t="n">
        <f aca="false">IF(J5849&lt;=Calc!$C$11,4,IF(J5849&lt;=Calc!$C$12,3,IF(J5849&lt;=Calc!$C$13,2,1)))</f>
        <v>4</v>
      </c>
      <c r="L5849" s="49" t="n">
        <f aca="false">1+(E5849&gt;=Calc!$C$16)+(E5849&gt;=Calc!$C$17)+(E5849&gt;=Calc!$C$18)</f>
        <v>4</v>
      </c>
      <c r="M5849" s="49" t="str">
        <f aca="false">IF(AND(K5849=4,L5849&gt;=3),"Champions",IF(AND(K5849=3,L5849&gt;=3),"Loyal",IF(K5849&gt;=3,"Recent / New",IF(L5849&gt;=3,"At Risk","Hibernating / Lost"))))</f>
        <v>Champions</v>
      </c>
      <c r="N5849" s="54" t="n">
        <f aca="false">IF(AND(Calc!$C$2&lt;=2009,Calc!$C$3&gt;=2009),F5849,0)+IF(AND(Calc!$C$2&lt;=2010,Calc!$C$3&gt;=2010),G5849,0)+IF(AND(Calc!$C$2&lt;=2011,Calc!$C$3&gt;=2011),H5849,0)</f>
        <v>2658.95</v>
      </c>
      <c r="O5849" s="61" t="n">
        <f aca="false">IF(AND(N5849&gt;0,OR(Calc!$C$4="*",B5849=Calc!$C$4)),N5849+ROW()*0.000000001,0)</f>
        <v>2658.950005849</v>
      </c>
    </row>
    <row r="5850" customFormat="false" ht="15" hidden="false" customHeight="false" outlineLevel="0" collapsed="false">
      <c r="A5850" s="49" t="n">
        <v>18284</v>
      </c>
      <c r="B5850" s="49" t="s">
        <v>189</v>
      </c>
      <c r="C5850" s="63" t="n">
        <v>40455</v>
      </c>
      <c r="D5850" s="63" t="n">
        <v>40455</v>
      </c>
      <c r="E5850" s="49" t="n">
        <v>1</v>
      </c>
      <c r="F5850" s="54" t="n">
        <v>0</v>
      </c>
      <c r="G5850" s="54" t="n">
        <v>411.68</v>
      </c>
      <c r="H5850" s="54" t="n">
        <v>0</v>
      </c>
      <c r="I5850" s="54" t="n">
        <f aca="false">SUM(F5850:H5850)</f>
        <v>411.68</v>
      </c>
      <c r="J5850" s="49" t="n">
        <f aca="false">Calc!$C$5-D5850</f>
        <v>432</v>
      </c>
      <c r="K5850" s="49" t="n">
        <f aca="false">IF(J5850&lt;=Calc!$C$11,4,IF(J5850&lt;=Calc!$C$12,3,IF(J5850&lt;=Calc!$C$13,2,1)))</f>
        <v>1</v>
      </c>
      <c r="L5850" s="49" t="n">
        <f aca="false">1+(E5850&gt;=Calc!$C$16)+(E5850&gt;=Calc!$C$17)+(E5850&gt;=Calc!$C$18)</f>
        <v>1</v>
      </c>
      <c r="M5850" s="49" t="str">
        <f aca="false">IF(AND(K5850=4,L5850&gt;=3),"Champions",IF(AND(K5850=3,L5850&gt;=3),"Loyal",IF(K5850&gt;=3,"Recent / New",IF(L5850&gt;=3,"At Risk","Hibernating / Lost"))))</f>
        <v>Hibernating / Lost</v>
      </c>
      <c r="N5850" s="54" t="n">
        <f aca="false">IF(AND(Calc!$C$2&lt;=2009,Calc!$C$3&gt;=2009),F5850,0)+IF(AND(Calc!$C$2&lt;=2010,Calc!$C$3&gt;=2010),G5850,0)+IF(AND(Calc!$C$2&lt;=2011,Calc!$C$3&gt;=2011),H5850,0)</f>
        <v>411.68</v>
      </c>
      <c r="O5850" s="61" t="n">
        <f aca="false">IF(AND(N5850&gt;0,OR(Calc!$C$4="*",B5850=Calc!$C$4)),N5850+ROW()*0.000000001,0)</f>
        <v>411.68000585</v>
      </c>
    </row>
    <row r="5851" customFormat="false" ht="15" hidden="false" customHeight="false" outlineLevel="0" collapsed="false">
      <c r="A5851" s="49" t="n">
        <v>18285</v>
      </c>
      <c r="B5851" s="49" t="s">
        <v>189</v>
      </c>
      <c r="C5851" s="63" t="n">
        <v>40226</v>
      </c>
      <c r="D5851" s="63" t="n">
        <v>40226</v>
      </c>
      <c r="E5851" s="49" t="n">
        <v>1</v>
      </c>
      <c r="F5851" s="54" t="n">
        <v>0</v>
      </c>
      <c r="G5851" s="54" t="n">
        <v>377</v>
      </c>
      <c r="H5851" s="54" t="n">
        <v>0</v>
      </c>
      <c r="I5851" s="54" t="n">
        <f aca="false">SUM(F5851:H5851)</f>
        <v>377</v>
      </c>
      <c r="J5851" s="49" t="n">
        <f aca="false">Calc!$C$5-D5851</f>
        <v>661</v>
      </c>
      <c r="K5851" s="49" t="n">
        <f aca="false">IF(J5851&lt;=Calc!$C$11,4,IF(J5851&lt;=Calc!$C$12,3,IF(J5851&lt;=Calc!$C$13,2,1)))</f>
        <v>1</v>
      </c>
      <c r="L5851" s="49" t="n">
        <f aca="false">1+(E5851&gt;=Calc!$C$16)+(E5851&gt;=Calc!$C$17)+(E5851&gt;=Calc!$C$18)</f>
        <v>1</v>
      </c>
      <c r="M5851" s="49" t="str">
        <f aca="false">IF(AND(K5851=4,L5851&gt;=3),"Champions",IF(AND(K5851=3,L5851&gt;=3),"Loyal",IF(K5851&gt;=3,"Recent / New",IF(L5851&gt;=3,"At Risk","Hibernating / Lost"))))</f>
        <v>Hibernating / Lost</v>
      </c>
      <c r="N5851" s="54" t="n">
        <f aca="false">IF(AND(Calc!$C$2&lt;=2009,Calc!$C$3&gt;=2009),F5851,0)+IF(AND(Calc!$C$2&lt;=2010,Calc!$C$3&gt;=2010),G5851,0)+IF(AND(Calc!$C$2&lt;=2011,Calc!$C$3&gt;=2011),H5851,0)</f>
        <v>377</v>
      </c>
      <c r="O5851" s="61" t="n">
        <f aca="false">IF(AND(N5851&gt;0,OR(Calc!$C$4="*",B5851=Calc!$C$4)),N5851+ROW()*0.000000001,0)</f>
        <v>377.000005851</v>
      </c>
    </row>
    <row r="5852" customFormat="false" ht="15" hidden="false" customHeight="false" outlineLevel="0" collapsed="false">
      <c r="A5852" s="49" t="n">
        <v>18286</v>
      </c>
      <c r="B5852" s="49" t="s">
        <v>189</v>
      </c>
      <c r="C5852" s="63" t="n">
        <v>40163</v>
      </c>
      <c r="D5852" s="63" t="n">
        <v>40410</v>
      </c>
      <c r="E5852" s="49" t="n">
        <v>2</v>
      </c>
      <c r="F5852" s="54" t="n">
        <v>412.95</v>
      </c>
      <c r="G5852" s="54" t="n">
        <v>725.48</v>
      </c>
      <c r="H5852" s="54" t="n">
        <v>0</v>
      </c>
      <c r="I5852" s="54" t="n">
        <f aca="false">SUM(F5852:H5852)</f>
        <v>1138.43</v>
      </c>
      <c r="J5852" s="49" t="n">
        <f aca="false">Calc!$C$5-D5852</f>
        <v>477</v>
      </c>
      <c r="K5852" s="49" t="n">
        <f aca="false">IF(J5852&lt;=Calc!$C$11,4,IF(J5852&lt;=Calc!$C$12,3,IF(J5852&lt;=Calc!$C$13,2,1)))</f>
        <v>1</v>
      </c>
      <c r="L5852" s="49" t="n">
        <f aca="false">1+(E5852&gt;=Calc!$C$16)+(E5852&gt;=Calc!$C$17)+(E5852&gt;=Calc!$C$18)</f>
        <v>2</v>
      </c>
      <c r="M5852" s="49" t="str">
        <f aca="false">IF(AND(K5852=4,L5852&gt;=3),"Champions",IF(AND(K5852=3,L5852&gt;=3),"Loyal",IF(K5852&gt;=3,"Recent / New",IF(L5852&gt;=3,"At Risk","Hibernating / Lost"))))</f>
        <v>Hibernating / Lost</v>
      </c>
      <c r="N5852" s="54" t="n">
        <f aca="false">IF(AND(Calc!$C$2&lt;=2009,Calc!$C$3&gt;=2009),F5852,0)+IF(AND(Calc!$C$2&lt;=2010,Calc!$C$3&gt;=2010),G5852,0)+IF(AND(Calc!$C$2&lt;=2011,Calc!$C$3&gt;=2011),H5852,0)</f>
        <v>1138.43</v>
      </c>
      <c r="O5852" s="61" t="n">
        <f aca="false">IF(AND(N5852&gt;0,OR(Calc!$C$4="*",B5852=Calc!$C$4)),N5852+ROW()*0.000000001,0)</f>
        <v>1138.430005852</v>
      </c>
    </row>
    <row r="5853" customFormat="false" ht="15" hidden="false" customHeight="false" outlineLevel="0" collapsed="false">
      <c r="A5853" s="49" t="n">
        <v>18287</v>
      </c>
      <c r="B5853" s="49" t="s">
        <v>189</v>
      </c>
      <c r="C5853" s="63" t="n">
        <v>40315</v>
      </c>
      <c r="D5853" s="63" t="n">
        <v>40844</v>
      </c>
      <c r="E5853" s="49" t="n">
        <v>7</v>
      </c>
      <c r="F5853" s="54" t="n">
        <v>-5.1</v>
      </c>
      <c r="G5853" s="54" t="n">
        <v>2295.71</v>
      </c>
      <c r="H5853" s="54" t="n">
        <v>1837.28</v>
      </c>
      <c r="I5853" s="54" t="n">
        <f aca="false">SUM(F5853:H5853)</f>
        <v>4127.89</v>
      </c>
      <c r="J5853" s="49" t="n">
        <f aca="false">Calc!$C$5-D5853</f>
        <v>43</v>
      </c>
      <c r="K5853" s="49" t="n">
        <f aca="false">IF(J5853&lt;=Calc!$C$11,4,IF(J5853&lt;=Calc!$C$12,3,IF(J5853&lt;=Calc!$C$13,2,1)))</f>
        <v>3</v>
      </c>
      <c r="L5853" s="49" t="n">
        <f aca="false">1+(E5853&gt;=Calc!$C$16)+(E5853&gt;=Calc!$C$17)+(E5853&gt;=Calc!$C$18)</f>
        <v>3</v>
      </c>
      <c r="M5853" s="49" t="str">
        <f aca="false">IF(AND(K5853=4,L5853&gt;=3),"Champions",IF(AND(K5853=3,L5853&gt;=3),"Loyal",IF(K5853&gt;=3,"Recent / New",IF(L5853&gt;=3,"At Risk","Hibernating / Lost"))))</f>
        <v>Loyal</v>
      </c>
      <c r="N5853" s="54" t="n">
        <f aca="false">IF(AND(Calc!$C$2&lt;=2009,Calc!$C$3&gt;=2009),F5853,0)+IF(AND(Calc!$C$2&lt;=2010,Calc!$C$3&gt;=2010),G5853,0)+IF(AND(Calc!$C$2&lt;=2011,Calc!$C$3&gt;=2011),H5853,0)</f>
        <v>4127.89</v>
      </c>
      <c r="O5853" s="61" t="n">
        <f aca="false">IF(AND(N5853&gt;0,OR(Calc!$C$4="*",B5853=Calc!$C$4)),N5853+ROW()*0.000000001,0)</f>
        <v>4127.890005853</v>
      </c>
    </row>
  </sheetData>
  <autoFilter ref="A1:O58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H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5" hidden="false" customHeight="false" outlineLevel="0" collapsed="false">
      <c r="A1" s="64" t="s">
        <v>143</v>
      </c>
      <c r="B1" s="64" t="s">
        <v>230</v>
      </c>
      <c r="C1" s="64" t="s">
        <v>231</v>
      </c>
      <c r="D1" s="64" t="s">
        <v>19</v>
      </c>
      <c r="E1" s="64" t="s">
        <v>232</v>
      </c>
      <c r="F1" s="64" t="s">
        <v>144</v>
      </c>
      <c r="G1" s="64" t="s">
        <v>21</v>
      </c>
      <c r="H1" s="64" t="s">
        <v>145</v>
      </c>
    </row>
    <row r="2" customFormat="false" ht="15" hidden="false" customHeight="false" outlineLevel="0" collapsed="false">
      <c r="A2" s="60" t="n">
        <v>40148</v>
      </c>
      <c r="B2" s="49" t="n">
        <v>2009</v>
      </c>
      <c r="C2" s="49" t="n">
        <v>12</v>
      </c>
      <c r="D2" s="49" t="s">
        <v>203</v>
      </c>
      <c r="E2" s="54" t="n">
        <v>271.1</v>
      </c>
      <c r="F2" s="54" t="n">
        <v>220.85</v>
      </c>
      <c r="G2" s="55" t="n">
        <v>2</v>
      </c>
      <c r="H2" s="55" t="n">
        <v>160</v>
      </c>
    </row>
    <row r="3" customFormat="false" ht="15" hidden="false" customHeight="false" outlineLevel="0" collapsed="false">
      <c r="A3" s="60" t="n">
        <v>40148</v>
      </c>
      <c r="B3" s="49" t="n">
        <v>2009</v>
      </c>
      <c r="C3" s="49" t="n">
        <v>12</v>
      </c>
      <c r="D3" s="49" t="s">
        <v>199</v>
      </c>
      <c r="E3" s="54" t="n">
        <v>1918.34</v>
      </c>
      <c r="F3" s="54" t="n">
        <v>0</v>
      </c>
      <c r="G3" s="55" t="n">
        <v>2</v>
      </c>
      <c r="H3" s="55" t="n">
        <v>562</v>
      </c>
    </row>
    <row r="4" customFormat="false" ht="15" hidden="false" customHeight="false" outlineLevel="0" collapsed="false">
      <c r="A4" s="60" t="n">
        <v>40148</v>
      </c>
      <c r="B4" s="49" t="n">
        <v>2009</v>
      </c>
      <c r="C4" s="49" t="n">
        <v>12</v>
      </c>
      <c r="D4" s="49" t="s">
        <v>201</v>
      </c>
      <c r="E4" s="54" t="n">
        <v>287.6</v>
      </c>
      <c r="F4" s="54" t="n">
        <v>0</v>
      </c>
      <c r="G4" s="55" t="n">
        <v>2</v>
      </c>
      <c r="H4" s="55" t="n">
        <v>150</v>
      </c>
    </row>
    <row r="5" customFormat="false" ht="15" hidden="false" customHeight="false" outlineLevel="0" collapsed="false">
      <c r="A5" s="60" t="n">
        <v>40148</v>
      </c>
      <c r="B5" s="49" t="n">
        <v>2009</v>
      </c>
      <c r="C5" s="49" t="n">
        <v>12</v>
      </c>
      <c r="D5" s="49" t="s">
        <v>223</v>
      </c>
      <c r="E5" s="54" t="n">
        <v>989.18</v>
      </c>
      <c r="F5" s="54" t="n">
        <v>43.8</v>
      </c>
      <c r="G5" s="55" t="n">
        <v>1</v>
      </c>
      <c r="H5" s="55" t="n">
        <v>439</v>
      </c>
    </row>
    <row r="6" customFormat="false" ht="15" hidden="false" customHeight="false" outlineLevel="0" collapsed="false">
      <c r="A6" s="60" t="n">
        <v>40148</v>
      </c>
      <c r="B6" s="49" t="n">
        <v>2009</v>
      </c>
      <c r="C6" s="49" t="n">
        <v>12</v>
      </c>
      <c r="D6" s="49" t="s">
        <v>200</v>
      </c>
      <c r="E6" s="54" t="n">
        <v>3541.68</v>
      </c>
      <c r="F6" s="54" t="n">
        <v>131.9</v>
      </c>
      <c r="G6" s="55" t="n">
        <v>4</v>
      </c>
      <c r="H6" s="55" t="n">
        <v>1572</v>
      </c>
    </row>
    <row r="7" customFormat="false" ht="15" hidden="false" customHeight="false" outlineLevel="0" collapsed="false">
      <c r="A7" s="60" t="n">
        <v>40148</v>
      </c>
      <c r="B7" s="49" t="n">
        <v>2009</v>
      </c>
      <c r="C7" s="49" t="n">
        <v>12</v>
      </c>
      <c r="D7" s="49" t="s">
        <v>202</v>
      </c>
      <c r="E7" s="54" t="n">
        <v>1365.66</v>
      </c>
      <c r="F7" s="54" t="n">
        <v>17.2</v>
      </c>
      <c r="G7" s="55" t="n">
        <v>2</v>
      </c>
      <c r="H7" s="55" t="n">
        <v>570</v>
      </c>
    </row>
    <row r="8" customFormat="false" ht="15" hidden="false" customHeight="false" outlineLevel="0" collapsed="false">
      <c r="A8" s="60" t="n">
        <v>40148</v>
      </c>
      <c r="B8" s="49" t="n">
        <v>2009</v>
      </c>
      <c r="C8" s="49" t="n">
        <v>12</v>
      </c>
      <c r="D8" s="49" t="s">
        <v>222</v>
      </c>
      <c r="E8" s="54" t="n">
        <v>18946.49</v>
      </c>
      <c r="F8" s="54" t="n">
        <v>168.55</v>
      </c>
      <c r="G8" s="55" t="n">
        <v>19</v>
      </c>
      <c r="H8" s="55" t="n">
        <v>9406</v>
      </c>
    </row>
    <row r="9" customFormat="false" ht="15" hidden="false" customHeight="false" outlineLevel="0" collapsed="false">
      <c r="A9" s="60" t="n">
        <v>40148</v>
      </c>
      <c r="B9" s="49" t="n">
        <v>2009</v>
      </c>
      <c r="C9" s="49" t="n">
        <v>12</v>
      </c>
      <c r="D9" s="49" t="s">
        <v>191</v>
      </c>
      <c r="E9" s="54" t="n">
        <v>469.08</v>
      </c>
      <c r="F9" s="54" t="n">
        <v>0</v>
      </c>
      <c r="G9" s="55" t="n">
        <v>1</v>
      </c>
      <c r="H9" s="55" t="n">
        <v>132</v>
      </c>
    </row>
    <row r="10" customFormat="false" ht="15" hidden="false" customHeight="false" outlineLevel="0" collapsed="false">
      <c r="A10" s="60" t="n">
        <v>40148</v>
      </c>
      <c r="B10" s="49" t="n">
        <v>2009</v>
      </c>
      <c r="C10" s="49" t="n">
        <v>12</v>
      </c>
      <c r="D10" s="49" t="s">
        <v>205</v>
      </c>
      <c r="E10" s="54" t="n">
        <v>5873.69</v>
      </c>
      <c r="F10" s="54" t="n">
        <v>876.65</v>
      </c>
      <c r="G10" s="55" t="n">
        <v>13</v>
      </c>
      <c r="H10" s="55" t="n">
        <v>3652</v>
      </c>
    </row>
    <row r="11" customFormat="false" ht="15" hidden="false" customHeight="false" outlineLevel="0" collapsed="false">
      <c r="A11" s="60" t="n">
        <v>40148</v>
      </c>
      <c r="B11" s="49" t="n">
        <v>2009</v>
      </c>
      <c r="C11" s="49" t="n">
        <v>12</v>
      </c>
      <c r="D11" s="49" t="s">
        <v>206</v>
      </c>
      <c r="E11" s="54" t="n">
        <v>8768.27</v>
      </c>
      <c r="F11" s="54" t="n">
        <v>314.23</v>
      </c>
      <c r="G11" s="55" t="n">
        <v>17</v>
      </c>
      <c r="H11" s="55" t="n">
        <v>4726</v>
      </c>
    </row>
    <row r="12" customFormat="false" ht="15" hidden="false" customHeight="false" outlineLevel="0" collapsed="false">
      <c r="A12" s="60" t="n">
        <v>40148</v>
      </c>
      <c r="B12" s="49" t="n">
        <v>2009</v>
      </c>
      <c r="C12" s="49" t="n">
        <v>12</v>
      </c>
      <c r="D12" s="49" t="s">
        <v>209</v>
      </c>
      <c r="E12" s="54" t="n">
        <v>610.95</v>
      </c>
      <c r="F12" s="54" t="n">
        <v>0</v>
      </c>
      <c r="G12" s="55" t="n">
        <v>1</v>
      </c>
      <c r="H12" s="55" t="n">
        <v>441</v>
      </c>
    </row>
    <row r="13" customFormat="false" ht="15" hidden="false" customHeight="false" outlineLevel="0" collapsed="false">
      <c r="A13" s="60" t="n">
        <v>40148</v>
      </c>
      <c r="B13" s="49" t="n">
        <v>2009</v>
      </c>
      <c r="C13" s="49" t="n">
        <v>12</v>
      </c>
      <c r="D13" s="49" t="s">
        <v>192</v>
      </c>
      <c r="E13" s="54" t="n">
        <v>422.35</v>
      </c>
      <c r="F13" s="54" t="n">
        <v>24.15</v>
      </c>
      <c r="G13" s="55" t="n">
        <v>1</v>
      </c>
      <c r="H13" s="55" t="n">
        <v>157</v>
      </c>
    </row>
    <row r="14" customFormat="false" ht="15" hidden="false" customHeight="false" outlineLevel="0" collapsed="false">
      <c r="A14" s="60" t="n">
        <v>40148</v>
      </c>
      <c r="B14" s="49" t="n">
        <v>2009</v>
      </c>
      <c r="C14" s="49" t="n">
        <v>12</v>
      </c>
      <c r="D14" s="49" t="s">
        <v>217</v>
      </c>
      <c r="E14" s="54" t="n">
        <v>0</v>
      </c>
      <c r="F14" s="54" t="n">
        <v>208.75</v>
      </c>
      <c r="G14" s="55" t="n">
        <v>0</v>
      </c>
      <c r="H14" s="55" t="n">
        <v>0</v>
      </c>
    </row>
    <row r="15" customFormat="false" ht="15" hidden="false" customHeight="false" outlineLevel="0" collapsed="false">
      <c r="A15" s="60" t="n">
        <v>40148</v>
      </c>
      <c r="B15" s="49" t="n">
        <v>2009</v>
      </c>
      <c r="C15" s="49" t="n">
        <v>12</v>
      </c>
      <c r="D15" s="49" t="s">
        <v>218</v>
      </c>
      <c r="E15" s="54" t="n">
        <v>15045.73</v>
      </c>
      <c r="F15" s="54" t="n">
        <v>0</v>
      </c>
      <c r="G15" s="55" t="n">
        <v>6</v>
      </c>
      <c r="H15" s="55" t="n">
        <v>10812</v>
      </c>
    </row>
    <row r="16" customFormat="false" ht="15" hidden="false" customHeight="false" outlineLevel="0" collapsed="false">
      <c r="A16" s="60" t="n">
        <v>40148</v>
      </c>
      <c r="B16" s="49" t="n">
        <v>2009</v>
      </c>
      <c r="C16" s="49" t="n">
        <v>12</v>
      </c>
      <c r="D16" s="49" t="s">
        <v>228</v>
      </c>
      <c r="E16" s="54" t="n">
        <v>0</v>
      </c>
      <c r="F16" s="54" t="n">
        <v>147.05</v>
      </c>
      <c r="G16" s="55" t="n">
        <v>0</v>
      </c>
      <c r="H16" s="55" t="n">
        <v>0</v>
      </c>
    </row>
    <row r="17" customFormat="false" ht="15" hidden="false" customHeight="false" outlineLevel="0" collapsed="false">
      <c r="A17" s="60" t="n">
        <v>40148</v>
      </c>
      <c r="B17" s="49" t="n">
        <v>2009</v>
      </c>
      <c r="C17" s="49" t="n">
        <v>12</v>
      </c>
      <c r="D17" s="49" t="s">
        <v>193</v>
      </c>
      <c r="E17" s="54" t="n">
        <v>365.31</v>
      </c>
      <c r="F17" s="54" t="n">
        <v>0</v>
      </c>
      <c r="G17" s="55" t="n">
        <v>1</v>
      </c>
      <c r="H17" s="55" t="n">
        <v>179</v>
      </c>
    </row>
    <row r="18" customFormat="false" ht="15" hidden="false" customHeight="false" outlineLevel="0" collapsed="false">
      <c r="A18" s="60" t="n">
        <v>40148</v>
      </c>
      <c r="B18" s="49" t="n">
        <v>2009</v>
      </c>
      <c r="C18" s="49" t="n">
        <v>12</v>
      </c>
      <c r="D18" s="49" t="s">
        <v>213</v>
      </c>
      <c r="E18" s="54" t="n">
        <v>371.82</v>
      </c>
      <c r="F18" s="54" t="n">
        <v>0</v>
      </c>
      <c r="G18" s="55" t="n">
        <v>1</v>
      </c>
      <c r="H18" s="55" t="n">
        <v>266</v>
      </c>
    </row>
    <row r="19" customFormat="false" ht="15" hidden="false" customHeight="false" outlineLevel="0" collapsed="false">
      <c r="A19" s="60" t="n">
        <v>40148</v>
      </c>
      <c r="B19" s="49" t="n">
        <v>2009</v>
      </c>
      <c r="C19" s="49" t="n">
        <v>12</v>
      </c>
      <c r="D19" s="49" t="s">
        <v>197</v>
      </c>
      <c r="E19" s="54" t="n">
        <v>2765.58</v>
      </c>
      <c r="F19" s="54" t="n">
        <v>0</v>
      </c>
      <c r="G19" s="55" t="n">
        <v>2</v>
      </c>
      <c r="H19" s="55" t="n">
        <v>1573</v>
      </c>
    </row>
    <row r="20" customFormat="false" ht="15" hidden="false" customHeight="false" outlineLevel="0" collapsed="false">
      <c r="A20" s="60" t="n">
        <v>40148</v>
      </c>
      <c r="B20" s="49" t="n">
        <v>2009</v>
      </c>
      <c r="C20" s="49" t="n">
        <v>12</v>
      </c>
      <c r="D20" s="49" t="s">
        <v>196</v>
      </c>
      <c r="E20" s="54" t="n">
        <v>7754.18</v>
      </c>
      <c r="F20" s="54" t="n">
        <v>3.35</v>
      </c>
      <c r="G20" s="55" t="n">
        <v>5</v>
      </c>
      <c r="H20" s="55" t="n">
        <v>3272</v>
      </c>
    </row>
    <row r="21" customFormat="false" ht="15" hidden="false" customHeight="false" outlineLevel="0" collapsed="false">
      <c r="A21" s="60" t="n">
        <v>40148</v>
      </c>
      <c r="B21" s="49" t="n">
        <v>2009</v>
      </c>
      <c r="C21" s="49" t="n">
        <v>12</v>
      </c>
      <c r="D21" s="49" t="s">
        <v>210</v>
      </c>
      <c r="E21" s="54" t="n">
        <v>285.3</v>
      </c>
      <c r="F21" s="54" t="n">
        <v>25.5</v>
      </c>
      <c r="G21" s="55" t="n">
        <v>1</v>
      </c>
      <c r="H21" s="55" t="n">
        <v>174</v>
      </c>
    </row>
    <row r="22" customFormat="false" ht="15" hidden="false" customHeight="false" outlineLevel="0" collapsed="false">
      <c r="A22" s="60" t="n">
        <v>40148</v>
      </c>
      <c r="B22" s="49" t="n">
        <v>2009</v>
      </c>
      <c r="C22" s="49" t="n">
        <v>12</v>
      </c>
      <c r="D22" s="49" t="s">
        <v>198</v>
      </c>
      <c r="E22" s="54" t="n">
        <v>469.4</v>
      </c>
      <c r="F22" s="54" t="n">
        <v>0</v>
      </c>
      <c r="G22" s="55" t="n">
        <v>1</v>
      </c>
      <c r="H22" s="55" t="n">
        <v>217</v>
      </c>
    </row>
    <row r="23" customFormat="false" ht="15" hidden="false" customHeight="false" outlineLevel="0" collapsed="false">
      <c r="A23" s="60" t="n">
        <v>40148</v>
      </c>
      <c r="B23" s="49" t="n">
        <v>2009</v>
      </c>
      <c r="C23" s="49" t="n">
        <v>12</v>
      </c>
      <c r="D23" s="49" t="s">
        <v>214</v>
      </c>
      <c r="E23" s="54" t="n">
        <v>517.7</v>
      </c>
      <c r="F23" s="54" t="n">
        <v>38.16</v>
      </c>
      <c r="G23" s="55" t="n">
        <v>1</v>
      </c>
      <c r="H23" s="55" t="n">
        <v>520</v>
      </c>
    </row>
    <row r="24" customFormat="false" ht="15" hidden="false" customHeight="false" outlineLevel="0" collapsed="false">
      <c r="A24" s="60" t="n">
        <v>40148</v>
      </c>
      <c r="B24" s="49" t="n">
        <v>2009</v>
      </c>
      <c r="C24" s="49" t="n">
        <v>12</v>
      </c>
      <c r="D24" s="49" t="s">
        <v>189</v>
      </c>
      <c r="E24" s="54" t="n">
        <v>725817.75</v>
      </c>
      <c r="F24" s="54" t="n">
        <v>17252.49</v>
      </c>
      <c r="G24" s="55" t="n">
        <v>1583</v>
      </c>
      <c r="H24" s="55" t="n">
        <v>385518</v>
      </c>
    </row>
    <row r="25" customFormat="false" ht="15" hidden="false" customHeight="false" outlineLevel="0" collapsed="false">
      <c r="A25" s="60" t="n">
        <v>40179</v>
      </c>
      <c r="B25" s="49" t="n">
        <v>2010</v>
      </c>
      <c r="C25" s="49" t="n">
        <v>1</v>
      </c>
      <c r="D25" s="49" t="s">
        <v>201</v>
      </c>
      <c r="E25" s="54" t="n">
        <v>1439.02</v>
      </c>
      <c r="F25" s="54" t="n">
        <v>9.95</v>
      </c>
      <c r="G25" s="55" t="n">
        <v>3</v>
      </c>
      <c r="H25" s="55" t="n">
        <v>704</v>
      </c>
    </row>
    <row r="26" customFormat="false" ht="15" hidden="false" customHeight="false" outlineLevel="0" collapsed="false">
      <c r="A26" s="60" t="n">
        <v>40179</v>
      </c>
      <c r="B26" s="49" t="n">
        <v>2010</v>
      </c>
      <c r="C26" s="49" t="n">
        <v>1</v>
      </c>
      <c r="D26" s="49" t="s">
        <v>223</v>
      </c>
      <c r="E26" s="54" t="n">
        <v>838.75</v>
      </c>
      <c r="F26" s="54" t="n">
        <v>15.9</v>
      </c>
      <c r="G26" s="55" t="n">
        <v>1</v>
      </c>
      <c r="H26" s="55" t="n">
        <v>193</v>
      </c>
    </row>
    <row r="27" customFormat="false" ht="15" hidden="false" customHeight="false" outlineLevel="0" collapsed="false">
      <c r="A27" s="60" t="n">
        <v>40179</v>
      </c>
      <c r="B27" s="49" t="n">
        <v>2010</v>
      </c>
      <c r="C27" s="49" t="n">
        <v>1</v>
      </c>
      <c r="D27" s="49" t="s">
        <v>200</v>
      </c>
      <c r="E27" s="54" t="n">
        <v>76.52</v>
      </c>
      <c r="F27" s="54" t="n">
        <v>0</v>
      </c>
      <c r="G27" s="55" t="n">
        <v>1</v>
      </c>
      <c r="H27" s="55" t="n">
        <v>32</v>
      </c>
    </row>
    <row r="28" customFormat="false" ht="15" hidden="false" customHeight="false" outlineLevel="0" collapsed="false">
      <c r="A28" s="60" t="n">
        <v>40179</v>
      </c>
      <c r="B28" s="49" t="n">
        <v>2010</v>
      </c>
      <c r="C28" s="49" t="n">
        <v>1</v>
      </c>
      <c r="D28" s="49" t="s">
        <v>202</v>
      </c>
      <c r="E28" s="54" t="n">
        <v>7870.6</v>
      </c>
      <c r="F28" s="54" t="n">
        <v>0</v>
      </c>
      <c r="G28" s="55" t="n">
        <v>2</v>
      </c>
      <c r="H28" s="55" t="n">
        <v>63754</v>
      </c>
    </row>
    <row r="29" customFormat="false" ht="15" hidden="false" customHeight="false" outlineLevel="0" collapsed="false">
      <c r="A29" s="60" t="n">
        <v>40179</v>
      </c>
      <c r="B29" s="49" t="n">
        <v>2010</v>
      </c>
      <c r="C29" s="49" t="n">
        <v>1</v>
      </c>
      <c r="D29" s="49" t="s">
        <v>222</v>
      </c>
      <c r="E29" s="54" t="n">
        <v>58669.48</v>
      </c>
      <c r="F29" s="54" t="n">
        <v>620.45</v>
      </c>
      <c r="G29" s="55" t="n">
        <v>13</v>
      </c>
      <c r="H29" s="55" t="n">
        <v>30787</v>
      </c>
    </row>
    <row r="30" customFormat="false" ht="15" hidden="false" customHeight="false" outlineLevel="0" collapsed="false">
      <c r="A30" s="60" t="n">
        <v>40179</v>
      </c>
      <c r="B30" s="49" t="n">
        <v>2010</v>
      </c>
      <c r="C30" s="49" t="n">
        <v>1</v>
      </c>
      <c r="D30" s="49" t="s">
        <v>191</v>
      </c>
      <c r="E30" s="54" t="n">
        <v>738.18</v>
      </c>
      <c r="F30" s="54" t="n">
        <v>0</v>
      </c>
      <c r="G30" s="55" t="n">
        <v>1</v>
      </c>
      <c r="H30" s="55" t="n">
        <v>262</v>
      </c>
    </row>
    <row r="31" customFormat="false" ht="15" hidden="false" customHeight="false" outlineLevel="0" collapsed="false">
      <c r="A31" s="60" t="n">
        <v>40179</v>
      </c>
      <c r="B31" s="49" t="n">
        <v>2010</v>
      </c>
      <c r="C31" s="49" t="n">
        <v>1</v>
      </c>
      <c r="D31" s="49" t="s">
        <v>205</v>
      </c>
      <c r="E31" s="54" t="n">
        <v>7316.45</v>
      </c>
      <c r="F31" s="54" t="n">
        <v>116.62</v>
      </c>
      <c r="G31" s="55" t="n">
        <v>8</v>
      </c>
      <c r="H31" s="55" t="n">
        <v>5279</v>
      </c>
    </row>
    <row r="32" customFormat="false" ht="15" hidden="false" customHeight="false" outlineLevel="0" collapsed="false">
      <c r="A32" s="60" t="n">
        <v>40179</v>
      </c>
      <c r="B32" s="49" t="n">
        <v>2010</v>
      </c>
      <c r="C32" s="49" t="n">
        <v>1</v>
      </c>
      <c r="D32" s="49" t="s">
        <v>206</v>
      </c>
      <c r="E32" s="54" t="n">
        <v>11260.87</v>
      </c>
      <c r="F32" s="54" t="n">
        <v>508.52</v>
      </c>
      <c r="G32" s="55" t="n">
        <v>17</v>
      </c>
      <c r="H32" s="55" t="n">
        <v>6252</v>
      </c>
    </row>
    <row r="33" customFormat="false" ht="15" hidden="false" customHeight="false" outlineLevel="0" collapsed="false">
      <c r="A33" s="60" t="n">
        <v>40179</v>
      </c>
      <c r="B33" s="49" t="n">
        <v>2010</v>
      </c>
      <c r="C33" s="49" t="n">
        <v>1</v>
      </c>
      <c r="D33" s="49" t="s">
        <v>209</v>
      </c>
      <c r="E33" s="54" t="n">
        <v>4798.35</v>
      </c>
      <c r="F33" s="54" t="n">
        <v>0</v>
      </c>
      <c r="G33" s="55" t="n">
        <v>3</v>
      </c>
      <c r="H33" s="55" t="n">
        <v>1573</v>
      </c>
    </row>
    <row r="34" customFormat="false" ht="15" hidden="false" customHeight="false" outlineLevel="0" collapsed="false">
      <c r="A34" s="60" t="n">
        <v>40179</v>
      </c>
      <c r="B34" s="49" t="n">
        <v>2010</v>
      </c>
      <c r="C34" s="49" t="n">
        <v>1</v>
      </c>
      <c r="D34" s="49" t="s">
        <v>217</v>
      </c>
      <c r="E34" s="54" t="n">
        <v>2.95</v>
      </c>
      <c r="F34" s="54" t="n">
        <v>0</v>
      </c>
      <c r="G34" s="55" t="n">
        <v>1</v>
      </c>
      <c r="H34" s="55" t="n">
        <v>1</v>
      </c>
    </row>
    <row r="35" customFormat="false" ht="15" hidden="false" customHeight="false" outlineLevel="0" collapsed="false">
      <c r="A35" s="60" t="n">
        <v>40179</v>
      </c>
      <c r="B35" s="49" t="n">
        <v>2010</v>
      </c>
      <c r="C35" s="49" t="n">
        <v>1</v>
      </c>
      <c r="D35" s="49" t="s">
        <v>218</v>
      </c>
      <c r="E35" s="54" t="n">
        <v>29167.77</v>
      </c>
      <c r="F35" s="54" t="n">
        <v>0</v>
      </c>
      <c r="G35" s="55" t="n">
        <v>6</v>
      </c>
      <c r="H35" s="55" t="n">
        <v>20527</v>
      </c>
    </row>
    <row r="36" customFormat="false" ht="15" hidden="false" customHeight="false" outlineLevel="0" collapsed="false">
      <c r="A36" s="60" t="n">
        <v>40179</v>
      </c>
      <c r="B36" s="49" t="n">
        <v>2010</v>
      </c>
      <c r="C36" s="49" t="n">
        <v>1</v>
      </c>
      <c r="D36" s="49" t="s">
        <v>196</v>
      </c>
      <c r="E36" s="54" t="n">
        <v>2120.85</v>
      </c>
      <c r="F36" s="54" t="n">
        <v>0</v>
      </c>
      <c r="G36" s="55" t="n">
        <v>4</v>
      </c>
      <c r="H36" s="55" t="n">
        <v>1173</v>
      </c>
    </row>
    <row r="37" customFormat="false" ht="15" hidden="false" customHeight="false" outlineLevel="0" collapsed="false">
      <c r="A37" s="60" t="n">
        <v>40179</v>
      </c>
      <c r="B37" s="49" t="n">
        <v>2010</v>
      </c>
      <c r="C37" s="49" t="n">
        <v>1</v>
      </c>
      <c r="D37" s="49" t="s">
        <v>210</v>
      </c>
      <c r="E37" s="54" t="n">
        <v>1582.15</v>
      </c>
      <c r="F37" s="54" t="n">
        <v>0</v>
      </c>
      <c r="G37" s="55" t="n">
        <v>3</v>
      </c>
      <c r="H37" s="55" t="n">
        <v>1534</v>
      </c>
    </row>
    <row r="38" customFormat="false" ht="15" hidden="false" customHeight="false" outlineLevel="0" collapsed="false">
      <c r="A38" s="60" t="n">
        <v>40179</v>
      </c>
      <c r="B38" s="49" t="n">
        <v>2010</v>
      </c>
      <c r="C38" s="49" t="n">
        <v>1</v>
      </c>
      <c r="D38" s="49" t="s">
        <v>207</v>
      </c>
      <c r="E38" s="54" t="n">
        <v>2284.59</v>
      </c>
      <c r="F38" s="54" t="n">
        <v>0</v>
      </c>
      <c r="G38" s="55" t="n">
        <v>4</v>
      </c>
      <c r="H38" s="55" t="n">
        <v>1343</v>
      </c>
    </row>
    <row r="39" customFormat="false" ht="15" hidden="false" customHeight="false" outlineLevel="0" collapsed="false">
      <c r="A39" s="60" t="n">
        <v>40179</v>
      </c>
      <c r="B39" s="49" t="n">
        <v>2010</v>
      </c>
      <c r="C39" s="49" t="n">
        <v>1</v>
      </c>
      <c r="D39" s="49" t="s">
        <v>189</v>
      </c>
      <c r="E39" s="54" t="n">
        <v>483095.79</v>
      </c>
      <c r="F39" s="54" t="n">
        <v>6194.19</v>
      </c>
      <c r="G39" s="55" t="n">
        <v>980</v>
      </c>
      <c r="H39" s="55" t="n">
        <v>256616</v>
      </c>
    </row>
    <row r="40" customFormat="false" ht="15" hidden="false" customHeight="false" outlineLevel="0" collapsed="false">
      <c r="A40" s="60" t="n">
        <v>40179</v>
      </c>
      <c r="B40" s="49" t="n">
        <v>2010</v>
      </c>
      <c r="C40" s="49" t="n">
        <v>1</v>
      </c>
      <c r="D40" s="49" t="s">
        <v>194</v>
      </c>
      <c r="E40" s="54" t="n">
        <v>1035.1</v>
      </c>
      <c r="F40" s="54" t="n">
        <v>0</v>
      </c>
      <c r="G40" s="55" t="n">
        <v>2</v>
      </c>
      <c r="H40" s="55" t="n">
        <v>382</v>
      </c>
    </row>
    <row r="41" customFormat="false" ht="15" hidden="false" customHeight="false" outlineLevel="0" collapsed="false">
      <c r="A41" s="60" t="n">
        <v>40210</v>
      </c>
      <c r="B41" s="49" t="n">
        <v>2010</v>
      </c>
      <c r="C41" s="49" t="n">
        <v>2</v>
      </c>
      <c r="D41" s="49" t="s">
        <v>203</v>
      </c>
      <c r="E41" s="54" t="n">
        <v>1029.66</v>
      </c>
      <c r="F41" s="54" t="n">
        <v>0</v>
      </c>
      <c r="G41" s="55" t="n">
        <v>3</v>
      </c>
      <c r="H41" s="55" t="n">
        <v>624</v>
      </c>
    </row>
    <row r="42" customFormat="false" ht="15" hidden="false" customHeight="false" outlineLevel="0" collapsed="false">
      <c r="A42" s="60" t="n">
        <v>40210</v>
      </c>
      <c r="B42" s="49" t="n">
        <v>2010</v>
      </c>
      <c r="C42" s="49" t="n">
        <v>2</v>
      </c>
      <c r="D42" s="49" t="s">
        <v>199</v>
      </c>
      <c r="E42" s="54" t="n">
        <v>878.86</v>
      </c>
      <c r="F42" s="54" t="n">
        <v>0</v>
      </c>
      <c r="G42" s="55" t="n">
        <v>3</v>
      </c>
      <c r="H42" s="55" t="n">
        <v>474</v>
      </c>
    </row>
    <row r="43" customFormat="false" ht="15" hidden="false" customHeight="false" outlineLevel="0" collapsed="false">
      <c r="A43" s="60" t="n">
        <v>40210</v>
      </c>
      <c r="B43" s="49" t="n">
        <v>2010</v>
      </c>
      <c r="C43" s="49" t="n">
        <v>2</v>
      </c>
      <c r="D43" s="49" t="s">
        <v>195</v>
      </c>
      <c r="E43" s="54" t="n">
        <v>439.85</v>
      </c>
      <c r="F43" s="54" t="n">
        <v>0</v>
      </c>
      <c r="G43" s="55" t="n">
        <v>1</v>
      </c>
      <c r="H43" s="55" t="n">
        <v>159</v>
      </c>
    </row>
    <row r="44" customFormat="false" ht="15" hidden="false" customHeight="false" outlineLevel="0" collapsed="false">
      <c r="A44" s="60" t="n">
        <v>40210</v>
      </c>
      <c r="B44" s="49" t="n">
        <v>2010</v>
      </c>
      <c r="C44" s="49" t="n">
        <v>2</v>
      </c>
      <c r="D44" s="49" t="s">
        <v>201</v>
      </c>
      <c r="E44" s="54" t="n">
        <v>1685.35</v>
      </c>
      <c r="F44" s="54" t="n">
        <v>0</v>
      </c>
      <c r="G44" s="55" t="n">
        <v>2</v>
      </c>
      <c r="H44" s="55" t="n">
        <v>702</v>
      </c>
    </row>
    <row r="45" customFormat="false" ht="15" hidden="false" customHeight="false" outlineLevel="0" collapsed="false">
      <c r="A45" s="60" t="n">
        <v>40210</v>
      </c>
      <c r="B45" s="49" t="n">
        <v>2010</v>
      </c>
      <c r="C45" s="49" t="n">
        <v>2</v>
      </c>
      <c r="D45" s="49" t="s">
        <v>200</v>
      </c>
      <c r="E45" s="54" t="n">
        <v>750.49</v>
      </c>
      <c r="F45" s="54" t="n">
        <v>0</v>
      </c>
      <c r="G45" s="55" t="n">
        <v>2</v>
      </c>
      <c r="H45" s="55" t="n">
        <v>294</v>
      </c>
    </row>
    <row r="46" customFormat="false" ht="15" hidden="false" customHeight="false" outlineLevel="0" collapsed="false">
      <c r="A46" s="60" t="n">
        <v>40210</v>
      </c>
      <c r="B46" s="49" t="n">
        <v>2010</v>
      </c>
      <c r="C46" s="49" t="n">
        <v>2</v>
      </c>
      <c r="D46" s="49" t="s">
        <v>202</v>
      </c>
      <c r="E46" s="54" t="n">
        <v>19809.9</v>
      </c>
      <c r="F46" s="54" t="n">
        <v>3630.8</v>
      </c>
      <c r="G46" s="55" t="n">
        <v>2</v>
      </c>
      <c r="H46" s="55" t="n">
        <v>93230</v>
      </c>
    </row>
    <row r="47" customFormat="false" ht="15" hidden="false" customHeight="false" outlineLevel="0" collapsed="false">
      <c r="A47" s="60" t="n">
        <v>40210</v>
      </c>
      <c r="B47" s="49" t="n">
        <v>2010</v>
      </c>
      <c r="C47" s="49" t="n">
        <v>2</v>
      </c>
      <c r="D47" s="49" t="s">
        <v>222</v>
      </c>
      <c r="E47" s="54" t="n">
        <v>20415.2</v>
      </c>
      <c r="F47" s="54" t="n">
        <v>55.95</v>
      </c>
      <c r="G47" s="55" t="n">
        <v>16</v>
      </c>
      <c r="H47" s="55" t="n">
        <v>11626</v>
      </c>
    </row>
    <row r="48" customFormat="false" ht="15" hidden="false" customHeight="false" outlineLevel="0" collapsed="false">
      <c r="A48" s="60" t="n">
        <v>40210</v>
      </c>
      <c r="B48" s="49" t="n">
        <v>2010</v>
      </c>
      <c r="C48" s="49" t="n">
        <v>2</v>
      </c>
      <c r="D48" s="49" t="s">
        <v>205</v>
      </c>
      <c r="E48" s="54" t="n">
        <v>8073.16</v>
      </c>
      <c r="F48" s="54" t="n">
        <v>43.15</v>
      </c>
      <c r="G48" s="55" t="n">
        <v>16</v>
      </c>
      <c r="H48" s="55" t="n">
        <v>4945</v>
      </c>
    </row>
    <row r="49" customFormat="false" ht="15" hidden="false" customHeight="false" outlineLevel="0" collapsed="false">
      <c r="A49" s="60" t="n">
        <v>40210</v>
      </c>
      <c r="B49" s="49" t="n">
        <v>2010</v>
      </c>
      <c r="C49" s="49" t="n">
        <v>2</v>
      </c>
      <c r="D49" s="49" t="s">
        <v>206</v>
      </c>
      <c r="E49" s="54" t="n">
        <v>7971.25</v>
      </c>
      <c r="F49" s="54" t="n">
        <v>253</v>
      </c>
      <c r="G49" s="55" t="n">
        <v>26</v>
      </c>
      <c r="H49" s="55" t="n">
        <v>4724</v>
      </c>
    </row>
    <row r="50" customFormat="false" ht="15" hidden="false" customHeight="false" outlineLevel="0" collapsed="false">
      <c r="A50" s="60" t="n">
        <v>40210</v>
      </c>
      <c r="B50" s="49" t="n">
        <v>2010</v>
      </c>
      <c r="C50" s="49" t="n">
        <v>2</v>
      </c>
      <c r="D50" s="49" t="s">
        <v>217</v>
      </c>
      <c r="E50" s="54" t="n">
        <v>193.72</v>
      </c>
      <c r="F50" s="54" t="n">
        <v>37.01</v>
      </c>
      <c r="G50" s="55" t="n">
        <v>2</v>
      </c>
      <c r="H50" s="55" t="n">
        <v>117</v>
      </c>
    </row>
    <row r="51" customFormat="false" ht="15" hidden="false" customHeight="false" outlineLevel="0" collapsed="false">
      <c r="A51" s="60" t="n">
        <v>40210</v>
      </c>
      <c r="B51" s="49" t="n">
        <v>2010</v>
      </c>
      <c r="C51" s="49" t="n">
        <v>2</v>
      </c>
      <c r="D51" s="49" t="s">
        <v>227</v>
      </c>
      <c r="E51" s="54" t="n">
        <v>818.19</v>
      </c>
      <c r="F51" s="54" t="n">
        <v>0</v>
      </c>
      <c r="G51" s="55" t="n">
        <v>1</v>
      </c>
      <c r="H51" s="55" t="n">
        <v>605</v>
      </c>
    </row>
    <row r="52" customFormat="false" ht="15" hidden="false" customHeight="false" outlineLevel="0" collapsed="false">
      <c r="A52" s="60" t="n">
        <v>40210</v>
      </c>
      <c r="B52" s="49" t="n">
        <v>2010</v>
      </c>
      <c r="C52" s="49" t="n">
        <v>2</v>
      </c>
      <c r="D52" s="49" t="s">
        <v>218</v>
      </c>
      <c r="E52" s="54" t="n">
        <v>17210.39</v>
      </c>
      <c r="F52" s="54" t="n">
        <v>361</v>
      </c>
      <c r="G52" s="55" t="n">
        <v>8</v>
      </c>
      <c r="H52" s="55" t="n">
        <v>9880</v>
      </c>
    </row>
    <row r="53" customFormat="false" ht="15" hidden="false" customHeight="false" outlineLevel="0" collapsed="false">
      <c r="A53" s="60" t="n">
        <v>40210</v>
      </c>
      <c r="B53" s="49" t="n">
        <v>2010</v>
      </c>
      <c r="C53" s="49" t="n">
        <v>2</v>
      </c>
      <c r="D53" s="49" t="s">
        <v>197</v>
      </c>
      <c r="E53" s="54" t="n">
        <v>374.83</v>
      </c>
      <c r="F53" s="54" t="n">
        <v>0</v>
      </c>
      <c r="G53" s="55" t="n">
        <v>2</v>
      </c>
      <c r="H53" s="55" t="n">
        <v>242</v>
      </c>
    </row>
    <row r="54" customFormat="false" ht="15" hidden="false" customHeight="false" outlineLevel="0" collapsed="false">
      <c r="A54" s="60" t="n">
        <v>40210</v>
      </c>
      <c r="B54" s="49" t="n">
        <v>2010</v>
      </c>
      <c r="C54" s="49" t="n">
        <v>2</v>
      </c>
      <c r="D54" s="49" t="s">
        <v>204</v>
      </c>
      <c r="E54" s="54" t="n">
        <v>931.43</v>
      </c>
      <c r="F54" s="54" t="n">
        <v>0</v>
      </c>
      <c r="G54" s="55" t="n">
        <v>1</v>
      </c>
      <c r="H54" s="55" t="n">
        <v>591</v>
      </c>
    </row>
    <row r="55" customFormat="false" ht="15" hidden="false" customHeight="false" outlineLevel="0" collapsed="false">
      <c r="A55" s="60" t="n">
        <v>40210</v>
      </c>
      <c r="B55" s="49" t="n">
        <v>2010</v>
      </c>
      <c r="C55" s="49" t="n">
        <v>2</v>
      </c>
      <c r="D55" s="49" t="s">
        <v>196</v>
      </c>
      <c r="E55" s="54" t="n">
        <v>442.04</v>
      </c>
      <c r="F55" s="54" t="n">
        <v>33</v>
      </c>
      <c r="G55" s="55" t="n">
        <v>3</v>
      </c>
      <c r="H55" s="55" t="n">
        <v>275</v>
      </c>
    </row>
    <row r="56" customFormat="false" ht="15" hidden="false" customHeight="false" outlineLevel="0" collapsed="false">
      <c r="A56" s="60" t="n">
        <v>40210</v>
      </c>
      <c r="B56" s="49" t="n">
        <v>2010</v>
      </c>
      <c r="C56" s="49" t="n">
        <v>2</v>
      </c>
      <c r="D56" s="49" t="s">
        <v>210</v>
      </c>
      <c r="E56" s="54" t="n">
        <v>8162.58</v>
      </c>
      <c r="F56" s="54" t="n">
        <v>0</v>
      </c>
      <c r="G56" s="55" t="n">
        <v>7</v>
      </c>
      <c r="H56" s="55" t="n">
        <v>8496</v>
      </c>
    </row>
    <row r="57" customFormat="false" ht="15" hidden="false" customHeight="false" outlineLevel="0" collapsed="false">
      <c r="A57" s="60" t="n">
        <v>40210</v>
      </c>
      <c r="B57" s="49" t="n">
        <v>2010</v>
      </c>
      <c r="C57" s="49" t="n">
        <v>2</v>
      </c>
      <c r="D57" s="49" t="s">
        <v>198</v>
      </c>
      <c r="E57" s="54" t="n">
        <v>397.68</v>
      </c>
      <c r="F57" s="54" t="n">
        <v>0</v>
      </c>
      <c r="G57" s="55" t="n">
        <v>1</v>
      </c>
      <c r="H57" s="55" t="n">
        <v>304</v>
      </c>
    </row>
    <row r="58" customFormat="false" ht="15" hidden="false" customHeight="false" outlineLevel="0" collapsed="false">
      <c r="A58" s="60" t="n">
        <v>40210</v>
      </c>
      <c r="B58" s="49" t="n">
        <v>2010</v>
      </c>
      <c r="C58" s="49" t="n">
        <v>2</v>
      </c>
      <c r="D58" s="49" t="s">
        <v>214</v>
      </c>
      <c r="E58" s="54" t="n">
        <v>2318.1</v>
      </c>
      <c r="F58" s="54" t="n">
        <v>514.1</v>
      </c>
      <c r="G58" s="55" t="n">
        <v>3</v>
      </c>
      <c r="H58" s="55" t="n">
        <v>1722</v>
      </c>
    </row>
    <row r="59" customFormat="false" ht="15" hidden="false" customHeight="false" outlineLevel="0" collapsed="false">
      <c r="A59" s="60" t="n">
        <v>40210</v>
      </c>
      <c r="B59" s="49" t="n">
        <v>2010</v>
      </c>
      <c r="C59" s="49" t="n">
        <v>2</v>
      </c>
      <c r="D59" s="49" t="s">
        <v>189</v>
      </c>
      <c r="E59" s="54" t="n">
        <v>446006.99</v>
      </c>
      <c r="F59" s="54" t="n">
        <v>7647.43</v>
      </c>
      <c r="G59" s="55" t="n">
        <v>1090</v>
      </c>
      <c r="H59" s="55" t="n">
        <v>242610</v>
      </c>
    </row>
    <row r="60" customFormat="false" ht="15" hidden="false" customHeight="false" outlineLevel="0" collapsed="false">
      <c r="A60" s="60" t="n">
        <v>40238</v>
      </c>
      <c r="B60" s="49" t="n">
        <v>2010</v>
      </c>
      <c r="C60" s="49" t="n">
        <v>3</v>
      </c>
      <c r="D60" s="49" t="s">
        <v>203</v>
      </c>
      <c r="E60" s="54" t="n">
        <v>429.39</v>
      </c>
      <c r="F60" s="54" t="n">
        <v>0</v>
      </c>
      <c r="G60" s="55" t="n">
        <v>2</v>
      </c>
      <c r="H60" s="55" t="n">
        <v>191</v>
      </c>
    </row>
    <row r="61" customFormat="false" ht="15" hidden="false" customHeight="false" outlineLevel="0" collapsed="false">
      <c r="A61" s="60" t="n">
        <v>40238</v>
      </c>
      <c r="B61" s="49" t="n">
        <v>2010</v>
      </c>
      <c r="C61" s="49" t="n">
        <v>3</v>
      </c>
      <c r="D61" s="49" t="s">
        <v>199</v>
      </c>
      <c r="E61" s="54" t="n">
        <v>685.13</v>
      </c>
      <c r="F61" s="54" t="n">
        <v>0</v>
      </c>
      <c r="G61" s="55" t="n">
        <v>4</v>
      </c>
      <c r="H61" s="55" t="n">
        <v>395</v>
      </c>
    </row>
    <row r="62" customFormat="false" ht="15" hidden="false" customHeight="false" outlineLevel="0" collapsed="false">
      <c r="A62" s="60" t="n">
        <v>40238</v>
      </c>
      <c r="B62" s="49" t="n">
        <v>2010</v>
      </c>
      <c r="C62" s="49" t="n">
        <v>3</v>
      </c>
      <c r="D62" s="49" t="s">
        <v>195</v>
      </c>
      <c r="E62" s="54" t="n">
        <v>548.8</v>
      </c>
      <c r="F62" s="54" t="n">
        <v>42.5</v>
      </c>
      <c r="G62" s="55" t="n">
        <v>2</v>
      </c>
      <c r="H62" s="55" t="n">
        <v>98</v>
      </c>
    </row>
    <row r="63" customFormat="false" ht="15" hidden="false" customHeight="false" outlineLevel="0" collapsed="false">
      <c r="A63" s="60" t="n">
        <v>40238</v>
      </c>
      <c r="B63" s="49" t="n">
        <v>2010</v>
      </c>
      <c r="C63" s="49" t="n">
        <v>3</v>
      </c>
      <c r="D63" s="49" t="s">
        <v>201</v>
      </c>
      <c r="E63" s="54" t="n">
        <v>609.52</v>
      </c>
      <c r="F63" s="54" t="n">
        <v>0</v>
      </c>
      <c r="G63" s="55" t="n">
        <v>2</v>
      </c>
      <c r="H63" s="55" t="n">
        <v>475</v>
      </c>
    </row>
    <row r="64" customFormat="false" ht="15" hidden="false" customHeight="false" outlineLevel="0" collapsed="false">
      <c r="A64" s="60" t="n">
        <v>40238</v>
      </c>
      <c r="B64" s="49" t="n">
        <v>2010</v>
      </c>
      <c r="C64" s="49" t="n">
        <v>3</v>
      </c>
      <c r="D64" s="49" t="s">
        <v>233</v>
      </c>
      <c r="E64" s="54" t="n">
        <v>1253.14</v>
      </c>
      <c r="F64" s="54" t="n">
        <v>0</v>
      </c>
      <c r="G64" s="55" t="n">
        <v>1</v>
      </c>
      <c r="H64" s="55" t="n">
        <v>2798</v>
      </c>
    </row>
    <row r="65" customFormat="false" ht="15" hidden="false" customHeight="false" outlineLevel="0" collapsed="false">
      <c r="A65" s="60" t="n">
        <v>40238</v>
      </c>
      <c r="B65" s="49" t="n">
        <v>2010</v>
      </c>
      <c r="C65" s="49" t="n">
        <v>3</v>
      </c>
      <c r="D65" s="49" t="s">
        <v>223</v>
      </c>
      <c r="E65" s="54" t="n">
        <v>1065.12</v>
      </c>
      <c r="F65" s="54" t="n">
        <v>0</v>
      </c>
      <c r="G65" s="55" t="n">
        <v>1</v>
      </c>
      <c r="H65" s="55" t="n">
        <v>996</v>
      </c>
    </row>
    <row r="66" customFormat="false" ht="15" hidden="false" customHeight="false" outlineLevel="0" collapsed="false">
      <c r="A66" s="60" t="n">
        <v>40238</v>
      </c>
      <c r="B66" s="49" t="n">
        <v>2010</v>
      </c>
      <c r="C66" s="49" t="n">
        <v>3</v>
      </c>
      <c r="D66" s="49" t="s">
        <v>200</v>
      </c>
      <c r="E66" s="54" t="n">
        <v>2879.19</v>
      </c>
      <c r="F66" s="54" t="n">
        <v>25.6</v>
      </c>
      <c r="G66" s="55" t="n">
        <v>5</v>
      </c>
      <c r="H66" s="55" t="n">
        <v>1055</v>
      </c>
    </row>
    <row r="67" customFormat="false" ht="15" hidden="false" customHeight="false" outlineLevel="0" collapsed="false">
      <c r="A67" s="60" t="n">
        <v>40238</v>
      </c>
      <c r="B67" s="49" t="n">
        <v>2010</v>
      </c>
      <c r="C67" s="49" t="n">
        <v>3</v>
      </c>
      <c r="D67" s="49" t="s">
        <v>202</v>
      </c>
      <c r="E67" s="54" t="n">
        <v>7595.18</v>
      </c>
      <c r="F67" s="54" t="n">
        <v>0</v>
      </c>
      <c r="G67" s="55" t="n">
        <v>2</v>
      </c>
      <c r="H67" s="55" t="n">
        <v>64302</v>
      </c>
    </row>
    <row r="68" customFormat="false" ht="15" hidden="false" customHeight="false" outlineLevel="0" collapsed="false">
      <c r="A68" s="60" t="n">
        <v>40238</v>
      </c>
      <c r="B68" s="49" t="n">
        <v>2010</v>
      </c>
      <c r="C68" s="49" t="n">
        <v>3</v>
      </c>
      <c r="D68" s="49" t="s">
        <v>222</v>
      </c>
      <c r="E68" s="54" t="n">
        <v>21778.3</v>
      </c>
      <c r="F68" s="54" t="n">
        <v>224.32</v>
      </c>
      <c r="G68" s="55" t="n">
        <v>24</v>
      </c>
      <c r="H68" s="55" t="n">
        <v>14788</v>
      </c>
    </row>
    <row r="69" customFormat="false" ht="15" hidden="false" customHeight="false" outlineLevel="0" collapsed="false">
      <c r="A69" s="60" t="n">
        <v>40238</v>
      </c>
      <c r="B69" s="49" t="n">
        <v>2010</v>
      </c>
      <c r="C69" s="49" t="n">
        <v>3</v>
      </c>
      <c r="D69" s="49" t="s">
        <v>205</v>
      </c>
      <c r="E69" s="54" t="n">
        <v>8007.79</v>
      </c>
      <c r="F69" s="54" t="n">
        <v>226.37</v>
      </c>
      <c r="G69" s="55" t="n">
        <v>16</v>
      </c>
      <c r="H69" s="55" t="n">
        <v>4506</v>
      </c>
    </row>
    <row r="70" customFormat="false" ht="15" hidden="false" customHeight="false" outlineLevel="0" collapsed="false">
      <c r="A70" s="60" t="n">
        <v>40238</v>
      </c>
      <c r="B70" s="49" t="n">
        <v>2010</v>
      </c>
      <c r="C70" s="49" t="n">
        <v>3</v>
      </c>
      <c r="D70" s="49" t="s">
        <v>206</v>
      </c>
      <c r="E70" s="54" t="n">
        <v>15347.08</v>
      </c>
      <c r="F70" s="54" t="n">
        <v>321.25</v>
      </c>
      <c r="G70" s="55" t="n">
        <v>27</v>
      </c>
      <c r="H70" s="55" t="n">
        <v>8815</v>
      </c>
    </row>
    <row r="71" customFormat="false" ht="15" hidden="false" customHeight="false" outlineLevel="0" collapsed="false">
      <c r="A71" s="60" t="n">
        <v>40238</v>
      </c>
      <c r="B71" s="49" t="n">
        <v>2010</v>
      </c>
      <c r="C71" s="49" t="n">
        <v>3</v>
      </c>
      <c r="D71" s="49" t="s">
        <v>209</v>
      </c>
      <c r="E71" s="54" t="n">
        <v>522.73</v>
      </c>
      <c r="F71" s="54" t="n">
        <v>32.45</v>
      </c>
      <c r="G71" s="55" t="n">
        <v>1</v>
      </c>
      <c r="H71" s="55" t="n">
        <v>259</v>
      </c>
    </row>
    <row r="72" customFormat="false" ht="15" hidden="false" customHeight="false" outlineLevel="0" collapsed="false">
      <c r="A72" s="60" t="n">
        <v>40238</v>
      </c>
      <c r="B72" s="49" t="n">
        <v>2010</v>
      </c>
      <c r="C72" s="49" t="n">
        <v>3</v>
      </c>
      <c r="D72" s="49" t="s">
        <v>192</v>
      </c>
      <c r="E72" s="54" t="n">
        <v>699.22</v>
      </c>
      <c r="F72" s="54" t="n">
        <v>0</v>
      </c>
      <c r="G72" s="55" t="n">
        <v>2</v>
      </c>
      <c r="H72" s="55" t="n">
        <v>498</v>
      </c>
    </row>
    <row r="73" customFormat="false" ht="15" hidden="false" customHeight="false" outlineLevel="0" collapsed="false">
      <c r="A73" s="60" t="n">
        <v>40238</v>
      </c>
      <c r="B73" s="49" t="n">
        <v>2010</v>
      </c>
      <c r="C73" s="49" t="n">
        <v>3</v>
      </c>
      <c r="D73" s="49" t="s">
        <v>217</v>
      </c>
      <c r="E73" s="54" t="n">
        <v>110.4</v>
      </c>
      <c r="F73" s="54" t="n">
        <v>110.4</v>
      </c>
      <c r="G73" s="55" t="n">
        <v>1</v>
      </c>
      <c r="H73" s="55" t="n">
        <v>48</v>
      </c>
    </row>
    <row r="74" customFormat="false" ht="15" hidden="false" customHeight="false" outlineLevel="0" collapsed="false">
      <c r="A74" s="60" t="n">
        <v>40238</v>
      </c>
      <c r="B74" s="49" t="n">
        <v>2010</v>
      </c>
      <c r="C74" s="49" t="n">
        <v>3</v>
      </c>
      <c r="D74" s="49" t="s">
        <v>218</v>
      </c>
      <c r="E74" s="54" t="n">
        <v>24241.3</v>
      </c>
      <c r="F74" s="54" t="n">
        <v>210</v>
      </c>
      <c r="G74" s="55" t="n">
        <v>14</v>
      </c>
      <c r="H74" s="55" t="n">
        <v>16656</v>
      </c>
    </row>
    <row r="75" customFormat="false" ht="15" hidden="false" customHeight="false" outlineLevel="0" collapsed="false">
      <c r="A75" s="60" t="n">
        <v>40238</v>
      </c>
      <c r="B75" s="49" t="n">
        <v>2010</v>
      </c>
      <c r="C75" s="49" t="n">
        <v>3</v>
      </c>
      <c r="D75" s="49" t="s">
        <v>213</v>
      </c>
      <c r="E75" s="54" t="n">
        <v>318.86</v>
      </c>
      <c r="F75" s="54" t="n">
        <v>0</v>
      </c>
      <c r="G75" s="55" t="n">
        <v>1</v>
      </c>
      <c r="H75" s="55" t="n">
        <v>194</v>
      </c>
    </row>
    <row r="76" customFormat="false" ht="15" hidden="false" customHeight="false" outlineLevel="0" collapsed="false">
      <c r="A76" s="60" t="n">
        <v>40238</v>
      </c>
      <c r="B76" s="49" t="n">
        <v>2010</v>
      </c>
      <c r="C76" s="49" t="n">
        <v>3</v>
      </c>
      <c r="D76" s="49" t="s">
        <v>197</v>
      </c>
      <c r="E76" s="54" t="n">
        <v>2399.45</v>
      </c>
      <c r="F76" s="54" t="n">
        <v>38.25</v>
      </c>
      <c r="G76" s="55" t="n">
        <v>2</v>
      </c>
      <c r="H76" s="55" t="n">
        <v>1348</v>
      </c>
    </row>
    <row r="77" customFormat="false" ht="15" hidden="false" customHeight="false" outlineLevel="0" collapsed="false">
      <c r="A77" s="60" t="n">
        <v>40238</v>
      </c>
      <c r="B77" s="49" t="n">
        <v>2010</v>
      </c>
      <c r="C77" s="49" t="n">
        <v>3</v>
      </c>
      <c r="D77" s="49" t="s">
        <v>196</v>
      </c>
      <c r="E77" s="54" t="n">
        <v>1447.77</v>
      </c>
      <c r="F77" s="54" t="n">
        <v>16.7</v>
      </c>
      <c r="G77" s="55" t="n">
        <v>6</v>
      </c>
      <c r="H77" s="55" t="n">
        <v>1032</v>
      </c>
    </row>
    <row r="78" customFormat="false" ht="15" hidden="false" customHeight="false" outlineLevel="0" collapsed="false">
      <c r="A78" s="60" t="n">
        <v>40238</v>
      </c>
      <c r="B78" s="49" t="n">
        <v>2010</v>
      </c>
      <c r="C78" s="49" t="n">
        <v>3</v>
      </c>
      <c r="D78" s="49" t="s">
        <v>210</v>
      </c>
      <c r="E78" s="54" t="n">
        <v>1334.18</v>
      </c>
      <c r="F78" s="54" t="n">
        <v>57.4</v>
      </c>
      <c r="G78" s="55" t="n">
        <v>6</v>
      </c>
      <c r="H78" s="55" t="n">
        <v>676</v>
      </c>
    </row>
    <row r="79" customFormat="false" ht="15" hidden="false" customHeight="false" outlineLevel="0" collapsed="false">
      <c r="A79" s="60" t="n">
        <v>40238</v>
      </c>
      <c r="B79" s="49" t="n">
        <v>2010</v>
      </c>
      <c r="C79" s="49" t="n">
        <v>3</v>
      </c>
      <c r="D79" s="49" t="s">
        <v>198</v>
      </c>
      <c r="E79" s="54" t="n">
        <v>831.62</v>
      </c>
      <c r="F79" s="54" t="n">
        <v>0</v>
      </c>
      <c r="G79" s="55" t="n">
        <v>3</v>
      </c>
      <c r="H79" s="55" t="n">
        <v>451</v>
      </c>
    </row>
    <row r="80" customFormat="false" ht="15" hidden="false" customHeight="false" outlineLevel="0" collapsed="false">
      <c r="A80" s="60" t="n">
        <v>40238</v>
      </c>
      <c r="B80" s="49" t="n">
        <v>2010</v>
      </c>
      <c r="C80" s="49" t="n">
        <v>3</v>
      </c>
      <c r="D80" s="49" t="s">
        <v>214</v>
      </c>
      <c r="E80" s="54" t="n">
        <v>1201.52</v>
      </c>
      <c r="F80" s="54" t="n">
        <v>0</v>
      </c>
      <c r="G80" s="55" t="n">
        <v>1</v>
      </c>
      <c r="H80" s="55" t="n">
        <v>1359</v>
      </c>
    </row>
    <row r="81" customFormat="false" ht="15" hidden="false" customHeight="false" outlineLevel="0" collapsed="false">
      <c r="A81" s="60" t="n">
        <v>40238</v>
      </c>
      <c r="B81" s="49" t="n">
        <v>2010</v>
      </c>
      <c r="C81" s="49" t="n">
        <v>3</v>
      </c>
      <c r="D81" s="49" t="s">
        <v>189</v>
      </c>
      <c r="E81" s="54" t="n">
        <v>668400.29</v>
      </c>
      <c r="F81" s="54" t="n">
        <v>8298.61</v>
      </c>
      <c r="G81" s="55" t="n">
        <v>1524</v>
      </c>
      <c r="H81" s="55" t="n">
        <v>404102</v>
      </c>
    </row>
    <row r="82" customFormat="false" ht="15" hidden="false" customHeight="false" outlineLevel="0" collapsed="false">
      <c r="A82" s="60" t="n">
        <v>40269</v>
      </c>
      <c r="B82" s="49" t="n">
        <v>2010</v>
      </c>
      <c r="C82" s="49" t="n">
        <v>4</v>
      </c>
      <c r="D82" s="49" t="s">
        <v>203</v>
      </c>
      <c r="E82" s="54" t="n">
        <v>630.95</v>
      </c>
      <c r="F82" s="54" t="n">
        <v>0</v>
      </c>
      <c r="G82" s="55" t="n">
        <v>2</v>
      </c>
      <c r="H82" s="55" t="n">
        <v>560</v>
      </c>
    </row>
    <row r="83" customFormat="false" ht="15" hidden="false" customHeight="false" outlineLevel="0" collapsed="false">
      <c r="A83" s="60" t="n">
        <v>40269</v>
      </c>
      <c r="B83" s="49" t="n">
        <v>2010</v>
      </c>
      <c r="C83" s="49" t="n">
        <v>4</v>
      </c>
      <c r="D83" s="49" t="s">
        <v>199</v>
      </c>
      <c r="E83" s="54" t="n">
        <v>1388.54</v>
      </c>
      <c r="F83" s="54" t="n">
        <v>0</v>
      </c>
      <c r="G83" s="55" t="n">
        <v>1</v>
      </c>
      <c r="H83" s="55" t="n">
        <v>798</v>
      </c>
    </row>
    <row r="84" customFormat="false" ht="15" hidden="false" customHeight="false" outlineLevel="0" collapsed="false">
      <c r="A84" s="60" t="n">
        <v>40269</v>
      </c>
      <c r="B84" s="49" t="n">
        <v>2010</v>
      </c>
      <c r="C84" s="49" t="n">
        <v>4</v>
      </c>
      <c r="D84" s="49" t="s">
        <v>201</v>
      </c>
      <c r="E84" s="54" t="n">
        <v>2360.39</v>
      </c>
      <c r="F84" s="54" t="n">
        <v>21.25</v>
      </c>
      <c r="G84" s="55" t="n">
        <v>4</v>
      </c>
      <c r="H84" s="55" t="n">
        <v>1431</v>
      </c>
    </row>
    <row r="85" customFormat="false" ht="15" hidden="false" customHeight="false" outlineLevel="0" collapsed="false">
      <c r="A85" s="60" t="n">
        <v>40269</v>
      </c>
      <c r="B85" s="49" t="n">
        <v>2010</v>
      </c>
      <c r="C85" s="49" t="n">
        <v>4</v>
      </c>
      <c r="D85" s="49" t="s">
        <v>223</v>
      </c>
      <c r="E85" s="54" t="n">
        <v>926.82</v>
      </c>
      <c r="F85" s="54" t="n">
        <v>0</v>
      </c>
      <c r="G85" s="55" t="n">
        <v>1</v>
      </c>
      <c r="H85" s="55" t="n">
        <v>367</v>
      </c>
    </row>
    <row r="86" customFormat="false" ht="15" hidden="false" customHeight="false" outlineLevel="0" collapsed="false">
      <c r="A86" s="60" t="n">
        <v>40269</v>
      </c>
      <c r="B86" s="49" t="n">
        <v>2010</v>
      </c>
      <c r="C86" s="49" t="n">
        <v>4</v>
      </c>
      <c r="D86" s="49" t="s">
        <v>200</v>
      </c>
      <c r="E86" s="54" t="n">
        <v>1151.7</v>
      </c>
      <c r="F86" s="54" t="n">
        <v>15.8</v>
      </c>
      <c r="G86" s="55" t="n">
        <v>2</v>
      </c>
      <c r="H86" s="55" t="n">
        <v>459</v>
      </c>
    </row>
    <row r="87" customFormat="false" ht="15" hidden="false" customHeight="false" outlineLevel="0" collapsed="false">
      <c r="A87" s="60" t="n">
        <v>40269</v>
      </c>
      <c r="B87" s="49" t="n">
        <v>2010</v>
      </c>
      <c r="C87" s="49" t="n">
        <v>4</v>
      </c>
      <c r="D87" s="49" t="s">
        <v>202</v>
      </c>
      <c r="E87" s="54" t="n">
        <v>748</v>
      </c>
      <c r="F87" s="54" t="n">
        <v>0</v>
      </c>
      <c r="G87" s="55" t="n">
        <v>1</v>
      </c>
      <c r="H87" s="55" t="n">
        <v>576</v>
      </c>
    </row>
    <row r="88" customFormat="false" ht="15" hidden="false" customHeight="false" outlineLevel="0" collapsed="false">
      <c r="A88" s="60" t="n">
        <v>40269</v>
      </c>
      <c r="B88" s="49" t="n">
        <v>2010</v>
      </c>
      <c r="C88" s="49" t="n">
        <v>4</v>
      </c>
      <c r="D88" s="49" t="s">
        <v>222</v>
      </c>
      <c r="E88" s="54" t="n">
        <v>23332.73</v>
      </c>
      <c r="F88" s="54" t="n">
        <v>238.78</v>
      </c>
      <c r="G88" s="55" t="n">
        <v>18</v>
      </c>
      <c r="H88" s="55" t="n">
        <v>13734</v>
      </c>
    </row>
    <row r="89" customFormat="false" ht="15" hidden="false" customHeight="false" outlineLevel="0" collapsed="false">
      <c r="A89" s="60" t="n">
        <v>40269</v>
      </c>
      <c r="B89" s="49" t="n">
        <v>2010</v>
      </c>
      <c r="C89" s="49" t="n">
        <v>4</v>
      </c>
      <c r="D89" s="49" t="s">
        <v>191</v>
      </c>
      <c r="E89" s="54" t="n">
        <v>1175.13</v>
      </c>
      <c r="F89" s="54" t="n">
        <v>0</v>
      </c>
      <c r="G89" s="55" t="n">
        <v>3</v>
      </c>
      <c r="H89" s="55" t="n">
        <v>647</v>
      </c>
    </row>
    <row r="90" customFormat="false" ht="15" hidden="false" customHeight="false" outlineLevel="0" collapsed="false">
      <c r="A90" s="60" t="n">
        <v>40269</v>
      </c>
      <c r="B90" s="49" t="n">
        <v>2010</v>
      </c>
      <c r="C90" s="49" t="n">
        <v>4</v>
      </c>
      <c r="D90" s="49" t="s">
        <v>205</v>
      </c>
      <c r="E90" s="54" t="n">
        <v>7144.98</v>
      </c>
      <c r="F90" s="54" t="n">
        <v>40.07</v>
      </c>
      <c r="G90" s="55" t="n">
        <v>11</v>
      </c>
      <c r="H90" s="55" t="n">
        <v>4128</v>
      </c>
    </row>
    <row r="91" customFormat="false" ht="15" hidden="false" customHeight="false" outlineLevel="0" collapsed="false">
      <c r="A91" s="60" t="n">
        <v>40269</v>
      </c>
      <c r="B91" s="49" t="n">
        <v>2010</v>
      </c>
      <c r="C91" s="49" t="n">
        <v>4</v>
      </c>
      <c r="D91" s="49" t="s">
        <v>206</v>
      </c>
      <c r="E91" s="54" t="n">
        <v>21667.23</v>
      </c>
      <c r="F91" s="54" t="n">
        <v>182.74</v>
      </c>
      <c r="G91" s="55" t="n">
        <v>30</v>
      </c>
      <c r="H91" s="55" t="n">
        <v>12460</v>
      </c>
    </row>
    <row r="92" customFormat="false" ht="15" hidden="false" customHeight="false" outlineLevel="0" collapsed="false">
      <c r="A92" s="60" t="n">
        <v>40269</v>
      </c>
      <c r="B92" s="49" t="n">
        <v>2010</v>
      </c>
      <c r="C92" s="49" t="n">
        <v>4</v>
      </c>
      <c r="D92" s="49" t="s">
        <v>209</v>
      </c>
      <c r="E92" s="54" t="n">
        <v>227.93</v>
      </c>
      <c r="F92" s="54" t="n">
        <v>0</v>
      </c>
      <c r="G92" s="55" t="n">
        <v>1</v>
      </c>
      <c r="H92" s="55" t="n">
        <v>93</v>
      </c>
    </row>
    <row r="93" customFormat="false" ht="15" hidden="false" customHeight="false" outlineLevel="0" collapsed="false">
      <c r="A93" s="60" t="n">
        <v>40269</v>
      </c>
      <c r="B93" s="49" t="n">
        <v>2010</v>
      </c>
      <c r="C93" s="49" t="n">
        <v>4</v>
      </c>
      <c r="D93" s="49" t="s">
        <v>234</v>
      </c>
      <c r="E93" s="54" t="n">
        <v>2236.61</v>
      </c>
      <c r="F93" s="54" t="n">
        <v>0</v>
      </c>
      <c r="G93" s="55" t="n">
        <v>1</v>
      </c>
      <c r="H93" s="55" t="n">
        <v>1367</v>
      </c>
    </row>
    <row r="94" customFormat="false" ht="15" hidden="false" customHeight="false" outlineLevel="0" collapsed="false">
      <c r="A94" s="60" t="n">
        <v>40269</v>
      </c>
      <c r="B94" s="49" t="n">
        <v>2010</v>
      </c>
      <c r="C94" s="49" t="n">
        <v>4</v>
      </c>
      <c r="D94" s="49" t="s">
        <v>192</v>
      </c>
      <c r="E94" s="54" t="n">
        <v>1525.85</v>
      </c>
      <c r="F94" s="54" t="n">
        <v>0</v>
      </c>
      <c r="G94" s="55" t="n">
        <v>2</v>
      </c>
      <c r="H94" s="55" t="n">
        <v>890</v>
      </c>
    </row>
    <row r="95" customFormat="false" ht="15" hidden="false" customHeight="false" outlineLevel="0" collapsed="false">
      <c r="A95" s="60" t="n">
        <v>40269</v>
      </c>
      <c r="B95" s="49" t="n">
        <v>2010</v>
      </c>
      <c r="C95" s="49" t="n">
        <v>4</v>
      </c>
      <c r="D95" s="49" t="s">
        <v>217</v>
      </c>
      <c r="E95" s="54" t="n">
        <v>0</v>
      </c>
      <c r="F95" s="54" t="n">
        <v>2.75</v>
      </c>
      <c r="G95" s="55" t="n">
        <v>0</v>
      </c>
      <c r="H95" s="55" t="n">
        <v>0</v>
      </c>
    </row>
    <row r="96" customFormat="false" ht="15" hidden="false" customHeight="false" outlineLevel="0" collapsed="false">
      <c r="A96" s="60" t="n">
        <v>40269</v>
      </c>
      <c r="B96" s="49" t="n">
        <v>2010</v>
      </c>
      <c r="C96" s="49" t="n">
        <v>4</v>
      </c>
      <c r="D96" s="49" t="s">
        <v>218</v>
      </c>
      <c r="E96" s="54" t="n">
        <v>6336.78</v>
      </c>
      <c r="F96" s="54" t="n">
        <v>0</v>
      </c>
      <c r="G96" s="55" t="n">
        <v>9</v>
      </c>
      <c r="H96" s="55" t="n">
        <v>4926</v>
      </c>
    </row>
    <row r="97" customFormat="false" ht="15" hidden="false" customHeight="false" outlineLevel="0" collapsed="false">
      <c r="A97" s="60" t="n">
        <v>40269</v>
      </c>
      <c r="B97" s="49" t="n">
        <v>2010</v>
      </c>
      <c r="C97" s="49" t="n">
        <v>4</v>
      </c>
      <c r="D97" s="49" t="s">
        <v>197</v>
      </c>
      <c r="E97" s="54" t="n">
        <v>85.54</v>
      </c>
      <c r="F97" s="54" t="n">
        <v>124.24</v>
      </c>
      <c r="G97" s="55" t="n">
        <v>1</v>
      </c>
      <c r="H97" s="55" t="n">
        <v>46</v>
      </c>
    </row>
    <row r="98" customFormat="false" ht="15" hidden="false" customHeight="false" outlineLevel="0" collapsed="false">
      <c r="A98" s="60" t="n">
        <v>40269</v>
      </c>
      <c r="B98" s="49" t="n">
        <v>2010</v>
      </c>
      <c r="C98" s="49" t="n">
        <v>4</v>
      </c>
      <c r="D98" s="49" t="s">
        <v>215</v>
      </c>
      <c r="E98" s="54" t="n">
        <v>1252.95</v>
      </c>
      <c r="F98" s="54" t="n">
        <v>0</v>
      </c>
      <c r="G98" s="55" t="n">
        <v>1</v>
      </c>
      <c r="H98" s="55" t="n">
        <v>509</v>
      </c>
    </row>
    <row r="99" customFormat="false" ht="15" hidden="false" customHeight="false" outlineLevel="0" collapsed="false">
      <c r="A99" s="60" t="n">
        <v>40269</v>
      </c>
      <c r="B99" s="49" t="n">
        <v>2010</v>
      </c>
      <c r="C99" s="49" t="n">
        <v>4</v>
      </c>
      <c r="D99" s="49" t="s">
        <v>196</v>
      </c>
      <c r="E99" s="54" t="n">
        <v>721.98</v>
      </c>
      <c r="F99" s="54" t="n">
        <v>58.5</v>
      </c>
      <c r="G99" s="55" t="n">
        <v>2</v>
      </c>
      <c r="H99" s="55" t="n">
        <v>486</v>
      </c>
    </row>
    <row r="100" customFormat="false" ht="15" hidden="false" customHeight="false" outlineLevel="0" collapsed="false">
      <c r="A100" s="60" t="n">
        <v>40269</v>
      </c>
      <c r="B100" s="49" t="n">
        <v>2010</v>
      </c>
      <c r="C100" s="49" t="n">
        <v>4</v>
      </c>
      <c r="D100" s="49" t="s">
        <v>210</v>
      </c>
      <c r="E100" s="54" t="n">
        <v>15868.44</v>
      </c>
      <c r="F100" s="54" t="n">
        <v>0</v>
      </c>
      <c r="G100" s="55" t="n">
        <v>14</v>
      </c>
      <c r="H100" s="55" t="n">
        <v>18644</v>
      </c>
    </row>
    <row r="101" customFormat="false" ht="15" hidden="false" customHeight="false" outlineLevel="0" collapsed="false">
      <c r="A101" s="60" t="n">
        <v>40269</v>
      </c>
      <c r="B101" s="49" t="n">
        <v>2010</v>
      </c>
      <c r="C101" s="49" t="n">
        <v>4</v>
      </c>
      <c r="D101" s="49" t="s">
        <v>198</v>
      </c>
      <c r="E101" s="54" t="n">
        <v>1819.76</v>
      </c>
      <c r="F101" s="54" t="n">
        <v>37</v>
      </c>
      <c r="G101" s="55" t="n">
        <v>2</v>
      </c>
      <c r="H101" s="55" t="n">
        <v>1198</v>
      </c>
    </row>
    <row r="102" customFormat="false" ht="15" hidden="false" customHeight="false" outlineLevel="0" collapsed="false">
      <c r="A102" s="60" t="n">
        <v>40269</v>
      </c>
      <c r="B102" s="49" t="n">
        <v>2010</v>
      </c>
      <c r="C102" s="49" t="n">
        <v>4</v>
      </c>
      <c r="D102" s="49" t="s">
        <v>214</v>
      </c>
      <c r="E102" s="54" t="n">
        <v>0</v>
      </c>
      <c r="F102" s="54" t="n">
        <v>16.5</v>
      </c>
      <c r="G102" s="55" t="n">
        <v>0</v>
      </c>
      <c r="H102" s="55" t="n">
        <v>0</v>
      </c>
    </row>
    <row r="103" customFormat="false" ht="15" hidden="false" customHeight="false" outlineLevel="0" collapsed="false">
      <c r="A103" s="60" t="n">
        <v>40269</v>
      </c>
      <c r="B103" s="49" t="n">
        <v>2010</v>
      </c>
      <c r="C103" s="49" t="n">
        <v>4</v>
      </c>
      <c r="D103" s="49" t="s">
        <v>189</v>
      </c>
      <c r="E103" s="54" t="n">
        <v>555486.1</v>
      </c>
      <c r="F103" s="54" t="n">
        <v>9287.63</v>
      </c>
      <c r="G103" s="55" t="n">
        <v>1328</v>
      </c>
      <c r="H103" s="55" t="n">
        <v>302593</v>
      </c>
    </row>
    <row r="104" customFormat="false" ht="15" hidden="false" customHeight="false" outlineLevel="0" collapsed="false">
      <c r="A104" s="60" t="n">
        <v>40269</v>
      </c>
      <c r="B104" s="49" t="n">
        <v>2010</v>
      </c>
      <c r="C104" s="49" t="n">
        <v>4</v>
      </c>
      <c r="D104" s="49" t="s">
        <v>194</v>
      </c>
      <c r="E104" s="54" t="n">
        <v>252.52</v>
      </c>
      <c r="F104" s="54" t="n">
        <v>0</v>
      </c>
      <c r="G104" s="55" t="n">
        <v>1</v>
      </c>
      <c r="H104" s="55" t="n">
        <v>153</v>
      </c>
    </row>
    <row r="105" customFormat="false" ht="15" hidden="false" customHeight="false" outlineLevel="0" collapsed="false">
      <c r="A105" s="60" t="n">
        <v>40299</v>
      </c>
      <c r="B105" s="49" t="n">
        <v>2010</v>
      </c>
      <c r="C105" s="49" t="n">
        <v>5</v>
      </c>
      <c r="D105" s="49" t="s">
        <v>203</v>
      </c>
      <c r="E105" s="54" t="n">
        <v>1312.7</v>
      </c>
      <c r="F105" s="54" t="n">
        <v>0</v>
      </c>
      <c r="G105" s="55" t="n">
        <v>4</v>
      </c>
      <c r="H105" s="55" t="n">
        <v>665</v>
      </c>
    </row>
    <row r="106" customFormat="false" ht="15" hidden="false" customHeight="false" outlineLevel="0" collapsed="false">
      <c r="A106" s="60" t="n">
        <v>40299</v>
      </c>
      <c r="B106" s="49" t="n">
        <v>2010</v>
      </c>
      <c r="C106" s="49" t="n">
        <v>5</v>
      </c>
      <c r="D106" s="49" t="s">
        <v>199</v>
      </c>
      <c r="E106" s="54" t="n">
        <v>502.04</v>
      </c>
      <c r="F106" s="54" t="n">
        <v>0</v>
      </c>
      <c r="G106" s="55" t="n">
        <v>1</v>
      </c>
      <c r="H106" s="55" t="n">
        <v>652</v>
      </c>
    </row>
    <row r="107" customFormat="false" ht="15" hidden="false" customHeight="false" outlineLevel="0" collapsed="false">
      <c r="A107" s="60" t="n">
        <v>40299</v>
      </c>
      <c r="B107" s="49" t="n">
        <v>2010</v>
      </c>
      <c r="C107" s="49" t="n">
        <v>5</v>
      </c>
      <c r="D107" s="49" t="s">
        <v>195</v>
      </c>
      <c r="E107" s="54" t="n">
        <v>585.96</v>
      </c>
      <c r="F107" s="54" t="n">
        <v>0</v>
      </c>
      <c r="G107" s="55" t="n">
        <v>2</v>
      </c>
      <c r="H107" s="55" t="n">
        <v>352</v>
      </c>
    </row>
    <row r="108" customFormat="false" ht="15" hidden="false" customHeight="false" outlineLevel="0" collapsed="false">
      <c r="A108" s="60" t="n">
        <v>40299</v>
      </c>
      <c r="B108" s="49" t="n">
        <v>2010</v>
      </c>
      <c r="C108" s="49" t="n">
        <v>5</v>
      </c>
      <c r="D108" s="49" t="s">
        <v>201</v>
      </c>
      <c r="E108" s="54" t="n">
        <v>83.15</v>
      </c>
      <c r="F108" s="54" t="n">
        <v>13.2</v>
      </c>
      <c r="G108" s="55" t="n">
        <v>1</v>
      </c>
      <c r="H108" s="55" t="n">
        <v>37</v>
      </c>
    </row>
    <row r="109" customFormat="false" ht="15" hidden="false" customHeight="false" outlineLevel="0" collapsed="false">
      <c r="A109" s="60" t="n">
        <v>40299</v>
      </c>
      <c r="B109" s="49" t="n">
        <v>2010</v>
      </c>
      <c r="C109" s="49" t="n">
        <v>5</v>
      </c>
      <c r="D109" s="49" t="s">
        <v>223</v>
      </c>
      <c r="E109" s="54" t="n">
        <v>5378.52</v>
      </c>
      <c r="F109" s="54" t="n">
        <v>55.84</v>
      </c>
      <c r="G109" s="55" t="n">
        <v>6</v>
      </c>
      <c r="H109" s="55" t="n">
        <v>2403</v>
      </c>
    </row>
    <row r="110" customFormat="false" ht="15" hidden="false" customHeight="false" outlineLevel="0" collapsed="false">
      <c r="A110" s="60" t="n">
        <v>40299</v>
      </c>
      <c r="B110" s="49" t="n">
        <v>2010</v>
      </c>
      <c r="C110" s="49" t="n">
        <v>5</v>
      </c>
      <c r="D110" s="49" t="s">
        <v>200</v>
      </c>
      <c r="E110" s="54" t="n">
        <v>500.61</v>
      </c>
      <c r="F110" s="54" t="n">
        <v>0</v>
      </c>
      <c r="G110" s="55" t="n">
        <v>1</v>
      </c>
      <c r="H110" s="55" t="n">
        <v>143</v>
      </c>
    </row>
    <row r="111" customFormat="false" ht="15" hidden="false" customHeight="false" outlineLevel="0" collapsed="false">
      <c r="A111" s="60" t="n">
        <v>40299</v>
      </c>
      <c r="B111" s="49" t="n">
        <v>2010</v>
      </c>
      <c r="C111" s="49" t="n">
        <v>5</v>
      </c>
      <c r="D111" s="49" t="s">
        <v>222</v>
      </c>
      <c r="E111" s="54" t="n">
        <v>18635.59</v>
      </c>
      <c r="F111" s="54" t="n">
        <v>93.62</v>
      </c>
      <c r="G111" s="55" t="n">
        <v>18</v>
      </c>
      <c r="H111" s="55" t="n">
        <v>9747</v>
      </c>
    </row>
    <row r="112" customFormat="false" ht="15" hidden="false" customHeight="false" outlineLevel="0" collapsed="false">
      <c r="A112" s="60" t="n">
        <v>40299</v>
      </c>
      <c r="B112" s="49" t="n">
        <v>2010</v>
      </c>
      <c r="C112" s="49" t="n">
        <v>5</v>
      </c>
      <c r="D112" s="49" t="s">
        <v>191</v>
      </c>
      <c r="E112" s="54" t="n">
        <v>837.11</v>
      </c>
      <c r="F112" s="54" t="n">
        <v>19.8</v>
      </c>
      <c r="G112" s="55" t="n">
        <v>1</v>
      </c>
      <c r="H112" s="55" t="n">
        <v>370</v>
      </c>
    </row>
    <row r="113" customFormat="false" ht="15" hidden="false" customHeight="false" outlineLevel="0" collapsed="false">
      <c r="A113" s="60" t="n">
        <v>40299</v>
      </c>
      <c r="B113" s="49" t="n">
        <v>2010</v>
      </c>
      <c r="C113" s="49" t="n">
        <v>5</v>
      </c>
      <c r="D113" s="49" t="s">
        <v>205</v>
      </c>
      <c r="E113" s="54" t="n">
        <v>13298.55</v>
      </c>
      <c r="F113" s="54" t="n">
        <v>511.65</v>
      </c>
      <c r="G113" s="55" t="n">
        <v>16</v>
      </c>
      <c r="H113" s="55" t="n">
        <v>8785</v>
      </c>
    </row>
    <row r="114" customFormat="false" ht="15" hidden="false" customHeight="false" outlineLevel="0" collapsed="false">
      <c r="A114" s="60" t="n">
        <v>40299</v>
      </c>
      <c r="B114" s="49" t="n">
        <v>2010</v>
      </c>
      <c r="C114" s="49" t="n">
        <v>5</v>
      </c>
      <c r="D114" s="49" t="s">
        <v>206</v>
      </c>
      <c r="E114" s="54" t="n">
        <v>8100.36</v>
      </c>
      <c r="F114" s="54" t="n">
        <v>369.45</v>
      </c>
      <c r="G114" s="55" t="n">
        <v>17</v>
      </c>
      <c r="H114" s="55" t="n">
        <v>4190</v>
      </c>
    </row>
    <row r="115" customFormat="false" ht="15" hidden="false" customHeight="false" outlineLevel="0" collapsed="false">
      <c r="A115" s="60" t="n">
        <v>40299</v>
      </c>
      <c r="B115" s="49" t="n">
        <v>2010</v>
      </c>
      <c r="C115" s="49" t="n">
        <v>5</v>
      </c>
      <c r="D115" s="49" t="s">
        <v>209</v>
      </c>
      <c r="E115" s="54" t="n">
        <v>2476.22</v>
      </c>
      <c r="F115" s="54" t="n">
        <v>0</v>
      </c>
      <c r="G115" s="55" t="n">
        <v>2</v>
      </c>
      <c r="H115" s="55" t="n">
        <v>806</v>
      </c>
    </row>
    <row r="116" customFormat="false" ht="15" hidden="false" customHeight="false" outlineLevel="0" collapsed="false">
      <c r="A116" s="60" t="n">
        <v>40299</v>
      </c>
      <c r="B116" s="49" t="n">
        <v>2010</v>
      </c>
      <c r="C116" s="49" t="n">
        <v>5</v>
      </c>
      <c r="D116" s="49" t="s">
        <v>192</v>
      </c>
      <c r="E116" s="54" t="n">
        <v>1869.45</v>
      </c>
      <c r="F116" s="54" t="n">
        <v>23.7</v>
      </c>
      <c r="G116" s="55" t="n">
        <v>2</v>
      </c>
      <c r="H116" s="55" t="n">
        <v>1037</v>
      </c>
    </row>
    <row r="117" customFormat="false" ht="15" hidden="false" customHeight="false" outlineLevel="0" collapsed="false">
      <c r="A117" s="60" t="n">
        <v>40299</v>
      </c>
      <c r="B117" s="49" t="n">
        <v>2010</v>
      </c>
      <c r="C117" s="49" t="n">
        <v>5</v>
      </c>
      <c r="D117" s="49" t="s">
        <v>218</v>
      </c>
      <c r="E117" s="54" t="n">
        <v>22221.53</v>
      </c>
      <c r="F117" s="54" t="n">
        <v>0</v>
      </c>
      <c r="G117" s="55" t="n">
        <v>8</v>
      </c>
      <c r="H117" s="55" t="n">
        <v>14897</v>
      </c>
    </row>
    <row r="118" customFormat="false" ht="15" hidden="false" customHeight="false" outlineLevel="0" collapsed="false">
      <c r="A118" s="60" t="n">
        <v>40299</v>
      </c>
      <c r="B118" s="49" t="n">
        <v>2010</v>
      </c>
      <c r="C118" s="49" t="n">
        <v>5</v>
      </c>
      <c r="D118" s="49" t="s">
        <v>197</v>
      </c>
      <c r="E118" s="54" t="n">
        <v>589.2</v>
      </c>
      <c r="F118" s="54" t="n">
        <v>124.25</v>
      </c>
      <c r="G118" s="55" t="n">
        <v>2</v>
      </c>
      <c r="H118" s="55" t="n">
        <v>210</v>
      </c>
    </row>
    <row r="119" customFormat="false" ht="15" hidden="false" customHeight="false" outlineLevel="0" collapsed="false">
      <c r="A119" s="60" t="n">
        <v>40299</v>
      </c>
      <c r="B119" s="49" t="n">
        <v>2010</v>
      </c>
      <c r="C119" s="49" t="n">
        <v>5</v>
      </c>
      <c r="D119" s="49" t="s">
        <v>196</v>
      </c>
      <c r="E119" s="54" t="n">
        <v>2372.58</v>
      </c>
      <c r="F119" s="54" t="n">
        <v>0</v>
      </c>
      <c r="G119" s="55" t="n">
        <v>5</v>
      </c>
      <c r="H119" s="55" t="n">
        <v>1488</v>
      </c>
    </row>
    <row r="120" customFormat="false" ht="15" hidden="false" customHeight="false" outlineLevel="0" collapsed="false">
      <c r="A120" s="60" t="n">
        <v>40299</v>
      </c>
      <c r="B120" s="49" t="n">
        <v>2010</v>
      </c>
      <c r="C120" s="49" t="n">
        <v>5</v>
      </c>
      <c r="D120" s="49" t="s">
        <v>210</v>
      </c>
      <c r="E120" s="54" t="n">
        <v>3556.76</v>
      </c>
      <c r="F120" s="54" t="n">
        <v>0</v>
      </c>
      <c r="G120" s="55" t="n">
        <v>10</v>
      </c>
      <c r="H120" s="55" t="n">
        <v>6084</v>
      </c>
    </row>
    <row r="121" customFormat="false" ht="15" hidden="false" customHeight="false" outlineLevel="0" collapsed="false">
      <c r="A121" s="60" t="n">
        <v>40299</v>
      </c>
      <c r="B121" s="49" t="n">
        <v>2010</v>
      </c>
      <c r="C121" s="49" t="n">
        <v>5</v>
      </c>
      <c r="D121" s="49" t="s">
        <v>198</v>
      </c>
      <c r="E121" s="54" t="n">
        <v>9745.16</v>
      </c>
      <c r="F121" s="54" t="n">
        <v>15</v>
      </c>
      <c r="G121" s="55" t="n">
        <v>5</v>
      </c>
      <c r="H121" s="55" t="n">
        <v>5945</v>
      </c>
    </row>
    <row r="122" customFormat="false" ht="15" hidden="false" customHeight="false" outlineLevel="0" collapsed="false">
      <c r="A122" s="60" t="n">
        <v>40299</v>
      </c>
      <c r="B122" s="49" t="n">
        <v>2010</v>
      </c>
      <c r="C122" s="49" t="n">
        <v>5</v>
      </c>
      <c r="D122" s="49" t="s">
        <v>207</v>
      </c>
      <c r="E122" s="54" t="n">
        <v>416.31</v>
      </c>
      <c r="F122" s="54" t="n">
        <v>0</v>
      </c>
      <c r="G122" s="55" t="n">
        <v>2</v>
      </c>
      <c r="H122" s="55" t="n">
        <v>413</v>
      </c>
    </row>
    <row r="123" customFormat="false" ht="15" hidden="false" customHeight="false" outlineLevel="0" collapsed="false">
      <c r="A123" s="60" t="n">
        <v>40299</v>
      </c>
      <c r="B123" s="49" t="n">
        <v>2010</v>
      </c>
      <c r="C123" s="49" t="n">
        <v>5</v>
      </c>
      <c r="D123" s="49" t="s">
        <v>189</v>
      </c>
      <c r="E123" s="54" t="n">
        <v>551010.23</v>
      </c>
      <c r="F123" s="54" t="n">
        <v>35966.38</v>
      </c>
      <c r="G123" s="55" t="n">
        <v>1381</v>
      </c>
      <c r="H123" s="55" t="n">
        <v>337214</v>
      </c>
    </row>
    <row r="124" customFormat="false" ht="15" hidden="false" customHeight="false" outlineLevel="0" collapsed="false">
      <c r="A124" s="60" t="n">
        <v>40330</v>
      </c>
      <c r="B124" s="49" t="n">
        <v>2010</v>
      </c>
      <c r="C124" s="49" t="n">
        <v>6</v>
      </c>
      <c r="D124" s="49" t="s">
        <v>203</v>
      </c>
      <c r="E124" s="54" t="n">
        <v>3214.78</v>
      </c>
      <c r="F124" s="54" t="n">
        <v>25.5</v>
      </c>
      <c r="G124" s="55" t="n">
        <v>3</v>
      </c>
      <c r="H124" s="55" t="n">
        <v>2280</v>
      </c>
    </row>
    <row r="125" customFormat="false" ht="15" hidden="false" customHeight="false" outlineLevel="0" collapsed="false">
      <c r="A125" s="60" t="n">
        <v>40330</v>
      </c>
      <c r="B125" s="49" t="n">
        <v>2010</v>
      </c>
      <c r="C125" s="49" t="n">
        <v>6</v>
      </c>
      <c r="D125" s="49" t="s">
        <v>199</v>
      </c>
      <c r="E125" s="54" t="n">
        <v>268.1</v>
      </c>
      <c r="F125" s="54" t="n">
        <v>0</v>
      </c>
      <c r="G125" s="55" t="n">
        <v>1</v>
      </c>
      <c r="H125" s="55" t="n">
        <v>281</v>
      </c>
    </row>
    <row r="126" customFormat="false" ht="15" hidden="false" customHeight="false" outlineLevel="0" collapsed="false">
      <c r="A126" s="60" t="n">
        <v>40330</v>
      </c>
      <c r="B126" s="49" t="n">
        <v>2010</v>
      </c>
      <c r="C126" s="49" t="n">
        <v>6</v>
      </c>
      <c r="D126" s="49" t="s">
        <v>195</v>
      </c>
      <c r="E126" s="54" t="n">
        <v>463.28</v>
      </c>
      <c r="F126" s="54" t="n">
        <v>0</v>
      </c>
      <c r="G126" s="55" t="n">
        <v>1</v>
      </c>
      <c r="H126" s="55" t="n">
        <v>224</v>
      </c>
    </row>
    <row r="127" customFormat="false" ht="15" hidden="false" customHeight="false" outlineLevel="0" collapsed="false">
      <c r="A127" s="60" t="n">
        <v>40330</v>
      </c>
      <c r="B127" s="49" t="n">
        <v>2010</v>
      </c>
      <c r="C127" s="49" t="n">
        <v>6</v>
      </c>
      <c r="D127" s="49" t="s">
        <v>201</v>
      </c>
      <c r="E127" s="54" t="n">
        <v>3280.34</v>
      </c>
      <c r="F127" s="54" t="n">
        <v>24.95</v>
      </c>
      <c r="G127" s="55" t="n">
        <v>5</v>
      </c>
      <c r="H127" s="55" t="n">
        <v>1562</v>
      </c>
    </row>
    <row r="128" customFormat="false" ht="15" hidden="false" customHeight="false" outlineLevel="0" collapsed="false">
      <c r="A128" s="60" t="n">
        <v>40330</v>
      </c>
      <c r="B128" s="49" t="n">
        <v>2010</v>
      </c>
      <c r="C128" s="49" t="n">
        <v>6</v>
      </c>
      <c r="D128" s="49" t="s">
        <v>223</v>
      </c>
      <c r="E128" s="54" t="n">
        <v>845</v>
      </c>
      <c r="F128" s="54" t="n">
        <v>95.85</v>
      </c>
      <c r="G128" s="55" t="n">
        <v>1</v>
      </c>
      <c r="H128" s="55" t="n">
        <v>500</v>
      </c>
    </row>
    <row r="129" customFormat="false" ht="15" hidden="false" customHeight="false" outlineLevel="0" collapsed="false">
      <c r="A129" s="60" t="n">
        <v>40330</v>
      </c>
      <c r="B129" s="49" t="n">
        <v>2010</v>
      </c>
      <c r="C129" s="49" t="n">
        <v>6</v>
      </c>
      <c r="D129" s="49" t="s">
        <v>200</v>
      </c>
      <c r="E129" s="54" t="n">
        <v>489.8</v>
      </c>
      <c r="F129" s="54" t="n">
        <v>0</v>
      </c>
      <c r="G129" s="55" t="n">
        <v>1</v>
      </c>
      <c r="H129" s="55" t="n">
        <v>100</v>
      </c>
    </row>
    <row r="130" customFormat="false" ht="15" hidden="false" customHeight="false" outlineLevel="0" collapsed="false">
      <c r="A130" s="60" t="n">
        <v>40330</v>
      </c>
      <c r="B130" s="49" t="n">
        <v>2010</v>
      </c>
      <c r="C130" s="49" t="n">
        <v>6</v>
      </c>
      <c r="D130" s="49" t="s">
        <v>202</v>
      </c>
      <c r="E130" s="54" t="n">
        <v>2623.51</v>
      </c>
      <c r="F130" s="54" t="n">
        <v>5.9</v>
      </c>
      <c r="G130" s="55" t="n">
        <v>4</v>
      </c>
      <c r="H130" s="55" t="n">
        <v>1883</v>
      </c>
    </row>
    <row r="131" customFormat="false" ht="15" hidden="false" customHeight="false" outlineLevel="0" collapsed="false">
      <c r="A131" s="60" t="n">
        <v>40330</v>
      </c>
      <c r="B131" s="49" t="n">
        <v>2010</v>
      </c>
      <c r="C131" s="49" t="n">
        <v>6</v>
      </c>
      <c r="D131" s="49" t="s">
        <v>222</v>
      </c>
      <c r="E131" s="54" t="n">
        <v>22449.21</v>
      </c>
      <c r="F131" s="54" t="n">
        <v>266.45</v>
      </c>
      <c r="G131" s="55" t="n">
        <v>23</v>
      </c>
      <c r="H131" s="55" t="n">
        <v>12297</v>
      </c>
    </row>
    <row r="132" customFormat="false" ht="15" hidden="false" customHeight="false" outlineLevel="0" collapsed="false">
      <c r="A132" s="60" t="n">
        <v>40330</v>
      </c>
      <c r="B132" s="49" t="n">
        <v>2010</v>
      </c>
      <c r="C132" s="49" t="n">
        <v>6</v>
      </c>
      <c r="D132" s="49" t="s">
        <v>191</v>
      </c>
      <c r="E132" s="54" t="n">
        <v>534.14</v>
      </c>
      <c r="F132" s="54" t="n">
        <v>0</v>
      </c>
      <c r="G132" s="55" t="n">
        <v>1</v>
      </c>
      <c r="H132" s="55" t="n">
        <v>242</v>
      </c>
    </row>
    <row r="133" customFormat="false" ht="15" hidden="false" customHeight="false" outlineLevel="0" collapsed="false">
      <c r="A133" s="60" t="n">
        <v>40330</v>
      </c>
      <c r="B133" s="49" t="n">
        <v>2010</v>
      </c>
      <c r="C133" s="49" t="n">
        <v>6</v>
      </c>
      <c r="D133" s="49" t="s">
        <v>205</v>
      </c>
      <c r="E133" s="54" t="n">
        <v>8439.54</v>
      </c>
      <c r="F133" s="54" t="n">
        <v>120</v>
      </c>
      <c r="G133" s="55" t="n">
        <v>21</v>
      </c>
      <c r="H133" s="55" t="n">
        <v>5668</v>
      </c>
    </row>
    <row r="134" customFormat="false" ht="15" hidden="false" customHeight="false" outlineLevel="0" collapsed="false">
      <c r="A134" s="60" t="n">
        <v>40330</v>
      </c>
      <c r="B134" s="49" t="n">
        <v>2010</v>
      </c>
      <c r="C134" s="49" t="n">
        <v>6</v>
      </c>
      <c r="D134" s="49" t="s">
        <v>206</v>
      </c>
      <c r="E134" s="54" t="n">
        <v>14373.23</v>
      </c>
      <c r="F134" s="54" t="n">
        <v>239.24</v>
      </c>
      <c r="G134" s="55" t="n">
        <v>26</v>
      </c>
      <c r="H134" s="55" t="n">
        <v>9249</v>
      </c>
    </row>
    <row r="135" customFormat="false" ht="15" hidden="false" customHeight="false" outlineLevel="0" collapsed="false">
      <c r="A135" s="60" t="n">
        <v>40330</v>
      </c>
      <c r="B135" s="49" t="n">
        <v>2010</v>
      </c>
      <c r="C135" s="49" t="n">
        <v>6</v>
      </c>
      <c r="D135" s="49" t="s">
        <v>209</v>
      </c>
      <c r="E135" s="54" t="n">
        <v>302.4</v>
      </c>
      <c r="F135" s="54" t="n">
        <v>0</v>
      </c>
      <c r="G135" s="55" t="n">
        <v>1</v>
      </c>
      <c r="H135" s="55" t="n">
        <v>120</v>
      </c>
    </row>
    <row r="136" customFormat="false" ht="15" hidden="false" customHeight="false" outlineLevel="0" collapsed="false">
      <c r="A136" s="60" t="n">
        <v>40330</v>
      </c>
      <c r="B136" s="49" t="n">
        <v>2010</v>
      </c>
      <c r="C136" s="49" t="n">
        <v>6</v>
      </c>
      <c r="D136" s="49" t="s">
        <v>234</v>
      </c>
      <c r="E136" s="54" t="n">
        <v>1685.65</v>
      </c>
      <c r="F136" s="54" t="n">
        <v>0</v>
      </c>
      <c r="G136" s="55" t="n">
        <v>1</v>
      </c>
      <c r="H136" s="55" t="n">
        <v>939</v>
      </c>
    </row>
    <row r="137" customFormat="false" ht="15" hidden="false" customHeight="false" outlineLevel="0" collapsed="false">
      <c r="A137" s="60" t="n">
        <v>40330</v>
      </c>
      <c r="B137" s="49" t="n">
        <v>2010</v>
      </c>
      <c r="C137" s="49" t="n">
        <v>6</v>
      </c>
      <c r="D137" s="49" t="s">
        <v>192</v>
      </c>
      <c r="E137" s="54" t="n">
        <v>232.45</v>
      </c>
      <c r="F137" s="54" t="n">
        <v>0</v>
      </c>
      <c r="G137" s="55" t="n">
        <v>2</v>
      </c>
      <c r="H137" s="55" t="n">
        <v>133</v>
      </c>
    </row>
    <row r="138" customFormat="false" ht="15" hidden="false" customHeight="false" outlineLevel="0" collapsed="false">
      <c r="A138" s="60" t="n">
        <v>40330</v>
      </c>
      <c r="B138" s="49" t="n">
        <v>2010</v>
      </c>
      <c r="C138" s="49" t="n">
        <v>6</v>
      </c>
      <c r="D138" s="49" t="s">
        <v>217</v>
      </c>
      <c r="E138" s="54" t="n">
        <v>594.68</v>
      </c>
      <c r="F138" s="54" t="n">
        <v>55</v>
      </c>
      <c r="G138" s="55" t="n">
        <v>2</v>
      </c>
      <c r="H138" s="55" t="n">
        <v>428</v>
      </c>
    </row>
    <row r="139" customFormat="false" ht="15" hidden="false" customHeight="false" outlineLevel="0" collapsed="false">
      <c r="A139" s="60" t="n">
        <v>40330</v>
      </c>
      <c r="B139" s="49" t="n">
        <v>2010</v>
      </c>
      <c r="C139" s="49" t="n">
        <v>6</v>
      </c>
      <c r="D139" s="49" t="s">
        <v>218</v>
      </c>
      <c r="E139" s="54" t="n">
        <v>24134.51</v>
      </c>
      <c r="F139" s="54" t="n">
        <v>122.5</v>
      </c>
      <c r="G139" s="55" t="n">
        <v>8</v>
      </c>
      <c r="H139" s="55" t="n">
        <v>15755</v>
      </c>
    </row>
    <row r="140" customFormat="false" ht="15" hidden="false" customHeight="false" outlineLevel="0" collapsed="false">
      <c r="A140" s="60" t="n">
        <v>40330</v>
      </c>
      <c r="B140" s="49" t="n">
        <v>2010</v>
      </c>
      <c r="C140" s="49" t="n">
        <v>6</v>
      </c>
      <c r="D140" s="49" t="s">
        <v>213</v>
      </c>
      <c r="E140" s="54" t="n">
        <v>556.16</v>
      </c>
      <c r="F140" s="54" t="n">
        <v>0</v>
      </c>
      <c r="G140" s="55" t="n">
        <v>1</v>
      </c>
      <c r="H140" s="55" t="n">
        <v>282</v>
      </c>
    </row>
    <row r="141" customFormat="false" ht="15" hidden="false" customHeight="false" outlineLevel="0" collapsed="false">
      <c r="A141" s="60" t="n">
        <v>40330</v>
      </c>
      <c r="B141" s="49" t="n">
        <v>2010</v>
      </c>
      <c r="C141" s="49" t="n">
        <v>6</v>
      </c>
      <c r="D141" s="49" t="s">
        <v>197</v>
      </c>
      <c r="E141" s="54" t="n">
        <v>3332.46</v>
      </c>
      <c r="F141" s="54" t="n">
        <v>22.25</v>
      </c>
      <c r="G141" s="55" t="n">
        <v>4</v>
      </c>
      <c r="H141" s="55" t="n">
        <v>1620</v>
      </c>
    </row>
    <row r="142" customFormat="false" ht="15" hidden="false" customHeight="false" outlineLevel="0" collapsed="false">
      <c r="A142" s="60" t="n">
        <v>40330</v>
      </c>
      <c r="B142" s="49" t="n">
        <v>2010</v>
      </c>
      <c r="C142" s="49" t="n">
        <v>6</v>
      </c>
      <c r="D142" s="49" t="s">
        <v>196</v>
      </c>
      <c r="E142" s="54" t="n">
        <v>2296.2</v>
      </c>
      <c r="F142" s="54" t="n">
        <v>0</v>
      </c>
      <c r="G142" s="55" t="n">
        <v>2</v>
      </c>
      <c r="H142" s="55" t="n">
        <v>882</v>
      </c>
    </row>
    <row r="143" customFormat="false" ht="15" hidden="false" customHeight="false" outlineLevel="0" collapsed="false">
      <c r="A143" s="60" t="n">
        <v>40330</v>
      </c>
      <c r="B143" s="49" t="n">
        <v>2010</v>
      </c>
      <c r="C143" s="49" t="n">
        <v>6</v>
      </c>
      <c r="D143" s="49" t="s">
        <v>210</v>
      </c>
      <c r="E143" s="54" t="n">
        <v>874.3</v>
      </c>
      <c r="F143" s="54" t="n">
        <v>0</v>
      </c>
      <c r="G143" s="55" t="n">
        <v>2</v>
      </c>
      <c r="H143" s="55" t="n">
        <v>466</v>
      </c>
    </row>
    <row r="144" customFormat="false" ht="15" hidden="false" customHeight="false" outlineLevel="0" collapsed="false">
      <c r="A144" s="60" t="n">
        <v>40330</v>
      </c>
      <c r="B144" s="49" t="n">
        <v>2010</v>
      </c>
      <c r="C144" s="49" t="n">
        <v>6</v>
      </c>
      <c r="D144" s="49" t="s">
        <v>198</v>
      </c>
      <c r="E144" s="54" t="n">
        <v>2362.47</v>
      </c>
      <c r="F144" s="54" t="n">
        <v>211.2</v>
      </c>
      <c r="G144" s="55" t="n">
        <v>2</v>
      </c>
      <c r="H144" s="55" t="n">
        <v>1882</v>
      </c>
    </row>
    <row r="145" customFormat="false" ht="15" hidden="false" customHeight="false" outlineLevel="0" collapsed="false">
      <c r="A145" s="60" t="n">
        <v>40330</v>
      </c>
      <c r="B145" s="49" t="n">
        <v>2010</v>
      </c>
      <c r="C145" s="49" t="n">
        <v>6</v>
      </c>
      <c r="D145" s="49" t="s">
        <v>208</v>
      </c>
      <c r="E145" s="54" t="n">
        <v>1956.84</v>
      </c>
      <c r="F145" s="54" t="n">
        <v>0</v>
      </c>
      <c r="G145" s="55" t="n">
        <v>1</v>
      </c>
      <c r="H145" s="55" t="n">
        <v>2028</v>
      </c>
    </row>
    <row r="146" customFormat="false" ht="15" hidden="false" customHeight="false" outlineLevel="0" collapsed="false">
      <c r="A146" s="60" t="n">
        <v>40330</v>
      </c>
      <c r="B146" s="49" t="n">
        <v>2010</v>
      </c>
      <c r="C146" s="49" t="n">
        <v>6</v>
      </c>
      <c r="D146" s="49" t="s">
        <v>207</v>
      </c>
      <c r="E146" s="54" t="n">
        <v>596.07</v>
      </c>
      <c r="F146" s="54" t="n">
        <v>0</v>
      </c>
      <c r="G146" s="55" t="n">
        <v>2</v>
      </c>
      <c r="H146" s="55" t="n">
        <v>549</v>
      </c>
    </row>
    <row r="147" customFormat="false" ht="15" hidden="false" customHeight="false" outlineLevel="0" collapsed="false">
      <c r="A147" s="60" t="n">
        <v>40330</v>
      </c>
      <c r="B147" s="49" t="n">
        <v>2010</v>
      </c>
      <c r="C147" s="49" t="n">
        <v>6</v>
      </c>
      <c r="D147" s="49" t="s">
        <v>189</v>
      </c>
      <c r="E147" s="54" t="n">
        <v>600678.07</v>
      </c>
      <c r="F147" s="54" t="n">
        <v>25148.02</v>
      </c>
      <c r="G147" s="55" t="n">
        <v>1497</v>
      </c>
      <c r="H147" s="55" t="n">
        <v>346868</v>
      </c>
    </row>
    <row r="148" customFormat="false" ht="15" hidden="false" customHeight="false" outlineLevel="0" collapsed="false">
      <c r="A148" s="60" t="n">
        <v>40360</v>
      </c>
      <c r="B148" s="49" t="n">
        <v>2010</v>
      </c>
      <c r="C148" s="49" t="n">
        <v>7</v>
      </c>
      <c r="D148" s="49" t="s">
        <v>203</v>
      </c>
      <c r="E148" s="54" t="n">
        <v>631.12</v>
      </c>
      <c r="F148" s="54" t="n">
        <v>52.5</v>
      </c>
      <c r="G148" s="55" t="n">
        <v>2</v>
      </c>
      <c r="H148" s="55" t="n">
        <v>223</v>
      </c>
    </row>
    <row r="149" customFormat="false" ht="15" hidden="false" customHeight="false" outlineLevel="0" collapsed="false">
      <c r="A149" s="60" t="n">
        <v>40360</v>
      </c>
      <c r="B149" s="49" t="n">
        <v>2010</v>
      </c>
      <c r="C149" s="49" t="n">
        <v>7</v>
      </c>
      <c r="D149" s="49" t="s">
        <v>201</v>
      </c>
      <c r="E149" s="54" t="n">
        <v>1716.23</v>
      </c>
      <c r="F149" s="54" t="n">
        <v>0</v>
      </c>
      <c r="G149" s="55" t="n">
        <v>6</v>
      </c>
      <c r="H149" s="55" t="n">
        <v>1380</v>
      </c>
    </row>
    <row r="150" customFormat="false" ht="15" hidden="false" customHeight="false" outlineLevel="0" collapsed="false">
      <c r="A150" s="60" t="n">
        <v>40360</v>
      </c>
      <c r="B150" s="49" t="n">
        <v>2010</v>
      </c>
      <c r="C150" s="49" t="n">
        <v>7</v>
      </c>
      <c r="D150" s="49" t="s">
        <v>223</v>
      </c>
      <c r="E150" s="54" t="n">
        <v>0</v>
      </c>
      <c r="F150" s="54" t="n">
        <v>33</v>
      </c>
      <c r="G150" s="55" t="n">
        <v>0</v>
      </c>
      <c r="H150" s="55" t="n">
        <v>0</v>
      </c>
    </row>
    <row r="151" customFormat="false" ht="15" hidden="false" customHeight="false" outlineLevel="0" collapsed="false">
      <c r="A151" s="60" t="n">
        <v>40360</v>
      </c>
      <c r="B151" s="49" t="n">
        <v>2010</v>
      </c>
      <c r="C151" s="49" t="n">
        <v>7</v>
      </c>
      <c r="D151" s="49" t="s">
        <v>202</v>
      </c>
      <c r="E151" s="54" t="n">
        <v>555.66</v>
      </c>
      <c r="F151" s="54" t="n">
        <v>0</v>
      </c>
      <c r="G151" s="55" t="n">
        <v>1</v>
      </c>
      <c r="H151" s="55" t="n">
        <v>162</v>
      </c>
    </row>
    <row r="152" customFormat="false" ht="15" hidden="false" customHeight="false" outlineLevel="0" collapsed="false">
      <c r="A152" s="60" t="n">
        <v>40360</v>
      </c>
      <c r="B152" s="49" t="n">
        <v>2010</v>
      </c>
      <c r="C152" s="49" t="n">
        <v>7</v>
      </c>
      <c r="D152" s="49" t="s">
        <v>222</v>
      </c>
      <c r="E152" s="54" t="n">
        <v>34595.97</v>
      </c>
      <c r="F152" s="54" t="n">
        <v>1187.65</v>
      </c>
      <c r="G152" s="55" t="n">
        <v>27</v>
      </c>
      <c r="H152" s="55" t="n">
        <v>15404</v>
      </c>
    </row>
    <row r="153" customFormat="false" ht="15" hidden="false" customHeight="false" outlineLevel="0" collapsed="false">
      <c r="A153" s="60" t="n">
        <v>40360</v>
      </c>
      <c r="B153" s="49" t="n">
        <v>2010</v>
      </c>
      <c r="C153" s="49" t="n">
        <v>7</v>
      </c>
      <c r="D153" s="49" t="s">
        <v>191</v>
      </c>
      <c r="E153" s="54" t="n">
        <v>836.23</v>
      </c>
      <c r="F153" s="54" t="n">
        <v>0</v>
      </c>
      <c r="G153" s="55" t="n">
        <v>2</v>
      </c>
      <c r="H153" s="55" t="n">
        <v>359</v>
      </c>
    </row>
    <row r="154" customFormat="false" ht="15" hidden="false" customHeight="false" outlineLevel="0" collapsed="false">
      <c r="A154" s="60" t="n">
        <v>40360</v>
      </c>
      <c r="B154" s="49" t="n">
        <v>2010</v>
      </c>
      <c r="C154" s="49" t="n">
        <v>7</v>
      </c>
      <c r="D154" s="49" t="s">
        <v>205</v>
      </c>
      <c r="E154" s="54" t="n">
        <v>7267.14</v>
      </c>
      <c r="F154" s="54" t="n">
        <v>32.4</v>
      </c>
      <c r="G154" s="55" t="n">
        <v>15</v>
      </c>
      <c r="H154" s="55" t="n">
        <v>4103</v>
      </c>
    </row>
    <row r="155" customFormat="false" ht="15" hidden="false" customHeight="false" outlineLevel="0" collapsed="false">
      <c r="A155" s="60" t="n">
        <v>40360</v>
      </c>
      <c r="B155" s="49" t="n">
        <v>2010</v>
      </c>
      <c r="C155" s="49" t="n">
        <v>7</v>
      </c>
      <c r="D155" s="49" t="s">
        <v>206</v>
      </c>
      <c r="E155" s="54" t="n">
        <v>18227.27</v>
      </c>
      <c r="F155" s="54" t="n">
        <v>259.1</v>
      </c>
      <c r="G155" s="55" t="n">
        <v>24</v>
      </c>
      <c r="H155" s="55" t="n">
        <v>13025</v>
      </c>
    </row>
    <row r="156" customFormat="false" ht="15" hidden="false" customHeight="false" outlineLevel="0" collapsed="false">
      <c r="A156" s="60" t="n">
        <v>40360</v>
      </c>
      <c r="B156" s="49" t="n">
        <v>2010</v>
      </c>
      <c r="C156" s="49" t="n">
        <v>7</v>
      </c>
      <c r="D156" s="49" t="s">
        <v>211</v>
      </c>
      <c r="E156" s="54" t="n">
        <v>1950.98</v>
      </c>
      <c r="F156" s="54" t="n">
        <v>0</v>
      </c>
      <c r="G156" s="55" t="n">
        <v>1</v>
      </c>
      <c r="H156" s="55" t="n">
        <v>762</v>
      </c>
    </row>
    <row r="157" customFormat="false" ht="15" hidden="false" customHeight="false" outlineLevel="0" collapsed="false">
      <c r="A157" s="60" t="n">
        <v>40360</v>
      </c>
      <c r="B157" s="49" t="n">
        <v>2010</v>
      </c>
      <c r="C157" s="49" t="n">
        <v>7</v>
      </c>
      <c r="D157" s="49" t="s">
        <v>217</v>
      </c>
      <c r="E157" s="54" t="n">
        <v>1253.3</v>
      </c>
      <c r="F157" s="54" t="n">
        <v>635.8</v>
      </c>
      <c r="G157" s="55" t="n">
        <v>3</v>
      </c>
      <c r="H157" s="55" t="n">
        <v>726</v>
      </c>
    </row>
    <row r="158" customFormat="false" ht="15" hidden="false" customHeight="false" outlineLevel="0" collapsed="false">
      <c r="A158" s="60" t="n">
        <v>40360</v>
      </c>
      <c r="B158" s="49" t="n">
        <v>2010</v>
      </c>
      <c r="C158" s="49" t="n">
        <v>7</v>
      </c>
      <c r="D158" s="49" t="s">
        <v>225</v>
      </c>
      <c r="E158" s="54" t="n">
        <v>1706.23</v>
      </c>
      <c r="F158" s="54" t="n">
        <v>0</v>
      </c>
      <c r="G158" s="55" t="n">
        <v>1</v>
      </c>
      <c r="H158" s="55" t="n">
        <v>971</v>
      </c>
    </row>
    <row r="159" customFormat="false" ht="15" hidden="false" customHeight="false" outlineLevel="0" collapsed="false">
      <c r="A159" s="60" t="n">
        <v>40360</v>
      </c>
      <c r="B159" s="49" t="n">
        <v>2010</v>
      </c>
      <c r="C159" s="49" t="n">
        <v>7</v>
      </c>
      <c r="D159" s="49" t="s">
        <v>218</v>
      </c>
      <c r="E159" s="54" t="n">
        <v>5383.64</v>
      </c>
      <c r="F159" s="54" t="n">
        <v>0</v>
      </c>
      <c r="G159" s="55" t="n">
        <v>9</v>
      </c>
      <c r="H159" s="55" t="n">
        <v>3397</v>
      </c>
    </row>
    <row r="160" customFormat="false" ht="15" hidden="false" customHeight="false" outlineLevel="0" collapsed="false">
      <c r="A160" s="60" t="n">
        <v>40360</v>
      </c>
      <c r="B160" s="49" t="n">
        <v>2010</v>
      </c>
      <c r="C160" s="49" t="n">
        <v>7</v>
      </c>
      <c r="D160" s="49" t="s">
        <v>213</v>
      </c>
      <c r="E160" s="54" t="n">
        <v>294.75</v>
      </c>
      <c r="F160" s="54" t="n">
        <v>33.75</v>
      </c>
      <c r="G160" s="55" t="n">
        <v>1</v>
      </c>
      <c r="H160" s="55" t="n">
        <v>141</v>
      </c>
    </row>
    <row r="161" customFormat="false" ht="15" hidden="false" customHeight="false" outlineLevel="0" collapsed="false">
      <c r="A161" s="60" t="n">
        <v>40360</v>
      </c>
      <c r="B161" s="49" t="n">
        <v>2010</v>
      </c>
      <c r="C161" s="49" t="n">
        <v>7</v>
      </c>
      <c r="D161" s="49" t="s">
        <v>197</v>
      </c>
      <c r="E161" s="54" t="n">
        <v>232.1</v>
      </c>
      <c r="F161" s="54" t="n">
        <v>0</v>
      </c>
      <c r="G161" s="55" t="n">
        <v>1</v>
      </c>
      <c r="H161" s="55" t="n">
        <v>70</v>
      </c>
    </row>
    <row r="162" customFormat="false" ht="15" hidden="false" customHeight="false" outlineLevel="0" collapsed="false">
      <c r="A162" s="60" t="n">
        <v>40360</v>
      </c>
      <c r="B162" s="49" t="n">
        <v>2010</v>
      </c>
      <c r="C162" s="49" t="n">
        <v>7</v>
      </c>
      <c r="D162" s="49" t="s">
        <v>196</v>
      </c>
      <c r="E162" s="54" t="n">
        <v>1078.81</v>
      </c>
      <c r="F162" s="54" t="n">
        <v>5</v>
      </c>
      <c r="G162" s="55" t="n">
        <v>3</v>
      </c>
      <c r="H162" s="55" t="n">
        <v>804</v>
      </c>
    </row>
    <row r="163" customFormat="false" ht="15" hidden="false" customHeight="false" outlineLevel="0" collapsed="false">
      <c r="A163" s="60" t="n">
        <v>40360</v>
      </c>
      <c r="B163" s="49" t="n">
        <v>2010</v>
      </c>
      <c r="C163" s="49" t="n">
        <v>7</v>
      </c>
      <c r="D163" s="49" t="s">
        <v>210</v>
      </c>
      <c r="E163" s="54" t="n">
        <v>2390.78</v>
      </c>
      <c r="F163" s="54" t="n">
        <v>100.8</v>
      </c>
      <c r="G163" s="55" t="n">
        <v>2</v>
      </c>
      <c r="H163" s="55" t="n">
        <v>2508</v>
      </c>
    </row>
    <row r="164" customFormat="false" ht="15" hidden="false" customHeight="false" outlineLevel="0" collapsed="false">
      <c r="A164" s="60" t="n">
        <v>40360</v>
      </c>
      <c r="B164" s="49" t="n">
        <v>2010</v>
      </c>
      <c r="C164" s="49" t="n">
        <v>7</v>
      </c>
      <c r="D164" s="49" t="s">
        <v>198</v>
      </c>
      <c r="E164" s="54" t="n">
        <v>569.99</v>
      </c>
      <c r="F164" s="54" t="n">
        <v>123.23</v>
      </c>
      <c r="G164" s="55" t="n">
        <v>3</v>
      </c>
      <c r="H164" s="55" t="n">
        <v>501</v>
      </c>
    </row>
    <row r="165" customFormat="false" ht="15" hidden="false" customHeight="false" outlineLevel="0" collapsed="false">
      <c r="A165" s="60" t="n">
        <v>40360</v>
      </c>
      <c r="B165" s="49" t="n">
        <v>2010</v>
      </c>
      <c r="C165" s="49" t="n">
        <v>7</v>
      </c>
      <c r="D165" s="49" t="s">
        <v>208</v>
      </c>
      <c r="E165" s="54" t="n">
        <v>1113.7</v>
      </c>
      <c r="F165" s="54" t="n">
        <v>0</v>
      </c>
      <c r="G165" s="55" t="n">
        <v>1</v>
      </c>
      <c r="H165" s="55" t="n">
        <v>524</v>
      </c>
    </row>
    <row r="166" customFormat="false" ht="15" hidden="false" customHeight="false" outlineLevel="0" collapsed="false">
      <c r="A166" s="60" t="n">
        <v>40360</v>
      </c>
      <c r="B166" s="49" t="n">
        <v>2010</v>
      </c>
      <c r="C166" s="49" t="n">
        <v>7</v>
      </c>
      <c r="D166" s="49" t="s">
        <v>207</v>
      </c>
      <c r="E166" s="54" t="n">
        <v>507.25</v>
      </c>
      <c r="F166" s="54" t="n">
        <v>23.85</v>
      </c>
      <c r="G166" s="55" t="n">
        <v>1</v>
      </c>
      <c r="H166" s="55" t="n">
        <v>133</v>
      </c>
    </row>
    <row r="167" customFormat="false" ht="15" hidden="false" customHeight="false" outlineLevel="0" collapsed="false">
      <c r="A167" s="60" t="n">
        <v>40360</v>
      </c>
      <c r="B167" s="49" t="n">
        <v>2010</v>
      </c>
      <c r="C167" s="49" t="n">
        <v>7</v>
      </c>
      <c r="D167" s="49" t="s">
        <v>189</v>
      </c>
      <c r="E167" s="54" t="n">
        <v>550303.29</v>
      </c>
      <c r="F167" s="54" t="n">
        <v>14645.65</v>
      </c>
      <c r="G167" s="55" t="n">
        <v>1402</v>
      </c>
      <c r="H167" s="55" t="n">
        <v>291087</v>
      </c>
    </row>
    <row r="168" customFormat="false" ht="15" hidden="false" customHeight="false" outlineLevel="0" collapsed="false">
      <c r="A168" s="60" t="n">
        <v>40360</v>
      </c>
      <c r="B168" s="49" t="n">
        <v>2010</v>
      </c>
      <c r="C168" s="49" t="n">
        <v>7</v>
      </c>
      <c r="D168" s="49" t="s">
        <v>194</v>
      </c>
      <c r="E168" s="54" t="n">
        <v>2379.88</v>
      </c>
      <c r="F168" s="54" t="n">
        <v>0</v>
      </c>
      <c r="G168" s="55" t="n">
        <v>2</v>
      </c>
      <c r="H168" s="55" t="n">
        <v>1276</v>
      </c>
    </row>
    <row r="169" customFormat="false" ht="15" hidden="false" customHeight="false" outlineLevel="0" collapsed="false">
      <c r="A169" s="60" t="n">
        <v>40391</v>
      </c>
      <c r="B169" s="49" t="n">
        <v>2010</v>
      </c>
      <c r="C169" s="49" t="n">
        <v>8</v>
      </c>
      <c r="D169" s="49" t="s">
        <v>203</v>
      </c>
      <c r="E169" s="54" t="n">
        <v>176</v>
      </c>
      <c r="F169" s="54" t="n">
        <v>0</v>
      </c>
      <c r="G169" s="55" t="n">
        <v>1</v>
      </c>
      <c r="H169" s="55" t="n">
        <v>88</v>
      </c>
    </row>
    <row r="170" customFormat="false" ht="15" hidden="false" customHeight="false" outlineLevel="0" collapsed="false">
      <c r="A170" s="60" t="n">
        <v>40391</v>
      </c>
      <c r="B170" s="49" t="n">
        <v>2010</v>
      </c>
      <c r="C170" s="49" t="n">
        <v>8</v>
      </c>
      <c r="D170" s="49" t="s">
        <v>199</v>
      </c>
      <c r="E170" s="54" t="n">
        <v>1043.15</v>
      </c>
      <c r="F170" s="54" t="n">
        <v>0</v>
      </c>
      <c r="G170" s="55" t="n">
        <v>1</v>
      </c>
      <c r="H170" s="55" t="n">
        <v>689</v>
      </c>
    </row>
    <row r="171" customFormat="false" ht="15" hidden="false" customHeight="false" outlineLevel="0" collapsed="false">
      <c r="A171" s="60" t="n">
        <v>40391</v>
      </c>
      <c r="B171" s="49" t="n">
        <v>2010</v>
      </c>
      <c r="C171" s="49" t="n">
        <v>8</v>
      </c>
      <c r="D171" s="49" t="s">
        <v>201</v>
      </c>
      <c r="E171" s="54" t="n">
        <v>1575.62</v>
      </c>
      <c r="F171" s="54" t="n">
        <v>0</v>
      </c>
      <c r="G171" s="55" t="n">
        <v>3</v>
      </c>
      <c r="H171" s="55" t="n">
        <v>945</v>
      </c>
    </row>
    <row r="172" customFormat="false" ht="15" hidden="false" customHeight="false" outlineLevel="0" collapsed="false">
      <c r="A172" s="60" t="n">
        <v>40391</v>
      </c>
      <c r="B172" s="49" t="n">
        <v>2010</v>
      </c>
      <c r="C172" s="49" t="n">
        <v>8</v>
      </c>
      <c r="D172" s="49" t="s">
        <v>223</v>
      </c>
      <c r="E172" s="54" t="n">
        <v>1363.14</v>
      </c>
      <c r="F172" s="54" t="n">
        <v>0</v>
      </c>
      <c r="G172" s="55" t="n">
        <v>2</v>
      </c>
      <c r="H172" s="55" t="n">
        <v>662</v>
      </c>
    </row>
    <row r="173" customFormat="false" ht="15" hidden="false" customHeight="false" outlineLevel="0" collapsed="false">
      <c r="A173" s="60" t="n">
        <v>40391</v>
      </c>
      <c r="B173" s="49" t="n">
        <v>2010</v>
      </c>
      <c r="C173" s="49" t="n">
        <v>8</v>
      </c>
      <c r="D173" s="49" t="s">
        <v>202</v>
      </c>
      <c r="E173" s="54" t="n">
        <v>2553.03</v>
      </c>
      <c r="F173" s="54" t="n">
        <v>10</v>
      </c>
      <c r="G173" s="55" t="n">
        <v>3</v>
      </c>
      <c r="H173" s="55" t="n">
        <v>1515</v>
      </c>
    </row>
    <row r="174" customFormat="false" ht="15" hidden="false" customHeight="false" outlineLevel="0" collapsed="false">
      <c r="A174" s="60" t="n">
        <v>40391</v>
      </c>
      <c r="B174" s="49" t="n">
        <v>2010</v>
      </c>
      <c r="C174" s="49" t="n">
        <v>8</v>
      </c>
      <c r="D174" s="49" t="s">
        <v>222</v>
      </c>
      <c r="E174" s="54" t="n">
        <v>25405.71</v>
      </c>
      <c r="F174" s="54" t="n">
        <v>101.73</v>
      </c>
      <c r="G174" s="55" t="n">
        <v>27</v>
      </c>
      <c r="H174" s="55" t="n">
        <v>15796</v>
      </c>
    </row>
    <row r="175" customFormat="false" ht="15" hidden="false" customHeight="false" outlineLevel="0" collapsed="false">
      <c r="A175" s="60" t="n">
        <v>40391</v>
      </c>
      <c r="B175" s="49" t="n">
        <v>2010</v>
      </c>
      <c r="C175" s="49" t="n">
        <v>8</v>
      </c>
      <c r="D175" s="49" t="s">
        <v>205</v>
      </c>
      <c r="E175" s="54" t="n">
        <v>16285.32</v>
      </c>
      <c r="F175" s="54" t="n">
        <v>421.4</v>
      </c>
      <c r="G175" s="55" t="n">
        <v>10</v>
      </c>
      <c r="H175" s="55" t="n">
        <v>89898</v>
      </c>
    </row>
    <row r="176" customFormat="false" ht="15" hidden="false" customHeight="false" outlineLevel="0" collapsed="false">
      <c r="A176" s="60" t="n">
        <v>40391</v>
      </c>
      <c r="B176" s="49" t="n">
        <v>2010</v>
      </c>
      <c r="C176" s="49" t="n">
        <v>8</v>
      </c>
      <c r="D176" s="49" t="s">
        <v>206</v>
      </c>
      <c r="E176" s="54" t="n">
        <v>8982.12</v>
      </c>
      <c r="F176" s="54" t="n">
        <v>135.05</v>
      </c>
      <c r="G176" s="55" t="n">
        <v>22</v>
      </c>
      <c r="H176" s="55" t="n">
        <v>5211</v>
      </c>
    </row>
    <row r="177" customFormat="false" ht="15" hidden="false" customHeight="false" outlineLevel="0" collapsed="false">
      <c r="A177" s="60" t="n">
        <v>40391</v>
      </c>
      <c r="B177" s="49" t="n">
        <v>2010</v>
      </c>
      <c r="C177" s="49" t="n">
        <v>8</v>
      </c>
      <c r="D177" s="49" t="s">
        <v>209</v>
      </c>
      <c r="E177" s="54" t="n">
        <v>721.71</v>
      </c>
      <c r="F177" s="54" t="n">
        <v>0</v>
      </c>
      <c r="G177" s="55" t="n">
        <v>1</v>
      </c>
      <c r="H177" s="55" t="n">
        <v>561</v>
      </c>
    </row>
    <row r="178" customFormat="false" ht="15" hidden="false" customHeight="false" outlineLevel="0" collapsed="false">
      <c r="A178" s="60" t="n">
        <v>40391</v>
      </c>
      <c r="B178" s="49" t="n">
        <v>2010</v>
      </c>
      <c r="C178" s="49" t="n">
        <v>8</v>
      </c>
      <c r="D178" s="49" t="s">
        <v>217</v>
      </c>
      <c r="E178" s="54" t="n">
        <v>0</v>
      </c>
      <c r="F178" s="54" t="n">
        <v>3.25</v>
      </c>
      <c r="G178" s="55" t="n">
        <v>0</v>
      </c>
      <c r="H178" s="55" t="n">
        <v>0</v>
      </c>
    </row>
    <row r="179" customFormat="false" ht="15" hidden="false" customHeight="false" outlineLevel="0" collapsed="false">
      <c r="A179" s="60" t="n">
        <v>40391</v>
      </c>
      <c r="B179" s="49" t="n">
        <v>2010</v>
      </c>
      <c r="C179" s="49" t="n">
        <v>8</v>
      </c>
      <c r="D179" s="49" t="s">
        <v>227</v>
      </c>
      <c r="E179" s="54" t="n">
        <v>1868.56</v>
      </c>
      <c r="F179" s="54" t="n">
        <v>0</v>
      </c>
      <c r="G179" s="55" t="n">
        <v>1</v>
      </c>
      <c r="H179" s="55" t="n">
        <v>942</v>
      </c>
    </row>
    <row r="180" customFormat="false" ht="15" hidden="false" customHeight="false" outlineLevel="0" collapsed="false">
      <c r="A180" s="60" t="n">
        <v>40391</v>
      </c>
      <c r="B180" s="49" t="n">
        <v>2010</v>
      </c>
      <c r="C180" s="49" t="n">
        <v>8</v>
      </c>
      <c r="D180" s="49" t="s">
        <v>218</v>
      </c>
      <c r="E180" s="54" t="n">
        <v>24881.69</v>
      </c>
      <c r="F180" s="54" t="n">
        <v>226.2</v>
      </c>
      <c r="G180" s="55" t="n">
        <v>10</v>
      </c>
      <c r="H180" s="55" t="n">
        <v>17658</v>
      </c>
    </row>
    <row r="181" customFormat="false" ht="15" hidden="false" customHeight="false" outlineLevel="0" collapsed="false">
      <c r="A181" s="60" t="n">
        <v>40391</v>
      </c>
      <c r="B181" s="49" t="n">
        <v>2010</v>
      </c>
      <c r="C181" s="49" t="n">
        <v>8</v>
      </c>
      <c r="D181" s="49" t="s">
        <v>228</v>
      </c>
      <c r="E181" s="54" t="n">
        <v>112.57</v>
      </c>
      <c r="F181" s="54" t="n">
        <v>0</v>
      </c>
      <c r="G181" s="55" t="n">
        <v>1</v>
      </c>
      <c r="H181" s="55" t="n">
        <v>102</v>
      </c>
    </row>
    <row r="182" customFormat="false" ht="15" hidden="false" customHeight="false" outlineLevel="0" collapsed="false">
      <c r="A182" s="60" t="n">
        <v>40391</v>
      </c>
      <c r="B182" s="49" t="n">
        <v>2010</v>
      </c>
      <c r="C182" s="49" t="n">
        <v>8</v>
      </c>
      <c r="D182" s="49" t="s">
        <v>193</v>
      </c>
      <c r="E182" s="54" t="n">
        <v>152.4</v>
      </c>
      <c r="F182" s="54" t="n">
        <v>0</v>
      </c>
      <c r="G182" s="55" t="n">
        <v>1</v>
      </c>
      <c r="H182" s="55" t="n">
        <v>508</v>
      </c>
    </row>
    <row r="183" customFormat="false" ht="15" hidden="false" customHeight="false" outlineLevel="0" collapsed="false">
      <c r="A183" s="60" t="n">
        <v>40391</v>
      </c>
      <c r="B183" s="49" t="n">
        <v>2010</v>
      </c>
      <c r="C183" s="49" t="n">
        <v>8</v>
      </c>
      <c r="D183" s="49" t="s">
        <v>213</v>
      </c>
      <c r="E183" s="54" t="n">
        <v>527.44</v>
      </c>
      <c r="F183" s="54" t="n">
        <v>0</v>
      </c>
      <c r="G183" s="55" t="n">
        <v>1</v>
      </c>
      <c r="H183" s="55" t="n">
        <v>320</v>
      </c>
    </row>
    <row r="184" customFormat="false" ht="15" hidden="false" customHeight="false" outlineLevel="0" collapsed="false">
      <c r="A184" s="60" t="n">
        <v>40391</v>
      </c>
      <c r="B184" s="49" t="n">
        <v>2010</v>
      </c>
      <c r="C184" s="49" t="n">
        <v>8</v>
      </c>
      <c r="D184" s="49" t="s">
        <v>197</v>
      </c>
      <c r="E184" s="54" t="n">
        <v>379.22</v>
      </c>
      <c r="F184" s="54" t="n">
        <v>0</v>
      </c>
      <c r="G184" s="55" t="n">
        <v>2</v>
      </c>
      <c r="H184" s="55" t="n">
        <v>186</v>
      </c>
    </row>
    <row r="185" customFormat="false" ht="15" hidden="false" customHeight="false" outlineLevel="0" collapsed="false">
      <c r="A185" s="60" t="n">
        <v>40391</v>
      </c>
      <c r="B185" s="49" t="n">
        <v>2010</v>
      </c>
      <c r="C185" s="49" t="n">
        <v>8</v>
      </c>
      <c r="D185" s="49" t="s">
        <v>196</v>
      </c>
      <c r="E185" s="54" t="n">
        <v>1090.99</v>
      </c>
      <c r="F185" s="54" t="n">
        <v>16.5</v>
      </c>
      <c r="G185" s="55" t="n">
        <v>4</v>
      </c>
      <c r="H185" s="55" t="n">
        <v>667</v>
      </c>
    </row>
    <row r="186" customFormat="false" ht="15" hidden="false" customHeight="false" outlineLevel="0" collapsed="false">
      <c r="A186" s="60" t="n">
        <v>40391</v>
      </c>
      <c r="B186" s="49" t="n">
        <v>2010</v>
      </c>
      <c r="C186" s="49" t="n">
        <v>8</v>
      </c>
      <c r="D186" s="49" t="s">
        <v>210</v>
      </c>
      <c r="E186" s="54" t="n">
        <v>2312.94</v>
      </c>
      <c r="F186" s="54" t="n">
        <v>39.95</v>
      </c>
      <c r="G186" s="55" t="n">
        <v>3</v>
      </c>
      <c r="H186" s="55" t="n">
        <v>1823</v>
      </c>
    </row>
    <row r="187" customFormat="false" ht="15" hidden="false" customHeight="false" outlineLevel="0" collapsed="false">
      <c r="A187" s="60" t="n">
        <v>40391</v>
      </c>
      <c r="B187" s="49" t="n">
        <v>2010</v>
      </c>
      <c r="C187" s="49" t="n">
        <v>8</v>
      </c>
      <c r="D187" s="49" t="s">
        <v>198</v>
      </c>
      <c r="E187" s="54" t="n">
        <v>1898.05</v>
      </c>
      <c r="F187" s="54" t="n">
        <v>59.4</v>
      </c>
      <c r="G187" s="55" t="n">
        <v>3</v>
      </c>
      <c r="H187" s="55" t="n">
        <v>1058</v>
      </c>
    </row>
    <row r="188" customFormat="false" ht="15" hidden="false" customHeight="false" outlineLevel="0" collapsed="false">
      <c r="A188" s="60" t="n">
        <v>40391</v>
      </c>
      <c r="B188" s="49" t="n">
        <v>2010</v>
      </c>
      <c r="C188" s="49" t="n">
        <v>8</v>
      </c>
      <c r="D188" s="49" t="s">
        <v>214</v>
      </c>
      <c r="E188" s="54" t="n">
        <v>2047.28</v>
      </c>
      <c r="F188" s="54" t="n">
        <v>0</v>
      </c>
      <c r="G188" s="55" t="n">
        <v>1</v>
      </c>
      <c r="H188" s="55" t="n">
        <v>1364</v>
      </c>
    </row>
    <row r="189" customFormat="false" ht="15" hidden="false" customHeight="false" outlineLevel="0" collapsed="false">
      <c r="A189" s="60" t="n">
        <v>40391</v>
      </c>
      <c r="B189" s="49" t="n">
        <v>2010</v>
      </c>
      <c r="C189" s="49" t="n">
        <v>8</v>
      </c>
      <c r="D189" s="49" t="s">
        <v>189</v>
      </c>
      <c r="E189" s="54" t="n">
        <v>580124.37</v>
      </c>
      <c r="F189" s="54" t="n">
        <v>11384.12</v>
      </c>
      <c r="G189" s="55" t="n">
        <v>1304</v>
      </c>
      <c r="H189" s="55" t="n">
        <v>331543</v>
      </c>
    </row>
    <row r="190" customFormat="false" ht="15" hidden="false" customHeight="false" outlineLevel="0" collapsed="false">
      <c r="A190" s="60" t="n">
        <v>40391</v>
      </c>
      <c r="B190" s="49" t="n">
        <v>2010</v>
      </c>
      <c r="C190" s="49" t="n">
        <v>8</v>
      </c>
      <c r="D190" s="49" t="s">
        <v>229</v>
      </c>
      <c r="E190" s="54" t="n">
        <v>536.41</v>
      </c>
      <c r="F190" s="54" t="n">
        <v>0</v>
      </c>
      <c r="G190" s="55" t="n">
        <v>1</v>
      </c>
      <c r="H190" s="55" t="n">
        <v>395</v>
      </c>
    </row>
    <row r="191" customFormat="false" ht="15" hidden="false" customHeight="false" outlineLevel="0" collapsed="false">
      <c r="A191" s="60" t="n">
        <v>40422</v>
      </c>
      <c r="B191" s="49" t="n">
        <v>2010</v>
      </c>
      <c r="C191" s="49" t="n">
        <v>9</v>
      </c>
      <c r="D191" s="49" t="s">
        <v>203</v>
      </c>
      <c r="E191" s="54" t="n">
        <v>785.83</v>
      </c>
      <c r="F191" s="54" t="n">
        <v>0</v>
      </c>
      <c r="G191" s="55" t="n">
        <v>2</v>
      </c>
      <c r="H191" s="55" t="n">
        <v>293</v>
      </c>
    </row>
    <row r="192" customFormat="false" ht="15" hidden="false" customHeight="false" outlineLevel="0" collapsed="false">
      <c r="A192" s="60" t="n">
        <v>40422</v>
      </c>
      <c r="B192" s="49" t="n">
        <v>2010</v>
      </c>
      <c r="C192" s="49" t="n">
        <v>9</v>
      </c>
      <c r="D192" s="49" t="s">
        <v>199</v>
      </c>
      <c r="E192" s="54" t="n">
        <v>1400.17</v>
      </c>
      <c r="F192" s="54" t="n">
        <v>181.05</v>
      </c>
      <c r="G192" s="55" t="n">
        <v>3</v>
      </c>
      <c r="H192" s="55" t="n">
        <v>1208</v>
      </c>
    </row>
    <row r="193" customFormat="false" ht="15" hidden="false" customHeight="false" outlineLevel="0" collapsed="false">
      <c r="A193" s="60" t="n">
        <v>40422</v>
      </c>
      <c r="B193" s="49" t="n">
        <v>2010</v>
      </c>
      <c r="C193" s="49" t="n">
        <v>9</v>
      </c>
      <c r="D193" s="49" t="s">
        <v>201</v>
      </c>
      <c r="E193" s="54" t="n">
        <v>1070.91</v>
      </c>
      <c r="F193" s="54" t="n">
        <v>0.85</v>
      </c>
      <c r="G193" s="55" t="n">
        <v>5</v>
      </c>
      <c r="H193" s="55" t="n">
        <v>643</v>
      </c>
    </row>
    <row r="194" customFormat="false" ht="15" hidden="false" customHeight="false" outlineLevel="0" collapsed="false">
      <c r="A194" s="60" t="n">
        <v>40422</v>
      </c>
      <c r="B194" s="49" t="n">
        <v>2010</v>
      </c>
      <c r="C194" s="49" t="n">
        <v>9</v>
      </c>
      <c r="D194" s="49" t="s">
        <v>216</v>
      </c>
      <c r="E194" s="54" t="n">
        <v>268.27</v>
      </c>
      <c r="F194" s="54" t="n">
        <v>0</v>
      </c>
      <c r="G194" s="55" t="n">
        <v>1</v>
      </c>
      <c r="H194" s="55" t="n">
        <v>189</v>
      </c>
    </row>
    <row r="195" customFormat="false" ht="15" hidden="false" customHeight="false" outlineLevel="0" collapsed="false">
      <c r="A195" s="60" t="n">
        <v>40422</v>
      </c>
      <c r="B195" s="49" t="n">
        <v>2010</v>
      </c>
      <c r="C195" s="49" t="n">
        <v>9</v>
      </c>
      <c r="D195" s="49" t="s">
        <v>223</v>
      </c>
      <c r="E195" s="54" t="n">
        <v>6106.34</v>
      </c>
      <c r="F195" s="54" t="n">
        <v>885</v>
      </c>
      <c r="G195" s="55" t="n">
        <v>9</v>
      </c>
      <c r="H195" s="55" t="n">
        <v>3340</v>
      </c>
    </row>
    <row r="196" customFormat="false" ht="15" hidden="false" customHeight="false" outlineLevel="0" collapsed="false">
      <c r="A196" s="60" t="n">
        <v>40422</v>
      </c>
      <c r="B196" s="49" t="n">
        <v>2010</v>
      </c>
      <c r="C196" s="49" t="n">
        <v>9</v>
      </c>
      <c r="D196" s="49" t="s">
        <v>200</v>
      </c>
      <c r="E196" s="54" t="n">
        <v>978.18</v>
      </c>
      <c r="F196" s="54" t="n">
        <v>0</v>
      </c>
      <c r="G196" s="55" t="n">
        <v>3</v>
      </c>
      <c r="H196" s="55" t="n">
        <v>492</v>
      </c>
    </row>
    <row r="197" customFormat="false" ht="15" hidden="false" customHeight="false" outlineLevel="0" collapsed="false">
      <c r="A197" s="60" t="n">
        <v>40422</v>
      </c>
      <c r="B197" s="49" t="n">
        <v>2010</v>
      </c>
      <c r="C197" s="49" t="n">
        <v>9</v>
      </c>
      <c r="D197" s="49" t="s">
        <v>202</v>
      </c>
      <c r="E197" s="54" t="n">
        <v>1725.25</v>
      </c>
      <c r="F197" s="54" t="n">
        <v>0</v>
      </c>
      <c r="G197" s="55" t="n">
        <v>3</v>
      </c>
      <c r="H197" s="55" t="n">
        <v>1307</v>
      </c>
    </row>
    <row r="198" customFormat="false" ht="15" hidden="false" customHeight="false" outlineLevel="0" collapsed="false">
      <c r="A198" s="60" t="n">
        <v>40422</v>
      </c>
      <c r="B198" s="49" t="n">
        <v>2010</v>
      </c>
      <c r="C198" s="49" t="n">
        <v>9</v>
      </c>
      <c r="D198" s="49" t="s">
        <v>222</v>
      </c>
      <c r="E198" s="54" t="n">
        <v>35872.12</v>
      </c>
      <c r="F198" s="54" t="n">
        <v>5097.09</v>
      </c>
      <c r="G198" s="55" t="n">
        <v>32</v>
      </c>
      <c r="H198" s="55" t="n">
        <v>20097</v>
      </c>
    </row>
    <row r="199" customFormat="false" ht="15" hidden="false" customHeight="false" outlineLevel="0" collapsed="false">
      <c r="A199" s="60" t="n">
        <v>40422</v>
      </c>
      <c r="B199" s="49" t="n">
        <v>2010</v>
      </c>
      <c r="C199" s="49" t="n">
        <v>9</v>
      </c>
      <c r="D199" s="49" t="s">
        <v>191</v>
      </c>
      <c r="E199" s="54" t="n">
        <v>863.68</v>
      </c>
      <c r="F199" s="54" t="n">
        <v>0</v>
      </c>
      <c r="G199" s="55" t="n">
        <v>2</v>
      </c>
      <c r="H199" s="55" t="n">
        <v>762</v>
      </c>
    </row>
    <row r="200" customFormat="false" ht="15" hidden="false" customHeight="false" outlineLevel="0" collapsed="false">
      <c r="A200" s="60" t="n">
        <v>40422</v>
      </c>
      <c r="B200" s="49" t="n">
        <v>2010</v>
      </c>
      <c r="C200" s="49" t="n">
        <v>9</v>
      </c>
      <c r="D200" s="49" t="s">
        <v>205</v>
      </c>
      <c r="E200" s="54" t="n">
        <v>12314.58</v>
      </c>
      <c r="F200" s="54" t="n">
        <v>12132.74</v>
      </c>
      <c r="G200" s="55" t="n">
        <v>22</v>
      </c>
      <c r="H200" s="55" t="n">
        <v>6899</v>
      </c>
    </row>
    <row r="201" customFormat="false" ht="15" hidden="false" customHeight="false" outlineLevel="0" collapsed="false">
      <c r="A201" s="60" t="n">
        <v>40422</v>
      </c>
      <c r="B201" s="49" t="n">
        <v>2010</v>
      </c>
      <c r="C201" s="49" t="n">
        <v>9</v>
      </c>
      <c r="D201" s="49" t="s">
        <v>206</v>
      </c>
      <c r="E201" s="54" t="n">
        <v>16160.68</v>
      </c>
      <c r="F201" s="54" t="n">
        <v>347.24</v>
      </c>
      <c r="G201" s="55" t="n">
        <v>31</v>
      </c>
      <c r="H201" s="55" t="n">
        <v>9157</v>
      </c>
    </row>
    <row r="202" customFormat="false" ht="15" hidden="false" customHeight="false" outlineLevel="0" collapsed="false">
      <c r="A202" s="60" t="n">
        <v>40422</v>
      </c>
      <c r="B202" s="49" t="n">
        <v>2010</v>
      </c>
      <c r="C202" s="49" t="n">
        <v>9</v>
      </c>
      <c r="D202" s="49" t="s">
        <v>209</v>
      </c>
      <c r="E202" s="54" t="n">
        <v>780.06</v>
      </c>
      <c r="F202" s="54" t="n">
        <v>0</v>
      </c>
      <c r="G202" s="55" t="n">
        <v>1</v>
      </c>
      <c r="H202" s="55" t="n">
        <v>146</v>
      </c>
    </row>
    <row r="203" customFormat="false" ht="15" hidden="false" customHeight="false" outlineLevel="0" collapsed="false">
      <c r="A203" s="60" t="n">
        <v>40422</v>
      </c>
      <c r="B203" s="49" t="n">
        <v>2010</v>
      </c>
      <c r="C203" s="49" t="n">
        <v>9</v>
      </c>
      <c r="D203" s="49" t="s">
        <v>192</v>
      </c>
      <c r="E203" s="54" t="n">
        <v>1268.56</v>
      </c>
      <c r="F203" s="54" t="n">
        <v>0</v>
      </c>
      <c r="G203" s="55" t="n">
        <v>2</v>
      </c>
      <c r="H203" s="55" t="n">
        <v>1070</v>
      </c>
    </row>
    <row r="204" customFormat="false" ht="15" hidden="false" customHeight="false" outlineLevel="0" collapsed="false">
      <c r="A204" s="60" t="n">
        <v>40422</v>
      </c>
      <c r="B204" s="49" t="n">
        <v>2010</v>
      </c>
      <c r="C204" s="49" t="n">
        <v>9</v>
      </c>
      <c r="D204" s="49" t="s">
        <v>217</v>
      </c>
      <c r="E204" s="54" t="n">
        <v>1895</v>
      </c>
      <c r="F204" s="54" t="n">
        <v>0</v>
      </c>
      <c r="G204" s="55" t="n">
        <v>1</v>
      </c>
      <c r="H204" s="55" t="n">
        <v>1100</v>
      </c>
    </row>
    <row r="205" customFormat="false" ht="15" hidden="false" customHeight="false" outlineLevel="0" collapsed="false">
      <c r="A205" s="60" t="n">
        <v>40422</v>
      </c>
      <c r="B205" s="49" t="n">
        <v>2010</v>
      </c>
      <c r="C205" s="49" t="n">
        <v>9</v>
      </c>
      <c r="D205" s="49" t="s">
        <v>220</v>
      </c>
      <c r="E205" s="54" t="n">
        <v>168.69</v>
      </c>
      <c r="F205" s="54" t="n">
        <v>0</v>
      </c>
      <c r="G205" s="55" t="n">
        <v>1</v>
      </c>
      <c r="H205" s="55" t="n">
        <v>102</v>
      </c>
    </row>
    <row r="206" customFormat="false" ht="15" hidden="false" customHeight="false" outlineLevel="0" collapsed="false">
      <c r="A206" s="60" t="n">
        <v>40422</v>
      </c>
      <c r="B206" s="49" t="n">
        <v>2010</v>
      </c>
      <c r="C206" s="49" t="n">
        <v>9</v>
      </c>
      <c r="D206" s="49" t="s">
        <v>219</v>
      </c>
      <c r="E206" s="54" t="n">
        <v>211.7</v>
      </c>
      <c r="F206" s="54" t="n">
        <v>0</v>
      </c>
      <c r="G206" s="55" t="n">
        <v>1</v>
      </c>
      <c r="H206" s="55" t="n">
        <v>72</v>
      </c>
    </row>
    <row r="207" customFormat="false" ht="15" hidden="false" customHeight="false" outlineLevel="0" collapsed="false">
      <c r="A207" s="60" t="n">
        <v>40422</v>
      </c>
      <c r="B207" s="49" t="n">
        <v>2010</v>
      </c>
      <c r="C207" s="49" t="n">
        <v>9</v>
      </c>
      <c r="D207" s="49" t="s">
        <v>218</v>
      </c>
      <c r="E207" s="54" t="n">
        <v>44773.14</v>
      </c>
      <c r="F207" s="54" t="n">
        <v>51</v>
      </c>
      <c r="G207" s="55" t="n">
        <v>14</v>
      </c>
      <c r="H207" s="55" t="n">
        <v>29182</v>
      </c>
    </row>
    <row r="208" customFormat="false" ht="15" hidden="false" customHeight="false" outlineLevel="0" collapsed="false">
      <c r="A208" s="60" t="n">
        <v>40422</v>
      </c>
      <c r="B208" s="49" t="n">
        <v>2010</v>
      </c>
      <c r="C208" s="49" t="n">
        <v>9</v>
      </c>
      <c r="D208" s="49" t="s">
        <v>193</v>
      </c>
      <c r="E208" s="54" t="n">
        <v>973.69</v>
      </c>
      <c r="F208" s="54" t="n">
        <v>0</v>
      </c>
      <c r="G208" s="55" t="n">
        <v>1</v>
      </c>
      <c r="H208" s="55" t="n">
        <v>619</v>
      </c>
    </row>
    <row r="209" customFormat="false" ht="15" hidden="false" customHeight="false" outlineLevel="0" collapsed="false">
      <c r="A209" s="60" t="n">
        <v>40422</v>
      </c>
      <c r="B209" s="49" t="n">
        <v>2010</v>
      </c>
      <c r="C209" s="49" t="n">
        <v>9</v>
      </c>
      <c r="D209" s="49" t="s">
        <v>213</v>
      </c>
      <c r="E209" s="54" t="n">
        <v>349.47</v>
      </c>
      <c r="F209" s="54" t="n">
        <v>204.1</v>
      </c>
      <c r="G209" s="55" t="n">
        <v>2</v>
      </c>
      <c r="H209" s="55" t="n">
        <v>231</v>
      </c>
    </row>
    <row r="210" customFormat="false" ht="15" hidden="false" customHeight="false" outlineLevel="0" collapsed="false">
      <c r="A210" s="60" t="n">
        <v>40422</v>
      </c>
      <c r="B210" s="49" t="n">
        <v>2010</v>
      </c>
      <c r="C210" s="49" t="n">
        <v>9</v>
      </c>
      <c r="D210" s="49" t="s">
        <v>197</v>
      </c>
      <c r="E210" s="54" t="n">
        <v>2880.58</v>
      </c>
      <c r="F210" s="54" t="n">
        <v>54.4</v>
      </c>
      <c r="G210" s="55" t="n">
        <v>6</v>
      </c>
      <c r="H210" s="55" t="n">
        <v>1792</v>
      </c>
    </row>
    <row r="211" customFormat="false" ht="15" hidden="false" customHeight="false" outlineLevel="0" collapsed="false">
      <c r="A211" s="60" t="n">
        <v>40422</v>
      </c>
      <c r="B211" s="49" t="n">
        <v>2010</v>
      </c>
      <c r="C211" s="49" t="n">
        <v>9</v>
      </c>
      <c r="D211" s="49" t="s">
        <v>215</v>
      </c>
      <c r="E211" s="54" t="n">
        <v>2784.82</v>
      </c>
      <c r="F211" s="54" t="n">
        <v>0</v>
      </c>
      <c r="G211" s="55" t="n">
        <v>3</v>
      </c>
      <c r="H211" s="55" t="n">
        <v>1244</v>
      </c>
    </row>
    <row r="212" customFormat="false" ht="15" hidden="false" customHeight="false" outlineLevel="0" collapsed="false">
      <c r="A212" s="60" t="n">
        <v>40422</v>
      </c>
      <c r="B212" s="49" t="n">
        <v>2010</v>
      </c>
      <c r="C212" s="49" t="n">
        <v>9</v>
      </c>
      <c r="D212" s="49" t="s">
        <v>196</v>
      </c>
      <c r="E212" s="54" t="n">
        <v>3266.45</v>
      </c>
      <c r="F212" s="54" t="n">
        <v>21.25</v>
      </c>
      <c r="G212" s="55" t="n">
        <v>6</v>
      </c>
      <c r="H212" s="55" t="n">
        <v>2307</v>
      </c>
    </row>
    <row r="213" customFormat="false" ht="15" hidden="false" customHeight="false" outlineLevel="0" collapsed="false">
      <c r="A213" s="60" t="n">
        <v>40422</v>
      </c>
      <c r="B213" s="49" t="n">
        <v>2010</v>
      </c>
      <c r="C213" s="49" t="n">
        <v>9</v>
      </c>
      <c r="D213" s="49" t="s">
        <v>210</v>
      </c>
      <c r="E213" s="54" t="n">
        <v>2819.56</v>
      </c>
      <c r="F213" s="54" t="n">
        <v>0</v>
      </c>
      <c r="G213" s="55" t="n">
        <v>4</v>
      </c>
      <c r="H213" s="55" t="n">
        <v>3524</v>
      </c>
    </row>
    <row r="214" customFormat="false" ht="15" hidden="false" customHeight="false" outlineLevel="0" collapsed="false">
      <c r="A214" s="60" t="n">
        <v>40422</v>
      </c>
      <c r="B214" s="49" t="n">
        <v>2010</v>
      </c>
      <c r="C214" s="49" t="n">
        <v>9</v>
      </c>
      <c r="D214" s="49" t="s">
        <v>198</v>
      </c>
      <c r="E214" s="54" t="n">
        <v>2274.44</v>
      </c>
      <c r="F214" s="54" t="n">
        <v>0</v>
      </c>
      <c r="G214" s="55" t="n">
        <v>4</v>
      </c>
      <c r="H214" s="55" t="n">
        <v>1351</v>
      </c>
    </row>
    <row r="215" customFormat="false" ht="15" hidden="false" customHeight="false" outlineLevel="0" collapsed="false">
      <c r="A215" s="60" t="n">
        <v>40422</v>
      </c>
      <c r="B215" s="49" t="n">
        <v>2010</v>
      </c>
      <c r="C215" s="49" t="n">
        <v>9</v>
      </c>
      <c r="D215" s="49" t="s">
        <v>207</v>
      </c>
      <c r="E215" s="54" t="n">
        <v>0</v>
      </c>
      <c r="F215" s="54" t="n">
        <v>74.2</v>
      </c>
      <c r="G215" s="55" t="n">
        <v>0</v>
      </c>
      <c r="H215" s="55" t="n">
        <v>0</v>
      </c>
    </row>
    <row r="216" customFormat="false" ht="15" hidden="false" customHeight="false" outlineLevel="0" collapsed="false">
      <c r="A216" s="60" t="n">
        <v>40422</v>
      </c>
      <c r="B216" s="49" t="n">
        <v>2010</v>
      </c>
      <c r="C216" s="49" t="n">
        <v>9</v>
      </c>
      <c r="D216" s="49" t="s">
        <v>214</v>
      </c>
      <c r="E216" s="54" t="n">
        <v>368.24</v>
      </c>
      <c r="F216" s="54" t="n">
        <v>0</v>
      </c>
      <c r="G216" s="55" t="n">
        <v>1</v>
      </c>
      <c r="H216" s="55" t="n">
        <v>556</v>
      </c>
    </row>
    <row r="217" customFormat="false" ht="15" hidden="false" customHeight="false" outlineLevel="0" collapsed="false">
      <c r="A217" s="60" t="n">
        <v>40422</v>
      </c>
      <c r="B217" s="49" t="n">
        <v>2010</v>
      </c>
      <c r="C217" s="49" t="n">
        <v>9</v>
      </c>
      <c r="D217" s="49" t="s">
        <v>189</v>
      </c>
      <c r="E217" s="54" t="n">
        <v>724904.56</v>
      </c>
      <c r="F217" s="54" t="n">
        <v>8627.3</v>
      </c>
      <c r="G217" s="55" t="n">
        <v>1627</v>
      </c>
      <c r="H217" s="55" t="n">
        <v>494427</v>
      </c>
    </row>
    <row r="218" customFormat="false" ht="15" hidden="false" customHeight="false" outlineLevel="0" collapsed="false">
      <c r="A218" s="60" t="n">
        <v>40422</v>
      </c>
      <c r="B218" s="49" t="n">
        <v>2010</v>
      </c>
      <c r="C218" s="49" t="n">
        <v>9</v>
      </c>
      <c r="D218" s="49" t="s">
        <v>194</v>
      </c>
      <c r="E218" s="54" t="n">
        <v>1978.15</v>
      </c>
      <c r="F218" s="54" t="n">
        <v>10.2</v>
      </c>
      <c r="G218" s="55" t="n">
        <v>2</v>
      </c>
      <c r="H218" s="55" t="n">
        <v>1256</v>
      </c>
    </row>
    <row r="219" customFormat="false" ht="15" hidden="false" customHeight="false" outlineLevel="0" collapsed="false">
      <c r="A219" s="60" t="n">
        <v>40452</v>
      </c>
      <c r="B219" s="49" t="n">
        <v>2010</v>
      </c>
      <c r="C219" s="49" t="n">
        <v>10</v>
      </c>
      <c r="D219" s="49" t="s">
        <v>203</v>
      </c>
      <c r="E219" s="54" t="n">
        <v>2979.15</v>
      </c>
      <c r="F219" s="54" t="n">
        <v>0</v>
      </c>
      <c r="G219" s="55" t="n">
        <v>8</v>
      </c>
      <c r="H219" s="55" t="n">
        <v>1880</v>
      </c>
    </row>
    <row r="220" customFormat="false" ht="15" hidden="false" customHeight="false" outlineLevel="0" collapsed="false">
      <c r="A220" s="60" t="n">
        <v>40452</v>
      </c>
      <c r="B220" s="49" t="n">
        <v>2010</v>
      </c>
      <c r="C220" s="49" t="n">
        <v>10</v>
      </c>
      <c r="D220" s="49" t="s">
        <v>199</v>
      </c>
      <c r="E220" s="54" t="n">
        <v>956.7</v>
      </c>
      <c r="F220" s="54" t="n">
        <v>0</v>
      </c>
      <c r="G220" s="55" t="n">
        <v>3</v>
      </c>
      <c r="H220" s="55" t="n">
        <v>344</v>
      </c>
    </row>
    <row r="221" customFormat="false" ht="15" hidden="false" customHeight="false" outlineLevel="0" collapsed="false">
      <c r="A221" s="60" t="n">
        <v>40452</v>
      </c>
      <c r="B221" s="49" t="n">
        <v>2010</v>
      </c>
      <c r="C221" s="49" t="n">
        <v>10</v>
      </c>
      <c r="D221" s="49" t="s">
        <v>195</v>
      </c>
      <c r="E221" s="54" t="n">
        <v>317.76</v>
      </c>
      <c r="F221" s="54" t="n">
        <v>0</v>
      </c>
      <c r="G221" s="55" t="n">
        <v>1</v>
      </c>
      <c r="H221" s="55" t="n">
        <v>192</v>
      </c>
    </row>
    <row r="222" customFormat="false" ht="15" hidden="false" customHeight="false" outlineLevel="0" collapsed="false">
      <c r="A222" s="60" t="n">
        <v>40452</v>
      </c>
      <c r="B222" s="49" t="n">
        <v>2010</v>
      </c>
      <c r="C222" s="49" t="n">
        <v>10</v>
      </c>
      <c r="D222" s="49" t="s">
        <v>201</v>
      </c>
      <c r="E222" s="54" t="n">
        <v>1304.72</v>
      </c>
      <c r="F222" s="54" t="n">
        <v>0</v>
      </c>
      <c r="G222" s="55" t="n">
        <v>5</v>
      </c>
      <c r="H222" s="55" t="n">
        <v>653</v>
      </c>
    </row>
    <row r="223" customFormat="false" ht="15" hidden="false" customHeight="false" outlineLevel="0" collapsed="false">
      <c r="A223" s="60" t="n">
        <v>40452</v>
      </c>
      <c r="B223" s="49" t="n">
        <v>2010</v>
      </c>
      <c r="C223" s="49" t="n">
        <v>10</v>
      </c>
      <c r="D223" s="49" t="s">
        <v>226</v>
      </c>
      <c r="E223" s="54" t="n">
        <v>834.89</v>
      </c>
      <c r="F223" s="54" t="n">
        <v>0</v>
      </c>
      <c r="G223" s="55" t="n">
        <v>1</v>
      </c>
      <c r="H223" s="55" t="n">
        <v>671</v>
      </c>
    </row>
    <row r="224" customFormat="false" ht="15" hidden="false" customHeight="false" outlineLevel="0" collapsed="false">
      <c r="A224" s="60" t="n">
        <v>40452</v>
      </c>
      <c r="B224" s="49" t="n">
        <v>2010</v>
      </c>
      <c r="C224" s="49" t="n">
        <v>10</v>
      </c>
      <c r="D224" s="49" t="s">
        <v>223</v>
      </c>
      <c r="E224" s="54" t="n">
        <v>4341.19</v>
      </c>
      <c r="F224" s="54" t="n">
        <v>57.65</v>
      </c>
      <c r="G224" s="55" t="n">
        <v>4</v>
      </c>
      <c r="H224" s="55" t="n">
        <v>1899</v>
      </c>
    </row>
    <row r="225" customFormat="false" ht="15" hidden="false" customHeight="false" outlineLevel="0" collapsed="false">
      <c r="A225" s="60" t="n">
        <v>40452</v>
      </c>
      <c r="B225" s="49" t="n">
        <v>2010</v>
      </c>
      <c r="C225" s="49" t="n">
        <v>10</v>
      </c>
      <c r="D225" s="49" t="s">
        <v>200</v>
      </c>
      <c r="E225" s="54" t="n">
        <v>551.33</v>
      </c>
      <c r="F225" s="54" t="n">
        <v>0</v>
      </c>
      <c r="G225" s="55" t="n">
        <v>1</v>
      </c>
      <c r="H225" s="55" t="n">
        <v>253</v>
      </c>
    </row>
    <row r="226" customFormat="false" ht="15" hidden="false" customHeight="false" outlineLevel="0" collapsed="false">
      <c r="A226" s="60" t="n">
        <v>40452</v>
      </c>
      <c r="B226" s="49" t="n">
        <v>2010</v>
      </c>
      <c r="C226" s="49" t="n">
        <v>10</v>
      </c>
      <c r="D226" s="49" t="s">
        <v>202</v>
      </c>
      <c r="E226" s="54" t="n">
        <v>322.6</v>
      </c>
      <c r="F226" s="54" t="n">
        <v>50.4</v>
      </c>
      <c r="G226" s="55" t="n">
        <v>1</v>
      </c>
      <c r="H226" s="55" t="n">
        <v>162</v>
      </c>
    </row>
    <row r="227" customFormat="false" ht="15" hidden="false" customHeight="false" outlineLevel="0" collapsed="false">
      <c r="A227" s="60" t="n">
        <v>40452</v>
      </c>
      <c r="B227" s="49" t="n">
        <v>2010</v>
      </c>
      <c r="C227" s="49" t="n">
        <v>10</v>
      </c>
      <c r="D227" s="49" t="s">
        <v>222</v>
      </c>
      <c r="E227" s="54" t="n">
        <v>42246.19</v>
      </c>
      <c r="F227" s="54" t="n">
        <v>214.95</v>
      </c>
      <c r="G227" s="55" t="n">
        <v>42</v>
      </c>
      <c r="H227" s="55" t="n">
        <v>20036</v>
      </c>
    </row>
    <row r="228" customFormat="false" ht="15" hidden="false" customHeight="false" outlineLevel="0" collapsed="false">
      <c r="A228" s="60" t="n">
        <v>40452</v>
      </c>
      <c r="B228" s="49" t="n">
        <v>2010</v>
      </c>
      <c r="C228" s="49" t="n">
        <v>10</v>
      </c>
      <c r="D228" s="49" t="s">
        <v>191</v>
      </c>
      <c r="E228" s="54" t="n">
        <v>1086.69</v>
      </c>
      <c r="F228" s="54" t="n">
        <v>29.3</v>
      </c>
      <c r="G228" s="55" t="n">
        <v>2</v>
      </c>
      <c r="H228" s="55" t="n">
        <v>673</v>
      </c>
    </row>
    <row r="229" customFormat="false" ht="15" hidden="false" customHeight="false" outlineLevel="0" collapsed="false">
      <c r="A229" s="60" t="n">
        <v>40452</v>
      </c>
      <c r="B229" s="49" t="n">
        <v>2010</v>
      </c>
      <c r="C229" s="49" t="n">
        <v>10</v>
      </c>
      <c r="D229" s="49" t="s">
        <v>205</v>
      </c>
      <c r="E229" s="54" t="n">
        <v>14394.57</v>
      </c>
      <c r="F229" s="54" t="n">
        <v>601.24</v>
      </c>
      <c r="G229" s="55" t="n">
        <v>28</v>
      </c>
      <c r="H229" s="55" t="n">
        <v>9873</v>
      </c>
    </row>
    <row r="230" customFormat="false" ht="15" hidden="false" customHeight="false" outlineLevel="0" collapsed="false">
      <c r="A230" s="60" t="n">
        <v>40452</v>
      </c>
      <c r="B230" s="49" t="n">
        <v>2010</v>
      </c>
      <c r="C230" s="49" t="n">
        <v>10</v>
      </c>
      <c r="D230" s="49" t="s">
        <v>206</v>
      </c>
      <c r="E230" s="54" t="n">
        <v>19380.98</v>
      </c>
      <c r="F230" s="54" t="n">
        <v>410.58</v>
      </c>
      <c r="G230" s="55" t="n">
        <v>34</v>
      </c>
      <c r="H230" s="55" t="n">
        <v>11711</v>
      </c>
    </row>
    <row r="231" customFormat="false" ht="15" hidden="false" customHeight="false" outlineLevel="0" collapsed="false">
      <c r="A231" s="60" t="n">
        <v>40452</v>
      </c>
      <c r="B231" s="49" t="n">
        <v>2010</v>
      </c>
      <c r="C231" s="49" t="n">
        <v>10</v>
      </c>
      <c r="D231" s="49" t="s">
        <v>209</v>
      </c>
      <c r="E231" s="54" t="n">
        <v>3084.02</v>
      </c>
      <c r="F231" s="54" t="n">
        <v>18.25</v>
      </c>
      <c r="G231" s="55" t="n">
        <v>1</v>
      </c>
      <c r="H231" s="55" t="n">
        <v>1753</v>
      </c>
    </row>
    <row r="232" customFormat="false" ht="15" hidden="false" customHeight="false" outlineLevel="0" collapsed="false">
      <c r="A232" s="60" t="n">
        <v>40452</v>
      </c>
      <c r="B232" s="49" t="n">
        <v>2010</v>
      </c>
      <c r="C232" s="49" t="n">
        <v>10</v>
      </c>
      <c r="D232" s="49" t="s">
        <v>190</v>
      </c>
      <c r="E232" s="54" t="n">
        <v>611.53</v>
      </c>
      <c r="F232" s="54" t="n">
        <v>0</v>
      </c>
      <c r="G232" s="55" t="n">
        <v>1</v>
      </c>
      <c r="H232" s="55" t="n">
        <v>509</v>
      </c>
    </row>
    <row r="233" customFormat="false" ht="15" hidden="false" customHeight="false" outlineLevel="0" collapsed="false">
      <c r="A233" s="60" t="n">
        <v>40452</v>
      </c>
      <c r="B233" s="49" t="n">
        <v>2010</v>
      </c>
      <c r="C233" s="49" t="n">
        <v>10</v>
      </c>
      <c r="D233" s="49" t="s">
        <v>192</v>
      </c>
      <c r="E233" s="54" t="n">
        <v>4566.22</v>
      </c>
      <c r="F233" s="54" t="n">
        <v>28.85</v>
      </c>
      <c r="G233" s="55" t="n">
        <v>7</v>
      </c>
      <c r="H233" s="55" t="n">
        <v>2101</v>
      </c>
    </row>
    <row r="234" customFormat="false" ht="15" hidden="false" customHeight="false" outlineLevel="0" collapsed="false">
      <c r="A234" s="60" t="n">
        <v>40452</v>
      </c>
      <c r="B234" s="49" t="n">
        <v>2010</v>
      </c>
      <c r="C234" s="49" t="n">
        <v>10</v>
      </c>
      <c r="D234" s="49" t="s">
        <v>217</v>
      </c>
      <c r="E234" s="54" t="n">
        <v>1533.89</v>
      </c>
      <c r="F234" s="54" t="n">
        <v>0</v>
      </c>
      <c r="G234" s="55" t="n">
        <v>1</v>
      </c>
      <c r="H234" s="55" t="n">
        <v>3199</v>
      </c>
    </row>
    <row r="235" customFormat="false" ht="15" hidden="false" customHeight="false" outlineLevel="0" collapsed="false">
      <c r="A235" s="60" t="n">
        <v>40452</v>
      </c>
      <c r="B235" s="49" t="n">
        <v>2010</v>
      </c>
      <c r="C235" s="49" t="n">
        <v>10</v>
      </c>
      <c r="D235" s="49" t="s">
        <v>220</v>
      </c>
      <c r="E235" s="54" t="n">
        <v>0</v>
      </c>
      <c r="F235" s="54" t="n">
        <v>168.69</v>
      </c>
      <c r="G235" s="55" t="n">
        <v>0</v>
      </c>
      <c r="H235" s="55" t="n">
        <v>0</v>
      </c>
    </row>
    <row r="236" customFormat="false" ht="15" hidden="false" customHeight="false" outlineLevel="0" collapsed="false">
      <c r="A236" s="60" t="n">
        <v>40452</v>
      </c>
      <c r="B236" s="49" t="n">
        <v>2010</v>
      </c>
      <c r="C236" s="49" t="n">
        <v>10</v>
      </c>
      <c r="D236" s="49" t="s">
        <v>218</v>
      </c>
      <c r="E236" s="54" t="n">
        <v>16857.85</v>
      </c>
      <c r="F236" s="54" t="n">
        <v>28.4</v>
      </c>
      <c r="G236" s="55" t="n">
        <v>10</v>
      </c>
      <c r="H236" s="55" t="n">
        <v>17603</v>
      </c>
    </row>
    <row r="237" customFormat="false" ht="15" hidden="false" customHeight="false" outlineLevel="0" collapsed="false">
      <c r="A237" s="60" t="n">
        <v>40452</v>
      </c>
      <c r="B237" s="49" t="n">
        <v>2010</v>
      </c>
      <c r="C237" s="49" t="n">
        <v>10</v>
      </c>
      <c r="D237" s="49" t="s">
        <v>197</v>
      </c>
      <c r="E237" s="54" t="n">
        <v>2558.23</v>
      </c>
      <c r="F237" s="54" t="n">
        <v>75.45</v>
      </c>
      <c r="G237" s="55" t="n">
        <v>5</v>
      </c>
      <c r="H237" s="55" t="n">
        <v>2209</v>
      </c>
    </row>
    <row r="238" customFormat="false" ht="15" hidden="false" customHeight="false" outlineLevel="0" collapsed="false">
      <c r="A238" s="60" t="n">
        <v>40452</v>
      </c>
      <c r="B238" s="49" t="n">
        <v>2010</v>
      </c>
      <c r="C238" s="49" t="n">
        <v>10</v>
      </c>
      <c r="D238" s="49" t="s">
        <v>204</v>
      </c>
      <c r="E238" s="54" t="n">
        <v>1435.29</v>
      </c>
      <c r="F238" s="54" t="n">
        <v>0</v>
      </c>
      <c r="G238" s="55" t="n">
        <v>1</v>
      </c>
      <c r="H238" s="55" t="n">
        <v>1027</v>
      </c>
    </row>
    <row r="239" customFormat="false" ht="15" hidden="false" customHeight="false" outlineLevel="0" collapsed="false">
      <c r="A239" s="60" t="n">
        <v>40452</v>
      </c>
      <c r="B239" s="49" t="n">
        <v>2010</v>
      </c>
      <c r="C239" s="49" t="n">
        <v>10</v>
      </c>
      <c r="D239" s="49" t="s">
        <v>196</v>
      </c>
      <c r="E239" s="54" t="n">
        <v>13566.13</v>
      </c>
      <c r="F239" s="54" t="n">
        <v>4733.52</v>
      </c>
      <c r="G239" s="55" t="n">
        <v>9</v>
      </c>
      <c r="H239" s="55" t="n">
        <v>6926</v>
      </c>
    </row>
    <row r="240" customFormat="false" ht="15" hidden="false" customHeight="false" outlineLevel="0" collapsed="false">
      <c r="A240" s="60" t="n">
        <v>40452</v>
      </c>
      <c r="B240" s="49" t="n">
        <v>2010</v>
      </c>
      <c r="C240" s="49" t="n">
        <v>10</v>
      </c>
      <c r="D240" s="49" t="s">
        <v>210</v>
      </c>
      <c r="E240" s="54" t="n">
        <v>8769.41</v>
      </c>
      <c r="F240" s="54" t="n">
        <v>0</v>
      </c>
      <c r="G240" s="55" t="n">
        <v>8</v>
      </c>
      <c r="H240" s="55" t="n">
        <v>7799</v>
      </c>
    </row>
    <row r="241" customFormat="false" ht="15" hidden="false" customHeight="false" outlineLevel="0" collapsed="false">
      <c r="A241" s="60" t="n">
        <v>40452</v>
      </c>
      <c r="B241" s="49" t="n">
        <v>2010</v>
      </c>
      <c r="C241" s="49" t="n">
        <v>10</v>
      </c>
      <c r="D241" s="49" t="s">
        <v>198</v>
      </c>
      <c r="E241" s="54" t="n">
        <v>8149.69</v>
      </c>
      <c r="F241" s="54" t="n">
        <v>78.15</v>
      </c>
      <c r="G241" s="55" t="n">
        <v>6</v>
      </c>
      <c r="H241" s="55" t="n">
        <v>4599</v>
      </c>
    </row>
    <row r="242" customFormat="false" ht="15" hidden="false" customHeight="false" outlineLevel="0" collapsed="false">
      <c r="A242" s="60" t="n">
        <v>40452</v>
      </c>
      <c r="B242" s="49" t="n">
        <v>2010</v>
      </c>
      <c r="C242" s="49" t="n">
        <v>10</v>
      </c>
      <c r="D242" s="49" t="s">
        <v>207</v>
      </c>
      <c r="E242" s="54" t="n">
        <v>132.8</v>
      </c>
      <c r="F242" s="54" t="n">
        <v>0</v>
      </c>
      <c r="G242" s="55" t="n">
        <v>1</v>
      </c>
      <c r="H242" s="55" t="n">
        <v>129</v>
      </c>
    </row>
    <row r="243" customFormat="false" ht="15" hidden="false" customHeight="false" outlineLevel="0" collapsed="false">
      <c r="A243" s="60" t="n">
        <v>40452</v>
      </c>
      <c r="B243" s="49" t="n">
        <v>2010</v>
      </c>
      <c r="C243" s="49" t="n">
        <v>10</v>
      </c>
      <c r="D243" s="49" t="s">
        <v>214</v>
      </c>
      <c r="E243" s="54" t="n">
        <v>509.92</v>
      </c>
      <c r="F243" s="54" t="n">
        <v>76.32</v>
      </c>
      <c r="G243" s="55" t="n">
        <v>2</v>
      </c>
      <c r="H243" s="55" t="n">
        <v>351</v>
      </c>
    </row>
    <row r="244" customFormat="false" ht="15" hidden="false" customHeight="false" outlineLevel="0" collapsed="false">
      <c r="A244" s="60" t="n">
        <v>40452</v>
      </c>
      <c r="B244" s="49" t="n">
        <v>2010</v>
      </c>
      <c r="C244" s="49" t="n">
        <v>10</v>
      </c>
      <c r="D244" s="49" t="s">
        <v>189</v>
      </c>
      <c r="E244" s="54" t="n">
        <v>943944.23</v>
      </c>
      <c r="F244" s="54" t="n">
        <v>18879.32</v>
      </c>
      <c r="G244" s="55" t="n">
        <v>2062</v>
      </c>
      <c r="H244" s="55" t="n">
        <v>522959</v>
      </c>
    </row>
    <row r="245" customFormat="false" ht="15" hidden="false" customHeight="false" outlineLevel="0" collapsed="false">
      <c r="A245" s="60" t="n">
        <v>40483</v>
      </c>
      <c r="B245" s="49" t="n">
        <v>2010</v>
      </c>
      <c r="C245" s="49" t="n">
        <v>11</v>
      </c>
      <c r="D245" s="49" t="s">
        <v>203</v>
      </c>
      <c r="E245" s="54" t="n">
        <v>18235.52</v>
      </c>
      <c r="F245" s="54" t="n">
        <v>37.7</v>
      </c>
      <c r="G245" s="55" t="n">
        <v>4</v>
      </c>
      <c r="H245" s="55" t="n">
        <v>12899</v>
      </c>
    </row>
    <row r="246" customFormat="false" ht="15" hidden="false" customHeight="false" outlineLevel="0" collapsed="false">
      <c r="A246" s="60" t="n">
        <v>40483</v>
      </c>
      <c r="B246" s="49" t="n">
        <v>2010</v>
      </c>
      <c r="C246" s="49" t="n">
        <v>11</v>
      </c>
      <c r="D246" s="49" t="s">
        <v>199</v>
      </c>
      <c r="E246" s="54" t="n">
        <v>2513.3</v>
      </c>
      <c r="F246" s="54" t="n">
        <v>0</v>
      </c>
      <c r="G246" s="55" t="n">
        <v>4</v>
      </c>
      <c r="H246" s="55" t="n">
        <v>1252</v>
      </c>
    </row>
    <row r="247" customFormat="false" ht="15" hidden="false" customHeight="false" outlineLevel="0" collapsed="false">
      <c r="A247" s="60" t="n">
        <v>40483</v>
      </c>
      <c r="B247" s="49" t="n">
        <v>2010</v>
      </c>
      <c r="C247" s="49" t="n">
        <v>11</v>
      </c>
      <c r="D247" s="49" t="s">
        <v>201</v>
      </c>
      <c r="E247" s="54" t="n">
        <v>4652.98</v>
      </c>
      <c r="F247" s="54" t="n">
        <v>59.7</v>
      </c>
      <c r="G247" s="55" t="n">
        <v>7</v>
      </c>
      <c r="H247" s="55" t="n">
        <v>2703</v>
      </c>
    </row>
    <row r="248" customFormat="false" ht="15" hidden="false" customHeight="false" outlineLevel="0" collapsed="false">
      <c r="A248" s="60" t="n">
        <v>40483</v>
      </c>
      <c r="B248" s="49" t="n">
        <v>2010</v>
      </c>
      <c r="C248" s="49" t="n">
        <v>11</v>
      </c>
      <c r="D248" s="49" t="s">
        <v>226</v>
      </c>
      <c r="E248" s="54" t="n">
        <v>381.77</v>
      </c>
      <c r="F248" s="54" t="n">
        <v>0</v>
      </c>
      <c r="G248" s="55" t="n">
        <v>1</v>
      </c>
      <c r="H248" s="55" t="n">
        <v>223</v>
      </c>
    </row>
    <row r="249" customFormat="false" ht="15" hidden="false" customHeight="false" outlineLevel="0" collapsed="false">
      <c r="A249" s="60" t="n">
        <v>40483</v>
      </c>
      <c r="B249" s="49" t="n">
        <v>2010</v>
      </c>
      <c r="C249" s="49" t="n">
        <v>11</v>
      </c>
      <c r="D249" s="49" t="s">
        <v>223</v>
      </c>
      <c r="E249" s="54" t="n">
        <v>2178.73</v>
      </c>
      <c r="F249" s="54" t="n">
        <v>930.33</v>
      </c>
      <c r="G249" s="55" t="n">
        <v>3</v>
      </c>
      <c r="H249" s="55" t="n">
        <v>1109</v>
      </c>
    </row>
    <row r="250" customFormat="false" ht="15" hidden="false" customHeight="false" outlineLevel="0" collapsed="false">
      <c r="A250" s="60" t="n">
        <v>40483</v>
      </c>
      <c r="B250" s="49" t="n">
        <v>2010</v>
      </c>
      <c r="C250" s="49" t="n">
        <v>11</v>
      </c>
      <c r="D250" s="49" t="s">
        <v>200</v>
      </c>
      <c r="E250" s="54" t="n">
        <v>397.6</v>
      </c>
      <c r="F250" s="54" t="n">
        <v>0</v>
      </c>
      <c r="G250" s="55" t="n">
        <v>1</v>
      </c>
      <c r="H250" s="55" t="n">
        <v>208</v>
      </c>
    </row>
    <row r="251" customFormat="false" ht="15" hidden="false" customHeight="false" outlineLevel="0" collapsed="false">
      <c r="A251" s="60" t="n">
        <v>40483</v>
      </c>
      <c r="B251" s="49" t="n">
        <v>2010</v>
      </c>
      <c r="C251" s="49" t="n">
        <v>11</v>
      </c>
      <c r="D251" s="49" t="s">
        <v>202</v>
      </c>
      <c r="E251" s="54" t="n">
        <v>4041.96</v>
      </c>
      <c r="F251" s="54" t="n">
        <v>183.6</v>
      </c>
      <c r="G251" s="55" t="n">
        <v>3</v>
      </c>
      <c r="H251" s="55" t="n">
        <v>1752</v>
      </c>
    </row>
    <row r="252" customFormat="false" ht="15" hidden="false" customHeight="false" outlineLevel="0" collapsed="false">
      <c r="A252" s="60" t="n">
        <v>40483</v>
      </c>
      <c r="B252" s="49" t="n">
        <v>2010</v>
      </c>
      <c r="C252" s="49" t="n">
        <v>11</v>
      </c>
      <c r="D252" s="49" t="s">
        <v>222</v>
      </c>
      <c r="E252" s="54" t="n">
        <v>30216.31</v>
      </c>
      <c r="F252" s="54" t="n">
        <v>557.17</v>
      </c>
      <c r="G252" s="55" t="n">
        <v>40</v>
      </c>
      <c r="H252" s="55" t="n">
        <v>15474</v>
      </c>
    </row>
    <row r="253" customFormat="false" ht="15" hidden="false" customHeight="false" outlineLevel="0" collapsed="false">
      <c r="A253" s="60" t="n">
        <v>40483</v>
      </c>
      <c r="B253" s="49" t="n">
        <v>2010</v>
      </c>
      <c r="C253" s="49" t="n">
        <v>11</v>
      </c>
      <c r="D253" s="49" t="s">
        <v>191</v>
      </c>
      <c r="E253" s="54" t="n">
        <v>294.98</v>
      </c>
      <c r="F253" s="54" t="n">
        <v>0</v>
      </c>
      <c r="G253" s="55" t="n">
        <v>1</v>
      </c>
      <c r="H253" s="55" t="n">
        <v>210</v>
      </c>
    </row>
    <row r="254" customFormat="false" ht="15" hidden="false" customHeight="false" outlineLevel="0" collapsed="false">
      <c r="A254" s="60" t="n">
        <v>40483</v>
      </c>
      <c r="B254" s="49" t="n">
        <v>2010</v>
      </c>
      <c r="C254" s="49" t="n">
        <v>11</v>
      </c>
      <c r="D254" s="49" t="s">
        <v>205</v>
      </c>
      <c r="E254" s="54" t="n">
        <v>18181.52</v>
      </c>
      <c r="F254" s="54" t="n">
        <v>120.4</v>
      </c>
      <c r="G254" s="55" t="n">
        <v>40</v>
      </c>
      <c r="H254" s="55" t="n">
        <v>11620</v>
      </c>
    </row>
    <row r="255" customFormat="false" ht="15" hidden="false" customHeight="false" outlineLevel="0" collapsed="false">
      <c r="A255" s="60" t="n">
        <v>40483</v>
      </c>
      <c r="B255" s="49" t="n">
        <v>2010</v>
      </c>
      <c r="C255" s="49" t="n">
        <v>11</v>
      </c>
      <c r="D255" s="49" t="s">
        <v>206</v>
      </c>
      <c r="E255" s="54" t="n">
        <v>27668.51</v>
      </c>
      <c r="F255" s="54" t="n">
        <v>613.6</v>
      </c>
      <c r="G255" s="55" t="n">
        <v>39</v>
      </c>
      <c r="H255" s="55" t="n">
        <v>15536</v>
      </c>
    </row>
    <row r="256" customFormat="false" ht="15" hidden="false" customHeight="false" outlineLevel="0" collapsed="false">
      <c r="A256" s="60" t="n">
        <v>40483</v>
      </c>
      <c r="B256" s="49" t="n">
        <v>2010</v>
      </c>
      <c r="C256" s="49" t="n">
        <v>11</v>
      </c>
      <c r="D256" s="49" t="s">
        <v>209</v>
      </c>
      <c r="E256" s="54" t="n">
        <v>761.3</v>
      </c>
      <c r="F256" s="54" t="n">
        <v>0</v>
      </c>
      <c r="G256" s="55" t="n">
        <v>1</v>
      </c>
      <c r="H256" s="55" t="n">
        <v>414</v>
      </c>
    </row>
    <row r="257" customFormat="false" ht="15" hidden="false" customHeight="false" outlineLevel="0" collapsed="false">
      <c r="A257" s="60" t="n">
        <v>40483</v>
      </c>
      <c r="B257" s="49" t="n">
        <v>2010</v>
      </c>
      <c r="C257" s="49" t="n">
        <v>11</v>
      </c>
      <c r="D257" s="49" t="s">
        <v>211</v>
      </c>
      <c r="E257" s="54" t="n">
        <v>1248.42</v>
      </c>
      <c r="F257" s="54" t="n">
        <v>0</v>
      </c>
      <c r="G257" s="55" t="n">
        <v>1</v>
      </c>
      <c r="H257" s="55" t="n">
        <v>370</v>
      </c>
    </row>
    <row r="258" customFormat="false" ht="15" hidden="false" customHeight="false" outlineLevel="0" collapsed="false">
      <c r="A258" s="60" t="n">
        <v>40483</v>
      </c>
      <c r="B258" s="49" t="n">
        <v>2010</v>
      </c>
      <c r="C258" s="49" t="n">
        <v>11</v>
      </c>
      <c r="D258" s="49" t="s">
        <v>192</v>
      </c>
      <c r="E258" s="54" t="n">
        <v>2533.16</v>
      </c>
      <c r="F258" s="54" t="n">
        <v>90.1</v>
      </c>
      <c r="G258" s="55" t="n">
        <v>6</v>
      </c>
      <c r="H258" s="55" t="n">
        <v>1282</v>
      </c>
    </row>
    <row r="259" customFormat="false" ht="15" hidden="false" customHeight="false" outlineLevel="0" collapsed="false">
      <c r="A259" s="60" t="n">
        <v>40483</v>
      </c>
      <c r="B259" s="49" t="n">
        <v>2010</v>
      </c>
      <c r="C259" s="49" t="n">
        <v>11</v>
      </c>
      <c r="D259" s="49" t="s">
        <v>217</v>
      </c>
      <c r="E259" s="54" t="n">
        <v>23.6</v>
      </c>
      <c r="F259" s="54" t="n">
        <v>227.6</v>
      </c>
      <c r="G259" s="55" t="n">
        <v>3</v>
      </c>
      <c r="H259" s="55" t="n">
        <v>8</v>
      </c>
    </row>
    <row r="260" customFormat="false" ht="15" hidden="false" customHeight="false" outlineLevel="0" collapsed="false">
      <c r="A260" s="60" t="n">
        <v>40483</v>
      </c>
      <c r="B260" s="49" t="n">
        <v>2010</v>
      </c>
      <c r="C260" s="49" t="n">
        <v>11</v>
      </c>
      <c r="D260" s="49" t="s">
        <v>220</v>
      </c>
      <c r="E260" s="54" t="n">
        <v>949.82</v>
      </c>
      <c r="F260" s="54" t="n">
        <v>0</v>
      </c>
      <c r="G260" s="55" t="n">
        <v>1</v>
      </c>
      <c r="H260" s="55" t="n">
        <v>598</v>
      </c>
    </row>
    <row r="261" customFormat="false" ht="15" hidden="false" customHeight="false" outlineLevel="0" collapsed="false">
      <c r="A261" s="60" t="n">
        <v>40483</v>
      </c>
      <c r="B261" s="49" t="n">
        <v>2010</v>
      </c>
      <c r="C261" s="49" t="n">
        <v>11</v>
      </c>
      <c r="D261" s="49" t="s">
        <v>225</v>
      </c>
      <c r="E261" s="54" t="n">
        <v>1525.39</v>
      </c>
      <c r="F261" s="54" t="n">
        <v>0</v>
      </c>
      <c r="G261" s="55" t="n">
        <v>1</v>
      </c>
      <c r="H261" s="55" t="n">
        <v>683</v>
      </c>
    </row>
    <row r="262" customFormat="false" ht="15" hidden="false" customHeight="false" outlineLevel="0" collapsed="false">
      <c r="A262" s="60" t="n">
        <v>40483</v>
      </c>
      <c r="B262" s="49" t="n">
        <v>2010</v>
      </c>
      <c r="C262" s="49" t="n">
        <v>11</v>
      </c>
      <c r="D262" s="49" t="s">
        <v>218</v>
      </c>
      <c r="E262" s="54" t="n">
        <v>35629.74</v>
      </c>
      <c r="F262" s="54" t="n">
        <v>2269.08</v>
      </c>
      <c r="G262" s="55" t="n">
        <v>21</v>
      </c>
      <c r="H262" s="55" t="n">
        <v>22074</v>
      </c>
    </row>
    <row r="263" customFormat="false" ht="15" hidden="false" customHeight="false" outlineLevel="0" collapsed="false">
      <c r="A263" s="60" t="n">
        <v>40483</v>
      </c>
      <c r="B263" s="49" t="n">
        <v>2010</v>
      </c>
      <c r="C263" s="49" t="n">
        <v>11</v>
      </c>
      <c r="D263" s="49" t="s">
        <v>193</v>
      </c>
      <c r="E263" s="54" t="n">
        <v>4629.32</v>
      </c>
      <c r="F263" s="54" t="n">
        <v>0</v>
      </c>
      <c r="G263" s="55" t="n">
        <v>4</v>
      </c>
      <c r="H263" s="55" t="n">
        <v>2974</v>
      </c>
    </row>
    <row r="264" customFormat="false" ht="15" hidden="false" customHeight="false" outlineLevel="0" collapsed="false">
      <c r="A264" s="60" t="n">
        <v>40483</v>
      </c>
      <c r="B264" s="49" t="n">
        <v>2010</v>
      </c>
      <c r="C264" s="49" t="n">
        <v>11</v>
      </c>
      <c r="D264" s="49" t="s">
        <v>213</v>
      </c>
      <c r="E264" s="54" t="n">
        <v>821.14</v>
      </c>
      <c r="F264" s="54" t="n">
        <v>15</v>
      </c>
      <c r="G264" s="55" t="n">
        <v>2</v>
      </c>
      <c r="H264" s="55" t="n">
        <v>568</v>
      </c>
    </row>
    <row r="265" customFormat="false" ht="15" hidden="false" customHeight="false" outlineLevel="0" collapsed="false">
      <c r="A265" s="60" t="n">
        <v>40483</v>
      </c>
      <c r="B265" s="49" t="n">
        <v>2010</v>
      </c>
      <c r="C265" s="49" t="n">
        <v>11</v>
      </c>
      <c r="D265" s="49" t="s">
        <v>197</v>
      </c>
      <c r="E265" s="54" t="n">
        <v>4789.97</v>
      </c>
      <c r="F265" s="54" t="n">
        <v>47.8</v>
      </c>
      <c r="G265" s="55" t="n">
        <v>8</v>
      </c>
      <c r="H265" s="55" t="n">
        <v>2113</v>
      </c>
    </row>
    <row r="266" customFormat="false" ht="15" hidden="false" customHeight="false" outlineLevel="0" collapsed="false">
      <c r="A266" s="60" t="n">
        <v>40483</v>
      </c>
      <c r="B266" s="49" t="n">
        <v>2010</v>
      </c>
      <c r="C266" s="49" t="n">
        <v>11</v>
      </c>
      <c r="D266" s="49" t="s">
        <v>196</v>
      </c>
      <c r="E266" s="54" t="n">
        <v>5902.21</v>
      </c>
      <c r="F266" s="54" t="n">
        <v>4107.46</v>
      </c>
      <c r="G266" s="55" t="n">
        <v>7</v>
      </c>
      <c r="H266" s="55" t="n">
        <v>2960</v>
      </c>
    </row>
    <row r="267" customFormat="false" ht="15" hidden="false" customHeight="false" outlineLevel="0" collapsed="false">
      <c r="A267" s="60" t="n">
        <v>40483</v>
      </c>
      <c r="B267" s="49" t="n">
        <v>2010</v>
      </c>
      <c r="C267" s="49" t="n">
        <v>11</v>
      </c>
      <c r="D267" s="49" t="s">
        <v>210</v>
      </c>
      <c r="E267" s="54" t="n">
        <v>1533.91</v>
      </c>
      <c r="F267" s="54" t="n">
        <v>87.9</v>
      </c>
      <c r="G267" s="55" t="n">
        <v>5</v>
      </c>
      <c r="H267" s="55" t="n">
        <v>772</v>
      </c>
    </row>
    <row r="268" customFormat="false" ht="15" hidden="false" customHeight="false" outlineLevel="0" collapsed="false">
      <c r="A268" s="60" t="n">
        <v>40483</v>
      </c>
      <c r="B268" s="49" t="n">
        <v>2010</v>
      </c>
      <c r="C268" s="49" t="n">
        <v>11</v>
      </c>
      <c r="D268" s="49" t="s">
        <v>198</v>
      </c>
      <c r="E268" s="54" t="n">
        <v>12440.73</v>
      </c>
      <c r="F268" s="54" t="n">
        <v>0</v>
      </c>
      <c r="G268" s="55" t="n">
        <v>5</v>
      </c>
      <c r="H268" s="55" t="n">
        <v>4591</v>
      </c>
    </row>
    <row r="269" customFormat="false" ht="15" hidden="false" customHeight="false" outlineLevel="0" collapsed="false">
      <c r="A269" s="60" t="n">
        <v>40483</v>
      </c>
      <c r="B269" s="49" t="n">
        <v>2010</v>
      </c>
      <c r="C269" s="49" t="n">
        <v>11</v>
      </c>
      <c r="D269" s="49" t="s">
        <v>207</v>
      </c>
      <c r="E269" s="54" t="n">
        <v>402.6</v>
      </c>
      <c r="F269" s="54" t="n">
        <v>132.8</v>
      </c>
      <c r="G269" s="55" t="n">
        <v>1</v>
      </c>
      <c r="H269" s="55" t="n">
        <v>234</v>
      </c>
    </row>
    <row r="270" customFormat="false" ht="15" hidden="false" customHeight="false" outlineLevel="0" collapsed="false">
      <c r="A270" s="60" t="n">
        <v>40483</v>
      </c>
      <c r="B270" s="49" t="n">
        <v>2010</v>
      </c>
      <c r="C270" s="49" t="n">
        <v>11</v>
      </c>
      <c r="D270" s="49" t="s">
        <v>214</v>
      </c>
      <c r="E270" s="54" t="n">
        <v>1445.69</v>
      </c>
      <c r="F270" s="54" t="n">
        <v>0</v>
      </c>
      <c r="G270" s="55" t="n">
        <v>1</v>
      </c>
      <c r="H270" s="55" t="n">
        <v>463</v>
      </c>
    </row>
    <row r="271" customFormat="false" ht="15" hidden="false" customHeight="false" outlineLevel="0" collapsed="false">
      <c r="A271" s="60" t="n">
        <v>40483</v>
      </c>
      <c r="B271" s="49" t="n">
        <v>2010</v>
      </c>
      <c r="C271" s="49" t="n">
        <v>11</v>
      </c>
      <c r="D271" s="49" t="s">
        <v>189</v>
      </c>
      <c r="E271" s="54" t="n">
        <v>1245760.03</v>
      </c>
      <c r="F271" s="54" t="n">
        <v>25606.94</v>
      </c>
      <c r="G271" s="55" t="n">
        <v>2505</v>
      </c>
      <c r="H271" s="55" t="n">
        <v>620806</v>
      </c>
    </row>
    <row r="272" customFormat="false" ht="15" hidden="false" customHeight="false" outlineLevel="0" collapsed="false">
      <c r="A272" s="60" t="n">
        <v>40483</v>
      </c>
      <c r="B272" s="49" t="n">
        <v>2010</v>
      </c>
      <c r="C272" s="49" t="n">
        <v>11</v>
      </c>
      <c r="D272" s="49" t="s">
        <v>194</v>
      </c>
      <c r="E272" s="54" t="n">
        <v>540.57</v>
      </c>
      <c r="F272" s="54" t="n">
        <v>11.8</v>
      </c>
      <c r="G272" s="55" t="n">
        <v>4</v>
      </c>
      <c r="H272" s="55" t="n">
        <v>367</v>
      </c>
    </row>
    <row r="273" customFormat="false" ht="15" hidden="false" customHeight="false" outlineLevel="0" collapsed="false">
      <c r="A273" s="60" t="n">
        <v>40513</v>
      </c>
      <c r="B273" s="49" t="n">
        <v>2010</v>
      </c>
      <c r="C273" s="49" t="n">
        <v>12</v>
      </c>
      <c r="D273" s="49" t="s">
        <v>203</v>
      </c>
      <c r="E273" s="54" t="n">
        <v>965.35</v>
      </c>
      <c r="F273" s="54" t="n">
        <v>27.75</v>
      </c>
      <c r="G273" s="55" t="n">
        <v>3</v>
      </c>
      <c r="H273" s="55" t="n">
        <v>457</v>
      </c>
    </row>
    <row r="274" customFormat="false" ht="15" hidden="false" customHeight="false" outlineLevel="0" collapsed="false">
      <c r="A274" s="60" t="n">
        <v>40513</v>
      </c>
      <c r="B274" s="49" t="n">
        <v>2010</v>
      </c>
      <c r="C274" s="49" t="n">
        <v>12</v>
      </c>
      <c r="D274" s="49" t="s">
        <v>199</v>
      </c>
      <c r="E274" s="54" t="n">
        <v>157.2</v>
      </c>
      <c r="F274" s="54" t="n">
        <v>20.16</v>
      </c>
      <c r="G274" s="55" t="n">
        <v>1</v>
      </c>
      <c r="H274" s="55" t="n">
        <v>48</v>
      </c>
    </row>
    <row r="275" customFormat="false" ht="15" hidden="false" customHeight="false" outlineLevel="0" collapsed="false">
      <c r="A275" s="60" t="n">
        <v>40513</v>
      </c>
      <c r="B275" s="49" t="n">
        <v>2010</v>
      </c>
      <c r="C275" s="49" t="n">
        <v>12</v>
      </c>
      <c r="D275" s="49" t="s">
        <v>195</v>
      </c>
      <c r="E275" s="54" t="n">
        <v>205.74</v>
      </c>
      <c r="F275" s="54" t="n">
        <v>0</v>
      </c>
      <c r="G275" s="55" t="n">
        <v>1</v>
      </c>
      <c r="H275" s="55" t="n">
        <v>54</v>
      </c>
    </row>
    <row r="276" customFormat="false" ht="15" hidden="false" customHeight="false" outlineLevel="0" collapsed="false">
      <c r="A276" s="60" t="n">
        <v>40513</v>
      </c>
      <c r="B276" s="49" t="n">
        <v>2010</v>
      </c>
      <c r="C276" s="49" t="n">
        <v>12</v>
      </c>
      <c r="D276" s="49" t="s">
        <v>201</v>
      </c>
      <c r="E276" s="54" t="n">
        <v>1599.91</v>
      </c>
      <c r="F276" s="54" t="n">
        <v>0</v>
      </c>
      <c r="G276" s="55" t="n">
        <v>5</v>
      </c>
      <c r="H276" s="55" t="n">
        <v>1742</v>
      </c>
    </row>
    <row r="277" customFormat="false" ht="15" hidden="false" customHeight="false" outlineLevel="0" collapsed="false">
      <c r="A277" s="60" t="n">
        <v>40513</v>
      </c>
      <c r="B277" s="49" t="n">
        <v>2010</v>
      </c>
      <c r="C277" s="49" t="n">
        <v>12</v>
      </c>
      <c r="D277" s="49" t="s">
        <v>223</v>
      </c>
      <c r="E277" s="54" t="n">
        <v>313.53</v>
      </c>
      <c r="F277" s="54" t="n">
        <v>0</v>
      </c>
      <c r="G277" s="55" t="n">
        <v>1</v>
      </c>
      <c r="H277" s="55" t="n">
        <v>79</v>
      </c>
    </row>
    <row r="278" customFormat="false" ht="15" hidden="false" customHeight="false" outlineLevel="0" collapsed="false">
      <c r="A278" s="60" t="n">
        <v>40513</v>
      </c>
      <c r="B278" s="49" t="n">
        <v>2010</v>
      </c>
      <c r="C278" s="49" t="n">
        <v>12</v>
      </c>
      <c r="D278" s="49" t="s">
        <v>200</v>
      </c>
      <c r="E278" s="54" t="n">
        <v>1587.07</v>
      </c>
      <c r="F278" s="54" t="n">
        <v>0</v>
      </c>
      <c r="G278" s="55" t="n">
        <v>1</v>
      </c>
      <c r="H278" s="55" t="n">
        <v>916</v>
      </c>
    </row>
    <row r="279" customFormat="false" ht="15" hidden="false" customHeight="false" outlineLevel="0" collapsed="false">
      <c r="A279" s="60" t="n">
        <v>40513</v>
      </c>
      <c r="B279" s="49" t="n">
        <v>2010</v>
      </c>
      <c r="C279" s="49" t="n">
        <v>12</v>
      </c>
      <c r="D279" s="49" t="s">
        <v>202</v>
      </c>
      <c r="E279" s="54" t="n">
        <v>1137.5</v>
      </c>
      <c r="F279" s="54" t="n">
        <v>0</v>
      </c>
      <c r="G279" s="55" t="n">
        <v>1</v>
      </c>
      <c r="H279" s="55" t="n">
        <v>446</v>
      </c>
    </row>
    <row r="280" customFormat="false" ht="15" hidden="false" customHeight="false" outlineLevel="0" collapsed="false">
      <c r="A280" s="60" t="n">
        <v>40513</v>
      </c>
      <c r="B280" s="49" t="n">
        <v>2010</v>
      </c>
      <c r="C280" s="49" t="n">
        <v>12</v>
      </c>
      <c r="D280" s="49" t="s">
        <v>222</v>
      </c>
      <c r="E280" s="54" t="n">
        <v>9683.26</v>
      </c>
      <c r="F280" s="54" t="n">
        <v>1003.31</v>
      </c>
      <c r="G280" s="55" t="n">
        <v>17</v>
      </c>
      <c r="H280" s="55" t="n">
        <v>5763</v>
      </c>
    </row>
    <row r="281" customFormat="false" ht="15" hidden="false" customHeight="false" outlineLevel="0" collapsed="false">
      <c r="A281" s="60" t="n">
        <v>40513</v>
      </c>
      <c r="B281" s="49" t="n">
        <v>2010</v>
      </c>
      <c r="C281" s="49" t="n">
        <v>12</v>
      </c>
      <c r="D281" s="49" t="s">
        <v>191</v>
      </c>
      <c r="E281" s="54" t="n">
        <v>652.8</v>
      </c>
      <c r="F281" s="54" t="n">
        <v>0</v>
      </c>
      <c r="G281" s="55" t="n">
        <v>1</v>
      </c>
      <c r="H281" s="55" t="n">
        <v>1248</v>
      </c>
    </row>
    <row r="282" customFormat="false" ht="15" hidden="false" customHeight="false" outlineLevel="0" collapsed="false">
      <c r="A282" s="60" t="n">
        <v>40513</v>
      </c>
      <c r="B282" s="49" t="n">
        <v>2010</v>
      </c>
      <c r="C282" s="49" t="n">
        <v>12</v>
      </c>
      <c r="D282" s="49" t="s">
        <v>205</v>
      </c>
      <c r="E282" s="54" t="n">
        <v>8530.31</v>
      </c>
      <c r="F282" s="54" t="n">
        <v>40.95</v>
      </c>
      <c r="G282" s="55" t="n">
        <v>20</v>
      </c>
      <c r="H282" s="55" t="n">
        <v>4936</v>
      </c>
    </row>
    <row r="283" customFormat="false" ht="15" hidden="false" customHeight="false" outlineLevel="0" collapsed="false">
      <c r="A283" s="60" t="n">
        <v>40513</v>
      </c>
      <c r="B283" s="49" t="n">
        <v>2010</v>
      </c>
      <c r="C283" s="49" t="n">
        <v>12</v>
      </c>
      <c r="D283" s="49" t="s">
        <v>206</v>
      </c>
      <c r="E283" s="54" t="n">
        <v>13243.74</v>
      </c>
      <c r="F283" s="54" t="n">
        <v>660.3</v>
      </c>
      <c r="G283" s="55" t="n">
        <v>29</v>
      </c>
      <c r="H283" s="55" t="n">
        <v>6756</v>
      </c>
    </row>
    <row r="284" customFormat="false" ht="15" hidden="false" customHeight="false" outlineLevel="0" collapsed="false">
      <c r="A284" s="60" t="n">
        <v>40513</v>
      </c>
      <c r="B284" s="49" t="n">
        <v>2010</v>
      </c>
      <c r="C284" s="49" t="n">
        <v>12</v>
      </c>
      <c r="D284" s="49" t="s">
        <v>190</v>
      </c>
      <c r="E284" s="54" t="n">
        <v>711.79</v>
      </c>
      <c r="F284" s="54" t="n">
        <v>0</v>
      </c>
      <c r="G284" s="55" t="n">
        <v>1</v>
      </c>
      <c r="H284" s="55" t="n">
        <v>319</v>
      </c>
    </row>
    <row r="285" customFormat="false" ht="15" hidden="false" customHeight="false" outlineLevel="0" collapsed="false">
      <c r="A285" s="60" t="n">
        <v>40513</v>
      </c>
      <c r="B285" s="49" t="n">
        <v>2010</v>
      </c>
      <c r="C285" s="49" t="n">
        <v>12</v>
      </c>
      <c r="D285" s="49" t="s">
        <v>211</v>
      </c>
      <c r="E285" s="54" t="n">
        <v>0</v>
      </c>
      <c r="F285" s="54" t="n">
        <v>227.44</v>
      </c>
      <c r="G285" s="55" t="n">
        <v>0</v>
      </c>
      <c r="H285" s="55" t="n">
        <v>0</v>
      </c>
    </row>
    <row r="286" customFormat="false" ht="15" hidden="false" customHeight="false" outlineLevel="0" collapsed="false">
      <c r="A286" s="60" t="n">
        <v>40513</v>
      </c>
      <c r="B286" s="49" t="n">
        <v>2010</v>
      </c>
      <c r="C286" s="49" t="n">
        <v>12</v>
      </c>
      <c r="D286" s="49" t="s">
        <v>192</v>
      </c>
      <c r="E286" s="54" t="n">
        <v>650.5</v>
      </c>
      <c r="F286" s="54" t="n">
        <v>17</v>
      </c>
      <c r="G286" s="55" t="n">
        <v>2</v>
      </c>
      <c r="H286" s="55" t="n">
        <v>290</v>
      </c>
    </row>
    <row r="287" customFormat="false" ht="15" hidden="false" customHeight="false" outlineLevel="0" collapsed="false">
      <c r="A287" s="60" t="n">
        <v>40513</v>
      </c>
      <c r="B287" s="49" t="n">
        <v>2010</v>
      </c>
      <c r="C287" s="49" t="n">
        <v>12</v>
      </c>
      <c r="D287" s="49" t="s">
        <v>217</v>
      </c>
      <c r="E287" s="54" t="n">
        <v>7705.07</v>
      </c>
      <c r="F287" s="54" t="n">
        <v>0</v>
      </c>
      <c r="G287" s="55" t="n">
        <v>3</v>
      </c>
      <c r="H287" s="55" t="n">
        <v>4093</v>
      </c>
    </row>
    <row r="288" customFormat="false" ht="15" hidden="false" customHeight="false" outlineLevel="0" collapsed="false">
      <c r="A288" s="60" t="n">
        <v>40513</v>
      </c>
      <c r="B288" s="49" t="n">
        <v>2010</v>
      </c>
      <c r="C288" s="49" t="n">
        <v>12</v>
      </c>
      <c r="D288" s="49" t="s">
        <v>225</v>
      </c>
      <c r="E288" s="54" t="n">
        <v>1661.06</v>
      </c>
      <c r="F288" s="54" t="n">
        <v>0</v>
      </c>
      <c r="G288" s="55" t="n">
        <v>4</v>
      </c>
      <c r="H288" s="55" t="n">
        <v>652</v>
      </c>
    </row>
    <row r="289" customFormat="false" ht="15" hidden="false" customHeight="false" outlineLevel="0" collapsed="false">
      <c r="A289" s="60" t="n">
        <v>40513</v>
      </c>
      <c r="B289" s="49" t="n">
        <v>2010</v>
      </c>
      <c r="C289" s="49" t="n">
        <v>12</v>
      </c>
      <c r="D289" s="49" t="s">
        <v>218</v>
      </c>
      <c r="E289" s="54" t="n">
        <v>8754.48</v>
      </c>
      <c r="F289" s="54" t="n">
        <v>0</v>
      </c>
      <c r="G289" s="55" t="n">
        <v>3</v>
      </c>
      <c r="H289" s="55" t="n">
        <v>6809</v>
      </c>
    </row>
    <row r="290" customFormat="false" ht="15" hidden="false" customHeight="false" outlineLevel="0" collapsed="false">
      <c r="A290" s="60" t="n">
        <v>40513</v>
      </c>
      <c r="B290" s="49" t="n">
        <v>2010</v>
      </c>
      <c r="C290" s="49" t="n">
        <v>12</v>
      </c>
      <c r="D290" s="49" t="s">
        <v>193</v>
      </c>
      <c r="E290" s="54" t="n">
        <v>3787.12</v>
      </c>
      <c r="F290" s="54" t="n">
        <v>0</v>
      </c>
      <c r="G290" s="55" t="n">
        <v>2</v>
      </c>
      <c r="H290" s="55" t="n">
        <v>3582</v>
      </c>
    </row>
    <row r="291" customFormat="false" ht="15" hidden="false" customHeight="false" outlineLevel="0" collapsed="false">
      <c r="A291" s="60" t="n">
        <v>40513</v>
      </c>
      <c r="B291" s="49" t="n">
        <v>2010</v>
      </c>
      <c r="C291" s="49" t="n">
        <v>12</v>
      </c>
      <c r="D291" s="49" t="s">
        <v>213</v>
      </c>
      <c r="E291" s="54" t="n">
        <v>248.16</v>
      </c>
      <c r="F291" s="54" t="n">
        <v>0</v>
      </c>
      <c r="G291" s="55" t="n">
        <v>1</v>
      </c>
      <c r="H291" s="55" t="n">
        <v>140</v>
      </c>
    </row>
    <row r="292" customFormat="false" ht="15" hidden="false" customHeight="false" outlineLevel="0" collapsed="false">
      <c r="A292" s="60" t="n">
        <v>40513</v>
      </c>
      <c r="B292" s="49" t="n">
        <v>2010</v>
      </c>
      <c r="C292" s="49" t="n">
        <v>12</v>
      </c>
      <c r="D292" s="49" t="s">
        <v>197</v>
      </c>
      <c r="E292" s="54" t="n">
        <v>2047.97</v>
      </c>
      <c r="F292" s="54" t="n">
        <v>59.85</v>
      </c>
      <c r="G292" s="55" t="n">
        <v>6</v>
      </c>
      <c r="H292" s="55" t="n">
        <v>970</v>
      </c>
    </row>
    <row r="293" customFormat="false" ht="15" hidden="false" customHeight="false" outlineLevel="0" collapsed="false">
      <c r="A293" s="60" t="n">
        <v>40513</v>
      </c>
      <c r="B293" s="49" t="n">
        <v>2010</v>
      </c>
      <c r="C293" s="49" t="n">
        <v>12</v>
      </c>
      <c r="D293" s="49" t="s">
        <v>196</v>
      </c>
      <c r="E293" s="54" t="n">
        <v>1703.73</v>
      </c>
      <c r="F293" s="54" t="n">
        <v>0</v>
      </c>
      <c r="G293" s="55" t="n">
        <v>4</v>
      </c>
      <c r="H293" s="55" t="n">
        <v>862</v>
      </c>
    </row>
    <row r="294" customFormat="false" ht="15" hidden="false" customHeight="false" outlineLevel="0" collapsed="false">
      <c r="A294" s="60" t="n">
        <v>40513</v>
      </c>
      <c r="B294" s="49" t="n">
        <v>2010</v>
      </c>
      <c r="C294" s="49" t="n">
        <v>12</v>
      </c>
      <c r="D294" s="49" t="s">
        <v>210</v>
      </c>
      <c r="E294" s="54" t="n">
        <v>3834.3</v>
      </c>
      <c r="F294" s="54" t="n">
        <v>1188</v>
      </c>
      <c r="G294" s="55" t="n">
        <v>2</v>
      </c>
      <c r="H294" s="55" t="n">
        <v>3954</v>
      </c>
    </row>
    <row r="295" customFormat="false" ht="15" hidden="false" customHeight="false" outlineLevel="0" collapsed="false">
      <c r="A295" s="60" t="n">
        <v>40513</v>
      </c>
      <c r="B295" s="49" t="n">
        <v>2010</v>
      </c>
      <c r="C295" s="49" t="n">
        <v>12</v>
      </c>
      <c r="D295" s="49" t="s">
        <v>198</v>
      </c>
      <c r="E295" s="54" t="n">
        <v>1224.92</v>
      </c>
      <c r="F295" s="54" t="n">
        <v>0</v>
      </c>
      <c r="G295" s="55" t="n">
        <v>2</v>
      </c>
      <c r="H295" s="55" t="n">
        <v>712</v>
      </c>
    </row>
    <row r="296" customFormat="false" ht="15" hidden="false" customHeight="false" outlineLevel="0" collapsed="false">
      <c r="A296" s="60" t="n">
        <v>40513</v>
      </c>
      <c r="B296" s="49" t="n">
        <v>2010</v>
      </c>
      <c r="C296" s="49" t="n">
        <v>12</v>
      </c>
      <c r="D296" s="49" t="s">
        <v>189</v>
      </c>
      <c r="E296" s="54" t="n">
        <v>705232.85</v>
      </c>
      <c r="F296" s="54" t="n">
        <v>14303.1</v>
      </c>
      <c r="G296" s="55" t="n">
        <v>1440</v>
      </c>
      <c r="H296" s="55" t="n">
        <v>312701</v>
      </c>
    </row>
    <row r="297" customFormat="false" ht="15" hidden="false" customHeight="false" outlineLevel="0" collapsed="false">
      <c r="A297" s="60" t="n">
        <v>40544</v>
      </c>
      <c r="B297" s="49" t="n">
        <v>2011</v>
      </c>
      <c r="C297" s="49" t="n">
        <v>1</v>
      </c>
      <c r="D297" s="49" t="s">
        <v>203</v>
      </c>
      <c r="E297" s="54" t="n">
        <v>9017.71</v>
      </c>
      <c r="F297" s="54" t="n">
        <v>0</v>
      </c>
      <c r="G297" s="55" t="n">
        <v>9</v>
      </c>
      <c r="H297" s="55" t="n">
        <v>5644</v>
      </c>
    </row>
    <row r="298" customFormat="false" ht="15" hidden="false" customHeight="false" outlineLevel="0" collapsed="false">
      <c r="A298" s="60" t="n">
        <v>40544</v>
      </c>
      <c r="B298" s="49" t="n">
        <v>2011</v>
      </c>
      <c r="C298" s="49" t="n">
        <v>1</v>
      </c>
      <c r="D298" s="49" t="s">
        <v>195</v>
      </c>
      <c r="E298" s="54" t="n">
        <v>0</v>
      </c>
      <c r="F298" s="54" t="n">
        <v>205.74</v>
      </c>
      <c r="G298" s="55" t="n">
        <v>0</v>
      </c>
      <c r="H298" s="55" t="n">
        <v>0</v>
      </c>
    </row>
    <row r="299" customFormat="false" ht="15" hidden="false" customHeight="false" outlineLevel="0" collapsed="false">
      <c r="A299" s="60" t="n">
        <v>40544</v>
      </c>
      <c r="B299" s="49" t="n">
        <v>2011</v>
      </c>
      <c r="C299" s="49" t="n">
        <v>1</v>
      </c>
      <c r="D299" s="49" t="s">
        <v>201</v>
      </c>
      <c r="E299" s="54" t="n">
        <v>1080.2</v>
      </c>
      <c r="F299" s="54" t="n">
        <v>46.15</v>
      </c>
      <c r="G299" s="55" t="n">
        <v>3</v>
      </c>
      <c r="H299" s="55" t="n">
        <v>784</v>
      </c>
    </row>
    <row r="300" customFormat="false" ht="15" hidden="false" customHeight="false" outlineLevel="0" collapsed="false">
      <c r="A300" s="60" t="n">
        <v>40544</v>
      </c>
      <c r="B300" s="49" t="n">
        <v>2011</v>
      </c>
      <c r="C300" s="49" t="n">
        <v>1</v>
      </c>
      <c r="D300" s="49" t="s">
        <v>223</v>
      </c>
      <c r="E300" s="54" t="n">
        <v>675.58</v>
      </c>
      <c r="F300" s="54" t="n">
        <v>30.5</v>
      </c>
      <c r="G300" s="55" t="n">
        <v>1</v>
      </c>
      <c r="H300" s="55" t="n">
        <v>259</v>
      </c>
    </row>
    <row r="301" customFormat="false" ht="15" hidden="false" customHeight="false" outlineLevel="0" collapsed="false">
      <c r="A301" s="60" t="n">
        <v>40544</v>
      </c>
      <c r="B301" s="49" t="n">
        <v>2011</v>
      </c>
      <c r="C301" s="49" t="n">
        <v>1</v>
      </c>
      <c r="D301" s="49" t="s">
        <v>200</v>
      </c>
      <c r="E301" s="54" t="n">
        <v>547.5</v>
      </c>
      <c r="F301" s="54" t="n">
        <v>0</v>
      </c>
      <c r="G301" s="55" t="n">
        <v>1</v>
      </c>
      <c r="H301" s="55" t="n">
        <v>144</v>
      </c>
    </row>
    <row r="302" customFormat="false" ht="15" hidden="false" customHeight="false" outlineLevel="0" collapsed="false">
      <c r="A302" s="60" t="n">
        <v>40544</v>
      </c>
      <c r="B302" s="49" t="n">
        <v>2011</v>
      </c>
      <c r="C302" s="49" t="n">
        <v>1</v>
      </c>
      <c r="D302" s="49" t="s">
        <v>222</v>
      </c>
      <c r="E302" s="54" t="n">
        <v>21704.19</v>
      </c>
      <c r="F302" s="54" t="n">
        <v>197.67</v>
      </c>
      <c r="G302" s="55" t="n">
        <v>7</v>
      </c>
      <c r="H302" s="55" t="n">
        <v>8790</v>
      </c>
    </row>
    <row r="303" customFormat="false" ht="15" hidden="false" customHeight="false" outlineLevel="0" collapsed="false">
      <c r="A303" s="60" t="n">
        <v>40544</v>
      </c>
      <c r="B303" s="49" t="n">
        <v>2011</v>
      </c>
      <c r="C303" s="49" t="n">
        <v>1</v>
      </c>
      <c r="D303" s="49" t="s">
        <v>191</v>
      </c>
      <c r="E303" s="54" t="n">
        <v>769.02</v>
      </c>
      <c r="F303" s="54" t="n">
        <v>0</v>
      </c>
      <c r="G303" s="55" t="n">
        <v>2</v>
      </c>
      <c r="H303" s="55" t="n">
        <v>762</v>
      </c>
    </row>
    <row r="304" customFormat="false" ht="15" hidden="false" customHeight="false" outlineLevel="0" collapsed="false">
      <c r="A304" s="60" t="n">
        <v>40544</v>
      </c>
      <c r="B304" s="49" t="n">
        <v>2011</v>
      </c>
      <c r="C304" s="49" t="n">
        <v>1</v>
      </c>
      <c r="D304" s="49" t="s">
        <v>205</v>
      </c>
      <c r="E304" s="54" t="n">
        <v>16174.12</v>
      </c>
      <c r="F304" s="54" t="n">
        <v>183.05</v>
      </c>
      <c r="G304" s="55" t="n">
        <v>28</v>
      </c>
      <c r="H304" s="55" t="n">
        <v>9112</v>
      </c>
    </row>
    <row r="305" customFormat="false" ht="15" hidden="false" customHeight="false" outlineLevel="0" collapsed="false">
      <c r="A305" s="60" t="n">
        <v>40544</v>
      </c>
      <c r="B305" s="49" t="n">
        <v>2011</v>
      </c>
      <c r="C305" s="49" t="n">
        <v>1</v>
      </c>
      <c r="D305" s="49" t="s">
        <v>206</v>
      </c>
      <c r="E305" s="54" t="n">
        <v>15296.84</v>
      </c>
      <c r="F305" s="54" t="n">
        <v>459.41</v>
      </c>
      <c r="G305" s="55" t="n">
        <v>31</v>
      </c>
      <c r="H305" s="55" t="n">
        <v>8965</v>
      </c>
    </row>
    <row r="306" customFormat="false" ht="15" hidden="false" customHeight="false" outlineLevel="0" collapsed="false">
      <c r="A306" s="60" t="n">
        <v>40544</v>
      </c>
      <c r="B306" s="49" t="n">
        <v>2011</v>
      </c>
      <c r="C306" s="49" t="n">
        <v>1</v>
      </c>
      <c r="D306" s="49" t="s">
        <v>209</v>
      </c>
      <c r="E306" s="54" t="n">
        <v>2661.24</v>
      </c>
      <c r="F306" s="54" t="n">
        <v>0</v>
      </c>
      <c r="G306" s="55" t="n">
        <v>1</v>
      </c>
      <c r="H306" s="55" t="n">
        <v>526</v>
      </c>
    </row>
    <row r="307" customFormat="false" ht="15" hidden="false" customHeight="false" outlineLevel="0" collapsed="false">
      <c r="A307" s="60" t="n">
        <v>40544</v>
      </c>
      <c r="B307" s="49" t="n">
        <v>2011</v>
      </c>
      <c r="C307" s="49" t="n">
        <v>1</v>
      </c>
      <c r="D307" s="49" t="s">
        <v>234</v>
      </c>
      <c r="E307" s="54" t="n">
        <v>2230.96</v>
      </c>
      <c r="F307" s="54" t="n">
        <v>0</v>
      </c>
      <c r="G307" s="55" t="n">
        <v>1</v>
      </c>
      <c r="H307" s="55" t="n">
        <v>1061</v>
      </c>
    </row>
    <row r="308" customFormat="false" ht="15" hidden="false" customHeight="false" outlineLevel="0" collapsed="false">
      <c r="A308" s="60" t="n">
        <v>40544</v>
      </c>
      <c r="B308" s="49" t="n">
        <v>2011</v>
      </c>
      <c r="C308" s="49" t="n">
        <v>1</v>
      </c>
      <c r="D308" s="49" t="s">
        <v>190</v>
      </c>
      <c r="E308" s="54" t="n">
        <v>475.39</v>
      </c>
      <c r="F308" s="54" t="n">
        <v>0</v>
      </c>
      <c r="G308" s="55" t="n">
        <v>1</v>
      </c>
      <c r="H308" s="55" t="n">
        <v>315</v>
      </c>
    </row>
    <row r="309" customFormat="false" ht="15" hidden="false" customHeight="false" outlineLevel="0" collapsed="false">
      <c r="A309" s="60" t="n">
        <v>40544</v>
      </c>
      <c r="B309" s="49" t="n">
        <v>2011</v>
      </c>
      <c r="C309" s="49" t="n">
        <v>1</v>
      </c>
      <c r="D309" s="49" t="s">
        <v>211</v>
      </c>
      <c r="E309" s="54" t="n">
        <v>379.84</v>
      </c>
      <c r="F309" s="54" t="n">
        <v>0</v>
      </c>
      <c r="G309" s="55" t="n">
        <v>1</v>
      </c>
      <c r="H309" s="55" t="n">
        <v>100</v>
      </c>
    </row>
    <row r="310" customFormat="false" ht="15" hidden="false" customHeight="false" outlineLevel="0" collapsed="false">
      <c r="A310" s="60" t="n">
        <v>40544</v>
      </c>
      <c r="B310" s="49" t="n">
        <v>2011</v>
      </c>
      <c r="C310" s="49" t="n">
        <v>1</v>
      </c>
      <c r="D310" s="49" t="s">
        <v>192</v>
      </c>
      <c r="E310" s="54" t="n">
        <v>2066.51</v>
      </c>
      <c r="F310" s="54" t="n">
        <v>41.15</v>
      </c>
      <c r="G310" s="55" t="n">
        <v>3</v>
      </c>
      <c r="H310" s="55" t="n">
        <v>1109</v>
      </c>
    </row>
    <row r="311" customFormat="false" ht="15" hidden="false" customHeight="false" outlineLevel="0" collapsed="false">
      <c r="A311" s="60" t="n">
        <v>40544</v>
      </c>
      <c r="B311" s="49" t="n">
        <v>2011</v>
      </c>
      <c r="C311" s="49" t="n">
        <v>1</v>
      </c>
      <c r="D311" s="49" t="s">
        <v>217</v>
      </c>
      <c r="E311" s="54" t="n">
        <v>0</v>
      </c>
      <c r="F311" s="54" t="n">
        <v>109.8</v>
      </c>
      <c r="G311" s="55" t="n">
        <v>0</v>
      </c>
      <c r="H311" s="55" t="n">
        <v>0</v>
      </c>
    </row>
    <row r="312" customFormat="false" ht="15" hidden="false" customHeight="false" outlineLevel="0" collapsed="false">
      <c r="A312" s="60" t="n">
        <v>40544</v>
      </c>
      <c r="B312" s="49" t="n">
        <v>2011</v>
      </c>
      <c r="C312" s="49" t="n">
        <v>1</v>
      </c>
      <c r="D312" s="49" t="s">
        <v>219</v>
      </c>
      <c r="E312" s="54" t="n">
        <v>1693.88</v>
      </c>
      <c r="F312" s="54" t="n">
        <v>0</v>
      </c>
      <c r="G312" s="55" t="n">
        <v>1</v>
      </c>
      <c r="H312" s="55" t="n">
        <v>386</v>
      </c>
    </row>
    <row r="313" customFormat="false" ht="15" hidden="false" customHeight="false" outlineLevel="0" collapsed="false">
      <c r="A313" s="60" t="n">
        <v>40544</v>
      </c>
      <c r="B313" s="49" t="n">
        <v>2011</v>
      </c>
      <c r="C313" s="49" t="n">
        <v>1</v>
      </c>
      <c r="D313" s="49" t="s">
        <v>218</v>
      </c>
      <c r="E313" s="54" t="n">
        <v>26596.16</v>
      </c>
      <c r="F313" s="54" t="n">
        <v>0</v>
      </c>
      <c r="G313" s="55" t="n">
        <v>5</v>
      </c>
      <c r="H313" s="55" t="n">
        <v>20416</v>
      </c>
    </row>
    <row r="314" customFormat="false" ht="15" hidden="false" customHeight="false" outlineLevel="0" collapsed="false">
      <c r="A314" s="60" t="n">
        <v>40544</v>
      </c>
      <c r="B314" s="49" t="n">
        <v>2011</v>
      </c>
      <c r="C314" s="49" t="n">
        <v>1</v>
      </c>
      <c r="D314" s="49" t="s">
        <v>213</v>
      </c>
      <c r="E314" s="54" t="n">
        <v>613.22</v>
      </c>
      <c r="F314" s="54" t="n">
        <v>0</v>
      </c>
      <c r="G314" s="55" t="n">
        <v>1</v>
      </c>
      <c r="H314" s="55" t="n">
        <v>288</v>
      </c>
    </row>
    <row r="315" customFormat="false" ht="15" hidden="false" customHeight="false" outlineLevel="0" collapsed="false">
      <c r="A315" s="60" t="n">
        <v>40544</v>
      </c>
      <c r="B315" s="49" t="n">
        <v>2011</v>
      </c>
      <c r="C315" s="49" t="n">
        <v>1</v>
      </c>
      <c r="D315" s="49" t="s">
        <v>197</v>
      </c>
      <c r="E315" s="54" t="n">
        <v>3479.71</v>
      </c>
      <c r="F315" s="54" t="n">
        <v>57.6</v>
      </c>
      <c r="G315" s="55" t="n">
        <v>4</v>
      </c>
      <c r="H315" s="55" t="n">
        <v>2067</v>
      </c>
    </row>
    <row r="316" customFormat="false" ht="15" hidden="false" customHeight="false" outlineLevel="0" collapsed="false">
      <c r="A316" s="60" t="n">
        <v>40544</v>
      </c>
      <c r="B316" s="49" t="n">
        <v>2011</v>
      </c>
      <c r="C316" s="49" t="n">
        <v>1</v>
      </c>
      <c r="D316" s="49" t="s">
        <v>215</v>
      </c>
      <c r="E316" s="54" t="n">
        <v>2053.07</v>
      </c>
      <c r="F316" s="54" t="n">
        <v>0</v>
      </c>
      <c r="G316" s="55" t="n">
        <v>1</v>
      </c>
      <c r="H316" s="55" t="n">
        <v>1091</v>
      </c>
    </row>
    <row r="317" customFormat="false" ht="15" hidden="false" customHeight="false" outlineLevel="0" collapsed="false">
      <c r="A317" s="60" t="n">
        <v>40544</v>
      </c>
      <c r="B317" s="49" t="n">
        <v>2011</v>
      </c>
      <c r="C317" s="49" t="n">
        <v>1</v>
      </c>
      <c r="D317" s="49" t="s">
        <v>196</v>
      </c>
      <c r="E317" s="54" t="n">
        <v>9694.09</v>
      </c>
      <c r="F317" s="54" t="n">
        <v>65.7</v>
      </c>
      <c r="G317" s="55" t="n">
        <v>8</v>
      </c>
      <c r="H317" s="55" t="n">
        <v>3831</v>
      </c>
    </row>
    <row r="318" customFormat="false" ht="15" hidden="false" customHeight="false" outlineLevel="0" collapsed="false">
      <c r="A318" s="60" t="n">
        <v>40544</v>
      </c>
      <c r="B318" s="49" t="n">
        <v>2011</v>
      </c>
      <c r="C318" s="49" t="n">
        <v>1</v>
      </c>
      <c r="D318" s="49" t="s">
        <v>210</v>
      </c>
      <c r="E318" s="54" t="n">
        <v>3286.32</v>
      </c>
      <c r="F318" s="54" t="n">
        <v>0</v>
      </c>
      <c r="G318" s="55" t="n">
        <v>2</v>
      </c>
      <c r="H318" s="55" t="n">
        <v>3092</v>
      </c>
    </row>
    <row r="319" customFormat="false" ht="15" hidden="false" customHeight="false" outlineLevel="0" collapsed="false">
      <c r="A319" s="60" t="n">
        <v>40544</v>
      </c>
      <c r="B319" s="49" t="n">
        <v>2011</v>
      </c>
      <c r="C319" s="49" t="n">
        <v>1</v>
      </c>
      <c r="D319" s="49" t="s">
        <v>198</v>
      </c>
      <c r="E319" s="54" t="n">
        <v>4031.23</v>
      </c>
      <c r="F319" s="54" t="n">
        <v>0</v>
      </c>
      <c r="G319" s="55" t="n">
        <v>3</v>
      </c>
      <c r="H319" s="55" t="n">
        <v>2988</v>
      </c>
    </row>
    <row r="320" customFormat="false" ht="15" hidden="false" customHeight="false" outlineLevel="0" collapsed="false">
      <c r="A320" s="60" t="n">
        <v>40544</v>
      </c>
      <c r="B320" s="49" t="n">
        <v>2011</v>
      </c>
      <c r="C320" s="49" t="n">
        <v>1</v>
      </c>
      <c r="D320" s="49" t="s">
        <v>189</v>
      </c>
      <c r="E320" s="54" t="n">
        <v>545853.46</v>
      </c>
      <c r="F320" s="54" t="n">
        <v>90128.28</v>
      </c>
      <c r="G320" s="55" t="n">
        <v>967</v>
      </c>
      <c r="H320" s="55" t="n">
        <v>315008</v>
      </c>
    </row>
    <row r="321" customFormat="false" ht="15" hidden="false" customHeight="false" outlineLevel="0" collapsed="false">
      <c r="A321" s="60" t="n">
        <v>40575</v>
      </c>
      <c r="B321" s="49" t="n">
        <v>2011</v>
      </c>
      <c r="C321" s="49" t="n">
        <v>2</v>
      </c>
      <c r="D321" s="49" t="s">
        <v>203</v>
      </c>
      <c r="E321" s="54" t="n">
        <v>14695.42</v>
      </c>
      <c r="F321" s="54" t="n">
        <v>67.95</v>
      </c>
      <c r="G321" s="55" t="n">
        <v>5</v>
      </c>
      <c r="H321" s="55" t="n">
        <v>8680</v>
      </c>
    </row>
    <row r="322" customFormat="false" ht="15" hidden="false" customHeight="false" outlineLevel="0" collapsed="false">
      <c r="A322" s="60" t="n">
        <v>40575</v>
      </c>
      <c r="B322" s="49" t="n">
        <v>2011</v>
      </c>
      <c r="C322" s="49" t="n">
        <v>2</v>
      </c>
      <c r="D322" s="49" t="s">
        <v>199</v>
      </c>
      <c r="E322" s="54" t="n">
        <v>438.36</v>
      </c>
      <c r="F322" s="54" t="n">
        <v>0</v>
      </c>
      <c r="G322" s="55" t="n">
        <v>2</v>
      </c>
      <c r="H322" s="55" t="n">
        <v>340</v>
      </c>
    </row>
    <row r="323" customFormat="false" ht="15" hidden="false" customHeight="false" outlineLevel="0" collapsed="false">
      <c r="A323" s="60" t="n">
        <v>40575</v>
      </c>
      <c r="B323" s="49" t="n">
        <v>2011</v>
      </c>
      <c r="C323" s="49" t="n">
        <v>2</v>
      </c>
      <c r="D323" s="49" t="s">
        <v>201</v>
      </c>
      <c r="E323" s="54" t="n">
        <v>1926.07</v>
      </c>
      <c r="F323" s="54" t="n">
        <v>19.75</v>
      </c>
      <c r="G323" s="55" t="n">
        <v>8</v>
      </c>
      <c r="H323" s="55" t="n">
        <v>1085</v>
      </c>
    </row>
    <row r="324" customFormat="false" ht="15" hidden="false" customHeight="false" outlineLevel="0" collapsed="false">
      <c r="A324" s="60" t="n">
        <v>40575</v>
      </c>
      <c r="B324" s="49" t="n">
        <v>2011</v>
      </c>
      <c r="C324" s="49" t="n">
        <v>2</v>
      </c>
      <c r="D324" s="49" t="s">
        <v>223</v>
      </c>
      <c r="E324" s="54" t="n">
        <v>1784.71</v>
      </c>
      <c r="F324" s="54" t="n">
        <v>0</v>
      </c>
      <c r="G324" s="55" t="n">
        <v>1</v>
      </c>
      <c r="H324" s="55" t="n">
        <v>935</v>
      </c>
    </row>
    <row r="325" customFormat="false" ht="15" hidden="false" customHeight="false" outlineLevel="0" collapsed="false">
      <c r="A325" s="60" t="n">
        <v>40575</v>
      </c>
      <c r="B325" s="49" t="n">
        <v>2011</v>
      </c>
      <c r="C325" s="49" t="n">
        <v>2</v>
      </c>
      <c r="D325" s="49" t="s">
        <v>200</v>
      </c>
      <c r="E325" s="54" t="n">
        <v>3998.55</v>
      </c>
      <c r="F325" s="54" t="n">
        <v>0</v>
      </c>
      <c r="G325" s="55" t="n">
        <v>4</v>
      </c>
      <c r="H325" s="55" t="n">
        <v>2189</v>
      </c>
    </row>
    <row r="326" customFormat="false" ht="15" hidden="false" customHeight="false" outlineLevel="0" collapsed="false">
      <c r="A326" s="60" t="n">
        <v>40575</v>
      </c>
      <c r="B326" s="49" t="n">
        <v>2011</v>
      </c>
      <c r="C326" s="49" t="n">
        <v>2</v>
      </c>
      <c r="D326" s="49" t="s">
        <v>221</v>
      </c>
      <c r="E326" s="54" t="n">
        <v>549.26</v>
      </c>
      <c r="F326" s="54" t="n">
        <v>0</v>
      </c>
      <c r="G326" s="55" t="n">
        <v>1</v>
      </c>
      <c r="H326" s="55" t="n">
        <v>346</v>
      </c>
    </row>
    <row r="327" customFormat="false" ht="15" hidden="false" customHeight="false" outlineLevel="0" collapsed="false">
      <c r="A327" s="60" t="n">
        <v>40575</v>
      </c>
      <c r="B327" s="49" t="n">
        <v>2011</v>
      </c>
      <c r="C327" s="49" t="n">
        <v>2</v>
      </c>
      <c r="D327" s="49" t="s">
        <v>202</v>
      </c>
      <c r="E327" s="54" t="n">
        <v>363.22</v>
      </c>
      <c r="F327" s="54" t="n">
        <v>0</v>
      </c>
      <c r="G327" s="55" t="n">
        <v>1</v>
      </c>
      <c r="H327" s="55" t="n">
        <v>222</v>
      </c>
    </row>
    <row r="328" customFormat="false" ht="15" hidden="false" customHeight="false" outlineLevel="0" collapsed="false">
      <c r="A328" s="60" t="n">
        <v>40575</v>
      </c>
      <c r="B328" s="49" t="n">
        <v>2011</v>
      </c>
      <c r="C328" s="49" t="n">
        <v>2</v>
      </c>
      <c r="D328" s="49" t="s">
        <v>222</v>
      </c>
      <c r="E328" s="54" t="n">
        <v>12038.74</v>
      </c>
      <c r="F328" s="54" t="n">
        <v>2574.6</v>
      </c>
      <c r="G328" s="55" t="n">
        <v>13</v>
      </c>
      <c r="H328" s="55" t="n">
        <v>5964</v>
      </c>
    </row>
    <row r="329" customFormat="false" ht="15" hidden="false" customHeight="false" outlineLevel="0" collapsed="false">
      <c r="A329" s="60" t="n">
        <v>40575</v>
      </c>
      <c r="B329" s="49" t="n">
        <v>2011</v>
      </c>
      <c r="C329" s="49" t="n">
        <v>2</v>
      </c>
      <c r="D329" s="49" t="s">
        <v>191</v>
      </c>
      <c r="E329" s="54" t="n">
        <v>165.16</v>
      </c>
      <c r="F329" s="54" t="n">
        <v>0</v>
      </c>
      <c r="G329" s="55" t="n">
        <v>1</v>
      </c>
      <c r="H329" s="55" t="n">
        <v>140</v>
      </c>
    </row>
    <row r="330" customFormat="false" ht="15" hidden="false" customHeight="false" outlineLevel="0" collapsed="false">
      <c r="A330" s="60" t="n">
        <v>40575</v>
      </c>
      <c r="B330" s="49" t="n">
        <v>2011</v>
      </c>
      <c r="C330" s="49" t="n">
        <v>2</v>
      </c>
      <c r="D330" s="49" t="s">
        <v>205</v>
      </c>
      <c r="E330" s="54" t="n">
        <v>7687.96</v>
      </c>
      <c r="F330" s="54" t="n">
        <v>41.05</v>
      </c>
      <c r="G330" s="55" t="n">
        <v>21</v>
      </c>
      <c r="H330" s="55" t="n">
        <v>5294</v>
      </c>
    </row>
    <row r="331" customFormat="false" ht="15" hidden="false" customHeight="false" outlineLevel="0" collapsed="false">
      <c r="A331" s="60" t="n">
        <v>40575</v>
      </c>
      <c r="B331" s="49" t="n">
        <v>2011</v>
      </c>
      <c r="C331" s="49" t="n">
        <v>2</v>
      </c>
      <c r="D331" s="49" t="s">
        <v>206</v>
      </c>
      <c r="E331" s="54" t="n">
        <v>8825.05</v>
      </c>
      <c r="F331" s="54" t="n">
        <v>575.81</v>
      </c>
      <c r="G331" s="55" t="n">
        <v>19</v>
      </c>
      <c r="H331" s="55" t="n">
        <v>4203</v>
      </c>
    </row>
    <row r="332" customFormat="false" ht="15" hidden="false" customHeight="false" outlineLevel="0" collapsed="false">
      <c r="A332" s="60" t="n">
        <v>40575</v>
      </c>
      <c r="B332" s="49" t="n">
        <v>2011</v>
      </c>
      <c r="C332" s="49" t="n">
        <v>2</v>
      </c>
      <c r="D332" s="49" t="s">
        <v>211</v>
      </c>
      <c r="E332" s="54" t="n">
        <v>779.1</v>
      </c>
      <c r="F332" s="54" t="n">
        <v>0</v>
      </c>
      <c r="G332" s="55" t="n">
        <v>1</v>
      </c>
      <c r="H332" s="55" t="n">
        <v>286</v>
      </c>
    </row>
    <row r="333" customFormat="false" ht="15" hidden="false" customHeight="false" outlineLevel="0" collapsed="false">
      <c r="A333" s="60" t="n">
        <v>40575</v>
      </c>
      <c r="B333" s="49" t="n">
        <v>2011</v>
      </c>
      <c r="C333" s="49" t="n">
        <v>2</v>
      </c>
      <c r="D333" s="49" t="s">
        <v>192</v>
      </c>
      <c r="E333" s="54" t="n">
        <v>228</v>
      </c>
      <c r="F333" s="54" t="n">
        <v>0</v>
      </c>
      <c r="G333" s="55" t="n">
        <v>1</v>
      </c>
      <c r="H333" s="55" t="n">
        <v>110</v>
      </c>
    </row>
    <row r="334" customFormat="false" ht="15" hidden="false" customHeight="false" outlineLevel="0" collapsed="false">
      <c r="A334" s="60" t="n">
        <v>40575</v>
      </c>
      <c r="B334" s="49" t="n">
        <v>2011</v>
      </c>
      <c r="C334" s="49" t="n">
        <v>2</v>
      </c>
      <c r="D334" s="49" t="s">
        <v>217</v>
      </c>
      <c r="E334" s="54" t="n">
        <v>5780.81</v>
      </c>
      <c r="F334" s="54" t="n">
        <v>0</v>
      </c>
      <c r="G334" s="55" t="n">
        <v>2</v>
      </c>
      <c r="H334" s="55" t="n">
        <v>2999</v>
      </c>
    </row>
    <row r="335" customFormat="false" ht="15" hidden="false" customHeight="false" outlineLevel="0" collapsed="false">
      <c r="A335" s="60" t="n">
        <v>40575</v>
      </c>
      <c r="B335" s="49" t="n">
        <v>2011</v>
      </c>
      <c r="C335" s="49" t="n">
        <v>2</v>
      </c>
      <c r="D335" s="49" t="s">
        <v>218</v>
      </c>
      <c r="E335" s="54" t="n">
        <v>22831.91</v>
      </c>
      <c r="F335" s="54" t="n">
        <v>34.8</v>
      </c>
      <c r="G335" s="55" t="n">
        <v>5</v>
      </c>
      <c r="H335" s="55" t="n">
        <v>16375</v>
      </c>
    </row>
    <row r="336" customFormat="false" ht="15" hidden="false" customHeight="false" outlineLevel="0" collapsed="false">
      <c r="A336" s="60" t="n">
        <v>40575</v>
      </c>
      <c r="B336" s="49" t="n">
        <v>2011</v>
      </c>
      <c r="C336" s="49" t="n">
        <v>2</v>
      </c>
      <c r="D336" s="49" t="s">
        <v>193</v>
      </c>
      <c r="E336" s="54" t="n">
        <v>590.9</v>
      </c>
      <c r="F336" s="54" t="n">
        <v>0</v>
      </c>
      <c r="G336" s="55" t="n">
        <v>2</v>
      </c>
      <c r="H336" s="55" t="n">
        <v>294</v>
      </c>
    </row>
    <row r="337" customFormat="false" ht="15" hidden="false" customHeight="false" outlineLevel="0" collapsed="false">
      <c r="A337" s="60" t="n">
        <v>40575</v>
      </c>
      <c r="B337" s="49" t="n">
        <v>2011</v>
      </c>
      <c r="C337" s="49" t="n">
        <v>2</v>
      </c>
      <c r="D337" s="49" t="s">
        <v>213</v>
      </c>
      <c r="E337" s="54" t="n">
        <v>604.05</v>
      </c>
      <c r="F337" s="54" t="n">
        <v>0</v>
      </c>
      <c r="G337" s="55" t="n">
        <v>2</v>
      </c>
      <c r="H337" s="55" t="n">
        <v>297</v>
      </c>
    </row>
    <row r="338" customFormat="false" ht="15" hidden="false" customHeight="false" outlineLevel="0" collapsed="false">
      <c r="A338" s="60" t="n">
        <v>40575</v>
      </c>
      <c r="B338" s="49" t="n">
        <v>2011</v>
      </c>
      <c r="C338" s="49" t="n">
        <v>2</v>
      </c>
      <c r="D338" s="49" t="s">
        <v>197</v>
      </c>
      <c r="E338" s="54" t="n">
        <v>1017.9</v>
      </c>
      <c r="F338" s="54" t="n">
        <v>0</v>
      </c>
      <c r="G338" s="55" t="n">
        <v>2</v>
      </c>
      <c r="H338" s="55" t="n">
        <v>551</v>
      </c>
    </row>
    <row r="339" customFormat="false" ht="15" hidden="false" customHeight="false" outlineLevel="0" collapsed="false">
      <c r="A339" s="60" t="n">
        <v>40575</v>
      </c>
      <c r="B339" s="49" t="n">
        <v>2011</v>
      </c>
      <c r="C339" s="49" t="n">
        <v>2</v>
      </c>
      <c r="D339" s="49" t="s">
        <v>212</v>
      </c>
      <c r="E339" s="54" t="n">
        <v>145.92</v>
      </c>
      <c r="F339" s="54" t="n">
        <v>0</v>
      </c>
      <c r="G339" s="55" t="n">
        <v>1</v>
      </c>
      <c r="H339" s="55" t="n">
        <v>80</v>
      </c>
    </row>
    <row r="340" customFormat="false" ht="15" hidden="false" customHeight="false" outlineLevel="0" collapsed="false">
      <c r="A340" s="60" t="n">
        <v>40575</v>
      </c>
      <c r="B340" s="49" t="n">
        <v>2011</v>
      </c>
      <c r="C340" s="49" t="n">
        <v>2</v>
      </c>
      <c r="D340" s="49" t="s">
        <v>196</v>
      </c>
      <c r="E340" s="54" t="n">
        <v>1722.5</v>
      </c>
      <c r="F340" s="54" t="n">
        <v>20.8</v>
      </c>
      <c r="G340" s="55" t="n">
        <v>4</v>
      </c>
      <c r="H340" s="55" t="n">
        <v>856</v>
      </c>
    </row>
    <row r="341" customFormat="false" ht="15" hidden="false" customHeight="false" outlineLevel="0" collapsed="false">
      <c r="A341" s="60" t="n">
        <v>40575</v>
      </c>
      <c r="B341" s="49" t="n">
        <v>2011</v>
      </c>
      <c r="C341" s="49" t="n">
        <v>2</v>
      </c>
      <c r="D341" s="49" t="s">
        <v>210</v>
      </c>
      <c r="E341" s="54" t="n">
        <v>469.5</v>
      </c>
      <c r="F341" s="54" t="n">
        <v>0</v>
      </c>
      <c r="G341" s="55" t="n">
        <v>1</v>
      </c>
      <c r="H341" s="55" t="n">
        <v>249</v>
      </c>
    </row>
    <row r="342" customFormat="false" ht="15" hidden="false" customHeight="false" outlineLevel="0" collapsed="false">
      <c r="A342" s="60" t="n">
        <v>40575</v>
      </c>
      <c r="B342" s="49" t="n">
        <v>2011</v>
      </c>
      <c r="C342" s="49" t="n">
        <v>2</v>
      </c>
      <c r="D342" s="49" t="s">
        <v>198</v>
      </c>
      <c r="E342" s="54" t="n">
        <v>2374.92</v>
      </c>
      <c r="F342" s="54" t="n">
        <v>12.25</v>
      </c>
      <c r="G342" s="55" t="n">
        <v>5</v>
      </c>
      <c r="H342" s="55" t="n">
        <v>1100</v>
      </c>
    </row>
    <row r="343" customFormat="false" ht="15" hidden="false" customHeight="false" outlineLevel="0" collapsed="false">
      <c r="A343" s="60" t="n">
        <v>40575</v>
      </c>
      <c r="B343" s="49" t="n">
        <v>2011</v>
      </c>
      <c r="C343" s="49" t="n">
        <v>2</v>
      </c>
      <c r="D343" s="49" t="s">
        <v>214</v>
      </c>
      <c r="E343" s="54" t="n">
        <v>889.24</v>
      </c>
      <c r="F343" s="54" t="n">
        <v>0</v>
      </c>
      <c r="G343" s="55" t="n">
        <v>1</v>
      </c>
      <c r="H343" s="55" t="n">
        <v>496</v>
      </c>
    </row>
    <row r="344" customFormat="false" ht="15" hidden="false" customHeight="false" outlineLevel="0" collapsed="false">
      <c r="A344" s="60" t="n">
        <v>40575</v>
      </c>
      <c r="B344" s="49" t="n">
        <v>2011</v>
      </c>
      <c r="C344" s="49" t="n">
        <v>2</v>
      </c>
      <c r="D344" s="49" t="s">
        <v>189</v>
      </c>
      <c r="E344" s="54" t="n">
        <v>417892.62</v>
      </c>
      <c r="F344" s="54" t="n">
        <v>4988.51</v>
      </c>
      <c r="G344" s="55" t="n">
        <v>990</v>
      </c>
      <c r="H344" s="55" t="n">
        <v>229536</v>
      </c>
    </row>
    <row r="345" customFormat="false" ht="15" hidden="false" customHeight="false" outlineLevel="0" collapsed="false">
      <c r="A345" s="60" t="n">
        <v>40603</v>
      </c>
      <c r="B345" s="49" t="n">
        <v>2011</v>
      </c>
      <c r="C345" s="49" t="n">
        <v>3</v>
      </c>
      <c r="D345" s="49" t="s">
        <v>203</v>
      </c>
      <c r="E345" s="54" t="n">
        <v>17223.99</v>
      </c>
      <c r="F345" s="54" t="n">
        <v>168.7</v>
      </c>
      <c r="G345" s="55" t="n">
        <v>3</v>
      </c>
      <c r="H345" s="55" t="n">
        <v>10439</v>
      </c>
    </row>
    <row r="346" customFormat="false" ht="15" hidden="false" customHeight="false" outlineLevel="0" collapsed="false">
      <c r="A346" s="60" t="n">
        <v>40603</v>
      </c>
      <c r="B346" s="49" t="n">
        <v>2011</v>
      </c>
      <c r="C346" s="49" t="n">
        <v>3</v>
      </c>
      <c r="D346" s="49" t="s">
        <v>199</v>
      </c>
      <c r="E346" s="54" t="n">
        <v>1308.12</v>
      </c>
      <c r="F346" s="54" t="n">
        <v>0</v>
      </c>
      <c r="G346" s="55" t="n">
        <v>2</v>
      </c>
      <c r="H346" s="55" t="n">
        <v>972</v>
      </c>
    </row>
    <row r="347" customFormat="false" ht="15" hidden="false" customHeight="false" outlineLevel="0" collapsed="false">
      <c r="A347" s="60" t="n">
        <v>40603</v>
      </c>
      <c r="B347" s="49" t="n">
        <v>2011</v>
      </c>
      <c r="C347" s="49" t="n">
        <v>3</v>
      </c>
      <c r="D347" s="49" t="s">
        <v>201</v>
      </c>
      <c r="E347" s="54" t="n">
        <v>2994.98</v>
      </c>
      <c r="F347" s="54" t="n">
        <v>18.4</v>
      </c>
      <c r="G347" s="55" t="n">
        <v>9</v>
      </c>
      <c r="H347" s="55" t="n">
        <v>1760</v>
      </c>
    </row>
    <row r="348" customFormat="false" ht="15" hidden="false" customHeight="false" outlineLevel="0" collapsed="false">
      <c r="A348" s="60" t="n">
        <v>40603</v>
      </c>
      <c r="B348" s="49" t="n">
        <v>2011</v>
      </c>
      <c r="C348" s="49" t="n">
        <v>3</v>
      </c>
      <c r="D348" s="49" t="s">
        <v>226</v>
      </c>
      <c r="E348" s="54" t="n">
        <v>140.54</v>
      </c>
      <c r="F348" s="54" t="n">
        <v>0</v>
      </c>
      <c r="G348" s="55" t="n">
        <v>1</v>
      </c>
      <c r="H348" s="55" t="n">
        <v>88</v>
      </c>
    </row>
    <row r="349" customFormat="false" ht="15" hidden="false" customHeight="false" outlineLevel="0" collapsed="false">
      <c r="A349" s="60" t="n">
        <v>40603</v>
      </c>
      <c r="B349" s="49" t="n">
        <v>2011</v>
      </c>
      <c r="C349" s="49" t="n">
        <v>3</v>
      </c>
      <c r="D349" s="49" t="s">
        <v>223</v>
      </c>
      <c r="E349" s="54" t="n">
        <v>3509.33</v>
      </c>
      <c r="F349" s="54" t="n">
        <v>0</v>
      </c>
      <c r="G349" s="55" t="n">
        <v>3</v>
      </c>
      <c r="H349" s="55" t="n">
        <v>2104</v>
      </c>
    </row>
    <row r="350" customFormat="false" ht="15" hidden="false" customHeight="false" outlineLevel="0" collapsed="false">
      <c r="A350" s="60" t="n">
        <v>40603</v>
      </c>
      <c r="B350" s="49" t="n">
        <v>2011</v>
      </c>
      <c r="C350" s="49" t="n">
        <v>3</v>
      </c>
      <c r="D350" s="49" t="s">
        <v>200</v>
      </c>
      <c r="E350" s="54" t="n">
        <v>938.39</v>
      </c>
      <c r="F350" s="54" t="n">
        <v>0</v>
      </c>
      <c r="G350" s="55" t="n">
        <v>1</v>
      </c>
      <c r="H350" s="55" t="n">
        <v>1005</v>
      </c>
    </row>
    <row r="351" customFormat="false" ht="15" hidden="false" customHeight="false" outlineLevel="0" collapsed="false">
      <c r="A351" s="60" t="n">
        <v>40603</v>
      </c>
      <c r="B351" s="49" t="n">
        <v>2011</v>
      </c>
      <c r="C351" s="49" t="n">
        <v>3</v>
      </c>
      <c r="D351" s="49" t="s">
        <v>202</v>
      </c>
      <c r="E351" s="54" t="n">
        <v>3978.99</v>
      </c>
      <c r="F351" s="54" t="n">
        <v>0</v>
      </c>
      <c r="G351" s="55" t="n">
        <v>1</v>
      </c>
      <c r="H351" s="55" t="n">
        <v>879</v>
      </c>
    </row>
    <row r="352" customFormat="false" ht="15" hidden="false" customHeight="false" outlineLevel="0" collapsed="false">
      <c r="A352" s="60" t="n">
        <v>40603</v>
      </c>
      <c r="B352" s="49" t="n">
        <v>2011</v>
      </c>
      <c r="C352" s="49" t="n">
        <v>3</v>
      </c>
      <c r="D352" s="49" t="s">
        <v>222</v>
      </c>
      <c r="E352" s="54" t="n">
        <v>18323.17</v>
      </c>
      <c r="F352" s="54" t="n">
        <v>39.94</v>
      </c>
      <c r="G352" s="55" t="n">
        <v>21</v>
      </c>
      <c r="H352" s="55" t="n">
        <v>9568</v>
      </c>
    </row>
    <row r="353" customFormat="false" ht="15" hidden="false" customHeight="false" outlineLevel="0" collapsed="false">
      <c r="A353" s="60" t="n">
        <v>40603</v>
      </c>
      <c r="B353" s="49" t="n">
        <v>2011</v>
      </c>
      <c r="C353" s="49" t="n">
        <v>3</v>
      </c>
      <c r="D353" s="49" t="s">
        <v>191</v>
      </c>
      <c r="E353" s="54" t="n">
        <v>4865.62</v>
      </c>
      <c r="F353" s="54" t="n">
        <v>12.2</v>
      </c>
      <c r="G353" s="55" t="n">
        <v>4</v>
      </c>
      <c r="H353" s="55" t="n">
        <v>2521</v>
      </c>
    </row>
    <row r="354" customFormat="false" ht="15" hidden="false" customHeight="false" outlineLevel="0" collapsed="false">
      <c r="A354" s="60" t="n">
        <v>40603</v>
      </c>
      <c r="B354" s="49" t="n">
        <v>2011</v>
      </c>
      <c r="C354" s="49" t="n">
        <v>3</v>
      </c>
      <c r="D354" s="49" t="s">
        <v>205</v>
      </c>
      <c r="E354" s="54" t="n">
        <v>13684.95</v>
      </c>
      <c r="F354" s="54" t="n">
        <v>72.65</v>
      </c>
      <c r="G354" s="55" t="n">
        <v>25</v>
      </c>
      <c r="H354" s="55" t="n">
        <v>8638</v>
      </c>
    </row>
    <row r="355" customFormat="false" ht="15" hidden="false" customHeight="false" outlineLevel="0" collapsed="false">
      <c r="A355" s="60" t="n">
        <v>40603</v>
      </c>
      <c r="B355" s="49" t="n">
        <v>2011</v>
      </c>
      <c r="C355" s="49" t="n">
        <v>3</v>
      </c>
      <c r="D355" s="49" t="s">
        <v>206</v>
      </c>
      <c r="E355" s="54" t="n">
        <v>12862.69</v>
      </c>
      <c r="F355" s="54" t="n">
        <v>222.67</v>
      </c>
      <c r="G355" s="55" t="n">
        <v>31</v>
      </c>
      <c r="H355" s="55" t="n">
        <v>7654</v>
      </c>
    </row>
    <row r="356" customFormat="false" ht="15" hidden="false" customHeight="false" outlineLevel="0" collapsed="false">
      <c r="A356" s="60" t="n">
        <v>40603</v>
      </c>
      <c r="B356" s="49" t="n">
        <v>2011</v>
      </c>
      <c r="C356" s="49" t="n">
        <v>3</v>
      </c>
      <c r="D356" s="49" t="s">
        <v>209</v>
      </c>
      <c r="E356" s="54" t="n">
        <v>387.31</v>
      </c>
      <c r="F356" s="54" t="n">
        <v>0</v>
      </c>
      <c r="G356" s="55" t="n">
        <v>1</v>
      </c>
      <c r="H356" s="55" t="n">
        <v>289</v>
      </c>
    </row>
    <row r="357" customFormat="false" ht="15" hidden="false" customHeight="false" outlineLevel="0" collapsed="false">
      <c r="A357" s="60" t="n">
        <v>40603</v>
      </c>
      <c r="B357" s="49" t="n">
        <v>2011</v>
      </c>
      <c r="C357" s="49" t="n">
        <v>3</v>
      </c>
      <c r="D357" s="49" t="s">
        <v>192</v>
      </c>
      <c r="E357" s="54" t="n">
        <v>1676.81</v>
      </c>
      <c r="F357" s="54" t="n">
        <v>9.9</v>
      </c>
      <c r="G357" s="55" t="n">
        <v>3</v>
      </c>
      <c r="H357" s="55" t="n">
        <v>683</v>
      </c>
    </row>
    <row r="358" customFormat="false" ht="15" hidden="false" customHeight="false" outlineLevel="0" collapsed="false">
      <c r="A358" s="60" t="n">
        <v>40603</v>
      </c>
      <c r="B358" s="49" t="n">
        <v>2011</v>
      </c>
      <c r="C358" s="49" t="n">
        <v>3</v>
      </c>
      <c r="D358" s="49" t="s">
        <v>217</v>
      </c>
      <c r="E358" s="54" t="n">
        <v>48.9</v>
      </c>
      <c r="F358" s="54" t="n">
        <v>43.39</v>
      </c>
      <c r="G358" s="55" t="n">
        <v>3</v>
      </c>
      <c r="H358" s="55" t="n">
        <v>21</v>
      </c>
    </row>
    <row r="359" customFormat="false" ht="15" hidden="false" customHeight="false" outlineLevel="0" collapsed="false">
      <c r="A359" s="60" t="n">
        <v>40603</v>
      </c>
      <c r="B359" s="49" t="n">
        <v>2011</v>
      </c>
      <c r="C359" s="49" t="n">
        <v>3</v>
      </c>
      <c r="D359" s="49" t="s">
        <v>218</v>
      </c>
      <c r="E359" s="54" t="n">
        <v>22206.49</v>
      </c>
      <c r="F359" s="54" t="n">
        <v>0</v>
      </c>
      <c r="G359" s="55" t="n">
        <v>8</v>
      </c>
      <c r="H359" s="55" t="n">
        <v>14814</v>
      </c>
    </row>
    <row r="360" customFormat="false" ht="15" hidden="false" customHeight="false" outlineLevel="0" collapsed="false">
      <c r="A360" s="60" t="n">
        <v>40603</v>
      </c>
      <c r="B360" s="49" t="n">
        <v>2011</v>
      </c>
      <c r="C360" s="49" t="n">
        <v>3</v>
      </c>
      <c r="D360" s="49" t="s">
        <v>193</v>
      </c>
      <c r="E360" s="54" t="n">
        <v>345.01</v>
      </c>
      <c r="F360" s="54" t="n">
        <v>120.33</v>
      </c>
      <c r="G360" s="55" t="n">
        <v>3</v>
      </c>
      <c r="H360" s="55" t="n">
        <v>151</v>
      </c>
    </row>
    <row r="361" customFormat="false" ht="15" hidden="false" customHeight="false" outlineLevel="0" collapsed="false">
      <c r="A361" s="60" t="n">
        <v>40603</v>
      </c>
      <c r="B361" s="49" t="n">
        <v>2011</v>
      </c>
      <c r="C361" s="49" t="n">
        <v>3</v>
      </c>
      <c r="D361" s="49" t="s">
        <v>213</v>
      </c>
      <c r="E361" s="54" t="n">
        <v>317.78</v>
      </c>
      <c r="F361" s="54" t="n">
        <v>14.39</v>
      </c>
      <c r="G361" s="55" t="n">
        <v>1</v>
      </c>
      <c r="H361" s="55" t="n">
        <v>162</v>
      </c>
    </row>
    <row r="362" customFormat="false" ht="15" hidden="false" customHeight="false" outlineLevel="0" collapsed="false">
      <c r="A362" s="60" t="n">
        <v>40603</v>
      </c>
      <c r="B362" s="49" t="n">
        <v>2011</v>
      </c>
      <c r="C362" s="49" t="n">
        <v>3</v>
      </c>
      <c r="D362" s="49" t="s">
        <v>197</v>
      </c>
      <c r="E362" s="54" t="n">
        <v>2520.85</v>
      </c>
      <c r="F362" s="54" t="n">
        <v>0</v>
      </c>
      <c r="G362" s="55" t="n">
        <v>4</v>
      </c>
      <c r="H362" s="55" t="n">
        <v>1620</v>
      </c>
    </row>
    <row r="363" customFormat="false" ht="15" hidden="false" customHeight="false" outlineLevel="0" collapsed="false">
      <c r="A363" s="60" t="n">
        <v>40603</v>
      </c>
      <c r="B363" s="49" t="n">
        <v>2011</v>
      </c>
      <c r="C363" s="49" t="n">
        <v>3</v>
      </c>
      <c r="D363" s="49" t="s">
        <v>212</v>
      </c>
      <c r="E363" s="54" t="n">
        <v>0</v>
      </c>
      <c r="F363" s="54" t="n">
        <v>14.75</v>
      </c>
      <c r="G363" s="55" t="n">
        <v>0</v>
      </c>
      <c r="H363" s="55" t="n">
        <v>0</v>
      </c>
    </row>
    <row r="364" customFormat="false" ht="15" hidden="false" customHeight="false" outlineLevel="0" collapsed="false">
      <c r="A364" s="60" t="n">
        <v>40603</v>
      </c>
      <c r="B364" s="49" t="n">
        <v>2011</v>
      </c>
      <c r="C364" s="49" t="n">
        <v>3</v>
      </c>
      <c r="D364" s="49" t="s">
        <v>196</v>
      </c>
      <c r="E364" s="54" t="n">
        <v>4775.15</v>
      </c>
      <c r="F364" s="54" t="n">
        <v>36.5</v>
      </c>
      <c r="G364" s="55" t="n">
        <v>8</v>
      </c>
      <c r="H364" s="55" t="n">
        <v>2524</v>
      </c>
    </row>
    <row r="365" customFormat="false" ht="15" hidden="false" customHeight="false" outlineLevel="0" collapsed="false">
      <c r="A365" s="60" t="n">
        <v>40603</v>
      </c>
      <c r="B365" s="49" t="n">
        <v>2011</v>
      </c>
      <c r="C365" s="49" t="n">
        <v>3</v>
      </c>
      <c r="D365" s="49" t="s">
        <v>210</v>
      </c>
      <c r="E365" s="54" t="n">
        <v>4680.58</v>
      </c>
      <c r="F365" s="54" t="n">
        <v>180</v>
      </c>
      <c r="G365" s="55" t="n">
        <v>3</v>
      </c>
      <c r="H365" s="55" t="n">
        <v>5406</v>
      </c>
    </row>
    <row r="366" customFormat="false" ht="15" hidden="false" customHeight="false" outlineLevel="0" collapsed="false">
      <c r="A366" s="60" t="n">
        <v>40603</v>
      </c>
      <c r="B366" s="49" t="n">
        <v>2011</v>
      </c>
      <c r="C366" s="49" t="n">
        <v>3</v>
      </c>
      <c r="D366" s="49" t="s">
        <v>198</v>
      </c>
      <c r="E366" s="54" t="n">
        <v>1590.23</v>
      </c>
      <c r="F366" s="54" t="n">
        <v>0</v>
      </c>
      <c r="G366" s="55" t="n">
        <v>3</v>
      </c>
      <c r="H366" s="55" t="n">
        <v>979</v>
      </c>
    </row>
    <row r="367" customFormat="false" ht="15" hidden="false" customHeight="false" outlineLevel="0" collapsed="false">
      <c r="A367" s="60" t="n">
        <v>40603</v>
      </c>
      <c r="B367" s="49" t="n">
        <v>2011</v>
      </c>
      <c r="C367" s="49" t="n">
        <v>3</v>
      </c>
      <c r="D367" s="49" t="s">
        <v>189</v>
      </c>
      <c r="E367" s="54" t="n">
        <v>571453.63</v>
      </c>
      <c r="F367" s="54" t="n">
        <v>9550.48</v>
      </c>
      <c r="G367" s="55" t="n">
        <v>1302</v>
      </c>
      <c r="H367" s="55" t="n">
        <v>303905</v>
      </c>
    </row>
    <row r="368" customFormat="false" ht="15" hidden="false" customHeight="false" outlineLevel="0" collapsed="false">
      <c r="A368" s="60" t="n">
        <v>40634</v>
      </c>
      <c r="B368" s="49" t="n">
        <v>2011</v>
      </c>
      <c r="C368" s="49" t="n">
        <v>4</v>
      </c>
      <c r="D368" s="49" t="s">
        <v>203</v>
      </c>
      <c r="E368" s="54" t="n">
        <v>421.6</v>
      </c>
      <c r="F368" s="54" t="n">
        <v>438.2</v>
      </c>
      <c r="G368" s="55" t="n">
        <v>1</v>
      </c>
      <c r="H368" s="55" t="n">
        <v>224</v>
      </c>
    </row>
    <row r="369" customFormat="false" ht="15" hidden="false" customHeight="false" outlineLevel="0" collapsed="false">
      <c r="A369" s="60" t="n">
        <v>40634</v>
      </c>
      <c r="B369" s="49" t="n">
        <v>2011</v>
      </c>
      <c r="C369" s="49" t="n">
        <v>4</v>
      </c>
      <c r="D369" s="49" t="s">
        <v>199</v>
      </c>
      <c r="E369" s="54" t="n">
        <v>584.78</v>
      </c>
      <c r="F369" s="54" t="n">
        <v>0</v>
      </c>
      <c r="G369" s="55" t="n">
        <v>2</v>
      </c>
      <c r="H369" s="55" t="n">
        <v>308</v>
      </c>
    </row>
    <row r="370" customFormat="false" ht="15" hidden="false" customHeight="false" outlineLevel="0" collapsed="false">
      <c r="A370" s="60" t="n">
        <v>40634</v>
      </c>
      <c r="B370" s="49" t="n">
        <v>2011</v>
      </c>
      <c r="C370" s="49" t="n">
        <v>4</v>
      </c>
      <c r="D370" s="49" t="s">
        <v>201</v>
      </c>
      <c r="E370" s="54" t="n">
        <v>1788.48</v>
      </c>
      <c r="F370" s="54" t="n">
        <v>29.33</v>
      </c>
      <c r="G370" s="55" t="n">
        <v>6</v>
      </c>
      <c r="H370" s="55" t="n">
        <v>1170</v>
      </c>
    </row>
    <row r="371" customFormat="false" ht="15" hidden="false" customHeight="false" outlineLevel="0" collapsed="false">
      <c r="A371" s="60" t="n">
        <v>40634</v>
      </c>
      <c r="B371" s="49" t="n">
        <v>2011</v>
      </c>
      <c r="C371" s="49" t="n">
        <v>4</v>
      </c>
      <c r="D371" s="49" t="s">
        <v>216</v>
      </c>
      <c r="E371" s="54" t="n">
        <v>1143.6</v>
      </c>
      <c r="F371" s="54" t="n">
        <v>0</v>
      </c>
      <c r="G371" s="55" t="n">
        <v>1</v>
      </c>
      <c r="H371" s="55" t="n">
        <v>356</v>
      </c>
    </row>
    <row r="372" customFormat="false" ht="15" hidden="false" customHeight="false" outlineLevel="0" collapsed="false">
      <c r="A372" s="60" t="n">
        <v>40634</v>
      </c>
      <c r="B372" s="49" t="n">
        <v>2011</v>
      </c>
      <c r="C372" s="49" t="n">
        <v>4</v>
      </c>
      <c r="D372" s="49" t="s">
        <v>223</v>
      </c>
      <c r="E372" s="54" t="n">
        <v>243</v>
      </c>
      <c r="F372" s="54" t="n">
        <v>0</v>
      </c>
      <c r="G372" s="55" t="n">
        <v>1</v>
      </c>
      <c r="H372" s="55" t="n">
        <v>96</v>
      </c>
    </row>
    <row r="373" customFormat="false" ht="15" hidden="false" customHeight="false" outlineLevel="0" collapsed="false">
      <c r="A373" s="60" t="n">
        <v>40634</v>
      </c>
      <c r="B373" s="49" t="n">
        <v>2011</v>
      </c>
      <c r="C373" s="49" t="n">
        <v>4</v>
      </c>
      <c r="D373" s="49" t="s">
        <v>200</v>
      </c>
      <c r="E373" s="54" t="n">
        <v>0</v>
      </c>
      <c r="F373" s="54" t="n">
        <v>35.8</v>
      </c>
      <c r="G373" s="55" t="n">
        <v>0</v>
      </c>
      <c r="H373" s="55" t="n">
        <v>0</v>
      </c>
    </row>
    <row r="374" customFormat="false" ht="15" hidden="false" customHeight="false" outlineLevel="0" collapsed="false">
      <c r="A374" s="60" t="n">
        <v>40634</v>
      </c>
      <c r="B374" s="49" t="n">
        <v>2011</v>
      </c>
      <c r="C374" s="49" t="n">
        <v>4</v>
      </c>
      <c r="D374" s="49" t="s">
        <v>221</v>
      </c>
      <c r="E374" s="54" t="n">
        <v>0</v>
      </c>
      <c r="F374" s="54" t="n">
        <v>57.51</v>
      </c>
      <c r="G374" s="55" t="n">
        <v>0</v>
      </c>
      <c r="H374" s="55" t="n">
        <v>0</v>
      </c>
    </row>
    <row r="375" customFormat="false" ht="15" hidden="false" customHeight="false" outlineLevel="0" collapsed="false">
      <c r="A375" s="60" t="n">
        <v>40634</v>
      </c>
      <c r="B375" s="49" t="n">
        <v>2011</v>
      </c>
      <c r="C375" s="49" t="n">
        <v>4</v>
      </c>
      <c r="D375" s="49" t="s">
        <v>222</v>
      </c>
      <c r="E375" s="54" t="n">
        <v>7270.5</v>
      </c>
      <c r="F375" s="54" t="n">
        <v>0</v>
      </c>
      <c r="G375" s="55" t="n">
        <v>11</v>
      </c>
      <c r="H375" s="55" t="n">
        <v>4129</v>
      </c>
    </row>
    <row r="376" customFormat="false" ht="15" hidden="false" customHeight="false" outlineLevel="0" collapsed="false">
      <c r="A376" s="60" t="n">
        <v>40634</v>
      </c>
      <c r="B376" s="49" t="n">
        <v>2011</v>
      </c>
      <c r="C376" s="49" t="n">
        <v>4</v>
      </c>
      <c r="D376" s="49" t="s">
        <v>224</v>
      </c>
      <c r="E376" s="54" t="n">
        <v>155.4</v>
      </c>
      <c r="F376" s="54" t="n">
        <v>0</v>
      </c>
      <c r="G376" s="55" t="n">
        <v>1</v>
      </c>
      <c r="H376" s="55" t="n">
        <v>32</v>
      </c>
    </row>
    <row r="377" customFormat="false" ht="15" hidden="false" customHeight="false" outlineLevel="0" collapsed="false">
      <c r="A377" s="60" t="n">
        <v>40634</v>
      </c>
      <c r="B377" s="49" t="n">
        <v>2011</v>
      </c>
      <c r="C377" s="49" t="n">
        <v>4</v>
      </c>
      <c r="D377" s="49" t="s">
        <v>191</v>
      </c>
      <c r="E377" s="54" t="n">
        <v>1368.92</v>
      </c>
      <c r="F377" s="54" t="n">
        <v>22.11</v>
      </c>
      <c r="G377" s="55" t="n">
        <v>4</v>
      </c>
      <c r="H377" s="55" t="n">
        <v>810</v>
      </c>
    </row>
    <row r="378" customFormat="false" ht="15" hidden="false" customHeight="false" outlineLevel="0" collapsed="false">
      <c r="A378" s="60" t="n">
        <v>40634</v>
      </c>
      <c r="B378" s="49" t="n">
        <v>2011</v>
      </c>
      <c r="C378" s="49" t="n">
        <v>4</v>
      </c>
      <c r="D378" s="49" t="s">
        <v>205</v>
      </c>
      <c r="E378" s="54" t="n">
        <v>3899.31</v>
      </c>
      <c r="F378" s="54" t="n">
        <v>133.1</v>
      </c>
      <c r="G378" s="55" t="n">
        <v>12</v>
      </c>
      <c r="H378" s="55" t="n">
        <v>2265</v>
      </c>
    </row>
    <row r="379" customFormat="false" ht="15" hidden="false" customHeight="false" outlineLevel="0" collapsed="false">
      <c r="A379" s="60" t="n">
        <v>40634</v>
      </c>
      <c r="B379" s="49" t="n">
        <v>2011</v>
      </c>
      <c r="C379" s="49" t="n">
        <v>4</v>
      </c>
      <c r="D379" s="49" t="s">
        <v>206</v>
      </c>
      <c r="E379" s="54" t="n">
        <v>10994.79</v>
      </c>
      <c r="F379" s="54" t="n">
        <v>129.42</v>
      </c>
      <c r="G379" s="55" t="n">
        <v>22</v>
      </c>
      <c r="H379" s="55" t="n">
        <v>5702</v>
      </c>
    </row>
    <row r="380" customFormat="false" ht="15" hidden="false" customHeight="false" outlineLevel="0" collapsed="false">
      <c r="A380" s="60" t="n">
        <v>40634</v>
      </c>
      <c r="B380" s="49" t="n">
        <v>2011</v>
      </c>
      <c r="C380" s="49" t="n">
        <v>4</v>
      </c>
      <c r="D380" s="49" t="s">
        <v>209</v>
      </c>
      <c r="E380" s="54" t="n">
        <v>509.74</v>
      </c>
      <c r="F380" s="54" t="n">
        <v>0</v>
      </c>
      <c r="G380" s="55" t="n">
        <v>1</v>
      </c>
      <c r="H380" s="55" t="n">
        <v>260</v>
      </c>
    </row>
    <row r="381" customFormat="false" ht="15" hidden="false" customHeight="false" outlineLevel="0" collapsed="false">
      <c r="A381" s="60" t="n">
        <v>40634</v>
      </c>
      <c r="B381" s="49" t="n">
        <v>2011</v>
      </c>
      <c r="C381" s="49" t="n">
        <v>4</v>
      </c>
      <c r="D381" s="49" t="s">
        <v>234</v>
      </c>
      <c r="E381" s="54" t="n">
        <v>1539.64</v>
      </c>
      <c r="F381" s="54" t="n">
        <v>0</v>
      </c>
      <c r="G381" s="55" t="n">
        <v>1</v>
      </c>
      <c r="H381" s="55" t="n">
        <v>732</v>
      </c>
    </row>
    <row r="382" customFormat="false" ht="15" hidden="false" customHeight="false" outlineLevel="0" collapsed="false">
      <c r="A382" s="60" t="n">
        <v>40634</v>
      </c>
      <c r="B382" s="49" t="n">
        <v>2011</v>
      </c>
      <c r="C382" s="49" t="n">
        <v>4</v>
      </c>
      <c r="D382" s="49" t="s">
        <v>190</v>
      </c>
      <c r="E382" s="54" t="n">
        <v>636.25</v>
      </c>
      <c r="F382" s="54" t="n">
        <v>0</v>
      </c>
      <c r="G382" s="55" t="n">
        <v>1</v>
      </c>
      <c r="H382" s="55" t="n">
        <v>483</v>
      </c>
    </row>
    <row r="383" customFormat="false" ht="15" hidden="false" customHeight="false" outlineLevel="0" collapsed="false">
      <c r="A383" s="60" t="n">
        <v>40634</v>
      </c>
      <c r="B383" s="49" t="n">
        <v>2011</v>
      </c>
      <c r="C383" s="49" t="n">
        <v>4</v>
      </c>
      <c r="D383" s="49" t="s">
        <v>211</v>
      </c>
      <c r="E383" s="54" t="n">
        <v>110</v>
      </c>
      <c r="F383" s="54" t="n">
        <v>0</v>
      </c>
      <c r="G383" s="55" t="n">
        <v>1</v>
      </c>
      <c r="H383" s="55" t="n">
        <v>30</v>
      </c>
    </row>
    <row r="384" customFormat="false" ht="15" hidden="false" customHeight="false" outlineLevel="0" collapsed="false">
      <c r="A384" s="60" t="n">
        <v>40634</v>
      </c>
      <c r="B384" s="49" t="n">
        <v>2011</v>
      </c>
      <c r="C384" s="49" t="n">
        <v>4</v>
      </c>
      <c r="D384" s="49" t="s">
        <v>192</v>
      </c>
      <c r="E384" s="54" t="n">
        <v>737.83</v>
      </c>
      <c r="F384" s="54" t="n">
        <v>0</v>
      </c>
      <c r="G384" s="55" t="n">
        <v>2</v>
      </c>
      <c r="H384" s="55" t="n">
        <v>653</v>
      </c>
    </row>
    <row r="385" customFormat="false" ht="15" hidden="false" customHeight="false" outlineLevel="0" collapsed="false">
      <c r="A385" s="60" t="n">
        <v>40634</v>
      </c>
      <c r="B385" s="49" t="n">
        <v>2011</v>
      </c>
      <c r="C385" s="49" t="n">
        <v>4</v>
      </c>
      <c r="D385" s="49" t="s">
        <v>217</v>
      </c>
      <c r="E385" s="54" t="n">
        <v>6548.5</v>
      </c>
      <c r="F385" s="54" t="n">
        <v>1676.67</v>
      </c>
      <c r="G385" s="55" t="n">
        <v>2</v>
      </c>
      <c r="H385" s="55" t="n">
        <v>8058</v>
      </c>
    </row>
    <row r="386" customFormat="false" ht="15" hidden="false" customHeight="false" outlineLevel="0" collapsed="false">
      <c r="A386" s="60" t="n">
        <v>40634</v>
      </c>
      <c r="B386" s="49" t="n">
        <v>2011</v>
      </c>
      <c r="C386" s="49" t="n">
        <v>4</v>
      </c>
      <c r="D386" s="49" t="s">
        <v>218</v>
      </c>
      <c r="E386" s="54" t="n">
        <v>2886.56</v>
      </c>
      <c r="F386" s="54" t="n">
        <v>0</v>
      </c>
      <c r="G386" s="55" t="n">
        <v>3</v>
      </c>
      <c r="H386" s="55" t="n">
        <v>1762</v>
      </c>
    </row>
    <row r="387" customFormat="false" ht="15" hidden="false" customHeight="false" outlineLevel="0" collapsed="false">
      <c r="A387" s="60" t="n">
        <v>40634</v>
      </c>
      <c r="B387" s="49" t="n">
        <v>2011</v>
      </c>
      <c r="C387" s="49" t="n">
        <v>4</v>
      </c>
      <c r="D387" s="49" t="s">
        <v>213</v>
      </c>
      <c r="E387" s="54" t="n">
        <v>705.84</v>
      </c>
      <c r="F387" s="54" t="n">
        <v>0</v>
      </c>
      <c r="G387" s="55" t="n">
        <v>1</v>
      </c>
      <c r="H387" s="55" t="n">
        <v>432</v>
      </c>
    </row>
    <row r="388" customFormat="false" ht="15" hidden="false" customHeight="false" outlineLevel="0" collapsed="false">
      <c r="A388" s="60" t="n">
        <v>40634</v>
      </c>
      <c r="B388" s="49" t="n">
        <v>2011</v>
      </c>
      <c r="C388" s="49" t="n">
        <v>4</v>
      </c>
      <c r="D388" s="49" t="s">
        <v>197</v>
      </c>
      <c r="E388" s="54" t="n">
        <v>1687.75</v>
      </c>
      <c r="F388" s="54" t="n">
        <v>0</v>
      </c>
      <c r="G388" s="55" t="n">
        <v>2</v>
      </c>
      <c r="H388" s="55" t="n">
        <v>951</v>
      </c>
    </row>
    <row r="389" customFormat="false" ht="15" hidden="false" customHeight="false" outlineLevel="0" collapsed="false">
      <c r="A389" s="60" t="n">
        <v>40634</v>
      </c>
      <c r="B389" s="49" t="n">
        <v>2011</v>
      </c>
      <c r="C389" s="49" t="n">
        <v>4</v>
      </c>
      <c r="D389" s="49" t="s">
        <v>215</v>
      </c>
      <c r="E389" s="54" t="n">
        <v>2118.74</v>
      </c>
      <c r="F389" s="54" t="n">
        <v>0</v>
      </c>
      <c r="G389" s="55" t="n">
        <v>1</v>
      </c>
      <c r="H389" s="55" t="n">
        <v>1384</v>
      </c>
    </row>
    <row r="390" customFormat="false" ht="15" hidden="false" customHeight="false" outlineLevel="0" collapsed="false">
      <c r="A390" s="60" t="n">
        <v>40634</v>
      </c>
      <c r="B390" s="49" t="n">
        <v>2011</v>
      </c>
      <c r="C390" s="49" t="n">
        <v>4</v>
      </c>
      <c r="D390" s="49" t="s">
        <v>196</v>
      </c>
      <c r="E390" s="54" t="n">
        <v>1645.65</v>
      </c>
      <c r="F390" s="54" t="n">
        <v>0</v>
      </c>
      <c r="G390" s="55" t="n">
        <v>3</v>
      </c>
      <c r="H390" s="55" t="n">
        <v>948</v>
      </c>
    </row>
    <row r="391" customFormat="false" ht="15" hidden="false" customHeight="false" outlineLevel="0" collapsed="false">
      <c r="A391" s="60" t="n">
        <v>40634</v>
      </c>
      <c r="B391" s="49" t="n">
        <v>2011</v>
      </c>
      <c r="C391" s="49" t="n">
        <v>4</v>
      </c>
      <c r="D391" s="49" t="s">
        <v>210</v>
      </c>
      <c r="E391" s="54" t="n">
        <v>649.1</v>
      </c>
      <c r="F391" s="54" t="n">
        <v>0</v>
      </c>
      <c r="G391" s="55" t="n">
        <v>2</v>
      </c>
      <c r="H391" s="55" t="n">
        <v>306</v>
      </c>
    </row>
    <row r="392" customFormat="false" ht="15" hidden="false" customHeight="false" outlineLevel="0" collapsed="false">
      <c r="A392" s="60" t="n">
        <v>40634</v>
      </c>
      <c r="B392" s="49" t="n">
        <v>2011</v>
      </c>
      <c r="C392" s="49" t="n">
        <v>4</v>
      </c>
      <c r="D392" s="49" t="s">
        <v>198</v>
      </c>
      <c r="E392" s="54" t="n">
        <v>1756.94</v>
      </c>
      <c r="F392" s="54" t="n">
        <v>254.75</v>
      </c>
      <c r="G392" s="55" t="n">
        <v>4</v>
      </c>
      <c r="H392" s="55" t="n">
        <v>878</v>
      </c>
    </row>
    <row r="393" customFormat="false" ht="15" hidden="false" customHeight="false" outlineLevel="0" collapsed="false">
      <c r="A393" s="60" t="n">
        <v>40634</v>
      </c>
      <c r="B393" s="49" t="n">
        <v>2011</v>
      </c>
      <c r="C393" s="49" t="n">
        <v>4</v>
      </c>
      <c r="D393" s="49" t="s">
        <v>207</v>
      </c>
      <c r="E393" s="54" t="n">
        <v>383.95</v>
      </c>
      <c r="F393" s="54" t="n">
        <v>0</v>
      </c>
      <c r="G393" s="55" t="n">
        <v>1</v>
      </c>
      <c r="H393" s="55" t="n">
        <v>137</v>
      </c>
    </row>
    <row r="394" customFormat="false" ht="15" hidden="false" customHeight="false" outlineLevel="0" collapsed="false">
      <c r="A394" s="60" t="n">
        <v>40634</v>
      </c>
      <c r="B394" s="49" t="n">
        <v>2011</v>
      </c>
      <c r="C394" s="49" t="n">
        <v>4</v>
      </c>
      <c r="D394" s="49" t="s">
        <v>189</v>
      </c>
      <c r="E394" s="54" t="n">
        <v>465292.02</v>
      </c>
      <c r="F394" s="54" t="n">
        <v>30539.17</v>
      </c>
      <c r="G394" s="55" t="n">
        <v>1148</v>
      </c>
      <c r="H394" s="55" t="n">
        <v>275262</v>
      </c>
    </row>
    <row r="395" customFormat="false" ht="15" hidden="false" customHeight="false" outlineLevel="0" collapsed="false">
      <c r="A395" s="60" t="n">
        <v>40634</v>
      </c>
      <c r="B395" s="49" t="n">
        <v>2011</v>
      </c>
      <c r="C395" s="49" t="n">
        <v>4</v>
      </c>
      <c r="D395" s="49" t="s">
        <v>194</v>
      </c>
      <c r="E395" s="54" t="n">
        <v>299.1</v>
      </c>
      <c r="F395" s="54" t="n">
        <v>0</v>
      </c>
      <c r="G395" s="55" t="n">
        <v>1</v>
      </c>
      <c r="H395" s="55" t="n">
        <v>282</v>
      </c>
    </row>
    <row r="396" customFormat="false" ht="15" hidden="false" customHeight="false" outlineLevel="0" collapsed="false">
      <c r="A396" s="60" t="n">
        <v>40664</v>
      </c>
      <c r="B396" s="49" t="n">
        <v>2011</v>
      </c>
      <c r="C396" s="49" t="n">
        <v>5</v>
      </c>
      <c r="D396" s="49" t="s">
        <v>203</v>
      </c>
      <c r="E396" s="54" t="n">
        <v>13638.41</v>
      </c>
      <c r="F396" s="54" t="n">
        <v>9.9</v>
      </c>
      <c r="G396" s="55" t="n">
        <v>4</v>
      </c>
      <c r="H396" s="55" t="n">
        <v>8999</v>
      </c>
    </row>
    <row r="397" customFormat="false" ht="15" hidden="false" customHeight="false" outlineLevel="0" collapsed="false">
      <c r="A397" s="60" t="n">
        <v>40664</v>
      </c>
      <c r="B397" s="49" t="n">
        <v>2011</v>
      </c>
      <c r="C397" s="49" t="n">
        <v>5</v>
      </c>
      <c r="D397" s="49" t="s">
        <v>199</v>
      </c>
      <c r="E397" s="54" t="n">
        <v>1049.43</v>
      </c>
      <c r="F397" s="54" t="n">
        <v>0</v>
      </c>
      <c r="G397" s="55" t="n">
        <v>2</v>
      </c>
      <c r="H397" s="55" t="n">
        <v>471</v>
      </c>
    </row>
    <row r="398" customFormat="false" ht="15" hidden="false" customHeight="false" outlineLevel="0" collapsed="false">
      <c r="A398" s="60" t="n">
        <v>40664</v>
      </c>
      <c r="B398" s="49" t="n">
        <v>2011</v>
      </c>
      <c r="C398" s="49" t="n">
        <v>5</v>
      </c>
      <c r="D398" s="49" t="s">
        <v>195</v>
      </c>
      <c r="E398" s="54" t="n">
        <v>548.4</v>
      </c>
      <c r="F398" s="54" t="n">
        <v>0</v>
      </c>
      <c r="G398" s="55" t="n">
        <v>2</v>
      </c>
      <c r="H398" s="55" t="n">
        <v>260</v>
      </c>
    </row>
    <row r="399" customFormat="false" ht="15" hidden="false" customHeight="false" outlineLevel="0" collapsed="false">
      <c r="A399" s="60" t="n">
        <v>40664</v>
      </c>
      <c r="B399" s="49" t="n">
        <v>2011</v>
      </c>
      <c r="C399" s="49" t="n">
        <v>5</v>
      </c>
      <c r="D399" s="49" t="s">
        <v>201</v>
      </c>
      <c r="E399" s="54" t="n">
        <v>2486.4</v>
      </c>
      <c r="F399" s="54" t="n">
        <v>5.4</v>
      </c>
      <c r="G399" s="55" t="n">
        <v>9</v>
      </c>
      <c r="H399" s="55" t="n">
        <v>1813</v>
      </c>
    </row>
    <row r="400" customFormat="false" ht="15" hidden="false" customHeight="false" outlineLevel="0" collapsed="false">
      <c r="A400" s="60" t="n">
        <v>40664</v>
      </c>
      <c r="B400" s="49" t="n">
        <v>2011</v>
      </c>
      <c r="C400" s="49" t="n">
        <v>5</v>
      </c>
      <c r="D400" s="49" t="s">
        <v>226</v>
      </c>
      <c r="E400" s="54" t="n">
        <v>534.24</v>
      </c>
      <c r="F400" s="54" t="n">
        <v>0</v>
      </c>
      <c r="G400" s="55" t="n">
        <v>1</v>
      </c>
      <c r="H400" s="55" t="n">
        <v>504</v>
      </c>
    </row>
    <row r="401" customFormat="false" ht="15" hidden="false" customHeight="false" outlineLevel="0" collapsed="false">
      <c r="A401" s="60" t="n">
        <v>40664</v>
      </c>
      <c r="B401" s="49" t="n">
        <v>2011</v>
      </c>
      <c r="C401" s="49" t="n">
        <v>5</v>
      </c>
      <c r="D401" s="49" t="s">
        <v>223</v>
      </c>
      <c r="E401" s="54" t="n">
        <v>914.24</v>
      </c>
      <c r="F401" s="54" t="n">
        <v>10.45</v>
      </c>
      <c r="G401" s="55" t="n">
        <v>1</v>
      </c>
      <c r="H401" s="55" t="n">
        <v>223</v>
      </c>
    </row>
    <row r="402" customFormat="false" ht="15" hidden="false" customHeight="false" outlineLevel="0" collapsed="false">
      <c r="A402" s="60" t="n">
        <v>40664</v>
      </c>
      <c r="B402" s="49" t="n">
        <v>2011</v>
      </c>
      <c r="C402" s="49" t="n">
        <v>5</v>
      </c>
      <c r="D402" s="49" t="s">
        <v>202</v>
      </c>
      <c r="E402" s="54" t="n">
        <v>479.7</v>
      </c>
      <c r="F402" s="54" t="n">
        <v>0</v>
      </c>
      <c r="G402" s="55" t="n">
        <v>1</v>
      </c>
      <c r="H402" s="55" t="n">
        <v>366</v>
      </c>
    </row>
    <row r="403" customFormat="false" ht="15" hidden="false" customHeight="false" outlineLevel="0" collapsed="false">
      <c r="A403" s="60" t="n">
        <v>40664</v>
      </c>
      <c r="B403" s="49" t="n">
        <v>2011</v>
      </c>
      <c r="C403" s="49" t="n">
        <v>5</v>
      </c>
      <c r="D403" s="49" t="s">
        <v>222</v>
      </c>
      <c r="E403" s="54" t="n">
        <v>17753.72</v>
      </c>
      <c r="F403" s="54" t="n">
        <v>87.41</v>
      </c>
      <c r="G403" s="55" t="n">
        <v>22</v>
      </c>
      <c r="H403" s="55" t="n">
        <v>8011</v>
      </c>
    </row>
    <row r="404" customFormat="false" ht="15" hidden="false" customHeight="false" outlineLevel="0" collapsed="false">
      <c r="A404" s="60" t="n">
        <v>40664</v>
      </c>
      <c r="B404" s="49" t="n">
        <v>2011</v>
      </c>
      <c r="C404" s="49" t="n">
        <v>5</v>
      </c>
      <c r="D404" s="49" t="s">
        <v>205</v>
      </c>
      <c r="E404" s="54" t="n">
        <v>16166.48</v>
      </c>
      <c r="F404" s="54" t="n">
        <v>51.8</v>
      </c>
      <c r="G404" s="55" t="n">
        <v>37</v>
      </c>
      <c r="H404" s="55" t="n">
        <v>9702</v>
      </c>
    </row>
    <row r="405" customFormat="false" ht="15" hidden="false" customHeight="false" outlineLevel="0" collapsed="false">
      <c r="A405" s="60" t="n">
        <v>40664</v>
      </c>
      <c r="B405" s="49" t="n">
        <v>2011</v>
      </c>
      <c r="C405" s="49" t="n">
        <v>5</v>
      </c>
      <c r="D405" s="49" t="s">
        <v>206</v>
      </c>
      <c r="E405" s="54" t="n">
        <v>23501.7</v>
      </c>
      <c r="F405" s="54" t="n">
        <v>161.85</v>
      </c>
      <c r="G405" s="55" t="n">
        <v>41</v>
      </c>
      <c r="H405" s="55" t="n">
        <v>12891</v>
      </c>
    </row>
    <row r="406" customFormat="false" ht="15" hidden="false" customHeight="false" outlineLevel="0" collapsed="false">
      <c r="A406" s="60" t="n">
        <v>40664</v>
      </c>
      <c r="B406" s="49" t="n">
        <v>2011</v>
      </c>
      <c r="C406" s="49" t="n">
        <v>5</v>
      </c>
      <c r="D406" s="49" t="s">
        <v>234</v>
      </c>
      <c r="E406" s="54" t="n">
        <v>1966.16</v>
      </c>
      <c r="F406" s="54" t="n">
        <v>0</v>
      </c>
      <c r="G406" s="55" t="n">
        <v>1</v>
      </c>
      <c r="H406" s="55" t="n">
        <v>1262</v>
      </c>
    </row>
    <row r="407" customFormat="false" ht="15" hidden="false" customHeight="false" outlineLevel="0" collapsed="false">
      <c r="A407" s="60" t="n">
        <v>40664</v>
      </c>
      <c r="B407" s="49" t="n">
        <v>2011</v>
      </c>
      <c r="C407" s="49" t="n">
        <v>5</v>
      </c>
      <c r="D407" s="49" t="s">
        <v>192</v>
      </c>
      <c r="E407" s="54" t="n">
        <v>587.45</v>
      </c>
      <c r="F407" s="54" t="n">
        <v>0</v>
      </c>
      <c r="G407" s="55" t="n">
        <v>1</v>
      </c>
      <c r="H407" s="55" t="n">
        <v>267</v>
      </c>
    </row>
    <row r="408" customFormat="false" ht="15" hidden="false" customHeight="false" outlineLevel="0" collapsed="false">
      <c r="A408" s="60" t="n">
        <v>40664</v>
      </c>
      <c r="B408" s="49" t="n">
        <v>2011</v>
      </c>
      <c r="C408" s="49" t="n">
        <v>5</v>
      </c>
      <c r="D408" s="49" t="s">
        <v>217</v>
      </c>
      <c r="E408" s="54" t="n">
        <v>1351.45</v>
      </c>
      <c r="F408" s="54" t="n">
        <v>0</v>
      </c>
      <c r="G408" s="55" t="n">
        <v>1</v>
      </c>
      <c r="H408" s="55" t="n">
        <v>743</v>
      </c>
    </row>
    <row r="409" customFormat="false" ht="15" hidden="false" customHeight="false" outlineLevel="0" collapsed="false">
      <c r="A409" s="60" t="n">
        <v>40664</v>
      </c>
      <c r="B409" s="49" t="n">
        <v>2011</v>
      </c>
      <c r="C409" s="49" t="n">
        <v>5</v>
      </c>
      <c r="D409" s="49" t="s">
        <v>218</v>
      </c>
      <c r="E409" s="54" t="n">
        <v>28942.88</v>
      </c>
      <c r="F409" s="54" t="n">
        <v>0</v>
      </c>
      <c r="G409" s="55" t="n">
        <v>11</v>
      </c>
      <c r="H409" s="55" t="n">
        <v>19920</v>
      </c>
    </row>
    <row r="410" customFormat="false" ht="15" hidden="false" customHeight="false" outlineLevel="0" collapsed="false">
      <c r="A410" s="60" t="n">
        <v>40664</v>
      </c>
      <c r="B410" s="49" t="n">
        <v>2011</v>
      </c>
      <c r="C410" s="49" t="n">
        <v>5</v>
      </c>
      <c r="D410" s="49" t="s">
        <v>213</v>
      </c>
      <c r="E410" s="54" t="n">
        <v>1402.37</v>
      </c>
      <c r="F410" s="54" t="n">
        <v>0</v>
      </c>
      <c r="G410" s="55" t="n">
        <v>3</v>
      </c>
      <c r="H410" s="55" t="n">
        <v>613</v>
      </c>
    </row>
    <row r="411" customFormat="false" ht="15" hidden="false" customHeight="false" outlineLevel="0" collapsed="false">
      <c r="A411" s="60" t="n">
        <v>40664</v>
      </c>
      <c r="B411" s="49" t="n">
        <v>2011</v>
      </c>
      <c r="C411" s="49" t="n">
        <v>5</v>
      </c>
      <c r="D411" s="49" t="s">
        <v>197</v>
      </c>
      <c r="E411" s="54" t="n">
        <v>602.83</v>
      </c>
      <c r="F411" s="54" t="n">
        <v>0</v>
      </c>
      <c r="G411" s="55" t="n">
        <v>1</v>
      </c>
      <c r="H411" s="55" t="n">
        <v>311</v>
      </c>
    </row>
    <row r="412" customFormat="false" ht="15" hidden="false" customHeight="false" outlineLevel="0" collapsed="false">
      <c r="A412" s="60" t="n">
        <v>40664</v>
      </c>
      <c r="B412" s="49" t="n">
        <v>2011</v>
      </c>
      <c r="C412" s="49" t="n">
        <v>5</v>
      </c>
      <c r="D412" s="49" t="s">
        <v>196</v>
      </c>
      <c r="E412" s="54" t="n">
        <v>2697.6</v>
      </c>
      <c r="F412" s="54" t="n">
        <v>0</v>
      </c>
      <c r="G412" s="55" t="n">
        <v>4</v>
      </c>
      <c r="H412" s="55" t="n">
        <v>1448</v>
      </c>
    </row>
    <row r="413" customFormat="false" ht="15" hidden="false" customHeight="false" outlineLevel="0" collapsed="false">
      <c r="A413" s="60" t="n">
        <v>40664</v>
      </c>
      <c r="B413" s="49" t="n">
        <v>2011</v>
      </c>
      <c r="C413" s="49" t="n">
        <v>5</v>
      </c>
      <c r="D413" s="49" t="s">
        <v>210</v>
      </c>
      <c r="E413" s="54" t="n">
        <v>2641.98</v>
      </c>
      <c r="F413" s="54" t="n">
        <v>17</v>
      </c>
      <c r="G413" s="55" t="n">
        <v>3</v>
      </c>
      <c r="H413" s="55" t="n">
        <v>2832</v>
      </c>
    </row>
    <row r="414" customFormat="false" ht="15" hidden="false" customHeight="false" outlineLevel="0" collapsed="false">
      <c r="A414" s="60" t="n">
        <v>40664</v>
      </c>
      <c r="B414" s="49" t="n">
        <v>2011</v>
      </c>
      <c r="C414" s="49" t="n">
        <v>5</v>
      </c>
      <c r="D414" s="49" t="s">
        <v>198</v>
      </c>
      <c r="E414" s="54" t="n">
        <v>3450.01</v>
      </c>
      <c r="F414" s="54" t="n">
        <v>42.8</v>
      </c>
      <c r="G414" s="55" t="n">
        <v>3</v>
      </c>
      <c r="H414" s="55" t="n">
        <v>2245</v>
      </c>
    </row>
    <row r="415" customFormat="false" ht="15" hidden="false" customHeight="false" outlineLevel="0" collapsed="false">
      <c r="A415" s="60" t="n">
        <v>40664</v>
      </c>
      <c r="B415" s="49" t="n">
        <v>2011</v>
      </c>
      <c r="C415" s="49" t="n">
        <v>5</v>
      </c>
      <c r="D415" s="49" t="s">
        <v>189</v>
      </c>
      <c r="E415" s="54" t="n">
        <v>618181.68</v>
      </c>
      <c r="F415" s="54" t="n">
        <v>8561.62</v>
      </c>
      <c r="G415" s="55" t="n">
        <v>1518</v>
      </c>
      <c r="H415" s="55" t="n">
        <v>320969</v>
      </c>
    </row>
    <row r="416" customFormat="false" ht="15" hidden="false" customHeight="false" outlineLevel="0" collapsed="false">
      <c r="A416" s="60" t="n">
        <v>40664</v>
      </c>
      <c r="B416" s="49" t="n">
        <v>2011</v>
      </c>
      <c r="C416" s="49" t="n">
        <v>5</v>
      </c>
      <c r="D416" s="49" t="s">
        <v>194</v>
      </c>
      <c r="E416" s="54" t="n">
        <v>1055.87</v>
      </c>
      <c r="F416" s="54" t="n">
        <v>0</v>
      </c>
      <c r="G416" s="55" t="n">
        <v>2</v>
      </c>
      <c r="H416" s="55" t="n">
        <v>803</v>
      </c>
    </row>
    <row r="417" customFormat="false" ht="15" hidden="false" customHeight="false" outlineLevel="0" collapsed="false">
      <c r="A417" s="60" t="n">
        <v>40695</v>
      </c>
      <c r="B417" s="49" t="n">
        <v>2011</v>
      </c>
      <c r="C417" s="49" t="n">
        <v>6</v>
      </c>
      <c r="D417" s="49" t="s">
        <v>203</v>
      </c>
      <c r="E417" s="54" t="n">
        <v>25187.77</v>
      </c>
      <c r="F417" s="54" t="n">
        <v>23</v>
      </c>
      <c r="G417" s="55" t="n">
        <v>4</v>
      </c>
      <c r="H417" s="55" t="n">
        <v>15981</v>
      </c>
    </row>
    <row r="418" customFormat="false" ht="15" hidden="false" customHeight="false" outlineLevel="0" collapsed="false">
      <c r="A418" s="60" t="n">
        <v>40695</v>
      </c>
      <c r="B418" s="49" t="n">
        <v>2011</v>
      </c>
      <c r="C418" s="49" t="n">
        <v>6</v>
      </c>
      <c r="D418" s="49" t="s">
        <v>199</v>
      </c>
      <c r="E418" s="54" t="n">
        <v>0</v>
      </c>
      <c r="F418" s="54" t="n">
        <v>24.2</v>
      </c>
      <c r="G418" s="55" t="n">
        <v>0</v>
      </c>
      <c r="H418" s="55" t="n">
        <v>0</v>
      </c>
    </row>
    <row r="419" customFormat="false" ht="15" hidden="false" customHeight="false" outlineLevel="0" collapsed="false">
      <c r="A419" s="60" t="n">
        <v>40695</v>
      </c>
      <c r="B419" s="49" t="n">
        <v>2011</v>
      </c>
      <c r="C419" s="49" t="n">
        <v>6</v>
      </c>
      <c r="D419" s="49" t="s">
        <v>201</v>
      </c>
      <c r="E419" s="54" t="n">
        <v>3848.82</v>
      </c>
      <c r="F419" s="54" t="n">
        <v>1.65</v>
      </c>
      <c r="G419" s="55" t="n">
        <v>11</v>
      </c>
      <c r="H419" s="55" t="n">
        <v>2217</v>
      </c>
    </row>
    <row r="420" customFormat="false" ht="15" hidden="false" customHeight="false" outlineLevel="0" collapsed="false">
      <c r="A420" s="60" t="n">
        <v>40695</v>
      </c>
      <c r="B420" s="49" t="n">
        <v>2011</v>
      </c>
      <c r="C420" s="49" t="n">
        <v>6</v>
      </c>
      <c r="D420" s="49" t="s">
        <v>226</v>
      </c>
      <c r="E420" s="54" t="n">
        <v>1171.46</v>
      </c>
      <c r="F420" s="54" t="n">
        <v>0</v>
      </c>
      <c r="G420" s="55" t="n">
        <v>1</v>
      </c>
      <c r="H420" s="55" t="n">
        <v>1092</v>
      </c>
    </row>
    <row r="421" customFormat="false" ht="15" hidden="false" customHeight="false" outlineLevel="0" collapsed="false">
      <c r="A421" s="60" t="n">
        <v>40695</v>
      </c>
      <c r="B421" s="49" t="n">
        <v>2011</v>
      </c>
      <c r="C421" s="49" t="n">
        <v>6</v>
      </c>
      <c r="D421" s="49" t="s">
        <v>223</v>
      </c>
      <c r="E421" s="54" t="n">
        <v>2060.03</v>
      </c>
      <c r="F421" s="54" t="n">
        <v>0</v>
      </c>
      <c r="G421" s="55" t="n">
        <v>1</v>
      </c>
      <c r="H421" s="55" t="n">
        <v>836</v>
      </c>
    </row>
    <row r="422" customFormat="false" ht="15" hidden="false" customHeight="false" outlineLevel="0" collapsed="false">
      <c r="A422" s="60" t="n">
        <v>40695</v>
      </c>
      <c r="B422" s="49" t="n">
        <v>2011</v>
      </c>
      <c r="C422" s="49" t="n">
        <v>6</v>
      </c>
      <c r="D422" s="49" t="s">
        <v>200</v>
      </c>
      <c r="E422" s="54" t="n">
        <v>1109.32</v>
      </c>
      <c r="F422" s="54" t="n">
        <v>0</v>
      </c>
      <c r="G422" s="55" t="n">
        <v>1</v>
      </c>
      <c r="H422" s="55" t="n">
        <v>356</v>
      </c>
    </row>
    <row r="423" customFormat="false" ht="15" hidden="false" customHeight="false" outlineLevel="0" collapsed="false">
      <c r="A423" s="60" t="n">
        <v>40695</v>
      </c>
      <c r="B423" s="49" t="n">
        <v>2011</v>
      </c>
      <c r="C423" s="49" t="n">
        <v>6</v>
      </c>
      <c r="D423" s="49" t="s">
        <v>202</v>
      </c>
      <c r="E423" s="54" t="n">
        <v>3063.15</v>
      </c>
      <c r="F423" s="54" t="n">
        <v>0</v>
      </c>
      <c r="G423" s="55" t="n">
        <v>3</v>
      </c>
      <c r="H423" s="55" t="n">
        <v>1533</v>
      </c>
    </row>
    <row r="424" customFormat="false" ht="15" hidden="false" customHeight="false" outlineLevel="0" collapsed="false">
      <c r="A424" s="60" t="n">
        <v>40695</v>
      </c>
      <c r="B424" s="49" t="n">
        <v>2011</v>
      </c>
      <c r="C424" s="49" t="n">
        <v>6</v>
      </c>
      <c r="D424" s="49" t="s">
        <v>222</v>
      </c>
      <c r="E424" s="54" t="n">
        <v>20713.29</v>
      </c>
      <c r="F424" s="54" t="n">
        <v>1083.04</v>
      </c>
      <c r="G424" s="55" t="n">
        <v>26</v>
      </c>
      <c r="H424" s="55" t="n">
        <v>12892</v>
      </c>
    </row>
    <row r="425" customFormat="false" ht="15" hidden="false" customHeight="false" outlineLevel="0" collapsed="false">
      <c r="A425" s="60" t="n">
        <v>40695</v>
      </c>
      <c r="B425" s="49" t="n">
        <v>2011</v>
      </c>
      <c r="C425" s="49" t="n">
        <v>6</v>
      </c>
      <c r="D425" s="49" t="s">
        <v>224</v>
      </c>
      <c r="E425" s="54" t="n">
        <v>387.05</v>
      </c>
      <c r="F425" s="54" t="n">
        <v>8.5</v>
      </c>
      <c r="G425" s="55" t="n">
        <v>1</v>
      </c>
      <c r="H425" s="55" t="n">
        <v>127</v>
      </c>
    </row>
    <row r="426" customFormat="false" ht="15" hidden="false" customHeight="false" outlineLevel="0" collapsed="false">
      <c r="A426" s="60" t="n">
        <v>40695</v>
      </c>
      <c r="B426" s="49" t="n">
        <v>2011</v>
      </c>
      <c r="C426" s="49" t="n">
        <v>6</v>
      </c>
      <c r="D426" s="49" t="s">
        <v>191</v>
      </c>
      <c r="E426" s="54" t="n">
        <v>289.56</v>
      </c>
      <c r="F426" s="54" t="n">
        <v>0</v>
      </c>
      <c r="G426" s="55" t="n">
        <v>1</v>
      </c>
      <c r="H426" s="55" t="n">
        <v>156</v>
      </c>
    </row>
    <row r="427" customFormat="false" ht="15" hidden="false" customHeight="false" outlineLevel="0" collapsed="false">
      <c r="A427" s="60" t="n">
        <v>40695</v>
      </c>
      <c r="B427" s="49" t="n">
        <v>2011</v>
      </c>
      <c r="C427" s="49" t="n">
        <v>6</v>
      </c>
      <c r="D427" s="49" t="s">
        <v>205</v>
      </c>
      <c r="E427" s="54" t="n">
        <v>14962.41</v>
      </c>
      <c r="F427" s="54" t="n">
        <v>356.54</v>
      </c>
      <c r="G427" s="55" t="n">
        <v>31</v>
      </c>
      <c r="H427" s="55" t="n">
        <v>9628</v>
      </c>
    </row>
    <row r="428" customFormat="false" ht="15" hidden="false" customHeight="false" outlineLevel="0" collapsed="false">
      <c r="A428" s="60" t="n">
        <v>40695</v>
      </c>
      <c r="B428" s="49" t="n">
        <v>2011</v>
      </c>
      <c r="C428" s="49" t="n">
        <v>6</v>
      </c>
      <c r="D428" s="49" t="s">
        <v>206</v>
      </c>
      <c r="E428" s="54" t="n">
        <v>12094.35</v>
      </c>
      <c r="F428" s="54" t="n">
        <v>157.08</v>
      </c>
      <c r="G428" s="55" t="n">
        <v>24</v>
      </c>
      <c r="H428" s="55" t="n">
        <v>7374</v>
      </c>
    </row>
    <row r="429" customFormat="false" ht="15" hidden="false" customHeight="false" outlineLevel="0" collapsed="false">
      <c r="A429" s="60" t="n">
        <v>40695</v>
      </c>
      <c r="B429" s="49" t="n">
        <v>2011</v>
      </c>
      <c r="C429" s="49" t="n">
        <v>6</v>
      </c>
      <c r="D429" s="49" t="s">
        <v>234</v>
      </c>
      <c r="E429" s="54" t="n">
        <v>618.96</v>
      </c>
      <c r="F429" s="54" t="n">
        <v>0</v>
      </c>
      <c r="G429" s="55" t="n">
        <v>1</v>
      </c>
      <c r="H429" s="55" t="n">
        <v>536</v>
      </c>
    </row>
    <row r="430" customFormat="false" ht="15" hidden="false" customHeight="false" outlineLevel="0" collapsed="false">
      <c r="A430" s="60" t="n">
        <v>40695</v>
      </c>
      <c r="B430" s="49" t="n">
        <v>2011</v>
      </c>
      <c r="C430" s="49" t="n">
        <v>6</v>
      </c>
      <c r="D430" s="49" t="s">
        <v>190</v>
      </c>
      <c r="E430" s="54" t="n">
        <v>382.52</v>
      </c>
      <c r="F430" s="54" t="n">
        <v>0</v>
      </c>
      <c r="G430" s="55" t="n">
        <v>1</v>
      </c>
      <c r="H430" s="55" t="n">
        <v>196</v>
      </c>
    </row>
    <row r="431" customFormat="false" ht="15" hidden="false" customHeight="false" outlineLevel="0" collapsed="false">
      <c r="A431" s="60" t="n">
        <v>40695</v>
      </c>
      <c r="B431" s="49" t="n">
        <v>2011</v>
      </c>
      <c r="C431" s="49" t="n">
        <v>6</v>
      </c>
      <c r="D431" s="49" t="s">
        <v>192</v>
      </c>
      <c r="E431" s="54" t="n">
        <v>202.07</v>
      </c>
      <c r="F431" s="54" t="n">
        <v>39.8</v>
      </c>
      <c r="G431" s="55" t="n">
        <v>2</v>
      </c>
      <c r="H431" s="55" t="n">
        <v>55</v>
      </c>
    </row>
    <row r="432" customFormat="false" ht="15" hidden="false" customHeight="false" outlineLevel="0" collapsed="false">
      <c r="A432" s="60" t="n">
        <v>40695</v>
      </c>
      <c r="B432" s="49" t="n">
        <v>2011</v>
      </c>
      <c r="C432" s="49" t="n">
        <v>6</v>
      </c>
      <c r="D432" s="49" t="s">
        <v>217</v>
      </c>
      <c r="E432" s="54" t="n">
        <v>1607.04</v>
      </c>
      <c r="F432" s="54" t="n">
        <v>0</v>
      </c>
      <c r="G432" s="55" t="n">
        <v>1</v>
      </c>
      <c r="H432" s="55" t="n">
        <v>2256</v>
      </c>
    </row>
    <row r="433" customFormat="false" ht="15" hidden="false" customHeight="false" outlineLevel="0" collapsed="false">
      <c r="A433" s="60" t="n">
        <v>40695</v>
      </c>
      <c r="B433" s="49" t="n">
        <v>2011</v>
      </c>
      <c r="C433" s="49" t="n">
        <v>6</v>
      </c>
      <c r="D433" s="49" t="s">
        <v>227</v>
      </c>
      <c r="E433" s="54" t="n">
        <v>703.16</v>
      </c>
      <c r="F433" s="54" t="n">
        <v>12.75</v>
      </c>
      <c r="G433" s="55" t="n">
        <v>2</v>
      </c>
      <c r="H433" s="55" t="n">
        <v>398</v>
      </c>
    </row>
    <row r="434" customFormat="false" ht="15" hidden="false" customHeight="false" outlineLevel="0" collapsed="false">
      <c r="A434" s="60" t="n">
        <v>40695</v>
      </c>
      <c r="B434" s="49" t="n">
        <v>2011</v>
      </c>
      <c r="C434" s="49" t="n">
        <v>6</v>
      </c>
      <c r="D434" s="49" t="s">
        <v>218</v>
      </c>
      <c r="E434" s="54" t="n">
        <v>26753.09</v>
      </c>
      <c r="F434" s="54" t="n">
        <v>15</v>
      </c>
      <c r="G434" s="55" t="n">
        <v>11</v>
      </c>
      <c r="H434" s="55" t="n">
        <v>19737</v>
      </c>
    </row>
    <row r="435" customFormat="false" ht="15" hidden="false" customHeight="false" outlineLevel="0" collapsed="false">
      <c r="A435" s="60" t="n">
        <v>40695</v>
      </c>
      <c r="B435" s="49" t="n">
        <v>2011</v>
      </c>
      <c r="C435" s="49" t="n">
        <v>6</v>
      </c>
      <c r="D435" s="49" t="s">
        <v>193</v>
      </c>
      <c r="E435" s="54" t="n">
        <v>5186.86</v>
      </c>
      <c r="F435" s="54" t="n">
        <v>0</v>
      </c>
      <c r="G435" s="55" t="n">
        <v>3</v>
      </c>
      <c r="H435" s="55" t="n">
        <v>2008</v>
      </c>
    </row>
    <row r="436" customFormat="false" ht="15" hidden="false" customHeight="false" outlineLevel="0" collapsed="false">
      <c r="A436" s="60" t="n">
        <v>40695</v>
      </c>
      <c r="B436" s="49" t="n">
        <v>2011</v>
      </c>
      <c r="C436" s="49" t="n">
        <v>6</v>
      </c>
      <c r="D436" s="49" t="s">
        <v>213</v>
      </c>
      <c r="E436" s="54" t="n">
        <v>263.65</v>
      </c>
      <c r="F436" s="54" t="n">
        <v>78.91</v>
      </c>
      <c r="G436" s="55" t="n">
        <v>2</v>
      </c>
      <c r="H436" s="55" t="n">
        <v>79</v>
      </c>
    </row>
    <row r="437" customFormat="false" ht="15" hidden="false" customHeight="false" outlineLevel="0" collapsed="false">
      <c r="A437" s="60" t="n">
        <v>40695</v>
      </c>
      <c r="B437" s="49" t="n">
        <v>2011</v>
      </c>
      <c r="C437" s="49" t="n">
        <v>6</v>
      </c>
      <c r="D437" s="49" t="s">
        <v>197</v>
      </c>
      <c r="E437" s="54" t="n">
        <v>800.46</v>
      </c>
      <c r="F437" s="54" t="n">
        <v>4.95</v>
      </c>
      <c r="G437" s="55" t="n">
        <v>3</v>
      </c>
      <c r="H437" s="55" t="n">
        <v>418</v>
      </c>
    </row>
    <row r="438" customFormat="false" ht="15" hidden="false" customHeight="false" outlineLevel="0" collapsed="false">
      <c r="A438" s="60" t="n">
        <v>40695</v>
      </c>
      <c r="B438" s="49" t="n">
        <v>2011</v>
      </c>
      <c r="C438" s="49" t="n">
        <v>6</v>
      </c>
      <c r="D438" s="49" t="s">
        <v>196</v>
      </c>
      <c r="E438" s="54" t="n">
        <v>2717.21</v>
      </c>
      <c r="F438" s="54" t="n">
        <v>0</v>
      </c>
      <c r="G438" s="55" t="n">
        <v>8</v>
      </c>
      <c r="H438" s="55" t="n">
        <v>1516</v>
      </c>
    </row>
    <row r="439" customFormat="false" ht="15" hidden="false" customHeight="false" outlineLevel="0" collapsed="false">
      <c r="A439" s="60" t="n">
        <v>40695</v>
      </c>
      <c r="B439" s="49" t="n">
        <v>2011</v>
      </c>
      <c r="C439" s="49" t="n">
        <v>6</v>
      </c>
      <c r="D439" s="49" t="s">
        <v>210</v>
      </c>
      <c r="E439" s="54" t="n">
        <v>676</v>
      </c>
      <c r="F439" s="54" t="n">
        <v>0</v>
      </c>
      <c r="G439" s="55" t="n">
        <v>3</v>
      </c>
      <c r="H439" s="55" t="n">
        <v>399</v>
      </c>
    </row>
    <row r="440" customFormat="false" ht="15" hidden="false" customHeight="false" outlineLevel="0" collapsed="false">
      <c r="A440" s="60" t="n">
        <v>40695</v>
      </c>
      <c r="B440" s="49" t="n">
        <v>2011</v>
      </c>
      <c r="C440" s="49" t="n">
        <v>6</v>
      </c>
      <c r="D440" s="49" t="s">
        <v>198</v>
      </c>
      <c r="E440" s="54" t="n">
        <v>7544.15</v>
      </c>
      <c r="F440" s="54" t="n">
        <v>21.95</v>
      </c>
      <c r="G440" s="55" t="n">
        <v>4</v>
      </c>
      <c r="H440" s="55" t="n">
        <v>3961</v>
      </c>
    </row>
    <row r="441" customFormat="false" ht="15" hidden="false" customHeight="false" outlineLevel="0" collapsed="false">
      <c r="A441" s="60" t="n">
        <v>40695</v>
      </c>
      <c r="B441" s="49" t="n">
        <v>2011</v>
      </c>
      <c r="C441" s="49" t="n">
        <v>6</v>
      </c>
      <c r="D441" s="49" t="s">
        <v>189</v>
      </c>
      <c r="E441" s="54" t="n">
        <v>605030.82</v>
      </c>
      <c r="F441" s="54" t="n">
        <v>11886.47</v>
      </c>
      <c r="G441" s="55" t="n">
        <v>1379</v>
      </c>
      <c r="H441" s="55" t="n">
        <v>304295</v>
      </c>
    </row>
    <row r="442" customFormat="false" ht="15" hidden="false" customHeight="false" outlineLevel="0" collapsed="false">
      <c r="A442" s="60" t="n">
        <v>40695</v>
      </c>
      <c r="B442" s="49" t="n">
        <v>2011</v>
      </c>
      <c r="C442" s="49" t="n">
        <v>6</v>
      </c>
      <c r="D442" s="49" t="s">
        <v>194</v>
      </c>
      <c r="E442" s="54" t="n">
        <v>185.78</v>
      </c>
      <c r="F442" s="54" t="n">
        <v>0</v>
      </c>
      <c r="G442" s="55" t="n">
        <v>1</v>
      </c>
      <c r="H442" s="55" t="n">
        <v>78</v>
      </c>
    </row>
    <row r="443" customFormat="false" ht="15" hidden="false" customHeight="false" outlineLevel="0" collapsed="false">
      <c r="A443" s="60" t="n">
        <v>40725</v>
      </c>
      <c r="B443" s="49" t="n">
        <v>2011</v>
      </c>
      <c r="C443" s="49" t="n">
        <v>7</v>
      </c>
      <c r="D443" s="49" t="s">
        <v>203</v>
      </c>
      <c r="E443" s="54" t="n">
        <v>4964.38</v>
      </c>
      <c r="F443" s="54" t="n">
        <v>196.81</v>
      </c>
      <c r="G443" s="55" t="n">
        <v>7</v>
      </c>
      <c r="H443" s="55" t="n">
        <v>5318</v>
      </c>
    </row>
    <row r="444" customFormat="false" ht="15" hidden="false" customHeight="false" outlineLevel="0" collapsed="false">
      <c r="A444" s="60" t="n">
        <v>40725</v>
      </c>
      <c r="B444" s="49" t="n">
        <v>2011</v>
      </c>
      <c r="C444" s="49" t="n">
        <v>7</v>
      </c>
      <c r="D444" s="49" t="s">
        <v>199</v>
      </c>
      <c r="E444" s="54" t="n">
        <v>1111.95</v>
      </c>
      <c r="F444" s="54" t="n">
        <v>0</v>
      </c>
      <c r="G444" s="55" t="n">
        <v>2</v>
      </c>
      <c r="H444" s="55" t="n">
        <v>571</v>
      </c>
    </row>
    <row r="445" customFormat="false" ht="15" hidden="false" customHeight="false" outlineLevel="0" collapsed="false">
      <c r="A445" s="60" t="n">
        <v>40725</v>
      </c>
      <c r="B445" s="49" t="n">
        <v>2011</v>
      </c>
      <c r="C445" s="49" t="n">
        <v>7</v>
      </c>
      <c r="D445" s="49" t="s">
        <v>201</v>
      </c>
      <c r="E445" s="54" t="n">
        <v>2205.57</v>
      </c>
      <c r="F445" s="54" t="n">
        <v>1.95</v>
      </c>
      <c r="G445" s="55" t="n">
        <v>5</v>
      </c>
      <c r="H445" s="55" t="n">
        <v>1661</v>
      </c>
    </row>
    <row r="446" customFormat="false" ht="15" hidden="false" customHeight="false" outlineLevel="0" collapsed="false">
      <c r="A446" s="60" t="n">
        <v>40725</v>
      </c>
      <c r="B446" s="49" t="n">
        <v>2011</v>
      </c>
      <c r="C446" s="49" t="n">
        <v>7</v>
      </c>
      <c r="D446" s="49" t="s">
        <v>226</v>
      </c>
      <c r="E446" s="54" t="n">
        <v>1217.64</v>
      </c>
      <c r="F446" s="54" t="n">
        <v>0</v>
      </c>
      <c r="G446" s="55" t="n">
        <v>1</v>
      </c>
      <c r="H446" s="55" t="n">
        <v>1026</v>
      </c>
    </row>
    <row r="447" customFormat="false" ht="15" hidden="false" customHeight="false" outlineLevel="0" collapsed="false">
      <c r="A447" s="60" t="n">
        <v>40725</v>
      </c>
      <c r="B447" s="49" t="n">
        <v>2011</v>
      </c>
      <c r="C447" s="49" t="n">
        <v>7</v>
      </c>
      <c r="D447" s="49" t="s">
        <v>202</v>
      </c>
      <c r="E447" s="54" t="n">
        <v>358.24</v>
      </c>
      <c r="F447" s="54" t="n">
        <v>0</v>
      </c>
      <c r="G447" s="55" t="n">
        <v>1</v>
      </c>
      <c r="H447" s="55" t="n">
        <v>240</v>
      </c>
    </row>
    <row r="448" customFormat="false" ht="15" hidden="false" customHeight="false" outlineLevel="0" collapsed="false">
      <c r="A448" s="60" t="n">
        <v>40725</v>
      </c>
      <c r="B448" s="49" t="n">
        <v>2011</v>
      </c>
      <c r="C448" s="49" t="n">
        <v>7</v>
      </c>
      <c r="D448" s="49" t="s">
        <v>222</v>
      </c>
      <c r="E448" s="54" t="n">
        <v>42238.85</v>
      </c>
      <c r="F448" s="54" t="n">
        <v>49.2</v>
      </c>
      <c r="G448" s="55" t="n">
        <v>27</v>
      </c>
      <c r="H448" s="55" t="n">
        <v>22097</v>
      </c>
    </row>
    <row r="449" customFormat="false" ht="15" hidden="false" customHeight="false" outlineLevel="0" collapsed="false">
      <c r="A449" s="60" t="n">
        <v>40725</v>
      </c>
      <c r="B449" s="49" t="n">
        <v>2011</v>
      </c>
      <c r="C449" s="49" t="n">
        <v>7</v>
      </c>
      <c r="D449" s="49" t="s">
        <v>224</v>
      </c>
      <c r="E449" s="54" t="n">
        <v>616.8</v>
      </c>
      <c r="F449" s="54" t="n">
        <v>0</v>
      </c>
      <c r="G449" s="55" t="n">
        <v>1</v>
      </c>
      <c r="H449" s="55" t="n">
        <v>331</v>
      </c>
    </row>
    <row r="450" customFormat="false" ht="15" hidden="false" customHeight="false" outlineLevel="0" collapsed="false">
      <c r="A450" s="60" t="n">
        <v>40725</v>
      </c>
      <c r="B450" s="49" t="n">
        <v>2011</v>
      </c>
      <c r="C450" s="49" t="n">
        <v>7</v>
      </c>
      <c r="D450" s="49" t="s">
        <v>191</v>
      </c>
      <c r="E450" s="54" t="n">
        <v>2436.73</v>
      </c>
      <c r="F450" s="54" t="n">
        <v>0</v>
      </c>
      <c r="G450" s="55" t="n">
        <v>3</v>
      </c>
      <c r="H450" s="55" t="n">
        <v>1259</v>
      </c>
    </row>
    <row r="451" customFormat="false" ht="15" hidden="false" customHeight="false" outlineLevel="0" collapsed="false">
      <c r="A451" s="60" t="n">
        <v>40725</v>
      </c>
      <c r="B451" s="49" t="n">
        <v>2011</v>
      </c>
      <c r="C451" s="49" t="n">
        <v>7</v>
      </c>
      <c r="D451" s="49" t="s">
        <v>205</v>
      </c>
      <c r="E451" s="54" t="n">
        <v>9171.19</v>
      </c>
      <c r="F451" s="54" t="n">
        <v>111.2</v>
      </c>
      <c r="G451" s="55" t="n">
        <v>22</v>
      </c>
      <c r="H451" s="55" t="n">
        <v>5625</v>
      </c>
    </row>
    <row r="452" customFormat="false" ht="15" hidden="false" customHeight="false" outlineLevel="0" collapsed="false">
      <c r="A452" s="60" t="n">
        <v>40725</v>
      </c>
      <c r="B452" s="49" t="n">
        <v>2011</v>
      </c>
      <c r="C452" s="49" t="n">
        <v>7</v>
      </c>
      <c r="D452" s="49" t="s">
        <v>206</v>
      </c>
      <c r="E452" s="54" t="n">
        <v>14743.3</v>
      </c>
      <c r="F452" s="54" t="n">
        <v>327.99</v>
      </c>
      <c r="G452" s="55" t="n">
        <v>31</v>
      </c>
      <c r="H452" s="55" t="n">
        <v>9023</v>
      </c>
    </row>
    <row r="453" customFormat="false" ht="15" hidden="false" customHeight="false" outlineLevel="0" collapsed="false">
      <c r="A453" s="60" t="n">
        <v>40725</v>
      </c>
      <c r="B453" s="49" t="n">
        <v>2011</v>
      </c>
      <c r="C453" s="49" t="n">
        <v>7</v>
      </c>
      <c r="D453" s="49" t="s">
        <v>209</v>
      </c>
      <c r="E453" s="54" t="n">
        <v>321.24</v>
      </c>
      <c r="F453" s="54" t="n">
        <v>0</v>
      </c>
      <c r="G453" s="55" t="n">
        <v>1</v>
      </c>
      <c r="H453" s="55" t="n">
        <v>242</v>
      </c>
    </row>
    <row r="454" customFormat="false" ht="15" hidden="false" customHeight="false" outlineLevel="0" collapsed="false">
      <c r="A454" s="60" t="n">
        <v>40725</v>
      </c>
      <c r="B454" s="49" t="n">
        <v>2011</v>
      </c>
      <c r="C454" s="49" t="n">
        <v>7</v>
      </c>
      <c r="D454" s="49" t="s">
        <v>211</v>
      </c>
      <c r="E454" s="54" t="n">
        <v>1430.75</v>
      </c>
      <c r="F454" s="54" t="n">
        <v>0</v>
      </c>
      <c r="G454" s="55" t="n">
        <v>1</v>
      </c>
      <c r="H454" s="55" t="n">
        <v>633</v>
      </c>
    </row>
    <row r="455" customFormat="false" ht="15" hidden="false" customHeight="false" outlineLevel="0" collapsed="false">
      <c r="A455" s="60" t="n">
        <v>40725</v>
      </c>
      <c r="B455" s="49" t="n">
        <v>2011</v>
      </c>
      <c r="C455" s="49" t="n">
        <v>7</v>
      </c>
      <c r="D455" s="49" t="s">
        <v>192</v>
      </c>
      <c r="E455" s="54" t="n">
        <v>147.1</v>
      </c>
      <c r="F455" s="54" t="n">
        <v>0</v>
      </c>
      <c r="G455" s="55" t="n">
        <v>1</v>
      </c>
      <c r="H455" s="55" t="n">
        <v>22</v>
      </c>
    </row>
    <row r="456" customFormat="false" ht="15" hidden="false" customHeight="false" outlineLevel="0" collapsed="false">
      <c r="A456" s="60" t="n">
        <v>40725</v>
      </c>
      <c r="B456" s="49" t="n">
        <v>2011</v>
      </c>
      <c r="C456" s="49" t="n">
        <v>7</v>
      </c>
      <c r="D456" s="49" t="s">
        <v>217</v>
      </c>
      <c r="E456" s="54" t="n">
        <v>3854.4</v>
      </c>
      <c r="F456" s="54" t="n">
        <v>0</v>
      </c>
      <c r="G456" s="55" t="n">
        <v>2</v>
      </c>
      <c r="H456" s="55" t="n">
        <v>2328</v>
      </c>
    </row>
    <row r="457" customFormat="false" ht="15" hidden="false" customHeight="false" outlineLevel="0" collapsed="false">
      <c r="A457" s="60" t="n">
        <v>40725</v>
      </c>
      <c r="B457" s="49" t="n">
        <v>2011</v>
      </c>
      <c r="C457" s="49" t="n">
        <v>7</v>
      </c>
      <c r="D457" s="49" t="s">
        <v>218</v>
      </c>
      <c r="E457" s="54" t="n">
        <v>11.02</v>
      </c>
      <c r="F457" s="54" t="n">
        <v>0</v>
      </c>
      <c r="G457" s="55" t="n">
        <v>1</v>
      </c>
      <c r="H457" s="55" t="n">
        <v>9</v>
      </c>
    </row>
    <row r="458" customFormat="false" ht="15" hidden="false" customHeight="false" outlineLevel="0" collapsed="false">
      <c r="A458" s="60" t="n">
        <v>40725</v>
      </c>
      <c r="B458" s="49" t="n">
        <v>2011</v>
      </c>
      <c r="C458" s="49" t="n">
        <v>7</v>
      </c>
      <c r="D458" s="49" t="s">
        <v>193</v>
      </c>
      <c r="E458" s="54" t="n">
        <v>770.07</v>
      </c>
      <c r="F458" s="54" t="n">
        <v>0</v>
      </c>
      <c r="G458" s="55" t="n">
        <v>1</v>
      </c>
      <c r="H458" s="55" t="n">
        <v>583</v>
      </c>
    </row>
    <row r="459" customFormat="false" ht="15" hidden="false" customHeight="false" outlineLevel="0" collapsed="false">
      <c r="A459" s="60" t="n">
        <v>40725</v>
      </c>
      <c r="B459" s="49" t="n">
        <v>2011</v>
      </c>
      <c r="C459" s="49" t="n">
        <v>7</v>
      </c>
      <c r="D459" s="49" t="s">
        <v>213</v>
      </c>
      <c r="E459" s="54" t="n">
        <v>607.3</v>
      </c>
      <c r="F459" s="54" t="n">
        <v>8.85</v>
      </c>
      <c r="G459" s="55" t="n">
        <v>2</v>
      </c>
      <c r="H459" s="55" t="n">
        <v>286</v>
      </c>
    </row>
    <row r="460" customFormat="false" ht="15" hidden="false" customHeight="false" outlineLevel="0" collapsed="false">
      <c r="A460" s="60" t="n">
        <v>40725</v>
      </c>
      <c r="B460" s="49" t="n">
        <v>2011</v>
      </c>
      <c r="C460" s="49" t="n">
        <v>7</v>
      </c>
      <c r="D460" s="49" t="s">
        <v>197</v>
      </c>
      <c r="E460" s="54" t="n">
        <v>2175.85</v>
      </c>
      <c r="F460" s="54" t="n">
        <v>0</v>
      </c>
      <c r="G460" s="55" t="n">
        <v>3</v>
      </c>
      <c r="H460" s="55" t="n">
        <v>1432</v>
      </c>
    </row>
    <row r="461" customFormat="false" ht="15" hidden="false" customHeight="false" outlineLevel="0" collapsed="false">
      <c r="A461" s="60" t="n">
        <v>40725</v>
      </c>
      <c r="B461" s="49" t="n">
        <v>2011</v>
      </c>
      <c r="C461" s="49" t="n">
        <v>7</v>
      </c>
      <c r="D461" s="49" t="s">
        <v>215</v>
      </c>
      <c r="E461" s="54" t="n">
        <v>3949.32</v>
      </c>
      <c r="F461" s="54" t="n">
        <v>0</v>
      </c>
      <c r="G461" s="55" t="n">
        <v>1</v>
      </c>
      <c r="H461" s="55" t="n">
        <v>2160</v>
      </c>
    </row>
    <row r="462" customFormat="false" ht="15" hidden="false" customHeight="false" outlineLevel="0" collapsed="false">
      <c r="A462" s="60" t="n">
        <v>40725</v>
      </c>
      <c r="B462" s="49" t="n">
        <v>2011</v>
      </c>
      <c r="C462" s="49" t="n">
        <v>7</v>
      </c>
      <c r="D462" s="49" t="s">
        <v>196</v>
      </c>
      <c r="E462" s="54" t="n">
        <v>7116.77</v>
      </c>
      <c r="F462" s="54" t="n">
        <v>46.75</v>
      </c>
      <c r="G462" s="55" t="n">
        <v>9</v>
      </c>
      <c r="H462" s="55" t="n">
        <v>3417</v>
      </c>
    </row>
    <row r="463" customFormat="false" ht="15" hidden="false" customHeight="false" outlineLevel="0" collapsed="false">
      <c r="A463" s="60" t="n">
        <v>40725</v>
      </c>
      <c r="B463" s="49" t="n">
        <v>2011</v>
      </c>
      <c r="C463" s="49" t="n">
        <v>7</v>
      </c>
      <c r="D463" s="49" t="s">
        <v>210</v>
      </c>
      <c r="E463" s="54" t="n">
        <v>6692.09</v>
      </c>
      <c r="F463" s="54" t="n">
        <v>0</v>
      </c>
      <c r="G463" s="55" t="n">
        <v>3</v>
      </c>
      <c r="H463" s="55" t="n">
        <v>6003</v>
      </c>
    </row>
    <row r="464" customFormat="false" ht="15" hidden="false" customHeight="false" outlineLevel="0" collapsed="false">
      <c r="A464" s="60" t="n">
        <v>40725</v>
      </c>
      <c r="B464" s="49" t="n">
        <v>2011</v>
      </c>
      <c r="C464" s="49" t="n">
        <v>7</v>
      </c>
      <c r="D464" s="49" t="s">
        <v>198</v>
      </c>
      <c r="E464" s="54" t="n">
        <v>3510.76</v>
      </c>
      <c r="F464" s="54" t="n">
        <v>102</v>
      </c>
      <c r="G464" s="55" t="n">
        <v>6</v>
      </c>
      <c r="H464" s="55" t="n">
        <v>1813</v>
      </c>
    </row>
    <row r="465" customFormat="false" ht="15" hidden="false" customHeight="false" outlineLevel="0" collapsed="false">
      <c r="A465" s="60" t="n">
        <v>40725</v>
      </c>
      <c r="B465" s="49" t="n">
        <v>2011</v>
      </c>
      <c r="C465" s="49" t="n">
        <v>7</v>
      </c>
      <c r="D465" s="49" t="s">
        <v>189</v>
      </c>
      <c r="E465" s="54" t="n">
        <v>577148.91</v>
      </c>
      <c r="F465" s="54" t="n">
        <v>10562.51</v>
      </c>
      <c r="G465" s="55" t="n">
        <v>1317</v>
      </c>
      <c r="H465" s="55" t="n">
        <v>332162</v>
      </c>
    </row>
    <row r="466" customFormat="false" ht="15" hidden="false" customHeight="false" outlineLevel="0" collapsed="false">
      <c r="A466" s="60" t="n">
        <v>40725</v>
      </c>
      <c r="B466" s="49" t="n">
        <v>2011</v>
      </c>
      <c r="C466" s="49" t="n">
        <v>7</v>
      </c>
      <c r="D466" s="49" t="s">
        <v>194</v>
      </c>
      <c r="E466" s="54" t="n">
        <v>1419.11</v>
      </c>
      <c r="F466" s="54" t="n">
        <v>0</v>
      </c>
      <c r="G466" s="55" t="n">
        <v>4</v>
      </c>
      <c r="H466" s="55" t="n">
        <v>1049</v>
      </c>
    </row>
    <row r="467" customFormat="false" ht="15" hidden="false" customHeight="false" outlineLevel="0" collapsed="false">
      <c r="A467" s="60" t="n">
        <v>40756</v>
      </c>
      <c r="B467" s="49" t="n">
        <v>2011</v>
      </c>
      <c r="C467" s="49" t="n">
        <v>8</v>
      </c>
      <c r="D467" s="49" t="s">
        <v>203</v>
      </c>
      <c r="E467" s="54" t="n">
        <v>22489.2</v>
      </c>
      <c r="F467" s="54" t="n">
        <v>0</v>
      </c>
      <c r="G467" s="55" t="n">
        <v>2</v>
      </c>
      <c r="H467" s="55" t="n">
        <v>12570</v>
      </c>
    </row>
    <row r="468" customFormat="false" ht="15" hidden="false" customHeight="false" outlineLevel="0" collapsed="false">
      <c r="A468" s="60" t="n">
        <v>40756</v>
      </c>
      <c r="B468" s="49" t="n">
        <v>2011</v>
      </c>
      <c r="C468" s="49" t="n">
        <v>8</v>
      </c>
      <c r="D468" s="49" t="s">
        <v>199</v>
      </c>
      <c r="E468" s="54" t="n">
        <v>1436.08</v>
      </c>
      <c r="F468" s="54" t="n">
        <v>0</v>
      </c>
      <c r="G468" s="55" t="n">
        <v>2</v>
      </c>
      <c r="H468" s="55" t="n">
        <v>788</v>
      </c>
    </row>
    <row r="469" customFormat="false" ht="15" hidden="false" customHeight="false" outlineLevel="0" collapsed="false">
      <c r="A469" s="60" t="n">
        <v>40756</v>
      </c>
      <c r="B469" s="49" t="n">
        <v>2011</v>
      </c>
      <c r="C469" s="49" t="n">
        <v>8</v>
      </c>
      <c r="D469" s="49" t="s">
        <v>201</v>
      </c>
      <c r="E469" s="54" t="n">
        <v>3140.02</v>
      </c>
      <c r="F469" s="54" t="n">
        <v>17.9</v>
      </c>
      <c r="G469" s="55" t="n">
        <v>9</v>
      </c>
      <c r="H469" s="55" t="n">
        <v>2042</v>
      </c>
    </row>
    <row r="470" customFormat="false" ht="15" hidden="false" customHeight="false" outlineLevel="0" collapsed="false">
      <c r="A470" s="60" t="n">
        <v>40756</v>
      </c>
      <c r="B470" s="49" t="n">
        <v>2011</v>
      </c>
      <c r="C470" s="49" t="n">
        <v>8</v>
      </c>
      <c r="D470" s="49" t="s">
        <v>226</v>
      </c>
      <c r="E470" s="54" t="n">
        <v>51.56</v>
      </c>
      <c r="F470" s="54" t="n">
        <v>0</v>
      </c>
      <c r="G470" s="55" t="n">
        <v>1</v>
      </c>
      <c r="H470" s="55" t="n">
        <v>52</v>
      </c>
    </row>
    <row r="471" customFormat="false" ht="15" hidden="false" customHeight="false" outlineLevel="0" collapsed="false">
      <c r="A471" s="60" t="n">
        <v>40756</v>
      </c>
      <c r="B471" s="49" t="n">
        <v>2011</v>
      </c>
      <c r="C471" s="49" t="n">
        <v>8</v>
      </c>
      <c r="D471" s="49" t="s">
        <v>223</v>
      </c>
      <c r="E471" s="54" t="n">
        <v>4886.88</v>
      </c>
      <c r="F471" s="54" t="n">
        <v>4.25</v>
      </c>
      <c r="G471" s="55" t="n">
        <v>5</v>
      </c>
      <c r="H471" s="55" t="n">
        <v>2003</v>
      </c>
    </row>
    <row r="472" customFormat="false" ht="15" hidden="false" customHeight="false" outlineLevel="0" collapsed="false">
      <c r="A472" s="60" t="n">
        <v>40756</v>
      </c>
      <c r="B472" s="49" t="n">
        <v>2011</v>
      </c>
      <c r="C472" s="49" t="n">
        <v>8</v>
      </c>
      <c r="D472" s="49" t="s">
        <v>202</v>
      </c>
      <c r="E472" s="54" t="n">
        <v>195.15</v>
      </c>
      <c r="F472" s="54" t="n">
        <v>134.55</v>
      </c>
      <c r="G472" s="55" t="n">
        <v>1</v>
      </c>
      <c r="H472" s="55" t="n">
        <v>337</v>
      </c>
    </row>
    <row r="473" customFormat="false" ht="15" hidden="false" customHeight="false" outlineLevel="0" collapsed="false">
      <c r="A473" s="60" t="n">
        <v>40756</v>
      </c>
      <c r="B473" s="49" t="n">
        <v>2011</v>
      </c>
      <c r="C473" s="49" t="n">
        <v>8</v>
      </c>
      <c r="D473" s="49" t="s">
        <v>222</v>
      </c>
      <c r="E473" s="54" t="n">
        <v>18044.2</v>
      </c>
      <c r="F473" s="54" t="n">
        <v>4640.59</v>
      </c>
      <c r="G473" s="55" t="n">
        <v>18</v>
      </c>
      <c r="H473" s="55" t="n">
        <v>10066</v>
      </c>
    </row>
    <row r="474" customFormat="false" ht="15" hidden="false" customHeight="false" outlineLevel="0" collapsed="false">
      <c r="A474" s="60" t="n">
        <v>40756</v>
      </c>
      <c r="B474" s="49" t="n">
        <v>2011</v>
      </c>
      <c r="C474" s="49" t="n">
        <v>8</v>
      </c>
      <c r="D474" s="49" t="s">
        <v>191</v>
      </c>
      <c r="E474" s="54" t="n">
        <v>1096.5</v>
      </c>
      <c r="F474" s="54" t="n">
        <v>4.95</v>
      </c>
      <c r="G474" s="55" t="n">
        <v>3</v>
      </c>
      <c r="H474" s="55" t="n">
        <v>686</v>
      </c>
    </row>
    <row r="475" customFormat="false" ht="15" hidden="false" customHeight="false" outlineLevel="0" collapsed="false">
      <c r="A475" s="60" t="n">
        <v>40756</v>
      </c>
      <c r="B475" s="49" t="n">
        <v>2011</v>
      </c>
      <c r="C475" s="49" t="n">
        <v>8</v>
      </c>
      <c r="D475" s="49" t="s">
        <v>205</v>
      </c>
      <c r="E475" s="54" t="n">
        <v>12630.96</v>
      </c>
      <c r="F475" s="54" t="n">
        <v>21.7</v>
      </c>
      <c r="G475" s="55" t="n">
        <v>27</v>
      </c>
      <c r="H475" s="55" t="n">
        <v>7898</v>
      </c>
    </row>
    <row r="476" customFormat="false" ht="15" hidden="false" customHeight="false" outlineLevel="0" collapsed="false">
      <c r="A476" s="60" t="n">
        <v>40756</v>
      </c>
      <c r="B476" s="49" t="n">
        <v>2011</v>
      </c>
      <c r="C476" s="49" t="n">
        <v>8</v>
      </c>
      <c r="D476" s="49" t="s">
        <v>206</v>
      </c>
      <c r="E476" s="54" t="n">
        <v>17636.77</v>
      </c>
      <c r="F476" s="54" t="n">
        <v>179.12</v>
      </c>
      <c r="G476" s="55" t="n">
        <v>37</v>
      </c>
      <c r="H476" s="55" t="n">
        <v>9553</v>
      </c>
    </row>
    <row r="477" customFormat="false" ht="15" hidden="false" customHeight="false" outlineLevel="0" collapsed="false">
      <c r="A477" s="60" t="n">
        <v>40756</v>
      </c>
      <c r="B477" s="49" t="n">
        <v>2011</v>
      </c>
      <c r="C477" s="49" t="n">
        <v>8</v>
      </c>
      <c r="D477" s="49" t="s">
        <v>234</v>
      </c>
      <c r="E477" s="54" t="n">
        <v>2653.95</v>
      </c>
      <c r="F477" s="54" t="n">
        <v>0</v>
      </c>
      <c r="G477" s="55" t="n">
        <v>1</v>
      </c>
      <c r="H477" s="55" t="n">
        <v>735</v>
      </c>
    </row>
    <row r="478" customFormat="false" ht="15" hidden="false" customHeight="false" outlineLevel="0" collapsed="false">
      <c r="A478" s="60" t="n">
        <v>40756</v>
      </c>
      <c r="B478" s="49" t="n">
        <v>2011</v>
      </c>
      <c r="C478" s="49" t="n">
        <v>8</v>
      </c>
      <c r="D478" s="49" t="s">
        <v>190</v>
      </c>
      <c r="E478" s="54" t="n">
        <v>584.91</v>
      </c>
      <c r="F478" s="54" t="n">
        <v>0</v>
      </c>
      <c r="G478" s="55" t="n">
        <v>1</v>
      </c>
      <c r="H478" s="55" t="n">
        <v>277</v>
      </c>
    </row>
    <row r="479" customFormat="false" ht="15" hidden="false" customHeight="false" outlineLevel="0" collapsed="false">
      <c r="A479" s="60" t="n">
        <v>40756</v>
      </c>
      <c r="B479" s="49" t="n">
        <v>2011</v>
      </c>
      <c r="C479" s="49" t="n">
        <v>8</v>
      </c>
      <c r="D479" s="49" t="s">
        <v>211</v>
      </c>
      <c r="E479" s="54" t="n">
        <v>4873.81</v>
      </c>
      <c r="F479" s="54" t="n">
        <v>0</v>
      </c>
      <c r="G479" s="55" t="n">
        <v>1</v>
      </c>
      <c r="H479" s="55" t="n">
        <v>3028</v>
      </c>
    </row>
    <row r="480" customFormat="false" ht="15" hidden="false" customHeight="false" outlineLevel="0" collapsed="false">
      <c r="A480" s="60" t="n">
        <v>40756</v>
      </c>
      <c r="B480" s="49" t="n">
        <v>2011</v>
      </c>
      <c r="C480" s="49" t="n">
        <v>8</v>
      </c>
      <c r="D480" s="49" t="s">
        <v>192</v>
      </c>
      <c r="E480" s="54" t="n">
        <v>1838.95</v>
      </c>
      <c r="F480" s="54" t="n">
        <v>56.15</v>
      </c>
      <c r="G480" s="55" t="n">
        <v>4</v>
      </c>
      <c r="H480" s="55" t="n">
        <v>1142</v>
      </c>
    </row>
    <row r="481" customFormat="false" ht="15" hidden="false" customHeight="false" outlineLevel="0" collapsed="false">
      <c r="A481" s="60" t="n">
        <v>40756</v>
      </c>
      <c r="B481" s="49" t="n">
        <v>2011</v>
      </c>
      <c r="C481" s="49" t="n">
        <v>8</v>
      </c>
      <c r="D481" s="49" t="s">
        <v>217</v>
      </c>
      <c r="E481" s="54" t="n">
        <v>0</v>
      </c>
      <c r="F481" s="54" t="n">
        <v>49.79</v>
      </c>
      <c r="G481" s="55" t="n">
        <v>0</v>
      </c>
      <c r="H481" s="55" t="n">
        <v>0</v>
      </c>
    </row>
    <row r="482" customFormat="false" ht="15" hidden="false" customHeight="false" outlineLevel="0" collapsed="false">
      <c r="A482" s="60" t="n">
        <v>40756</v>
      </c>
      <c r="B482" s="49" t="n">
        <v>2011</v>
      </c>
      <c r="C482" s="49" t="n">
        <v>8</v>
      </c>
      <c r="D482" s="49" t="s">
        <v>227</v>
      </c>
      <c r="E482" s="54" t="n">
        <v>1079</v>
      </c>
      <c r="F482" s="54" t="n">
        <v>15.75</v>
      </c>
      <c r="G482" s="55" t="n">
        <v>2</v>
      </c>
      <c r="H482" s="55" t="n">
        <v>381</v>
      </c>
    </row>
    <row r="483" customFormat="false" ht="15" hidden="false" customHeight="false" outlineLevel="0" collapsed="false">
      <c r="A483" s="60" t="n">
        <v>40756</v>
      </c>
      <c r="B483" s="49" t="n">
        <v>2011</v>
      </c>
      <c r="C483" s="49" t="n">
        <v>8</v>
      </c>
      <c r="D483" s="49" t="s">
        <v>218</v>
      </c>
      <c r="E483" s="54" t="n">
        <v>40327.81</v>
      </c>
      <c r="F483" s="54" t="n">
        <v>360</v>
      </c>
      <c r="G483" s="55" t="n">
        <v>7</v>
      </c>
      <c r="H483" s="55" t="n">
        <v>29300</v>
      </c>
    </row>
    <row r="484" customFormat="false" ht="15" hidden="false" customHeight="false" outlineLevel="0" collapsed="false">
      <c r="A484" s="60" t="n">
        <v>40756</v>
      </c>
      <c r="B484" s="49" t="n">
        <v>2011</v>
      </c>
      <c r="C484" s="49" t="n">
        <v>8</v>
      </c>
      <c r="D484" s="49" t="s">
        <v>193</v>
      </c>
      <c r="E484" s="54" t="n">
        <v>1505.81</v>
      </c>
      <c r="F484" s="54" t="n">
        <v>41.35</v>
      </c>
      <c r="G484" s="55" t="n">
        <v>2</v>
      </c>
      <c r="H484" s="55" t="n">
        <v>623</v>
      </c>
    </row>
    <row r="485" customFormat="false" ht="15" hidden="false" customHeight="false" outlineLevel="0" collapsed="false">
      <c r="A485" s="60" t="n">
        <v>40756</v>
      </c>
      <c r="B485" s="49" t="n">
        <v>2011</v>
      </c>
      <c r="C485" s="49" t="n">
        <v>8</v>
      </c>
      <c r="D485" s="49" t="s">
        <v>213</v>
      </c>
      <c r="E485" s="54" t="n">
        <v>361.8</v>
      </c>
      <c r="F485" s="54" t="n">
        <v>0</v>
      </c>
      <c r="G485" s="55" t="n">
        <v>2</v>
      </c>
      <c r="H485" s="55" t="n">
        <v>185</v>
      </c>
    </row>
    <row r="486" customFormat="false" ht="15" hidden="false" customHeight="false" outlineLevel="0" collapsed="false">
      <c r="A486" s="60" t="n">
        <v>40756</v>
      </c>
      <c r="B486" s="49" t="n">
        <v>2011</v>
      </c>
      <c r="C486" s="49" t="n">
        <v>8</v>
      </c>
      <c r="D486" s="49" t="s">
        <v>197</v>
      </c>
      <c r="E486" s="54" t="n">
        <v>1221.4</v>
      </c>
      <c r="F486" s="54" t="n">
        <v>15</v>
      </c>
      <c r="G486" s="55" t="n">
        <v>1</v>
      </c>
      <c r="H486" s="55" t="n">
        <v>1026</v>
      </c>
    </row>
    <row r="487" customFormat="false" ht="15" hidden="false" customHeight="false" outlineLevel="0" collapsed="false">
      <c r="A487" s="60" t="n">
        <v>40756</v>
      </c>
      <c r="B487" s="49" t="n">
        <v>2011</v>
      </c>
      <c r="C487" s="49" t="n">
        <v>8</v>
      </c>
      <c r="D487" s="49" t="s">
        <v>196</v>
      </c>
      <c r="E487" s="54" t="n">
        <v>2894.41</v>
      </c>
      <c r="F487" s="54" t="n">
        <v>16.5</v>
      </c>
      <c r="G487" s="55" t="n">
        <v>9</v>
      </c>
      <c r="H487" s="55" t="n">
        <v>1582</v>
      </c>
    </row>
    <row r="488" customFormat="false" ht="15" hidden="false" customHeight="false" outlineLevel="0" collapsed="false">
      <c r="A488" s="60" t="n">
        <v>40756</v>
      </c>
      <c r="B488" s="49" t="n">
        <v>2011</v>
      </c>
      <c r="C488" s="49" t="n">
        <v>8</v>
      </c>
      <c r="D488" s="49" t="s">
        <v>210</v>
      </c>
      <c r="E488" s="54" t="n">
        <v>1150.36</v>
      </c>
      <c r="F488" s="54" t="n">
        <v>9.9</v>
      </c>
      <c r="G488" s="55" t="n">
        <v>4</v>
      </c>
      <c r="H488" s="55" t="n">
        <v>1303</v>
      </c>
    </row>
    <row r="489" customFormat="false" ht="15" hidden="false" customHeight="false" outlineLevel="0" collapsed="false">
      <c r="A489" s="60" t="n">
        <v>40756</v>
      </c>
      <c r="B489" s="49" t="n">
        <v>2011</v>
      </c>
      <c r="C489" s="49" t="n">
        <v>8</v>
      </c>
      <c r="D489" s="49" t="s">
        <v>198</v>
      </c>
      <c r="E489" s="54" t="n">
        <v>4889.89</v>
      </c>
      <c r="F489" s="54" t="n">
        <v>87.7</v>
      </c>
      <c r="G489" s="55" t="n">
        <v>3</v>
      </c>
      <c r="H489" s="55" t="n">
        <v>2996</v>
      </c>
    </row>
    <row r="490" customFormat="false" ht="15" hidden="false" customHeight="false" outlineLevel="0" collapsed="false">
      <c r="A490" s="60" t="n">
        <v>40756</v>
      </c>
      <c r="B490" s="49" t="n">
        <v>2011</v>
      </c>
      <c r="C490" s="49" t="n">
        <v>8</v>
      </c>
      <c r="D490" s="49" t="s">
        <v>189</v>
      </c>
      <c r="E490" s="54" t="n">
        <v>578696.05</v>
      </c>
      <c r="F490" s="54" t="n">
        <v>17271.37</v>
      </c>
      <c r="G490" s="55" t="n">
        <v>1195</v>
      </c>
      <c r="H490" s="55" t="n">
        <v>331937</v>
      </c>
    </row>
    <row r="491" customFormat="false" ht="15" hidden="false" customHeight="false" outlineLevel="0" collapsed="false">
      <c r="A491" s="60" t="n">
        <v>40756</v>
      </c>
      <c r="B491" s="49" t="n">
        <v>2011</v>
      </c>
      <c r="C491" s="49" t="n">
        <v>8</v>
      </c>
      <c r="D491" s="49" t="s">
        <v>194</v>
      </c>
      <c r="E491" s="54" t="n">
        <v>531.03</v>
      </c>
      <c r="F491" s="54" t="n">
        <v>0</v>
      </c>
      <c r="G491" s="55" t="n">
        <v>2</v>
      </c>
      <c r="H491" s="55" t="n">
        <v>185</v>
      </c>
    </row>
    <row r="492" customFormat="false" ht="15" hidden="false" customHeight="false" outlineLevel="0" collapsed="false">
      <c r="A492" s="60" t="n">
        <v>40787</v>
      </c>
      <c r="B492" s="49" t="n">
        <v>2011</v>
      </c>
      <c r="C492" s="49" t="n">
        <v>9</v>
      </c>
      <c r="D492" s="49" t="s">
        <v>203</v>
      </c>
      <c r="E492" s="54" t="n">
        <v>5106.73</v>
      </c>
      <c r="F492" s="54" t="n">
        <v>75</v>
      </c>
      <c r="G492" s="55" t="n">
        <v>8</v>
      </c>
      <c r="H492" s="55" t="n">
        <v>4079</v>
      </c>
    </row>
    <row r="493" customFormat="false" ht="15" hidden="false" customHeight="false" outlineLevel="0" collapsed="false">
      <c r="A493" s="60" t="n">
        <v>40787</v>
      </c>
      <c r="B493" s="49" t="n">
        <v>2011</v>
      </c>
      <c r="C493" s="49" t="n">
        <v>9</v>
      </c>
      <c r="D493" s="49" t="s">
        <v>201</v>
      </c>
      <c r="E493" s="54" t="n">
        <v>3779.02</v>
      </c>
      <c r="F493" s="54" t="n">
        <v>10.2</v>
      </c>
      <c r="G493" s="55" t="n">
        <v>7</v>
      </c>
      <c r="H493" s="55" t="n">
        <v>1941</v>
      </c>
    </row>
    <row r="494" customFormat="false" ht="15" hidden="false" customHeight="false" outlineLevel="0" collapsed="false">
      <c r="A494" s="60" t="n">
        <v>40787</v>
      </c>
      <c r="B494" s="49" t="n">
        <v>2011</v>
      </c>
      <c r="C494" s="49" t="n">
        <v>9</v>
      </c>
      <c r="D494" s="49" t="s">
        <v>223</v>
      </c>
      <c r="E494" s="54" t="n">
        <v>1323.75</v>
      </c>
      <c r="F494" s="54" t="n">
        <v>2.1</v>
      </c>
      <c r="G494" s="55" t="n">
        <v>2</v>
      </c>
      <c r="H494" s="55" t="n">
        <v>764</v>
      </c>
    </row>
    <row r="495" customFormat="false" ht="15" hidden="false" customHeight="false" outlineLevel="0" collapsed="false">
      <c r="A495" s="60" t="n">
        <v>40787</v>
      </c>
      <c r="B495" s="49" t="n">
        <v>2011</v>
      </c>
      <c r="C495" s="49" t="n">
        <v>9</v>
      </c>
      <c r="D495" s="49" t="s">
        <v>200</v>
      </c>
      <c r="E495" s="54" t="n">
        <v>196.35</v>
      </c>
      <c r="F495" s="54" t="n">
        <v>0</v>
      </c>
      <c r="G495" s="55" t="n">
        <v>1</v>
      </c>
      <c r="H495" s="55" t="n">
        <v>33</v>
      </c>
    </row>
    <row r="496" customFormat="false" ht="15" hidden="false" customHeight="false" outlineLevel="0" collapsed="false">
      <c r="A496" s="60" t="n">
        <v>40787</v>
      </c>
      <c r="B496" s="49" t="n">
        <v>2011</v>
      </c>
      <c r="C496" s="49" t="n">
        <v>9</v>
      </c>
      <c r="D496" s="49" t="s">
        <v>202</v>
      </c>
      <c r="E496" s="54" t="n">
        <v>4510.16</v>
      </c>
      <c r="F496" s="54" t="n">
        <v>0</v>
      </c>
      <c r="G496" s="55" t="n">
        <v>3</v>
      </c>
      <c r="H496" s="55" t="n">
        <v>1604</v>
      </c>
    </row>
    <row r="497" customFormat="false" ht="15" hidden="false" customHeight="false" outlineLevel="0" collapsed="false">
      <c r="A497" s="60" t="n">
        <v>40787</v>
      </c>
      <c r="B497" s="49" t="n">
        <v>2011</v>
      </c>
      <c r="C497" s="49" t="n">
        <v>9</v>
      </c>
      <c r="D497" s="49" t="s">
        <v>222</v>
      </c>
      <c r="E497" s="54" t="n">
        <v>42323.7</v>
      </c>
      <c r="F497" s="54" t="n">
        <v>441.55</v>
      </c>
      <c r="G497" s="55" t="n">
        <v>37</v>
      </c>
      <c r="H497" s="55" t="n">
        <v>22971</v>
      </c>
    </row>
    <row r="498" customFormat="false" ht="15" hidden="false" customHeight="false" outlineLevel="0" collapsed="false">
      <c r="A498" s="60" t="n">
        <v>40787</v>
      </c>
      <c r="B498" s="49" t="n">
        <v>2011</v>
      </c>
      <c r="C498" s="49" t="n">
        <v>9</v>
      </c>
      <c r="D498" s="49" t="s">
        <v>191</v>
      </c>
      <c r="E498" s="54" t="n">
        <v>905.45</v>
      </c>
      <c r="F498" s="54" t="n">
        <v>0</v>
      </c>
      <c r="G498" s="55" t="n">
        <v>4</v>
      </c>
      <c r="H498" s="55" t="n">
        <v>510</v>
      </c>
    </row>
    <row r="499" customFormat="false" ht="15" hidden="false" customHeight="false" outlineLevel="0" collapsed="false">
      <c r="A499" s="60" t="n">
        <v>40787</v>
      </c>
      <c r="B499" s="49" t="n">
        <v>2011</v>
      </c>
      <c r="C499" s="49" t="n">
        <v>9</v>
      </c>
      <c r="D499" s="49" t="s">
        <v>205</v>
      </c>
      <c r="E499" s="54" t="n">
        <v>21898.04</v>
      </c>
      <c r="F499" s="54" t="n">
        <v>211.17</v>
      </c>
      <c r="G499" s="55" t="n">
        <v>45</v>
      </c>
      <c r="H499" s="55" t="n">
        <v>12917</v>
      </c>
    </row>
    <row r="500" customFormat="false" ht="15" hidden="false" customHeight="false" outlineLevel="0" collapsed="false">
      <c r="A500" s="60" t="n">
        <v>40787</v>
      </c>
      <c r="B500" s="49" t="n">
        <v>2011</v>
      </c>
      <c r="C500" s="49" t="n">
        <v>9</v>
      </c>
      <c r="D500" s="49" t="s">
        <v>206</v>
      </c>
      <c r="E500" s="54" t="n">
        <v>16549.47</v>
      </c>
      <c r="F500" s="54" t="n">
        <v>352.91</v>
      </c>
      <c r="G500" s="55" t="n">
        <v>41</v>
      </c>
      <c r="H500" s="55" t="n">
        <v>11068</v>
      </c>
    </row>
    <row r="501" customFormat="false" ht="15" hidden="false" customHeight="false" outlineLevel="0" collapsed="false">
      <c r="A501" s="60" t="n">
        <v>40787</v>
      </c>
      <c r="B501" s="49" t="n">
        <v>2011</v>
      </c>
      <c r="C501" s="49" t="n">
        <v>9</v>
      </c>
      <c r="D501" s="49" t="s">
        <v>211</v>
      </c>
      <c r="E501" s="54" t="n">
        <v>423.73</v>
      </c>
      <c r="F501" s="54" t="n">
        <v>0</v>
      </c>
      <c r="G501" s="55" t="n">
        <v>1</v>
      </c>
      <c r="H501" s="55" t="n">
        <v>233</v>
      </c>
    </row>
    <row r="502" customFormat="false" ht="15" hidden="false" customHeight="false" outlineLevel="0" collapsed="false">
      <c r="A502" s="60" t="n">
        <v>40787</v>
      </c>
      <c r="B502" s="49" t="n">
        <v>2011</v>
      </c>
      <c r="C502" s="49" t="n">
        <v>9</v>
      </c>
      <c r="D502" s="49" t="s">
        <v>192</v>
      </c>
      <c r="E502" s="54" t="n">
        <v>279.8</v>
      </c>
      <c r="F502" s="54" t="n">
        <v>0</v>
      </c>
      <c r="G502" s="55" t="n">
        <v>1</v>
      </c>
      <c r="H502" s="55" t="n">
        <v>48</v>
      </c>
    </row>
    <row r="503" customFormat="false" ht="15" hidden="false" customHeight="false" outlineLevel="0" collapsed="false">
      <c r="A503" s="60" t="n">
        <v>40787</v>
      </c>
      <c r="B503" s="49" t="n">
        <v>2011</v>
      </c>
      <c r="C503" s="49" t="n">
        <v>9</v>
      </c>
      <c r="D503" s="49" t="s">
        <v>217</v>
      </c>
      <c r="E503" s="54" t="n">
        <v>112.08</v>
      </c>
      <c r="F503" s="54" t="n">
        <v>0</v>
      </c>
      <c r="G503" s="55" t="n">
        <v>1</v>
      </c>
      <c r="H503" s="55" t="n">
        <v>144</v>
      </c>
    </row>
    <row r="504" customFormat="false" ht="15" hidden="false" customHeight="false" outlineLevel="0" collapsed="false">
      <c r="A504" s="60" t="n">
        <v>40787</v>
      </c>
      <c r="B504" s="49" t="n">
        <v>2011</v>
      </c>
      <c r="C504" s="49" t="n">
        <v>9</v>
      </c>
      <c r="D504" s="49" t="s">
        <v>218</v>
      </c>
      <c r="E504" s="54" t="n">
        <v>26832.26</v>
      </c>
      <c r="F504" s="54" t="n">
        <v>0</v>
      </c>
      <c r="G504" s="55" t="n">
        <v>7</v>
      </c>
      <c r="H504" s="55" t="n">
        <v>17302</v>
      </c>
    </row>
    <row r="505" customFormat="false" ht="15" hidden="false" customHeight="false" outlineLevel="0" collapsed="false">
      <c r="A505" s="60" t="n">
        <v>40787</v>
      </c>
      <c r="B505" s="49" t="n">
        <v>2011</v>
      </c>
      <c r="C505" s="49" t="n">
        <v>9</v>
      </c>
      <c r="D505" s="49" t="s">
        <v>193</v>
      </c>
      <c r="E505" s="54" t="n">
        <v>8398.94</v>
      </c>
      <c r="F505" s="54" t="n">
        <v>0</v>
      </c>
      <c r="G505" s="55" t="n">
        <v>6</v>
      </c>
      <c r="H505" s="55" t="n">
        <v>4648</v>
      </c>
    </row>
    <row r="506" customFormat="false" ht="15" hidden="false" customHeight="false" outlineLevel="0" collapsed="false">
      <c r="A506" s="60" t="n">
        <v>40787</v>
      </c>
      <c r="B506" s="49" t="n">
        <v>2011</v>
      </c>
      <c r="C506" s="49" t="n">
        <v>9</v>
      </c>
      <c r="D506" s="49" t="s">
        <v>213</v>
      </c>
      <c r="E506" s="54" t="n">
        <v>489.25</v>
      </c>
      <c r="F506" s="54" t="n">
        <v>0</v>
      </c>
      <c r="G506" s="55" t="n">
        <v>2</v>
      </c>
      <c r="H506" s="55" t="n">
        <v>252</v>
      </c>
    </row>
    <row r="507" customFormat="false" ht="15" hidden="false" customHeight="false" outlineLevel="0" collapsed="false">
      <c r="A507" s="60" t="n">
        <v>40787</v>
      </c>
      <c r="B507" s="49" t="n">
        <v>2011</v>
      </c>
      <c r="C507" s="49" t="n">
        <v>9</v>
      </c>
      <c r="D507" s="49" t="s">
        <v>197</v>
      </c>
      <c r="E507" s="54" t="n">
        <v>1377.22</v>
      </c>
      <c r="F507" s="54" t="n">
        <v>0</v>
      </c>
      <c r="G507" s="55" t="n">
        <v>3</v>
      </c>
      <c r="H507" s="55" t="n">
        <v>897</v>
      </c>
    </row>
    <row r="508" customFormat="false" ht="15" hidden="false" customHeight="false" outlineLevel="0" collapsed="false">
      <c r="A508" s="60" t="n">
        <v>40787</v>
      </c>
      <c r="B508" s="49" t="n">
        <v>2011</v>
      </c>
      <c r="C508" s="49" t="n">
        <v>9</v>
      </c>
      <c r="D508" s="49" t="s">
        <v>196</v>
      </c>
      <c r="E508" s="54" t="n">
        <v>4461.24</v>
      </c>
      <c r="F508" s="54" t="n">
        <v>25.5</v>
      </c>
      <c r="G508" s="55" t="n">
        <v>8</v>
      </c>
      <c r="H508" s="55" t="n">
        <v>2657</v>
      </c>
    </row>
    <row r="509" customFormat="false" ht="15" hidden="false" customHeight="false" outlineLevel="0" collapsed="false">
      <c r="A509" s="60" t="n">
        <v>40787</v>
      </c>
      <c r="B509" s="49" t="n">
        <v>2011</v>
      </c>
      <c r="C509" s="49" t="n">
        <v>9</v>
      </c>
      <c r="D509" s="49" t="s">
        <v>210</v>
      </c>
      <c r="E509" s="54" t="n">
        <v>4517.21</v>
      </c>
      <c r="F509" s="54" t="n">
        <v>0</v>
      </c>
      <c r="G509" s="55" t="n">
        <v>3</v>
      </c>
      <c r="H509" s="55" t="n">
        <v>4342</v>
      </c>
    </row>
    <row r="510" customFormat="false" ht="15" hidden="false" customHeight="false" outlineLevel="0" collapsed="false">
      <c r="A510" s="60" t="n">
        <v>40787</v>
      </c>
      <c r="B510" s="49" t="n">
        <v>2011</v>
      </c>
      <c r="C510" s="49" t="n">
        <v>9</v>
      </c>
      <c r="D510" s="49" t="s">
        <v>198</v>
      </c>
      <c r="E510" s="54" t="n">
        <v>7524.86</v>
      </c>
      <c r="F510" s="54" t="n">
        <v>29.9</v>
      </c>
      <c r="G510" s="55" t="n">
        <v>5</v>
      </c>
      <c r="H510" s="55" t="n">
        <v>4236</v>
      </c>
    </row>
    <row r="511" customFormat="false" ht="15" hidden="false" customHeight="false" outlineLevel="0" collapsed="false">
      <c r="A511" s="60" t="n">
        <v>40787</v>
      </c>
      <c r="B511" s="49" t="n">
        <v>2011</v>
      </c>
      <c r="C511" s="49" t="n">
        <v>9</v>
      </c>
      <c r="D511" s="49" t="s">
        <v>214</v>
      </c>
      <c r="E511" s="54" t="n">
        <v>975.54</v>
      </c>
      <c r="F511" s="54" t="n">
        <v>0</v>
      </c>
      <c r="G511" s="55" t="n">
        <v>1</v>
      </c>
      <c r="H511" s="55" t="n">
        <v>485</v>
      </c>
    </row>
    <row r="512" customFormat="false" ht="15" hidden="false" customHeight="false" outlineLevel="0" collapsed="false">
      <c r="A512" s="60" t="n">
        <v>40787</v>
      </c>
      <c r="B512" s="49" t="n">
        <v>2011</v>
      </c>
      <c r="C512" s="49" t="n">
        <v>9</v>
      </c>
      <c r="D512" s="49" t="s">
        <v>189</v>
      </c>
      <c r="E512" s="54" t="n">
        <v>876051.28</v>
      </c>
      <c r="F512" s="54" t="n">
        <v>15832.31</v>
      </c>
      <c r="G512" s="55" t="n">
        <v>1631</v>
      </c>
      <c r="H512" s="55" t="n">
        <v>477312</v>
      </c>
    </row>
    <row r="513" customFormat="false" ht="15" hidden="false" customHeight="false" outlineLevel="0" collapsed="false">
      <c r="A513" s="60" t="n">
        <v>40787</v>
      </c>
      <c r="B513" s="49" t="n">
        <v>2011</v>
      </c>
      <c r="C513" s="49" t="n">
        <v>9</v>
      </c>
      <c r="D513" s="49" t="s">
        <v>194</v>
      </c>
      <c r="E513" s="54" t="n">
        <v>284.3</v>
      </c>
      <c r="F513" s="54" t="n">
        <v>0</v>
      </c>
      <c r="G513" s="55" t="n">
        <v>1</v>
      </c>
      <c r="H513" s="55" t="n">
        <v>257</v>
      </c>
    </row>
    <row r="514" customFormat="false" ht="15" hidden="false" customHeight="false" outlineLevel="0" collapsed="false">
      <c r="A514" s="60" t="n">
        <v>40817</v>
      </c>
      <c r="B514" s="49" t="n">
        <v>2011</v>
      </c>
      <c r="C514" s="49" t="n">
        <v>10</v>
      </c>
      <c r="D514" s="49" t="s">
        <v>203</v>
      </c>
      <c r="E514" s="54" t="n">
        <v>17150.53</v>
      </c>
      <c r="F514" s="54" t="n">
        <v>0</v>
      </c>
      <c r="G514" s="55" t="n">
        <v>4</v>
      </c>
      <c r="H514" s="55" t="n">
        <v>7401</v>
      </c>
    </row>
    <row r="515" customFormat="false" ht="15" hidden="false" customHeight="false" outlineLevel="0" collapsed="false">
      <c r="A515" s="60" t="n">
        <v>40817</v>
      </c>
      <c r="B515" s="49" t="n">
        <v>2011</v>
      </c>
      <c r="C515" s="49" t="n">
        <v>10</v>
      </c>
      <c r="D515" s="49" t="s">
        <v>199</v>
      </c>
      <c r="E515" s="54" t="n">
        <v>923.78</v>
      </c>
      <c r="F515" s="54" t="n">
        <v>0</v>
      </c>
      <c r="G515" s="55" t="n">
        <v>1</v>
      </c>
      <c r="H515" s="55" t="n">
        <v>488</v>
      </c>
    </row>
    <row r="516" customFormat="false" ht="15" hidden="false" customHeight="false" outlineLevel="0" collapsed="false">
      <c r="A516" s="60" t="n">
        <v>40817</v>
      </c>
      <c r="B516" s="49" t="n">
        <v>2011</v>
      </c>
      <c r="C516" s="49" t="n">
        <v>10</v>
      </c>
      <c r="D516" s="49" t="s">
        <v>201</v>
      </c>
      <c r="E516" s="54" t="n">
        <v>5169.38</v>
      </c>
      <c r="F516" s="54" t="n">
        <v>34</v>
      </c>
      <c r="G516" s="55" t="n">
        <v>11</v>
      </c>
      <c r="H516" s="55" t="n">
        <v>3137</v>
      </c>
    </row>
    <row r="517" customFormat="false" ht="15" hidden="false" customHeight="false" outlineLevel="0" collapsed="false">
      <c r="A517" s="60" t="n">
        <v>40817</v>
      </c>
      <c r="B517" s="49" t="n">
        <v>2011</v>
      </c>
      <c r="C517" s="49" t="n">
        <v>10</v>
      </c>
      <c r="D517" s="49" t="s">
        <v>223</v>
      </c>
      <c r="E517" s="54" t="n">
        <v>2623.32</v>
      </c>
      <c r="F517" s="54" t="n">
        <v>0</v>
      </c>
      <c r="G517" s="55" t="n">
        <v>5</v>
      </c>
      <c r="H517" s="55" t="n">
        <v>1407</v>
      </c>
    </row>
    <row r="518" customFormat="false" ht="15" hidden="false" customHeight="false" outlineLevel="0" collapsed="false">
      <c r="A518" s="60" t="n">
        <v>40817</v>
      </c>
      <c r="B518" s="49" t="n">
        <v>2011</v>
      </c>
      <c r="C518" s="49" t="n">
        <v>10</v>
      </c>
      <c r="D518" s="49" t="s">
        <v>200</v>
      </c>
      <c r="E518" s="54" t="n">
        <v>4350.32</v>
      </c>
      <c r="F518" s="54" t="n">
        <v>196.35</v>
      </c>
      <c r="G518" s="55" t="n">
        <v>4</v>
      </c>
      <c r="H518" s="55" t="n">
        <v>1402</v>
      </c>
    </row>
    <row r="519" customFormat="false" ht="15" hidden="false" customHeight="false" outlineLevel="0" collapsed="false">
      <c r="A519" s="60" t="n">
        <v>40817</v>
      </c>
      <c r="B519" s="49" t="n">
        <v>2011</v>
      </c>
      <c r="C519" s="49" t="n">
        <v>10</v>
      </c>
      <c r="D519" s="49" t="s">
        <v>221</v>
      </c>
      <c r="E519" s="54" t="n">
        <v>237.48</v>
      </c>
      <c r="F519" s="54" t="n">
        <v>0</v>
      </c>
      <c r="G519" s="55" t="n">
        <v>1</v>
      </c>
      <c r="H519" s="55" t="n">
        <v>324</v>
      </c>
    </row>
    <row r="520" customFormat="false" ht="15" hidden="false" customHeight="false" outlineLevel="0" collapsed="false">
      <c r="A520" s="60" t="n">
        <v>40817</v>
      </c>
      <c r="B520" s="49" t="n">
        <v>2011</v>
      </c>
      <c r="C520" s="49" t="n">
        <v>10</v>
      </c>
      <c r="D520" s="49" t="s">
        <v>202</v>
      </c>
      <c r="E520" s="54" t="n">
        <v>1274.76</v>
      </c>
      <c r="F520" s="54" t="n">
        <v>34.65</v>
      </c>
      <c r="G520" s="55" t="n">
        <v>3</v>
      </c>
      <c r="H520" s="55" t="n">
        <v>857</v>
      </c>
    </row>
    <row r="521" customFormat="false" ht="15" hidden="false" customHeight="false" outlineLevel="0" collapsed="false">
      <c r="A521" s="60" t="n">
        <v>40817</v>
      </c>
      <c r="B521" s="49" t="n">
        <v>2011</v>
      </c>
      <c r="C521" s="49" t="n">
        <v>10</v>
      </c>
      <c r="D521" s="49" t="s">
        <v>222</v>
      </c>
      <c r="E521" s="54" t="n">
        <v>23802.92</v>
      </c>
      <c r="F521" s="54" t="n">
        <v>1010.3</v>
      </c>
      <c r="G521" s="55" t="n">
        <v>31</v>
      </c>
      <c r="H521" s="55" t="n">
        <v>15890</v>
      </c>
    </row>
    <row r="522" customFormat="false" ht="15" hidden="false" customHeight="false" outlineLevel="0" collapsed="false">
      <c r="A522" s="60" t="n">
        <v>40817</v>
      </c>
      <c r="B522" s="49" t="n">
        <v>2011</v>
      </c>
      <c r="C522" s="49" t="n">
        <v>10</v>
      </c>
      <c r="D522" s="49" t="s">
        <v>191</v>
      </c>
      <c r="E522" s="54" t="n">
        <v>2266.12</v>
      </c>
      <c r="F522" s="54" t="n">
        <v>0</v>
      </c>
      <c r="G522" s="55" t="n">
        <v>6</v>
      </c>
      <c r="H522" s="55" t="n">
        <v>1100</v>
      </c>
    </row>
    <row r="523" customFormat="false" ht="15" hidden="false" customHeight="false" outlineLevel="0" collapsed="false">
      <c r="A523" s="60" t="n">
        <v>40817</v>
      </c>
      <c r="B523" s="49" t="n">
        <v>2011</v>
      </c>
      <c r="C523" s="49" t="n">
        <v>10</v>
      </c>
      <c r="D523" s="49" t="s">
        <v>205</v>
      </c>
      <c r="E523" s="54" t="n">
        <v>23993.93</v>
      </c>
      <c r="F523" s="54" t="n">
        <v>131.29</v>
      </c>
      <c r="G523" s="55" t="n">
        <v>33</v>
      </c>
      <c r="H523" s="55" t="n">
        <v>13756</v>
      </c>
    </row>
    <row r="524" customFormat="false" ht="15" hidden="false" customHeight="false" outlineLevel="0" collapsed="false">
      <c r="A524" s="60" t="n">
        <v>40817</v>
      </c>
      <c r="B524" s="49" t="n">
        <v>2011</v>
      </c>
      <c r="C524" s="49" t="n">
        <v>10</v>
      </c>
      <c r="D524" s="49" t="s">
        <v>206</v>
      </c>
      <c r="E524" s="54" t="n">
        <v>28412.92</v>
      </c>
      <c r="F524" s="54" t="n">
        <v>406.65</v>
      </c>
      <c r="G524" s="55" t="n">
        <v>56</v>
      </c>
      <c r="H524" s="55" t="n">
        <v>17598</v>
      </c>
    </row>
    <row r="525" customFormat="false" ht="15" hidden="false" customHeight="false" outlineLevel="0" collapsed="false">
      <c r="A525" s="60" t="n">
        <v>40817</v>
      </c>
      <c r="B525" s="49" t="n">
        <v>2011</v>
      </c>
      <c r="C525" s="49" t="n">
        <v>10</v>
      </c>
      <c r="D525" s="49" t="s">
        <v>234</v>
      </c>
      <c r="E525" s="54" t="n">
        <v>734.52</v>
      </c>
      <c r="F525" s="54" t="n">
        <v>10.95</v>
      </c>
      <c r="G525" s="55" t="n">
        <v>2</v>
      </c>
      <c r="H525" s="55" t="n">
        <v>382</v>
      </c>
    </row>
    <row r="526" customFormat="false" ht="15" hidden="false" customHeight="false" outlineLevel="0" collapsed="false">
      <c r="A526" s="60" t="n">
        <v>40817</v>
      </c>
      <c r="B526" s="49" t="n">
        <v>2011</v>
      </c>
      <c r="C526" s="49" t="n">
        <v>10</v>
      </c>
      <c r="D526" s="49" t="s">
        <v>190</v>
      </c>
      <c r="E526" s="54" t="n">
        <v>1294.32</v>
      </c>
      <c r="F526" s="54" t="n">
        <v>0</v>
      </c>
      <c r="G526" s="55" t="n">
        <v>1</v>
      </c>
      <c r="H526" s="55" t="n">
        <v>676</v>
      </c>
    </row>
    <row r="527" customFormat="false" ht="15" hidden="false" customHeight="false" outlineLevel="0" collapsed="false">
      <c r="A527" s="60" t="n">
        <v>40817</v>
      </c>
      <c r="B527" s="49" t="n">
        <v>2011</v>
      </c>
      <c r="C527" s="49" t="n">
        <v>10</v>
      </c>
      <c r="D527" s="49" t="s">
        <v>211</v>
      </c>
      <c r="E527" s="54" t="n">
        <v>132.18</v>
      </c>
      <c r="F527" s="54" t="n">
        <v>0</v>
      </c>
      <c r="G527" s="55" t="n">
        <v>2</v>
      </c>
      <c r="H527" s="55" t="n">
        <v>96</v>
      </c>
    </row>
    <row r="528" customFormat="false" ht="15" hidden="false" customHeight="false" outlineLevel="0" collapsed="false">
      <c r="A528" s="60" t="n">
        <v>40817</v>
      </c>
      <c r="B528" s="49" t="n">
        <v>2011</v>
      </c>
      <c r="C528" s="49" t="n">
        <v>10</v>
      </c>
      <c r="D528" s="49" t="s">
        <v>192</v>
      </c>
      <c r="E528" s="54" t="n">
        <v>3329.69</v>
      </c>
      <c r="F528" s="54" t="n">
        <v>78.9</v>
      </c>
      <c r="G528" s="55" t="n">
        <v>6</v>
      </c>
      <c r="H528" s="55" t="n">
        <v>1593</v>
      </c>
    </row>
    <row r="529" customFormat="false" ht="15" hidden="false" customHeight="false" outlineLevel="0" collapsed="false">
      <c r="A529" s="60" t="n">
        <v>40817</v>
      </c>
      <c r="B529" s="49" t="n">
        <v>2011</v>
      </c>
      <c r="C529" s="49" t="n">
        <v>10</v>
      </c>
      <c r="D529" s="49" t="s">
        <v>217</v>
      </c>
      <c r="E529" s="54" t="n">
        <v>1948.04</v>
      </c>
      <c r="F529" s="54" t="n">
        <v>0</v>
      </c>
      <c r="G529" s="55" t="n">
        <v>2</v>
      </c>
      <c r="H529" s="55" t="n">
        <v>1124</v>
      </c>
    </row>
    <row r="530" customFormat="false" ht="15" hidden="false" customHeight="false" outlineLevel="0" collapsed="false">
      <c r="A530" s="60" t="n">
        <v>40817</v>
      </c>
      <c r="B530" s="49" t="n">
        <v>2011</v>
      </c>
      <c r="C530" s="49" t="n">
        <v>10</v>
      </c>
      <c r="D530" s="49" t="s">
        <v>218</v>
      </c>
      <c r="E530" s="54" t="n">
        <v>40378.65</v>
      </c>
      <c r="F530" s="54" t="n">
        <v>0</v>
      </c>
      <c r="G530" s="55" t="n">
        <v>14</v>
      </c>
      <c r="H530" s="55" t="n">
        <v>27208</v>
      </c>
    </row>
    <row r="531" customFormat="false" ht="15" hidden="false" customHeight="false" outlineLevel="0" collapsed="false">
      <c r="A531" s="60" t="n">
        <v>40817</v>
      </c>
      <c r="B531" s="49" t="n">
        <v>2011</v>
      </c>
      <c r="C531" s="49" t="n">
        <v>10</v>
      </c>
      <c r="D531" s="49" t="s">
        <v>193</v>
      </c>
      <c r="E531" s="54" t="n">
        <v>3316.73</v>
      </c>
      <c r="F531" s="54" t="n">
        <v>0</v>
      </c>
      <c r="G531" s="55" t="n">
        <v>5</v>
      </c>
      <c r="H531" s="55" t="n">
        <v>1681</v>
      </c>
    </row>
    <row r="532" customFormat="false" ht="15" hidden="false" customHeight="false" outlineLevel="0" collapsed="false">
      <c r="A532" s="60" t="n">
        <v>40817</v>
      </c>
      <c r="B532" s="49" t="n">
        <v>2011</v>
      </c>
      <c r="C532" s="49" t="n">
        <v>10</v>
      </c>
      <c r="D532" s="49" t="s">
        <v>197</v>
      </c>
      <c r="E532" s="54" t="n">
        <v>5307.68</v>
      </c>
      <c r="F532" s="54" t="n">
        <v>0</v>
      </c>
      <c r="G532" s="55" t="n">
        <v>8</v>
      </c>
      <c r="H532" s="55" t="n">
        <v>3266</v>
      </c>
    </row>
    <row r="533" customFormat="false" ht="15" hidden="false" customHeight="false" outlineLevel="0" collapsed="false">
      <c r="A533" s="60" t="n">
        <v>40817</v>
      </c>
      <c r="B533" s="49" t="n">
        <v>2011</v>
      </c>
      <c r="C533" s="49" t="n">
        <v>10</v>
      </c>
      <c r="D533" s="49" t="s">
        <v>204</v>
      </c>
      <c r="E533" s="54" t="n">
        <v>1002.31</v>
      </c>
      <c r="F533" s="54" t="n">
        <v>0</v>
      </c>
      <c r="G533" s="55" t="n">
        <v>1</v>
      </c>
      <c r="H533" s="55" t="n">
        <v>351</v>
      </c>
    </row>
    <row r="534" customFormat="false" ht="15" hidden="false" customHeight="false" outlineLevel="0" collapsed="false">
      <c r="A534" s="60" t="n">
        <v>40817</v>
      </c>
      <c r="B534" s="49" t="n">
        <v>2011</v>
      </c>
      <c r="C534" s="49" t="n">
        <v>10</v>
      </c>
      <c r="D534" s="49" t="s">
        <v>215</v>
      </c>
      <c r="E534" s="54" t="n">
        <v>999.26</v>
      </c>
      <c r="F534" s="54" t="n">
        <v>0</v>
      </c>
      <c r="G534" s="55" t="n">
        <v>1</v>
      </c>
      <c r="H534" s="55" t="n">
        <v>599</v>
      </c>
    </row>
    <row r="535" customFormat="false" ht="15" hidden="false" customHeight="false" outlineLevel="0" collapsed="false">
      <c r="A535" s="60" t="n">
        <v>40817</v>
      </c>
      <c r="B535" s="49" t="n">
        <v>2011</v>
      </c>
      <c r="C535" s="49" t="n">
        <v>10</v>
      </c>
      <c r="D535" s="49" t="s">
        <v>196</v>
      </c>
      <c r="E535" s="54" t="n">
        <v>7964.94</v>
      </c>
      <c r="F535" s="54" t="n">
        <v>3558.29</v>
      </c>
      <c r="G535" s="55" t="n">
        <v>8</v>
      </c>
      <c r="H535" s="55" t="n">
        <v>4328</v>
      </c>
    </row>
    <row r="536" customFormat="false" ht="15" hidden="false" customHeight="false" outlineLevel="0" collapsed="false">
      <c r="A536" s="60" t="n">
        <v>40817</v>
      </c>
      <c r="B536" s="49" t="n">
        <v>2011</v>
      </c>
      <c r="C536" s="49" t="n">
        <v>10</v>
      </c>
      <c r="D536" s="49" t="s">
        <v>210</v>
      </c>
      <c r="E536" s="54" t="n">
        <v>5671.16</v>
      </c>
      <c r="F536" s="54" t="n">
        <v>0</v>
      </c>
      <c r="G536" s="55" t="n">
        <v>2</v>
      </c>
      <c r="H536" s="55" t="n">
        <v>6148</v>
      </c>
    </row>
    <row r="537" customFormat="false" ht="15" hidden="false" customHeight="false" outlineLevel="0" collapsed="false">
      <c r="A537" s="60" t="n">
        <v>40817</v>
      </c>
      <c r="B537" s="49" t="n">
        <v>2011</v>
      </c>
      <c r="C537" s="49" t="n">
        <v>10</v>
      </c>
      <c r="D537" s="49" t="s">
        <v>198</v>
      </c>
      <c r="E537" s="54" t="n">
        <v>7250.73</v>
      </c>
      <c r="F537" s="54" t="n">
        <v>31.2</v>
      </c>
      <c r="G537" s="55" t="n">
        <v>7</v>
      </c>
      <c r="H537" s="55" t="n">
        <v>4837</v>
      </c>
    </row>
    <row r="538" customFormat="false" ht="15" hidden="false" customHeight="false" outlineLevel="0" collapsed="false">
      <c r="A538" s="60" t="n">
        <v>40817</v>
      </c>
      <c r="B538" s="49" t="n">
        <v>2011</v>
      </c>
      <c r="C538" s="49" t="n">
        <v>10</v>
      </c>
      <c r="D538" s="49" t="s">
        <v>207</v>
      </c>
      <c r="E538" s="54" t="n">
        <v>2311.2</v>
      </c>
      <c r="F538" s="54" t="n">
        <v>1579.51</v>
      </c>
      <c r="G538" s="55" t="n">
        <v>2</v>
      </c>
      <c r="H538" s="55" t="n">
        <v>1717</v>
      </c>
    </row>
    <row r="539" customFormat="false" ht="15" hidden="false" customHeight="false" outlineLevel="0" collapsed="false">
      <c r="A539" s="60" t="n">
        <v>40817</v>
      </c>
      <c r="B539" s="49" t="n">
        <v>2011</v>
      </c>
      <c r="C539" s="49" t="n">
        <v>10</v>
      </c>
      <c r="D539" s="49" t="s">
        <v>189</v>
      </c>
      <c r="E539" s="54" t="n">
        <v>911467.38</v>
      </c>
      <c r="F539" s="54" t="n">
        <v>34540.94</v>
      </c>
      <c r="G539" s="55" t="n">
        <v>1789</v>
      </c>
      <c r="H539" s="55" t="n">
        <v>502231</v>
      </c>
    </row>
    <row r="540" customFormat="false" ht="15" hidden="false" customHeight="false" outlineLevel="0" collapsed="false">
      <c r="A540" s="60" t="n">
        <v>40848</v>
      </c>
      <c r="B540" s="49" t="n">
        <v>2011</v>
      </c>
      <c r="C540" s="49" t="n">
        <v>11</v>
      </c>
      <c r="D540" s="49" t="s">
        <v>203</v>
      </c>
      <c r="E540" s="54" t="n">
        <v>7242.72</v>
      </c>
      <c r="F540" s="54" t="n">
        <v>174</v>
      </c>
      <c r="G540" s="55" t="n">
        <v>6</v>
      </c>
      <c r="H540" s="55" t="n">
        <v>4098</v>
      </c>
    </row>
    <row r="541" customFormat="false" ht="15" hidden="false" customHeight="false" outlineLevel="0" collapsed="false">
      <c r="A541" s="60" t="n">
        <v>40848</v>
      </c>
      <c r="B541" s="49" t="n">
        <v>2011</v>
      </c>
      <c r="C541" s="49" t="n">
        <v>11</v>
      </c>
      <c r="D541" s="49" t="s">
        <v>199</v>
      </c>
      <c r="E541" s="54" t="n">
        <v>1209.78</v>
      </c>
      <c r="F541" s="54" t="n">
        <v>0</v>
      </c>
      <c r="G541" s="55" t="n">
        <v>2</v>
      </c>
      <c r="H541" s="55" t="n">
        <v>714</v>
      </c>
    </row>
    <row r="542" customFormat="false" ht="15" hidden="false" customHeight="false" outlineLevel="0" collapsed="false">
      <c r="A542" s="60" t="n">
        <v>40848</v>
      </c>
      <c r="B542" s="49" t="n">
        <v>2011</v>
      </c>
      <c r="C542" s="49" t="n">
        <v>11</v>
      </c>
      <c r="D542" s="49" t="s">
        <v>201</v>
      </c>
      <c r="E542" s="54" t="n">
        <v>5619.76</v>
      </c>
      <c r="F542" s="54" t="n">
        <v>71.35</v>
      </c>
      <c r="G542" s="55" t="n">
        <v>11</v>
      </c>
      <c r="H542" s="55" t="n">
        <v>2517</v>
      </c>
    </row>
    <row r="543" customFormat="false" ht="15" hidden="false" customHeight="false" outlineLevel="0" collapsed="false">
      <c r="A543" s="60" t="n">
        <v>40848</v>
      </c>
      <c r="B543" s="49" t="n">
        <v>2011</v>
      </c>
      <c r="C543" s="49" t="n">
        <v>11</v>
      </c>
      <c r="D543" s="49" t="s">
        <v>223</v>
      </c>
      <c r="E543" s="54" t="n">
        <v>1464.77</v>
      </c>
      <c r="F543" s="54" t="n">
        <v>19.6</v>
      </c>
      <c r="G543" s="55" t="n">
        <v>3</v>
      </c>
      <c r="H543" s="55" t="n">
        <v>715</v>
      </c>
    </row>
    <row r="544" customFormat="false" ht="15" hidden="false" customHeight="false" outlineLevel="0" collapsed="false">
      <c r="A544" s="60" t="n">
        <v>40848</v>
      </c>
      <c r="B544" s="49" t="n">
        <v>2011</v>
      </c>
      <c r="C544" s="49" t="n">
        <v>11</v>
      </c>
      <c r="D544" s="49" t="s">
        <v>200</v>
      </c>
      <c r="E544" s="54" t="n">
        <v>439.66</v>
      </c>
      <c r="F544" s="54" t="n">
        <v>0</v>
      </c>
      <c r="G544" s="55" t="n">
        <v>1</v>
      </c>
      <c r="H544" s="55" t="n">
        <v>293</v>
      </c>
    </row>
    <row r="545" customFormat="false" ht="15" hidden="false" customHeight="false" outlineLevel="0" collapsed="false">
      <c r="A545" s="60" t="n">
        <v>40848</v>
      </c>
      <c r="B545" s="49" t="n">
        <v>2011</v>
      </c>
      <c r="C545" s="49" t="n">
        <v>11</v>
      </c>
      <c r="D545" s="49" t="s">
        <v>221</v>
      </c>
      <c r="E545" s="54" t="n">
        <v>0</v>
      </c>
      <c r="F545" s="54" t="n">
        <v>57.51</v>
      </c>
      <c r="G545" s="55" t="n">
        <v>0</v>
      </c>
      <c r="H545" s="55" t="n">
        <v>0</v>
      </c>
    </row>
    <row r="546" customFormat="false" ht="15" hidden="false" customHeight="false" outlineLevel="0" collapsed="false">
      <c r="A546" s="60" t="n">
        <v>40848</v>
      </c>
      <c r="B546" s="49" t="n">
        <v>2011</v>
      </c>
      <c r="C546" s="49" t="n">
        <v>11</v>
      </c>
      <c r="D546" s="49" t="s">
        <v>202</v>
      </c>
      <c r="E546" s="54" t="n">
        <v>2699.57</v>
      </c>
      <c r="F546" s="54" t="n">
        <v>0</v>
      </c>
      <c r="G546" s="55" t="n">
        <v>2</v>
      </c>
      <c r="H546" s="55" t="n">
        <v>1537</v>
      </c>
    </row>
    <row r="547" customFormat="false" ht="15" hidden="false" customHeight="false" outlineLevel="0" collapsed="false">
      <c r="A547" s="60" t="n">
        <v>40848</v>
      </c>
      <c r="B547" s="49" t="n">
        <v>2011</v>
      </c>
      <c r="C547" s="49" t="n">
        <v>11</v>
      </c>
      <c r="D547" s="49" t="s">
        <v>222</v>
      </c>
      <c r="E547" s="54" t="n">
        <v>29813.43</v>
      </c>
      <c r="F547" s="54" t="n">
        <v>325.38</v>
      </c>
      <c r="G547" s="55" t="n">
        <v>42</v>
      </c>
      <c r="H547" s="55" t="n">
        <v>16637</v>
      </c>
    </row>
    <row r="548" customFormat="false" ht="15" hidden="false" customHeight="false" outlineLevel="0" collapsed="false">
      <c r="A548" s="60" t="n">
        <v>40848</v>
      </c>
      <c r="B548" s="49" t="n">
        <v>2011</v>
      </c>
      <c r="C548" s="49" t="n">
        <v>11</v>
      </c>
      <c r="D548" s="49" t="s">
        <v>191</v>
      </c>
      <c r="E548" s="54" t="n">
        <v>2456.24</v>
      </c>
      <c r="F548" s="54" t="n">
        <v>0</v>
      </c>
      <c r="G548" s="55" t="n">
        <v>8</v>
      </c>
      <c r="H548" s="55" t="n">
        <v>1070</v>
      </c>
    </row>
    <row r="549" customFormat="false" ht="15" hidden="false" customHeight="false" outlineLevel="0" collapsed="false">
      <c r="A549" s="60" t="n">
        <v>40848</v>
      </c>
      <c r="B549" s="49" t="n">
        <v>2011</v>
      </c>
      <c r="C549" s="49" t="n">
        <v>11</v>
      </c>
      <c r="D549" s="49" t="s">
        <v>205</v>
      </c>
      <c r="E549" s="54" t="n">
        <v>29154.42</v>
      </c>
      <c r="F549" s="54" t="n">
        <v>914.25</v>
      </c>
      <c r="G549" s="55" t="n">
        <v>64</v>
      </c>
      <c r="H549" s="55" t="n">
        <v>17716</v>
      </c>
    </row>
    <row r="550" customFormat="false" ht="15" hidden="false" customHeight="false" outlineLevel="0" collapsed="false">
      <c r="A550" s="60" t="n">
        <v>40848</v>
      </c>
      <c r="B550" s="49" t="n">
        <v>2011</v>
      </c>
      <c r="C550" s="49" t="n">
        <v>11</v>
      </c>
      <c r="D550" s="49" t="s">
        <v>206</v>
      </c>
      <c r="E550" s="54" t="n">
        <v>24195.36</v>
      </c>
      <c r="F550" s="54" t="n">
        <v>948.81</v>
      </c>
      <c r="G550" s="55" t="n">
        <v>64</v>
      </c>
      <c r="H550" s="55" t="n">
        <v>13280</v>
      </c>
    </row>
    <row r="551" customFormat="false" ht="15" hidden="false" customHeight="false" outlineLevel="0" collapsed="false">
      <c r="A551" s="60" t="n">
        <v>40848</v>
      </c>
      <c r="B551" s="49" t="n">
        <v>2011</v>
      </c>
      <c r="C551" s="49" t="n">
        <v>11</v>
      </c>
      <c r="D551" s="49" t="s">
        <v>192</v>
      </c>
      <c r="E551" s="54" t="n">
        <v>3875.08</v>
      </c>
      <c r="F551" s="54" t="n">
        <v>301</v>
      </c>
      <c r="G551" s="55" t="n">
        <v>8</v>
      </c>
      <c r="H551" s="55" t="n">
        <v>2050</v>
      </c>
    </row>
    <row r="552" customFormat="false" ht="15" hidden="false" customHeight="false" outlineLevel="0" collapsed="false">
      <c r="A552" s="60" t="n">
        <v>40848</v>
      </c>
      <c r="B552" s="49" t="n">
        <v>2011</v>
      </c>
      <c r="C552" s="49" t="n">
        <v>11</v>
      </c>
      <c r="D552" s="49" t="s">
        <v>217</v>
      </c>
      <c r="E552" s="54" t="n">
        <v>8460.08</v>
      </c>
      <c r="F552" s="54" t="n">
        <v>0</v>
      </c>
      <c r="G552" s="55" t="n">
        <v>2</v>
      </c>
      <c r="H552" s="55" t="n">
        <v>4250</v>
      </c>
    </row>
    <row r="553" customFormat="false" ht="15" hidden="false" customHeight="false" outlineLevel="0" collapsed="false">
      <c r="A553" s="60" t="n">
        <v>40848</v>
      </c>
      <c r="B553" s="49" t="n">
        <v>2011</v>
      </c>
      <c r="C553" s="49" t="n">
        <v>11</v>
      </c>
      <c r="D553" s="49" t="s">
        <v>227</v>
      </c>
      <c r="E553" s="54" t="n">
        <v>288.43</v>
      </c>
      <c r="F553" s="54" t="n">
        <v>30.81</v>
      </c>
      <c r="G553" s="55" t="n">
        <v>1</v>
      </c>
      <c r="H553" s="55" t="n">
        <v>179</v>
      </c>
    </row>
    <row r="554" customFormat="false" ht="15" hidden="false" customHeight="false" outlineLevel="0" collapsed="false">
      <c r="A554" s="60" t="n">
        <v>40848</v>
      </c>
      <c r="B554" s="49" t="n">
        <v>2011</v>
      </c>
      <c r="C554" s="49" t="n">
        <v>11</v>
      </c>
      <c r="D554" s="49" t="s">
        <v>218</v>
      </c>
      <c r="E554" s="54" t="n">
        <v>25640.01</v>
      </c>
      <c r="F554" s="54" t="n">
        <v>0</v>
      </c>
      <c r="G554" s="55" t="n">
        <v>15</v>
      </c>
      <c r="H554" s="55" t="n">
        <v>18648</v>
      </c>
    </row>
    <row r="555" customFormat="false" ht="15" hidden="false" customHeight="false" outlineLevel="0" collapsed="false">
      <c r="A555" s="60" t="n">
        <v>40848</v>
      </c>
      <c r="B555" s="49" t="n">
        <v>2011</v>
      </c>
      <c r="C555" s="49" t="n">
        <v>11</v>
      </c>
      <c r="D555" s="49" t="s">
        <v>193</v>
      </c>
      <c r="E555" s="54" t="n">
        <v>5807.5</v>
      </c>
      <c r="F555" s="54" t="n">
        <v>0</v>
      </c>
      <c r="G555" s="55" t="n">
        <v>5</v>
      </c>
      <c r="H555" s="55" t="n">
        <v>3388</v>
      </c>
    </row>
    <row r="556" customFormat="false" ht="15" hidden="false" customHeight="false" outlineLevel="0" collapsed="false">
      <c r="A556" s="60" t="n">
        <v>40848</v>
      </c>
      <c r="B556" s="49" t="n">
        <v>2011</v>
      </c>
      <c r="C556" s="49" t="n">
        <v>11</v>
      </c>
      <c r="D556" s="49" t="s">
        <v>213</v>
      </c>
      <c r="E556" s="54" t="n">
        <v>1361.23</v>
      </c>
      <c r="F556" s="54" t="n">
        <v>19.36</v>
      </c>
      <c r="G556" s="55" t="n">
        <v>2</v>
      </c>
      <c r="H556" s="55" t="n">
        <v>941</v>
      </c>
    </row>
    <row r="557" customFormat="false" ht="15" hidden="false" customHeight="false" outlineLevel="0" collapsed="false">
      <c r="A557" s="60" t="n">
        <v>40848</v>
      </c>
      <c r="B557" s="49" t="n">
        <v>2011</v>
      </c>
      <c r="C557" s="49" t="n">
        <v>11</v>
      </c>
      <c r="D557" s="49" t="s">
        <v>197</v>
      </c>
      <c r="E557" s="54" t="n">
        <v>2295.3</v>
      </c>
      <c r="F557" s="54" t="n">
        <v>0</v>
      </c>
      <c r="G557" s="55" t="n">
        <v>9</v>
      </c>
      <c r="H557" s="55" t="n">
        <v>1062</v>
      </c>
    </row>
    <row r="558" customFormat="false" ht="15" hidden="false" customHeight="false" outlineLevel="0" collapsed="false">
      <c r="A558" s="60" t="n">
        <v>40848</v>
      </c>
      <c r="B558" s="49" t="n">
        <v>2011</v>
      </c>
      <c r="C558" s="49" t="n">
        <v>11</v>
      </c>
      <c r="D558" s="49" t="s">
        <v>196</v>
      </c>
      <c r="E558" s="54" t="n">
        <v>8025.06</v>
      </c>
      <c r="F558" s="54" t="n">
        <v>145.09</v>
      </c>
      <c r="G558" s="55" t="n">
        <v>13</v>
      </c>
      <c r="H558" s="55" t="n">
        <v>3482</v>
      </c>
    </row>
    <row r="559" customFormat="false" ht="15" hidden="false" customHeight="false" outlineLevel="0" collapsed="false">
      <c r="A559" s="60" t="n">
        <v>40848</v>
      </c>
      <c r="B559" s="49" t="n">
        <v>2011</v>
      </c>
      <c r="C559" s="49" t="n">
        <v>11</v>
      </c>
      <c r="D559" s="49" t="s">
        <v>210</v>
      </c>
      <c r="E559" s="54" t="n">
        <v>2322.23</v>
      </c>
      <c r="F559" s="54" t="n">
        <v>29.52</v>
      </c>
      <c r="G559" s="55" t="n">
        <v>5</v>
      </c>
      <c r="H559" s="55" t="n">
        <v>1963</v>
      </c>
    </row>
    <row r="560" customFormat="false" ht="15" hidden="false" customHeight="false" outlineLevel="0" collapsed="false">
      <c r="A560" s="60" t="n">
        <v>40848</v>
      </c>
      <c r="B560" s="49" t="n">
        <v>2011</v>
      </c>
      <c r="C560" s="49" t="n">
        <v>11</v>
      </c>
      <c r="D560" s="49" t="s">
        <v>198</v>
      </c>
      <c r="E560" s="54" t="n">
        <v>7916.96</v>
      </c>
      <c r="F560" s="54" t="n">
        <v>0</v>
      </c>
      <c r="G560" s="55" t="n">
        <v>5</v>
      </c>
      <c r="H560" s="55" t="n">
        <v>3770</v>
      </c>
    </row>
    <row r="561" customFormat="false" ht="15" hidden="false" customHeight="false" outlineLevel="0" collapsed="false">
      <c r="A561" s="60" t="n">
        <v>40848</v>
      </c>
      <c r="B561" s="49" t="n">
        <v>2011</v>
      </c>
      <c r="C561" s="49" t="n">
        <v>11</v>
      </c>
      <c r="D561" s="49" t="s">
        <v>189</v>
      </c>
      <c r="E561" s="54" t="n">
        <v>1280862.64</v>
      </c>
      <c r="F561" s="54" t="n">
        <v>21954.76</v>
      </c>
      <c r="G561" s="55" t="n">
        <v>2481</v>
      </c>
      <c r="H561" s="55" t="n">
        <v>648001</v>
      </c>
    </row>
    <row r="562" customFormat="false" ht="15" hidden="false" customHeight="false" outlineLevel="0" collapsed="false">
      <c r="A562" s="60" t="n">
        <v>40848</v>
      </c>
      <c r="B562" s="49" t="n">
        <v>2011</v>
      </c>
      <c r="C562" s="49" t="n">
        <v>11</v>
      </c>
      <c r="D562" s="49" t="s">
        <v>194</v>
      </c>
      <c r="E562" s="54" t="n">
        <v>965.75</v>
      </c>
      <c r="F562" s="54" t="n">
        <v>0</v>
      </c>
      <c r="G562" s="55" t="n">
        <v>2</v>
      </c>
      <c r="H562" s="55" t="n">
        <v>641</v>
      </c>
    </row>
    <row r="563" customFormat="false" ht="15" hidden="false" customHeight="false" outlineLevel="0" collapsed="false">
      <c r="A563" s="60" t="n">
        <v>40878</v>
      </c>
      <c r="B563" s="49" t="n">
        <v>2011</v>
      </c>
      <c r="C563" s="49" t="n">
        <v>12</v>
      </c>
      <c r="D563" s="49" t="s">
        <v>199</v>
      </c>
      <c r="E563" s="54" t="n">
        <v>523.2</v>
      </c>
      <c r="F563" s="54" t="n">
        <v>0</v>
      </c>
      <c r="G563" s="55" t="n">
        <v>1</v>
      </c>
      <c r="H563" s="55" t="n">
        <v>144</v>
      </c>
    </row>
    <row r="564" customFormat="false" ht="15" hidden="false" customHeight="false" outlineLevel="0" collapsed="false">
      <c r="A564" s="60" t="n">
        <v>40878</v>
      </c>
      <c r="B564" s="49" t="n">
        <v>2011</v>
      </c>
      <c r="C564" s="49" t="n">
        <v>12</v>
      </c>
      <c r="D564" s="49" t="s">
        <v>201</v>
      </c>
      <c r="E564" s="54" t="n">
        <v>1288.73</v>
      </c>
      <c r="F564" s="54" t="n">
        <v>8.3</v>
      </c>
      <c r="G564" s="55" t="n">
        <v>4</v>
      </c>
      <c r="H564" s="55" t="n">
        <v>1093</v>
      </c>
    </row>
    <row r="565" customFormat="false" ht="15" hidden="false" customHeight="false" outlineLevel="0" collapsed="false">
      <c r="A565" s="60" t="n">
        <v>40878</v>
      </c>
      <c r="B565" s="49" t="n">
        <v>2011</v>
      </c>
      <c r="C565" s="49" t="n">
        <v>12</v>
      </c>
      <c r="D565" s="49" t="s">
        <v>223</v>
      </c>
      <c r="E565" s="54" t="n">
        <v>198.4</v>
      </c>
      <c r="F565" s="54" t="n">
        <v>4.25</v>
      </c>
      <c r="G565" s="55" t="n">
        <v>1</v>
      </c>
      <c r="H565" s="55" t="n">
        <v>60</v>
      </c>
    </row>
    <row r="566" customFormat="false" ht="15" hidden="false" customHeight="false" outlineLevel="0" collapsed="false">
      <c r="A566" s="60" t="n">
        <v>40878</v>
      </c>
      <c r="B566" s="49" t="n">
        <v>2011</v>
      </c>
      <c r="C566" s="49" t="n">
        <v>12</v>
      </c>
      <c r="D566" s="49" t="s">
        <v>200</v>
      </c>
      <c r="E566" s="54" t="n">
        <v>0</v>
      </c>
      <c r="F566" s="54" t="n">
        <v>91.25</v>
      </c>
      <c r="G566" s="55" t="n">
        <v>0</v>
      </c>
      <c r="H566" s="55" t="n">
        <v>0</v>
      </c>
    </row>
    <row r="567" customFormat="false" ht="15" hidden="false" customHeight="false" outlineLevel="0" collapsed="false">
      <c r="A567" s="60" t="n">
        <v>40878</v>
      </c>
      <c r="B567" s="49" t="n">
        <v>2011</v>
      </c>
      <c r="C567" s="49" t="n">
        <v>12</v>
      </c>
      <c r="D567" s="49" t="s">
        <v>202</v>
      </c>
      <c r="E567" s="54" t="n">
        <v>150.9</v>
      </c>
      <c r="F567" s="54" t="n">
        <v>0</v>
      </c>
      <c r="G567" s="55" t="n">
        <v>1</v>
      </c>
      <c r="H567" s="55" t="n">
        <v>172</v>
      </c>
    </row>
    <row r="568" customFormat="false" ht="15" hidden="false" customHeight="false" outlineLevel="0" collapsed="false">
      <c r="A568" s="60" t="n">
        <v>40878</v>
      </c>
      <c r="B568" s="49" t="n">
        <v>2011</v>
      </c>
      <c r="C568" s="49" t="n">
        <v>12</v>
      </c>
      <c r="D568" s="49" t="s">
        <v>222</v>
      </c>
      <c r="E568" s="54" t="n">
        <v>7140.89</v>
      </c>
      <c r="F568" s="54" t="n">
        <v>17.85</v>
      </c>
      <c r="G568" s="55" t="n">
        <v>10</v>
      </c>
      <c r="H568" s="55" t="n">
        <v>4118</v>
      </c>
    </row>
    <row r="569" customFormat="false" ht="15" hidden="false" customHeight="false" outlineLevel="0" collapsed="false">
      <c r="A569" s="60" t="n">
        <v>40878</v>
      </c>
      <c r="B569" s="49" t="n">
        <v>2011</v>
      </c>
      <c r="C569" s="49" t="n">
        <v>12</v>
      </c>
      <c r="D569" s="49" t="s">
        <v>191</v>
      </c>
      <c r="E569" s="54" t="n">
        <v>1072.76</v>
      </c>
      <c r="F569" s="54" t="n">
        <v>2.08</v>
      </c>
      <c r="G569" s="55" t="n">
        <v>3</v>
      </c>
      <c r="H569" s="55" t="n">
        <v>346</v>
      </c>
    </row>
    <row r="570" customFormat="false" ht="15" hidden="false" customHeight="false" outlineLevel="0" collapsed="false">
      <c r="A570" s="60" t="n">
        <v>40878</v>
      </c>
      <c r="B570" s="49" t="n">
        <v>2011</v>
      </c>
      <c r="C570" s="49" t="n">
        <v>12</v>
      </c>
      <c r="D570" s="49" t="s">
        <v>205</v>
      </c>
      <c r="E570" s="54" t="n">
        <v>6538.92</v>
      </c>
      <c r="F570" s="54" t="n">
        <v>147.65</v>
      </c>
      <c r="G570" s="55" t="n">
        <v>17</v>
      </c>
      <c r="H570" s="55" t="n">
        <v>3739</v>
      </c>
    </row>
    <row r="571" customFormat="false" ht="15" hidden="false" customHeight="false" outlineLevel="0" collapsed="false">
      <c r="A571" s="60" t="n">
        <v>40878</v>
      </c>
      <c r="B571" s="49" t="n">
        <v>2011</v>
      </c>
      <c r="C571" s="49" t="n">
        <v>12</v>
      </c>
      <c r="D571" s="49" t="s">
        <v>206</v>
      </c>
      <c r="E571" s="54" t="n">
        <v>7024.17</v>
      </c>
      <c r="F571" s="54" t="n">
        <v>179.47</v>
      </c>
      <c r="G571" s="55" t="n">
        <v>17</v>
      </c>
      <c r="H571" s="55" t="n">
        <v>3965</v>
      </c>
    </row>
    <row r="572" customFormat="false" ht="15" hidden="false" customHeight="false" outlineLevel="0" collapsed="false">
      <c r="A572" s="60" t="n">
        <v>40878</v>
      </c>
      <c r="B572" s="49" t="n">
        <v>2011</v>
      </c>
      <c r="C572" s="49" t="n">
        <v>12</v>
      </c>
      <c r="D572" s="49" t="s">
        <v>209</v>
      </c>
      <c r="E572" s="54" t="n">
        <v>545.99</v>
      </c>
      <c r="F572" s="54" t="n">
        <v>0</v>
      </c>
      <c r="G572" s="55" t="n">
        <v>1</v>
      </c>
      <c r="H572" s="55" t="n">
        <v>233</v>
      </c>
    </row>
    <row r="573" customFormat="false" ht="15" hidden="false" customHeight="false" outlineLevel="0" collapsed="false">
      <c r="A573" s="60" t="n">
        <v>40878</v>
      </c>
      <c r="B573" s="49" t="n">
        <v>2011</v>
      </c>
      <c r="C573" s="49" t="n">
        <v>12</v>
      </c>
      <c r="D573" s="49" t="s">
        <v>190</v>
      </c>
      <c r="E573" s="54" t="n">
        <v>224.82</v>
      </c>
      <c r="F573" s="54" t="n">
        <v>0</v>
      </c>
      <c r="G573" s="55" t="n">
        <v>1</v>
      </c>
      <c r="H573" s="55" t="n">
        <v>192</v>
      </c>
    </row>
    <row r="574" customFormat="false" ht="15" hidden="false" customHeight="false" outlineLevel="0" collapsed="false">
      <c r="A574" s="60" t="n">
        <v>40878</v>
      </c>
      <c r="B574" s="49" t="n">
        <v>2011</v>
      </c>
      <c r="C574" s="49" t="n">
        <v>12</v>
      </c>
      <c r="D574" s="49" t="s">
        <v>192</v>
      </c>
      <c r="E574" s="54" t="n">
        <v>200.45</v>
      </c>
      <c r="F574" s="54" t="n">
        <v>0</v>
      </c>
      <c r="G574" s="55" t="n">
        <v>1</v>
      </c>
      <c r="H574" s="55" t="n">
        <v>45</v>
      </c>
    </row>
    <row r="575" customFormat="false" ht="15" hidden="false" customHeight="false" outlineLevel="0" collapsed="false">
      <c r="A575" s="60" t="n">
        <v>40878</v>
      </c>
      <c r="B575" s="49" t="n">
        <v>2011</v>
      </c>
      <c r="C575" s="49" t="n">
        <v>12</v>
      </c>
      <c r="D575" s="49" t="s">
        <v>217</v>
      </c>
      <c r="E575" s="54" t="n">
        <v>0</v>
      </c>
      <c r="F575" s="54" t="n">
        <v>116.93</v>
      </c>
      <c r="G575" s="55" t="n">
        <v>0</v>
      </c>
      <c r="H575" s="55" t="n">
        <v>0</v>
      </c>
    </row>
    <row r="576" customFormat="false" ht="15" hidden="false" customHeight="false" outlineLevel="0" collapsed="false">
      <c r="A576" s="60" t="n">
        <v>40878</v>
      </c>
      <c r="B576" s="49" t="n">
        <v>2011</v>
      </c>
      <c r="C576" s="49" t="n">
        <v>12</v>
      </c>
      <c r="D576" s="49" t="s">
        <v>227</v>
      </c>
      <c r="E576" s="54" t="n">
        <v>0</v>
      </c>
      <c r="F576" s="54" t="n">
        <v>30.81</v>
      </c>
      <c r="G576" s="55" t="n">
        <v>0</v>
      </c>
      <c r="H576" s="55" t="n">
        <v>0</v>
      </c>
    </row>
    <row r="577" customFormat="false" ht="15" hidden="false" customHeight="false" outlineLevel="0" collapsed="false">
      <c r="A577" s="60" t="n">
        <v>40878</v>
      </c>
      <c r="B577" s="49" t="n">
        <v>2011</v>
      </c>
      <c r="C577" s="49" t="n">
        <v>12</v>
      </c>
      <c r="D577" s="49" t="s">
        <v>218</v>
      </c>
      <c r="E577" s="54" t="n">
        <v>11728.02</v>
      </c>
      <c r="F577" s="54" t="n">
        <v>0</v>
      </c>
      <c r="G577" s="55" t="n">
        <v>3</v>
      </c>
      <c r="H577" s="55" t="n">
        <v>7958</v>
      </c>
    </row>
    <row r="578" customFormat="false" ht="15" hidden="false" customHeight="false" outlineLevel="0" collapsed="false">
      <c r="A578" s="60" t="n">
        <v>40878</v>
      </c>
      <c r="B578" s="49" t="n">
        <v>2011</v>
      </c>
      <c r="C578" s="49" t="n">
        <v>12</v>
      </c>
      <c r="D578" s="49" t="s">
        <v>193</v>
      </c>
      <c r="E578" s="54" t="n">
        <v>2745.7</v>
      </c>
      <c r="F578" s="54" t="n">
        <v>0</v>
      </c>
      <c r="G578" s="55" t="n">
        <v>3</v>
      </c>
      <c r="H578" s="55" t="n">
        <v>2318</v>
      </c>
    </row>
    <row r="579" customFormat="false" ht="15" hidden="false" customHeight="false" outlineLevel="0" collapsed="false">
      <c r="A579" s="60" t="n">
        <v>40878</v>
      </c>
      <c r="B579" s="49" t="n">
        <v>2011</v>
      </c>
      <c r="C579" s="49" t="n">
        <v>12</v>
      </c>
      <c r="D579" s="49" t="s">
        <v>197</v>
      </c>
      <c r="E579" s="54" t="n">
        <v>2416.19</v>
      </c>
      <c r="F579" s="54" t="n">
        <v>6.24</v>
      </c>
      <c r="G579" s="55" t="n">
        <v>4</v>
      </c>
      <c r="H579" s="55" t="n">
        <v>1555</v>
      </c>
    </row>
    <row r="580" customFormat="false" ht="15" hidden="false" customHeight="false" outlineLevel="0" collapsed="false">
      <c r="A580" s="60" t="n">
        <v>40878</v>
      </c>
      <c r="B580" s="49" t="n">
        <v>2011</v>
      </c>
      <c r="C580" s="49" t="n">
        <v>12</v>
      </c>
      <c r="D580" s="49" t="s">
        <v>196</v>
      </c>
      <c r="E580" s="54" t="n">
        <v>288.21</v>
      </c>
      <c r="F580" s="54" t="n">
        <v>44.78</v>
      </c>
      <c r="G580" s="55" t="n">
        <v>2</v>
      </c>
      <c r="H580" s="55" t="n">
        <v>273</v>
      </c>
    </row>
    <row r="581" customFormat="false" ht="15" hidden="false" customHeight="false" outlineLevel="0" collapsed="false">
      <c r="A581" s="60" t="n">
        <v>40878</v>
      </c>
      <c r="B581" s="49" t="n">
        <v>2011</v>
      </c>
      <c r="C581" s="49" t="n">
        <v>12</v>
      </c>
      <c r="D581" s="49" t="s">
        <v>210</v>
      </c>
      <c r="E581" s="54" t="n">
        <v>238</v>
      </c>
      <c r="F581" s="54" t="n">
        <v>238</v>
      </c>
      <c r="G581" s="55" t="n">
        <v>1</v>
      </c>
      <c r="H581" s="55" t="n">
        <v>40</v>
      </c>
    </row>
    <row r="582" customFormat="false" ht="15" hidden="false" customHeight="false" outlineLevel="0" collapsed="false">
      <c r="A582" s="60" t="n">
        <v>40878</v>
      </c>
      <c r="B582" s="49" t="n">
        <v>2011</v>
      </c>
      <c r="C582" s="49" t="n">
        <v>12</v>
      </c>
      <c r="D582" s="49" t="s">
        <v>207</v>
      </c>
      <c r="E582" s="54" t="n">
        <v>885.24</v>
      </c>
      <c r="F582" s="54" t="n">
        <v>269.96</v>
      </c>
      <c r="G582" s="55" t="n">
        <v>2</v>
      </c>
      <c r="H582" s="55" t="n">
        <v>604</v>
      </c>
    </row>
    <row r="583" customFormat="false" ht="15" hidden="false" customHeight="false" outlineLevel="0" collapsed="false">
      <c r="A583" s="60" t="n">
        <v>40878</v>
      </c>
      <c r="B583" s="49" t="n">
        <v>2011</v>
      </c>
      <c r="C583" s="49" t="n">
        <v>12</v>
      </c>
      <c r="D583" s="49" t="s">
        <v>189</v>
      </c>
      <c r="E583" s="54" t="n">
        <v>571280.33</v>
      </c>
      <c r="F583" s="54" t="n">
        <v>172933.79</v>
      </c>
      <c r="G583" s="55" t="n">
        <v>744</v>
      </c>
      <c r="H583" s="55" t="n">
        <v>285792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I116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8" min="8" style="0" width="14"/>
    <col collapsed="false" customWidth="true" hidden="false" outlineLevel="0" max="9" min="9" style="0" width="42"/>
  </cols>
  <sheetData>
    <row r="1" customFormat="false" ht="15" hidden="false" customHeight="false" outlineLevel="0" collapsed="false">
      <c r="A1" s="64" t="s">
        <v>167</v>
      </c>
      <c r="B1" s="64" t="s">
        <v>19</v>
      </c>
      <c r="C1" s="64" t="s">
        <v>230</v>
      </c>
      <c r="D1" s="64" t="s">
        <v>235</v>
      </c>
      <c r="E1" s="64" t="s">
        <v>145</v>
      </c>
      <c r="G1" s="64" t="s">
        <v>167</v>
      </c>
      <c r="H1" s="64" t="s">
        <v>168</v>
      </c>
      <c r="I1" s="64" t="s">
        <v>169</v>
      </c>
    </row>
    <row r="2" customFormat="false" ht="15" hidden="false" customHeight="false" outlineLevel="0" collapsed="false">
      <c r="A2" s="49" t="n">
        <v>1</v>
      </c>
      <c r="B2" s="49" t="s">
        <v>203</v>
      </c>
      <c r="C2" s="49" t="n">
        <v>2010</v>
      </c>
      <c r="D2" s="54" t="n">
        <v>927</v>
      </c>
      <c r="E2" s="55" t="n">
        <v>84</v>
      </c>
      <c r="G2" s="49" t="n">
        <v>1</v>
      </c>
      <c r="H2" s="49" t="s">
        <v>236</v>
      </c>
      <c r="I2" s="49" t="s">
        <v>237</v>
      </c>
    </row>
    <row r="3" customFormat="false" ht="15" hidden="false" customHeight="false" outlineLevel="0" collapsed="false">
      <c r="A3" s="49" t="n">
        <v>1</v>
      </c>
      <c r="B3" s="49" t="s">
        <v>203</v>
      </c>
      <c r="C3" s="49" t="n">
        <v>2011</v>
      </c>
      <c r="D3" s="54" t="n">
        <v>1978.2</v>
      </c>
      <c r="E3" s="55" t="n">
        <v>180</v>
      </c>
      <c r="G3" s="49" t="n">
        <v>2</v>
      </c>
      <c r="H3" s="49" t="s">
        <v>238</v>
      </c>
      <c r="I3" s="49" t="s">
        <v>239</v>
      </c>
    </row>
    <row r="4" customFormat="false" ht="15" hidden="false" customHeight="false" outlineLevel="0" collapsed="false">
      <c r="A4" s="49" t="n">
        <v>1</v>
      </c>
      <c r="B4" s="49" t="s">
        <v>199</v>
      </c>
      <c r="C4" s="49" t="n">
        <v>2011</v>
      </c>
      <c r="D4" s="54" t="n">
        <v>51</v>
      </c>
      <c r="E4" s="55" t="n">
        <v>4</v>
      </c>
      <c r="G4" s="49" t="n">
        <v>3</v>
      </c>
      <c r="H4" s="49" t="s">
        <v>240</v>
      </c>
      <c r="I4" s="49" t="s">
        <v>241</v>
      </c>
    </row>
    <row r="5" customFormat="false" ht="15" hidden="false" customHeight="false" outlineLevel="0" collapsed="false">
      <c r="A5" s="49" t="n">
        <v>1</v>
      </c>
      <c r="B5" s="49" t="s">
        <v>195</v>
      </c>
      <c r="C5" s="49" t="n">
        <v>2011</v>
      </c>
      <c r="D5" s="54" t="n">
        <v>25.5</v>
      </c>
      <c r="E5" s="55" t="n">
        <v>2</v>
      </c>
      <c r="G5" s="49" t="n">
        <v>4</v>
      </c>
      <c r="H5" s="49" t="s">
        <v>242</v>
      </c>
      <c r="I5" s="49" t="s">
        <v>243</v>
      </c>
    </row>
    <row r="6" customFormat="false" ht="15" hidden="false" customHeight="false" outlineLevel="0" collapsed="false">
      <c r="A6" s="49" t="n">
        <v>1</v>
      </c>
      <c r="B6" s="49" t="s">
        <v>201</v>
      </c>
      <c r="C6" s="49" t="n">
        <v>2010</v>
      </c>
      <c r="D6" s="54" t="n">
        <v>114.75</v>
      </c>
      <c r="E6" s="55" t="n">
        <v>9</v>
      </c>
      <c r="G6" s="49" t="n">
        <v>5</v>
      </c>
      <c r="H6" s="49" t="s">
        <v>244</v>
      </c>
      <c r="I6" s="49" t="s">
        <v>245</v>
      </c>
    </row>
    <row r="7" customFormat="false" ht="15" hidden="false" customHeight="false" outlineLevel="0" collapsed="false">
      <c r="A7" s="49" t="n">
        <v>1</v>
      </c>
      <c r="B7" s="49" t="s">
        <v>201</v>
      </c>
      <c r="C7" s="49" t="n">
        <v>2011</v>
      </c>
      <c r="D7" s="54" t="n">
        <v>548.25</v>
      </c>
      <c r="E7" s="55" t="n">
        <v>43</v>
      </c>
      <c r="G7" s="49" t="n">
        <v>6</v>
      </c>
      <c r="H7" s="49" t="s">
        <v>246</v>
      </c>
      <c r="I7" s="49" t="s">
        <v>247</v>
      </c>
    </row>
    <row r="8" customFormat="false" ht="15" hidden="false" customHeight="false" outlineLevel="0" collapsed="false">
      <c r="A8" s="49" t="n">
        <v>1</v>
      </c>
      <c r="B8" s="49" t="s">
        <v>216</v>
      </c>
      <c r="C8" s="49" t="n">
        <v>2011</v>
      </c>
      <c r="D8" s="54" t="n">
        <v>175.2</v>
      </c>
      <c r="E8" s="55" t="n">
        <v>16</v>
      </c>
      <c r="G8" s="49" t="n">
        <v>7</v>
      </c>
      <c r="H8" s="49" t="s">
        <v>248</v>
      </c>
      <c r="I8" s="49" t="s">
        <v>249</v>
      </c>
    </row>
    <row r="9" customFormat="false" ht="15" hidden="false" customHeight="false" outlineLevel="0" collapsed="false">
      <c r="A9" s="49" t="n">
        <v>1</v>
      </c>
      <c r="B9" s="49" t="s">
        <v>226</v>
      </c>
      <c r="C9" s="49" t="n">
        <v>2011</v>
      </c>
      <c r="D9" s="54" t="n">
        <v>12.75</v>
      </c>
      <c r="E9" s="55" t="n">
        <v>1</v>
      </c>
      <c r="G9" s="49" t="n">
        <v>8</v>
      </c>
      <c r="H9" s="49" t="s">
        <v>250</v>
      </c>
      <c r="I9" s="49" t="s">
        <v>251</v>
      </c>
    </row>
    <row r="10" customFormat="false" ht="15" hidden="false" customHeight="false" outlineLevel="0" collapsed="false">
      <c r="A10" s="49" t="n">
        <v>1</v>
      </c>
      <c r="B10" s="49" t="s">
        <v>223</v>
      </c>
      <c r="C10" s="49" t="n">
        <v>2010</v>
      </c>
      <c r="D10" s="54" t="n">
        <v>267.75</v>
      </c>
      <c r="E10" s="55" t="n">
        <v>21</v>
      </c>
      <c r="G10" s="49" t="n">
        <v>9</v>
      </c>
      <c r="H10" s="49" t="s">
        <v>252</v>
      </c>
      <c r="I10" s="49" t="s">
        <v>253</v>
      </c>
    </row>
    <row r="11" customFormat="false" ht="15" hidden="false" customHeight="false" outlineLevel="0" collapsed="false">
      <c r="A11" s="49" t="n">
        <v>1</v>
      </c>
      <c r="B11" s="49" t="s">
        <v>223</v>
      </c>
      <c r="C11" s="49" t="n">
        <v>2011</v>
      </c>
      <c r="D11" s="54" t="n">
        <v>517.8</v>
      </c>
      <c r="E11" s="55" t="n">
        <v>44</v>
      </c>
      <c r="G11" s="49" t="n">
        <v>10</v>
      </c>
      <c r="H11" s="49" t="s">
        <v>254</v>
      </c>
      <c r="I11" s="49" t="s">
        <v>255</v>
      </c>
    </row>
    <row r="12" customFormat="false" ht="15" hidden="false" customHeight="false" outlineLevel="0" collapsed="false">
      <c r="A12" s="49" t="n">
        <v>1</v>
      </c>
      <c r="B12" s="49" t="s">
        <v>200</v>
      </c>
      <c r="C12" s="49" t="n">
        <v>2010</v>
      </c>
      <c r="D12" s="54" t="n">
        <v>567.15</v>
      </c>
      <c r="E12" s="55" t="n">
        <v>49</v>
      </c>
      <c r="G12" s="49" t="n">
        <v>11</v>
      </c>
      <c r="H12" s="49" t="s">
        <v>256</v>
      </c>
      <c r="I12" s="49" t="s">
        <v>257</v>
      </c>
    </row>
    <row r="13" customFormat="false" ht="15" hidden="false" customHeight="false" outlineLevel="0" collapsed="false">
      <c r="A13" s="49" t="n">
        <v>1</v>
      </c>
      <c r="B13" s="49" t="s">
        <v>200</v>
      </c>
      <c r="C13" s="49" t="n">
        <v>2011</v>
      </c>
      <c r="D13" s="54" t="n">
        <v>382.5</v>
      </c>
      <c r="E13" s="55" t="n">
        <v>30</v>
      </c>
      <c r="G13" s="49" t="n">
        <v>12</v>
      </c>
      <c r="H13" s="49" t="s">
        <v>258</v>
      </c>
      <c r="I13" s="49" t="s">
        <v>259</v>
      </c>
    </row>
    <row r="14" customFormat="false" ht="15" hidden="false" customHeight="false" outlineLevel="0" collapsed="false">
      <c r="A14" s="49" t="n">
        <v>1</v>
      </c>
      <c r="B14" s="49" t="s">
        <v>222</v>
      </c>
      <c r="C14" s="49" t="n">
        <v>2010</v>
      </c>
      <c r="D14" s="54" t="n">
        <v>7677.9</v>
      </c>
      <c r="E14" s="55" t="n">
        <v>666</v>
      </c>
      <c r="G14" s="49" t="n">
        <v>13</v>
      </c>
      <c r="H14" s="49" t="s">
        <v>260</v>
      </c>
      <c r="I14" s="49" t="s">
        <v>261</v>
      </c>
    </row>
    <row r="15" customFormat="false" ht="15" hidden="false" customHeight="false" outlineLevel="0" collapsed="false">
      <c r="A15" s="49" t="n">
        <v>1</v>
      </c>
      <c r="B15" s="49" t="s">
        <v>222</v>
      </c>
      <c r="C15" s="49" t="n">
        <v>2011</v>
      </c>
      <c r="D15" s="54" t="n">
        <v>6859.65</v>
      </c>
      <c r="E15" s="55" t="n">
        <v>599</v>
      </c>
      <c r="G15" s="49" t="n">
        <v>14</v>
      </c>
      <c r="H15" s="49" t="s">
        <v>262</v>
      </c>
      <c r="I15" s="49" t="s">
        <v>263</v>
      </c>
    </row>
    <row r="16" customFormat="false" ht="15" hidden="false" customHeight="false" outlineLevel="0" collapsed="false">
      <c r="A16" s="49" t="n">
        <v>1</v>
      </c>
      <c r="B16" s="49" t="s">
        <v>191</v>
      </c>
      <c r="C16" s="49" t="n">
        <v>2010</v>
      </c>
      <c r="D16" s="54" t="n">
        <v>63.75</v>
      </c>
      <c r="E16" s="55" t="n">
        <v>5</v>
      </c>
      <c r="G16" s="49" t="n">
        <v>15</v>
      </c>
      <c r="H16" s="49" t="s">
        <v>264</v>
      </c>
      <c r="I16" s="49" t="s">
        <v>265</v>
      </c>
    </row>
    <row r="17" customFormat="false" ht="15" hidden="false" customHeight="false" outlineLevel="0" collapsed="false">
      <c r="A17" s="49" t="n">
        <v>1</v>
      </c>
      <c r="B17" s="49" t="s">
        <v>191</v>
      </c>
      <c r="C17" s="49" t="n">
        <v>2011</v>
      </c>
      <c r="D17" s="54" t="n">
        <v>38.25</v>
      </c>
      <c r="E17" s="55" t="n">
        <v>3</v>
      </c>
      <c r="G17" s="49" t="n">
        <v>16</v>
      </c>
      <c r="H17" s="49" t="s">
        <v>266</v>
      </c>
      <c r="I17" s="49" t="s">
        <v>267</v>
      </c>
    </row>
    <row r="18" customFormat="false" ht="15" hidden="false" customHeight="false" outlineLevel="0" collapsed="false">
      <c r="A18" s="49" t="n">
        <v>1</v>
      </c>
      <c r="B18" s="49" t="s">
        <v>205</v>
      </c>
      <c r="C18" s="49" t="n">
        <v>2010</v>
      </c>
      <c r="D18" s="54" t="n">
        <v>688.5</v>
      </c>
      <c r="E18" s="55" t="n">
        <v>54</v>
      </c>
      <c r="G18" s="49" t="n">
        <v>17</v>
      </c>
      <c r="H18" s="49" t="s">
        <v>268</v>
      </c>
      <c r="I18" s="49" t="s">
        <v>269</v>
      </c>
    </row>
    <row r="19" customFormat="false" ht="15" hidden="false" customHeight="false" outlineLevel="0" collapsed="false">
      <c r="A19" s="49" t="n">
        <v>1</v>
      </c>
      <c r="B19" s="49" t="s">
        <v>205</v>
      </c>
      <c r="C19" s="49" t="n">
        <v>2011</v>
      </c>
      <c r="D19" s="54" t="n">
        <v>2556.3</v>
      </c>
      <c r="E19" s="55" t="n">
        <v>218</v>
      </c>
      <c r="G19" s="49" t="n">
        <v>18</v>
      </c>
      <c r="H19" s="49" t="s">
        <v>270</v>
      </c>
      <c r="I19" s="49" t="s">
        <v>271</v>
      </c>
    </row>
    <row r="20" customFormat="false" ht="15" hidden="false" customHeight="false" outlineLevel="0" collapsed="false">
      <c r="A20" s="49" t="n">
        <v>1</v>
      </c>
      <c r="B20" s="49" t="s">
        <v>206</v>
      </c>
      <c r="C20" s="49" t="n">
        <v>2010</v>
      </c>
      <c r="D20" s="54" t="n">
        <v>4879.35</v>
      </c>
      <c r="E20" s="55" t="n">
        <v>441</v>
      </c>
      <c r="G20" s="49" t="n">
        <v>19</v>
      </c>
      <c r="H20" s="49" t="s">
        <v>272</v>
      </c>
      <c r="I20" s="49" t="s">
        <v>273</v>
      </c>
    </row>
    <row r="21" customFormat="false" ht="15" hidden="false" customHeight="false" outlineLevel="0" collapsed="false">
      <c r="A21" s="49" t="n">
        <v>1</v>
      </c>
      <c r="B21" s="49" t="s">
        <v>206</v>
      </c>
      <c r="C21" s="49" t="n">
        <v>2011</v>
      </c>
      <c r="D21" s="54" t="n">
        <v>7483.8</v>
      </c>
      <c r="E21" s="55" t="n">
        <v>668</v>
      </c>
      <c r="G21" s="49" t="n">
        <v>20</v>
      </c>
      <c r="H21" s="49" t="s">
        <v>274</v>
      </c>
      <c r="I21" s="49" t="s">
        <v>275</v>
      </c>
    </row>
    <row r="22" customFormat="false" ht="15" hidden="false" customHeight="false" outlineLevel="0" collapsed="false">
      <c r="A22" s="49" t="n">
        <v>1</v>
      </c>
      <c r="B22" s="49" t="s">
        <v>209</v>
      </c>
      <c r="C22" s="49" t="n">
        <v>2010</v>
      </c>
      <c r="D22" s="54" t="n">
        <v>38.25</v>
      </c>
      <c r="E22" s="55" t="n">
        <v>3</v>
      </c>
      <c r="G22" s="49" t="n">
        <v>21</v>
      </c>
      <c r="H22" s="49" t="s">
        <v>276</v>
      </c>
      <c r="I22" s="49" t="s">
        <v>277</v>
      </c>
    </row>
    <row r="23" customFormat="false" ht="15" hidden="false" customHeight="false" outlineLevel="0" collapsed="false">
      <c r="A23" s="49" t="n">
        <v>1</v>
      </c>
      <c r="B23" s="49" t="s">
        <v>209</v>
      </c>
      <c r="C23" s="49" t="n">
        <v>2011</v>
      </c>
      <c r="D23" s="54" t="n">
        <v>175.2</v>
      </c>
      <c r="E23" s="55" t="n">
        <v>16</v>
      </c>
      <c r="G23" s="49" t="n">
        <v>22</v>
      </c>
      <c r="H23" s="49" t="s">
        <v>278</v>
      </c>
      <c r="I23" s="49" t="s">
        <v>279</v>
      </c>
    </row>
    <row r="24" customFormat="false" ht="15" hidden="false" customHeight="false" outlineLevel="0" collapsed="false">
      <c r="A24" s="49" t="n">
        <v>1</v>
      </c>
      <c r="B24" s="49" t="s">
        <v>234</v>
      </c>
      <c r="C24" s="49" t="n">
        <v>2011</v>
      </c>
      <c r="D24" s="54" t="n">
        <v>153</v>
      </c>
      <c r="E24" s="55" t="n">
        <v>12</v>
      </c>
      <c r="G24" s="49" t="n">
        <v>23</v>
      </c>
      <c r="H24" s="49" t="s">
        <v>280</v>
      </c>
      <c r="I24" s="49" t="s">
        <v>281</v>
      </c>
    </row>
    <row r="25" customFormat="false" ht="15" hidden="false" customHeight="false" outlineLevel="0" collapsed="false">
      <c r="A25" s="49" t="n">
        <v>1</v>
      </c>
      <c r="B25" s="49" t="s">
        <v>190</v>
      </c>
      <c r="C25" s="49" t="n">
        <v>2010</v>
      </c>
      <c r="D25" s="54" t="n">
        <v>38.25</v>
      </c>
      <c r="E25" s="55" t="n">
        <v>3</v>
      </c>
      <c r="G25" s="49" t="n">
        <v>24</v>
      </c>
      <c r="H25" s="49" t="s">
        <v>282</v>
      </c>
      <c r="I25" s="49" t="s">
        <v>283</v>
      </c>
    </row>
    <row r="26" customFormat="false" ht="15" hidden="false" customHeight="false" outlineLevel="0" collapsed="false">
      <c r="A26" s="49" t="n">
        <v>1</v>
      </c>
      <c r="B26" s="49" t="s">
        <v>190</v>
      </c>
      <c r="C26" s="49" t="n">
        <v>2011</v>
      </c>
      <c r="D26" s="54" t="n">
        <v>191.25</v>
      </c>
      <c r="E26" s="55" t="n">
        <v>15</v>
      </c>
      <c r="G26" s="49" t="n">
        <v>25</v>
      </c>
      <c r="H26" s="49" t="s">
        <v>284</v>
      </c>
      <c r="I26" s="49" t="s">
        <v>285</v>
      </c>
    </row>
    <row r="27" customFormat="false" ht="15" hidden="false" customHeight="false" outlineLevel="0" collapsed="false">
      <c r="A27" s="49" t="n">
        <v>1</v>
      </c>
      <c r="B27" s="49" t="s">
        <v>211</v>
      </c>
      <c r="C27" s="49" t="n">
        <v>2010</v>
      </c>
      <c r="D27" s="54" t="n">
        <v>175.2</v>
      </c>
      <c r="E27" s="55" t="n">
        <v>16</v>
      </c>
      <c r="G27" s="49" t="n">
        <v>26</v>
      </c>
      <c r="H27" s="49" t="s">
        <v>286</v>
      </c>
      <c r="I27" s="49" t="s">
        <v>287</v>
      </c>
    </row>
    <row r="28" customFormat="false" ht="15" hidden="false" customHeight="false" outlineLevel="0" collapsed="false">
      <c r="A28" s="49" t="n">
        <v>1</v>
      </c>
      <c r="B28" s="49" t="s">
        <v>211</v>
      </c>
      <c r="C28" s="49" t="n">
        <v>2011</v>
      </c>
      <c r="D28" s="54" t="n">
        <v>551.1</v>
      </c>
      <c r="E28" s="55" t="n">
        <v>50</v>
      </c>
      <c r="G28" s="49" t="n">
        <v>27</v>
      </c>
      <c r="H28" s="49" t="s">
        <v>288</v>
      </c>
      <c r="I28" s="49" t="s">
        <v>289</v>
      </c>
    </row>
    <row r="29" customFormat="false" ht="15" hidden="false" customHeight="false" outlineLevel="0" collapsed="false">
      <c r="A29" s="49" t="n">
        <v>1</v>
      </c>
      <c r="B29" s="49" t="s">
        <v>192</v>
      </c>
      <c r="C29" s="49" t="n">
        <v>2010</v>
      </c>
      <c r="D29" s="54" t="n">
        <v>76.5</v>
      </c>
      <c r="E29" s="55" t="n">
        <v>6</v>
      </c>
      <c r="G29" s="49" t="n">
        <v>28</v>
      </c>
      <c r="H29" s="49" t="s">
        <v>290</v>
      </c>
      <c r="I29" s="49" t="s">
        <v>291</v>
      </c>
    </row>
    <row r="30" customFormat="false" ht="15" hidden="false" customHeight="false" outlineLevel="0" collapsed="false">
      <c r="A30" s="49" t="n">
        <v>1</v>
      </c>
      <c r="B30" s="49" t="s">
        <v>192</v>
      </c>
      <c r="C30" s="49" t="n">
        <v>2011</v>
      </c>
      <c r="D30" s="54" t="n">
        <v>38.25</v>
      </c>
      <c r="E30" s="55" t="n">
        <v>3</v>
      </c>
      <c r="G30" s="49" t="n">
        <v>29</v>
      </c>
      <c r="H30" s="49" t="s">
        <v>292</v>
      </c>
      <c r="I30" s="49" t="s">
        <v>293</v>
      </c>
    </row>
    <row r="31" customFormat="false" ht="15" hidden="false" customHeight="false" outlineLevel="0" collapsed="false">
      <c r="A31" s="49" t="n">
        <v>1</v>
      </c>
      <c r="B31" s="49" t="s">
        <v>219</v>
      </c>
      <c r="C31" s="49" t="n">
        <v>2011</v>
      </c>
      <c r="D31" s="54" t="n">
        <v>153</v>
      </c>
      <c r="E31" s="55" t="n">
        <v>12</v>
      </c>
      <c r="G31" s="49" t="n">
        <v>30</v>
      </c>
      <c r="H31" s="49" t="s">
        <v>294</v>
      </c>
      <c r="I31" s="49" t="s">
        <v>295</v>
      </c>
    </row>
    <row r="32" customFormat="false" ht="15" hidden="false" customHeight="false" outlineLevel="0" collapsed="false">
      <c r="A32" s="49" t="n">
        <v>1</v>
      </c>
      <c r="B32" s="49" t="s">
        <v>227</v>
      </c>
      <c r="C32" s="49" t="n">
        <v>2010</v>
      </c>
      <c r="D32" s="54" t="n">
        <v>63.75</v>
      </c>
      <c r="E32" s="55" t="n">
        <v>5</v>
      </c>
      <c r="G32" s="49" t="n">
        <v>31</v>
      </c>
      <c r="H32" s="49" t="s">
        <v>296</v>
      </c>
      <c r="I32" s="49" t="s">
        <v>297</v>
      </c>
    </row>
    <row r="33" customFormat="false" ht="15" hidden="false" customHeight="false" outlineLevel="0" collapsed="false">
      <c r="A33" s="49" t="n">
        <v>1</v>
      </c>
      <c r="B33" s="49" t="s">
        <v>227</v>
      </c>
      <c r="C33" s="49" t="n">
        <v>2011</v>
      </c>
      <c r="D33" s="54" t="n">
        <v>89.25</v>
      </c>
      <c r="E33" s="55" t="n">
        <v>7</v>
      </c>
      <c r="G33" s="49" t="n">
        <v>32</v>
      </c>
      <c r="H33" s="49" t="s">
        <v>298</v>
      </c>
      <c r="I33" s="49" t="s">
        <v>299</v>
      </c>
    </row>
    <row r="34" customFormat="false" ht="15" hidden="false" customHeight="false" outlineLevel="0" collapsed="false">
      <c r="A34" s="49" t="n">
        <v>1</v>
      </c>
      <c r="B34" s="49" t="s">
        <v>218</v>
      </c>
      <c r="C34" s="49" t="n">
        <v>2010</v>
      </c>
      <c r="D34" s="54" t="n">
        <v>3639</v>
      </c>
      <c r="E34" s="55" t="n">
        <v>332</v>
      </c>
      <c r="G34" s="49" t="n">
        <v>33</v>
      </c>
      <c r="H34" s="49" t="s">
        <v>300</v>
      </c>
      <c r="I34" s="49" t="s">
        <v>301</v>
      </c>
    </row>
    <row r="35" customFormat="false" ht="15" hidden="false" customHeight="false" outlineLevel="0" collapsed="false">
      <c r="A35" s="49" t="n">
        <v>1</v>
      </c>
      <c r="B35" s="49" t="s">
        <v>218</v>
      </c>
      <c r="C35" s="49" t="n">
        <v>2011</v>
      </c>
      <c r="D35" s="54" t="n">
        <v>3166.35</v>
      </c>
      <c r="E35" s="55" t="n">
        <v>289</v>
      </c>
      <c r="G35" s="49" t="n">
        <v>34</v>
      </c>
      <c r="H35" s="49" t="s">
        <v>302</v>
      </c>
      <c r="I35" s="49" t="s">
        <v>303</v>
      </c>
    </row>
    <row r="36" customFormat="false" ht="15" hidden="false" customHeight="false" outlineLevel="0" collapsed="false">
      <c r="A36" s="49" t="n">
        <v>1</v>
      </c>
      <c r="B36" s="49" t="s">
        <v>193</v>
      </c>
      <c r="C36" s="49" t="n">
        <v>2010</v>
      </c>
      <c r="D36" s="54" t="n">
        <v>12.75</v>
      </c>
      <c r="E36" s="55" t="n">
        <v>1</v>
      </c>
      <c r="G36" s="49" t="n">
        <v>35</v>
      </c>
      <c r="H36" s="49" t="s">
        <v>304</v>
      </c>
      <c r="I36" s="49" t="s">
        <v>305</v>
      </c>
    </row>
    <row r="37" customFormat="false" ht="15" hidden="false" customHeight="false" outlineLevel="0" collapsed="false">
      <c r="A37" s="49" t="n">
        <v>1</v>
      </c>
      <c r="B37" s="49" t="s">
        <v>193</v>
      </c>
      <c r="C37" s="49" t="n">
        <v>2011</v>
      </c>
      <c r="D37" s="54" t="n">
        <v>357</v>
      </c>
      <c r="E37" s="55" t="n">
        <v>28</v>
      </c>
      <c r="G37" s="49" t="n">
        <v>36</v>
      </c>
      <c r="H37" s="49" t="s">
        <v>306</v>
      </c>
      <c r="I37" s="49" t="s">
        <v>307</v>
      </c>
    </row>
    <row r="38" customFormat="false" ht="15" hidden="false" customHeight="false" outlineLevel="0" collapsed="false">
      <c r="A38" s="49" t="n">
        <v>1</v>
      </c>
      <c r="B38" s="49" t="s">
        <v>197</v>
      </c>
      <c r="C38" s="49" t="n">
        <v>2010</v>
      </c>
      <c r="D38" s="54" t="n">
        <v>289.95</v>
      </c>
      <c r="E38" s="55" t="n">
        <v>25</v>
      </c>
      <c r="G38" s="49" t="n">
        <v>37</v>
      </c>
      <c r="H38" s="49" t="s">
        <v>308</v>
      </c>
      <c r="I38" s="49" t="s">
        <v>309</v>
      </c>
    </row>
    <row r="39" customFormat="false" ht="15" hidden="false" customHeight="false" outlineLevel="0" collapsed="false">
      <c r="A39" s="49" t="n">
        <v>1</v>
      </c>
      <c r="B39" s="49" t="s">
        <v>197</v>
      </c>
      <c r="C39" s="49" t="n">
        <v>2011</v>
      </c>
      <c r="D39" s="54" t="n">
        <v>328.2</v>
      </c>
      <c r="E39" s="55" t="n">
        <v>28</v>
      </c>
      <c r="G39" s="49" t="n">
        <v>38</v>
      </c>
      <c r="H39" s="49" t="s">
        <v>310</v>
      </c>
      <c r="I39" s="49" t="s">
        <v>311</v>
      </c>
    </row>
    <row r="40" customFormat="false" ht="15" hidden="false" customHeight="false" outlineLevel="0" collapsed="false">
      <c r="A40" s="49" t="n">
        <v>1</v>
      </c>
      <c r="B40" s="49" t="s">
        <v>204</v>
      </c>
      <c r="C40" s="49" t="n">
        <v>2011</v>
      </c>
      <c r="D40" s="54" t="n">
        <v>25.5</v>
      </c>
      <c r="E40" s="55" t="n">
        <v>2</v>
      </c>
      <c r="G40" s="49" t="n">
        <v>39</v>
      </c>
      <c r="H40" s="49" t="s">
        <v>312</v>
      </c>
      <c r="I40" s="49" t="s">
        <v>313</v>
      </c>
    </row>
    <row r="41" customFormat="false" ht="15" hidden="false" customHeight="false" outlineLevel="0" collapsed="false">
      <c r="A41" s="49" t="n">
        <v>1</v>
      </c>
      <c r="B41" s="49" t="s">
        <v>215</v>
      </c>
      <c r="C41" s="49" t="n">
        <v>2010</v>
      </c>
      <c r="D41" s="54" t="n">
        <v>751.8</v>
      </c>
      <c r="E41" s="55" t="n">
        <v>68</v>
      </c>
      <c r="G41" s="49" t="n">
        <v>40</v>
      </c>
      <c r="H41" s="49" t="s">
        <v>314</v>
      </c>
      <c r="I41" s="49" t="s">
        <v>315</v>
      </c>
    </row>
    <row r="42" customFormat="false" ht="15" hidden="false" customHeight="false" outlineLevel="0" collapsed="false">
      <c r="A42" s="49" t="n">
        <v>1</v>
      </c>
      <c r="B42" s="49" t="s">
        <v>215</v>
      </c>
      <c r="C42" s="49" t="n">
        <v>2011</v>
      </c>
      <c r="D42" s="54" t="n">
        <v>175.2</v>
      </c>
      <c r="E42" s="55" t="n">
        <v>16</v>
      </c>
      <c r="G42" s="49" t="n">
        <v>41</v>
      </c>
      <c r="H42" s="49" t="s">
        <v>316</v>
      </c>
      <c r="I42" s="49" t="s">
        <v>317</v>
      </c>
    </row>
    <row r="43" customFormat="false" ht="15" hidden="false" customHeight="false" outlineLevel="0" collapsed="false">
      <c r="A43" s="49" t="n">
        <v>1</v>
      </c>
      <c r="B43" s="49" t="s">
        <v>196</v>
      </c>
      <c r="C43" s="49" t="n">
        <v>2010</v>
      </c>
      <c r="D43" s="54" t="n">
        <v>599.25</v>
      </c>
      <c r="E43" s="55" t="n">
        <v>47</v>
      </c>
      <c r="G43" s="49" t="n">
        <v>42</v>
      </c>
      <c r="H43" s="49" t="s">
        <v>318</v>
      </c>
      <c r="I43" s="49" t="s">
        <v>319</v>
      </c>
    </row>
    <row r="44" customFormat="false" ht="15" hidden="false" customHeight="false" outlineLevel="0" collapsed="false">
      <c r="A44" s="49" t="n">
        <v>1</v>
      </c>
      <c r="B44" s="49" t="s">
        <v>196</v>
      </c>
      <c r="C44" s="49" t="n">
        <v>2011</v>
      </c>
      <c r="D44" s="54" t="n">
        <v>1532.85</v>
      </c>
      <c r="E44" s="55" t="n">
        <v>127</v>
      </c>
      <c r="G44" s="49" t="n">
        <v>43</v>
      </c>
      <c r="H44" s="49" t="s">
        <v>320</v>
      </c>
      <c r="I44" s="49" t="s">
        <v>321</v>
      </c>
    </row>
    <row r="45" customFormat="false" ht="15" hidden="false" customHeight="false" outlineLevel="0" collapsed="false">
      <c r="A45" s="49" t="n">
        <v>1</v>
      </c>
      <c r="B45" s="49" t="s">
        <v>210</v>
      </c>
      <c r="C45" s="49" t="n">
        <v>2010</v>
      </c>
      <c r="D45" s="54" t="n">
        <v>12.75</v>
      </c>
      <c r="E45" s="55" t="n">
        <v>1</v>
      </c>
      <c r="G45" s="49" t="n">
        <v>44</v>
      </c>
      <c r="H45" s="49" t="s">
        <v>322</v>
      </c>
      <c r="I45" s="49" t="s">
        <v>323</v>
      </c>
    </row>
    <row r="46" customFormat="false" ht="15" hidden="false" customHeight="false" outlineLevel="0" collapsed="false">
      <c r="A46" s="49" t="n">
        <v>1</v>
      </c>
      <c r="B46" s="49" t="s">
        <v>198</v>
      </c>
      <c r="C46" s="49" t="n">
        <v>2010</v>
      </c>
      <c r="D46" s="54" t="n">
        <v>12.75</v>
      </c>
      <c r="E46" s="55" t="n">
        <v>1</v>
      </c>
      <c r="G46" s="49" t="n">
        <v>45</v>
      </c>
      <c r="H46" s="49" t="s">
        <v>324</v>
      </c>
      <c r="I46" s="49" t="s">
        <v>325</v>
      </c>
    </row>
    <row r="47" customFormat="false" ht="15" hidden="false" customHeight="false" outlineLevel="0" collapsed="false">
      <c r="A47" s="49" t="n">
        <v>1</v>
      </c>
      <c r="B47" s="49" t="s">
        <v>198</v>
      </c>
      <c r="C47" s="49" t="n">
        <v>2011</v>
      </c>
      <c r="D47" s="54" t="n">
        <v>911.4</v>
      </c>
      <c r="E47" s="55" t="n">
        <v>76</v>
      </c>
      <c r="G47" s="49" t="n">
        <v>46</v>
      </c>
      <c r="H47" s="49" t="s">
        <v>326</v>
      </c>
      <c r="I47" s="49" t="s">
        <v>327</v>
      </c>
    </row>
    <row r="48" customFormat="false" ht="15" hidden="false" customHeight="false" outlineLevel="0" collapsed="false">
      <c r="A48" s="49" t="n">
        <v>1</v>
      </c>
      <c r="B48" s="49" t="s">
        <v>207</v>
      </c>
      <c r="C48" s="49" t="n">
        <v>2010</v>
      </c>
      <c r="D48" s="54" t="n">
        <v>63.75</v>
      </c>
      <c r="E48" s="55" t="n">
        <v>5</v>
      </c>
      <c r="G48" s="49" t="n">
        <v>47</v>
      </c>
      <c r="H48" s="49" t="s">
        <v>328</v>
      </c>
      <c r="I48" s="49" t="s">
        <v>329</v>
      </c>
    </row>
    <row r="49" customFormat="false" ht="15" hidden="false" customHeight="false" outlineLevel="0" collapsed="false">
      <c r="A49" s="49" t="n">
        <v>1</v>
      </c>
      <c r="B49" s="49" t="s">
        <v>207</v>
      </c>
      <c r="C49" s="49" t="n">
        <v>2011</v>
      </c>
      <c r="D49" s="54" t="n">
        <v>114.75</v>
      </c>
      <c r="E49" s="55" t="n">
        <v>9</v>
      </c>
      <c r="G49" s="49" t="n">
        <v>48</v>
      </c>
      <c r="H49" s="49" t="s">
        <v>330</v>
      </c>
      <c r="I49" s="49" t="s">
        <v>331</v>
      </c>
    </row>
    <row r="50" customFormat="false" ht="15" hidden="false" customHeight="false" outlineLevel="0" collapsed="false">
      <c r="A50" s="49" t="n">
        <v>1</v>
      </c>
      <c r="B50" s="49" t="s">
        <v>214</v>
      </c>
      <c r="C50" s="49" t="n">
        <v>2010</v>
      </c>
      <c r="D50" s="54" t="n">
        <v>89.25</v>
      </c>
      <c r="E50" s="55" t="n">
        <v>7</v>
      </c>
      <c r="G50" s="49" t="n">
        <v>49</v>
      </c>
      <c r="H50" s="49" t="s">
        <v>332</v>
      </c>
      <c r="I50" s="49" t="s">
        <v>333</v>
      </c>
    </row>
    <row r="51" customFormat="false" ht="15" hidden="false" customHeight="false" outlineLevel="0" collapsed="false">
      <c r="A51" s="49" t="n">
        <v>1</v>
      </c>
      <c r="B51" s="49" t="s">
        <v>214</v>
      </c>
      <c r="C51" s="49" t="n">
        <v>2011</v>
      </c>
      <c r="D51" s="54" t="n">
        <v>153</v>
      </c>
      <c r="E51" s="55" t="n">
        <v>12</v>
      </c>
      <c r="G51" s="49" t="n">
        <v>50</v>
      </c>
      <c r="H51" s="49" t="s">
        <v>334</v>
      </c>
      <c r="I51" s="49" t="s">
        <v>335</v>
      </c>
    </row>
    <row r="52" customFormat="false" ht="15" hidden="false" customHeight="false" outlineLevel="0" collapsed="false">
      <c r="A52" s="49" t="n">
        <v>1</v>
      </c>
      <c r="B52" s="49" t="s">
        <v>189</v>
      </c>
      <c r="C52" s="49" t="n">
        <v>2010</v>
      </c>
      <c r="D52" s="54" t="n">
        <v>155207.34</v>
      </c>
      <c r="E52" s="55" t="n">
        <v>12168</v>
      </c>
      <c r="G52" s="49" t="n">
        <v>51</v>
      </c>
      <c r="H52" s="49" t="s">
        <v>336</v>
      </c>
      <c r="I52" s="49" t="s">
        <v>337</v>
      </c>
    </row>
    <row r="53" customFormat="false" ht="15" hidden="false" customHeight="false" outlineLevel="0" collapsed="false">
      <c r="A53" s="49" t="n">
        <v>1</v>
      </c>
      <c r="B53" s="49" t="s">
        <v>189</v>
      </c>
      <c r="C53" s="49" t="n">
        <v>2011</v>
      </c>
      <c r="D53" s="54" t="n">
        <v>108967.33</v>
      </c>
      <c r="E53" s="55" t="n">
        <v>8495</v>
      </c>
      <c r="G53" s="49" t="n">
        <v>52</v>
      </c>
      <c r="H53" s="49" t="s">
        <v>338</v>
      </c>
      <c r="I53" s="49" t="s">
        <v>339</v>
      </c>
    </row>
    <row r="54" customFormat="false" ht="15" hidden="false" customHeight="false" outlineLevel="0" collapsed="false">
      <c r="A54" s="49" t="n">
        <v>1</v>
      </c>
      <c r="B54" s="49" t="s">
        <v>194</v>
      </c>
      <c r="C54" s="49" t="n">
        <v>2010</v>
      </c>
      <c r="D54" s="54" t="n">
        <v>51</v>
      </c>
      <c r="E54" s="55" t="n">
        <v>4</v>
      </c>
      <c r="G54" s="49" t="n">
        <v>53</v>
      </c>
      <c r="H54" s="49" t="s">
        <v>340</v>
      </c>
      <c r="I54" s="49" t="s">
        <v>341</v>
      </c>
    </row>
    <row r="55" customFormat="false" ht="15" hidden="false" customHeight="false" outlineLevel="0" collapsed="false">
      <c r="A55" s="49" t="n">
        <v>1</v>
      </c>
      <c r="B55" s="49" t="s">
        <v>194</v>
      </c>
      <c r="C55" s="49" t="n">
        <v>2011</v>
      </c>
      <c r="D55" s="54" t="n">
        <v>25.5</v>
      </c>
      <c r="E55" s="55" t="n">
        <v>2</v>
      </c>
      <c r="G55" s="49" t="n">
        <v>54</v>
      </c>
      <c r="H55" s="49" t="s">
        <v>342</v>
      </c>
      <c r="I55" s="49" t="s">
        <v>343</v>
      </c>
    </row>
    <row r="56" customFormat="false" ht="15" hidden="false" customHeight="false" outlineLevel="0" collapsed="false">
      <c r="A56" s="49" t="n">
        <v>2</v>
      </c>
      <c r="B56" s="49" t="s">
        <v>203</v>
      </c>
      <c r="C56" s="49" t="n">
        <v>2011</v>
      </c>
      <c r="D56" s="54" t="n">
        <v>17.7</v>
      </c>
      <c r="E56" s="55" t="n">
        <v>6</v>
      </c>
      <c r="G56" s="49" t="n">
        <v>55</v>
      </c>
      <c r="H56" s="49" t="s">
        <v>344</v>
      </c>
      <c r="I56" s="49" t="s">
        <v>345</v>
      </c>
    </row>
    <row r="57" customFormat="false" ht="15" hidden="false" customHeight="false" outlineLevel="0" collapsed="false">
      <c r="A57" s="49" t="n">
        <v>2</v>
      </c>
      <c r="B57" s="49" t="s">
        <v>216</v>
      </c>
      <c r="C57" s="49" t="n">
        <v>2010</v>
      </c>
      <c r="D57" s="54" t="n">
        <v>8.85</v>
      </c>
      <c r="E57" s="55" t="n">
        <v>3</v>
      </c>
      <c r="G57" s="49" t="n">
        <v>56</v>
      </c>
      <c r="H57" s="49" t="s">
        <v>346</v>
      </c>
      <c r="I57" s="49" t="s">
        <v>347</v>
      </c>
    </row>
    <row r="58" customFormat="false" ht="15" hidden="false" customHeight="false" outlineLevel="0" collapsed="false">
      <c r="A58" s="49" t="n">
        <v>2</v>
      </c>
      <c r="B58" s="49" t="s">
        <v>226</v>
      </c>
      <c r="C58" s="49" t="n">
        <v>2010</v>
      </c>
      <c r="D58" s="54" t="n">
        <v>17.7</v>
      </c>
      <c r="E58" s="55" t="n">
        <v>6</v>
      </c>
      <c r="G58" s="49" t="n">
        <v>57</v>
      </c>
      <c r="H58" s="49" t="s">
        <v>348</v>
      </c>
      <c r="I58" s="49" t="s">
        <v>349</v>
      </c>
    </row>
    <row r="59" customFormat="false" ht="15" hidden="false" customHeight="false" outlineLevel="0" collapsed="false">
      <c r="A59" s="49" t="n">
        <v>2</v>
      </c>
      <c r="B59" s="49" t="s">
        <v>223</v>
      </c>
      <c r="C59" s="49" t="n">
        <v>2010</v>
      </c>
      <c r="D59" s="54" t="n">
        <v>53.1</v>
      </c>
      <c r="E59" s="55" t="n">
        <v>18</v>
      </c>
      <c r="G59" s="49" t="n">
        <v>58</v>
      </c>
      <c r="H59" s="49" t="s">
        <v>350</v>
      </c>
      <c r="I59" s="49" t="s">
        <v>351</v>
      </c>
    </row>
    <row r="60" customFormat="false" ht="15" hidden="false" customHeight="false" outlineLevel="0" collapsed="false">
      <c r="A60" s="49" t="n">
        <v>2</v>
      </c>
      <c r="B60" s="49" t="s">
        <v>223</v>
      </c>
      <c r="C60" s="49" t="n">
        <v>2011</v>
      </c>
      <c r="D60" s="54" t="n">
        <v>318.6</v>
      </c>
      <c r="E60" s="55" t="n">
        <v>108</v>
      </c>
      <c r="G60" s="49" t="n">
        <v>59</v>
      </c>
      <c r="H60" s="49" t="s">
        <v>352</v>
      </c>
      <c r="I60" s="49" t="s">
        <v>353</v>
      </c>
    </row>
    <row r="61" customFormat="false" ht="15" hidden="false" customHeight="false" outlineLevel="0" collapsed="false">
      <c r="A61" s="49" t="n">
        <v>2</v>
      </c>
      <c r="B61" s="49" t="s">
        <v>200</v>
      </c>
      <c r="C61" s="49" t="n">
        <v>2009</v>
      </c>
      <c r="D61" s="54" t="n">
        <v>53.1</v>
      </c>
      <c r="E61" s="55" t="n">
        <v>18</v>
      </c>
      <c r="G61" s="49" t="n">
        <v>60</v>
      </c>
      <c r="H61" s="49" t="s">
        <v>354</v>
      </c>
      <c r="I61" s="49" t="s">
        <v>355</v>
      </c>
    </row>
    <row r="62" customFormat="false" ht="15" hidden="false" customHeight="false" outlineLevel="0" collapsed="false">
      <c r="A62" s="49" t="n">
        <v>2</v>
      </c>
      <c r="B62" s="49" t="s">
        <v>200</v>
      </c>
      <c r="C62" s="49" t="n">
        <v>2010</v>
      </c>
      <c r="D62" s="54" t="n">
        <v>505.35</v>
      </c>
      <c r="E62" s="55" t="n">
        <v>193</v>
      </c>
      <c r="G62" s="49" t="n">
        <v>61</v>
      </c>
      <c r="H62" s="49" t="s">
        <v>356</v>
      </c>
      <c r="I62" s="49" t="s">
        <v>357</v>
      </c>
    </row>
    <row r="63" customFormat="false" ht="15" hidden="false" customHeight="false" outlineLevel="0" collapsed="false">
      <c r="A63" s="49" t="n">
        <v>2</v>
      </c>
      <c r="B63" s="49" t="s">
        <v>200</v>
      </c>
      <c r="C63" s="49" t="n">
        <v>2011</v>
      </c>
      <c r="D63" s="54" t="n">
        <v>223.2</v>
      </c>
      <c r="E63" s="55" t="n">
        <v>80</v>
      </c>
      <c r="G63" s="49" t="n">
        <v>62</v>
      </c>
      <c r="H63" s="49" t="s">
        <v>358</v>
      </c>
      <c r="I63" s="49" t="s">
        <v>359</v>
      </c>
    </row>
    <row r="64" customFormat="false" ht="15" hidden="false" customHeight="false" outlineLevel="0" collapsed="false">
      <c r="A64" s="49" t="n">
        <v>2</v>
      </c>
      <c r="B64" s="49" t="s">
        <v>222</v>
      </c>
      <c r="C64" s="49" t="n">
        <v>2009</v>
      </c>
      <c r="D64" s="54" t="n">
        <v>333.3</v>
      </c>
      <c r="E64" s="55" t="n">
        <v>126</v>
      </c>
      <c r="G64" s="49" t="n">
        <v>63</v>
      </c>
      <c r="H64" s="49" t="s">
        <v>360</v>
      </c>
      <c r="I64" s="49" t="s">
        <v>361</v>
      </c>
    </row>
    <row r="65" customFormat="false" ht="15" hidden="false" customHeight="false" outlineLevel="0" collapsed="false">
      <c r="A65" s="49" t="n">
        <v>2</v>
      </c>
      <c r="B65" s="49" t="s">
        <v>222</v>
      </c>
      <c r="C65" s="49" t="n">
        <v>2010</v>
      </c>
      <c r="D65" s="54" t="n">
        <v>2440.35</v>
      </c>
      <c r="E65" s="55" t="n">
        <v>901</v>
      </c>
      <c r="G65" s="49" t="n">
        <v>64</v>
      </c>
      <c r="H65" s="49" t="s">
        <v>362</v>
      </c>
      <c r="I65" s="49" t="s">
        <v>363</v>
      </c>
    </row>
    <row r="66" customFormat="false" ht="15" hidden="false" customHeight="false" outlineLevel="0" collapsed="false">
      <c r="A66" s="49" t="n">
        <v>2</v>
      </c>
      <c r="B66" s="49" t="s">
        <v>222</v>
      </c>
      <c r="C66" s="49" t="n">
        <v>2011</v>
      </c>
      <c r="D66" s="54" t="n">
        <v>2787</v>
      </c>
      <c r="E66" s="55" t="n">
        <v>1044</v>
      </c>
      <c r="G66" s="49" t="n">
        <v>65</v>
      </c>
      <c r="H66" s="49" t="s">
        <v>364</v>
      </c>
      <c r="I66" s="49" t="s">
        <v>365</v>
      </c>
    </row>
    <row r="67" customFormat="false" ht="15" hidden="false" customHeight="false" outlineLevel="0" collapsed="false">
      <c r="A67" s="49" t="n">
        <v>2</v>
      </c>
      <c r="B67" s="49" t="s">
        <v>191</v>
      </c>
      <c r="C67" s="49" t="n">
        <v>2011</v>
      </c>
      <c r="D67" s="54" t="n">
        <v>70.8</v>
      </c>
      <c r="E67" s="55" t="n">
        <v>24</v>
      </c>
      <c r="G67" s="49" t="n">
        <v>66</v>
      </c>
      <c r="H67" s="49" t="s">
        <v>366</v>
      </c>
      <c r="I67" s="49" t="s">
        <v>367</v>
      </c>
    </row>
    <row r="68" customFormat="false" ht="15" hidden="false" customHeight="false" outlineLevel="0" collapsed="false">
      <c r="A68" s="49" t="n">
        <v>2</v>
      </c>
      <c r="B68" s="49" t="s">
        <v>205</v>
      </c>
      <c r="C68" s="49" t="n">
        <v>2009</v>
      </c>
      <c r="D68" s="54" t="n">
        <v>53.1</v>
      </c>
      <c r="E68" s="55" t="n">
        <v>18</v>
      </c>
      <c r="G68" s="49" t="n">
        <v>67</v>
      </c>
      <c r="H68" s="49" t="s">
        <v>368</v>
      </c>
      <c r="I68" s="49" t="s">
        <v>369</v>
      </c>
    </row>
    <row r="69" customFormat="false" ht="15" hidden="false" customHeight="false" outlineLevel="0" collapsed="false">
      <c r="A69" s="49" t="n">
        <v>2</v>
      </c>
      <c r="B69" s="49" t="s">
        <v>205</v>
      </c>
      <c r="C69" s="49" t="n">
        <v>2010</v>
      </c>
      <c r="D69" s="54" t="n">
        <v>64.9</v>
      </c>
      <c r="E69" s="55" t="n">
        <v>22</v>
      </c>
      <c r="G69" s="49" t="n">
        <v>68</v>
      </c>
      <c r="H69" s="49" t="s">
        <v>370</v>
      </c>
      <c r="I69" s="49" t="s">
        <v>371</v>
      </c>
    </row>
    <row r="70" customFormat="false" ht="15" hidden="false" customHeight="false" outlineLevel="0" collapsed="false">
      <c r="A70" s="49" t="n">
        <v>2</v>
      </c>
      <c r="B70" s="49" t="s">
        <v>205</v>
      </c>
      <c r="C70" s="49" t="n">
        <v>2011</v>
      </c>
      <c r="D70" s="54" t="n">
        <v>131.75</v>
      </c>
      <c r="E70" s="55" t="n">
        <v>49</v>
      </c>
      <c r="G70" s="49" t="n">
        <v>69</v>
      </c>
      <c r="H70" s="49" t="s">
        <v>372</v>
      </c>
      <c r="I70" s="49" t="s">
        <v>373</v>
      </c>
    </row>
    <row r="71" customFormat="false" ht="15" hidden="false" customHeight="false" outlineLevel="0" collapsed="false">
      <c r="A71" s="49" t="n">
        <v>2</v>
      </c>
      <c r="B71" s="49" t="s">
        <v>206</v>
      </c>
      <c r="C71" s="49" t="n">
        <v>2009</v>
      </c>
      <c r="D71" s="54" t="n">
        <v>17.7</v>
      </c>
      <c r="E71" s="55" t="n">
        <v>6</v>
      </c>
      <c r="G71" s="49" t="n">
        <v>70</v>
      </c>
      <c r="H71" s="49" t="s">
        <v>374</v>
      </c>
      <c r="I71" s="49" t="s">
        <v>375</v>
      </c>
    </row>
    <row r="72" customFormat="false" ht="15" hidden="false" customHeight="false" outlineLevel="0" collapsed="false">
      <c r="A72" s="49" t="n">
        <v>2</v>
      </c>
      <c r="B72" s="49" t="s">
        <v>206</v>
      </c>
      <c r="C72" s="49" t="n">
        <v>2010</v>
      </c>
      <c r="D72" s="54" t="n">
        <v>106.2</v>
      </c>
      <c r="E72" s="55" t="n">
        <v>36</v>
      </c>
      <c r="G72" s="49" t="n">
        <v>71</v>
      </c>
      <c r="H72" s="49" t="s">
        <v>376</v>
      </c>
      <c r="I72" s="49" t="s">
        <v>377</v>
      </c>
    </row>
    <row r="73" customFormat="false" ht="15" hidden="false" customHeight="false" outlineLevel="0" collapsed="false">
      <c r="A73" s="49" t="n">
        <v>2</v>
      </c>
      <c r="B73" s="49" t="s">
        <v>206</v>
      </c>
      <c r="C73" s="49" t="n">
        <v>2011</v>
      </c>
      <c r="D73" s="54" t="n">
        <v>35.4</v>
      </c>
      <c r="E73" s="55" t="n">
        <v>12</v>
      </c>
      <c r="G73" s="49" t="n">
        <v>72</v>
      </c>
      <c r="H73" s="49" t="s">
        <v>378</v>
      </c>
      <c r="I73" s="49" t="s">
        <v>379</v>
      </c>
    </row>
    <row r="74" customFormat="false" ht="15" hidden="false" customHeight="false" outlineLevel="0" collapsed="false">
      <c r="A74" s="49" t="n">
        <v>2</v>
      </c>
      <c r="B74" s="49" t="s">
        <v>209</v>
      </c>
      <c r="C74" s="49" t="n">
        <v>2010</v>
      </c>
      <c r="D74" s="54" t="n">
        <v>408</v>
      </c>
      <c r="E74" s="55" t="n">
        <v>160</v>
      </c>
      <c r="G74" s="49" t="n">
        <v>73</v>
      </c>
      <c r="H74" s="49" t="s">
        <v>380</v>
      </c>
      <c r="I74" s="49" t="s">
        <v>381</v>
      </c>
    </row>
    <row r="75" customFormat="false" ht="15" hidden="false" customHeight="false" outlineLevel="0" collapsed="false">
      <c r="A75" s="49" t="n">
        <v>2</v>
      </c>
      <c r="B75" s="49" t="s">
        <v>211</v>
      </c>
      <c r="C75" s="49" t="n">
        <v>2011</v>
      </c>
      <c r="D75" s="54" t="n">
        <v>2.95</v>
      </c>
      <c r="E75" s="55" t="n">
        <v>1</v>
      </c>
      <c r="G75" s="49" t="n">
        <v>74</v>
      </c>
      <c r="H75" s="49" t="s">
        <v>382</v>
      </c>
      <c r="I75" s="49" t="s">
        <v>383</v>
      </c>
    </row>
    <row r="76" customFormat="false" ht="15" hidden="false" customHeight="false" outlineLevel="0" collapsed="false">
      <c r="A76" s="49" t="n">
        <v>2</v>
      </c>
      <c r="B76" s="49" t="s">
        <v>192</v>
      </c>
      <c r="C76" s="49" t="n">
        <v>2010</v>
      </c>
      <c r="D76" s="54" t="n">
        <v>44.25</v>
      </c>
      <c r="E76" s="55" t="n">
        <v>15</v>
      </c>
      <c r="G76" s="49" t="n">
        <v>75</v>
      </c>
      <c r="H76" s="49" t="s">
        <v>384</v>
      </c>
      <c r="I76" s="49" t="s">
        <v>385</v>
      </c>
    </row>
    <row r="77" customFormat="false" ht="15" hidden="false" customHeight="false" outlineLevel="0" collapsed="false">
      <c r="A77" s="49" t="n">
        <v>2</v>
      </c>
      <c r="B77" s="49" t="s">
        <v>192</v>
      </c>
      <c r="C77" s="49" t="n">
        <v>2011</v>
      </c>
      <c r="D77" s="54" t="n">
        <v>150.45</v>
      </c>
      <c r="E77" s="55" t="n">
        <v>51</v>
      </c>
      <c r="G77" s="49" t="n">
        <v>76</v>
      </c>
      <c r="H77" s="49" t="s">
        <v>386</v>
      </c>
      <c r="I77" s="49" t="s">
        <v>387</v>
      </c>
    </row>
    <row r="78" customFormat="false" ht="15" hidden="false" customHeight="false" outlineLevel="0" collapsed="false">
      <c r="A78" s="49" t="n">
        <v>2</v>
      </c>
      <c r="B78" s="49" t="s">
        <v>220</v>
      </c>
      <c r="C78" s="49" t="n">
        <v>2010</v>
      </c>
      <c r="D78" s="54" t="n">
        <v>0</v>
      </c>
      <c r="E78" s="55" t="n">
        <v>0</v>
      </c>
      <c r="G78" s="49" t="n">
        <v>77</v>
      </c>
      <c r="H78" s="49" t="s">
        <v>388</v>
      </c>
      <c r="I78" s="49" t="s">
        <v>389</v>
      </c>
    </row>
    <row r="79" customFormat="false" ht="15" hidden="false" customHeight="false" outlineLevel="0" collapsed="false">
      <c r="A79" s="49" t="n">
        <v>2</v>
      </c>
      <c r="B79" s="49" t="s">
        <v>227</v>
      </c>
      <c r="C79" s="49" t="n">
        <v>2011</v>
      </c>
      <c r="D79" s="54" t="n">
        <v>17.7</v>
      </c>
      <c r="E79" s="55" t="n">
        <v>6</v>
      </c>
      <c r="G79" s="49" t="n">
        <v>78</v>
      </c>
      <c r="H79" s="49" t="s">
        <v>390</v>
      </c>
      <c r="I79" s="49" t="s">
        <v>391</v>
      </c>
    </row>
    <row r="80" customFormat="false" ht="15" hidden="false" customHeight="false" outlineLevel="0" collapsed="false">
      <c r="A80" s="49" t="n">
        <v>2</v>
      </c>
      <c r="B80" s="49" t="s">
        <v>218</v>
      </c>
      <c r="C80" s="49" t="n">
        <v>2009</v>
      </c>
      <c r="D80" s="54" t="n">
        <v>1259.4</v>
      </c>
      <c r="E80" s="55" t="n">
        <v>492</v>
      </c>
      <c r="G80" s="49" t="n">
        <v>79</v>
      </c>
      <c r="H80" s="49" t="s">
        <v>392</v>
      </c>
      <c r="I80" s="49" t="s">
        <v>393</v>
      </c>
    </row>
    <row r="81" customFormat="false" ht="15" hidden="false" customHeight="false" outlineLevel="0" collapsed="false">
      <c r="A81" s="49" t="n">
        <v>2</v>
      </c>
      <c r="B81" s="49" t="s">
        <v>218</v>
      </c>
      <c r="C81" s="49" t="n">
        <v>2010</v>
      </c>
      <c r="D81" s="54" t="n">
        <v>8424.5</v>
      </c>
      <c r="E81" s="55" t="n">
        <v>3294</v>
      </c>
      <c r="G81" s="49" t="n">
        <v>80</v>
      </c>
      <c r="H81" s="49" t="s">
        <v>394</v>
      </c>
      <c r="I81" s="49" t="s">
        <v>395</v>
      </c>
    </row>
    <row r="82" customFormat="false" ht="15" hidden="false" customHeight="false" outlineLevel="0" collapsed="false">
      <c r="A82" s="49" t="n">
        <v>2</v>
      </c>
      <c r="B82" s="49" t="s">
        <v>218</v>
      </c>
      <c r="C82" s="49" t="n">
        <v>2011</v>
      </c>
      <c r="D82" s="54" t="n">
        <v>1167</v>
      </c>
      <c r="E82" s="55" t="n">
        <v>452</v>
      </c>
      <c r="G82" s="49" t="n">
        <v>81</v>
      </c>
      <c r="H82" s="49" t="s">
        <v>396</v>
      </c>
      <c r="I82" s="49" t="s">
        <v>397</v>
      </c>
    </row>
    <row r="83" customFormat="false" ht="15" hidden="false" customHeight="false" outlineLevel="0" collapsed="false">
      <c r="A83" s="49" t="n">
        <v>2</v>
      </c>
      <c r="B83" s="49" t="s">
        <v>197</v>
      </c>
      <c r="C83" s="49" t="n">
        <v>2010</v>
      </c>
      <c r="D83" s="54" t="n">
        <v>35.4</v>
      </c>
      <c r="E83" s="55" t="n">
        <v>12</v>
      </c>
      <c r="G83" s="49" t="n">
        <v>82</v>
      </c>
      <c r="H83" s="49" t="s">
        <v>398</v>
      </c>
      <c r="I83" s="49" t="s">
        <v>399</v>
      </c>
    </row>
    <row r="84" customFormat="false" ht="15" hidden="false" customHeight="false" outlineLevel="0" collapsed="false">
      <c r="A84" s="49" t="n">
        <v>2</v>
      </c>
      <c r="B84" s="49" t="s">
        <v>197</v>
      </c>
      <c r="C84" s="49" t="n">
        <v>2011</v>
      </c>
      <c r="D84" s="54" t="n">
        <v>35.4</v>
      </c>
      <c r="E84" s="55" t="n">
        <v>12</v>
      </c>
      <c r="G84" s="49" t="n">
        <v>83</v>
      </c>
      <c r="H84" s="49" t="s">
        <v>400</v>
      </c>
      <c r="I84" s="49" t="s">
        <v>401</v>
      </c>
    </row>
    <row r="85" customFormat="false" ht="15" hidden="false" customHeight="false" outlineLevel="0" collapsed="false">
      <c r="A85" s="49" t="n">
        <v>2</v>
      </c>
      <c r="B85" s="49" t="s">
        <v>215</v>
      </c>
      <c r="C85" s="49" t="n">
        <v>2010</v>
      </c>
      <c r="D85" s="54" t="n">
        <v>244.8</v>
      </c>
      <c r="E85" s="55" t="n">
        <v>96</v>
      </c>
      <c r="G85" s="49" t="n">
        <v>84</v>
      </c>
      <c r="H85" s="49" t="s">
        <v>402</v>
      </c>
      <c r="I85" s="49" t="s">
        <v>403</v>
      </c>
    </row>
    <row r="86" customFormat="false" ht="15" hidden="false" customHeight="false" outlineLevel="0" collapsed="false">
      <c r="A86" s="49" t="n">
        <v>2</v>
      </c>
      <c r="B86" s="49" t="s">
        <v>215</v>
      </c>
      <c r="C86" s="49" t="n">
        <v>2011</v>
      </c>
      <c r="D86" s="54" t="n">
        <v>134.7</v>
      </c>
      <c r="E86" s="55" t="n">
        <v>50</v>
      </c>
      <c r="G86" s="49" t="n">
        <v>85</v>
      </c>
      <c r="H86" s="49" t="s">
        <v>404</v>
      </c>
      <c r="I86" s="49" t="s">
        <v>405</v>
      </c>
    </row>
    <row r="87" customFormat="false" ht="15" hidden="false" customHeight="false" outlineLevel="0" collapsed="false">
      <c r="A87" s="49" t="n">
        <v>2</v>
      </c>
      <c r="B87" s="49" t="s">
        <v>196</v>
      </c>
      <c r="C87" s="49" t="n">
        <v>2010</v>
      </c>
      <c r="D87" s="54" t="n">
        <v>200.6</v>
      </c>
      <c r="E87" s="55" t="n">
        <v>68</v>
      </c>
      <c r="G87" s="49" t="n">
        <v>86</v>
      </c>
      <c r="H87" s="49" t="s">
        <v>406</v>
      </c>
      <c r="I87" s="49" t="s">
        <v>407</v>
      </c>
    </row>
    <row r="88" customFormat="false" ht="15" hidden="false" customHeight="false" outlineLevel="0" collapsed="false">
      <c r="A88" s="49" t="n">
        <v>2</v>
      </c>
      <c r="B88" s="49" t="s">
        <v>196</v>
      </c>
      <c r="C88" s="49" t="n">
        <v>2011</v>
      </c>
      <c r="D88" s="54" t="n">
        <v>174.05</v>
      </c>
      <c r="E88" s="55" t="n">
        <v>59</v>
      </c>
      <c r="G88" s="49" t="n">
        <v>87</v>
      </c>
      <c r="H88" s="49" t="s">
        <v>408</v>
      </c>
      <c r="I88" s="49" t="s">
        <v>409</v>
      </c>
    </row>
    <row r="89" customFormat="false" ht="15" hidden="false" customHeight="false" outlineLevel="0" collapsed="false">
      <c r="A89" s="49" t="n">
        <v>2</v>
      </c>
      <c r="B89" s="49" t="s">
        <v>210</v>
      </c>
      <c r="C89" s="49" t="n">
        <v>2010</v>
      </c>
      <c r="D89" s="54" t="n">
        <v>17.7</v>
      </c>
      <c r="E89" s="55" t="n">
        <v>6</v>
      </c>
      <c r="G89" s="49" t="n">
        <v>88</v>
      </c>
      <c r="H89" s="49" t="s">
        <v>410</v>
      </c>
      <c r="I89" s="49" t="s">
        <v>411</v>
      </c>
    </row>
    <row r="90" customFormat="false" ht="15" hidden="false" customHeight="false" outlineLevel="0" collapsed="false">
      <c r="A90" s="49" t="n">
        <v>2</v>
      </c>
      <c r="B90" s="49" t="s">
        <v>198</v>
      </c>
      <c r="C90" s="49" t="n">
        <v>2010</v>
      </c>
      <c r="D90" s="54" t="n">
        <v>212.4</v>
      </c>
      <c r="E90" s="55" t="n">
        <v>72</v>
      </c>
      <c r="G90" s="49" t="n">
        <v>89</v>
      </c>
      <c r="H90" s="49" t="s">
        <v>412</v>
      </c>
      <c r="I90" s="49" t="s">
        <v>413</v>
      </c>
    </row>
    <row r="91" customFormat="false" ht="15" hidden="false" customHeight="false" outlineLevel="0" collapsed="false">
      <c r="A91" s="49" t="n">
        <v>2</v>
      </c>
      <c r="B91" s="49" t="s">
        <v>198</v>
      </c>
      <c r="C91" s="49" t="n">
        <v>2011</v>
      </c>
      <c r="D91" s="54" t="n">
        <v>191.1</v>
      </c>
      <c r="E91" s="55" t="n">
        <v>74</v>
      </c>
      <c r="G91" s="49" t="n">
        <v>90</v>
      </c>
      <c r="H91" s="49" t="s">
        <v>414</v>
      </c>
      <c r="I91" s="49" t="s">
        <v>415</v>
      </c>
    </row>
    <row r="92" customFormat="false" ht="15" hidden="false" customHeight="false" outlineLevel="0" collapsed="false">
      <c r="A92" s="49" t="n">
        <v>2</v>
      </c>
      <c r="B92" s="49" t="s">
        <v>214</v>
      </c>
      <c r="C92" s="49" t="n">
        <v>2010</v>
      </c>
      <c r="D92" s="54" t="n">
        <v>17.7</v>
      </c>
      <c r="E92" s="55" t="n">
        <v>6</v>
      </c>
      <c r="G92" s="49" t="n">
        <v>91</v>
      </c>
      <c r="H92" s="49" t="s">
        <v>416</v>
      </c>
      <c r="I92" s="49" t="s">
        <v>417</v>
      </c>
    </row>
    <row r="93" customFormat="false" ht="15" hidden="false" customHeight="false" outlineLevel="0" collapsed="false">
      <c r="A93" s="49" t="n">
        <v>2</v>
      </c>
      <c r="B93" s="49" t="s">
        <v>189</v>
      </c>
      <c r="C93" s="49" t="n">
        <v>2009</v>
      </c>
      <c r="D93" s="54" t="n">
        <v>15428.85</v>
      </c>
      <c r="E93" s="55" t="n">
        <v>5704</v>
      </c>
      <c r="G93" s="49" t="n">
        <v>92</v>
      </c>
      <c r="H93" s="49" t="s">
        <v>418</v>
      </c>
      <c r="I93" s="49" t="s">
        <v>419</v>
      </c>
    </row>
    <row r="94" customFormat="false" ht="15" hidden="false" customHeight="false" outlineLevel="0" collapsed="false">
      <c r="A94" s="49" t="n">
        <v>2</v>
      </c>
      <c r="B94" s="49" t="s">
        <v>189</v>
      </c>
      <c r="C94" s="49" t="n">
        <v>2010</v>
      </c>
      <c r="D94" s="54" t="n">
        <v>129610.22</v>
      </c>
      <c r="E94" s="55" t="n">
        <v>47448</v>
      </c>
      <c r="G94" s="49" t="n">
        <v>93</v>
      </c>
      <c r="H94" s="49" t="s">
        <v>420</v>
      </c>
      <c r="I94" s="49" t="s">
        <v>421</v>
      </c>
    </row>
    <row r="95" customFormat="false" ht="15" hidden="false" customHeight="false" outlineLevel="0" collapsed="false">
      <c r="A95" s="49" t="n">
        <v>2</v>
      </c>
      <c r="B95" s="49" t="s">
        <v>189</v>
      </c>
      <c r="C95" s="49" t="n">
        <v>2011</v>
      </c>
      <c r="D95" s="54" t="n">
        <v>83301.69</v>
      </c>
      <c r="E95" s="55" t="n">
        <v>29811</v>
      </c>
      <c r="G95" s="49" t="n">
        <v>94</v>
      </c>
      <c r="H95" s="49" t="s">
        <v>422</v>
      </c>
      <c r="I95" s="49" t="s">
        <v>423</v>
      </c>
    </row>
    <row r="96" customFormat="false" ht="15" hidden="false" customHeight="false" outlineLevel="0" collapsed="false">
      <c r="A96" s="49" t="n">
        <v>2</v>
      </c>
      <c r="B96" s="49" t="s">
        <v>194</v>
      </c>
      <c r="C96" s="49" t="n">
        <v>2010</v>
      </c>
      <c r="D96" s="54" t="n">
        <v>20.65</v>
      </c>
      <c r="E96" s="55" t="n">
        <v>7</v>
      </c>
      <c r="G96" s="49" t="n">
        <v>95</v>
      </c>
      <c r="H96" s="49" t="s">
        <v>424</v>
      </c>
      <c r="I96" s="49" t="s">
        <v>425</v>
      </c>
    </row>
    <row r="97" customFormat="false" ht="15" hidden="false" customHeight="false" outlineLevel="0" collapsed="false">
      <c r="A97" s="49" t="n">
        <v>3</v>
      </c>
      <c r="B97" s="49" t="s">
        <v>203</v>
      </c>
      <c r="C97" s="49" t="n">
        <v>2010</v>
      </c>
      <c r="D97" s="54" t="n">
        <v>58.5</v>
      </c>
      <c r="E97" s="55" t="n">
        <v>30</v>
      </c>
      <c r="G97" s="49" t="n">
        <v>96</v>
      </c>
      <c r="H97" s="49" t="s">
        <v>426</v>
      </c>
      <c r="I97" s="49" t="s">
        <v>427</v>
      </c>
    </row>
    <row r="98" customFormat="false" ht="15" hidden="false" customHeight="false" outlineLevel="0" collapsed="false">
      <c r="A98" s="49" t="n">
        <v>3</v>
      </c>
      <c r="B98" s="49" t="s">
        <v>203</v>
      </c>
      <c r="C98" s="49" t="n">
        <v>2011</v>
      </c>
      <c r="D98" s="54" t="n">
        <v>358</v>
      </c>
      <c r="E98" s="55" t="n">
        <v>200</v>
      </c>
      <c r="G98" s="49" t="n">
        <v>97</v>
      </c>
      <c r="H98" s="49" t="s">
        <v>428</v>
      </c>
      <c r="I98" s="49" t="s">
        <v>429</v>
      </c>
    </row>
    <row r="99" customFormat="false" ht="15" hidden="false" customHeight="false" outlineLevel="0" collapsed="false">
      <c r="A99" s="49" t="n">
        <v>3</v>
      </c>
      <c r="B99" s="49" t="s">
        <v>199</v>
      </c>
      <c r="C99" s="49" t="n">
        <v>2010</v>
      </c>
      <c r="D99" s="54" t="n">
        <v>156</v>
      </c>
      <c r="E99" s="55" t="n">
        <v>80</v>
      </c>
      <c r="G99" s="49" t="n">
        <v>98</v>
      </c>
      <c r="H99" s="49" t="s">
        <v>430</v>
      </c>
      <c r="I99" s="49" t="s">
        <v>431</v>
      </c>
    </row>
    <row r="100" customFormat="false" ht="15" hidden="false" customHeight="false" outlineLevel="0" collapsed="false">
      <c r="A100" s="49" t="n">
        <v>3</v>
      </c>
      <c r="B100" s="49" t="s">
        <v>199</v>
      </c>
      <c r="C100" s="49" t="n">
        <v>2011</v>
      </c>
      <c r="D100" s="54" t="n">
        <v>19.5</v>
      </c>
      <c r="E100" s="55" t="n">
        <v>10</v>
      </c>
      <c r="G100" s="49" t="n">
        <v>99</v>
      </c>
      <c r="H100" s="49" t="s">
        <v>432</v>
      </c>
      <c r="I100" s="49" t="s">
        <v>433</v>
      </c>
    </row>
    <row r="101" customFormat="false" ht="15" hidden="false" customHeight="false" outlineLevel="0" collapsed="false">
      <c r="A101" s="49" t="n">
        <v>3</v>
      </c>
      <c r="B101" s="49" t="s">
        <v>201</v>
      </c>
      <c r="C101" s="49" t="n">
        <v>2010</v>
      </c>
      <c r="D101" s="54" t="n">
        <v>156</v>
      </c>
      <c r="E101" s="55" t="n">
        <v>80</v>
      </c>
      <c r="G101" s="49" t="n">
        <v>100</v>
      </c>
      <c r="H101" s="49" t="s">
        <v>434</v>
      </c>
      <c r="I101" s="49" t="s">
        <v>435</v>
      </c>
    </row>
    <row r="102" customFormat="false" ht="15" hidden="false" customHeight="false" outlineLevel="0" collapsed="false">
      <c r="A102" s="49" t="n">
        <v>3</v>
      </c>
      <c r="B102" s="49" t="s">
        <v>201</v>
      </c>
      <c r="C102" s="49" t="n">
        <v>2011</v>
      </c>
      <c r="D102" s="54" t="n">
        <v>204.1</v>
      </c>
      <c r="E102" s="55" t="n">
        <v>100</v>
      </c>
      <c r="G102" s="49" t="n">
        <v>101</v>
      </c>
      <c r="H102" s="49" t="s">
        <v>436</v>
      </c>
      <c r="I102" s="49" t="s">
        <v>437</v>
      </c>
    </row>
    <row r="103" customFormat="false" ht="15" hidden="false" customHeight="false" outlineLevel="0" collapsed="false">
      <c r="A103" s="49" t="n">
        <v>3</v>
      </c>
      <c r="B103" s="49" t="s">
        <v>223</v>
      </c>
      <c r="C103" s="49" t="n">
        <v>2010</v>
      </c>
      <c r="D103" s="54" t="n">
        <v>534</v>
      </c>
      <c r="E103" s="55" t="n">
        <v>320</v>
      </c>
      <c r="G103" s="49" t="n">
        <v>102</v>
      </c>
      <c r="H103" s="49" t="s">
        <v>438</v>
      </c>
      <c r="I103" s="49" t="s">
        <v>439</v>
      </c>
    </row>
    <row r="104" customFormat="false" ht="15" hidden="false" customHeight="false" outlineLevel="0" collapsed="false">
      <c r="A104" s="49" t="n">
        <v>3</v>
      </c>
      <c r="B104" s="49" t="s">
        <v>223</v>
      </c>
      <c r="C104" s="49" t="n">
        <v>2011</v>
      </c>
      <c r="D104" s="54" t="n">
        <v>460.7</v>
      </c>
      <c r="E104" s="55" t="n">
        <v>250</v>
      </c>
      <c r="G104" s="49" t="n">
        <v>103</v>
      </c>
      <c r="H104" s="49" t="s">
        <v>440</v>
      </c>
      <c r="I104" s="49" t="s">
        <v>441</v>
      </c>
    </row>
    <row r="105" customFormat="false" ht="15" hidden="false" customHeight="false" outlineLevel="0" collapsed="false">
      <c r="A105" s="49" t="n">
        <v>3</v>
      </c>
      <c r="B105" s="49" t="s">
        <v>200</v>
      </c>
      <c r="C105" s="49" t="n">
        <v>2010</v>
      </c>
      <c r="D105" s="54" t="n">
        <v>19.5</v>
      </c>
      <c r="E105" s="55" t="n">
        <v>10</v>
      </c>
      <c r="G105" s="49" t="n">
        <v>104</v>
      </c>
      <c r="H105" s="49" t="s">
        <v>442</v>
      </c>
      <c r="I105" s="49" t="s">
        <v>443</v>
      </c>
    </row>
    <row r="106" customFormat="false" ht="15" hidden="false" customHeight="false" outlineLevel="0" collapsed="false">
      <c r="A106" s="49" t="n">
        <v>3</v>
      </c>
      <c r="B106" s="49" t="s">
        <v>200</v>
      </c>
      <c r="C106" s="49" t="n">
        <v>2011</v>
      </c>
      <c r="D106" s="54" t="n">
        <v>20.8</v>
      </c>
      <c r="E106" s="55" t="n">
        <v>10</v>
      </c>
      <c r="G106" s="49" t="n">
        <v>105</v>
      </c>
      <c r="H106" s="49" t="s">
        <v>444</v>
      </c>
      <c r="I106" s="49" t="s">
        <v>445</v>
      </c>
    </row>
    <row r="107" customFormat="false" ht="15" hidden="false" customHeight="false" outlineLevel="0" collapsed="false">
      <c r="A107" s="49" t="n">
        <v>3</v>
      </c>
      <c r="B107" s="49" t="s">
        <v>222</v>
      </c>
      <c r="C107" s="49" t="n">
        <v>2009</v>
      </c>
      <c r="D107" s="54" t="n">
        <v>19.5</v>
      </c>
      <c r="E107" s="55" t="n">
        <v>10</v>
      </c>
      <c r="G107" s="49" t="n">
        <v>106</v>
      </c>
      <c r="H107" s="49" t="s">
        <v>446</v>
      </c>
      <c r="I107" s="49" t="s">
        <v>447</v>
      </c>
    </row>
    <row r="108" customFormat="false" ht="15" hidden="false" customHeight="false" outlineLevel="0" collapsed="false">
      <c r="A108" s="49" t="n">
        <v>3</v>
      </c>
      <c r="B108" s="49" t="s">
        <v>222</v>
      </c>
      <c r="C108" s="49" t="n">
        <v>2010</v>
      </c>
      <c r="D108" s="54" t="n">
        <v>699.75</v>
      </c>
      <c r="E108" s="55" t="n">
        <v>405</v>
      </c>
      <c r="G108" s="49" t="n">
        <v>107</v>
      </c>
      <c r="H108" s="49" t="s">
        <v>448</v>
      </c>
      <c r="I108" s="49" t="s">
        <v>449</v>
      </c>
    </row>
    <row r="109" customFormat="false" ht="15" hidden="false" customHeight="false" outlineLevel="0" collapsed="false">
      <c r="A109" s="49" t="n">
        <v>3</v>
      </c>
      <c r="B109" s="49" t="s">
        <v>222</v>
      </c>
      <c r="C109" s="49" t="n">
        <v>2011</v>
      </c>
      <c r="D109" s="54" t="n">
        <v>278.72</v>
      </c>
      <c r="E109" s="55" t="n">
        <v>136</v>
      </c>
      <c r="G109" s="49" t="n">
        <v>108</v>
      </c>
      <c r="H109" s="49" t="s">
        <v>450</v>
      </c>
      <c r="I109" s="49" t="s">
        <v>451</v>
      </c>
    </row>
    <row r="110" customFormat="false" ht="15" hidden="false" customHeight="false" outlineLevel="0" collapsed="false">
      <c r="A110" s="49" t="n">
        <v>3</v>
      </c>
      <c r="B110" s="49" t="s">
        <v>191</v>
      </c>
      <c r="C110" s="49" t="n">
        <v>2010</v>
      </c>
      <c r="D110" s="54" t="n">
        <v>58.5</v>
      </c>
      <c r="E110" s="55" t="n">
        <v>30</v>
      </c>
      <c r="G110" s="49" t="n">
        <v>109</v>
      </c>
      <c r="H110" s="49" t="s">
        <v>452</v>
      </c>
      <c r="I110" s="49" t="s">
        <v>453</v>
      </c>
    </row>
    <row r="111" customFormat="false" ht="15" hidden="false" customHeight="false" outlineLevel="0" collapsed="false">
      <c r="A111" s="49" t="n">
        <v>3</v>
      </c>
      <c r="B111" s="49" t="s">
        <v>191</v>
      </c>
      <c r="C111" s="49" t="n">
        <v>2011</v>
      </c>
      <c r="D111" s="54" t="n">
        <v>144.3</v>
      </c>
      <c r="E111" s="55" t="n">
        <v>70</v>
      </c>
      <c r="G111" s="49" t="n">
        <v>110</v>
      </c>
      <c r="H111" s="49" t="s">
        <v>454</v>
      </c>
      <c r="I111" s="49" t="s">
        <v>455</v>
      </c>
    </row>
    <row r="112" customFormat="false" ht="15" hidden="false" customHeight="false" outlineLevel="0" collapsed="false">
      <c r="A112" s="49" t="n">
        <v>3</v>
      </c>
      <c r="B112" s="49" t="s">
        <v>205</v>
      </c>
      <c r="C112" s="49" t="n">
        <v>2009</v>
      </c>
      <c r="D112" s="54" t="n">
        <v>39</v>
      </c>
      <c r="E112" s="55" t="n">
        <v>20</v>
      </c>
      <c r="G112" s="49" t="n">
        <v>111</v>
      </c>
      <c r="H112" s="49" t="s">
        <v>456</v>
      </c>
      <c r="I112" s="49" t="s">
        <v>457</v>
      </c>
    </row>
    <row r="113" customFormat="false" ht="15" hidden="false" customHeight="false" outlineLevel="0" collapsed="false">
      <c r="A113" s="49" t="n">
        <v>3</v>
      </c>
      <c r="B113" s="49" t="s">
        <v>205</v>
      </c>
      <c r="C113" s="49" t="n">
        <v>2010</v>
      </c>
      <c r="D113" s="54" t="n">
        <v>1230.6</v>
      </c>
      <c r="E113" s="55" t="n">
        <v>688</v>
      </c>
      <c r="G113" s="49" t="n">
        <v>112</v>
      </c>
      <c r="H113" s="49" t="s">
        <v>458</v>
      </c>
      <c r="I113" s="49" t="s">
        <v>459</v>
      </c>
    </row>
    <row r="114" customFormat="false" ht="15" hidden="false" customHeight="false" outlineLevel="0" collapsed="false">
      <c r="A114" s="49" t="n">
        <v>3</v>
      </c>
      <c r="B114" s="49" t="s">
        <v>205</v>
      </c>
      <c r="C114" s="49" t="n">
        <v>2011</v>
      </c>
      <c r="D114" s="54" t="n">
        <v>903.37</v>
      </c>
      <c r="E114" s="55" t="n">
        <v>440</v>
      </c>
      <c r="G114" s="49" t="n">
        <v>113</v>
      </c>
      <c r="H114" s="49" t="s">
        <v>460</v>
      </c>
      <c r="I114" s="49" t="s">
        <v>461</v>
      </c>
    </row>
    <row r="115" customFormat="false" ht="15" hidden="false" customHeight="false" outlineLevel="0" collapsed="false">
      <c r="A115" s="49" t="n">
        <v>3</v>
      </c>
      <c r="B115" s="49" t="s">
        <v>206</v>
      </c>
      <c r="C115" s="49" t="n">
        <v>2009</v>
      </c>
      <c r="D115" s="54" t="n">
        <v>39</v>
      </c>
      <c r="E115" s="55" t="n">
        <v>20</v>
      </c>
      <c r="G115" s="49" t="n">
        <v>114</v>
      </c>
      <c r="H115" s="49" t="s">
        <v>462</v>
      </c>
      <c r="I115" s="49" t="s">
        <v>463</v>
      </c>
    </row>
    <row r="116" customFormat="false" ht="15" hidden="false" customHeight="false" outlineLevel="0" collapsed="false">
      <c r="A116" s="49" t="n">
        <v>3</v>
      </c>
      <c r="B116" s="49" t="s">
        <v>206</v>
      </c>
      <c r="C116" s="49" t="n">
        <v>2010</v>
      </c>
      <c r="D116" s="54" t="n">
        <v>992.55</v>
      </c>
      <c r="E116" s="55" t="n">
        <v>509</v>
      </c>
      <c r="G116" s="49" t="n">
        <v>115</v>
      </c>
      <c r="H116" s="49" t="s">
        <v>464</v>
      </c>
      <c r="I116" s="49" t="s">
        <v>465</v>
      </c>
    </row>
    <row r="117" customFormat="false" ht="15" hidden="false" customHeight="false" outlineLevel="0" collapsed="false">
      <c r="A117" s="49" t="n">
        <v>3</v>
      </c>
      <c r="B117" s="49" t="s">
        <v>206</v>
      </c>
      <c r="C117" s="49" t="n">
        <v>2011</v>
      </c>
      <c r="D117" s="54" t="n">
        <v>994.76</v>
      </c>
      <c r="E117" s="55" t="n">
        <v>482</v>
      </c>
      <c r="G117" s="49" t="n">
        <v>116</v>
      </c>
      <c r="H117" s="49" t="s">
        <v>466</v>
      </c>
      <c r="I117" s="49" t="s">
        <v>467</v>
      </c>
    </row>
    <row r="118" customFormat="false" ht="15" hidden="false" customHeight="false" outlineLevel="0" collapsed="false">
      <c r="A118" s="49" t="n">
        <v>3</v>
      </c>
      <c r="B118" s="49" t="s">
        <v>209</v>
      </c>
      <c r="C118" s="49" t="n">
        <v>2010</v>
      </c>
      <c r="D118" s="54" t="n">
        <v>19.5</v>
      </c>
      <c r="E118" s="55" t="n">
        <v>10</v>
      </c>
      <c r="G118" s="49" t="n">
        <v>117</v>
      </c>
      <c r="H118" s="49" t="s">
        <v>468</v>
      </c>
      <c r="I118" s="49" t="s">
        <v>469</v>
      </c>
    </row>
    <row r="119" customFormat="false" ht="15" hidden="false" customHeight="false" outlineLevel="0" collapsed="false">
      <c r="A119" s="49" t="n">
        <v>3</v>
      </c>
      <c r="B119" s="49" t="s">
        <v>234</v>
      </c>
      <c r="C119" s="49" t="n">
        <v>2010</v>
      </c>
      <c r="D119" s="54" t="n">
        <v>58.5</v>
      </c>
      <c r="E119" s="55" t="n">
        <v>30</v>
      </c>
      <c r="G119" s="49" t="n">
        <v>118</v>
      </c>
      <c r="H119" s="49" t="s">
        <v>470</v>
      </c>
      <c r="I119" s="49" t="s">
        <v>471</v>
      </c>
    </row>
    <row r="120" customFormat="false" ht="15" hidden="false" customHeight="false" outlineLevel="0" collapsed="false">
      <c r="A120" s="49" t="n">
        <v>3</v>
      </c>
      <c r="B120" s="49" t="s">
        <v>192</v>
      </c>
      <c r="C120" s="49" t="n">
        <v>2011</v>
      </c>
      <c r="D120" s="54" t="n">
        <v>20.8</v>
      </c>
      <c r="E120" s="55" t="n">
        <v>10</v>
      </c>
      <c r="G120" s="49" t="n">
        <v>119</v>
      </c>
      <c r="H120" s="49" t="s">
        <v>472</v>
      </c>
      <c r="I120" s="49" t="s">
        <v>473</v>
      </c>
    </row>
    <row r="121" customFormat="false" ht="15" hidden="false" customHeight="false" outlineLevel="0" collapsed="false">
      <c r="A121" s="49" t="n">
        <v>3</v>
      </c>
      <c r="B121" s="49" t="s">
        <v>218</v>
      </c>
      <c r="C121" s="49" t="n">
        <v>2010</v>
      </c>
      <c r="D121" s="54" t="n">
        <v>4077</v>
      </c>
      <c r="E121" s="55" t="n">
        <v>2460</v>
      </c>
      <c r="G121" s="49" t="n">
        <v>120</v>
      </c>
      <c r="H121" s="49" t="s">
        <v>474</v>
      </c>
      <c r="I121" s="49" t="s">
        <v>475</v>
      </c>
    </row>
    <row r="122" customFormat="false" ht="15" hidden="false" customHeight="false" outlineLevel="0" collapsed="false">
      <c r="A122" s="49" t="n">
        <v>3</v>
      </c>
      <c r="B122" s="49" t="s">
        <v>218</v>
      </c>
      <c r="C122" s="49" t="n">
        <v>2011</v>
      </c>
      <c r="D122" s="54" t="n">
        <v>3468</v>
      </c>
      <c r="E122" s="55" t="n">
        <v>2000</v>
      </c>
      <c r="G122" s="49" t="n">
        <v>121</v>
      </c>
      <c r="H122" s="49" t="s">
        <v>476</v>
      </c>
      <c r="I122" s="49" t="s">
        <v>477</v>
      </c>
    </row>
    <row r="123" customFormat="false" ht="15" hidden="false" customHeight="false" outlineLevel="0" collapsed="false">
      <c r="A123" s="49" t="n">
        <v>3</v>
      </c>
      <c r="B123" s="49" t="s">
        <v>193</v>
      </c>
      <c r="C123" s="49" t="n">
        <v>2011</v>
      </c>
      <c r="D123" s="54" t="n">
        <v>179</v>
      </c>
      <c r="E123" s="55" t="n">
        <v>100</v>
      </c>
      <c r="G123" s="49" t="n">
        <v>122</v>
      </c>
      <c r="H123" s="49" t="s">
        <v>478</v>
      </c>
      <c r="I123" s="49" t="s">
        <v>479</v>
      </c>
    </row>
    <row r="124" customFormat="false" ht="15" hidden="false" customHeight="false" outlineLevel="0" collapsed="false">
      <c r="A124" s="49" t="n">
        <v>3</v>
      </c>
      <c r="B124" s="49" t="s">
        <v>197</v>
      </c>
      <c r="C124" s="49" t="n">
        <v>2009</v>
      </c>
      <c r="D124" s="54" t="n">
        <v>58.5</v>
      </c>
      <c r="E124" s="55" t="n">
        <v>30</v>
      </c>
      <c r="G124" s="49" t="n">
        <v>123</v>
      </c>
      <c r="H124" s="49" t="s">
        <v>480</v>
      </c>
      <c r="I124" s="49" t="s">
        <v>481</v>
      </c>
    </row>
    <row r="125" customFormat="false" ht="15" hidden="false" customHeight="false" outlineLevel="0" collapsed="false">
      <c r="A125" s="49" t="n">
        <v>3</v>
      </c>
      <c r="B125" s="49" t="s">
        <v>197</v>
      </c>
      <c r="C125" s="49" t="n">
        <v>2010</v>
      </c>
      <c r="D125" s="54" t="n">
        <v>234</v>
      </c>
      <c r="E125" s="55" t="n">
        <v>120</v>
      </c>
      <c r="G125" s="49" t="n">
        <v>124</v>
      </c>
      <c r="H125" s="49" t="s">
        <v>482</v>
      </c>
      <c r="I125" s="49" t="s">
        <v>483</v>
      </c>
    </row>
    <row r="126" customFormat="false" ht="15" hidden="false" customHeight="false" outlineLevel="0" collapsed="false">
      <c r="A126" s="49" t="n">
        <v>3</v>
      </c>
      <c r="B126" s="49" t="s">
        <v>197</v>
      </c>
      <c r="C126" s="49" t="n">
        <v>2011</v>
      </c>
      <c r="D126" s="54" t="n">
        <v>218.66</v>
      </c>
      <c r="E126" s="55" t="n">
        <v>107</v>
      </c>
      <c r="G126" s="49" t="n">
        <v>125</v>
      </c>
      <c r="H126" s="49" t="s">
        <v>484</v>
      </c>
      <c r="I126" s="49" t="s">
        <v>485</v>
      </c>
    </row>
    <row r="127" customFormat="false" ht="15" hidden="false" customHeight="false" outlineLevel="0" collapsed="false">
      <c r="A127" s="49" t="n">
        <v>3</v>
      </c>
      <c r="B127" s="49" t="s">
        <v>204</v>
      </c>
      <c r="C127" s="49" t="n">
        <v>2011</v>
      </c>
      <c r="D127" s="54" t="n">
        <v>20.8</v>
      </c>
      <c r="E127" s="55" t="n">
        <v>10</v>
      </c>
      <c r="G127" s="49" t="n">
        <v>126</v>
      </c>
      <c r="H127" s="49" t="s">
        <v>486</v>
      </c>
      <c r="I127" s="49" t="s">
        <v>487</v>
      </c>
    </row>
    <row r="128" customFormat="false" ht="15" hidden="false" customHeight="false" outlineLevel="0" collapsed="false">
      <c r="A128" s="49" t="n">
        <v>3</v>
      </c>
      <c r="B128" s="49" t="s">
        <v>215</v>
      </c>
      <c r="C128" s="49" t="n">
        <v>2010</v>
      </c>
      <c r="D128" s="54" t="n">
        <v>39</v>
      </c>
      <c r="E128" s="55" t="n">
        <v>20</v>
      </c>
      <c r="G128" s="49" t="n">
        <v>127</v>
      </c>
      <c r="H128" s="49" t="s">
        <v>488</v>
      </c>
      <c r="I128" s="49" t="s">
        <v>489</v>
      </c>
    </row>
    <row r="129" customFormat="false" ht="15" hidden="false" customHeight="false" outlineLevel="0" collapsed="false">
      <c r="A129" s="49" t="n">
        <v>3</v>
      </c>
      <c r="B129" s="49" t="s">
        <v>215</v>
      </c>
      <c r="C129" s="49" t="n">
        <v>2011</v>
      </c>
      <c r="D129" s="54" t="n">
        <v>61.1</v>
      </c>
      <c r="E129" s="55" t="n">
        <v>30</v>
      </c>
      <c r="G129" s="49" t="n">
        <v>128</v>
      </c>
      <c r="H129" s="49" t="s">
        <v>490</v>
      </c>
      <c r="I129" s="49" t="s">
        <v>491</v>
      </c>
    </row>
    <row r="130" customFormat="false" ht="15" hidden="false" customHeight="false" outlineLevel="0" collapsed="false">
      <c r="A130" s="49" t="n">
        <v>3</v>
      </c>
      <c r="B130" s="49" t="s">
        <v>196</v>
      </c>
      <c r="C130" s="49" t="n">
        <v>2009</v>
      </c>
      <c r="D130" s="54" t="n">
        <v>39</v>
      </c>
      <c r="E130" s="55" t="n">
        <v>20</v>
      </c>
      <c r="G130" s="49" t="n">
        <v>129</v>
      </c>
      <c r="H130" s="49" t="s">
        <v>492</v>
      </c>
      <c r="I130" s="49" t="s">
        <v>493</v>
      </c>
    </row>
    <row r="131" customFormat="false" ht="15" hidden="false" customHeight="false" outlineLevel="0" collapsed="false">
      <c r="A131" s="49" t="n">
        <v>3</v>
      </c>
      <c r="B131" s="49" t="s">
        <v>196</v>
      </c>
      <c r="C131" s="49" t="n">
        <v>2010</v>
      </c>
      <c r="D131" s="54" t="n">
        <v>19.5</v>
      </c>
      <c r="E131" s="55" t="n">
        <v>10</v>
      </c>
      <c r="G131" s="49" t="n">
        <v>130</v>
      </c>
      <c r="H131" s="49" t="s">
        <v>494</v>
      </c>
      <c r="I131" s="49" t="s">
        <v>495</v>
      </c>
    </row>
    <row r="132" customFormat="false" ht="15" hidden="false" customHeight="false" outlineLevel="0" collapsed="false">
      <c r="A132" s="49" t="n">
        <v>3</v>
      </c>
      <c r="B132" s="49" t="s">
        <v>196</v>
      </c>
      <c r="C132" s="49" t="n">
        <v>2011</v>
      </c>
      <c r="D132" s="54" t="n">
        <v>64.48</v>
      </c>
      <c r="E132" s="55" t="n">
        <v>31</v>
      </c>
      <c r="G132" s="49" t="n">
        <v>131</v>
      </c>
      <c r="H132" s="49" t="s">
        <v>496</v>
      </c>
      <c r="I132" s="49" t="s">
        <v>497</v>
      </c>
    </row>
    <row r="133" customFormat="false" ht="15" hidden="false" customHeight="false" outlineLevel="0" collapsed="false">
      <c r="A133" s="49" t="n">
        <v>3</v>
      </c>
      <c r="B133" s="49" t="s">
        <v>210</v>
      </c>
      <c r="C133" s="49" t="n">
        <v>2010</v>
      </c>
      <c r="D133" s="54" t="n">
        <v>19.5</v>
      </c>
      <c r="E133" s="55" t="n">
        <v>10</v>
      </c>
      <c r="G133" s="49" t="n">
        <v>132</v>
      </c>
      <c r="H133" s="49" t="s">
        <v>498</v>
      </c>
      <c r="I133" s="49" t="s">
        <v>499</v>
      </c>
    </row>
    <row r="134" customFormat="false" ht="15" hidden="false" customHeight="false" outlineLevel="0" collapsed="false">
      <c r="A134" s="49" t="n">
        <v>3</v>
      </c>
      <c r="B134" s="49" t="s">
        <v>210</v>
      </c>
      <c r="C134" s="49" t="n">
        <v>2011</v>
      </c>
      <c r="D134" s="54" t="n">
        <v>20.8</v>
      </c>
      <c r="E134" s="55" t="n">
        <v>10</v>
      </c>
      <c r="G134" s="49" t="n">
        <v>133</v>
      </c>
      <c r="H134" s="49" t="s">
        <v>500</v>
      </c>
      <c r="I134" s="49" t="s">
        <v>501</v>
      </c>
    </row>
    <row r="135" customFormat="false" ht="15" hidden="false" customHeight="false" outlineLevel="0" collapsed="false">
      <c r="A135" s="49" t="n">
        <v>3</v>
      </c>
      <c r="B135" s="49" t="s">
        <v>198</v>
      </c>
      <c r="C135" s="49" t="n">
        <v>2009</v>
      </c>
      <c r="D135" s="54" t="n">
        <v>39</v>
      </c>
      <c r="E135" s="55" t="n">
        <v>20</v>
      </c>
      <c r="G135" s="49" t="n">
        <v>134</v>
      </c>
      <c r="H135" s="49" t="s">
        <v>502</v>
      </c>
      <c r="I135" s="49" t="s">
        <v>503</v>
      </c>
    </row>
    <row r="136" customFormat="false" ht="15" hidden="false" customHeight="false" outlineLevel="0" collapsed="false">
      <c r="A136" s="49" t="n">
        <v>3</v>
      </c>
      <c r="B136" s="49" t="s">
        <v>198</v>
      </c>
      <c r="C136" s="49" t="n">
        <v>2010</v>
      </c>
      <c r="D136" s="54" t="n">
        <v>184.5</v>
      </c>
      <c r="E136" s="55" t="n">
        <v>110</v>
      </c>
      <c r="G136" s="49" t="n">
        <v>135</v>
      </c>
      <c r="H136" s="49" t="s">
        <v>504</v>
      </c>
      <c r="I136" s="49" t="s">
        <v>505</v>
      </c>
    </row>
    <row r="137" customFormat="false" ht="15" hidden="false" customHeight="false" outlineLevel="0" collapsed="false">
      <c r="A137" s="49" t="n">
        <v>3</v>
      </c>
      <c r="B137" s="49" t="s">
        <v>198</v>
      </c>
      <c r="C137" s="49" t="n">
        <v>2011</v>
      </c>
      <c r="D137" s="54" t="n">
        <v>226.2</v>
      </c>
      <c r="E137" s="55" t="n">
        <v>110</v>
      </c>
      <c r="G137" s="49" t="n">
        <v>136</v>
      </c>
      <c r="H137" s="49" t="s">
        <v>506</v>
      </c>
      <c r="I137" s="49" t="s">
        <v>507</v>
      </c>
    </row>
    <row r="138" customFormat="false" ht="15" hidden="false" customHeight="false" outlineLevel="0" collapsed="false">
      <c r="A138" s="49" t="n">
        <v>3</v>
      </c>
      <c r="B138" s="49" t="s">
        <v>207</v>
      </c>
      <c r="C138" s="49" t="n">
        <v>2011</v>
      </c>
      <c r="D138" s="54" t="n">
        <v>0</v>
      </c>
      <c r="E138" s="55" t="n">
        <v>0</v>
      </c>
      <c r="G138" s="49" t="n">
        <v>137</v>
      </c>
      <c r="H138" s="49" t="s">
        <v>508</v>
      </c>
      <c r="I138" s="49" t="s">
        <v>509</v>
      </c>
    </row>
    <row r="139" customFormat="false" ht="15" hidden="false" customHeight="false" outlineLevel="0" collapsed="false">
      <c r="A139" s="49" t="n">
        <v>3</v>
      </c>
      <c r="B139" s="49" t="s">
        <v>189</v>
      </c>
      <c r="C139" s="49" t="n">
        <v>2009</v>
      </c>
      <c r="D139" s="54" t="n">
        <v>6465.55</v>
      </c>
      <c r="E139" s="55" t="n">
        <v>3650</v>
      </c>
      <c r="G139" s="49" t="n">
        <v>138</v>
      </c>
      <c r="H139" s="49" t="s">
        <v>510</v>
      </c>
      <c r="I139" s="49" t="s">
        <v>511</v>
      </c>
    </row>
    <row r="140" customFormat="false" ht="15" hidden="false" customHeight="false" outlineLevel="0" collapsed="false">
      <c r="A140" s="49" t="n">
        <v>3</v>
      </c>
      <c r="B140" s="49" t="s">
        <v>189</v>
      </c>
      <c r="C140" s="49" t="n">
        <v>2010</v>
      </c>
      <c r="D140" s="54" t="n">
        <v>74940.63</v>
      </c>
      <c r="E140" s="55" t="n">
        <v>41721</v>
      </c>
      <c r="G140" s="49" t="n">
        <v>139</v>
      </c>
      <c r="H140" s="49" t="s">
        <v>512</v>
      </c>
      <c r="I140" s="49" t="s">
        <v>513</v>
      </c>
    </row>
    <row r="141" customFormat="false" ht="15" hidden="false" customHeight="false" outlineLevel="0" collapsed="false">
      <c r="A141" s="49" t="n">
        <v>3</v>
      </c>
      <c r="B141" s="49" t="s">
        <v>189</v>
      </c>
      <c r="C141" s="49" t="n">
        <v>2011</v>
      </c>
      <c r="D141" s="54" t="n">
        <v>80539.35</v>
      </c>
      <c r="E141" s="55" t="n">
        <v>41025</v>
      </c>
      <c r="G141" s="49" t="n">
        <v>140</v>
      </c>
      <c r="H141" s="49" t="s">
        <v>514</v>
      </c>
      <c r="I141" s="49" t="s">
        <v>515</v>
      </c>
    </row>
    <row r="142" customFormat="false" ht="15" hidden="false" customHeight="false" outlineLevel="0" collapsed="false">
      <c r="A142" s="49" t="n">
        <v>4</v>
      </c>
      <c r="B142" s="49" t="s">
        <v>203</v>
      </c>
      <c r="C142" s="49" t="n">
        <v>2009</v>
      </c>
      <c r="D142" s="54" t="n">
        <v>-4.65</v>
      </c>
      <c r="E142" s="55" t="n">
        <v>-1</v>
      </c>
      <c r="G142" s="49" t="n">
        <v>141</v>
      </c>
      <c r="H142" s="49" t="s">
        <v>516</v>
      </c>
      <c r="I142" s="49" t="s">
        <v>517</v>
      </c>
    </row>
    <row r="143" customFormat="false" ht="15" hidden="false" customHeight="false" outlineLevel="0" collapsed="false">
      <c r="A143" s="49" t="n">
        <v>4</v>
      </c>
      <c r="B143" s="49" t="s">
        <v>203</v>
      </c>
      <c r="C143" s="49" t="n">
        <v>2010</v>
      </c>
      <c r="D143" s="54" t="n">
        <v>23.25</v>
      </c>
      <c r="E143" s="55" t="n">
        <v>5</v>
      </c>
      <c r="G143" s="49" t="n">
        <v>142</v>
      </c>
      <c r="H143" s="49" t="s">
        <v>518</v>
      </c>
      <c r="I143" s="49" t="s">
        <v>519</v>
      </c>
    </row>
    <row r="144" customFormat="false" ht="15" hidden="false" customHeight="false" outlineLevel="0" collapsed="false">
      <c r="A144" s="49" t="n">
        <v>4</v>
      </c>
      <c r="B144" s="49" t="s">
        <v>203</v>
      </c>
      <c r="C144" s="49" t="n">
        <v>2011</v>
      </c>
      <c r="D144" s="54" t="n">
        <v>1150.25</v>
      </c>
      <c r="E144" s="55" t="n">
        <v>265</v>
      </c>
      <c r="G144" s="49" t="n">
        <v>143</v>
      </c>
      <c r="H144" s="49" t="s">
        <v>520</v>
      </c>
      <c r="I144" s="49" t="s">
        <v>521</v>
      </c>
    </row>
    <row r="145" customFormat="false" ht="15" hidden="false" customHeight="false" outlineLevel="0" collapsed="false">
      <c r="A145" s="49" t="n">
        <v>4</v>
      </c>
      <c r="B145" s="49" t="s">
        <v>199</v>
      </c>
      <c r="C145" s="49" t="n">
        <v>2011</v>
      </c>
      <c r="D145" s="54" t="n">
        <v>39.6</v>
      </c>
      <c r="E145" s="55" t="n">
        <v>8</v>
      </c>
      <c r="G145" s="49" t="n">
        <v>144</v>
      </c>
      <c r="H145" s="49" t="s">
        <v>522</v>
      </c>
      <c r="I145" s="49" t="s">
        <v>523</v>
      </c>
    </row>
    <row r="146" customFormat="false" ht="15" hidden="false" customHeight="false" outlineLevel="0" collapsed="false">
      <c r="A146" s="49" t="n">
        <v>4</v>
      </c>
      <c r="B146" s="49" t="s">
        <v>201</v>
      </c>
      <c r="C146" s="49" t="n">
        <v>2010</v>
      </c>
      <c r="D146" s="54" t="n">
        <v>23.25</v>
      </c>
      <c r="E146" s="55" t="n">
        <v>5</v>
      </c>
      <c r="G146" s="49" t="n">
        <v>145</v>
      </c>
      <c r="H146" s="49" t="s">
        <v>524</v>
      </c>
      <c r="I146" s="49" t="s">
        <v>525</v>
      </c>
    </row>
    <row r="147" customFormat="false" ht="15" hidden="false" customHeight="false" outlineLevel="0" collapsed="false">
      <c r="A147" s="49" t="n">
        <v>4</v>
      </c>
      <c r="B147" s="49" t="s">
        <v>201</v>
      </c>
      <c r="C147" s="49" t="n">
        <v>2011</v>
      </c>
      <c r="D147" s="54" t="n">
        <v>39.6</v>
      </c>
      <c r="E147" s="55" t="n">
        <v>8</v>
      </c>
      <c r="G147" s="49" t="n">
        <v>146</v>
      </c>
      <c r="H147" s="49" t="s">
        <v>526</v>
      </c>
      <c r="I147" s="49" t="s">
        <v>527</v>
      </c>
    </row>
    <row r="148" customFormat="false" ht="15" hidden="false" customHeight="false" outlineLevel="0" collapsed="false">
      <c r="A148" s="49" t="n">
        <v>4</v>
      </c>
      <c r="B148" s="49" t="s">
        <v>223</v>
      </c>
      <c r="C148" s="49" t="n">
        <v>2010</v>
      </c>
      <c r="D148" s="54" t="n">
        <v>148.8</v>
      </c>
      <c r="E148" s="55" t="n">
        <v>32</v>
      </c>
      <c r="G148" s="49" t="n">
        <v>147</v>
      </c>
      <c r="H148" s="49" t="s">
        <v>528</v>
      </c>
      <c r="I148" s="49" t="s">
        <v>529</v>
      </c>
    </row>
    <row r="149" customFormat="false" ht="15" hidden="false" customHeight="false" outlineLevel="0" collapsed="false">
      <c r="A149" s="49" t="n">
        <v>4</v>
      </c>
      <c r="B149" s="49" t="s">
        <v>223</v>
      </c>
      <c r="C149" s="49" t="n">
        <v>2011</v>
      </c>
      <c r="D149" s="54" t="n">
        <v>198</v>
      </c>
      <c r="E149" s="55" t="n">
        <v>40</v>
      </c>
      <c r="G149" s="49" t="n">
        <v>148</v>
      </c>
      <c r="H149" s="49" t="s">
        <v>530</v>
      </c>
      <c r="I149" s="49" t="s">
        <v>531</v>
      </c>
    </row>
    <row r="150" customFormat="false" ht="15" hidden="false" customHeight="false" outlineLevel="0" collapsed="false">
      <c r="A150" s="49" t="n">
        <v>4</v>
      </c>
      <c r="B150" s="49" t="s">
        <v>200</v>
      </c>
      <c r="C150" s="49" t="n">
        <v>2010</v>
      </c>
      <c r="D150" s="54" t="n">
        <v>4.65</v>
      </c>
      <c r="E150" s="55" t="n">
        <v>1</v>
      </c>
      <c r="G150" s="49" t="n">
        <v>149</v>
      </c>
      <c r="H150" s="49" t="s">
        <v>532</v>
      </c>
      <c r="I150" s="49" t="s">
        <v>533</v>
      </c>
    </row>
    <row r="151" customFormat="false" ht="15" hidden="false" customHeight="false" outlineLevel="0" collapsed="false">
      <c r="A151" s="49" t="n">
        <v>4</v>
      </c>
      <c r="B151" s="49" t="s">
        <v>200</v>
      </c>
      <c r="C151" s="49" t="n">
        <v>2011</v>
      </c>
      <c r="D151" s="54" t="n">
        <v>28.2</v>
      </c>
      <c r="E151" s="55" t="n">
        <v>6</v>
      </c>
      <c r="G151" s="49" t="n">
        <v>150</v>
      </c>
      <c r="H151" s="49" t="s">
        <v>534</v>
      </c>
      <c r="I151" s="49" t="s">
        <v>535</v>
      </c>
    </row>
    <row r="152" customFormat="false" ht="15" hidden="false" customHeight="false" outlineLevel="0" collapsed="false">
      <c r="A152" s="49" t="n">
        <v>4</v>
      </c>
      <c r="B152" s="49" t="s">
        <v>202</v>
      </c>
      <c r="C152" s="49" t="n">
        <v>2011</v>
      </c>
      <c r="D152" s="54" t="n">
        <v>59.4</v>
      </c>
      <c r="E152" s="55" t="n">
        <v>12</v>
      </c>
      <c r="G152" s="49" t="n">
        <v>151</v>
      </c>
      <c r="H152" s="49" t="s">
        <v>536</v>
      </c>
      <c r="I152" s="49" t="s">
        <v>537</v>
      </c>
    </row>
    <row r="153" customFormat="false" ht="15" hidden="false" customHeight="false" outlineLevel="0" collapsed="false">
      <c r="A153" s="49" t="n">
        <v>4</v>
      </c>
      <c r="B153" s="49" t="s">
        <v>222</v>
      </c>
      <c r="C153" s="49" t="n">
        <v>2010</v>
      </c>
      <c r="D153" s="54" t="n">
        <v>1119.9</v>
      </c>
      <c r="E153" s="55" t="n">
        <v>278</v>
      </c>
      <c r="G153" s="49" t="n">
        <v>152</v>
      </c>
      <c r="H153" s="49" t="s">
        <v>538</v>
      </c>
      <c r="I153" s="49" t="s">
        <v>539</v>
      </c>
    </row>
    <row r="154" customFormat="false" ht="15" hidden="false" customHeight="false" outlineLevel="0" collapsed="false">
      <c r="A154" s="49" t="n">
        <v>4</v>
      </c>
      <c r="B154" s="49" t="s">
        <v>222</v>
      </c>
      <c r="C154" s="49" t="n">
        <v>2011</v>
      </c>
      <c r="D154" s="54" t="n">
        <v>1742.65</v>
      </c>
      <c r="E154" s="55" t="n">
        <v>407</v>
      </c>
      <c r="G154" s="49" t="n">
        <v>153</v>
      </c>
      <c r="H154" s="49" t="s">
        <v>540</v>
      </c>
      <c r="I154" s="49" t="s">
        <v>541</v>
      </c>
    </row>
    <row r="155" customFormat="false" ht="15" hidden="false" customHeight="false" outlineLevel="0" collapsed="false">
      <c r="A155" s="49" t="n">
        <v>4</v>
      </c>
      <c r="B155" s="49" t="s">
        <v>191</v>
      </c>
      <c r="C155" s="49" t="n">
        <v>2011</v>
      </c>
      <c r="D155" s="54" t="n">
        <v>59.4</v>
      </c>
      <c r="E155" s="55" t="n">
        <v>12</v>
      </c>
      <c r="G155" s="49" t="n">
        <v>154</v>
      </c>
      <c r="H155" s="49" t="s">
        <v>542</v>
      </c>
      <c r="I155" s="49" t="s">
        <v>543</v>
      </c>
    </row>
    <row r="156" customFormat="false" ht="15" hidden="false" customHeight="false" outlineLevel="0" collapsed="false">
      <c r="A156" s="49" t="n">
        <v>4</v>
      </c>
      <c r="B156" s="49" t="s">
        <v>205</v>
      </c>
      <c r="C156" s="49" t="n">
        <v>2009</v>
      </c>
      <c r="D156" s="54" t="n">
        <v>23.25</v>
      </c>
      <c r="E156" s="55" t="n">
        <v>5</v>
      </c>
      <c r="G156" s="49" t="n">
        <v>155</v>
      </c>
      <c r="H156" s="49" t="s">
        <v>544</v>
      </c>
      <c r="I156" s="49" t="s">
        <v>545</v>
      </c>
    </row>
    <row r="157" customFormat="false" ht="15" hidden="false" customHeight="false" outlineLevel="0" collapsed="false">
      <c r="A157" s="49" t="n">
        <v>4</v>
      </c>
      <c r="B157" s="49" t="s">
        <v>205</v>
      </c>
      <c r="C157" s="49" t="n">
        <v>2010</v>
      </c>
      <c r="D157" s="54" t="n">
        <v>395.25</v>
      </c>
      <c r="E157" s="55" t="n">
        <v>85</v>
      </c>
      <c r="G157" s="49" t="n">
        <v>156</v>
      </c>
      <c r="H157" s="49" t="s">
        <v>546</v>
      </c>
      <c r="I157" s="49" t="s">
        <v>547</v>
      </c>
    </row>
    <row r="158" customFormat="false" ht="15" hidden="false" customHeight="false" outlineLevel="0" collapsed="false">
      <c r="A158" s="49" t="n">
        <v>4</v>
      </c>
      <c r="B158" s="49" t="s">
        <v>205</v>
      </c>
      <c r="C158" s="49" t="n">
        <v>2011</v>
      </c>
      <c r="D158" s="54" t="n">
        <v>597.45</v>
      </c>
      <c r="E158" s="55" t="n">
        <v>121</v>
      </c>
      <c r="G158" s="49" t="n">
        <v>157</v>
      </c>
      <c r="H158" s="49" t="s">
        <v>548</v>
      </c>
      <c r="I158" s="49" t="s">
        <v>549</v>
      </c>
    </row>
    <row r="159" customFormat="false" ht="15" hidden="false" customHeight="false" outlineLevel="0" collapsed="false">
      <c r="A159" s="49" t="n">
        <v>4</v>
      </c>
      <c r="B159" s="49" t="s">
        <v>206</v>
      </c>
      <c r="C159" s="49" t="n">
        <v>2010</v>
      </c>
      <c r="D159" s="54" t="n">
        <v>223.2</v>
      </c>
      <c r="E159" s="55" t="n">
        <v>48</v>
      </c>
      <c r="G159" s="49" t="n">
        <v>158</v>
      </c>
      <c r="H159" s="49" t="s">
        <v>550</v>
      </c>
      <c r="I159" s="49" t="s">
        <v>551</v>
      </c>
    </row>
    <row r="160" customFormat="false" ht="15" hidden="false" customHeight="false" outlineLevel="0" collapsed="false">
      <c r="A160" s="49" t="n">
        <v>4</v>
      </c>
      <c r="B160" s="49" t="s">
        <v>206</v>
      </c>
      <c r="C160" s="49" t="n">
        <v>2011</v>
      </c>
      <c r="D160" s="54" t="n">
        <v>165.3</v>
      </c>
      <c r="E160" s="55" t="n">
        <v>34</v>
      </c>
      <c r="G160" s="49" t="n">
        <v>159</v>
      </c>
      <c r="H160" s="49" t="s">
        <v>552</v>
      </c>
      <c r="I160" s="49" t="s">
        <v>553</v>
      </c>
    </row>
    <row r="161" customFormat="false" ht="15" hidden="false" customHeight="false" outlineLevel="0" collapsed="false">
      <c r="A161" s="49" t="n">
        <v>4</v>
      </c>
      <c r="B161" s="49" t="s">
        <v>211</v>
      </c>
      <c r="C161" s="49" t="n">
        <v>2011</v>
      </c>
      <c r="D161" s="54" t="n">
        <v>51.45</v>
      </c>
      <c r="E161" s="55" t="n">
        <v>11</v>
      </c>
      <c r="G161" s="49" t="n">
        <v>160</v>
      </c>
      <c r="H161" s="49" t="s">
        <v>554</v>
      </c>
      <c r="I161" s="49" t="s">
        <v>555</v>
      </c>
    </row>
    <row r="162" customFormat="false" ht="15" hidden="false" customHeight="false" outlineLevel="0" collapsed="false">
      <c r="A162" s="49" t="n">
        <v>4</v>
      </c>
      <c r="B162" s="49" t="s">
        <v>217</v>
      </c>
      <c r="C162" s="49" t="n">
        <v>2010</v>
      </c>
      <c r="D162" s="54" t="n">
        <v>93</v>
      </c>
      <c r="E162" s="55" t="n">
        <v>20</v>
      </c>
      <c r="G162" s="49" t="n">
        <v>161</v>
      </c>
      <c r="H162" s="49" t="s">
        <v>556</v>
      </c>
      <c r="I162" s="49" t="s">
        <v>557</v>
      </c>
    </row>
    <row r="163" customFormat="false" ht="15" hidden="false" customHeight="false" outlineLevel="0" collapsed="false">
      <c r="A163" s="49" t="n">
        <v>4</v>
      </c>
      <c r="B163" s="49" t="s">
        <v>217</v>
      </c>
      <c r="C163" s="49" t="n">
        <v>2011</v>
      </c>
      <c r="D163" s="54" t="n">
        <v>582.5</v>
      </c>
      <c r="E163" s="55" t="n">
        <v>150</v>
      </c>
      <c r="G163" s="49" t="n">
        <v>162</v>
      </c>
      <c r="H163" s="49" t="s">
        <v>558</v>
      </c>
      <c r="I163" s="49" t="s">
        <v>559</v>
      </c>
    </row>
    <row r="164" customFormat="false" ht="15" hidden="false" customHeight="false" outlineLevel="0" collapsed="false">
      <c r="A164" s="49" t="n">
        <v>4</v>
      </c>
      <c r="B164" s="49" t="s">
        <v>219</v>
      </c>
      <c r="C164" s="49" t="n">
        <v>2011</v>
      </c>
      <c r="D164" s="54" t="n">
        <v>69.75</v>
      </c>
      <c r="E164" s="55" t="n">
        <v>15</v>
      </c>
      <c r="G164" s="49" t="n">
        <v>163</v>
      </c>
      <c r="H164" s="49" t="s">
        <v>560</v>
      </c>
      <c r="I164" s="49" t="s">
        <v>561</v>
      </c>
    </row>
    <row r="165" customFormat="false" ht="15" hidden="false" customHeight="false" outlineLevel="0" collapsed="false">
      <c r="A165" s="49" t="n">
        <v>4</v>
      </c>
      <c r="B165" s="49" t="s">
        <v>218</v>
      </c>
      <c r="C165" s="49" t="n">
        <v>2010</v>
      </c>
      <c r="D165" s="54" t="n">
        <v>459</v>
      </c>
      <c r="E165" s="55" t="n">
        <v>120</v>
      </c>
      <c r="G165" s="49" t="n">
        <v>164</v>
      </c>
      <c r="H165" s="49" t="s">
        <v>562</v>
      </c>
      <c r="I165" s="49" t="s">
        <v>563</v>
      </c>
    </row>
    <row r="166" customFormat="false" ht="15" hidden="false" customHeight="false" outlineLevel="0" collapsed="false">
      <c r="A166" s="49" t="n">
        <v>4</v>
      </c>
      <c r="B166" s="49" t="s">
        <v>218</v>
      </c>
      <c r="C166" s="49" t="n">
        <v>2011</v>
      </c>
      <c r="D166" s="54" t="n">
        <v>207.5</v>
      </c>
      <c r="E166" s="55" t="n">
        <v>50</v>
      </c>
      <c r="G166" s="49" t="n">
        <v>165</v>
      </c>
      <c r="H166" s="49" t="s">
        <v>564</v>
      </c>
      <c r="I166" s="49" t="s">
        <v>565</v>
      </c>
    </row>
    <row r="167" customFormat="false" ht="15" hidden="false" customHeight="false" outlineLevel="0" collapsed="false">
      <c r="A167" s="49" t="n">
        <v>4</v>
      </c>
      <c r="B167" s="49" t="s">
        <v>193</v>
      </c>
      <c r="C167" s="49" t="n">
        <v>2011</v>
      </c>
      <c r="D167" s="54" t="n">
        <v>59.4</v>
      </c>
      <c r="E167" s="55" t="n">
        <v>12</v>
      </c>
      <c r="G167" s="49" t="n">
        <v>166</v>
      </c>
      <c r="H167" s="49" t="s">
        <v>566</v>
      </c>
      <c r="I167" s="49" t="s">
        <v>567</v>
      </c>
    </row>
    <row r="168" customFormat="false" ht="15" hidden="false" customHeight="false" outlineLevel="0" collapsed="false">
      <c r="A168" s="49" t="n">
        <v>4</v>
      </c>
      <c r="B168" s="49" t="s">
        <v>204</v>
      </c>
      <c r="C168" s="49" t="n">
        <v>2011</v>
      </c>
      <c r="D168" s="54" t="n">
        <v>19.8</v>
      </c>
      <c r="E168" s="55" t="n">
        <v>4</v>
      </c>
      <c r="G168" s="49" t="n">
        <v>167</v>
      </c>
      <c r="H168" s="49" t="s">
        <v>568</v>
      </c>
      <c r="I168" s="49" t="s">
        <v>569</v>
      </c>
    </row>
    <row r="169" customFormat="false" ht="15" hidden="false" customHeight="false" outlineLevel="0" collapsed="false">
      <c r="A169" s="49" t="n">
        <v>4</v>
      </c>
      <c r="B169" s="49" t="s">
        <v>215</v>
      </c>
      <c r="C169" s="49" t="n">
        <v>2011</v>
      </c>
      <c r="D169" s="54" t="n">
        <v>39.6</v>
      </c>
      <c r="E169" s="55" t="n">
        <v>8</v>
      </c>
      <c r="G169" s="49" t="n">
        <v>168</v>
      </c>
      <c r="H169" s="49" t="s">
        <v>570</v>
      </c>
      <c r="I169" s="49" t="s">
        <v>571</v>
      </c>
    </row>
    <row r="170" customFormat="false" ht="15" hidden="false" customHeight="false" outlineLevel="0" collapsed="false">
      <c r="A170" s="49" t="n">
        <v>4</v>
      </c>
      <c r="B170" s="49" t="s">
        <v>196</v>
      </c>
      <c r="C170" s="49" t="n">
        <v>2010</v>
      </c>
      <c r="D170" s="54" t="n">
        <v>237.15</v>
      </c>
      <c r="E170" s="55" t="n">
        <v>51</v>
      </c>
      <c r="G170" s="49" t="n">
        <v>169</v>
      </c>
      <c r="H170" s="49" t="s">
        <v>572</v>
      </c>
      <c r="I170" s="49" t="s">
        <v>573</v>
      </c>
    </row>
    <row r="171" customFormat="false" ht="15" hidden="false" customHeight="false" outlineLevel="0" collapsed="false">
      <c r="A171" s="49" t="n">
        <v>4</v>
      </c>
      <c r="B171" s="49" t="s">
        <v>196</v>
      </c>
      <c r="C171" s="49" t="n">
        <v>2011</v>
      </c>
      <c r="D171" s="54" t="n">
        <v>180.15</v>
      </c>
      <c r="E171" s="55" t="n">
        <v>37</v>
      </c>
      <c r="G171" s="49" t="n">
        <v>170</v>
      </c>
      <c r="H171" s="49" t="s">
        <v>574</v>
      </c>
      <c r="I171" s="49" t="s">
        <v>575</v>
      </c>
    </row>
    <row r="172" customFormat="false" ht="15" hidden="false" customHeight="false" outlineLevel="0" collapsed="false">
      <c r="A172" s="49" t="n">
        <v>4</v>
      </c>
      <c r="B172" s="49" t="s">
        <v>198</v>
      </c>
      <c r="C172" s="49" t="n">
        <v>2010</v>
      </c>
      <c r="D172" s="54" t="n">
        <v>375</v>
      </c>
      <c r="E172" s="55" t="n">
        <v>100</v>
      </c>
      <c r="G172" s="49" t="n">
        <v>171</v>
      </c>
      <c r="H172" s="49" t="s">
        <v>576</v>
      </c>
      <c r="I172" s="49" t="s">
        <v>577</v>
      </c>
    </row>
    <row r="173" customFormat="false" ht="15" hidden="false" customHeight="false" outlineLevel="0" collapsed="false">
      <c r="A173" s="49" t="n">
        <v>4</v>
      </c>
      <c r="B173" s="49" t="s">
        <v>198</v>
      </c>
      <c r="C173" s="49" t="n">
        <v>2011</v>
      </c>
      <c r="D173" s="54" t="n">
        <v>385.7</v>
      </c>
      <c r="E173" s="55" t="n">
        <v>86</v>
      </c>
      <c r="G173" s="49" t="n">
        <v>172</v>
      </c>
      <c r="H173" s="49" t="s">
        <v>578</v>
      </c>
      <c r="I173" s="49" t="s">
        <v>579</v>
      </c>
    </row>
    <row r="174" customFormat="false" ht="15" hidden="false" customHeight="false" outlineLevel="0" collapsed="false">
      <c r="A174" s="49" t="n">
        <v>4</v>
      </c>
      <c r="B174" s="49" t="s">
        <v>214</v>
      </c>
      <c r="C174" s="49" t="n">
        <v>2010</v>
      </c>
      <c r="D174" s="54" t="n">
        <v>46.5</v>
      </c>
      <c r="E174" s="55" t="n">
        <v>10</v>
      </c>
      <c r="G174" s="49" t="n">
        <v>173</v>
      </c>
      <c r="H174" s="49" t="s">
        <v>580</v>
      </c>
      <c r="I174" s="49" t="s">
        <v>581</v>
      </c>
    </row>
    <row r="175" customFormat="false" ht="15" hidden="false" customHeight="false" outlineLevel="0" collapsed="false">
      <c r="A175" s="49" t="n">
        <v>4</v>
      </c>
      <c r="B175" s="49" t="s">
        <v>189</v>
      </c>
      <c r="C175" s="49" t="n">
        <v>2009</v>
      </c>
      <c r="D175" s="54" t="n">
        <v>569.45</v>
      </c>
      <c r="E175" s="55" t="n">
        <v>113</v>
      </c>
      <c r="G175" s="49" t="n">
        <v>174</v>
      </c>
      <c r="H175" s="49" t="s">
        <v>582</v>
      </c>
      <c r="I175" s="49" t="s">
        <v>583</v>
      </c>
    </row>
    <row r="176" customFormat="false" ht="15" hidden="false" customHeight="false" outlineLevel="0" collapsed="false">
      <c r="A176" s="49" t="n">
        <v>4</v>
      </c>
      <c r="B176" s="49" t="s">
        <v>189</v>
      </c>
      <c r="C176" s="49" t="n">
        <v>2010</v>
      </c>
      <c r="D176" s="54" t="n">
        <v>46306.59</v>
      </c>
      <c r="E176" s="55" t="n">
        <v>9274</v>
      </c>
      <c r="G176" s="49" t="n">
        <v>175</v>
      </c>
      <c r="H176" s="49" t="s">
        <v>584</v>
      </c>
      <c r="I176" s="49" t="s">
        <v>585</v>
      </c>
    </row>
    <row r="177" customFormat="false" ht="15" hidden="false" customHeight="false" outlineLevel="0" collapsed="false">
      <c r="A177" s="49" t="n">
        <v>4</v>
      </c>
      <c r="B177" s="49" t="s">
        <v>189</v>
      </c>
      <c r="C177" s="49" t="n">
        <v>2011</v>
      </c>
      <c r="D177" s="54" t="n">
        <v>91360.44</v>
      </c>
      <c r="E177" s="55" t="n">
        <v>16483</v>
      </c>
      <c r="G177" s="49" t="n">
        <v>176</v>
      </c>
      <c r="H177" s="49" t="s">
        <v>586</v>
      </c>
      <c r="I177" s="49" t="s">
        <v>587</v>
      </c>
    </row>
    <row r="178" customFormat="false" ht="15" hidden="false" customHeight="false" outlineLevel="0" collapsed="false">
      <c r="A178" s="49" t="n">
        <v>5</v>
      </c>
      <c r="B178" s="49" t="s">
        <v>199</v>
      </c>
      <c r="C178" s="49" t="n">
        <v>2010</v>
      </c>
      <c r="D178" s="54" t="n">
        <v>189.28</v>
      </c>
      <c r="E178" s="55" t="n">
        <v>112</v>
      </c>
      <c r="G178" s="49" t="n">
        <v>177</v>
      </c>
      <c r="H178" s="49" t="s">
        <v>588</v>
      </c>
      <c r="I178" s="49" t="s">
        <v>589</v>
      </c>
    </row>
    <row r="179" customFormat="false" ht="15" hidden="false" customHeight="false" outlineLevel="0" collapsed="false">
      <c r="A179" s="49" t="n">
        <v>5</v>
      </c>
      <c r="B179" s="49" t="s">
        <v>199</v>
      </c>
      <c r="C179" s="49" t="n">
        <v>2011</v>
      </c>
      <c r="D179" s="54" t="n">
        <v>40.56</v>
      </c>
      <c r="E179" s="55" t="n">
        <v>24</v>
      </c>
      <c r="G179" s="49" t="n">
        <v>178</v>
      </c>
      <c r="H179" s="49" t="s">
        <v>590</v>
      </c>
      <c r="I179" s="49" t="s">
        <v>591</v>
      </c>
    </row>
    <row r="180" customFormat="false" ht="15" hidden="false" customHeight="false" outlineLevel="0" collapsed="false">
      <c r="A180" s="49" t="n">
        <v>5</v>
      </c>
      <c r="B180" s="49" t="s">
        <v>201</v>
      </c>
      <c r="C180" s="49" t="n">
        <v>2010</v>
      </c>
      <c r="D180" s="54" t="n">
        <v>13.52</v>
      </c>
      <c r="E180" s="55" t="n">
        <v>8</v>
      </c>
      <c r="G180" s="49" t="n">
        <v>179</v>
      </c>
      <c r="H180" s="49" t="s">
        <v>592</v>
      </c>
      <c r="I180" s="49" t="s">
        <v>593</v>
      </c>
    </row>
    <row r="181" customFormat="false" ht="15" hidden="false" customHeight="false" outlineLevel="0" collapsed="false">
      <c r="A181" s="49" t="n">
        <v>5</v>
      </c>
      <c r="B181" s="49" t="s">
        <v>216</v>
      </c>
      <c r="C181" s="49" t="n">
        <v>2010</v>
      </c>
      <c r="D181" s="54" t="n">
        <v>10.14</v>
      </c>
      <c r="E181" s="55" t="n">
        <v>6</v>
      </c>
      <c r="G181" s="49" t="n">
        <v>180</v>
      </c>
      <c r="H181" s="49" t="s">
        <v>594</v>
      </c>
      <c r="I181" s="49" t="s">
        <v>595</v>
      </c>
    </row>
    <row r="182" customFormat="false" ht="15" hidden="false" customHeight="false" outlineLevel="0" collapsed="false">
      <c r="A182" s="49" t="n">
        <v>5</v>
      </c>
      <c r="B182" s="49" t="s">
        <v>226</v>
      </c>
      <c r="C182" s="49" t="n">
        <v>2011</v>
      </c>
      <c r="D182" s="54" t="n">
        <v>13.52</v>
      </c>
      <c r="E182" s="55" t="n">
        <v>8</v>
      </c>
      <c r="G182" s="49" t="n">
        <v>181</v>
      </c>
      <c r="H182" s="49" t="s">
        <v>596</v>
      </c>
      <c r="I182" s="49" t="s">
        <v>597</v>
      </c>
    </row>
    <row r="183" customFormat="false" ht="15" hidden="false" customHeight="false" outlineLevel="0" collapsed="false">
      <c r="A183" s="49" t="n">
        <v>5</v>
      </c>
      <c r="B183" s="49" t="s">
        <v>223</v>
      </c>
      <c r="C183" s="49" t="n">
        <v>2009</v>
      </c>
      <c r="D183" s="54" t="n">
        <v>27.04</v>
      </c>
      <c r="E183" s="55" t="n">
        <v>16</v>
      </c>
      <c r="G183" s="49" t="n">
        <v>182</v>
      </c>
      <c r="H183" s="49" t="s">
        <v>598</v>
      </c>
      <c r="I183" s="49" t="s">
        <v>599</v>
      </c>
    </row>
    <row r="184" customFormat="false" ht="15" hidden="false" customHeight="false" outlineLevel="0" collapsed="false">
      <c r="A184" s="49" t="n">
        <v>5</v>
      </c>
      <c r="B184" s="49" t="s">
        <v>223</v>
      </c>
      <c r="C184" s="49" t="n">
        <v>2010</v>
      </c>
      <c r="D184" s="54" t="n">
        <v>27.04</v>
      </c>
      <c r="E184" s="55" t="n">
        <v>16</v>
      </c>
      <c r="G184" s="49" t="n">
        <v>183</v>
      </c>
      <c r="H184" s="49" t="s">
        <v>600</v>
      </c>
      <c r="I184" s="49" t="s">
        <v>601</v>
      </c>
    </row>
    <row r="185" customFormat="false" ht="15" hidden="false" customHeight="false" outlineLevel="0" collapsed="false">
      <c r="A185" s="49" t="n">
        <v>5</v>
      </c>
      <c r="B185" s="49" t="s">
        <v>223</v>
      </c>
      <c r="C185" s="49" t="n">
        <v>2011</v>
      </c>
      <c r="D185" s="54" t="n">
        <v>13.52</v>
      </c>
      <c r="E185" s="55" t="n">
        <v>8</v>
      </c>
      <c r="G185" s="49" t="n">
        <v>184</v>
      </c>
      <c r="H185" s="49" t="s">
        <v>602</v>
      </c>
      <c r="I185" s="49" t="s">
        <v>603</v>
      </c>
    </row>
    <row r="186" customFormat="false" ht="15" hidden="false" customHeight="false" outlineLevel="0" collapsed="false">
      <c r="A186" s="49" t="n">
        <v>5</v>
      </c>
      <c r="B186" s="49" t="s">
        <v>200</v>
      </c>
      <c r="C186" s="49" t="n">
        <v>2009</v>
      </c>
      <c r="D186" s="54" t="n">
        <v>13.52</v>
      </c>
      <c r="E186" s="55" t="n">
        <v>8</v>
      </c>
      <c r="G186" s="49" t="n">
        <v>185</v>
      </c>
      <c r="H186" s="49" t="s">
        <v>604</v>
      </c>
      <c r="I186" s="49" t="s">
        <v>605</v>
      </c>
    </row>
    <row r="187" customFormat="false" ht="15" hidden="false" customHeight="false" outlineLevel="0" collapsed="false">
      <c r="A187" s="49" t="n">
        <v>5</v>
      </c>
      <c r="B187" s="49" t="s">
        <v>200</v>
      </c>
      <c r="C187" s="49" t="n">
        <v>2010</v>
      </c>
      <c r="D187" s="54" t="n">
        <v>229.84</v>
      </c>
      <c r="E187" s="55" t="n">
        <v>136</v>
      </c>
      <c r="G187" s="49" t="n">
        <v>186</v>
      </c>
      <c r="H187" s="49" t="s">
        <v>606</v>
      </c>
      <c r="I187" s="49" t="s">
        <v>607</v>
      </c>
    </row>
    <row r="188" customFormat="false" ht="15" hidden="false" customHeight="false" outlineLevel="0" collapsed="false">
      <c r="A188" s="49" t="n">
        <v>5</v>
      </c>
      <c r="B188" s="49" t="s">
        <v>200</v>
      </c>
      <c r="C188" s="49" t="n">
        <v>2011</v>
      </c>
      <c r="D188" s="54" t="n">
        <v>40.56</v>
      </c>
      <c r="E188" s="55" t="n">
        <v>24</v>
      </c>
      <c r="G188" s="49" t="n">
        <v>187</v>
      </c>
      <c r="H188" s="49" t="s">
        <v>608</v>
      </c>
      <c r="I188" s="49" t="s">
        <v>609</v>
      </c>
    </row>
    <row r="189" customFormat="false" ht="15" hidden="false" customHeight="false" outlineLevel="0" collapsed="false">
      <c r="A189" s="49" t="n">
        <v>5</v>
      </c>
      <c r="B189" s="49" t="s">
        <v>222</v>
      </c>
      <c r="C189" s="49" t="n">
        <v>2009</v>
      </c>
      <c r="D189" s="54" t="n">
        <v>13.52</v>
      </c>
      <c r="E189" s="55" t="n">
        <v>8</v>
      </c>
      <c r="G189" s="49" t="n">
        <v>188</v>
      </c>
      <c r="H189" s="49" t="s">
        <v>610</v>
      </c>
      <c r="I189" s="49" t="s">
        <v>611</v>
      </c>
    </row>
    <row r="190" customFormat="false" ht="15" hidden="false" customHeight="false" outlineLevel="0" collapsed="false">
      <c r="A190" s="49" t="n">
        <v>5</v>
      </c>
      <c r="B190" s="49" t="s">
        <v>222</v>
      </c>
      <c r="C190" s="49" t="n">
        <v>2010</v>
      </c>
      <c r="D190" s="54" t="n">
        <v>283.92</v>
      </c>
      <c r="E190" s="55" t="n">
        <v>168</v>
      </c>
      <c r="G190" s="49" t="n">
        <v>189</v>
      </c>
      <c r="H190" s="49" t="s">
        <v>612</v>
      </c>
      <c r="I190" s="49" t="s">
        <v>613</v>
      </c>
    </row>
    <row r="191" customFormat="false" ht="15" hidden="false" customHeight="false" outlineLevel="0" collapsed="false">
      <c r="A191" s="49" t="n">
        <v>5</v>
      </c>
      <c r="B191" s="49" t="s">
        <v>222</v>
      </c>
      <c r="C191" s="49" t="n">
        <v>2011</v>
      </c>
      <c r="D191" s="54" t="n">
        <v>486.72</v>
      </c>
      <c r="E191" s="55" t="n">
        <v>288</v>
      </c>
      <c r="G191" s="49" t="n">
        <v>190</v>
      </c>
      <c r="H191" s="49" t="s">
        <v>614</v>
      </c>
      <c r="I191" s="49" t="s">
        <v>615</v>
      </c>
    </row>
    <row r="192" customFormat="false" ht="15" hidden="false" customHeight="false" outlineLevel="0" collapsed="false">
      <c r="A192" s="49" t="n">
        <v>5</v>
      </c>
      <c r="B192" s="49" t="s">
        <v>205</v>
      </c>
      <c r="C192" s="49" t="n">
        <v>2009</v>
      </c>
      <c r="D192" s="54" t="n">
        <v>27.04</v>
      </c>
      <c r="E192" s="55" t="n">
        <v>16</v>
      </c>
      <c r="G192" s="49" t="n">
        <v>191</v>
      </c>
      <c r="H192" s="49" t="s">
        <v>616</v>
      </c>
      <c r="I192" s="49" t="s">
        <v>617</v>
      </c>
    </row>
    <row r="193" customFormat="false" ht="15" hidden="false" customHeight="false" outlineLevel="0" collapsed="false">
      <c r="A193" s="49" t="n">
        <v>5</v>
      </c>
      <c r="B193" s="49" t="s">
        <v>205</v>
      </c>
      <c r="C193" s="49" t="n">
        <v>2010</v>
      </c>
      <c r="D193" s="54" t="n">
        <v>1628.88</v>
      </c>
      <c r="E193" s="55" t="n">
        <v>1032</v>
      </c>
      <c r="G193" s="49" t="n">
        <v>192</v>
      </c>
      <c r="H193" s="49" t="s">
        <v>618</v>
      </c>
      <c r="I193" s="49" t="s">
        <v>619</v>
      </c>
    </row>
    <row r="194" customFormat="false" ht="15" hidden="false" customHeight="false" outlineLevel="0" collapsed="false">
      <c r="A194" s="49" t="n">
        <v>5</v>
      </c>
      <c r="B194" s="49" t="s">
        <v>205</v>
      </c>
      <c r="C194" s="49" t="n">
        <v>2011</v>
      </c>
      <c r="D194" s="54" t="n">
        <v>1639.96</v>
      </c>
      <c r="E194" s="55" t="n">
        <v>1084</v>
      </c>
      <c r="G194" s="49" t="n">
        <v>193</v>
      </c>
      <c r="H194" s="49" t="s">
        <v>620</v>
      </c>
      <c r="I194" s="49" t="s">
        <v>621</v>
      </c>
    </row>
    <row r="195" customFormat="false" ht="15" hidden="false" customHeight="false" outlineLevel="0" collapsed="false">
      <c r="A195" s="49" t="n">
        <v>5</v>
      </c>
      <c r="B195" s="49" t="s">
        <v>206</v>
      </c>
      <c r="C195" s="49" t="n">
        <v>2010</v>
      </c>
      <c r="D195" s="54" t="n">
        <v>189.28</v>
      </c>
      <c r="E195" s="55" t="n">
        <v>112</v>
      </c>
      <c r="G195" s="49" t="n">
        <v>194</v>
      </c>
      <c r="H195" s="49" t="s">
        <v>622</v>
      </c>
      <c r="I195" s="49" t="s">
        <v>623</v>
      </c>
    </row>
    <row r="196" customFormat="false" ht="15" hidden="false" customHeight="false" outlineLevel="0" collapsed="false">
      <c r="A196" s="49" t="n">
        <v>5</v>
      </c>
      <c r="B196" s="49" t="s">
        <v>206</v>
      </c>
      <c r="C196" s="49" t="n">
        <v>2011</v>
      </c>
      <c r="D196" s="54" t="n">
        <v>351.52</v>
      </c>
      <c r="E196" s="55" t="n">
        <v>208</v>
      </c>
      <c r="G196" s="49" t="n">
        <v>195</v>
      </c>
      <c r="H196" s="49" t="s">
        <v>624</v>
      </c>
      <c r="I196" s="49" t="s">
        <v>625</v>
      </c>
    </row>
    <row r="197" customFormat="false" ht="15" hidden="false" customHeight="false" outlineLevel="0" collapsed="false">
      <c r="A197" s="49" t="n">
        <v>5</v>
      </c>
      <c r="B197" s="49" t="s">
        <v>209</v>
      </c>
      <c r="C197" s="49" t="n">
        <v>2009</v>
      </c>
      <c r="D197" s="54" t="n">
        <v>13.52</v>
      </c>
      <c r="E197" s="55" t="n">
        <v>8</v>
      </c>
      <c r="G197" s="49" t="n">
        <v>196</v>
      </c>
      <c r="H197" s="49" t="s">
        <v>626</v>
      </c>
      <c r="I197" s="49" t="s">
        <v>627</v>
      </c>
    </row>
    <row r="198" customFormat="false" ht="15" hidden="false" customHeight="false" outlineLevel="0" collapsed="false">
      <c r="A198" s="49" t="n">
        <v>5</v>
      </c>
      <c r="B198" s="49" t="s">
        <v>209</v>
      </c>
      <c r="C198" s="49" t="n">
        <v>2010</v>
      </c>
      <c r="D198" s="54" t="n">
        <v>81.12</v>
      </c>
      <c r="E198" s="55" t="n">
        <v>48</v>
      </c>
      <c r="G198" s="49" t="n">
        <v>197</v>
      </c>
      <c r="H198" s="49" t="s">
        <v>628</v>
      </c>
      <c r="I198" s="49" t="s">
        <v>629</v>
      </c>
    </row>
    <row r="199" customFormat="false" ht="15" hidden="false" customHeight="false" outlineLevel="0" collapsed="false">
      <c r="A199" s="49" t="n">
        <v>5</v>
      </c>
      <c r="B199" s="49" t="s">
        <v>192</v>
      </c>
      <c r="C199" s="49" t="n">
        <v>2010</v>
      </c>
      <c r="D199" s="54" t="n">
        <v>27.04</v>
      </c>
      <c r="E199" s="55" t="n">
        <v>16</v>
      </c>
      <c r="G199" s="49" t="n">
        <v>198</v>
      </c>
      <c r="H199" s="49" t="s">
        <v>630</v>
      </c>
      <c r="I199" s="49" t="s">
        <v>631</v>
      </c>
    </row>
    <row r="200" customFormat="false" ht="15" hidden="false" customHeight="false" outlineLevel="0" collapsed="false">
      <c r="A200" s="49" t="n">
        <v>5</v>
      </c>
      <c r="B200" s="49" t="s">
        <v>192</v>
      </c>
      <c r="C200" s="49" t="n">
        <v>2011</v>
      </c>
      <c r="D200" s="54" t="n">
        <v>13.52</v>
      </c>
      <c r="E200" s="55" t="n">
        <v>8</v>
      </c>
      <c r="G200" s="49" t="n">
        <v>199</v>
      </c>
      <c r="H200" s="49" t="s">
        <v>632</v>
      </c>
      <c r="I200" s="49" t="s">
        <v>633</v>
      </c>
    </row>
    <row r="201" customFormat="false" ht="15" hidden="false" customHeight="false" outlineLevel="0" collapsed="false">
      <c r="A201" s="49" t="n">
        <v>5</v>
      </c>
      <c r="B201" s="49" t="s">
        <v>218</v>
      </c>
      <c r="C201" s="49" t="n">
        <v>2010</v>
      </c>
      <c r="D201" s="54" t="n">
        <v>1187.04</v>
      </c>
      <c r="E201" s="55" t="n">
        <v>816</v>
      </c>
      <c r="G201" s="49" t="n">
        <v>200</v>
      </c>
      <c r="H201" s="49" t="s">
        <v>634</v>
      </c>
      <c r="I201" s="49" t="s">
        <v>635</v>
      </c>
    </row>
    <row r="202" customFormat="false" ht="15" hidden="false" customHeight="false" outlineLevel="0" collapsed="false">
      <c r="A202" s="49" t="n">
        <v>5</v>
      </c>
      <c r="B202" s="49" t="s">
        <v>218</v>
      </c>
      <c r="C202" s="49" t="n">
        <v>2011</v>
      </c>
      <c r="D202" s="54" t="n">
        <v>464</v>
      </c>
      <c r="E202" s="55" t="n">
        <v>320</v>
      </c>
      <c r="G202" s="49" t="n">
        <v>201</v>
      </c>
      <c r="H202" s="49" t="s">
        <v>636</v>
      </c>
      <c r="I202" s="49" t="s">
        <v>637</v>
      </c>
    </row>
    <row r="203" customFormat="false" ht="15" hidden="false" customHeight="false" outlineLevel="0" collapsed="false">
      <c r="A203" s="49" t="n">
        <v>5</v>
      </c>
      <c r="B203" s="49" t="s">
        <v>193</v>
      </c>
      <c r="C203" s="49" t="n">
        <v>2011</v>
      </c>
      <c r="D203" s="54" t="n">
        <v>27.04</v>
      </c>
      <c r="E203" s="55" t="n">
        <v>16</v>
      </c>
      <c r="G203" s="49" t="n">
        <v>202</v>
      </c>
      <c r="H203" s="49" t="s">
        <v>638</v>
      </c>
      <c r="I203" s="49" t="s">
        <v>639</v>
      </c>
    </row>
    <row r="204" customFormat="false" ht="15" hidden="false" customHeight="false" outlineLevel="0" collapsed="false">
      <c r="A204" s="49" t="n">
        <v>5</v>
      </c>
      <c r="B204" s="49" t="s">
        <v>213</v>
      </c>
      <c r="C204" s="49" t="n">
        <v>2010</v>
      </c>
      <c r="D204" s="54" t="n">
        <v>13.52</v>
      </c>
      <c r="E204" s="55" t="n">
        <v>8</v>
      </c>
      <c r="G204" s="49" t="n">
        <v>203</v>
      </c>
      <c r="H204" s="49" t="s">
        <v>640</v>
      </c>
      <c r="I204" s="49" t="s">
        <v>641</v>
      </c>
    </row>
    <row r="205" customFormat="false" ht="15" hidden="false" customHeight="false" outlineLevel="0" collapsed="false">
      <c r="A205" s="49" t="n">
        <v>5</v>
      </c>
      <c r="B205" s="49" t="s">
        <v>197</v>
      </c>
      <c r="C205" s="49" t="n">
        <v>2009</v>
      </c>
      <c r="D205" s="54" t="n">
        <v>81.12</v>
      </c>
      <c r="E205" s="55" t="n">
        <v>48</v>
      </c>
      <c r="G205" s="49" t="n">
        <v>204</v>
      </c>
      <c r="H205" s="49" t="s">
        <v>642</v>
      </c>
      <c r="I205" s="49" t="s">
        <v>643</v>
      </c>
    </row>
    <row r="206" customFormat="false" ht="15" hidden="false" customHeight="false" outlineLevel="0" collapsed="false">
      <c r="A206" s="49" t="n">
        <v>5</v>
      </c>
      <c r="B206" s="49" t="s">
        <v>197</v>
      </c>
      <c r="C206" s="49" t="n">
        <v>2010</v>
      </c>
      <c r="D206" s="54" t="n">
        <v>108.16</v>
      </c>
      <c r="E206" s="55" t="n">
        <v>64</v>
      </c>
      <c r="G206" s="49" t="n">
        <v>205</v>
      </c>
      <c r="H206" s="49" t="s">
        <v>644</v>
      </c>
      <c r="I206" s="49" t="s">
        <v>645</v>
      </c>
    </row>
    <row r="207" customFormat="false" ht="15" hidden="false" customHeight="false" outlineLevel="0" collapsed="false">
      <c r="A207" s="49" t="n">
        <v>5</v>
      </c>
      <c r="B207" s="49" t="s">
        <v>197</v>
      </c>
      <c r="C207" s="49" t="n">
        <v>2011</v>
      </c>
      <c r="D207" s="54" t="n">
        <v>81.12</v>
      </c>
      <c r="E207" s="55" t="n">
        <v>48</v>
      </c>
      <c r="G207" s="49" t="n">
        <v>206</v>
      </c>
      <c r="H207" s="49" t="s">
        <v>646</v>
      </c>
      <c r="I207" s="49" t="s">
        <v>647</v>
      </c>
    </row>
    <row r="208" customFormat="false" ht="15" hidden="false" customHeight="false" outlineLevel="0" collapsed="false">
      <c r="A208" s="49" t="n">
        <v>5</v>
      </c>
      <c r="B208" s="49" t="s">
        <v>196</v>
      </c>
      <c r="C208" s="49" t="n">
        <v>2009</v>
      </c>
      <c r="D208" s="54" t="n">
        <v>54.08</v>
      </c>
      <c r="E208" s="55" t="n">
        <v>32</v>
      </c>
      <c r="G208" s="49" t="n">
        <v>207</v>
      </c>
      <c r="H208" s="49" t="s">
        <v>648</v>
      </c>
      <c r="I208" s="49" t="s">
        <v>649</v>
      </c>
    </row>
    <row r="209" customFormat="false" ht="15" hidden="false" customHeight="false" outlineLevel="0" collapsed="false">
      <c r="A209" s="49" t="n">
        <v>5</v>
      </c>
      <c r="B209" s="49" t="s">
        <v>196</v>
      </c>
      <c r="C209" s="49" t="n">
        <v>2010</v>
      </c>
      <c r="D209" s="54" t="n">
        <v>869.6</v>
      </c>
      <c r="E209" s="55" t="n">
        <v>560</v>
      </c>
      <c r="G209" s="49" t="n">
        <v>208</v>
      </c>
      <c r="H209" s="49" t="s">
        <v>650</v>
      </c>
      <c r="I209" s="49" t="s">
        <v>651</v>
      </c>
    </row>
    <row r="210" customFormat="false" ht="15" hidden="false" customHeight="false" outlineLevel="0" collapsed="false">
      <c r="A210" s="49" t="n">
        <v>5</v>
      </c>
      <c r="B210" s="49" t="s">
        <v>196</v>
      </c>
      <c r="C210" s="49" t="n">
        <v>2011</v>
      </c>
      <c r="D210" s="54" t="n">
        <v>704.73</v>
      </c>
      <c r="E210" s="55" t="n">
        <v>417</v>
      </c>
      <c r="G210" s="49" t="n">
        <v>209</v>
      </c>
      <c r="H210" s="49" t="s">
        <v>652</v>
      </c>
      <c r="I210" s="49" t="s">
        <v>653</v>
      </c>
    </row>
    <row r="211" customFormat="false" ht="15" hidden="false" customHeight="false" outlineLevel="0" collapsed="false">
      <c r="A211" s="49" t="n">
        <v>5</v>
      </c>
      <c r="B211" s="49" t="s">
        <v>198</v>
      </c>
      <c r="C211" s="49" t="n">
        <v>2011</v>
      </c>
      <c r="D211" s="54" t="n">
        <v>99.71</v>
      </c>
      <c r="E211" s="55" t="n">
        <v>59</v>
      </c>
      <c r="G211" s="49" t="n">
        <v>210</v>
      </c>
      <c r="H211" s="49" t="s">
        <v>654</v>
      </c>
      <c r="I211" s="49" t="s">
        <v>655</v>
      </c>
    </row>
    <row r="212" customFormat="false" ht="15" hidden="false" customHeight="false" outlineLevel="0" collapsed="false">
      <c r="A212" s="49" t="n">
        <v>5</v>
      </c>
      <c r="B212" s="49" t="s">
        <v>189</v>
      </c>
      <c r="C212" s="49" t="n">
        <v>2009</v>
      </c>
      <c r="D212" s="54" t="n">
        <v>6336.57</v>
      </c>
      <c r="E212" s="55" t="n">
        <v>3778</v>
      </c>
      <c r="G212" s="49" t="n">
        <v>211</v>
      </c>
      <c r="H212" s="49" t="s">
        <v>656</v>
      </c>
      <c r="I212" s="49" t="s">
        <v>657</v>
      </c>
    </row>
    <row r="213" customFormat="false" ht="15" hidden="false" customHeight="false" outlineLevel="0" collapsed="false">
      <c r="A213" s="49" t="n">
        <v>5</v>
      </c>
      <c r="B213" s="49" t="s">
        <v>189</v>
      </c>
      <c r="C213" s="49" t="n">
        <v>2010</v>
      </c>
      <c r="D213" s="54" t="n">
        <v>61261.56</v>
      </c>
      <c r="E213" s="55" t="n">
        <v>37916</v>
      </c>
      <c r="G213" s="49" t="n">
        <v>212</v>
      </c>
      <c r="H213" s="49" t="s">
        <v>658</v>
      </c>
      <c r="I213" s="49" t="s">
        <v>659</v>
      </c>
    </row>
    <row r="214" customFormat="false" ht="15" hidden="false" customHeight="false" outlineLevel="0" collapsed="false">
      <c r="A214" s="49" t="n">
        <v>5</v>
      </c>
      <c r="B214" s="49" t="s">
        <v>189</v>
      </c>
      <c r="C214" s="49" t="n">
        <v>2011</v>
      </c>
      <c r="D214" s="54" t="n">
        <v>50806.41</v>
      </c>
      <c r="E214" s="55" t="n">
        <v>31385</v>
      </c>
      <c r="G214" s="49" t="n">
        <v>213</v>
      </c>
      <c r="H214" s="49" t="s">
        <v>660</v>
      </c>
      <c r="I214" s="49" t="s">
        <v>661</v>
      </c>
    </row>
    <row r="215" customFormat="false" ht="15" hidden="false" customHeight="false" outlineLevel="0" collapsed="false">
      <c r="A215" s="49" t="n">
        <v>5</v>
      </c>
      <c r="B215" s="49" t="s">
        <v>194</v>
      </c>
      <c r="C215" s="49" t="n">
        <v>2011</v>
      </c>
      <c r="D215" s="54" t="n">
        <v>37.18</v>
      </c>
      <c r="E215" s="55" t="n">
        <v>22</v>
      </c>
      <c r="G215" s="49" t="n">
        <v>214</v>
      </c>
      <c r="H215" s="49" t="s">
        <v>662</v>
      </c>
      <c r="I215" s="49" t="s">
        <v>663</v>
      </c>
    </row>
    <row r="216" customFormat="false" ht="15" hidden="false" customHeight="false" outlineLevel="0" collapsed="false">
      <c r="A216" s="49" t="n">
        <v>6</v>
      </c>
      <c r="B216" s="49" t="s">
        <v>203</v>
      </c>
      <c r="C216" s="49" t="n">
        <v>2010</v>
      </c>
      <c r="D216" s="54" t="n">
        <v>182.9</v>
      </c>
      <c r="E216" s="55" t="n">
        <v>62</v>
      </c>
      <c r="G216" s="49" t="n">
        <v>215</v>
      </c>
      <c r="H216" s="49" t="s">
        <v>664</v>
      </c>
      <c r="I216" s="49" t="s">
        <v>665</v>
      </c>
    </row>
    <row r="217" customFormat="false" ht="15" hidden="false" customHeight="false" outlineLevel="0" collapsed="false">
      <c r="A217" s="49" t="n">
        <v>6</v>
      </c>
      <c r="B217" s="49" t="s">
        <v>203</v>
      </c>
      <c r="C217" s="49" t="n">
        <v>2011</v>
      </c>
      <c r="D217" s="54" t="n">
        <v>112.1</v>
      </c>
      <c r="E217" s="55" t="n">
        <v>38</v>
      </c>
      <c r="G217" s="49" t="n">
        <v>216</v>
      </c>
      <c r="H217" s="49" t="s">
        <v>666</v>
      </c>
      <c r="I217" s="49" t="s">
        <v>667</v>
      </c>
    </row>
    <row r="218" customFormat="false" ht="15" hidden="false" customHeight="false" outlineLevel="0" collapsed="false">
      <c r="A218" s="49" t="n">
        <v>6</v>
      </c>
      <c r="B218" s="49" t="s">
        <v>223</v>
      </c>
      <c r="C218" s="49" t="n">
        <v>2010</v>
      </c>
      <c r="D218" s="54" t="n">
        <v>155.1</v>
      </c>
      <c r="E218" s="55" t="n">
        <v>58</v>
      </c>
      <c r="G218" s="49" t="n">
        <v>217</v>
      </c>
      <c r="H218" s="49" t="s">
        <v>668</v>
      </c>
      <c r="I218" s="49" t="s">
        <v>669</v>
      </c>
    </row>
    <row r="219" customFormat="false" ht="15" hidden="false" customHeight="false" outlineLevel="0" collapsed="false">
      <c r="A219" s="49" t="n">
        <v>6</v>
      </c>
      <c r="B219" s="49" t="s">
        <v>223</v>
      </c>
      <c r="C219" s="49" t="n">
        <v>2011</v>
      </c>
      <c r="D219" s="54" t="n">
        <v>106.2</v>
      </c>
      <c r="E219" s="55" t="n">
        <v>36</v>
      </c>
      <c r="G219" s="49" t="n">
        <v>218</v>
      </c>
      <c r="H219" s="49" t="s">
        <v>670</v>
      </c>
      <c r="I219" s="49" t="s">
        <v>671</v>
      </c>
    </row>
    <row r="220" customFormat="false" ht="15" hidden="false" customHeight="false" outlineLevel="0" collapsed="false">
      <c r="A220" s="49" t="n">
        <v>6</v>
      </c>
      <c r="B220" s="49" t="s">
        <v>202</v>
      </c>
      <c r="C220" s="49" t="n">
        <v>2010</v>
      </c>
      <c r="D220" s="54" t="n">
        <v>106.2</v>
      </c>
      <c r="E220" s="55" t="n">
        <v>36</v>
      </c>
      <c r="G220" s="49" t="n">
        <v>219</v>
      </c>
      <c r="H220" s="49" t="s">
        <v>672</v>
      </c>
      <c r="I220" s="49" t="s">
        <v>673</v>
      </c>
    </row>
    <row r="221" customFormat="false" ht="15" hidden="false" customHeight="false" outlineLevel="0" collapsed="false">
      <c r="A221" s="49" t="n">
        <v>6</v>
      </c>
      <c r="B221" s="49" t="s">
        <v>222</v>
      </c>
      <c r="C221" s="49" t="n">
        <v>2009</v>
      </c>
      <c r="D221" s="54" t="n">
        <v>17.7</v>
      </c>
      <c r="E221" s="55" t="n">
        <v>6</v>
      </c>
      <c r="G221" s="49" t="n">
        <v>220</v>
      </c>
      <c r="H221" s="49" t="s">
        <v>674</v>
      </c>
      <c r="I221" s="49" t="s">
        <v>675</v>
      </c>
    </row>
    <row r="222" customFormat="false" ht="15" hidden="false" customHeight="false" outlineLevel="0" collapsed="false">
      <c r="A222" s="49" t="n">
        <v>6</v>
      </c>
      <c r="B222" s="49" t="s">
        <v>222</v>
      </c>
      <c r="C222" s="49" t="n">
        <v>2010</v>
      </c>
      <c r="D222" s="54" t="n">
        <v>177</v>
      </c>
      <c r="E222" s="55" t="n">
        <v>60</v>
      </c>
      <c r="G222" s="49" t="n">
        <v>221</v>
      </c>
      <c r="H222" s="49" t="s">
        <v>676</v>
      </c>
      <c r="I222" s="49" t="s">
        <v>677</v>
      </c>
    </row>
    <row r="223" customFormat="false" ht="15" hidden="false" customHeight="false" outlineLevel="0" collapsed="false">
      <c r="A223" s="49" t="n">
        <v>6</v>
      </c>
      <c r="B223" s="49" t="s">
        <v>222</v>
      </c>
      <c r="C223" s="49" t="n">
        <v>2011</v>
      </c>
      <c r="D223" s="54" t="n">
        <v>1063.8</v>
      </c>
      <c r="E223" s="55" t="n">
        <v>404</v>
      </c>
      <c r="G223" s="49" t="n">
        <v>222</v>
      </c>
      <c r="H223" s="49" t="s">
        <v>678</v>
      </c>
      <c r="I223" s="49" t="s">
        <v>679</v>
      </c>
    </row>
    <row r="224" customFormat="false" ht="15" hidden="false" customHeight="false" outlineLevel="0" collapsed="false">
      <c r="A224" s="49" t="n">
        <v>6</v>
      </c>
      <c r="B224" s="49" t="s">
        <v>205</v>
      </c>
      <c r="C224" s="49" t="n">
        <v>2010</v>
      </c>
      <c r="D224" s="54" t="n">
        <v>20.65</v>
      </c>
      <c r="E224" s="55" t="n">
        <v>7</v>
      </c>
      <c r="G224" s="49" t="n">
        <v>223</v>
      </c>
      <c r="H224" s="49" t="s">
        <v>680</v>
      </c>
      <c r="I224" s="49" t="s">
        <v>681</v>
      </c>
    </row>
    <row r="225" customFormat="false" ht="15" hidden="false" customHeight="false" outlineLevel="0" collapsed="false">
      <c r="A225" s="49" t="n">
        <v>6</v>
      </c>
      <c r="B225" s="49" t="s">
        <v>205</v>
      </c>
      <c r="C225" s="49" t="n">
        <v>2011</v>
      </c>
      <c r="D225" s="54" t="n">
        <v>73.75</v>
      </c>
      <c r="E225" s="55" t="n">
        <v>25</v>
      </c>
      <c r="G225" s="49" t="n">
        <v>224</v>
      </c>
      <c r="H225" s="49" t="s">
        <v>682</v>
      </c>
      <c r="I225" s="49" t="s">
        <v>683</v>
      </c>
    </row>
    <row r="226" customFormat="false" ht="15" hidden="false" customHeight="false" outlineLevel="0" collapsed="false">
      <c r="A226" s="49" t="n">
        <v>6</v>
      </c>
      <c r="B226" s="49" t="s">
        <v>206</v>
      </c>
      <c r="C226" s="49" t="n">
        <v>2010</v>
      </c>
      <c r="D226" s="54" t="n">
        <v>35.4</v>
      </c>
      <c r="E226" s="55" t="n">
        <v>12</v>
      </c>
      <c r="G226" s="49" t="n">
        <v>225</v>
      </c>
      <c r="H226" s="49" t="s">
        <v>684</v>
      </c>
      <c r="I226" s="49" t="s">
        <v>685</v>
      </c>
    </row>
    <row r="227" customFormat="false" ht="15" hidden="false" customHeight="false" outlineLevel="0" collapsed="false">
      <c r="A227" s="49" t="n">
        <v>6</v>
      </c>
      <c r="B227" s="49" t="s">
        <v>206</v>
      </c>
      <c r="C227" s="49" t="n">
        <v>2011</v>
      </c>
      <c r="D227" s="54" t="n">
        <v>70.8</v>
      </c>
      <c r="E227" s="55" t="n">
        <v>24</v>
      </c>
      <c r="G227" s="49" t="n">
        <v>226</v>
      </c>
      <c r="H227" s="49" t="s">
        <v>686</v>
      </c>
      <c r="I227" s="49" t="s">
        <v>687</v>
      </c>
    </row>
    <row r="228" customFormat="false" ht="15" hidden="false" customHeight="false" outlineLevel="0" collapsed="false">
      <c r="A228" s="49" t="n">
        <v>6</v>
      </c>
      <c r="B228" s="49" t="s">
        <v>218</v>
      </c>
      <c r="C228" s="49" t="n">
        <v>2010</v>
      </c>
      <c r="D228" s="54" t="n">
        <v>107.9</v>
      </c>
      <c r="E228" s="55" t="n">
        <v>42</v>
      </c>
      <c r="G228" s="49" t="n">
        <v>227</v>
      </c>
      <c r="H228" s="49" t="s">
        <v>688</v>
      </c>
      <c r="I228" s="49" t="s">
        <v>689</v>
      </c>
    </row>
    <row r="229" customFormat="false" ht="15" hidden="false" customHeight="false" outlineLevel="0" collapsed="false">
      <c r="A229" s="49" t="n">
        <v>6</v>
      </c>
      <c r="B229" s="49" t="s">
        <v>218</v>
      </c>
      <c r="C229" s="49" t="n">
        <v>2011</v>
      </c>
      <c r="D229" s="54" t="n">
        <v>306</v>
      </c>
      <c r="E229" s="55" t="n">
        <v>120</v>
      </c>
      <c r="G229" s="49" t="n">
        <v>228</v>
      </c>
      <c r="H229" s="49" t="s">
        <v>690</v>
      </c>
      <c r="I229" s="49" t="s">
        <v>691</v>
      </c>
    </row>
    <row r="230" customFormat="false" ht="15" hidden="false" customHeight="false" outlineLevel="0" collapsed="false">
      <c r="A230" s="49" t="n">
        <v>6</v>
      </c>
      <c r="B230" s="49" t="s">
        <v>215</v>
      </c>
      <c r="C230" s="49" t="n">
        <v>2010</v>
      </c>
      <c r="D230" s="54" t="n">
        <v>53.1</v>
      </c>
      <c r="E230" s="55" t="n">
        <v>18</v>
      </c>
      <c r="G230" s="49" t="n">
        <v>229</v>
      </c>
      <c r="H230" s="49" t="s">
        <v>692</v>
      </c>
      <c r="I230" s="49" t="s">
        <v>693</v>
      </c>
    </row>
    <row r="231" customFormat="false" ht="15" hidden="false" customHeight="false" outlineLevel="0" collapsed="false">
      <c r="A231" s="49" t="n">
        <v>6</v>
      </c>
      <c r="B231" s="49" t="s">
        <v>215</v>
      </c>
      <c r="C231" s="49" t="n">
        <v>2011</v>
      </c>
      <c r="D231" s="54" t="n">
        <v>53.1</v>
      </c>
      <c r="E231" s="55" t="n">
        <v>18</v>
      </c>
      <c r="G231" s="49" t="n">
        <v>230</v>
      </c>
      <c r="H231" s="49" t="s">
        <v>694</v>
      </c>
      <c r="I231" s="49" t="s">
        <v>695</v>
      </c>
    </row>
    <row r="232" customFormat="false" ht="15" hidden="false" customHeight="false" outlineLevel="0" collapsed="false">
      <c r="A232" s="49" t="n">
        <v>6</v>
      </c>
      <c r="B232" s="49" t="s">
        <v>196</v>
      </c>
      <c r="C232" s="49" t="n">
        <v>2011</v>
      </c>
      <c r="D232" s="54" t="n">
        <v>47.2</v>
      </c>
      <c r="E232" s="55" t="n">
        <v>16</v>
      </c>
      <c r="G232" s="49" t="n">
        <v>231</v>
      </c>
      <c r="H232" s="49" t="s">
        <v>696</v>
      </c>
      <c r="I232" s="49" t="s">
        <v>697</v>
      </c>
    </row>
    <row r="233" customFormat="false" ht="15" hidden="false" customHeight="false" outlineLevel="0" collapsed="false">
      <c r="A233" s="49" t="n">
        <v>6</v>
      </c>
      <c r="B233" s="49" t="s">
        <v>198</v>
      </c>
      <c r="C233" s="49" t="n">
        <v>2011</v>
      </c>
      <c r="D233" s="54" t="n">
        <v>17.7</v>
      </c>
      <c r="E233" s="55" t="n">
        <v>6</v>
      </c>
      <c r="G233" s="49" t="n">
        <v>232</v>
      </c>
      <c r="H233" s="49" t="s">
        <v>698</v>
      </c>
      <c r="I233" s="49" t="s">
        <v>699</v>
      </c>
    </row>
    <row r="234" customFormat="false" ht="15" hidden="false" customHeight="false" outlineLevel="0" collapsed="false">
      <c r="A234" s="49" t="n">
        <v>6</v>
      </c>
      <c r="B234" s="49" t="s">
        <v>207</v>
      </c>
      <c r="C234" s="49" t="n">
        <v>2010</v>
      </c>
      <c r="D234" s="54" t="n">
        <v>20.65</v>
      </c>
      <c r="E234" s="55" t="n">
        <v>7</v>
      </c>
      <c r="G234" s="49" t="n">
        <v>233</v>
      </c>
      <c r="H234" s="49" t="s">
        <v>700</v>
      </c>
      <c r="I234" s="49" t="s">
        <v>701</v>
      </c>
    </row>
    <row r="235" customFormat="false" ht="15" hidden="false" customHeight="false" outlineLevel="0" collapsed="false">
      <c r="A235" s="49" t="n">
        <v>6</v>
      </c>
      <c r="B235" s="49" t="s">
        <v>189</v>
      </c>
      <c r="C235" s="49" t="n">
        <v>2009</v>
      </c>
      <c r="D235" s="54" t="n">
        <v>10145.76</v>
      </c>
      <c r="E235" s="55" t="n">
        <v>3354</v>
      </c>
      <c r="G235" s="49" t="n">
        <v>234</v>
      </c>
      <c r="H235" s="49" t="s">
        <v>702</v>
      </c>
      <c r="I235" s="49" t="s">
        <v>703</v>
      </c>
    </row>
    <row r="236" customFormat="false" ht="15" hidden="false" customHeight="false" outlineLevel="0" collapsed="false">
      <c r="A236" s="49" t="n">
        <v>6</v>
      </c>
      <c r="B236" s="49" t="s">
        <v>189</v>
      </c>
      <c r="C236" s="49" t="n">
        <v>2010</v>
      </c>
      <c r="D236" s="54" t="n">
        <v>50748.44</v>
      </c>
      <c r="E236" s="55" t="n">
        <v>14403</v>
      </c>
      <c r="G236" s="49" t="n">
        <v>235</v>
      </c>
      <c r="H236" s="49" t="s">
        <v>704</v>
      </c>
      <c r="I236" s="49" t="s">
        <v>705</v>
      </c>
    </row>
    <row r="237" customFormat="false" ht="15" hidden="false" customHeight="false" outlineLevel="0" collapsed="false">
      <c r="A237" s="49" t="n">
        <v>6</v>
      </c>
      <c r="B237" s="49" t="s">
        <v>189</v>
      </c>
      <c r="C237" s="49" t="n">
        <v>2011</v>
      </c>
      <c r="D237" s="54" t="n">
        <v>52677.14</v>
      </c>
      <c r="E237" s="55" t="n">
        <v>15742</v>
      </c>
      <c r="G237" s="49" t="n">
        <v>236</v>
      </c>
      <c r="H237" s="49" t="s">
        <v>706</v>
      </c>
      <c r="I237" s="49" t="s">
        <v>707</v>
      </c>
    </row>
    <row r="238" customFormat="false" ht="15" hidden="false" customHeight="false" outlineLevel="0" collapsed="false">
      <c r="A238" s="49" t="n">
        <v>7</v>
      </c>
      <c r="B238" s="49" t="s">
        <v>201</v>
      </c>
      <c r="C238" s="49" t="n">
        <v>2010</v>
      </c>
      <c r="D238" s="54" t="n">
        <v>19.8</v>
      </c>
      <c r="E238" s="55" t="n">
        <v>4</v>
      </c>
      <c r="G238" s="49" t="n">
        <v>237</v>
      </c>
      <c r="H238" s="49" t="s">
        <v>708</v>
      </c>
      <c r="I238" s="49" t="s">
        <v>709</v>
      </c>
    </row>
    <row r="239" customFormat="false" ht="15" hidden="false" customHeight="false" outlineLevel="0" collapsed="false">
      <c r="A239" s="49" t="n">
        <v>7</v>
      </c>
      <c r="B239" s="49" t="s">
        <v>223</v>
      </c>
      <c r="C239" s="49" t="n">
        <v>2010</v>
      </c>
      <c r="D239" s="54" t="n">
        <v>19.8</v>
      </c>
      <c r="E239" s="55" t="n">
        <v>4</v>
      </c>
      <c r="G239" s="49" t="n">
        <v>238</v>
      </c>
      <c r="H239" s="49" t="s">
        <v>710</v>
      </c>
      <c r="I239" s="49" t="s">
        <v>711</v>
      </c>
    </row>
    <row r="240" customFormat="false" ht="15" hidden="false" customHeight="false" outlineLevel="0" collapsed="false">
      <c r="A240" s="49" t="n">
        <v>7</v>
      </c>
      <c r="B240" s="49" t="s">
        <v>222</v>
      </c>
      <c r="C240" s="49" t="n">
        <v>2009</v>
      </c>
      <c r="D240" s="54" t="n">
        <v>19.8</v>
      </c>
      <c r="E240" s="55" t="n">
        <v>4</v>
      </c>
      <c r="G240" s="49" t="n">
        <v>239</v>
      </c>
      <c r="H240" s="49" t="s">
        <v>712</v>
      </c>
      <c r="I240" s="49" t="s">
        <v>713</v>
      </c>
    </row>
    <row r="241" customFormat="false" ht="15" hidden="false" customHeight="false" outlineLevel="0" collapsed="false">
      <c r="A241" s="49" t="n">
        <v>7</v>
      </c>
      <c r="B241" s="49" t="s">
        <v>222</v>
      </c>
      <c r="C241" s="49" t="n">
        <v>2010</v>
      </c>
      <c r="D241" s="54" t="n">
        <v>168.3</v>
      </c>
      <c r="E241" s="55" t="n">
        <v>34</v>
      </c>
      <c r="G241" s="49" t="n">
        <v>240</v>
      </c>
      <c r="H241" s="49" t="s">
        <v>714</v>
      </c>
      <c r="I241" s="49" t="s">
        <v>715</v>
      </c>
    </row>
    <row r="242" customFormat="false" ht="15" hidden="false" customHeight="false" outlineLevel="0" collapsed="false">
      <c r="A242" s="49" t="n">
        <v>7</v>
      </c>
      <c r="B242" s="49" t="s">
        <v>222</v>
      </c>
      <c r="C242" s="49" t="n">
        <v>2011</v>
      </c>
      <c r="D242" s="54" t="n">
        <v>626.6</v>
      </c>
      <c r="E242" s="55" t="n">
        <v>124</v>
      </c>
      <c r="G242" s="49" t="n">
        <v>241</v>
      </c>
      <c r="H242" s="49" t="s">
        <v>716</v>
      </c>
      <c r="I242" s="49" t="s">
        <v>717</v>
      </c>
    </row>
    <row r="243" customFormat="false" ht="15" hidden="false" customHeight="false" outlineLevel="0" collapsed="false">
      <c r="A243" s="49" t="n">
        <v>7</v>
      </c>
      <c r="B243" s="49" t="s">
        <v>206</v>
      </c>
      <c r="C243" s="49" t="n">
        <v>2010</v>
      </c>
      <c r="D243" s="54" t="n">
        <v>19.8</v>
      </c>
      <c r="E243" s="55" t="n">
        <v>4</v>
      </c>
      <c r="G243" s="49" t="n">
        <v>242</v>
      </c>
      <c r="H243" s="49" t="s">
        <v>718</v>
      </c>
      <c r="I243" s="49" t="s">
        <v>719</v>
      </c>
    </row>
    <row r="244" customFormat="false" ht="15" hidden="false" customHeight="false" outlineLevel="0" collapsed="false">
      <c r="A244" s="49" t="n">
        <v>7</v>
      </c>
      <c r="B244" s="49" t="s">
        <v>209</v>
      </c>
      <c r="C244" s="49" t="n">
        <v>2010</v>
      </c>
      <c r="D244" s="54" t="n">
        <v>14.85</v>
      </c>
      <c r="E244" s="55" t="n">
        <v>3</v>
      </c>
      <c r="G244" s="49" t="n">
        <v>243</v>
      </c>
      <c r="H244" s="49" t="s">
        <v>720</v>
      </c>
      <c r="I244" s="49" t="s">
        <v>721</v>
      </c>
    </row>
    <row r="245" customFormat="false" ht="15" hidden="false" customHeight="false" outlineLevel="0" collapsed="false">
      <c r="A245" s="49" t="n">
        <v>7</v>
      </c>
      <c r="B245" s="49" t="s">
        <v>192</v>
      </c>
      <c r="C245" s="49" t="n">
        <v>2010</v>
      </c>
      <c r="D245" s="54" t="n">
        <v>39.6</v>
      </c>
      <c r="E245" s="55" t="n">
        <v>8</v>
      </c>
      <c r="G245" s="49" t="n">
        <v>244</v>
      </c>
      <c r="H245" s="49" t="s">
        <v>722</v>
      </c>
      <c r="I245" s="49" t="s">
        <v>723</v>
      </c>
    </row>
    <row r="246" customFormat="false" ht="15" hidden="false" customHeight="false" outlineLevel="0" collapsed="false">
      <c r="A246" s="49" t="n">
        <v>7</v>
      </c>
      <c r="B246" s="49" t="s">
        <v>193</v>
      </c>
      <c r="C246" s="49" t="n">
        <v>2011</v>
      </c>
      <c r="D246" s="54" t="n">
        <v>69</v>
      </c>
      <c r="E246" s="55" t="n">
        <v>12</v>
      </c>
      <c r="G246" s="49" t="n">
        <v>245</v>
      </c>
      <c r="H246" s="49" t="s">
        <v>724</v>
      </c>
      <c r="I246" s="49" t="s">
        <v>725</v>
      </c>
    </row>
    <row r="247" customFormat="false" ht="15" hidden="false" customHeight="false" outlineLevel="0" collapsed="false">
      <c r="A247" s="49" t="n">
        <v>7</v>
      </c>
      <c r="B247" s="49" t="s">
        <v>197</v>
      </c>
      <c r="C247" s="49" t="n">
        <v>2011</v>
      </c>
      <c r="D247" s="54" t="n">
        <v>23</v>
      </c>
      <c r="E247" s="55" t="n">
        <v>4</v>
      </c>
      <c r="G247" s="49" t="n">
        <v>246</v>
      </c>
      <c r="H247" s="49" t="s">
        <v>726</v>
      </c>
      <c r="I247" s="49" t="s">
        <v>727</v>
      </c>
    </row>
    <row r="248" customFormat="false" ht="15" hidden="false" customHeight="false" outlineLevel="0" collapsed="false">
      <c r="A248" s="49" t="n">
        <v>7</v>
      </c>
      <c r="B248" s="49" t="s">
        <v>196</v>
      </c>
      <c r="C248" s="49" t="n">
        <v>2010</v>
      </c>
      <c r="D248" s="54" t="n">
        <v>19.8</v>
      </c>
      <c r="E248" s="55" t="n">
        <v>4</v>
      </c>
      <c r="G248" s="49" t="n">
        <v>247</v>
      </c>
      <c r="H248" s="49" t="s">
        <v>728</v>
      </c>
      <c r="I248" s="49" t="s">
        <v>729</v>
      </c>
    </row>
    <row r="249" customFormat="false" ht="15" hidden="false" customHeight="false" outlineLevel="0" collapsed="false">
      <c r="A249" s="49" t="n">
        <v>7</v>
      </c>
      <c r="B249" s="49" t="s">
        <v>196</v>
      </c>
      <c r="C249" s="49" t="n">
        <v>2011</v>
      </c>
      <c r="D249" s="54" t="n">
        <v>42.8</v>
      </c>
      <c r="E249" s="55" t="n">
        <v>8</v>
      </c>
      <c r="G249" s="49" t="n">
        <v>248</v>
      </c>
      <c r="H249" s="49" t="s">
        <v>730</v>
      </c>
      <c r="I249" s="49" t="s">
        <v>731</v>
      </c>
    </row>
    <row r="250" customFormat="false" ht="15" hidden="false" customHeight="false" outlineLevel="0" collapsed="false">
      <c r="A250" s="49" t="n">
        <v>7</v>
      </c>
      <c r="B250" s="49" t="s">
        <v>189</v>
      </c>
      <c r="C250" s="49" t="n">
        <v>2009</v>
      </c>
      <c r="D250" s="54" t="n">
        <v>2146.89</v>
      </c>
      <c r="E250" s="55" t="n">
        <v>457</v>
      </c>
      <c r="G250" s="49" t="n">
        <v>249</v>
      </c>
      <c r="H250" s="49" t="s">
        <v>732</v>
      </c>
      <c r="I250" s="49" t="s">
        <v>733</v>
      </c>
    </row>
    <row r="251" customFormat="false" ht="15" hidden="false" customHeight="false" outlineLevel="0" collapsed="false">
      <c r="A251" s="49" t="n">
        <v>7</v>
      </c>
      <c r="B251" s="49" t="s">
        <v>189</v>
      </c>
      <c r="C251" s="49" t="n">
        <v>2010</v>
      </c>
      <c r="D251" s="54" t="n">
        <v>31196.27</v>
      </c>
      <c r="E251" s="55" t="n">
        <v>6542</v>
      </c>
      <c r="G251" s="49" t="n">
        <v>250</v>
      </c>
      <c r="H251" s="49" t="s">
        <v>734</v>
      </c>
      <c r="I251" s="49" t="s">
        <v>735</v>
      </c>
    </row>
    <row r="252" customFormat="false" ht="15" hidden="false" customHeight="false" outlineLevel="0" collapsed="false">
      <c r="A252" s="49" t="n">
        <v>7</v>
      </c>
      <c r="B252" s="49" t="s">
        <v>189</v>
      </c>
      <c r="C252" s="49" t="n">
        <v>2011</v>
      </c>
      <c r="D252" s="54" t="n">
        <v>45478.82</v>
      </c>
      <c r="E252" s="55" t="n">
        <v>8484</v>
      </c>
      <c r="G252" s="49" t="n">
        <v>251</v>
      </c>
      <c r="H252" s="49" t="s">
        <v>736</v>
      </c>
      <c r="I252" s="49" t="s">
        <v>737</v>
      </c>
    </row>
    <row r="253" customFormat="false" ht="15" hidden="false" customHeight="false" outlineLevel="0" collapsed="false">
      <c r="A253" s="49" t="n">
        <v>8</v>
      </c>
      <c r="B253" s="49" t="s">
        <v>201</v>
      </c>
      <c r="C253" s="49" t="n">
        <v>2011</v>
      </c>
      <c r="D253" s="54" t="n">
        <v>30.6</v>
      </c>
      <c r="E253" s="55" t="n">
        <v>36</v>
      </c>
      <c r="G253" s="49" t="n">
        <v>252</v>
      </c>
      <c r="H253" s="49" t="s">
        <v>738</v>
      </c>
      <c r="I253" s="49" t="s">
        <v>739</v>
      </c>
    </row>
    <row r="254" customFormat="false" ht="15" hidden="false" customHeight="false" outlineLevel="0" collapsed="false">
      <c r="A254" s="49" t="n">
        <v>8</v>
      </c>
      <c r="B254" s="49" t="s">
        <v>223</v>
      </c>
      <c r="C254" s="49" t="n">
        <v>2011</v>
      </c>
      <c r="D254" s="54" t="n">
        <v>51</v>
      </c>
      <c r="E254" s="55" t="n">
        <v>60</v>
      </c>
      <c r="G254" s="49" t="n">
        <v>253</v>
      </c>
      <c r="H254" s="49" t="s">
        <v>740</v>
      </c>
      <c r="I254" s="49" t="s">
        <v>741</v>
      </c>
    </row>
    <row r="255" customFormat="false" ht="15" hidden="false" customHeight="false" outlineLevel="0" collapsed="false">
      <c r="A255" s="49" t="n">
        <v>8</v>
      </c>
      <c r="B255" s="49" t="s">
        <v>200</v>
      </c>
      <c r="C255" s="49" t="n">
        <v>2010</v>
      </c>
      <c r="D255" s="54" t="n">
        <v>1.7</v>
      </c>
      <c r="E255" s="55" t="n">
        <v>2</v>
      </c>
      <c r="G255" s="49" t="n">
        <v>254</v>
      </c>
      <c r="H255" s="49" t="s">
        <v>742</v>
      </c>
      <c r="I255" s="49" t="s">
        <v>743</v>
      </c>
    </row>
    <row r="256" customFormat="false" ht="15" hidden="false" customHeight="false" outlineLevel="0" collapsed="false">
      <c r="A256" s="49" t="n">
        <v>8</v>
      </c>
      <c r="B256" s="49" t="s">
        <v>200</v>
      </c>
      <c r="C256" s="49" t="n">
        <v>2011</v>
      </c>
      <c r="D256" s="54" t="n">
        <v>10.2</v>
      </c>
      <c r="E256" s="55" t="n">
        <v>12</v>
      </c>
      <c r="G256" s="49" t="n">
        <v>255</v>
      </c>
      <c r="H256" s="49" t="s">
        <v>744</v>
      </c>
      <c r="I256" s="49" t="s">
        <v>745</v>
      </c>
    </row>
    <row r="257" customFormat="false" ht="15" hidden="false" customHeight="false" outlineLevel="0" collapsed="false">
      <c r="A257" s="49" t="n">
        <v>8</v>
      </c>
      <c r="B257" s="49" t="s">
        <v>222</v>
      </c>
      <c r="C257" s="49" t="n">
        <v>2009</v>
      </c>
      <c r="D257" s="54" t="n">
        <v>51</v>
      </c>
      <c r="E257" s="55" t="n">
        <v>60</v>
      </c>
      <c r="G257" s="49" t="n">
        <v>256</v>
      </c>
      <c r="H257" s="49" t="s">
        <v>746</v>
      </c>
      <c r="I257" s="49" t="s">
        <v>747</v>
      </c>
    </row>
    <row r="258" customFormat="false" ht="15" hidden="false" customHeight="false" outlineLevel="0" collapsed="false">
      <c r="A258" s="49" t="n">
        <v>8</v>
      </c>
      <c r="B258" s="49" t="s">
        <v>222</v>
      </c>
      <c r="C258" s="49" t="n">
        <v>2010</v>
      </c>
      <c r="D258" s="54" t="n">
        <v>1388.99</v>
      </c>
      <c r="E258" s="55" t="n">
        <v>1847</v>
      </c>
      <c r="G258" s="49" t="n">
        <v>257</v>
      </c>
      <c r="H258" s="49" t="s">
        <v>748</v>
      </c>
      <c r="I258" s="49" t="s">
        <v>749</v>
      </c>
    </row>
    <row r="259" customFormat="false" ht="15" hidden="false" customHeight="false" outlineLevel="0" collapsed="false">
      <c r="A259" s="49" t="n">
        <v>8</v>
      </c>
      <c r="B259" s="49" t="s">
        <v>222</v>
      </c>
      <c r="C259" s="49" t="n">
        <v>2011</v>
      </c>
      <c r="D259" s="54" t="n">
        <v>1358.35</v>
      </c>
      <c r="E259" s="55" t="n">
        <v>1751</v>
      </c>
      <c r="G259" s="49" t="n">
        <v>258</v>
      </c>
      <c r="H259" s="49" t="s">
        <v>750</v>
      </c>
      <c r="I259" s="49" t="s">
        <v>751</v>
      </c>
    </row>
    <row r="260" customFormat="false" ht="15" hidden="false" customHeight="false" outlineLevel="0" collapsed="false">
      <c r="A260" s="49" t="n">
        <v>8</v>
      </c>
      <c r="B260" s="49" t="s">
        <v>205</v>
      </c>
      <c r="C260" s="49" t="n">
        <v>2009</v>
      </c>
      <c r="D260" s="54" t="n">
        <v>10.2</v>
      </c>
      <c r="E260" s="55" t="n">
        <v>12</v>
      </c>
      <c r="G260" s="49" t="n">
        <v>259</v>
      </c>
      <c r="H260" s="49" t="s">
        <v>752</v>
      </c>
      <c r="I260" s="49" t="s">
        <v>753</v>
      </c>
    </row>
    <row r="261" customFormat="false" ht="15" hidden="false" customHeight="false" outlineLevel="0" collapsed="false">
      <c r="A261" s="49" t="n">
        <v>8</v>
      </c>
      <c r="B261" s="49" t="s">
        <v>205</v>
      </c>
      <c r="C261" s="49" t="n">
        <v>2010</v>
      </c>
      <c r="D261" s="54" t="n">
        <v>184.45</v>
      </c>
      <c r="E261" s="55" t="n">
        <v>217</v>
      </c>
      <c r="G261" s="49" t="n">
        <v>260</v>
      </c>
      <c r="H261" s="49" t="s">
        <v>754</v>
      </c>
      <c r="I261" s="49" t="s">
        <v>755</v>
      </c>
    </row>
    <row r="262" customFormat="false" ht="15" hidden="false" customHeight="false" outlineLevel="0" collapsed="false">
      <c r="A262" s="49" t="n">
        <v>8</v>
      </c>
      <c r="B262" s="49" t="s">
        <v>205</v>
      </c>
      <c r="C262" s="49" t="n">
        <v>2011</v>
      </c>
      <c r="D262" s="54" t="n">
        <v>269.45</v>
      </c>
      <c r="E262" s="55" t="n">
        <v>317</v>
      </c>
      <c r="G262" s="49" t="n">
        <v>261</v>
      </c>
      <c r="H262" s="49" t="s">
        <v>756</v>
      </c>
      <c r="I262" s="49" t="s">
        <v>757</v>
      </c>
    </row>
    <row r="263" customFormat="false" ht="15" hidden="false" customHeight="false" outlineLevel="0" collapsed="false">
      <c r="A263" s="49" t="n">
        <v>8</v>
      </c>
      <c r="B263" s="49" t="s">
        <v>206</v>
      </c>
      <c r="C263" s="49" t="n">
        <v>2010</v>
      </c>
      <c r="D263" s="54" t="n">
        <v>158.1</v>
      </c>
      <c r="E263" s="55" t="n">
        <v>186</v>
      </c>
      <c r="G263" s="49" t="n">
        <v>262</v>
      </c>
      <c r="H263" s="49" t="s">
        <v>758</v>
      </c>
      <c r="I263" s="49" t="s">
        <v>759</v>
      </c>
    </row>
    <row r="264" customFormat="false" ht="15" hidden="false" customHeight="false" outlineLevel="0" collapsed="false">
      <c r="A264" s="49" t="n">
        <v>8</v>
      </c>
      <c r="B264" s="49" t="s">
        <v>206</v>
      </c>
      <c r="C264" s="49" t="n">
        <v>2011</v>
      </c>
      <c r="D264" s="54" t="n">
        <v>94.35</v>
      </c>
      <c r="E264" s="55" t="n">
        <v>111</v>
      </c>
      <c r="G264" s="49" t="n">
        <v>263</v>
      </c>
      <c r="H264" s="49" t="s">
        <v>760</v>
      </c>
      <c r="I264" s="49" t="s">
        <v>761</v>
      </c>
    </row>
    <row r="265" customFormat="false" ht="15" hidden="false" customHeight="false" outlineLevel="0" collapsed="false">
      <c r="A265" s="49" t="n">
        <v>8</v>
      </c>
      <c r="B265" s="49" t="s">
        <v>211</v>
      </c>
      <c r="C265" s="49" t="n">
        <v>2011</v>
      </c>
      <c r="D265" s="54" t="n">
        <v>20.4</v>
      </c>
      <c r="E265" s="55" t="n">
        <v>24</v>
      </c>
      <c r="G265" s="49" t="n">
        <v>264</v>
      </c>
      <c r="H265" s="49" t="s">
        <v>762</v>
      </c>
      <c r="I265" s="49" t="s">
        <v>763</v>
      </c>
    </row>
    <row r="266" customFormat="false" ht="15" hidden="false" customHeight="false" outlineLevel="0" collapsed="false">
      <c r="A266" s="49" t="n">
        <v>8</v>
      </c>
      <c r="B266" s="49" t="s">
        <v>192</v>
      </c>
      <c r="C266" s="49" t="n">
        <v>2010</v>
      </c>
      <c r="D266" s="54" t="n">
        <v>55.25</v>
      </c>
      <c r="E266" s="55" t="n">
        <v>65</v>
      </c>
      <c r="G266" s="49" t="n">
        <v>265</v>
      </c>
      <c r="H266" s="49" t="s">
        <v>764</v>
      </c>
      <c r="I266" s="49" t="s">
        <v>765</v>
      </c>
    </row>
    <row r="267" customFormat="false" ht="15" hidden="false" customHeight="false" outlineLevel="0" collapsed="false">
      <c r="A267" s="49" t="n">
        <v>8</v>
      </c>
      <c r="B267" s="49" t="s">
        <v>192</v>
      </c>
      <c r="C267" s="49" t="n">
        <v>2011</v>
      </c>
      <c r="D267" s="54" t="n">
        <v>123</v>
      </c>
      <c r="E267" s="55" t="n">
        <v>160</v>
      </c>
      <c r="G267" s="49" t="n">
        <v>266</v>
      </c>
      <c r="H267" s="49" t="s">
        <v>766</v>
      </c>
      <c r="I267" s="49" t="s">
        <v>767</v>
      </c>
    </row>
    <row r="268" customFormat="false" ht="15" hidden="false" customHeight="false" outlineLevel="0" collapsed="false">
      <c r="A268" s="49" t="n">
        <v>8</v>
      </c>
      <c r="B268" s="49" t="s">
        <v>218</v>
      </c>
      <c r="C268" s="49" t="n">
        <v>2010</v>
      </c>
      <c r="D268" s="54" t="n">
        <v>10.2</v>
      </c>
      <c r="E268" s="55" t="n">
        <v>12</v>
      </c>
      <c r="G268" s="49" t="n">
        <v>267</v>
      </c>
      <c r="H268" s="49" t="s">
        <v>768</v>
      </c>
      <c r="I268" s="49" t="s">
        <v>769</v>
      </c>
    </row>
    <row r="269" customFormat="false" ht="15" hidden="false" customHeight="false" outlineLevel="0" collapsed="false">
      <c r="A269" s="49" t="n">
        <v>8</v>
      </c>
      <c r="B269" s="49" t="s">
        <v>218</v>
      </c>
      <c r="C269" s="49" t="n">
        <v>2011</v>
      </c>
      <c r="D269" s="54" t="n">
        <v>10.2</v>
      </c>
      <c r="E269" s="55" t="n">
        <v>12</v>
      </c>
      <c r="G269" s="49" t="n">
        <v>268</v>
      </c>
      <c r="H269" s="49" t="s">
        <v>770</v>
      </c>
      <c r="I269" s="49" t="s">
        <v>771</v>
      </c>
    </row>
    <row r="270" customFormat="false" ht="15" hidden="false" customHeight="false" outlineLevel="0" collapsed="false">
      <c r="A270" s="49" t="n">
        <v>8</v>
      </c>
      <c r="B270" s="49" t="s">
        <v>193</v>
      </c>
      <c r="C270" s="49" t="n">
        <v>2010</v>
      </c>
      <c r="D270" s="54" t="n">
        <v>163.2</v>
      </c>
      <c r="E270" s="55" t="n">
        <v>192</v>
      </c>
      <c r="G270" s="49" t="n">
        <v>269</v>
      </c>
      <c r="H270" s="49" t="s">
        <v>772</v>
      </c>
      <c r="I270" s="49" t="s">
        <v>773</v>
      </c>
    </row>
    <row r="271" customFormat="false" ht="15" hidden="false" customHeight="false" outlineLevel="0" collapsed="false">
      <c r="A271" s="49" t="n">
        <v>8</v>
      </c>
      <c r="B271" s="49" t="s">
        <v>193</v>
      </c>
      <c r="C271" s="49" t="n">
        <v>2011</v>
      </c>
      <c r="D271" s="54" t="n">
        <v>216</v>
      </c>
      <c r="E271" s="55" t="n">
        <v>300</v>
      </c>
      <c r="G271" s="49" t="n">
        <v>270</v>
      </c>
      <c r="H271" s="49" t="s">
        <v>774</v>
      </c>
      <c r="I271" s="49" t="s">
        <v>775</v>
      </c>
    </row>
    <row r="272" customFormat="false" ht="15" hidden="false" customHeight="false" outlineLevel="0" collapsed="false">
      <c r="A272" s="49" t="n">
        <v>8</v>
      </c>
      <c r="B272" s="49" t="s">
        <v>197</v>
      </c>
      <c r="C272" s="49" t="n">
        <v>2009</v>
      </c>
      <c r="D272" s="54" t="n">
        <v>10.2</v>
      </c>
      <c r="E272" s="55" t="n">
        <v>12</v>
      </c>
      <c r="G272" s="49" t="n">
        <v>271</v>
      </c>
      <c r="H272" s="49" t="s">
        <v>776</v>
      </c>
      <c r="I272" s="49" t="s">
        <v>777</v>
      </c>
    </row>
    <row r="273" customFormat="false" ht="15" hidden="false" customHeight="false" outlineLevel="0" collapsed="false">
      <c r="A273" s="49" t="n">
        <v>8</v>
      </c>
      <c r="B273" s="49" t="s">
        <v>215</v>
      </c>
      <c r="C273" s="49" t="n">
        <v>2010</v>
      </c>
      <c r="D273" s="54" t="n">
        <v>10.2</v>
      </c>
      <c r="E273" s="55" t="n">
        <v>12</v>
      </c>
      <c r="G273" s="49" t="n">
        <v>272</v>
      </c>
      <c r="H273" s="49" t="s">
        <v>778</v>
      </c>
      <c r="I273" s="49" t="s">
        <v>779</v>
      </c>
    </row>
    <row r="274" customFormat="false" ht="15" hidden="false" customHeight="false" outlineLevel="0" collapsed="false">
      <c r="A274" s="49" t="n">
        <v>8</v>
      </c>
      <c r="B274" s="49" t="s">
        <v>215</v>
      </c>
      <c r="C274" s="49" t="n">
        <v>2011</v>
      </c>
      <c r="D274" s="54" t="n">
        <v>216</v>
      </c>
      <c r="E274" s="55" t="n">
        <v>300</v>
      </c>
      <c r="G274" s="49" t="n">
        <v>273</v>
      </c>
      <c r="H274" s="49" t="s">
        <v>780</v>
      </c>
      <c r="I274" s="49" t="s">
        <v>781</v>
      </c>
    </row>
    <row r="275" customFormat="false" ht="15" hidden="false" customHeight="false" outlineLevel="0" collapsed="false">
      <c r="A275" s="49" t="n">
        <v>8</v>
      </c>
      <c r="B275" s="49" t="s">
        <v>196</v>
      </c>
      <c r="C275" s="49" t="n">
        <v>2010</v>
      </c>
      <c r="D275" s="54" t="n">
        <v>26.35</v>
      </c>
      <c r="E275" s="55" t="n">
        <v>31</v>
      </c>
      <c r="G275" s="49" t="n">
        <v>274</v>
      </c>
      <c r="H275" s="49" t="s">
        <v>782</v>
      </c>
      <c r="I275" s="49" t="s">
        <v>783</v>
      </c>
    </row>
    <row r="276" customFormat="false" ht="15" hidden="false" customHeight="false" outlineLevel="0" collapsed="false">
      <c r="A276" s="49" t="n">
        <v>8</v>
      </c>
      <c r="B276" s="49" t="s">
        <v>196</v>
      </c>
      <c r="C276" s="49" t="n">
        <v>2011</v>
      </c>
      <c r="D276" s="54" t="n">
        <v>137.7</v>
      </c>
      <c r="E276" s="55" t="n">
        <v>162</v>
      </c>
      <c r="G276" s="49" t="n">
        <v>275</v>
      </c>
      <c r="H276" s="49" t="s">
        <v>784</v>
      </c>
      <c r="I276" s="49" t="s">
        <v>785</v>
      </c>
    </row>
    <row r="277" customFormat="false" ht="15" hidden="false" customHeight="false" outlineLevel="0" collapsed="false">
      <c r="A277" s="49" t="n">
        <v>8</v>
      </c>
      <c r="B277" s="49" t="s">
        <v>210</v>
      </c>
      <c r="C277" s="49" t="n">
        <v>2010</v>
      </c>
      <c r="D277" s="54" t="n">
        <v>20.4</v>
      </c>
      <c r="E277" s="55" t="n">
        <v>24</v>
      </c>
      <c r="G277" s="49" t="n">
        <v>276</v>
      </c>
      <c r="H277" s="49" t="s">
        <v>786</v>
      </c>
      <c r="I277" s="49" t="s">
        <v>787</v>
      </c>
    </row>
    <row r="278" customFormat="false" ht="15" hidden="false" customHeight="false" outlineLevel="0" collapsed="false">
      <c r="A278" s="49" t="n">
        <v>8</v>
      </c>
      <c r="B278" s="49" t="s">
        <v>198</v>
      </c>
      <c r="C278" s="49" t="n">
        <v>2011</v>
      </c>
      <c r="D278" s="54" t="n">
        <v>10.2</v>
      </c>
      <c r="E278" s="55" t="n">
        <v>12</v>
      </c>
      <c r="G278" s="49" t="n">
        <v>277</v>
      </c>
      <c r="H278" s="49" t="s">
        <v>788</v>
      </c>
      <c r="I278" s="49" t="s">
        <v>789</v>
      </c>
    </row>
    <row r="279" customFormat="false" ht="15" hidden="false" customHeight="false" outlineLevel="0" collapsed="false">
      <c r="A279" s="49" t="n">
        <v>8</v>
      </c>
      <c r="B279" s="49" t="s">
        <v>189</v>
      </c>
      <c r="C279" s="49" t="n">
        <v>2009</v>
      </c>
      <c r="D279" s="54" t="n">
        <v>1122.45</v>
      </c>
      <c r="E279" s="55" t="n">
        <v>1391</v>
      </c>
      <c r="G279" s="49" t="n">
        <v>278</v>
      </c>
      <c r="H279" s="49" t="s">
        <v>790</v>
      </c>
      <c r="I279" s="49" t="s">
        <v>791</v>
      </c>
    </row>
    <row r="280" customFormat="false" ht="15" hidden="false" customHeight="false" outlineLevel="0" collapsed="false">
      <c r="A280" s="49" t="n">
        <v>8</v>
      </c>
      <c r="B280" s="49" t="s">
        <v>189</v>
      </c>
      <c r="C280" s="49" t="n">
        <v>2010</v>
      </c>
      <c r="D280" s="54" t="n">
        <v>27337.06</v>
      </c>
      <c r="E280" s="55" t="n">
        <v>29923</v>
      </c>
      <c r="G280" s="49" t="n">
        <v>279</v>
      </c>
      <c r="H280" s="49" t="s">
        <v>792</v>
      </c>
      <c r="I280" s="49" t="s">
        <v>793</v>
      </c>
    </row>
    <row r="281" customFormat="false" ht="15" hidden="false" customHeight="false" outlineLevel="0" collapsed="false">
      <c r="A281" s="49" t="n">
        <v>8</v>
      </c>
      <c r="B281" s="49" t="s">
        <v>189</v>
      </c>
      <c r="C281" s="49" t="n">
        <v>2011</v>
      </c>
      <c r="D281" s="54" t="n">
        <v>45793.67</v>
      </c>
      <c r="E281" s="55" t="n">
        <v>50437</v>
      </c>
      <c r="G281" s="49" t="n">
        <v>280</v>
      </c>
      <c r="H281" s="49" t="s">
        <v>794</v>
      </c>
      <c r="I281" s="49" t="s">
        <v>795</v>
      </c>
    </row>
    <row r="282" customFormat="false" ht="15" hidden="false" customHeight="false" outlineLevel="0" collapsed="false">
      <c r="A282" s="49" t="n">
        <v>8</v>
      </c>
      <c r="B282" s="49" t="s">
        <v>194</v>
      </c>
      <c r="C282" s="49" t="n">
        <v>2010</v>
      </c>
      <c r="D282" s="54" t="n">
        <v>10.2</v>
      </c>
      <c r="E282" s="55" t="n">
        <v>12</v>
      </c>
      <c r="G282" s="49" t="n">
        <v>281</v>
      </c>
      <c r="H282" s="49" t="s">
        <v>796</v>
      </c>
      <c r="I282" s="49" t="s">
        <v>797</v>
      </c>
    </row>
    <row r="283" customFormat="false" ht="15" hidden="false" customHeight="false" outlineLevel="0" collapsed="false">
      <c r="A283" s="49" t="n">
        <v>8</v>
      </c>
      <c r="B283" s="49" t="s">
        <v>194</v>
      </c>
      <c r="C283" s="49" t="n">
        <v>2011</v>
      </c>
      <c r="D283" s="54" t="n">
        <v>2.55</v>
      </c>
      <c r="E283" s="55" t="n">
        <v>3</v>
      </c>
      <c r="G283" s="49" t="n">
        <v>282</v>
      </c>
      <c r="H283" s="49" t="s">
        <v>798</v>
      </c>
      <c r="I283" s="49" t="s">
        <v>799</v>
      </c>
    </row>
    <row r="284" customFormat="false" ht="15" hidden="false" customHeight="false" outlineLevel="0" collapsed="false">
      <c r="A284" s="49" t="n">
        <v>9</v>
      </c>
      <c r="B284" s="49" t="s">
        <v>203</v>
      </c>
      <c r="C284" s="49" t="n">
        <v>2011</v>
      </c>
      <c r="D284" s="54" t="n">
        <v>179</v>
      </c>
      <c r="E284" s="55" t="n">
        <v>100</v>
      </c>
      <c r="G284" s="49" t="n">
        <v>283</v>
      </c>
      <c r="H284" s="49" t="s">
        <v>800</v>
      </c>
      <c r="I284" s="49" t="s">
        <v>801</v>
      </c>
    </row>
    <row r="285" customFormat="false" ht="15" hidden="false" customHeight="false" outlineLevel="0" collapsed="false">
      <c r="A285" s="49" t="n">
        <v>9</v>
      </c>
      <c r="B285" s="49" t="s">
        <v>199</v>
      </c>
      <c r="C285" s="49" t="n">
        <v>2010</v>
      </c>
      <c r="D285" s="54" t="n">
        <v>78</v>
      </c>
      <c r="E285" s="55" t="n">
        <v>40</v>
      </c>
      <c r="G285" s="49" t="n">
        <v>284</v>
      </c>
      <c r="H285" s="49" t="s">
        <v>802</v>
      </c>
      <c r="I285" s="49" t="s">
        <v>803</v>
      </c>
    </row>
    <row r="286" customFormat="false" ht="15" hidden="false" customHeight="false" outlineLevel="0" collapsed="false">
      <c r="A286" s="49" t="n">
        <v>9</v>
      </c>
      <c r="B286" s="49" t="s">
        <v>201</v>
      </c>
      <c r="C286" s="49" t="n">
        <v>2010</v>
      </c>
      <c r="D286" s="54" t="n">
        <v>58.5</v>
      </c>
      <c r="E286" s="55" t="n">
        <v>30</v>
      </c>
      <c r="G286" s="49" t="n">
        <v>285</v>
      </c>
      <c r="H286" s="49" t="s">
        <v>804</v>
      </c>
      <c r="I286" s="49" t="s">
        <v>805</v>
      </c>
    </row>
    <row r="287" customFormat="false" ht="15" hidden="false" customHeight="false" outlineLevel="0" collapsed="false">
      <c r="A287" s="49" t="n">
        <v>9</v>
      </c>
      <c r="B287" s="49" t="s">
        <v>201</v>
      </c>
      <c r="C287" s="49" t="n">
        <v>2011</v>
      </c>
      <c r="D287" s="54" t="n">
        <v>41.6</v>
      </c>
      <c r="E287" s="55" t="n">
        <v>20</v>
      </c>
      <c r="G287" s="49" t="n">
        <v>286</v>
      </c>
      <c r="H287" s="49" t="s">
        <v>806</v>
      </c>
      <c r="I287" s="49" t="s">
        <v>807</v>
      </c>
    </row>
    <row r="288" customFormat="false" ht="15" hidden="false" customHeight="false" outlineLevel="0" collapsed="false">
      <c r="A288" s="49" t="n">
        <v>9</v>
      </c>
      <c r="B288" s="49" t="s">
        <v>233</v>
      </c>
      <c r="C288" s="49" t="n">
        <v>2010</v>
      </c>
      <c r="D288" s="54" t="n">
        <v>19.5</v>
      </c>
      <c r="E288" s="55" t="n">
        <v>10</v>
      </c>
      <c r="G288" s="49" t="n">
        <v>287</v>
      </c>
      <c r="H288" s="49" t="s">
        <v>808</v>
      </c>
      <c r="I288" s="49" t="s">
        <v>809</v>
      </c>
    </row>
    <row r="289" customFormat="false" ht="15" hidden="false" customHeight="false" outlineLevel="0" collapsed="false">
      <c r="A289" s="49" t="n">
        <v>9</v>
      </c>
      <c r="B289" s="49" t="s">
        <v>223</v>
      </c>
      <c r="C289" s="49" t="n">
        <v>2010</v>
      </c>
      <c r="D289" s="54" t="n">
        <v>553.5</v>
      </c>
      <c r="E289" s="55" t="n">
        <v>330</v>
      </c>
      <c r="G289" s="49" t="n">
        <v>288</v>
      </c>
      <c r="H289" s="49" t="s">
        <v>810</v>
      </c>
      <c r="I289" s="49" t="s">
        <v>811</v>
      </c>
    </row>
    <row r="290" customFormat="false" ht="15" hidden="false" customHeight="false" outlineLevel="0" collapsed="false">
      <c r="A290" s="49" t="n">
        <v>9</v>
      </c>
      <c r="B290" s="49" t="s">
        <v>223</v>
      </c>
      <c r="C290" s="49" t="n">
        <v>2011</v>
      </c>
      <c r="D290" s="54" t="n">
        <v>358</v>
      </c>
      <c r="E290" s="55" t="n">
        <v>200</v>
      </c>
      <c r="G290" s="49" t="n">
        <v>289</v>
      </c>
      <c r="H290" s="49" t="s">
        <v>812</v>
      </c>
      <c r="I290" s="49" t="s">
        <v>813</v>
      </c>
    </row>
    <row r="291" customFormat="false" ht="15" hidden="false" customHeight="false" outlineLevel="0" collapsed="false">
      <c r="A291" s="49" t="n">
        <v>9</v>
      </c>
      <c r="B291" s="49" t="s">
        <v>200</v>
      </c>
      <c r="C291" s="49" t="n">
        <v>2010</v>
      </c>
      <c r="D291" s="54" t="n">
        <v>19.5</v>
      </c>
      <c r="E291" s="55" t="n">
        <v>10</v>
      </c>
      <c r="G291" s="49" t="n">
        <v>290</v>
      </c>
      <c r="H291" s="49" t="s">
        <v>814</v>
      </c>
      <c r="I291" s="49" t="s">
        <v>815</v>
      </c>
    </row>
    <row r="292" customFormat="false" ht="15" hidden="false" customHeight="false" outlineLevel="0" collapsed="false">
      <c r="A292" s="49" t="n">
        <v>9</v>
      </c>
      <c r="B292" s="49" t="s">
        <v>222</v>
      </c>
      <c r="C292" s="49" t="n">
        <v>2010</v>
      </c>
      <c r="D292" s="54" t="n">
        <v>58.5</v>
      </c>
      <c r="E292" s="55" t="n">
        <v>30</v>
      </c>
      <c r="G292" s="49" t="n">
        <v>291</v>
      </c>
      <c r="H292" s="49" t="s">
        <v>816</v>
      </c>
      <c r="I292" s="49" t="s">
        <v>817</v>
      </c>
    </row>
    <row r="293" customFormat="false" ht="15" hidden="false" customHeight="false" outlineLevel="0" collapsed="false">
      <c r="A293" s="49" t="n">
        <v>9</v>
      </c>
      <c r="B293" s="49" t="s">
        <v>222</v>
      </c>
      <c r="C293" s="49" t="n">
        <v>2011</v>
      </c>
      <c r="D293" s="54" t="n">
        <v>124.8</v>
      </c>
      <c r="E293" s="55" t="n">
        <v>60</v>
      </c>
      <c r="G293" s="49" t="n">
        <v>292</v>
      </c>
      <c r="H293" s="49" t="s">
        <v>818</v>
      </c>
      <c r="I293" s="49" t="s">
        <v>819</v>
      </c>
    </row>
    <row r="294" customFormat="false" ht="15" hidden="false" customHeight="false" outlineLevel="0" collapsed="false">
      <c r="A294" s="49" t="n">
        <v>9</v>
      </c>
      <c r="B294" s="49" t="s">
        <v>191</v>
      </c>
      <c r="C294" s="49" t="n">
        <v>2010</v>
      </c>
      <c r="D294" s="54" t="n">
        <v>58.5</v>
      </c>
      <c r="E294" s="55" t="n">
        <v>30</v>
      </c>
      <c r="G294" s="49" t="n">
        <v>293</v>
      </c>
      <c r="H294" s="49" t="s">
        <v>820</v>
      </c>
      <c r="I294" s="49" t="s">
        <v>821</v>
      </c>
    </row>
    <row r="295" customFormat="false" ht="15" hidden="false" customHeight="false" outlineLevel="0" collapsed="false">
      <c r="A295" s="49" t="n">
        <v>9</v>
      </c>
      <c r="B295" s="49" t="s">
        <v>191</v>
      </c>
      <c r="C295" s="49" t="n">
        <v>2011</v>
      </c>
      <c r="D295" s="54" t="n">
        <v>123.5</v>
      </c>
      <c r="E295" s="55" t="n">
        <v>60</v>
      </c>
      <c r="G295" s="49" t="n">
        <v>294</v>
      </c>
      <c r="H295" s="49" t="s">
        <v>822</v>
      </c>
      <c r="I295" s="49" t="s">
        <v>823</v>
      </c>
    </row>
    <row r="296" customFormat="false" ht="15" hidden="false" customHeight="false" outlineLevel="0" collapsed="false">
      <c r="A296" s="49" t="n">
        <v>9</v>
      </c>
      <c r="B296" s="49" t="s">
        <v>205</v>
      </c>
      <c r="C296" s="49" t="n">
        <v>2010</v>
      </c>
      <c r="D296" s="54" t="n">
        <v>349.05</v>
      </c>
      <c r="E296" s="55" t="n">
        <v>179</v>
      </c>
      <c r="G296" s="49" t="n">
        <v>295</v>
      </c>
      <c r="H296" s="49" t="s">
        <v>824</v>
      </c>
      <c r="I296" s="49" t="s">
        <v>825</v>
      </c>
    </row>
    <row r="297" customFormat="false" ht="15" hidden="false" customHeight="false" outlineLevel="0" collapsed="false">
      <c r="A297" s="49" t="n">
        <v>9</v>
      </c>
      <c r="B297" s="49" t="s">
        <v>205</v>
      </c>
      <c r="C297" s="49" t="n">
        <v>2011</v>
      </c>
      <c r="D297" s="54" t="n">
        <v>1165.4</v>
      </c>
      <c r="E297" s="55" t="n">
        <v>630</v>
      </c>
      <c r="G297" s="49" t="n">
        <v>296</v>
      </c>
      <c r="H297" s="49" t="s">
        <v>826</v>
      </c>
      <c r="I297" s="49" t="s">
        <v>827</v>
      </c>
    </row>
    <row r="298" customFormat="false" ht="15" hidden="false" customHeight="false" outlineLevel="0" collapsed="false">
      <c r="A298" s="49" t="n">
        <v>9</v>
      </c>
      <c r="B298" s="49" t="s">
        <v>206</v>
      </c>
      <c r="C298" s="49" t="n">
        <v>2010</v>
      </c>
      <c r="D298" s="54" t="n">
        <v>507</v>
      </c>
      <c r="E298" s="55" t="n">
        <v>260</v>
      </c>
      <c r="G298" s="49" t="n">
        <v>297</v>
      </c>
      <c r="H298" s="49" t="s">
        <v>828</v>
      </c>
      <c r="I298" s="49" t="s">
        <v>829</v>
      </c>
    </row>
    <row r="299" customFormat="false" ht="15" hidden="false" customHeight="false" outlineLevel="0" collapsed="false">
      <c r="A299" s="49" t="n">
        <v>9</v>
      </c>
      <c r="B299" s="49" t="s">
        <v>206</v>
      </c>
      <c r="C299" s="49" t="n">
        <v>2011</v>
      </c>
      <c r="D299" s="54" t="n">
        <v>480.74</v>
      </c>
      <c r="E299" s="55" t="n">
        <v>233</v>
      </c>
      <c r="G299" s="49" t="n">
        <v>298</v>
      </c>
      <c r="H299" s="49" t="s">
        <v>830</v>
      </c>
      <c r="I299" s="49" t="s">
        <v>831</v>
      </c>
    </row>
    <row r="300" customFormat="false" ht="15" hidden="false" customHeight="false" outlineLevel="0" collapsed="false">
      <c r="A300" s="49" t="n">
        <v>9</v>
      </c>
      <c r="B300" s="49" t="s">
        <v>234</v>
      </c>
      <c r="C300" s="49" t="n">
        <v>2010</v>
      </c>
      <c r="D300" s="54" t="n">
        <v>58.5</v>
      </c>
      <c r="E300" s="55" t="n">
        <v>30</v>
      </c>
      <c r="G300" s="49" t="n">
        <v>299</v>
      </c>
      <c r="H300" s="49" t="s">
        <v>832</v>
      </c>
      <c r="I300" s="49" t="s">
        <v>833</v>
      </c>
    </row>
    <row r="301" customFormat="false" ht="15" hidden="false" customHeight="false" outlineLevel="0" collapsed="false">
      <c r="A301" s="49" t="n">
        <v>9</v>
      </c>
      <c r="B301" s="49" t="s">
        <v>211</v>
      </c>
      <c r="C301" s="49" t="n">
        <v>2011</v>
      </c>
      <c r="D301" s="54" t="n">
        <v>20.8</v>
      </c>
      <c r="E301" s="55" t="n">
        <v>10</v>
      </c>
      <c r="G301" s="49" t="n">
        <v>300</v>
      </c>
      <c r="H301" s="49" t="s">
        <v>834</v>
      </c>
      <c r="I301" s="49" t="s">
        <v>835</v>
      </c>
    </row>
    <row r="302" customFormat="false" ht="15" hidden="false" customHeight="false" outlineLevel="0" collapsed="false">
      <c r="A302" s="49" t="n">
        <v>9</v>
      </c>
      <c r="B302" s="49" t="s">
        <v>218</v>
      </c>
      <c r="C302" s="49" t="n">
        <v>2010</v>
      </c>
      <c r="D302" s="54" t="n">
        <v>1953.45</v>
      </c>
      <c r="E302" s="55" t="n">
        <v>1171</v>
      </c>
      <c r="G302" s="49" t="n">
        <v>301</v>
      </c>
      <c r="H302" s="49" t="s">
        <v>836</v>
      </c>
      <c r="I302" s="49" t="s">
        <v>837</v>
      </c>
    </row>
    <row r="303" customFormat="false" ht="15" hidden="false" customHeight="false" outlineLevel="0" collapsed="false">
      <c r="A303" s="49" t="n">
        <v>9</v>
      </c>
      <c r="B303" s="49" t="s">
        <v>218</v>
      </c>
      <c r="C303" s="49" t="n">
        <v>2011</v>
      </c>
      <c r="D303" s="54" t="n">
        <v>1108.4</v>
      </c>
      <c r="E303" s="55" t="n">
        <v>630</v>
      </c>
      <c r="G303" s="49" t="n">
        <v>302</v>
      </c>
      <c r="H303" s="49" t="s">
        <v>838</v>
      </c>
      <c r="I303" s="49" t="s">
        <v>839</v>
      </c>
    </row>
    <row r="304" customFormat="false" ht="15" hidden="false" customHeight="false" outlineLevel="0" collapsed="false">
      <c r="A304" s="49" t="n">
        <v>9</v>
      </c>
      <c r="B304" s="49" t="s">
        <v>197</v>
      </c>
      <c r="C304" s="49" t="n">
        <v>2010</v>
      </c>
      <c r="D304" s="54" t="n">
        <v>136.5</v>
      </c>
      <c r="E304" s="55" t="n">
        <v>70</v>
      </c>
      <c r="G304" s="49" t="n">
        <v>303</v>
      </c>
      <c r="H304" s="49" t="s">
        <v>840</v>
      </c>
      <c r="I304" s="49" t="s">
        <v>841</v>
      </c>
    </row>
    <row r="305" customFormat="false" ht="15" hidden="false" customHeight="false" outlineLevel="0" collapsed="false">
      <c r="A305" s="49" t="n">
        <v>9</v>
      </c>
      <c r="B305" s="49" t="s">
        <v>197</v>
      </c>
      <c r="C305" s="49" t="n">
        <v>2011</v>
      </c>
      <c r="D305" s="54" t="n">
        <v>122.2</v>
      </c>
      <c r="E305" s="55" t="n">
        <v>60</v>
      </c>
      <c r="G305" s="49" t="n">
        <v>304</v>
      </c>
      <c r="H305" s="49" t="s">
        <v>842</v>
      </c>
      <c r="I305" s="49" t="s">
        <v>843</v>
      </c>
    </row>
    <row r="306" customFormat="false" ht="15" hidden="false" customHeight="false" outlineLevel="0" collapsed="false">
      <c r="A306" s="49" t="n">
        <v>9</v>
      </c>
      <c r="B306" s="49" t="s">
        <v>215</v>
      </c>
      <c r="C306" s="49" t="n">
        <v>2010</v>
      </c>
      <c r="D306" s="54" t="n">
        <v>39</v>
      </c>
      <c r="E306" s="55" t="n">
        <v>20</v>
      </c>
      <c r="G306" s="49" t="n">
        <v>305</v>
      </c>
      <c r="H306" s="49" t="s">
        <v>844</v>
      </c>
      <c r="I306" s="49" t="s">
        <v>845</v>
      </c>
    </row>
    <row r="307" customFormat="false" ht="15" hidden="false" customHeight="false" outlineLevel="0" collapsed="false">
      <c r="A307" s="49" t="n">
        <v>9</v>
      </c>
      <c r="B307" s="49" t="s">
        <v>215</v>
      </c>
      <c r="C307" s="49" t="n">
        <v>2011</v>
      </c>
      <c r="D307" s="54" t="n">
        <v>41.6</v>
      </c>
      <c r="E307" s="55" t="n">
        <v>20</v>
      </c>
      <c r="G307" s="49" t="n">
        <v>306</v>
      </c>
      <c r="H307" s="49" t="s">
        <v>846</v>
      </c>
      <c r="I307" s="49" t="s">
        <v>847</v>
      </c>
    </row>
    <row r="308" customFormat="false" ht="15" hidden="false" customHeight="false" outlineLevel="0" collapsed="false">
      <c r="A308" s="49" t="n">
        <v>9</v>
      </c>
      <c r="B308" s="49" t="s">
        <v>196</v>
      </c>
      <c r="C308" s="49" t="n">
        <v>2010</v>
      </c>
      <c r="D308" s="54" t="n">
        <v>19.5</v>
      </c>
      <c r="E308" s="55" t="n">
        <v>10</v>
      </c>
      <c r="G308" s="49" t="n">
        <v>307</v>
      </c>
      <c r="H308" s="49" t="s">
        <v>848</v>
      </c>
      <c r="I308" s="49" t="s">
        <v>849</v>
      </c>
    </row>
    <row r="309" customFormat="false" ht="15" hidden="false" customHeight="false" outlineLevel="0" collapsed="false">
      <c r="A309" s="49" t="n">
        <v>9</v>
      </c>
      <c r="B309" s="49" t="s">
        <v>196</v>
      </c>
      <c r="C309" s="49" t="n">
        <v>2011</v>
      </c>
      <c r="D309" s="54" t="n">
        <v>40.3</v>
      </c>
      <c r="E309" s="55" t="n">
        <v>20</v>
      </c>
      <c r="G309" s="49" t="n">
        <v>308</v>
      </c>
      <c r="H309" s="49" t="s">
        <v>850</v>
      </c>
      <c r="I309" s="49" t="s">
        <v>851</v>
      </c>
    </row>
    <row r="310" customFormat="false" ht="15" hidden="false" customHeight="false" outlineLevel="0" collapsed="false">
      <c r="A310" s="49" t="n">
        <v>9</v>
      </c>
      <c r="B310" s="49" t="s">
        <v>189</v>
      </c>
      <c r="C310" s="49" t="n">
        <v>2010</v>
      </c>
      <c r="D310" s="54" t="n">
        <v>30962.57</v>
      </c>
      <c r="E310" s="55" t="n">
        <v>16234</v>
      </c>
      <c r="G310" s="49" t="n">
        <v>309</v>
      </c>
      <c r="H310" s="49" t="s">
        <v>852</v>
      </c>
      <c r="I310" s="49" t="s">
        <v>853</v>
      </c>
    </row>
    <row r="311" customFormat="false" ht="15" hidden="false" customHeight="false" outlineLevel="0" collapsed="false">
      <c r="A311" s="49" t="n">
        <v>9</v>
      </c>
      <c r="B311" s="49" t="s">
        <v>189</v>
      </c>
      <c r="C311" s="49" t="n">
        <v>2011</v>
      </c>
      <c r="D311" s="54" t="n">
        <v>36779.73</v>
      </c>
      <c r="E311" s="55" t="n">
        <v>18458</v>
      </c>
      <c r="G311" s="49" t="n">
        <v>310</v>
      </c>
      <c r="H311" s="49" t="s">
        <v>854</v>
      </c>
      <c r="I311" s="49" t="s">
        <v>855</v>
      </c>
    </row>
    <row r="312" customFormat="false" ht="15" hidden="false" customHeight="false" outlineLevel="0" collapsed="false">
      <c r="A312" s="49" t="n">
        <v>10</v>
      </c>
      <c r="B312" s="49" t="s">
        <v>221</v>
      </c>
      <c r="C312" s="49" t="n">
        <v>2011</v>
      </c>
      <c r="D312" s="54" t="n">
        <v>61.2</v>
      </c>
      <c r="E312" s="55" t="n">
        <v>24</v>
      </c>
      <c r="G312" s="49" t="n">
        <v>311</v>
      </c>
      <c r="H312" s="49" t="s">
        <v>856</v>
      </c>
      <c r="I312" s="49" t="s">
        <v>857</v>
      </c>
    </row>
    <row r="313" customFormat="false" ht="15" hidden="false" customHeight="false" outlineLevel="0" collapsed="false">
      <c r="A313" s="49" t="n">
        <v>10</v>
      </c>
      <c r="B313" s="49" t="s">
        <v>202</v>
      </c>
      <c r="C313" s="49" t="n">
        <v>2009</v>
      </c>
      <c r="D313" s="54" t="n">
        <v>1008</v>
      </c>
      <c r="E313" s="55" t="n">
        <v>480</v>
      </c>
      <c r="G313" s="49" t="n">
        <v>312</v>
      </c>
      <c r="H313" s="49" t="s">
        <v>858</v>
      </c>
      <c r="I313" s="49" t="s">
        <v>859</v>
      </c>
    </row>
    <row r="314" customFormat="false" ht="15" hidden="false" customHeight="false" outlineLevel="0" collapsed="false">
      <c r="A314" s="49" t="n">
        <v>10</v>
      </c>
      <c r="B314" s="49" t="s">
        <v>222</v>
      </c>
      <c r="C314" s="49" t="n">
        <v>2010</v>
      </c>
      <c r="D314" s="54" t="n">
        <v>183.6</v>
      </c>
      <c r="E314" s="55" t="n">
        <v>72</v>
      </c>
      <c r="G314" s="49" t="n">
        <v>313</v>
      </c>
      <c r="H314" s="49" t="s">
        <v>860</v>
      </c>
      <c r="I314" s="49" t="s">
        <v>861</v>
      </c>
    </row>
    <row r="315" customFormat="false" ht="15" hidden="false" customHeight="false" outlineLevel="0" collapsed="false">
      <c r="A315" s="49" t="n">
        <v>10</v>
      </c>
      <c r="B315" s="49" t="s">
        <v>222</v>
      </c>
      <c r="C315" s="49" t="n">
        <v>2011</v>
      </c>
      <c r="D315" s="54" t="n">
        <v>244.8</v>
      </c>
      <c r="E315" s="55" t="n">
        <v>96</v>
      </c>
      <c r="G315" s="49" t="n">
        <v>314</v>
      </c>
      <c r="H315" s="49" t="s">
        <v>862</v>
      </c>
      <c r="I315" s="49" t="s">
        <v>863</v>
      </c>
    </row>
    <row r="316" customFormat="false" ht="15" hidden="false" customHeight="false" outlineLevel="0" collapsed="false">
      <c r="A316" s="49" t="n">
        <v>10</v>
      </c>
      <c r="B316" s="49" t="s">
        <v>191</v>
      </c>
      <c r="C316" s="49" t="n">
        <v>2011</v>
      </c>
      <c r="D316" s="54" t="n">
        <v>15.3</v>
      </c>
      <c r="E316" s="55" t="n">
        <v>6</v>
      </c>
      <c r="G316" s="49" t="n">
        <v>315</v>
      </c>
      <c r="H316" s="49" t="s">
        <v>864</v>
      </c>
      <c r="I316" s="49" t="s">
        <v>865</v>
      </c>
    </row>
    <row r="317" customFormat="false" ht="15" hidden="false" customHeight="false" outlineLevel="0" collapsed="false">
      <c r="A317" s="49" t="n">
        <v>10</v>
      </c>
      <c r="B317" s="49" t="s">
        <v>205</v>
      </c>
      <c r="C317" s="49" t="n">
        <v>2011</v>
      </c>
      <c r="D317" s="54" t="n">
        <v>35.7</v>
      </c>
      <c r="E317" s="55" t="n">
        <v>14</v>
      </c>
      <c r="G317" s="49" t="n">
        <v>316</v>
      </c>
      <c r="H317" s="49" t="s">
        <v>866</v>
      </c>
      <c r="I317" s="49" t="s">
        <v>867</v>
      </c>
    </row>
    <row r="318" customFormat="false" ht="15" hidden="false" customHeight="false" outlineLevel="0" collapsed="false">
      <c r="A318" s="49" t="n">
        <v>10</v>
      </c>
      <c r="B318" s="49" t="s">
        <v>206</v>
      </c>
      <c r="C318" s="49" t="n">
        <v>2010</v>
      </c>
      <c r="D318" s="54" t="n">
        <v>153</v>
      </c>
      <c r="E318" s="55" t="n">
        <v>60</v>
      </c>
      <c r="G318" s="49" t="n">
        <v>317</v>
      </c>
      <c r="H318" s="49" t="s">
        <v>868</v>
      </c>
      <c r="I318" s="49" t="s">
        <v>869</v>
      </c>
    </row>
    <row r="319" customFormat="false" ht="15" hidden="false" customHeight="false" outlineLevel="0" collapsed="false">
      <c r="A319" s="49" t="n">
        <v>10</v>
      </c>
      <c r="B319" s="49" t="s">
        <v>206</v>
      </c>
      <c r="C319" s="49" t="n">
        <v>2011</v>
      </c>
      <c r="D319" s="54" t="n">
        <v>183.6</v>
      </c>
      <c r="E319" s="55" t="n">
        <v>72</v>
      </c>
      <c r="G319" s="49" t="n">
        <v>318</v>
      </c>
      <c r="H319" s="49" t="s">
        <v>870</v>
      </c>
      <c r="I319" s="49" t="s">
        <v>871</v>
      </c>
    </row>
    <row r="320" customFormat="false" ht="15" hidden="false" customHeight="false" outlineLevel="0" collapsed="false">
      <c r="A320" s="49" t="n">
        <v>10</v>
      </c>
      <c r="B320" s="49" t="s">
        <v>209</v>
      </c>
      <c r="C320" s="49" t="n">
        <v>2010</v>
      </c>
      <c r="D320" s="54" t="n">
        <v>15.3</v>
      </c>
      <c r="E320" s="55" t="n">
        <v>6</v>
      </c>
      <c r="G320" s="49" t="n">
        <v>319</v>
      </c>
      <c r="H320" s="49" t="s">
        <v>872</v>
      </c>
      <c r="I320" s="49" t="s">
        <v>873</v>
      </c>
    </row>
    <row r="321" customFormat="false" ht="15" hidden="false" customHeight="false" outlineLevel="0" collapsed="false">
      <c r="A321" s="49" t="n">
        <v>10</v>
      </c>
      <c r="B321" s="49" t="s">
        <v>220</v>
      </c>
      <c r="C321" s="49" t="n">
        <v>2010</v>
      </c>
      <c r="D321" s="54" t="n">
        <v>61.2</v>
      </c>
      <c r="E321" s="55" t="n">
        <v>24</v>
      </c>
      <c r="G321" s="49" t="n">
        <v>320</v>
      </c>
      <c r="H321" s="49" t="s">
        <v>874</v>
      </c>
      <c r="I321" s="49" t="s">
        <v>875</v>
      </c>
    </row>
    <row r="322" customFormat="false" ht="15" hidden="false" customHeight="false" outlineLevel="0" collapsed="false">
      <c r="A322" s="49" t="n">
        <v>10</v>
      </c>
      <c r="B322" s="49" t="s">
        <v>218</v>
      </c>
      <c r="C322" s="49" t="n">
        <v>2010</v>
      </c>
      <c r="D322" s="54" t="n">
        <v>30.6</v>
      </c>
      <c r="E322" s="55" t="n">
        <v>12</v>
      </c>
      <c r="G322" s="49" t="n">
        <v>321</v>
      </c>
      <c r="H322" s="49" t="s">
        <v>876</v>
      </c>
      <c r="I322" s="49" t="s">
        <v>877</v>
      </c>
    </row>
    <row r="323" customFormat="false" ht="15" hidden="false" customHeight="false" outlineLevel="0" collapsed="false">
      <c r="A323" s="49" t="n">
        <v>10</v>
      </c>
      <c r="B323" s="49" t="s">
        <v>218</v>
      </c>
      <c r="C323" s="49" t="n">
        <v>2011</v>
      </c>
      <c r="D323" s="54" t="n">
        <v>252</v>
      </c>
      <c r="E323" s="55" t="n">
        <v>120</v>
      </c>
      <c r="G323" s="49" t="n">
        <v>322</v>
      </c>
      <c r="H323" s="49" t="s">
        <v>878</v>
      </c>
      <c r="I323" s="49" t="s">
        <v>879</v>
      </c>
    </row>
    <row r="324" customFormat="false" ht="15" hidden="false" customHeight="false" outlineLevel="0" collapsed="false">
      <c r="A324" s="49" t="n">
        <v>10</v>
      </c>
      <c r="B324" s="49" t="s">
        <v>193</v>
      </c>
      <c r="C324" s="49" t="n">
        <v>2011</v>
      </c>
      <c r="D324" s="54" t="n">
        <v>15.3</v>
      </c>
      <c r="E324" s="55" t="n">
        <v>6</v>
      </c>
      <c r="G324" s="49" t="n">
        <v>323</v>
      </c>
      <c r="H324" s="49" t="s">
        <v>880</v>
      </c>
      <c r="I324" s="49" t="s">
        <v>881</v>
      </c>
    </row>
    <row r="325" customFormat="false" ht="15" hidden="false" customHeight="false" outlineLevel="0" collapsed="false">
      <c r="A325" s="49" t="n">
        <v>10</v>
      </c>
      <c r="B325" s="49" t="s">
        <v>197</v>
      </c>
      <c r="C325" s="49" t="n">
        <v>2010</v>
      </c>
      <c r="D325" s="54" t="n">
        <v>30.6</v>
      </c>
      <c r="E325" s="55" t="n">
        <v>12</v>
      </c>
      <c r="G325" s="49" t="n">
        <v>324</v>
      </c>
      <c r="H325" s="49" t="s">
        <v>882</v>
      </c>
      <c r="I325" s="49" t="s">
        <v>883</v>
      </c>
    </row>
    <row r="326" customFormat="false" ht="15" hidden="false" customHeight="false" outlineLevel="0" collapsed="false">
      <c r="A326" s="49" t="n">
        <v>10</v>
      </c>
      <c r="B326" s="49" t="s">
        <v>197</v>
      </c>
      <c r="C326" s="49" t="n">
        <v>2011</v>
      </c>
      <c r="D326" s="54" t="n">
        <v>15.3</v>
      </c>
      <c r="E326" s="55" t="n">
        <v>6</v>
      </c>
      <c r="G326" s="49" t="n">
        <v>325</v>
      </c>
      <c r="H326" s="49" t="s">
        <v>884</v>
      </c>
      <c r="I326" s="49" t="s">
        <v>885</v>
      </c>
    </row>
    <row r="327" customFormat="false" ht="15" hidden="false" customHeight="false" outlineLevel="0" collapsed="false">
      <c r="A327" s="49" t="n">
        <v>10</v>
      </c>
      <c r="B327" s="49" t="s">
        <v>196</v>
      </c>
      <c r="C327" s="49" t="n">
        <v>2010</v>
      </c>
      <c r="D327" s="54" t="n">
        <v>193.8</v>
      </c>
      <c r="E327" s="55" t="n">
        <v>76</v>
      </c>
      <c r="G327" s="49" t="n">
        <v>326</v>
      </c>
      <c r="H327" s="49" t="s">
        <v>886</v>
      </c>
      <c r="I327" s="49" t="s">
        <v>887</v>
      </c>
    </row>
    <row r="328" customFormat="false" ht="15" hidden="false" customHeight="false" outlineLevel="0" collapsed="false">
      <c r="A328" s="49" t="n">
        <v>10</v>
      </c>
      <c r="B328" s="49" t="s">
        <v>196</v>
      </c>
      <c r="C328" s="49" t="n">
        <v>2011</v>
      </c>
      <c r="D328" s="54" t="n">
        <v>30.6</v>
      </c>
      <c r="E328" s="55" t="n">
        <v>12</v>
      </c>
      <c r="G328" s="49" t="n">
        <v>327</v>
      </c>
      <c r="H328" s="49" t="s">
        <v>888</v>
      </c>
      <c r="I328" s="49" t="s">
        <v>889</v>
      </c>
    </row>
    <row r="329" customFormat="false" ht="15" hidden="false" customHeight="false" outlineLevel="0" collapsed="false">
      <c r="A329" s="49" t="n">
        <v>10</v>
      </c>
      <c r="B329" s="49" t="s">
        <v>210</v>
      </c>
      <c r="C329" s="49" t="n">
        <v>2010</v>
      </c>
      <c r="D329" s="54" t="n">
        <v>30.6</v>
      </c>
      <c r="E329" s="55" t="n">
        <v>12</v>
      </c>
      <c r="G329" s="49" t="n">
        <v>328</v>
      </c>
      <c r="H329" s="49" t="s">
        <v>890</v>
      </c>
      <c r="I329" s="49" t="s">
        <v>891</v>
      </c>
    </row>
    <row r="330" customFormat="false" ht="15" hidden="false" customHeight="false" outlineLevel="0" collapsed="false">
      <c r="A330" s="49" t="n">
        <v>10</v>
      </c>
      <c r="B330" s="49" t="s">
        <v>198</v>
      </c>
      <c r="C330" s="49" t="n">
        <v>2010</v>
      </c>
      <c r="D330" s="54" t="n">
        <v>61.2</v>
      </c>
      <c r="E330" s="55" t="n">
        <v>24</v>
      </c>
      <c r="G330" s="49" t="n">
        <v>329</v>
      </c>
      <c r="H330" s="49" t="s">
        <v>892</v>
      </c>
      <c r="I330" s="49" t="s">
        <v>893</v>
      </c>
    </row>
    <row r="331" customFormat="false" ht="15" hidden="false" customHeight="false" outlineLevel="0" collapsed="false">
      <c r="A331" s="49" t="n">
        <v>10</v>
      </c>
      <c r="B331" s="49" t="s">
        <v>198</v>
      </c>
      <c r="C331" s="49" t="n">
        <v>2011</v>
      </c>
      <c r="D331" s="54" t="n">
        <v>45.9</v>
      </c>
      <c r="E331" s="55" t="n">
        <v>18</v>
      </c>
      <c r="G331" s="49" t="n">
        <v>330</v>
      </c>
      <c r="H331" s="49" t="s">
        <v>894</v>
      </c>
      <c r="I331" s="49" t="s">
        <v>895</v>
      </c>
    </row>
    <row r="332" customFormat="false" ht="15" hidden="false" customHeight="false" outlineLevel="0" collapsed="false">
      <c r="A332" s="49" t="n">
        <v>10</v>
      </c>
      <c r="B332" s="49" t="s">
        <v>189</v>
      </c>
      <c r="C332" s="49" t="n">
        <v>2009</v>
      </c>
      <c r="D332" s="54" t="n">
        <v>3341.63</v>
      </c>
      <c r="E332" s="55" t="n">
        <v>1425</v>
      </c>
      <c r="G332" s="49" t="n">
        <v>331</v>
      </c>
      <c r="H332" s="49" t="s">
        <v>896</v>
      </c>
      <c r="I332" s="49" t="s">
        <v>897</v>
      </c>
    </row>
    <row r="333" customFormat="false" ht="15" hidden="false" customHeight="false" outlineLevel="0" collapsed="false">
      <c r="A333" s="49" t="n">
        <v>10</v>
      </c>
      <c r="B333" s="49" t="s">
        <v>189</v>
      </c>
      <c r="C333" s="49" t="n">
        <v>2010</v>
      </c>
      <c r="D333" s="54" t="n">
        <v>46184.7</v>
      </c>
      <c r="E333" s="55" t="n">
        <v>12712</v>
      </c>
      <c r="G333" s="49" t="n">
        <v>332</v>
      </c>
      <c r="H333" s="49" t="s">
        <v>898</v>
      </c>
      <c r="I333" s="49" t="s">
        <v>899</v>
      </c>
    </row>
    <row r="334" customFormat="false" ht="15" hidden="false" customHeight="false" outlineLevel="0" collapsed="false">
      <c r="A334" s="49" t="n">
        <v>10</v>
      </c>
      <c r="B334" s="49" t="s">
        <v>189</v>
      </c>
      <c r="C334" s="49" t="n">
        <v>2011</v>
      </c>
      <c r="D334" s="54" t="n">
        <v>18773.47</v>
      </c>
      <c r="E334" s="55" t="n">
        <v>6738</v>
      </c>
      <c r="G334" s="49" t="n">
        <v>333</v>
      </c>
      <c r="H334" s="49" t="s">
        <v>900</v>
      </c>
      <c r="I334" s="49" t="s">
        <v>901</v>
      </c>
    </row>
    <row r="335" customFormat="false" ht="15" hidden="false" customHeight="false" outlineLevel="0" collapsed="false">
      <c r="A335" s="49" t="n">
        <v>10</v>
      </c>
      <c r="B335" s="49" t="s">
        <v>194</v>
      </c>
      <c r="C335" s="49" t="n">
        <v>2011</v>
      </c>
      <c r="D335" s="54" t="n">
        <v>2.55</v>
      </c>
      <c r="E335" s="55" t="n">
        <v>1</v>
      </c>
      <c r="G335" s="49" t="n">
        <v>334</v>
      </c>
      <c r="H335" s="49" t="s">
        <v>902</v>
      </c>
      <c r="I335" s="49" t="s">
        <v>903</v>
      </c>
    </row>
    <row r="336" customFormat="false" ht="15" hidden="false" customHeight="false" outlineLevel="0" collapsed="false">
      <c r="A336" s="49" t="n">
        <v>11</v>
      </c>
      <c r="B336" s="49" t="s">
        <v>203</v>
      </c>
      <c r="C336" s="49" t="n">
        <v>2010</v>
      </c>
      <c r="D336" s="54" t="n">
        <v>132</v>
      </c>
      <c r="E336" s="55" t="n">
        <v>80</v>
      </c>
      <c r="G336" s="49" t="n">
        <v>335</v>
      </c>
      <c r="H336" s="49" t="s">
        <v>904</v>
      </c>
      <c r="I336" s="49" t="s">
        <v>905</v>
      </c>
    </row>
    <row r="337" customFormat="false" ht="15" hidden="false" customHeight="false" outlineLevel="0" collapsed="false">
      <c r="A337" s="49" t="n">
        <v>11</v>
      </c>
      <c r="B337" s="49" t="s">
        <v>203</v>
      </c>
      <c r="C337" s="49" t="n">
        <v>2011</v>
      </c>
      <c r="D337" s="54" t="n">
        <v>405.5</v>
      </c>
      <c r="E337" s="55" t="n">
        <v>270</v>
      </c>
      <c r="G337" s="49" t="n">
        <v>336</v>
      </c>
      <c r="H337" s="49" t="s">
        <v>906</v>
      </c>
      <c r="I337" s="49" t="s">
        <v>907</v>
      </c>
    </row>
    <row r="338" customFormat="false" ht="15" hidden="false" customHeight="false" outlineLevel="0" collapsed="false">
      <c r="A338" s="49" t="n">
        <v>11</v>
      </c>
      <c r="B338" s="49" t="s">
        <v>199</v>
      </c>
      <c r="C338" s="49" t="n">
        <v>2010</v>
      </c>
      <c r="D338" s="54" t="n">
        <v>49.5</v>
      </c>
      <c r="E338" s="55" t="n">
        <v>30</v>
      </c>
      <c r="G338" s="49" t="n">
        <v>337</v>
      </c>
      <c r="H338" s="49" t="s">
        <v>908</v>
      </c>
      <c r="I338" s="49" t="s">
        <v>909</v>
      </c>
    </row>
    <row r="339" customFormat="false" ht="15" hidden="false" customHeight="false" outlineLevel="0" collapsed="false">
      <c r="A339" s="49" t="n">
        <v>11</v>
      </c>
      <c r="B339" s="49" t="s">
        <v>201</v>
      </c>
      <c r="C339" s="49" t="n">
        <v>2010</v>
      </c>
      <c r="D339" s="54" t="n">
        <v>165</v>
      </c>
      <c r="E339" s="55" t="n">
        <v>100</v>
      </c>
      <c r="G339" s="49" t="n">
        <v>338</v>
      </c>
      <c r="H339" s="49" t="s">
        <v>910</v>
      </c>
      <c r="I339" s="49" t="s">
        <v>911</v>
      </c>
    </row>
    <row r="340" customFormat="false" ht="15" hidden="false" customHeight="false" outlineLevel="0" collapsed="false">
      <c r="A340" s="49" t="n">
        <v>11</v>
      </c>
      <c r="B340" s="49" t="s">
        <v>201</v>
      </c>
      <c r="C340" s="49" t="n">
        <v>2011</v>
      </c>
      <c r="D340" s="54" t="n">
        <v>231</v>
      </c>
      <c r="E340" s="55" t="n">
        <v>140</v>
      </c>
      <c r="G340" s="49" t="n">
        <v>339</v>
      </c>
      <c r="H340" s="49" t="s">
        <v>912</v>
      </c>
      <c r="I340" s="49" t="s">
        <v>913</v>
      </c>
    </row>
    <row r="341" customFormat="false" ht="15" hidden="false" customHeight="false" outlineLevel="0" collapsed="false">
      <c r="A341" s="49" t="n">
        <v>11</v>
      </c>
      <c r="B341" s="49" t="s">
        <v>223</v>
      </c>
      <c r="C341" s="49" t="n">
        <v>2010</v>
      </c>
      <c r="D341" s="54" t="n">
        <v>49.5</v>
      </c>
      <c r="E341" s="55" t="n">
        <v>30</v>
      </c>
      <c r="G341" s="49" t="n">
        <v>340</v>
      </c>
      <c r="H341" s="49" t="s">
        <v>914</v>
      </c>
      <c r="I341" s="49" t="s">
        <v>915</v>
      </c>
    </row>
    <row r="342" customFormat="false" ht="15" hidden="false" customHeight="false" outlineLevel="0" collapsed="false">
      <c r="A342" s="49" t="n">
        <v>11</v>
      </c>
      <c r="B342" s="49" t="s">
        <v>223</v>
      </c>
      <c r="C342" s="49" t="n">
        <v>2011</v>
      </c>
      <c r="D342" s="54" t="n">
        <v>115.5</v>
      </c>
      <c r="E342" s="55" t="n">
        <v>70</v>
      </c>
      <c r="G342" s="49" t="n">
        <v>341</v>
      </c>
      <c r="H342" s="49" t="s">
        <v>916</v>
      </c>
      <c r="I342" s="49" t="s">
        <v>917</v>
      </c>
    </row>
    <row r="343" customFormat="false" ht="15" hidden="false" customHeight="false" outlineLevel="0" collapsed="false">
      <c r="A343" s="49" t="n">
        <v>11</v>
      </c>
      <c r="B343" s="49" t="s">
        <v>200</v>
      </c>
      <c r="C343" s="49" t="n">
        <v>2011</v>
      </c>
      <c r="D343" s="54" t="n">
        <v>1.65</v>
      </c>
      <c r="E343" s="55" t="n">
        <v>1</v>
      </c>
      <c r="G343" s="49" t="n">
        <v>342</v>
      </c>
      <c r="H343" s="49" t="s">
        <v>918</v>
      </c>
      <c r="I343" s="49" t="s">
        <v>919</v>
      </c>
    </row>
    <row r="344" customFormat="false" ht="15" hidden="false" customHeight="false" outlineLevel="0" collapsed="false">
      <c r="A344" s="49" t="n">
        <v>11</v>
      </c>
      <c r="B344" s="49" t="s">
        <v>222</v>
      </c>
      <c r="C344" s="49" t="n">
        <v>2009</v>
      </c>
      <c r="D344" s="54" t="n">
        <v>145</v>
      </c>
      <c r="E344" s="55" t="n">
        <v>100</v>
      </c>
      <c r="G344" s="49" t="n">
        <v>343</v>
      </c>
      <c r="H344" s="49" t="s">
        <v>920</v>
      </c>
      <c r="I344" s="49" t="s">
        <v>921</v>
      </c>
    </row>
    <row r="345" customFormat="false" ht="15" hidden="false" customHeight="false" outlineLevel="0" collapsed="false">
      <c r="A345" s="49" t="n">
        <v>11</v>
      </c>
      <c r="B345" s="49" t="s">
        <v>222</v>
      </c>
      <c r="C345" s="49" t="n">
        <v>2010</v>
      </c>
      <c r="D345" s="54" t="n">
        <v>1312</v>
      </c>
      <c r="E345" s="55" t="n">
        <v>880</v>
      </c>
      <c r="G345" s="49" t="n">
        <v>344</v>
      </c>
      <c r="H345" s="49" t="s">
        <v>922</v>
      </c>
      <c r="I345" s="49" t="s">
        <v>923</v>
      </c>
    </row>
    <row r="346" customFormat="false" ht="15" hidden="false" customHeight="false" outlineLevel="0" collapsed="false">
      <c r="A346" s="49" t="n">
        <v>11</v>
      </c>
      <c r="B346" s="49" t="s">
        <v>222</v>
      </c>
      <c r="C346" s="49" t="n">
        <v>2011</v>
      </c>
      <c r="D346" s="54" t="n">
        <v>732</v>
      </c>
      <c r="E346" s="55" t="n">
        <v>480</v>
      </c>
      <c r="G346" s="49" t="n">
        <v>345</v>
      </c>
      <c r="H346" s="49" t="s">
        <v>924</v>
      </c>
      <c r="I346" s="49" t="s">
        <v>925</v>
      </c>
    </row>
    <row r="347" customFormat="false" ht="15" hidden="false" customHeight="false" outlineLevel="0" collapsed="false">
      <c r="A347" s="49" t="n">
        <v>11</v>
      </c>
      <c r="B347" s="49" t="s">
        <v>205</v>
      </c>
      <c r="C347" s="49" t="n">
        <v>2010</v>
      </c>
      <c r="D347" s="54" t="n">
        <v>1024.45</v>
      </c>
      <c r="E347" s="55" t="n">
        <v>633</v>
      </c>
      <c r="G347" s="49" t="n">
        <v>346</v>
      </c>
      <c r="H347" s="49" t="s">
        <v>926</v>
      </c>
      <c r="I347" s="49" t="s">
        <v>927</v>
      </c>
    </row>
    <row r="348" customFormat="false" ht="15" hidden="false" customHeight="false" outlineLevel="0" collapsed="false">
      <c r="A348" s="49" t="n">
        <v>11</v>
      </c>
      <c r="B348" s="49" t="s">
        <v>205</v>
      </c>
      <c r="C348" s="49" t="n">
        <v>2011</v>
      </c>
      <c r="D348" s="54" t="n">
        <v>1420.65</v>
      </c>
      <c r="E348" s="55" t="n">
        <v>861</v>
      </c>
      <c r="G348" s="49" t="n">
        <v>347</v>
      </c>
      <c r="H348" s="49" t="s">
        <v>928</v>
      </c>
      <c r="I348" s="49" t="s">
        <v>929</v>
      </c>
    </row>
    <row r="349" customFormat="false" ht="15" hidden="false" customHeight="false" outlineLevel="0" collapsed="false">
      <c r="A349" s="49" t="n">
        <v>11</v>
      </c>
      <c r="B349" s="49" t="s">
        <v>206</v>
      </c>
      <c r="C349" s="49" t="n">
        <v>2010</v>
      </c>
      <c r="D349" s="54" t="n">
        <v>330</v>
      </c>
      <c r="E349" s="55" t="n">
        <v>200</v>
      </c>
      <c r="G349" s="49" t="n">
        <v>348</v>
      </c>
      <c r="H349" s="49" t="s">
        <v>930</v>
      </c>
      <c r="I349" s="49" t="s">
        <v>931</v>
      </c>
    </row>
    <row r="350" customFormat="false" ht="15" hidden="false" customHeight="false" outlineLevel="0" collapsed="false">
      <c r="A350" s="49" t="n">
        <v>11</v>
      </c>
      <c r="B350" s="49" t="s">
        <v>206</v>
      </c>
      <c r="C350" s="49" t="n">
        <v>2011</v>
      </c>
      <c r="D350" s="54" t="n">
        <v>496.45</v>
      </c>
      <c r="E350" s="55" t="n">
        <v>313</v>
      </c>
      <c r="G350" s="49" t="n">
        <v>349</v>
      </c>
      <c r="H350" s="49" t="s">
        <v>932</v>
      </c>
      <c r="I350" s="49" t="s">
        <v>933</v>
      </c>
    </row>
    <row r="351" customFormat="false" ht="15" hidden="false" customHeight="false" outlineLevel="0" collapsed="false">
      <c r="A351" s="49" t="n">
        <v>11</v>
      </c>
      <c r="B351" s="49" t="s">
        <v>209</v>
      </c>
      <c r="C351" s="49" t="n">
        <v>2010</v>
      </c>
      <c r="D351" s="54" t="n">
        <v>33</v>
      </c>
      <c r="E351" s="55" t="n">
        <v>20</v>
      </c>
      <c r="G351" s="49" t="n">
        <v>350</v>
      </c>
      <c r="H351" s="49" t="s">
        <v>934</v>
      </c>
      <c r="I351" s="49" t="s">
        <v>935</v>
      </c>
    </row>
    <row r="352" customFormat="false" ht="15" hidden="false" customHeight="false" outlineLevel="0" collapsed="false">
      <c r="A352" s="49" t="n">
        <v>11</v>
      </c>
      <c r="B352" s="49" t="s">
        <v>209</v>
      </c>
      <c r="C352" s="49" t="n">
        <v>2011</v>
      </c>
      <c r="D352" s="54" t="n">
        <v>16.5</v>
      </c>
      <c r="E352" s="55" t="n">
        <v>10</v>
      </c>
      <c r="G352" s="49" t="n">
        <v>351</v>
      </c>
      <c r="H352" s="49" t="s">
        <v>936</v>
      </c>
      <c r="I352" s="49" t="s">
        <v>937</v>
      </c>
    </row>
    <row r="353" customFormat="false" ht="15" hidden="false" customHeight="false" outlineLevel="0" collapsed="false">
      <c r="A353" s="49" t="n">
        <v>11</v>
      </c>
      <c r="B353" s="49" t="s">
        <v>234</v>
      </c>
      <c r="C353" s="49" t="n">
        <v>2010</v>
      </c>
      <c r="D353" s="54" t="n">
        <v>49.5</v>
      </c>
      <c r="E353" s="55" t="n">
        <v>30</v>
      </c>
      <c r="G353" s="49" t="n">
        <v>352</v>
      </c>
      <c r="H353" s="49" t="s">
        <v>938</v>
      </c>
      <c r="I353" s="49" t="s">
        <v>939</v>
      </c>
    </row>
    <row r="354" customFormat="false" ht="15" hidden="false" customHeight="false" outlineLevel="0" collapsed="false">
      <c r="A354" s="49" t="n">
        <v>11</v>
      </c>
      <c r="B354" s="49" t="s">
        <v>234</v>
      </c>
      <c r="C354" s="49" t="n">
        <v>2011</v>
      </c>
      <c r="D354" s="54" t="n">
        <v>16.5</v>
      </c>
      <c r="E354" s="55" t="n">
        <v>10</v>
      </c>
      <c r="G354" s="49" t="n">
        <v>353</v>
      </c>
      <c r="H354" s="49" t="s">
        <v>940</v>
      </c>
      <c r="I354" s="49" t="s">
        <v>941</v>
      </c>
    </row>
    <row r="355" customFormat="false" ht="15" hidden="false" customHeight="false" outlineLevel="0" collapsed="false">
      <c r="A355" s="49" t="n">
        <v>11</v>
      </c>
      <c r="B355" s="49" t="s">
        <v>192</v>
      </c>
      <c r="C355" s="49" t="n">
        <v>2010</v>
      </c>
      <c r="D355" s="54" t="n">
        <v>16.5</v>
      </c>
      <c r="E355" s="55" t="n">
        <v>10</v>
      </c>
      <c r="G355" s="49" t="n">
        <v>354</v>
      </c>
      <c r="H355" s="49" t="s">
        <v>942</v>
      </c>
      <c r="I355" s="49" t="s">
        <v>943</v>
      </c>
    </row>
    <row r="356" customFormat="false" ht="15" hidden="false" customHeight="false" outlineLevel="0" collapsed="false">
      <c r="A356" s="49" t="n">
        <v>11</v>
      </c>
      <c r="B356" s="49" t="s">
        <v>192</v>
      </c>
      <c r="C356" s="49" t="n">
        <v>2011</v>
      </c>
      <c r="D356" s="54" t="n">
        <v>33</v>
      </c>
      <c r="E356" s="55" t="n">
        <v>20</v>
      </c>
      <c r="G356" s="49" t="n">
        <v>355</v>
      </c>
      <c r="H356" s="49" t="s">
        <v>944</v>
      </c>
      <c r="I356" s="49" t="s">
        <v>945</v>
      </c>
    </row>
    <row r="357" customFormat="false" ht="15" hidden="false" customHeight="false" outlineLevel="0" collapsed="false">
      <c r="A357" s="49" t="n">
        <v>11</v>
      </c>
      <c r="B357" s="49" t="s">
        <v>217</v>
      </c>
      <c r="C357" s="49" t="n">
        <v>2010</v>
      </c>
      <c r="D357" s="54" t="n">
        <v>145</v>
      </c>
      <c r="E357" s="55" t="n">
        <v>100</v>
      </c>
      <c r="G357" s="49" t="n">
        <v>356</v>
      </c>
      <c r="H357" s="49" t="s">
        <v>946</v>
      </c>
      <c r="I357" s="49" t="s">
        <v>947</v>
      </c>
    </row>
    <row r="358" customFormat="false" ht="15" hidden="false" customHeight="false" outlineLevel="0" collapsed="false">
      <c r="A358" s="49" t="n">
        <v>11</v>
      </c>
      <c r="B358" s="49" t="s">
        <v>217</v>
      </c>
      <c r="C358" s="49" t="n">
        <v>2011</v>
      </c>
      <c r="D358" s="54" t="n">
        <v>226.05</v>
      </c>
      <c r="E358" s="55" t="n">
        <v>149</v>
      </c>
      <c r="G358" s="49" t="n">
        <v>357</v>
      </c>
      <c r="H358" s="49" t="s">
        <v>948</v>
      </c>
      <c r="I358" s="49" t="s">
        <v>949</v>
      </c>
    </row>
    <row r="359" customFormat="false" ht="15" hidden="false" customHeight="false" outlineLevel="0" collapsed="false">
      <c r="A359" s="49" t="n">
        <v>11</v>
      </c>
      <c r="B359" s="49" t="s">
        <v>218</v>
      </c>
      <c r="C359" s="49" t="n">
        <v>2010</v>
      </c>
      <c r="D359" s="54" t="n">
        <v>1631.5</v>
      </c>
      <c r="E359" s="55" t="n">
        <v>1110</v>
      </c>
      <c r="G359" s="49" t="n">
        <v>358</v>
      </c>
      <c r="H359" s="49" t="s">
        <v>950</v>
      </c>
      <c r="I359" s="49" t="s">
        <v>951</v>
      </c>
    </row>
    <row r="360" customFormat="false" ht="15" hidden="false" customHeight="false" outlineLevel="0" collapsed="false">
      <c r="A360" s="49" t="n">
        <v>11</v>
      </c>
      <c r="B360" s="49" t="s">
        <v>218</v>
      </c>
      <c r="C360" s="49" t="n">
        <v>2011</v>
      </c>
      <c r="D360" s="54" t="n">
        <v>1885</v>
      </c>
      <c r="E360" s="55" t="n">
        <v>1300</v>
      </c>
      <c r="G360" s="49" t="n">
        <v>359</v>
      </c>
      <c r="H360" s="49" t="s">
        <v>952</v>
      </c>
      <c r="I360" s="49" t="s">
        <v>953</v>
      </c>
    </row>
    <row r="361" customFormat="false" ht="15" hidden="false" customHeight="false" outlineLevel="0" collapsed="false">
      <c r="A361" s="49" t="n">
        <v>11</v>
      </c>
      <c r="B361" s="49" t="s">
        <v>197</v>
      </c>
      <c r="C361" s="49" t="n">
        <v>2009</v>
      </c>
      <c r="D361" s="54" t="n">
        <v>161.5</v>
      </c>
      <c r="E361" s="55" t="n">
        <v>110</v>
      </c>
      <c r="G361" s="49" t="n">
        <v>360</v>
      </c>
      <c r="H361" s="49" t="s">
        <v>954</v>
      </c>
      <c r="I361" s="49" t="s">
        <v>955</v>
      </c>
    </row>
    <row r="362" customFormat="false" ht="15" hidden="false" customHeight="false" outlineLevel="0" collapsed="false">
      <c r="A362" s="49" t="n">
        <v>11</v>
      </c>
      <c r="B362" s="49" t="s">
        <v>197</v>
      </c>
      <c r="C362" s="49" t="n">
        <v>2010</v>
      </c>
      <c r="D362" s="54" t="n">
        <v>264</v>
      </c>
      <c r="E362" s="55" t="n">
        <v>160</v>
      </c>
      <c r="G362" s="49" t="n">
        <v>361</v>
      </c>
      <c r="H362" s="49" t="s">
        <v>956</v>
      </c>
      <c r="I362" s="49" t="s">
        <v>957</v>
      </c>
    </row>
    <row r="363" customFormat="false" ht="15" hidden="false" customHeight="false" outlineLevel="0" collapsed="false">
      <c r="A363" s="49" t="n">
        <v>11</v>
      </c>
      <c r="B363" s="49" t="s">
        <v>197</v>
      </c>
      <c r="C363" s="49" t="n">
        <v>2011</v>
      </c>
      <c r="D363" s="54" t="n">
        <v>338.25</v>
      </c>
      <c r="E363" s="55" t="n">
        <v>205</v>
      </c>
      <c r="G363" s="49" t="n">
        <v>362</v>
      </c>
      <c r="H363" s="49" t="s">
        <v>958</v>
      </c>
      <c r="I363" s="49" t="s">
        <v>959</v>
      </c>
    </row>
    <row r="364" customFormat="false" ht="15" hidden="false" customHeight="false" outlineLevel="0" collapsed="false">
      <c r="A364" s="49" t="n">
        <v>11</v>
      </c>
      <c r="B364" s="49" t="s">
        <v>204</v>
      </c>
      <c r="C364" s="49" t="n">
        <v>2010</v>
      </c>
      <c r="D364" s="54" t="n">
        <v>82.5</v>
      </c>
      <c r="E364" s="55" t="n">
        <v>50</v>
      </c>
      <c r="G364" s="49" t="n">
        <v>363</v>
      </c>
      <c r="H364" s="49" t="s">
        <v>960</v>
      </c>
      <c r="I364" s="49" t="s">
        <v>961</v>
      </c>
    </row>
    <row r="365" customFormat="false" ht="15" hidden="false" customHeight="false" outlineLevel="0" collapsed="false">
      <c r="A365" s="49" t="n">
        <v>11</v>
      </c>
      <c r="B365" s="49" t="s">
        <v>204</v>
      </c>
      <c r="C365" s="49" t="n">
        <v>2011</v>
      </c>
      <c r="D365" s="54" t="n">
        <v>16.5</v>
      </c>
      <c r="E365" s="55" t="n">
        <v>10</v>
      </c>
      <c r="G365" s="49" t="n">
        <v>364</v>
      </c>
      <c r="H365" s="49" t="s">
        <v>962</v>
      </c>
      <c r="I365" s="49" t="s">
        <v>963</v>
      </c>
    </row>
    <row r="366" customFormat="false" ht="15" hidden="false" customHeight="false" outlineLevel="0" collapsed="false">
      <c r="A366" s="49" t="n">
        <v>11</v>
      </c>
      <c r="B366" s="49" t="s">
        <v>196</v>
      </c>
      <c r="C366" s="49" t="n">
        <v>2010</v>
      </c>
      <c r="D366" s="54" t="n">
        <v>181.5</v>
      </c>
      <c r="E366" s="55" t="n">
        <v>110</v>
      </c>
      <c r="G366" s="49" t="n">
        <v>365</v>
      </c>
      <c r="H366" s="49" t="s">
        <v>964</v>
      </c>
      <c r="I366" s="49" t="s">
        <v>965</v>
      </c>
    </row>
    <row r="367" customFormat="false" ht="15" hidden="false" customHeight="false" outlineLevel="0" collapsed="false">
      <c r="A367" s="49" t="n">
        <v>11</v>
      </c>
      <c r="B367" s="49" t="s">
        <v>196</v>
      </c>
      <c r="C367" s="49" t="n">
        <v>2011</v>
      </c>
      <c r="D367" s="54" t="n">
        <v>303.4</v>
      </c>
      <c r="E367" s="55" t="n">
        <v>196</v>
      </c>
      <c r="G367" s="49" t="n">
        <v>366</v>
      </c>
      <c r="H367" s="49" t="s">
        <v>966</v>
      </c>
      <c r="I367" s="49" t="s">
        <v>967</v>
      </c>
    </row>
    <row r="368" customFormat="false" ht="15" hidden="false" customHeight="false" outlineLevel="0" collapsed="false">
      <c r="A368" s="49" t="n">
        <v>11</v>
      </c>
      <c r="B368" s="49" t="s">
        <v>210</v>
      </c>
      <c r="C368" s="49" t="n">
        <v>2011</v>
      </c>
      <c r="D368" s="54" t="n">
        <v>33</v>
      </c>
      <c r="E368" s="55" t="n">
        <v>20</v>
      </c>
      <c r="G368" s="49" t="n">
        <v>367</v>
      </c>
      <c r="H368" s="49" t="s">
        <v>968</v>
      </c>
      <c r="I368" s="49" t="s">
        <v>969</v>
      </c>
    </row>
    <row r="369" customFormat="false" ht="15" hidden="false" customHeight="false" outlineLevel="0" collapsed="false">
      <c r="A369" s="49" t="n">
        <v>11</v>
      </c>
      <c r="B369" s="49" t="s">
        <v>198</v>
      </c>
      <c r="C369" s="49" t="n">
        <v>2010</v>
      </c>
      <c r="D369" s="54" t="n">
        <v>33</v>
      </c>
      <c r="E369" s="55" t="n">
        <v>20</v>
      </c>
      <c r="G369" s="49" t="n">
        <v>368</v>
      </c>
      <c r="H369" s="49" t="s">
        <v>970</v>
      </c>
      <c r="I369" s="49" t="s">
        <v>971</v>
      </c>
    </row>
    <row r="370" customFormat="false" ht="15" hidden="false" customHeight="false" outlineLevel="0" collapsed="false">
      <c r="A370" s="49" t="n">
        <v>11</v>
      </c>
      <c r="B370" s="49" t="s">
        <v>198</v>
      </c>
      <c r="C370" s="49" t="n">
        <v>2011</v>
      </c>
      <c r="D370" s="54" t="n">
        <v>165</v>
      </c>
      <c r="E370" s="55" t="n">
        <v>100</v>
      </c>
      <c r="G370" s="49" t="n">
        <v>369</v>
      </c>
      <c r="H370" s="49" t="s">
        <v>972</v>
      </c>
      <c r="I370" s="49" t="s">
        <v>973</v>
      </c>
    </row>
    <row r="371" customFormat="false" ht="15" hidden="false" customHeight="false" outlineLevel="0" collapsed="false">
      <c r="A371" s="49" t="n">
        <v>11</v>
      </c>
      <c r="B371" s="49" t="s">
        <v>214</v>
      </c>
      <c r="C371" s="49" t="n">
        <v>2010</v>
      </c>
      <c r="D371" s="54" t="n">
        <v>16.5</v>
      </c>
      <c r="E371" s="55" t="n">
        <v>10</v>
      </c>
      <c r="G371" s="49" t="n">
        <v>370</v>
      </c>
      <c r="H371" s="49" t="s">
        <v>974</v>
      </c>
      <c r="I371" s="49" t="s">
        <v>975</v>
      </c>
    </row>
    <row r="372" customFormat="false" ht="15" hidden="false" customHeight="false" outlineLevel="0" collapsed="false">
      <c r="A372" s="49" t="n">
        <v>11</v>
      </c>
      <c r="B372" s="49" t="s">
        <v>189</v>
      </c>
      <c r="C372" s="49" t="n">
        <v>2009</v>
      </c>
      <c r="D372" s="54" t="n">
        <v>1317.1</v>
      </c>
      <c r="E372" s="55" t="n">
        <v>767</v>
      </c>
      <c r="G372" s="49" t="n">
        <v>371</v>
      </c>
      <c r="H372" s="49" t="s">
        <v>976</v>
      </c>
      <c r="I372" s="49" t="s">
        <v>977</v>
      </c>
    </row>
    <row r="373" customFormat="false" ht="15" hidden="false" customHeight="false" outlineLevel="0" collapsed="false">
      <c r="A373" s="49" t="n">
        <v>11</v>
      </c>
      <c r="B373" s="49" t="s">
        <v>189</v>
      </c>
      <c r="C373" s="49" t="n">
        <v>2010</v>
      </c>
      <c r="D373" s="54" t="n">
        <v>28994.12</v>
      </c>
      <c r="E373" s="55" t="n">
        <v>16692</v>
      </c>
      <c r="G373" s="49" t="n">
        <v>372</v>
      </c>
      <c r="H373" s="49" t="s">
        <v>978</v>
      </c>
      <c r="I373" s="49" t="s">
        <v>979</v>
      </c>
    </row>
    <row r="374" customFormat="false" ht="15" hidden="false" customHeight="false" outlineLevel="0" collapsed="false">
      <c r="A374" s="49" t="n">
        <v>11</v>
      </c>
      <c r="B374" s="49" t="s">
        <v>189</v>
      </c>
      <c r="C374" s="49" t="n">
        <v>2011</v>
      </c>
      <c r="D374" s="54" t="n">
        <v>27102.27</v>
      </c>
      <c r="E374" s="55" t="n">
        <v>13958</v>
      </c>
      <c r="G374" s="49" t="n">
        <v>373</v>
      </c>
      <c r="H374" s="49" t="s">
        <v>980</v>
      </c>
      <c r="I374" s="49" t="s">
        <v>981</v>
      </c>
    </row>
    <row r="375" customFormat="false" ht="15" hidden="false" customHeight="false" outlineLevel="0" collapsed="false">
      <c r="A375" s="49" t="n">
        <v>11</v>
      </c>
      <c r="B375" s="49" t="s">
        <v>194</v>
      </c>
      <c r="C375" s="49" t="n">
        <v>2010</v>
      </c>
      <c r="D375" s="54" t="n">
        <v>23.1</v>
      </c>
      <c r="E375" s="55" t="n">
        <v>14</v>
      </c>
      <c r="G375" s="49" t="n">
        <v>374</v>
      </c>
      <c r="H375" s="49" t="s">
        <v>982</v>
      </c>
      <c r="I375" s="49" t="s">
        <v>983</v>
      </c>
    </row>
    <row r="376" customFormat="false" ht="15" hidden="false" customHeight="false" outlineLevel="0" collapsed="false">
      <c r="A376" s="49" t="n">
        <v>11</v>
      </c>
      <c r="B376" s="49" t="s">
        <v>194</v>
      </c>
      <c r="C376" s="49" t="n">
        <v>2011</v>
      </c>
      <c r="D376" s="54" t="n">
        <v>28.05</v>
      </c>
      <c r="E376" s="55" t="n">
        <v>17</v>
      </c>
      <c r="G376" s="49" t="n">
        <v>375</v>
      </c>
      <c r="H376" s="49" t="s">
        <v>984</v>
      </c>
      <c r="I376" s="49" t="s">
        <v>985</v>
      </c>
    </row>
    <row r="377" customFormat="false" ht="15" hidden="false" customHeight="false" outlineLevel="0" collapsed="false">
      <c r="A377" s="49" t="n">
        <v>12</v>
      </c>
      <c r="B377" s="49" t="s">
        <v>203</v>
      </c>
      <c r="C377" s="49" t="n">
        <v>2010</v>
      </c>
      <c r="D377" s="54" t="n">
        <v>19.5</v>
      </c>
      <c r="E377" s="55" t="n">
        <v>10</v>
      </c>
      <c r="G377" s="49" t="n">
        <v>376</v>
      </c>
      <c r="H377" s="49" t="s">
        <v>986</v>
      </c>
      <c r="I377" s="49" t="s">
        <v>987</v>
      </c>
    </row>
    <row r="378" customFormat="false" ht="15" hidden="false" customHeight="false" outlineLevel="0" collapsed="false">
      <c r="A378" s="49" t="n">
        <v>12</v>
      </c>
      <c r="B378" s="49" t="s">
        <v>201</v>
      </c>
      <c r="C378" s="49" t="n">
        <v>2010</v>
      </c>
      <c r="D378" s="54" t="n">
        <v>136.5</v>
      </c>
      <c r="E378" s="55" t="n">
        <v>70</v>
      </c>
      <c r="G378" s="49" t="n">
        <v>377</v>
      </c>
      <c r="H378" s="49" t="s">
        <v>988</v>
      </c>
      <c r="I378" s="49" t="s">
        <v>989</v>
      </c>
    </row>
    <row r="379" customFormat="false" ht="15" hidden="false" customHeight="false" outlineLevel="0" collapsed="false">
      <c r="A379" s="49" t="n">
        <v>12</v>
      </c>
      <c r="B379" s="49" t="s">
        <v>201</v>
      </c>
      <c r="C379" s="49" t="n">
        <v>2011</v>
      </c>
      <c r="D379" s="54" t="n">
        <v>101.4</v>
      </c>
      <c r="E379" s="55" t="n">
        <v>50</v>
      </c>
      <c r="G379" s="49" t="n">
        <v>378</v>
      </c>
      <c r="H379" s="49" t="s">
        <v>990</v>
      </c>
      <c r="I379" s="49" t="s">
        <v>991</v>
      </c>
    </row>
    <row r="380" customFormat="false" ht="15" hidden="false" customHeight="false" outlineLevel="0" collapsed="false">
      <c r="A380" s="49" t="n">
        <v>12</v>
      </c>
      <c r="B380" s="49" t="s">
        <v>223</v>
      </c>
      <c r="C380" s="49" t="n">
        <v>2010</v>
      </c>
      <c r="D380" s="54" t="n">
        <v>19.5</v>
      </c>
      <c r="E380" s="55" t="n">
        <v>10</v>
      </c>
      <c r="G380" s="49" t="n">
        <v>379</v>
      </c>
      <c r="H380" s="49" t="s">
        <v>992</v>
      </c>
      <c r="I380" s="49" t="s">
        <v>993</v>
      </c>
    </row>
    <row r="381" customFormat="false" ht="15" hidden="false" customHeight="false" outlineLevel="0" collapsed="false">
      <c r="A381" s="49" t="n">
        <v>12</v>
      </c>
      <c r="B381" s="49" t="s">
        <v>223</v>
      </c>
      <c r="C381" s="49" t="n">
        <v>2011</v>
      </c>
      <c r="D381" s="54" t="n">
        <v>81.9</v>
      </c>
      <c r="E381" s="55" t="n">
        <v>40</v>
      </c>
      <c r="G381" s="49" t="n">
        <v>380</v>
      </c>
      <c r="H381" s="49" t="s">
        <v>994</v>
      </c>
      <c r="I381" s="49" t="s">
        <v>995</v>
      </c>
    </row>
    <row r="382" customFormat="false" ht="15" hidden="false" customHeight="false" outlineLevel="0" collapsed="false">
      <c r="A382" s="49" t="n">
        <v>12</v>
      </c>
      <c r="B382" s="49" t="s">
        <v>200</v>
      </c>
      <c r="C382" s="49" t="n">
        <v>2011</v>
      </c>
      <c r="D382" s="54" t="n">
        <v>20.8</v>
      </c>
      <c r="E382" s="55" t="n">
        <v>10</v>
      </c>
      <c r="G382" s="49" t="n">
        <v>381</v>
      </c>
      <c r="H382" s="49" t="s">
        <v>996</v>
      </c>
      <c r="I382" s="49" t="s">
        <v>997</v>
      </c>
    </row>
    <row r="383" customFormat="false" ht="15" hidden="false" customHeight="false" outlineLevel="0" collapsed="false">
      <c r="A383" s="49" t="n">
        <v>12</v>
      </c>
      <c r="B383" s="49" t="s">
        <v>222</v>
      </c>
      <c r="C383" s="49" t="n">
        <v>2009</v>
      </c>
      <c r="D383" s="54" t="n">
        <v>19.5</v>
      </c>
      <c r="E383" s="55" t="n">
        <v>10</v>
      </c>
      <c r="G383" s="49" t="n">
        <v>382</v>
      </c>
      <c r="H383" s="49" t="s">
        <v>998</v>
      </c>
      <c r="I383" s="49" t="s">
        <v>999</v>
      </c>
    </row>
    <row r="384" customFormat="false" ht="15" hidden="false" customHeight="false" outlineLevel="0" collapsed="false">
      <c r="A384" s="49" t="n">
        <v>12</v>
      </c>
      <c r="B384" s="49" t="s">
        <v>222</v>
      </c>
      <c r="C384" s="49" t="n">
        <v>2010</v>
      </c>
      <c r="D384" s="54" t="n">
        <v>631.5</v>
      </c>
      <c r="E384" s="55" t="n">
        <v>370</v>
      </c>
      <c r="G384" s="49" t="n">
        <v>383</v>
      </c>
      <c r="H384" s="49" t="s">
        <v>1000</v>
      </c>
      <c r="I384" s="49" t="s">
        <v>1001</v>
      </c>
    </row>
    <row r="385" customFormat="false" ht="15" hidden="false" customHeight="false" outlineLevel="0" collapsed="false">
      <c r="A385" s="49" t="n">
        <v>12</v>
      </c>
      <c r="B385" s="49" t="s">
        <v>222</v>
      </c>
      <c r="C385" s="49" t="n">
        <v>2011</v>
      </c>
      <c r="D385" s="54" t="n">
        <v>83.2</v>
      </c>
      <c r="E385" s="55" t="n">
        <v>42</v>
      </c>
      <c r="G385" s="49" t="n">
        <v>384</v>
      </c>
      <c r="H385" s="49" t="s">
        <v>1002</v>
      </c>
      <c r="I385" s="49" t="s">
        <v>1003</v>
      </c>
    </row>
    <row r="386" customFormat="false" ht="15" hidden="false" customHeight="false" outlineLevel="0" collapsed="false">
      <c r="A386" s="49" t="n">
        <v>12</v>
      </c>
      <c r="B386" s="49" t="s">
        <v>205</v>
      </c>
      <c r="C386" s="49" t="n">
        <v>2010</v>
      </c>
      <c r="D386" s="54" t="n">
        <v>39</v>
      </c>
      <c r="E386" s="55" t="n">
        <v>20</v>
      </c>
      <c r="G386" s="49" t="n">
        <v>385</v>
      </c>
      <c r="H386" s="49" t="s">
        <v>1004</v>
      </c>
      <c r="I386" s="49" t="s">
        <v>1005</v>
      </c>
    </row>
    <row r="387" customFormat="false" ht="15" hidden="false" customHeight="false" outlineLevel="0" collapsed="false">
      <c r="A387" s="49" t="n">
        <v>12</v>
      </c>
      <c r="B387" s="49" t="s">
        <v>205</v>
      </c>
      <c r="C387" s="49" t="n">
        <v>2011</v>
      </c>
      <c r="D387" s="54" t="n">
        <v>398.3</v>
      </c>
      <c r="E387" s="55" t="n">
        <v>220</v>
      </c>
      <c r="G387" s="49" t="n">
        <v>386</v>
      </c>
      <c r="H387" s="49" t="s">
        <v>1006</v>
      </c>
      <c r="I387" s="49" t="s">
        <v>1007</v>
      </c>
    </row>
    <row r="388" customFormat="false" ht="15" hidden="false" customHeight="false" outlineLevel="0" collapsed="false">
      <c r="A388" s="49" t="n">
        <v>12</v>
      </c>
      <c r="B388" s="49" t="s">
        <v>206</v>
      </c>
      <c r="C388" s="49" t="n">
        <v>2009</v>
      </c>
      <c r="D388" s="54" t="n">
        <v>19.5</v>
      </c>
      <c r="E388" s="55" t="n">
        <v>10</v>
      </c>
      <c r="G388" s="49" t="n">
        <v>387</v>
      </c>
      <c r="H388" s="49" t="s">
        <v>1008</v>
      </c>
      <c r="I388" s="49" t="s">
        <v>1009</v>
      </c>
    </row>
    <row r="389" customFormat="false" ht="15" hidden="false" customHeight="false" outlineLevel="0" collapsed="false">
      <c r="A389" s="49" t="n">
        <v>12</v>
      </c>
      <c r="B389" s="49" t="s">
        <v>206</v>
      </c>
      <c r="C389" s="49" t="n">
        <v>2010</v>
      </c>
      <c r="D389" s="54" t="n">
        <v>78</v>
      </c>
      <c r="E389" s="55" t="n">
        <v>40</v>
      </c>
      <c r="G389" s="49" t="n">
        <v>388</v>
      </c>
      <c r="H389" s="49" t="s">
        <v>1010</v>
      </c>
      <c r="I389" s="49" t="s">
        <v>1011</v>
      </c>
    </row>
    <row r="390" customFormat="false" ht="15" hidden="false" customHeight="false" outlineLevel="0" collapsed="false">
      <c r="A390" s="49" t="n">
        <v>12</v>
      </c>
      <c r="B390" s="49" t="s">
        <v>206</v>
      </c>
      <c r="C390" s="49" t="n">
        <v>2011</v>
      </c>
      <c r="D390" s="54" t="n">
        <v>173.42</v>
      </c>
      <c r="E390" s="55" t="n">
        <v>84</v>
      </c>
      <c r="G390" s="49" t="n">
        <v>389</v>
      </c>
      <c r="H390" s="49" t="s">
        <v>1012</v>
      </c>
      <c r="I390" s="49" t="s">
        <v>1013</v>
      </c>
    </row>
    <row r="391" customFormat="false" ht="15" hidden="false" customHeight="false" outlineLevel="0" collapsed="false">
      <c r="A391" s="49" t="n">
        <v>12</v>
      </c>
      <c r="B391" s="49" t="s">
        <v>209</v>
      </c>
      <c r="C391" s="49" t="n">
        <v>2011</v>
      </c>
      <c r="D391" s="54" t="n">
        <v>19.5</v>
      </c>
      <c r="E391" s="55" t="n">
        <v>10</v>
      </c>
      <c r="G391" s="49" t="n">
        <v>390</v>
      </c>
      <c r="H391" s="49" t="s">
        <v>1014</v>
      </c>
      <c r="I391" s="49" t="s">
        <v>1015</v>
      </c>
    </row>
    <row r="392" customFormat="false" ht="15" hidden="false" customHeight="false" outlineLevel="0" collapsed="false">
      <c r="A392" s="49" t="n">
        <v>12</v>
      </c>
      <c r="B392" s="49" t="s">
        <v>218</v>
      </c>
      <c r="C392" s="49" t="n">
        <v>2010</v>
      </c>
      <c r="D392" s="54" t="n">
        <v>612</v>
      </c>
      <c r="E392" s="55" t="n">
        <v>360</v>
      </c>
      <c r="G392" s="49" t="n">
        <v>391</v>
      </c>
      <c r="H392" s="49" t="s">
        <v>1016</v>
      </c>
      <c r="I392" s="49" t="s">
        <v>1017</v>
      </c>
    </row>
    <row r="393" customFormat="false" ht="15" hidden="false" customHeight="false" outlineLevel="0" collapsed="false">
      <c r="A393" s="49" t="n">
        <v>12</v>
      </c>
      <c r="B393" s="49" t="s">
        <v>218</v>
      </c>
      <c r="C393" s="49" t="n">
        <v>2011</v>
      </c>
      <c r="D393" s="54" t="n">
        <v>839</v>
      </c>
      <c r="E393" s="55" t="n">
        <v>500</v>
      </c>
      <c r="G393" s="49" t="n">
        <v>392</v>
      </c>
      <c r="H393" s="49" t="s">
        <v>1018</v>
      </c>
      <c r="I393" s="49" t="s">
        <v>1019</v>
      </c>
    </row>
    <row r="394" customFormat="false" ht="15" hidden="false" customHeight="false" outlineLevel="0" collapsed="false">
      <c r="A394" s="49" t="n">
        <v>12</v>
      </c>
      <c r="B394" s="49" t="s">
        <v>197</v>
      </c>
      <c r="C394" s="49" t="n">
        <v>2010</v>
      </c>
      <c r="D394" s="54" t="n">
        <v>19.5</v>
      </c>
      <c r="E394" s="55" t="n">
        <v>10</v>
      </c>
      <c r="G394" s="49" t="n">
        <v>393</v>
      </c>
      <c r="H394" s="49" t="s">
        <v>1020</v>
      </c>
      <c r="I394" s="49" t="s">
        <v>1021</v>
      </c>
    </row>
    <row r="395" customFormat="false" ht="15" hidden="false" customHeight="false" outlineLevel="0" collapsed="false">
      <c r="A395" s="49" t="n">
        <v>12</v>
      </c>
      <c r="B395" s="49" t="s">
        <v>197</v>
      </c>
      <c r="C395" s="49" t="n">
        <v>2011</v>
      </c>
      <c r="D395" s="54" t="n">
        <v>62.4</v>
      </c>
      <c r="E395" s="55" t="n">
        <v>30</v>
      </c>
      <c r="G395" s="49" t="n">
        <v>394</v>
      </c>
      <c r="H395" s="49" t="s">
        <v>1022</v>
      </c>
      <c r="I395" s="49" t="s">
        <v>1023</v>
      </c>
    </row>
    <row r="396" customFormat="false" ht="15" hidden="false" customHeight="false" outlineLevel="0" collapsed="false">
      <c r="A396" s="49" t="n">
        <v>12</v>
      </c>
      <c r="B396" s="49" t="s">
        <v>215</v>
      </c>
      <c r="C396" s="49" t="n">
        <v>2010</v>
      </c>
      <c r="D396" s="54" t="n">
        <v>39</v>
      </c>
      <c r="E396" s="55" t="n">
        <v>20</v>
      </c>
      <c r="G396" s="49" t="n">
        <v>395</v>
      </c>
      <c r="H396" s="49" t="s">
        <v>1024</v>
      </c>
      <c r="I396" s="49" t="s">
        <v>1025</v>
      </c>
    </row>
    <row r="397" customFormat="false" ht="15" hidden="false" customHeight="false" outlineLevel="0" collapsed="false">
      <c r="A397" s="49" t="n">
        <v>12</v>
      </c>
      <c r="B397" s="49" t="s">
        <v>196</v>
      </c>
      <c r="C397" s="49" t="n">
        <v>2009</v>
      </c>
      <c r="D397" s="54" t="n">
        <v>39</v>
      </c>
      <c r="E397" s="55" t="n">
        <v>20</v>
      </c>
      <c r="G397" s="49" t="n">
        <v>396</v>
      </c>
      <c r="H397" s="49" t="s">
        <v>1026</v>
      </c>
      <c r="I397" s="49" t="s">
        <v>1027</v>
      </c>
    </row>
    <row r="398" customFormat="false" ht="15" hidden="false" customHeight="false" outlineLevel="0" collapsed="false">
      <c r="A398" s="49" t="n">
        <v>12</v>
      </c>
      <c r="B398" s="49" t="s">
        <v>210</v>
      </c>
      <c r="C398" s="49" t="n">
        <v>2010</v>
      </c>
      <c r="D398" s="54" t="n">
        <v>19.5</v>
      </c>
      <c r="E398" s="55" t="n">
        <v>10</v>
      </c>
      <c r="G398" s="49" t="n">
        <v>397</v>
      </c>
      <c r="H398" s="49" t="s">
        <v>1028</v>
      </c>
      <c r="I398" s="49" t="s">
        <v>1029</v>
      </c>
    </row>
    <row r="399" customFormat="false" ht="15" hidden="false" customHeight="false" outlineLevel="0" collapsed="false">
      <c r="A399" s="49" t="n">
        <v>12</v>
      </c>
      <c r="B399" s="49" t="s">
        <v>198</v>
      </c>
      <c r="C399" s="49" t="n">
        <v>2010</v>
      </c>
      <c r="D399" s="54" t="n">
        <v>223.5</v>
      </c>
      <c r="E399" s="55" t="n">
        <v>130</v>
      </c>
      <c r="G399" s="49" t="n">
        <v>398</v>
      </c>
      <c r="H399" s="49" t="s">
        <v>1030</v>
      </c>
      <c r="I399" s="49" t="s">
        <v>1031</v>
      </c>
    </row>
    <row r="400" customFormat="false" ht="15" hidden="false" customHeight="false" outlineLevel="0" collapsed="false">
      <c r="A400" s="49" t="n">
        <v>12</v>
      </c>
      <c r="B400" s="49" t="s">
        <v>198</v>
      </c>
      <c r="C400" s="49" t="n">
        <v>2011</v>
      </c>
      <c r="D400" s="54" t="n">
        <v>59.8</v>
      </c>
      <c r="E400" s="55" t="n">
        <v>30</v>
      </c>
      <c r="G400" s="49" t="n">
        <v>399</v>
      </c>
      <c r="H400" s="49" t="s">
        <v>1032</v>
      </c>
      <c r="I400" s="49" t="s">
        <v>1033</v>
      </c>
    </row>
    <row r="401" customFormat="false" ht="15" hidden="false" customHeight="false" outlineLevel="0" collapsed="false">
      <c r="A401" s="49" t="n">
        <v>12</v>
      </c>
      <c r="B401" s="49" t="s">
        <v>207</v>
      </c>
      <c r="C401" s="49" t="n">
        <v>2010</v>
      </c>
      <c r="D401" s="54" t="n">
        <v>5.85</v>
      </c>
      <c r="E401" s="55" t="n">
        <v>3</v>
      </c>
      <c r="G401" s="49" t="n">
        <v>400</v>
      </c>
      <c r="H401" s="49" t="s">
        <v>1034</v>
      </c>
      <c r="I401" s="49" t="s">
        <v>1035</v>
      </c>
    </row>
    <row r="402" customFormat="false" ht="15" hidden="false" customHeight="false" outlineLevel="0" collapsed="false">
      <c r="A402" s="49" t="n">
        <v>12</v>
      </c>
      <c r="B402" s="49" t="s">
        <v>189</v>
      </c>
      <c r="C402" s="49" t="n">
        <v>2009</v>
      </c>
      <c r="D402" s="54" t="n">
        <v>1605.9</v>
      </c>
      <c r="E402" s="55" t="n">
        <v>886</v>
      </c>
      <c r="G402" s="49" t="n">
        <v>401</v>
      </c>
      <c r="H402" s="49" t="s">
        <v>1036</v>
      </c>
      <c r="I402" s="49" t="s">
        <v>1037</v>
      </c>
    </row>
    <row r="403" customFormat="false" ht="15" hidden="false" customHeight="false" outlineLevel="0" collapsed="false">
      <c r="A403" s="49" t="n">
        <v>12</v>
      </c>
      <c r="B403" s="49" t="s">
        <v>189</v>
      </c>
      <c r="C403" s="49" t="n">
        <v>2010</v>
      </c>
      <c r="D403" s="54" t="n">
        <v>32770.9</v>
      </c>
      <c r="E403" s="55" t="n">
        <v>18063</v>
      </c>
      <c r="G403" s="49" t="n">
        <v>402</v>
      </c>
      <c r="H403" s="49" t="s">
        <v>1038</v>
      </c>
      <c r="I403" s="49" t="s">
        <v>1039</v>
      </c>
    </row>
    <row r="404" customFormat="false" ht="15" hidden="false" customHeight="false" outlineLevel="0" collapsed="false">
      <c r="A404" s="49" t="n">
        <v>12</v>
      </c>
      <c r="B404" s="49" t="s">
        <v>189</v>
      </c>
      <c r="C404" s="49" t="n">
        <v>2011</v>
      </c>
      <c r="D404" s="54" t="n">
        <v>29335.66</v>
      </c>
      <c r="E404" s="55" t="n">
        <v>15519</v>
      </c>
      <c r="G404" s="49" t="n">
        <v>403</v>
      </c>
      <c r="H404" s="49" t="s">
        <v>1040</v>
      </c>
      <c r="I404" s="49" t="s">
        <v>1041</v>
      </c>
    </row>
    <row r="405" customFormat="false" ht="15" hidden="false" customHeight="false" outlineLevel="0" collapsed="false">
      <c r="A405" s="49" t="n">
        <v>13</v>
      </c>
      <c r="B405" s="49" t="s">
        <v>203</v>
      </c>
      <c r="C405" s="49" t="n">
        <v>2011</v>
      </c>
      <c r="D405" s="54" t="n">
        <v>3375.84</v>
      </c>
      <c r="E405" s="55" t="n">
        <v>1884</v>
      </c>
      <c r="G405" s="49" t="n">
        <v>404</v>
      </c>
      <c r="H405" s="49" t="s">
        <v>1042</v>
      </c>
      <c r="I405" s="49" t="s">
        <v>1043</v>
      </c>
    </row>
    <row r="406" customFormat="false" ht="15" hidden="false" customHeight="false" outlineLevel="0" collapsed="false">
      <c r="A406" s="49" t="n">
        <v>13</v>
      </c>
      <c r="B406" s="49" t="s">
        <v>201</v>
      </c>
      <c r="C406" s="49" t="n">
        <v>2011</v>
      </c>
      <c r="D406" s="54" t="n">
        <v>345.12</v>
      </c>
      <c r="E406" s="55" t="n">
        <v>186</v>
      </c>
      <c r="G406" s="49" t="n">
        <v>405</v>
      </c>
      <c r="H406" s="49" t="s">
        <v>1044</v>
      </c>
      <c r="I406" s="49" t="s">
        <v>1045</v>
      </c>
    </row>
    <row r="407" customFormat="false" ht="15" hidden="false" customHeight="false" outlineLevel="0" collapsed="false">
      <c r="A407" s="49" t="n">
        <v>13</v>
      </c>
      <c r="B407" s="49" t="s">
        <v>202</v>
      </c>
      <c r="C407" s="49" t="n">
        <v>2011</v>
      </c>
      <c r="D407" s="54" t="n">
        <v>92.88</v>
      </c>
      <c r="E407" s="55" t="n">
        <v>48</v>
      </c>
      <c r="G407" s="49" t="n">
        <v>406</v>
      </c>
      <c r="H407" s="49" t="s">
        <v>1046</v>
      </c>
      <c r="I407" s="49" t="s">
        <v>1047</v>
      </c>
    </row>
    <row r="408" customFormat="false" ht="15" hidden="false" customHeight="false" outlineLevel="0" collapsed="false">
      <c r="A408" s="49" t="n">
        <v>13</v>
      </c>
      <c r="B408" s="49" t="s">
        <v>222</v>
      </c>
      <c r="C408" s="49" t="n">
        <v>2011</v>
      </c>
      <c r="D408" s="54" t="n">
        <v>137.28</v>
      </c>
      <c r="E408" s="55" t="n">
        <v>66</v>
      </c>
      <c r="G408" s="49" t="n">
        <v>407</v>
      </c>
      <c r="H408" s="49" t="s">
        <v>1048</v>
      </c>
      <c r="I408" s="49" t="s">
        <v>1049</v>
      </c>
    </row>
    <row r="409" customFormat="false" ht="15" hidden="false" customHeight="false" outlineLevel="0" collapsed="false">
      <c r="A409" s="49" t="n">
        <v>13</v>
      </c>
      <c r="B409" s="49" t="s">
        <v>191</v>
      </c>
      <c r="C409" s="49" t="n">
        <v>2011</v>
      </c>
      <c r="D409" s="54" t="n">
        <v>282.72</v>
      </c>
      <c r="E409" s="55" t="n">
        <v>156</v>
      </c>
      <c r="G409" s="49" t="n">
        <v>408</v>
      </c>
      <c r="H409" s="49" t="s">
        <v>1050</v>
      </c>
      <c r="I409" s="49" t="s">
        <v>1051</v>
      </c>
    </row>
    <row r="410" customFormat="false" ht="15" hidden="false" customHeight="false" outlineLevel="0" collapsed="false">
      <c r="A410" s="49" t="n">
        <v>13</v>
      </c>
      <c r="B410" s="49" t="s">
        <v>205</v>
      </c>
      <c r="C410" s="49" t="n">
        <v>2011</v>
      </c>
      <c r="D410" s="54" t="n">
        <v>7275.12</v>
      </c>
      <c r="E410" s="55" t="n">
        <v>4023</v>
      </c>
      <c r="G410" s="49" t="n">
        <v>409</v>
      </c>
      <c r="H410" s="49" t="s">
        <v>1052</v>
      </c>
      <c r="I410" s="49" t="s">
        <v>1053</v>
      </c>
    </row>
    <row r="411" customFormat="false" ht="15" hidden="false" customHeight="false" outlineLevel="0" collapsed="false">
      <c r="A411" s="49" t="n">
        <v>13</v>
      </c>
      <c r="B411" s="49" t="s">
        <v>206</v>
      </c>
      <c r="C411" s="49" t="n">
        <v>2011</v>
      </c>
      <c r="D411" s="54" t="n">
        <v>869.04</v>
      </c>
      <c r="E411" s="55" t="n">
        <v>468</v>
      </c>
      <c r="G411" s="49" t="n">
        <v>410</v>
      </c>
      <c r="H411" s="49" t="s">
        <v>1054</v>
      </c>
      <c r="I411" s="49" t="s">
        <v>1055</v>
      </c>
    </row>
    <row r="412" customFormat="false" ht="15" hidden="false" customHeight="false" outlineLevel="0" collapsed="false">
      <c r="A412" s="49" t="n">
        <v>13</v>
      </c>
      <c r="B412" s="49" t="s">
        <v>209</v>
      </c>
      <c r="C412" s="49" t="n">
        <v>2011</v>
      </c>
      <c r="D412" s="54" t="n">
        <v>12.48</v>
      </c>
      <c r="E412" s="55" t="n">
        <v>6</v>
      </c>
      <c r="G412" s="49" t="n">
        <v>411</v>
      </c>
      <c r="H412" s="49" t="s">
        <v>1056</v>
      </c>
      <c r="I412" s="49" t="s">
        <v>1057</v>
      </c>
    </row>
    <row r="413" customFormat="false" ht="15" hidden="false" customHeight="false" outlineLevel="0" collapsed="false">
      <c r="A413" s="49" t="n">
        <v>13</v>
      </c>
      <c r="B413" s="49" t="s">
        <v>190</v>
      </c>
      <c r="C413" s="49" t="n">
        <v>2011</v>
      </c>
      <c r="D413" s="54" t="n">
        <v>153.84</v>
      </c>
      <c r="E413" s="55" t="n">
        <v>84</v>
      </c>
      <c r="G413" s="49" t="n">
        <v>412</v>
      </c>
      <c r="H413" s="49" t="s">
        <v>1058</v>
      </c>
      <c r="I413" s="49" t="s">
        <v>1059</v>
      </c>
    </row>
    <row r="414" customFormat="false" ht="15" hidden="false" customHeight="false" outlineLevel="0" collapsed="false">
      <c r="A414" s="49" t="n">
        <v>13</v>
      </c>
      <c r="B414" s="49" t="s">
        <v>192</v>
      </c>
      <c r="C414" s="49" t="n">
        <v>2011</v>
      </c>
      <c r="D414" s="54" t="n">
        <v>128.88</v>
      </c>
      <c r="E414" s="55" t="n">
        <v>72</v>
      </c>
      <c r="G414" s="49" t="n">
        <v>413</v>
      </c>
      <c r="H414" s="49" t="s">
        <v>1060</v>
      </c>
      <c r="I414" s="49" t="s">
        <v>1061</v>
      </c>
    </row>
    <row r="415" customFormat="false" ht="15" hidden="false" customHeight="false" outlineLevel="0" collapsed="false">
      <c r="A415" s="49" t="n">
        <v>13</v>
      </c>
      <c r="B415" s="49" t="s">
        <v>217</v>
      </c>
      <c r="C415" s="49" t="n">
        <v>2011</v>
      </c>
      <c r="D415" s="54" t="n">
        <v>6087.79</v>
      </c>
      <c r="E415" s="55" t="n">
        <v>3401</v>
      </c>
      <c r="G415" s="49" t="n">
        <v>414</v>
      </c>
      <c r="H415" s="49" t="s">
        <v>1062</v>
      </c>
      <c r="I415" s="49" t="s">
        <v>1063</v>
      </c>
    </row>
    <row r="416" customFormat="false" ht="15" hidden="false" customHeight="false" outlineLevel="0" collapsed="false">
      <c r="A416" s="49" t="n">
        <v>13</v>
      </c>
      <c r="B416" s="49" t="s">
        <v>218</v>
      </c>
      <c r="C416" s="49" t="n">
        <v>2011</v>
      </c>
      <c r="D416" s="54" t="n">
        <v>9568.48</v>
      </c>
      <c r="E416" s="55" t="n">
        <v>4801</v>
      </c>
      <c r="G416" s="49" t="n">
        <v>415</v>
      </c>
      <c r="H416" s="49" t="s">
        <v>1064</v>
      </c>
      <c r="I416" s="49" t="s">
        <v>1065</v>
      </c>
    </row>
    <row r="417" customFormat="false" ht="15" hidden="false" customHeight="false" outlineLevel="0" collapsed="false">
      <c r="A417" s="49" t="n">
        <v>13</v>
      </c>
      <c r="B417" s="49" t="s">
        <v>193</v>
      </c>
      <c r="C417" s="49" t="n">
        <v>2011</v>
      </c>
      <c r="D417" s="54" t="n">
        <v>49.92</v>
      </c>
      <c r="E417" s="55" t="n">
        <v>24</v>
      </c>
      <c r="G417" s="49" t="n">
        <v>416</v>
      </c>
      <c r="H417" s="49" t="s">
        <v>1066</v>
      </c>
      <c r="I417" s="49" t="s">
        <v>1067</v>
      </c>
    </row>
    <row r="418" customFormat="false" ht="15" hidden="false" customHeight="false" outlineLevel="0" collapsed="false">
      <c r="A418" s="49" t="n">
        <v>13</v>
      </c>
      <c r="B418" s="49" t="s">
        <v>213</v>
      </c>
      <c r="C418" s="49" t="n">
        <v>2011</v>
      </c>
      <c r="D418" s="54" t="n">
        <v>85.92</v>
      </c>
      <c r="E418" s="55" t="n">
        <v>48</v>
      </c>
      <c r="G418" s="49" t="n">
        <v>417</v>
      </c>
      <c r="H418" s="49" t="s">
        <v>1068</v>
      </c>
      <c r="I418" s="49" t="s">
        <v>1069</v>
      </c>
    </row>
    <row r="419" customFormat="false" ht="15" hidden="false" customHeight="false" outlineLevel="0" collapsed="false">
      <c r="A419" s="49" t="n">
        <v>13</v>
      </c>
      <c r="B419" s="49" t="s">
        <v>197</v>
      </c>
      <c r="C419" s="49" t="n">
        <v>2011</v>
      </c>
      <c r="D419" s="54" t="n">
        <v>123.36</v>
      </c>
      <c r="E419" s="55" t="n">
        <v>66</v>
      </c>
      <c r="G419" s="49" t="n">
        <v>418</v>
      </c>
      <c r="H419" s="49" t="s">
        <v>1070</v>
      </c>
      <c r="I419" s="49" t="s">
        <v>1071</v>
      </c>
    </row>
    <row r="420" customFormat="false" ht="15" hidden="false" customHeight="false" outlineLevel="0" collapsed="false">
      <c r="A420" s="49" t="n">
        <v>13</v>
      </c>
      <c r="B420" s="49" t="s">
        <v>196</v>
      </c>
      <c r="C420" s="49" t="n">
        <v>2011</v>
      </c>
      <c r="D420" s="54" t="n">
        <v>24.96</v>
      </c>
      <c r="E420" s="55" t="n">
        <v>12</v>
      </c>
      <c r="G420" s="49" t="n">
        <v>419</v>
      </c>
      <c r="H420" s="49" t="s">
        <v>1072</v>
      </c>
      <c r="I420" s="49" t="s">
        <v>1073</v>
      </c>
    </row>
    <row r="421" customFormat="false" ht="15" hidden="false" customHeight="false" outlineLevel="0" collapsed="false">
      <c r="A421" s="49" t="n">
        <v>13</v>
      </c>
      <c r="B421" s="49" t="s">
        <v>210</v>
      </c>
      <c r="C421" s="49" t="n">
        <v>2011</v>
      </c>
      <c r="D421" s="54" t="n">
        <v>196.8</v>
      </c>
      <c r="E421" s="55" t="n">
        <v>108</v>
      </c>
      <c r="G421" s="49" t="n">
        <v>420</v>
      </c>
      <c r="H421" s="49" t="s">
        <v>1074</v>
      </c>
      <c r="I421" s="49" t="s">
        <v>1075</v>
      </c>
    </row>
    <row r="422" customFormat="false" ht="15" hidden="false" customHeight="false" outlineLevel="0" collapsed="false">
      <c r="A422" s="49" t="n">
        <v>13</v>
      </c>
      <c r="B422" s="49" t="s">
        <v>198</v>
      </c>
      <c r="C422" s="49" t="n">
        <v>2011</v>
      </c>
      <c r="D422" s="54" t="n">
        <v>24.96</v>
      </c>
      <c r="E422" s="55" t="n">
        <v>12</v>
      </c>
      <c r="G422" s="49" t="n">
        <v>421</v>
      </c>
      <c r="H422" s="49" t="s">
        <v>1076</v>
      </c>
      <c r="I422" s="49" t="s">
        <v>1077</v>
      </c>
    </row>
    <row r="423" customFormat="false" ht="15" hidden="false" customHeight="false" outlineLevel="0" collapsed="false">
      <c r="A423" s="49" t="n">
        <v>13</v>
      </c>
      <c r="B423" s="49" t="s">
        <v>189</v>
      </c>
      <c r="C423" s="49" t="n">
        <v>2011</v>
      </c>
      <c r="D423" s="54" t="n">
        <v>37799.2</v>
      </c>
      <c r="E423" s="55" t="n">
        <v>15153</v>
      </c>
      <c r="G423" s="49" t="n">
        <v>422</v>
      </c>
      <c r="H423" s="49" t="s">
        <v>1078</v>
      </c>
      <c r="I423" s="49" t="s">
        <v>1079</v>
      </c>
    </row>
    <row r="424" customFormat="false" ht="15" hidden="false" customHeight="false" outlineLevel="0" collapsed="false">
      <c r="A424" s="49" t="n">
        <v>13</v>
      </c>
      <c r="B424" s="49" t="s">
        <v>194</v>
      </c>
      <c r="C424" s="49" t="n">
        <v>2011</v>
      </c>
      <c r="D424" s="54" t="n">
        <v>27.04</v>
      </c>
      <c r="E424" s="55" t="n">
        <v>13</v>
      </c>
      <c r="G424" s="49" t="n">
        <v>423</v>
      </c>
      <c r="H424" s="49" t="s">
        <v>1080</v>
      </c>
      <c r="I424" s="49" t="s">
        <v>1081</v>
      </c>
    </row>
    <row r="425" customFormat="false" ht="15" hidden="false" customHeight="false" outlineLevel="0" collapsed="false">
      <c r="A425" s="49" t="n">
        <v>14</v>
      </c>
      <c r="B425" s="49" t="s">
        <v>203</v>
      </c>
      <c r="C425" s="49" t="n">
        <v>2010</v>
      </c>
      <c r="D425" s="54" t="n">
        <v>681.7</v>
      </c>
      <c r="E425" s="55" t="n">
        <v>102</v>
      </c>
      <c r="G425" s="49" t="n">
        <v>424</v>
      </c>
      <c r="H425" s="49" t="s">
        <v>1082</v>
      </c>
      <c r="I425" s="49" t="s">
        <v>1083</v>
      </c>
    </row>
    <row r="426" customFormat="false" ht="15" hidden="false" customHeight="false" outlineLevel="0" collapsed="false">
      <c r="A426" s="49" t="n">
        <v>14</v>
      </c>
      <c r="B426" s="49" t="s">
        <v>203</v>
      </c>
      <c r="C426" s="49" t="n">
        <v>2011</v>
      </c>
      <c r="D426" s="54" t="n">
        <v>199.2</v>
      </c>
      <c r="E426" s="55" t="n">
        <v>28</v>
      </c>
      <c r="G426" s="49" t="n">
        <v>425</v>
      </c>
      <c r="H426" s="49" t="s">
        <v>1084</v>
      </c>
      <c r="I426" s="49" t="s">
        <v>1085</v>
      </c>
    </row>
    <row r="427" customFormat="false" ht="15" hidden="false" customHeight="false" outlineLevel="0" collapsed="false">
      <c r="A427" s="49" t="n">
        <v>14</v>
      </c>
      <c r="B427" s="49" t="s">
        <v>201</v>
      </c>
      <c r="C427" s="49" t="n">
        <v>2010</v>
      </c>
      <c r="D427" s="54" t="n">
        <v>67.5</v>
      </c>
      <c r="E427" s="55" t="n">
        <v>10</v>
      </c>
      <c r="G427" s="49" t="n">
        <v>426</v>
      </c>
      <c r="H427" s="49" t="s">
        <v>1086</v>
      </c>
      <c r="I427" s="49" t="s">
        <v>1087</v>
      </c>
    </row>
    <row r="428" customFormat="false" ht="15" hidden="false" customHeight="false" outlineLevel="0" collapsed="false">
      <c r="A428" s="49" t="n">
        <v>14</v>
      </c>
      <c r="B428" s="49" t="s">
        <v>223</v>
      </c>
      <c r="C428" s="49" t="n">
        <v>2010</v>
      </c>
      <c r="D428" s="54" t="n">
        <v>60.84</v>
      </c>
      <c r="E428" s="55" t="n">
        <v>8</v>
      </c>
      <c r="G428" s="49" t="n">
        <v>427</v>
      </c>
      <c r="H428" s="49" t="s">
        <v>1088</v>
      </c>
      <c r="I428" s="49" t="s">
        <v>1089</v>
      </c>
    </row>
    <row r="429" customFormat="false" ht="15" hidden="false" customHeight="false" outlineLevel="0" collapsed="false">
      <c r="A429" s="49" t="n">
        <v>14</v>
      </c>
      <c r="B429" s="49" t="s">
        <v>205</v>
      </c>
      <c r="C429" s="49" t="n">
        <v>2010</v>
      </c>
      <c r="D429" s="54" t="n">
        <v>706.26</v>
      </c>
      <c r="E429" s="55" t="n">
        <v>102</v>
      </c>
      <c r="G429" s="49" t="n">
        <v>428</v>
      </c>
      <c r="H429" s="49" t="s">
        <v>1090</v>
      </c>
      <c r="I429" s="49" t="s">
        <v>1091</v>
      </c>
    </row>
    <row r="430" customFormat="false" ht="15" hidden="false" customHeight="false" outlineLevel="0" collapsed="false">
      <c r="A430" s="49" t="n">
        <v>14</v>
      </c>
      <c r="B430" s="49" t="s">
        <v>205</v>
      </c>
      <c r="C430" s="49" t="n">
        <v>2011</v>
      </c>
      <c r="D430" s="54" t="n">
        <v>363.9</v>
      </c>
      <c r="E430" s="55" t="n">
        <v>48</v>
      </c>
      <c r="G430" s="49" t="n">
        <v>429</v>
      </c>
      <c r="H430" s="49" t="s">
        <v>1092</v>
      </c>
      <c r="I430" s="49" t="s">
        <v>1093</v>
      </c>
    </row>
    <row r="431" customFormat="false" ht="15" hidden="false" customHeight="false" outlineLevel="0" collapsed="false">
      <c r="A431" s="49" t="n">
        <v>14</v>
      </c>
      <c r="B431" s="49" t="s">
        <v>206</v>
      </c>
      <c r="C431" s="49" t="n">
        <v>2010</v>
      </c>
      <c r="D431" s="54" t="n">
        <v>93.46</v>
      </c>
      <c r="E431" s="55" t="n">
        <v>14</v>
      </c>
      <c r="G431" s="49" t="n">
        <v>430</v>
      </c>
      <c r="H431" s="49" t="s">
        <v>1094</v>
      </c>
      <c r="I431" s="49" t="s">
        <v>1095</v>
      </c>
    </row>
    <row r="432" customFormat="false" ht="15" hidden="false" customHeight="false" outlineLevel="0" collapsed="false">
      <c r="A432" s="49" t="n">
        <v>14</v>
      </c>
      <c r="B432" s="49" t="s">
        <v>206</v>
      </c>
      <c r="C432" s="49" t="n">
        <v>2011</v>
      </c>
      <c r="D432" s="54" t="n">
        <v>86.7</v>
      </c>
      <c r="E432" s="55" t="n">
        <v>12</v>
      </c>
      <c r="G432" s="49" t="n">
        <v>431</v>
      </c>
      <c r="H432" s="49" t="s">
        <v>1096</v>
      </c>
      <c r="I432" s="49" t="s">
        <v>1097</v>
      </c>
    </row>
    <row r="433" customFormat="false" ht="15" hidden="false" customHeight="false" outlineLevel="0" collapsed="false">
      <c r="A433" s="49" t="n">
        <v>14</v>
      </c>
      <c r="B433" s="49" t="s">
        <v>192</v>
      </c>
      <c r="C433" s="49" t="n">
        <v>2011</v>
      </c>
      <c r="D433" s="54" t="n">
        <v>114.3</v>
      </c>
      <c r="E433" s="55" t="n">
        <v>14</v>
      </c>
      <c r="G433" s="49" t="n">
        <v>432</v>
      </c>
      <c r="H433" s="49" t="s">
        <v>1098</v>
      </c>
      <c r="I433" s="49" t="s">
        <v>1099</v>
      </c>
    </row>
    <row r="434" customFormat="false" ht="15" hidden="false" customHeight="false" outlineLevel="0" collapsed="false">
      <c r="A434" s="49" t="n">
        <v>14</v>
      </c>
      <c r="B434" s="49" t="s">
        <v>204</v>
      </c>
      <c r="C434" s="49" t="n">
        <v>2011</v>
      </c>
      <c r="D434" s="54" t="n">
        <v>16.5</v>
      </c>
      <c r="E434" s="55" t="n">
        <v>2</v>
      </c>
      <c r="G434" s="49" t="n">
        <v>433</v>
      </c>
      <c r="H434" s="49" t="s">
        <v>1100</v>
      </c>
      <c r="I434" s="49" t="s">
        <v>1101</v>
      </c>
    </row>
    <row r="435" customFormat="false" ht="15" hidden="false" customHeight="false" outlineLevel="0" collapsed="false">
      <c r="A435" s="49" t="n">
        <v>14</v>
      </c>
      <c r="B435" s="49" t="s">
        <v>215</v>
      </c>
      <c r="C435" s="49" t="n">
        <v>2010</v>
      </c>
      <c r="D435" s="54" t="n">
        <v>29.96</v>
      </c>
      <c r="E435" s="55" t="n">
        <v>4</v>
      </c>
      <c r="G435" s="49" t="n">
        <v>434</v>
      </c>
      <c r="H435" s="49" t="s">
        <v>1102</v>
      </c>
      <c r="I435" s="49" t="s">
        <v>1103</v>
      </c>
    </row>
    <row r="436" customFormat="false" ht="15" hidden="false" customHeight="false" outlineLevel="0" collapsed="false">
      <c r="A436" s="49" t="n">
        <v>14</v>
      </c>
      <c r="B436" s="49" t="s">
        <v>215</v>
      </c>
      <c r="C436" s="49" t="n">
        <v>2011</v>
      </c>
      <c r="D436" s="54" t="n">
        <v>340.8</v>
      </c>
      <c r="E436" s="55" t="n">
        <v>50</v>
      </c>
      <c r="G436" s="49" t="n">
        <v>435</v>
      </c>
      <c r="H436" s="49" t="s">
        <v>1104</v>
      </c>
      <c r="I436" s="49" t="s">
        <v>1105</v>
      </c>
    </row>
    <row r="437" customFormat="false" ht="15" hidden="false" customHeight="false" outlineLevel="0" collapsed="false">
      <c r="A437" s="49" t="n">
        <v>14</v>
      </c>
      <c r="B437" s="49" t="s">
        <v>196</v>
      </c>
      <c r="C437" s="49" t="n">
        <v>2011</v>
      </c>
      <c r="D437" s="54" t="n">
        <v>23.85</v>
      </c>
      <c r="E437" s="55" t="n">
        <v>3</v>
      </c>
      <c r="G437" s="49" t="n">
        <v>436</v>
      </c>
      <c r="H437" s="49" t="s">
        <v>1106</v>
      </c>
      <c r="I437" s="49" t="s">
        <v>1107</v>
      </c>
    </row>
    <row r="438" customFormat="false" ht="15" hidden="false" customHeight="false" outlineLevel="0" collapsed="false">
      <c r="A438" s="49" t="n">
        <v>14</v>
      </c>
      <c r="B438" s="49" t="s">
        <v>198</v>
      </c>
      <c r="C438" s="49" t="n">
        <v>2010</v>
      </c>
      <c r="D438" s="54" t="n">
        <v>430.96</v>
      </c>
      <c r="E438" s="55" t="n">
        <v>64</v>
      </c>
      <c r="G438" s="49" t="n">
        <v>437</v>
      </c>
      <c r="H438" s="49" t="s">
        <v>1108</v>
      </c>
      <c r="I438" s="49" t="s">
        <v>1109</v>
      </c>
    </row>
    <row r="439" customFormat="false" ht="15" hidden="false" customHeight="false" outlineLevel="0" collapsed="false">
      <c r="A439" s="49" t="n">
        <v>14</v>
      </c>
      <c r="B439" s="49" t="s">
        <v>198</v>
      </c>
      <c r="C439" s="49" t="n">
        <v>2011</v>
      </c>
      <c r="D439" s="54" t="n">
        <v>31.8</v>
      </c>
      <c r="E439" s="55" t="n">
        <v>4</v>
      </c>
      <c r="G439" s="49" t="n">
        <v>438</v>
      </c>
      <c r="H439" s="49" t="s">
        <v>1110</v>
      </c>
      <c r="I439" s="49" t="s">
        <v>1111</v>
      </c>
    </row>
    <row r="440" customFormat="false" ht="15" hidden="false" customHeight="false" outlineLevel="0" collapsed="false">
      <c r="A440" s="49" t="n">
        <v>14</v>
      </c>
      <c r="B440" s="49" t="s">
        <v>214</v>
      </c>
      <c r="C440" s="49" t="n">
        <v>2010</v>
      </c>
      <c r="D440" s="54" t="n">
        <v>14.98</v>
      </c>
      <c r="E440" s="55" t="n">
        <v>2</v>
      </c>
      <c r="G440" s="49" t="n">
        <v>439</v>
      </c>
      <c r="H440" s="49" t="s">
        <v>1112</v>
      </c>
      <c r="I440" s="49" t="s">
        <v>1113</v>
      </c>
    </row>
    <row r="441" customFormat="false" ht="15" hidden="false" customHeight="false" outlineLevel="0" collapsed="false">
      <c r="A441" s="49" t="n">
        <v>14</v>
      </c>
      <c r="B441" s="49" t="s">
        <v>214</v>
      </c>
      <c r="C441" s="49" t="n">
        <v>2011</v>
      </c>
      <c r="D441" s="54" t="n">
        <v>15.9</v>
      </c>
      <c r="E441" s="55" t="n">
        <v>2</v>
      </c>
      <c r="G441" s="49" t="n">
        <v>440</v>
      </c>
      <c r="H441" s="49" t="s">
        <v>1114</v>
      </c>
      <c r="I441" s="49" t="s">
        <v>1115</v>
      </c>
    </row>
    <row r="442" customFormat="false" ht="15" hidden="false" customHeight="false" outlineLevel="0" collapsed="false">
      <c r="A442" s="49" t="n">
        <v>14</v>
      </c>
      <c r="B442" s="49" t="s">
        <v>189</v>
      </c>
      <c r="C442" s="49" t="n">
        <v>2009</v>
      </c>
      <c r="D442" s="54" t="n">
        <v>13.87</v>
      </c>
      <c r="E442" s="55" t="n">
        <v>1</v>
      </c>
      <c r="G442" s="49" t="n">
        <v>441</v>
      </c>
      <c r="H442" s="49" t="s">
        <v>1116</v>
      </c>
      <c r="I442" s="49" t="s">
        <v>1117</v>
      </c>
    </row>
    <row r="443" customFormat="false" ht="15" hidden="false" customHeight="false" outlineLevel="0" collapsed="false">
      <c r="A443" s="49" t="n">
        <v>14</v>
      </c>
      <c r="B443" s="49" t="s">
        <v>189</v>
      </c>
      <c r="C443" s="49" t="n">
        <v>2010</v>
      </c>
      <c r="D443" s="54" t="n">
        <v>40756.44</v>
      </c>
      <c r="E443" s="55" t="n">
        <v>6196</v>
      </c>
      <c r="G443" s="49" t="n">
        <v>442</v>
      </c>
      <c r="H443" s="49" t="s">
        <v>1118</v>
      </c>
      <c r="I443" s="49" t="s">
        <v>1119</v>
      </c>
    </row>
    <row r="444" customFormat="false" ht="15" hidden="false" customHeight="false" outlineLevel="0" collapsed="false">
      <c r="A444" s="49" t="n">
        <v>14</v>
      </c>
      <c r="B444" s="49" t="s">
        <v>189</v>
      </c>
      <c r="C444" s="49" t="n">
        <v>2011</v>
      </c>
      <c r="D444" s="54" t="n">
        <v>22601.98</v>
      </c>
      <c r="E444" s="55" t="n">
        <v>3360</v>
      </c>
      <c r="G444" s="49" t="n">
        <v>443</v>
      </c>
      <c r="H444" s="49" t="s">
        <v>1120</v>
      </c>
      <c r="I444" s="49" t="s">
        <v>1121</v>
      </c>
    </row>
    <row r="445" customFormat="false" ht="15" hidden="false" customHeight="false" outlineLevel="0" collapsed="false">
      <c r="A445" s="49" t="n">
        <v>15</v>
      </c>
      <c r="B445" s="49" t="s">
        <v>203</v>
      </c>
      <c r="C445" s="49" t="n">
        <v>2010</v>
      </c>
      <c r="D445" s="54" t="n">
        <v>124.44</v>
      </c>
      <c r="E445" s="55" t="n">
        <v>16</v>
      </c>
      <c r="G445" s="49" t="n">
        <v>444</v>
      </c>
      <c r="H445" s="49" t="s">
        <v>1122</v>
      </c>
      <c r="I445" s="49" t="s">
        <v>1123</v>
      </c>
    </row>
    <row r="446" customFormat="false" ht="15" hidden="false" customHeight="false" outlineLevel="0" collapsed="false">
      <c r="A446" s="49" t="n">
        <v>15</v>
      </c>
      <c r="B446" s="49" t="s">
        <v>203</v>
      </c>
      <c r="C446" s="49" t="n">
        <v>2011</v>
      </c>
      <c r="D446" s="54" t="n">
        <v>317.7</v>
      </c>
      <c r="E446" s="55" t="n">
        <v>46</v>
      </c>
      <c r="G446" s="49" t="n">
        <v>445</v>
      </c>
      <c r="H446" s="49" t="s">
        <v>1124</v>
      </c>
      <c r="I446" s="49" t="s">
        <v>1125</v>
      </c>
    </row>
    <row r="447" customFormat="false" ht="15" hidden="false" customHeight="false" outlineLevel="0" collapsed="false">
      <c r="A447" s="49" t="n">
        <v>15</v>
      </c>
      <c r="B447" s="49" t="s">
        <v>201</v>
      </c>
      <c r="C447" s="49" t="n">
        <v>2009</v>
      </c>
      <c r="D447" s="54" t="n">
        <v>13.5</v>
      </c>
      <c r="E447" s="55" t="n">
        <v>2</v>
      </c>
      <c r="G447" s="49" t="n">
        <v>446</v>
      </c>
      <c r="H447" s="49" t="s">
        <v>1126</v>
      </c>
      <c r="I447" s="49" t="s">
        <v>1127</v>
      </c>
    </row>
    <row r="448" customFormat="false" ht="15" hidden="false" customHeight="false" outlineLevel="0" collapsed="false">
      <c r="A448" s="49" t="n">
        <v>15</v>
      </c>
      <c r="B448" s="49" t="s">
        <v>201</v>
      </c>
      <c r="C448" s="49" t="n">
        <v>2010</v>
      </c>
      <c r="D448" s="54" t="n">
        <v>91.3</v>
      </c>
      <c r="E448" s="55" t="n">
        <v>14</v>
      </c>
      <c r="G448" s="49" t="n">
        <v>447</v>
      </c>
      <c r="H448" s="49" t="s">
        <v>1128</v>
      </c>
      <c r="I448" s="49" t="s">
        <v>1129</v>
      </c>
    </row>
    <row r="449" customFormat="false" ht="15" hidden="false" customHeight="false" outlineLevel="0" collapsed="false">
      <c r="A449" s="49" t="n">
        <v>15</v>
      </c>
      <c r="B449" s="49" t="s">
        <v>201</v>
      </c>
      <c r="C449" s="49" t="n">
        <v>2011</v>
      </c>
      <c r="D449" s="54" t="n">
        <v>152.1</v>
      </c>
      <c r="E449" s="55" t="n">
        <v>20</v>
      </c>
      <c r="G449" s="49" t="n">
        <v>448</v>
      </c>
      <c r="H449" s="49" t="s">
        <v>1130</v>
      </c>
      <c r="I449" s="49" t="s">
        <v>1131</v>
      </c>
    </row>
    <row r="450" customFormat="false" ht="15" hidden="false" customHeight="false" outlineLevel="0" collapsed="false">
      <c r="A450" s="49" t="n">
        <v>15</v>
      </c>
      <c r="B450" s="49" t="s">
        <v>223</v>
      </c>
      <c r="C450" s="49" t="n">
        <v>2009</v>
      </c>
      <c r="D450" s="54" t="n">
        <v>40.5</v>
      </c>
      <c r="E450" s="55" t="n">
        <v>6</v>
      </c>
      <c r="G450" s="49" t="n">
        <v>449</v>
      </c>
      <c r="H450" s="49" t="s">
        <v>1132</v>
      </c>
      <c r="I450" s="49" t="s">
        <v>1133</v>
      </c>
    </row>
    <row r="451" customFormat="false" ht="15" hidden="false" customHeight="false" outlineLevel="0" collapsed="false">
      <c r="A451" s="49" t="n">
        <v>15</v>
      </c>
      <c r="B451" s="49" t="s">
        <v>223</v>
      </c>
      <c r="C451" s="49" t="n">
        <v>2010</v>
      </c>
      <c r="D451" s="54" t="n">
        <v>61.76</v>
      </c>
      <c r="E451" s="55" t="n">
        <v>8</v>
      </c>
      <c r="G451" s="49" t="n">
        <v>450</v>
      </c>
      <c r="H451" s="49" t="s">
        <v>1134</v>
      </c>
      <c r="I451" s="49" t="s">
        <v>1135</v>
      </c>
    </row>
    <row r="452" customFormat="false" ht="15" hidden="false" customHeight="false" outlineLevel="0" collapsed="false">
      <c r="A452" s="49" t="n">
        <v>15</v>
      </c>
      <c r="B452" s="49" t="s">
        <v>223</v>
      </c>
      <c r="C452" s="49" t="n">
        <v>2011</v>
      </c>
      <c r="D452" s="54" t="n">
        <v>128.4</v>
      </c>
      <c r="E452" s="55" t="n">
        <v>16</v>
      </c>
      <c r="G452" s="49" t="n">
        <v>451</v>
      </c>
      <c r="H452" s="49" t="s">
        <v>1136</v>
      </c>
      <c r="I452" s="49" t="s">
        <v>1137</v>
      </c>
    </row>
    <row r="453" customFormat="false" ht="15" hidden="false" customHeight="false" outlineLevel="0" collapsed="false">
      <c r="A453" s="49" t="n">
        <v>15</v>
      </c>
      <c r="B453" s="49" t="s">
        <v>200</v>
      </c>
      <c r="C453" s="49" t="n">
        <v>2009</v>
      </c>
      <c r="D453" s="54" t="n">
        <v>13.5</v>
      </c>
      <c r="E453" s="55" t="n">
        <v>2</v>
      </c>
      <c r="G453" s="49" t="n">
        <v>452</v>
      </c>
      <c r="H453" s="49" t="s">
        <v>1138</v>
      </c>
      <c r="I453" s="49" t="s">
        <v>1139</v>
      </c>
    </row>
    <row r="454" customFormat="false" ht="15" hidden="false" customHeight="false" outlineLevel="0" collapsed="false">
      <c r="A454" s="49" t="n">
        <v>15</v>
      </c>
      <c r="B454" s="49" t="s">
        <v>222</v>
      </c>
      <c r="C454" s="49" t="n">
        <v>2009</v>
      </c>
      <c r="D454" s="54" t="n">
        <v>238</v>
      </c>
      <c r="E454" s="55" t="n">
        <v>40</v>
      </c>
      <c r="G454" s="49" t="n">
        <v>453</v>
      </c>
      <c r="H454" s="49" t="s">
        <v>1140</v>
      </c>
      <c r="I454" s="49" t="s">
        <v>1141</v>
      </c>
    </row>
    <row r="455" customFormat="false" ht="15" hidden="false" customHeight="false" outlineLevel="0" collapsed="false">
      <c r="A455" s="49" t="n">
        <v>15</v>
      </c>
      <c r="B455" s="49" t="s">
        <v>222</v>
      </c>
      <c r="C455" s="49" t="n">
        <v>2010</v>
      </c>
      <c r="D455" s="54" t="n">
        <v>3458.32</v>
      </c>
      <c r="E455" s="55" t="n">
        <v>540</v>
      </c>
      <c r="G455" s="49" t="n">
        <v>454</v>
      </c>
      <c r="H455" s="49" t="s">
        <v>1142</v>
      </c>
      <c r="I455" s="49" t="s">
        <v>1143</v>
      </c>
    </row>
    <row r="456" customFormat="false" ht="15" hidden="false" customHeight="false" outlineLevel="0" collapsed="false">
      <c r="A456" s="49" t="n">
        <v>15</v>
      </c>
      <c r="B456" s="49" t="s">
        <v>222</v>
      </c>
      <c r="C456" s="49" t="n">
        <v>2011</v>
      </c>
      <c r="D456" s="54" t="n">
        <v>794.1</v>
      </c>
      <c r="E456" s="55" t="n">
        <v>116</v>
      </c>
      <c r="G456" s="49" t="n">
        <v>455</v>
      </c>
      <c r="H456" s="49" t="s">
        <v>1144</v>
      </c>
      <c r="I456" s="49" t="s">
        <v>1145</v>
      </c>
    </row>
    <row r="457" customFormat="false" ht="15" hidden="false" customHeight="false" outlineLevel="0" collapsed="false">
      <c r="A457" s="49" t="n">
        <v>15</v>
      </c>
      <c r="B457" s="49" t="s">
        <v>191</v>
      </c>
      <c r="C457" s="49" t="n">
        <v>2010</v>
      </c>
      <c r="D457" s="54" t="n">
        <v>15.9</v>
      </c>
      <c r="E457" s="55" t="n">
        <v>2</v>
      </c>
      <c r="G457" s="49" t="n">
        <v>456</v>
      </c>
      <c r="H457" s="49" t="s">
        <v>1146</v>
      </c>
      <c r="I457" s="49" t="s">
        <v>1147</v>
      </c>
    </row>
    <row r="458" customFormat="false" ht="15" hidden="false" customHeight="false" outlineLevel="0" collapsed="false">
      <c r="A458" s="49" t="n">
        <v>15</v>
      </c>
      <c r="B458" s="49" t="s">
        <v>191</v>
      </c>
      <c r="C458" s="49" t="n">
        <v>2011</v>
      </c>
      <c r="D458" s="54" t="n">
        <v>48.3</v>
      </c>
      <c r="E458" s="55" t="n">
        <v>6</v>
      </c>
      <c r="G458" s="49" t="n">
        <v>457</v>
      </c>
      <c r="H458" s="49" t="s">
        <v>1148</v>
      </c>
      <c r="I458" s="49" t="s">
        <v>1149</v>
      </c>
    </row>
    <row r="459" customFormat="false" ht="15" hidden="false" customHeight="false" outlineLevel="0" collapsed="false">
      <c r="A459" s="49" t="n">
        <v>15</v>
      </c>
      <c r="B459" s="49" t="s">
        <v>205</v>
      </c>
      <c r="C459" s="49" t="n">
        <v>2009</v>
      </c>
      <c r="D459" s="54" t="n">
        <v>81</v>
      </c>
      <c r="E459" s="55" t="n">
        <v>12</v>
      </c>
      <c r="G459" s="49" t="n">
        <v>458</v>
      </c>
      <c r="H459" s="49" t="s">
        <v>1150</v>
      </c>
      <c r="I459" s="49" t="s">
        <v>1151</v>
      </c>
    </row>
    <row r="460" customFormat="false" ht="15" hidden="false" customHeight="false" outlineLevel="0" collapsed="false">
      <c r="A460" s="49" t="n">
        <v>15</v>
      </c>
      <c r="B460" s="49" t="s">
        <v>205</v>
      </c>
      <c r="C460" s="49" t="n">
        <v>2010</v>
      </c>
      <c r="D460" s="54" t="n">
        <v>743.88</v>
      </c>
      <c r="E460" s="55" t="n">
        <v>108</v>
      </c>
      <c r="G460" s="49" t="n">
        <v>459</v>
      </c>
      <c r="H460" s="49" t="s">
        <v>1152</v>
      </c>
      <c r="I460" s="49" t="s">
        <v>1153</v>
      </c>
    </row>
    <row r="461" customFormat="false" ht="15" hidden="false" customHeight="false" outlineLevel="0" collapsed="false">
      <c r="A461" s="49" t="n">
        <v>15</v>
      </c>
      <c r="B461" s="49" t="s">
        <v>205</v>
      </c>
      <c r="C461" s="49" t="n">
        <v>2011</v>
      </c>
      <c r="D461" s="54" t="n">
        <v>373.2</v>
      </c>
      <c r="E461" s="55" t="n">
        <v>52</v>
      </c>
      <c r="G461" s="49" t="n">
        <v>460</v>
      </c>
      <c r="H461" s="49" t="s">
        <v>1154</v>
      </c>
      <c r="I461" s="49" t="s">
        <v>1155</v>
      </c>
    </row>
    <row r="462" customFormat="false" ht="15" hidden="false" customHeight="false" outlineLevel="0" collapsed="false">
      <c r="A462" s="49" t="n">
        <v>15</v>
      </c>
      <c r="B462" s="49" t="s">
        <v>206</v>
      </c>
      <c r="C462" s="49" t="n">
        <v>2010</v>
      </c>
      <c r="D462" s="54" t="n">
        <v>1558.3</v>
      </c>
      <c r="E462" s="55" t="n">
        <v>238</v>
      </c>
      <c r="G462" s="49" t="n">
        <v>461</v>
      </c>
      <c r="H462" s="49" t="s">
        <v>1156</v>
      </c>
      <c r="I462" s="49" t="s">
        <v>1157</v>
      </c>
    </row>
    <row r="463" customFormat="false" ht="15" hidden="false" customHeight="false" outlineLevel="0" collapsed="false">
      <c r="A463" s="49" t="n">
        <v>15</v>
      </c>
      <c r="B463" s="49" t="s">
        <v>206</v>
      </c>
      <c r="C463" s="49" t="n">
        <v>2011</v>
      </c>
      <c r="D463" s="54" t="n">
        <v>475.05</v>
      </c>
      <c r="E463" s="55" t="n">
        <v>67</v>
      </c>
      <c r="G463" s="49" t="n">
        <v>462</v>
      </c>
      <c r="H463" s="49" t="s">
        <v>1158</v>
      </c>
      <c r="I463" s="49" t="s">
        <v>1159</v>
      </c>
    </row>
    <row r="464" customFormat="false" ht="15" hidden="false" customHeight="false" outlineLevel="0" collapsed="false">
      <c r="A464" s="49" t="n">
        <v>15</v>
      </c>
      <c r="B464" s="49" t="s">
        <v>209</v>
      </c>
      <c r="C464" s="49" t="n">
        <v>2010</v>
      </c>
      <c r="D464" s="54" t="n">
        <v>127</v>
      </c>
      <c r="E464" s="55" t="n">
        <v>20</v>
      </c>
      <c r="G464" s="49" t="n">
        <v>463</v>
      </c>
      <c r="H464" s="49" t="s">
        <v>1160</v>
      </c>
      <c r="I464" s="49" t="s">
        <v>1161</v>
      </c>
    </row>
    <row r="465" customFormat="false" ht="15" hidden="false" customHeight="false" outlineLevel="0" collapsed="false">
      <c r="A465" s="49" t="n">
        <v>15</v>
      </c>
      <c r="B465" s="49" t="s">
        <v>209</v>
      </c>
      <c r="C465" s="49" t="n">
        <v>2011</v>
      </c>
      <c r="D465" s="54" t="n">
        <v>16.5</v>
      </c>
      <c r="E465" s="55" t="n">
        <v>2</v>
      </c>
      <c r="G465" s="49" t="n">
        <v>464</v>
      </c>
      <c r="H465" s="49" t="s">
        <v>1162</v>
      </c>
      <c r="I465" s="49" t="s">
        <v>1163</v>
      </c>
    </row>
    <row r="466" customFormat="false" ht="15" hidden="false" customHeight="false" outlineLevel="0" collapsed="false">
      <c r="A466" s="49" t="n">
        <v>15</v>
      </c>
      <c r="B466" s="49" t="s">
        <v>192</v>
      </c>
      <c r="C466" s="49" t="n">
        <v>2010</v>
      </c>
      <c r="D466" s="54" t="n">
        <v>83.4</v>
      </c>
      <c r="E466" s="55" t="n">
        <v>12</v>
      </c>
      <c r="G466" s="49" t="n">
        <v>465</v>
      </c>
      <c r="H466" s="49" t="s">
        <v>1164</v>
      </c>
      <c r="I466" s="49" t="s">
        <v>1165</v>
      </c>
    </row>
    <row r="467" customFormat="false" ht="15" hidden="false" customHeight="false" outlineLevel="0" collapsed="false">
      <c r="A467" s="49" t="n">
        <v>15</v>
      </c>
      <c r="B467" s="49" t="s">
        <v>192</v>
      </c>
      <c r="C467" s="49" t="n">
        <v>2011</v>
      </c>
      <c r="D467" s="54" t="n">
        <v>66</v>
      </c>
      <c r="E467" s="55" t="n">
        <v>8</v>
      </c>
      <c r="G467" s="49" t="n">
        <v>466</v>
      </c>
      <c r="H467" s="49" t="s">
        <v>1166</v>
      </c>
      <c r="I467" s="49" t="s">
        <v>1167</v>
      </c>
    </row>
    <row r="468" customFormat="false" ht="15" hidden="false" customHeight="false" outlineLevel="0" collapsed="false">
      <c r="A468" s="49" t="n">
        <v>15</v>
      </c>
      <c r="B468" s="49" t="s">
        <v>218</v>
      </c>
      <c r="C468" s="49" t="n">
        <v>2010</v>
      </c>
      <c r="D468" s="54" t="n">
        <v>1122.38</v>
      </c>
      <c r="E468" s="55" t="n">
        <v>174</v>
      </c>
      <c r="G468" s="49" t="n">
        <v>467</v>
      </c>
      <c r="H468" s="49" t="s">
        <v>1168</v>
      </c>
      <c r="I468" s="49" t="s">
        <v>1169</v>
      </c>
    </row>
    <row r="469" customFormat="false" ht="15" hidden="false" customHeight="false" outlineLevel="0" collapsed="false">
      <c r="A469" s="49" t="n">
        <v>15</v>
      </c>
      <c r="B469" s="49" t="s">
        <v>218</v>
      </c>
      <c r="C469" s="49" t="n">
        <v>2011</v>
      </c>
      <c r="D469" s="54" t="n">
        <v>472.5</v>
      </c>
      <c r="E469" s="55" t="n">
        <v>70</v>
      </c>
      <c r="G469" s="49" t="n">
        <v>468</v>
      </c>
      <c r="H469" s="49" t="s">
        <v>1170</v>
      </c>
      <c r="I469" s="49" t="s">
        <v>1171</v>
      </c>
    </row>
    <row r="470" customFormat="false" ht="15" hidden="false" customHeight="false" outlineLevel="0" collapsed="false">
      <c r="A470" s="49" t="n">
        <v>15</v>
      </c>
      <c r="B470" s="49" t="s">
        <v>193</v>
      </c>
      <c r="C470" s="49" t="n">
        <v>2010</v>
      </c>
      <c r="D470" s="54" t="n">
        <v>46.78</v>
      </c>
      <c r="E470" s="55" t="n">
        <v>6</v>
      </c>
      <c r="G470" s="49" t="n">
        <v>469</v>
      </c>
      <c r="H470" s="49" t="s">
        <v>1172</v>
      </c>
      <c r="I470" s="49" t="s">
        <v>1173</v>
      </c>
    </row>
    <row r="471" customFormat="false" ht="15" hidden="false" customHeight="false" outlineLevel="0" collapsed="false">
      <c r="A471" s="49" t="n">
        <v>15</v>
      </c>
      <c r="B471" s="49" t="s">
        <v>193</v>
      </c>
      <c r="C471" s="49" t="n">
        <v>2011</v>
      </c>
      <c r="D471" s="54" t="n">
        <v>15.9</v>
      </c>
      <c r="E471" s="55" t="n">
        <v>2</v>
      </c>
      <c r="G471" s="49" t="n">
        <v>470</v>
      </c>
      <c r="H471" s="49" t="s">
        <v>1174</v>
      </c>
      <c r="I471" s="49" t="s">
        <v>1175</v>
      </c>
    </row>
    <row r="472" customFormat="false" ht="15" hidden="false" customHeight="false" outlineLevel="0" collapsed="false">
      <c r="A472" s="49" t="n">
        <v>15</v>
      </c>
      <c r="B472" s="49" t="s">
        <v>197</v>
      </c>
      <c r="C472" s="49" t="n">
        <v>2010</v>
      </c>
      <c r="D472" s="54" t="n">
        <v>45.86</v>
      </c>
      <c r="E472" s="55" t="n">
        <v>6</v>
      </c>
      <c r="G472" s="49" t="n">
        <v>471</v>
      </c>
      <c r="H472" s="49" t="s">
        <v>1176</v>
      </c>
      <c r="I472" s="49" t="s">
        <v>1177</v>
      </c>
    </row>
    <row r="473" customFormat="false" ht="15" hidden="false" customHeight="false" outlineLevel="0" collapsed="false">
      <c r="A473" s="49" t="n">
        <v>15</v>
      </c>
      <c r="B473" s="49" t="s">
        <v>197</v>
      </c>
      <c r="C473" s="49" t="n">
        <v>2011</v>
      </c>
      <c r="D473" s="54" t="n">
        <v>15.9</v>
      </c>
      <c r="E473" s="55" t="n">
        <v>2</v>
      </c>
      <c r="G473" s="49" t="n">
        <v>472</v>
      </c>
      <c r="H473" s="49" t="s">
        <v>1178</v>
      </c>
      <c r="I473" s="49" t="s">
        <v>1179</v>
      </c>
    </row>
    <row r="474" customFormat="false" ht="15" hidden="false" customHeight="false" outlineLevel="0" collapsed="false">
      <c r="A474" s="49" t="n">
        <v>15</v>
      </c>
      <c r="B474" s="49" t="s">
        <v>215</v>
      </c>
      <c r="C474" s="49" t="n">
        <v>2010</v>
      </c>
      <c r="D474" s="54" t="n">
        <v>14.98</v>
      </c>
      <c r="E474" s="55" t="n">
        <v>2</v>
      </c>
      <c r="G474" s="49" t="n">
        <v>473</v>
      </c>
      <c r="H474" s="49" t="s">
        <v>1180</v>
      </c>
      <c r="I474" s="49" t="s">
        <v>1181</v>
      </c>
    </row>
    <row r="475" customFormat="false" ht="15" hidden="false" customHeight="false" outlineLevel="0" collapsed="false">
      <c r="A475" s="49" t="n">
        <v>15</v>
      </c>
      <c r="B475" s="49" t="s">
        <v>215</v>
      </c>
      <c r="C475" s="49" t="n">
        <v>2011</v>
      </c>
      <c r="D475" s="54" t="n">
        <v>205.8</v>
      </c>
      <c r="E475" s="55" t="n">
        <v>30</v>
      </c>
      <c r="G475" s="49" t="n">
        <v>474</v>
      </c>
      <c r="H475" s="49" t="s">
        <v>1182</v>
      </c>
      <c r="I475" s="49" t="s">
        <v>1183</v>
      </c>
    </row>
    <row r="476" customFormat="false" ht="15" hidden="false" customHeight="false" outlineLevel="0" collapsed="false">
      <c r="A476" s="49" t="n">
        <v>15</v>
      </c>
      <c r="B476" s="49" t="s">
        <v>196</v>
      </c>
      <c r="C476" s="49" t="n">
        <v>2009</v>
      </c>
      <c r="D476" s="54" t="n">
        <v>54</v>
      </c>
      <c r="E476" s="55" t="n">
        <v>8</v>
      </c>
      <c r="G476" s="49" t="n">
        <v>475</v>
      </c>
      <c r="H476" s="49" t="s">
        <v>1184</v>
      </c>
      <c r="I476" s="49" t="s">
        <v>1185</v>
      </c>
    </row>
    <row r="477" customFormat="false" ht="15" hidden="false" customHeight="false" outlineLevel="0" collapsed="false">
      <c r="A477" s="49" t="n">
        <v>15</v>
      </c>
      <c r="B477" s="49" t="s">
        <v>196</v>
      </c>
      <c r="C477" s="49" t="n">
        <v>2011</v>
      </c>
      <c r="D477" s="54" t="n">
        <v>16.5</v>
      </c>
      <c r="E477" s="55" t="n">
        <v>2</v>
      </c>
      <c r="G477" s="49" t="n">
        <v>476</v>
      </c>
      <c r="H477" s="49" t="s">
        <v>1186</v>
      </c>
      <c r="I477" s="49" t="s">
        <v>1187</v>
      </c>
    </row>
    <row r="478" customFormat="false" ht="15" hidden="false" customHeight="false" outlineLevel="0" collapsed="false">
      <c r="A478" s="49" t="n">
        <v>15</v>
      </c>
      <c r="B478" s="49" t="s">
        <v>210</v>
      </c>
      <c r="C478" s="49" t="n">
        <v>2010</v>
      </c>
      <c r="D478" s="54" t="n">
        <v>14.98</v>
      </c>
      <c r="E478" s="55" t="n">
        <v>2</v>
      </c>
      <c r="G478" s="49" t="n">
        <v>477</v>
      </c>
      <c r="H478" s="49" t="s">
        <v>1188</v>
      </c>
      <c r="I478" s="49" t="s">
        <v>1189</v>
      </c>
    </row>
    <row r="479" customFormat="false" ht="15" hidden="false" customHeight="false" outlineLevel="0" collapsed="false">
      <c r="A479" s="49" t="n">
        <v>15</v>
      </c>
      <c r="B479" s="49" t="s">
        <v>198</v>
      </c>
      <c r="C479" s="49" t="n">
        <v>2010</v>
      </c>
      <c r="D479" s="54" t="n">
        <v>608.74</v>
      </c>
      <c r="E479" s="55" t="n">
        <v>90</v>
      </c>
      <c r="G479" s="49" t="n">
        <v>478</v>
      </c>
      <c r="H479" s="49" t="s">
        <v>1190</v>
      </c>
      <c r="I479" s="49" t="s">
        <v>1191</v>
      </c>
    </row>
    <row r="480" customFormat="false" ht="15" hidden="false" customHeight="false" outlineLevel="0" collapsed="false">
      <c r="A480" s="49" t="n">
        <v>15</v>
      </c>
      <c r="B480" s="49" t="s">
        <v>198</v>
      </c>
      <c r="C480" s="49" t="n">
        <v>2011</v>
      </c>
      <c r="D480" s="54" t="n">
        <v>360</v>
      </c>
      <c r="E480" s="55" t="n">
        <v>48</v>
      </c>
      <c r="G480" s="49" t="n">
        <v>479</v>
      </c>
      <c r="H480" s="49" t="s">
        <v>1192</v>
      </c>
      <c r="I480" s="49" t="s">
        <v>1193</v>
      </c>
    </row>
    <row r="481" customFormat="false" ht="15" hidden="false" customHeight="false" outlineLevel="0" collapsed="false">
      <c r="A481" s="49" t="n">
        <v>15</v>
      </c>
      <c r="B481" s="49" t="s">
        <v>189</v>
      </c>
      <c r="C481" s="49" t="n">
        <v>2009</v>
      </c>
      <c r="D481" s="54" t="n">
        <v>3095.92</v>
      </c>
      <c r="E481" s="55" t="n">
        <v>488</v>
      </c>
      <c r="G481" s="49" t="n">
        <v>480</v>
      </c>
      <c r="H481" s="49" t="s">
        <v>1194</v>
      </c>
      <c r="I481" s="49" t="s">
        <v>1195</v>
      </c>
    </row>
    <row r="482" customFormat="false" ht="15" hidden="false" customHeight="false" outlineLevel="0" collapsed="false">
      <c r="A482" s="49" t="n">
        <v>15</v>
      </c>
      <c r="B482" s="49" t="s">
        <v>189</v>
      </c>
      <c r="C482" s="49" t="n">
        <v>2010</v>
      </c>
      <c r="D482" s="54" t="n">
        <v>29509.84</v>
      </c>
      <c r="E482" s="55" t="n">
        <v>4257</v>
      </c>
      <c r="G482" s="49" t="n">
        <v>481</v>
      </c>
      <c r="H482" s="49" t="s">
        <v>1196</v>
      </c>
      <c r="I482" s="49" t="s">
        <v>1197</v>
      </c>
    </row>
    <row r="483" customFormat="false" ht="15" hidden="false" customHeight="false" outlineLevel="0" collapsed="false">
      <c r="A483" s="49" t="n">
        <v>15</v>
      </c>
      <c r="B483" s="49" t="s">
        <v>189</v>
      </c>
      <c r="C483" s="49" t="n">
        <v>2011</v>
      </c>
      <c r="D483" s="54" t="n">
        <v>21140.06</v>
      </c>
      <c r="E483" s="55" t="n">
        <v>3149</v>
      </c>
      <c r="G483" s="49" t="n">
        <v>482</v>
      </c>
      <c r="H483" s="49" t="s">
        <v>1198</v>
      </c>
      <c r="I483" s="49" t="s">
        <v>1199</v>
      </c>
    </row>
    <row r="484" customFormat="false" ht="15" hidden="false" customHeight="false" outlineLevel="0" collapsed="false">
      <c r="A484" s="49" t="n">
        <v>15</v>
      </c>
      <c r="B484" s="49" t="s">
        <v>194</v>
      </c>
      <c r="C484" s="49" t="n">
        <v>2010</v>
      </c>
      <c r="D484" s="54" t="n">
        <v>6.75</v>
      </c>
      <c r="E484" s="55" t="n">
        <v>1</v>
      </c>
      <c r="G484" s="49" t="n">
        <v>483</v>
      </c>
      <c r="H484" s="49" t="s">
        <v>1200</v>
      </c>
      <c r="I484" s="49" t="s">
        <v>1201</v>
      </c>
    </row>
    <row r="485" customFormat="false" ht="15" hidden="false" customHeight="false" outlineLevel="0" collapsed="false">
      <c r="A485" s="49" t="n">
        <v>15</v>
      </c>
      <c r="B485" s="49" t="s">
        <v>194</v>
      </c>
      <c r="C485" s="49" t="n">
        <v>2011</v>
      </c>
      <c r="D485" s="54" t="n">
        <v>15.9</v>
      </c>
      <c r="E485" s="55" t="n">
        <v>2</v>
      </c>
      <c r="G485" s="49" t="n">
        <v>484</v>
      </c>
      <c r="H485" s="49" t="s">
        <v>1202</v>
      </c>
      <c r="I485" s="49" t="s">
        <v>1203</v>
      </c>
    </row>
    <row r="486" customFormat="false" ht="15" hidden="false" customHeight="false" outlineLevel="0" collapsed="false">
      <c r="A486" s="49" t="n">
        <v>16</v>
      </c>
      <c r="B486" s="49" t="s">
        <v>203</v>
      </c>
      <c r="C486" s="49" t="n">
        <v>2011</v>
      </c>
      <c r="D486" s="54" t="n">
        <v>650.88</v>
      </c>
      <c r="E486" s="55" t="n">
        <v>192</v>
      </c>
      <c r="G486" s="49" t="n">
        <v>485</v>
      </c>
      <c r="H486" s="49" t="s">
        <v>1204</v>
      </c>
      <c r="I486" s="49" t="s">
        <v>1205</v>
      </c>
    </row>
    <row r="487" customFormat="false" ht="15" hidden="false" customHeight="false" outlineLevel="0" collapsed="false">
      <c r="A487" s="49" t="n">
        <v>16</v>
      </c>
      <c r="B487" s="49" t="s">
        <v>199</v>
      </c>
      <c r="C487" s="49" t="n">
        <v>2011</v>
      </c>
      <c r="D487" s="54" t="n">
        <v>30</v>
      </c>
      <c r="E487" s="55" t="n">
        <v>8</v>
      </c>
      <c r="G487" s="49" t="n">
        <v>486</v>
      </c>
      <c r="H487" s="49" t="s">
        <v>1206</v>
      </c>
      <c r="I487" s="49" t="s">
        <v>1207</v>
      </c>
    </row>
    <row r="488" customFormat="false" ht="15" hidden="false" customHeight="false" outlineLevel="0" collapsed="false">
      <c r="A488" s="49" t="n">
        <v>16</v>
      </c>
      <c r="B488" s="49" t="s">
        <v>222</v>
      </c>
      <c r="C488" s="49" t="n">
        <v>2010</v>
      </c>
      <c r="D488" s="54" t="n">
        <v>126.36</v>
      </c>
      <c r="E488" s="55" t="n">
        <v>36</v>
      </c>
      <c r="G488" s="49" t="n">
        <v>487</v>
      </c>
      <c r="H488" s="49" t="s">
        <v>1208</v>
      </c>
      <c r="I488" s="49" t="s">
        <v>1209</v>
      </c>
    </row>
    <row r="489" customFormat="false" ht="15" hidden="false" customHeight="false" outlineLevel="0" collapsed="false">
      <c r="A489" s="49" t="n">
        <v>16</v>
      </c>
      <c r="B489" s="49" t="s">
        <v>222</v>
      </c>
      <c r="C489" s="49" t="n">
        <v>2011</v>
      </c>
      <c r="D489" s="54" t="n">
        <v>15</v>
      </c>
      <c r="E489" s="55" t="n">
        <v>4</v>
      </c>
      <c r="G489" s="49" t="n">
        <v>488</v>
      </c>
      <c r="H489" s="49" t="s">
        <v>1210</v>
      </c>
      <c r="I489" s="49" t="s">
        <v>1211</v>
      </c>
    </row>
    <row r="490" customFormat="false" ht="15" hidden="false" customHeight="false" outlineLevel="0" collapsed="false">
      <c r="A490" s="49" t="n">
        <v>16</v>
      </c>
      <c r="B490" s="49" t="s">
        <v>205</v>
      </c>
      <c r="C490" s="49" t="n">
        <v>2009</v>
      </c>
      <c r="D490" s="54" t="n">
        <v>15</v>
      </c>
      <c r="E490" s="55" t="n">
        <v>4</v>
      </c>
      <c r="G490" s="49" t="n">
        <v>489</v>
      </c>
      <c r="H490" s="49" t="s">
        <v>1212</v>
      </c>
      <c r="I490" s="49" t="s">
        <v>1213</v>
      </c>
    </row>
    <row r="491" customFormat="false" ht="15" hidden="false" customHeight="false" outlineLevel="0" collapsed="false">
      <c r="A491" s="49" t="n">
        <v>16</v>
      </c>
      <c r="B491" s="49" t="s">
        <v>205</v>
      </c>
      <c r="C491" s="49" t="n">
        <v>2010</v>
      </c>
      <c r="D491" s="54" t="n">
        <v>221.25</v>
      </c>
      <c r="E491" s="55" t="n">
        <v>59</v>
      </c>
      <c r="G491" s="49" t="n">
        <v>490</v>
      </c>
      <c r="H491" s="49" t="s">
        <v>1214</v>
      </c>
      <c r="I491" s="49" t="s">
        <v>1215</v>
      </c>
    </row>
    <row r="492" customFormat="false" ht="15" hidden="false" customHeight="false" outlineLevel="0" collapsed="false">
      <c r="A492" s="49" t="n">
        <v>16</v>
      </c>
      <c r="B492" s="49" t="s">
        <v>205</v>
      </c>
      <c r="C492" s="49" t="n">
        <v>2011</v>
      </c>
      <c r="D492" s="54" t="n">
        <v>141.36</v>
      </c>
      <c r="E492" s="55" t="n">
        <v>40</v>
      </c>
      <c r="G492" s="49" t="n">
        <v>491</v>
      </c>
      <c r="H492" s="49" t="s">
        <v>1216</v>
      </c>
      <c r="I492" s="49" t="s">
        <v>1217</v>
      </c>
    </row>
    <row r="493" customFormat="false" ht="15" hidden="false" customHeight="false" outlineLevel="0" collapsed="false">
      <c r="A493" s="49" t="n">
        <v>16</v>
      </c>
      <c r="B493" s="49" t="s">
        <v>206</v>
      </c>
      <c r="C493" s="49" t="n">
        <v>2010</v>
      </c>
      <c r="D493" s="54" t="n">
        <v>120</v>
      </c>
      <c r="E493" s="55" t="n">
        <v>32</v>
      </c>
      <c r="G493" s="49" t="n">
        <v>492</v>
      </c>
      <c r="H493" s="49" t="s">
        <v>1218</v>
      </c>
      <c r="I493" s="49" t="s">
        <v>1219</v>
      </c>
    </row>
    <row r="494" customFormat="false" ht="15" hidden="false" customHeight="false" outlineLevel="0" collapsed="false">
      <c r="A494" s="49" t="n">
        <v>16</v>
      </c>
      <c r="B494" s="49" t="s">
        <v>206</v>
      </c>
      <c r="C494" s="49" t="n">
        <v>2011</v>
      </c>
      <c r="D494" s="54" t="n">
        <v>90</v>
      </c>
      <c r="E494" s="55" t="n">
        <v>24</v>
      </c>
      <c r="G494" s="49" t="n">
        <v>493</v>
      </c>
      <c r="H494" s="49" t="s">
        <v>1220</v>
      </c>
      <c r="I494" s="49" t="s">
        <v>1221</v>
      </c>
    </row>
    <row r="495" customFormat="false" ht="15" hidden="false" customHeight="false" outlineLevel="0" collapsed="false">
      <c r="A495" s="49" t="n">
        <v>16</v>
      </c>
      <c r="B495" s="49" t="s">
        <v>196</v>
      </c>
      <c r="C495" s="49" t="n">
        <v>2010</v>
      </c>
      <c r="D495" s="54" t="n">
        <v>90</v>
      </c>
      <c r="E495" s="55" t="n">
        <v>24</v>
      </c>
      <c r="G495" s="49" t="n">
        <v>494</v>
      </c>
      <c r="H495" s="49" t="s">
        <v>1222</v>
      </c>
      <c r="I495" s="49" t="s">
        <v>1223</v>
      </c>
    </row>
    <row r="496" customFormat="false" ht="15" hidden="false" customHeight="false" outlineLevel="0" collapsed="false">
      <c r="A496" s="49" t="n">
        <v>16</v>
      </c>
      <c r="B496" s="49" t="s">
        <v>196</v>
      </c>
      <c r="C496" s="49" t="n">
        <v>2011</v>
      </c>
      <c r="D496" s="54" t="n">
        <v>252.72</v>
      </c>
      <c r="E496" s="55" t="n">
        <v>72</v>
      </c>
      <c r="G496" s="49" t="n">
        <v>495</v>
      </c>
      <c r="H496" s="49" t="s">
        <v>1224</v>
      </c>
      <c r="I496" s="49" t="s">
        <v>1225</v>
      </c>
    </row>
    <row r="497" customFormat="false" ht="15" hidden="false" customHeight="false" outlineLevel="0" collapsed="false">
      <c r="A497" s="49" t="n">
        <v>16</v>
      </c>
      <c r="B497" s="49" t="s">
        <v>198</v>
      </c>
      <c r="C497" s="49" t="n">
        <v>2010</v>
      </c>
      <c r="D497" s="54" t="n">
        <v>15</v>
      </c>
      <c r="E497" s="55" t="n">
        <v>4</v>
      </c>
      <c r="G497" s="49" t="n">
        <v>496</v>
      </c>
      <c r="H497" s="49" t="s">
        <v>1226</v>
      </c>
      <c r="I497" s="49" t="s">
        <v>1227</v>
      </c>
    </row>
    <row r="498" customFormat="false" ht="15" hidden="false" customHeight="false" outlineLevel="0" collapsed="false">
      <c r="A498" s="49" t="n">
        <v>16</v>
      </c>
      <c r="B498" s="49" t="s">
        <v>189</v>
      </c>
      <c r="C498" s="49" t="n">
        <v>2009</v>
      </c>
      <c r="D498" s="54" t="n">
        <v>2366.41</v>
      </c>
      <c r="E498" s="55" t="n">
        <v>665</v>
      </c>
      <c r="G498" s="49" t="n">
        <v>497</v>
      </c>
      <c r="H498" s="49" t="s">
        <v>1228</v>
      </c>
      <c r="I498" s="49" t="s">
        <v>1229</v>
      </c>
    </row>
    <row r="499" customFormat="false" ht="15" hidden="false" customHeight="false" outlineLevel="0" collapsed="false">
      <c r="A499" s="49" t="n">
        <v>16</v>
      </c>
      <c r="B499" s="49" t="s">
        <v>189</v>
      </c>
      <c r="C499" s="49" t="n">
        <v>2010</v>
      </c>
      <c r="D499" s="54" t="n">
        <v>27869.31</v>
      </c>
      <c r="E499" s="55" t="n">
        <v>8100</v>
      </c>
      <c r="G499" s="49" t="n">
        <v>498</v>
      </c>
      <c r="H499" s="49" t="s">
        <v>1230</v>
      </c>
      <c r="I499" s="49" t="s">
        <v>1231</v>
      </c>
    </row>
    <row r="500" customFormat="false" ht="15" hidden="false" customHeight="false" outlineLevel="0" collapsed="false">
      <c r="A500" s="49" t="n">
        <v>16</v>
      </c>
      <c r="B500" s="49" t="s">
        <v>189</v>
      </c>
      <c r="C500" s="49" t="n">
        <v>2011</v>
      </c>
      <c r="D500" s="54" t="n">
        <v>33103.71</v>
      </c>
      <c r="E500" s="55" t="n">
        <v>9452</v>
      </c>
      <c r="G500" s="49" t="n">
        <v>499</v>
      </c>
      <c r="H500" s="49" t="s">
        <v>1232</v>
      </c>
      <c r="I500" s="49" t="s">
        <v>1233</v>
      </c>
    </row>
    <row r="501" customFormat="false" ht="15" hidden="false" customHeight="false" outlineLevel="0" collapsed="false">
      <c r="A501" s="49" t="n">
        <v>17</v>
      </c>
      <c r="B501" s="49" t="s">
        <v>203</v>
      </c>
      <c r="C501" s="49" t="n">
        <v>2010</v>
      </c>
      <c r="D501" s="54" t="n">
        <v>39</v>
      </c>
      <c r="E501" s="55" t="n">
        <v>20</v>
      </c>
      <c r="G501" s="49" t="n">
        <v>500</v>
      </c>
      <c r="H501" s="49" t="s">
        <v>1234</v>
      </c>
      <c r="I501" s="49" t="s">
        <v>1235</v>
      </c>
    </row>
    <row r="502" customFormat="false" ht="15" hidden="false" customHeight="false" outlineLevel="0" collapsed="false">
      <c r="A502" s="49" t="n">
        <v>17</v>
      </c>
      <c r="B502" s="49" t="s">
        <v>203</v>
      </c>
      <c r="C502" s="49" t="n">
        <v>2011</v>
      </c>
      <c r="D502" s="54" t="n">
        <v>20.8</v>
      </c>
      <c r="E502" s="55" t="n">
        <v>10</v>
      </c>
    </row>
    <row r="503" customFormat="false" ht="15" hidden="false" customHeight="false" outlineLevel="0" collapsed="false">
      <c r="A503" s="49" t="n">
        <v>17</v>
      </c>
      <c r="B503" s="49" t="s">
        <v>199</v>
      </c>
      <c r="C503" s="49" t="n">
        <v>2010</v>
      </c>
      <c r="D503" s="54" t="n">
        <v>39</v>
      </c>
      <c r="E503" s="55" t="n">
        <v>20</v>
      </c>
    </row>
    <row r="504" customFormat="false" ht="15" hidden="false" customHeight="false" outlineLevel="0" collapsed="false">
      <c r="A504" s="49" t="n">
        <v>17</v>
      </c>
      <c r="B504" s="49" t="s">
        <v>199</v>
      </c>
      <c r="C504" s="49" t="n">
        <v>2011</v>
      </c>
      <c r="D504" s="54" t="n">
        <v>39</v>
      </c>
      <c r="E504" s="55" t="n">
        <v>20</v>
      </c>
    </row>
    <row r="505" customFormat="false" ht="15" hidden="false" customHeight="false" outlineLevel="0" collapsed="false">
      <c r="A505" s="49" t="n">
        <v>17</v>
      </c>
      <c r="B505" s="49" t="s">
        <v>201</v>
      </c>
      <c r="C505" s="49" t="n">
        <v>2010</v>
      </c>
      <c r="D505" s="54" t="n">
        <v>78</v>
      </c>
      <c r="E505" s="55" t="n">
        <v>40</v>
      </c>
    </row>
    <row r="506" customFormat="false" ht="15" hidden="false" customHeight="false" outlineLevel="0" collapsed="false">
      <c r="A506" s="49" t="n">
        <v>17</v>
      </c>
      <c r="B506" s="49" t="s">
        <v>201</v>
      </c>
      <c r="C506" s="49" t="n">
        <v>2011</v>
      </c>
      <c r="D506" s="54" t="n">
        <v>104</v>
      </c>
      <c r="E506" s="55" t="n">
        <v>50</v>
      </c>
    </row>
    <row r="507" customFormat="false" ht="15" hidden="false" customHeight="false" outlineLevel="0" collapsed="false">
      <c r="A507" s="49" t="n">
        <v>17</v>
      </c>
      <c r="B507" s="49" t="s">
        <v>223</v>
      </c>
      <c r="C507" s="49" t="n">
        <v>2010</v>
      </c>
      <c r="D507" s="54" t="n">
        <v>19.5</v>
      </c>
      <c r="E507" s="55" t="n">
        <v>10</v>
      </c>
    </row>
    <row r="508" customFormat="false" ht="15" hidden="false" customHeight="false" outlineLevel="0" collapsed="false">
      <c r="A508" s="49" t="n">
        <v>17</v>
      </c>
      <c r="B508" s="49" t="s">
        <v>200</v>
      </c>
      <c r="C508" s="49" t="n">
        <v>2010</v>
      </c>
      <c r="D508" s="54" t="n">
        <v>19.5</v>
      </c>
      <c r="E508" s="55" t="n">
        <v>10</v>
      </c>
    </row>
    <row r="509" customFormat="false" ht="15" hidden="false" customHeight="false" outlineLevel="0" collapsed="false">
      <c r="A509" s="49" t="n">
        <v>17</v>
      </c>
      <c r="B509" s="49" t="s">
        <v>200</v>
      </c>
      <c r="C509" s="49" t="n">
        <v>2011</v>
      </c>
      <c r="D509" s="54" t="n">
        <v>40.3</v>
      </c>
      <c r="E509" s="55" t="n">
        <v>20</v>
      </c>
    </row>
    <row r="510" customFormat="false" ht="15" hidden="false" customHeight="false" outlineLevel="0" collapsed="false">
      <c r="A510" s="49" t="n">
        <v>17</v>
      </c>
      <c r="B510" s="49" t="s">
        <v>202</v>
      </c>
      <c r="C510" s="49" t="n">
        <v>2010</v>
      </c>
      <c r="D510" s="54" t="n">
        <v>204</v>
      </c>
      <c r="E510" s="55" t="n">
        <v>120</v>
      </c>
    </row>
    <row r="511" customFormat="false" ht="15" hidden="false" customHeight="false" outlineLevel="0" collapsed="false">
      <c r="A511" s="49" t="n">
        <v>17</v>
      </c>
      <c r="B511" s="49" t="s">
        <v>202</v>
      </c>
      <c r="C511" s="49" t="n">
        <v>2011</v>
      </c>
      <c r="D511" s="54" t="n">
        <v>39</v>
      </c>
      <c r="E511" s="55" t="n">
        <v>20</v>
      </c>
    </row>
    <row r="512" customFormat="false" ht="15" hidden="false" customHeight="false" outlineLevel="0" collapsed="false">
      <c r="A512" s="49" t="n">
        <v>17</v>
      </c>
      <c r="B512" s="49" t="s">
        <v>222</v>
      </c>
      <c r="C512" s="49" t="n">
        <v>2009</v>
      </c>
      <c r="D512" s="54" t="n">
        <v>19.5</v>
      </c>
      <c r="E512" s="55" t="n">
        <v>10</v>
      </c>
    </row>
    <row r="513" customFormat="false" ht="15" hidden="false" customHeight="false" outlineLevel="0" collapsed="false">
      <c r="A513" s="49" t="n">
        <v>17</v>
      </c>
      <c r="B513" s="49" t="s">
        <v>222</v>
      </c>
      <c r="C513" s="49" t="n">
        <v>2010</v>
      </c>
      <c r="D513" s="54" t="n">
        <v>167.7</v>
      </c>
      <c r="E513" s="55" t="n">
        <v>86</v>
      </c>
    </row>
    <row r="514" customFormat="false" ht="15" hidden="false" customHeight="false" outlineLevel="0" collapsed="false">
      <c r="A514" s="49" t="n">
        <v>17</v>
      </c>
      <c r="B514" s="49" t="s">
        <v>222</v>
      </c>
      <c r="C514" s="49" t="n">
        <v>2011</v>
      </c>
      <c r="D514" s="54" t="n">
        <v>45.5</v>
      </c>
      <c r="E514" s="55" t="n">
        <v>22</v>
      </c>
    </row>
    <row r="515" customFormat="false" ht="15" hidden="false" customHeight="false" outlineLevel="0" collapsed="false">
      <c r="A515" s="49" t="n">
        <v>17</v>
      </c>
      <c r="B515" s="49" t="s">
        <v>205</v>
      </c>
      <c r="C515" s="49" t="n">
        <v>2010</v>
      </c>
      <c r="D515" s="54" t="n">
        <v>117</v>
      </c>
      <c r="E515" s="55" t="n">
        <v>60</v>
      </c>
    </row>
    <row r="516" customFormat="false" ht="15" hidden="false" customHeight="false" outlineLevel="0" collapsed="false">
      <c r="A516" s="49" t="n">
        <v>17</v>
      </c>
      <c r="B516" s="49" t="s">
        <v>205</v>
      </c>
      <c r="C516" s="49" t="n">
        <v>2011</v>
      </c>
      <c r="D516" s="54" t="n">
        <v>272.74</v>
      </c>
      <c r="E516" s="55" t="n">
        <v>133</v>
      </c>
    </row>
    <row r="517" customFormat="false" ht="15" hidden="false" customHeight="false" outlineLevel="0" collapsed="false">
      <c r="A517" s="49" t="n">
        <v>17</v>
      </c>
      <c r="B517" s="49" t="s">
        <v>206</v>
      </c>
      <c r="C517" s="49" t="n">
        <v>2010</v>
      </c>
      <c r="D517" s="54" t="n">
        <v>292.5</v>
      </c>
      <c r="E517" s="55" t="n">
        <v>150</v>
      </c>
    </row>
    <row r="518" customFormat="false" ht="15" hidden="false" customHeight="false" outlineLevel="0" collapsed="false">
      <c r="A518" s="49" t="n">
        <v>17</v>
      </c>
      <c r="B518" s="49" t="s">
        <v>206</v>
      </c>
      <c r="C518" s="49" t="n">
        <v>2011</v>
      </c>
      <c r="D518" s="54" t="n">
        <v>292.24</v>
      </c>
      <c r="E518" s="55" t="n">
        <v>143</v>
      </c>
    </row>
    <row r="519" customFormat="false" ht="15" hidden="false" customHeight="false" outlineLevel="0" collapsed="false">
      <c r="A519" s="49" t="n">
        <v>17</v>
      </c>
      <c r="B519" s="49" t="s">
        <v>192</v>
      </c>
      <c r="C519" s="49" t="n">
        <v>2010</v>
      </c>
      <c r="D519" s="54" t="n">
        <v>19.5</v>
      </c>
      <c r="E519" s="55" t="n">
        <v>10</v>
      </c>
    </row>
    <row r="520" customFormat="false" ht="15" hidden="false" customHeight="false" outlineLevel="0" collapsed="false">
      <c r="A520" s="49" t="n">
        <v>17</v>
      </c>
      <c r="B520" s="49" t="s">
        <v>192</v>
      </c>
      <c r="C520" s="49" t="n">
        <v>2011</v>
      </c>
      <c r="D520" s="54" t="n">
        <v>123.5</v>
      </c>
      <c r="E520" s="55" t="n">
        <v>60</v>
      </c>
    </row>
    <row r="521" customFormat="false" ht="15" hidden="false" customHeight="false" outlineLevel="0" collapsed="false">
      <c r="A521" s="49" t="n">
        <v>17</v>
      </c>
      <c r="B521" s="49" t="s">
        <v>218</v>
      </c>
      <c r="C521" s="49" t="n">
        <v>2010</v>
      </c>
      <c r="D521" s="54" t="n">
        <v>60.45</v>
      </c>
      <c r="E521" s="55" t="n">
        <v>31</v>
      </c>
    </row>
    <row r="522" customFormat="false" ht="15" hidden="false" customHeight="false" outlineLevel="0" collapsed="false">
      <c r="A522" s="49" t="n">
        <v>17</v>
      </c>
      <c r="B522" s="49" t="s">
        <v>218</v>
      </c>
      <c r="C522" s="49" t="n">
        <v>2011</v>
      </c>
      <c r="D522" s="54" t="n">
        <v>165</v>
      </c>
      <c r="E522" s="55" t="n">
        <v>100</v>
      </c>
    </row>
    <row r="523" customFormat="false" ht="15" hidden="false" customHeight="false" outlineLevel="0" collapsed="false">
      <c r="A523" s="49" t="n">
        <v>17</v>
      </c>
      <c r="B523" s="49" t="s">
        <v>197</v>
      </c>
      <c r="C523" s="49" t="n">
        <v>2009</v>
      </c>
      <c r="D523" s="54" t="n">
        <v>39</v>
      </c>
      <c r="E523" s="55" t="n">
        <v>20</v>
      </c>
    </row>
    <row r="524" customFormat="false" ht="15" hidden="false" customHeight="false" outlineLevel="0" collapsed="false">
      <c r="A524" s="49" t="n">
        <v>17</v>
      </c>
      <c r="B524" s="49" t="s">
        <v>197</v>
      </c>
      <c r="C524" s="49" t="n">
        <v>2010</v>
      </c>
      <c r="D524" s="54" t="n">
        <v>152.1</v>
      </c>
      <c r="E524" s="55" t="n">
        <v>78</v>
      </c>
    </row>
    <row r="525" customFormat="false" ht="15" hidden="false" customHeight="false" outlineLevel="0" collapsed="false">
      <c r="A525" s="49" t="n">
        <v>17</v>
      </c>
      <c r="B525" s="49" t="s">
        <v>197</v>
      </c>
      <c r="C525" s="49" t="n">
        <v>2011</v>
      </c>
      <c r="D525" s="54" t="n">
        <v>100.1</v>
      </c>
      <c r="E525" s="55" t="n">
        <v>50</v>
      </c>
    </row>
    <row r="526" customFormat="false" ht="15" hidden="false" customHeight="false" outlineLevel="0" collapsed="false">
      <c r="A526" s="49" t="n">
        <v>17</v>
      </c>
      <c r="B526" s="49" t="s">
        <v>196</v>
      </c>
      <c r="C526" s="49" t="n">
        <v>2011</v>
      </c>
      <c r="D526" s="54" t="n">
        <v>22.88</v>
      </c>
      <c r="E526" s="55" t="n">
        <v>11</v>
      </c>
    </row>
    <row r="527" customFormat="false" ht="15" hidden="false" customHeight="false" outlineLevel="0" collapsed="false">
      <c r="A527" s="49" t="n">
        <v>17</v>
      </c>
      <c r="B527" s="49" t="s">
        <v>210</v>
      </c>
      <c r="C527" s="49" t="n">
        <v>2010</v>
      </c>
      <c r="D527" s="54" t="n">
        <v>990</v>
      </c>
      <c r="E527" s="55" t="n">
        <v>600</v>
      </c>
    </row>
    <row r="528" customFormat="false" ht="15" hidden="false" customHeight="false" outlineLevel="0" collapsed="false">
      <c r="A528" s="49" t="n">
        <v>17</v>
      </c>
      <c r="B528" s="49" t="s">
        <v>198</v>
      </c>
      <c r="C528" s="49" t="n">
        <v>2010</v>
      </c>
      <c r="D528" s="54" t="n">
        <v>19.5</v>
      </c>
      <c r="E528" s="55" t="n">
        <v>10</v>
      </c>
    </row>
    <row r="529" customFormat="false" ht="15" hidden="false" customHeight="false" outlineLevel="0" collapsed="false">
      <c r="A529" s="49" t="n">
        <v>17</v>
      </c>
      <c r="B529" s="49" t="s">
        <v>198</v>
      </c>
      <c r="C529" s="49" t="n">
        <v>2011</v>
      </c>
      <c r="D529" s="54" t="n">
        <v>41.6</v>
      </c>
      <c r="E529" s="55" t="n">
        <v>20</v>
      </c>
    </row>
    <row r="530" customFormat="false" ht="15" hidden="false" customHeight="false" outlineLevel="0" collapsed="false">
      <c r="A530" s="49" t="n">
        <v>17</v>
      </c>
      <c r="B530" s="49" t="s">
        <v>189</v>
      </c>
      <c r="C530" s="49" t="n">
        <v>2009</v>
      </c>
      <c r="D530" s="54" t="n">
        <v>1817.95</v>
      </c>
      <c r="E530" s="55" t="n">
        <v>942</v>
      </c>
    </row>
    <row r="531" customFormat="false" ht="15" hidden="false" customHeight="false" outlineLevel="0" collapsed="false">
      <c r="A531" s="49" t="n">
        <v>17</v>
      </c>
      <c r="B531" s="49" t="s">
        <v>189</v>
      </c>
      <c r="C531" s="49" t="n">
        <v>2010</v>
      </c>
      <c r="D531" s="54" t="n">
        <v>28154.47</v>
      </c>
      <c r="E531" s="55" t="n">
        <v>13843</v>
      </c>
    </row>
    <row r="532" customFormat="false" ht="15" hidden="false" customHeight="false" outlineLevel="0" collapsed="false">
      <c r="A532" s="49" t="n">
        <v>17</v>
      </c>
      <c r="B532" s="49" t="s">
        <v>189</v>
      </c>
      <c r="C532" s="49" t="n">
        <v>2011</v>
      </c>
      <c r="D532" s="54" t="n">
        <v>27269.51</v>
      </c>
      <c r="E532" s="55" t="n">
        <v>12072</v>
      </c>
    </row>
    <row r="533" customFormat="false" ht="15" hidden="false" customHeight="false" outlineLevel="0" collapsed="false">
      <c r="A533" s="49" t="n">
        <v>17</v>
      </c>
      <c r="B533" s="49" t="s">
        <v>194</v>
      </c>
      <c r="C533" s="49" t="n">
        <v>2011</v>
      </c>
      <c r="D533" s="54" t="n">
        <v>2.08</v>
      </c>
      <c r="E533" s="55" t="n">
        <v>1</v>
      </c>
    </row>
    <row r="534" customFormat="false" ht="15" hidden="false" customHeight="false" outlineLevel="0" collapsed="false">
      <c r="A534" s="49" t="n">
        <v>18</v>
      </c>
      <c r="B534" s="49" t="s">
        <v>223</v>
      </c>
      <c r="C534" s="49" t="n">
        <v>2011</v>
      </c>
      <c r="D534" s="54" t="n">
        <v>23.8</v>
      </c>
      <c r="E534" s="55" t="n">
        <v>4</v>
      </c>
    </row>
    <row r="535" customFormat="false" ht="15" hidden="false" customHeight="false" outlineLevel="0" collapsed="false">
      <c r="A535" s="49" t="n">
        <v>18</v>
      </c>
      <c r="B535" s="49" t="s">
        <v>200</v>
      </c>
      <c r="C535" s="49" t="n">
        <v>2011</v>
      </c>
      <c r="D535" s="54" t="n">
        <v>23.8</v>
      </c>
      <c r="E535" s="55" t="n">
        <v>4</v>
      </c>
    </row>
    <row r="536" customFormat="false" ht="15" hidden="false" customHeight="false" outlineLevel="0" collapsed="false">
      <c r="A536" s="49" t="n">
        <v>18</v>
      </c>
      <c r="B536" s="49" t="s">
        <v>222</v>
      </c>
      <c r="C536" s="49" t="n">
        <v>2010</v>
      </c>
      <c r="D536" s="54" t="n">
        <v>129.2</v>
      </c>
      <c r="E536" s="55" t="n">
        <v>24</v>
      </c>
    </row>
    <row r="537" customFormat="false" ht="15" hidden="false" customHeight="false" outlineLevel="0" collapsed="false">
      <c r="A537" s="49" t="n">
        <v>18</v>
      </c>
      <c r="B537" s="49" t="s">
        <v>222</v>
      </c>
      <c r="C537" s="49" t="n">
        <v>2011</v>
      </c>
      <c r="D537" s="54" t="n">
        <v>600.95</v>
      </c>
      <c r="E537" s="55" t="n">
        <v>121</v>
      </c>
    </row>
    <row r="538" customFormat="false" ht="15" hidden="false" customHeight="false" outlineLevel="0" collapsed="false">
      <c r="A538" s="49" t="n">
        <v>18</v>
      </c>
      <c r="B538" s="49" t="s">
        <v>205</v>
      </c>
      <c r="C538" s="49" t="n">
        <v>2010</v>
      </c>
      <c r="D538" s="54" t="n">
        <v>64.6</v>
      </c>
      <c r="E538" s="55" t="n">
        <v>12</v>
      </c>
    </row>
    <row r="539" customFormat="false" ht="15" hidden="false" customHeight="false" outlineLevel="0" collapsed="false">
      <c r="A539" s="49" t="n">
        <v>18</v>
      </c>
      <c r="B539" s="49" t="s">
        <v>205</v>
      </c>
      <c r="C539" s="49" t="n">
        <v>2011</v>
      </c>
      <c r="D539" s="54" t="n">
        <v>47.6</v>
      </c>
      <c r="E539" s="55" t="n">
        <v>8</v>
      </c>
    </row>
    <row r="540" customFormat="false" ht="15" hidden="false" customHeight="false" outlineLevel="0" collapsed="false">
      <c r="A540" s="49" t="n">
        <v>18</v>
      </c>
      <c r="B540" s="49" t="s">
        <v>206</v>
      </c>
      <c r="C540" s="49" t="n">
        <v>2010</v>
      </c>
      <c r="D540" s="54" t="n">
        <v>17</v>
      </c>
      <c r="E540" s="55" t="n">
        <v>4</v>
      </c>
    </row>
    <row r="541" customFormat="false" ht="15" hidden="false" customHeight="false" outlineLevel="0" collapsed="false">
      <c r="A541" s="49" t="n">
        <v>18</v>
      </c>
      <c r="B541" s="49" t="s">
        <v>206</v>
      </c>
      <c r="C541" s="49" t="n">
        <v>2011</v>
      </c>
      <c r="D541" s="54" t="n">
        <v>47.6</v>
      </c>
      <c r="E541" s="55" t="n">
        <v>8</v>
      </c>
    </row>
    <row r="542" customFormat="false" ht="15" hidden="false" customHeight="false" outlineLevel="0" collapsed="false">
      <c r="A542" s="49" t="n">
        <v>18</v>
      </c>
      <c r="B542" s="49" t="s">
        <v>209</v>
      </c>
      <c r="C542" s="49" t="n">
        <v>2011</v>
      </c>
      <c r="D542" s="54" t="n">
        <v>79.2</v>
      </c>
      <c r="E542" s="55" t="n">
        <v>16</v>
      </c>
    </row>
    <row r="543" customFormat="false" ht="15" hidden="false" customHeight="false" outlineLevel="0" collapsed="false">
      <c r="A543" s="49" t="n">
        <v>18</v>
      </c>
      <c r="B543" s="49" t="s">
        <v>218</v>
      </c>
      <c r="C543" s="49" t="n">
        <v>2010</v>
      </c>
      <c r="D543" s="54" t="n">
        <v>355.4</v>
      </c>
      <c r="E543" s="55" t="n">
        <v>84</v>
      </c>
    </row>
    <row r="544" customFormat="false" ht="15" hidden="false" customHeight="false" outlineLevel="0" collapsed="false">
      <c r="A544" s="49" t="n">
        <v>18</v>
      </c>
      <c r="B544" s="49" t="s">
        <v>189</v>
      </c>
      <c r="C544" s="49" t="n">
        <v>2010</v>
      </c>
      <c r="D544" s="54" t="n">
        <v>9975.02</v>
      </c>
      <c r="E544" s="55" t="n">
        <v>1868</v>
      </c>
    </row>
    <row r="545" customFormat="false" ht="15" hidden="false" customHeight="false" outlineLevel="0" collapsed="false">
      <c r="A545" s="49" t="n">
        <v>18</v>
      </c>
      <c r="B545" s="49" t="s">
        <v>189</v>
      </c>
      <c r="C545" s="49" t="n">
        <v>2011</v>
      </c>
      <c r="D545" s="54" t="n">
        <v>49079.71</v>
      </c>
      <c r="E545" s="55" t="n">
        <v>1527</v>
      </c>
    </row>
    <row r="546" customFormat="false" ht="15" hidden="false" customHeight="false" outlineLevel="0" collapsed="false">
      <c r="A546" s="49" t="n">
        <v>19</v>
      </c>
      <c r="B546" s="49" t="s">
        <v>201</v>
      </c>
      <c r="C546" s="49" t="n">
        <v>2011</v>
      </c>
      <c r="D546" s="54" t="n">
        <v>34</v>
      </c>
      <c r="E546" s="55" t="n">
        <v>4</v>
      </c>
    </row>
    <row r="547" customFormat="false" ht="15" hidden="false" customHeight="false" outlineLevel="0" collapsed="false">
      <c r="A547" s="49" t="n">
        <v>19</v>
      </c>
      <c r="B547" s="49" t="s">
        <v>223</v>
      </c>
      <c r="C547" s="49" t="n">
        <v>2009</v>
      </c>
      <c r="D547" s="54" t="n">
        <v>51</v>
      </c>
      <c r="E547" s="55" t="n">
        <v>6</v>
      </c>
    </row>
    <row r="548" customFormat="false" ht="15" hidden="false" customHeight="false" outlineLevel="0" collapsed="false">
      <c r="A548" s="49" t="n">
        <v>19</v>
      </c>
      <c r="B548" s="49" t="s">
        <v>223</v>
      </c>
      <c r="C548" s="49" t="n">
        <v>2010</v>
      </c>
      <c r="D548" s="54" t="n">
        <v>102</v>
      </c>
      <c r="E548" s="55" t="n">
        <v>12</v>
      </c>
    </row>
    <row r="549" customFormat="false" ht="15" hidden="false" customHeight="false" outlineLevel="0" collapsed="false">
      <c r="A549" s="49" t="n">
        <v>19</v>
      </c>
      <c r="B549" s="49" t="s">
        <v>223</v>
      </c>
      <c r="C549" s="49" t="n">
        <v>2011</v>
      </c>
      <c r="D549" s="54" t="n">
        <v>187</v>
      </c>
      <c r="E549" s="55" t="n">
        <v>22</v>
      </c>
    </row>
    <row r="550" customFormat="false" ht="15" hidden="false" customHeight="false" outlineLevel="0" collapsed="false">
      <c r="A550" s="49" t="n">
        <v>19</v>
      </c>
      <c r="B550" s="49" t="s">
        <v>205</v>
      </c>
      <c r="C550" s="49" t="n">
        <v>2010</v>
      </c>
      <c r="D550" s="54" t="n">
        <v>102</v>
      </c>
      <c r="E550" s="55" t="n">
        <v>12</v>
      </c>
    </row>
    <row r="551" customFormat="false" ht="15" hidden="false" customHeight="false" outlineLevel="0" collapsed="false">
      <c r="A551" s="49" t="n">
        <v>19</v>
      </c>
      <c r="B551" s="49" t="s">
        <v>205</v>
      </c>
      <c r="C551" s="49" t="n">
        <v>2011</v>
      </c>
      <c r="D551" s="54" t="n">
        <v>68</v>
      </c>
      <c r="E551" s="55" t="n">
        <v>8</v>
      </c>
    </row>
    <row r="552" customFormat="false" ht="15" hidden="false" customHeight="false" outlineLevel="0" collapsed="false">
      <c r="A552" s="49" t="n">
        <v>19</v>
      </c>
      <c r="B552" s="49" t="s">
        <v>206</v>
      </c>
      <c r="C552" s="49" t="n">
        <v>2010</v>
      </c>
      <c r="D552" s="54" t="n">
        <v>229.5</v>
      </c>
      <c r="E552" s="55" t="n">
        <v>27</v>
      </c>
    </row>
    <row r="553" customFormat="false" ht="15" hidden="false" customHeight="false" outlineLevel="0" collapsed="false">
      <c r="A553" s="49" t="n">
        <v>19</v>
      </c>
      <c r="B553" s="49" t="s">
        <v>206</v>
      </c>
      <c r="C553" s="49" t="n">
        <v>2011</v>
      </c>
      <c r="D553" s="54" t="n">
        <v>17</v>
      </c>
      <c r="E553" s="55" t="n">
        <v>2</v>
      </c>
    </row>
    <row r="554" customFormat="false" ht="15" hidden="false" customHeight="false" outlineLevel="0" collapsed="false">
      <c r="A554" s="49" t="n">
        <v>19</v>
      </c>
      <c r="B554" s="49" t="s">
        <v>197</v>
      </c>
      <c r="C554" s="49" t="n">
        <v>2010</v>
      </c>
      <c r="D554" s="54" t="n">
        <v>8.5</v>
      </c>
      <c r="E554" s="55" t="n">
        <v>1</v>
      </c>
    </row>
    <row r="555" customFormat="false" ht="15" hidden="false" customHeight="false" outlineLevel="0" collapsed="false">
      <c r="A555" s="49" t="n">
        <v>19</v>
      </c>
      <c r="B555" s="49" t="s">
        <v>204</v>
      </c>
      <c r="C555" s="49" t="n">
        <v>2010</v>
      </c>
      <c r="D555" s="54" t="n">
        <v>17</v>
      </c>
      <c r="E555" s="55" t="n">
        <v>2</v>
      </c>
    </row>
    <row r="556" customFormat="false" ht="15" hidden="false" customHeight="false" outlineLevel="0" collapsed="false">
      <c r="A556" s="49" t="n">
        <v>19</v>
      </c>
      <c r="B556" s="49" t="s">
        <v>215</v>
      </c>
      <c r="C556" s="49" t="n">
        <v>2011</v>
      </c>
      <c r="D556" s="54" t="n">
        <v>153</v>
      </c>
      <c r="E556" s="55" t="n">
        <v>18</v>
      </c>
    </row>
    <row r="557" customFormat="false" ht="15" hidden="false" customHeight="false" outlineLevel="0" collapsed="false">
      <c r="A557" s="49" t="n">
        <v>19</v>
      </c>
      <c r="B557" s="49" t="s">
        <v>196</v>
      </c>
      <c r="C557" s="49" t="n">
        <v>2011</v>
      </c>
      <c r="D557" s="54" t="n">
        <v>25.5</v>
      </c>
      <c r="E557" s="55" t="n">
        <v>3</v>
      </c>
    </row>
    <row r="558" customFormat="false" ht="15" hidden="false" customHeight="false" outlineLevel="0" collapsed="false">
      <c r="A558" s="49" t="n">
        <v>19</v>
      </c>
      <c r="B558" s="49" t="s">
        <v>207</v>
      </c>
      <c r="C558" s="49" t="n">
        <v>2010</v>
      </c>
      <c r="D558" s="54" t="n">
        <v>68</v>
      </c>
      <c r="E558" s="55" t="n">
        <v>8</v>
      </c>
    </row>
    <row r="559" customFormat="false" ht="15" hidden="false" customHeight="false" outlineLevel="0" collapsed="false">
      <c r="A559" s="49" t="n">
        <v>19</v>
      </c>
      <c r="B559" s="49" t="s">
        <v>189</v>
      </c>
      <c r="C559" s="49" t="n">
        <v>2009</v>
      </c>
      <c r="D559" s="54" t="n">
        <v>1038.05</v>
      </c>
      <c r="E559" s="55" t="n">
        <v>119</v>
      </c>
    </row>
    <row r="560" customFormat="false" ht="15" hidden="false" customHeight="false" outlineLevel="0" collapsed="false">
      <c r="A560" s="49" t="n">
        <v>19</v>
      </c>
      <c r="B560" s="49" t="s">
        <v>189</v>
      </c>
      <c r="C560" s="49" t="n">
        <v>2010</v>
      </c>
      <c r="D560" s="54" t="n">
        <v>34428.84</v>
      </c>
      <c r="E560" s="55" t="n">
        <v>3957</v>
      </c>
    </row>
    <row r="561" customFormat="false" ht="15" hidden="false" customHeight="false" outlineLevel="0" collapsed="false">
      <c r="A561" s="49" t="n">
        <v>19</v>
      </c>
      <c r="B561" s="49" t="s">
        <v>189</v>
      </c>
      <c r="C561" s="49" t="n">
        <v>2011</v>
      </c>
      <c r="D561" s="54" t="n">
        <v>23212.65</v>
      </c>
      <c r="E561" s="55" t="n">
        <v>2635</v>
      </c>
    </row>
    <row r="562" customFormat="false" ht="15" hidden="false" customHeight="false" outlineLevel="0" collapsed="false">
      <c r="A562" s="49" t="n">
        <v>20</v>
      </c>
      <c r="B562" s="49" t="s">
        <v>203</v>
      </c>
      <c r="C562" s="49" t="n">
        <v>2010</v>
      </c>
      <c r="D562" s="54" t="n">
        <v>10.95</v>
      </c>
      <c r="E562" s="55" t="n">
        <v>1</v>
      </c>
    </row>
    <row r="563" customFormat="false" ht="15" hidden="false" customHeight="false" outlineLevel="0" collapsed="false">
      <c r="A563" s="49" t="n">
        <v>20</v>
      </c>
      <c r="B563" s="49" t="s">
        <v>203</v>
      </c>
      <c r="C563" s="49" t="n">
        <v>2011</v>
      </c>
      <c r="D563" s="54" t="n">
        <v>716.4</v>
      </c>
      <c r="E563" s="55" t="n">
        <v>72</v>
      </c>
    </row>
    <row r="564" customFormat="false" ht="15" hidden="false" customHeight="false" outlineLevel="0" collapsed="false">
      <c r="A564" s="49" t="n">
        <v>20</v>
      </c>
      <c r="B564" s="49" t="s">
        <v>201</v>
      </c>
      <c r="C564" s="49" t="n">
        <v>2010</v>
      </c>
      <c r="D564" s="54" t="n">
        <v>54.75</v>
      </c>
      <c r="E564" s="55" t="n">
        <v>5</v>
      </c>
    </row>
    <row r="565" customFormat="false" ht="15" hidden="false" customHeight="false" outlineLevel="0" collapsed="false">
      <c r="A565" s="49" t="n">
        <v>20</v>
      </c>
      <c r="B565" s="49" t="s">
        <v>201</v>
      </c>
      <c r="C565" s="49" t="n">
        <v>2011</v>
      </c>
      <c r="D565" s="54" t="n">
        <v>186.15</v>
      </c>
      <c r="E565" s="55" t="n">
        <v>17</v>
      </c>
    </row>
    <row r="566" customFormat="false" ht="15" hidden="false" customHeight="false" outlineLevel="0" collapsed="false">
      <c r="A566" s="49" t="n">
        <v>20</v>
      </c>
      <c r="B566" s="49" t="s">
        <v>223</v>
      </c>
      <c r="C566" s="49" t="n">
        <v>2010</v>
      </c>
      <c r="D566" s="54" t="n">
        <v>131.4</v>
      </c>
      <c r="E566" s="55" t="n">
        <v>12</v>
      </c>
    </row>
    <row r="567" customFormat="false" ht="15" hidden="false" customHeight="false" outlineLevel="0" collapsed="false">
      <c r="A567" s="49" t="n">
        <v>20</v>
      </c>
      <c r="B567" s="49" t="s">
        <v>223</v>
      </c>
      <c r="C567" s="49" t="n">
        <v>2011</v>
      </c>
      <c r="D567" s="54" t="n">
        <v>250.8</v>
      </c>
      <c r="E567" s="55" t="n">
        <v>24</v>
      </c>
    </row>
    <row r="568" customFormat="false" ht="15" hidden="false" customHeight="false" outlineLevel="0" collapsed="false">
      <c r="A568" s="49" t="n">
        <v>20</v>
      </c>
      <c r="B568" s="49" t="s">
        <v>200</v>
      </c>
      <c r="C568" s="49" t="n">
        <v>2010</v>
      </c>
      <c r="D568" s="54" t="n">
        <v>76.65</v>
      </c>
      <c r="E568" s="55" t="n">
        <v>7</v>
      </c>
    </row>
    <row r="569" customFormat="false" ht="15" hidden="false" customHeight="false" outlineLevel="0" collapsed="false">
      <c r="A569" s="49" t="n">
        <v>20</v>
      </c>
      <c r="B569" s="49" t="s">
        <v>200</v>
      </c>
      <c r="C569" s="49" t="n">
        <v>2011</v>
      </c>
      <c r="D569" s="54" t="n">
        <v>21.9</v>
      </c>
      <c r="E569" s="55" t="n">
        <v>2</v>
      </c>
    </row>
    <row r="570" customFormat="false" ht="15" hidden="false" customHeight="false" outlineLevel="0" collapsed="false">
      <c r="A570" s="49" t="n">
        <v>20</v>
      </c>
      <c r="B570" s="49" t="s">
        <v>222</v>
      </c>
      <c r="C570" s="49" t="n">
        <v>2009</v>
      </c>
      <c r="D570" s="54" t="n">
        <v>229.95</v>
      </c>
      <c r="E570" s="55" t="n">
        <v>21</v>
      </c>
    </row>
    <row r="571" customFormat="false" ht="15" hidden="false" customHeight="false" outlineLevel="0" collapsed="false">
      <c r="A571" s="49" t="n">
        <v>20</v>
      </c>
      <c r="B571" s="49" t="s">
        <v>222</v>
      </c>
      <c r="C571" s="49" t="n">
        <v>2010</v>
      </c>
      <c r="D571" s="54" t="n">
        <v>3293.85</v>
      </c>
      <c r="E571" s="55" t="n">
        <v>303</v>
      </c>
    </row>
    <row r="572" customFormat="false" ht="15" hidden="false" customHeight="false" outlineLevel="0" collapsed="false">
      <c r="A572" s="49" t="n">
        <v>20</v>
      </c>
      <c r="B572" s="49" t="s">
        <v>222</v>
      </c>
      <c r="C572" s="49" t="n">
        <v>2011</v>
      </c>
      <c r="D572" s="54" t="n">
        <v>2638.95</v>
      </c>
      <c r="E572" s="55" t="n">
        <v>241</v>
      </c>
    </row>
    <row r="573" customFormat="false" ht="15" hidden="false" customHeight="false" outlineLevel="0" collapsed="false">
      <c r="A573" s="49" t="n">
        <v>20</v>
      </c>
      <c r="B573" s="49" t="s">
        <v>191</v>
      </c>
      <c r="C573" s="49" t="n">
        <v>2010</v>
      </c>
      <c r="D573" s="54" t="n">
        <v>21.9</v>
      </c>
      <c r="E573" s="55" t="n">
        <v>2</v>
      </c>
    </row>
    <row r="574" customFormat="false" ht="15" hidden="false" customHeight="false" outlineLevel="0" collapsed="false">
      <c r="A574" s="49" t="n">
        <v>20</v>
      </c>
      <c r="B574" s="49" t="s">
        <v>191</v>
      </c>
      <c r="C574" s="49" t="n">
        <v>2011</v>
      </c>
      <c r="D574" s="54" t="n">
        <v>32.85</v>
      </c>
      <c r="E574" s="55" t="n">
        <v>3</v>
      </c>
    </row>
    <row r="575" customFormat="false" ht="15" hidden="false" customHeight="false" outlineLevel="0" collapsed="false">
      <c r="A575" s="49" t="n">
        <v>20</v>
      </c>
      <c r="B575" s="49" t="s">
        <v>205</v>
      </c>
      <c r="C575" s="49" t="n">
        <v>2009</v>
      </c>
      <c r="D575" s="54" t="n">
        <v>-10.95</v>
      </c>
      <c r="E575" s="55" t="n">
        <v>-1</v>
      </c>
    </row>
    <row r="576" customFormat="false" ht="15" hidden="false" customHeight="false" outlineLevel="0" collapsed="false">
      <c r="A576" s="49" t="n">
        <v>20</v>
      </c>
      <c r="B576" s="49" t="s">
        <v>205</v>
      </c>
      <c r="C576" s="49" t="n">
        <v>2010</v>
      </c>
      <c r="D576" s="54" t="n">
        <v>394.2</v>
      </c>
      <c r="E576" s="55" t="n">
        <v>36</v>
      </c>
    </row>
    <row r="577" customFormat="false" ht="15" hidden="false" customHeight="false" outlineLevel="0" collapsed="false">
      <c r="A577" s="49" t="n">
        <v>20</v>
      </c>
      <c r="B577" s="49" t="s">
        <v>205</v>
      </c>
      <c r="C577" s="49" t="n">
        <v>2011</v>
      </c>
      <c r="D577" s="54" t="n">
        <v>624.15</v>
      </c>
      <c r="E577" s="55" t="n">
        <v>57</v>
      </c>
    </row>
    <row r="578" customFormat="false" ht="15" hidden="false" customHeight="false" outlineLevel="0" collapsed="false">
      <c r="A578" s="49" t="n">
        <v>20</v>
      </c>
      <c r="B578" s="49" t="s">
        <v>206</v>
      </c>
      <c r="C578" s="49" t="n">
        <v>2009</v>
      </c>
      <c r="D578" s="54" t="n">
        <v>326.4</v>
      </c>
      <c r="E578" s="55" t="n">
        <v>32</v>
      </c>
    </row>
    <row r="579" customFormat="false" ht="15" hidden="false" customHeight="false" outlineLevel="0" collapsed="false">
      <c r="A579" s="49" t="n">
        <v>20</v>
      </c>
      <c r="B579" s="49" t="s">
        <v>206</v>
      </c>
      <c r="C579" s="49" t="n">
        <v>2010</v>
      </c>
      <c r="D579" s="54" t="n">
        <v>667.85</v>
      </c>
      <c r="E579" s="55" t="n">
        <v>63</v>
      </c>
    </row>
    <row r="580" customFormat="false" ht="15" hidden="false" customHeight="false" outlineLevel="0" collapsed="false">
      <c r="A580" s="49" t="n">
        <v>20</v>
      </c>
      <c r="B580" s="49" t="s">
        <v>206</v>
      </c>
      <c r="C580" s="49" t="n">
        <v>2011</v>
      </c>
      <c r="D580" s="54" t="n">
        <v>328.5</v>
      </c>
      <c r="E580" s="55" t="n">
        <v>30</v>
      </c>
    </row>
    <row r="581" customFormat="false" ht="15" hidden="false" customHeight="false" outlineLevel="0" collapsed="false">
      <c r="A581" s="49" t="n">
        <v>20</v>
      </c>
      <c r="B581" s="49" t="s">
        <v>234</v>
      </c>
      <c r="C581" s="49" t="n">
        <v>2011</v>
      </c>
      <c r="D581" s="54" t="n">
        <v>175.2</v>
      </c>
      <c r="E581" s="55" t="n">
        <v>16</v>
      </c>
    </row>
    <row r="582" customFormat="false" ht="15" hidden="false" customHeight="false" outlineLevel="0" collapsed="false">
      <c r="A582" s="49" t="n">
        <v>20</v>
      </c>
      <c r="B582" s="49" t="s">
        <v>192</v>
      </c>
      <c r="C582" s="49" t="n">
        <v>2010</v>
      </c>
      <c r="D582" s="54" t="n">
        <v>98.55</v>
      </c>
      <c r="E582" s="55" t="n">
        <v>9</v>
      </c>
    </row>
    <row r="583" customFormat="false" ht="15" hidden="false" customHeight="false" outlineLevel="0" collapsed="false">
      <c r="A583" s="49" t="n">
        <v>20</v>
      </c>
      <c r="B583" s="49" t="s">
        <v>192</v>
      </c>
      <c r="C583" s="49" t="n">
        <v>2011</v>
      </c>
      <c r="D583" s="54" t="n">
        <v>0</v>
      </c>
      <c r="E583" s="55" t="n">
        <v>0</v>
      </c>
    </row>
    <row r="584" customFormat="false" ht="15" hidden="false" customHeight="false" outlineLevel="0" collapsed="false">
      <c r="A584" s="49" t="n">
        <v>20</v>
      </c>
      <c r="B584" s="49" t="s">
        <v>218</v>
      </c>
      <c r="C584" s="49" t="n">
        <v>2009</v>
      </c>
      <c r="D584" s="54" t="n">
        <v>238.8</v>
      </c>
      <c r="E584" s="55" t="n">
        <v>24</v>
      </c>
    </row>
    <row r="585" customFormat="false" ht="15" hidden="false" customHeight="false" outlineLevel="0" collapsed="false">
      <c r="A585" s="49" t="n">
        <v>20</v>
      </c>
      <c r="B585" s="49" t="s">
        <v>218</v>
      </c>
      <c r="C585" s="49" t="n">
        <v>2010</v>
      </c>
      <c r="D585" s="54" t="n">
        <v>1237.8</v>
      </c>
      <c r="E585" s="55" t="n">
        <v>124</v>
      </c>
    </row>
    <row r="586" customFormat="false" ht="15" hidden="false" customHeight="false" outlineLevel="0" collapsed="false">
      <c r="A586" s="49" t="n">
        <v>20</v>
      </c>
      <c r="B586" s="49" t="s">
        <v>218</v>
      </c>
      <c r="C586" s="49" t="n">
        <v>2011</v>
      </c>
      <c r="D586" s="54" t="n">
        <v>716.4</v>
      </c>
      <c r="E586" s="55" t="n">
        <v>72</v>
      </c>
    </row>
    <row r="587" customFormat="false" ht="15" hidden="false" customHeight="false" outlineLevel="0" collapsed="false">
      <c r="A587" s="49" t="n">
        <v>20</v>
      </c>
      <c r="B587" s="49" t="s">
        <v>197</v>
      </c>
      <c r="C587" s="49" t="n">
        <v>2009</v>
      </c>
      <c r="D587" s="54" t="n">
        <v>65.7</v>
      </c>
      <c r="E587" s="55" t="n">
        <v>6</v>
      </c>
    </row>
    <row r="588" customFormat="false" ht="15" hidden="false" customHeight="false" outlineLevel="0" collapsed="false">
      <c r="A588" s="49" t="n">
        <v>20</v>
      </c>
      <c r="B588" s="49" t="s">
        <v>197</v>
      </c>
      <c r="C588" s="49" t="n">
        <v>2010</v>
      </c>
      <c r="D588" s="54" t="n">
        <v>65.7</v>
      </c>
      <c r="E588" s="55" t="n">
        <v>6</v>
      </c>
    </row>
    <row r="589" customFormat="false" ht="15" hidden="false" customHeight="false" outlineLevel="0" collapsed="false">
      <c r="A589" s="49" t="n">
        <v>20</v>
      </c>
      <c r="B589" s="49" t="s">
        <v>197</v>
      </c>
      <c r="C589" s="49" t="n">
        <v>2011</v>
      </c>
      <c r="D589" s="54" t="n">
        <v>131.4</v>
      </c>
      <c r="E589" s="55" t="n">
        <v>12</v>
      </c>
    </row>
    <row r="590" customFormat="false" ht="15" hidden="false" customHeight="false" outlineLevel="0" collapsed="false">
      <c r="A590" s="49" t="n">
        <v>20</v>
      </c>
      <c r="B590" s="49" t="s">
        <v>204</v>
      </c>
      <c r="C590" s="49" t="n">
        <v>2010</v>
      </c>
      <c r="D590" s="54" t="n">
        <v>10.95</v>
      </c>
      <c r="E590" s="55" t="n">
        <v>1</v>
      </c>
    </row>
    <row r="591" customFormat="false" ht="15" hidden="false" customHeight="false" outlineLevel="0" collapsed="false">
      <c r="A591" s="49" t="n">
        <v>20</v>
      </c>
      <c r="B591" s="49" t="s">
        <v>196</v>
      </c>
      <c r="C591" s="49" t="n">
        <v>2010</v>
      </c>
      <c r="D591" s="54" t="n">
        <v>284.7</v>
      </c>
      <c r="E591" s="55" t="n">
        <v>26</v>
      </c>
    </row>
    <row r="592" customFormat="false" ht="15" hidden="false" customHeight="false" outlineLevel="0" collapsed="false">
      <c r="A592" s="49" t="n">
        <v>20</v>
      </c>
      <c r="B592" s="49" t="s">
        <v>196</v>
      </c>
      <c r="C592" s="49" t="n">
        <v>2011</v>
      </c>
      <c r="D592" s="54" t="n">
        <v>186.15</v>
      </c>
      <c r="E592" s="55" t="n">
        <v>17</v>
      </c>
    </row>
    <row r="593" customFormat="false" ht="15" hidden="false" customHeight="false" outlineLevel="0" collapsed="false">
      <c r="A593" s="49" t="n">
        <v>20</v>
      </c>
      <c r="B593" s="49" t="s">
        <v>198</v>
      </c>
      <c r="C593" s="49" t="n">
        <v>2010</v>
      </c>
      <c r="D593" s="54" t="n">
        <v>153.3</v>
      </c>
      <c r="E593" s="55" t="n">
        <v>14</v>
      </c>
    </row>
    <row r="594" customFormat="false" ht="15" hidden="false" customHeight="false" outlineLevel="0" collapsed="false">
      <c r="A594" s="49" t="n">
        <v>20</v>
      </c>
      <c r="B594" s="49" t="s">
        <v>198</v>
      </c>
      <c r="C594" s="49" t="n">
        <v>2011</v>
      </c>
      <c r="D594" s="54" t="n">
        <v>98.55</v>
      </c>
      <c r="E594" s="55" t="n">
        <v>9</v>
      </c>
    </row>
    <row r="595" customFormat="false" ht="15" hidden="false" customHeight="false" outlineLevel="0" collapsed="false">
      <c r="A595" s="49" t="n">
        <v>20</v>
      </c>
      <c r="B595" s="49" t="s">
        <v>207</v>
      </c>
      <c r="C595" s="49" t="n">
        <v>2010</v>
      </c>
      <c r="D595" s="54" t="n">
        <v>65.7</v>
      </c>
      <c r="E595" s="55" t="n">
        <v>6</v>
      </c>
    </row>
    <row r="596" customFormat="false" ht="15" hidden="false" customHeight="false" outlineLevel="0" collapsed="false">
      <c r="A596" s="49" t="n">
        <v>20</v>
      </c>
      <c r="B596" s="49" t="s">
        <v>189</v>
      </c>
      <c r="C596" s="49" t="n">
        <v>2009</v>
      </c>
      <c r="D596" s="54" t="n">
        <v>3379.4</v>
      </c>
      <c r="E596" s="55" t="n">
        <v>287</v>
      </c>
    </row>
    <row r="597" customFormat="false" ht="15" hidden="false" customHeight="false" outlineLevel="0" collapsed="false">
      <c r="A597" s="49" t="n">
        <v>20</v>
      </c>
      <c r="B597" s="49" t="s">
        <v>189</v>
      </c>
      <c r="C597" s="49" t="n">
        <v>2010</v>
      </c>
      <c r="D597" s="54" t="n">
        <v>31757.45</v>
      </c>
      <c r="E597" s="55" t="n">
        <v>3032</v>
      </c>
    </row>
    <row r="598" customFormat="false" ht="15" hidden="false" customHeight="false" outlineLevel="0" collapsed="false">
      <c r="A598" s="49" t="n">
        <v>20</v>
      </c>
      <c r="B598" s="49" t="s">
        <v>189</v>
      </c>
      <c r="C598" s="49" t="n">
        <v>2011</v>
      </c>
      <c r="D598" s="54" t="n">
        <v>10876.15</v>
      </c>
      <c r="E598" s="55" t="n">
        <v>943</v>
      </c>
    </row>
    <row r="599" customFormat="false" ht="15" hidden="false" customHeight="false" outlineLevel="0" collapsed="false">
      <c r="A599" s="49" t="n">
        <v>20</v>
      </c>
      <c r="B599" s="49" t="s">
        <v>194</v>
      </c>
      <c r="C599" s="49" t="n">
        <v>2010</v>
      </c>
      <c r="D599" s="54" t="n">
        <v>98.55</v>
      </c>
      <c r="E599" s="55" t="n">
        <v>9</v>
      </c>
    </row>
    <row r="600" customFormat="false" ht="15" hidden="false" customHeight="false" outlineLevel="0" collapsed="false">
      <c r="A600" s="49" t="n">
        <v>20</v>
      </c>
      <c r="B600" s="49" t="s">
        <v>194</v>
      </c>
      <c r="C600" s="49" t="n">
        <v>2011</v>
      </c>
      <c r="D600" s="54" t="n">
        <v>10.95</v>
      </c>
      <c r="E600" s="55" t="n">
        <v>1</v>
      </c>
    </row>
    <row r="601" customFormat="false" ht="15" hidden="false" customHeight="false" outlineLevel="0" collapsed="false">
      <c r="A601" s="49" t="n">
        <v>21</v>
      </c>
      <c r="B601" s="49" t="s">
        <v>203</v>
      </c>
      <c r="C601" s="49" t="n">
        <v>2010</v>
      </c>
      <c r="D601" s="54" t="n">
        <v>19.5</v>
      </c>
      <c r="E601" s="55" t="n">
        <v>10</v>
      </c>
    </row>
    <row r="602" customFormat="false" ht="15" hidden="false" customHeight="false" outlineLevel="0" collapsed="false">
      <c r="A602" s="49" t="n">
        <v>21</v>
      </c>
      <c r="B602" s="49" t="s">
        <v>203</v>
      </c>
      <c r="C602" s="49" t="n">
        <v>2011</v>
      </c>
      <c r="D602" s="54" t="n">
        <v>19.5</v>
      </c>
      <c r="E602" s="55" t="n">
        <v>10</v>
      </c>
    </row>
    <row r="603" customFormat="false" ht="15" hidden="false" customHeight="false" outlineLevel="0" collapsed="false">
      <c r="A603" s="49" t="n">
        <v>21</v>
      </c>
      <c r="B603" s="49" t="s">
        <v>199</v>
      </c>
      <c r="C603" s="49" t="n">
        <v>2010</v>
      </c>
      <c r="D603" s="54" t="n">
        <v>39</v>
      </c>
      <c r="E603" s="55" t="n">
        <v>20</v>
      </c>
    </row>
    <row r="604" customFormat="false" ht="15" hidden="false" customHeight="false" outlineLevel="0" collapsed="false">
      <c r="A604" s="49" t="n">
        <v>21</v>
      </c>
      <c r="B604" s="49" t="s">
        <v>201</v>
      </c>
      <c r="C604" s="49" t="n">
        <v>2011</v>
      </c>
      <c r="D604" s="54" t="n">
        <v>19.5</v>
      </c>
      <c r="E604" s="55" t="n">
        <v>10</v>
      </c>
    </row>
    <row r="605" customFormat="false" ht="15" hidden="false" customHeight="false" outlineLevel="0" collapsed="false">
      <c r="A605" s="49" t="n">
        <v>21</v>
      </c>
      <c r="B605" s="49" t="s">
        <v>223</v>
      </c>
      <c r="C605" s="49" t="n">
        <v>2010</v>
      </c>
      <c r="D605" s="54" t="n">
        <v>330</v>
      </c>
      <c r="E605" s="55" t="n">
        <v>200</v>
      </c>
    </row>
    <row r="606" customFormat="false" ht="15" hidden="false" customHeight="false" outlineLevel="0" collapsed="false">
      <c r="A606" s="49" t="n">
        <v>21</v>
      </c>
      <c r="B606" s="49" t="s">
        <v>223</v>
      </c>
      <c r="C606" s="49" t="n">
        <v>2011</v>
      </c>
      <c r="D606" s="54" t="n">
        <v>399.6</v>
      </c>
      <c r="E606" s="55" t="n">
        <v>220</v>
      </c>
    </row>
    <row r="607" customFormat="false" ht="15" hidden="false" customHeight="false" outlineLevel="0" collapsed="false">
      <c r="A607" s="49" t="n">
        <v>21</v>
      </c>
      <c r="B607" s="49" t="s">
        <v>200</v>
      </c>
      <c r="C607" s="49" t="n">
        <v>2011</v>
      </c>
      <c r="D607" s="54" t="n">
        <v>20.8</v>
      </c>
      <c r="E607" s="55" t="n">
        <v>10</v>
      </c>
    </row>
    <row r="608" customFormat="false" ht="15" hidden="false" customHeight="false" outlineLevel="0" collapsed="false">
      <c r="A608" s="49" t="n">
        <v>21</v>
      </c>
      <c r="B608" s="49" t="s">
        <v>222</v>
      </c>
      <c r="C608" s="49" t="n">
        <v>2009</v>
      </c>
      <c r="D608" s="54" t="n">
        <v>19.5</v>
      </c>
      <c r="E608" s="55" t="n">
        <v>10</v>
      </c>
    </row>
    <row r="609" customFormat="false" ht="15" hidden="false" customHeight="false" outlineLevel="0" collapsed="false">
      <c r="A609" s="49" t="n">
        <v>21</v>
      </c>
      <c r="B609" s="49" t="s">
        <v>222</v>
      </c>
      <c r="C609" s="49" t="n">
        <v>2010</v>
      </c>
      <c r="D609" s="54" t="n">
        <v>156</v>
      </c>
      <c r="E609" s="55" t="n">
        <v>80</v>
      </c>
    </row>
    <row r="610" customFormat="false" ht="15" hidden="false" customHeight="false" outlineLevel="0" collapsed="false">
      <c r="A610" s="49" t="n">
        <v>21</v>
      </c>
      <c r="B610" s="49" t="s">
        <v>222</v>
      </c>
      <c r="C610" s="49" t="n">
        <v>2011</v>
      </c>
      <c r="D610" s="54" t="n">
        <v>62.4</v>
      </c>
      <c r="E610" s="55" t="n">
        <v>30</v>
      </c>
    </row>
    <row r="611" customFormat="false" ht="15" hidden="false" customHeight="false" outlineLevel="0" collapsed="false">
      <c r="A611" s="49" t="n">
        <v>21</v>
      </c>
      <c r="B611" s="49" t="s">
        <v>191</v>
      </c>
      <c r="C611" s="49" t="n">
        <v>2011</v>
      </c>
      <c r="D611" s="54" t="n">
        <v>39.52</v>
      </c>
      <c r="E611" s="55" t="n">
        <v>19</v>
      </c>
    </row>
    <row r="612" customFormat="false" ht="15" hidden="false" customHeight="false" outlineLevel="0" collapsed="false">
      <c r="A612" s="49" t="n">
        <v>21</v>
      </c>
      <c r="B612" s="49" t="s">
        <v>205</v>
      </c>
      <c r="C612" s="49" t="n">
        <v>2010</v>
      </c>
      <c r="D612" s="54" t="n">
        <v>79.95</v>
      </c>
      <c r="E612" s="55" t="n">
        <v>41</v>
      </c>
    </row>
    <row r="613" customFormat="false" ht="15" hidden="false" customHeight="false" outlineLevel="0" collapsed="false">
      <c r="A613" s="49" t="n">
        <v>21</v>
      </c>
      <c r="B613" s="49" t="s">
        <v>205</v>
      </c>
      <c r="C613" s="49" t="n">
        <v>2011</v>
      </c>
      <c r="D613" s="54" t="n">
        <v>41.6</v>
      </c>
      <c r="E613" s="55" t="n">
        <v>20</v>
      </c>
    </row>
    <row r="614" customFormat="false" ht="15" hidden="false" customHeight="false" outlineLevel="0" collapsed="false">
      <c r="A614" s="49" t="n">
        <v>21</v>
      </c>
      <c r="B614" s="49" t="s">
        <v>206</v>
      </c>
      <c r="C614" s="49" t="n">
        <v>2010</v>
      </c>
      <c r="D614" s="54" t="n">
        <v>39</v>
      </c>
      <c r="E614" s="55" t="n">
        <v>20</v>
      </c>
    </row>
    <row r="615" customFormat="false" ht="15" hidden="false" customHeight="false" outlineLevel="0" collapsed="false">
      <c r="A615" s="49" t="n">
        <v>21</v>
      </c>
      <c r="B615" s="49" t="s">
        <v>206</v>
      </c>
      <c r="C615" s="49" t="n">
        <v>2011</v>
      </c>
      <c r="D615" s="54" t="n">
        <v>83.2</v>
      </c>
      <c r="E615" s="55" t="n">
        <v>40</v>
      </c>
    </row>
    <row r="616" customFormat="false" ht="15" hidden="false" customHeight="false" outlineLevel="0" collapsed="false">
      <c r="A616" s="49" t="n">
        <v>21</v>
      </c>
      <c r="B616" s="49" t="s">
        <v>209</v>
      </c>
      <c r="C616" s="49" t="n">
        <v>2011</v>
      </c>
      <c r="D616" s="54" t="n">
        <v>19.5</v>
      </c>
      <c r="E616" s="55" t="n">
        <v>10</v>
      </c>
    </row>
    <row r="617" customFormat="false" ht="15" hidden="false" customHeight="false" outlineLevel="0" collapsed="false">
      <c r="A617" s="49" t="n">
        <v>21</v>
      </c>
      <c r="B617" s="49" t="s">
        <v>218</v>
      </c>
      <c r="C617" s="49" t="n">
        <v>2010</v>
      </c>
      <c r="D617" s="54" t="n">
        <v>204</v>
      </c>
      <c r="E617" s="55" t="n">
        <v>120</v>
      </c>
    </row>
    <row r="618" customFormat="false" ht="15" hidden="false" customHeight="false" outlineLevel="0" collapsed="false">
      <c r="A618" s="49" t="n">
        <v>21</v>
      </c>
      <c r="B618" s="49" t="s">
        <v>218</v>
      </c>
      <c r="C618" s="49" t="n">
        <v>2011</v>
      </c>
      <c r="D618" s="54" t="n">
        <v>179</v>
      </c>
      <c r="E618" s="55" t="n">
        <v>100</v>
      </c>
    </row>
    <row r="619" customFormat="false" ht="15" hidden="false" customHeight="false" outlineLevel="0" collapsed="false">
      <c r="A619" s="49" t="n">
        <v>21</v>
      </c>
      <c r="B619" s="49" t="s">
        <v>197</v>
      </c>
      <c r="C619" s="49" t="n">
        <v>2010</v>
      </c>
      <c r="D619" s="54" t="n">
        <v>78</v>
      </c>
      <c r="E619" s="55" t="n">
        <v>40</v>
      </c>
    </row>
    <row r="620" customFormat="false" ht="15" hidden="false" customHeight="false" outlineLevel="0" collapsed="false">
      <c r="A620" s="49" t="n">
        <v>21</v>
      </c>
      <c r="B620" s="49" t="s">
        <v>197</v>
      </c>
      <c r="C620" s="49" t="n">
        <v>2011</v>
      </c>
      <c r="D620" s="54" t="n">
        <v>122.2</v>
      </c>
      <c r="E620" s="55" t="n">
        <v>60</v>
      </c>
    </row>
    <row r="621" customFormat="false" ht="15" hidden="false" customHeight="false" outlineLevel="0" collapsed="false">
      <c r="A621" s="49" t="n">
        <v>21</v>
      </c>
      <c r="B621" s="49" t="s">
        <v>196</v>
      </c>
      <c r="C621" s="49" t="n">
        <v>2009</v>
      </c>
      <c r="D621" s="54" t="n">
        <v>39</v>
      </c>
      <c r="E621" s="55" t="n">
        <v>20</v>
      </c>
    </row>
    <row r="622" customFormat="false" ht="15" hidden="false" customHeight="false" outlineLevel="0" collapsed="false">
      <c r="A622" s="49" t="n">
        <v>21</v>
      </c>
      <c r="B622" s="49" t="s">
        <v>196</v>
      </c>
      <c r="C622" s="49" t="n">
        <v>2010</v>
      </c>
      <c r="D622" s="54" t="n">
        <v>19.5</v>
      </c>
      <c r="E622" s="55" t="n">
        <v>10</v>
      </c>
    </row>
    <row r="623" customFormat="false" ht="15" hidden="false" customHeight="false" outlineLevel="0" collapsed="false">
      <c r="A623" s="49" t="n">
        <v>21</v>
      </c>
      <c r="B623" s="49" t="s">
        <v>198</v>
      </c>
      <c r="C623" s="49" t="n">
        <v>2011</v>
      </c>
      <c r="D623" s="54" t="n">
        <v>199.8</v>
      </c>
      <c r="E623" s="55" t="n">
        <v>110</v>
      </c>
    </row>
    <row r="624" customFormat="false" ht="15" hidden="false" customHeight="false" outlineLevel="0" collapsed="false">
      <c r="A624" s="49" t="n">
        <v>21</v>
      </c>
      <c r="B624" s="49" t="s">
        <v>189</v>
      </c>
      <c r="C624" s="49" t="n">
        <v>2009</v>
      </c>
      <c r="D624" s="54" t="n">
        <v>2315.6</v>
      </c>
      <c r="E624" s="55" t="n">
        <v>1316</v>
      </c>
    </row>
    <row r="625" customFormat="false" ht="15" hidden="false" customHeight="false" outlineLevel="0" collapsed="false">
      <c r="A625" s="49" t="n">
        <v>21</v>
      </c>
      <c r="B625" s="49" t="s">
        <v>189</v>
      </c>
      <c r="C625" s="49" t="n">
        <v>2010</v>
      </c>
      <c r="D625" s="54" t="n">
        <v>29451.87</v>
      </c>
      <c r="E625" s="55" t="n">
        <v>15726</v>
      </c>
    </row>
    <row r="626" customFormat="false" ht="15" hidden="false" customHeight="false" outlineLevel="0" collapsed="false">
      <c r="A626" s="49" t="n">
        <v>21</v>
      </c>
      <c r="B626" s="49" t="s">
        <v>189</v>
      </c>
      <c r="C626" s="49" t="n">
        <v>2011</v>
      </c>
      <c r="D626" s="54" t="n">
        <v>24489.19</v>
      </c>
      <c r="E626" s="55" t="n">
        <v>12075</v>
      </c>
    </row>
    <row r="627" customFormat="false" ht="15" hidden="false" customHeight="false" outlineLevel="0" collapsed="false">
      <c r="A627" s="49" t="n">
        <v>22</v>
      </c>
      <c r="B627" s="49" t="s">
        <v>199</v>
      </c>
      <c r="C627" s="49" t="n">
        <v>2010</v>
      </c>
      <c r="D627" s="54" t="n">
        <v>15.8</v>
      </c>
      <c r="E627" s="55" t="n">
        <v>4</v>
      </c>
    </row>
    <row r="628" customFormat="false" ht="15" hidden="false" customHeight="false" outlineLevel="0" collapsed="false">
      <c r="A628" s="49" t="n">
        <v>22</v>
      </c>
      <c r="B628" s="49" t="s">
        <v>199</v>
      </c>
      <c r="C628" s="49" t="n">
        <v>2011</v>
      </c>
      <c r="D628" s="54" t="n">
        <v>17</v>
      </c>
      <c r="E628" s="55" t="n">
        <v>4</v>
      </c>
    </row>
    <row r="629" customFormat="false" ht="15" hidden="false" customHeight="false" outlineLevel="0" collapsed="false">
      <c r="A629" s="49" t="n">
        <v>22</v>
      </c>
      <c r="B629" s="49" t="s">
        <v>201</v>
      </c>
      <c r="C629" s="49" t="n">
        <v>2009</v>
      </c>
      <c r="D629" s="54" t="n">
        <v>31.6</v>
      </c>
      <c r="E629" s="55" t="n">
        <v>8</v>
      </c>
    </row>
    <row r="630" customFormat="false" ht="15" hidden="false" customHeight="false" outlineLevel="0" collapsed="false">
      <c r="A630" s="49" t="n">
        <v>22</v>
      </c>
      <c r="B630" s="49" t="s">
        <v>223</v>
      </c>
      <c r="C630" s="49" t="n">
        <v>2010</v>
      </c>
      <c r="D630" s="54" t="n">
        <v>0</v>
      </c>
      <c r="E630" s="55" t="n">
        <v>0</v>
      </c>
    </row>
    <row r="631" customFormat="false" ht="15" hidden="false" customHeight="false" outlineLevel="0" collapsed="false">
      <c r="A631" s="49" t="n">
        <v>22</v>
      </c>
      <c r="B631" s="49" t="s">
        <v>223</v>
      </c>
      <c r="C631" s="49" t="n">
        <v>2011</v>
      </c>
      <c r="D631" s="54" t="n">
        <v>34</v>
      </c>
      <c r="E631" s="55" t="n">
        <v>8</v>
      </c>
    </row>
    <row r="632" customFormat="false" ht="15" hidden="false" customHeight="false" outlineLevel="0" collapsed="false">
      <c r="A632" s="49" t="n">
        <v>22</v>
      </c>
      <c r="B632" s="49" t="s">
        <v>222</v>
      </c>
      <c r="C632" s="49" t="n">
        <v>2009</v>
      </c>
      <c r="D632" s="54" t="n">
        <v>165.9</v>
      </c>
      <c r="E632" s="55" t="n">
        <v>42</v>
      </c>
    </row>
    <row r="633" customFormat="false" ht="15" hidden="false" customHeight="false" outlineLevel="0" collapsed="false">
      <c r="A633" s="49" t="n">
        <v>22</v>
      </c>
      <c r="B633" s="49" t="s">
        <v>222</v>
      </c>
      <c r="C633" s="49" t="n">
        <v>2010</v>
      </c>
      <c r="D633" s="54" t="n">
        <v>655.4</v>
      </c>
      <c r="E633" s="55" t="n">
        <v>172</v>
      </c>
    </row>
    <row r="634" customFormat="false" ht="15" hidden="false" customHeight="false" outlineLevel="0" collapsed="false">
      <c r="A634" s="49" t="n">
        <v>22</v>
      </c>
      <c r="B634" s="49" t="s">
        <v>222</v>
      </c>
      <c r="C634" s="49" t="n">
        <v>2011</v>
      </c>
      <c r="D634" s="54" t="n">
        <v>382</v>
      </c>
      <c r="E634" s="55" t="n">
        <v>104</v>
      </c>
    </row>
    <row r="635" customFormat="false" ht="15" hidden="false" customHeight="false" outlineLevel="0" collapsed="false">
      <c r="A635" s="49" t="n">
        <v>22</v>
      </c>
      <c r="B635" s="49" t="s">
        <v>191</v>
      </c>
      <c r="C635" s="49" t="n">
        <v>2010</v>
      </c>
      <c r="D635" s="54" t="n">
        <v>15.8</v>
      </c>
      <c r="E635" s="55" t="n">
        <v>4</v>
      </c>
    </row>
    <row r="636" customFormat="false" ht="15" hidden="false" customHeight="false" outlineLevel="0" collapsed="false">
      <c r="A636" s="49" t="n">
        <v>22</v>
      </c>
      <c r="B636" s="49" t="s">
        <v>205</v>
      </c>
      <c r="C636" s="49" t="n">
        <v>2009</v>
      </c>
      <c r="D636" s="54" t="n">
        <v>3.95</v>
      </c>
      <c r="E636" s="55" t="n">
        <v>1</v>
      </c>
    </row>
    <row r="637" customFormat="false" ht="15" hidden="false" customHeight="false" outlineLevel="0" collapsed="false">
      <c r="A637" s="49" t="n">
        <v>22</v>
      </c>
      <c r="B637" s="49" t="s">
        <v>205</v>
      </c>
      <c r="C637" s="49" t="n">
        <v>2010</v>
      </c>
      <c r="D637" s="54" t="n">
        <v>31.6</v>
      </c>
      <c r="E637" s="55" t="n">
        <v>8</v>
      </c>
    </row>
    <row r="638" customFormat="false" ht="15" hidden="false" customHeight="false" outlineLevel="0" collapsed="false">
      <c r="A638" s="49" t="n">
        <v>22</v>
      </c>
      <c r="B638" s="49" t="s">
        <v>206</v>
      </c>
      <c r="C638" s="49" t="n">
        <v>2009</v>
      </c>
      <c r="D638" s="54" t="n">
        <v>94.8</v>
      </c>
      <c r="E638" s="55" t="n">
        <v>24</v>
      </c>
    </row>
    <row r="639" customFormat="false" ht="15" hidden="false" customHeight="false" outlineLevel="0" collapsed="false">
      <c r="A639" s="49" t="n">
        <v>22</v>
      </c>
      <c r="B639" s="49" t="s">
        <v>206</v>
      </c>
      <c r="C639" s="49" t="n">
        <v>2010</v>
      </c>
      <c r="D639" s="54" t="n">
        <v>79</v>
      </c>
      <c r="E639" s="55" t="n">
        <v>20</v>
      </c>
    </row>
    <row r="640" customFormat="false" ht="15" hidden="false" customHeight="false" outlineLevel="0" collapsed="false">
      <c r="A640" s="49" t="n">
        <v>22</v>
      </c>
      <c r="B640" s="49" t="s">
        <v>206</v>
      </c>
      <c r="C640" s="49" t="n">
        <v>2011</v>
      </c>
      <c r="D640" s="54" t="n">
        <v>59.5</v>
      </c>
      <c r="E640" s="55" t="n">
        <v>14</v>
      </c>
    </row>
    <row r="641" customFormat="false" ht="15" hidden="false" customHeight="false" outlineLevel="0" collapsed="false">
      <c r="A641" s="49" t="n">
        <v>22</v>
      </c>
      <c r="B641" s="49" t="s">
        <v>217</v>
      </c>
      <c r="C641" s="49" t="n">
        <v>2011</v>
      </c>
      <c r="D641" s="54" t="n">
        <v>17</v>
      </c>
      <c r="E641" s="55" t="n">
        <v>4</v>
      </c>
    </row>
    <row r="642" customFormat="false" ht="15" hidden="false" customHeight="false" outlineLevel="0" collapsed="false">
      <c r="A642" s="49" t="n">
        <v>22</v>
      </c>
      <c r="B642" s="49" t="s">
        <v>227</v>
      </c>
      <c r="C642" s="49" t="n">
        <v>2010</v>
      </c>
      <c r="D642" s="54" t="n">
        <v>15.8</v>
      </c>
      <c r="E642" s="55" t="n">
        <v>4</v>
      </c>
    </row>
    <row r="643" customFormat="false" ht="15" hidden="false" customHeight="false" outlineLevel="0" collapsed="false">
      <c r="A643" s="49" t="n">
        <v>22</v>
      </c>
      <c r="B643" s="49" t="s">
        <v>218</v>
      </c>
      <c r="C643" s="49" t="n">
        <v>2010</v>
      </c>
      <c r="D643" s="54" t="n">
        <v>15.8</v>
      </c>
      <c r="E643" s="55" t="n">
        <v>4</v>
      </c>
    </row>
    <row r="644" customFormat="false" ht="15" hidden="false" customHeight="false" outlineLevel="0" collapsed="false">
      <c r="A644" s="49" t="n">
        <v>22</v>
      </c>
      <c r="B644" s="49" t="s">
        <v>218</v>
      </c>
      <c r="C644" s="49" t="n">
        <v>2011</v>
      </c>
      <c r="D644" s="54" t="n">
        <v>17</v>
      </c>
      <c r="E644" s="55" t="n">
        <v>4</v>
      </c>
    </row>
    <row r="645" customFormat="false" ht="15" hidden="false" customHeight="false" outlineLevel="0" collapsed="false">
      <c r="A645" s="49" t="n">
        <v>22</v>
      </c>
      <c r="B645" s="49" t="s">
        <v>193</v>
      </c>
      <c r="C645" s="49" t="n">
        <v>2010</v>
      </c>
      <c r="D645" s="54" t="n">
        <v>63.2</v>
      </c>
      <c r="E645" s="55" t="n">
        <v>16</v>
      </c>
    </row>
    <row r="646" customFormat="false" ht="15" hidden="false" customHeight="false" outlineLevel="0" collapsed="false">
      <c r="A646" s="49" t="n">
        <v>22</v>
      </c>
      <c r="B646" s="49" t="s">
        <v>193</v>
      </c>
      <c r="C646" s="49" t="n">
        <v>2011</v>
      </c>
      <c r="D646" s="54" t="n">
        <v>102</v>
      </c>
      <c r="E646" s="55" t="n">
        <v>24</v>
      </c>
    </row>
    <row r="647" customFormat="false" ht="15" hidden="false" customHeight="false" outlineLevel="0" collapsed="false">
      <c r="A647" s="49" t="n">
        <v>22</v>
      </c>
      <c r="B647" s="49" t="s">
        <v>197</v>
      </c>
      <c r="C647" s="49" t="n">
        <v>2009</v>
      </c>
      <c r="D647" s="54" t="n">
        <v>31.6</v>
      </c>
      <c r="E647" s="55" t="n">
        <v>8</v>
      </c>
    </row>
    <row r="648" customFormat="false" ht="15" hidden="false" customHeight="false" outlineLevel="0" collapsed="false">
      <c r="A648" s="49" t="n">
        <v>22</v>
      </c>
      <c r="B648" s="49" t="s">
        <v>197</v>
      </c>
      <c r="C648" s="49" t="n">
        <v>2010</v>
      </c>
      <c r="D648" s="54" t="n">
        <v>15.8</v>
      </c>
      <c r="E648" s="55" t="n">
        <v>4</v>
      </c>
    </row>
    <row r="649" customFormat="false" ht="15" hidden="false" customHeight="false" outlineLevel="0" collapsed="false">
      <c r="A649" s="49" t="n">
        <v>22</v>
      </c>
      <c r="B649" s="49" t="s">
        <v>197</v>
      </c>
      <c r="C649" s="49" t="n">
        <v>2011</v>
      </c>
      <c r="D649" s="54" t="n">
        <v>17</v>
      </c>
      <c r="E649" s="55" t="n">
        <v>4</v>
      </c>
    </row>
    <row r="650" customFormat="false" ht="15" hidden="false" customHeight="false" outlineLevel="0" collapsed="false">
      <c r="A650" s="49" t="n">
        <v>22</v>
      </c>
      <c r="B650" s="49" t="s">
        <v>204</v>
      </c>
      <c r="C650" s="49" t="n">
        <v>2010</v>
      </c>
      <c r="D650" s="54" t="n">
        <v>3.95</v>
      </c>
      <c r="E650" s="55" t="n">
        <v>1</v>
      </c>
    </row>
    <row r="651" customFormat="false" ht="15" hidden="false" customHeight="false" outlineLevel="0" collapsed="false">
      <c r="A651" s="49" t="n">
        <v>22</v>
      </c>
      <c r="B651" s="49" t="s">
        <v>215</v>
      </c>
      <c r="C651" s="49" t="n">
        <v>2010</v>
      </c>
      <c r="D651" s="54" t="n">
        <v>15.8</v>
      </c>
      <c r="E651" s="55" t="n">
        <v>4</v>
      </c>
    </row>
    <row r="652" customFormat="false" ht="15" hidden="false" customHeight="false" outlineLevel="0" collapsed="false">
      <c r="A652" s="49" t="n">
        <v>22</v>
      </c>
      <c r="B652" s="49" t="s">
        <v>198</v>
      </c>
      <c r="C652" s="49" t="n">
        <v>2010</v>
      </c>
      <c r="D652" s="54" t="n">
        <v>114.4</v>
      </c>
      <c r="E652" s="55" t="n">
        <v>32</v>
      </c>
    </row>
    <row r="653" customFormat="false" ht="15" hidden="false" customHeight="false" outlineLevel="0" collapsed="false">
      <c r="A653" s="49" t="n">
        <v>22</v>
      </c>
      <c r="B653" s="49" t="s">
        <v>207</v>
      </c>
      <c r="C653" s="49" t="n">
        <v>2010</v>
      </c>
      <c r="D653" s="54" t="n">
        <v>39.5</v>
      </c>
      <c r="E653" s="55" t="n">
        <v>10</v>
      </c>
    </row>
    <row r="654" customFormat="false" ht="15" hidden="false" customHeight="false" outlineLevel="0" collapsed="false">
      <c r="A654" s="49" t="n">
        <v>22</v>
      </c>
      <c r="B654" s="49" t="s">
        <v>214</v>
      </c>
      <c r="C654" s="49" t="n">
        <v>2009</v>
      </c>
      <c r="D654" s="54" t="n">
        <v>3.95</v>
      </c>
      <c r="E654" s="55" t="n">
        <v>1</v>
      </c>
    </row>
    <row r="655" customFormat="false" ht="15" hidden="false" customHeight="false" outlineLevel="0" collapsed="false">
      <c r="A655" s="49" t="n">
        <v>22</v>
      </c>
      <c r="B655" s="49" t="s">
        <v>214</v>
      </c>
      <c r="C655" s="49" t="n">
        <v>2010</v>
      </c>
      <c r="D655" s="54" t="n">
        <v>15.8</v>
      </c>
      <c r="E655" s="55" t="n">
        <v>4</v>
      </c>
    </row>
    <row r="656" customFormat="false" ht="15" hidden="false" customHeight="false" outlineLevel="0" collapsed="false">
      <c r="A656" s="49" t="n">
        <v>22</v>
      </c>
      <c r="B656" s="49" t="s">
        <v>189</v>
      </c>
      <c r="C656" s="49" t="n">
        <v>2009</v>
      </c>
      <c r="D656" s="54" t="n">
        <v>5975.15</v>
      </c>
      <c r="E656" s="55" t="n">
        <v>1447</v>
      </c>
    </row>
    <row r="657" customFormat="false" ht="15" hidden="false" customHeight="false" outlineLevel="0" collapsed="false">
      <c r="A657" s="49" t="n">
        <v>22</v>
      </c>
      <c r="B657" s="49" t="s">
        <v>189</v>
      </c>
      <c r="C657" s="49" t="n">
        <v>2010</v>
      </c>
      <c r="D657" s="54" t="n">
        <v>26397.56</v>
      </c>
      <c r="E657" s="55" t="n">
        <v>5176</v>
      </c>
    </row>
    <row r="658" customFormat="false" ht="15" hidden="false" customHeight="false" outlineLevel="0" collapsed="false">
      <c r="A658" s="49" t="n">
        <v>22</v>
      </c>
      <c r="B658" s="49" t="s">
        <v>189</v>
      </c>
      <c r="C658" s="49" t="n">
        <v>2011</v>
      </c>
      <c r="D658" s="54" t="n">
        <v>23930.48</v>
      </c>
      <c r="E658" s="55" t="n">
        <v>4293</v>
      </c>
    </row>
    <row r="659" customFormat="false" ht="15" hidden="false" customHeight="false" outlineLevel="0" collapsed="false">
      <c r="A659" s="49" t="n">
        <v>22</v>
      </c>
      <c r="B659" s="49" t="s">
        <v>194</v>
      </c>
      <c r="C659" s="49" t="n">
        <v>2010</v>
      </c>
      <c r="D659" s="54" t="n">
        <v>15.8</v>
      </c>
      <c r="E659" s="55" t="n">
        <v>4</v>
      </c>
    </row>
    <row r="660" customFormat="false" ht="15" hidden="false" customHeight="false" outlineLevel="0" collapsed="false">
      <c r="A660" s="49" t="n">
        <v>23</v>
      </c>
      <c r="B660" s="49" t="s">
        <v>203</v>
      </c>
      <c r="C660" s="49" t="n">
        <v>2010</v>
      </c>
      <c r="D660" s="54" t="n">
        <v>76.7</v>
      </c>
      <c r="E660" s="55" t="n">
        <v>26</v>
      </c>
    </row>
    <row r="661" customFormat="false" ht="15" hidden="false" customHeight="false" outlineLevel="0" collapsed="false">
      <c r="A661" s="49" t="n">
        <v>23</v>
      </c>
      <c r="B661" s="49" t="s">
        <v>203</v>
      </c>
      <c r="C661" s="49" t="n">
        <v>2011</v>
      </c>
      <c r="D661" s="54" t="n">
        <v>316.1</v>
      </c>
      <c r="E661" s="55" t="n">
        <v>118</v>
      </c>
    </row>
    <row r="662" customFormat="false" ht="15" hidden="false" customHeight="false" outlineLevel="0" collapsed="false">
      <c r="A662" s="49" t="n">
        <v>23</v>
      </c>
      <c r="B662" s="49" t="s">
        <v>226</v>
      </c>
      <c r="C662" s="49" t="n">
        <v>2010</v>
      </c>
      <c r="D662" s="54" t="n">
        <v>17.7</v>
      </c>
      <c r="E662" s="55" t="n">
        <v>6</v>
      </c>
    </row>
    <row r="663" customFormat="false" ht="15" hidden="false" customHeight="false" outlineLevel="0" collapsed="false">
      <c r="A663" s="49" t="n">
        <v>23</v>
      </c>
      <c r="B663" s="49" t="s">
        <v>223</v>
      </c>
      <c r="C663" s="49" t="n">
        <v>2010</v>
      </c>
      <c r="D663" s="54" t="n">
        <v>119.7</v>
      </c>
      <c r="E663" s="55" t="n">
        <v>46</v>
      </c>
    </row>
    <row r="664" customFormat="false" ht="15" hidden="false" customHeight="false" outlineLevel="0" collapsed="false">
      <c r="A664" s="49" t="n">
        <v>23</v>
      </c>
      <c r="B664" s="49" t="s">
        <v>223</v>
      </c>
      <c r="C664" s="49" t="n">
        <v>2011</v>
      </c>
      <c r="D664" s="54" t="n">
        <v>53.1</v>
      </c>
      <c r="E664" s="55" t="n">
        <v>18</v>
      </c>
    </row>
    <row r="665" customFormat="false" ht="15" hidden="false" customHeight="false" outlineLevel="0" collapsed="false">
      <c r="A665" s="49" t="n">
        <v>23</v>
      </c>
      <c r="B665" s="49" t="s">
        <v>222</v>
      </c>
      <c r="C665" s="49" t="n">
        <v>2010</v>
      </c>
      <c r="D665" s="54" t="n">
        <v>611.1</v>
      </c>
      <c r="E665" s="55" t="n">
        <v>218</v>
      </c>
    </row>
    <row r="666" customFormat="false" ht="15" hidden="false" customHeight="false" outlineLevel="0" collapsed="false">
      <c r="A666" s="49" t="n">
        <v>23</v>
      </c>
      <c r="B666" s="49" t="s">
        <v>222</v>
      </c>
      <c r="C666" s="49" t="n">
        <v>2011</v>
      </c>
      <c r="D666" s="54" t="n">
        <v>922.2</v>
      </c>
      <c r="E666" s="55" t="n">
        <v>356</v>
      </c>
    </row>
    <row r="667" customFormat="false" ht="15" hidden="false" customHeight="false" outlineLevel="0" collapsed="false">
      <c r="A667" s="49" t="n">
        <v>23</v>
      </c>
      <c r="B667" s="49" t="s">
        <v>191</v>
      </c>
      <c r="C667" s="49" t="n">
        <v>2010</v>
      </c>
      <c r="D667" s="54" t="n">
        <v>35.4</v>
      </c>
      <c r="E667" s="55" t="n">
        <v>12</v>
      </c>
    </row>
    <row r="668" customFormat="false" ht="15" hidden="false" customHeight="false" outlineLevel="0" collapsed="false">
      <c r="A668" s="49" t="n">
        <v>23</v>
      </c>
      <c r="B668" s="49" t="s">
        <v>205</v>
      </c>
      <c r="C668" s="49" t="n">
        <v>2010</v>
      </c>
      <c r="D668" s="54" t="n">
        <v>67.85</v>
      </c>
      <c r="E668" s="55" t="n">
        <v>23</v>
      </c>
    </row>
    <row r="669" customFormat="false" ht="15" hidden="false" customHeight="false" outlineLevel="0" collapsed="false">
      <c r="A669" s="49" t="n">
        <v>23</v>
      </c>
      <c r="B669" s="49" t="s">
        <v>205</v>
      </c>
      <c r="C669" s="49" t="n">
        <v>2011</v>
      </c>
      <c r="D669" s="54" t="n">
        <v>38.35</v>
      </c>
      <c r="E669" s="55" t="n">
        <v>13</v>
      </c>
    </row>
    <row r="670" customFormat="false" ht="15" hidden="false" customHeight="false" outlineLevel="0" collapsed="false">
      <c r="A670" s="49" t="n">
        <v>23</v>
      </c>
      <c r="B670" s="49" t="s">
        <v>206</v>
      </c>
      <c r="C670" s="49" t="n">
        <v>2010</v>
      </c>
      <c r="D670" s="54" t="n">
        <v>70.8</v>
      </c>
      <c r="E670" s="55" t="n">
        <v>24</v>
      </c>
    </row>
    <row r="671" customFormat="false" ht="15" hidden="false" customHeight="false" outlineLevel="0" collapsed="false">
      <c r="A671" s="49" t="n">
        <v>23</v>
      </c>
      <c r="B671" s="49" t="s">
        <v>218</v>
      </c>
      <c r="C671" s="49" t="n">
        <v>2010</v>
      </c>
      <c r="D671" s="54" t="n">
        <v>206.95</v>
      </c>
      <c r="E671" s="55" t="n">
        <v>81</v>
      </c>
    </row>
    <row r="672" customFormat="false" ht="15" hidden="false" customHeight="false" outlineLevel="0" collapsed="false">
      <c r="A672" s="49" t="n">
        <v>23</v>
      </c>
      <c r="B672" s="49" t="s">
        <v>215</v>
      </c>
      <c r="C672" s="49" t="n">
        <v>2011</v>
      </c>
      <c r="D672" s="54" t="n">
        <v>53.1</v>
      </c>
      <c r="E672" s="55" t="n">
        <v>18</v>
      </c>
    </row>
    <row r="673" customFormat="false" ht="15" hidden="false" customHeight="false" outlineLevel="0" collapsed="false">
      <c r="A673" s="49" t="n">
        <v>23</v>
      </c>
      <c r="B673" s="49" t="s">
        <v>196</v>
      </c>
      <c r="C673" s="49" t="n">
        <v>2011</v>
      </c>
      <c r="D673" s="54" t="n">
        <v>17.7</v>
      </c>
      <c r="E673" s="55" t="n">
        <v>6</v>
      </c>
    </row>
    <row r="674" customFormat="false" ht="15" hidden="false" customHeight="false" outlineLevel="0" collapsed="false">
      <c r="A674" s="49" t="n">
        <v>23</v>
      </c>
      <c r="B674" s="49" t="s">
        <v>207</v>
      </c>
      <c r="C674" s="49" t="n">
        <v>2010</v>
      </c>
      <c r="D674" s="54" t="n">
        <v>2.95</v>
      </c>
      <c r="E674" s="55" t="n">
        <v>1</v>
      </c>
    </row>
    <row r="675" customFormat="false" ht="15" hidden="false" customHeight="false" outlineLevel="0" collapsed="false">
      <c r="A675" s="49" t="n">
        <v>23</v>
      </c>
      <c r="B675" s="49" t="s">
        <v>189</v>
      </c>
      <c r="C675" s="49" t="n">
        <v>2010</v>
      </c>
      <c r="D675" s="54" t="n">
        <v>29317.73</v>
      </c>
      <c r="E675" s="55" t="n">
        <v>9021</v>
      </c>
    </row>
    <row r="676" customFormat="false" ht="15" hidden="false" customHeight="false" outlineLevel="0" collapsed="false">
      <c r="A676" s="49" t="n">
        <v>23</v>
      </c>
      <c r="B676" s="49" t="s">
        <v>189</v>
      </c>
      <c r="C676" s="49" t="n">
        <v>2011</v>
      </c>
      <c r="D676" s="54" t="n">
        <v>25539.67</v>
      </c>
      <c r="E676" s="55" t="n">
        <v>8199</v>
      </c>
    </row>
    <row r="677" customFormat="false" ht="15" hidden="false" customHeight="false" outlineLevel="0" collapsed="false">
      <c r="A677" s="49" t="n">
        <v>24</v>
      </c>
      <c r="B677" s="49" t="s">
        <v>203</v>
      </c>
      <c r="C677" s="49" t="n">
        <v>2010</v>
      </c>
      <c r="D677" s="54" t="n">
        <v>14.85</v>
      </c>
      <c r="E677" s="55" t="n">
        <v>3</v>
      </c>
    </row>
    <row r="678" customFormat="false" ht="15" hidden="false" customHeight="false" outlineLevel="0" collapsed="false">
      <c r="A678" s="49" t="n">
        <v>24</v>
      </c>
      <c r="B678" s="49" t="s">
        <v>199</v>
      </c>
      <c r="C678" s="49" t="n">
        <v>2011</v>
      </c>
      <c r="D678" s="54" t="n">
        <v>14.85</v>
      </c>
      <c r="E678" s="55" t="n">
        <v>3</v>
      </c>
    </row>
    <row r="679" customFormat="false" ht="15" hidden="false" customHeight="false" outlineLevel="0" collapsed="false">
      <c r="A679" s="49" t="n">
        <v>24</v>
      </c>
      <c r="B679" s="49" t="s">
        <v>223</v>
      </c>
      <c r="C679" s="49" t="n">
        <v>2010</v>
      </c>
      <c r="D679" s="54" t="n">
        <v>14.85</v>
      </c>
      <c r="E679" s="55" t="n">
        <v>3</v>
      </c>
    </row>
    <row r="680" customFormat="false" ht="15" hidden="false" customHeight="false" outlineLevel="0" collapsed="false">
      <c r="A680" s="49" t="n">
        <v>24</v>
      </c>
      <c r="B680" s="49" t="s">
        <v>222</v>
      </c>
      <c r="C680" s="49" t="n">
        <v>2009</v>
      </c>
      <c r="D680" s="54" t="n">
        <v>113.85</v>
      </c>
      <c r="E680" s="55" t="n">
        <v>23</v>
      </c>
    </row>
    <row r="681" customFormat="false" ht="15" hidden="false" customHeight="false" outlineLevel="0" collapsed="false">
      <c r="A681" s="49" t="n">
        <v>24</v>
      </c>
      <c r="B681" s="49" t="s">
        <v>222</v>
      </c>
      <c r="C681" s="49" t="n">
        <v>2010</v>
      </c>
      <c r="D681" s="54" t="n">
        <v>532.65</v>
      </c>
      <c r="E681" s="55" t="n">
        <v>111</v>
      </c>
    </row>
    <row r="682" customFormat="false" ht="15" hidden="false" customHeight="false" outlineLevel="0" collapsed="false">
      <c r="A682" s="49" t="n">
        <v>24</v>
      </c>
      <c r="B682" s="49" t="s">
        <v>222</v>
      </c>
      <c r="C682" s="49" t="n">
        <v>2011</v>
      </c>
      <c r="D682" s="54" t="n">
        <v>1550.79</v>
      </c>
      <c r="E682" s="55" t="n">
        <v>353</v>
      </c>
    </row>
    <row r="683" customFormat="false" ht="15" hidden="false" customHeight="false" outlineLevel="0" collapsed="false">
      <c r="A683" s="49" t="n">
        <v>24</v>
      </c>
      <c r="B683" s="49" t="s">
        <v>205</v>
      </c>
      <c r="C683" s="49" t="n">
        <v>2010</v>
      </c>
      <c r="D683" s="54" t="n">
        <v>4.95</v>
      </c>
      <c r="E683" s="55" t="n">
        <v>1</v>
      </c>
    </row>
    <row r="684" customFormat="false" ht="15" hidden="false" customHeight="false" outlineLevel="0" collapsed="false">
      <c r="A684" s="49" t="n">
        <v>24</v>
      </c>
      <c r="B684" s="49" t="s">
        <v>205</v>
      </c>
      <c r="C684" s="49" t="n">
        <v>2011</v>
      </c>
      <c r="D684" s="54" t="n">
        <v>14.85</v>
      </c>
      <c r="E684" s="55" t="n">
        <v>3</v>
      </c>
    </row>
    <row r="685" customFormat="false" ht="15" hidden="false" customHeight="false" outlineLevel="0" collapsed="false">
      <c r="A685" s="49" t="n">
        <v>24</v>
      </c>
      <c r="B685" s="49" t="s">
        <v>206</v>
      </c>
      <c r="C685" s="49" t="n">
        <v>2011</v>
      </c>
      <c r="D685" s="54" t="n">
        <v>24.75</v>
      </c>
      <c r="E685" s="55" t="n">
        <v>5</v>
      </c>
    </row>
    <row r="686" customFormat="false" ht="15" hidden="false" customHeight="false" outlineLevel="0" collapsed="false">
      <c r="A686" s="49" t="n">
        <v>24</v>
      </c>
      <c r="B686" s="49" t="s">
        <v>209</v>
      </c>
      <c r="C686" s="49" t="n">
        <v>2010</v>
      </c>
      <c r="D686" s="54" t="n">
        <v>14.85</v>
      </c>
      <c r="E686" s="55" t="n">
        <v>3</v>
      </c>
    </row>
    <row r="687" customFormat="false" ht="15" hidden="false" customHeight="false" outlineLevel="0" collapsed="false">
      <c r="A687" s="49" t="n">
        <v>24</v>
      </c>
      <c r="B687" s="49" t="s">
        <v>227</v>
      </c>
      <c r="C687" s="49" t="n">
        <v>2011</v>
      </c>
      <c r="D687" s="54" t="n">
        <v>14.85</v>
      </c>
      <c r="E687" s="55" t="n">
        <v>3</v>
      </c>
    </row>
    <row r="688" customFormat="false" ht="15" hidden="false" customHeight="false" outlineLevel="0" collapsed="false">
      <c r="A688" s="49" t="n">
        <v>24</v>
      </c>
      <c r="B688" s="49" t="s">
        <v>193</v>
      </c>
      <c r="C688" s="49" t="n">
        <v>2010</v>
      </c>
      <c r="D688" s="54" t="n">
        <v>59.4</v>
      </c>
      <c r="E688" s="55" t="n">
        <v>12</v>
      </c>
    </row>
    <row r="689" customFormat="false" ht="15" hidden="false" customHeight="false" outlineLevel="0" collapsed="false">
      <c r="A689" s="49" t="n">
        <v>24</v>
      </c>
      <c r="B689" s="49" t="s">
        <v>193</v>
      </c>
      <c r="C689" s="49" t="n">
        <v>2011</v>
      </c>
      <c r="D689" s="54" t="n">
        <v>133.65</v>
      </c>
      <c r="E689" s="55" t="n">
        <v>27</v>
      </c>
    </row>
    <row r="690" customFormat="false" ht="15" hidden="false" customHeight="false" outlineLevel="0" collapsed="false">
      <c r="A690" s="49" t="n">
        <v>24</v>
      </c>
      <c r="B690" s="49" t="s">
        <v>197</v>
      </c>
      <c r="C690" s="49" t="n">
        <v>2011</v>
      </c>
      <c r="D690" s="54" t="n">
        <v>9.9</v>
      </c>
      <c r="E690" s="55" t="n">
        <v>2</v>
      </c>
    </row>
    <row r="691" customFormat="false" ht="15" hidden="false" customHeight="false" outlineLevel="0" collapsed="false">
      <c r="A691" s="49" t="n">
        <v>24</v>
      </c>
      <c r="B691" s="49" t="s">
        <v>204</v>
      </c>
      <c r="C691" s="49" t="n">
        <v>2010</v>
      </c>
      <c r="D691" s="54" t="n">
        <v>4.95</v>
      </c>
      <c r="E691" s="55" t="n">
        <v>1</v>
      </c>
    </row>
    <row r="692" customFormat="false" ht="15" hidden="false" customHeight="false" outlineLevel="0" collapsed="false">
      <c r="A692" s="49" t="n">
        <v>24</v>
      </c>
      <c r="B692" s="49" t="s">
        <v>196</v>
      </c>
      <c r="C692" s="49" t="n">
        <v>2011</v>
      </c>
      <c r="D692" s="54" t="n">
        <v>9.9</v>
      </c>
      <c r="E692" s="55" t="n">
        <v>2</v>
      </c>
    </row>
    <row r="693" customFormat="false" ht="15" hidden="false" customHeight="false" outlineLevel="0" collapsed="false">
      <c r="A693" s="49" t="n">
        <v>24</v>
      </c>
      <c r="B693" s="49" t="s">
        <v>198</v>
      </c>
      <c r="C693" s="49" t="n">
        <v>2010</v>
      </c>
      <c r="D693" s="54" t="n">
        <v>210.9</v>
      </c>
      <c r="E693" s="55" t="n">
        <v>46</v>
      </c>
    </row>
    <row r="694" customFormat="false" ht="15" hidden="false" customHeight="false" outlineLevel="0" collapsed="false">
      <c r="A694" s="49" t="n">
        <v>24</v>
      </c>
      <c r="B694" s="49" t="s">
        <v>198</v>
      </c>
      <c r="C694" s="49" t="n">
        <v>2011</v>
      </c>
      <c r="D694" s="54" t="n">
        <v>9.9</v>
      </c>
      <c r="E694" s="55" t="n">
        <v>2</v>
      </c>
    </row>
    <row r="695" customFormat="false" ht="15" hidden="false" customHeight="false" outlineLevel="0" collapsed="false">
      <c r="A695" s="49" t="n">
        <v>24</v>
      </c>
      <c r="B695" s="49" t="s">
        <v>214</v>
      </c>
      <c r="C695" s="49" t="n">
        <v>2010</v>
      </c>
      <c r="D695" s="54" t="n">
        <v>29.7</v>
      </c>
      <c r="E695" s="55" t="n">
        <v>6</v>
      </c>
    </row>
    <row r="696" customFormat="false" ht="15" hidden="false" customHeight="false" outlineLevel="0" collapsed="false">
      <c r="A696" s="49" t="n">
        <v>24</v>
      </c>
      <c r="B696" s="49" t="s">
        <v>214</v>
      </c>
      <c r="C696" s="49" t="n">
        <v>2011</v>
      </c>
      <c r="D696" s="54" t="n">
        <v>29.7</v>
      </c>
      <c r="E696" s="55" t="n">
        <v>6</v>
      </c>
    </row>
    <row r="697" customFormat="false" ht="15" hidden="false" customHeight="false" outlineLevel="0" collapsed="false">
      <c r="A697" s="49" t="n">
        <v>24</v>
      </c>
      <c r="B697" s="49" t="s">
        <v>189</v>
      </c>
      <c r="C697" s="49" t="n">
        <v>2009</v>
      </c>
      <c r="D697" s="54" t="n">
        <v>5147.45</v>
      </c>
      <c r="E697" s="55" t="n">
        <v>1030</v>
      </c>
    </row>
    <row r="698" customFormat="false" ht="15" hidden="false" customHeight="false" outlineLevel="0" collapsed="false">
      <c r="A698" s="49" t="n">
        <v>24</v>
      </c>
      <c r="B698" s="49" t="s">
        <v>189</v>
      </c>
      <c r="C698" s="49" t="n">
        <v>2010</v>
      </c>
      <c r="D698" s="54" t="n">
        <v>26175.69</v>
      </c>
      <c r="E698" s="55" t="n">
        <v>5007</v>
      </c>
    </row>
    <row r="699" customFormat="false" ht="15" hidden="false" customHeight="false" outlineLevel="0" collapsed="false">
      <c r="A699" s="49" t="n">
        <v>24</v>
      </c>
      <c r="B699" s="49" t="s">
        <v>189</v>
      </c>
      <c r="C699" s="49" t="n">
        <v>2011</v>
      </c>
      <c r="D699" s="54" t="n">
        <v>23127.53</v>
      </c>
      <c r="E699" s="55" t="n">
        <v>4251</v>
      </c>
    </row>
    <row r="700" customFormat="false" ht="15" hidden="false" customHeight="false" outlineLevel="0" collapsed="false">
      <c r="A700" s="49" t="n">
        <v>24</v>
      </c>
      <c r="B700" s="49" t="s">
        <v>194</v>
      </c>
      <c r="C700" s="49" t="n">
        <v>2010</v>
      </c>
      <c r="D700" s="54" t="n">
        <v>14.85</v>
      </c>
      <c r="E700" s="55" t="n">
        <v>3</v>
      </c>
    </row>
    <row r="701" customFormat="false" ht="15" hidden="false" customHeight="false" outlineLevel="0" collapsed="false">
      <c r="A701" s="49" t="n">
        <v>24</v>
      </c>
      <c r="B701" s="49" t="s">
        <v>194</v>
      </c>
      <c r="C701" s="49" t="n">
        <v>2011</v>
      </c>
      <c r="D701" s="54" t="n">
        <v>14.85</v>
      </c>
      <c r="E701" s="55" t="n">
        <v>3</v>
      </c>
    </row>
    <row r="702" customFormat="false" ht="15" hidden="false" customHeight="false" outlineLevel="0" collapsed="false">
      <c r="A702" s="49" t="n">
        <v>25</v>
      </c>
      <c r="B702" s="49" t="s">
        <v>199</v>
      </c>
      <c r="C702" s="49" t="n">
        <v>2009</v>
      </c>
      <c r="D702" s="54" t="n">
        <v>297</v>
      </c>
      <c r="E702" s="55" t="n">
        <v>60</v>
      </c>
    </row>
    <row r="703" customFormat="false" ht="15" hidden="false" customHeight="false" outlineLevel="0" collapsed="false">
      <c r="A703" s="49" t="n">
        <v>25</v>
      </c>
      <c r="B703" s="49" t="s">
        <v>199</v>
      </c>
      <c r="C703" s="49" t="n">
        <v>2010</v>
      </c>
      <c r="D703" s="54" t="n">
        <v>142.8</v>
      </c>
      <c r="E703" s="55" t="n">
        <v>24</v>
      </c>
    </row>
    <row r="704" customFormat="false" ht="15" hidden="false" customHeight="false" outlineLevel="0" collapsed="false">
      <c r="A704" s="49" t="n">
        <v>25</v>
      </c>
      <c r="B704" s="49" t="s">
        <v>199</v>
      </c>
      <c r="C704" s="49" t="n">
        <v>2011</v>
      </c>
      <c r="D704" s="54" t="n">
        <v>214.2</v>
      </c>
      <c r="E704" s="55" t="n">
        <v>36</v>
      </c>
    </row>
    <row r="705" customFormat="false" ht="15" hidden="false" customHeight="false" outlineLevel="0" collapsed="false">
      <c r="A705" s="49" t="n">
        <v>25</v>
      </c>
      <c r="B705" s="49" t="s">
        <v>216</v>
      </c>
      <c r="C705" s="49" t="n">
        <v>2011</v>
      </c>
      <c r="D705" s="54" t="n">
        <v>17.85</v>
      </c>
      <c r="E705" s="55" t="n">
        <v>3</v>
      </c>
    </row>
    <row r="706" customFormat="false" ht="15" hidden="false" customHeight="false" outlineLevel="0" collapsed="false">
      <c r="A706" s="49" t="n">
        <v>25</v>
      </c>
      <c r="B706" s="49" t="s">
        <v>200</v>
      </c>
      <c r="C706" s="49" t="n">
        <v>2009</v>
      </c>
      <c r="D706" s="54" t="n">
        <v>17.85</v>
      </c>
      <c r="E706" s="55" t="n">
        <v>3</v>
      </c>
    </row>
    <row r="707" customFormat="false" ht="15" hidden="false" customHeight="false" outlineLevel="0" collapsed="false">
      <c r="A707" s="49" t="n">
        <v>25</v>
      </c>
      <c r="B707" s="49" t="s">
        <v>200</v>
      </c>
      <c r="C707" s="49" t="n">
        <v>2011</v>
      </c>
      <c r="D707" s="54" t="n">
        <v>196.35</v>
      </c>
      <c r="E707" s="55" t="n">
        <v>33</v>
      </c>
    </row>
    <row r="708" customFormat="false" ht="15" hidden="false" customHeight="false" outlineLevel="0" collapsed="false">
      <c r="A708" s="49" t="n">
        <v>25</v>
      </c>
      <c r="B708" s="49" t="s">
        <v>222</v>
      </c>
      <c r="C708" s="49" t="n">
        <v>2009</v>
      </c>
      <c r="D708" s="54" t="n">
        <v>17.85</v>
      </c>
      <c r="E708" s="55" t="n">
        <v>3</v>
      </c>
    </row>
    <row r="709" customFormat="false" ht="15" hidden="false" customHeight="false" outlineLevel="0" collapsed="false">
      <c r="A709" s="49" t="n">
        <v>25</v>
      </c>
      <c r="B709" s="49" t="s">
        <v>222</v>
      </c>
      <c r="C709" s="49" t="n">
        <v>2010</v>
      </c>
      <c r="D709" s="54" t="n">
        <v>1510.3</v>
      </c>
      <c r="E709" s="55" t="n">
        <v>274</v>
      </c>
    </row>
    <row r="710" customFormat="false" ht="15" hidden="false" customHeight="false" outlineLevel="0" collapsed="false">
      <c r="A710" s="49" t="n">
        <v>25</v>
      </c>
      <c r="B710" s="49" t="s">
        <v>222</v>
      </c>
      <c r="C710" s="49" t="n">
        <v>2011</v>
      </c>
      <c r="D710" s="54" t="n">
        <v>565.25</v>
      </c>
      <c r="E710" s="55" t="n">
        <v>95</v>
      </c>
    </row>
    <row r="711" customFormat="false" ht="15" hidden="false" customHeight="false" outlineLevel="0" collapsed="false">
      <c r="A711" s="49" t="n">
        <v>25</v>
      </c>
      <c r="B711" s="49" t="s">
        <v>191</v>
      </c>
      <c r="C711" s="49" t="n">
        <v>2011</v>
      </c>
      <c r="D711" s="54" t="n">
        <v>17.85</v>
      </c>
      <c r="E711" s="55" t="n">
        <v>3</v>
      </c>
    </row>
    <row r="712" customFormat="false" ht="15" hidden="false" customHeight="false" outlineLevel="0" collapsed="false">
      <c r="A712" s="49" t="n">
        <v>25</v>
      </c>
      <c r="B712" s="49" t="s">
        <v>205</v>
      </c>
      <c r="C712" s="49" t="n">
        <v>2009</v>
      </c>
      <c r="D712" s="54" t="n">
        <v>35.7</v>
      </c>
      <c r="E712" s="55" t="n">
        <v>6</v>
      </c>
    </row>
    <row r="713" customFormat="false" ht="15" hidden="false" customHeight="false" outlineLevel="0" collapsed="false">
      <c r="A713" s="49" t="n">
        <v>25</v>
      </c>
      <c r="B713" s="49" t="s">
        <v>205</v>
      </c>
      <c r="C713" s="49" t="n">
        <v>2010</v>
      </c>
      <c r="D713" s="54" t="n">
        <v>249.9</v>
      </c>
      <c r="E713" s="55" t="n">
        <v>42</v>
      </c>
    </row>
    <row r="714" customFormat="false" ht="15" hidden="false" customHeight="false" outlineLevel="0" collapsed="false">
      <c r="A714" s="49" t="n">
        <v>25</v>
      </c>
      <c r="B714" s="49" t="s">
        <v>205</v>
      </c>
      <c r="C714" s="49" t="n">
        <v>2011</v>
      </c>
      <c r="D714" s="54" t="n">
        <v>285.6</v>
      </c>
      <c r="E714" s="55" t="n">
        <v>48</v>
      </c>
    </row>
    <row r="715" customFormat="false" ht="15" hidden="false" customHeight="false" outlineLevel="0" collapsed="false">
      <c r="A715" s="49" t="n">
        <v>25</v>
      </c>
      <c r="B715" s="49" t="s">
        <v>206</v>
      </c>
      <c r="C715" s="49" t="n">
        <v>2009</v>
      </c>
      <c r="D715" s="54" t="n">
        <v>89.25</v>
      </c>
      <c r="E715" s="55" t="n">
        <v>15</v>
      </c>
    </row>
    <row r="716" customFormat="false" ht="15" hidden="false" customHeight="false" outlineLevel="0" collapsed="false">
      <c r="A716" s="49" t="n">
        <v>25</v>
      </c>
      <c r="B716" s="49" t="s">
        <v>206</v>
      </c>
      <c r="C716" s="49" t="n">
        <v>2010</v>
      </c>
      <c r="D716" s="54" t="n">
        <v>71.4</v>
      </c>
      <c r="E716" s="55" t="n">
        <v>12</v>
      </c>
    </row>
    <row r="717" customFormat="false" ht="15" hidden="false" customHeight="false" outlineLevel="0" collapsed="false">
      <c r="A717" s="49" t="n">
        <v>25</v>
      </c>
      <c r="B717" s="49" t="s">
        <v>206</v>
      </c>
      <c r="C717" s="49" t="n">
        <v>2011</v>
      </c>
      <c r="D717" s="54" t="n">
        <v>695.65</v>
      </c>
      <c r="E717" s="55" t="n">
        <v>127</v>
      </c>
    </row>
    <row r="718" customFormat="false" ht="15" hidden="false" customHeight="false" outlineLevel="0" collapsed="false">
      <c r="A718" s="49" t="n">
        <v>25</v>
      </c>
      <c r="B718" s="49" t="s">
        <v>192</v>
      </c>
      <c r="C718" s="49" t="n">
        <v>2010</v>
      </c>
      <c r="D718" s="54" t="n">
        <v>17.85</v>
      </c>
      <c r="E718" s="55" t="n">
        <v>3</v>
      </c>
    </row>
    <row r="719" customFormat="false" ht="15" hidden="false" customHeight="false" outlineLevel="0" collapsed="false">
      <c r="A719" s="49" t="n">
        <v>25</v>
      </c>
      <c r="B719" s="49" t="s">
        <v>225</v>
      </c>
      <c r="C719" s="49" t="n">
        <v>2010</v>
      </c>
      <c r="D719" s="54" t="n">
        <v>160.65</v>
      </c>
      <c r="E719" s="55" t="n">
        <v>27</v>
      </c>
    </row>
    <row r="720" customFormat="false" ht="15" hidden="false" customHeight="false" outlineLevel="0" collapsed="false">
      <c r="A720" s="49" t="n">
        <v>25</v>
      </c>
      <c r="B720" s="49" t="s">
        <v>218</v>
      </c>
      <c r="C720" s="49" t="n">
        <v>2009</v>
      </c>
      <c r="D720" s="54" t="n">
        <v>17.85</v>
      </c>
      <c r="E720" s="55" t="n">
        <v>3</v>
      </c>
    </row>
    <row r="721" customFormat="false" ht="15" hidden="false" customHeight="false" outlineLevel="0" collapsed="false">
      <c r="A721" s="49" t="n">
        <v>25</v>
      </c>
      <c r="B721" s="49" t="s">
        <v>193</v>
      </c>
      <c r="C721" s="49" t="n">
        <v>2010</v>
      </c>
      <c r="D721" s="54" t="n">
        <v>71.4</v>
      </c>
      <c r="E721" s="55" t="n">
        <v>12</v>
      </c>
    </row>
    <row r="722" customFormat="false" ht="15" hidden="false" customHeight="false" outlineLevel="0" collapsed="false">
      <c r="A722" s="49" t="n">
        <v>25</v>
      </c>
      <c r="B722" s="49" t="s">
        <v>193</v>
      </c>
      <c r="C722" s="49" t="n">
        <v>2011</v>
      </c>
      <c r="D722" s="54" t="n">
        <v>124.95</v>
      </c>
      <c r="E722" s="55" t="n">
        <v>21</v>
      </c>
    </row>
    <row r="723" customFormat="false" ht="15" hidden="false" customHeight="false" outlineLevel="0" collapsed="false">
      <c r="A723" s="49" t="n">
        <v>25</v>
      </c>
      <c r="B723" s="49" t="s">
        <v>213</v>
      </c>
      <c r="C723" s="49" t="n">
        <v>2011</v>
      </c>
      <c r="D723" s="54" t="n">
        <v>53.55</v>
      </c>
      <c r="E723" s="55" t="n">
        <v>9</v>
      </c>
    </row>
    <row r="724" customFormat="false" ht="15" hidden="false" customHeight="false" outlineLevel="0" collapsed="false">
      <c r="A724" s="49" t="n">
        <v>25</v>
      </c>
      <c r="B724" s="49" t="s">
        <v>196</v>
      </c>
      <c r="C724" s="49" t="n">
        <v>2010</v>
      </c>
      <c r="D724" s="54" t="n">
        <v>35.7</v>
      </c>
      <c r="E724" s="55" t="n">
        <v>6</v>
      </c>
    </row>
    <row r="725" customFormat="false" ht="15" hidden="false" customHeight="false" outlineLevel="0" collapsed="false">
      <c r="A725" s="49" t="n">
        <v>25</v>
      </c>
      <c r="B725" s="49" t="s">
        <v>196</v>
      </c>
      <c r="C725" s="49" t="n">
        <v>2011</v>
      </c>
      <c r="D725" s="54" t="n">
        <v>17.85</v>
      </c>
      <c r="E725" s="55" t="n">
        <v>3</v>
      </c>
    </row>
    <row r="726" customFormat="false" ht="15" hidden="false" customHeight="false" outlineLevel="0" collapsed="false">
      <c r="A726" s="49" t="n">
        <v>25</v>
      </c>
      <c r="B726" s="49" t="s">
        <v>189</v>
      </c>
      <c r="C726" s="49" t="n">
        <v>2009</v>
      </c>
      <c r="D726" s="54" t="n">
        <v>5511.5</v>
      </c>
      <c r="E726" s="55" t="n">
        <v>1553</v>
      </c>
    </row>
    <row r="727" customFormat="false" ht="15" hidden="false" customHeight="false" outlineLevel="0" collapsed="false">
      <c r="A727" s="49" t="n">
        <v>25</v>
      </c>
      <c r="B727" s="49" t="s">
        <v>189</v>
      </c>
      <c r="C727" s="49" t="n">
        <v>2010</v>
      </c>
      <c r="D727" s="54" t="n">
        <v>27855.33</v>
      </c>
      <c r="E727" s="55" t="n">
        <v>5330</v>
      </c>
    </row>
    <row r="728" customFormat="false" ht="15" hidden="false" customHeight="false" outlineLevel="0" collapsed="false">
      <c r="A728" s="49" t="n">
        <v>25</v>
      </c>
      <c r="B728" s="49" t="s">
        <v>189</v>
      </c>
      <c r="C728" s="49" t="n">
        <v>2011</v>
      </c>
      <c r="D728" s="54" t="n">
        <v>18843.47</v>
      </c>
      <c r="E728" s="55" t="n">
        <v>3380</v>
      </c>
    </row>
    <row r="729" customFormat="false" ht="15" hidden="false" customHeight="false" outlineLevel="0" collapsed="false">
      <c r="A729" s="49" t="n">
        <v>26</v>
      </c>
      <c r="B729" s="49" t="s">
        <v>203</v>
      </c>
      <c r="C729" s="49" t="n">
        <v>2010</v>
      </c>
      <c r="D729" s="54" t="n">
        <v>117</v>
      </c>
      <c r="E729" s="55" t="n">
        <v>60</v>
      </c>
    </row>
    <row r="730" customFormat="false" ht="15" hidden="false" customHeight="false" outlineLevel="0" collapsed="false">
      <c r="A730" s="49" t="n">
        <v>26</v>
      </c>
      <c r="B730" s="49" t="s">
        <v>203</v>
      </c>
      <c r="C730" s="49" t="n">
        <v>2011</v>
      </c>
      <c r="D730" s="54" t="n">
        <v>20.8</v>
      </c>
      <c r="E730" s="55" t="n">
        <v>10</v>
      </c>
    </row>
    <row r="731" customFormat="false" ht="15" hidden="false" customHeight="false" outlineLevel="0" collapsed="false">
      <c r="A731" s="49" t="n">
        <v>26</v>
      </c>
      <c r="B731" s="49" t="s">
        <v>199</v>
      </c>
      <c r="C731" s="49" t="n">
        <v>2010</v>
      </c>
      <c r="D731" s="54" t="n">
        <v>1.95</v>
      </c>
      <c r="E731" s="55" t="n">
        <v>1</v>
      </c>
    </row>
    <row r="732" customFormat="false" ht="15" hidden="false" customHeight="false" outlineLevel="0" collapsed="false">
      <c r="A732" s="49" t="n">
        <v>26</v>
      </c>
      <c r="B732" s="49" t="s">
        <v>223</v>
      </c>
      <c r="C732" s="49" t="n">
        <v>2010</v>
      </c>
      <c r="D732" s="54" t="n">
        <v>349.5</v>
      </c>
      <c r="E732" s="55" t="n">
        <v>210</v>
      </c>
    </row>
    <row r="733" customFormat="false" ht="15" hidden="false" customHeight="false" outlineLevel="0" collapsed="false">
      <c r="A733" s="49" t="n">
        <v>26</v>
      </c>
      <c r="B733" s="49" t="s">
        <v>200</v>
      </c>
      <c r="C733" s="49" t="n">
        <v>2010</v>
      </c>
      <c r="D733" s="54" t="n">
        <v>1.95</v>
      </c>
      <c r="E733" s="55" t="n">
        <v>1</v>
      </c>
    </row>
    <row r="734" customFormat="false" ht="15" hidden="false" customHeight="false" outlineLevel="0" collapsed="false">
      <c r="A734" s="49" t="n">
        <v>26</v>
      </c>
      <c r="B734" s="49" t="s">
        <v>200</v>
      </c>
      <c r="C734" s="49" t="n">
        <v>2011</v>
      </c>
      <c r="D734" s="54" t="n">
        <v>19.5</v>
      </c>
      <c r="E734" s="55" t="n">
        <v>10</v>
      </c>
    </row>
    <row r="735" customFormat="false" ht="15" hidden="false" customHeight="false" outlineLevel="0" collapsed="false">
      <c r="A735" s="49" t="n">
        <v>26</v>
      </c>
      <c r="B735" s="49" t="s">
        <v>202</v>
      </c>
      <c r="C735" s="49" t="n">
        <v>2010</v>
      </c>
      <c r="D735" s="54" t="n">
        <v>39</v>
      </c>
      <c r="E735" s="55" t="n">
        <v>20</v>
      </c>
    </row>
    <row r="736" customFormat="false" ht="15" hidden="false" customHeight="false" outlineLevel="0" collapsed="false">
      <c r="A736" s="49" t="n">
        <v>26</v>
      </c>
      <c r="B736" s="49" t="s">
        <v>222</v>
      </c>
      <c r="C736" s="49" t="n">
        <v>2010</v>
      </c>
      <c r="D736" s="54" t="n">
        <v>1103.85</v>
      </c>
      <c r="E736" s="55" t="n">
        <v>643</v>
      </c>
    </row>
    <row r="737" customFormat="false" ht="15" hidden="false" customHeight="false" outlineLevel="0" collapsed="false">
      <c r="A737" s="49" t="n">
        <v>26</v>
      </c>
      <c r="B737" s="49" t="s">
        <v>222</v>
      </c>
      <c r="C737" s="49" t="n">
        <v>2011</v>
      </c>
      <c r="D737" s="54" t="n">
        <v>69.16</v>
      </c>
      <c r="E737" s="55" t="n">
        <v>34</v>
      </c>
    </row>
    <row r="738" customFormat="false" ht="15" hidden="false" customHeight="false" outlineLevel="0" collapsed="false">
      <c r="A738" s="49" t="n">
        <v>26</v>
      </c>
      <c r="B738" s="49" t="s">
        <v>191</v>
      </c>
      <c r="C738" s="49" t="n">
        <v>2011</v>
      </c>
      <c r="D738" s="54" t="n">
        <v>20.8</v>
      </c>
      <c r="E738" s="55" t="n">
        <v>10</v>
      </c>
    </row>
    <row r="739" customFormat="false" ht="15" hidden="false" customHeight="false" outlineLevel="0" collapsed="false">
      <c r="A739" s="49" t="n">
        <v>26</v>
      </c>
      <c r="B739" s="49" t="s">
        <v>205</v>
      </c>
      <c r="C739" s="49" t="n">
        <v>2010</v>
      </c>
      <c r="D739" s="54" t="n">
        <v>60.45</v>
      </c>
      <c r="E739" s="55" t="n">
        <v>31</v>
      </c>
    </row>
    <row r="740" customFormat="false" ht="15" hidden="false" customHeight="false" outlineLevel="0" collapsed="false">
      <c r="A740" s="49" t="n">
        <v>26</v>
      </c>
      <c r="B740" s="49" t="s">
        <v>205</v>
      </c>
      <c r="C740" s="49" t="n">
        <v>2011</v>
      </c>
      <c r="D740" s="54" t="n">
        <v>62.4</v>
      </c>
      <c r="E740" s="55" t="n">
        <v>30</v>
      </c>
    </row>
    <row r="741" customFormat="false" ht="15" hidden="false" customHeight="false" outlineLevel="0" collapsed="false">
      <c r="A741" s="49" t="n">
        <v>26</v>
      </c>
      <c r="B741" s="49" t="s">
        <v>206</v>
      </c>
      <c r="C741" s="49" t="n">
        <v>2010</v>
      </c>
      <c r="D741" s="54" t="n">
        <v>175.5</v>
      </c>
      <c r="E741" s="55" t="n">
        <v>90</v>
      </c>
    </row>
    <row r="742" customFormat="false" ht="15" hidden="false" customHeight="false" outlineLevel="0" collapsed="false">
      <c r="A742" s="49" t="n">
        <v>26</v>
      </c>
      <c r="B742" s="49" t="s">
        <v>206</v>
      </c>
      <c r="C742" s="49" t="n">
        <v>2011</v>
      </c>
      <c r="D742" s="54" t="n">
        <v>213.72</v>
      </c>
      <c r="E742" s="55" t="n">
        <v>104</v>
      </c>
    </row>
    <row r="743" customFormat="false" ht="15" hidden="false" customHeight="false" outlineLevel="0" collapsed="false">
      <c r="A743" s="49" t="n">
        <v>26</v>
      </c>
      <c r="B743" s="49" t="s">
        <v>209</v>
      </c>
      <c r="C743" s="49" t="n">
        <v>2011</v>
      </c>
      <c r="D743" s="54" t="n">
        <v>19.5</v>
      </c>
      <c r="E743" s="55" t="n">
        <v>10</v>
      </c>
    </row>
    <row r="744" customFormat="false" ht="15" hidden="false" customHeight="false" outlineLevel="0" collapsed="false">
      <c r="A744" s="49" t="n">
        <v>26</v>
      </c>
      <c r="B744" s="49" t="s">
        <v>211</v>
      </c>
      <c r="C744" s="49" t="n">
        <v>2011</v>
      </c>
      <c r="D744" s="54" t="n">
        <v>20.8</v>
      </c>
      <c r="E744" s="55" t="n">
        <v>10</v>
      </c>
    </row>
    <row r="745" customFormat="false" ht="15" hidden="false" customHeight="false" outlineLevel="0" collapsed="false">
      <c r="A745" s="49" t="n">
        <v>26</v>
      </c>
      <c r="B745" s="49" t="s">
        <v>218</v>
      </c>
      <c r="C745" s="49" t="n">
        <v>2010</v>
      </c>
      <c r="D745" s="54" t="n">
        <v>331.95</v>
      </c>
      <c r="E745" s="55" t="n">
        <v>201</v>
      </c>
    </row>
    <row r="746" customFormat="false" ht="15" hidden="false" customHeight="false" outlineLevel="0" collapsed="false">
      <c r="A746" s="49" t="n">
        <v>26</v>
      </c>
      <c r="B746" s="49" t="s">
        <v>218</v>
      </c>
      <c r="C746" s="49" t="n">
        <v>2011</v>
      </c>
      <c r="D746" s="54" t="n">
        <v>523</v>
      </c>
      <c r="E746" s="55" t="n">
        <v>300</v>
      </c>
    </row>
    <row r="747" customFormat="false" ht="15" hidden="false" customHeight="false" outlineLevel="0" collapsed="false">
      <c r="A747" s="49" t="n">
        <v>26</v>
      </c>
      <c r="B747" s="49" t="s">
        <v>197</v>
      </c>
      <c r="C747" s="49" t="n">
        <v>2010</v>
      </c>
      <c r="D747" s="54" t="n">
        <v>312</v>
      </c>
      <c r="E747" s="55" t="n">
        <v>160</v>
      </c>
    </row>
    <row r="748" customFormat="false" ht="15" hidden="false" customHeight="false" outlineLevel="0" collapsed="false">
      <c r="A748" s="49" t="n">
        <v>26</v>
      </c>
      <c r="B748" s="49" t="s">
        <v>197</v>
      </c>
      <c r="C748" s="49" t="n">
        <v>2011</v>
      </c>
      <c r="D748" s="54" t="n">
        <v>348.4</v>
      </c>
      <c r="E748" s="55" t="n">
        <v>170</v>
      </c>
    </row>
    <row r="749" customFormat="false" ht="15" hidden="false" customHeight="false" outlineLevel="0" collapsed="false">
      <c r="A749" s="49" t="n">
        <v>26</v>
      </c>
      <c r="B749" s="49" t="s">
        <v>204</v>
      </c>
      <c r="C749" s="49" t="n">
        <v>2011</v>
      </c>
      <c r="D749" s="54" t="n">
        <v>20.8</v>
      </c>
      <c r="E749" s="55" t="n">
        <v>10</v>
      </c>
    </row>
    <row r="750" customFormat="false" ht="15" hidden="false" customHeight="false" outlineLevel="0" collapsed="false">
      <c r="A750" s="49" t="n">
        <v>26</v>
      </c>
      <c r="B750" s="49" t="s">
        <v>196</v>
      </c>
      <c r="C750" s="49" t="n">
        <v>2011</v>
      </c>
      <c r="D750" s="54" t="n">
        <v>19.5</v>
      </c>
      <c r="E750" s="55" t="n">
        <v>10</v>
      </c>
    </row>
    <row r="751" customFormat="false" ht="15" hidden="false" customHeight="false" outlineLevel="0" collapsed="false">
      <c r="A751" s="49" t="n">
        <v>26</v>
      </c>
      <c r="B751" s="49" t="s">
        <v>198</v>
      </c>
      <c r="C751" s="49" t="n">
        <v>2011</v>
      </c>
      <c r="D751" s="54" t="n">
        <v>19.5</v>
      </c>
      <c r="E751" s="55" t="n">
        <v>10</v>
      </c>
    </row>
    <row r="752" customFormat="false" ht="15" hidden="false" customHeight="false" outlineLevel="0" collapsed="false">
      <c r="A752" s="49" t="n">
        <v>26</v>
      </c>
      <c r="B752" s="49" t="s">
        <v>189</v>
      </c>
      <c r="C752" s="49" t="n">
        <v>2010</v>
      </c>
      <c r="D752" s="54" t="n">
        <v>27752.08</v>
      </c>
      <c r="E752" s="55" t="n">
        <v>13942</v>
      </c>
    </row>
    <row r="753" customFormat="false" ht="15" hidden="false" customHeight="false" outlineLevel="0" collapsed="false">
      <c r="A753" s="49" t="n">
        <v>26</v>
      </c>
      <c r="B753" s="49" t="s">
        <v>189</v>
      </c>
      <c r="C753" s="49" t="n">
        <v>2011</v>
      </c>
      <c r="D753" s="54" t="n">
        <v>24882.5</v>
      </c>
      <c r="E753" s="55" t="n">
        <v>10752</v>
      </c>
    </row>
    <row r="754" customFormat="false" ht="15" hidden="false" customHeight="false" outlineLevel="0" collapsed="false">
      <c r="A754" s="49" t="n">
        <v>26</v>
      </c>
      <c r="B754" s="49" t="s">
        <v>194</v>
      </c>
      <c r="C754" s="49" t="n">
        <v>2011</v>
      </c>
      <c r="D754" s="54" t="n">
        <v>2.08</v>
      </c>
      <c r="E754" s="55" t="n">
        <v>1</v>
      </c>
    </row>
    <row r="755" customFormat="false" ht="15" hidden="false" customHeight="false" outlineLevel="0" collapsed="false">
      <c r="A755" s="49" t="n">
        <v>26</v>
      </c>
      <c r="B755" s="49" t="s">
        <v>229</v>
      </c>
      <c r="C755" s="49" t="n">
        <v>2010</v>
      </c>
      <c r="D755" s="54" t="n">
        <v>19.5</v>
      </c>
      <c r="E755" s="55" t="n">
        <v>10</v>
      </c>
    </row>
    <row r="756" customFormat="false" ht="15" hidden="false" customHeight="false" outlineLevel="0" collapsed="false">
      <c r="A756" s="49" t="n">
        <v>27</v>
      </c>
      <c r="B756" s="49" t="s">
        <v>223</v>
      </c>
      <c r="C756" s="49" t="n">
        <v>2010</v>
      </c>
      <c r="D756" s="54" t="n">
        <v>19.35</v>
      </c>
      <c r="E756" s="55" t="n">
        <v>3</v>
      </c>
    </row>
    <row r="757" customFormat="false" ht="15" hidden="false" customHeight="false" outlineLevel="0" collapsed="false">
      <c r="A757" s="49" t="n">
        <v>27</v>
      </c>
      <c r="B757" s="49" t="s">
        <v>223</v>
      </c>
      <c r="C757" s="49" t="n">
        <v>2011</v>
      </c>
      <c r="D757" s="54" t="n">
        <v>47.7</v>
      </c>
      <c r="E757" s="55" t="n">
        <v>6</v>
      </c>
    </row>
    <row r="758" customFormat="false" ht="15" hidden="false" customHeight="false" outlineLevel="0" collapsed="false">
      <c r="A758" s="49" t="n">
        <v>27</v>
      </c>
      <c r="B758" s="49" t="s">
        <v>200</v>
      </c>
      <c r="C758" s="49" t="n">
        <v>2010</v>
      </c>
      <c r="D758" s="54" t="n">
        <v>19.35</v>
      </c>
      <c r="E758" s="55" t="n">
        <v>3</v>
      </c>
    </row>
    <row r="759" customFormat="false" ht="15" hidden="false" customHeight="false" outlineLevel="0" collapsed="false">
      <c r="A759" s="49" t="n">
        <v>27</v>
      </c>
      <c r="B759" s="49" t="s">
        <v>200</v>
      </c>
      <c r="C759" s="49" t="n">
        <v>2011</v>
      </c>
      <c r="D759" s="54" t="n">
        <v>146.1</v>
      </c>
      <c r="E759" s="55" t="n">
        <v>22</v>
      </c>
    </row>
    <row r="760" customFormat="false" ht="15" hidden="false" customHeight="false" outlineLevel="0" collapsed="false">
      <c r="A760" s="49" t="n">
        <v>27</v>
      </c>
      <c r="B760" s="49" t="s">
        <v>222</v>
      </c>
      <c r="C760" s="49" t="n">
        <v>2010</v>
      </c>
      <c r="D760" s="54" t="n">
        <v>462.15</v>
      </c>
      <c r="E760" s="55" t="n">
        <v>75</v>
      </c>
    </row>
    <row r="761" customFormat="false" ht="15" hidden="false" customHeight="false" outlineLevel="0" collapsed="false">
      <c r="A761" s="49" t="n">
        <v>27</v>
      </c>
      <c r="B761" s="49" t="s">
        <v>222</v>
      </c>
      <c r="C761" s="49" t="n">
        <v>2011</v>
      </c>
      <c r="D761" s="54" t="n">
        <v>415.9</v>
      </c>
      <c r="E761" s="55" t="n">
        <v>56</v>
      </c>
    </row>
    <row r="762" customFormat="false" ht="15" hidden="false" customHeight="false" outlineLevel="0" collapsed="false">
      <c r="A762" s="49" t="n">
        <v>27</v>
      </c>
      <c r="B762" s="49" t="s">
        <v>205</v>
      </c>
      <c r="C762" s="49" t="n">
        <v>2009</v>
      </c>
      <c r="D762" s="54" t="n">
        <v>-6.45</v>
      </c>
      <c r="E762" s="55" t="n">
        <v>-1</v>
      </c>
    </row>
    <row r="763" customFormat="false" ht="15" hidden="false" customHeight="false" outlineLevel="0" collapsed="false">
      <c r="A763" s="49" t="n">
        <v>27</v>
      </c>
      <c r="B763" s="49" t="s">
        <v>205</v>
      </c>
      <c r="C763" s="49" t="n">
        <v>2011</v>
      </c>
      <c r="D763" s="54" t="n">
        <v>82.95</v>
      </c>
      <c r="E763" s="55" t="n">
        <v>11</v>
      </c>
    </row>
    <row r="764" customFormat="false" ht="15" hidden="false" customHeight="false" outlineLevel="0" collapsed="false">
      <c r="A764" s="49" t="n">
        <v>27</v>
      </c>
      <c r="B764" s="49" t="s">
        <v>206</v>
      </c>
      <c r="C764" s="49" t="n">
        <v>2010</v>
      </c>
      <c r="D764" s="54" t="n">
        <v>38.7</v>
      </c>
      <c r="E764" s="55" t="n">
        <v>6</v>
      </c>
    </row>
    <row r="765" customFormat="false" ht="15" hidden="false" customHeight="false" outlineLevel="0" collapsed="false">
      <c r="A765" s="49" t="n">
        <v>27</v>
      </c>
      <c r="B765" s="49" t="s">
        <v>206</v>
      </c>
      <c r="C765" s="49" t="n">
        <v>2011</v>
      </c>
      <c r="D765" s="54" t="n">
        <v>90.9</v>
      </c>
      <c r="E765" s="55" t="n">
        <v>12</v>
      </c>
    </row>
    <row r="766" customFormat="false" ht="15" hidden="false" customHeight="false" outlineLevel="0" collapsed="false">
      <c r="A766" s="49" t="n">
        <v>27</v>
      </c>
      <c r="B766" s="49" t="s">
        <v>209</v>
      </c>
      <c r="C766" s="49" t="n">
        <v>2010</v>
      </c>
      <c r="D766" s="54" t="n">
        <v>19.35</v>
      </c>
      <c r="E766" s="55" t="n">
        <v>3</v>
      </c>
    </row>
    <row r="767" customFormat="false" ht="15" hidden="false" customHeight="false" outlineLevel="0" collapsed="false">
      <c r="A767" s="49" t="n">
        <v>27</v>
      </c>
      <c r="B767" s="49" t="s">
        <v>192</v>
      </c>
      <c r="C767" s="49" t="n">
        <v>2010</v>
      </c>
      <c r="D767" s="54" t="n">
        <v>19.35</v>
      </c>
      <c r="E767" s="55" t="n">
        <v>3</v>
      </c>
    </row>
    <row r="768" customFormat="false" ht="15" hidden="false" customHeight="false" outlineLevel="0" collapsed="false">
      <c r="A768" s="49" t="n">
        <v>27</v>
      </c>
      <c r="B768" s="49" t="s">
        <v>192</v>
      </c>
      <c r="C768" s="49" t="n">
        <v>2011</v>
      </c>
      <c r="D768" s="54" t="n">
        <v>15.9</v>
      </c>
      <c r="E768" s="55" t="n">
        <v>2</v>
      </c>
    </row>
    <row r="769" customFormat="false" ht="15" hidden="false" customHeight="false" outlineLevel="0" collapsed="false">
      <c r="A769" s="49" t="n">
        <v>27</v>
      </c>
      <c r="B769" s="49" t="s">
        <v>219</v>
      </c>
      <c r="C769" s="49" t="n">
        <v>2011</v>
      </c>
      <c r="D769" s="54" t="n">
        <v>19.35</v>
      </c>
      <c r="E769" s="55" t="n">
        <v>3</v>
      </c>
    </row>
    <row r="770" customFormat="false" ht="15" hidden="false" customHeight="false" outlineLevel="0" collapsed="false">
      <c r="A770" s="49" t="n">
        <v>27</v>
      </c>
      <c r="B770" s="49" t="s">
        <v>193</v>
      </c>
      <c r="C770" s="49" t="n">
        <v>2011</v>
      </c>
      <c r="D770" s="54" t="n">
        <v>15.9</v>
      </c>
      <c r="E770" s="55" t="n">
        <v>2</v>
      </c>
    </row>
    <row r="771" customFormat="false" ht="15" hidden="false" customHeight="false" outlineLevel="0" collapsed="false">
      <c r="A771" s="49" t="n">
        <v>27</v>
      </c>
      <c r="B771" s="49" t="s">
        <v>213</v>
      </c>
      <c r="C771" s="49" t="n">
        <v>2011</v>
      </c>
      <c r="D771" s="54" t="n">
        <v>15.9</v>
      </c>
      <c r="E771" s="55" t="n">
        <v>2</v>
      </c>
    </row>
    <row r="772" customFormat="false" ht="15" hidden="false" customHeight="false" outlineLevel="0" collapsed="false">
      <c r="A772" s="49" t="n">
        <v>27</v>
      </c>
      <c r="B772" s="49" t="s">
        <v>197</v>
      </c>
      <c r="C772" s="49" t="n">
        <v>2011</v>
      </c>
      <c r="D772" s="54" t="n">
        <v>15.9</v>
      </c>
      <c r="E772" s="55" t="n">
        <v>2</v>
      </c>
    </row>
    <row r="773" customFormat="false" ht="15" hidden="false" customHeight="false" outlineLevel="0" collapsed="false">
      <c r="A773" s="49" t="n">
        <v>27</v>
      </c>
      <c r="B773" s="49" t="s">
        <v>196</v>
      </c>
      <c r="C773" s="49" t="n">
        <v>2011</v>
      </c>
      <c r="D773" s="54" t="n">
        <v>15.9</v>
      </c>
      <c r="E773" s="55" t="n">
        <v>2</v>
      </c>
    </row>
    <row r="774" customFormat="false" ht="15" hidden="false" customHeight="false" outlineLevel="0" collapsed="false">
      <c r="A774" s="49" t="n">
        <v>27</v>
      </c>
      <c r="B774" s="49" t="s">
        <v>210</v>
      </c>
      <c r="C774" s="49" t="n">
        <v>2010</v>
      </c>
      <c r="D774" s="54" t="n">
        <v>19.35</v>
      </c>
      <c r="E774" s="55" t="n">
        <v>3</v>
      </c>
    </row>
    <row r="775" customFormat="false" ht="15" hidden="false" customHeight="false" outlineLevel="0" collapsed="false">
      <c r="A775" s="49" t="n">
        <v>27</v>
      </c>
      <c r="B775" s="49" t="s">
        <v>198</v>
      </c>
      <c r="C775" s="49" t="n">
        <v>2011</v>
      </c>
      <c r="D775" s="54" t="n">
        <v>15.9</v>
      </c>
      <c r="E775" s="55" t="n">
        <v>2</v>
      </c>
    </row>
    <row r="776" customFormat="false" ht="15" hidden="false" customHeight="false" outlineLevel="0" collapsed="false">
      <c r="A776" s="49" t="n">
        <v>27</v>
      </c>
      <c r="B776" s="49" t="s">
        <v>189</v>
      </c>
      <c r="C776" s="49" t="n">
        <v>2010</v>
      </c>
      <c r="D776" s="54" t="n">
        <v>26868.78</v>
      </c>
      <c r="E776" s="55" t="n">
        <v>5044</v>
      </c>
    </row>
    <row r="777" customFormat="false" ht="15" hidden="false" customHeight="false" outlineLevel="0" collapsed="false">
      <c r="A777" s="49" t="n">
        <v>27</v>
      </c>
      <c r="B777" s="49" t="s">
        <v>189</v>
      </c>
      <c r="C777" s="49" t="n">
        <v>2011</v>
      </c>
      <c r="D777" s="54" t="n">
        <v>28062.5</v>
      </c>
      <c r="E777" s="55" t="n">
        <v>4521</v>
      </c>
    </row>
    <row r="778" customFormat="false" ht="15" hidden="false" customHeight="false" outlineLevel="0" collapsed="false">
      <c r="A778" s="49" t="n">
        <v>28</v>
      </c>
      <c r="B778" s="49" t="s">
        <v>223</v>
      </c>
      <c r="C778" s="49" t="n">
        <v>2010</v>
      </c>
      <c r="D778" s="54" t="n">
        <v>53.1</v>
      </c>
      <c r="E778" s="55" t="n">
        <v>18</v>
      </c>
    </row>
    <row r="779" customFormat="false" ht="15" hidden="false" customHeight="false" outlineLevel="0" collapsed="false">
      <c r="A779" s="49" t="n">
        <v>28</v>
      </c>
      <c r="B779" s="49" t="s">
        <v>223</v>
      </c>
      <c r="C779" s="49" t="n">
        <v>2011</v>
      </c>
      <c r="D779" s="54" t="n">
        <v>35.4</v>
      </c>
      <c r="E779" s="55" t="n">
        <v>12</v>
      </c>
    </row>
    <row r="780" customFormat="false" ht="15" hidden="false" customHeight="false" outlineLevel="0" collapsed="false">
      <c r="A780" s="49" t="n">
        <v>28</v>
      </c>
      <c r="B780" s="49" t="s">
        <v>200</v>
      </c>
      <c r="C780" s="49" t="n">
        <v>2010</v>
      </c>
      <c r="D780" s="54" t="n">
        <v>5.9</v>
      </c>
      <c r="E780" s="55" t="n">
        <v>2</v>
      </c>
    </row>
    <row r="781" customFormat="false" ht="15" hidden="false" customHeight="false" outlineLevel="0" collapsed="false">
      <c r="A781" s="49" t="n">
        <v>28</v>
      </c>
      <c r="B781" s="49" t="s">
        <v>222</v>
      </c>
      <c r="C781" s="49" t="n">
        <v>2010</v>
      </c>
      <c r="D781" s="54" t="n">
        <v>53.1</v>
      </c>
      <c r="E781" s="55" t="n">
        <v>18</v>
      </c>
    </row>
    <row r="782" customFormat="false" ht="15" hidden="false" customHeight="false" outlineLevel="0" collapsed="false">
      <c r="A782" s="49" t="n">
        <v>28</v>
      </c>
      <c r="B782" s="49" t="s">
        <v>222</v>
      </c>
      <c r="C782" s="49" t="n">
        <v>2011</v>
      </c>
      <c r="D782" s="54" t="n">
        <v>123.9</v>
      </c>
      <c r="E782" s="55" t="n">
        <v>42</v>
      </c>
    </row>
    <row r="783" customFormat="false" ht="15" hidden="false" customHeight="false" outlineLevel="0" collapsed="false">
      <c r="A783" s="49" t="n">
        <v>28</v>
      </c>
      <c r="B783" s="49" t="s">
        <v>205</v>
      </c>
      <c r="C783" s="49" t="n">
        <v>2010</v>
      </c>
      <c r="D783" s="54" t="n">
        <v>73.75</v>
      </c>
      <c r="E783" s="55" t="n">
        <v>25</v>
      </c>
    </row>
    <row r="784" customFormat="false" ht="15" hidden="false" customHeight="false" outlineLevel="0" collapsed="false">
      <c r="A784" s="49" t="n">
        <v>28</v>
      </c>
      <c r="B784" s="49" t="s">
        <v>218</v>
      </c>
      <c r="C784" s="49" t="n">
        <v>2010</v>
      </c>
      <c r="D784" s="54" t="n">
        <v>306</v>
      </c>
      <c r="E784" s="55" t="n">
        <v>120</v>
      </c>
    </row>
    <row r="785" customFormat="false" ht="15" hidden="false" customHeight="false" outlineLevel="0" collapsed="false">
      <c r="A785" s="49" t="n">
        <v>28</v>
      </c>
      <c r="B785" s="49" t="s">
        <v>213</v>
      </c>
      <c r="C785" s="49" t="n">
        <v>2011</v>
      </c>
      <c r="D785" s="54" t="n">
        <v>17.7</v>
      </c>
      <c r="E785" s="55" t="n">
        <v>6</v>
      </c>
    </row>
    <row r="786" customFormat="false" ht="15" hidden="false" customHeight="false" outlineLevel="0" collapsed="false">
      <c r="A786" s="49" t="n">
        <v>28</v>
      </c>
      <c r="B786" s="49" t="s">
        <v>196</v>
      </c>
      <c r="C786" s="49" t="n">
        <v>2011</v>
      </c>
      <c r="D786" s="54" t="n">
        <v>14.75</v>
      </c>
      <c r="E786" s="55" t="n">
        <v>5</v>
      </c>
    </row>
    <row r="787" customFormat="false" ht="15" hidden="false" customHeight="false" outlineLevel="0" collapsed="false">
      <c r="A787" s="49" t="n">
        <v>28</v>
      </c>
      <c r="B787" s="49" t="s">
        <v>210</v>
      </c>
      <c r="C787" s="49" t="n">
        <v>2010</v>
      </c>
      <c r="D787" s="54" t="n">
        <v>17.7</v>
      </c>
      <c r="E787" s="55" t="n">
        <v>6</v>
      </c>
    </row>
    <row r="788" customFormat="false" ht="15" hidden="false" customHeight="false" outlineLevel="0" collapsed="false">
      <c r="A788" s="49" t="n">
        <v>28</v>
      </c>
      <c r="B788" s="49" t="s">
        <v>198</v>
      </c>
      <c r="C788" s="49" t="n">
        <v>2011</v>
      </c>
      <c r="D788" s="54" t="n">
        <v>17.7</v>
      </c>
      <c r="E788" s="55" t="n">
        <v>6</v>
      </c>
    </row>
    <row r="789" customFormat="false" ht="15" hidden="false" customHeight="false" outlineLevel="0" collapsed="false">
      <c r="A789" s="49" t="n">
        <v>28</v>
      </c>
      <c r="B789" s="49" t="s">
        <v>189</v>
      </c>
      <c r="C789" s="49" t="n">
        <v>2010</v>
      </c>
      <c r="D789" s="54" t="n">
        <v>25352.34</v>
      </c>
      <c r="E789" s="55" t="n">
        <v>8450</v>
      </c>
    </row>
    <row r="790" customFormat="false" ht="15" hidden="false" customHeight="false" outlineLevel="0" collapsed="false">
      <c r="A790" s="49" t="n">
        <v>28</v>
      </c>
      <c r="B790" s="49" t="s">
        <v>189</v>
      </c>
      <c r="C790" s="49" t="n">
        <v>2011</v>
      </c>
      <c r="D790" s="54" t="n">
        <v>26406.09</v>
      </c>
      <c r="E790" s="55" t="n">
        <v>8667</v>
      </c>
    </row>
    <row r="791" customFormat="false" ht="15" hidden="false" customHeight="false" outlineLevel="0" collapsed="false">
      <c r="A791" s="49" t="n">
        <v>29</v>
      </c>
      <c r="B791" s="49" t="s">
        <v>203</v>
      </c>
      <c r="C791" s="49" t="n">
        <v>2010</v>
      </c>
      <c r="D791" s="54" t="n">
        <v>163.2</v>
      </c>
      <c r="E791" s="55" t="n">
        <v>64</v>
      </c>
    </row>
    <row r="792" customFormat="false" ht="15" hidden="false" customHeight="false" outlineLevel="0" collapsed="false">
      <c r="A792" s="49" t="n">
        <v>29</v>
      </c>
      <c r="B792" s="49" t="s">
        <v>201</v>
      </c>
      <c r="C792" s="49" t="n">
        <v>2010</v>
      </c>
      <c r="D792" s="54" t="n">
        <v>35.4</v>
      </c>
      <c r="E792" s="55" t="n">
        <v>12</v>
      </c>
    </row>
    <row r="793" customFormat="false" ht="15" hidden="false" customHeight="false" outlineLevel="0" collapsed="false">
      <c r="A793" s="49" t="n">
        <v>29</v>
      </c>
      <c r="B793" s="49" t="s">
        <v>201</v>
      </c>
      <c r="C793" s="49" t="n">
        <v>2011</v>
      </c>
      <c r="D793" s="54" t="n">
        <v>70.8</v>
      </c>
      <c r="E793" s="55" t="n">
        <v>24</v>
      </c>
    </row>
    <row r="794" customFormat="false" ht="15" hidden="false" customHeight="false" outlineLevel="0" collapsed="false">
      <c r="A794" s="49" t="n">
        <v>29</v>
      </c>
      <c r="B794" s="49" t="s">
        <v>223</v>
      </c>
      <c r="C794" s="49" t="n">
        <v>2010</v>
      </c>
      <c r="D794" s="54" t="n">
        <v>35.4</v>
      </c>
      <c r="E794" s="55" t="n">
        <v>12</v>
      </c>
    </row>
    <row r="795" customFormat="false" ht="15" hidden="false" customHeight="false" outlineLevel="0" collapsed="false">
      <c r="A795" s="49" t="n">
        <v>29</v>
      </c>
      <c r="B795" s="49" t="s">
        <v>223</v>
      </c>
      <c r="C795" s="49" t="n">
        <v>2011</v>
      </c>
      <c r="D795" s="54" t="n">
        <v>80.75</v>
      </c>
      <c r="E795" s="55" t="n">
        <v>29</v>
      </c>
    </row>
    <row r="796" customFormat="false" ht="15" hidden="false" customHeight="false" outlineLevel="0" collapsed="false">
      <c r="A796" s="49" t="n">
        <v>29</v>
      </c>
      <c r="B796" s="49" t="s">
        <v>200</v>
      </c>
      <c r="C796" s="49" t="n">
        <v>2010</v>
      </c>
      <c r="D796" s="54" t="n">
        <v>17.7</v>
      </c>
      <c r="E796" s="55" t="n">
        <v>6</v>
      </c>
    </row>
    <row r="797" customFormat="false" ht="15" hidden="false" customHeight="false" outlineLevel="0" collapsed="false">
      <c r="A797" s="49" t="n">
        <v>29</v>
      </c>
      <c r="B797" s="49" t="s">
        <v>202</v>
      </c>
      <c r="C797" s="49" t="n">
        <v>2010</v>
      </c>
      <c r="D797" s="54" t="n">
        <v>35.4</v>
      </c>
      <c r="E797" s="55" t="n">
        <v>12</v>
      </c>
    </row>
    <row r="798" customFormat="false" ht="15" hidden="false" customHeight="false" outlineLevel="0" collapsed="false">
      <c r="A798" s="49" t="n">
        <v>29</v>
      </c>
      <c r="B798" s="49" t="s">
        <v>222</v>
      </c>
      <c r="C798" s="49" t="n">
        <v>2009</v>
      </c>
      <c r="D798" s="54" t="n">
        <v>196.05</v>
      </c>
      <c r="E798" s="55" t="n">
        <v>75</v>
      </c>
    </row>
    <row r="799" customFormat="false" ht="15" hidden="false" customHeight="false" outlineLevel="0" collapsed="false">
      <c r="A799" s="49" t="n">
        <v>29</v>
      </c>
      <c r="B799" s="49" t="s">
        <v>222</v>
      </c>
      <c r="C799" s="49" t="n">
        <v>2010</v>
      </c>
      <c r="D799" s="54" t="n">
        <v>5109.95</v>
      </c>
      <c r="E799" s="55" t="n">
        <v>1973</v>
      </c>
    </row>
    <row r="800" customFormat="false" ht="15" hidden="false" customHeight="false" outlineLevel="0" collapsed="false">
      <c r="A800" s="49" t="n">
        <v>29</v>
      </c>
      <c r="B800" s="49" t="s">
        <v>222</v>
      </c>
      <c r="C800" s="49" t="n">
        <v>2011</v>
      </c>
      <c r="D800" s="54" t="n">
        <v>2392.7</v>
      </c>
      <c r="E800" s="55" t="n">
        <v>874</v>
      </c>
    </row>
    <row r="801" customFormat="false" ht="15" hidden="false" customHeight="false" outlineLevel="0" collapsed="false">
      <c r="A801" s="49" t="n">
        <v>29</v>
      </c>
      <c r="B801" s="49" t="s">
        <v>205</v>
      </c>
      <c r="C801" s="49" t="n">
        <v>2010</v>
      </c>
      <c r="D801" s="54" t="n">
        <v>221.25</v>
      </c>
      <c r="E801" s="55" t="n">
        <v>75</v>
      </c>
    </row>
    <row r="802" customFormat="false" ht="15" hidden="false" customHeight="false" outlineLevel="0" collapsed="false">
      <c r="A802" s="49" t="n">
        <v>29</v>
      </c>
      <c r="B802" s="49" t="s">
        <v>205</v>
      </c>
      <c r="C802" s="49" t="n">
        <v>2011</v>
      </c>
      <c r="D802" s="54" t="n">
        <v>132.75</v>
      </c>
      <c r="E802" s="55" t="n">
        <v>45</v>
      </c>
    </row>
    <row r="803" customFormat="false" ht="15" hidden="false" customHeight="false" outlineLevel="0" collapsed="false">
      <c r="A803" s="49" t="n">
        <v>29</v>
      </c>
      <c r="B803" s="49" t="s">
        <v>206</v>
      </c>
      <c r="C803" s="49" t="n">
        <v>2009</v>
      </c>
      <c r="D803" s="54" t="n">
        <v>112.1</v>
      </c>
      <c r="E803" s="55" t="n">
        <v>38</v>
      </c>
    </row>
    <row r="804" customFormat="false" ht="15" hidden="false" customHeight="false" outlineLevel="0" collapsed="false">
      <c r="A804" s="49" t="n">
        <v>29</v>
      </c>
      <c r="B804" s="49" t="s">
        <v>206</v>
      </c>
      <c r="C804" s="49" t="n">
        <v>2010</v>
      </c>
      <c r="D804" s="54" t="n">
        <v>1175.3</v>
      </c>
      <c r="E804" s="55" t="n">
        <v>398</v>
      </c>
    </row>
    <row r="805" customFormat="false" ht="15" hidden="false" customHeight="false" outlineLevel="0" collapsed="false">
      <c r="A805" s="49" t="n">
        <v>29</v>
      </c>
      <c r="B805" s="49" t="s">
        <v>206</v>
      </c>
      <c r="C805" s="49" t="n">
        <v>2011</v>
      </c>
      <c r="D805" s="54" t="n">
        <v>209.85</v>
      </c>
      <c r="E805" s="55" t="n">
        <v>71</v>
      </c>
    </row>
    <row r="806" customFormat="false" ht="15" hidden="false" customHeight="false" outlineLevel="0" collapsed="false">
      <c r="A806" s="49" t="n">
        <v>29</v>
      </c>
      <c r="B806" s="49" t="s">
        <v>209</v>
      </c>
      <c r="C806" s="49" t="n">
        <v>2010</v>
      </c>
      <c r="D806" s="54" t="n">
        <v>17.7</v>
      </c>
      <c r="E806" s="55" t="n">
        <v>6</v>
      </c>
    </row>
    <row r="807" customFormat="false" ht="15" hidden="false" customHeight="false" outlineLevel="0" collapsed="false">
      <c r="A807" s="49" t="n">
        <v>29</v>
      </c>
      <c r="B807" s="49" t="s">
        <v>211</v>
      </c>
      <c r="C807" s="49" t="n">
        <v>2011</v>
      </c>
      <c r="D807" s="54" t="n">
        <v>20.65</v>
      </c>
      <c r="E807" s="55" t="n">
        <v>7</v>
      </c>
    </row>
    <row r="808" customFormat="false" ht="15" hidden="false" customHeight="false" outlineLevel="0" collapsed="false">
      <c r="A808" s="49" t="n">
        <v>29</v>
      </c>
      <c r="B808" s="49" t="s">
        <v>192</v>
      </c>
      <c r="C808" s="49" t="n">
        <v>2009</v>
      </c>
      <c r="D808" s="54" t="n">
        <v>-2.95</v>
      </c>
      <c r="E808" s="55" t="n">
        <v>-1</v>
      </c>
    </row>
    <row r="809" customFormat="false" ht="15" hidden="false" customHeight="false" outlineLevel="0" collapsed="false">
      <c r="A809" s="49" t="n">
        <v>29</v>
      </c>
      <c r="B809" s="49" t="s">
        <v>192</v>
      </c>
      <c r="C809" s="49" t="n">
        <v>2011</v>
      </c>
      <c r="D809" s="54" t="n">
        <v>17.7</v>
      </c>
      <c r="E809" s="55" t="n">
        <v>6</v>
      </c>
    </row>
    <row r="810" customFormat="false" ht="15" hidden="false" customHeight="false" outlineLevel="0" collapsed="false">
      <c r="A810" s="49" t="n">
        <v>29</v>
      </c>
      <c r="B810" s="49" t="s">
        <v>218</v>
      </c>
      <c r="C810" s="49" t="n">
        <v>2009</v>
      </c>
      <c r="D810" s="54" t="n">
        <v>81.6</v>
      </c>
      <c r="E810" s="55" t="n">
        <v>32</v>
      </c>
    </row>
    <row r="811" customFormat="false" ht="15" hidden="false" customHeight="false" outlineLevel="0" collapsed="false">
      <c r="A811" s="49" t="n">
        <v>29</v>
      </c>
      <c r="B811" s="49" t="s">
        <v>218</v>
      </c>
      <c r="C811" s="49" t="n">
        <v>2010</v>
      </c>
      <c r="D811" s="54" t="n">
        <v>588.9</v>
      </c>
      <c r="E811" s="55" t="n">
        <v>230</v>
      </c>
    </row>
    <row r="812" customFormat="false" ht="15" hidden="false" customHeight="false" outlineLevel="0" collapsed="false">
      <c r="A812" s="49" t="n">
        <v>29</v>
      </c>
      <c r="B812" s="49" t="s">
        <v>218</v>
      </c>
      <c r="C812" s="49" t="n">
        <v>2011</v>
      </c>
      <c r="D812" s="54" t="n">
        <v>163.2</v>
      </c>
      <c r="E812" s="55" t="n">
        <v>64</v>
      </c>
    </row>
    <row r="813" customFormat="false" ht="15" hidden="false" customHeight="false" outlineLevel="0" collapsed="false">
      <c r="A813" s="49" t="n">
        <v>29</v>
      </c>
      <c r="B813" s="49" t="s">
        <v>193</v>
      </c>
      <c r="C813" s="49" t="n">
        <v>2009</v>
      </c>
      <c r="D813" s="54" t="n">
        <v>17.7</v>
      </c>
      <c r="E813" s="55" t="n">
        <v>6</v>
      </c>
    </row>
    <row r="814" customFormat="false" ht="15" hidden="false" customHeight="false" outlineLevel="0" collapsed="false">
      <c r="A814" s="49" t="n">
        <v>29</v>
      </c>
      <c r="B814" s="49" t="s">
        <v>193</v>
      </c>
      <c r="C814" s="49" t="n">
        <v>2011</v>
      </c>
      <c r="D814" s="54" t="n">
        <v>53.1</v>
      </c>
      <c r="E814" s="55" t="n">
        <v>18</v>
      </c>
    </row>
    <row r="815" customFormat="false" ht="15" hidden="false" customHeight="false" outlineLevel="0" collapsed="false">
      <c r="A815" s="49" t="n">
        <v>29</v>
      </c>
      <c r="B815" s="49" t="s">
        <v>197</v>
      </c>
      <c r="C815" s="49" t="n">
        <v>2009</v>
      </c>
      <c r="D815" s="54" t="n">
        <v>17.7</v>
      </c>
      <c r="E815" s="55" t="n">
        <v>6</v>
      </c>
    </row>
    <row r="816" customFormat="false" ht="15" hidden="false" customHeight="false" outlineLevel="0" collapsed="false">
      <c r="A816" s="49" t="n">
        <v>29</v>
      </c>
      <c r="B816" s="49" t="s">
        <v>197</v>
      </c>
      <c r="C816" s="49" t="n">
        <v>2010</v>
      </c>
      <c r="D816" s="54" t="n">
        <v>76.7</v>
      </c>
      <c r="E816" s="55" t="n">
        <v>26</v>
      </c>
    </row>
    <row r="817" customFormat="false" ht="15" hidden="false" customHeight="false" outlineLevel="0" collapsed="false">
      <c r="A817" s="49" t="n">
        <v>29</v>
      </c>
      <c r="B817" s="49" t="s">
        <v>197</v>
      </c>
      <c r="C817" s="49" t="n">
        <v>2011</v>
      </c>
      <c r="D817" s="54" t="n">
        <v>85.55</v>
      </c>
      <c r="E817" s="55" t="n">
        <v>29</v>
      </c>
    </row>
    <row r="818" customFormat="false" ht="15" hidden="false" customHeight="false" outlineLevel="0" collapsed="false">
      <c r="A818" s="49" t="n">
        <v>29</v>
      </c>
      <c r="B818" s="49" t="s">
        <v>196</v>
      </c>
      <c r="C818" s="49" t="n">
        <v>2009</v>
      </c>
      <c r="D818" s="54" t="n">
        <v>70.8</v>
      </c>
      <c r="E818" s="55" t="n">
        <v>24</v>
      </c>
    </row>
    <row r="819" customFormat="false" ht="15" hidden="false" customHeight="false" outlineLevel="0" collapsed="false">
      <c r="A819" s="49" t="n">
        <v>29</v>
      </c>
      <c r="B819" s="49" t="s">
        <v>196</v>
      </c>
      <c r="C819" s="49" t="n">
        <v>2010</v>
      </c>
      <c r="D819" s="54" t="n">
        <v>53.1</v>
      </c>
      <c r="E819" s="55" t="n">
        <v>18</v>
      </c>
    </row>
    <row r="820" customFormat="false" ht="15" hidden="false" customHeight="false" outlineLevel="0" collapsed="false">
      <c r="A820" s="49" t="n">
        <v>29</v>
      </c>
      <c r="B820" s="49" t="s">
        <v>196</v>
      </c>
      <c r="C820" s="49" t="n">
        <v>2011</v>
      </c>
      <c r="D820" s="54" t="n">
        <v>106.2</v>
      </c>
      <c r="E820" s="55" t="n">
        <v>36</v>
      </c>
    </row>
    <row r="821" customFormat="false" ht="15" hidden="false" customHeight="false" outlineLevel="0" collapsed="false">
      <c r="A821" s="49" t="n">
        <v>29</v>
      </c>
      <c r="B821" s="49" t="s">
        <v>198</v>
      </c>
      <c r="C821" s="49" t="n">
        <v>2011</v>
      </c>
      <c r="D821" s="54" t="n">
        <v>99.3</v>
      </c>
      <c r="E821" s="55" t="n">
        <v>38</v>
      </c>
    </row>
    <row r="822" customFormat="false" ht="15" hidden="false" customHeight="false" outlineLevel="0" collapsed="false">
      <c r="A822" s="49" t="n">
        <v>29</v>
      </c>
      <c r="B822" s="49" t="s">
        <v>214</v>
      </c>
      <c r="C822" s="49" t="n">
        <v>2010</v>
      </c>
      <c r="D822" s="54" t="n">
        <v>17.7</v>
      </c>
      <c r="E822" s="55" t="n">
        <v>6</v>
      </c>
    </row>
    <row r="823" customFormat="false" ht="15" hidden="false" customHeight="false" outlineLevel="0" collapsed="false">
      <c r="A823" s="49" t="n">
        <v>29</v>
      </c>
      <c r="B823" s="49" t="s">
        <v>189</v>
      </c>
      <c r="C823" s="49" t="n">
        <v>2009</v>
      </c>
      <c r="D823" s="54" t="n">
        <v>1814.98</v>
      </c>
      <c r="E823" s="55" t="n">
        <v>613</v>
      </c>
    </row>
    <row r="824" customFormat="false" ht="15" hidden="false" customHeight="false" outlineLevel="0" collapsed="false">
      <c r="A824" s="49" t="n">
        <v>29</v>
      </c>
      <c r="B824" s="49" t="s">
        <v>189</v>
      </c>
      <c r="C824" s="49" t="n">
        <v>2010</v>
      </c>
      <c r="D824" s="54" t="n">
        <v>24953.74</v>
      </c>
      <c r="E824" s="55" t="n">
        <v>8865</v>
      </c>
    </row>
    <row r="825" customFormat="false" ht="15" hidden="false" customHeight="false" outlineLevel="0" collapsed="false">
      <c r="A825" s="49" t="n">
        <v>29</v>
      </c>
      <c r="B825" s="49" t="s">
        <v>189</v>
      </c>
      <c r="C825" s="49" t="n">
        <v>2011</v>
      </c>
      <c r="D825" s="54" t="n">
        <v>13180.09</v>
      </c>
      <c r="E825" s="55" t="n">
        <v>4527</v>
      </c>
    </row>
    <row r="826" customFormat="false" ht="15" hidden="false" customHeight="false" outlineLevel="0" collapsed="false">
      <c r="A826" s="49" t="n">
        <v>29</v>
      </c>
      <c r="B826" s="49" t="s">
        <v>194</v>
      </c>
      <c r="C826" s="49" t="n">
        <v>2010</v>
      </c>
      <c r="D826" s="54" t="n">
        <v>17.7</v>
      </c>
      <c r="E826" s="55" t="n">
        <v>6</v>
      </c>
    </row>
    <row r="827" customFormat="false" ht="15" hidden="false" customHeight="false" outlineLevel="0" collapsed="false">
      <c r="A827" s="49" t="n">
        <v>30</v>
      </c>
      <c r="B827" s="49" t="s">
        <v>203</v>
      </c>
      <c r="C827" s="49" t="n">
        <v>2010</v>
      </c>
      <c r="D827" s="54" t="n">
        <v>140.4</v>
      </c>
      <c r="E827" s="55" t="n">
        <v>312</v>
      </c>
    </row>
    <row r="828" customFormat="false" ht="15" hidden="false" customHeight="false" outlineLevel="0" collapsed="false">
      <c r="A828" s="49" t="n">
        <v>30</v>
      </c>
      <c r="B828" s="49" t="s">
        <v>203</v>
      </c>
      <c r="C828" s="49" t="n">
        <v>2011</v>
      </c>
      <c r="D828" s="54" t="n">
        <v>151.2</v>
      </c>
      <c r="E828" s="55" t="n">
        <v>360</v>
      </c>
    </row>
    <row r="829" customFormat="false" ht="15" hidden="false" customHeight="false" outlineLevel="0" collapsed="false">
      <c r="A829" s="49" t="n">
        <v>30</v>
      </c>
      <c r="B829" s="49" t="s">
        <v>199</v>
      </c>
      <c r="C829" s="49" t="n">
        <v>2010</v>
      </c>
      <c r="D829" s="54" t="n">
        <v>39.6</v>
      </c>
      <c r="E829" s="55" t="n">
        <v>72</v>
      </c>
    </row>
    <row r="830" customFormat="false" ht="15" hidden="false" customHeight="false" outlineLevel="0" collapsed="false">
      <c r="A830" s="49" t="n">
        <v>30</v>
      </c>
      <c r="B830" s="49" t="s">
        <v>199</v>
      </c>
      <c r="C830" s="49" t="n">
        <v>2011</v>
      </c>
      <c r="D830" s="54" t="n">
        <v>13.2</v>
      </c>
      <c r="E830" s="55" t="n">
        <v>24</v>
      </c>
    </row>
    <row r="831" customFormat="false" ht="15" hidden="false" customHeight="false" outlineLevel="0" collapsed="false">
      <c r="A831" s="49" t="n">
        <v>30</v>
      </c>
      <c r="B831" s="49" t="s">
        <v>201</v>
      </c>
      <c r="C831" s="49" t="n">
        <v>2009</v>
      </c>
      <c r="D831" s="54" t="n">
        <v>13.2</v>
      </c>
      <c r="E831" s="55" t="n">
        <v>24</v>
      </c>
    </row>
    <row r="832" customFormat="false" ht="15" hidden="false" customHeight="false" outlineLevel="0" collapsed="false">
      <c r="A832" s="49" t="n">
        <v>30</v>
      </c>
      <c r="B832" s="49" t="s">
        <v>201</v>
      </c>
      <c r="C832" s="49" t="n">
        <v>2010</v>
      </c>
      <c r="D832" s="54" t="n">
        <v>169.2</v>
      </c>
      <c r="E832" s="55" t="n">
        <v>336</v>
      </c>
    </row>
    <row r="833" customFormat="false" ht="15" hidden="false" customHeight="false" outlineLevel="0" collapsed="false">
      <c r="A833" s="49" t="n">
        <v>30</v>
      </c>
      <c r="B833" s="49" t="s">
        <v>201</v>
      </c>
      <c r="C833" s="49" t="n">
        <v>2011</v>
      </c>
      <c r="D833" s="54" t="n">
        <v>184.8</v>
      </c>
      <c r="E833" s="55" t="n">
        <v>336</v>
      </c>
    </row>
    <row r="834" customFormat="false" ht="15" hidden="false" customHeight="false" outlineLevel="0" collapsed="false">
      <c r="A834" s="49" t="n">
        <v>30</v>
      </c>
      <c r="B834" s="49" t="s">
        <v>216</v>
      </c>
      <c r="C834" s="49" t="n">
        <v>2010</v>
      </c>
      <c r="D834" s="54" t="n">
        <v>1.1</v>
      </c>
      <c r="E834" s="55" t="n">
        <v>2</v>
      </c>
    </row>
    <row r="835" customFormat="false" ht="15" hidden="false" customHeight="false" outlineLevel="0" collapsed="false">
      <c r="A835" s="49" t="n">
        <v>30</v>
      </c>
      <c r="B835" s="49" t="s">
        <v>226</v>
      </c>
      <c r="C835" s="49" t="n">
        <v>2010</v>
      </c>
      <c r="D835" s="54" t="n">
        <v>13.2</v>
      </c>
      <c r="E835" s="55" t="n">
        <v>24</v>
      </c>
    </row>
    <row r="836" customFormat="false" ht="15" hidden="false" customHeight="false" outlineLevel="0" collapsed="false">
      <c r="A836" s="49" t="n">
        <v>30</v>
      </c>
      <c r="B836" s="49" t="s">
        <v>223</v>
      </c>
      <c r="C836" s="49" t="n">
        <v>2009</v>
      </c>
      <c r="D836" s="54" t="n">
        <v>13.2</v>
      </c>
      <c r="E836" s="55" t="n">
        <v>24</v>
      </c>
    </row>
    <row r="837" customFormat="false" ht="15" hidden="false" customHeight="false" outlineLevel="0" collapsed="false">
      <c r="A837" s="49" t="n">
        <v>30</v>
      </c>
      <c r="B837" s="49" t="s">
        <v>223</v>
      </c>
      <c r="C837" s="49" t="n">
        <v>2010</v>
      </c>
      <c r="D837" s="54" t="n">
        <v>79.2</v>
      </c>
      <c r="E837" s="55" t="n">
        <v>144</v>
      </c>
    </row>
    <row r="838" customFormat="false" ht="15" hidden="false" customHeight="false" outlineLevel="0" collapsed="false">
      <c r="A838" s="49" t="n">
        <v>30</v>
      </c>
      <c r="B838" s="49" t="s">
        <v>223</v>
      </c>
      <c r="C838" s="49" t="n">
        <v>2011</v>
      </c>
      <c r="D838" s="54" t="n">
        <v>66</v>
      </c>
      <c r="E838" s="55" t="n">
        <v>120</v>
      </c>
    </row>
    <row r="839" customFormat="false" ht="15" hidden="false" customHeight="false" outlineLevel="0" collapsed="false">
      <c r="A839" s="49" t="n">
        <v>30</v>
      </c>
      <c r="B839" s="49" t="s">
        <v>202</v>
      </c>
      <c r="C839" s="49" t="n">
        <v>2010</v>
      </c>
      <c r="D839" s="54" t="n">
        <v>90</v>
      </c>
      <c r="E839" s="55" t="n">
        <v>192</v>
      </c>
    </row>
    <row r="840" customFormat="false" ht="15" hidden="false" customHeight="false" outlineLevel="0" collapsed="false">
      <c r="A840" s="49" t="n">
        <v>30</v>
      </c>
      <c r="B840" s="49" t="s">
        <v>222</v>
      </c>
      <c r="C840" s="49" t="n">
        <v>2009</v>
      </c>
      <c r="D840" s="54" t="n">
        <v>140.4</v>
      </c>
      <c r="E840" s="55" t="n">
        <v>312</v>
      </c>
    </row>
    <row r="841" customFormat="false" ht="15" hidden="false" customHeight="false" outlineLevel="0" collapsed="false">
      <c r="A841" s="49" t="n">
        <v>30</v>
      </c>
      <c r="B841" s="49" t="s">
        <v>222</v>
      </c>
      <c r="C841" s="49" t="n">
        <v>2010</v>
      </c>
      <c r="D841" s="54" t="n">
        <v>1803.6</v>
      </c>
      <c r="E841" s="55" t="n">
        <v>3960</v>
      </c>
    </row>
    <row r="842" customFormat="false" ht="15" hidden="false" customHeight="false" outlineLevel="0" collapsed="false">
      <c r="A842" s="49" t="n">
        <v>30</v>
      </c>
      <c r="B842" s="49" t="s">
        <v>222</v>
      </c>
      <c r="C842" s="49" t="n">
        <v>2011</v>
      </c>
      <c r="D842" s="54" t="n">
        <v>832.8</v>
      </c>
      <c r="E842" s="55" t="n">
        <v>1656</v>
      </c>
    </row>
    <row r="843" customFormat="false" ht="15" hidden="false" customHeight="false" outlineLevel="0" collapsed="false">
      <c r="A843" s="49" t="n">
        <v>30</v>
      </c>
      <c r="B843" s="49" t="s">
        <v>191</v>
      </c>
      <c r="C843" s="49" t="n">
        <v>2010</v>
      </c>
      <c r="D843" s="54" t="n">
        <v>66</v>
      </c>
      <c r="E843" s="55" t="n">
        <v>120</v>
      </c>
    </row>
    <row r="844" customFormat="false" ht="15" hidden="false" customHeight="false" outlineLevel="0" collapsed="false">
      <c r="A844" s="49" t="n">
        <v>30</v>
      </c>
      <c r="B844" s="49" t="s">
        <v>191</v>
      </c>
      <c r="C844" s="49" t="n">
        <v>2011</v>
      </c>
      <c r="D844" s="54" t="n">
        <v>52.8</v>
      </c>
      <c r="E844" s="55" t="n">
        <v>96</v>
      </c>
    </row>
    <row r="845" customFormat="false" ht="15" hidden="false" customHeight="false" outlineLevel="0" collapsed="false">
      <c r="A845" s="49" t="n">
        <v>30</v>
      </c>
      <c r="B845" s="49" t="s">
        <v>205</v>
      </c>
      <c r="C845" s="49" t="n">
        <v>2009</v>
      </c>
      <c r="D845" s="54" t="n">
        <v>13.2</v>
      </c>
      <c r="E845" s="55" t="n">
        <v>24</v>
      </c>
    </row>
    <row r="846" customFormat="false" ht="15" hidden="false" customHeight="false" outlineLevel="0" collapsed="false">
      <c r="A846" s="49" t="n">
        <v>30</v>
      </c>
      <c r="B846" s="49" t="s">
        <v>205</v>
      </c>
      <c r="C846" s="49" t="n">
        <v>2010</v>
      </c>
      <c r="D846" s="54" t="n">
        <v>669.45</v>
      </c>
      <c r="E846" s="55" t="n">
        <v>1311</v>
      </c>
    </row>
    <row r="847" customFormat="false" ht="15" hidden="false" customHeight="false" outlineLevel="0" collapsed="false">
      <c r="A847" s="49" t="n">
        <v>30</v>
      </c>
      <c r="B847" s="49" t="s">
        <v>205</v>
      </c>
      <c r="C847" s="49" t="n">
        <v>2011</v>
      </c>
      <c r="D847" s="54" t="n">
        <v>599.28</v>
      </c>
      <c r="E847" s="55" t="n">
        <v>1152</v>
      </c>
    </row>
    <row r="848" customFormat="false" ht="15" hidden="false" customHeight="false" outlineLevel="0" collapsed="false">
      <c r="A848" s="49" t="n">
        <v>30</v>
      </c>
      <c r="B848" s="49" t="s">
        <v>206</v>
      </c>
      <c r="C848" s="49" t="n">
        <v>2009</v>
      </c>
      <c r="D848" s="54" t="n">
        <v>13.2</v>
      </c>
      <c r="E848" s="55" t="n">
        <v>24</v>
      </c>
    </row>
    <row r="849" customFormat="false" ht="15" hidden="false" customHeight="false" outlineLevel="0" collapsed="false">
      <c r="A849" s="49" t="n">
        <v>30</v>
      </c>
      <c r="B849" s="49" t="s">
        <v>206</v>
      </c>
      <c r="C849" s="49" t="n">
        <v>2010</v>
      </c>
      <c r="D849" s="54" t="n">
        <v>670.8</v>
      </c>
      <c r="E849" s="55" t="n">
        <v>1248</v>
      </c>
    </row>
    <row r="850" customFormat="false" ht="15" hidden="false" customHeight="false" outlineLevel="0" collapsed="false">
      <c r="A850" s="49" t="n">
        <v>30</v>
      </c>
      <c r="B850" s="49" t="s">
        <v>206</v>
      </c>
      <c r="C850" s="49" t="n">
        <v>2011</v>
      </c>
      <c r="D850" s="54" t="n">
        <v>511.5</v>
      </c>
      <c r="E850" s="55" t="n">
        <v>930</v>
      </c>
    </row>
    <row r="851" customFormat="false" ht="15" hidden="false" customHeight="false" outlineLevel="0" collapsed="false">
      <c r="A851" s="49" t="n">
        <v>30</v>
      </c>
      <c r="B851" s="49" t="s">
        <v>234</v>
      </c>
      <c r="C851" s="49" t="n">
        <v>2010</v>
      </c>
      <c r="D851" s="54" t="n">
        <v>13.2</v>
      </c>
      <c r="E851" s="55" t="n">
        <v>24</v>
      </c>
    </row>
    <row r="852" customFormat="false" ht="15" hidden="false" customHeight="false" outlineLevel="0" collapsed="false">
      <c r="A852" s="49" t="n">
        <v>30</v>
      </c>
      <c r="B852" s="49" t="s">
        <v>234</v>
      </c>
      <c r="C852" s="49" t="n">
        <v>2011</v>
      </c>
      <c r="D852" s="54" t="n">
        <v>13.2</v>
      </c>
      <c r="E852" s="55" t="n">
        <v>24</v>
      </c>
    </row>
    <row r="853" customFormat="false" ht="15" hidden="false" customHeight="false" outlineLevel="0" collapsed="false">
      <c r="A853" s="49" t="n">
        <v>30</v>
      </c>
      <c r="B853" s="49" t="s">
        <v>211</v>
      </c>
      <c r="C853" s="49" t="n">
        <v>2010</v>
      </c>
      <c r="D853" s="54" t="n">
        <v>13.2</v>
      </c>
      <c r="E853" s="55" t="n">
        <v>24</v>
      </c>
    </row>
    <row r="854" customFormat="false" ht="15" hidden="false" customHeight="false" outlineLevel="0" collapsed="false">
      <c r="A854" s="49" t="n">
        <v>30</v>
      </c>
      <c r="B854" s="49" t="s">
        <v>211</v>
      </c>
      <c r="C854" s="49" t="n">
        <v>2011</v>
      </c>
      <c r="D854" s="54" t="n">
        <v>13.2</v>
      </c>
      <c r="E854" s="55" t="n">
        <v>24</v>
      </c>
    </row>
    <row r="855" customFormat="false" ht="15" hidden="false" customHeight="false" outlineLevel="0" collapsed="false">
      <c r="A855" s="49" t="n">
        <v>30</v>
      </c>
      <c r="B855" s="49" t="s">
        <v>192</v>
      </c>
      <c r="C855" s="49" t="n">
        <v>2010</v>
      </c>
      <c r="D855" s="54" t="n">
        <v>63.6</v>
      </c>
      <c r="E855" s="55" t="n">
        <v>144</v>
      </c>
    </row>
    <row r="856" customFormat="false" ht="15" hidden="false" customHeight="false" outlineLevel="0" collapsed="false">
      <c r="A856" s="49" t="n">
        <v>30</v>
      </c>
      <c r="B856" s="49" t="s">
        <v>192</v>
      </c>
      <c r="C856" s="49" t="n">
        <v>2011</v>
      </c>
      <c r="D856" s="54" t="n">
        <v>26.4</v>
      </c>
      <c r="E856" s="55" t="n">
        <v>48</v>
      </c>
    </row>
    <row r="857" customFormat="false" ht="15" hidden="false" customHeight="false" outlineLevel="0" collapsed="false">
      <c r="A857" s="49" t="n">
        <v>30</v>
      </c>
      <c r="B857" s="49" t="s">
        <v>218</v>
      </c>
      <c r="C857" s="49" t="n">
        <v>2010</v>
      </c>
      <c r="D857" s="54" t="n">
        <v>933.6</v>
      </c>
      <c r="E857" s="55" t="n">
        <v>2208</v>
      </c>
    </row>
    <row r="858" customFormat="false" ht="15" hidden="false" customHeight="false" outlineLevel="0" collapsed="false">
      <c r="A858" s="49" t="n">
        <v>30</v>
      </c>
      <c r="B858" s="49" t="s">
        <v>218</v>
      </c>
      <c r="C858" s="49" t="n">
        <v>2011</v>
      </c>
      <c r="D858" s="54" t="n">
        <v>1639.2</v>
      </c>
      <c r="E858" s="55" t="n">
        <v>3888</v>
      </c>
    </row>
    <row r="859" customFormat="false" ht="15" hidden="false" customHeight="false" outlineLevel="0" collapsed="false">
      <c r="A859" s="49" t="n">
        <v>30</v>
      </c>
      <c r="B859" s="49" t="s">
        <v>193</v>
      </c>
      <c r="C859" s="49" t="n">
        <v>2010</v>
      </c>
      <c r="D859" s="54" t="n">
        <v>52.8</v>
      </c>
      <c r="E859" s="55" t="n">
        <v>96</v>
      </c>
    </row>
    <row r="860" customFormat="false" ht="15" hidden="false" customHeight="false" outlineLevel="0" collapsed="false">
      <c r="A860" s="49" t="n">
        <v>30</v>
      </c>
      <c r="B860" s="49" t="s">
        <v>193</v>
      </c>
      <c r="C860" s="49" t="n">
        <v>2011</v>
      </c>
      <c r="D860" s="54" t="n">
        <v>76.8</v>
      </c>
      <c r="E860" s="55" t="n">
        <v>168</v>
      </c>
    </row>
    <row r="861" customFormat="false" ht="15" hidden="false" customHeight="false" outlineLevel="0" collapsed="false">
      <c r="A861" s="49" t="n">
        <v>30</v>
      </c>
      <c r="B861" s="49" t="s">
        <v>197</v>
      </c>
      <c r="C861" s="49" t="n">
        <v>2009</v>
      </c>
      <c r="D861" s="54" t="n">
        <v>13.2</v>
      </c>
      <c r="E861" s="55" t="n">
        <v>24</v>
      </c>
    </row>
    <row r="862" customFormat="false" ht="15" hidden="false" customHeight="false" outlineLevel="0" collapsed="false">
      <c r="A862" s="49" t="n">
        <v>30</v>
      </c>
      <c r="B862" s="49" t="s">
        <v>197</v>
      </c>
      <c r="C862" s="49" t="n">
        <v>2010</v>
      </c>
      <c r="D862" s="54" t="n">
        <v>52.8</v>
      </c>
      <c r="E862" s="55" t="n">
        <v>96</v>
      </c>
    </row>
    <row r="863" customFormat="false" ht="15" hidden="false" customHeight="false" outlineLevel="0" collapsed="false">
      <c r="A863" s="49" t="n">
        <v>30</v>
      </c>
      <c r="B863" s="49" t="s">
        <v>197</v>
      </c>
      <c r="C863" s="49" t="n">
        <v>2011</v>
      </c>
      <c r="D863" s="54" t="n">
        <v>93.5</v>
      </c>
      <c r="E863" s="55" t="n">
        <v>170</v>
      </c>
    </row>
    <row r="864" customFormat="false" ht="15" hidden="false" customHeight="false" outlineLevel="0" collapsed="false">
      <c r="A864" s="49" t="n">
        <v>30</v>
      </c>
      <c r="B864" s="49" t="s">
        <v>204</v>
      </c>
      <c r="C864" s="49" t="n">
        <v>2010</v>
      </c>
      <c r="D864" s="54" t="n">
        <v>0.55</v>
      </c>
      <c r="E864" s="55" t="n">
        <v>1</v>
      </c>
    </row>
    <row r="865" customFormat="false" ht="15" hidden="false" customHeight="false" outlineLevel="0" collapsed="false">
      <c r="A865" s="49" t="n">
        <v>30</v>
      </c>
      <c r="B865" s="49" t="s">
        <v>215</v>
      </c>
      <c r="C865" s="49" t="n">
        <v>2011</v>
      </c>
      <c r="D865" s="54" t="n">
        <v>13.2</v>
      </c>
      <c r="E865" s="55" t="n">
        <v>24</v>
      </c>
    </row>
    <row r="866" customFormat="false" ht="15" hidden="false" customHeight="false" outlineLevel="0" collapsed="false">
      <c r="A866" s="49" t="n">
        <v>30</v>
      </c>
      <c r="B866" s="49" t="s">
        <v>196</v>
      </c>
      <c r="C866" s="49" t="n">
        <v>2010</v>
      </c>
      <c r="D866" s="54" t="n">
        <v>66</v>
      </c>
      <c r="E866" s="55" t="n">
        <v>120</v>
      </c>
    </row>
    <row r="867" customFormat="false" ht="15" hidden="false" customHeight="false" outlineLevel="0" collapsed="false">
      <c r="A867" s="49" t="n">
        <v>30</v>
      </c>
      <c r="B867" s="49" t="s">
        <v>196</v>
      </c>
      <c r="C867" s="49" t="n">
        <v>2011</v>
      </c>
      <c r="D867" s="54" t="n">
        <v>145.2</v>
      </c>
      <c r="E867" s="55" t="n">
        <v>264</v>
      </c>
    </row>
    <row r="868" customFormat="false" ht="15" hidden="false" customHeight="false" outlineLevel="0" collapsed="false">
      <c r="A868" s="49" t="n">
        <v>30</v>
      </c>
      <c r="B868" s="49" t="s">
        <v>210</v>
      </c>
      <c r="C868" s="49" t="n">
        <v>2010</v>
      </c>
      <c r="D868" s="54" t="n">
        <v>958.8</v>
      </c>
      <c r="E868" s="55" t="n">
        <v>1800</v>
      </c>
    </row>
    <row r="869" customFormat="false" ht="15" hidden="false" customHeight="false" outlineLevel="0" collapsed="false">
      <c r="A869" s="49" t="n">
        <v>30</v>
      </c>
      <c r="B869" s="49" t="s">
        <v>210</v>
      </c>
      <c r="C869" s="49" t="n">
        <v>2011</v>
      </c>
      <c r="D869" s="54" t="n">
        <v>378</v>
      </c>
      <c r="E869" s="55" t="n">
        <v>744</v>
      </c>
    </row>
    <row r="870" customFormat="false" ht="15" hidden="false" customHeight="false" outlineLevel="0" collapsed="false">
      <c r="A870" s="49" t="n">
        <v>30</v>
      </c>
      <c r="B870" s="49" t="s">
        <v>198</v>
      </c>
      <c r="C870" s="49" t="n">
        <v>2010</v>
      </c>
      <c r="D870" s="54" t="n">
        <v>105.6</v>
      </c>
      <c r="E870" s="55" t="n">
        <v>192</v>
      </c>
    </row>
    <row r="871" customFormat="false" ht="15" hidden="false" customHeight="false" outlineLevel="0" collapsed="false">
      <c r="A871" s="49" t="n">
        <v>30</v>
      </c>
      <c r="B871" s="49" t="s">
        <v>198</v>
      </c>
      <c r="C871" s="49" t="n">
        <v>2011</v>
      </c>
      <c r="D871" s="54" t="n">
        <v>206.4</v>
      </c>
      <c r="E871" s="55" t="n">
        <v>432</v>
      </c>
    </row>
    <row r="872" customFormat="false" ht="15" hidden="false" customHeight="false" outlineLevel="0" collapsed="false">
      <c r="A872" s="49" t="n">
        <v>30</v>
      </c>
      <c r="B872" s="49" t="s">
        <v>207</v>
      </c>
      <c r="C872" s="49" t="n">
        <v>2010</v>
      </c>
      <c r="D872" s="54" t="n">
        <v>66</v>
      </c>
      <c r="E872" s="55" t="n">
        <v>120</v>
      </c>
    </row>
    <row r="873" customFormat="false" ht="15" hidden="false" customHeight="false" outlineLevel="0" collapsed="false">
      <c r="A873" s="49" t="n">
        <v>30</v>
      </c>
      <c r="B873" s="49" t="s">
        <v>207</v>
      </c>
      <c r="C873" s="49" t="n">
        <v>2011</v>
      </c>
      <c r="D873" s="54" t="n">
        <v>0</v>
      </c>
      <c r="E873" s="55" t="n">
        <v>0</v>
      </c>
    </row>
    <row r="874" customFormat="false" ht="15" hidden="false" customHeight="false" outlineLevel="0" collapsed="false">
      <c r="A874" s="49" t="n">
        <v>30</v>
      </c>
      <c r="B874" s="49" t="s">
        <v>214</v>
      </c>
      <c r="C874" s="49" t="n">
        <v>2010</v>
      </c>
      <c r="D874" s="54" t="n">
        <v>13.2</v>
      </c>
      <c r="E874" s="55" t="n">
        <v>24</v>
      </c>
    </row>
    <row r="875" customFormat="false" ht="15" hidden="false" customHeight="false" outlineLevel="0" collapsed="false">
      <c r="A875" s="49" t="n">
        <v>30</v>
      </c>
      <c r="B875" s="49" t="s">
        <v>189</v>
      </c>
      <c r="C875" s="49" t="n">
        <v>2009</v>
      </c>
      <c r="D875" s="54" t="n">
        <v>2321.25</v>
      </c>
      <c r="E875" s="55" t="n">
        <v>4500</v>
      </c>
    </row>
    <row r="876" customFormat="false" ht="15" hidden="false" customHeight="false" outlineLevel="0" collapsed="false">
      <c r="A876" s="49" t="n">
        <v>30</v>
      </c>
      <c r="B876" s="49" t="s">
        <v>189</v>
      </c>
      <c r="C876" s="49" t="n">
        <v>2010</v>
      </c>
      <c r="D876" s="54" t="n">
        <v>24270.75</v>
      </c>
      <c r="E876" s="55" t="n">
        <v>44308</v>
      </c>
    </row>
    <row r="877" customFormat="false" ht="15" hidden="false" customHeight="false" outlineLevel="0" collapsed="false">
      <c r="A877" s="49" t="n">
        <v>30</v>
      </c>
      <c r="B877" s="49" t="s">
        <v>189</v>
      </c>
      <c r="C877" s="49" t="n">
        <v>2011</v>
      </c>
      <c r="D877" s="54" t="n">
        <v>13344.96</v>
      </c>
      <c r="E877" s="55" t="n">
        <v>21443</v>
      </c>
    </row>
    <row r="878" customFormat="false" ht="15" hidden="false" customHeight="false" outlineLevel="0" collapsed="false">
      <c r="A878" s="49" t="n">
        <v>30</v>
      </c>
      <c r="B878" s="49" t="s">
        <v>194</v>
      </c>
      <c r="C878" s="49" t="n">
        <v>2010</v>
      </c>
      <c r="D878" s="54" t="n">
        <v>13.2</v>
      </c>
      <c r="E878" s="55" t="n">
        <v>24</v>
      </c>
    </row>
    <row r="879" customFormat="false" ht="15" hidden="false" customHeight="false" outlineLevel="0" collapsed="false">
      <c r="A879" s="49" t="n">
        <v>30</v>
      </c>
      <c r="B879" s="49" t="s">
        <v>194</v>
      </c>
      <c r="C879" s="49" t="n">
        <v>2011</v>
      </c>
      <c r="D879" s="54" t="n">
        <v>20.35</v>
      </c>
      <c r="E879" s="55" t="n">
        <v>37</v>
      </c>
    </row>
    <row r="880" customFormat="false" ht="15" hidden="false" customHeight="false" outlineLevel="0" collapsed="false">
      <c r="A880" s="49" t="n">
        <v>31</v>
      </c>
      <c r="B880" s="49" t="s">
        <v>216</v>
      </c>
      <c r="C880" s="49" t="n">
        <v>2010</v>
      </c>
      <c r="D880" s="54" t="n">
        <v>7.5</v>
      </c>
      <c r="E880" s="55" t="n">
        <v>6</v>
      </c>
    </row>
    <row r="881" customFormat="false" ht="15" hidden="false" customHeight="false" outlineLevel="0" collapsed="false">
      <c r="A881" s="49" t="n">
        <v>31</v>
      </c>
      <c r="B881" s="49" t="s">
        <v>223</v>
      </c>
      <c r="C881" s="49" t="n">
        <v>2011</v>
      </c>
      <c r="D881" s="54" t="n">
        <v>30</v>
      </c>
      <c r="E881" s="55" t="n">
        <v>24</v>
      </c>
    </row>
    <row r="882" customFormat="false" ht="15" hidden="false" customHeight="false" outlineLevel="0" collapsed="false">
      <c r="A882" s="49" t="n">
        <v>31</v>
      </c>
      <c r="B882" s="49" t="s">
        <v>200</v>
      </c>
      <c r="C882" s="49" t="n">
        <v>2009</v>
      </c>
      <c r="D882" s="54" t="n">
        <v>15</v>
      </c>
      <c r="E882" s="55" t="n">
        <v>12</v>
      </c>
    </row>
    <row r="883" customFormat="false" ht="15" hidden="false" customHeight="false" outlineLevel="0" collapsed="false">
      <c r="A883" s="49" t="n">
        <v>31</v>
      </c>
      <c r="B883" s="49" t="s">
        <v>222</v>
      </c>
      <c r="C883" s="49" t="n">
        <v>2010</v>
      </c>
      <c r="D883" s="54" t="n">
        <v>210</v>
      </c>
      <c r="E883" s="55" t="n">
        <v>168</v>
      </c>
    </row>
    <row r="884" customFormat="false" ht="15" hidden="false" customHeight="false" outlineLevel="0" collapsed="false">
      <c r="A884" s="49" t="n">
        <v>31</v>
      </c>
      <c r="B884" s="49" t="s">
        <v>222</v>
      </c>
      <c r="C884" s="49" t="n">
        <v>2011</v>
      </c>
      <c r="D884" s="54" t="n">
        <v>283.5</v>
      </c>
      <c r="E884" s="55" t="n">
        <v>210</v>
      </c>
    </row>
    <row r="885" customFormat="false" ht="15" hidden="false" customHeight="false" outlineLevel="0" collapsed="false">
      <c r="A885" s="49" t="n">
        <v>31</v>
      </c>
      <c r="B885" s="49" t="s">
        <v>205</v>
      </c>
      <c r="C885" s="49" t="n">
        <v>2011</v>
      </c>
      <c r="D885" s="54" t="n">
        <v>96</v>
      </c>
      <c r="E885" s="55" t="n">
        <v>60</v>
      </c>
    </row>
    <row r="886" customFormat="false" ht="15" hidden="false" customHeight="false" outlineLevel="0" collapsed="false">
      <c r="A886" s="49" t="n">
        <v>31</v>
      </c>
      <c r="B886" s="49" t="s">
        <v>206</v>
      </c>
      <c r="C886" s="49" t="n">
        <v>2009</v>
      </c>
      <c r="D886" s="54" t="n">
        <v>15</v>
      </c>
      <c r="E886" s="55" t="n">
        <v>12</v>
      </c>
    </row>
    <row r="887" customFormat="false" ht="15" hidden="false" customHeight="false" outlineLevel="0" collapsed="false">
      <c r="A887" s="49" t="n">
        <v>31</v>
      </c>
      <c r="B887" s="49" t="s">
        <v>206</v>
      </c>
      <c r="C887" s="49" t="n">
        <v>2010</v>
      </c>
      <c r="D887" s="54" t="n">
        <v>15</v>
      </c>
      <c r="E887" s="55" t="n">
        <v>12</v>
      </c>
    </row>
    <row r="888" customFormat="false" ht="15" hidden="false" customHeight="false" outlineLevel="0" collapsed="false">
      <c r="A888" s="49" t="n">
        <v>31</v>
      </c>
      <c r="B888" s="49" t="s">
        <v>206</v>
      </c>
      <c r="C888" s="49" t="n">
        <v>2011</v>
      </c>
      <c r="D888" s="54" t="n">
        <v>146.7</v>
      </c>
      <c r="E888" s="55" t="n">
        <v>114</v>
      </c>
    </row>
    <row r="889" customFormat="false" ht="15" hidden="false" customHeight="false" outlineLevel="0" collapsed="false">
      <c r="A889" s="49" t="n">
        <v>31</v>
      </c>
      <c r="B889" s="49" t="s">
        <v>209</v>
      </c>
      <c r="C889" s="49" t="n">
        <v>2009</v>
      </c>
      <c r="D889" s="54" t="n">
        <v>15</v>
      </c>
      <c r="E889" s="55" t="n">
        <v>12</v>
      </c>
    </row>
    <row r="890" customFormat="false" ht="15" hidden="false" customHeight="false" outlineLevel="0" collapsed="false">
      <c r="A890" s="49" t="n">
        <v>31</v>
      </c>
      <c r="B890" s="49" t="s">
        <v>209</v>
      </c>
      <c r="C890" s="49" t="n">
        <v>2010</v>
      </c>
      <c r="D890" s="54" t="n">
        <v>30</v>
      </c>
      <c r="E890" s="55" t="n">
        <v>24</v>
      </c>
    </row>
    <row r="891" customFormat="false" ht="15" hidden="false" customHeight="false" outlineLevel="0" collapsed="false">
      <c r="A891" s="49" t="n">
        <v>31</v>
      </c>
      <c r="B891" s="49" t="s">
        <v>192</v>
      </c>
      <c r="C891" s="49" t="n">
        <v>2011</v>
      </c>
      <c r="D891" s="54" t="n">
        <v>15</v>
      </c>
      <c r="E891" s="55" t="n">
        <v>12</v>
      </c>
    </row>
    <row r="892" customFormat="false" ht="15" hidden="false" customHeight="false" outlineLevel="0" collapsed="false">
      <c r="A892" s="49" t="n">
        <v>31</v>
      </c>
      <c r="B892" s="49" t="s">
        <v>218</v>
      </c>
      <c r="C892" s="49" t="n">
        <v>2010</v>
      </c>
      <c r="D892" s="54" t="n">
        <v>30</v>
      </c>
      <c r="E892" s="55" t="n">
        <v>24</v>
      </c>
    </row>
    <row r="893" customFormat="false" ht="15" hidden="false" customHeight="false" outlineLevel="0" collapsed="false">
      <c r="A893" s="49" t="n">
        <v>31</v>
      </c>
      <c r="B893" s="49" t="s">
        <v>218</v>
      </c>
      <c r="C893" s="49" t="n">
        <v>2011</v>
      </c>
      <c r="D893" s="54" t="n">
        <v>158.4</v>
      </c>
      <c r="E893" s="55" t="n">
        <v>96</v>
      </c>
    </row>
    <row r="894" customFormat="false" ht="15" hidden="false" customHeight="false" outlineLevel="0" collapsed="false">
      <c r="A894" s="49" t="n">
        <v>31</v>
      </c>
      <c r="B894" s="49" t="s">
        <v>193</v>
      </c>
      <c r="C894" s="49" t="n">
        <v>2011</v>
      </c>
      <c r="D894" s="54" t="n">
        <v>11.7</v>
      </c>
      <c r="E894" s="55" t="n">
        <v>6</v>
      </c>
    </row>
    <row r="895" customFormat="false" ht="15" hidden="false" customHeight="false" outlineLevel="0" collapsed="false">
      <c r="A895" s="49" t="n">
        <v>31</v>
      </c>
      <c r="B895" s="49" t="s">
        <v>213</v>
      </c>
      <c r="C895" s="49" t="n">
        <v>2010</v>
      </c>
      <c r="D895" s="54" t="n">
        <v>60</v>
      </c>
      <c r="E895" s="55" t="n">
        <v>48</v>
      </c>
    </row>
    <row r="896" customFormat="false" ht="15" hidden="false" customHeight="false" outlineLevel="0" collapsed="false">
      <c r="A896" s="49" t="n">
        <v>31</v>
      </c>
      <c r="B896" s="49" t="s">
        <v>213</v>
      </c>
      <c r="C896" s="49" t="n">
        <v>2011</v>
      </c>
      <c r="D896" s="54" t="n">
        <v>15</v>
      </c>
      <c r="E896" s="55" t="n">
        <v>12</v>
      </c>
    </row>
    <row r="897" customFormat="false" ht="15" hidden="false" customHeight="false" outlineLevel="0" collapsed="false">
      <c r="A897" s="49" t="n">
        <v>31</v>
      </c>
      <c r="B897" s="49" t="s">
        <v>197</v>
      </c>
      <c r="C897" s="49" t="n">
        <v>2011</v>
      </c>
      <c r="D897" s="54" t="n">
        <v>11.7</v>
      </c>
      <c r="E897" s="55" t="n">
        <v>6</v>
      </c>
    </row>
    <row r="898" customFormat="false" ht="15" hidden="false" customHeight="false" outlineLevel="0" collapsed="false">
      <c r="A898" s="49" t="n">
        <v>31</v>
      </c>
      <c r="B898" s="49" t="s">
        <v>204</v>
      </c>
      <c r="C898" s="49" t="n">
        <v>2011</v>
      </c>
      <c r="D898" s="54" t="n">
        <v>11.7</v>
      </c>
      <c r="E898" s="55" t="n">
        <v>6</v>
      </c>
    </row>
    <row r="899" customFormat="false" ht="15" hidden="false" customHeight="false" outlineLevel="0" collapsed="false">
      <c r="A899" s="49" t="n">
        <v>31</v>
      </c>
      <c r="B899" s="49" t="s">
        <v>196</v>
      </c>
      <c r="C899" s="49" t="n">
        <v>2011</v>
      </c>
      <c r="D899" s="54" t="n">
        <v>60</v>
      </c>
      <c r="E899" s="55" t="n">
        <v>48</v>
      </c>
    </row>
    <row r="900" customFormat="false" ht="15" hidden="false" customHeight="false" outlineLevel="0" collapsed="false">
      <c r="A900" s="49" t="n">
        <v>31</v>
      </c>
      <c r="B900" s="49" t="s">
        <v>198</v>
      </c>
      <c r="C900" s="49" t="n">
        <v>2011</v>
      </c>
      <c r="D900" s="54" t="n">
        <v>11.7</v>
      </c>
      <c r="E900" s="55" t="n">
        <v>6</v>
      </c>
    </row>
    <row r="901" customFormat="false" ht="15" hidden="false" customHeight="false" outlineLevel="0" collapsed="false">
      <c r="A901" s="49" t="n">
        <v>31</v>
      </c>
      <c r="B901" s="49" t="s">
        <v>189</v>
      </c>
      <c r="C901" s="49" t="n">
        <v>2009</v>
      </c>
      <c r="D901" s="54" t="n">
        <v>1064.36</v>
      </c>
      <c r="E901" s="55" t="n">
        <v>808</v>
      </c>
    </row>
    <row r="902" customFormat="false" ht="15" hidden="false" customHeight="false" outlineLevel="0" collapsed="false">
      <c r="A902" s="49" t="n">
        <v>31</v>
      </c>
      <c r="B902" s="49" t="s">
        <v>189</v>
      </c>
      <c r="C902" s="49" t="n">
        <v>2010</v>
      </c>
      <c r="D902" s="54" t="n">
        <v>18884.98</v>
      </c>
      <c r="E902" s="55" t="n">
        <v>15424</v>
      </c>
    </row>
    <row r="903" customFormat="false" ht="15" hidden="false" customHeight="false" outlineLevel="0" collapsed="false">
      <c r="A903" s="49" t="n">
        <v>31</v>
      </c>
      <c r="B903" s="49" t="s">
        <v>189</v>
      </c>
      <c r="C903" s="49" t="n">
        <v>2011</v>
      </c>
      <c r="D903" s="54" t="n">
        <v>29906.64</v>
      </c>
      <c r="E903" s="55" t="n">
        <v>21911</v>
      </c>
    </row>
    <row r="904" customFormat="false" ht="15" hidden="false" customHeight="false" outlineLevel="0" collapsed="false">
      <c r="A904" s="49" t="n">
        <v>31</v>
      </c>
      <c r="B904" s="49" t="s">
        <v>194</v>
      </c>
      <c r="C904" s="49" t="n">
        <v>2011</v>
      </c>
      <c r="D904" s="54" t="n">
        <v>15</v>
      </c>
      <c r="E904" s="55" t="n">
        <v>12</v>
      </c>
    </row>
    <row r="905" customFormat="false" ht="15" hidden="false" customHeight="false" outlineLevel="0" collapsed="false">
      <c r="A905" s="49" t="n">
        <v>32</v>
      </c>
      <c r="B905" s="49" t="s">
        <v>203</v>
      </c>
      <c r="C905" s="49" t="n">
        <v>2010</v>
      </c>
      <c r="D905" s="54" t="n">
        <v>74.25</v>
      </c>
      <c r="E905" s="55" t="n">
        <v>15</v>
      </c>
    </row>
    <row r="906" customFormat="false" ht="15" hidden="false" customHeight="false" outlineLevel="0" collapsed="false">
      <c r="A906" s="49" t="n">
        <v>32</v>
      </c>
      <c r="B906" s="49" t="s">
        <v>203</v>
      </c>
      <c r="C906" s="49" t="n">
        <v>2011</v>
      </c>
      <c r="D906" s="54" t="n">
        <v>1136.85</v>
      </c>
      <c r="E906" s="55" t="n">
        <v>267</v>
      </c>
    </row>
    <row r="907" customFormat="false" ht="15" hidden="false" customHeight="false" outlineLevel="0" collapsed="false">
      <c r="A907" s="49" t="n">
        <v>32</v>
      </c>
      <c r="B907" s="49" t="s">
        <v>199</v>
      </c>
      <c r="C907" s="49" t="n">
        <v>2010</v>
      </c>
      <c r="D907" s="54" t="n">
        <v>29.7</v>
      </c>
      <c r="E907" s="55" t="n">
        <v>6</v>
      </c>
    </row>
    <row r="908" customFormat="false" ht="15" hidden="false" customHeight="false" outlineLevel="0" collapsed="false">
      <c r="A908" s="49" t="n">
        <v>32</v>
      </c>
      <c r="B908" s="49" t="s">
        <v>199</v>
      </c>
      <c r="C908" s="49" t="n">
        <v>2011</v>
      </c>
      <c r="D908" s="54" t="n">
        <v>205.95</v>
      </c>
      <c r="E908" s="55" t="n">
        <v>45</v>
      </c>
    </row>
    <row r="909" customFormat="false" ht="15" hidden="false" customHeight="false" outlineLevel="0" collapsed="false">
      <c r="A909" s="49" t="n">
        <v>32</v>
      </c>
      <c r="B909" s="49" t="s">
        <v>201</v>
      </c>
      <c r="C909" s="49" t="n">
        <v>2010</v>
      </c>
      <c r="D909" s="54" t="n">
        <v>29.7</v>
      </c>
      <c r="E909" s="55" t="n">
        <v>6</v>
      </c>
    </row>
    <row r="910" customFormat="false" ht="15" hidden="false" customHeight="false" outlineLevel="0" collapsed="false">
      <c r="A910" s="49" t="n">
        <v>32</v>
      </c>
      <c r="B910" s="49" t="s">
        <v>201</v>
      </c>
      <c r="C910" s="49" t="n">
        <v>2011</v>
      </c>
      <c r="D910" s="54" t="n">
        <v>59.4</v>
      </c>
      <c r="E910" s="55" t="n">
        <v>12</v>
      </c>
    </row>
    <row r="911" customFormat="false" ht="15" hidden="false" customHeight="false" outlineLevel="0" collapsed="false">
      <c r="A911" s="49" t="n">
        <v>32</v>
      </c>
      <c r="B911" s="49" t="s">
        <v>226</v>
      </c>
      <c r="C911" s="49" t="n">
        <v>2010</v>
      </c>
      <c r="D911" s="54" t="n">
        <v>14.85</v>
      </c>
      <c r="E911" s="55" t="n">
        <v>3</v>
      </c>
    </row>
    <row r="912" customFormat="false" ht="15" hidden="false" customHeight="false" outlineLevel="0" collapsed="false">
      <c r="A912" s="49" t="n">
        <v>32</v>
      </c>
      <c r="B912" s="49" t="s">
        <v>223</v>
      </c>
      <c r="C912" s="49" t="n">
        <v>2009</v>
      </c>
      <c r="D912" s="54" t="n">
        <v>29.7</v>
      </c>
      <c r="E912" s="55" t="n">
        <v>6</v>
      </c>
    </row>
    <row r="913" customFormat="false" ht="15" hidden="false" customHeight="false" outlineLevel="0" collapsed="false">
      <c r="A913" s="49" t="n">
        <v>32</v>
      </c>
      <c r="B913" s="49" t="s">
        <v>223</v>
      </c>
      <c r="C913" s="49" t="n">
        <v>2011</v>
      </c>
      <c r="D913" s="54" t="n">
        <v>14.85</v>
      </c>
      <c r="E913" s="55" t="n">
        <v>3</v>
      </c>
    </row>
    <row r="914" customFormat="false" ht="15" hidden="false" customHeight="false" outlineLevel="0" collapsed="false">
      <c r="A914" s="49" t="n">
        <v>32</v>
      </c>
      <c r="B914" s="49" t="s">
        <v>200</v>
      </c>
      <c r="C914" s="49" t="n">
        <v>2009</v>
      </c>
      <c r="D914" s="54" t="n">
        <v>14.85</v>
      </c>
      <c r="E914" s="55" t="n">
        <v>3</v>
      </c>
    </row>
    <row r="915" customFormat="false" ht="15" hidden="false" customHeight="false" outlineLevel="0" collapsed="false">
      <c r="A915" s="49" t="n">
        <v>32</v>
      </c>
      <c r="B915" s="49" t="s">
        <v>222</v>
      </c>
      <c r="C915" s="49" t="n">
        <v>2009</v>
      </c>
      <c r="D915" s="54" t="n">
        <v>74.25</v>
      </c>
      <c r="E915" s="55" t="n">
        <v>15</v>
      </c>
    </row>
    <row r="916" customFormat="false" ht="15" hidden="false" customHeight="false" outlineLevel="0" collapsed="false">
      <c r="A916" s="49" t="n">
        <v>32</v>
      </c>
      <c r="B916" s="49" t="s">
        <v>222</v>
      </c>
      <c r="C916" s="49" t="n">
        <v>2010</v>
      </c>
      <c r="D916" s="54" t="n">
        <v>892.75</v>
      </c>
      <c r="E916" s="55" t="n">
        <v>184</v>
      </c>
    </row>
    <row r="917" customFormat="false" ht="15" hidden="false" customHeight="false" outlineLevel="0" collapsed="false">
      <c r="A917" s="49" t="n">
        <v>32</v>
      </c>
      <c r="B917" s="49" t="s">
        <v>222</v>
      </c>
      <c r="C917" s="49" t="n">
        <v>2011</v>
      </c>
      <c r="D917" s="54" t="n">
        <v>460.35</v>
      </c>
      <c r="E917" s="55" t="n">
        <v>93</v>
      </c>
    </row>
    <row r="918" customFormat="false" ht="15" hidden="false" customHeight="false" outlineLevel="0" collapsed="false">
      <c r="A918" s="49" t="n">
        <v>32</v>
      </c>
      <c r="B918" s="49" t="s">
        <v>191</v>
      </c>
      <c r="C918" s="49" t="n">
        <v>2010</v>
      </c>
      <c r="D918" s="54" t="n">
        <v>103.95</v>
      </c>
      <c r="E918" s="55" t="n">
        <v>21</v>
      </c>
    </row>
    <row r="919" customFormat="false" ht="15" hidden="false" customHeight="false" outlineLevel="0" collapsed="false">
      <c r="A919" s="49" t="n">
        <v>32</v>
      </c>
      <c r="B919" s="49" t="s">
        <v>191</v>
      </c>
      <c r="C919" s="49" t="n">
        <v>2011</v>
      </c>
      <c r="D919" s="54" t="n">
        <v>29.7</v>
      </c>
      <c r="E919" s="55" t="n">
        <v>6</v>
      </c>
    </row>
    <row r="920" customFormat="false" ht="15" hidden="false" customHeight="false" outlineLevel="0" collapsed="false">
      <c r="A920" s="49" t="n">
        <v>32</v>
      </c>
      <c r="B920" s="49" t="s">
        <v>205</v>
      </c>
      <c r="C920" s="49" t="n">
        <v>2009</v>
      </c>
      <c r="D920" s="54" t="n">
        <v>74.25</v>
      </c>
      <c r="E920" s="55" t="n">
        <v>15</v>
      </c>
    </row>
    <row r="921" customFormat="false" ht="15" hidden="false" customHeight="false" outlineLevel="0" collapsed="false">
      <c r="A921" s="49" t="n">
        <v>32</v>
      </c>
      <c r="B921" s="49" t="s">
        <v>205</v>
      </c>
      <c r="C921" s="49" t="n">
        <v>2010</v>
      </c>
      <c r="D921" s="54" t="n">
        <v>346.5</v>
      </c>
      <c r="E921" s="55" t="n">
        <v>70</v>
      </c>
    </row>
    <row r="922" customFormat="false" ht="15" hidden="false" customHeight="false" outlineLevel="0" collapsed="false">
      <c r="A922" s="49" t="n">
        <v>32</v>
      </c>
      <c r="B922" s="49" t="s">
        <v>205</v>
      </c>
      <c r="C922" s="49" t="n">
        <v>2011</v>
      </c>
      <c r="D922" s="54" t="n">
        <v>1101</v>
      </c>
      <c r="E922" s="55" t="n">
        <v>236</v>
      </c>
    </row>
    <row r="923" customFormat="false" ht="15" hidden="false" customHeight="false" outlineLevel="0" collapsed="false">
      <c r="A923" s="49" t="n">
        <v>32</v>
      </c>
      <c r="B923" s="49" t="s">
        <v>206</v>
      </c>
      <c r="C923" s="49" t="n">
        <v>2009</v>
      </c>
      <c r="D923" s="54" t="n">
        <v>69.3</v>
      </c>
      <c r="E923" s="55" t="n">
        <v>14</v>
      </c>
    </row>
    <row r="924" customFormat="false" ht="15" hidden="false" customHeight="false" outlineLevel="0" collapsed="false">
      <c r="A924" s="49" t="n">
        <v>32</v>
      </c>
      <c r="B924" s="49" t="s">
        <v>206</v>
      </c>
      <c r="C924" s="49" t="n">
        <v>2010</v>
      </c>
      <c r="D924" s="54" t="n">
        <v>455.4</v>
      </c>
      <c r="E924" s="55" t="n">
        <v>92</v>
      </c>
    </row>
    <row r="925" customFormat="false" ht="15" hidden="false" customHeight="false" outlineLevel="0" collapsed="false">
      <c r="A925" s="49" t="n">
        <v>32</v>
      </c>
      <c r="B925" s="49" t="s">
        <v>206</v>
      </c>
      <c r="C925" s="49" t="n">
        <v>2011</v>
      </c>
      <c r="D925" s="54" t="n">
        <v>440.55</v>
      </c>
      <c r="E925" s="55" t="n">
        <v>89</v>
      </c>
    </row>
    <row r="926" customFormat="false" ht="15" hidden="false" customHeight="false" outlineLevel="0" collapsed="false">
      <c r="A926" s="49" t="n">
        <v>32</v>
      </c>
      <c r="B926" s="49" t="s">
        <v>209</v>
      </c>
      <c r="C926" s="49" t="n">
        <v>2011</v>
      </c>
      <c r="D926" s="54" t="n">
        <v>29.7</v>
      </c>
      <c r="E926" s="55" t="n">
        <v>6</v>
      </c>
    </row>
    <row r="927" customFormat="false" ht="15" hidden="false" customHeight="false" outlineLevel="0" collapsed="false">
      <c r="A927" s="49" t="n">
        <v>32</v>
      </c>
      <c r="B927" s="49" t="s">
        <v>234</v>
      </c>
      <c r="C927" s="49" t="n">
        <v>2011</v>
      </c>
      <c r="D927" s="54" t="n">
        <v>235.65</v>
      </c>
      <c r="E927" s="55" t="n">
        <v>51</v>
      </c>
    </row>
    <row r="928" customFormat="false" ht="15" hidden="false" customHeight="false" outlineLevel="0" collapsed="false">
      <c r="A928" s="49" t="n">
        <v>32</v>
      </c>
      <c r="B928" s="49" t="s">
        <v>211</v>
      </c>
      <c r="C928" s="49" t="n">
        <v>2011</v>
      </c>
      <c r="D928" s="54" t="n">
        <v>54.45</v>
      </c>
      <c r="E928" s="55" t="n">
        <v>11</v>
      </c>
    </row>
    <row r="929" customFormat="false" ht="15" hidden="false" customHeight="false" outlineLevel="0" collapsed="false">
      <c r="A929" s="49" t="n">
        <v>32</v>
      </c>
      <c r="B929" s="49" t="s">
        <v>192</v>
      </c>
      <c r="C929" s="49" t="n">
        <v>2009</v>
      </c>
      <c r="D929" s="54" t="n">
        <v>29.7</v>
      </c>
      <c r="E929" s="55" t="n">
        <v>6</v>
      </c>
    </row>
    <row r="930" customFormat="false" ht="15" hidden="false" customHeight="false" outlineLevel="0" collapsed="false">
      <c r="A930" s="49" t="n">
        <v>32</v>
      </c>
      <c r="B930" s="49" t="s">
        <v>192</v>
      </c>
      <c r="C930" s="49" t="n">
        <v>2010</v>
      </c>
      <c r="D930" s="54" t="n">
        <v>64.35</v>
      </c>
      <c r="E930" s="55" t="n">
        <v>13</v>
      </c>
    </row>
    <row r="931" customFormat="false" ht="15" hidden="false" customHeight="false" outlineLevel="0" collapsed="false">
      <c r="A931" s="49" t="n">
        <v>32</v>
      </c>
      <c r="B931" s="49" t="s">
        <v>192</v>
      </c>
      <c r="C931" s="49" t="n">
        <v>2011</v>
      </c>
      <c r="D931" s="54" t="n">
        <v>222.75</v>
      </c>
      <c r="E931" s="55" t="n">
        <v>45</v>
      </c>
    </row>
    <row r="932" customFormat="false" ht="15" hidden="false" customHeight="false" outlineLevel="0" collapsed="false">
      <c r="A932" s="49" t="n">
        <v>32</v>
      </c>
      <c r="B932" s="49" t="s">
        <v>219</v>
      </c>
      <c r="C932" s="49" t="n">
        <v>2010</v>
      </c>
      <c r="D932" s="54" t="n">
        <v>14.85</v>
      </c>
      <c r="E932" s="55" t="n">
        <v>3</v>
      </c>
    </row>
    <row r="933" customFormat="false" ht="15" hidden="false" customHeight="false" outlineLevel="0" collapsed="false">
      <c r="A933" s="49" t="n">
        <v>32</v>
      </c>
      <c r="B933" s="49" t="s">
        <v>225</v>
      </c>
      <c r="C933" s="49" t="n">
        <v>2010</v>
      </c>
      <c r="D933" s="54" t="n">
        <v>74.25</v>
      </c>
      <c r="E933" s="55" t="n">
        <v>15</v>
      </c>
    </row>
    <row r="934" customFormat="false" ht="15" hidden="false" customHeight="false" outlineLevel="0" collapsed="false">
      <c r="A934" s="49" t="n">
        <v>32</v>
      </c>
      <c r="B934" s="49" t="s">
        <v>227</v>
      </c>
      <c r="C934" s="49" t="n">
        <v>2010</v>
      </c>
      <c r="D934" s="54" t="n">
        <v>14.85</v>
      </c>
      <c r="E934" s="55" t="n">
        <v>3</v>
      </c>
    </row>
    <row r="935" customFormat="false" ht="15" hidden="false" customHeight="false" outlineLevel="0" collapsed="false">
      <c r="A935" s="49" t="n">
        <v>32</v>
      </c>
      <c r="B935" s="49" t="s">
        <v>218</v>
      </c>
      <c r="C935" s="49" t="n">
        <v>2010</v>
      </c>
      <c r="D935" s="54" t="n">
        <v>44.55</v>
      </c>
      <c r="E935" s="55" t="n">
        <v>9</v>
      </c>
    </row>
    <row r="936" customFormat="false" ht="15" hidden="false" customHeight="false" outlineLevel="0" collapsed="false">
      <c r="A936" s="49" t="n">
        <v>32</v>
      </c>
      <c r="B936" s="49" t="s">
        <v>193</v>
      </c>
      <c r="C936" s="49" t="n">
        <v>2011</v>
      </c>
      <c r="D936" s="54" t="n">
        <v>74.25</v>
      </c>
      <c r="E936" s="55" t="n">
        <v>15</v>
      </c>
    </row>
    <row r="937" customFormat="false" ht="15" hidden="false" customHeight="false" outlineLevel="0" collapsed="false">
      <c r="A937" s="49" t="n">
        <v>32</v>
      </c>
      <c r="B937" s="49" t="s">
        <v>197</v>
      </c>
      <c r="C937" s="49" t="n">
        <v>2009</v>
      </c>
      <c r="D937" s="54" t="n">
        <v>74.25</v>
      </c>
      <c r="E937" s="55" t="n">
        <v>15</v>
      </c>
    </row>
    <row r="938" customFormat="false" ht="15" hidden="false" customHeight="false" outlineLevel="0" collapsed="false">
      <c r="A938" s="49" t="n">
        <v>32</v>
      </c>
      <c r="B938" s="49" t="s">
        <v>197</v>
      </c>
      <c r="C938" s="49" t="n">
        <v>2010</v>
      </c>
      <c r="D938" s="54" t="n">
        <v>191.1</v>
      </c>
      <c r="E938" s="55" t="n">
        <v>42</v>
      </c>
    </row>
    <row r="939" customFormat="false" ht="15" hidden="false" customHeight="false" outlineLevel="0" collapsed="false">
      <c r="A939" s="49" t="n">
        <v>32</v>
      </c>
      <c r="B939" s="49" t="s">
        <v>197</v>
      </c>
      <c r="C939" s="49" t="n">
        <v>2011</v>
      </c>
      <c r="D939" s="54" t="n">
        <v>463.35</v>
      </c>
      <c r="E939" s="55" t="n">
        <v>97</v>
      </c>
    </row>
    <row r="940" customFormat="false" ht="15" hidden="false" customHeight="false" outlineLevel="0" collapsed="false">
      <c r="A940" s="49" t="n">
        <v>32</v>
      </c>
      <c r="B940" s="49" t="s">
        <v>204</v>
      </c>
      <c r="C940" s="49" t="n">
        <v>2011</v>
      </c>
      <c r="D940" s="54" t="n">
        <v>14.85</v>
      </c>
      <c r="E940" s="55" t="n">
        <v>3</v>
      </c>
    </row>
    <row r="941" customFormat="false" ht="15" hidden="false" customHeight="false" outlineLevel="0" collapsed="false">
      <c r="A941" s="49" t="n">
        <v>32</v>
      </c>
      <c r="B941" s="49" t="s">
        <v>196</v>
      </c>
      <c r="C941" s="49" t="n">
        <v>2010</v>
      </c>
      <c r="D941" s="54" t="n">
        <v>14.85</v>
      </c>
      <c r="E941" s="55" t="n">
        <v>3</v>
      </c>
    </row>
    <row r="942" customFormat="false" ht="15" hidden="false" customHeight="false" outlineLevel="0" collapsed="false">
      <c r="A942" s="49" t="n">
        <v>32</v>
      </c>
      <c r="B942" s="49" t="s">
        <v>196</v>
      </c>
      <c r="C942" s="49" t="n">
        <v>2011</v>
      </c>
      <c r="D942" s="54" t="n">
        <v>103.95</v>
      </c>
      <c r="E942" s="55" t="n">
        <v>21</v>
      </c>
    </row>
    <row r="943" customFormat="false" ht="15" hidden="false" customHeight="false" outlineLevel="0" collapsed="false">
      <c r="A943" s="49" t="n">
        <v>32</v>
      </c>
      <c r="B943" s="49" t="s">
        <v>210</v>
      </c>
      <c r="C943" s="49" t="n">
        <v>2010</v>
      </c>
      <c r="D943" s="54" t="n">
        <v>252.45</v>
      </c>
      <c r="E943" s="55" t="n">
        <v>51</v>
      </c>
    </row>
    <row r="944" customFormat="false" ht="15" hidden="false" customHeight="false" outlineLevel="0" collapsed="false">
      <c r="A944" s="49" t="n">
        <v>32</v>
      </c>
      <c r="B944" s="49" t="s">
        <v>210</v>
      </c>
      <c r="C944" s="49" t="n">
        <v>2011</v>
      </c>
      <c r="D944" s="54" t="n">
        <v>594</v>
      </c>
      <c r="E944" s="55" t="n">
        <v>120</v>
      </c>
    </row>
    <row r="945" customFormat="false" ht="15" hidden="false" customHeight="false" outlineLevel="0" collapsed="false">
      <c r="A945" s="49" t="n">
        <v>32</v>
      </c>
      <c r="B945" s="49" t="s">
        <v>198</v>
      </c>
      <c r="C945" s="49" t="n">
        <v>2010</v>
      </c>
      <c r="D945" s="54" t="n">
        <v>148.5</v>
      </c>
      <c r="E945" s="55" t="n">
        <v>30</v>
      </c>
    </row>
    <row r="946" customFormat="false" ht="15" hidden="false" customHeight="false" outlineLevel="0" collapsed="false">
      <c r="A946" s="49" t="n">
        <v>32</v>
      </c>
      <c r="B946" s="49" t="s">
        <v>198</v>
      </c>
      <c r="C946" s="49" t="n">
        <v>2011</v>
      </c>
      <c r="D946" s="54" t="n">
        <v>395.1</v>
      </c>
      <c r="E946" s="55" t="n">
        <v>90</v>
      </c>
    </row>
    <row r="947" customFormat="false" ht="15" hidden="false" customHeight="false" outlineLevel="0" collapsed="false">
      <c r="A947" s="49" t="n">
        <v>32</v>
      </c>
      <c r="B947" s="49" t="s">
        <v>207</v>
      </c>
      <c r="C947" s="49" t="n">
        <v>2010</v>
      </c>
      <c r="D947" s="54" t="n">
        <v>19.8</v>
      </c>
      <c r="E947" s="55" t="n">
        <v>4</v>
      </c>
    </row>
    <row r="948" customFormat="false" ht="15" hidden="false" customHeight="false" outlineLevel="0" collapsed="false">
      <c r="A948" s="49" t="n">
        <v>32</v>
      </c>
      <c r="B948" s="49" t="s">
        <v>207</v>
      </c>
      <c r="C948" s="49" t="n">
        <v>2011</v>
      </c>
      <c r="D948" s="54" t="n">
        <v>0</v>
      </c>
      <c r="E948" s="55" t="n">
        <v>0</v>
      </c>
    </row>
    <row r="949" customFormat="false" ht="15" hidden="false" customHeight="false" outlineLevel="0" collapsed="false">
      <c r="A949" s="49" t="n">
        <v>32</v>
      </c>
      <c r="B949" s="49" t="s">
        <v>214</v>
      </c>
      <c r="C949" s="49" t="n">
        <v>2009</v>
      </c>
      <c r="D949" s="54" t="n">
        <v>4.95</v>
      </c>
      <c r="E949" s="55" t="n">
        <v>1</v>
      </c>
    </row>
    <row r="950" customFormat="false" ht="15" hidden="false" customHeight="false" outlineLevel="0" collapsed="false">
      <c r="A950" s="49" t="n">
        <v>32</v>
      </c>
      <c r="B950" s="49" t="s">
        <v>214</v>
      </c>
      <c r="C950" s="49" t="n">
        <v>2011</v>
      </c>
      <c r="D950" s="54" t="n">
        <v>59.4</v>
      </c>
      <c r="E950" s="55" t="n">
        <v>12</v>
      </c>
    </row>
    <row r="951" customFormat="false" ht="15" hidden="false" customHeight="false" outlineLevel="0" collapsed="false">
      <c r="A951" s="49" t="n">
        <v>32</v>
      </c>
      <c r="B951" s="49" t="s">
        <v>189</v>
      </c>
      <c r="C951" s="49" t="n">
        <v>2009</v>
      </c>
      <c r="D951" s="54" t="n">
        <v>3342.69</v>
      </c>
      <c r="E951" s="55" t="n">
        <v>637</v>
      </c>
    </row>
    <row r="952" customFormat="false" ht="15" hidden="false" customHeight="false" outlineLevel="0" collapsed="false">
      <c r="A952" s="49" t="n">
        <v>32</v>
      </c>
      <c r="B952" s="49" t="s">
        <v>189</v>
      </c>
      <c r="C952" s="49" t="n">
        <v>2010</v>
      </c>
      <c r="D952" s="54" t="n">
        <v>21872.24</v>
      </c>
      <c r="E952" s="55" t="n">
        <v>4419</v>
      </c>
    </row>
    <row r="953" customFormat="false" ht="15" hidden="false" customHeight="false" outlineLevel="0" collapsed="false">
      <c r="A953" s="49" t="n">
        <v>32</v>
      </c>
      <c r="B953" s="49" t="s">
        <v>189</v>
      </c>
      <c r="C953" s="49" t="n">
        <v>2011</v>
      </c>
      <c r="D953" s="54" t="n">
        <v>16719.98</v>
      </c>
      <c r="E953" s="55" t="n">
        <v>3218</v>
      </c>
    </row>
    <row r="954" customFormat="false" ht="15" hidden="false" customHeight="false" outlineLevel="0" collapsed="false">
      <c r="A954" s="49" t="n">
        <v>32</v>
      </c>
      <c r="B954" s="49" t="s">
        <v>194</v>
      </c>
      <c r="C954" s="49" t="n">
        <v>2010</v>
      </c>
      <c r="D954" s="54" t="n">
        <v>29.7</v>
      </c>
      <c r="E954" s="55" t="n">
        <v>6</v>
      </c>
    </row>
    <row r="955" customFormat="false" ht="15" hidden="false" customHeight="false" outlineLevel="0" collapsed="false">
      <c r="A955" s="49" t="n">
        <v>32</v>
      </c>
      <c r="B955" s="49" t="s">
        <v>194</v>
      </c>
      <c r="C955" s="49" t="n">
        <v>2011</v>
      </c>
      <c r="D955" s="54" t="n">
        <v>9.9</v>
      </c>
      <c r="E955" s="55" t="n">
        <v>2</v>
      </c>
    </row>
    <row r="956" customFormat="false" ht="15" hidden="false" customHeight="false" outlineLevel="0" collapsed="false">
      <c r="A956" s="49" t="n">
        <v>33</v>
      </c>
      <c r="B956" s="49" t="s">
        <v>216</v>
      </c>
      <c r="C956" s="49" t="n">
        <v>2011</v>
      </c>
      <c r="D956" s="54" t="n">
        <v>25.2</v>
      </c>
      <c r="E956" s="55" t="n">
        <v>12</v>
      </c>
    </row>
    <row r="957" customFormat="false" ht="15" hidden="false" customHeight="false" outlineLevel="0" collapsed="false">
      <c r="A957" s="49" t="n">
        <v>33</v>
      </c>
      <c r="B957" s="49" t="s">
        <v>223</v>
      </c>
      <c r="C957" s="49" t="n">
        <v>2010</v>
      </c>
      <c r="D957" s="54" t="n">
        <v>50.4</v>
      </c>
      <c r="E957" s="55" t="n">
        <v>24</v>
      </c>
    </row>
    <row r="958" customFormat="false" ht="15" hidden="false" customHeight="false" outlineLevel="0" collapsed="false">
      <c r="A958" s="49" t="n">
        <v>33</v>
      </c>
      <c r="B958" s="49" t="s">
        <v>223</v>
      </c>
      <c r="C958" s="49" t="n">
        <v>2011</v>
      </c>
      <c r="D958" s="54" t="n">
        <v>126</v>
      </c>
      <c r="E958" s="55" t="n">
        <v>60</v>
      </c>
    </row>
    <row r="959" customFormat="false" ht="15" hidden="false" customHeight="false" outlineLevel="0" collapsed="false">
      <c r="A959" s="49" t="n">
        <v>33</v>
      </c>
      <c r="B959" s="49" t="s">
        <v>200</v>
      </c>
      <c r="C959" s="49" t="n">
        <v>2009</v>
      </c>
      <c r="D959" s="54" t="n">
        <v>25.2</v>
      </c>
      <c r="E959" s="55" t="n">
        <v>12</v>
      </c>
    </row>
    <row r="960" customFormat="false" ht="15" hidden="false" customHeight="false" outlineLevel="0" collapsed="false">
      <c r="A960" s="49" t="n">
        <v>33</v>
      </c>
      <c r="B960" s="49" t="s">
        <v>200</v>
      </c>
      <c r="C960" s="49" t="n">
        <v>2010</v>
      </c>
      <c r="D960" s="54" t="n">
        <v>6.3</v>
      </c>
      <c r="E960" s="55" t="n">
        <v>3</v>
      </c>
    </row>
    <row r="961" customFormat="false" ht="15" hidden="false" customHeight="false" outlineLevel="0" collapsed="false">
      <c r="A961" s="49" t="n">
        <v>33</v>
      </c>
      <c r="B961" s="49" t="s">
        <v>222</v>
      </c>
      <c r="C961" s="49" t="n">
        <v>2009</v>
      </c>
      <c r="D961" s="54" t="n">
        <v>558</v>
      </c>
      <c r="E961" s="55" t="n">
        <v>300</v>
      </c>
    </row>
    <row r="962" customFormat="false" ht="15" hidden="false" customHeight="false" outlineLevel="0" collapsed="false">
      <c r="A962" s="49" t="n">
        <v>33</v>
      </c>
      <c r="B962" s="49" t="s">
        <v>222</v>
      </c>
      <c r="C962" s="49" t="n">
        <v>2010</v>
      </c>
      <c r="D962" s="54" t="n">
        <v>3345.6</v>
      </c>
      <c r="E962" s="55" t="n">
        <v>1776</v>
      </c>
    </row>
    <row r="963" customFormat="false" ht="15" hidden="false" customHeight="false" outlineLevel="0" collapsed="false">
      <c r="A963" s="49" t="n">
        <v>33</v>
      </c>
      <c r="B963" s="49" t="s">
        <v>222</v>
      </c>
      <c r="C963" s="49" t="n">
        <v>2011</v>
      </c>
      <c r="D963" s="54" t="n">
        <v>1127.4</v>
      </c>
      <c r="E963" s="55" t="n">
        <v>594</v>
      </c>
    </row>
    <row r="964" customFormat="false" ht="15" hidden="false" customHeight="false" outlineLevel="0" collapsed="false">
      <c r="A964" s="49" t="n">
        <v>33</v>
      </c>
      <c r="B964" s="49" t="s">
        <v>205</v>
      </c>
      <c r="C964" s="49" t="n">
        <v>2010</v>
      </c>
      <c r="D964" s="54" t="n">
        <v>25.2</v>
      </c>
      <c r="E964" s="55" t="n">
        <v>12</v>
      </c>
    </row>
    <row r="965" customFormat="false" ht="15" hidden="false" customHeight="false" outlineLevel="0" collapsed="false">
      <c r="A965" s="49" t="n">
        <v>33</v>
      </c>
      <c r="B965" s="49" t="s">
        <v>205</v>
      </c>
      <c r="C965" s="49" t="n">
        <v>2011</v>
      </c>
      <c r="D965" s="54" t="n">
        <v>8.4</v>
      </c>
      <c r="E965" s="55" t="n">
        <v>4</v>
      </c>
    </row>
    <row r="966" customFormat="false" ht="15" hidden="false" customHeight="false" outlineLevel="0" collapsed="false">
      <c r="A966" s="49" t="n">
        <v>33</v>
      </c>
      <c r="B966" s="49" t="s">
        <v>193</v>
      </c>
      <c r="C966" s="49" t="n">
        <v>2010</v>
      </c>
      <c r="D966" s="54" t="n">
        <v>50.4</v>
      </c>
      <c r="E966" s="55" t="n">
        <v>24</v>
      </c>
    </row>
    <row r="967" customFormat="false" ht="15" hidden="false" customHeight="false" outlineLevel="0" collapsed="false">
      <c r="A967" s="49" t="n">
        <v>33</v>
      </c>
      <c r="B967" s="49" t="s">
        <v>193</v>
      </c>
      <c r="C967" s="49" t="n">
        <v>2011</v>
      </c>
      <c r="D967" s="54" t="n">
        <v>202.8</v>
      </c>
      <c r="E967" s="55" t="n">
        <v>108</v>
      </c>
    </row>
    <row r="968" customFormat="false" ht="15" hidden="false" customHeight="false" outlineLevel="0" collapsed="false">
      <c r="A968" s="49" t="n">
        <v>33</v>
      </c>
      <c r="B968" s="49" t="s">
        <v>197</v>
      </c>
      <c r="C968" s="49" t="n">
        <v>2009</v>
      </c>
      <c r="D968" s="54" t="n">
        <v>25.2</v>
      </c>
      <c r="E968" s="55" t="n">
        <v>12</v>
      </c>
    </row>
    <row r="969" customFormat="false" ht="15" hidden="false" customHeight="false" outlineLevel="0" collapsed="false">
      <c r="A969" s="49" t="n">
        <v>33</v>
      </c>
      <c r="B969" s="49" t="s">
        <v>197</v>
      </c>
      <c r="C969" s="49" t="n">
        <v>2010</v>
      </c>
      <c r="D969" s="54" t="n">
        <v>25.2</v>
      </c>
      <c r="E969" s="55" t="n">
        <v>12</v>
      </c>
    </row>
    <row r="970" customFormat="false" ht="15" hidden="false" customHeight="false" outlineLevel="0" collapsed="false">
      <c r="A970" s="49" t="n">
        <v>33</v>
      </c>
      <c r="B970" s="49" t="s">
        <v>197</v>
      </c>
      <c r="C970" s="49" t="n">
        <v>2011</v>
      </c>
      <c r="D970" s="54" t="n">
        <v>75.6</v>
      </c>
      <c r="E970" s="55" t="n">
        <v>36</v>
      </c>
    </row>
    <row r="971" customFormat="false" ht="15" hidden="false" customHeight="false" outlineLevel="0" collapsed="false">
      <c r="A971" s="49" t="n">
        <v>33</v>
      </c>
      <c r="B971" s="49" t="s">
        <v>215</v>
      </c>
      <c r="C971" s="49" t="n">
        <v>2010</v>
      </c>
      <c r="D971" s="54" t="n">
        <v>25.2</v>
      </c>
      <c r="E971" s="55" t="n">
        <v>12</v>
      </c>
    </row>
    <row r="972" customFormat="false" ht="15" hidden="false" customHeight="false" outlineLevel="0" collapsed="false">
      <c r="A972" s="49" t="n">
        <v>33</v>
      </c>
      <c r="B972" s="49" t="s">
        <v>215</v>
      </c>
      <c r="C972" s="49" t="n">
        <v>2011</v>
      </c>
      <c r="D972" s="54" t="n">
        <v>126</v>
      </c>
      <c r="E972" s="55" t="n">
        <v>60</v>
      </c>
    </row>
    <row r="973" customFormat="false" ht="15" hidden="false" customHeight="false" outlineLevel="0" collapsed="false">
      <c r="A973" s="49" t="n">
        <v>33</v>
      </c>
      <c r="B973" s="49" t="s">
        <v>198</v>
      </c>
      <c r="C973" s="49" t="n">
        <v>2011</v>
      </c>
      <c r="D973" s="54" t="n">
        <v>2.1</v>
      </c>
      <c r="E973" s="55" t="n">
        <v>1</v>
      </c>
    </row>
    <row r="974" customFormat="false" ht="15" hidden="false" customHeight="false" outlineLevel="0" collapsed="false">
      <c r="A974" s="49" t="n">
        <v>33</v>
      </c>
      <c r="B974" s="49" t="s">
        <v>214</v>
      </c>
      <c r="C974" s="49" t="n">
        <v>2010</v>
      </c>
      <c r="D974" s="54" t="n">
        <v>37.8</v>
      </c>
      <c r="E974" s="55" t="n">
        <v>18</v>
      </c>
    </row>
    <row r="975" customFormat="false" ht="15" hidden="false" customHeight="false" outlineLevel="0" collapsed="false">
      <c r="A975" s="49" t="n">
        <v>33</v>
      </c>
      <c r="B975" s="49" t="s">
        <v>189</v>
      </c>
      <c r="C975" s="49" t="n">
        <v>2009</v>
      </c>
      <c r="D975" s="54" t="n">
        <v>2006.4</v>
      </c>
      <c r="E975" s="55" t="n">
        <v>920</v>
      </c>
    </row>
    <row r="976" customFormat="false" ht="15" hidden="false" customHeight="false" outlineLevel="0" collapsed="false">
      <c r="A976" s="49" t="n">
        <v>33</v>
      </c>
      <c r="B976" s="49" t="s">
        <v>189</v>
      </c>
      <c r="C976" s="49" t="n">
        <v>2010</v>
      </c>
      <c r="D976" s="54" t="n">
        <v>21058.3</v>
      </c>
      <c r="E976" s="55" t="n">
        <v>10487</v>
      </c>
    </row>
    <row r="977" customFormat="false" ht="15" hidden="false" customHeight="false" outlineLevel="0" collapsed="false">
      <c r="A977" s="49" t="n">
        <v>33</v>
      </c>
      <c r="B977" s="49" t="s">
        <v>189</v>
      </c>
      <c r="C977" s="49" t="n">
        <v>2011</v>
      </c>
      <c r="D977" s="54" t="n">
        <v>20958.54</v>
      </c>
      <c r="E977" s="55" t="n">
        <v>10131</v>
      </c>
    </row>
    <row r="978" customFormat="false" ht="15" hidden="false" customHeight="false" outlineLevel="0" collapsed="false">
      <c r="A978" s="49" t="n">
        <v>34</v>
      </c>
      <c r="B978" s="49" t="s">
        <v>199</v>
      </c>
      <c r="C978" s="49" t="n">
        <v>2010</v>
      </c>
      <c r="D978" s="54" t="n">
        <v>17.7</v>
      </c>
      <c r="E978" s="55" t="n">
        <v>6</v>
      </c>
    </row>
    <row r="979" customFormat="false" ht="15" hidden="false" customHeight="false" outlineLevel="0" collapsed="false">
      <c r="A979" s="49" t="n">
        <v>34</v>
      </c>
      <c r="B979" s="49" t="s">
        <v>201</v>
      </c>
      <c r="C979" s="49" t="n">
        <v>2010</v>
      </c>
      <c r="D979" s="54" t="n">
        <v>17.7</v>
      </c>
      <c r="E979" s="55" t="n">
        <v>6</v>
      </c>
    </row>
    <row r="980" customFormat="false" ht="15" hidden="false" customHeight="false" outlineLevel="0" collapsed="false">
      <c r="A980" s="49" t="n">
        <v>34</v>
      </c>
      <c r="B980" s="49" t="s">
        <v>201</v>
      </c>
      <c r="C980" s="49" t="n">
        <v>2011</v>
      </c>
      <c r="D980" s="54" t="n">
        <v>17.7</v>
      </c>
      <c r="E980" s="55" t="n">
        <v>6</v>
      </c>
    </row>
    <row r="981" customFormat="false" ht="15" hidden="false" customHeight="false" outlineLevel="0" collapsed="false">
      <c r="A981" s="49" t="n">
        <v>34</v>
      </c>
      <c r="B981" s="49" t="s">
        <v>223</v>
      </c>
      <c r="C981" s="49" t="n">
        <v>2011</v>
      </c>
      <c r="D981" s="54" t="n">
        <v>17.7</v>
      </c>
      <c r="E981" s="55" t="n">
        <v>6</v>
      </c>
    </row>
    <row r="982" customFormat="false" ht="15" hidden="false" customHeight="false" outlineLevel="0" collapsed="false">
      <c r="A982" s="49" t="n">
        <v>34</v>
      </c>
      <c r="B982" s="49" t="s">
        <v>200</v>
      </c>
      <c r="C982" s="49" t="n">
        <v>2009</v>
      </c>
      <c r="D982" s="54" t="n">
        <v>17.7</v>
      </c>
      <c r="E982" s="55" t="n">
        <v>6</v>
      </c>
    </row>
    <row r="983" customFormat="false" ht="15" hidden="false" customHeight="false" outlineLevel="0" collapsed="false">
      <c r="A983" s="49" t="n">
        <v>34</v>
      </c>
      <c r="B983" s="49" t="s">
        <v>200</v>
      </c>
      <c r="C983" s="49" t="n">
        <v>2010</v>
      </c>
      <c r="D983" s="54" t="n">
        <v>236.95</v>
      </c>
      <c r="E983" s="55" t="n">
        <v>89</v>
      </c>
    </row>
    <row r="984" customFormat="false" ht="15" hidden="false" customHeight="false" outlineLevel="0" collapsed="false">
      <c r="A984" s="49" t="n">
        <v>34</v>
      </c>
      <c r="B984" s="49" t="s">
        <v>200</v>
      </c>
      <c r="C984" s="49" t="n">
        <v>2011</v>
      </c>
      <c r="D984" s="54" t="n">
        <v>17.7</v>
      </c>
      <c r="E984" s="55" t="n">
        <v>6</v>
      </c>
    </row>
    <row r="985" customFormat="false" ht="15" hidden="false" customHeight="false" outlineLevel="0" collapsed="false">
      <c r="A985" s="49" t="n">
        <v>34</v>
      </c>
      <c r="B985" s="49" t="s">
        <v>222</v>
      </c>
      <c r="C985" s="49" t="n">
        <v>2009</v>
      </c>
      <c r="D985" s="54" t="n">
        <v>70.8</v>
      </c>
      <c r="E985" s="55" t="n">
        <v>24</v>
      </c>
    </row>
    <row r="986" customFormat="false" ht="15" hidden="false" customHeight="false" outlineLevel="0" collapsed="false">
      <c r="A986" s="49" t="n">
        <v>34</v>
      </c>
      <c r="B986" s="49" t="s">
        <v>222</v>
      </c>
      <c r="C986" s="49" t="n">
        <v>2010</v>
      </c>
      <c r="D986" s="54" t="n">
        <v>883.95</v>
      </c>
      <c r="E986" s="55" t="n">
        <v>317</v>
      </c>
    </row>
    <row r="987" customFormat="false" ht="15" hidden="false" customHeight="false" outlineLevel="0" collapsed="false">
      <c r="A987" s="49" t="n">
        <v>34</v>
      </c>
      <c r="B987" s="49" t="s">
        <v>222</v>
      </c>
      <c r="C987" s="49" t="n">
        <v>2011</v>
      </c>
      <c r="D987" s="54" t="n">
        <v>726.6</v>
      </c>
      <c r="E987" s="55" t="n">
        <v>268</v>
      </c>
    </row>
    <row r="988" customFormat="false" ht="15" hidden="false" customHeight="false" outlineLevel="0" collapsed="false">
      <c r="A988" s="49" t="n">
        <v>34</v>
      </c>
      <c r="B988" s="49" t="s">
        <v>191</v>
      </c>
      <c r="C988" s="49" t="n">
        <v>2011</v>
      </c>
      <c r="D988" s="54" t="n">
        <v>53.1</v>
      </c>
      <c r="E988" s="55" t="n">
        <v>18</v>
      </c>
    </row>
    <row r="989" customFormat="false" ht="15" hidden="false" customHeight="false" outlineLevel="0" collapsed="false">
      <c r="A989" s="49" t="n">
        <v>34</v>
      </c>
      <c r="B989" s="49" t="s">
        <v>205</v>
      </c>
      <c r="C989" s="49" t="n">
        <v>2010</v>
      </c>
      <c r="D989" s="54" t="n">
        <v>11.8</v>
      </c>
      <c r="E989" s="55" t="n">
        <v>4</v>
      </c>
    </row>
    <row r="990" customFormat="false" ht="15" hidden="false" customHeight="false" outlineLevel="0" collapsed="false">
      <c r="A990" s="49" t="n">
        <v>34</v>
      </c>
      <c r="B990" s="49" t="s">
        <v>205</v>
      </c>
      <c r="C990" s="49" t="n">
        <v>2011</v>
      </c>
      <c r="D990" s="54" t="n">
        <v>23.6</v>
      </c>
      <c r="E990" s="55" t="n">
        <v>8</v>
      </c>
    </row>
    <row r="991" customFormat="false" ht="15" hidden="false" customHeight="false" outlineLevel="0" collapsed="false">
      <c r="A991" s="49" t="n">
        <v>34</v>
      </c>
      <c r="B991" s="49" t="s">
        <v>206</v>
      </c>
      <c r="C991" s="49" t="n">
        <v>2009</v>
      </c>
      <c r="D991" s="54" t="n">
        <v>14.75</v>
      </c>
      <c r="E991" s="55" t="n">
        <v>5</v>
      </c>
    </row>
    <row r="992" customFormat="false" ht="15" hidden="false" customHeight="false" outlineLevel="0" collapsed="false">
      <c r="A992" s="49" t="n">
        <v>34</v>
      </c>
      <c r="B992" s="49" t="s">
        <v>206</v>
      </c>
      <c r="C992" s="49" t="n">
        <v>2010</v>
      </c>
      <c r="D992" s="54" t="n">
        <v>17.7</v>
      </c>
      <c r="E992" s="55" t="n">
        <v>6</v>
      </c>
    </row>
    <row r="993" customFormat="false" ht="15" hidden="false" customHeight="false" outlineLevel="0" collapsed="false">
      <c r="A993" s="49" t="n">
        <v>34</v>
      </c>
      <c r="B993" s="49" t="s">
        <v>209</v>
      </c>
      <c r="C993" s="49" t="n">
        <v>2010</v>
      </c>
      <c r="D993" s="54" t="n">
        <v>99.3</v>
      </c>
      <c r="E993" s="55" t="n">
        <v>38</v>
      </c>
    </row>
    <row r="994" customFormat="false" ht="15" hidden="false" customHeight="false" outlineLevel="0" collapsed="false">
      <c r="A994" s="49" t="n">
        <v>34</v>
      </c>
      <c r="B994" s="49" t="s">
        <v>192</v>
      </c>
      <c r="C994" s="49" t="n">
        <v>2010</v>
      </c>
      <c r="D994" s="54" t="n">
        <v>35.4</v>
      </c>
      <c r="E994" s="55" t="n">
        <v>12</v>
      </c>
    </row>
    <row r="995" customFormat="false" ht="15" hidden="false" customHeight="false" outlineLevel="0" collapsed="false">
      <c r="A995" s="49" t="n">
        <v>34</v>
      </c>
      <c r="B995" s="49" t="s">
        <v>192</v>
      </c>
      <c r="C995" s="49" t="n">
        <v>2011</v>
      </c>
      <c r="D995" s="54" t="n">
        <v>35.4</v>
      </c>
      <c r="E995" s="55" t="n">
        <v>12</v>
      </c>
    </row>
    <row r="996" customFormat="false" ht="15" hidden="false" customHeight="false" outlineLevel="0" collapsed="false">
      <c r="A996" s="49" t="n">
        <v>34</v>
      </c>
      <c r="B996" s="49" t="s">
        <v>227</v>
      </c>
      <c r="C996" s="49" t="n">
        <v>2011</v>
      </c>
      <c r="D996" s="54" t="n">
        <v>17.7</v>
      </c>
      <c r="E996" s="55" t="n">
        <v>6</v>
      </c>
    </row>
    <row r="997" customFormat="false" ht="15" hidden="false" customHeight="false" outlineLevel="0" collapsed="false">
      <c r="A997" s="49" t="n">
        <v>34</v>
      </c>
      <c r="B997" s="49" t="s">
        <v>218</v>
      </c>
      <c r="C997" s="49" t="n">
        <v>2009</v>
      </c>
      <c r="D997" s="54" t="n">
        <v>35.4</v>
      </c>
      <c r="E997" s="55" t="n">
        <v>12</v>
      </c>
    </row>
    <row r="998" customFormat="false" ht="15" hidden="false" customHeight="false" outlineLevel="0" collapsed="false">
      <c r="A998" s="49" t="n">
        <v>34</v>
      </c>
      <c r="B998" s="49" t="s">
        <v>218</v>
      </c>
      <c r="C998" s="49" t="n">
        <v>2010</v>
      </c>
      <c r="D998" s="54" t="n">
        <v>112.1</v>
      </c>
      <c r="E998" s="55" t="n">
        <v>38</v>
      </c>
    </row>
    <row r="999" customFormat="false" ht="15" hidden="false" customHeight="false" outlineLevel="0" collapsed="false">
      <c r="A999" s="49" t="n">
        <v>34</v>
      </c>
      <c r="B999" s="49" t="s">
        <v>218</v>
      </c>
      <c r="C999" s="49" t="n">
        <v>2011</v>
      </c>
      <c r="D999" s="54" t="n">
        <v>17.7</v>
      </c>
      <c r="E999" s="55" t="n">
        <v>6</v>
      </c>
    </row>
    <row r="1000" customFormat="false" ht="15" hidden="false" customHeight="false" outlineLevel="0" collapsed="false">
      <c r="A1000" s="49" t="n">
        <v>34</v>
      </c>
      <c r="B1000" s="49" t="s">
        <v>193</v>
      </c>
      <c r="C1000" s="49" t="n">
        <v>2010</v>
      </c>
      <c r="D1000" s="54" t="n">
        <v>35.4</v>
      </c>
      <c r="E1000" s="55" t="n">
        <v>12</v>
      </c>
    </row>
    <row r="1001" customFormat="false" ht="15" hidden="false" customHeight="false" outlineLevel="0" collapsed="false">
      <c r="A1001" s="49" t="n">
        <v>34</v>
      </c>
      <c r="B1001" s="49" t="s">
        <v>213</v>
      </c>
      <c r="C1001" s="49" t="n">
        <v>2010</v>
      </c>
      <c r="D1001" s="54" t="n">
        <v>99.3</v>
      </c>
      <c r="E1001" s="55" t="n">
        <v>38</v>
      </c>
    </row>
    <row r="1002" customFormat="false" ht="15" hidden="false" customHeight="false" outlineLevel="0" collapsed="false">
      <c r="A1002" s="49" t="n">
        <v>34</v>
      </c>
      <c r="B1002" s="49" t="s">
        <v>197</v>
      </c>
      <c r="C1002" s="49" t="n">
        <v>2010</v>
      </c>
      <c r="D1002" s="54" t="n">
        <v>17.7</v>
      </c>
      <c r="E1002" s="55" t="n">
        <v>6</v>
      </c>
    </row>
    <row r="1003" customFormat="false" ht="15" hidden="false" customHeight="false" outlineLevel="0" collapsed="false">
      <c r="A1003" s="49" t="n">
        <v>34</v>
      </c>
      <c r="B1003" s="49" t="s">
        <v>215</v>
      </c>
      <c r="C1003" s="49" t="n">
        <v>2010</v>
      </c>
      <c r="D1003" s="54" t="n">
        <v>82.6</v>
      </c>
      <c r="E1003" s="55" t="n">
        <v>28</v>
      </c>
    </row>
    <row r="1004" customFormat="false" ht="15" hidden="false" customHeight="false" outlineLevel="0" collapsed="false">
      <c r="A1004" s="49" t="n">
        <v>34</v>
      </c>
      <c r="B1004" s="49" t="s">
        <v>215</v>
      </c>
      <c r="C1004" s="49" t="n">
        <v>2011</v>
      </c>
      <c r="D1004" s="54" t="n">
        <v>81.6</v>
      </c>
      <c r="E1004" s="55" t="n">
        <v>32</v>
      </c>
    </row>
    <row r="1005" customFormat="false" ht="15" hidden="false" customHeight="false" outlineLevel="0" collapsed="false">
      <c r="A1005" s="49" t="n">
        <v>34</v>
      </c>
      <c r="B1005" s="49" t="s">
        <v>196</v>
      </c>
      <c r="C1005" s="49" t="n">
        <v>2010</v>
      </c>
      <c r="D1005" s="54" t="n">
        <v>59</v>
      </c>
      <c r="E1005" s="55" t="n">
        <v>20</v>
      </c>
    </row>
    <row r="1006" customFormat="false" ht="15" hidden="false" customHeight="false" outlineLevel="0" collapsed="false">
      <c r="A1006" s="49" t="n">
        <v>34</v>
      </c>
      <c r="B1006" s="49" t="s">
        <v>196</v>
      </c>
      <c r="C1006" s="49" t="n">
        <v>2011</v>
      </c>
      <c r="D1006" s="54" t="n">
        <v>61.95</v>
      </c>
      <c r="E1006" s="55" t="n">
        <v>21</v>
      </c>
    </row>
    <row r="1007" customFormat="false" ht="15" hidden="false" customHeight="false" outlineLevel="0" collapsed="false">
      <c r="A1007" s="49" t="n">
        <v>34</v>
      </c>
      <c r="B1007" s="49" t="s">
        <v>198</v>
      </c>
      <c r="C1007" s="49" t="n">
        <v>2010</v>
      </c>
      <c r="D1007" s="54" t="n">
        <v>35.4</v>
      </c>
      <c r="E1007" s="55" t="n">
        <v>12</v>
      </c>
    </row>
    <row r="1008" customFormat="false" ht="15" hidden="false" customHeight="false" outlineLevel="0" collapsed="false">
      <c r="A1008" s="49" t="n">
        <v>34</v>
      </c>
      <c r="B1008" s="49" t="s">
        <v>198</v>
      </c>
      <c r="C1008" s="49" t="n">
        <v>2011</v>
      </c>
      <c r="D1008" s="54" t="n">
        <v>91.8</v>
      </c>
      <c r="E1008" s="55" t="n">
        <v>36</v>
      </c>
    </row>
    <row r="1009" customFormat="false" ht="15" hidden="false" customHeight="false" outlineLevel="0" collapsed="false">
      <c r="A1009" s="49" t="n">
        <v>34</v>
      </c>
      <c r="B1009" s="49" t="s">
        <v>214</v>
      </c>
      <c r="C1009" s="49" t="n">
        <v>2010</v>
      </c>
      <c r="D1009" s="54" t="n">
        <v>17.7</v>
      </c>
      <c r="E1009" s="55" t="n">
        <v>6</v>
      </c>
    </row>
    <row r="1010" customFormat="false" ht="15" hidden="false" customHeight="false" outlineLevel="0" collapsed="false">
      <c r="A1010" s="49" t="n">
        <v>34</v>
      </c>
      <c r="B1010" s="49" t="s">
        <v>189</v>
      </c>
      <c r="C1010" s="49" t="n">
        <v>2009</v>
      </c>
      <c r="D1010" s="54" t="n">
        <v>2734.08</v>
      </c>
      <c r="E1010" s="55" t="n">
        <v>989</v>
      </c>
    </row>
    <row r="1011" customFormat="false" ht="15" hidden="false" customHeight="false" outlineLevel="0" collapsed="false">
      <c r="A1011" s="49" t="n">
        <v>34</v>
      </c>
      <c r="B1011" s="49" t="s">
        <v>189</v>
      </c>
      <c r="C1011" s="49" t="n">
        <v>2010</v>
      </c>
      <c r="D1011" s="54" t="n">
        <v>23658.79</v>
      </c>
      <c r="E1011" s="55" t="n">
        <v>8392</v>
      </c>
    </row>
    <row r="1012" customFormat="false" ht="15" hidden="false" customHeight="false" outlineLevel="0" collapsed="false">
      <c r="A1012" s="49" t="n">
        <v>34</v>
      </c>
      <c r="B1012" s="49" t="s">
        <v>189</v>
      </c>
      <c r="C1012" s="49" t="n">
        <v>2011</v>
      </c>
      <c r="D1012" s="54" t="n">
        <v>19767.52</v>
      </c>
      <c r="E1012" s="55" t="n">
        <v>6660</v>
      </c>
    </row>
    <row r="1013" customFormat="false" ht="15" hidden="false" customHeight="false" outlineLevel="0" collapsed="false">
      <c r="A1013" s="49" t="n">
        <v>34</v>
      </c>
      <c r="B1013" s="49" t="s">
        <v>194</v>
      </c>
      <c r="C1013" s="49" t="n">
        <v>2011</v>
      </c>
      <c r="D1013" s="54" t="n">
        <v>2.95</v>
      </c>
      <c r="E1013" s="55" t="n">
        <v>1</v>
      </c>
    </row>
    <row r="1014" customFormat="false" ht="15" hidden="false" customHeight="false" outlineLevel="0" collapsed="false">
      <c r="A1014" s="49" t="n">
        <v>35</v>
      </c>
      <c r="B1014" s="49" t="s">
        <v>203</v>
      </c>
      <c r="C1014" s="49" t="n">
        <v>2010</v>
      </c>
      <c r="D1014" s="54" t="n">
        <v>39</v>
      </c>
      <c r="E1014" s="55" t="n">
        <v>20</v>
      </c>
    </row>
    <row r="1015" customFormat="false" ht="15" hidden="false" customHeight="false" outlineLevel="0" collapsed="false">
      <c r="A1015" s="49" t="n">
        <v>35</v>
      </c>
      <c r="B1015" s="49" t="s">
        <v>203</v>
      </c>
      <c r="C1015" s="49" t="n">
        <v>2011</v>
      </c>
      <c r="D1015" s="54" t="n">
        <v>358</v>
      </c>
      <c r="E1015" s="55" t="n">
        <v>200</v>
      </c>
    </row>
    <row r="1016" customFormat="false" ht="15" hidden="false" customHeight="false" outlineLevel="0" collapsed="false">
      <c r="A1016" s="49" t="n">
        <v>35</v>
      </c>
      <c r="B1016" s="49" t="s">
        <v>199</v>
      </c>
      <c r="C1016" s="49" t="n">
        <v>2011</v>
      </c>
      <c r="D1016" s="54" t="n">
        <v>20.8</v>
      </c>
      <c r="E1016" s="55" t="n">
        <v>10</v>
      </c>
    </row>
    <row r="1017" customFormat="false" ht="15" hidden="false" customHeight="false" outlineLevel="0" collapsed="false">
      <c r="A1017" s="49" t="n">
        <v>35</v>
      </c>
      <c r="B1017" s="49" t="s">
        <v>201</v>
      </c>
      <c r="C1017" s="49" t="n">
        <v>2010</v>
      </c>
      <c r="D1017" s="54" t="n">
        <v>58.5</v>
      </c>
      <c r="E1017" s="55" t="n">
        <v>30</v>
      </c>
    </row>
    <row r="1018" customFormat="false" ht="15" hidden="false" customHeight="false" outlineLevel="0" collapsed="false">
      <c r="A1018" s="49" t="n">
        <v>35</v>
      </c>
      <c r="B1018" s="49" t="s">
        <v>201</v>
      </c>
      <c r="C1018" s="49" t="n">
        <v>2011</v>
      </c>
      <c r="D1018" s="54" t="n">
        <v>40.3</v>
      </c>
      <c r="E1018" s="55" t="n">
        <v>20</v>
      </c>
    </row>
    <row r="1019" customFormat="false" ht="15" hidden="false" customHeight="false" outlineLevel="0" collapsed="false">
      <c r="A1019" s="49" t="n">
        <v>35</v>
      </c>
      <c r="B1019" s="49" t="s">
        <v>223</v>
      </c>
      <c r="C1019" s="49" t="n">
        <v>2010</v>
      </c>
      <c r="D1019" s="54" t="n">
        <v>349.5</v>
      </c>
      <c r="E1019" s="55" t="n">
        <v>210</v>
      </c>
    </row>
    <row r="1020" customFormat="false" ht="15" hidden="false" customHeight="false" outlineLevel="0" collapsed="false">
      <c r="A1020" s="49" t="n">
        <v>35</v>
      </c>
      <c r="B1020" s="49" t="s">
        <v>223</v>
      </c>
      <c r="C1020" s="49" t="n">
        <v>2011</v>
      </c>
      <c r="D1020" s="54" t="n">
        <v>81.9</v>
      </c>
      <c r="E1020" s="55" t="n">
        <v>40</v>
      </c>
    </row>
    <row r="1021" customFormat="false" ht="15" hidden="false" customHeight="false" outlineLevel="0" collapsed="false">
      <c r="A1021" s="49" t="n">
        <v>35</v>
      </c>
      <c r="B1021" s="49" t="s">
        <v>200</v>
      </c>
      <c r="C1021" s="49" t="n">
        <v>2009</v>
      </c>
      <c r="D1021" s="54" t="n">
        <v>19.5</v>
      </c>
      <c r="E1021" s="55" t="n">
        <v>10</v>
      </c>
    </row>
    <row r="1022" customFormat="false" ht="15" hidden="false" customHeight="false" outlineLevel="0" collapsed="false">
      <c r="A1022" s="49" t="n">
        <v>35</v>
      </c>
      <c r="B1022" s="49" t="s">
        <v>222</v>
      </c>
      <c r="C1022" s="49" t="n">
        <v>2009</v>
      </c>
      <c r="D1022" s="54" t="n">
        <v>19.5</v>
      </c>
      <c r="E1022" s="55" t="n">
        <v>10</v>
      </c>
    </row>
    <row r="1023" customFormat="false" ht="15" hidden="false" customHeight="false" outlineLevel="0" collapsed="false">
      <c r="A1023" s="49" t="n">
        <v>35</v>
      </c>
      <c r="B1023" s="49" t="s">
        <v>222</v>
      </c>
      <c r="C1023" s="49" t="n">
        <v>2010</v>
      </c>
      <c r="D1023" s="54" t="n">
        <v>637.35</v>
      </c>
      <c r="E1023" s="55" t="n">
        <v>373</v>
      </c>
    </row>
    <row r="1024" customFormat="false" ht="15" hidden="false" customHeight="false" outlineLevel="0" collapsed="false">
      <c r="A1024" s="49" t="n">
        <v>35</v>
      </c>
      <c r="B1024" s="49" t="s">
        <v>222</v>
      </c>
      <c r="C1024" s="49" t="n">
        <v>2011</v>
      </c>
      <c r="D1024" s="54" t="n">
        <v>86.84</v>
      </c>
      <c r="E1024" s="55" t="n">
        <v>43</v>
      </c>
    </row>
    <row r="1025" customFormat="false" ht="15" hidden="false" customHeight="false" outlineLevel="0" collapsed="false">
      <c r="A1025" s="49" t="n">
        <v>35</v>
      </c>
      <c r="B1025" s="49" t="s">
        <v>191</v>
      </c>
      <c r="C1025" s="49" t="n">
        <v>2011</v>
      </c>
      <c r="D1025" s="54" t="n">
        <v>40.3</v>
      </c>
      <c r="E1025" s="55" t="n">
        <v>20</v>
      </c>
    </row>
    <row r="1026" customFormat="false" ht="15" hidden="false" customHeight="false" outlineLevel="0" collapsed="false">
      <c r="A1026" s="49" t="n">
        <v>35</v>
      </c>
      <c r="B1026" s="49" t="s">
        <v>205</v>
      </c>
      <c r="C1026" s="49" t="n">
        <v>2010</v>
      </c>
      <c r="D1026" s="54" t="n">
        <v>79.95</v>
      </c>
      <c r="E1026" s="55" t="n">
        <v>41</v>
      </c>
    </row>
    <row r="1027" customFormat="false" ht="15" hidden="false" customHeight="false" outlineLevel="0" collapsed="false">
      <c r="A1027" s="49" t="n">
        <v>35</v>
      </c>
      <c r="B1027" s="49" t="s">
        <v>205</v>
      </c>
      <c r="C1027" s="49" t="n">
        <v>2011</v>
      </c>
      <c r="D1027" s="54" t="n">
        <v>83.2</v>
      </c>
      <c r="E1027" s="55" t="n">
        <v>40</v>
      </c>
    </row>
    <row r="1028" customFormat="false" ht="15" hidden="false" customHeight="false" outlineLevel="0" collapsed="false">
      <c r="A1028" s="49" t="n">
        <v>35</v>
      </c>
      <c r="B1028" s="49" t="s">
        <v>206</v>
      </c>
      <c r="C1028" s="49" t="n">
        <v>2009</v>
      </c>
      <c r="D1028" s="54" t="n">
        <v>19.5</v>
      </c>
      <c r="E1028" s="55" t="n">
        <v>10</v>
      </c>
    </row>
    <row r="1029" customFormat="false" ht="15" hidden="false" customHeight="false" outlineLevel="0" collapsed="false">
      <c r="A1029" s="49" t="n">
        <v>35</v>
      </c>
      <c r="B1029" s="49" t="s">
        <v>206</v>
      </c>
      <c r="C1029" s="49" t="n">
        <v>2010</v>
      </c>
      <c r="D1029" s="54" t="n">
        <v>175.5</v>
      </c>
      <c r="E1029" s="55" t="n">
        <v>90</v>
      </c>
    </row>
    <row r="1030" customFormat="false" ht="15" hidden="false" customHeight="false" outlineLevel="0" collapsed="false">
      <c r="A1030" s="49" t="n">
        <v>35</v>
      </c>
      <c r="B1030" s="49" t="s">
        <v>206</v>
      </c>
      <c r="C1030" s="49" t="n">
        <v>2011</v>
      </c>
      <c r="D1030" s="54" t="n">
        <v>223.6</v>
      </c>
      <c r="E1030" s="55" t="n">
        <v>110</v>
      </c>
    </row>
    <row r="1031" customFormat="false" ht="15" hidden="false" customHeight="false" outlineLevel="0" collapsed="false">
      <c r="A1031" s="49" t="n">
        <v>35</v>
      </c>
      <c r="B1031" s="49" t="s">
        <v>218</v>
      </c>
      <c r="C1031" s="49" t="n">
        <v>2009</v>
      </c>
      <c r="D1031" s="54" t="n">
        <v>1.95</v>
      </c>
      <c r="E1031" s="55" t="n">
        <v>1</v>
      </c>
    </row>
    <row r="1032" customFormat="false" ht="15" hidden="false" customHeight="false" outlineLevel="0" collapsed="false">
      <c r="A1032" s="49" t="n">
        <v>35</v>
      </c>
      <c r="B1032" s="49" t="s">
        <v>218</v>
      </c>
      <c r="C1032" s="49" t="n">
        <v>2010</v>
      </c>
      <c r="D1032" s="54" t="n">
        <v>1378.5</v>
      </c>
      <c r="E1032" s="55" t="n">
        <v>830</v>
      </c>
    </row>
    <row r="1033" customFormat="false" ht="15" hidden="false" customHeight="false" outlineLevel="0" collapsed="false">
      <c r="A1033" s="49" t="n">
        <v>35</v>
      </c>
      <c r="B1033" s="49" t="s">
        <v>218</v>
      </c>
      <c r="C1033" s="49" t="n">
        <v>2011</v>
      </c>
      <c r="D1033" s="54" t="n">
        <v>688</v>
      </c>
      <c r="E1033" s="55" t="n">
        <v>400</v>
      </c>
    </row>
    <row r="1034" customFormat="false" ht="15" hidden="false" customHeight="false" outlineLevel="0" collapsed="false">
      <c r="A1034" s="49" t="n">
        <v>35</v>
      </c>
      <c r="B1034" s="49" t="s">
        <v>213</v>
      </c>
      <c r="C1034" s="49" t="n">
        <v>2011</v>
      </c>
      <c r="D1034" s="54" t="n">
        <v>37.44</v>
      </c>
      <c r="E1034" s="55" t="n">
        <v>18</v>
      </c>
    </row>
    <row r="1035" customFormat="false" ht="15" hidden="false" customHeight="false" outlineLevel="0" collapsed="false">
      <c r="A1035" s="49" t="n">
        <v>35</v>
      </c>
      <c r="B1035" s="49" t="s">
        <v>197</v>
      </c>
      <c r="C1035" s="49" t="n">
        <v>2009</v>
      </c>
      <c r="D1035" s="54" t="n">
        <v>78</v>
      </c>
      <c r="E1035" s="55" t="n">
        <v>40</v>
      </c>
    </row>
    <row r="1036" customFormat="false" ht="15" hidden="false" customHeight="false" outlineLevel="0" collapsed="false">
      <c r="A1036" s="49" t="n">
        <v>35</v>
      </c>
      <c r="B1036" s="49" t="s">
        <v>197</v>
      </c>
      <c r="C1036" s="49" t="n">
        <v>2010</v>
      </c>
      <c r="D1036" s="54" t="n">
        <v>97.5</v>
      </c>
      <c r="E1036" s="55" t="n">
        <v>50</v>
      </c>
    </row>
    <row r="1037" customFormat="false" ht="15" hidden="false" customHeight="false" outlineLevel="0" collapsed="false">
      <c r="A1037" s="49" t="n">
        <v>35</v>
      </c>
      <c r="B1037" s="49" t="s">
        <v>197</v>
      </c>
      <c r="C1037" s="49" t="n">
        <v>2011</v>
      </c>
      <c r="D1037" s="54" t="n">
        <v>244.4</v>
      </c>
      <c r="E1037" s="55" t="n">
        <v>120</v>
      </c>
    </row>
    <row r="1038" customFormat="false" ht="15" hidden="false" customHeight="false" outlineLevel="0" collapsed="false">
      <c r="A1038" s="49" t="n">
        <v>35</v>
      </c>
      <c r="B1038" s="49" t="s">
        <v>215</v>
      </c>
      <c r="C1038" s="49" t="n">
        <v>2010</v>
      </c>
      <c r="D1038" s="54" t="n">
        <v>39</v>
      </c>
      <c r="E1038" s="55" t="n">
        <v>20</v>
      </c>
    </row>
    <row r="1039" customFormat="false" ht="15" hidden="false" customHeight="false" outlineLevel="0" collapsed="false">
      <c r="A1039" s="49" t="n">
        <v>35</v>
      </c>
      <c r="B1039" s="49" t="s">
        <v>215</v>
      </c>
      <c r="C1039" s="49" t="n">
        <v>2011</v>
      </c>
      <c r="D1039" s="54" t="n">
        <v>20.8</v>
      </c>
      <c r="E1039" s="55" t="n">
        <v>10</v>
      </c>
    </row>
    <row r="1040" customFormat="false" ht="15" hidden="false" customHeight="false" outlineLevel="0" collapsed="false">
      <c r="A1040" s="49" t="n">
        <v>35</v>
      </c>
      <c r="B1040" s="49" t="s">
        <v>196</v>
      </c>
      <c r="C1040" s="49" t="n">
        <v>2009</v>
      </c>
      <c r="D1040" s="54" t="n">
        <v>39</v>
      </c>
      <c r="E1040" s="55" t="n">
        <v>20</v>
      </c>
    </row>
    <row r="1041" customFormat="false" ht="15" hidden="false" customHeight="false" outlineLevel="0" collapsed="false">
      <c r="A1041" s="49" t="n">
        <v>35</v>
      </c>
      <c r="B1041" s="49" t="s">
        <v>196</v>
      </c>
      <c r="C1041" s="49" t="n">
        <v>2011</v>
      </c>
      <c r="D1041" s="54" t="n">
        <v>60.58</v>
      </c>
      <c r="E1041" s="55" t="n">
        <v>31</v>
      </c>
    </row>
    <row r="1042" customFormat="false" ht="15" hidden="false" customHeight="false" outlineLevel="0" collapsed="false">
      <c r="A1042" s="49" t="n">
        <v>35</v>
      </c>
      <c r="B1042" s="49" t="s">
        <v>189</v>
      </c>
      <c r="C1042" s="49" t="n">
        <v>2009</v>
      </c>
      <c r="D1042" s="54" t="n">
        <v>1186.9</v>
      </c>
      <c r="E1042" s="55" t="n">
        <v>639</v>
      </c>
    </row>
    <row r="1043" customFormat="false" ht="15" hidden="false" customHeight="false" outlineLevel="0" collapsed="false">
      <c r="A1043" s="49" t="n">
        <v>35</v>
      </c>
      <c r="B1043" s="49" t="s">
        <v>189</v>
      </c>
      <c r="C1043" s="49" t="n">
        <v>2010</v>
      </c>
      <c r="D1043" s="54" t="n">
        <v>23280.47</v>
      </c>
      <c r="E1043" s="55" t="n">
        <v>12707</v>
      </c>
    </row>
    <row r="1044" customFormat="false" ht="15" hidden="false" customHeight="false" outlineLevel="0" collapsed="false">
      <c r="A1044" s="49" t="n">
        <v>35</v>
      </c>
      <c r="B1044" s="49" t="s">
        <v>189</v>
      </c>
      <c r="C1044" s="49" t="n">
        <v>2011</v>
      </c>
      <c r="D1044" s="54" t="n">
        <v>19682.24</v>
      </c>
      <c r="E1044" s="55" t="n">
        <v>9173</v>
      </c>
    </row>
    <row r="1045" customFormat="false" ht="15" hidden="false" customHeight="false" outlineLevel="0" collapsed="false">
      <c r="A1045" s="49" t="n">
        <v>36</v>
      </c>
      <c r="B1045" s="49" t="s">
        <v>203</v>
      </c>
      <c r="C1045" s="49" t="n">
        <v>2009</v>
      </c>
      <c r="D1045" s="54" t="n">
        <v>0</v>
      </c>
      <c r="E1045" s="55" t="n">
        <v>0</v>
      </c>
    </row>
    <row r="1046" customFormat="false" ht="15" hidden="false" customHeight="false" outlineLevel="0" collapsed="false">
      <c r="A1046" s="49" t="n">
        <v>36</v>
      </c>
      <c r="B1046" s="49" t="s">
        <v>203</v>
      </c>
      <c r="C1046" s="49" t="n">
        <v>2010</v>
      </c>
      <c r="D1046" s="54" t="n">
        <v>106.2</v>
      </c>
      <c r="E1046" s="55" t="n">
        <v>36</v>
      </c>
    </row>
    <row r="1047" customFormat="false" ht="15" hidden="false" customHeight="false" outlineLevel="0" collapsed="false">
      <c r="A1047" s="49" t="n">
        <v>36</v>
      </c>
      <c r="B1047" s="49" t="s">
        <v>203</v>
      </c>
      <c r="C1047" s="49" t="n">
        <v>2011</v>
      </c>
      <c r="D1047" s="54" t="n">
        <v>549.6</v>
      </c>
      <c r="E1047" s="55" t="n">
        <v>208</v>
      </c>
    </row>
    <row r="1048" customFormat="false" ht="15" hidden="false" customHeight="false" outlineLevel="0" collapsed="false">
      <c r="A1048" s="49" t="n">
        <v>36</v>
      </c>
      <c r="B1048" s="49" t="s">
        <v>201</v>
      </c>
      <c r="C1048" s="49" t="n">
        <v>2010</v>
      </c>
      <c r="D1048" s="54" t="n">
        <v>70.8</v>
      </c>
      <c r="E1048" s="55" t="n">
        <v>24</v>
      </c>
    </row>
    <row r="1049" customFormat="false" ht="15" hidden="false" customHeight="false" outlineLevel="0" collapsed="false">
      <c r="A1049" s="49" t="n">
        <v>36</v>
      </c>
      <c r="B1049" s="49" t="s">
        <v>201</v>
      </c>
      <c r="C1049" s="49" t="n">
        <v>2011</v>
      </c>
      <c r="D1049" s="54" t="n">
        <v>53.1</v>
      </c>
      <c r="E1049" s="55" t="n">
        <v>18</v>
      </c>
    </row>
    <row r="1050" customFormat="false" ht="15" hidden="false" customHeight="false" outlineLevel="0" collapsed="false">
      <c r="A1050" s="49" t="n">
        <v>36</v>
      </c>
      <c r="B1050" s="49" t="s">
        <v>226</v>
      </c>
      <c r="C1050" s="49" t="n">
        <v>2010</v>
      </c>
      <c r="D1050" s="54" t="n">
        <v>17.7</v>
      </c>
      <c r="E1050" s="55" t="n">
        <v>6</v>
      </c>
    </row>
    <row r="1051" customFormat="false" ht="15" hidden="false" customHeight="false" outlineLevel="0" collapsed="false">
      <c r="A1051" s="49" t="n">
        <v>36</v>
      </c>
      <c r="B1051" s="49" t="s">
        <v>223</v>
      </c>
      <c r="C1051" s="49" t="n">
        <v>2010</v>
      </c>
      <c r="D1051" s="54" t="n">
        <v>0</v>
      </c>
      <c r="E1051" s="55" t="n">
        <v>0</v>
      </c>
    </row>
    <row r="1052" customFormat="false" ht="15" hidden="false" customHeight="false" outlineLevel="0" collapsed="false">
      <c r="A1052" s="49" t="n">
        <v>36</v>
      </c>
      <c r="B1052" s="49" t="s">
        <v>223</v>
      </c>
      <c r="C1052" s="49" t="n">
        <v>2011</v>
      </c>
      <c r="D1052" s="54" t="n">
        <v>70.8</v>
      </c>
      <c r="E1052" s="55" t="n">
        <v>24</v>
      </c>
    </row>
    <row r="1053" customFormat="false" ht="15" hidden="false" customHeight="false" outlineLevel="0" collapsed="false">
      <c r="A1053" s="49" t="n">
        <v>36</v>
      </c>
      <c r="B1053" s="49" t="s">
        <v>200</v>
      </c>
      <c r="C1053" s="49" t="n">
        <v>2009</v>
      </c>
      <c r="D1053" s="54" t="n">
        <v>17.7</v>
      </c>
      <c r="E1053" s="55" t="n">
        <v>6</v>
      </c>
    </row>
    <row r="1054" customFormat="false" ht="15" hidden="false" customHeight="false" outlineLevel="0" collapsed="false">
      <c r="A1054" s="49" t="n">
        <v>36</v>
      </c>
      <c r="B1054" s="49" t="s">
        <v>200</v>
      </c>
      <c r="C1054" s="49" t="n">
        <v>2010</v>
      </c>
      <c r="D1054" s="54" t="n">
        <v>17.7</v>
      </c>
      <c r="E1054" s="55" t="n">
        <v>6</v>
      </c>
    </row>
    <row r="1055" customFormat="false" ht="15" hidden="false" customHeight="false" outlineLevel="0" collapsed="false">
      <c r="A1055" s="49" t="n">
        <v>36</v>
      </c>
      <c r="B1055" s="49" t="s">
        <v>202</v>
      </c>
      <c r="C1055" s="49" t="n">
        <v>2010</v>
      </c>
      <c r="D1055" s="54" t="n">
        <v>17.7</v>
      </c>
      <c r="E1055" s="55" t="n">
        <v>6</v>
      </c>
    </row>
    <row r="1056" customFormat="false" ht="15" hidden="false" customHeight="false" outlineLevel="0" collapsed="false">
      <c r="A1056" s="49" t="n">
        <v>36</v>
      </c>
      <c r="B1056" s="49" t="s">
        <v>222</v>
      </c>
      <c r="C1056" s="49" t="n">
        <v>2010</v>
      </c>
      <c r="D1056" s="54" t="n">
        <v>815.55</v>
      </c>
      <c r="E1056" s="55" t="n">
        <v>309</v>
      </c>
    </row>
    <row r="1057" customFormat="false" ht="15" hidden="false" customHeight="false" outlineLevel="0" collapsed="false">
      <c r="A1057" s="49" t="n">
        <v>36</v>
      </c>
      <c r="B1057" s="49" t="s">
        <v>222</v>
      </c>
      <c r="C1057" s="49" t="n">
        <v>2011</v>
      </c>
      <c r="D1057" s="54" t="n">
        <v>319.05</v>
      </c>
      <c r="E1057" s="55" t="n">
        <v>119</v>
      </c>
    </row>
    <row r="1058" customFormat="false" ht="15" hidden="false" customHeight="false" outlineLevel="0" collapsed="false">
      <c r="A1058" s="49" t="n">
        <v>36</v>
      </c>
      <c r="B1058" s="49" t="s">
        <v>205</v>
      </c>
      <c r="C1058" s="49" t="n">
        <v>2009</v>
      </c>
      <c r="D1058" s="54" t="n">
        <v>70.8</v>
      </c>
      <c r="E1058" s="55" t="n">
        <v>24</v>
      </c>
    </row>
    <row r="1059" customFormat="false" ht="15" hidden="false" customHeight="false" outlineLevel="0" collapsed="false">
      <c r="A1059" s="49" t="n">
        <v>36</v>
      </c>
      <c r="B1059" s="49" t="s">
        <v>205</v>
      </c>
      <c r="C1059" s="49" t="n">
        <v>2010</v>
      </c>
      <c r="D1059" s="54" t="n">
        <v>1542.9</v>
      </c>
      <c r="E1059" s="55" t="n">
        <v>582</v>
      </c>
    </row>
    <row r="1060" customFormat="false" ht="15" hidden="false" customHeight="false" outlineLevel="0" collapsed="false">
      <c r="A1060" s="49" t="n">
        <v>36</v>
      </c>
      <c r="B1060" s="49" t="s">
        <v>205</v>
      </c>
      <c r="C1060" s="49" t="n">
        <v>2011</v>
      </c>
      <c r="D1060" s="54" t="n">
        <v>1322.95</v>
      </c>
      <c r="E1060" s="55" t="n">
        <v>481</v>
      </c>
    </row>
    <row r="1061" customFormat="false" ht="15" hidden="false" customHeight="false" outlineLevel="0" collapsed="false">
      <c r="A1061" s="49" t="n">
        <v>36</v>
      </c>
      <c r="B1061" s="49" t="s">
        <v>206</v>
      </c>
      <c r="C1061" s="49" t="n">
        <v>2009</v>
      </c>
      <c r="D1061" s="54" t="n">
        <v>35.4</v>
      </c>
      <c r="E1061" s="55" t="n">
        <v>12</v>
      </c>
    </row>
    <row r="1062" customFormat="false" ht="15" hidden="false" customHeight="false" outlineLevel="0" collapsed="false">
      <c r="A1062" s="49" t="n">
        <v>36</v>
      </c>
      <c r="B1062" s="49" t="s">
        <v>206</v>
      </c>
      <c r="C1062" s="49" t="n">
        <v>2010</v>
      </c>
      <c r="D1062" s="54" t="n">
        <v>647.75</v>
      </c>
      <c r="E1062" s="55" t="n">
        <v>225</v>
      </c>
    </row>
    <row r="1063" customFormat="false" ht="15" hidden="false" customHeight="false" outlineLevel="0" collapsed="false">
      <c r="A1063" s="49" t="n">
        <v>36</v>
      </c>
      <c r="B1063" s="49" t="s">
        <v>206</v>
      </c>
      <c r="C1063" s="49" t="n">
        <v>2011</v>
      </c>
      <c r="D1063" s="54" t="n">
        <v>286.15</v>
      </c>
      <c r="E1063" s="55" t="n">
        <v>97</v>
      </c>
    </row>
    <row r="1064" customFormat="false" ht="15" hidden="false" customHeight="false" outlineLevel="0" collapsed="false">
      <c r="A1064" s="49" t="n">
        <v>36</v>
      </c>
      <c r="B1064" s="49" t="s">
        <v>211</v>
      </c>
      <c r="C1064" s="49" t="n">
        <v>2011</v>
      </c>
      <c r="D1064" s="54" t="n">
        <v>17.7</v>
      </c>
      <c r="E1064" s="55" t="n">
        <v>6</v>
      </c>
    </row>
    <row r="1065" customFormat="false" ht="15" hidden="false" customHeight="false" outlineLevel="0" collapsed="false">
      <c r="A1065" s="49" t="n">
        <v>36</v>
      </c>
      <c r="B1065" s="49" t="s">
        <v>217</v>
      </c>
      <c r="C1065" s="49" t="n">
        <v>2011</v>
      </c>
      <c r="D1065" s="54" t="n">
        <v>204</v>
      </c>
      <c r="E1065" s="55" t="n">
        <v>80</v>
      </c>
    </row>
    <row r="1066" customFormat="false" ht="15" hidden="false" customHeight="false" outlineLevel="0" collapsed="false">
      <c r="A1066" s="49" t="n">
        <v>36</v>
      </c>
      <c r="B1066" s="49" t="s">
        <v>218</v>
      </c>
      <c r="C1066" s="49" t="n">
        <v>2009</v>
      </c>
      <c r="D1066" s="54" t="n">
        <v>2.95</v>
      </c>
      <c r="E1066" s="55" t="n">
        <v>1</v>
      </c>
    </row>
    <row r="1067" customFormat="false" ht="15" hidden="false" customHeight="false" outlineLevel="0" collapsed="false">
      <c r="A1067" s="49" t="n">
        <v>36</v>
      </c>
      <c r="B1067" s="49" t="s">
        <v>218</v>
      </c>
      <c r="C1067" s="49" t="n">
        <v>2010</v>
      </c>
      <c r="D1067" s="54" t="n">
        <v>882.5</v>
      </c>
      <c r="E1067" s="55" t="n">
        <v>310</v>
      </c>
    </row>
    <row r="1068" customFormat="false" ht="15" hidden="false" customHeight="false" outlineLevel="0" collapsed="false">
      <c r="A1068" s="49" t="n">
        <v>36</v>
      </c>
      <c r="B1068" s="49" t="s">
        <v>218</v>
      </c>
      <c r="C1068" s="49" t="n">
        <v>2011</v>
      </c>
      <c r="D1068" s="54" t="n">
        <v>204</v>
      </c>
      <c r="E1068" s="55" t="n">
        <v>80</v>
      </c>
    </row>
    <row r="1069" customFormat="false" ht="15" hidden="false" customHeight="false" outlineLevel="0" collapsed="false">
      <c r="A1069" s="49" t="n">
        <v>36</v>
      </c>
      <c r="B1069" s="49" t="s">
        <v>193</v>
      </c>
      <c r="C1069" s="49" t="n">
        <v>2011</v>
      </c>
      <c r="D1069" s="54" t="n">
        <v>102</v>
      </c>
      <c r="E1069" s="55" t="n">
        <v>40</v>
      </c>
    </row>
    <row r="1070" customFormat="false" ht="15" hidden="false" customHeight="false" outlineLevel="0" collapsed="false">
      <c r="A1070" s="49" t="n">
        <v>36</v>
      </c>
      <c r="B1070" s="49" t="s">
        <v>204</v>
      </c>
      <c r="C1070" s="49" t="n">
        <v>2010</v>
      </c>
      <c r="D1070" s="54" t="n">
        <v>17.7</v>
      </c>
      <c r="E1070" s="55" t="n">
        <v>6</v>
      </c>
    </row>
    <row r="1071" customFormat="false" ht="15" hidden="false" customHeight="false" outlineLevel="0" collapsed="false">
      <c r="A1071" s="49" t="n">
        <v>36</v>
      </c>
      <c r="B1071" s="49" t="s">
        <v>215</v>
      </c>
      <c r="C1071" s="49" t="n">
        <v>2011</v>
      </c>
      <c r="D1071" s="54" t="n">
        <v>35.4</v>
      </c>
      <c r="E1071" s="55" t="n">
        <v>12</v>
      </c>
    </row>
    <row r="1072" customFormat="false" ht="15" hidden="false" customHeight="false" outlineLevel="0" collapsed="false">
      <c r="A1072" s="49" t="n">
        <v>36</v>
      </c>
      <c r="B1072" s="49" t="s">
        <v>196</v>
      </c>
      <c r="C1072" s="49" t="n">
        <v>2010</v>
      </c>
      <c r="D1072" s="54" t="n">
        <v>32.45</v>
      </c>
      <c r="E1072" s="55" t="n">
        <v>11</v>
      </c>
    </row>
    <row r="1073" customFormat="false" ht="15" hidden="false" customHeight="false" outlineLevel="0" collapsed="false">
      <c r="A1073" s="49" t="n">
        <v>36</v>
      </c>
      <c r="B1073" s="49" t="s">
        <v>196</v>
      </c>
      <c r="C1073" s="49" t="n">
        <v>2011</v>
      </c>
      <c r="D1073" s="54" t="n">
        <v>120.95</v>
      </c>
      <c r="E1073" s="55" t="n">
        <v>41</v>
      </c>
    </row>
    <row r="1074" customFormat="false" ht="15" hidden="false" customHeight="false" outlineLevel="0" collapsed="false">
      <c r="A1074" s="49" t="n">
        <v>36</v>
      </c>
      <c r="B1074" s="49" t="s">
        <v>210</v>
      </c>
      <c r="C1074" s="49" t="n">
        <v>2010</v>
      </c>
      <c r="D1074" s="54" t="n">
        <v>123.9</v>
      </c>
      <c r="E1074" s="55" t="n">
        <v>42</v>
      </c>
    </row>
    <row r="1075" customFormat="false" ht="15" hidden="false" customHeight="false" outlineLevel="0" collapsed="false">
      <c r="A1075" s="49" t="n">
        <v>36</v>
      </c>
      <c r="B1075" s="49" t="s">
        <v>210</v>
      </c>
      <c r="C1075" s="49" t="n">
        <v>2011</v>
      </c>
      <c r="D1075" s="54" t="n">
        <v>106.2</v>
      </c>
      <c r="E1075" s="55" t="n">
        <v>36</v>
      </c>
    </row>
    <row r="1076" customFormat="false" ht="15" hidden="false" customHeight="false" outlineLevel="0" collapsed="false">
      <c r="A1076" s="49" t="n">
        <v>36</v>
      </c>
      <c r="B1076" s="49" t="s">
        <v>198</v>
      </c>
      <c r="C1076" s="49" t="n">
        <v>2010</v>
      </c>
      <c r="D1076" s="54" t="n">
        <v>53.1</v>
      </c>
      <c r="E1076" s="55" t="n">
        <v>18</v>
      </c>
    </row>
    <row r="1077" customFormat="false" ht="15" hidden="false" customHeight="false" outlineLevel="0" collapsed="false">
      <c r="A1077" s="49" t="n">
        <v>36</v>
      </c>
      <c r="B1077" s="49" t="s">
        <v>198</v>
      </c>
      <c r="C1077" s="49" t="n">
        <v>2011</v>
      </c>
      <c r="D1077" s="54" t="n">
        <v>177</v>
      </c>
      <c r="E1077" s="55" t="n">
        <v>60</v>
      </c>
    </row>
    <row r="1078" customFormat="false" ht="15" hidden="false" customHeight="false" outlineLevel="0" collapsed="false">
      <c r="A1078" s="49" t="n">
        <v>36</v>
      </c>
      <c r="B1078" s="49" t="s">
        <v>207</v>
      </c>
      <c r="C1078" s="49" t="n">
        <v>2010</v>
      </c>
      <c r="D1078" s="54" t="n">
        <v>17.7</v>
      </c>
      <c r="E1078" s="55" t="n">
        <v>6</v>
      </c>
    </row>
    <row r="1079" customFormat="false" ht="15" hidden="false" customHeight="false" outlineLevel="0" collapsed="false">
      <c r="A1079" s="49" t="n">
        <v>36</v>
      </c>
      <c r="B1079" s="49" t="s">
        <v>207</v>
      </c>
      <c r="C1079" s="49" t="n">
        <v>2011</v>
      </c>
      <c r="D1079" s="54" t="n">
        <v>0</v>
      </c>
      <c r="E1079" s="55" t="n">
        <v>0</v>
      </c>
    </row>
    <row r="1080" customFormat="false" ht="15" hidden="false" customHeight="false" outlineLevel="0" collapsed="false">
      <c r="A1080" s="49" t="n">
        <v>36</v>
      </c>
      <c r="B1080" s="49" t="s">
        <v>189</v>
      </c>
      <c r="C1080" s="49" t="n">
        <v>2009</v>
      </c>
      <c r="D1080" s="54" t="n">
        <v>462.6</v>
      </c>
      <c r="E1080" s="55" t="n">
        <v>157</v>
      </c>
    </row>
    <row r="1081" customFormat="false" ht="15" hidden="false" customHeight="false" outlineLevel="0" collapsed="false">
      <c r="A1081" s="49" t="n">
        <v>36</v>
      </c>
      <c r="B1081" s="49" t="s">
        <v>189</v>
      </c>
      <c r="C1081" s="49" t="n">
        <v>2010</v>
      </c>
      <c r="D1081" s="54" t="n">
        <v>22057.98</v>
      </c>
      <c r="E1081" s="55" t="n">
        <v>7067</v>
      </c>
    </row>
    <row r="1082" customFormat="false" ht="15" hidden="false" customHeight="false" outlineLevel="0" collapsed="false">
      <c r="A1082" s="49" t="n">
        <v>36</v>
      </c>
      <c r="B1082" s="49" t="s">
        <v>189</v>
      </c>
      <c r="C1082" s="49" t="n">
        <v>2011</v>
      </c>
      <c r="D1082" s="54" t="n">
        <v>18561.77</v>
      </c>
      <c r="E1082" s="55" t="n">
        <v>6045</v>
      </c>
    </row>
    <row r="1083" customFormat="false" ht="15" hidden="false" customHeight="false" outlineLevel="0" collapsed="false">
      <c r="A1083" s="49" t="n">
        <v>37</v>
      </c>
      <c r="B1083" s="49" t="s">
        <v>201</v>
      </c>
      <c r="C1083" s="49" t="n">
        <v>2010</v>
      </c>
      <c r="D1083" s="54" t="n">
        <v>31.6</v>
      </c>
      <c r="E1083" s="55" t="n">
        <v>8</v>
      </c>
    </row>
    <row r="1084" customFormat="false" ht="15" hidden="false" customHeight="false" outlineLevel="0" collapsed="false">
      <c r="A1084" s="49" t="n">
        <v>37</v>
      </c>
      <c r="B1084" s="49" t="s">
        <v>200</v>
      </c>
      <c r="C1084" s="49" t="n">
        <v>2010</v>
      </c>
      <c r="D1084" s="54" t="n">
        <v>15.8</v>
      </c>
      <c r="E1084" s="55" t="n">
        <v>4</v>
      </c>
    </row>
    <row r="1085" customFormat="false" ht="15" hidden="false" customHeight="false" outlineLevel="0" collapsed="false">
      <c r="A1085" s="49" t="n">
        <v>37</v>
      </c>
      <c r="B1085" s="49" t="s">
        <v>200</v>
      </c>
      <c r="C1085" s="49" t="n">
        <v>2011</v>
      </c>
      <c r="D1085" s="54" t="n">
        <v>47.4</v>
      </c>
      <c r="E1085" s="55" t="n">
        <v>12</v>
      </c>
    </row>
    <row r="1086" customFormat="false" ht="15" hidden="false" customHeight="false" outlineLevel="0" collapsed="false">
      <c r="A1086" s="49" t="n">
        <v>37</v>
      </c>
      <c r="B1086" s="49" t="s">
        <v>222</v>
      </c>
      <c r="C1086" s="49" t="n">
        <v>2010</v>
      </c>
      <c r="D1086" s="54" t="n">
        <v>390.64</v>
      </c>
      <c r="E1086" s="55" t="n">
        <v>104</v>
      </c>
    </row>
    <row r="1087" customFormat="false" ht="15" hidden="false" customHeight="false" outlineLevel="0" collapsed="false">
      <c r="A1087" s="49" t="n">
        <v>37</v>
      </c>
      <c r="B1087" s="49" t="s">
        <v>222</v>
      </c>
      <c r="C1087" s="49" t="n">
        <v>2011</v>
      </c>
      <c r="D1087" s="54" t="n">
        <v>79</v>
      </c>
      <c r="E1087" s="55" t="n">
        <v>20</v>
      </c>
    </row>
    <row r="1088" customFormat="false" ht="15" hidden="false" customHeight="false" outlineLevel="0" collapsed="false">
      <c r="A1088" s="49" t="n">
        <v>37</v>
      </c>
      <c r="B1088" s="49" t="s">
        <v>205</v>
      </c>
      <c r="C1088" s="49" t="n">
        <v>2009</v>
      </c>
      <c r="D1088" s="54" t="n">
        <v>31.6</v>
      </c>
      <c r="E1088" s="55" t="n">
        <v>8</v>
      </c>
    </row>
    <row r="1089" customFormat="false" ht="15" hidden="false" customHeight="false" outlineLevel="0" collapsed="false">
      <c r="A1089" s="49" t="n">
        <v>37</v>
      </c>
      <c r="B1089" s="49" t="s">
        <v>205</v>
      </c>
      <c r="C1089" s="49" t="n">
        <v>2010</v>
      </c>
      <c r="D1089" s="54" t="n">
        <v>3.95</v>
      </c>
      <c r="E1089" s="55" t="n">
        <v>1</v>
      </c>
    </row>
    <row r="1090" customFormat="false" ht="15" hidden="false" customHeight="false" outlineLevel="0" collapsed="false">
      <c r="A1090" s="49" t="n">
        <v>37</v>
      </c>
      <c r="B1090" s="49" t="s">
        <v>205</v>
      </c>
      <c r="C1090" s="49" t="n">
        <v>2011</v>
      </c>
      <c r="D1090" s="54" t="n">
        <v>31.6</v>
      </c>
      <c r="E1090" s="55" t="n">
        <v>8</v>
      </c>
    </row>
    <row r="1091" customFormat="false" ht="15" hidden="false" customHeight="false" outlineLevel="0" collapsed="false">
      <c r="A1091" s="49" t="n">
        <v>37</v>
      </c>
      <c r="B1091" s="49" t="s">
        <v>206</v>
      </c>
      <c r="C1091" s="49" t="n">
        <v>2009</v>
      </c>
      <c r="D1091" s="54" t="n">
        <v>15.8</v>
      </c>
      <c r="E1091" s="55" t="n">
        <v>4</v>
      </c>
    </row>
    <row r="1092" customFormat="false" ht="15" hidden="false" customHeight="false" outlineLevel="0" collapsed="false">
      <c r="A1092" s="49" t="n">
        <v>37</v>
      </c>
      <c r="B1092" s="49" t="s">
        <v>206</v>
      </c>
      <c r="C1092" s="49" t="n">
        <v>2010</v>
      </c>
      <c r="D1092" s="54" t="n">
        <v>47.4</v>
      </c>
      <c r="E1092" s="55" t="n">
        <v>12</v>
      </c>
    </row>
    <row r="1093" customFormat="false" ht="15" hidden="false" customHeight="false" outlineLevel="0" collapsed="false">
      <c r="A1093" s="49" t="n">
        <v>37</v>
      </c>
      <c r="B1093" s="49" t="s">
        <v>206</v>
      </c>
      <c r="C1093" s="49" t="n">
        <v>2011</v>
      </c>
      <c r="D1093" s="54" t="n">
        <v>110.6</v>
      </c>
      <c r="E1093" s="55" t="n">
        <v>28</v>
      </c>
    </row>
    <row r="1094" customFormat="false" ht="15" hidden="false" customHeight="false" outlineLevel="0" collapsed="false">
      <c r="A1094" s="49" t="n">
        <v>37</v>
      </c>
      <c r="B1094" s="49" t="s">
        <v>209</v>
      </c>
      <c r="C1094" s="49" t="n">
        <v>2010</v>
      </c>
      <c r="D1094" s="54" t="n">
        <v>31.6</v>
      </c>
      <c r="E1094" s="55" t="n">
        <v>8</v>
      </c>
    </row>
    <row r="1095" customFormat="false" ht="15" hidden="false" customHeight="false" outlineLevel="0" collapsed="false">
      <c r="A1095" s="49" t="n">
        <v>37</v>
      </c>
      <c r="B1095" s="49" t="s">
        <v>192</v>
      </c>
      <c r="C1095" s="49" t="n">
        <v>2011</v>
      </c>
      <c r="D1095" s="54" t="n">
        <v>15.8</v>
      </c>
      <c r="E1095" s="55" t="n">
        <v>4</v>
      </c>
    </row>
    <row r="1096" customFormat="false" ht="15" hidden="false" customHeight="false" outlineLevel="0" collapsed="false">
      <c r="A1096" s="49" t="n">
        <v>37</v>
      </c>
      <c r="B1096" s="49" t="s">
        <v>218</v>
      </c>
      <c r="C1096" s="49" t="n">
        <v>2010</v>
      </c>
      <c r="D1096" s="54" t="n">
        <v>169.44</v>
      </c>
      <c r="E1096" s="55" t="n">
        <v>48</v>
      </c>
    </row>
    <row r="1097" customFormat="false" ht="15" hidden="false" customHeight="false" outlineLevel="0" collapsed="false">
      <c r="A1097" s="49" t="n">
        <v>37</v>
      </c>
      <c r="B1097" s="49" t="s">
        <v>197</v>
      </c>
      <c r="C1097" s="49" t="n">
        <v>2010</v>
      </c>
      <c r="D1097" s="54" t="n">
        <v>31.6</v>
      </c>
      <c r="E1097" s="55" t="n">
        <v>8</v>
      </c>
    </row>
    <row r="1098" customFormat="false" ht="15" hidden="false" customHeight="false" outlineLevel="0" collapsed="false">
      <c r="A1098" s="49" t="n">
        <v>37</v>
      </c>
      <c r="B1098" s="49" t="s">
        <v>196</v>
      </c>
      <c r="C1098" s="49" t="n">
        <v>2011</v>
      </c>
      <c r="D1098" s="54" t="n">
        <v>47.4</v>
      </c>
      <c r="E1098" s="55" t="n">
        <v>12</v>
      </c>
    </row>
    <row r="1099" customFormat="false" ht="15" hidden="false" customHeight="false" outlineLevel="0" collapsed="false">
      <c r="A1099" s="49" t="n">
        <v>37</v>
      </c>
      <c r="B1099" s="49" t="s">
        <v>198</v>
      </c>
      <c r="C1099" s="49" t="n">
        <v>2010</v>
      </c>
      <c r="D1099" s="54" t="n">
        <v>31.6</v>
      </c>
      <c r="E1099" s="55" t="n">
        <v>8</v>
      </c>
    </row>
    <row r="1100" customFormat="false" ht="15" hidden="false" customHeight="false" outlineLevel="0" collapsed="false">
      <c r="A1100" s="49" t="n">
        <v>37</v>
      </c>
      <c r="B1100" s="49" t="s">
        <v>198</v>
      </c>
      <c r="C1100" s="49" t="n">
        <v>2011</v>
      </c>
      <c r="D1100" s="54" t="n">
        <v>15.8</v>
      </c>
      <c r="E1100" s="55" t="n">
        <v>4</v>
      </c>
    </row>
    <row r="1101" customFormat="false" ht="15" hidden="false" customHeight="false" outlineLevel="0" collapsed="false">
      <c r="A1101" s="49" t="n">
        <v>37</v>
      </c>
      <c r="B1101" s="49" t="s">
        <v>189</v>
      </c>
      <c r="C1101" s="49" t="n">
        <v>2009</v>
      </c>
      <c r="D1101" s="54" t="n">
        <v>2956.11</v>
      </c>
      <c r="E1101" s="55" t="n">
        <v>761</v>
      </c>
    </row>
    <row r="1102" customFormat="false" ht="15" hidden="false" customHeight="false" outlineLevel="0" collapsed="false">
      <c r="A1102" s="49" t="n">
        <v>37</v>
      </c>
      <c r="B1102" s="49" t="s">
        <v>189</v>
      </c>
      <c r="C1102" s="49" t="n">
        <v>2010</v>
      </c>
      <c r="D1102" s="54" t="n">
        <v>27688.11</v>
      </c>
      <c r="E1102" s="55" t="n">
        <v>9171</v>
      </c>
    </row>
    <row r="1103" customFormat="false" ht="15" hidden="false" customHeight="false" outlineLevel="0" collapsed="false">
      <c r="A1103" s="49" t="n">
        <v>37</v>
      </c>
      <c r="B1103" s="49" t="s">
        <v>189</v>
      </c>
      <c r="C1103" s="49" t="n">
        <v>2011</v>
      </c>
      <c r="D1103" s="54" t="n">
        <v>17339.36</v>
      </c>
      <c r="E1103" s="55" t="n">
        <v>5910</v>
      </c>
    </row>
    <row r="1104" customFormat="false" ht="15" hidden="false" customHeight="false" outlineLevel="0" collapsed="false">
      <c r="A1104" s="49" t="n">
        <v>38</v>
      </c>
      <c r="B1104" s="49" t="s">
        <v>199</v>
      </c>
      <c r="C1104" s="49" t="n">
        <v>2010</v>
      </c>
      <c r="D1104" s="54" t="n">
        <v>14.85</v>
      </c>
      <c r="E1104" s="55" t="n">
        <v>3</v>
      </c>
    </row>
    <row r="1105" customFormat="false" ht="15" hidden="false" customHeight="false" outlineLevel="0" collapsed="false">
      <c r="A1105" s="49" t="n">
        <v>38</v>
      </c>
      <c r="B1105" s="49" t="s">
        <v>200</v>
      </c>
      <c r="C1105" s="49" t="n">
        <v>2009</v>
      </c>
      <c r="D1105" s="54" t="n">
        <v>29.7</v>
      </c>
      <c r="E1105" s="55" t="n">
        <v>6</v>
      </c>
    </row>
    <row r="1106" customFormat="false" ht="15" hidden="false" customHeight="false" outlineLevel="0" collapsed="false">
      <c r="A1106" s="49" t="n">
        <v>38</v>
      </c>
      <c r="B1106" s="49" t="s">
        <v>202</v>
      </c>
      <c r="C1106" s="49" t="n">
        <v>2010</v>
      </c>
      <c r="D1106" s="54" t="n">
        <v>14.85</v>
      </c>
      <c r="E1106" s="55" t="n">
        <v>3</v>
      </c>
    </row>
    <row r="1107" customFormat="false" ht="15" hidden="false" customHeight="false" outlineLevel="0" collapsed="false">
      <c r="A1107" s="49" t="n">
        <v>38</v>
      </c>
      <c r="B1107" s="49" t="s">
        <v>222</v>
      </c>
      <c r="C1107" s="49" t="n">
        <v>2009</v>
      </c>
      <c r="D1107" s="54" t="n">
        <v>118.8</v>
      </c>
      <c r="E1107" s="55" t="n">
        <v>24</v>
      </c>
    </row>
    <row r="1108" customFormat="false" ht="15" hidden="false" customHeight="false" outlineLevel="0" collapsed="false">
      <c r="A1108" s="49" t="n">
        <v>38</v>
      </c>
      <c r="B1108" s="49" t="s">
        <v>222</v>
      </c>
      <c r="C1108" s="49" t="n">
        <v>2010</v>
      </c>
      <c r="D1108" s="54" t="n">
        <v>361.35</v>
      </c>
      <c r="E1108" s="55" t="n">
        <v>73</v>
      </c>
    </row>
    <row r="1109" customFormat="false" ht="15" hidden="false" customHeight="false" outlineLevel="0" collapsed="false">
      <c r="A1109" s="49" t="n">
        <v>38</v>
      </c>
      <c r="B1109" s="49" t="s">
        <v>222</v>
      </c>
      <c r="C1109" s="49" t="n">
        <v>2011</v>
      </c>
      <c r="D1109" s="54" t="n">
        <v>1183.35</v>
      </c>
      <c r="E1109" s="55" t="n">
        <v>273</v>
      </c>
    </row>
    <row r="1110" customFormat="false" ht="15" hidden="false" customHeight="false" outlineLevel="0" collapsed="false">
      <c r="A1110" s="49" t="n">
        <v>38</v>
      </c>
      <c r="B1110" s="49" t="s">
        <v>205</v>
      </c>
      <c r="C1110" s="49" t="n">
        <v>2009</v>
      </c>
      <c r="D1110" s="54" t="n">
        <v>19.8</v>
      </c>
      <c r="E1110" s="55" t="n">
        <v>4</v>
      </c>
    </row>
    <row r="1111" customFormat="false" ht="15" hidden="false" customHeight="false" outlineLevel="0" collapsed="false">
      <c r="A1111" s="49" t="n">
        <v>38</v>
      </c>
      <c r="B1111" s="49" t="s">
        <v>205</v>
      </c>
      <c r="C1111" s="49" t="n">
        <v>2010</v>
      </c>
      <c r="D1111" s="54" t="n">
        <v>74.25</v>
      </c>
      <c r="E1111" s="55" t="n">
        <v>15</v>
      </c>
    </row>
    <row r="1112" customFormat="false" ht="15" hidden="false" customHeight="false" outlineLevel="0" collapsed="false">
      <c r="A1112" s="49" t="n">
        <v>38</v>
      </c>
      <c r="B1112" s="49" t="s">
        <v>205</v>
      </c>
      <c r="C1112" s="49" t="n">
        <v>2011</v>
      </c>
      <c r="D1112" s="54" t="n">
        <v>133.65</v>
      </c>
      <c r="E1112" s="55" t="n">
        <v>27</v>
      </c>
    </row>
    <row r="1113" customFormat="false" ht="15" hidden="false" customHeight="false" outlineLevel="0" collapsed="false">
      <c r="A1113" s="49" t="n">
        <v>38</v>
      </c>
      <c r="B1113" s="49" t="s">
        <v>206</v>
      </c>
      <c r="C1113" s="49" t="n">
        <v>2010</v>
      </c>
      <c r="D1113" s="54" t="n">
        <v>118.8</v>
      </c>
      <c r="E1113" s="55" t="n">
        <v>24</v>
      </c>
    </row>
    <row r="1114" customFormat="false" ht="15" hidden="false" customHeight="false" outlineLevel="0" collapsed="false">
      <c r="A1114" s="49" t="n">
        <v>38</v>
      </c>
      <c r="B1114" s="49" t="s">
        <v>206</v>
      </c>
      <c r="C1114" s="49" t="n">
        <v>2011</v>
      </c>
      <c r="D1114" s="54" t="n">
        <v>133.65</v>
      </c>
      <c r="E1114" s="55" t="n">
        <v>27</v>
      </c>
    </row>
    <row r="1115" customFormat="false" ht="15" hidden="false" customHeight="false" outlineLevel="0" collapsed="false">
      <c r="A1115" s="49" t="n">
        <v>38</v>
      </c>
      <c r="B1115" s="49" t="s">
        <v>209</v>
      </c>
      <c r="C1115" s="49" t="n">
        <v>2010</v>
      </c>
      <c r="D1115" s="54" t="n">
        <v>14.85</v>
      </c>
      <c r="E1115" s="55" t="n">
        <v>3</v>
      </c>
    </row>
    <row r="1116" customFormat="false" ht="15" hidden="false" customHeight="false" outlineLevel="0" collapsed="false">
      <c r="A1116" s="49" t="n">
        <v>38</v>
      </c>
      <c r="B1116" s="49" t="s">
        <v>209</v>
      </c>
      <c r="C1116" s="49" t="n">
        <v>2011</v>
      </c>
      <c r="D1116" s="54" t="n">
        <v>14.85</v>
      </c>
      <c r="E1116" s="55" t="n">
        <v>3</v>
      </c>
    </row>
    <row r="1117" customFormat="false" ht="15" hidden="false" customHeight="false" outlineLevel="0" collapsed="false">
      <c r="A1117" s="49" t="n">
        <v>38</v>
      </c>
      <c r="B1117" s="49" t="s">
        <v>192</v>
      </c>
      <c r="C1117" s="49" t="n">
        <v>2011</v>
      </c>
      <c r="D1117" s="54" t="n">
        <v>39.6</v>
      </c>
      <c r="E1117" s="55" t="n">
        <v>8</v>
      </c>
    </row>
    <row r="1118" customFormat="false" ht="15" hidden="false" customHeight="false" outlineLevel="0" collapsed="false">
      <c r="A1118" s="49" t="n">
        <v>38</v>
      </c>
      <c r="B1118" s="49" t="s">
        <v>227</v>
      </c>
      <c r="C1118" s="49" t="n">
        <v>2010</v>
      </c>
      <c r="D1118" s="54" t="n">
        <v>14.85</v>
      </c>
      <c r="E1118" s="55" t="n">
        <v>3</v>
      </c>
    </row>
    <row r="1119" customFormat="false" ht="15" hidden="false" customHeight="false" outlineLevel="0" collapsed="false">
      <c r="A1119" s="49" t="n">
        <v>38</v>
      </c>
      <c r="B1119" s="49" t="s">
        <v>227</v>
      </c>
      <c r="C1119" s="49" t="n">
        <v>2011</v>
      </c>
      <c r="D1119" s="54" t="n">
        <v>14.85</v>
      </c>
      <c r="E1119" s="55" t="n">
        <v>3</v>
      </c>
    </row>
    <row r="1120" customFormat="false" ht="15" hidden="false" customHeight="false" outlineLevel="0" collapsed="false">
      <c r="A1120" s="49" t="n">
        <v>38</v>
      </c>
      <c r="B1120" s="49" t="s">
        <v>197</v>
      </c>
      <c r="C1120" s="49" t="n">
        <v>2009</v>
      </c>
      <c r="D1120" s="54" t="n">
        <v>14.85</v>
      </c>
      <c r="E1120" s="55" t="n">
        <v>3</v>
      </c>
    </row>
    <row r="1121" customFormat="false" ht="15" hidden="false" customHeight="false" outlineLevel="0" collapsed="false">
      <c r="A1121" s="49" t="n">
        <v>38</v>
      </c>
      <c r="B1121" s="49" t="s">
        <v>197</v>
      </c>
      <c r="C1121" s="49" t="n">
        <v>2010</v>
      </c>
      <c r="D1121" s="54" t="n">
        <v>29.7</v>
      </c>
      <c r="E1121" s="55" t="n">
        <v>6</v>
      </c>
    </row>
    <row r="1122" customFormat="false" ht="15" hidden="false" customHeight="false" outlineLevel="0" collapsed="false">
      <c r="A1122" s="49" t="n">
        <v>38</v>
      </c>
      <c r="B1122" s="49" t="s">
        <v>197</v>
      </c>
      <c r="C1122" s="49" t="n">
        <v>2011</v>
      </c>
      <c r="D1122" s="54" t="n">
        <v>14.85</v>
      </c>
      <c r="E1122" s="55" t="n">
        <v>3</v>
      </c>
    </row>
    <row r="1123" customFormat="false" ht="15" hidden="false" customHeight="false" outlineLevel="0" collapsed="false">
      <c r="A1123" s="49" t="n">
        <v>38</v>
      </c>
      <c r="B1123" s="49" t="s">
        <v>196</v>
      </c>
      <c r="C1123" s="49" t="n">
        <v>2010</v>
      </c>
      <c r="D1123" s="54" t="n">
        <v>44.55</v>
      </c>
      <c r="E1123" s="55" t="n">
        <v>9</v>
      </c>
    </row>
    <row r="1124" customFormat="false" ht="15" hidden="false" customHeight="false" outlineLevel="0" collapsed="false">
      <c r="A1124" s="49" t="n">
        <v>38</v>
      </c>
      <c r="B1124" s="49" t="s">
        <v>196</v>
      </c>
      <c r="C1124" s="49" t="n">
        <v>2011</v>
      </c>
      <c r="D1124" s="54" t="n">
        <v>54.45</v>
      </c>
      <c r="E1124" s="55" t="n">
        <v>11</v>
      </c>
    </row>
    <row r="1125" customFormat="false" ht="15" hidden="false" customHeight="false" outlineLevel="0" collapsed="false">
      <c r="A1125" s="49" t="n">
        <v>38</v>
      </c>
      <c r="B1125" s="49" t="s">
        <v>198</v>
      </c>
      <c r="C1125" s="49" t="n">
        <v>2010</v>
      </c>
      <c r="D1125" s="54" t="n">
        <v>182.7</v>
      </c>
      <c r="E1125" s="55" t="n">
        <v>42</v>
      </c>
    </row>
    <row r="1126" customFormat="false" ht="15" hidden="false" customHeight="false" outlineLevel="0" collapsed="false">
      <c r="A1126" s="49" t="n">
        <v>38</v>
      </c>
      <c r="B1126" s="49" t="s">
        <v>198</v>
      </c>
      <c r="C1126" s="49" t="n">
        <v>2011</v>
      </c>
      <c r="D1126" s="54" t="n">
        <v>29.7</v>
      </c>
      <c r="E1126" s="55" t="n">
        <v>6</v>
      </c>
    </row>
    <row r="1127" customFormat="false" ht="15" hidden="false" customHeight="false" outlineLevel="0" collapsed="false">
      <c r="A1127" s="49" t="n">
        <v>38</v>
      </c>
      <c r="B1127" s="49" t="s">
        <v>207</v>
      </c>
      <c r="C1127" s="49" t="n">
        <v>2010</v>
      </c>
      <c r="D1127" s="54" t="n">
        <v>14.85</v>
      </c>
      <c r="E1127" s="55" t="n">
        <v>3</v>
      </c>
    </row>
    <row r="1128" customFormat="false" ht="15" hidden="false" customHeight="false" outlineLevel="0" collapsed="false">
      <c r="A1128" s="49" t="n">
        <v>38</v>
      </c>
      <c r="B1128" s="49" t="s">
        <v>214</v>
      </c>
      <c r="C1128" s="49" t="n">
        <v>2010</v>
      </c>
      <c r="D1128" s="54" t="n">
        <v>29.7</v>
      </c>
      <c r="E1128" s="55" t="n">
        <v>6</v>
      </c>
    </row>
    <row r="1129" customFormat="false" ht="15" hidden="false" customHeight="false" outlineLevel="0" collapsed="false">
      <c r="A1129" s="49" t="n">
        <v>38</v>
      </c>
      <c r="B1129" s="49" t="s">
        <v>214</v>
      </c>
      <c r="C1129" s="49" t="n">
        <v>2011</v>
      </c>
      <c r="D1129" s="54" t="n">
        <v>29.7</v>
      </c>
      <c r="E1129" s="55" t="n">
        <v>6</v>
      </c>
    </row>
    <row r="1130" customFormat="false" ht="15" hidden="false" customHeight="false" outlineLevel="0" collapsed="false">
      <c r="A1130" s="49" t="n">
        <v>38</v>
      </c>
      <c r="B1130" s="49" t="s">
        <v>189</v>
      </c>
      <c r="C1130" s="49" t="n">
        <v>2009</v>
      </c>
      <c r="D1130" s="54" t="n">
        <v>7795.81</v>
      </c>
      <c r="E1130" s="55" t="n">
        <v>1514</v>
      </c>
    </row>
    <row r="1131" customFormat="false" ht="15" hidden="false" customHeight="false" outlineLevel="0" collapsed="false">
      <c r="A1131" s="49" t="n">
        <v>38</v>
      </c>
      <c r="B1131" s="49" t="s">
        <v>189</v>
      </c>
      <c r="C1131" s="49" t="n">
        <v>2010</v>
      </c>
      <c r="D1131" s="54" t="n">
        <v>21262.14</v>
      </c>
      <c r="E1131" s="55" t="n">
        <v>4245</v>
      </c>
    </row>
    <row r="1132" customFormat="false" ht="15" hidden="false" customHeight="false" outlineLevel="0" collapsed="false">
      <c r="A1132" s="49" t="n">
        <v>38</v>
      </c>
      <c r="B1132" s="49" t="s">
        <v>189</v>
      </c>
      <c r="C1132" s="49" t="n">
        <v>2011</v>
      </c>
      <c r="D1132" s="54" t="n">
        <v>17015.39</v>
      </c>
      <c r="E1132" s="55" t="n">
        <v>3203</v>
      </c>
    </row>
    <row r="1133" customFormat="false" ht="15" hidden="false" customHeight="false" outlineLevel="0" collapsed="false">
      <c r="A1133" s="49" t="n">
        <v>38</v>
      </c>
      <c r="B1133" s="49" t="s">
        <v>194</v>
      </c>
      <c r="C1133" s="49" t="n">
        <v>2010</v>
      </c>
      <c r="D1133" s="54" t="n">
        <v>14.85</v>
      </c>
      <c r="E1133" s="55" t="n">
        <v>3</v>
      </c>
    </row>
    <row r="1134" customFormat="false" ht="15" hidden="false" customHeight="false" outlineLevel="0" collapsed="false">
      <c r="A1134" s="49" t="n">
        <v>39</v>
      </c>
      <c r="B1134" s="49" t="s">
        <v>203</v>
      </c>
      <c r="C1134" s="49" t="n">
        <v>2009</v>
      </c>
      <c r="D1134" s="54" t="n">
        <v>0</v>
      </c>
      <c r="E1134" s="55" t="n">
        <v>0</v>
      </c>
    </row>
    <row r="1135" customFormat="false" ht="15" hidden="false" customHeight="false" outlineLevel="0" collapsed="false">
      <c r="A1135" s="49" t="n">
        <v>39</v>
      </c>
      <c r="B1135" s="49" t="s">
        <v>226</v>
      </c>
      <c r="C1135" s="49" t="n">
        <v>2010</v>
      </c>
      <c r="D1135" s="54" t="n">
        <v>15</v>
      </c>
      <c r="E1135" s="55" t="n">
        <v>12</v>
      </c>
    </row>
    <row r="1136" customFormat="false" ht="15" hidden="false" customHeight="false" outlineLevel="0" collapsed="false">
      <c r="A1136" s="49" t="n">
        <v>39</v>
      </c>
      <c r="B1136" s="49" t="s">
        <v>200</v>
      </c>
      <c r="C1136" s="49" t="n">
        <v>2009</v>
      </c>
      <c r="D1136" s="54" t="n">
        <v>15</v>
      </c>
      <c r="E1136" s="55" t="n">
        <v>12</v>
      </c>
    </row>
    <row r="1137" customFormat="false" ht="15" hidden="false" customHeight="false" outlineLevel="0" collapsed="false">
      <c r="A1137" s="49" t="n">
        <v>39</v>
      </c>
      <c r="B1137" s="49" t="s">
        <v>200</v>
      </c>
      <c r="C1137" s="49" t="n">
        <v>2010</v>
      </c>
      <c r="D1137" s="54" t="n">
        <v>15</v>
      </c>
      <c r="E1137" s="55" t="n">
        <v>12</v>
      </c>
    </row>
    <row r="1138" customFormat="false" ht="15" hidden="false" customHeight="false" outlineLevel="0" collapsed="false">
      <c r="A1138" s="49" t="n">
        <v>39</v>
      </c>
      <c r="B1138" s="49" t="s">
        <v>200</v>
      </c>
      <c r="C1138" s="49" t="n">
        <v>2011</v>
      </c>
      <c r="D1138" s="54" t="n">
        <v>15</v>
      </c>
      <c r="E1138" s="55" t="n">
        <v>12</v>
      </c>
    </row>
    <row r="1139" customFormat="false" ht="15" hidden="false" customHeight="false" outlineLevel="0" collapsed="false">
      <c r="A1139" s="49" t="n">
        <v>39</v>
      </c>
      <c r="B1139" s="49" t="s">
        <v>222</v>
      </c>
      <c r="C1139" s="49" t="n">
        <v>2009</v>
      </c>
      <c r="D1139" s="54" t="n">
        <v>30</v>
      </c>
      <c r="E1139" s="55" t="n">
        <v>24</v>
      </c>
    </row>
    <row r="1140" customFormat="false" ht="15" hidden="false" customHeight="false" outlineLevel="0" collapsed="false">
      <c r="A1140" s="49" t="n">
        <v>39</v>
      </c>
      <c r="B1140" s="49" t="s">
        <v>222</v>
      </c>
      <c r="C1140" s="49" t="n">
        <v>2010</v>
      </c>
      <c r="D1140" s="54" t="n">
        <v>135</v>
      </c>
      <c r="E1140" s="55" t="n">
        <v>108</v>
      </c>
    </row>
    <row r="1141" customFormat="false" ht="15" hidden="false" customHeight="false" outlineLevel="0" collapsed="false">
      <c r="A1141" s="49" t="n">
        <v>39</v>
      </c>
      <c r="B1141" s="49" t="s">
        <v>222</v>
      </c>
      <c r="C1141" s="49" t="n">
        <v>2011</v>
      </c>
      <c r="D1141" s="54" t="n">
        <v>150</v>
      </c>
      <c r="E1141" s="55" t="n">
        <v>120</v>
      </c>
    </row>
    <row r="1142" customFormat="false" ht="15" hidden="false" customHeight="false" outlineLevel="0" collapsed="false">
      <c r="A1142" s="49" t="n">
        <v>39</v>
      </c>
      <c r="B1142" s="49" t="s">
        <v>205</v>
      </c>
      <c r="C1142" s="49" t="n">
        <v>2010</v>
      </c>
      <c r="D1142" s="54" t="n">
        <v>15</v>
      </c>
      <c r="E1142" s="55" t="n">
        <v>12</v>
      </c>
    </row>
    <row r="1143" customFormat="false" ht="15" hidden="false" customHeight="false" outlineLevel="0" collapsed="false">
      <c r="A1143" s="49" t="n">
        <v>39</v>
      </c>
      <c r="B1143" s="49" t="s">
        <v>205</v>
      </c>
      <c r="C1143" s="49" t="n">
        <v>2011</v>
      </c>
      <c r="D1143" s="54" t="n">
        <v>15</v>
      </c>
      <c r="E1143" s="55" t="n">
        <v>12</v>
      </c>
    </row>
    <row r="1144" customFormat="false" ht="15" hidden="false" customHeight="false" outlineLevel="0" collapsed="false">
      <c r="A1144" s="49" t="n">
        <v>39</v>
      </c>
      <c r="B1144" s="49" t="s">
        <v>206</v>
      </c>
      <c r="C1144" s="49" t="n">
        <v>2009</v>
      </c>
      <c r="D1144" s="54" t="n">
        <v>30</v>
      </c>
      <c r="E1144" s="55" t="n">
        <v>24</v>
      </c>
    </row>
    <row r="1145" customFormat="false" ht="15" hidden="false" customHeight="false" outlineLevel="0" collapsed="false">
      <c r="A1145" s="49" t="n">
        <v>39</v>
      </c>
      <c r="B1145" s="49" t="s">
        <v>206</v>
      </c>
      <c r="C1145" s="49" t="n">
        <v>2010</v>
      </c>
      <c r="D1145" s="54" t="n">
        <v>75</v>
      </c>
      <c r="E1145" s="55" t="n">
        <v>60</v>
      </c>
    </row>
    <row r="1146" customFormat="false" ht="15" hidden="false" customHeight="false" outlineLevel="0" collapsed="false">
      <c r="A1146" s="49" t="n">
        <v>39</v>
      </c>
      <c r="B1146" s="49" t="s">
        <v>206</v>
      </c>
      <c r="C1146" s="49" t="n">
        <v>2011</v>
      </c>
      <c r="D1146" s="54" t="n">
        <v>88.75</v>
      </c>
      <c r="E1146" s="55" t="n">
        <v>71</v>
      </c>
    </row>
    <row r="1147" customFormat="false" ht="15" hidden="false" customHeight="false" outlineLevel="0" collapsed="false">
      <c r="A1147" s="49" t="n">
        <v>39</v>
      </c>
      <c r="B1147" s="49" t="s">
        <v>215</v>
      </c>
      <c r="C1147" s="49" t="n">
        <v>2010</v>
      </c>
      <c r="D1147" s="54" t="n">
        <v>15</v>
      </c>
      <c r="E1147" s="55" t="n">
        <v>12</v>
      </c>
    </row>
    <row r="1148" customFormat="false" ht="15" hidden="false" customHeight="false" outlineLevel="0" collapsed="false">
      <c r="A1148" s="49" t="n">
        <v>39</v>
      </c>
      <c r="B1148" s="49" t="s">
        <v>196</v>
      </c>
      <c r="C1148" s="49" t="n">
        <v>2011</v>
      </c>
      <c r="D1148" s="54" t="n">
        <v>15</v>
      </c>
      <c r="E1148" s="55" t="n">
        <v>12</v>
      </c>
    </row>
    <row r="1149" customFormat="false" ht="15" hidden="false" customHeight="false" outlineLevel="0" collapsed="false">
      <c r="A1149" s="49" t="n">
        <v>39</v>
      </c>
      <c r="B1149" s="49" t="s">
        <v>189</v>
      </c>
      <c r="C1149" s="49" t="n">
        <v>2009</v>
      </c>
      <c r="D1149" s="54" t="n">
        <v>2969.77</v>
      </c>
      <c r="E1149" s="55" t="n">
        <v>2269</v>
      </c>
    </row>
    <row r="1150" customFormat="false" ht="15" hidden="false" customHeight="false" outlineLevel="0" collapsed="false">
      <c r="A1150" s="49" t="n">
        <v>39</v>
      </c>
      <c r="B1150" s="49" t="s">
        <v>189</v>
      </c>
      <c r="C1150" s="49" t="n">
        <v>2010</v>
      </c>
      <c r="D1150" s="54" t="n">
        <v>23147.71</v>
      </c>
      <c r="E1150" s="55" t="n">
        <v>16868</v>
      </c>
    </row>
    <row r="1151" customFormat="false" ht="15" hidden="false" customHeight="false" outlineLevel="0" collapsed="false">
      <c r="A1151" s="49" t="n">
        <v>39</v>
      </c>
      <c r="B1151" s="49" t="s">
        <v>189</v>
      </c>
      <c r="C1151" s="49" t="n">
        <v>2011</v>
      </c>
      <c r="D1151" s="54" t="n">
        <v>21953.64</v>
      </c>
      <c r="E1151" s="55" t="n">
        <v>16600</v>
      </c>
    </row>
    <row r="1152" customFormat="false" ht="15" hidden="false" customHeight="false" outlineLevel="0" collapsed="false">
      <c r="A1152" s="49" t="n">
        <v>39</v>
      </c>
      <c r="B1152" s="49" t="s">
        <v>194</v>
      </c>
      <c r="C1152" s="49" t="n">
        <v>2010</v>
      </c>
      <c r="D1152" s="54" t="n">
        <v>7.5</v>
      </c>
      <c r="E1152" s="55" t="n">
        <v>6</v>
      </c>
    </row>
    <row r="1153" customFormat="false" ht="15" hidden="false" customHeight="false" outlineLevel="0" collapsed="false">
      <c r="A1153" s="49" t="n">
        <v>40</v>
      </c>
      <c r="B1153" s="49" t="s">
        <v>203</v>
      </c>
      <c r="C1153" s="49" t="n">
        <v>2011</v>
      </c>
      <c r="D1153" s="54" t="n">
        <v>70.8</v>
      </c>
      <c r="E1153" s="55" t="n">
        <v>10</v>
      </c>
    </row>
    <row r="1154" customFormat="false" ht="15" hidden="false" customHeight="false" outlineLevel="0" collapsed="false">
      <c r="A1154" s="49" t="n">
        <v>40</v>
      </c>
      <c r="B1154" s="49" t="s">
        <v>201</v>
      </c>
      <c r="C1154" s="49" t="n">
        <v>2011</v>
      </c>
      <c r="D1154" s="54" t="n">
        <v>16.5</v>
      </c>
      <c r="E1154" s="55" t="n">
        <v>2</v>
      </c>
    </row>
    <row r="1155" customFormat="false" ht="15" hidden="false" customHeight="false" outlineLevel="0" collapsed="false">
      <c r="A1155" s="49" t="n">
        <v>40</v>
      </c>
      <c r="B1155" s="49" t="s">
        <v>223</v>
      </c>
      <c r="C1155" s="49" t="n">
        <v>2010</v>
      </c>
      <c r="D1155" s="54" t="n">
        <v>74.9</v>
      </c>
      <c r="E1155" s="55" t="n">
        <v>10</v>
      </c>
    </row>
    <row r="1156" customFormat="false" ht="15" hidden="false" customHeight="false" outlineLevel="0" collapsed="false">
      <c r="A1156" s="49" t="n">
        <v>40</v>
      </c>
      <c r="B1156" s="49" t="s">
        <v>223</v>
      </c>
      <c r="C1156" s="49" t="n">
        <v>2011</v>
      </c>
      <c r="D1156" s="54" t="n">
        <v>80.1</v>
      </c>
      <c r="E1156" s="55" t="n">
        <v>10</v>
      </c>
    </row>
    <row r="1157" customFormat="false" ht="15" hidden="false" customHeight="false" outlineLevel="0" collapsed="false">
      <c r="A1157" s="49" t="n">
        <v>40</v>
      </c>
      <c r="B1157" s="49" t="s">
        <v>200</v>
      </c>
      <c r="C1157" s="49" t="n">
        <v>2010</v>
      </c>
      <c r="D1157" s="54" t="n">
        <v>15.9</v>
      </c>
      <c r="E1157" s="55" t="n">
        <v>2</v>
      </c>
    </row>
    <row r="1158" customFormat="false" ht="15" hidden="false" customHeight="false" outlineLevel="0" collapsed="false">
      <c r="A1158" s="49" t="n">
        <v>40</v>
      </c>
      <c r="B1158" s="49" t="s">
        <v>202</v>
      </c>
      <c r="C1158" s="49" t="n">
        <v>2010</v>
      </c>
      <c r="D1158" s="54" t="n">
        <v>67.5</v>
      </c>
      <c r="E1158" s="55" t="n">
        <v>10</v>
      </c>
    </row>
    <row r="1159" customFormat="false" ht="15" hidden="false" customHeight="false" outlineLevel="0" collapsed="false">
      <c r="A1159" s="49" t="n">
        <v>40</v>
      </c>
      <c r="B1159" s="49" t="s">
        <v>222</v>
      </c>
      <c r="C1159" s="49" t="n">
        <v>2009</v>
      </c>
      <c r="D1159" s="54" t="n">
        <v>13.5</v>
      </c>
      <c r="E1159" s="55" t="n">
        <v>2</v>
      </c>
    </row>
    <row r="1160" customFormat="false" ht="15" hidden="false" customHeight="false" outlineLevel="0" collapsed="false">
      <c r="A1160" s="49" t="n">
        <v>40</v>
      </c>
      <c r="B1160" s="49" t="s">
        <v>222</v>
      </c>
      <c r="C1160" s="49" t="n">
        <v>2010</v>
      </c>
      <c r="D1160" s="54" t="n">
        <v>196.52</v>
      </c>
      <c r="E1160" s="55" t="n">
        <v>28</v>
      </c>
    </row>
    <row r="1161" customFormat="false" ht="15" hidden="false" customHeight="false" outlineLevel="0" collapsed="false">
      <c r="A1161" s="49" t="n">
        <v>40</v>
      </c>
      <c r="B1161" s="49" t="s">
        <v>222</v>
      </c>
      <c r="C1161" s="49" t="n">
        <v>2011</v>
      </c>
      <c r="D1161" s="54" t="n">
        <v>211.5</v>
      </c>
      <c r="E1161" s="55" t="n">
        <v>26</v>
      </c>
    </row>
    <row r="1162" customFormat="false" ht="15" hidden="false" customHeight="false" outlineLevel="0" collapsed="false">
      <c r="A1162" s="49" t="n">
        <v>40</v>
      </c>
      <c r="B1162" s="49" t="s">
        <v>205</v>
      </c>
      <c r="C1162" s="49" t="n">
        <v>2011</v>
      </c>
      <c r="D1162" s="54" t="n">
        <v>48.9</v>
      </c>
      <c r="E1162" s="55" t="n">
        <v>6</v>
      </c>
    </row>
    <row r="1163" customFormat="false" ht="15" hidden="false" customHeight="false" outlineLevel="0" collapsed="false">
      <c r="A1163" s="49" t="n">
        <v>40</v>
      </c>
      <c r="B1163" s="49" t="s">
        <v>206</v>
      </c>
      <c r="C1163" s="49" t="n">
        <v>2010</v>
      </c>
      <c r="D1163" s="54" t="n">
        <v>119.42</v>
      </c>
      <c r="E1163" s="55" t="n">
        <v>18</v>
      </c>
    </row>
    <row r="1164" customFormat="false" ht="15" hidden="false" customHeight="false" outlineLevel="0" collapsed="false">
      <c r="A1164" s="49" t="n">
        <v>40</v>
      </c>
      <c r="B1164" s="49" t="s">
        <v>206</v>
      </c>
      <c r="C1164" s="49" t="n">
        <v>2011</v>
      </c>
      <c r="D1164" s="54" t="n">
        <v>134.4</v>
      </c>
      <c r="E1164" s="55" t="n">
        <v>18</v>
      </c>
    </row>
    <row r="1165" customFormat="false" ht="15" hidden="false" customHeight="false" outlineLevel="0" collapsed="false">
      <c r="A1165" s="49" t="n">
        <v>40</v>
      </c>
      <c r="B1165" s="49" t="s">
        <v>209</v>
      </c>
      <c r="C1165" s="49" t="n">
        <v>2010</v>
      </c>
      <c r="D1165" s="54" t="n">
        <v>59.5</v>
      </c>
      <c r="E1165" s="55" t="n">
        <v>10</v>
      </c>
    </row>
    <row r="1166" customFormat="false" ht="15" hidden="false" customHeight="false" outlineLevel="0" collapsed="false">
      <c r="A1166" s="49" t="n">
        <v>40</v>
      </c>
      <c r="B1166" s="49" t="s">
        <v>209</v>
      </c>
      <c r="C1166" s="49" t="n">
        <v>2011</v>
      </c>
      <c r="D1166" s="54" t="n">
        <v>67.5</v>
      </c>
      <c r="E1166" s="55" t="n">
        <v>10</v>
      </c>
    </row>
    <row r="1167" customFormat="false" ht="15" hidden="false" customHeight="false" outlineLevel="0" collapsed="false">
      <c r="A1167" s="49" t="n">
        <v>40</v>
      </c>
      <c r="B1167" s="49" t="s">
        <v>192</v>
      </c>
      <c r="C1167" s="49" t="n">
        <v>2010</v>
      </c>
      <c r="D1167" s="54" t="n">
        <v>15.9</v>
      </c>
      <c r="E1167" s="55" t="n">
        <v>2</v>
      </c>
    </row>
    <row r="1168" customFormat="false" ht="15" hidden="false" customHeight="false" outlineLevel="0" collapsed="false">
      <c r="A1168" s="49" t="n">
        <v>40</v>
      </c>
      <c r="B1168" s="49" t="s">
        <v>192</v>
      </c>
      <c r="C1168" s="49" t="n">
        <v>2011</v>
      </c>
      <c r="D1168" s="54" t="n">
        <v>16.5</v>
      </c>
      <c r="E1168" s="55" t="n">
        <v>2</v>
      </c>
    </row>
    <row r="1169" customFormat="false" ht="15" hidden="false" customHeight="false" outlineLevel="0" collapsed="false">
      <c r="A1169" s="49" t="n">
        <v>40</v>
      </c>
      <c r="B1169" s="49" t="s">
        <v>193</v>
      </c>
      <c r="C1169" s="49" t="n">
        <v>2010</v>
      </c>
      <c r="D1169" s="54" t="n">
        <v>14.98</v>
      </c>
      <c r="E1169" s="55" t="n">
        <v>2</v>
      </c>
    </row>
    <row r="1170" customFormat="false" ht="15" hidden="false" customHeight="false" outlineLevel="0" collapsed="false">
      <c r="A1170" s="49" t="n">
        <v>40</v>
      </c>
      <c r="B1170" s="49" t="s">
        <v>196</v>
      </c>
      <c r="C1170" s="49" t="n">
        <v>2011</v>
      </c>
      <c r="D1170" s="54" t="n">
        <v>48.9</v>
      </c>
      <c r="E1170" s="55" t="n">
        <v>6</v>
      </c>
    </row>
    <row r="1171" customFormat="false" ht="15" hidden="false" customHeight="false" outlineLevel="0" collapsed="false">
      <c r="A1171" s="49" t="n">
        <v>40</v>
      </c>
      <c r="B1171" s="49" t="s">
        <v>198</v>
      </c>
      <c r="C1171" s="49" t="n">
        <v>2010</v>
      </c>
      <c r="D1171" s="54" t="n">
        <v>329.92</v>
      </c>
      <c r="E1171" s="55" t="n">
        <v>48</v>
      </c>
    </row>
    <row r="1172" customFormat="false" ht="15" hidden="false" customHeight="false" outlineLevel="0" collapsed="false">
      <c r="A1172" s="49" t="n">
        <v>40</v>
      </c>
      <c r="B1172" s="49" t="s">
        <v>198</v>
      </c>
      <c r="C1172" s="49" t="n">
        <v>2011</v>
      </c>
      <c r="D1172" s="54" t="n">
        <v>79.5</v>
      </c>
      <c r="E1172" s="55" t="n">
        <v>10</v>
      </c>
    </row>
    <row r="1173" customFormat="false" ht="15" hidden="false" customHeight="false" outlineLevel="0" collapsed="false">
      <c r="A1173" s="49" t="n">
        <v>40</v>
      </c>
      <c r="B1173" s="49" t="s">
        <v>189</v>
      </c>
      <c r="C1173" s="49" t="n">
        <v>2009</v>
      </c>
      <c r="D1173" s="54" t="n">
        <v>2266.16</v>
      </c>
      <c r="E1173" s="55" t="n">
        <v>424</v>
      </c>
    </row>
    <row r="1174" customFormat="false" ht="15" hidden="false" customHeight="false" outlineLevel="0" collapsed="false">
      <c r="A1174" s="49" t="n">
        <v>40</v>
      </c>
      <c r="B1174" s="49" t="s">
        <v>189</v>
      </c>
      <c r="C1174" s="49" t="n">
        <v>2010</v>
      </c>
      <c r="D1174" s="54" t="n">
        <v>24428.03</v>
      </c>
      <c r="E1174" s="55" t="n">
        <v>3879</v>
      </c>
    </row>
    <row r="1175" customFormat="false" ht="15" hidden="false" customHeight="false" outlineLevel="0" collapsed="false">
      <c r="A1175" s="49" t="n">
        <v>40</v>
      </c>
      <c r="B1175" s="49" t="s">
        <v>189</v>
      </c>
      <c r="C1175" s="49" t="n">
        <v>2011</v>
      </c>
      <c r="D1175" s="54" t="n">
        <v>20177.56</v>
      </c>
      <c r="E1175" s="55" t="n">
        <v>3166</v>
      </c>
    </row>
    <row r="1176" customFormat="false" ht="15" hidden="false" customHeight="false" outlineLevel="0" collapsed="false">
      <c r="A1176" s="49" t="n">
        <v>41</v>
      </c>
      <c r="B1176" s="49" t="s">
        <v>203</v>
      </c>
      <c r="C1176" s="49" t="n">
        <v>2010</v>
      </c>
      <c r="D1176" s="54" t="n">
        <v>19.8</v>
      </c>
      <c r="E1176" s="55" t="n">
        <v>12</v>
      </c>
    </row>
    <row r="1177" customFormat="false" ht="15" hidden="false" customHeight="false" outlineLevel="0" collapsed="false">
      <c r="A1177" s="49" t="n">
        <v>41</v>
      </c>
      <c r="B1177" s="49" t="s">
        <v>223</v>
      </c>
      <c r="C1177" s="49" t="n">
        <v>2010</v>
      </c>
      <c r="D1177" s="54" t="n">
        <v>39.6</v>
      </c>
      <c r="E1177" s="55" t="n">
        <v>24</v>
      </c>
    </row>
    <row r="1178" customFormat="false" ht="15" hidden="false" customHeight="false" outlineLevel="0" collapsed="false">
      <c r="A1178" s="49" t="n">
        <v>41</v>
      </c>
      <c r="B1178" s="49" t="s">
        <v>223</v>
      </c>
      <c r="C1178" s="49" t="n">
        <v>2011</v>
      </c>
      <c r="D1178" s="54" t="n">
        <v>39.6</v>
      </c>
      <c r="E1178" s="55" t="n">
        <v>24</v>
      </c>
    </row>
    <row r="1179" customFormat="false" ht="15" hidden="false" customHeight="false" outlineLevel="0" collapsed="false">
      <c r="A1179" s="49" t="n">
        <v>41</v>
      </c>
      <c r="B1179" s="49" t="s">
        <v>200</v>
      </c>
      <c r="C1179" s="49" t="n">
        <v>2010</v>
      </c>
      <c r="D1179" s="54" t="n">
        <v>1.65</v>
      </c>
      <c r="E1179" s="55" t="n">
        <v>1</v>
      </c>
    </row>
    <row r="1180" customFormat="false" ht="15" hidden="false" customHeight="false" outlineLevel="0" collapsed="false">
      <c r="A1180" s="49" t="n">
        <v>41</v>
      </c>
      <c r="B1180" s="49" t="s">
        <v>222</v>
      </c>
      <c r="C1180" s="49" t="n">
        <v>2010</v>
      </c>
      <c r="D1180" s="54" t="n">
        <v>138.6</v>
      </c>
      <c r="E1180" s="55" t="n">
        <v>84</v>
      </c>
    </row>
    <row r="1181" customFormat="false" ht="15" hidden="false" customHeight="false" outlineLevel="0" collapsed="false">
      <c r="A1181" s="49" t="n">
        <v>41</v>
      </c>
      <c r="B1181" s="49" t="s">
        <v>222</v>
      </c>
      <c r="C1181" s="49" t="n">
        <v>2011</v>
      </c>
      <c r="D1181" s="54" t="n">
        <v>355</v>
      </c>
      <c r="E1181" s="55" t="n">
        <v>220</v>
      </c>
    </row>
    <row r="1182" customFormat="false" ht="15" hidden="false" customHeight="false" outlineLevel="0" collapsed="false">
      <c r="A1182" s="49" t="n">
        <v>41</v>
      </c>
      <c r="B1182" s="49" t="s">
        <v>191</v>
      </c>
      <c r="C1182" s="49" t="n">
        <v>2011</v>
      </c>
      <c r="D1182" s="54" t="n">
        <v>39.6</v>
      </c>
      <c r="E1182" s="55" t="n">
        <v>24</v>
      </c>
    </row>
    <row r="1183" customFormat="false" ht="15" hidden="false" customHeight="false" outlineLevel="0" collapsed="false">
      <c r="A1183" s="49" t="n">
        <v>41</v>
      </c>
      <c r="B1183" s="49" t="s">
        <v>205</v>
      </c>
      <c r="C1183" s="49" t="n">
        <v>2010</v>
      </c>
      <c r="D1183" s="54" t="n">
        <v>23.1</v>
      </c>
      <c r="E1183" s="55" t="n">
        <v>14</v>
      </c>
    </row>
    <row r="1184" customFormat="false" ht="15" hidden="false" customHeight="false" outlineLevel="0" collapsed="false">
      <c r="A1184" s="49" t="n">
        <v>41</v>
      </c>
      <c r="B1184" s="49" t="s">
        <v>205</v>
      </c>
      <c r="C1184" s="49" t="n">
        <v>2011</v>
      </c>
      <c r="D1184" s="54" t="n">
        <v>3.3</v>
      </c>
      <c r="E1184" s="55" t="n">
        <v>2</v>
      </c>
    </row>
    <row r="1185" customFormat="false" ht="15" hidden="false" customHeight="false" outlineLevel="0" collapsed="false">
      <c r="A1185" s="49" t="n">
        <v>41</v>
      </c>
      <c r="B1185" s="49" t="s">
        <v>206</v>
      </c>
      <c r="C1185" s="49" t="n">
        <v>2011</v>
      </c>
      <c r="D1185" s="54" t="n">
        <v>19.8</v>
      </c>
      <c r="E1185" s="55" t="n">
        <v>12</v>
      </c>
    </row>
    <row r="1186" customFormat="false" ht="15" hidden="false" customHeight="false" outlineLevel="0" collapsed="false">
      <c r="A1186" s="49" t="n">
        <v>41</v>
      </c>
      <c r="B1186" s="49" t="s">
        <v>209</v>
      </c>
      <c r="C1186" s="49" t="n">
        <v>2010</v>
      </c>
      <c r="D1186" s="54" t="n">
        <v>39.6</v>
      </c>
      <c r="E1186" s="55" t="n">
        <v>24</v>
      </c>
    </row>
    <row r="1187" customFormat="false" ht="15" hidden="false" customHeight="false" outlineLevel="0" collapsed="false">
      <c r="A1187" s="49" t="n">
        <v>41</v>
      </c>
      <c r="B1187" s="49" t="s">
        <v>209</v>
      </c>
      <c r="C1187" s="49" t="n">
        <v>2011</v>
      </c>
      <c r="D1187" s="54" t="n">
        <v>19.8</v>
      </c>
      <c r="E1187" s="55" t="n">
        <v>12</v>
      </c>
    </row>
    <row r="1188" customFormat="false" ht="15" hidden="false" customHeight="false" outlineLevel="0" collapsed="false">
      <c r="A1188" s="49" t="n">
        <v>41</v>
      </c>
      <c r="B1188" s="49" t="s">
        <v>218</v>
      </c>
      <c r="C1188" s="49" t="n">
        <v>2010</v>
      </c>
      <c r="D1188" s="54" t="n">
        <v>348</v>
      </c>
      <c r="E1188" s="55" t="n">
        <v>240</v>
      </c>
    </row>
    <row r="1189" customFormat="false" ht="15" hidden="false" customHeight="false" outlineLevel="0" collapsed="false">
      <c r="A1189" s="49" t="n">
        <v>41</v>
      </c>
      <c r="B1189" s="49" t="s">
        <v>213</v>
      </c>
      <c r="C1189" s="49" t="n">
        <v>2011</v>
      </c>
      <c r="D1189" s="54" t="n">
        <v>59.4</v>
      </c>
      <c r="E1189" s="55" t="n">
        <v>36</v>
      </c>
    </row>
    <row r="1190" customFormat="false" ht="15" hidden="false" customHeight="false" outlineLevel="0" collapsed="false">
      <c r="A1190" s="49" t="n">
        <v>41</v>
      </c>
      <c r="B1190" s="49" t="s">
        <v>197</v>
      </c>
      <c r="C1190" s="49" t="n">
        <v>2011</v>
      </c>
      <c r="D1190" s="54" t="n">
        <v>19.8</v>
      </c>
      <c r="E1190" s="55" t="n">
        <v>12</v>
      </c>
    </row>
    <row r="1191" customFormat="false" ht="15" hidden="false" customHeight="false" outlineLevel="0" collapsed="false">
      <c r="A1191" s="49" t="n">
        <v>41</v>
      </c>
      <c r="B1191" s="49" t="s">
        <v>215</v>
      </c>
      <c r="C1191" s="49" t="n">
        <v>2011</v>
      </c>
      <c r="D1191" s="54" t="n">
        <v>58</v>
      </c>
      <c r="E1191" s="55" t="n">
        <v>40</v>
      </c>
    </row>
    <row r="1192" customFormat="false" ht="15" hidden="false" customHeight="false" outlineLevel="0" collapsed="false">
      <c r="A1192" s="49" t="n">
        <v>41</v>
      </c>
      <c r="B1192" s="49" t="s">
        <v>196</v>
      </c>
      <c r="C1192" s="49" t="n">
        <v>2010</v>
      </c>
      <c r="D1192" s="54" t="n">
        <v>1.65</v>
      </c>
      <c r="E1192" s="55" t="n">
        <v>1</v>
      </c>
    </row>
    <row r="1193" customFormat="false" ht="15" hidden="false" customHeight="false" outlineLevel="0" collapsed="false">
      <c r="A1193" s="49" t="n">
        <v>41</v>
      </c>
      <c r="B1193" s="49" t="s">
        <v>196</v>
      </c>
      <c r="C1193" s="49" t="n">
        <v>2011</v>
      </c>
      <c r="D1193" s="54" t="n">
        <v>28.05</v>
      </c>
      <c r="E1193" s="55" t="n">
        <v>17</v>
      </c>
    </row>
    <row r="1194" customFormat="false" ht="15" hidden="false" customHeight="false" outlineLevel="0" collapsed="false">
      <c r="A1194" s="49" t="n">
        <v>41</v>
      </c>
      <c r="B1194" s="49" t="s">
        <v>198</v>
      </c>
      <c r="C1194" s="49" t="n">
        <v>2010</v>
      </c>
      <c r="D1194" s="54" t="n">
        <v>19.8</v>
      </c>
      <c r="E1194" s="55" t="n">
        <v>12</v>
      </c>
    </row>
    <row r="1195" customFormat="false" ht="15" hidden="false" customHeight="false" outlineLevel="0" collapsed="false">
      <c r="A1195" s="49" t="n">
        <v>41</v>
      </c>
      <c r="B1195" s="49" t="s">
        <v>198</v>
      </c>
      <c r="C1195" s="49" t="n">
        <v>2011</v>
      </c>
      <c r="D1195" s="54" t="n">
        <v>64.35</v>
      </c>
      <c r="E1195" s="55" t="n">
        <v>39</v>
      </c>
    </row>
    <row r="1196" customFormat="false" ht="15" hidden="false" customHeight="false" outlineLevel="0" collapsed="false">
      <c r="A1196" s="49" t="n">
        <v>41</v>
      </c>
      <c r="B1196" s="49" t="s">
        <v>189</v>
      </c>
      <c r="C1196" s="49" t="n">
        <v>2010</v>
      </c>
      <c r="D1196" s="54" t="n">
        <v>19384.01</v>
      </c>
      <c r="E1196" s="55" t="n">
        <v>11185</v>
      </c>
    </row>
    <row r="1197" customFormat="false" ht="15" hidden="false" customHeight="false" outlineLevel="0" collapsed="false">
      <c r="A1197" s="49" t="n">
        <v>41</v>
      </c>
      <c r="B1197" s="49" t="s">
        <v>189</v>
      </c>
      <c r="C1197" s="49" t="n">
        <v>2011</v>
      </c>
      <c r="D1197" s="54" t="n">
        <v>27787.95</v>
      </c>
      <c r="E1197" s="55" t="n">
        <v>15592</v>
      </c>
    </row>
    <row r="1198" customFormat="false" ht="15" hidden="false" customHeight="false" outlineLevel="0" collapsed="false">
      <c r="A1198" s="49" t="n">
        <v>42</v>
      </c>
      <c r="B1198" s="49" t="s">
        <v>199</v>
      </c>
      <c r="C1198" s="49" t="n">
        <v>2010</v>
      </c>
      <c r="D1198" s="54" t="n">
        <v>45</v>
      </c>
      <c r="E1198" s="55" t="n">
        <v>36</v>
      </c>
    </row>
    <row r="1199" customFormat="false" ht="15" hidden="false" customHeight="false" outlineLevel="0" collapsed="false">
      <c r="A1199" s="49" t="n">
        <v>42</v>
      </c>
      <c r="B1199" s="49" t="s">
        <v>199</v>
      </c>
      <c r="C1199" s="49" t="n">
        <v>2011</v>
      </c>
      <c r="D1199" s="54" t="n">
        <v>15</v>
      </c>
      <c r="E1199" s="55" t="n">
        <v>12</v>
      </c>
    </row>
    <row r="1200" customFormat="false" ht="15" hidden="false" customHeight="false" outlineLevel="0" collapsed="false">
      <c r="A1200" s="49" t="n">
        <v>42</v>
      </c>
      <c r="B1200" s="49" t="s">
        <v>195</v>
      </c>
      <c r="C1200" s="49" t="n">
        <v>2010</v>
      </c>
      <c r="D1200" s="54" t="n">
        <v>15</v>
      </c>
      <c r="E1200" s="55" t="n">
        <v>12</v>
      </c>
    </row>
    <row r="1201" customFormat="false" ht="15" hidden="false" customHeight="false" outlineLevel="0" collapsed="false">
      <c r="A1201" s="49" t="n">
        <v>42</v>
      </c>
      <c r="B1201" s="49" t="s">
        <v>201</v>
      </c>
      <c r="C1201" s="49" t="n">
        <v>2010</v>
      </c>
      <c r="D1201" s="54" t="n">
        <v>15</v>
      </c>
      <c r="E1201" s="55" t="n">
        <v>12</v>
      </c>
    </row>
    <row r="1202" customFormat="false" ht="15" hidden="false" customHeight="false" outlineLevel="0" collapsed="false">
      <c r="A1202" s="49" t="n">
        <v>42</v>
      </c>
      <c r="B1202" s="49" t="s">
        <v>201</v>
      </c>
      <c r="C1202" s="49" t="n">
        <v>2011</v>
      </c>
      <c r="D1202" s="54" t="n">
        <v>15</v>
      </c>
      <c r="E1202" s="55" t="n">
        <v>12</v>
      </c>
    </row>
    <row r="1203" customFormat="false" ht="15" hidden="false" customHeight="false" outlineLevel="0" collapsed="false">
      <c r="A1203" s="49" t="n">
        <v>42</v>
      </c>
      <c r="B1203" s="49" t="s">
        <v>226</v>
      </c>
      <c r="C1203" s="49" t="n">
        <v>2010</v>
      </c>
      <c r="D1203" s="54" t="n">
        <v>15</v>
      </c>
      <c r="E1203" s="55" t="n">
        <v>12</v>
      </c>
    </row>
    <row r="1204" customFormat="false" ht="15" hidden="false" customHeight="false" outlineLevel="0" collapsed="false">
      <c r="A1204" s="49" t="n">
        <v>42</v>
      </c>
      <c r="B1204" s="49" t="s">
        <v>226</v>
      </c>
      <c r="C1204" s="49" t="n">
        <v>2011</v>
      </c>
      <c r="D1204" s="54" t="n">
        <v>15</v>
      </c>
      <c r="E1204" s="55" t="n">
        <v>12</v>
      </c>
    </row>
    <row r="1205" customFormat="false" ht="15" hidden="false" customHeight="false" outlineLevel="0" collapsed="false">
      <c r="A1205" s="49" t="n">
        <v>42</v>
      </c>
      <c r="B1205" s="49" t="s">
        <v>200</v>
      </c>
      <c r="C1205" s="49" t="n">
        <v>2009</v>
      </c>
      <c r="D1205" s="54" t="n">
        <v>15</v>
      </c>
      <c r="E1205" s="55" t="n">
        <v>12</v>
      </c>
    </row>
    <row r="1206" customFormat="false" ht="15" hidden="false" customHeight="false" outlineLevel="0" collapsed="false">
      <c r="A1206" s="49" t="n">
        <v>42</v>
      </c>
      <c r="B1206" s="49" t="s">
        <v>200</v>
      </c>
      <c r="C1206" s="49" t="n">
        <v>2010</v>
      </c>
      <c r="D1206" s="54" t="n">
        <v>22.5</v>
      </c>
      <c r="E1206" s="55" t="n">
        <v>18</v>
      </c>
    </row>
    <row r="1207" customFormat="false" ht="15" hidden="false" customHeight="false" outlineLevel="0" collapsed="false">
      <c r="A1207" s="49" t="n">
        <v>42</v>
      </c>
      <c r="B1207" s="49" t="s">
        <v>202</v>
      </c>
      <c r="C1207" s="49" t="n">
        <v>2010</v>
      </c>
      <c r="D1207" s="54" t="n">
        <v>212.64</v>
      </c>
      <c r="E1207" s="55" t="n">
        <v>192</v>
      </c>
    </row>
    <row r="1208" customFormat="false" ht="15" hidden="false" customHeight="false" outlineLevel="0" collapsed="false">
      <c r="A1208" s="49" t="n">
        <v>42</v>
      </c>
      <c r="B1208" s="49" t="s">
        <v>202</v>
      </c>
      <c r="C1208" s="49" t="n">
        <v>2011</v>
      </c>
      <c r="D1208" s="54" t="n">
        <v>30</v>
      </c>
      <c r="E1208" s="55" t="n">
        <v>24</v>
      </c>
    </row>
    <row r="1209" customFormat="false" ht="15" hidden="false" customHeight="false" outlineLevel="0" collapsed="false">
      <c r="A1209" s="49" t="n">
        <v>42</v>
      </c>
      <c r="B1209" s="49" t="s">
        <v>222</v>
      </c>
      <c r="C1209" s="49" t="n">
        <v>2009</v>
      </c>
      <c r="D1209" s="54" t="n">
        <v>28.75</v>
      </c>
      <c r="E1209" s="55" t="n">
        <v>23</v>
      </c>
    </row>
    <row r="1210" customFormat="false" ht="15" hidden="false" customHeight="false" outlineLevel="0" collapsed="false">
      <c r="A1210" s="49" t="n">
        <v>42</v>
      </c>
      <c r="B1210" s="49" t="s">
        <v>222</v>
      </c>
      <c r="C1210" s="49" t="n">
        <v>2010</v>
      </c>
      <c r="D1210" s="54" t="n">
        <v>567.57</v>
      </c>
      <c r="E1210" s="55" t="n">
        <v>465</v>
      </c>
    </row>
    <row r="1211" customFormat="false" ht="15" hidden="false" customHeight="false" outlineLevel="0" collapsed="false">
      <c r="A1211" s="49" t="n">
        <v>42</v>
      </c>
      <c r="B1211" s="49" t="s">
        <v>222</v>
      </c>
      <c r="C1211" s="49" t="n">
        <v>2011</v>
      </c>
      <c r="D1211" s="54" t="n">
        <v>257.64</v>
      </c>
      <c r="E1211" s="55" t="n">
        <v>228</v>
      </c>
    </row>
    <row r="1212" customFormat="false" ht="15" hidden="false" customHeight="false" outlineLevel="0" collapsed="false">
      <c r="A1212" s="49" t="n">
        <v>42</v>
      </c>
      <c r="B1212" s="49" t="s">
        <v>205</v>
      </c>
      <c r="C1212" s="49" t="n">
        <v>2010</v>
      </c>
      <c r="D1212" s="54" t="n">
        <v>136.25</v>
      </c>
      <c r="E1212" s="55" t="n">
        <v>109</v>
      </c>
    </row>
    <row r="1213" customFormat="false" ht="15" hidden="false" customHeight="false" outlineLevel="0" collapsed="false">
      <c r="A1213" s="49" t="n">
        <v>42</v>
      </c>
      <c r="B1213" s="49" t="s">
        <v>205</v>
      </c>
      <c r="C1213" s="49" t="n">
        <v>2011</v>
      </c>
      <c r="D1213" s="54" t="n">
        <v>288.66</v>
      </c>
      <c r="E1213" s="55" t="n">
        <v>263</v>
      </c>
    </row>
    <row r="1214" customFormat="false" ht="15" hidden="false" customHeight="false" outlineLevel="0" collapsed="false">
      <c r="A1214" s="49" t="n">
        <v>42</v>
      </c>
      <c r="B1214" s="49" t="s">
        <v>206</v>
      </c>
      <c r="C1214" s="49" t="n">
        <v>2009</v>
      </c>
      <c r="D1214" s="54" t="n">
        <v>115</v>
      </c>
      <c r="E1214" s="55" t="n">
        <v>92</v>
      </c>
    </row>
    <row r="1215" customFormat="false" ht="15" hidden="false" customHeight="false" outlineLevel="0" collapsed="false">
      <c r="A1215" s="49" t="n">
        <v>42</v>
      </c>
      <c r="B1215" s="49" t="s">
        <v>206</v>
      </c>
      <c r="C1215" s="49" t="n">
        <v>2010</v>
      </c>
      <c r="D1215" s="54" t="n">
        <v>678.75</v>
      </c>
      <c r="E1215" s="55" t="n">
        <v>543</v>
      </c>
    </row>
    <row r="1216" customFormat="false" ht="15" hidden="false" customHeight="false" outlineLevel="0" collapsed="false">
      <c r="A1216" s="49" t="n">
        <v>42</v>
      </c>
      <c r="B1216" s="49" t="s">
        <v>206</v>
      </c>
      <c r="C1216" s="49" t="n">
        <v>2011</v>
      </c>
      <c r="D1216" s="54" t="n">
        <v>726.32</v>
      </c>
      <c r="E1216" s="55" t="n">
        <v>592</v>
      </c>
    </row>
    <row r="1217" customFormat="false" ht="15" hidden="false" customHeight="false" outlineLevel="0" collapsed="false">
      <c r="A1217" s="49" t="n">
        <v>42</v>
      </c>
      <c r="B1217" s="49" t="s">
        <v>209</v>
      </c>
      <c r="C1217" s="49" t="n">
        <v>2010</v>
      </c>
      <c r="D1217" s="54" t="n">
        <v>15</v>
      </c>
      <c r="E1217" s="55" t="n">
        <v>12</v>
      </c>
    </row>
    <row r="1218" customFormat="false" ht="15" hidden="false" customHeight="false" outlineLevel="0" collapsed="false">
      <c r="A1218" s="49" t="n">
        <v>42</v>
      </c>
      <c r="B1218" s="49" t="s">
        <v>192</v>
      </c>
      <c r="C1218" s="49" t="n">
        <v>2009</v>
      </c>
      <c r="D1218" s="54" t="n">
        <v>-1.25</v>
      </c>
      <c r="E1218" s="55" t="n">
        <v>-1</v>
      </c>
    </row>
    <row r="1219" customFormat="false" ht="15" hidden="false" customHeight="false" outlineLevel="0" collapsed="false">
      <c r="A1219" s="49" t="n">
        <v>42</v>
      </c>
      <c r="B1219" s="49" t="s">
        <v>192</v>
      </c>
      <c r="C1219" s="49" t="n">
        <v>2010</v>
      </c>
      <c r="D1219" s="54" t="n">
        <v>63.75</v>
      </c>
      <c r="E1219" s="55" t="n">
        <v>51</v>
      </c>
    </row>
    <row r="1220" customFormat="false" ht="15" hidden="false" customHeight="false" outlineLevel="0" collapsed="false">
      <c r="A1220" s="49" t="n">
        <v>42</v>
      </c>
      <c r="B1220" s="49" t="s">
        <v>192</v>
      </c>
      <c r="C1220" s="49" t="n">
        <v>2011</v>
      </c>
      <c r="D1220" s="54" t="n">
        <v>45</v>
      </c>
      <c r="E1220" s="55" t="n">
        <v>36</v>
      </c>
    </row>
    <row r="1221" customFormat="false" ht="15" hidden="false" customHeight="false" outlineLevel="0" collapsed="false">
      <c r="A1221" s="49" t="n">
        <v>42</v>
      </c>
      <c r="B1221" s="49" t="s">
        <v>227</v>
      </c>
      <c r="C1221" s="49" t="n">
        <v>2011</v>
      </c>
      <c r="D1221" s="54" t="n">
        <v>15</v>
      </c>
      <c r="E1221" s="55" t="n">
        <v>12</v>
      </c>
    </row>
    <row r="1222" customFormat="false" ht="15" hidden="false" customHeight="false" outlineLevel="0" collapsed="false">
      <c r="A1222" s="49" t="n">
        <v>42</v>
      </c>
      <c r="B1222" s="49" t="s">
        <v>218</v>
      </c>
      <c r="C1222" s="49" t="n">
        <v>2011</v>
      </c>
      <c r="D1222" s="54" t="n">
        <v>30</v>
      </c>
      <c r="E1222" s="55" t="n">
        <v>24</v>
      </c>
    </row>
    <row r="1223" customFormat="false" ht="15" hidden="false" customHeight="false" outlineLevel="0" collapsed="false">
      <c r="A1223" s="49" t="n">
        <v>42</v>
      </c>
      <c r="B1223" s="49" t="s">
        <v>193</v>
      </c>
      <c r="C1223" s="49" t="n">
        <v>2009</v>
      </c>
      <c r="D1223" s="54" t="n">
        <v>15</v>
      </c>
      <c r="E1223" s="55" t="n">
        <v>12</v>
      </c>
    </row>
    <row r="1224" customFormat="false" ht="15" hidden="false" customHeight="false" outlineLevel="0" collapsed="false">
      <c r="A1224" s="49" t="n">
        <v>42</v>
      </c>
      <c r="B1224" s="49" t="s">
        <v>193</v>
      </c>
      <c r="C1224" s="49" t="n">
        <v>2010</v>
      </c>
      <c r="D1224" s="54" t="n">
        <v>15</v>
      </c>
      <c r="E1224" s="55" t="n">
        <v>12</v>
      </c>
    </row>
    <row r="1225" customFormat="false" ht="15" hidden="false" customHeight="false" outlineLevel="0" collapsed="false">
      <c r="A1225" s="49" t="n">
        <v>42</v>
      </c>
      <c r="B1225" s="49" t="s">
        <v>193</v>
      </c>
      <c r="C1225" s="49" t="n">
        <v>2011</v>
      </c>
      <c r="D1225" s="54" t="n">
        <v>45</v>
      </c>
      <c r="E1225" s="55" t="n">
        <v>36</v>
      </c>
    </row>
    <row r="1226" customFormat="false" ht="15" hidden="false" customHeight="false" outlineLevel="0" collapsed="false">
      <c r="A1226" s="49" t="n">
        <v>42</v>
      </c>
      <c r="B1226" s="49" t="s">
        <v>213</v>
      </c>
      <c r="C1226" s="49" t="n">
        <v>2009</v>
      </c>
      <c r="D1226" s="54" t="n">
        <v>30</v>
      </c>
      <c r="E1226" s="55" t="n">
        <v>24</v>
      </c>
    </row>
    <row r="1227" customFormat="false" ht="15" hidden="false" customHeight="false" outlineLevel="0" collapsed="false">
      <c r="A1227" s="49" t="n">
        <v>42</v>
      </c>
      <c r="B1227" s="49" t="s">
        <v>213</v>
      </c>
      <c r="C1227" s="49" t="n">
        <v>2010</v>
      </c>
      <c r="D1227" s="54" t="n">
        <v>120</v>
      </c>
      <c r="E1227" s="55" t="n">
        <v>96</v>
      </c>
    </row>
    <row r="1228" customFormat="false" ht="15" hidden="false" customHeight="false" outlineLevel="0" collapsed="false">
      <c r="A1228" s="49" t="n">
        <v>42</v>
      </c>
      <c r="B1228" s="49" t="s">
        <v>213</v>
      </c>
      <c r="C1228" s="49" t="n">
        <v>2011</v>
      </c>
      <c r="D1228" s="54" t="n">
        <v>166.32</v>
      </c>
      <c r="E1228" s="55" t="n">
        <v>144</v>
      </c>
    </row>
    <row r="1229" customFormat="false" ht="15" hidden="false" customHeight="false" outlineLevel="0" collapsed="false">
      <c r="A1229" s="49" t="n">
        <v>42</v>
      </c>
      <c r="B1229" s="49" t="s">
        <v>197</v>
      </c>
      <c r="C1229" s="49" t="n">
        <v>2010</v>
      </c>
      <c r="D1229" s="54" t="n">
        <v>30</v>
      </c>
      <c r="E1229" s="55" t="n">
        <v>24</v>
      </c>
    </row>
    <row r="1230" customFormat="false" ht="15" hidden="false" customHeight="false" outlineLevel="0" collapsed="false">
      <c r="A1230" s="49" t="n">
        <v>42</v>
      </c>
      <c r="B1230" s="49" t="s">
        <v>197</v>
      </c>
      <c r="C1230" s="49" t="n">
        <v>2011</v>
      </c>
      <c r="D1230" s="54" t="n">
        <v>90</v>
      </c>
      <c r="E1230" s="55" t="n">
        <v>72</v>
      </c>
    </row>
    <row r="1231" customFormat="false" ht="15" hidden="false" customHeight="false" outlineLevel="0" collapsed="false">
      <c r="A1231" s="49" t="n">
        <v>42</v>
      </c>
      <c r="B1231" s="49" t="s">
        <v>215</v>
      </c>
      <c r="C1231" s="49" t="n">
        <v>2011</v>
      </c>
      <c r="D1231" s="54" t="n">
        <v>15</v>
      </c>
      <c r="E1231" s="55" t="n">
        <v>12</v>
      </c>
    </row>
    <row r="1232" customFormat="false" ht="15" hidden="false" customHeight="false" outlineLevel="0" collapsed="false">
      <c r="A1232" s="49" t="n">
        <v>42</v>
      </c>
      <c r="B1232" s="49" t="s">
        <v>196</v>
      </c>
      <c r="C1232" s="49" t="n">
        <v>2009</v>
      </c>
      <c r="D1232" s="54" t="n">
        <v>-1.25</v>
      </c>
      <c r="E1232" s="55" t="n">
        <v>-1</v>
      </c>
    </row>
    <row r="1233" customFormat="false" ht="15" hidden="false" customHeight="false" outlineLevel="0" collapsed="false">
      <c r="A1233" s="49" t="n">
        <v>42</v>
      </c>
      <c r="B1233" s="49" t="s">
        <v>196</v>
      </c>
      <c r="C1233" s="49" t="n">
        <v>2010</v>
      </c>
      <c r="D1233" s="54" t="n">
        <v>25</v>
      </c>
      <c r="E1233" s="55" t="n">
        <v>20</v>
      </c>
    </row>
    <row r="1234" customFormat="false" ht="15" hidden="false" customHeight="false" outlineLevel="0" collapsed="false">
      <c r="A1234" s="49" t="n">
        <v>42</v>
      </c>
      <c r="B1234" s="49" t="s">
        <v>196</v>
      </c>
      <c r="C1234" s="49" t="n">
        <v>2011</v>
      </c>
      <c r="D1234" s="54" t="n">
        <v>93.75</v>
      </c>
      <c r="E1234" s="55" t="n">
        <v>75</v>
      </c>
    </row>
    <row r="1235" customFormat="false" ht="15" hidden="false" customHeight="false" outlineLevel="0" collapsed="false">
      <c r="A1235" s="49" t="n">
        <v>42</v>
      </c>
      <c r="B1235" s="49" t="s">
        <v>210</v>
      </c>
      <c r="C1235" s="49" t="n">
        <v>2010</v>
      </c>
      <c r="D1235" s="54" t="n">
        <v>30</v>
      </c>
      <c r="E1235" s="55" t="n">
        <v>24</v>
      </c>
    </row>
    <row r="1236" customFormat="false" ht="15" hidden="false" customHeight="false" outlineLevel="0" collapsed="false">
      <c r="A1236" s="49" t="n">
        <v>42</v>
      </c>
      <c r="B1236" s="49" t="s">
        <v>198</v>
      </c>
      <c r="C1236" s="49" t="n">
        <v>2010</v>
      </c>
      <c r="D1236" s="54" t="n">
        <v>60</v>
      </c>
      <c r="E1236" s="55" t="n">
        <v>48</v>
      </c>
    </row>
    <row r="1237" customFormat="false" ht="15" hidden="false" customHeight="false" outlineLevel="0" collapsed="false">
      <c r="A1237" s="49" t="n">
        <v>42</v>
      </c>
      <c r="B1237" s="49" t="s">
        <v>198</v>
      </c>
      <c r="C1237" s="49" t="n">
        <v>2011</v>
      </c>
      <c r="D1237" s="54" t="n">
        <v>15</v>
      </c>
      <c r="E1237" s="55" t="n">
        <v>12</v>
      </c>
    </row>
    <row r="1238" customFormat="false" ht="15" hidden="false" customHeight="false" outlineLevel="0" collapsed="false">
      <c r="A1238" s="49" t="n">
        <v>42</v>
      </c>
      <c r="B1238" s="49" t="s">
        <v>207</v>
      </c>
      <c r="C1238" s="49" t="n">
        <v>2011</v>
      </c>
      <c r="D1238" s="54" t="n">
        <v>0</v>
      </c>
      <c r="E1238" s="55" t="n">
        <v>0</v>
      </c>
    </row>
    <row r="1239" customFormat="false" ht="15" hidden="false" customHeight="false" outlineLevel="0" collapsed="false">
      <c r="A1239" s="49" t="n">
        <v>42</v>
      </c>
      <c r="B1239" s="49" t="s">
        <v>214</v>
      </c>
      <c r="C1239" s="49" t="n">
        <v>2010</v>
      </c>
      <c r="D1239" s="54" t="n">
        <v>45</v>
      </c>
      <c r="E1239" s="55" t="n">
        <v>36</v>
      </c>
    </row>
    <row r="1240" customFormat="false" ht="15" hidden="false" customHeight="false" outlineLevel="0" collapsed="false">
      <c r="A1240" s="49" t="n">
        <v>42</v>
      </c>
      <c r="B1240" s="49" t="s">
        <v>214</v>
      </c>
      <c r="C1240" s="49" t="n">
        <v>2011</v>
      </c>
      <c r="D1240" s="54" t="n">
        <v>30</v>
      </c>
      <c r="E1240" s="55" t="n">
        <v>24</v>
      </c>
    </row>
    <row r="1241" customFormat="false" ht="15" hidden="false" customHeight="false" outlineLevel="0" collapsed="false">
      <c r="A1241" s="49" t="n">
        <v>42</v>
      </c>
      <c r="B1241" s="49" t="s">
        <v>189</v>
      </c>
      <c r="C1241" s="49" t="n">
        <v>2009</v>
      </c>
      <c r="D1241" s="54" t="n">
        <v>4098.48</v>
      </c>
      <c r="E1241" s="55" t="n">
        <v>3158</v>
      </c>
    </row>
    <row r="1242" customFormat="false" ht="15" hidden="false" customHeight="false" outlineLevel="0" collapsed="false">
      <c r="A1242" s="49" t="n">
        <v>42</v>
      </c>
      <c r="B1242" s="49" t="s">
        <v>189</v>
      </c>
      <c r="C1242" s="49" t="n">
        <v>2010</v>
      </c>
      <c r="D1242" s="54" t="n">
        <v>28102.67</v>
      </c>
      <c r="E1242" s="55" t="n">
        <v>22030</v>
      </c>
    </row>
    <row r="1243" customFormat="false" ht="15" hidden="false" customHeight="false" outlineLevel="0" collapsed="false">
      <c r="A1243" s="49" t="n">
        <v>42</v>
      </c>
      <c r="B1243" s="49" t="s">
        <v>189</v>
      </c>
      <c r="C1243" s="49" t="n">
        <v>2011</v>
      </c>
      <c r="D1243" s="54" t="n">
        <v>11883.93</v>
      </c>
      <c r="E1243" s="55" t="n">
        <v>8484</v>
      </c>
    </row>
    <row r="1244" customFormat="false" ht="15" hidden="false" customHeight="false" outlineLevel="0" collapsed="false">
      <c r="A1244" s="49" t="n">
        <v>42</v>
      </c>
      <c r="B1244" s="49" t="s">
        <v>194</v>
      </c>
      <c r="C1244" s="49" t="n">
        <v>2010</v>
      </c>
      <c r="D1244" s="54" t="n">
        <v>60</v>
      </c>
      <c r="E1244" s="55" t="n">
        <v>48</v>
      </c>
    </row>
    <row r="1245" customFormat="false" ht="15" hidden="false" customHeight="false" outlineLevel="0" collapsed="false">
      <c r="A1245" s="49" t="n">
        <v>43</v>
      </c>
      <c r="B1245" s="49" t="s">
        <v>203</v>
      </c>
      <c r="C1245" s="49" t="n">
        <v>2011</v>
      </c>
      <c r="D1245" s="54" t="n">
        <v>367.2</v>
      </c>
      <c r="E1245" s="55" t="n">
        <v>144</v>
      </c>
    </row>
    <row r="1246" customFormat="false" ht="15" hidden="false" customHeight="false" outlineLevel="0" collapsed="false">
      <c r="A1246" s="49" t="n">
        <v>43</v>
      </c>
      <c r="B1246" s="49" t="s">
        <v>201</v>
      </c>
      <c r="C1246" s="49" t="n">
        <v>2011</v>
      </c>
      <c r="D1246" s="54" t="n">
        <v>35.4</v>
      </c>
      <c r="E1246" s="55" t="n">
        <v>12</v>
      </c>
    </row>
    <row r="1247" customFormat="false" ht="15" hidden="false" customHeight="false" outlineLevel="0" collapsed="false">
      <c r="A1247" s="49" t="n">
        <v>43</v>
      </c>
      <c r="B1247" s="49" t="s">
        <v>223</v>
      </c>
      <c r="C1247" s="49" t="n">
        <v>2010</v>
      </c>
      <c r="D1247" s="54" t="n">
        <v>17.7</v>
      </c>
      <c r="E1247" s="55" t="n">
        <v>6</v>
      </c>
    </row>
    <row r="1248" customFormat="false" ht="15" hidden="false" customHeight="false" outlineLevel="0" collapsed="false">
      <c r="A1248" s="49" t="n">
        <v>43</v>
      </c>
      <c r="B1248" s="49" t="s">
        <v>223</v>
      </c>
      <c r="C1248" s="49" t="n">
        <v>2011</v>
      </c>
      <c r="D1248" s="54" t="n">
        <v>17.7</v>
      </c>
      <c r="E1248" s="55" t="n">
        <v>6</v>
      </c>
    </row>
    <row r="1249" customFormat="false" ht="15" hidden="false" customHeight="false" outlineLevel="0" collapsed="false">
      <c r="A1249" s="49" t="n">
        <v>43</v>
      </c>
      <c r="B1249" s="49" t="s">
        <v>222</v>
      </c>
      <c r="C1249" s="49" t="n">
        <v>2010</v>
      </c>
      <c r="D1249" s="54" t="n">
        <v>247.8</v>
      </c>
      <c r="E1249" s="55" t="n">
        <v>84</v>
      </c>
    </row>
    <row r="1250" customFormat="false" ht="15" hidden="false" customHeight="false" outlineLevel="0" collapsed="false">
      <c r="A1250" s="49" t="n">
        <v>43</v>
      </c>
      <c r="B1250" s="49" t="s">
        <v>222</v>
      </c>
      <c r="C1250" s="49" t="n">
        <v>2011</v>
      </c>
      <c r="D1250" s="54" t="n">
        <v>354</v>
      </c>
      <c r="E1250" s="55" t="n">
        <v>120</v>
      </c>
    </row>
    <row r="1251" customFormat="false" ht="15" hidden="false" customHeight="false" outlineLevel="0" collapsed="false">
      <c r="A1251" s="49" t="n">
        <v>43</v>
      </c>
      <c r="B1251" s="49" t="s">
        <v>224</v>
      </c>
      <c r="C1251" s="49" t="n">
        <v>2011</v>
      </c>
      <c r="D1251" s="54" t="n">
        <v>17.7</v>
      </c>
      <c r="E1251" s="55" t="n">
        <v>6</v>
      </c>
    </row>
    <row r="1252" customFormat="false" ht="15" hidden="false" customHeight="false" outlineLevel="0" collapsed="false">
      <c r="A1252" s="49" t="n">
        <v>43</v>
      </c>
      <c r="B1252" s="49" t="s">
        <v>205</v>
      </c>
      <c r="C1252" s="49" t="n">
        <v>2010</v>
      </c>
      <c r="D1252" s="54" t="n">
        <v>59</v>
      </c>
      <c r="E1252" s="55" t="n">
        <v>20</v>
      </c>
    </row>
    <row r="1253" customFormat="false" ht="15" hidden="false" customHeight="false" outlineLevel="0" collapsed="false">
      <c r="A1253" s="49" t="n">
        <v>43</v>
      </c>
      <c r="B1253" s="49" t="s">
        <v>205</v>
      </c>
      <c r="C1253" s="49" t="n">
        <v>2011</v>
      </c>
      <c r="D1253" s="54" t="n">
        <v>17.7</v>
      </c>
      <c r="E1253" s="55" t="n">
        <v>6</v>
      </c>
    </row>
    <row r="1254" customFormat="false" ht="15" hidden="false" customHeight="false" outlineLevel="0" collapsed="false">
      <c r="A1254" s="49" t="n">
        <v>43</v>
      </c>
      <c r="B1254" s="49" t="s">
        <v>206</v>
      </c>
      <c r="C1254" s="49" t="n">
        <v>2010</v>
      </c>
      <c r="D1254" s="54" t="n">
        <v>212.4</v>
      </c>
      <c r="E1254" s="55" t="n">
        <v>72</v>
      </c>
    </row>
    <row r="1255" customFormat="false" ht="15" hidden="false" customHeight="false" outlineLevel="0" collapsed="false">
      <c r="A1255" s="49" t="n">
        <v>43</v>
      </c>
      <c r="B1255" s="49" t="s">
        <v>206</v>
      </c>
      <c r="C1255" s="49" t="n">
        <v>2011</v>
      </c>
      <c r="D1255" s="54" t="n">
        <v>17.7</v>
      </c>
      <c r="E1255" s="55" t="n">
        <v>6</v>
      </c>
    </row>
    <row r="1256" customFormat="false" ht="15" hidden="false" customHeight="false" outlineLevel="0" collapsed="false">
      <c r="A1256" s="49" t="n">
        <v>43</v>
      </c>
      <c r="B1256" s="49" t="s">
        <v>209</v>
      </c>
      <c r="C1256" s="49" t="n">
        <v>2010</v>
      </c>
      <c r="D1256" s="54" t="n">
        <v>17.7</v>
      </c>
      <c r="E1256" s="55" t="n">
        <v>6</v>
      </c>
    </row>
    <row r="1257" customFormat="false" ht="15" hidden="false" customHeight="false" outlineLevel="0" collapsed="false">
      <c r="A1257" s="49" t="n">
        <v>43</v>
      </c>
      <c r="B1257" s="49" t="s">
        <v>211</v>
      </c>
      <c r="C1257" s="49" t="n">
        <v>2010</v>
      </c>
      <c r="D1257" s="54" t="n">
        <v>35.4</v>
      </c>
      <c r="E1257" s="55" t="n">
        <v>12</v>
      </c>
    </row>
    <row r="1258" customFormat="false" ht="15" hidden="false" customHeight="false" outlineLevel="0" collapsed="false">
      <c r="A1258" s="49" t="n">
        <v>43</v>
      </c>
      <c r="B1258" s="49" t="s">
        <v>192</v>
      </c>
      <c r="C1258" s="49" t="n">
        <v>2010</v>
      </c>
      <c r="D1258" s="54" t="n">
        <v>35.4</v>
      </c>
      <c r="E1258" s="55" t="n">
        <v>12</v>
      </c>
    </row>
    <row r="1259" customFormat="false" ht="15" hidden="false" customHeight="false" outlineLevel="0" collapsed="false">
      <c r="A1259" s="49" t="n">
        <v>43</v>
      </c>
      <c r="B1259" s="49" t="s">
        <v>193</v>
      </c>
      <c r="C1259" s="49" t="n">
        <v>2011</v>
      </c>
      <c r="D1259" s="54" t="n">
        <v>17.7</v>
      </c>
      <c r="E1259" s="55" t="n">
        <v>6</v>
      </c>
    </row>
    <row r="1260" customFormat="false" ht="15" hidden="false" customHeight="false" outlineLevel="0" collapsed="false">
      <c r="A1260" s="49" t="n">
        <v>43</v>
      </c>
      <c r="B1260" s="49" t="s">
        <v>197</v>
      </c>
      <c r="C1260" s="49" t="n">
        <v>2010</v>
      </c>
      <c r="D1260" s="54" t="n">
        <v>17.7</v>
      </c>
      <c r="E1260" s="55" t="n">
        <v>6</v>
      </c>
    </row>
    <row r="1261" customFormat="false" ht="15" hidden="false" customHeight="false" outlineLevel="0" collapsed="false">
      <c r="A1261" s="49" t="n">
        <v>43</v>
      </c>
      <c r="B1261" s="49" t="s">
        <v>197</v>
      </c>
      <c r="C1261" s="49" t="n">
        <v>2011</v>
      </c>
      <c r="D1261" s="54" t="n">
        <v>141.6</v>
      </c>
      <c r="E1261" s="55" t="n">
        <v>48</v>
      </c>
    </row>
    <row r="1262" customFormat="false" ht="15" hidden="false" customHeight="false" outlineLevel="0" collapsed="false">
      <c r="A1262" s="49" t="n">
        <v>43</v>
      </c>
      <c r="B1262" s="49" t="s">
        <v>215</v>
      </c>
      <c r="C1262" s="49" t="n">
        <v>2010</v>
      </c>
      <c r="D1262" s="54" t="n">
        <v>17.7</v>
      </c>
      <c r="E1262" s="55" t="n">
        <v>6</v>
      </c>
    </row>
    <row r="1263" customFormat="false" ht="15" hidden="false" customHeight="false" outlineLevel="0" collapsed="false">
      <c r="A1263" s="49" t="n">
        <v>43</v>
      </c>
      <c r="B1263" s="49" t="s">
        <v>215</v>
      </c>
      <c r="C1263" s="49" t="n">
        <v>2011</v>
      </c>
      <c r="D1263" s="54" t="n">
        <v>17.7</v>
      </c>
      <c r="E1263" s="55" t="n">
        <v>6</v>
      </c>
    </row>
    <row r="1264" customFormat="false" ht="15" hidden="false" customHeight="false" outlineLevel="0" collapsed="false">
      <c r="A1264" s="49" t="n">
        <v>43</v>
      </c>
      <c r="B1264" s="49" t="s">
        <v>196</v>
      </c>
      <c r="C1264" s="49" t="n">
        <v>2010</v>
      </c>
      <c r="D1264" s="54" t="n">
        <v>17.7</v>
      </c>
      <c r="E1264" s="55" t="n">
        <v>6</v>
      </c>
    </row>
    <row r="1265" customFormat="false" ht="15" hidden="false" customHeight="false" outlineLevel="0" collapsed="false">
      <c r="A1265" s="49" t="n">
        <v>43</v>
      </c>
      <c r="B1265" s="49" t="s">
        <v>196</v>
      </c>
      <c r="C1265" s="49" t="n">
        <v>2011</v>
      </c>
      <c r="D1265" s="54" t="n">
        <v>17.7</v>
      </c>
      <c r="E1265" s="55" t="n">
        <v>6</v>
      </c>
    </row>
    <row r="1266" customFormat="false" ht="15" hidden="false" customHeight="false" outlineLevel="0" collapsed="false">
      <c r="A1266" s="49" t="n">
        <v>43</v>
      </c>
      <c r="B1266" s="49" t="s">
        <v>189</v>
      </c>
      <c r="C1266" s="49" t="n">
        <v>2010</v>
      </c>
      <c r="D1266" s="54" t="n">
        <v>20552.03</v>
      </c>
      <c r="E1266" s="55" t="n">
        <v>6553</v>
      </c>
    </row>
    <row r="1267" customFormat="false" ht="15" hidden="false" customHeight="false" outlineLevel="0" collapsed="false">
      <c r="A1267" s="49" t="n">
        <v>43</v>
      </c>
      <c r="B1267" s="49" t="s">
        <v>189</v>
      </c>
      <c r="C1267" s="49" t="n">
        <v>2011</v>
      </c>
      <c r="D1267" s="54" t="n">
        <v>24719.65</v>
      </c>
      <c r="E1267" s="55" t="n">
        <v>8115</v>
      </c>
    </row>
    <row r="1268" customFormat="false" ht="15" hidden="false" customHeight="false" outlineLevel="0" collapsed="false">
      <c r="A1268" s="49" t="n">
        <v>44</v>
      </c>
      <c r="B1268" s="49" t="s">
        <v>203</v>
      </c>
      <c r="C1268" s="49" t="n">
        <v>2010</v>
      </c>
      <c r="D1268" s="54" t="n">
        <v>477</v>
      </c>
      <c r="E1268" s="55" t="n">
        <v>324</v>
      </c>
    </row>
    <row r="1269" customFormat="false" ht="15" hidden="false" customHeight="false" outlineLevel="0" collapsed="false">
      <c r="A1269" s="49" t="n">
        <v>44</v>
      </c>
      <c r="B1269" s="49" t="s">
        <v>203</v>
      </c>
      <c r="C1269" s="49" t="n">
        <v>2011</v>
      </c>
      <c r="D1269" s="54" t="n">
        <v>1987.2</v>
      </c>
      <c r="E1269" s="55" t="n">
        <v>1344</v>
      </c>
    </row>
    <row r="1270" customFormat="false" ht="15" hidden="false" customHeight="false" outlineLevel="0" collapsed="false">
      <c r="A1270" s="49" t="n">
        <v>44</v>
      </c>
      <c r="B1270" s="49" t="s">
        <v>199</v>
      </c>
      <c r="C1270" s="49" t="n">
        <v>2010</v>
      </c>
      <c r="D1270" s="54" t="n">
        <v>19.8</v>
      </c>
      <c r="E1270" s="55" t="n">
        <v>12</v>
      </c>
    </row>
    <row r="1271" customFormat="false" ht="15" hidden="false" customHeight="false" outlineLevel="0" collapsed="false">
      <c r="A1271" s="49" t="n">
        <v>44</v>
      </c>
      <c r="B1271" s="49" t="s">
        <v>201</v>
      </c>
      <c r="C1271" s="49" t="n">
        <v>2010</v>
      </c>
      <c r="D1271" s="54" t="n">
        <v>336.6</v>
      </c>
      <c r="E1271" s="55" t="n">
        <v>204</v>
      </c>
    </row>
    <row r="1272" customFormat="false" ht="15" hidden="false" customHeight="false" outlineLevel="0" collapsed="false">
      <c r="A1272" s="49" t="n">
        <v>44</v>
      </c>
      <c r="B1272" s="49" t="s">
        <v>201</v>
      </c>
      <c r="C1272" s="49" t="n">
        <v>2011</v>
      </c>
      <c r="D1272" s="54" t="n">
        <v>257.4</v>
      </c>
      <c r="E1272" s="55" t="n">
        <v>156</v>
      </c>
    </row>
    <row r="1273" customFormat="false" ht="15" hidden="false" customHeight="false" outlineLevel="0" collapsed="false">
      <c r="A1273" s="49" t="n">
        <v>44</v>
      </c>
      <c r="B1273" s="49" t="s">
        <v>223</v>
      </c>
      <c r="C1273" s="49" t="n">
        <v>2010</v>
      </c>
      <c r="D1273" s="54" t="n">
        <v>19.8</v>
      </c>
      <c r="E1273" s="55" t="n">
        <v>12</v>
      </c>
    </row>
    <row r="1274" customFormat="false" ht="15" hidden="false" customHeight="false" outlineLevel="0" collapsed="false">
      <c r="A1274" s="49" t="n">
        <v>44</v>
      </c>
      <c r="B1274" s="49" t="s">
        <v>223</v>
      </c>
      <c r="C1274" s="49" t="n">
        <v>2011</v>
      </c>
      <c r="D1274" s="54" t="n">
        <v>19.8</v>
      </c>
      <c r="E1274" s="55" t="n">
        <v>12</v>
      </c>
    </row>
    <row r="1275" customFormat="false" ht="15" hidden="false" customHeight="false" outlineLevel="0" collapsed="false">
      <c r="A1275" s="49" t="n">
        <v>44</v>
      </c>
      <c r="B1275" s="49" t="s">
        <v>202</v>
      </c>
      <c r="C1275" s="49" t="n">
        <v>2010</v>
      </c>
      <c r="D1275" s="54" t="n">
        <v>198</v>
      </c>
      <c r="E1275" s="55" t="n">
        <v>120</v>
      </c>
    </row>
    <row r="1276" customFormat="false" ht="15" hidden="false" customHeight="false" outlineLevel="0" collapsed="false">
      <c r="A1276" s="49" t="n">
        <v>44</v>
      </c>
      <c r="B1276" s="49" t="s">
        <v>202</v>
      </c>
      <c r="C1276" s="49" t="n">
        <v>2011</v>
      </c>
      <c r="D1276" s="54" t="n">
        <v>34.65</v>
      </c>
      <c r="E1276" s="55" t="n">
        <v>21</v>
      </c>
    </row>
    <row r="1277" customFormat="false" ht="15" hidden="false" customHeight="false" outlineLevel="0" collapsed="false">
      <c r="A1277" s="49" t="n">
        <v>44</v>
      </c>
      <c r="B1277" s="49" t="s">
        <v>222</v>
      </c>
      <c r="C1277" s="49" t="n">
        <v>2010</v>
      </c>
      <c r="D1277" s="54" t="n">
        <v>138.6</v>
      </c>
      <c r="E1277" s="55" t="n">
        <v>84</v>
      </c>
    </row>
    <row r="1278" customFormat="false" ht="15" hidden="false" customHeight="false" outlineLevel="0" collapsed="false">
      <c r="A1278" s="49" t="n">
        <v>44</v>
      </c>
      <c r="B1278" s="49" t="s">
        <v>222</v>
      </c>
      <c r="C1278" s="49" t="n">
        <v>2011</v>
      </c>
      <c r="D1278" s="54" t="n">
        <v>39.6</v>
      </c>
      <c r="E1278" s="55" t="n">
        <v>24</v>
      </c>
    </row>
    <row r="1279" customFormat="false" ht="15" hidden="false" customHeight="false" outlineLevel="0" collapsed="false">
      <c r="A1279" s="49" t="n">
        <v>44</v>
      </c>
      <c r="B1279" s="49" t="s">
        <v>191</v>
      </c>
      <c r="C1279" s="49" t="n">
        <v>2010</v>
      </c>
      <c r="D1279" s="54" t="n">
        <v>79.2</v>
      </c>
      <c r="E1279" s="55" t="n">
        <v>48</v>
      </c>
    </row>
    <row r="1280" customFormat="false" ht="15" hidden="false" customHeight="false" outlineLevel="0" collapsed="false">
      <c r="A1280" s="49" t="n">
        <v>44</v>
      </c>
      <c r="B1280" s="49" t="s">
        <v>191</v>
      </c>
      <c r="C1280" s="49" t="n">
        <v>2011</v>
      </c>
      <c r="D1280" s="54" t="n">
        <v>138.6</v>
      </c>
      <c r="E1280" s="55" t="n">
        <v>84</v>
      </c>
    </row>
    <row r="1281" customFormat="false" ht="15" hidden="false" customHeight="false" outlineLevel="0" collapsed="false">
      <c r="A1281" s="49" t="n">
        <v>44</v>
      </c>
      <c r="B1281" s="49" t="s">
        <v>205</v>
      </c>
      <c r="C1281" s="49" t="n">
        <v>2009</v>
      </c>
      <c r="D1281" s="54" t="n">
        <v>277.2</v>
      </c>
      <c r="E1281" s="55" t="n">
        <v>168</v>
      </c>
    </row>
    <row r="1282" customFormat="false" ht="15" hidden="false" customHeight="false" outlineLevel="0" collapsed="false">
      <c r="A1282" s="49" t="n">
        <v>44</v>
      </c>
      <c r="B1282" s="49" t="s">
        <v>205</v>
      </c>
      <c r="C1282" s="49" t="n">
        <v>2010</v>
      </c>
      <c r="D1282" s="54" t="n">
        <v>2268.75</v>
      </c>
      <c r="E1282" s="55" t="n">
        <v>1375</v>
      </c>
    </row>
    <row r="1283" customFormat="false" ht="15" hidden="false" customHeight="false" outlineLevel="0" collapsed="false">
      <c r="A1283" s="49" t="n">
        <v>44</v>
      </c>
      <c r="B1283" s="49" t="s">
        <v>205</v>
      </c>
      <c r="C1283" s="49" t="n">
        <v>2011</v>
      </c>
      <c r="D1283" s="54" t="n">
        <v>1851.3</v>
      </c>
      <c r="E1283" s="55" t="n">
        <v>1122</v>
      </c>
    </row>
    <row r="1284" customFormat="false" ht="15" hidden="false" customHeight="false" outlineLevel="0" collapsed="false">
      <c r="A1284" s="49" t="n">
        <v>44</v>
      </c>
      <c r="B1284" s="49" t="s">
        <v>206</v>
      </c>
      <c r="C1284" s="49" t="n">
        <v>2009</v>
      </c>
      <c r="D1284" s="54" t="n">
        <v>132</v>
      </c>
      <c r="E1284" s="55" t="n">
        <v>80</v>
      </c>
    </row>
    <row r="1285" customFormat="false" ht="15" hidden="false" customHeight="false" outlineLevel="0" collapsed="false">
      <c r="A1285" s="49" t="n">
        <v>44</v>
      </c>
      <c r="B1285" s="49" t="s">
        <v>206</v>
      </c>
      <c r="C1285" s="49" t="n">
        <v>2010</v>
      </c>
      <c r="D1285" s="54" t="n">
        <v>1767.15</v>
      </c>
      <c r="E1285" s="55" t="n">
        <v>1071</v>
      </c>
    </row>
    <row r="1286" customFormat="false" ht="15" hidden="false" customHeight="false" outlineLevel="0" collapsed="false">
      <c r="A1286" s="49" t="n">
        <v>44</v>
      </c>
      <c r="B1286" s="49" t="s">
        <v>206</v>
      </c>
      <c r="C1286" s="49" t="n">
        <v>2011</v>
      </c>
      <c r="D1286" s="54" t="n">
        <v>999.9</v>
      </c>
      <c r="E1286" s="55" t="n">
        <v>606</v>
      </c>
    </row>
    <row r="1287" customFormat="false" ht="15" hidden="false" customHeight="false" outlineLevel="0" collapsed="false">
      <c r="A1287" s="49" t="n">
        <v>44</v>
      </c>
      <c r="B1287" s="49" t="s">
        <v>234</v>
      </c>
      <c r="C1287" s="49" t="n">
        <v>2011</v>
      </c>
      <c r="D1287" s="54" t="n">
        <v>19.8</v>
      </c>
      <c r="E1287" s="55" t="n">
        <v>12</v>
      </c>
    </row>
    <row r="1288" customFormat="false" ht="15" hidden="false" customHeight="false" outlineLevel="0" collapsed="false">
      <c r="A1288" s="49" t="n">
        <v>44</v>
      </c>
      <c r="B1288" s="49" t="s">
        <v>190</v>
      </c>
      <c r="C1288" s="49" t="n">
        <v>2010</v>
      </c>
      <c r="D1288" s="54" t="n">
        <v>19.8</v>
      </c>
      <c r="E1288" s="55" t="n">
        <v>12</v>
      </c>
    </row>
    <row r="1289" customFormat="false" ht="15" hidden="false" customHeight="false" outlineLevel="0" collapsed="false">
      <c r="A1289" s="49" t="n">
        <v>44</v>
      </c>
      <c r="B1289" s="49" t="s">
        <v>190</v>
      </c>
      <c r="C1289" s="49" t="n">
        <v>2011</v>
      </c>
      <c r="D1289" s="54" t="n">
        <v>99</v>
      </c>
      <c r="E1289" s="55" t="n">
        <v>60</v>
      </c>
    </row>
    <row r="1290" customFormat="false" ht="15" hidden="false" customHeight="false" outlineLevel="0" collapsed="false">
      <c r="A1290" s="49" t="n">
        <v>44</v>
      </c>
      <c r="B1290" s="49" t="s">
        <v>192</v>
      </c>
      <c r="C1290" s="49" t="n">
        <v>2010</v>
      </c>
      <c r="D1290" s="54" t="n">
        <v>79.2</v>
      </c>
      <c r="E1290" s="55" t="n">
        <v>48</v>
      </c>
    </row>
    <row r="1291" customFormat="false" ht="15" hidden="false" customHeight="false" outlineLevel="0" collapsed="false">
      <c r="A1291" s="49" t="n">
        <v>44</v>
      </c>
      <c r="B1291" s="49" t="s">
        <v>217</v>
      </c>
      <c r="C1291" s="49" t="n">
        <v>2011</v>
      </c>
      <c r="D1291" s="54" t="n">
        <v>205.9</v>
      </c>
      <c r="E1291" s="55" t="n">
        <v>142</v>
      </c>
    </row>
    <row r="1292" customFormat="false" ht="15" hidden="false" customHeight="false" outlineLevel="0" collapsed="false">
      <c r="A1292" s="49" t="n">
        <v>44</v>
      </c>
      <c r="B1292" s="49" t="s">
        <v>218</v>
      </c>
      <c r="C1292" s="49" t="n">
        <v>2010</v>
      </c>
      <c r="D1292" s="54" t="n">
        <v>5911.5</v>
      </c>
      <c r="E1292" s="55" t="n">
        <v>4054</v>
      </c>
    </row>
    <row r="1293" customFormat="false" ht="15" hidden="false" customHeight="false" outlineLevel="0" collapsed="false">
      <c r="A1293" s="49" t="n">
        <v>44</v>
      </c>
      <c r="B1293" s="49" t="s">
        <v>218</v>
      </c>
      <c r="C1293" s="49" t="n">
        <v>2011</v>
      </c>
      <c r="D1293" s="54" t="n">
        <v>3061.8</v>
      </c>
      <c r="E1293" s="55" t="n">
        <v>2100</v>
      </c>
    </row>
    <row r="1294" customFormat="false" ht="15" hidden="false" customHeight="false" outlineLevel="0" collapsed="false">
      <c r="A1294" s="49" t="n">
        <v>44</v>
      </c>
      <c r="B1294" s="49" t="s">
        <v>193</v>
      </c>
      <c r="C1294" s="49" t="n">
        <v>2011</v>
      </c>
      <c r="D1294" s="54" t="n">
        <v>237.6</v>
      </c>
      <c r="E1294" s="55" t="n">
        <v>144</v>
      </c>
    </row>
    <row r="1295" customFormat="false" ht="15" hidden="false" customHeight="false" outlineLevel="0" collapsed="false">
      <c r="A1295" s="49" t="n">
        <v>44</v>
      </c>
      <c r="B1295" s="49" t="s">
        <v>197</v>
      </c>
      <c r="C1295" s="49" t="n">
        <v>2011</v>
      </c>
      <c r="D1295" s="54" t="n">
        <v>39.6</v>
      </c>
      <c r="E1295" s="55" t="n">
        <v>24</v>
      </c>
    </row>
    <row r="1296" customFormat="false" ht="15" hidden="false" customHeight="false" outlineLevel="0" collapsed="false">
      <c r="A1296" s="49" t="n">
        <v>44</v>
      </c>
      <c r="B1296" s="49" t="s">
        <v>196</v>
      </c>
      <c r="C1296" s="49" t="n">
        <v>2010</v>
      </c>
      <c r="D1296" s="54" t="n">
        <v>19.8</v>
      </c>
      <c r="E1296" s="55" t="n">
        <v>12</v>
      </c>
    </row>
    <row r="1297" customFormat="false" ht="15" hidden="false" customHeight="false" outlineLevel="0" collapsed="false">
      <c r="A1297" s="49" t="n">
        <v>44</v>
      </c>
      <c r="B1297" s="49" t="s">
        <v>196</v>
      </c>
      <c r="C1297" s="49" t="n">
        <v>2011</v>
      </c>
      <c r="D1297" s="54" t="n">
        <v>79.2</v>
      </c>
      <c r="E1297" s="55" t="n">
        <v>48</v>
      </c>
    </row>
    <row r="1298" customFormat="false" ht="15" hidden="false" customHeight="false" outlineLevel="0" collapsed="false">
      <c r="A1298" s="49" t="n">
        <v>44</v>
      </c>
      <c r="B1298" s="49" t="s">
        <v>210</v>
      </c>
      <c r="C1298" s="49" t="n">
        <v>2009</v>
      </c>
      <c r="D1298" s="54" t="n">
        <v>208.8</v>
      </c>
      <c r="E1298" s="55" t="n">
        <v>144</v>
      </c>
    </row>
    <row r="1299" customFormat="false" ht="15" hidden="false" customHeight="false" outlineLevel="0" collapsed="false">
      <c r="A1299" s="49" t="n">
        <v>44</v>
      </c>
      <c r="B1299" s="49" t="s">
        <v>210</v>
      </c>
      <c r="C1299" s="49" t="n">
        <v>2010</v>
      </c>
      <c r="D1299" s="54" t="n">
        <v>257.4</v>
      </c>
      <c r="E1299" s="55" t="n">
        <v>156</v>
      </c>
    </row>
    <row r="1300" customFormat="false" ht="15" hidden="false" customHeight="false" outlineLevel="0" collapsed="false">
      <c r="A1300" s="49" t="n">
        <v>44</v>
      </c>
      <c r="B1300" s="49" t="s">
        <v>210</v>
      </c>
      <c r="C1300" s="49" t="n">
        <v>2011</v>
      </c>
      <c r="D1300" s="54" t="n">
        <v>178.2</v>
      </c>
      <c r="E1300" s="55" t="n">
        <v>108</v>
      </c>
    </row>
    <row r="1301" customFormat="false" ht="15" hidden="false" customHeight="false" outlineLevel="0" collapsed="false">
      <c r="A1301" s="49" t="n">
        <v>44</v>
      </c>
      <c r="B1301" s="49" t="s">
        <v>198</v>
      </c>
      <c r="C1301" s="49" t="n">
        <v>2009</v>
      </c>
      <c r="D1301" s="54" t="n">
        <v>59.4</v>
      </c>
      <c r="E1301" s="55" t="n">
        <v>36</v>
      </c>
    </row>
    <row r="1302" customFormat="false" ht="15" hidden="false" customHeight="false" outlineLevel="0" collapsed="false">
      <c r="A1302" s="49" t="n">
        <v>44</v>
      </c>
      <c r="B1302" s="49" t="s">
        <v>198</v>
      </c>
      <c r="C1302" s="49" t="n">
        <v>2010</v>
      </c>
      <c r="D1302" s="54" t="n">
        <v>217.8</v>
      </c>
      <c r="E1302" s="55" t="n">
        <v>132</v>
      </c>
    </row>
    <row r="1303" customFormat="false" ht="15" hidden="false" customHeight="false" outlineLevel="0" collapsed="false">
      <c r="A1303" s="49" t="n">
        <v>44</v>
      </c>
      <c r="B1303" s="49" t="s">
        <v>198</v>
      </c>
      <c r="C1303" s="49" t="n">
        <v>2011</v>
      </c>
      <c r="D1303" s="54" t="n">
        <v>217.8</v>
      </c>
      <c r="E1303" s="55" t="n">
        <v>132</v>
      </c>
    </row>
    <row r="1304" customFormat="false" ht="15" hidden="false" customHeight="false" outlineLevel="0" collapsed="false">
      <c r="A1304" s="49" t="n">
        <v>44</v>
      </c>
      <c r="B1304" s="49" t="s">
        <v>207</v>
      </c>
      <c r="C1304" s="49" t="n">
        <v>2010</v>
      </c>
      <c r="D1304" s="54" t="n">
        <v>19.8</v>
      </c>
      <c r="E1304" s="55" t="n">
        <v>12</v>
      </c>
    </row>
    <row r="1305" customFormat="false" ht="15" hidden="false" customHeight="false" outlineLevel="0" collapsed="false">
      <c r="A1305" s="49" t="n">
        <v>44</v>
      </c>
      <c r="B1305" s="49" t="s">
        <v>189</v>
      </c>
      <c r="C1305" s="49" t="n">
        <v>2009</v>
      </c>
      <c r="D1305" s="54" t="n">
        <v>1763.4</v>
      </c>
      <c r="E1305" s="55" t="n">
        <v>1114</v>
      </c>
    </row>
    <row r="1306" customFormat="false" ht="15" hidden="false" customHeight="false" outlineLevel="0" collapsed="false">
      <c r="A1306" s="49" t="n">
        <v>44</v>
      </c>
      <c r="B1306" s="49" t="s">
        <v>189</v>
      </c>
      <c r="C1306" s="49" t="n">
        <v>2010</v>
      </c>
      <c r="D1306" s="54" t="n">
        <v>11650.32</v>
      </c>
      <c r="E1306" s="55" t="n">
        <v>6705</v>
      </c>
    </row>
    <row r="1307" customFormat="false" ht="15" hidden="false" customHeight="false" outlineLevel="0" collapsed="false">
      <c r="A1307" s="49" t="n">
        <v>44</v>
      </c>
      <c r="B1307" s="49" t="s">
        <v>189</v>
      </c>
      <c r="C1307" s="49" t="n">
        <v>2011</v>
      </c>
      <c r="D1307" s="54" t="n">
        <v>11449.47</v>
      </c>
      <c r="E1307" s="55" t="n">
        <v>5846</v>
      </c>
    </row>
    <row r="1308" customFormat="false" ht="15" hidden="false" customHeight="false" outlineLevel="0" collapsed="false">
      <c r="A1308" s="49" t="n">
        <v>44</v>
      </c>
      <c r="B1308" s="49" t="s">
        <v>194</v>
      </c>
      <c r="C1308" s="49" t="n">
        <v>2011</v>
      </c>
      <c r="D1308" s="54" t="n">
        <v>19.8</v>
      </c>
      <c r="E1308" s="55" t="n">
        <v>12</v>
      </c>
    </row>
    <row r="1309" customFormat="false" ht="15" hidden="false" customHeight="false" outlineLevel="0" collapsed="false">
      <c r="A1309" s="49" t="n">
        <v>45</v>
      </c>
      <c r="B1309" s="49" t="s">
        <v>223</v>
      </c>
      <c r="C1309" s="49" t="n">
        <v>2010</v>
      </c>
      <c r="D1309" s="54" t="n">
        <v>60.84</v>
      </c>
      <c r="E1309" s="55" t="n">
        <v>8</v>
      </c>
    </row>
    <row r="1310" customFormat="false" ht="15" hidden="false" customHeight="false" outlineLevel="0" collapsed="false">
      <c r="A1310" s="49" t="n">
        <v>45</v>
      </c>
      <c r="B1310" s="49" t="s">
        <v>223</v>
      </c>
      <c r="C1310" s="49" t="n">
        <v>2011</v>
      </c>
      <c r="D1310" s="54" t="n">
        <v>80.1</v>
      </c>
      <c r="E1310" s="55" t="n">
        <v>10</v>
      </c>
    </row>
    <row r="1311" customFormat="false" ht="15" hidden="false" customHeight="false" outlineLevel="0" collapsed="false">
      <c r="A1311" s="49" t="n">
        <v>45</v>
      </c>
      <c r="B1311" s="49" t="s">
        <v>200</v>
      </c>
      <c r="C1311" s="49" t="n">
        <v>2009</v>
      </c>
      <c r="D1311" s="54" t="n">
        <v>13.5</v>
      </c>
      <c r="E1311" s="55" t="n">
        <v>2</v>
      </c>
    </row>
    <row r="1312" customFormat="false" ht="15" hidden="false" customHeight="false" outlineLevel="0" collapsed="false">
      <c r="A1312" s="49" t="n">
        <v>45</v>
      </c>
      <c r="B1312" s="49" t="s">
        <v>200</v>
      </c>
      <c r="C1312" s="49" t="n">
        <v>2010</v>
      </c>
      <c r="D1312" s="54" t="n">
        <v>63.5</v>
      </c>
      <c r="E1312" s="55" t="n">
        <v>10</v>
      </c>
    </row>
    <row r="1313" customFormat="false" ht="15" hidden="false" customHeight="false" outlineLevel="0" collapsed="false">
      <c r="A1313" s="49" t="n">
        <v>45</v>
      </c>
      <c r="B1313" s="49" t="s">
        <v>222</v>
      </c>
      <c r="C1313" s="49" t="n">
        <v>2009</v>
      </c>
      <c r="D1313" s="54" t="n">
        <v>100</v>
      </c>
      <c r="E1313" s="55" t="n">
        <v>16</v>
      </c>
    </row>
    <row r="1314" customFormat="false" ht="15" hidden="false" customHeight="false" outlineLevel="0" collapsed="false">
      <c r="A1314" s="49" t="n">
        <v>45</v>
      </c>
      <c r="B1314" s="49" t="s">
        <v>222</v>
      </c>
      <c r="C1314" s="49" t="n">
        <v>2010</v>
      </c>
      <c r="D1314" s="54" t="n">
        <v>734.58</v>
      </c>
      <c r="E1314" s="55" t="n">
        <v>106</v>
      </c>
    </row>
    <row r="1315" customFormat="false" ht="15" hidden="false" customHeight="false" outlineLevel="0" collapsed="false">
      <c r="A1315" s="49" t="n">
        <v>45</v>
      </c>
      <c r="B1315" s="49" t="s">
        <v>222</v>
      </c>
      <c r="C1315" s="49" t="n">
        <v>2011</v>
      </c>
      <c r="D1315" s="54" t="n">
        <v>495.6</v>
      </c>
      <c r="E1315" s="55" t="n">
        <v>66</v>
      </c>
    </row>
    <row r="1316" customFormat="false" ht="15" hidden="false" customHeight="false" outlineLevel="0" collapsed="false">
      <c r="A1316" s="49" t="n">
        <v>45</v>
      </c>
      <c r="B1316" s="49" t="s">
        <v>191</v>
      </c>
      <c r="C1316" s="49" t="n">
        <v>2011</v>
      </c>
      <c r="D1316" s="54" t="n">
        <v>135</v>
      </c>
      <c r="E1316" s="55" t="n">
        <v>20</v>
      </c>
    </row>
    <row r="1317" customFormat="false" ht="15" hidden="false" customHeight="false" outlineLevel="0" collapsed="false">
      <c r="A1317" s="49" t="n">
        <v>45</v>
      </c>
      <c r="B1317" s="49" t="s">
        <v>205</v>
      </c>
      <c r="C1317" s="49" t="n">
        <v>2010</v>
      </c>
      <c r="D1317" s="54" t="n">
        <v>78.48</v>
      </c>
      <c r="E1317" s="55" t="n">
        <v>12</v>
      </c>
    </row>
    <row r="1318" customFormat="false" ht="15" hidden="false" customHeight="false" outlineLevel="0" collapsed="false">
      <c r="A1318" s="49" t="n">
        <v>45</v>
      </c>
      <c r="B1318" s="49" t="s">
        <v>205</v>
      </c>
      <c r="C1318" s="49" t="n">
        <v>2011</v>
      </c>
      <c r="D1318" s="54" t="n">
        <v>135</v>
      </c>
      <c r="E1318" s="55" t="n">
        <v>20</v>
      </c>
    </row>
    <row r="1319" customFormat="false" ht="15" hidden="false" customHeight="false" outlineLevel="0" collapsed="false">
      <c r="A1319" s="49" t="n">
        <v>45</v>
      </c>
      <c r="B1319" s="49" t="s">
        <v>206</v>
      </c>
      <c r="C1319" s="49" t="n">
        <v>2010</v>
      </c>
      <c r="D1319" s="54" t="n">
        <v>216.88</v>
      </c>
      <c r="E1319" s="55" t="n">
        <v>32</v>
      </c>
    </row>
    <row r="1320" customFormat="false" ht="15" hidden="false" customHeight="false" outlineLevel="0" collapsed="false">
      <c r="A1320" s="49" t="n">
        <v>45</v>
      </c>
      <c r="B1320" s="49" t="s">
        <v>206</v>
      </c>
      <c r="C1320" s="49" t="n">
        <v>2011</v>
      </c>
      <c r="D1320" s="54" t="n">
        <v>170.1</v>
      </c>
      <c r="E1320" s="55" t="n">
        <v>24</v>
      </c>
    </row>
    <row r="1321" customFormat="false" ht="15" hidden="false" customHeight="false" outlineLevel="0" collapsed="false">
      <c r="A1321" s="49" t="n">
        <v>45</v>
      </c>
      <c r="B1321" s="49" t="s">
        <v>209</v>
      </c>
      <c r="C1321" s="49" t="n">
        <v>2010</v>
      </c>
      <c r="D1321" s="54" t="n">
        <v>141.98</v>
      </c>
      <c r="E1321" s="55" t="n">
        <v>22</v>
      </c>
    </row>
    <row r="1322" customFormat="false" ht="15" hidden="false" customHeight="false" outlineLevel="0" collapsed="false">
      <c r="A1322" s="49" t="n">
        <v>45</v>
      </c>
      <c r="B1322" s="49" t="s">
        <v>209</v>
      </c>
      <c r="C1322" s="49" t="n">
        <v>2011</v>
      </c>
      <c r="D1322" s="54" t="n">
        <v>135</v>
      </c>
      <c r="E1322" s="55" t="n">
        <v>20</v>
      </c>
    </row>
    <row r="1323" customFormat="false" ht="15" hidden="false" customHeight="false" outlineLevel="0" collapsed="false">
      <c r="A1323" s="49" t="n">
        <v>45</v>
      </c>
      <c r="B1323" s="49" t="s">
        <v>211</v>
      </c>
      <c r="C1323" s="49" t="n">
        <v>2010</v>
      </c>
      <c r="D1323" s="54" t="n">
        <v>202.5</v>
      </c>
      <c r="E1323" s="55" t="n">
        <v>30</v>
      </c>
    </row>
    <row r="1324" customFormat="false" ht="15" hidden="false" customHeight="false" outlineLevel="0" collapsed="false">
      <c r="A1324" s="49" t="n">
        <v>45</v>
      </c>
      <c r="B1324" s="49" t="s">
        <v>227</v>
      </c>
      <c r="C1324" s="49" t="n">
        <v>2010</v>
      </c>
      <c r="D1324" s="54" t="n">
        <v>13.5</v>
      </c>
      <c r="E1324" s="55" t="n">
        <v>2</v>
      </c>
    </row>
    <row r="1325" customFormat="false" ht="15" hidden="false" customHeight="false" outlineLevel="0" collapsed="false">
      <c r="A1325" s="49" t="n">
        <v>45</v>
      </c>
      <c r="B1325" s="49" t="s">
        <v>218</v>
      </c>
      <c r="C1325" s="49" t="n">
        <v>2011</v>
      </c>
      <c r="D1325" s="54" t="n">
        <v>15.9</v>
      </c>
      <c r="E1325" s="55" t="n">
        <v>2</v>
      </c>
    </row>
    <row r="1326" customFormat="false" ht="15" hidden="false" customHeight="false" outlineLevel="0" collapsed="false">
      <c r="A1326" s="49" t="n">
        <v>45</v>
      </c>
      <c r="B1326" s="49" t="s">
        <v>196</v>
      </c>
      <c r="C1326" s="49" t="n">
        <v>2011</v>
      </c>
      <c r="D1326" s="54" t="n">
        <v>32.4</v>
      </c>
      <c r="E1326" s="55" t="n">
        <v>4</v>
      </c>
    </row>
    <row r="1327" customFormat="false" ht="15" hidden="false" customHeight="false" outlineLevel="0" collapsed="false">
      <c r="A1327" s="49" t="n">
        <v>45</v>
      </c>
      <c r="B1327" s="49" t="s">
        <v>198</v>
      </c>
      <c r="C1327" s="49" t="n">
        <v>2010</v>
      </c>
      <c r="D1327" s="54" t="n">
        <v>314.94</v>
      </c>
      <c r="E1327" s="55" t="n">
        <v>46</v>
      </c>
    </row>
    <row r="1328" customFormat="false" ht="15" hidden="false" customHeight="false" outlineLevel="0" collapsed="false">
      <c r="A1328" s="49" t="n">
        <v>45</v>
      </c>
      <c r="B1328" s="49" t="s">
        <v>198</v>
      </c>
      <c r="C1328" s="49" t="n">
        <v>2011</v>
      </c>
      <c r="D1328" s="54" t="n">
        <v>143.1</v>
      </c>
      <c r="E1328" s="55" t="n">
        <v>18</v>
      </c>
    </row>
    <row r="1329" customFormat="false" ht="15" hidden="false" customHeight="false" outlineLevel="0" collapsed="false">
      <c r="A1329" s="49" t="n">
        <v>45</v>
      </c>
      <c r="B1329" s="49" t="s">
        <v>189</v>
      </c>
      <c r="C1329" s="49" t="n">
        <v>2009</v>
      </c>
      <c r="D1329" s="54" t="n">
        <v>2423.97</v>
      </c>
      <c r="E1329" s="55" t="n">
        <v>423</v>
      </c>
    </row>
    <row r="1330" customFormat="false" ht="15" hidden="false" customHeight="false" outlineLevel="0" collapsed="false">
      <c r="A1330" s="49" t="n">
        <v>45</v>
      </c>
      <c r="B1330" s="49" t="s">
        <v>189</v>
      </c>
      <c r="C1330" s="49" t="n">
        <v>2010</v>
      </c>
      <c r="D1330" s="54" t="n">
        <v>19007.19</v>
      </c>
      <c r="E1330" s="55" t="n">
        <v>2938</v>
      </c>
    </row>
    <row r="1331" customFormat="false" ht="15" hidden="false" customHeight="false" outlineLevel="0" collapsed="false">
      <c r="A1331" s="49" t="n">
        <v>45</v>
      </c>
      <c r="B1331" s="49" t="s">
        <v>189</v>
      </c>
      <c r="C1331" s="49" t="n">
        <v>2011</v>
      </c>
      <c r="D1331" s="54" t="n">
        <v>21614.88</v>
      </c>
      <c r="E1331" s="55" t="n">
        <v>3473</v>
      </c>
    </row>
    <row r="1332" customFormat="false" ht="15" hidden="false" customHeight="false" outlineLevel="0" collapsed="false">
      <c r="A1332" s="49" t="n">
        <v>46</v>
      </c>
      <c r="B1332" s="49" t="s">
        <v>223</v>
      </c>
      <c r="C1332" s="49" t="n">
        <v>2010</v>
      </c>
      <c r="D1332" s="54" t="n">
        <v>113.05</v>
      </c>
      <c r="E1332" s="55" t="n">
        <v>19</v>
      </c>
    </row>
    <row r="1333" customFormat="false" ht="15" hidden="false" customHeight="false" outlineLevel="0" collapsed="false">
      <c r="A1333" s="49" t="n">
        <v>46</v>
      </c>
      <c r="B1333" s="49" t="s">
        <v>223</v>
      </c>
      <c r="C1333" s="49" t="n">
        <v>2011</v>
      </c>
      <c r="D1333" s="54" t="n">
        <v>146.4</v>
      </c>
      <c r="E1333" s="55" t="n">
        <v>24</v>
      </c>
    </row>
    <row r="1334" customFormat="false" ht="15" hidden="false" customHeight="false" outlineLevel="0" collapsed="false">
      <c r="A1334" s="49" t="n">
        <v>46</v>
      </c>
      <c r="B1334" s="49" t="s">
        <v>200</v>
      </c>
      <c r="C1334" s="49" t="n">
        <v>2010</v>
      </c>
      <c r="D1334" s="54" t="n">
        <v>23.8</v>
      </c>
      <c r="E1334" s="55" t="n">
        <v>4</v>
      </c>
    </row>
    <row r="1335" customFormat="false" ht="15" hidden="false" customHeight="false" outlineLevel="0" collapsed="false">
      <c r="A1335" s="49" t="n">
        <v>46</v>
      </c>
      <c r="B1335" s="49" t="s">
        <v>200</v>
      </c>
      <c r="C1335" s="49" t="n">
        <v>2011</v>
      </c>
      <c r="D1335" s="54" t="n">
        <v>17.85</v>
      </c>
      <c r="E1335" s="55" t="n">
        <v>3</v>
      </c>
    </row>
    <row r="1336" customFormat="false" ht="15" hidden="false" customHeight="false" outlineLevel="0" collapsed="false">
      <c r="A1336" s="49" t="n">
        <v>46</v>
      </c>
      <c r="B1336" s="49" t="s">
        <v>222</v>
      </c>
      <c r="C1336" s="49" t="n">
        <v>2009</v>
      </c>
      <c r="D1336" s="54" t="n">
        <v>53.55</v>
      </c>
      <c r="E1336" s="55" t="n">
        <v>9</v>
      </c>
    </row>
    <row r="1337" customFormat="false" ht="15" hidden="false" customHeight="false" outlineLevel="0" collapsed="false">
      <c r="A1337" s="49" t="n">
        <v>46</v>
      </c>
      <c r="B1337" s="49" t="s">
        <v>222</v>
      </c>
      <c r="C1337" s="49" t="n">
        <v>2010</v>
      </c>
      <c r="D1337" s="54" t="n">
        <v>359.9</v>
      </c>
      <c r="E1337" s="55" t="n">
        <v>62</v>
      </c>
    </row>
    <row r="1338" customFormat="false" ht="15" hidden="false" customHeight="false" outlineLevel="0" collapsed="false">
      <c r="A1338" s="49" t="n">
        <v>46</v>
      </c>
      <c r="B1338" s="49" t="s">
        <v>222</v>
      </c>
      <c r="C1338" s="49" t="n">
        <v>2011</v>
      </c>
      <c r="D1338" s="54" t="n">
        <v>187.35</v>
      </c>
      <c r="E1338" s="55" t="n">
        <v>33</v>
      </c>
    </row>
    <row r="1339" customFormat="false" ht="15" hidden="false" customHeight="false" outlineLevel="0" collapsed="false">
      <c r="A1339" s="49" t="n">
        <v>46</v>
      </c>
      <c r="B1339" s="49" t="s">
        <v>191</v>
      </c>
      <c r="C1339" s="49" t="n">
        <v>2010</v>
      </c>
      <c r="D1339" s="54" t="n">
        <v>35.7</v>
      </c>
      <c r="E1339" s="55" t="n">
        <v>6</v>
      </c>
    </row>
    <row r="1340" customFormat="false" ht="15" hidden="false" customHeight="false" outlineLevel="0" collapsed="false">
      <c r="A1340" s="49" t="n">
        <v>46</v>
      </c>
      <c r="B1340" s="49" t="s">
        <v>205</v>
      </c>
      <c r="C1340" s="49" t="n">
        <v>2009</v>
      </c>
      <c r="D1340" s="54" t="n">
        <v>35.7</v>
      </c>
      <c r="E1340" s="55" t="n">
        <v>6</v>
      </c>
    </row>
    <row r="1341" customFormat="false" ht="15" hidden="false" customHeight="false" outlineLevel="0" collapsed="false">
      <c r="A1341" s="49" t="n">
        <v>46</v>
      </c>
      <c r="B1341" s="49" t="s">
        <v>205</v>
      </c>
      <c r="C1341" s="49" t="n">
        <v>2010</v>
      </c>
      <c r="D1341" s="54" t="n">
        <v>142.8</v>
      </c>
      <c r="E1341" s="55" t="n">
        <v>24</v>
      </c>
    </row>
    <row r="1342" customFormat="false" ht="15" hidden="false" customHeight="false" outlineLevel="0" collapsed="false">
      <c r="A1342" s="49" t="n">
        <v>46</v>
      </c>
      <c r="B1342" s="49" t="s">
        <v>205</v>
      </c>
      <c r="C1342" s="49" t="n">
        <v>2011</v>
      </c>
      <c r="D1342" s="54" t="n">
        <v>53.55</v>
      </c>
      <c r="E1342" s="55" t="n">
        <v>9</v>
      </c>
    </row>
    <row r="1343" customFormat="false" ht="15" hidden="false" customHeight="false" outlineLevel="0" collapsed="false">
      <c r="A1343" s="49" t="n">
        <v>46</v>
      </c>
      <c r="B1343" s="49" t="s">
        <v>206</v>
      </c>
      <c r="C1343" s="49" t="n">
        <v>2010</v>
      </c>
      <c r="D1343" s="54" t="n">
        <v>107.1</v>
      </c>
      <c r="E1343" s="55" t="n">
        <v>18</v>
      </c>
    </row>
    <row r="1344" customFormat="false" ht="15" hidden="false" customHeight="false" outlineLevel="0" collapsed="false">
      <c r="A1344" s="49" t="n">
        <v>46</v>
      </c>
      <c r="B1344" s="49" t="s">
        <v>206</v>
      </c>
      <c r="C1344" s="49" t="n">
        <v>2011</v>
      </c>
      <c r="D1344" s="54" t="n">
        <v>18.75</v>
      </c>
      <c r="E1344" s="55" t="n">
        <v>3</v>
      </c>
    </row>
    <row r="1345" customFormat="false" ht="15" hidden="false" customHeight="false" outlineLevel="0" collapsed="false">
      <c r="A1345" s="49" t="n">
        <v>46</v>
      </c>
      <c r="B1345" s="49" t="s">
        <v>211</v>
      </c>
      <c r="C1345" s="49" t="n">
        <v>2011</v>
      </c>
      <c r="D1345" s="54" t="n">
        <v>17.85</v>
      </c>
      <c r="E1345" s="55" t="n">
        <v>3</v>
      </c>
    </row>
    <row r="1346" customFormat="false" ht="15" hidden="false" customHeight="false" outlineLevel="0" collapsed="false">
      <c r="A1346" s="49" t="n">
        <v>46</v>
      </c>
      <c r="B1346" s="49" t="s">
        <v>192</v>
      </c>
      <c r="C1346" s="49" t="n">
        <v>2010</v>
      </c>
      <c r="D1346" s="54" t="n">
        <v>35.7</v>
      </c>
      <c r="E1346" s="55" t="n">
        <v>6</v>
      </c>
    </row>
    <row r="1347" customFormat="false" ht="15" hidden="false" customHeight="false" outlineLevel="0" collapsed="false">
      <c r="A1347" s="49" t="n">
        <v>46</v>
      </c>
      <c r="B1347" s="49" t="s">
        <v>192</v>
      </c>
      <c r="C1347" s="49" t="n">
        <v>2011</v>
      </c>
      <c r="D1347" s="54" t="n">
        <v>53.55</v>
      </c>
      <c r="E1347" s="55" t="n">
        <v>9</v>
      </c>
    </row>
    <row r="1348" customFormat="false" ht="15" hidden="false" customHeight="false" outlineLevel="0" collapsed="false">
      <c r="A1348" s="49" t="n">
        <v>46</v>
      </c>
      <c r="B1348" s="49" t="s">
        <v>219</v>
      </c>
      <c r="C1348" s="49" t="n">
        <v>2011</v>
      </c>
      <c r="D1348" s="54" t="n">
        <v>35.7</v>
      </c>
      <c r="E1348" s="55" t="n">
        <v>6</v>
      </c>
    </row>
    <row r="1349" customFormat="false" ht="15" hidden="false" customHeight="false" outlineLevel="0" collapsed="false">
      <c r="A1349" s="49" t="n">
        <v>46</v>
      </c>
      <c r="B1349" s="49" t="s">
        <v>193</v>
      </c>
      <c r="C1349" s="49" t="n">
        <v>2011</v>
      </c>
      <c r="D1349" s="54" t="n">
        <v>17.85</v>
      </c>
      <c r="E1349" s="55" t="n">
        <v>3</v>
      </c>
    </row>
    <row r="1350" customFormat="false" ht="15" hidden="false" customHeight="false" outlineLevel="0" collapsed="false">
      <c r="A1350" s="49" t="n">
        <v>46</v>
      </c>
      <c r="B1350" s="49" t="s">
        <v>197</v>
      </c>
      <c r="C1350" s="49" t="n">
        <v>2010</v>
      </c>
      <c r="D1350" s="54" t="n">
        <v>17.85</v>
      </c>
      <c r="E1350" s="55" t="n">
        <v>3</v>
      </c>
    </row>
    <row r="1351" customFormat="false" ht="15" hidden="false" customHeight="false" outlineLevel="0" collapsed="false">
      <c r="A1351" s="49" t="n">
        <v>46</v>
      </c>
      <c r="B1351" s="49" t="s">
        <v>197</v>
      </c>
      <c r="C1351" s="49" t="n">
        <v>2011</v>
      </c>
      <c r="D1351" s="54" t="n">
        <v>35.7</v>
      </c>
      <c r="E1351" s="55" t="n">
        <v>6</v>
      </c>
    </row>
    <row r="1352" customFormat="false" ht="15" hidden="false" customHeight="false" outlineLevel="0" collapsed="false">
      <c r="A1352" s="49" t="n">
        <v>46</v>
      </c>
      <c r="B1352" s="49" t="s">
        <v>204</v>
      </c>
      <c r="C1352" s="49" t="n">
        <v>2010</v>
      </c>
      <c r="D1352" s="54" t="n">
        <v>17.85</v>
      </c>
      <c r="E1352" s="55" t="n">
        <v>3</v>
      </c>
    </row>
    <row r="1353" customFormat="false" ht="15" hidden="false" customHeight="false" outlineLevel="0" collapsed="false">
      <c r="A1353" s="49" t="n">
        <v>46</v>
      </c>
      <c r="B1353" s="49" t="s">
        <v>196</v>
      </c>
      <c r="C1353" s="49" t="n">
        <v>2010</v>
      </c>
      <c r="D1353" s="54" t="n">
        <v>107.1</v>
      </c>
      <c r="E1353" s="55" t="n">
        <v>18</v>
      </c>
    </row>
    <row r="1354" customFormat="false" ht="15" hidden="false" customHeight="false" outlineLevel="0" collapsed="false">
      <c r="A1354" s="49" t="n">
        <v>46</v>
      </c>
      <c r="B1354" s="49" t="s">
        <v>196</v>
      </c>
      <c r="C1354" s="49" t="n">
        <v>2011</v>
      </c>
      <c r="D1354" s="54" t="n">
        <v>190.75</v>
      </c>
      <c r="E1354" s="55" t="n">
        <v>31</v>
      </c>
    </row>
    <row r="1355" customFormat="false" ht="15" hidden="false" customHeight="false" outlineLevel="0" collapsed="false">
      <c r="A1355" s="49" t="n">
        <v>46</v>
      </c>
      <c r="B1355" s="49" t="s">
        <v>210</v>
      </c>
      <c r="C1355" s="49" t="n">
        <v>2010</v>
      </c>
      <c r="D1355" s="54" t="n">
        <v>17.85</v>
      </c>
      <c r="E1355" s="55" t="n">
        <v>3</v>
      </c>
    </row>
    <row r="1356" customFormat="false" ht="15" hidden="false" customHeight="false" outlineLevel="0" collapsed="false">
      <c r="A1356" s="49" t="n">
        <v>46</v>
      </c>
      <c r="B1356" s="49" t="s">
        <v>198</v>
      </c>
      <c r="C1356" s="49" t="n">
        <v>2010</v>
      </c>
      <c r="D1356" s="54" t="n">
        <v>35.7</v>
      </c>
      <c r="E1356" s="55" t="n">
        <v>6</v>
      </c>
    </row>
    <row r="1357" customFormat="false" ht="15" hidden="false" customHeight="false" outlineLevel="0" collapsed="false">
      <c r="A1357" s="49" t="n">
        <v>46</v>
      </c>
      <c r="B1357" s="49" t="s">
        <v>189</v>
      </c>
      <c r="C1357" s="49" t="n">
        <v>2009</v>
      </c>
      <c r="D1357" s="54" t="n">
        <v>2525.27</v>
      </c>
      <c r="E1357" s="55" t="n">
        <v>395</v>
      </c>
    </row>
    <row r="1358" customFormat="false" ht="15" hidden="false" customHeight="false" outlineLevel="0" collapsed="false">
      <c r="A1358" s="49" t="n">
        <v>46</v>
      </c>
      <c r="B1358" s="49" t="s">
        <v>189</v>
      </c>
      <c r="C1358" s="49" t="n">
        <v>2010</v>
      </c>
      <c r="D1358" s="54" t="n">
        <v>27870.27</v>
      </c>
      <c r="E1358" s="55" t="n">
        <v>4543</v>
      </c>
    </row>
    <row r="1359" customFormat="false" ht="15" hidden="false" customHeight="false" outlineLevel="0" collapsed="false">
      <c r="A1359" s="49" t="n">
        <v>46</v>
      </c>
      <c r="B1359" s="49" t="s">
        <v>189</v>
      </c>
      <c r="C1359" s="49" t="n">
        <v>2011</v>
      </c>
      <c r="D1359" s="54" t="n">
        <v>14010.85</v>
      </c>
      <c r="E1359" s="55" t="n">
        <v>2301</v>
      </c>
    </row>
    <row r="1360" customFormat="false" ht="15" hidden="false" customHeight="false" outlineLevel="0" collapsed="false">
      <c r="A1360" s="49" t="n">
        <v>47</v>
      </c>
      <c r="B1360" s="49" t="s">
        <v>203</v>
      </c>
      <c r="C1360" s="49" t="n">
        <v>2011</v>
      </c>
      <c r="D1360" s="54" t="n">
        <v>17.85</v>
      </c>
      <c r="E1360" s="55" t="n">
        <v>3</v>
      </c>
    </row>
    <row r="1361" customFormat="false" ht="15" hidden="false" customHeight="false" outlineLevel="0" collapsed="false">
      <c r="A1361" s="49" t="n">
        <v>47</v>
      </c>
      <c r="B1361" s="49" t="s">
        <v>199</v>
      </c>
      <c r="C1361" s="49" t="n">
        <v>2009</v>
      </c>
      <c r="D1361" s="54" t="n">
        <v>297</v>
      </c>
      <c r="E1361" s="55" t="n">
        <v>60</v>
      </c>
    </row>
    <row r="1362" customFormat="false" ht="15" hidden="false" customHeight="false" outlineLevel="0" collapsed="false">
      <c r="A1362" s="49" t="n">
        <v>47</v>
      </c>
      <c r="B1362" s="49" t="s">
        <v>199</v>
      </c>
      <c r="C1362" s="49" t="n">
        <v>2010</v>
      </c>
      <c r="D1362" s="54" t="n">
        <v>71.4</v>
      </c>
      <c r="E1362" s="55" t="n">
        <v>12</v>
      </c>
    </row>
    <row r="1363" customFormat="false" ht="15" hidden="false" customHeight="false" outlineLevel="0" collapsed="false">
      <c r="A1363" s="49" t="n">
        <v>47</v>
      </c>
      <c r="B1363" s="49" t="s">
        <v>199</v>
      </c>
      <c r="C1363" s="49" t="n">
        <v>2011</v>
      </c>
      <c r="D1363" s="54" t="n">
        <v>214.2</v>
      </c>
      <c r="E1363" s="55" t="n">
        <v>36</v>
      </c>
    </row>
    <row r="1364" customFormat="false" ht="15" hidden="false" customHeight="false" outlineLevel="0" collapsed="false">
      <c r="A1364" s="49" t="n">
        <v>47</v>
      </c>
      <c r="B1364" s="49" t="s">
        <v>201</v>
      </c>
      <c r="C1364" s="49" t="n">
        <v>2011</v>
      </c>
      <c r="D1364" s="54" t="n">
        <v>71.4</v>
      </c>
      <c r="E1364" s="55" t="n">
        <v>12</v>
      </c>
    </row>
    <row r="1365" customFormat="false" ht="15" hidden="false" customHeight="false" outlineLevel="0" collapsed="false">
      <c r="A1365" s="49" t="n">
        <v>47</v>
      </c>
      <c r="B1365" s="49" t="s">
        <v>216</v>
      </c>
      <c r="C1365" s="49" t="n">
        <v>2011</v>
      </c>
      <c r="D1365" s="54" t="n">
        <v>17.85</v>
      </c>
      <c r="E1365" s="55" t="n">
        <v>3</v>
      </c>
    </row>
    <row r="1366" customFormat="false" ht="15" hidden="false" customHeight="false" outlineLevel="0" collapsed="false">
      <c r="A1366" s="49" t="n">
        <v>47</v>
      </c>
      <c r="B1366" s="49" t="s">
        <v>222</v>
      </c>
      <c r="C1366" s="49" t="n">
        <v>2009</v>
      </c>
      <c r="D1366" s="54" t="n">
        <v>53.55</v>
      </c>
      <c r="E1366" s="55" t="n">
        <v>9</v>
      </c>
    </row>
    <row r="1367" customFormat="false" ht="15" hidden="false" customHeight="false" outlineLevel="0" collapsed="false">
      <c r="A1367" s="49" t="n">
        <v>47</v>
      </c>
      <c r="B1367" s="49" t="s">
        <v>222</v>
      </c>
      <c r="C1367" s="49" t="n">
        <v>2010</v>
      </c>
      <c r="D1367" s="54" t="n">
        <v>1141.9</v>
      </c>
      <c r="E1367" s="55" t="n">
        <v>202</v>
      </c>
    </row>
    <row r="1368" customFormat="false" ht="15" hidden="false" customHeight="false" outlineLevel="0" collapsed="false">
      <c r="A1368" s="49" t="n">
        <v>47</v>
      </c>
      <c r="B1368" s="49" t="s">
        <v>222</v>
      </c>
      <c r="C1368" s="49" t="n">
        <v>2011</v>
      </c>
      <c r="D1368" s="54" t="n">
        <v>392.7</v>
      </c>
      <c r="E1368" s="55" t="n">
        <v>66</v>
      </c>
    </row>
    <row r="1369" customFormat="false" ht="15" hidden="false" customHeight="false" outlineLevel="0" collapsed="false">
      <c r="A1369" s="49" t="n">
        <v>47</v>
      </c>
      <c r="B1369" s="49" t="s">
        <v>191</v>
      </c>
      <c r="C1369" s="49" t="n">
        <v>2011</v>
      </c>
      <c r="D1369" s="54" t="n">
        <v>17.85</v>
      </c>
      <c r="E1369" s="55" t="n">
        <v>3</v>
      </c>
    </row>
    <row r="1370" customFormat="false" ht="15" hidden="false" customHeight="false" outlineLevel="0" collapsed="false">
      <c r="A1370" s="49" t="n">
        <v>47</v>
      </c>
      <c r="B1370" s="49" t="s">
        <v>205</v>
      </c>
      <c r="C1370" s="49" t="n">
        <v>2009</v>
      </c>
      <c r="D1370" s="54" t="n">
        <v>124.95</v>
      </c>
      <c r="E1370" s="55" t="n">
        <v>21</v>
      </c>
    </row>
    <row r="1371" customFormat="false" ht="15" hidden="false" customHeight="false" outlineLevel="0" collapsed="false">
      <c r="A1371" s="49" t="n">
        <v>47</v>
      </c>
      <c r="B1371" s="49" t="s">
        <v>205</v>
      </c>
      <c r="C1371" s="49" t="n">
        <v>2010</v>
      </c>
      <c r="D1371" s="54" t="n">
        <v>827.05</v>
      </c>
      <c r="E1371" s="55" t="n">
        <v>139</v>
      </c>
    </row>
    <row r="1372" customFormat="false" ht="15" hidden="false" customHeight="false" outlineLevel="0" collapsed="false">
      <c r="A1372" s="49" t="n">
        <v>47</v>
      </c>
      <c r="B1372" s="49" t="s">
        <v>205</v>
      </c>
      <c r="C1372" s="49" t="n">
        <v>2011</v>
      </c>
      <c r="D1372" s="54" t="n">
        <v>535.5</v>
      </c>
      <c r="E1372" s="55" t="n">
        <v>90</v>
      </c>
    </row>
    <row r="1373" customFormat="false" ht="15" hidden="false" customHeight="false" outlineLevel="0" collapsed="false">
      <c r="A1373" s="49" t="n">
        <v>47</v>
      </c>
      <c r="B1373" s="49" t="s">
        <v>206</v>
      </c>
      <c r="C1373" s="49" t="n">
        <v>2009</v>
      </c>
      <c r="D1373" s="54" t="n">
        <v>124.95</v>
      </c>
      <c r="E1373" s="55" t="n">
        <v>21</v>
      </c>
    </row>
    <row r="1374" customFormat="false" ht="15" hidden="false" customHeight="false" outlineLevel="0" collapsed="false">
      <c r="A1374" s="49" t="n">
        <v>47</v>
      </c>
      <c r="B1374" s="49" t="s">
        <v>206</v>
      </c>
      <c r="C1374" s="49" t="n">
        <v>2010</v>
      </c>
      <c r="D1374" s="54" t="n">
        <v>178.5</v>
      </c>
      <c r="E1374" s="55" t="n">
        <v>30</v>
      </c>
    </row>
    <row r="1375" customFormat="false" ht="15" hidden="false" customHeight="false" outlineLevel="0" collapsed="false">
      <c r="A1375" s="49" t="n">
        <v>47</v>
      </c>
      <c r="B1375" s="49" t="s">
        <v>206</v>
      </c>
      <c r="C1375" s="49" t="n">
        <v>2011</v>
      </c>
      <c r="D1375" s="54" t="n">
        <v>1100.25</v>
      </c>
      <c r="E1375" s="55" t="n">
        <v>195</v>
      </c>
    </row>
    <row r="1376" customFormat="false" ht="15" hidden="false" customHeight="false" outlineLevel="0" collapsed="false">
      <c r="A1376" s="49" t="n">
        <v>47</v>
      </c>
      <c r="B1376" s="49" t="s">
        <v>225</v>
      </c>
      <c r="C1376" s="49" t="n">
        <v>2010</v>
      </c>
      <c r="D1376" s="54" t="n">
        <v>160.65</v>
      </c>
      <c r="E1376" s="55" t="n">
        <v>27</v>
      </c>
    </row>
    <row r="1377" customFormat="false" ht="15" hidden="false" customHeight="false" outlineLevel="0" collapsed="false">
      <c r="A1377" s="49" t="n">
        <v>47</v>
      </c>
      <c r="B1377" s="49" t="s">
        <v>193</v>
      </c>
      <c r="C1377" s="49" t="n">
        <v>2010</v>
      </c>
      <c r="D1377" s="54" t="n">
        <v>71.4</v>
      </c>
      <c r="E1377" s="55" t="n">
        <v>12</v>
      </c>
    </row>
    <row r="1378" customFormat="false" ht="15" hidden="false" customHeight="false" outlineLevel="0" collapsed="false">
      <c r="A1378" s="49" t="n">
        <v>47</v>
      </c>
      <c r="B1378" s="49" t="s">
        <v>193</v>
      </c>
      <c r="C1378" s="49" t="n">
        <v>2011</v>
      </c>
      <c r="D1378" s="54" t="n">
        <v>53.55</v>
      </c>
      <c r="E1378" s="55" t="n">
        <v>9</v>
      </c>
    </row>
    <row r="1379" customFormat="false" ht="15" hidden="false" customHeight="false" outlineLevel="0" collapsed="false">
      <c r="A1379" s="49" t="n">
        <v>47</v>
      </c>
      <c r="B1379" s="49" t="s">
        <v>213</v>
      </c>
      <c r="C1379" s="49" t="n">
        <v>2010</v>
      </c>
      <c r="D1379" s="54" t="n">
        <v>35.7</v>
      </c>
      <c r="E1379" s="55" t="n">
        <v>6</v>
      </c>
    </row>
    <row r="1380" customFormat="false" ht="15" hidden="false" customHeight="false" outlineLevel="0" collapsed="false">
      <c r="A1380" s="49" t="n">
        <v>47</v>
      </c>
      <c r="B1380" s="49" t="s">
        <v>213</v>
      </c>
      <c r="C1380" s="49" t="n">
        <v>2011</v>
      </c>
      <c r="D1380" s="54" t="n">
        <v>71.4</v>
      </c>
      <c r="E1380" s="55" t="n">
        <v>12</v>
      </c>
    </row>
    <row r="1381" customFormat="false" ht="15" hidden="false" customHeight="false" outlineLevel="0" collapsed="false">
      <c r="A1381" s="49" t="n">
        <v>47</v>
      </c>
      <c r="B1381" s="49" t="s">
        <v>197</v>
      </c>
      <c r="C1381" s="49" t="n">
        <v>2010</v>
      </c>
      <c r="D1381" s="54" t="n">
        <v>11.9</v>
      </c>
      <c r="E1381" s="55" t="n">
        <v>2</v>
      </c>
    </row>
    <row r="1382" customFormat="false" ht="15" hidden="false" customHeight="false" outlineLevel="0" collapsed="false">
      <c r="A1382" s="49" t="n">
        <v>47</v>
      </c>
      <c r="B1382" s="49" t="s">
        <v>198</v>
      </c>
      <c r="C1382" s="49" t="n">
        <v>2011</v>
      </c>
      <c r="D1382" s="54" t="n">
        <v>71.4</v>
      </c>
      <c r="E1382" s="55" t="n">
        <v>12</v>
      </c>
    </row>
    <row r="1383" customFormat="false" ht="15" hidden="false" customHeight="false" outlineLevel="0" collapsed="false">
      <c r="A1383" s="49" t="n">
        <v>47</v>
      </c>
      <c r="B1383" s="49" t="s">
        <v>189</v>
      </c>
      <c r="C1383" s="49" t="n">
        <v>2009</v>
      </c>
      <c r="D1383" s="54" t="n">
        <v>8071.3</v>
      </c>
      <c r="E1383" s="55" t="n">
        <v>2077</v>
      </c>
    </row>
    <row r="1384" customFormat="false" ht="15" hidden="false" customHeight="false" outlineLevel="0" collapsed="false">
      <c r="A1384" s="49" t="n">
        <v>47</v>
      </c>
      <c r="B1384" s="49" t="s">
        <v>189</v>
      </c>
      <c r="C1384" s="49" t="n">
        <v>2010</v>
      </c>
      <c r="D1384" s="54" t="n">
        <v>20998.27</v>
      </c>
      <c r="E1384" s="55" t="n">
        <v>4147</v>
      </c>
    </row>
    <row r="1385" customFormat="false" ht="15" hidden="false" customHeight="false" outlineLevel="0" collapsed="false">
      <c r="A1385" s="49" t="n">
        <v>47</v>
      </c>
      <c r="B1385" s="49" t="s">
        <v>189</v>
      </c>
      <c r="C1385" s="49" t="n">
        <v>2011</v>
      </c>
      <c r="D1385" s="54" t="n">
        <v>11463.63</v>
      </c>
      <c r="E1385" s="55" t="n">
        <v>2085</v>
      </c>
    </row>
    <row r="1386" customFormat="false" ht="15" hidden="false" customHeight="false" outlineLevel="0" collapsed="false">
      <c r="A1386" s="49" t="n">
        <v>48</v>
      </c>
      <c r="B1386" s="49" t="s">
        <v>201</v>
      </c>
      <c r="C1386" s="49" t="n">
        <v>2010</v>
      </c>
      <c r="D1386" s="54" t="n">
        <v>67.5</v>
      </c>
      <c r="E1386" s="55" t="n">
        <v>10</v>
      </c>
    </row>
    <row r="1387" customFormat="false" ht="15" hidden="false" customHeight="false" outlineLevel="0" collapsed="false">
      <c r="A1387" s="49" t="n">
        <v>48</v>
      </c>
      <c r="B1387" s="49" t="s">
        <v>223</v>
      </c>
      <c r="C1387" s="49" t="n">
        <v>2010</v>
      </c>
      <c r="D1387" s="54" t="n">
        <v>46.78</v>
      </c>
      <c r="E1387" s="55" t="n">
        <v>6</v>
      </c>
    </row>
    <row r="1388" customFormat="false" ht="15" hidden="false" customHeight="false" outlineLevel="0" collapsed="false">
      <c r="A1388" s="49" t="n">
        <v>48</v>
      </c>
      <c r="B1388" s="49" t="s">
        <v>223</v>
      </c>
      <c r="C1388" s="49" t="n">
        <v>2011</v>
      </c>
      <c r="D1388" s="54" t="n">
        <v>48.9</v>
      </c>
      <c r="E1388" s="55" t="n">
        <v>6</v>
      </c>
    </row>
    <row r="1389" customFormat="false" ht="15" hidden="false" customHeight="false" outlineLevel="0" collapsed="false">
      <c r="A1389" s="49" t="n">
        <v>48</v>
      </c>
      <c r="B1389" s="49" t="s">
        <v>200</v>
      </c>
      <c r="C1389" s="49" t="n">
        <v>2009</v>
      </c>
      <c r="D1389" s="54" t="n">
        <v>13.5</v>
      </c>
      <c r="E1389" s="55" t="n">
        <v>2</v>
      </c>
    </row>
    <row r="1390" customFormat="false" ht="15" hidden="false" customHeight="false" outlineLevel="0" collapsed="false">
      <c r="A1390" s="49" t="n">
        <v>48</v>
      </c>
      <c r="B1390" s="49" t="s">
        <v>200</v>
      </c>
      <c r="C1390" s="49" t="n">
        <v>2010</v>
      </c>
      <c r="D1390" s="54" t="n">
        <v>29.4</v>
      </c>
      <c r="E1390" s="55" t="n">
        <v>4</v>
      </c>
    </row>
    <row r="1391" customFormat="false" ht="15" hidden="false" customHeight="false" outlineLevel="0" collapsed="false">
      <c r="A1391" s="49" t="n">
        <v>48</v>
      </c>
      <c r="B1391" s="49" t="s">
        <v>200</v>
      </c>
      <c r="C1391" s="49" t="n">
        <v>2011</v>
      </c>
      <c r="D1391" s="54" t="n">
        <v>15.9</v>
      </c>
      <c r="E1391" s="55" t="n">
        <v>2</v>
      </c>
    </row>
    <row r="1392" customFormat="false" ht="15" hidden="false" customHeight="false" outlineLevel="0" collapsed="false">
      <c r="A1392" s="49" t="n">
        <v>48</v>
      </c>
      <c r="B1392" s="49" t="s">
        <v>222</v>
      </c>
      <c r="C1392" s="49" t="n">
        <v>2009</v>
      </c>
      <c r="D1392" s="54" t="n">
        <v>278.5</v>
      </c>
      <c r="E1392" s="55" t="n">
        <v>46</v>
      </c>
    </row>
    <row r="1393" customFormat="false" ht="15" hidden="false" customHeight="false" outlineLevel="0" collapsed="false">
      <c r="A1393" s="49" t="n">
        <v>48</v>
      </c>
      <c r="B1393" s="49" t="s">
        <v>222</v>
      </c>
      <c r="C1393" s="49" t="n">
        <v>2010</v>
      </c>
      <c r="D1393" s="54" t="n">
        <v>2876.6</v>
      </c>
      <c r="E1393" s="55" t="n">
        <v>444</v>
      </c>
    </row>
    <row r="1394" customFormat="false" ht="15" hidden="false" customHeight="false" outlineLevel="0" collapsed="false">
      <c r="A1394" s="49" t="n">
        <v>48</v>
      </c>
      <c r="B1394" s="49" t="s">
        <v>222</v>
      </c>
      <c r="C1394" s="49" t="n">
        <v>2011</v>
      </c>
      <c r="D1394" s="54" t="n">
        <v>1419.3</v>
      </c>
      <c r="E1394" s="55" t="n">
        <v>202</v>
      </c>
    </row>
    <row r="1395" customFormat="false" ht="15" hidden="false" customHeight="false" outlineLevel="0" collapsed="false">
      <c r="A1395" s="49" t="n">
        <v>48</v>
      </c>
      <c r="B1395" s="49" t="s">
        <v>205</v>
      </c>
      <c r="C1395" s="49" t="n">
        <v>2010</v>
      </c>
      <c r="D1395" s="54" t="n">
        <v>7.95</v>
      </c>
      <c r="E1395" s="55" t="n">
        <v>1</v>
      </c>
    </row>
    <row r="1396" customFormat="false" ht="15" hidden="false" customHeight="false" outlineLevel="0" collapsed="false">
      <c r="A1396" s="49" t="n">
        <v>48</v>
      </c>
      <c r="B1396" s="49" t="s">
        <v>205</v>
      </c>
      <c r="C1396" s="49" t="n">
        <v>2011</v>
      </c>
      <c r="D1396" s="54" t="n">
        <v>16.5</v>
      </c>
      <c r="E1396" s="55" t="n">
        <v>2</v>
      </c>
    </row>
    <row r="1397" customFormat="false" ht="15" hidden="false" customHeight="false" outlineLevel="0" collapsed="false">
      <c r="A1397" s="49" t="n">
        <v>48</v>
      </c>
      <c r="B1397" s="49" t="s">
        <v>206</v>
      </c>
      <c r="C1397" s="49" t="n">
        <v>2010</v>
      </c>
      <c r="D1397" s="54" t="n">
        <v>76.74</v>
      </c>
      <c r="E1397" s="55" t="n">
        <v>10</v>
      </c>
    </row>
    <row r="1398" customFormat="false" ht="15" hidden="false" customHeight="false" outlineLevel="0" collapsed="false">
      <c r="A1398" s="49" t="n">
        <v>48</v>
      </c>
      <c r="B1398" s="49" t="s">
        <v>206</v>
      </c>
      <c r="C1398" s="49" t="n">
        <v>2011</v>
      </c>
      <c r="D1398" s="54" t="n">
        <v>269.4</v>
      </c>
      <c r="E1398" s="55" t="n">
        <v>38</v>
      </c>
    </row>
    <row r="1399" customFormat="false" ht="15" hidden="false" customHeight="false" outlineLevel="0" collapsed="false">
      <c r="A1399" s="49" t="n">
        <v>48</v>
      </c>
      <c r="B1399" s="49" t="s">
        <v>209</v>
      </c>
      <c r="C1399" s="49" t="n">
        <v>2010</v>
      </c>
      <c r="D1399" s="54" t="n">
        <v>186.5</v>
      </c>
      <c r="E1399" s="55" t="n">
        <v>30</v>
      </c>
    </row>
    <row r="1400" customFormat="false" ht="15" hidden="false" customHeight="false" outlineLevel="0" collapsed="false">
      <c r="A1400" s="49" t="n">
        <v>48</v>
      </c>
      <c r="B1400" s="49" t="s">
        <v>219</v>
      </c>
      <c r="C1400" s="49" t="n">
        <v>2011</v>
      </c>
      <c r="D1400" s="54" t="n">
        <v>31.8</v>
      </c>
      <c r="E1400" s="55" t="n">
        <v>4</v>
      </c>
    </row>
    <row r="1401" customFormat="false" ht="15" hidden="false" customHeight="false" outlineLevel="0" collapsed="false">
      <c r="A1401" s="49" t="n">
        <v>48</v>
      </c>
      <c r="B1401" s="49" t="s">
        <v>227</v>
      </c>
      <c r="C1401" s="49" t="n">
        <v>2010</v>
      </c>
      <c r="D1401" s="54" t="n">
        <v>13.5</v>
      </c>
      <c r="E1401" s="55" t="n">
        <v>2</v>
      </c>
    </row>
    <row r="1402" customFormat="false" ht="15" hidden="false" customHeight="false" outlineLevel="0" collapsed="false">
      <c r="A1402" s="49" t="n">
        <v>48</v>
      </c>
      <c r="B1402" s="49" t="s">
        <v>196</v>
      </c>
      <c r="C1402" s="49" t="n">
        <v>2011</v>
      </c>
      <c r="D1402" s="54" t="n">
        <v>132.3</v>
      </c>
      <c r="E1402" s="55" t="n">
        <v>18</v>
      </c>
    </row>
    <row r="1403" customFormat="false" ht="15" hidden="false" customHeight="false" outlineLevel="0" collapsed="false">
      <c r="A1403" s="49" t="n">
        <v>48</v>
      </c>
      <c r="B1403" s="49" t="s">
        <v>198</v>
      </c>
      <c r="C1403" s="49" t="n">
        <v>2010</v>
      </c>
      <c r="D1403" s="54" t="n">
        <v>348.48</v>
      </c>
      <c r="E1403" s="55" t="n">
        <v>52</v>
      </c>
    </row>
    <row r="1404" customFormat="false" ht="15" hidden="false" customHeight="false" outlineLevel="0" collapsed="false">
      <c r="A1404" s="49" t="n">
        <v>48</v>
      </c>
      <c r="B1404" s="49" t="s">
        <v>198</v>
      </c>
      <c r="C1404" s="49" t="n">
        <v>2011</v>
      </c>
      <c r="D1404" s="54" t="n">
        <v>15.9</v>
      </c>
      <c r="E1404" s="55" t="n">
        <v>2</v>
      </c>
    </row>
    <row r="1405" customFormat="false" ht="15" hidden="false" customHeight="false" outlineLevel="0" collapsed="false">
      <c r="A1405" s="49" t="n">
        <v>48</v>
      </c>
      <c r="B1405" s="49" t="s">
        <v>189</v>
      </c>
      <c r="C1405" s="49" t="n">
        <v>2009</v>
      </c>
      <c r="D1405" s="54" t="n">
        <v>2037.91</v>
      </c>
      <c r="E1405" s="55" t="n">
        <v>309</v>
      </c>
    </row>
    <row r="1406" customFormat="false" ht="15" hidden="false" customHeight="false" outlineLevel="0" collapsed="false">
      <c r="A1406" s="49" t="n">
        <v>48</v>
      </c>
      <c r="B1406" s="49" t="s">
        <v>189</v>
      </c>
      <c r="C1406" s="49" t="n">
        <v>2010</v>
      </c>
      <c r="D1406" s="54" t="n">
        <v>20280.85</v>
      </c>
      <c r="E1406" s="55" t="n">
        <v>2958</v>
      </c>
    </row>
    <row r="1407" customFormat="false" ht="15" hidden="false" customHeight="false" outlineLevel="0" collapsed="false">
      <c r="A1407" s="49" t="n">
        <v>48</v>
      </c>
      <c r="B1407" s="49" t="s">
        <v>189</v>
      </c>
      <c r="C1407" s="49" t="n">
        <v>2011</v>
      </c>
      <c r="D1407" s="54" t="n">
        <v>17821.96</v>
      </c>
      <c r="E1407" s="55" t="n">
        <v>2762</v>
      </c>
    </row>
    <row r="1408" customFormat="false" ht="15" hidden="false" customHeight="false" outlineLevel="0" collapsed="false">
      <c r="A1408" s="49" t="n">
        <v>49</v>
      </c>
      <c r="B1408" s="49" t="s">
        <v>201</v>
      </c>
      <c r="C1408" s="49" t="n">
        <v>2010</v>
      </c>
      <c r="D1408" s="54" t="n">
        <v>58.5</v>
      </c>
      <c r="E1408" s="55" t="n">
        <v>30</v>
      </c>
    </row>
    <row r="1409" customFormat="false" ht="15" hidden="false" customHeight="false" outlineLevel="0" collapsed="false">
      <c r="A1409" s="49" t="n">
        <v>49</v>
      </c>
      <c r="B1409" s="49" t="s">
        <v>201</v>
      </c>
      <c r="C1409" s="49" t="n">
        <v>2011</v>
      </c>
      <c r="D1409" s="54" t="n">
        <v>19.5</v>
      </c>
      <c r="E1409" s="55" t="n">
        <v>10</v>
      </c>
    </row>
    <row r="1410" customFormat="false" ht="15" hidden="false" customHeight="false" outlineLevel="0" collapsed="false">
      <c r="A1410" s="49" t="n">
        <v>49</v>
      </c>
      <c r="B1410" s="49" t="s">
        <v>223</v>
      </c>
      <c r="C1410" s="49" t="n">
        <v>2010</v>
      </c>
      <c r="D1410" s="54" t="n">
        <v>514.5</v>
      </c>
      <c r="E1410" s="55" t="n">
        <v>310</v>
      </c>
    </row>
    <row r="1411" customFormat="false" ht="15" hidden="false" customHeight="false" outlineLevel="0" collapsed="false">
      <c r="A1411" s="49" t="n">
        <v>49</v>
      </c>
      <c r="B1411" s="49" t="s">
        <v>223</v>
      </c>
      <c r="C1411" s="49" t="n">
        <v>2011</v>
      </c>
      <c r="D1411" s="54" t="n">
        <v>81.9</v>
      </c>
      <c r="E1411" s="55" t="n">
        <v>40</v>
      </c>
    </row>
    <row r="1412" customFormat="false" ht="15" hidden="false" customHeight="false" outlineLevel="0" collapsed="false">
      <c r="A1412" s="49" t="n">
        <v>49</v>
      </c>
      <c r="B1412" s="49" t="s">
        <v>200</v>
      </c>
      <c r="C1412" s="49" t="n">
        <v>2009</v>
      </c>
      <c r="D1412" s="54" t="n">
        <v>19.5</v>
      </c>
      <c r="E1412" s="55" t="n">
        <v>10</v>
      </c>
    </row>
    <row r="1413" customFormat="false" ht="15" hidden="false" customHeight="false" outlineLevel="0" collapsed="false">
      <c r="A1413" s="49" t="n">
        <v>49</v>
      </c>
      <c r="B1413" s="49" t="s">
        <v>222</v>
      </c>
      <c r="C1413" s="49" t="n">
        <v>2010</v>
      </c>
      <c r="D1413" s="54" t="n">
        <v>794.55</v>
      </c>
      <c r="E1413" s="55" t="n">
        <v>469</v>
      </c>
    </row>
    <row r="1414" customFormat="false" ht="15" hidden="false" customHeight="false" outlineLevel="0" collapsed="false">
      <c r="A1414" s="49" t="n">
        <v>49</v>
      </c>
      <c r="B1414" s="49" t="s">
        <v>222</v>
      </c>
      <c r="C1414" s="49" t="n">
        <v>2011</v>
      </c>
      <c r="D1414" s="54" t="n">
        <v>20.8</v>
      </c>
      <c r="E1414" s="55" t="n">
        <v>10</v>
      </c>
    </row>
    <row r="1415" customFormat="false" ht="15" hidden="false" customHeight="false" outlineLevel="0" collapsed="false">
      <c r="A1415" s="49" t="n">
        <v>49</v>
      </c>
      <c r="B1415" s="49" t="s">
        <v>191</v>
      </c>
      <c r="C1415" s="49" t="n">
        <v>2011</v>
      </c>
      <c r="D1415" s="54" t="n">
        <v>61.1</v>
      </c>
      <c r="E1415" s="55" t="n">
        <v>30</v>
      </c>
    </row>
    <row r="1416" customFormat="false" ht="15" hidden="false" customHeight="false" outlineLevel="0" collapsed="false">
      <c r="A1416" s="49" t="n">
        <v>49</v>
      </c>
      <c r="B1416" s="49" t="s">
        <v>205</v>
      </c>
      <c r="C1416" s="49" t="n">
        <v>2011</v>
      </c>
      <c r="D1416" s="54" t="n">
        <v>20.8</v>
      </c>
      <c r="E1416" s="55" t="n">
        <v>10</v>
      </c>
    </row>
    <row r="1417" customFormat="false" ht="15" hidden="false" customHeight="false" outlineLevel="0" collapsed="false">
      <c r="A1417" s="49" t="n">
        <v>49</v>
      </c>
      <c r="B1417" s="49" t="s">
        <v>206</v>
      </c>
      <c r="C1417" s="49" t="n">
        <v>2009</v>
      </c>
      <c r="D1417" s="54" t="n">
        <v>19.5</v>
      </c>
      <c r="E1417" s="55" t="n">
        <v>10</v>
      </c>
    </row>
    <row r="1418" customFormat="false" ht="15" hidden="false" customHeight="false" outlineLevel="0" collapsed="false">
      <c r="A1418" s="49" t="n">
        <v>49</v>
      </c>
      <c r="B1418" s="49" t="s">
        <v>206</v>
      </c>
      <c r="C1418" s="49" t="n">
        <v>2010</v>
      </c>
      <c r="D1418" s="54" t="n">
        <v>338.55</v>
      </c>
      <c r="E1418" s="55" t="n">
        <v>189</v>
      </c>
    </row>
    <row r="1419" customFormat="false" ht="15" hidden="false" customHeight="false" outlineLevel="0" collapsed="false">
      <c r="A1419" s="49" t="n">
        <v>49</v>
      </c>
      <c r="B1419" s="49" t="s">
        <v>206</v>
      </c>
      <c r="C1419" s="49" t="n">
        <v>2011</v>
      </c>
      <c r="D1419" s="54" t="n">
        <v>148.46</v>
      </c>
      <c r="E1419" s="55" t="n">
        <v>72</v>
      </c>
    </row>
    <row r="1420" customFormat="false" ht="15" hidden="false" customHeight="false" outlineLevel="0" collapsed="false">
      <c r="A1420" s="49" t="n">
        <v>49</v>
      </c>
      <c r="B1420" s="49" t="s">
        <v>218</v>
      </c>
      <c r="C1420" s="49" t="n">
        <v>2010</v>
      </c>
      <c r="D1420" s="54" t="n">
        <v>514.5</v>
      </c>
      <c r="E1420" s="55" t="n">
        <v>310</v>
      </c>
    </row>
    <row r="1421" customFormat="false" ht="15" hidden="false" customHeight="false" outlineLevel="0" collapsed="false">
      <c r="A1421" s="49" t="n">
        <v>49</v>
      </c>
      <c r="B1421" s="49" t="s">
        <v>218</v>
      </c>
      <c r="C1421" s="49" t="n">
        <v>2011</v>
      </c>
      <c r="D1421" s="54" t="n">
        <v>525.08</v>
      </c>
      <c r="E1421" s="55" t="n">
        <v>301</v>
      </c>
    </row>
    <row r="1422" customFormat="false" ht="15" hidden="false" customHeight="false" outlineLevel="0" collapsed="false">
      <c r="A1422" s="49" t="n">
        <v>49</v>
      </c>
      <c r="B1422" s="49" t="s">
        <v>197</v>
      </c>
      <c r="C1422" s="49" t="n">
        <v>2009</v>
      </c>
      <c r="D1422" s="54" t="n">
        <v>78</v>
      </c>
      <c r="E1422" s="55" t="n">
        <v>40</v>
      </c>
    </row>
    <row r="1423" customFormat="false" ht="15" hidden="false" customHeight="false" outlineLevel="0" collapsed="false">
      <c r="A1423" s="49" t="n">
        <v>49</v>
      </c>
      <c r="B1423" s="49" t="s">
        <v>197</v>
      </c>
      <c r="C1423" s="49" t="n">
        <v>2010</v>
      </c>
      <c r="D1423" s="54" t="n">
        <v>214.5</v>
      </c>
      <c r="E1423" s="55" t="n">
        <v>110</v>
      </c>
    </row>
    <row r="1424" customFormat="false" ht="15" hidden="false" customHeight="false" outlineLevel="0" collapsed="false">
      <c r="A1424" s="49" t="n">
        <v>49</v>
      </c>
      <c r="B1424" s="49" t="s">
        <v>197</v>
      </c>
      <c r="C1424" s="49" t="n">
        <v>2011</v>
      </c>
      <c r="D1424" s="54" t="n">
        <v>286</v>
      </c>
      <c r="E1424" s="55" t="n">
        <v>140</v>
      </c>
    </row>
    <row r="1425" customFormat="false" ht="15" hidden="false" customHeight="false" outlineLevel="0" collapsed="false">
      <c r="A1425" s="49" t="n">
        <v>49</v>
      </c>
      <c r="B1425" s="49" t="s">
        <v>215</v>
      </c>
      <c r="C1425" s="49" t="n">
        <v>2011</v>
      </c>
      <c r="D1425" s="54" t="n">
        <v>20.8</v>
      </c>
      <c r="E1425" s="55" t="n">
        <v>10</v>
      </c>
    </row>
    <row r="1426" customFormat="false" ht="15" hidden="false" customHeight="false" outlineLevel="0" collapsed="false">
      <c r="A1426" s="49" t="n">
        <v>49</v>
      </c>
      <c r="B1426" s="49" t="s">
        <v>196</v>
      </c>
      <c r="C1426" s="49" t="n">
        <v>2009</v>
      </c>
      <c r="D1426" s="54" t="n">
        <v>39</v>
      </c>
      <c r="E1426" s="55" t="n">
        <v>20</v>
      </c>
    </row>
    <row r="1427" customFormat="false" ht="15" hidden="false" customHeight="false" outlineLevel="0" collapsed="false">
      <c r="A1427" s="49" t="n">
        <v>49</v>
      </c>
      <c r="B1427" s="49" t="s">
        <v>196</v>
      </c>
      <c r="C1427" s="49" t="n">
        <v>2010</v>
      </c>
      <c r="D1427" s="54" t="n">
        <v>19.5</v>
      </c>
      <c r="E1427" s="55" t="n">
        <v>10</v>
      </c>
    </row>
    <row r="1428" customFormat="false" ht="15" hidden="false" customHeight="false" outlineLevel="0" collapsed="false">
      <c r="A1428" s="49" t="n">
        <v>49</v>
      </c>
      <c r="B1428" s="49" t="s">
        <v>196</v>
      </c>
      <c r="C1428" s="49" t="n">
        <v>2011</v>
      </c>
      <c r="D1428" s="54" t="n">
        <v>2.08</v>
      </c>
      <c r="E1428" s="55" t="n">
        <v>1</v>
      </c>
    </row>
    <row r="1429" customFormat="false" ht="15" hidden="false" customHeight="false" outlineLevel="0" collapsed="false">
      <c r="A1429" s="49" t="n">
        <v>49</v>
      </c>
      <c r="B1429" s="49" t="s">
        <v>189</v>
      </c>
      <c r="C1429" s="49" t="n">
        <v>2009</v>
      </c>
      <c r="D1429" s="54" t="n">
        <v>973.95</v>
      </c>
      <c r="E1429" s="55" t="n">
        <v>542</v>
      </c>
    </row>
    <row r="1430" customFormat="false" ht="15" hidden="false" customHeight="false" outlineLevel="0" collapsed="false">
      <c r="A1430" s="49" t="n">
        <v>49</v>
      </c>
      <c r="B1430" s="49" t="s">
        <v>189</v>
      </c>
      <c r="C1430" s="49" t="n">
        <v>2010</v>
      </c>
      <c r="D1430" s="54" t="n">
        <v>22784.1</v>
      </c>
      <c r="E1430" s="55" t="n">
        <v>12472</v>
      </c>
    </row>
    <row r="1431" customFormat="false" ht="15" hidden="false" customHeight="false" outlineLevel="0" collapsed="false">
      <c r="A1431" s="49" t="n">
        <v>49</v>
      </c>
      <c r="B1431" s="49" t="s">
        <v>189</v>
      </c>
      <c r="C1431" s="49" t="n">
        <v>2011</v>
      </c>
      <c r="D1431" s="54" t="n">
        <v>18110.77</v>
      </c>
      <c r="E1431" s="55" t="n">
        <v>8827</v>
      </c>
    </row>
    <row r="1432" customFormat="false" ht="15" hidden="false" customHeight="false" outlineLevel="0" collapsed="false">
      <c r="A1432" s="49" t="n">
        <v>50</v>
      </c>
      <c r="B1432" s="49" t="s">
        <v>203</v>
      </c>
      <c r="C1432" s="49" t="n">
        <v>2009</v>
      </c>
      <c r="D1432" s="54" t="n">
        <v>17</v>
      </c>
      <c r="E1432" s="55" t="n">
        <v>20</v>
      </c>
    </row>
    <row r="1433" customFormat="false" ht="15" hidden="false" customHeight="false" outlineLevel="0" collapsed="false">
      <c r="A1433" s="49" t="n">
        <v>50</v>
      </c>
      <c r="B1433" s="49" t="s">
        <v>203</v>
      </c>
      <c r="C1433" s="49" t="n">
        <v>2010</v>
      </c>
      <c r="D1433" s="54" t="n">
        <v>80.5</v>
      </c>
      <c r="E1433" s="55" t="n">
        <v>110</v>
      </c>
    </row>
    <row r="1434" customFormat="false" ht="15" hidden="false" customHeight="false" outlineLevel="0" collapsed="false">
      <c r="A1434" s="49" t="n">
        <v>50</v>
      </c>
      <c r="B1434" s="49" t="s">
        <v>199</v>
      </c>
      <c r="C1434" s="49" t="n">
        <v>2010</v>
      </c>
      <c r="D1434" s="54" t="n">
        <v>8.5</v>
      </c>
      <c r="E1434" s="55" t="n">
        <v>10</v>
      </c>
    </row>
    <row r="1435" customFormat="false" ht="15" hidden="false" customHeight="false" outlineLevel="0" collapsed="false">
      <c r="A1435" s="49" t="n">
        <v>50</v>
      </c>
      <c r="B1435" s="49" t="s">
        <v>201</v>
      </c>
      <c r="C1435" s="49" t="n">
        <v>2009</v>
      </c>
      <c r="D1435" s="54" t="n">
        <v>8.5</v>
      </c>
      <c r="E1435" s="55" t="n">
        <v>10</v>
      </c>
    </row>
    <row r="1436" customFormat="false" ht="15" hidden="false" customHeight="false" outlineLevel="0" collapsed="false">
      <c r="A1436" s="49" t="n">
        <v>50</v>
      </c>
      <c r="B1436" s="49" t="s">
        <v>201</v>
      </c>
      <c r="C1436" s="49" t="n">
        <v>2010</v>
      </c>
      <c r="D1436" s="54" t="n">
        <v>102</v>
      </c>
      <c r="E1436" s="55" t="n">
        <v>120</v>
      </c>
    </row>
    <row r="1437" customFormat="false" ht="15" hidden="false" customHeight="false" outlineLevel="0" collapsed="false">
      <c r="A1437" s="49" t="n">
        <v>50</v>
      </c>
      <c r="B1437" s="49" t="s">
        <v>201</v>
      </c>
      <c r="C1437" s="49" t="n">
        <v>2011</v>
      </c>
      <c r="D1437" s="54" t="n">
        <v>114.5</v>
      </c>
      <c r="E1437" s="55" t="n">
        <v>150</v>
      </c>
    </row>
    <row r="1438" customFormat="false" ht="15" hidden="false" customHeight="false" outlineLevel="0" collapsed="false">
      <c r="A1438" s="49" t="n">
        <v>50</v>
      </c>
      <c r="B1438" s="49" t="s">
        <v>202</v>
      </c>
      <c r="C1438" s="49" t="n">
        <v>2010</v>
      </c>
      <c r="D1438" s="54" t="n">
        <v>8.5</v>
      </c>
      <c r="E1438" s="55" t="n">
        <v>10</v>
      </c>
    </row>
    <row r="1439" customFormat="false" ht="15" hidden="false" customHeight="false" outlineLevel="0" collapsed="false">
      <c r="A1439" s="49" t="n">
        <v>50</v>
      </c>
      <c r="B1439" s="49" t="s">
        <v>222</v>
      </c>
      <c r="C1439" s="49" t="n">
        <v>2010</v>
      </c>
      <c r="D1439" s="54" t="n">
        <v>119</v>
      </c>
      <c r="E1439" s="55" t="n">
        <v>140</v>
      </c>
    </row>
    <row r="1440" customFormat="false" ht="15" hidden="false" customHeight="false" outlineLevel="0" collapsed="false">
      <c r="A1440" s="49" t="n">
        <v>50</v>
      </c>
      <c r="B1440" s="49" t="s">
        <v>222</v>
      </c>
      <c r="C1440" s="49" t="n">
        <v>2011</v>
      </c>
      <c r="D1440" s="54" t="n">
        <v>76.5</v>
      </c>
      <c r="E1440" s="55" t="n">
        <v>90</v>
      </c>
    </row>
    <row r="1441" customFormat="false" ht="15" hidden="false" customHeight="false" outlineLevel="0" collapsed="false">
      <c r="A1441" s="49" t="n">
        <v>50</v>
      </c>
      <c r="B1441" s="49" t="s">
        <v>191</v>
      </c>
      <c r="C1441" s="49" t="n">
        <v>2011</v>
      </c>
      <c r="D1441" s="54" t="n">
        <v>8.5</v>
      </c>
      <c r="E1441" s="55" t="n">
        <v>10</v>
      </c>
    </row>
    <row r="1442" customFormat="false" ht="15" hidden="false" customHeight="false" outlineLevel="0" collapsed="false">
      <c r="A1442" s="49" t="n">
        <v>50</v>
      </c>
      <c r="B1442" s="49" t="s">
        <v>205</v>
      </c>
      <c r="C1442" s="49" t="n">
        <v>2009</v>
      </c>
      <c r="D1442" s="54" t="n">
        <v>17</v>
      </c>
      <c r="E1442" s="55" t="n">
        <v>20</v>
      </c>
    </row>
    <row r="1443" customFormat="false" ht="15" hidden="false" customHeight="false" outlineLevel="0" collapsed="false">
      <c r="A1443" s="49" t="n">
        <v>50</v>
      </c>
      <c r="B1443" s="49" t="s">
        <v>205</v>
      </c>
      <c r="C1443" s="49" t="n">
        <v>2010</v>
      </c>
      <c r="D1443" s="54" t="n">
        <v>144.5</v>
      </c>
      <c r="E1443" s="55" t="n">
        <v>170</v>
      </c>
    </row>
    <row r="1444" customFormat="false" ht="15" hidden="false" customHeight="false" outlineLevel="0" collapsed="false">
      <c r="A1444" s="49" t="n">
        <v>50</v>
      </c>
      <c r="B1444" s="49" t="s">
        <v>205</v>
      </c>
      <c r="C1444" s="49" t="n">
        <v>2011</v>
      </c>
      <c r="D1444" s="54" t="n">
        <v>153</v>
      </c>
      <c r="E1444" s="55" t="n">
        <v>180</v>
      </c>
    </row>
    <row r="1445" customFormat="false" ht="15" hidden="false" customHeight="false" outlineLevel="0" collapsed="false">
      <c r="A1445" s="49" t="n">
        <v>50</v>
      </c>
      <c r="B1445" s="49" t="s">
        <v>206</v>
      </c>
      <c r="C1445" s="49" t="n">
        <v>2009</v>
      </c>
      <c r="D1445" s="54" t="n">
        <v>17</v>
      </c>
      <c r="E1445" s="55" t="n">
        <v>20</v>
      </c>
    </row>
    <row r="1446" customFormat="false" ht="15" hidden="false" customHeight="false" outlineLevel="0" collapsed="false">
      <c r="A1446" s="49" t="n">
        <v>50</v>
      </c>
      <c r="B1446" s="49" t="s">
        <v>206</v>
      </c>
      <c r="C1446" s="49" t="n">
        <v>2010</v>
      </c>
      <c r="D1446" s="54" t="n">
        <v>396.1</v>
      </c>
      <c r="E1446" s="55" t="n">
        <v>466</v>
      </c>
    </row>
    <row r="1447" customFormat="false" ht="15" hidden="false" customHeight="false" outlineLevel="0" collapsed="false">
      <c r="A1447" s="49" t="n">
        <v>50</v>
      </c>
      <c r="B1447" s="49" t="s">
        <v>206</v>
      </c>
      <c r="C1447" s="49" t="n">
        <v>2011</v>
      </c>
      <c r="D1447" s="54" t="n">
        <v>250.76</v>
      </c>
      <c r="E1447" s="55" t="n">
        <v>310</v>
      </c>
    </row>
    <row r="1448" customFormat="false" ht="15" hidden="false" customHeight="false" outlineLevel="0" collapsed="false">
      <c r="A1448" s="49" t="n">
        <v>50</v>
      </c>
      <c r="B1448" s="49" t="s">
        <v>211</v>
      </c>
      <c r="C1448" s="49" t="n">
        <v>2011</v>
      </c>
      <c r="D1448" s="54" t="n">
        <v>17</v>
      </c>
      <c r="E1448" s="55" t="n">
        <v>20</v>
      </c>
    </row>
    <row r="1449" customFormat="false" ht="15" hidden="false" customHeight="false" outlineLevel="0" collapsed="false">
      <c r="A1449" s="49" t="n">
        <v>50</v>
      </c>
      <c r="B1449" s="49" t="s">
        <v>192</v>
      </c>
      <c r="C1449" s="49" t="n">
        <v>2010</v>
      </c>
      <c r="D1449" s="54" t="n">
        <v>106</v>
      </c>
      <c r="E1449" s="55" t="n">
        <v>140</v>
      </c>
    </row>
    <row r="1450" customFormat="false" ht="15" hidden="false" customHeight="false" outlineLevel="0" collapsed="false">
      <c r="A1450" s="49" t="n">
        <v>50</v>
      </c>
      <c r="B1450" s="49" t="s">
        <v>192</v>
      </c>
      <c r="C1450" s="49" t="n">
        <v>2011</v>
      </c>
      <c r="D1450" s="54" t="n">
        <v>8.5</v>
      </c>
      <c r="E1450" s="55" t="n">
        <v>10</v>
      </c>
    </row>
    <row r="1451" customFormat="false" ht="15" hidden="false" customHeight="false" outlineLevel="0" collapsed="false">
      <c r="A1451" s="49" t="n">
        <v>50</v>
      </c>
      <c r="B1451" s="49" t="s">
        <v>218</v>
      </c>
      <c r="C1451" s="49" t="n">
        <v>2010</v>
      </c>
      <c r="D1451" s="54" t="n">
        <v>515.2</v>
      </c>
      <c r="E1451" s="55" t="n">
        <v>652</v>
      </c>
    </row>
    <row r="1452" customFormat="false" ht="15" hidden="false" customHeight="false" outlineLevel="0" collapsed="false">
      <c r="A1452" s="49" t="n">
        <v>50</v>
      </c>
      <c r="B1452" s="49" t="s">
        <v>218</v>
      </c>
      <c r="C1452" s="49" t="n">
        <v>2011</v>
      </c>
      <c r="D1452" s="54" t="n">
        <v>648</v>
      </c>
      <c r="E1452" s="55" t="n">
        <v>900</v>
      </c>
    </row>
    <row r="1453" customFormat="false" ht="15" hidden="false" customHeight="false" outlineLevel="0" collapsed="false">
      <c r="A1453" s="49" t="n">
        <v>50</v>
      </c>
      <c r="B1453" s="49" t="s">
        <v>197</v>
      </c>
      <c r="C1453" s="49" t="n">
        <v>2009</v>
      </c>
      <c r="D1453" s="54" t="n">
        <v>17</v>
      </c>
      <c r="E1453" s="55" t="n">
        <v>20</v>
      </c>
    </row>
    <row r="1454" customFormat="false" ht="15" hidden="false" customHeight="false" outlineLevel="0" collapsed="false">
      <c r="A1454" s="49" t="n">
        <v>50</v>
      </c>
      <c r="B1454" s="49" t="s">
        <v>197</v>
      </c>
      <c r="C1454" s="49" t="n">
        <v>2010</v>
      </c>
      <c r="D1454" s="54" t="n">
        <v>93.5</v>
      </c>
      <c r="E1454" s="55" t="n">
        <v>110</v>
      </c>
    </row>
    <row r="1455" customFormat="false" ht="15" hidden="false" customHeight="false" outlineLevel="0" collapsed="false">
      <c r="A1455" s="49" t="n">
        <v>50</v>
      </c>
      <c r="B1455" s="49" t="s">
        <v>197</v>
      </c>
      <c r="C1455" s="49" t="n">
        <v>2011</v>
      </c>
      <c r="D1455" s="54" t="n">
        <v>110.5</v>
      </c>
      <c r="E1455" s="55" t="n">
        <v>130</v>
      </c>
    </row>
    <row r="1456" customFormat="false" ht="15" hidden="false" customHeight="false" outlineLevel="0" collapsed="false">
      <c r="A1456" s="49" t="n">
        <v>50</v>
      </c>
      <c r="B1456" s="49" t="s">
        <v>196</v>
      </c>
      <c r="C1456" s="49" t="n">
        <v>2009</v>
      </c>
      <c r="D1456" s="54" t="n">
        <v>17</v>
      </c>
      <c r="E1456" s="55" t="n">
        <v>20</v>
      </c>
    </row>
    <row r="1457" customFormat="false" ht="15" hidden="false" customHeight="false" outlineLevel="0" collapsed="false">
      <c r="A1457" s="49" t="n">
        <v>50</v>
      </c>
      <c r="B1457" s="49" t="s">
        <v>196</v>
      </c>
      <c r="C1457" s="49" t="n">
        <v>2010</v>
      </c>
      <c r="D1457" s="54" t="n">
        <v>34</v>
      </c>
      <c r="E1457" s="55" t="n">
        <v>40</v>
      </c>
    </row>
    <row r="1458" customFormat="false" ht="15" hidden="false" customHeight="false" outlineLevel="0" collapsed="false">
      <c r="A1458" s="49" t="n">
        <v>50</v>
      </c>
      <c r="B1458" s="49" t="s">
        <v>196</v>
      </c>
      <c r="C1458" s="49" t="n">
        <v>2011</v>
      </c>
      <c r="D1458" s="54" t="n">
        <v>22.1</v>
      </c>
      <c r="E1458" s="55" t="n">
        <v>26</v>
      </c>
    </row>
    <row r="1459" customFormat="false" ht="15" hidden="false" customHeight="false" outlineLevel="0" collapsed="false">
      <c r="A1459" s="49" t="n">
        <v>50</v>
      </c>
      <c r="B1459" s="49" t="s">
        <v>210</v>
      </c>
      <c r="C1459" s="49" t="n">
        <v>2010</v>
      </c>
      <c r="D1459" s="54" t="n">
        <v>42.5</v>
      </c>
      <c r="E1459" s="55" t="n">
        <v>50</v>
      </c>
    </row>
    <row r="1460" customFormat="false" ht="15" hidden="false" customHeight="false" outlineLevel="0" collapsed="false">
      <c r="A1460" s="49" t="n">
        <v>50</v>
      </c>
      <c r="B1460" s="49" t="s">
        <v>198</v>
      </c>
      <c r="C1460" s="49" t="n">
        <v>2010</v>
      </c>
      <c r="D1460" s="54" t="n">
        <v>8.5</v>
      </c>
      <c r="E1460" s="55" t="n">
        <v>10</v>
      </c>
    </row>
    <row r="1461" customFormat="false" ht="15" hidden="false" customHeight="false" outlineLevel="0" collapsed="false">
      <c r="A1461" s="49" t="n">
        <v>50</v>
      </c>
      <c r="B1461" s="49" t="s">
        <v>189</v>
      </c>
      <c r="C1461" s="49" t="n">
        <v>2009</v>
      </c>
      <c r="D1461" s="54" t="n">
        <v>813.2</v>
      </c>
      <c r="E1461" s="55" t="n">
        <v>787</v>
      </c>
    </row>
    <row r="1462" customFormat="false" ht="15" hidden="false" customHeight="false" outlineLevel="0" collapsed="false">
      <c r="A1462" s="49" t="n">
        <v>50</v>
      </c>
      <c r="B1462" s="49" t="s">
        <v>189</v>
      </c>
      <c r="C1462" s="49" t="n">
        <v>2010</v>
      </c>
      <c r="D1462" s="54" t="n">
        <v>17127.92</v>
      </c>
      <c r="E1462" s="55" t="n">
        <v>12851</v>
      </c>
    </row>
    <row r="1463" customFormat="false" ht="15" hidden="false" customHeight="false" outlineLevel="0" collapsed="false">
      <c r="A1463" s="49" t="n">
        <v>50</v>
      </c>
      <c r="B1463" s="49" t="s">
        <v>189</v>
      </c>
      <c r="C1463" s="49" t="n">
        <v>2011</v>
      </c>
      <c r="D1463" s="54" t="n">
        <v>24132.09</v>
      </c>
      <c r="E1463" s="55" t="n">
        <v>14169</v>
      </c>
    </row>
    <row r="1464" customFormat="false" ht="15" hidden="false" customHeight="false" outlineLevel="0" collapsed="false">
      <c r="A1464" s="49" t="n">
        <v>51</v>
      </c>
      <c r="B1464" s="49" t="s">
        <v>203</v>
      </c>
      <c r="C1464" s="49" t="n">
        <v>2011</v>
      </c>
      <c r="D1464" s="54" t="n">
        <v>19.9</v>
      </c>
      <c r="E1464" s="55" t="n">
        <v>2</v>
      </c>
    </row>
    <row r="1465" customFormat="false" ht="15" hidden="false" customHeight="false" outlineLevel="0" collapsed="false">
      <c r="A1465" s="49" t="n">
        <v>51</v>
      </c>
      <c r="B1465" s="49" t="s">
        <v>199</v>
      </c>
      <c r="C1465" s="49" t="n">
        <v>2010</v>
      </c>
      <c r="D1465" s="54" t="n">
        <v>19.9</v>
      </c>
      <c r="E1465" s="55" t="n">
        <v>2</v>
      </c>
    </row>
    <row r="1466" customFormat="false" ht="15" hidden="false" customHeight="false" outlineLevel="0" collapsed="false">
      <c r="A1466" s="49" t="n">
        <v>51</v>
      </c>
      <c r="B1466" s="49" t="s">
        <v>201</v>
      </c>
      <c r="C1466" s="49" t="n">
        <v>2010</v>
      </c>
      <c r="D1466" s="54" t="n">
        <v>19.9</v>
      </c>
      <c r="E1466" s="55" t="n">
        <v>2</v>
      </c>
    </row>
    <row r="1467" customFormat="false" ht="15" hidden="false" customHeight="false" outlineLevel="0" collapsed="false">
      <c r="A1467" s="49" t="n">
        <v>51</v>
      </c>
      <c r="B1467" s="49" t="s">
        <v>205</v>
      </c>
      <c r="C1467" s="49" t="n">
        <v>2011</v>
      </c>
      <c r="D1467" s="54" t="n">
        <v>49.75</v>
      </c>
      <c r="E1467" s="55" t="n">
        <v>5</v>
      </c>
    </row>
    <row r="1468" customFormat="false" ht="15" hidden="false" customHeight="false" outlineLevel="0" collapsed="false">
      <c r="A1468" s="49" t="n">
        <v>51</v>
      </c>
      <c r="B1468" s="49" t="s">
        <v>206</v>
      </c>
      <c r="C1468" s="49" t="n">
        <v>2010</v>
      </c>
      <c r="D1468" s="54" t="n">
        <v>39.8</v>
      </c>
      <c r="E1468" s="55" t="n">
        <v>4</v>
      </c>
    </row>
    <row r="1469" customFormat="false" ht="15" hidden="false" customHeight="false" outlineLevel="0" collapsed="false">
      <c r="A1469" s="49" t="n">
        <v>51</v>
      </c>
      <c r="B1469" s="49" t="s">
        <v>192</v>
      </c>
      <c r="C1469" s="49" t="n">
        <v>2011</v>
      </c>
      <c r="D1469" s="54" t="n">
        <v>19.9</v>
      </c>
      <c r="E1469" s="55" t="n">
        <v>2</v>
      </c>
    </row>
    <row r="1470" customFormat="false" ht="15" hidden="false" customHeight="false" outlineLevel="0" collapsed="false">
      <c r="A1470" s="49" t="n">
        <v>51</v>
      </c>
      <c r="B1470" s="49" t="s">
        <v>196</v>
      </c>
      <c r="C1470" s="49" t="n">
        <v>2011</v>
      </c>
      <c r="D1470" s="54" t="n">
        <v>39.8</v>
      </c>
      <c r="E1470" s="55" t="n">
        <v>4</v>
      </c>
    </row>
    <row r="1471" customFormat="false" ht="15" hidden="false" customHeight="false" outlineLevel="0" collapsed="false">
      <c r="A1471" s="49" t="n">
        <v>51</v>
      </c>
      <c r="B1471" s="49" t="s">
        <v>198</v>
      </c>
      <c r="C1471" s="49" t="n">
        <v>2010</v>
      </c>
      <c r="D1471" s="54" t="n">
        <v>19.9</v>
      </c>
      <c r="E1471" s="55" t="n">
        <v>2</v>
      </c>
    </row>
    <row r="1472" customFormat="false" ht="15" hidden="false" customHeight="false" outlineLevel="0" collapsed="false">
      <c r="A1472" s="49" t="n">
        <v>51</v>
      </c>
      <c r="B1472" s="49" t="s">
        <v>189</v>
      </c>
      <c r="C1472" s="49" t="n">
        <v>2010</v>
      </c>
      <c r="D1472" s="54" t="n">
        <v>28862.67</v>
      </c>
      <c r="E1472" s="55" t="n">
        <v>3896</v>
      </c>
    </row>
    <row r="1473" customFormat="false" ht="15" hidden="false" customHeight="false" outlineLevel="0" collapsed="false">
      <c r="A1473" s="49" t="n">
        <v>51</v>
      </c>
      <c r="B1473" s="49" t="s">
        <v>189</v>
      </c>
      <c r="C1473" s="49" t="n">
        <v>2011</v>
      </c>
      <c r="D1473" s="54" t="n">
        <v>15811.46</v>
      </c>
      <c r="E1473" s="55" t="n">
        <v>2190</v>
      </c>
    </row>
    <row r="1474" customFormat="false" ht="15" hidden="false" customHeight="false" outlineLevel="0" collapsed="false">
      <c r="A1474" s="49" t="n">
        <v>52</v>
      </c>
      <c r="B1474" s="49" t="s">
        <v>203</v>
      </c>
      <c r="C1474" s="49" t="n">
        <v>2010</v>
      </c>
      <c r="D1474" s="54" t="n">
        <v>17.7</v>
      </c>
      <c r="E1474" s="55" t="n">
        <v>6</v>
      </c>
    </row>
    <row r="1475" customFormat="false" ht="15" hidden="false" customHeight="false" outlineLevel="0" collapsed="false">
      <c r="A1475" s="49" t="n">
        <v>52</v>
      </c>
      <c r="B1475" s="49" t="s">
        <v>203</v>
      </c>
      <c r="C1475" s="49" t="n">
        <v>2011</v>
      </c>
      <c r="D1475" s="54" t="n">
        <v>979.2</v>
      </c>
      <c r="E1475" s="55" t="n">
        <v>384</v>
      </c>
    </row>
    <row r="1476" customFormat="false" ht="15" hidden="false" customHeight="false" outlineLevel="0" collapsed="false">
      <c r="A1476" s="49" t="n">
        <v>52</v>
      </c>
      <c r="B1476" s="49" t="s">
        <v>199</v>
      </c>
      <c r="C1476" s="49" t="n">
        <v>2010</v>
      </c>
      <c r="D1476" s="54" t="n">
        <v>177</v>
      </c>
      <c r="E1476" s="55" t="n">
        <v>60</v>
      </c>
    </row>
    <row r="1477" customFormat="false" ht="15" hidden="false" customHeight="false" outlineLevel="0" collapsed="false">
      <c r="A1477" s="49" t="n">
        <v>52</v>
      </c>
      <c r="B1477" s="49" t="s">
        <v>199</v>
      </c>
      <c r="C1477" s="49" t="n">
        <v>2011</v>
      </c>
      <c r="D1477" s="54" t="n">
        <v>106.2</v>
      </c>
      <c r="E1477" s="55" t="n">
        <v>36</v>
      </c>
    </row>
    <row r="1478" customFormat="false" ht="15" hidden="false" customHeight="false" outlineLevel="0" collapsed="false">
      <c r="A1478" s="49" t="n">
        <v>52</v>
      </c>
      <c r="B1478" s="49" t="s">
        <v>201</v>
      </c>
      <c r="C1478" s="49" t="n">
        <v>2010</v>
      </c>
      <c r="D1478" s="54" t="n">
        <v>247.8</v>
      </c>
      <c r="E1478" s="55" t="n">
        <v>84</v>
      </c>
    </row>
    <row r="1479" customFormat="false" ht="15" hidden="false" customHeight="false" outlineLevel="0" collapsed="false">
      <c r="A1479" s="49" t="n">
        <v>52</v>
      </c>
      <c r="B1479" s="49" t="s">
        <v>201</v>
      </c>
      <c r="C1479" s="49" t="n">
        <v>2011</v>
      </c>
      <c r="D1479" s="54" t="n">
        <v>1181.4</v>
      </c>
      <c r="E1479" s="55" t="n">
        <v>420</v>
      </c>
    </row>
    <row r="1480" customFormat="false" ht="15" hidden="false" customHeight="false" outlineLevel="0" collapsed="false">
      <c r="A1480" s="49" t="n">
        <v>52</v>
      </c>
      <c r="B1480" s="49" t="s">
        <v>223</v>
      </c>
      <c r="C1480" s="49" t="n">
        <v>2011</v>
      </c>
      <c r="D1480" s="54" t="n">
        <v>17.7</v>
      </c>
      <c r="E1480" s="55" t="n">
        <v>6</v>
      </c>
    </row>
    <row r="1481" customFormat="false" ht="15" hidden="false" customHeight="false" outlineLevel="0" collapsed="false">
      <c r="A1481" s="49" t="n">
        <v>52</v>
      </c>
      <c r="B1481" s="49" t="s">
        <v>221</v>
      </c>
      <c r="C1481" s="49" t="n">
        <v>2011</v>
      </c>
      <c r="D1481" s="54" t="n">
        <v>70.8</v>
      </c>
      <c r="E1481" s="55" t="n">
        <v>24</v>
      </c>
    </row>
    <row r="1482" customFormat="false" ht="15" hidden="false" customHeight="false" outlineLevel="0" collapsed="false">
      <c r="A1482" s="49" t="n">
        <v>52</v>
      </c>
      <c r="B1482" s="49" t="s">
        <v>202</v>
      </c>
      <c r="C1482" s="49" t="n">
        <v>2010</v>
      </c>
      <c r="D1482" s="54" t="n">
        <v>35.4</v>
      </c>
      <c r="E1482" s="55" t="n">
        <v>12</v>
      </c>
    </row>
    <row r="1483" customFormat="false" ht="15" hidden="false" customHeight="false" outlineLevel="0" collapsed="false">
      <c r="A1483" s="49" t="n">
        <v>52</v>
      </c>
      <c r="B1483" s="49" t="s">
        <v>202</v>
      </c>
      <c r="C1483" s="49" t="n">
        <v>2011</v>
      </c>
      <c r="D1483" s="54" t="n">
        <v>123.9</v>
      </c>
      <c r="E1483" s="55" t="n">
        <v>42</v>
      </c>
    </row>
    <row r="1484" customFormat="false" ht="15" hidden="false" customHeight="false" outlineLevel="0" collapsed="false">
      <c r="A1484" s="49" t="n">
        <v>52</v>
      </c>
      <c r="B1484" s="49" t="s">
        <v>222</v>
      </c>
      <c r="C1484" s="49" t="n">
        <v>2010</v>
      </c>
      <c r="D1484" s="54" t="n">
        <v>53.1</v>
      </c>
      <c r="E1484" s="55" t="n">
        <v>18</v>
      </c>
    </row>
    <row r="1485" customFormat="false" ht="15" hidden="false" customHeight="false" outlineLevel="0" collapsed="false">
      <c r="A1485" s="49" t="n">
        <v>52</v>
      </c>
      <c r="B1485" s="49" t="s">
        <v>222</v>
      </c>
      <c r="C1485" s="49" t="n">
        <v>2011</v>
      </c>
      <c r="D1485" s="54" t="n">
        <v>23.6</v>
      </c>
      <c r="E1485" s="55" t="n">
        <v>8</v>
      </c>
    </row>
    <row r="1486" customFormat="false" ht="15" hidden="false" customHeight="false" outlineLevel="0" collapsed="false">
      <c r="A1486" s="49" t="n">
        <v>52</v>
      </c>
      <c r="B1486" s="49" t="s">
        <v>191</v>
      </c>
      <c r="C1486" s="49" t="n">
        <v>2011</v>
      </c>
      <c r="D1486" s="54" t="n">
        <v>53.1</v>
      </c>
      <c r="E1486" s="55" t="n">
        <v>18</v>
      </c>
    </row>
    <row r="1487" customFormat="false" ht="15" hidden="false" customHeight="false" outlineLevel="0" collapsed="false">
      <c r="A1487" s="49" t="n">
        <v>52</v>
      </c>
      <c r="B1487" s="49" t="s">
        <v>205</v>
      </c>
      <c r="C1487" s="49" t="n">
        <v>2010</v>
      </c>
      <c r="D1487" s="54" t="n">
        <v>1979.4</v>
      </c>
      <c r="E1487" s="55" t="n">
        <v>684</v>
      </c>
    </row>
    <row r="1488" customFormat="false" ht="15" hidden="false" customHeight="false" outlineLevel="0" collapsed="false">
      <c r="A1488" s="49" t="n">
        <v>52</v>
      </c>
      <c r="B1488" s="49" t="s">
        <v>205</v>
      </c>
      <c r="C1488" s="49" t="n">
        <v>2011</v>
      </c>
      <c r="D1488" s="54" t="n">
        <v>1654.9</v>
      </c>
      <c r="E1488" s="55" t="n">
        <v>574</v>
      </c>
    </row>
    <row r="1489" customFormat="false" ht="15" hidden="false" customHeight="false" outlineLevel="0" collapsed="false">
      <c r="A1489" s="49" t="n">
        <v>52</v>
      </c>
      <c r="B1489" s="49" t="s">
        <v>206</v>
      </c>
      <c r="C1489" s="49" t="n">
        <v>2010</v>
      </c>
      <c r="D1489" s="54" t="n">
        <v>4412.9</v>
      </c>
      <c r="E1489" s="55" t="n">
        <v>1574</v>
      </c>
    </row>
    <row r="1490" customFormat="false" ht="15" hidden="false" customHeight="false" outlineLevel="0" collapsed="false">
      <c r="A1490" s="49" t="n">
        <v>52</v>
      </c>
      <c r="B1490" s="49" t="s">
        <v>206</v>
      </c>
      <c r="C1490" s="49" t="n">
        <v>2011</v>
      </c>
      <c r="D1490" s="54" t="n">
        <v>3218.4</v>
      </c>
      <c r="E1490" s="55" t="n">
        <v>1104</v>
      </c>
    </row>
    <row r="1491" customFormat="false" ht="15" hidden="false" customHeight="false" outlineLevel="0" collapsed="false">
      <c r="A1491" s="49" t="n">
        <v>52</v>
      </c>
      <c r="B1491" s="49" t="s">
        <v>209</v>
      </c>
      <c r="C1491" s="49" t="n">
        <v>2011</v>
      </c>
      <c r="D1491" s="54" t="n">
        <v>17.7</v>
      </c>
      <c r="E1491" s="55" t="n">
        <v>6</v>
      </c>
    </row>
    <row r="1492" customFormat="false" ht="15" hidden="false" customHeight="false" outlineLevel="0" collapsed="false">
      <c r="A1492" s="49" t="n">
        <v>52</v>
      </c>
      <c r="B1492" s="49" t="s">
        <v>234</v>
      </c>
      <c r="C1492" s="49" t="n">
        <v>2010</v>
      </c>
      <c r="D1492" s="54" t="n">
        <v>140.1</v>
      </c>
      <c r="E1492" s="55" t="n">
        <v>54</v>
      </c>
    </row>
    <row r="1493" customFormat="false" ht="15" hidden="false" customHeight="false" outlineLevel="0" collapsed="false">
      <c r="A1493" s="49" t="n">
        <v>52</v>
      </c>
      <c r="B1493" s="49" t="s">
        <v>234</v>
      </c>
      <c r="C1493" s="49" t="n">
        <v>2011</v>
      </c>
      <c r="D1493" s="54" t="n">
        <v>384.9</v>
      </c>
      <c r="E1493" s="55" t="n">
        <v>150</v>
      </c>
    </row>
    <row r="1494" customFormat="false" ht="15" hidden="false" customHeight="false" outlineLevel="0" collapsed="false">
      <c r="A1494" s="49" t="n">
        <v>52</v>
      </c>
      <c r="B1494" s="49" t="s">
        <v>211</v>
      </c>
      <c r="C1494" s="49" t="n">
        <v>2010</v>
      </c>
      <c r="D1494" s="54" t="n">
        <v>35.4</v>
      </c>
      <c r="E1494" s="55" t="n">
        <v>12</v>
      </c>
    </row>
    <row r="1495" customFormat="false" ht="15" hidden="false" customHeight="false" outlineLevel="0" collapsed="false">
      <c r="A1495" s="49" t="n">
        <v>52</v>
      </c>
      <c r="B1495" s="49" t="s">
        <v>211</v>
      </c>
      <c r="C1495" s="49" t="n">
        <v>2011</v>
      </c>
      <c r="D1495" s="54" t="n">
        <v>244.8</v>
      </c>
      <c r="E1495" s="55" t="n">
        <v>96</v>
      </c>
    </row>
    <row r="1496" customFormat="false" ht="15" hidden="false" customHeight="false" outlineLevel="0" collapsed="false">
      <c r="A1496" s="49" t="n">
        <v>52</v>
      </c>
      <c r="B1496" s="49" t="s">
        <v>192</v>
      </c>
      <c r="C1496" s="49" t="n">
        <v>2010</v>
      </c>
      <c r="D1496" s="54" t="n">
        <v>88.5</v>
      </c>
      <c r="E1496" s="55" t="n">
        <v>30</v>
      </c>
    </row>
    <row r="1497" customFormat="false" ht="15" hidden="false" customHeight="false" outlineLevel="0" collapsed="false">
      <c r="A1497" s="49" t="n">
        <v>52</v>
      </c>
      <c r="B1497" s="49" t="s">
        <v>192</v>
      </c>
      <c r="C1497" s="49" t="n">
        <v>2011</v>
      </c>
      <c r="D1497" s="54" t="n">
        <v>177</v>
      </c>
      <c r="E1497" s="55" t="n">
        <v>60</v>
      </c>
    </row>
    <row r="1498" customFormat="false" ht="15" hidden="false" customHeight="false" outlineLevel="0" collapsed="false">
      <c r="A1498" s="49" t="n">
        <v>52</v>
      </c>
      <c r="B1498" s="49" t="s">
        <v>217</v>
      </c>
      <c r="C1498" s="49" t="n">
        <v>2011</v>
      </c>
      <c r="D1498" s="54" t="n">
        <v>17.7</v>
      </c>
      <c r="E1498" s="55" t="n">
        <v>6</v>
      </c>
    </row>
    <row r="1499" customFormat="false" ht="15" hidden="false" customHeight="false" outlineLevel="0" collapsed="false">
      <c r="A1499" s="49" t="n">
        <v>52</v>
      </c>
      <c r="B1499" s="49" t="s">
        <v>218</v>
      </c>
      <c r="C1499" s="49" t="n">
        <v>2010</v>
      </c>
      <c r="D1499" s="54" t="n">
        <v>5813.3</v>
      </c>
      <c r="E1499" s="55" t="n">
        <v>2270</v>
      </c>
    </row>
    <row r="1500" customFormat="false" ht="15" hidden="false" customHeight="false" outlineLevel="0" collapsed="false">
      <c r="A1500" s="49" t="n">
        <v>52</v>
      </c>
      <c r="B1500" s="49" t="s">
        <v>218</v>
      </c>
      <c r="C1500" s="49" t="n">
        <v>2011</v>
      </c>
      <c r="D1500" s="54" t="n">
        <v>7501.8</v>
      </c>
      <c r="E1500" s="55" t="n">
        <v>2940</v>
      </c>
    </row>
    <row r="1501" customFormat="false" ht="15" hidden="false" customHeight="false" outlineLevel="0" collapsed="false">
      <c r="A1501" s="49" t="n">
        <v>52</v>
      </c>
      <c r="B1501" s="49" t="s">
        <v>193</v>
      </c>
      <c r="C1501" s="49" t="n">
        <v>2011</v>
      </c>
      <c r="D1501" s="54" t="n">
        <v>70.8</v>
      </c>
      <c r="E1501" s="55" t="n">
        <v>24</v>
      </c>
    </row>
    <row r="1502" customFormat="false" ht="15" hidden="false" customHeight="false" outlineLevel="0" collapsed="false">
      <c r="A1502" s="49" t="n">
        <v>52</v>
      </c>
      <c r="B1502" s="49" t="s">
        <v>197</v>
      </c>
      <c r="C1502" s="49" t="n">
        <v>2010</v>
      </c>
      <c r="D1502" s="54" t="n">
        <v>20.65</v>
      </c>
      <c r="E1502" s="55" t="n">
        <v>7</v>
      </c>
    </row>
    <row r="1503" customFormat="false" ht="15" hidden="false" customHeight="false" outlineLevel="0" collapsed="false">
      <c r="A1503" s="49" t="n">
        <v>52</v>
      </c>
      <c r="B1503" s="49" t="s">
        <v>196</v>
      </c>
      <c r="C1503" s="49" t="n">
        <v>2011</v>
      </c>
      <c r="D1503" s="54" t="n">
        <v>165.2</v>
      </c>
      <c r="E1503" s="55" t="n">
        <v>56</v>
      </c>
    </row>
    <row r="1504" customFormat="false" ht="15" hidden="false" customHeight="false" outlineLevel="0" collapsed="false">
      <c r="A1504" s="49" t="n">
        <v>52</v>
      </c>
      <c r="B1504" s="49" t="s">
        <v>210</v>
      </c>
      <c r="C1504" s="49" t="n">
        <v>2010</v>
      </c>
      <c r="D1504" s="54" t="n">
        <v>265.5</v>
      </c>
      <c r="E1504" s="55" t="n">
        <v>90</v>
      </c>
    </row>
    <row r="1505" customFormat="false" ht="15" hidden="false" customHeight="false" outlineLevel="0" collapsed="false">
      <c r="A1505" s="49" t="n">
        <v>52</v>
      </c>
      <c r="B1505" s="49" t="s">
        <v>210</v>
      </c>
      <c r="C1505" s="49" t="n">
        <v>2011</v>
      </c>
      <c r="D1505" s="54" t="n">
        <v>53.1</v>
      </c>
      <c r="E1505" s="55" t="n">
        <v>18</v>
      </c>
    </row>
    <row r="1506" customFormat="false" ht="15" hidden="false" customHeight="false" outlineLevel="0" collapsed="false">
      <c r="A1506" s="49" t="n">
        <v>52</v>
      </c>
      <c r="B1506" s="49" t="s">
        <v>198</v>
      </c>
      <c r="C1506" s="49" t="n">
        <v>2010</v>
      </c>
      <c r="D1506" s="54" t="n">
        <v>774.3</v>
      </c>
      <c r="E1506" s="55" t="n">
        <v>282</v>
      </c>
    </row>
    <row r="1507" customFormat="false" ht="15" hidden="false" customHeight="false" outlineLevel="0" collapsed="false">
      <c r="A1507" s="49" t="n">
        <v>52</v>
      </c>
      <c r="B1507" s="49" t="s">
        <v>198</v>
      </c>
      <c r="C1507" s="49" t="n">
        <v>2011</v>
      </c>
      <c r="D1507" s="54" t="n">
        <v>1209.35</v>
      </c>
      <c r="E1507" s="55" t="n">
        <v>449</v>
      </c>
    </row>
    <row r="1508" customFormat="false" ht="15" hidden="false" customHeight="false" outlineLevel="0" collapsed="false">
      <c r="A1508" s="49" t="n">
        <v>52</v>
      </c>
      <c r="B1508" s="49" t="s">
        <v>207</v>
      </c>
      <c r="C1508" s="49" t="n">
        <v>2010</v>
      </c>
      <c r="D1508" s="54" t="n">
        <v>14.75</v>
      </c>
      <c r="E1508" s="55" t="n">
        <v>5</v>
      </c>
    </row>
    <row r="1509" customFormat="false" ht="15" hidden="false" customHeight="false" outlineLevel="0" collapsed="false">
      <c r="A1509" s="49" t="n">
        <v>52</v>
      </c>
      <c r="B1509" s="49" t="s">
        <v>207</v>
      </c>
      <c r="C1509" s="49" t="n">
        <v>2011</v>
      </c>
      <c r="D1509" s="54" t="n">
        <v>0</v>
      </c>
      <c r="E1509" s="55" t="n">
        <v>0</v>
      </c>
    </row>
    <row r="1510" customFormat="false" ht="15" hidden="false" customHeight="false" outlineLevel="0" collapsed="false">
      <c r="A1510" s="49" t="n">
        <v>52</v>
      </c>
      <c r="B1510" s="49" t="s">
        <v>214</v>
      </c>
      <c r="C1510" s="49" t="n">
        <v>2010</v>
      </c>
      <c r="D1510" s="54" t="n">
        <v>17.7</v>
      </c>
      <c r="E1510" s="55" t="n">
        <v>6</v>
      </c>
    </row>
    <row r="1511" customFormat="false" ht="15" hidden="false" customHeight="false" outlineLevel="0" collapsed="false">
      <c r="A1511" s="49" t="n">
        <v>52</v>
      </c>
      <c r="B1511" s="49" t="s">
        <v>189</v>
      </c>
      <c r="C1511" s="49" t="n">
        <v>2010</v>
      </c>
      <c r="D1511" s="54" t="n">
        <v>7392.99</v>
      </c>
      <c r="E1511" s="55" t="n">
        <v>2223</v>
      </c>
    </row>
    <row r="1512" customFormat="false" ht="15" hidden="false" customHeight="false" outlineLevel="0" collapsed="false">
      <c r="A1512" s="49" t="n">
        <v>52</v>
      </c>
      <c r="B1512" s="49" t="s">
        <v>189</v>
      </c>
      <c r="C1512" s="49" t="n">
        <v>2011</v>
      </c>
      <c r="D1512" s="54" t="n">
        <v>5313.85</v>
      </c>
      <c r="E1512" s="55" t="n">
        <v>1545</v>
      </c>
    </row>
    <row r="1513" customFormat="false" ht="15" hidden="false" customHeight="false" outlineLevel="0" collapsed="false">
      <c r="A1513" s="49" t="n">
        <v>52</v>
      </c>
      <c r="B1513" s="49" t="s">
        <v>194</v>
      </c>
      <c r="C1513" s="49" t="n">
        <v>2011</v>
      </c>
      <c r="D1513" s="54" t="n">
        <v>17.7</v>
      </c>
      <c r="E1513" s="55" t="n">
        <v>6</v>
      </c>
    </row>
    <row r="1514" customFormat="false" ht="15" hidden="false" customHeight="false" outlineLevel="0" collapsed="false">
      <c r="A1514" s="49" t="n">
        <v>53</v>
      </c>
      <c r="B1514" s="49" t="s">
        <v>203</v>
      </c>
      <c r="C1514" s="49" t="n">
        <v>2009</v>
      </c>
      <c r="D1514" s="54" t="n">
        <v>16.5</v>
      </c>
      <c r="E1514" s="55" t="n">
        <v>10</v>
      </c>
    </row>
    <row r="1515" customFormat="false" ht="15" hidden="false" customHeight="false" outlineLevel="0" collapsed="false">
      <c r="A1515" s="49" t="n">
        <v>53</v>
      </c>
      <c r="B1515" s="49" t="s">
        <v>203</v>
      </c>
      <c r="C1515" s="49" t="n">
        <v>2010</v>
      </c>
      <c r="D1515" s="54" t="n">
        <v>64.35</v>
      </c>
      <c r="E1515" s="55" t="n">
        <v>39</v>
      </c>
    </row>
    <row r="1516" customFormat="false" ht="15" hidden="false" customHeight="false" outlineLevel="0" collapsed="false">
      <c r="A1516" s="49" t="n">
        <v>53</v>
      </c>
      <c r="B1516" s="49" t="s">
        <v>203</v>
      </c>
      <c r="C1516" s="49" t="n">
        <v>2011</v>
      </c>
      <c r="D1516" s="54" t="n">
        <v>211</v>
      </c>
      <c r="E1516" s="55" t="n">
        <v>140</v>
      </c>
    </row>
    <row r="1517" customFormat="false" ht="15" hidden="false" customHeight="false" outlineLevel="0" collapsed="false">
      <c r="A1517" s="49" t="n">
        <v>53</v>
      </c>
      <c r="B1517" s="49" t="s">
        <v>201</v>
      </c>
      <c r="C1517" s="49" t="n">
        <v>2011</v>
      </c>
      <c r="D1517" s="54" t="n">
        <v>16.5</v>
      </c>
      <c r="E1517" s="55" t="n">
        <v>10</v>
      </c>
    </row>
    <row r="1518" customFormat="false" ht="15" hidden="false" customHeight="false" outlineLevel="0" collapsed="false">
      <c r="A1518" s="49" t="n">
        <v>53</v>
      </c>
      <c r="B1518" s="49" t="s">
        <v>233</v>
      </c>
      <c r="C1518" s="49" t="n">
        <v>2010</v>
      </c>
      <c r="D1518" s="54" t="n">
        <v>16.5</v>
      </c>
      <c r="E1518" s="55" t="n">
        <v>10</v>
      </c>
    </row>
    <row r="1519" customFormat="false" ht="15" hidden="false" customHeight="false" outlineLevel="0" collapsed="false">
      <c r="A1519" s="49" t="n">
        <v>53</v>
      </c>
      <c r="B1519" s="49" t="s">
        <v>226</v>
      </c>
      <c r="C1519" s="49" t="n">
        <v>2011</v>
      </c>
      <c r="D1519" s="54" t="n">
        <v>82.5</v>
      </c>
      <c r="E1519" s="55" t="n">
        <v>50</v>
      </c>
    </row>
    <row r="1520" customFormat="false" ht="15" hidden="false" customHeight="false" outlineLevel="0" collapsed="false">
      <c r="A1520" s="49" t="n">
        <v>53</v>
      </c>
      <c r="B1520" s="49" t="s">
        <v>223</v>
      </c>
      <c r="C1520" s="49" t="n">
        <v>2010</v>
      </c>
      <c r="D1520" s="54" t="n">
        <v>33</v>
      </c>
      <c r="E1520" s="55" t="n">
        <v>20</v>
      </c>
    </row>
    <row r="1521" customFormat="false" ht="15" hidden="false" customHeight="false" outlineLevel="0" collapsed="false">
      <c r="A1521" s="49" t="n">
        <v>53</v>
      </c>
      <c r="B1521" s="49" t="s">
        <v>223</v>
      </c>
      <c r="C1521" s="49" t="n">
        <v>2011</v>
      </c>
      <c r="D1521" s="54" t="n">
        <v>66</v>
      </c>
      <c r="E1521" s="55" t="n">
        <v>40</v>
      </c>
    </row>
    <row r="1522" customFormat="false" ht="15" hidden="false" customHeight="false" outlineLevel="0" collapsed="false">
      <c r="A1522" s="49" t="n">
        <v>53</v>
      </c>
      <c r="B1522" s="49" t="s">
        <v>202</v>
      </c>
      <c r="C1522" s="49" t="n">
        <v>2010</v>
      </c>
      <c r="D1522" s="54" t="n">
        <v>16.5</v>
      </c>
      <c r="E1522" s="55" t="n">
        <v>10</v>
      </c>
    </row>
    <row r="1523" customFormat="false" ht="15" hidden="false" customHeight="false" outlineLevel="0" collapsed="false">
      <c r="A1523" s="49" t="n">
        <v>53</v>
      </c>
      <c r="B1523" s="49" t="s">
        <v>222</v>
      </c>
      <c r="C1523" s="49" t="n">
        <v>2010</v>
      </c>
      <c r="D1523" s="54" t="n">
        <v>21.45</v>
      </c>
      <c r="E1523" s="55" t="n">
        <v>13</v>
      </c>
    </row>
    <row r="1524" customFormat="false" ht="15" hidden="false" customHeight="false" outlineLevel="0" collapsed="false">
      <c r="A1524" s="49" t="n">
        <v>53</v>
      </c>
      <c r="B1524" s="49" t="s">
        <v>222</v>
      </c>
      <c r="C1524" s="49" t="n">
        <v>2011</v>
      </c>
      <c r="D1524" s="54" t="n">
        <v>148.5</v>
      </c>
      <c r="E1524" s="55" t="n">
        <v>90</v>
      </c>
    </row>
    <row r="1525" customFormat="false" ht="15" hidden="false" customHeight="false" outlineLevel="0" collapsed="false">
      <c r="A1525" s="49" t="n">
        <v>53</v>
      </c>
      <c r="B1525" s="49" t="s">
        <v>205</v>
      </c>
      <c r="C1525" s="49" t="n">
        <v>2010</v>
      </c>
      <c r="D1525" s="54" t="n">
        <v>123.75</v>
      </c>
      <c r="E1525" s="55" t="n">
        <v>75</v>
      </c>
    </row>
    <row r="1526" customFormat="false" ht="15" hidden="false" customHeight="false" outlineLevel="0" collapsed="false">
      <c r="A1526" s="49" t="n">
        <v>53</v>
      </c>
      <c r="B1526" s="49" t="s">
        <v>205</v>
      </c>
      <c r="C1526" s="49" t="n">
        <v>2011</v>
      </c>
      <c r="D1526" s="54" t="n">
        <v>272.25</v>
      </c>
      <c r="E1526" s="55" t="n">
        <v>165</v>
      </c>
    </row>
    <row r="1527" customFormat="false" ht="15" hidden="false" customHeight="false" outlineLevel="0" collapsed="false">
      <c r="A1527" s="49" t="n">
        <v>53</v>
      </c>
      <c r="B1527" s="49" t="s">
        <v>206</v>
      </c>
      <c r="C1527" s="49" t="n">
        <v>2010</v>
      </c>
      <c r="D1527" s="54" t="n">
        <v>99</v>
      </c>
      <c r="E1527" s="55" t="n">
        <v>60</v>
      </c>
    </row>
    <row r="1528" customFormat="false" ht="15" hidden="false" customHeight="false" outlineLevel="0" collapsed="false">
      <c r="A1528" s="49" t="n">
        <v>53</v>
      </c>
      <c r="B1528" s="49" t="s">
        <v>206</v>
      </c>
      <c r="C1528" s="49" t="n">
        <v>2011</v>
      </c>
      <c r="D1528" s="54" t="n">
        <v>184.8</v>
      </c>
      <c r="E1528" s="55" t="n">
        <v>112</v>
      </c>
    </row>
    <row r="1529" customFormat="false" ht="15" hidden="false" customHeight="false" outlineLevel="0" collapsed="false">
      <c r="A1529" s="49" t="n">
        <v>53</v>
      </c>
      <c r="B1529" s="49" t="s">
        <v>209</v>
      </c>
      <c r="C1529" s="49" t="n">
        <v>2011</v>
      </c>
      <c r="D1529" s="54" t="n">
        <v>16.5</v>
      </c>
      <c r="E1529" s="55" t="n">
        <v>10</v>
      </c>
    </row>
    <row r="1530" customFormat="false" ht="15" hidden="false" customHeight="false" outlineLevel="0" collapsed="false">
      <c r="A1530" s="49" t="n">
        <v>53</v>
      </c>
      <c r="B1530" s="49" t="s">
        <v>219</v>
      </c>
      <c r="C1530" s="49" t="n">
        <v>2010</v>
      </c>
      <c r="D1530" s="54" t="n">
        <v>16.5</v>
      </c>
      <c r="E1530" s="55" t="n">
        <v>10</v>
      </c>
    </row>
    <row r="1531" customFormat="false" ht="15" hidden="false" customHeight="false" outlineLevel="0" collapsed="false">
      <c r="A1531" s="49" t="n">
        <v>53</v>
      </c>
      <c r="B1531" s="49" t="s">
        <v>218</v>
      </c>
      <c r="C1531" s="49" t="n">
        <v>2009</v>
      </c>
      <c r="D1531" s="54" t="n">
        <v>1.65</v>
      </c>
      <c r="E1531" s="55" t="n">
        <v>1</v>
      </c>
    </row>
    <row r="1532" customFormat="false" ht="15" hidden="false" customHeight="false" outlineLevel="0" collapsed="false">
      <c r="A1532" s="49" t="n">
        <v>53</v>
      </c>
      <c r="B1532" s="49" t="s">
        <v>218</v>
      </c>
      <c r="C1532" s="49" t="n">
        <v>2010</v>
      </c>
      <c r="D1532" s="54" t="n">
        <v>781.5</v>
      </c>
      <c r="E1532" s="55" t="n">
        <v>510</v>
      </c>
    </row>
    <row r="1533" customFormat="false" ht="15" hidden="false" customHeight="false" outlineLevel="0" collapsed="false">
      <c r="A1533" s="49" t="n">
        <v>53</v>
      </c>
      <c r="B1533" s="49" t="s">
        <v>218</v>
      </c>
      <c r="C1533" s="49" t="n">
        <v>2011</v>
      </c>
      <c r="D1533" s="54" t="n">
        <v>758</v>
      </c>
      <c r="E1533" s="55" t="n">
        <v>520</v>
      </c>
    </row>
    <row r="1534" customFormat="false" ht="15" hidden="false" customHeight="false" outlineLevel="0" collapsed="false">
      <c r="A1534" s="49" t="n">
        <v>53</v>
      </c>
      <c r="B1534" s="49" t="s">
        <v>204</v>
      </c>
      <c r="C1534" s="49" t="n">
        <v>2010</v>
      </c>
      <c r="D1534" s="54" t="n">
        <v>33</v>
      </c>
      <c r="E1534" s="55" t="n">
        <v>20</v>
      </c>
    </row>
    <row r="1535" customFormat="false" ht="15" hidden="false" customHeight="false" outlineLevel="0" collapsed="false">
      <c r="A1535" s="49" t="n">
        <v>53</v>
      </c>
      <c r="B1535" s="49" t="s">
        <v>196</v>
      </c>
      <c r="C1535" s="49" t="n">
        <v>2010</v>
      </c>
      <c r="D1535" s="54" t="n">
        <v>156.75</v>
      </c>
      <c r="E1535" s="55" t="n">
        <v>95</v>
      </c>
    </row>
    <row r="1536" customFormat="false" ht="15" hidden="false" customHeight="false" outlineLevel="0" collapsed="false">
      <c r="A1536" s="49" t="n">
        <v>53</v>
      </c>
      <c r="B1536" s="49" t="s">
        <v>196</v>
      </c>
      <c r="C1536" s="49" t="n">
        <v>2011</v>
      </c>
      <c r="D1536" s="54" t="n">
        <v>244</v>
      </c>
      <c r="E1536" s="55" t="n">
        <v>160</v>
      </c>
    </row>
    <row r="1537" customFormat="false" ht="15" hidden="false" customHeight="false" outlineLevel="0" collapsed="false">
      <c r="A1537" s="49" t="n">
        <v>53</v>
      </c>
      <c r="B1537" s="49" t="s">
        <v>210</v>
      </c>
      <c r="C1537" s="49" t="n">
        <v>2010</v>
      </c>
      <c r="D1537" s="54" t="n">
        <v>870</v>
      </c>
      <c r="E1537" s="55" t="n">
        <v>600</v>
      </c>
    </row>
    <row r="1538" customFormat="false" ht="15" hidden="false" customHeight="false" outlineLevel="0" collapsed="false">
      <c r="A1538" s="49" t="n">
        <v>53</v>
      </c>
      <c r="B1538" s="49" t="s">
        <v>198</v>
      </c>
      <c r="C1538" s="49" t="n">
        <v>2010</v>
      </c>
      <c r="D1538" s="54" t="n">
        <v>16.5</v>
      </c>
      <c r="E1538" s="55" t="n">
        <v>10</v>
      </c>
    </row>
    <row r="1539" customFormat="false" ht="15" hidden="false" customHeight="false" outlineLevel="0" collapsed="false">
      <c r="A1539" s="49" t="n">
        <v>53</v>
      </c>
      <c r="B1539" s="49" t="s">
        <v>198</v>
      </c>
      <c r="C1539" s="49" t="n">
        <v>2011</v>
      </c>
      <c r="D1539" s="54" t="n">
        <v>33</v>
      </c>
      <c r="E1539" s="55" t="n">
        <v>20</v>
      </c>
    </row>
    <row r="1540" customFormat="false" ht="15" hidden="false" customHeight="false" outlineLevel="0" collapsed="false">
      <c r="A1540" s="49" t="n">
        <v>53</v>
      </c>
      <c r="B1540" s="49" t="s">
        <v>214</v>
      </c>
      <c r="C1540" s="49" t="n">
        <v>2010</v>
      </c>
      <c r="D1540" s="54" t="n">
        <v>16.5</v>
      </c>
      <c r="E1540" s="55" t="n">
        <v>10</v>
      </c>
    </row>
    <row r="1541" customFormat="false" ht="15" hidden="false" customHeight="false" outlineLevel="0" collapsed="false">
      <c r="A1541" s="49" t="n">
        <v>53</v>
      </c>
      <c r="B1541" s="49" t="s">
        <v>189</v>
      </c>
      <c r="C1541" s="49" t="n">
        <v>2009</v>
      </c>
      <c r="D1541" s="54" t="n">
        <v>1089.35</v>
      </c>
      <c r="E1541" s="55" t="n">
        <v>637</v>
      </c>
    </row>
    <row r="1542" customFormat="false" ht="15" hidden="false" customHeight="false" outlineLevel="0" collapsed="false">
      <c r="A1542" s="49" t="n">
        <v>53</v>
      </c>
      <c r="B1542" s="49" t="s">
        <v>189</v>
      </c>
      <c r="C1542" s="49" t="n">
        <v>2010</v>
      </c>
      <c r="D1542" s="54" t="n">
        <v>19403.06</v>
      </c>
      <c r="E1542" s="55" t="n">
        <v>11791</v>
      </c>
    </row>
    <row r="1543" customFormat="false" ht="15" hidden="false" customHeight="false" outlineLevel="0" collapsed="false">
      <c r="A1543" s="49" t="n">
        <v>53</v>
      </c>
      <c r="B1543" s="49" t="s">
        <v>189</v>
      </c>
      <c r="C1543" s="49" t="n">
        <v>2011</v>
      </c>
      <c r="D1543" s="54" t="n">
        <v>19054.21</v>
      </c>
      <c r="E1543" s="55" t="n">
        <v>10221</v>
      </c>
    </row>
    <row r="1544" customFormat="false" ht="15" hidden="false" customHeight="false" outlineLevel="0" collapsed="false">
      <c r="A1544" s="49" t="n">
        <v>53</v>
      </c>
      <c r="B1544" s="49" t="s">
        <v>194</v>
      </c>
      <c r="C1544" s="49" t="n">
        <v>2011</v>
      </c>
      <c r="D1544" s="54" t="n">
        <v>13.2</v>
      </c>
      <c r="E1544" s="55" t="n">
        <v>8</v>
      </c>
    </row>
    <row r="1545" customFormat="false" ht="15" hidden="false" customHeight="false" outlineLevel="0" collapsed="false">
      <c r="A1545" s="49" t="n">
        <v>54</v>
      </c>
      <c r="B1545" s="49" t="s">
        <v>203</v>
      </c>
      <c r="C1545" s="49" t="n">
        <v>2010</v>
      </c>
      <c r="D1545" s="54" t="n">
        <v>244</v>
      </c>
      <c r="E1545" s="55" t="n">
        <v>160</v>
      </c>
    </row>
    <row r="1546" customFormat="false" ht="15" hidden="false" customHeight="false" outlineLevel="0" collapsed="false">
      <c r="A1546" s="49" t="n">
        <v>54</v>
      </c>
      <c r="B1546" s="49" t="s">
        <v>203</v>
      </c>
      <c r="C1546" s="49" t="n">
        <v>2011</v>
      </c>
      <c r="D1546" s="54" t="n">
        <v>82.5</v>
      </c>
      <c r="E1546" s="55" t="n">
        <v>50</v>
      </c>
    </row>
    <row r="1547" customFormat="false" ht="15" hidden="false" customHeight="false" outlineLevel="0" collapsed="false">
      <c r="A1547" s="49" t="n">
        <v>54</v>
      </c>
      <c r="B1547" s="49" t="s">
        <v>201</v>
      </c>
      <c r="C1547" s="49" t="n">
        <v>2010</v>
      </c>
      <c r="D1547" s="54" t="n">
        <v>132</v>
      </c>
      <c r="E1547" s="55" t="n">
        <v>80</v>
      </c>
    </row>
    <row r="1548" customFormat="false" ht="15" hidden="false" customHeight="false" outlineLevel="0" collapsed="false">
      <c r="A1548" s="49" t="n">
        <v>54</v>
      </c>
      <c r="B1548" s="49" t="s">
        <v>201</v>
      </c>
      <c r="C1548" s="49" t="n">
        <v>2011</v>
      </c>
      <c r="D1548" s="54" t="n">
        <v>66</v>
      </c>
      <c r="E1548" s="55" t="n">
        <v>40</v>
      </c>
    </row>
    <row r="1549" customFormat="false" ht="15" hidden="false" customHeight="false" outlineLevel="0" collapsed="false">
      <c r="A1549" s="49" t="n">
        <v>54</v>
      </c>
      <c r="B1549" s="49" t="s">
        <v>233</v>
      </c>
      <c r="C1549" s="49" t="n">
        <v>2010</v>
      </c>
      <c r="D1549" s="54" t="n">
        <v>16.5</v>
      </c>
      <c r="E1549" s="55" t="n">
        <v>10</v>
      </c>
    </row>
    <row r="1550" customFormat="false" ht="15" hidden="false" customHeight="false" outlineLevel="0" collapsed="false">
      <c r="A1550" s="49" t="n">
        <v>54</v>
      </c>
      <c r="B1550" s="49" t="s">
        <v>226</v>
      </c>
      <c r="C1550" s="49" t="n">
        <v>2011</v>
      </c>
      <c r="D1550" s="54" t="n">
        <v>49.5</v>
      </c>
      <c r="E1550" s="55" t="n">
        <v>30</v>
      </c>
    </row>
    <row r="1551" customFormat="false" ht="15" hidden="false" customHeight="false" outlineLevel="0" collapsed="false">
      <c r="A1551" s="49" t="n">
        <v>54</v>
      </c>
      <c r="B1551" s="49" t="s">
        <v>223</v>
      </c>
      <c r="C1551" s="49" t="n">
        <v>2010</v>
      </c>
      <c r="D1551" s="54" t="n">
        <v>66</v>
      </c>
      <c r="E1551" s="55" t="n">
        <v>40</v>
      </c>
    </row>
    <row r="1552" customFormat="false" ht="15" hidden="false" customHeight="false" outlineLevel="0" collapsed="false">
      <c r="A1552" s="49" t="n">
        <v>54</v>
      </c>
      <c r="B1552" s="49" t="s">
        <v>223</v>
      </c>
      <c r="C1552" s="49" t="n">
        <v>2011</v>
      </c>
      <c r="D1552" s="54" t="n">
        <v>16.5</v>
      </c>
      <c r="E1552" s="55" t="n">
        <v>10</v>
      </c>
    </row>
    <row r="1553" customFormat="false" ht="15" hidden="false" customHeight="false" outlineLevel="0" collapsed="false">
      <c r="A1553" s="49" t="n">
        <v>54</v>
      </c>
      <c r="B1553" s="49" t="s">
        <v>202</v>
      </c>
      <c r="C1553" s="49" t="n">
        <v>2010</v>
      </c>
      <c r="D1553" s="54" t="n">
        <v>49.5</v>
      </c>
      <c r="E1553" s="55" t="n">
        <v>30</v>
      </c>
    </row>
    <row r="1554" customFormat="false" ht="15" hidden="false" customHeight="false" outlineLevel="0" collapsed="false">
      <c r="A1554" s="49" t="n">
        <v>54</v>
      </c>
      <c r="B1554" s="49" t="s">
        <v>202</v>
      </c>
      <c r="C1554" s="49" t="n">
        <v>2011</v>
      </c>
      <c r="D1554" s="54" t="n">
        <v>186.25</v>
      </c>
      <c r="E1554" s="55" t="n">
        <v>125</v>
      </c>
    </row>
    <row r="1555" customFormat="false" ht="15" hidden="false" customHeight="false" outlineLevel="0" collapsed="false">
      <c r="A1555" s="49" t="n">
        <v>54</v>
      </c>
      <c r="B1555" s="49" t="s">
        <v>222</v>
      </c>
      <c r="C1555" s="49" t="n">
        <v>2010</v>
      </c>
      <c r="D1555" s="54" t="n">
        <v>198</v>
      </c>
      <c r="E1555" s="55" t="n">
        <v>120</v>
      </c>
    </row>
    <row r="1556" customFormat="false" ht="15" hidden="false" customHeight="false" outlineLevel="0" collapsed="false">
      <c r="A1556" s="49" t="n">
        <v>54</v>
      </c>
      <c r="B1556" s="49" t="s">
        <v>222</v>
      </c>
      <c r="C1556" s="49" t="n">
        <v>2011</v>
      </c>
      <c r="D1556" s="54" t="n">
        <v>263.8</v>
      </c>
      <c r="E1556" s="55" t="n">
        <v>172</v>
      </c>
    </row>
    <row r="1557" customFormat="false" ht="15" hidden="false" customHeight="false" outlineLevel="0" collapsed="false">
      <c r="A1557" s="49" t="n">
        <v>54</v>
      </c>
      <c r="B1557" s="49" t="s">
        <v>205</v>
      </c>
      <c r="C1557" s="49" t="n">
        <v>2010</v>
      </c>
      <c r="D1557" s="54" t="n">
        <v>349.8</v>
      </c>
      <c r="E1557" s="55" t="n">
        <v>212</v>
      </c>
    </row>
    <row r="1558" customFormat="false" ht="15" hidden="false" customHeight="false" outlineLevel="0" collapsed="false">
      <c r="A1558" s="49" t="n">
        <v>54</v>
      </c>
      <c r="B1558" s="49" t="s">
        <v>205</v>
      </c>
      <c r="C1558" s="49" t="n">
        <v>2011</v>
      </c>
      <c r="D1558" s="54" t="n">
        <v>354.75</v>
      </c>
      <c r="E1558" s="55" t="n">
        <v>215</v>
      </c>
    </row>
    <row r="1559" customFormat="false" ht="15" hidden="false" customHeight="false" outlineLevel="0" collapsed="false">
      <c r="A1559" s="49" t="n">
        <v>54</v>
      </c>
      <c r="B1559" s="49" t="s">
        <v>206</v>
      </c>
      <c r="C1559" s="49" t="n">
        <v>2010</v>
      </c>
      <c r="D1559" s="54" t="n">
        <v>330</v>
      </c>
      <c r="E1559" s="55" t="n">
        <v>200</v>
      </c>
    </row>
    <row r="1560" customFormat="false" ht="15" hidden="false" customHeight="false" outlineLevel="0" collapsed="false">
      <c r="A1560" s="49" t="n">
        <v>54</v>
      </c>
      <c r="B1560" s="49" t="s">
        <v>206</v>
      </c>
      <c r="C1560" s="49" t="n">
        <v>2011</v>
      </c>
      <c r="D1560" s="54" t="n">
        <v>166.65</v>
      </c>
      <c r="E1560" s="55" t="n">
        <v>101</v>
      </c>
    </row>
    <row r="1561" customFormat="false" ht="15" hidden="false" customHeight="false" outlineLevel="0" collapsed="false">
      <c r="A1561" s="49" t="n">
        <v>54</v>
      </c>
      <c r="B1561" s="49" t="s">
        <v>192</v>
      </c>
      <c r="C1561" s="49" t="n">
        <v>2010</v>
      </c>
      <c r="D1561" s="54" t="n">
        <v>49.5</v>
      </c>
      <c r="E1561" s="55" t="n">
        <v>30</v>
      </c>
    </row>
    <row r="1562" customFormat="false" ht="15" hidden="false" customHeight="false" outlineLevel="0" collapsed="false">
      <c r="A1562" s="49" t="n">
        <v>54</v>
      </c>
      <c r="B1562" s="49" t="s">
        <v>192</v>
      </c>
      <c r="C1562" s="49" t="n">
        <v>2011</v>
      </c>
      <c r="D1562" s="54" t="n">
        <v>16.5</v>
      </c>
      <c r="E1562" s="55" t="n">
        <v>10</v>
      </c>
    </row>
    <row r="1563" customFormat="false" ht="15" hidden="false" customHeight="false" outlineLevel="0" collapsed="false">
      <c r="A1563" s="49" t="n">
        <v>54</v>
      </c>
      <c r="B1563" s="49" t="s">
        <v>218</v>
      </c>
      <c r="C1563" s="49" t="n">
        <v>2010</v>
      </c>
      <c r="D1563" s="54" t="n">
        <v>534</v>
      </c>
      <c r="E1563" s="55" t="n">
        <v>360</v>
      </c>
    </row>
    <row r="1564" customFormat="false" ht="15" hidden="false" customHeight="false" outlineLevel="0" collapsed="false">
      <c r="A1564" s="49" t="n">
        <v>54</v>
      </c>
      <c r="B1564" s="49" t="s">
        <v>218</v>
      </c>
      <c r="C1564" s="49" t="n">
        <v>2011</v>
      </c>
      <c r="D1564" s="54" t="n">
        <v>1193</v>
      </c>
      <c r="E1564" s="55" t="n">
        <v>820</v>
      </c>
    </row>
    <row r="1565" customFormat="false" ht="15" hidden="false" customHeight="false" outlineLevel="0" collapsed="false">
      <c r="A1565" s="49" t="n">
        <v>54</v>
      </c>
      <c r="B1565" s="49" t="s">
        <v>197</v>
      </c>
      <c r="C1565" s="49" t="n">
        <v>2010</v>
      </c>
      <c r="D1565" s="54" t="n">
        <v>214.5</v>
      </c>
      <c r="E1565" s="55" t="n">
        <v>130</v>
      </c>
    </row>
    <row r="1566" customFormat="false" ht="15" hidden="false" customHeight="false" outlineLevel="0" collapsed="false">
      <c r="A1566" s="49" t="n">
        <v>54</v>
      </c>
      <c r="B1566" s="49" t="s">
        <v>197</v>
      </c>
      <c r="C1566" s="49" t="n">
        <v>2011</v>
      </c>
      <c r="D1566" s="54" t="n">
        <v>285.45</v>
      </c>
      <c r="E1566" s="55" t="n">
        <v>173</v>
      </c>
    </row>
    <row r="1567" customFormat="false" ht="15" hidden="false" customHeight="false" outlineLevel="0" collapsed="false">
      <c r="A1567" s="49" t="n">
        <v>54</v>
      </c>
      <c r="B1567" s="49" t="s">
        <v>196</v>
      </c>
      <c r="C1567" s="49" t="n">
        <v>2010</v>
      </c>
      <c r="D1567" s="54" t="n">
        <v>165</v>
      </c>
      <c r="E1567" s="55" t="n">
        <v>100</v>
      </c>
    </row>
    <row r="1568" customFormat="false" ht="15" hidden="false" customHeight="false" outlineLevel="0" collapsed="false">
      <c r="A1568" s="49" t="n">
        <v>54</v>
      </c>
      <c r="B1568" s="49" t="s">
        <v>196</v>
      </c>
      <c r="C1568" s="49" t="n">
        <v>2011</v>
      </c>
      <c r="D1568" s="54" t="n">
        <v>375.9</v>
      </c>
      <c r="E1568" s="55" t="n">
        <v>246</v>
      </c>
    </row>
    <row r="1569" customFormat="false" ht="15" hidden="false" customHeight="false" outlineLevel="0" collapsed="false">
      <c r="A1569" s="49" t="n">
        <v>54</v>
      </c>
      <c r="B1569" s="49" t="s">
        <v>210</v>
      </c>
      <c r="C1569" s="49" t="n">
        <v>2010</v>
      </c>
      <c r="D1569" s="54" t="n">
        <v>1885</v>
      </c>
      <c r="E1569" s="55" t="n">
        <v>1300</v>
      </c>
    </row>
    <row r="1570" customFormat="false" ht="15" hidden="false" customHeight="false" outlineLevel="0" collapsed="false">
      <c r="A1570" s="49" t="n">
        <v>54</v>
      </c>
      <c r="B1570" s="49" t="s">
        <v>198</v>
      </c>
      <c r="C1570" s="49" t="n">
        <v>2010</v>
      </c>
      <c r="D1570" s="54" t="n">
        <v>16.5</v>
      </c>
      <c r="E1570" s="55" t="n">
        <v>10</v>
      </c>
    </row>
    <row r="1571" customFormat="false" ht="15" hidden="false" customHeight="false" outlineLevel="0" collapsed="false">
      <c r="A1571" s="49" t="n">
        <v>54</v>
      </c>
      <c r="B1571" s="49" t="s">
        <v>198</v>
      </c>
      <c r="C1571" s="49" t="n">
        <v>2011</v>
      </c>
      <c r="D1571" s="54" t="n">
        <v>33</v>
      </c>
      <c r="E1571" s="55" t="n">
        <v>20</v>
      </c>
    </row>
    <row r="1572" customFormat="false" ht="15" hidden="false" customHeight="false" outlineLevel="0" collapsed="false">
      <c r="A1572" s="49" t="n">
        <v>54</v>
      </c>
      <c r="B1572" s="49" t="s">
        <v>214</v>
      </c>
      <c r="C1572" s="49" t="n">
        <v>2010</v>
      </c>
      <c r="D1572" s="54" t="n">
        <v>0</v>
      </c>
      <c r="E1572" s="55" t="n">
        <v>0</v>
      </c>
    </row>
    <row r="1573" customFormat="false" ht="15" hidden="false" customHeight="false" outlineLevel="0" collapsed="false">
      <c r="A1573" s="49" t="n">
        <v>54</v>
      </c>
      <c r="B1573" s="49" t="s">
        <v>189</v>
      </c>
      <c r="C1573" s="49" t="n">
        <v>2010</v>
      </c>
      <c r="D1573" s="54" t="n">
        <v>17517.59</v>
      </c>
      <c r="E1573" s="55" t="n">
        <v>10334</v>
      </c>
    </row>
    <row r="1574" customFormat="false" ht="15" hidden="false" customHeight="false" outlineLevel="0" collapsed="false">
      <c r="A1574" s="49" t="n">
        <v>54</v>
      </c>
      <c r="B1574" s="49" t="s">
        <v>189</v>
      </c>
      <c r="C1574" s="49" t="n">
        <v>2011</v>
      </c>
      <c r="D1574" s="54" t="n">
        <v>18110.86</v>
      </c>
      <c r="E1574" s="55" t="n">
        <v>9742</v>
      </c>
    </row>
    <row r="1575" customFormat="false" ht="15" hidden="false" customHeight="false" outlineLevel="0" collapsed="false">
      <c r="A1575" s="49" t="n">
        <v>55</v>
      </c>
      <c r="B1575" s="49" t="s">
        <v>201</v>
      </c>
      <c r="C1575" s="49" t="n">
        <v>2010</v>
      </c>
      <c r="D1575" s="54" t="n">
        <v>15</v>
      </c>
      <c r="E1575" s="55" t="n">
        <v>4</v>
      </c>
    </row>
    <row r="1576" customFormat="false" ht="15" hidden="false" customHeight="false" outlineLevel="0" collapsed="false">
      <c r="A1576" s="49" t="n">
        <v>55</v>
      </c>
      <c r="B1576" s="49" t="s">
        <v>202</v>
      </c>
      <c r="C1576" s="49" t="n">
        <v>2010</v>
      </c>
      <c r="D1576" s="54" t="n">
        <v>15</v>
      </c>
      <c r="E1576" s="55" t="n">
        <v>4</v>
      </c>
    </row>
    <row r="1577" customFormat="false" ht="15" hidden="false" customHeight="false" outlineLevel="0" collapsed="false">
      <c r="A1577" s="49" t="n">
        <v>55</v>
      </c>
      <c r="B1577" s="49" t="s">
        <v>202</v>
      </c>
      <c r="C1577" s="49" t="n">
        <v>2011</v>
      </c>
      <c r="D1577" s="54" t="n">
        <v>34</v>
      </c>
      <c r="E1577" s="55" t="n">
        <v>8</v>
      </c>
    </row>
    <row r="1578" customFormat="false" ht="15" hidden="false" customHeight="false" outlineLevel="0" collapsed="false">
      <c r="A1578" s="49" t="n">
        <v>55</v>
      </c>
      <c r="B1578" s="49" t="s">
        <v>222</v>
      </c>
      <c r="C1578" s="49" t="n">
        <v>2009</v>
      </c>
      <c r="D1578" s="54" t="n">
        <v>90</v>
      </c>
      <c r="E1578" s="55" t="n">
        <v>24</v>
      </c>
    </row>
    <row r="1579" customFormat="false" ht="15" hidden="false" customHeight="false" outlineLevel="0" collapsed="false">
      <c r="A1579" s="49" t="n">
        <v>55</v>
      </c>
      <c r="B1579" s="49" t="s">
        <v>222</v>
      </c>
      <c r="C1579" s="49" t="n">
        <v>2010</v>
      </c>
      <c r="D1579" s="54" t="n">
        <v>250.8</v>
      </c>
      <c r="E1579" s="55" t="n">
        <v>72</v>
      </c>
    </row>
    <row r="1580" customFormat="false" ht="15" hidden="false" customHeight="false" outlineLevel="0" collapsed="false">
      <c r="A1580" s="49" t="n">
        <v>55</v>
      </c>
      <c r="B1580" s="49" t="s">
        <v>222</v>
      </c>
      <c r="C1580" s="49" t="n">
        <v>2011</v>
      </c>
      <c r="D1580" s="54" t="n">
        <v>136</v>
      </c>
      <c r="E1580" s="55" t="n">
        <v>32</v>
      </c>
    </row>
    <row r="1581" customFormat="false" ht="15" hidden="false" customHeight="false" outlineLevel="0" collapsed="false">
      <c r="A1581" s="49" t="n">
        <v>55</v>
      </c>
      <c r="B1581" s="49" t="s">
        <v>205</v>
      </c>
      <c r="C1581" s="49" t="n">
        <v>2010</v>
      </c>
      <c r="D1581" s="54" t="n">
        <v>22.5</v>
      </c>
      <c r="E1581" s="55" t="n">
        <v>6</v>
      </c>
    </row>
    <row r="1582" customFormat="false" ht="15" hidden="false" customHeight="false" outlineLevel="0" collapsed="false">
      <c r="A1582" s="49" t="n">
        <v>55</v>
      </c>
      <c r="B1582" s="49" t="s">
        <v>205</v>
      </c>
      <c r="C1582" s="49" t="n">
        <v>2011</v>
      </c>
      <c r="D1582" s="54" t="n">
        <v>287</v>
      </c>
      <c r="E1582" s="55" t="n">
        <v>76</v>
      </c>
    </row>
    <row r="1583" customFormat="false" ht="15" hidden="false" customHeight="false" outlineLevel="0" collapsed="false">
      <c r="A1583" s="49" t="n">
        <v>55</v>
      </c>
      <c r="B1583" s="49" t="s">
        <v>206</v>
      </c>
      <c r="C1583" s="49" t="n">
        <v>2010</v>
      </c>
      <c r="D1583" s="54" t="n">
        <v>153.3</v>
      </c>
      <c r="E1583" s="55" t="n">
        <v>46</v>
      </c>
    </row>
    <row r="1584" customFormat="false" ht="15" hidden="false" customHeight="false" outlineLevel="0" collapsed="false">
      <c r="A1584" s="49" t="n">
        <v>55</v>
      </c>
      <c r="B1584" s="49" t="s">
        <v>206</v>
      </c>
      <c r="C1584" s="49" t="n">
        <v>2011</v>
      </c>
      <c r="D1584" s="54" t="n">
        <v>161.5</v>
      </c>
      <c r="E1584" s="55" t="n">
        <v>42</v>
      </c>
    </row>
    <row r="1585" customFormat="false" ht="15" hidden="false" customHeight="false" outlineLevel="0" collapsed="false">
      <c r="A1585" s="49" t="n">
        <v>55</v>
      </c>
      <c r="B1585" s="49" t="s">
        <v>193</v>
      </c>
      <c r="C1585" s="49" t="n">
        <v>2011</v>
      </c>
      <c r="D1585" s="54" t="n">
        <v>31.6</v>
      </c>
      <c r="E1585" s="55" t="n">
        <v>8</v>
      </c>
    </row>
    <row r="1586" customFormat="false" ht="15" hidden="false" customHeight="false" outlineLevel="0" collapsed="false">
      <c r="A1586" s="49" t="n">
        <v>55</v>
      </c>
      <c r="B1586" s="49" t="s">
        <v>197</v>
      </c>
      <c r="C1586" s="49" t="n">
        <v>2010</v>
      </c>
      <c r="D1586" s="54" t="n">
        <v>3.75</v>
      </c>
      <c r="E1586" s="55" t="n">
        <v>1</v>
      </c>
    </row>
    <row r="1587" customFormat="false" ht="15" hidden="false" customHeight="false" outlineLevel="0" collapsed="false">
      <c r="A1587" s="49" t="n">
        <v>55</v>
      </c>
      <c r="B1587" s="49" t="s">
        <v>196</v>
      </c>
      <c r="C1587" s="49" t="n">
        <v>2010</v>
      </c>
      <c r="D1587" s="54" t="n">
        <v>90</v>
      </c>
      <c r="E1587" s="55" t="n">
        <v>24</v>
      </c>
    </row>
    <row r="1588" customFormat="false" ht="15" hidden="false" customHeight="false" outlineLevel="0" collapsed="false">
      <c r="A1588" s="49" t="n">
        <v>55</v>
      </c>
      <c r="B1588" s="49" t="s">
        <v>198</v>
      </c>
      <c r="C1588" s="49" t="n">
        <v>2010</v>
      </c>
      <c r="D1588" s="54" t="n">
        <v>177.72</v>
      </c>
      <c r="E1588" s="55" t="n">
        <v>52</v>
      </c>
    </row>
    <row r="1589" customFormat="false" ht="15" hidden="false" customHeight="false" outlineLevel="0" collapsed="false">
      <c r="A1589" s="49" t="n">
        <v>55</v>
      </c>
      <c r="B1589" s="49" t="s">
        <v>198</v>
      </c>
      <c r="C1589" s="49" t="n">
        <v>2011</v>
      </c>
      <c r="D1589" s="54" t="n">
        <v>180</v>
      </c>
      <c r="E1589" s="55" t="n">
        <v>48</v>
      </c>
    </row>
    <row r="1590" customFormat="false" ht="15" hidden="false" customHeight="false" outlineLevel="0" collapsed="false">
      <c r="A1590" s="49" t="n">
        <v>55</v>
      </c>
      <c r="B1590" s="49" t="s">
        <v>189</v>
      </c>
      <c r="C1590" s="49" t="n">
        <v>2009</v>
      </c>
      <c r="D1590" s="54" t="n">
        <v>3716.52</v>
      </c>
      <c r="E1590" s="55" t="n">
        <v>1113</v>
      </c>
    </row>
    <row r="1591" customFormat="false" ht="15" hidden="false" customHeight="false" outlineLevel="0" collapsed="false">
      <c r="A1591" s="49" t="n">
        <v>55</v>
      </c>
      <c r="B1591" s="49" t="s">
        <v>189</v>
      </c>
      <c r="C1591" s="49" t="n">
        <v>2010</v>
      </c>
      <c r="D1591" s="54" t="n">
        <v>25654.4</v>
      </c>
      <c r="E1591" s="55" t="n">
        <v>6367</v>
      </c>
    </row>
    <row r="1592" customFormat="false" ht="15" hidden="false" customHeight="false" outlineLevel="0" collapsed="false">
      <c r="A1592" s="49" t="n">
        <v>55</v>
      </c>
      <c r="B1592" s="49" t="s">
        <v>189</v>
      </c>
      <c r="C1592" s="49" t="n">
        <v>2011</v>
      </c>
      <c r="D1592" s="54" t="n">
        <v>11647.45</v>
      </c>
      <c r="E1592" s="55" t="n">
        <v>2615</v>
      </c>
    </row>
    <row r="1593" customFormat="false" ht="15" hidden="false" customHeight="false" outlineLevel="0" collapsed="false">
      <c r="A1593" s="49" t="n">
        <v>56</v>
      </c>
      <c r="B1593" s="49" t="s">
        <v>203</v>
      </c>
      <c r="C1593" s="49" t="n">
        <v>2011</v>
      </c>
      <c r="D1593" s="54" t="n">
        <v>830.4</v>
      </c>
      <c r="E1593" s="55" t="n">
        <v>192</v>
      </c>
    </row>
    <row r="1594" customFormat="false" ht="15" hidden="false" customHeight="false" outlineLevel="0" collapsed="false">
      <c r="A1594" s="49" t="n">
        <v>56</v>
      </c>
      <c r="B1594" s="49" t="s">
        <v>201</v>
      </c>
      <c r="C1594" s="49" t="n">
        <v>2011</v>
      </c>
      <c r="D1594" s="54" t="n">
        <v>74.25</v>
      </c>
      <c r="E1594" s="55" t="n">
        <v>15</v>
      </c>
    </row>
    <row r="1595" customFormat="false" ht="15" hidden="false" customHeight="false" outlineLevel="0" collapsed="false">
      <c r="A1595" s="49" t="n">
        <v>56</v>
      </c>
      <c r="B1595" s="49" t="s">
        <v>200</v>
      </c>
      <c r="C1595" s="49" t="n">
        <v>2011</v>
      </c>
      <c r="D1595" s="54" t="n">
        <v>19.8</v>
      </c>
      <c r="E1595" s="55" t="n">
        <v>4</v>
      </c>
    </row>
    <row r="1596" customFormat="false" ht="15" hidden="false" customHeight="false" outlineLevel="0" collapsed="false">
      <c r="A1596" s="49" t="n">
        <v>56</v>
      </c>
      <c r="B1596" s="49" t="s">
        <v>222</v>
      </c>
      <c r="C1596" s="49" t="n">
        <v>2011</v>
      </c>
      <c r="D1596" s="54" t="n">
        <v>2229.25</v>
      </c>
      <c r="E1596" s="55" t="n">
        <v>515</v>
      </c>
    </row>
    <row r="1597" customFormat="false" ht="15" hidden="false" customHeight="false" outlineLevel="0" collapsed="false">
      <c r="A1597" s="49" t="n">
        <v>56</v>
      </c>
      <c r="B1597" s="49" t="s">
        <v>205</v>
      </c>
      <c r="C1597" s="49" t="n">
        <v>2011</v>
      </c>
      <c r="D1597" s="54" t="n">
        <v>490.05</v>
      </c>
      <c r="E1597" s="55" t="n">
        <v>99</v>
      </c>
    </row>
    <row r="1598" customFormat="false" ht="15" hidden="false" customHeight="false" outlineLevel="0" collapsed="false">
      <c r="A1598" s="49" t="n">
        <v>56</v>
      </c>
      <c r="B1598" s="49" t="s">
        <v>206</v>
      </c>
      <c r="C1598" s="49" t="n">
        <v>2011</v>
      </c>
      <c r="D1598" s="54" t="n">
        <v>415.8</v>
      </c>
      <c r="E1598" s="55" t="n">
        <v>84</v>
      </c>
    </row>
    <row r="1599" customFormat="false" ht="15" hidden="false" customHeight="false" outlineLevel="0" collapsed="false">
      <c r="A1599" s="49" t="n">
        <v>56</v>
      </c>
      <c r="B1599" s="49" t="s">
        <v>211</v>
      </c>
      <c r="C1599" s="49" t="n">
        <v>2011</v>
      </c>
      <c r="D1599" s="54" t="n">
        <v>14.85</v>
      </c>
      <c r="E1599" s="55" t="n">
        <v>3</v>
      </c>
    </row>
    <row r="1600" customFormat="false" ht="15" hidden="false" customHeight="false" outlineLevel="0" collapsed="false">
      <c r="A1600" s="49" t="n">
        <v>56</v>
      </c>
      <c r="B1600" s="49" t="s">
        <v>192</v>
      </c>
      <c r="C1600" s="49" t="n">
        <v>2011</v>
      </c>
      <c r="D1600" s="54" t="n">
        <v>14.85</v>
      </c>
      <c r="E1600" s="55" t="n">
        <v>3</v>
      </c>
    </row>
    <row r="1601" customFormat="false" ht="15" hidden="false" customHeight="false" outlineLevel="0" collapsed="false">
      <c r="A1601" s="49" t="n">
        <v>56</v>
      </c>
      <c r="B1601" s="49" t="s">
        <v>218</v>
      </c>
      <c r="C1601" s="49" t="n">
        <v>2011</v>
      </c>
      <c r="D1601" s="54" t="n">
        <v>212.45</v>
      </c>
      <c r="E1601" s="55" t="n">
        <v>51</v>
      </c>
    </row>
    <row r="1602" customFormat="false" ht="15" hidden="false" customHeight="false" outlineLevel="0" collapsed="false">
      <c r="A1602" s="49" t="n">
        <v>56</v>
      </c>
      <c r="B1602" s="49" t="s">
        <v>193</v>
      </c>
      <c r="C1602" s="49" t="n">
        <v>2011</v>
      </c>
      <c r="D1602" s="54" t="n">
        <v>59.4</v>
      </c>
      <c r="E1602" s="55" t="n">
        <v>12</v>
      </c>
    </row>
    <row r="1603" customFormat="false" ht="15" hidden="false" customHeight="false" outlineLevel="0" collapsed="false">
      <c r="A1603" s="49" t="n">
        <v>56</v>
      </c>
      <c r="B1603" s="49" t="s">
        <v>204</v>
      </c>
      <c r="C1603" s="49" t="n">
        <v>2011</v>
      </c>
      <c r="D1603" s="54" t="n">
        <v>29.7</v>
      </c>
      <c r="E1603" s="55" t="n">
        <v>6</v>
      </c>
    </row>
    <row r="1604" customFormat="false" ht="15" hidden="false" customHeight="false" outlineLevel="0" collapsed="false">
      <c r="A1604" s="49" t="n">
        <v>56</v>
      </c>
      <c r="B1604" s="49" t="s">
        <v>215</v>
      </c>
      <c r="C1604" s="49" t="n">
        <v>2011</v>
      </c>
      <c r="D1604" s="54" t="n">
        <v>59.4</v>
      </c>
      <c r="E1604" s="55" t="n">
        <v>12</v>
      </c>
    </row>
    <row r="1605" customFormat="false" ht="15" hidden="false" customHeight="false" outlineLevel="0" collapsed="false">
      <c r="A1605" s="49" t="n">
        <v>56</v>
      </c>
      <c r="B1605" s="49" t="s">
        <v>196</v>
      </c>
      <c r="C1605" s="49" t="n">
        <v>2011</v>
      </c>
      <c r="D1605" s="54" t="n">
        <v>257.4</v>
      </c>
      <c r="E1605" s="55" t="n">
        <v>52</v>
      </c>
    </row>
    <row r="1606" customFormat="false" ht="15" hidden="false" customHeight="false" outlineLevel="0" collapsed="false">
      <c r="A1606" s="49" t="n">
        <v>56</v>
      </c>
      <c r="B1606" s="49" t="s">
        <v>210</v>
      </c>
      <c r="C1606" s="49" t="n">
        <v>2011</v>
      </c>
      <c r="D1606" s="54" t="n">
        <v>103.95</v>
      </c>
      <c r="E1606" s="55" t="n">
        <v>21</v>
      </c>
    </row>
    <row r="1607" customFormat="false" ht="15" hidden="false" customHeight="false" outlineLevel="0" collapsed="false">
      <c r="A1607" s="49" t="n">
        <v>56</v>
      </c>
      <c r="B1607" s="49" t="s">
        <v>198</v>
      </c>
      <c r="C1607" s="49" t="n">
        <v>2011</v>
      </c>
      <c r="D1607" s="54" t="n">
        <v>623.7</v>
      </c>
      <c r="E1607" s="55" t="n">
        <v>142</v>
      </c>
    </row>
    <row r="1608" customFormat="false" ht="15" hidden="false" customHeight="false" outlineLevel="0" collapsed="false">
      <c r="A1608" s="49" t="n">
        <v>56</v>
      </c>
      <c r="B1608" s="49" t="s">
        <v>189</v>
      </c>
      <c r="C1608" s="49" t="n">
        <v>2011</v>
      </c>
      <c r="D1608" s="54" t="n">
        <v>37230.12</v>
      </c>
      <c r="E1608" s="55" t="n">
        <v>7145</v>
      </c>
    </row>
    <row r="1609" customFormat="false" ht="15" hidden="false" customHeight="false" outlineLevel="0" collapsed="false">
      <c r="A1609" s="49" t="n">
        <v>57</v>
      </c>
      <c r="B1609" s="49" t="s">
        <v>223</v>
      </c>
      <c r="C1609" s="49" t="n">
        <v>2010</v>
      </c>
      <c r="D1609" s="54" t="n">
        <v>53.1</v>
      </c>
      <c r="E1609" s="55" t="n">
        <v>18</v>
      </c>
    </row>
    <row r="1610" customFormat="false" ht="15" hidden="false" customHeight="false" outlineLevel="0" collapsed="false">
      <c r="A1610" s="49" t="n">
        <v>57</v>
      </c>
      <c r="B1610" s="49" t="s">
        <v>200</v>
      </c>
      <c r="C1610" s="49" t="n">
        <v>2009</v>
      </c>
      <c r="D1610" s="54" t="n">
        <v>17.7</v>
      </c>
      <c r="E1610" s="55" t="n">
        <v>6</v>
      </c>
    </row>
    <row r="1611" customFormat="false" ht="15" hidden="false" customHeight="false" outlineLevel="0" collapsed="false">
      <c r="A1611" s="49" t="n">
        <v>57</v>
      </c>
      <c r="B1611" s="49" t="s">
        <v>200</v>
      </c>
      <c r="C1611" s="49" t="n">
        <v>2010</v>
      </c>
      <c r="D1611" s="54" t="n">
        <v>17.7</v>
      </c>
      <c r="E1611" s="55" t="n">
        <v>6</v>
      </c>
    </row>
    <row r="1612" customFormat="false" ht="15" hidden="false" customHeight="false" outlineLevel="0" collapsed="false">
      <c r="A1612" s="49" t="n">
        <v>57</v>
      </c>
      <c r="B1612" s="49" t="s">
        <v>200</v>
      </c>
      <c r="C1612" s="49" t="n">
        <v>2011</v>
      </c>
      <c r="D1612" s="54" t="n">
        <v>5.9</v>
      </c>
      <c r="E1612" s="55" t="n">
        <v>2</v>
      </c>
    </row>
    <row r="1613" customFormat="false" ht="15" hidden="false" customHeight="false" outlineLevel="0" collapsed="false">
      <c r="A1613" s="49" t="n">
        <v>57</v>
      </c>
      <c r="B1613" s="49" t="s">
        <v>222</v>
      </c>
      <c r="C1613" s="49" t="n">
        <v>2009</v>
      </c>
      <c r="D1613" s="54" t="n">
        <v>35.4</v>
      </c>
      <c r="E1613" s="55" t="n">
        <v>12</v>
      </c>
    </row>
    <row r="1614" customFormat="false" ht="15" hidden="false" customHeight="false" outlineLevel="0" collapsed="false">
      <c r="A1614" s="49" t="n">
        <v>57</v>
      </c>
      <c r="B1614" s="49" t="s">
        <v>222</v>
      </c>
      <c r="C1614" s="49" t="n">
        <v>2010</v>
      </c>
      <c r="D1614" s="54" t="n">
        <v>309</v>
      </c>
      <c r="E1614" s="55" t="n">
        <v>108</v>
      </c>
    </row>
    <row r="1615" customFormat="false" ht="15" hidden="false" customHeight="false" outlineLevel="0" collapsed="false">
      <c r="A1615" s="49" t="n">
        <v>57</v>
      </c>
      <c r="B1615" s="49" t="s">
        <v>222</v>
      </c>
      <c r="C1615" s="49" t="n">
        <v>2011</v>
      </c>
      <c r="D1615" s="54" t="n">
        <v>230.1</v>
      </c>
      <c r="E1615" s="55" t="n">
        <v>78</v>
      </c>
    </row>
    <row r="1616" customFormat="false" ht="15" hidden="false" customHeight="false" outlineLevel="0" collapsed="false">
      <c r="A1616" s="49" t="n">
        <v>57</v>
      </c>
      <c r="B1616" s="49" t="s">
        <v>191</v>
      </c>
      <c r="C1616" s="49" t="n">
        <v>2010</v>
      </c>
      <c r="D1616" s="54" t="n">
        <v>17.7</v>
      </c>
      <c r="E1616" s="55" t="n">
        <v>6</v>
      </c>
    </row>
    <row r="1617" customFormat="false" ht="15" hidden="false" customHeight="false" outlineLevel="0" collapsed="false">
      <c r="A1617" s="49" t="n">
        <v>57</v>
      </c>
      <c r="B1617" s="49" t="s">
        <v>206</v>
      </c>
      <c r="C1617" s="49" t="n">
        <v>2010</v>
      </c>
      <c r="D1617" s="54" t="n">
        <v>141.6</v>
      </c>
      <c r="E1617" s="55" t="n">
        <v>48</v>
      </c>
    </row>
    <row r="1618" customFormat="false" ht="15" hidden="false" customHeight="false" outlineLevel="0" collapsed="false">
      <c r="A1618" s="49" t="n">
        <v>57</v>
      </c>
      <c r="B1618" s="49" t="s">
        <v>206</v>
      </c>
      <c r="C1618" s="49" t="n">
        <v>2011</v>
      </c>
      <c r="D1618" s="54" t="n">
        <v>171.1</v>
      </c>
      <c r="E1618" s="55" t="n">
        <v>58</v>
      </c>
    </row>
    <row r="1619" customFormat="false" ht="15" hidden="false" customHeight="false" outlineLevel="0" collapsed="false">
      <c r="A1619" s="49" t="n">
        <v>57</v>
      </c>
      <c r="B1619" s="49" t="s">
        <v>192</v>
      </c>
      <c r="C1619" s="49" t="n">
        <v>2010</v>
      </c>
      <c r="D1619" s="54" t="n">
        <v>17.7</v>
      </c>
      <c r="E1619" s="55" t="n">
        <v>6</v>
      </c>
    </row>
    <row r="1620" customFormat="false" ht="15" hidden="false" customHeight="false" outlineLevel="0" collapsed="false">
      <c r="A1620" s="49" t="n">
        <v>57</v>
      </c>
      <c r="B1620" s="49" t="s">
        <v>219</v>
      </c>
      <c r="C1620" s="49" t="n">
        <v>2011</v>
      </c>
      <c r="D1620" s="54" t="n">
        <v>17.7</v>
      </c>
      <c r="E1620" s="55" t="n">
        <v>6</v>
      </c>
    </row>
    <row r="1621" customFormat="false" ht="15" hidden="false" customHeight="false" outlineLevel="0" collapsed="false">
      <c r="A1621" s="49" t="n">
        <v>57</v>
      </c>
      <c r="B1621" s="49" t="s">
        <v>193</v>
      </c>
      <c r="C1621" s="49" t="n">
        <v>2011</v>
      </c>
      <c r="D1621" s="54" t="n">
        <v>17.7</v>
      </c>
      <c r="E1621" s="55" t="n">
        <v>6</v>
      </c>
    </row>
    <row r="1622" customFormat="false" ht="15" hidden="false" customHeight="false" outlineLevel="0" collapsed="false">
      <c r="A1622" s="49" t="n">
        <v>57</v>
      </c>
      <c r="B1622" s="49" t="s">
        <v>197</v>
      </c>
      <c r="C1622" s="49" t="n">
        <v>2010</v>
      </c>
      <c r="D1622" s="54" t="n">
        <v>35.4</v>
      </c>
      <c r="E1622" s="55" t="n">
        <v>12</v>
      </c>
    </row>
    <row r="1623" customFormat="false" ht="15" hidden="false" customHeight="false" outlineLevel="0" collapsed="false">
      <c r="A1623" s="49" t="n">
        <v>57</v>
      </c>
      <c r="B1623" s="49" t="s">
        <v>197</v>
      </c>
      <c r="C1623" s="49" t="n">
        <v>2011</v>
      </c>
      <c r="D1623" s="54" t="n">
        <v>17.7</v>
      </c>
      <c r="E1623" s="55" t="n">
        <v>6</v>
      </c>
    </row>
    <row r="1624" customFormat="false" ht="15" hidden="false" customHeight="false" outlineLevel="0" collapsed="false">
      <c r="A1624" s="49" t="n">
        <v>57</v>
      </c>
      <c r="B1624" s="49" t="s">
        <v>196</v>
      </c>
      <c r="C1624" s="49" t="n">
        <v>2010</v>
      </c>
      <c r="D1624" s="54" t="n">
        <v>79.65</v>
      </c>
      <c r="E1624" s="55" t="n">
        <v>27</v>
      </c>
    </row>
    <row r="1625" customFormat="false" ht="15" hidden="false" customHeight="false" outlineLevel="0" collapsed="false">
      <c r="A1625" s="49" t="n">
        <v>57</v>
      </c>
      <c r="B1625" s="49" t="s">
        <v>196</v>
      </c>
      <c r="C1625" s="49" t="n">
        <v>2011</v>
      </c>
      <c r="D1625" s="54" t="n">
        <v>76.7</v>
      </c>
      <c r="E1625" s="55" t="n">
        <v>26</v>
      </c>
    </row>
    <row r="1626" customFormat="false" ht="15" hidden="false" customHeight="false" outlineLevel="0" collapsed="false">
      <c r="A1626" s="49" t="n">
        <v>57</v>
      </c>
      <c r="B1626" s="49" t="s">
        <v>189</v>
      </c>
      <c r="C1626" s="49" t="n">
        <v>2009</v>
      </c>
      <c r="D1626" s="54" t="n">
        <v>1980.66</v>
      </c>
      <c r="E1626" s="55" t="n">
        <v>699</v>
      </c>
    </row>
    <row r="1627" customFormat="false" ht="15" hidden="false" customHeight="false" outlineLevel="0" collapsed="false">
      <c r="A1627" s="49" t="n">
        <v>57</v>
      </c>
      <c r="B1627" s="49" t="s">
        <v>189</v>
      </c>
      <c r="C1627" s="49" t="n">
        <v>2010</v>
      </c>
      <c r="D1627" s="54" t="n">
        <v>22966.74</v>
      </c>
      <c r="E1627" s="55" t="n">
        <v>8095</v>
      </c>
    </row>
    <row r="1628" customFormat="false" ht="15" hidden="false" customHeight="false" outlineLevel="0" collapsed="false">
      <c r="A1628" s="49" t="n">
        <v>57</v>
      </c>
      <c r="B1628" s="49" t="s">
        <v>189</v>
      </c>
      <c r="C1628" s="49" t="n">
        <v>2011</v>
      </c>
      <c r="D1628" s="54" t="n">
        <v>16276.06</v>
      </c>
      <c r="E1628" s="55" t="n">
        <v>5565</v>
      </c>
    </row>
    <row r="1629" customFormat="false" ht="15" hidden="false" customHeight="false" outlineLevel="0" collapsed="false">
      <c r="A1629" s="49" t="n">
        <v>58</v>
      </c>
      <c r="B1629" s="49" t="s">
        <v>203</v>
      </c>
      <c r="C1629" s="49" t="n">
        <v>2010</v>
      </c>
      <c r="D1629" s="54" t="n">
        <v>44.55</v>
      </c>
      <c r="E1629" s="55" t="n">
        <v>9</v>
      </c>
    </row>
    <row r="1630" customFormat="false" ht="15" hidden="false" customHeight="false" outlineLevel="0" collapsed="false">
      <c r="A1630" s="49" t="n">
        <v>58</v>
      </c>
      <c r="B1630" s="49" t="s">
        <v>203</v>
      </c>
      <c r="C1630" s="49" t="n">
        <v>2011</v>
      </c>
      <c r="D1630" s="54" t="n">
        <v>482.25</v>
      </c>
      <c r="E1630" s="55" t="n">
        <v>111</v>
      </c>
    </row>
    <row r="1631" customFormat="false" ht="15" hidden="false" customHeight="false" outlineLevel="0" collapsed="false">
      <c r="A1631" s="49" t="n">
        <v>58</v>
      </c>
      <c r="B1631" s="49" t="s">
        <v>199</v>
      </c>
      <c r="C1631" s="49" t="n">
        <v>2009</v>
      </c>
      <c r="D1631" s="54" t="n">
        <v>14.85</v>
      </c>
      <c r="E1631" s="55" t="n">
        <v>3</v>
      </c>
    </row>
    <row r="1632" customFormat="false" ht="15" hidden="false" customHeight="false" outlineLevel="0" collapsed="false">
      <c r="A1632" s="49" t="n">
        <v>58</v>
      </c>
      <c r="B1632" s="49" t="s">
        <v>199</v>
      </c>
      <c r="C1632" s="49" t="n">
        <v>2010</v>
      </c>
      <c r="D1632" s="54" t="n">
        <v>59.4</v>
      </c>
      <c r="E1632" s="55" t="n">
        <v>12</v>
      </c>
    </row>
    <row r="1633" customFormat="false" ht="15" hidden="false" customHeight="false" outlineLevel="0" collapsed="false">
      <c r="A1633" s="49" t="n">
        <v>58</v>
      </c>
      <c r="B1633" s="49" t="s">
        <v>199</v>
      </c>
      <c r="C1633" s="49" t="n">
        <v>2011</v>
      </c>
      <c r="D1633" s="54" t="n">
        <v>29.7</v>
      </c>
      <c r="E1633" s="55" t="n">
        <v>6</v>
      </c>
    </row>
    <row r="1634" customFormat="false" ht="15" hidden="false" customHeight="false" outlineLevel="0" collapsed="false">
      <c r="A1634" s="49" t="n">
        <v>58</v>
      </c>
      <c r="B1634" s="49" t="s">
        <v>195</v>
      </c>
      <c r="C1634" s="49" t="n">
        <v>2010</v>
      </c>
      <c r="D1634" s="54" t="n">
        <v>14.85</v>
      </c>
      <c r="E1634" s="55" t="n">
        <v>3</v>
      </c>
    </row>
    <row r="1635" customFormat="false" ht="15" hidden="false" customHeight="false" outlineLevel="0" collapsed="false">
      <c r="A1635" s="49" t="n">
        <v>58</v>
      </c>
      <c r="B1635" s="49" t="s">
        <v>201</v>
      </c>
      <c r="C1635" s="49" t="n">
        <v>2010</v>
      </c>
      <c r="D1635" s="54" t="n">
        <v>176.25</v>
      </c>
      <c r="E1635" s="55" t="n">
        <v>39</v>
      </c>
    </row>
    <row r="1636" customFormat="false" ht="15" hidden="false" customHeight="false" outlineLevel="0" collapsed="false">
      <c r="A1636" s="49" t="n">
        <v>58</v>
      </c>
      <c r="B1636" s="49" t="s">
        <v>201</v>
      </c>
      <c r="C1636" s="49" t="n">
        <v>2011</v>
      </c>
      <c r="D1636" s="54" t="n">
        <v>74.25</v>
      </c>
      <c r="E1636" s="55" t="n">
        <v>15</v>
      </c>
    </row>
    <row r="1637" customFormat="false" ht="15" hidden="false" customHeight="false" outlineLevel="0" collapsed="false">
      <c r="A1637" s="49" t="n">
        <v>58</v>
      </c>
      <c r="B1637" s="49" t="s">
        <v>226</v>
      </c>
      <c r="C1637" s="49" t="n">
        <v>2011</v>
      </c>
      <c r="D1637" s="54" t="n">
        <v>29.7</v>
      </c>
      <c r="E1637" s="55" t="n">
        <v>6</v>
      </c>
    </row>
    <row r="1638" customFormat="false" ht="15" hidden="false" customHeight="false" outlineLevel="0" collapsed="false">
      <c r="A1638" s="49" t="n">
        <v>58</v>
      </c>
      <c r="B1638" s="49" t="s">
        <v>223</v>
      </c>
      <c r="C1638" s="49" t="n">
        <v>2009</v>
      </c>
      <c r="D1638" s="54" t="n">
        <v>29.7</v>
      </c>
      <c r="E1638" s="55" t="n">
        <v>6</v>
      </c>
    </row>
    <row r="1639" customFormat="false" ht="15" hidden="false" customHeight="false" outlineLevel="0" collapsed="false">
      <c r="A1639" s="49" t="n">
        <v>58</v>
      </c>
      <c r="B1639" s="49" t="s">
        <v>200</v>
      </c>
      <c r="C1639" s="49" t="n">
        <v>2009</v>
      </c>
      <c r="D1639" s="54" t="n">
        <v>14.85</v>
      </c>
      <c r="E1639" s="55" t="n">
        <v>3</v>
      </c>
    </row>
    <row r="1640" customFormat="false" ht="15" hidden="false" customHeight="false" outlineLevel="0" collapsed="false">
      <c r="A1640" s="49" t="n">
        <v>58</v>
      </c>
      <c r="B1640" s="49" t="s">
        <v>200</v>
      </c>
      <c r="C1640" s="49" t="n">
        <v>2011</v>
      </c>
      <c r="D1640" s="54" t="n">
        <v>14.85</v>
      </c>
      <c r="E1640" s="55" t="n">
        <v>3</v>
      </c>
    </row>
    <row r="1641" customFormat="false" ht="15" hidden="false" customHeight="false" outlineLevel="0" collapsed="false">
      <c r="A1641" s="49" t="n">
        <v>58</v>
      </c>
      <c r="B1641" s="49" t="s">
        <v>202</v>
      </c>
      <c r="C1641" s="49" t="n">
        <v>2010</v>
      </c>
      <c r="D1641" s="54" t="n">
        <v>29.7</v>
      </c>
      <c r="E1641" s="55" t="n">
        <v>6</v>
      </c>
    </row>
    <row r="1642" customFormat="false" ht="15" hidden="false" customHeight="false" outlineLevel="0" collapsed="false">
      <c r="A1642" s="49" t="n">
        <v>58</v>
      </c>
      <c r="B1642" s="49" t="s">
        <v>202</v>
      </c>
      <c r="C1642" s="49" t="n">
        <v>2011</v>
      </c>
      <c r="D1642" s="54" t="n">
        <v>29.7</v>
      </c>
      <c r="E1642" s="55" t="n">
        <v>6</v>
      </c>
    </row>
    <row r="1643" customFormat="false" ht="15" hidden="false" customHeight="false" outlineLevel="0" collapsed="false">
      <c r="A1643" s="49" t="n">
        <v>58</v>
      </c>
      <c r="B1643" s="49" t="s">
        <v>222</v>
      </c>
      <c r="C1643" s="49" t="n">
        <v>2009</v>
      </c>
      <c r="D1643" s="54" t="n">
        <v>178.2</v>
      </c>
      <c r="E1643" s="55" t="n">
        <v>36</v>
      </c>
    </row>
    <row r="1644" customFormat="false" ht="15" hidden="false" customHeight="false" outlineLevel="0" collapsed="false">
      <c r="A1644" s="49" t="n">
        <v>58</v>
      </c>
      <c r="B1644" s="49" t="s">
        <v>222</v>
      </c>
      <c r="C1644" s="49" t="n">
        <v>2010</v>
      </c>
      <c r="D1644" s="54" t="n">
        <v>2114.55</v>
      </c>
      <c r="E1644" s="55" t="n">
        <v>473</v>
      </c>
    </row>
    <row r="1645" customFormat="false" ht="15" hidden="false" customHeight="false" outlineLevel="0" collapsed="false">
      <c r="A1645" s="49" t="n">
        <v>58</v>
      </c>
      <c r="B1645" s="49" t="s">
        <v>222</v>
      </c>
      <c r="C1645" s="49" t="n">
        <v>2011</v>
      </c>
      <c r="D1645" s="54" t="n">
        <v>778.2</v>
      </c>
      <c r="E1645" s="55" t="n">
        <v>164</v>
      </c>
    </row>
    <row r="1646" customFormat="false" ht="15" hidden="false" customHeight="false" outlineLevel="0" collapsed="false">
      <c r="A1646" s="49" t="n">
        <v>58</v>
      </c>
      <c r="B1646" s="49" t="s">
        <v>191</v>
      </c>
      <c r="C1646" s="49" t="n">
        <v>2010</v>
      </c>
      <c r="D1646" s="54" t="n">
        <v>94.05</v>
      </c>
      <c r="E1646" s="55" t="n">
        <v>19</v>
      </c>
    </row>
    <row r="1647" customFormat="false" ht="15" hidden="false" customHeight="false" outlineLevel="0" collapsed="false">
      <c r="A1647" s="49" t="n">
        <v>58</v>
      </c>
      <c r="B1647" s="49" t="s">
        <v>191</v>
      </c>
      <c r="C1647" s="49" t="n">
        <v>2011</v>
      </c>
      <c r="D1647" s="54" t="n">
        <v>89.1</v>
      </c>
      <c r="E1647" s="55" t="n">
        <v>18</v>
      </c>
    </row>
    <row r="1648" customFormat="false" ht="15" hidden="false" customHeight="false" outlineLevel="0" collapsed="false">
      <c r="A1648" s="49" t="n">
        <v>58</v>
      </c>
      <c r="B1648" s="49" t="s">
        <v>205</v>
      </c>
      <c r="C1648" s="49" t="n">
        <v>2009</v>
      </c>
      <c r="D1648" s="54" t="n">
        <v>-39.6</v>
      </c>
      <c r="E1648" s="55" t="n">
        <v>-8</v>
      </c>
    </row>
    <row r="1649" customFormat="false" ht="15" hidden="false" customHeight="false" outlineLevel="0" collapsed="false">
      <c r="A1649" s="49" t="n">
        <v>58</v>
      </c>
      <c r="B1649" s="49" t="s">
        <v>205</v>
      </c>
      <c r="C1649" s="49" t="n">
        <v>2010</v>
      </c>
      <c r="D1649" s="54" t="n">
        <v>324.6</v>
      </c>
      <c r="E1649" s="55" t="n">
        <v>66</v>
      </c>
    </row>
    <row r="1650" customFormat="false" ht="15" hidden="false" customHeight="false" outlineLevel="0" collapsed="false">
      <c r="A1650" s="49" t="n">
        <v>58</v>
      </c>
      <c r="B1650" s="49" t="s">
        <v>205</v>
      </c>
      <c r="C1650" s="49" t="n">
        <v>2011</v>
      </c>
      <c r="D1650" s="54" t="n">
        <v>909.9</v>
      </c>
      <c r="E1650" s="55" t="n">
        <v>194</v>
      </c>
    </row>
    <row r="1651" customFormat="false" ht="15" hidden="false" customHeight="false" outlineLevel="0" collapsed="false">
      <c r="A1651" s="49" t="n">
        <v>58</v>
      </c>
      <c r="B1651" s="49" t="s">
        <v>206</v>
      </c>
      <c r="C1651" s="49" t="n">
        <v>2009</v>
      </c>
      <c r="D1651" s="54" t="n">
        <v>54.45</v>
      </c>
      <c r="E1651" s="55" t="n">
        <v>11</v>
      </c>
    </row>
    <row r="1652" customFormat="false" ht="15" hidden="false" customHeight="false" outlineLevel="0" collapsed="false">
      <c r="A1652" s="49" t="n">
        <v>58</v>
      </c>
      <c r="B1652" s="49" t="s">
        <v>206</v>
      </c>
      <c r="C1652" s="49" t="n">
        <v>2010</v>
      </c>
      <c r="D1652" s="54" t="n">
        <v>183.15</v>
      </c>
      <c r="E1652" s="55" t="n">
        <v>37</v>
      </c>
    </row>
    <row r="1653" customFormat="false" ht="15" hidden="false" customHeight="false" outlineLevel="0" collapsed="false">
      <c r="A1653" s="49" t="n">
        <v>58</v>
      </c>
      <c r="B1653" s="49" t="s">
        <v>206</v>
      </c>
      <c r="C1653" s="49" t="n">
        <v>2011</v>
      </c>
      <c r="D1653" s="54" t="n">
        <v>272.25</v>
      </c>
      <c r="E1653" s="55" t="n">
        <v>55</v>
      </c>
    </row>
    <row r="1654" customFormat="false" ht="15" hidden="false" customHeight="false" outlineLevel="0" collapsed="false">
      <c r="A1654" s="49" t="n">
        <v>58</v>
      </c>
      <c r="B1654" s="49" t="s">
        <v>209</v>
      </c>
      <c r="C1654" s="49" t="n">
        <v>2011</v>
      </c>
      <c r="D1654" s="54" t="n">
        <v>29.7</v>
      </c>
      <c r="E1654" s="55" t="n">
        <v>6</v>
      </c>
    </row>
    <row r="1655" customFormat="false" ht="15" hidden="false" customHeight="false" outlineLevel="0" collapsed="false">
      <c r="A1655" s="49" t="n">
        <v>58</v>
      </c>
      <c r="B1655" s="49" t="s">
        <v>234</v>
      </c>
      <c r="C1655" s="49" t="n">
        <v>2011</v>
      </c>
      <c r="D1655" s="54" t="n">
        <v>74.25</v>
      </c>
      <c r="E1655" s="55" t="n">
        <v>15</v>
      </c>
    </row>
    <row r="1656" customFormat="false" ht="15" hidden="false" customHeight="false" outlineLevel="0" collapsed="false">
      <c r="A1656" s="49" t="n">
        <v>58</v>
      </c>
      <c r="B1656" s="49" t="s">
        <v>211</v>
      </c>
      <c r="C1656" s="49" t="n">
        <v>2011</v>
      </c>
      <c r="D1656" s="54" t="n">
        <v>29.7</v>
      </c>
      <c r="E1656" s="55" t="n">
        <v>6</v>
      </c>
    </row>
    <row r="1657" customFormat="false" ht="15" hidden="false" customHeight="false" outlineLevel="0" collapsed="false">
      <c r="A1657" s="49" t="n">
        <v>58</v>
      </c>
      <c r="B1657" s="49" t="s">
        <v>192</v>
      </c>
      <c r="C1657" s="49" t="n">
        <v>2009</v>
      </c>
      <c r="D1657" s="54" t="n">
        <v>14.85</v>
      </c>
      <c r="E1657" s="55" t="n">
        <v>3</v>
      </c>
    </row>
    <row r="1658" customFormat="false" ht="15" hidden="false" customHeight="false" outlineLevel="0" collapsed="false">
      <c r="A1658" s="49" t="n">
        <v>58</v>
      </c>
      <c r="B1658" s="49" t="s">
        <v>192</v>
      </c>
      <c r="C1658" s="49" t="n">
        <v>2010</v>
      </c>
      <c r="D1658" s="54" t="n">
        <v>14.85</v>
      </c>
      <c r="E1658" s="55" t="n">
        <v>3</v>
      </c>
    </row>
    <row r="1659" customFormat="false" ht="15" hidden="false" customHeight="false" outlineLevel="0" collapsed="false">
      <c r="A1659" s="49" t="n">
        <v>58</v>
      </c>
      <c r="B1659" s="49" t="s">
        <v>192</v>
      </c>
      <c r="C1659" s="49" t="n">
        <v>2011</v>
      </c>
      <c r="D1659" s="54" t="n">
        <v>74.25</v>
      </c>
      <c r="E1659" s="55" t="n">
        <v>15</v>
      </c>
    </row>
    <row r="1660" customFormat="false" ht="15" hidden="false" customHeight="false" outlineLevel="0" collapsed="false">
      <c r="A1660" s="49" t="n">
        <v>58</v>
      </c>
      <c r="B1660" s="49" t="s">
        <v>217</v>
      </c>
      <c r="C1660" s="49" t="n">
        <v>2010</v>
      </c>
      <c r="D1660" s="54" t="n">
        <v>0</v>
      </c>
      <c r="E1660" s="55" t="n">
        <v>0</v>
      </c>
    </row>
    <row r="1661" customFormat="false" ht="15" hidden="false" customHeight="false" outlineLevel="0" collapsed="false">
      <c r="A1661" s="49" t="n">
        <v>58</v>
      </c>
      <c r="B1661" s="49" t="s">
        <v>225</v>
      </c>
      <c r="C1661" s="49" t="n">
        <v>2010</v>
      </c>
      <c r="D1661" s="54" t="n">
        <v>44.55</v>
      </c>
      <c r="E1661" s="55" t="n">
        <v>9</v>
      </c>
    </row>
    <row r="1662" customFormat="false" ht="15" hidden="false" customHeight="false" outlineLevel="0" collapsed="false">
      <c r="A1662" s="49" t="n">
        <v>58</v>
      </c>
      <c r="B1662" s="49" t="s">
        <v>227</v>
      </c>
      <c r="C1662" s="49" t="n">
        <v>2011</v>
      </c>
      <c r="D1662" s="54" t="n">
        <v>14.85</v>
      </c>
      <c r="E1662" s="55" t="n">
        <v>3</v>
      </c>
    </row>
    <row r="1663" customFormat="false" ht="15" hidden="false" customHeight="false" outlineLevel="0" collapsed="false">
      <c r="A1663" s="49" t="n">
        <v>58</v>
      </c>
      <c r="B1663" s="49" t="s">
        <v>218</v>
      </c>
      <c r="C1663" s="49" t="n">
        <v>2010</v>
      </c>
      <c r="D1663" s="54" t="n">
        <v>492.15</v>
      </c>
      <c r="E1663" s="55" t="n">
        <v>113</v>
      </c>
    </row>
    <row r="1664" customFormat="false" ht="15" hidden="false" customHeight="false" outlineLevel="0" collapsed="false">
      <c r="A1664" s="49" t="n">
        <v>58</v>
      </c>
      <c r="B1664" s="49" t="s">
        <v>218</v>
      </c>
      <c r="C1664" s="49" t="n">
        <v>2011</v>
      </c>
      <c r="D1664" s="54" t="n">
        <v>116.85</v>
      </c>
      <c r="E1664" s="55" t="n">
        <v>27</v>
      </c>
    </row>
    <row r="1665" customFormat="false" ht="15" hidden="false" customHeight="false" outlineLevel="0" collapsed="false">
      <c r="A1665" s="49" t="n">
        <v>58</v>
      </c>
      <c r="B1665" s="49" t="s">
        <v>193</v>
      </c>
      <c r="C1665" s="49" t="n">
        <v>2011</v>
      </c>
      <c r="D1665" s="54" t="n">
        <v>74.25</v>
      </c>
      <c r="E1665" s="55" t="n">
        <v>15</v>
      </c>
    </row>
    <row r="1666" customFormat="false" ht="15" hidden="false" customHeight="false" outlineLevel="0" collapsed="false">
      <c r="A1666" s="49" t="n">
        <v>58</v>
      </c>
      <c r="B1666" s="49" t="s">
        <v>213</v>
      </c>
      <c r="C1666" s="49" t="n">
        <v>2011</v>
      </c>
      <c r="D1666" s="54" t="n">
        <v>14.85</v>
      </c>
      <c r="E1666" s="55" t="n">
        <v>3</v>
      </c>
    </row>
    <row r="1667" customFormat="false" ht="15" hidden="false" customHeight="false" outlineLevel="0" collapsed="false">
      <c r="A1667" s="49" t="n">
        <v>58</v>
      </c>
      <c r="B1667" s="49" t="s">
        <v>197</v>
      </c>
      <c r="C1667" s="49" t="n">
        <v>2009</v>
      </c>
      <c r="D1667" s="54" t="n">
        <v>29.7</v>
      </c>
      <c r="E1667" s="55" t="n">
        <v>6</v>
      </c>
    </row>
    <row r="1668" customFormat="false" ht="15" hidden="false" customHeight="false" outlineLevel="0" collapsed="false">
      <c r="A1668" s="49" t="n">
        <v>58</v>
      </c>
      <c r="B1668" s="49" t="s">
        <v>197</v>
      </c>
      <c r="C1668" s="49" t="n">
        <v>2010</v>
      </c>
      <c r="D1668" s="54" t="n">
        <v>44.55</v>
      </c>
      <c r="E1668" s="55" t="n">
        <v>9</v>
      </c>
    </row>
    <row r="1669" customFormat="false" ht="15" hidden="false" customHeight="false" outlineLevel="0" collapsed="false">
      <c r="A1669" s="49" t="n">
        <v>58</v>
      </c>
      <c r="B1669" s="49" t="s">
        <v>197</v>
      </c>
      <c r="C1669" s="49" t="n">
        <v>2011</v>
      </c>
      <c r="D1669" s="54" t="n">
        <v>334.65</v>
      </c>
      <c r="E1669" s="55" t="n">
        <v>71</v>
      </c>
    </row>
    <row r="1670" customFormat="false" ht="15" hidden="false" customHeight="false" outlineLevel="0" collapsed="false">
      <c r="A1670" s="49" t="n">
        <v>58</v>
      </c>
      <c r="B1670" s="49" t="s">
        <v>204</v>
      </c>
      <c r="C1670" s="49" t="n">
        <v>2011</v>
      </c>
      <c r="D1670" s="54" t="n">
        <v>14.85</v>
      </c>
      <c r="E1670" s="55" t="n">
        <v>3</v>
      </c>
    </row>
    <row r="1671" customFormat="false" ht="15" hidden="false" customHeight="false" outlineLevel="0" collapsed="false">
      <c r="A1671" s="49" t="n">
        <v>58</v>
      </c>
      <c r="B1671" s="49" t="s">
        <v>196</v>
      </c>
      <c r="C1671" s="49" t="n">
        <v>2010</v>
      </c>
      <c r="D1671" s="54" t="n">
        <v>74.25</v>
      </c>
      <c r="E1671" s="55" t="n">
        <v>15</v>
      </c>
    </row>
    <row r="1672" customFormat="false" ht="15" hidden="false" customHeight="false" outlineLevel="0" collapsed="false">
      <c r="A1672" s="49" t="n">
        <v>58</v>
      </c>
      <c r="B1672" s="49" t="s">
        <v>196</v>
      </c>
      <c r="C1672" s="49" t="n">
        <v>2011</v>
      </c>
      <c r="D1672" s="54" t="n">
        <v>118.8</v>
      </c>
      <c r="E1672" s="55" t="n">
        <v>24</v>
      </c>
    </row>
    <row r="1673" customFormat="false" ht="15" hidden="false" customHeight="false" outlineLevel="0" collapsed="false">
      <c r="A1673" s="49" t="n">
        <v>58</v>
      </c>
      <c r="B1673" s="49" t="s">
        <v>210</v>
      </c>
      <c r="C1673" s="49" t="n">
        <v>2010</v>
      </c>
      <c r="D1673" s="54" t="n">
        <v>29.7</v>
      </c>
      <c r="E1673" s="55" t="n">
        <v>6</v>
      </c>
    </row>
    <row r="1674" customFormat="false" ht="15" hidden="false" customHeight="false" outlineLevel="0" collapsed="false">
      <c r="A1674" s="49" t="n">
        <v>58</v>
      </c>
      <c r="B1674" s="49" t="s">
        <v>198</v>
      </c>
      <c r="C1674" s="49" t="n">
        <v>2010</v>
      </c>
      <c r="D1674" s="54" t="n">
        <v>44.55</v>
      </c>
      <c r="E1674" s="55" t="n">
        <v>9</v>
      </c>
    </row>
    <row r="1675" customFormat="false" ht="15" hidden="false" customHeight="false" outlineLevel="0" collapsed="false">
      <c r="A1675" s="49" t="n">
        <v>58</v>
      </c>
      <c r="B1675" s="49" t="s">
        <v>198</v>
      </c>
      <c r="C1675" s="49" t="n">
        <v>2011</v>
      </c>
      <c r="D1675" s="54" t="n">
        <v>176.25</v>
      </c>
      <c r="E1675" s="55" t="n">
        <v>39</v>
      </c>
    </row>
    <row r="1676" customFormat="false" ht="15" hidden="false" customHeight="false" outlineLevel="0" collapsed="false">
      <c r="A1676" s="49" t="n">
        <v>58</v>
      </c>
      <c r="B1676" s="49" t="s">
        <v>207</v>
      </c>
      <c r="C1676" s="49" t="n">
        <v>2010</v>
      </c>
      <c r="D1676" s="54" t="n">
        <v>59.4</v>
      </c>
      <c r="E1676" s="55" t="n">
        <v>12</v>
      </c>
    </row>
    <row r="1677" customFormat="false" ht="15" hidden="false" customHeight="false" outlineLevel="0" collapsed="false">
      <c r="A1677" s="49" t="n">
        <v>58</v>
      </c>
      <c r="B1677" s="49" t="s">
        <v>207</v>
      </c>
      <c r="C1677" s="49" t="n">
        <v>2011</v>
      </c>
      <c r="D1677" s="54" t="n">
        <v>0</v>
      </c>
      <c r="E1677" s="55" t="n">
        <v>0</v>
      </c>
    </row>
    <row r="1678" customFormat="false" ht="15" hidden="false" customHeight="false" outlineLevel="0" collapsed="false">
      <c r="A1678" s="49" t="n">
        <v>58</v>
      </c>
      <c r="B1678" s="49" t="s">
        <v>214</v>
      </c>
      <c r="C1678" s="49" t="n">
        <v>2009</v>
      </c>
      <c r="D1678" s="54" t="n">
        <v>4.95</v>
      </c>
      <c r="E1678" s="55" t="n">
        <v>1</v>
      </c>
    </row>
    <row r="1679" customFormat="false" ht="15" hidden="false" customHeight="false" outlineLevel="0" collapsed="false">
      <c r="A1679" s="49" t="n">
        <v>58</v>
      </c>
      <c r="B1679" s="49" t="s">
        <v>214</v>
      </c>
      <c r="C1679" s="49" t="n">
        <v>2010</v>
      </c>
      <c r="D1679" s="54" t="n">
        <v>102</v>
      </c>
      <c r="E1679" s="55" t="n">
        <v>24</v>
      </c>
    </row>
    <row r="1680" customFormat="false" ht="15" hidden="false" customHeight="false" outlineLevel="0" collapsed="false">
      <c r="A1680" s="49" t="n">
        <v>58</v>
      </c>
      <c r="B1680" s="49" t="s">
        <v>189</v>
      </c>
      <c r="C1680" s="49" t="n">
        <v>2009</v>
      </c>
      <c r="D1680" s="54" t="n">
        <v>2640.22</v>
      </c>
      <c r="E1680" s="55" t="n">
        <v>475</v>
      </c>
    </row>
    <row r="1681" customFormat="false" ht="15" hidden="false" customHeight="false" outlineLevel="0" collapsed="false">
      <c r="A1681" s="49" t="n">
        <v>58</v>
      </c>
      <c r="B1681" s="49" t="s">
        <v>189</v>
      </c>
      <c r="C1681" s="49" t="n">
        <v>2010</v>
      </c>
      <c r="D1681" s="54" t="n">
        <v>11050.77</v>
      </c>
      <c r="E1681" s="55" t="n">
        <v>2235</v>
      </c>
    </row>
    <row r="1682" customFormat="false" ht="15" hidden="false" customHeight="false" outlineLevel="0" collapsed="false">
      <c r="A1682" s="49" t="n">
        <v>58</v>
      </c>
      <c r="B1682" s="49" t="s">
        <v>189</v>
      </c>
      <c r="C1682" s="49" t="n">
        <v>2011</v>
      </c>
      <c r="D1682" s="54" t="n">
        <v>19987.07</v>
      </c>
      <c r="E1682" s="55" t="n">
        <v>4043</v>
      </c>
    </row>
    <row r="1683" customFormat="false" ht="15" hidden="false" customHeight="false" outlineLevel="0" collapsed="false">
      <c r="A1683" s="49" t="n">
        <v>58</v>
      </c>
      <c r="B1683" s="49" t="s">
        <v>194</v>
      </c>
      <c r="C1683" s="49" t="n">
        <v>2010</v>
      </c>
      <c r="D1683" s="54" t="n">
        <v>64.35</v>
      </c>
      <c r="E1683" s="55" t="n">
        <v>13</v>
      </c>
    </row>
    <row r="1684" customFormat="false" ht="15" hidden="false" customHeight="false" outlineLevel="0" collapsed="false">
      <c r="A1684" s="49" t="n">
        <v>58</v>
      </c>
      <c r="B1684" s="49" t="s">
        <v>194</v>
      </c>
      <c r="C1684" s="49" t="n">
        <v>2011</v>
      </c>
      <c r="D1684" s="54" t="n">
        <v>54.45</v>
      </c>
      <c r="E1684" s="55" t="n">
        <v>11</v>
      </c>
    </row>
    <row r="1685" customFormat="false" ht="15" hidden="false" customHeight="false" outlineLevel="0" collapsed="false">
      <c r="A1685" s="49" t="n">
        <v>59</v>
      </c>
      <c r="B1685" s="49" t="s">
        <v>203</v>
      </c>
      <c r="C1685" s="49" t="n">
        <v>2010</v>
      </c>
      <c r="D1685" s="54" t="n">
        <v>30</v>
      </c>
      <c r="E1685" s="55" t="n">
        <v>24</v>
      </c>
    </row>
    <row r="1686" customFormat="false" ht="15" hidden="false" customHeight="false" outlineLevel="0" collapsed="false">
      <c r="A1686" s="49" t="n">
        <v>59</v>
      </c>
      <c r="B1686" s="49" t="s">
        <v>203</v>
      </c>
      <c r="C1686" s="49" t="n">
        <v>2011</v>
      </c>
      <c r="D1686" s="54" t="n">
        <v>1810.8</v>
      </c>
      <c r="E1686" s="55" t="n">
        <v>1704</v>
      </c>
    </row>
    <row r="1687" customFormat="false" ht="15" hidden="false" customHeight="false" outlineLevel="0" collapsed="false">
      <c r="A1687" s="49" t="n">
        <v>59</v>
      </c>
      <c r="B1687" s="49" t="s">
        <v>199</v>
      </c>
      <c r="C1687" s="49" t="n">
        <v>2010</v>
      </c>
      <c r="D1687" s="54" t="n">
        <v>15</v>
      </c>
      <c r="E1687" s="55" t="n">
        <v>12</v>
      </c>
    </row>
    <row r="1688" customFormat="false" ht="15" hidden="false" customHeight="false" outlineLevel="0" collapsed="false">
      <c r="A1688" s="49" t="n">
        <v>59</v>
      </c>
      <c r="B1688" s="49" t="s">
        <v>201</v>
      </c>
      <c r="C1688" s="49" t="n">
        <v>2010</v>
      </c>
      <c r="D1688" s="54" t="n">
        <v>15</v>
      </c>
      <c r="E1688" s="55" t="n">
        <v>12</v>
      </c>
    </row>
    <row r="1689" customFormat="false" ht="15" hidden="false" customHeight="false" outlineLevel="0" collapsed="false">
      <c r="A1689" s="49" t="n">
        <v>59</v>
      </c>
      <c r="B1689" s="49" t="s">
        <v>201</v>
      </c>
      <c r="C1689" s="49" t="n">
        <v>2011</v>
      </c>
      <c r="D1689" s="54" t="n">
        <v>90</v>
      </c>
      <c r="E1689" s="55" t="n">
        <v>72</v>
      </c>
    </row>
    <row r="1690" customFormat="false" ht="15" hidden="false" customHeight="false" outlineLevel="0" collapsed="false">
      <c r="A1690" s="49" t="n">
        <v>59</v>
      </c>
      <c r="B1690" s="49" t="s">
        <v>202</v>
      </c>
      <c r="C1690" s="49" t="n">
        <v>2010</v>
      </c>
      <c r="D1690" s="54" t="n">
        <v>60</v>
      </c>
      <c r="E1690" s="55" t="n">
        <v>48</v>
      </c>
    </row>
    <row r="1691" customFormat="false" ht="15" hidden="false" customHeight="false" outlineLevel="0" collapsed="false">
      <c r="A1691" s="49" t="n">
        <v>59</v>
      </c>
      <c r="B1691" s="49" t="s">
        <v>202</v>
      </c>
      <c r="C1691" s="49" t="n">
        <v>2011</v>
      </c>
      <c r="D1691" s="54" t="n">
        <v>314.4</v>
      </c>
      <c r="E1691" s="55" t="n">
        <v>288</v>
      </c>
    </row>
    <row r="1692" customFormat="false" ht="15" hidden="false" customHeight="false" outlineLevel="0" collapsed="false">
      <c r="A1692" s="49" t="n">
        <v>59</v>
      </c>
      <c r="B1692" s="49" t="s">
        <v>222</v>
      </c>
      <c r="C1692" s="49" t="n">
        <v>2010</v>
      </c>
      <c r="D1692" s="54" t="n">
        <v>420</v>
      </c>
      <c r="E1692" s="55" t="n">
        <v>336</v>
      </c>
    </row>
    <row r="1693" customFormat="false" ht="15" hidden="false" customHeight="false" outlineLevel="0" collapsed="false">
      <c r="A1693" s="49" t="n">
        <v>59</v>
      </c>
      <c r="B1693" s="49" t="s">
        <v>222</v>
      </c>
      <c r="C1693" s="49" t="n">
        <v>2011</v>
      </c>
      <c r="D1693" s="54" t="n">
        <v>622.5</v>
      </c>
      <c r="E1693" s="55" t="n">
        <v>498</v>
      </c>
    </row>
    <row r="1694" customFormat="false" ht="15" hidden="false" customHeight="false" outlineLevel="0" collapsed="false">
      <c r="A1694" s="49" t="n">
        <v>59</v>
      </c>
      <c r="B1694" s="49" t="s">
        <v>191</v>
      </c>
      <c r="C1694" s="49" t="n">
        <v>2010</v>
      </c>
      <c r="D1694" s="54" t="n">
        <v>15</v>
      </c>
      <c r="E1694" s="55" t="n">
        <v>12</v>
      </c>
    </row>
    <row r="1695" customFormat="false" ht="15" hidden="false" customHeight="false" outlineLevel="0" collapsed="false">
      <c r="A1695" s="49" t="n">
        <v>59</v>
      </c>
      <c r="B1695" s="49" t="s">
        <v>205</v>
      </c>
      <c r="C1695" s="49" t="n">
        <v>2010</v>
      </c>
      <c r="D1695" s="54" t="n">
        <v>418.75</v>
      </c>
      <c r="E1695" s="55" t="n">
        <v>335</v>
      </c>
    </row>
    <row r="1696" customFormat="false" ht="15" hidden="false" customHeight="false" outlineLevel="0" collapsed="false">
      <c r="A1696" s="49" t="n">
        <v>59</v>
      </c>
      <c r="B1696" s="49" t="s">
        <v>205</v>
      </c>
      <c r="C1696" s="49" t="n">
        <v>2011</v>
      </c>
      <c r="D1696" s="54" t="n">
        <v>690</v>
      </c>
      <c r="E1696" s="55" t="n">
        <v>552</v>
      </c>
    </row>
    <row r="1697" customFormat="false" ht="15" hidden="false" customHeight="false" outlineLevel="0" collapsed="false">
      <c r="A1697" s="49" t="n">
        <v>59</v>
      </c>
      <c r="B1697" s="49" t="s">
        <v>206</v>
      </c>
      <c r="C1697" s="49" t="n">
        <v>2010</v>
      </c>
      <c r="D1697" s="54" t="n">
        <v>225</v>
      </c>
      <c r="E1697" s="55" t="n">
        <v>180</v>
      </c>
    </row>
    <row r="1698" customFormat="false" ht="15" hidden="false" customHeight="false" outlineLevel="0" collapsed="false">
      <c r="A1698" s="49" t="n">
        <v>59</v>
      </c>
      <c r="B1698" s="49" t="s">
        <v>206</v>
      </c>
      <c r="C1698" s="49" t="n">
        <v>2011</v>
      </c>
      <c r="D1698" s="54" t="n">
        <v>405</v>
      </c>
      <c r="E1698" s="55" t="n">
        <v>324</v>
      </c>
    </row>
    <row r="1699" customFormat="false" ht="15" hidden="false" customHeight="false" outlineLevel="0" collapsed="false">
      <c r="A1699" s="49" t="n">
        <v>59</v>
      </c>
      <c r="B1699" s="49" t="s">
        <v>234</v>
      </c>
      <c r="C1699" s="49" t="n">
        <v>2011</v>
      </c>
      <c r="D1699" s="54" t="n">
        <v>75</v>
      </c>
      <c r="E1699" s="55" t="n">
        <v>60</v>
      </c>
    </row>
    <row r="1700" customFormat="false" ht="15" hidden="false" customHeight="false" outlineLevel="0" collapsed="false">
      <c r="A1700" s="49" t="n">
        <v>59</v>
      </c>
      <c r="B1700" s="49" t="s">
        <v>192</v>
      </c>
      <c r="C1700" s="49" t="n">
        <v>2010</v>
      </c>
      <c r="D1700" s="54" t="n">
        <v>15</v>
      </c>
      <c r="E1700" s="55" t="n">
        <v>12</v>
      </c>
    </row>
    <row r="1701" customFormat="false" ht="15" hidden="false" customHeight="false" outlineLevel="0" collapsed="false">
      <c r="A1701" s="49" t="n">
        <v>59</v>
      </c>
      <c r="B1701" s="49" t="s">
        <v>192</v>
      </c>
      <c r="C1701" s="49" t="n">
        <v>2011</v>
      </c>
      <c r="D1701" s="54" t="n">
        <v>15</v>
      </c>
      <c r="E1701" s="55" t="n">
        <v>12</v>
      </c>
    </row>
    <row r="1702" customFormat="false" ht="15" hidden="false" customHeight="false" outlineLevel="0" collapsed="false">
      <c r="A1702" s="49" t="n">
        <v>59</v>
      </c>
      <c r="B1702" s="49" t="s">
        <v>225</v>
      </c>
      <c r="C1702" s="49" t="n">
        <v>2010</v>
      </c>
      <c r="D1702" s="54" t="n">
        <v>60</v>
      </c>
      <c r="E1702" s="55" t="n">
        <v>48</v>
      </c>
    </row>
    <row r="1703" customFormat="false" ht="15" hidden="false" customHeight="false" outlineLevel="0" collapsed="false">
      <c r="A1703" s="49" t="n">
        <v>59</v>
      </c>
      <c r="B1703" s="49" t="s">
        <v>218</v>
      </c>
      <c r="C1703" s="49" t="n">
        <v>2010</v>
      </c>
      <c r="D1703" s="54" t="n">
        <v>105</v>
      </c>
      <c r="E1703" s="55" t="n">
        <v>84</v>
      </c>
    </row>
    <row r="1704" customFormat="false" ht="15" hidden="false" customHeight="false" outlineLevel="0" collapsed="false">
      <c r="A1704" s="49" t="n">
        <v>59</v>
      </c>
      <c r="B1704" s="49" t="s">
        <v>193</v>
      </c>
      <c r="C1704" s="49" t="n">
        <v>2011</v>
      </c>
      <c r="D1704" s="54" t="n">
        <v>45</v>
      </c>
      <c r="E1704" s="55" t="n">
        <v>36</v>
      </c>
    </row>
    <row r="1705" customFormat="false" ht="15" hidden="false" customHeight="false" outlineLevel="0" collapsed="false">
      <c r="A1705" s="49" t="n">
        <v>59</v>
      </c>
      <c r="B1705" s="49" t="s">
        <v>197</v>
      </c>
      <c r="C1705" s="49" t="n">
        <v>2010</v>
      </c>
      <c r="D1705" s="54" t="n">
        <v>30</v>
      </c>
      <c r="E1705" s="55" t="n">
        <v>24</v>
      </c>
    </row>
    <row r="1706" customFormat="false" ht="15" hidden="false" customHeight="false" outlineLevel="0" collapsed="false">
      <c r="A1706" s="49" t="n">
        <v>59</v>
      </c>
      <c r="B1706" s="49" t="s">
        <v>197</v>
      </c>
      <c r="C1706" s="49" t="n">
        <v>2011</v>
      </c>
      <c r="D1706" s="54" t="n">
        <v>75</v>
      </c>
      <c r="E1706" s="55" t="n">
        <v>60</v>
      </c>
    </row>
    <row r="1707" customFormat="false" ht="15" hidden="false" customHeight="false" outlineLevel="0" collapsed="false">
      <c r="A1707" s="49" t="n">
        <v>59</v>
      </c>
      <c r="B1707" s="49" t="s">
        <v>196</v>
      </c>
      <c r="C1707" s="49" t="n">
        <v>2010</v>
      </c>
      <c r="D1707" s="54" t="n">
        <v>105</v>
      </c>
      <c r="E1707" s="55" t="n">
        <v>84</v>
      </c>
    </row>
    <row r="1708" customFormat="false" ht="15" hidden="false" customHeight="false" outlineLevel="0" collapsed="false">
      <c r="A1708" s="49" t="n">
        <v>59</v>
      </c>
      <c r="B1708" s="49" t="s">
        <v>196</v>
      </c>
      <c r="C1708" s="49" t="n">
        <v>2011</v>
      </c>
      <c r="D1708" s="54" t="n">
        <v>90</v>
      </c>
      <c r="E1708" s="55" t="n">
        <v>72</v>
      </c>
    </row>
    <row r="1709" customFormat="false" ht="15" hidden="false" customHeight="false" outlineLevel="0" collapsed="false">
      <c r="A1709" s="49" t="n">
        <v>59</v>
      </c>
      <c r="B1709" s="49" t="s">
        <v>210</v>
      </c>
      <c r="C1709" s="49" t="n">
        <v>2010</v>
      </c>
      <c r="D1709" s="54" t="n">
        <v>981.6</v>
      </c>
      <c r="E1709" s="55" t="n">
        <v>840</v>
      </c>
    </row>
    <row r="1710" customFormat="false" ht="15" hidden="false" customHeight="false" outlineLevel="0" collapsed="false">
      <c r="A1710" s="49" t="n">
        <v>59</v>
      </c>
      <c r="B1710" s="49" t="s">
        <v>210</v>
      </c>
      <c r="C1710" s="49" t="n">
        <v>2011</v>
      </c>
      <c r="D1710" s="54" t="n">
        <v>300</v>
      </c>
      <c r="E1710" s="55" t="n">
        <v>240</v>
      </c>
    </row>
    <row r="1711" customFormat="false" ht="15" hidden="false" customHeight="false" outlineLevel="0" collapsed="false">
      <c r="A1711" s="49" t="n">
        <v>59</v>
      </c>
      <c r="B1711" s="49" t="s">
        <v>198</v>
      </c>
      <c r="C1711" s="49" t="n">
        <v>2010</v>
      </c>
      <c r="D1711" s="54" t="n">
        <v>45</v>
      </c>
      <c r="E1711" s="55" t="n">
        <v>36</v>
      </c>
    </row>
    <row r="1712" customFormat="false" ht="15" hidden="false" customHeight="false" outlineLevel="0" collapsed="false">
      <c r="A1712" s="49" t="n">
        <v>59</v>
      </c>
      <c r="B1712" s="49" t="s">
        <v>198</v>
      </c>
      <c r="C1712" s="49" t="n">
        <v>2011</v>
      </c>
      <c r="D1712" s="54" t="n">
        <v>47.5</v>
      </c>
      <c r="E1712" s="55" t="n">
        <v>38</v>
      </c>
    </row>
    <row r="1713" customFormat="false" ht="15" hidden="false" customHeight="false" outlineLevel="0" collapsed="false">
      <c r="A1713" s="49" t="n">
        <v>59</v>
      </c>
      <c r="B1713" s="49" t="s">
        <v>207</v>
      </c>
      <c r="C1713" s="49" t="n">
        <v>2011</v>
      </c>
      <c r="D1713" s="54" t="n">
        <v>0</v>
      </c>
      <c r="E1713" s="55" t="n">
        <v>0</v>
      </c>
    </row>
    <row r="1714" customFormat="false" ht="15" hidden="false" customHeight="false" outlineLevel="0" collapsed="false">
      <c r="A1714" s="49" t="n">
        <v>59</v>
      </c>
      <c r="B1714" s="49" t="s">
        <v>189</v>
      </c>
      <c r="C1714" s="49" t="n">
        <v>2009</v>
      </c>
      <c r="D1714" s="54" t="n">
        <v>1.25</v>
      </c>
      <c r="E1714" s="55" t="n">
        <v>1</v>
      </c>
    </row>
    <row r="1715" customFormat="false" ht="15" hidden="false" customHeight="false" outlineLevel="0" collapsed="false">
      <c r="A1715" s="49" t="n">
        <v>59</v>
      </c>
      <c r="B1715" s="49" t="s">
        <v>189</v>
      </c>
      <c r="C1715" s="49" t="n">
        <v>2010</v>
      </c>
      <c r="D1715" s="54" t="n">
        <v>15489.28</v>
      </c>
      <c r="E1715" s="55" t="n">
        <v>13702</v>
      </c>
    </row>
    <row r="1716" customFormat="false" ht="15" hidden="false" customHeight="false" outlineLevel="0" collapsed="false">
      <c r="A1716" s="49" t="n">
        <v>59</v>
      </c>
      <c r="B1716" s="49" t="s">
        <v>189</v>
      </c>
      <c r="C1716" s="49" t="n">
        <v>2011</v>
      </c>
      <c r="D1716" s="54" t="n">
        <v>19047.46</v>
      </c>
      <c r="E1716" s="55" t="n">
        <v>15647</v>
      </c>
    </row>
    <row r="1717" customFormat="false" ht="15" hidden="false" customHeight="false" outlineLevel="0" collapsed="false">
      <c r="A1717" s="49" t="n">
        <v>59</v>
      </c>
      <c r="B1717" s="49" t="s">
        <v>194</v>
      </c>
      <c r="C1717" s="49" t="n">
        <v>2011</v>
      </c>
      <c r="D1717" s="54" t="n">
        <v>15</v>
      </c>
      <c r="E1717" s="55" t="n">
        <v>12</v>
      </c>
    </row>
    <row r="1718" customFormat="false" ht="15" hidden="false" customHeight="false" outlineLevel="0" collapsed="false">
      <c r="A1718" s="49" t="n">
        <v>60</v>
      </c>
      <c r="B1718" s="49" t="s">
        <v>199</v>
      </c>
      <c r="C1718" s="49" t="n">
        <v>2011</v>
      </c>
      <c r="D1718" s="54" t="n">
        <v>15.9</v>
      </c>
      <c r="E1718" s="55" t="n">
        <v>2</v>
      </c>
    </row>
    <row r="1719" customFormat="false" ht="15" hidden="false" customHeight="false" outlineLevel="0" collapsed="false">
      <c r="A1719" s="49" t="n">
        <v>60</v>
      </c>
      <c r="B1719" s="49" t="s">
        <v>201</v>
      </c>
      <c r="C1719" s="49" t="n">
        <v>2011</v>
      </c>
      <c r="D1719" s="54" t="n">
        <v>84</v>
      </c>
      <c r="E1719" s="55" t="n">
        <v>12</v>
      </c>
    </row>
    <row r="1720" customFormat="false" ht="15" hidden="false" customHeight="false" outlineLevel="0" collapsed="false">
      <c r="A1720" s="49" t="n">
        <v>60</v>
      </c>
      <c r="B1720" s="49" t="s">
        <v>223</v>
      </c>
      <c r="C1720" s="49" t="n">
        <v>2010</v>
      </c>
      <c r="D1720" s="54" t="n">
        <v>15.9</v>
      </c>
      <c r="E1720" s="55" t="n">
        <v>2</v>
      </c>
    </row>
    <row r="1721" customFormat="false" ht="15" hidden="false" customHeight="false" outlineLevel="0" collapsed="false">
      <c r="A1721" s="49" t="n">
        <v>60</v>
      </c>
      <c r="B1721" s="49" t="s">
        <v>223</v>
      </c>
      <c r="C1721" s="49" t="n">
        <v>2011</v>
      </c>
      <c r="D1721" s="54" t="n">
        <v>64.2</v>
      </c>
      <c r="E1721" s="55" t="n">
        <v>8</v>
      </c>
    </row>
    <row r="1722" customFormat="false" ht="15" hidden="false" customHeight="false" outlineLevel="0" collapsed="false">
      <c r="A1722" s="49" t="n">
        <v>60</v>
      </c>
      <c r="B1722" s="49" t="s">
        <v>200</v>
      </c>
      <c r="C1722" s="49" t="n">
        <v>2011</v>
      </c>
      <c r="D1722" s="54" t="n">
        <v>23.85</v>
      </c>
      <c r="E1722" s="55" t="n">
        <v>3</v>
      </c>
    </row>
    <row r="1723" customFormat="false" ht="15" hidden="false" customHeight="false" outlineLevel="0" collapsed="false">
      <c r="A1723" s="49" t="n">
        <v>60</v>
      </c>
      <c r="B1723" s="49" t="s">
        <v>222</v>
      </c>
      <c r="C1723" s="49" t="n">
        <v>2009</v>
      </c>
      <c r="D1723" s="54" t="n">
        <v>27</v>
      </c>
      <c r="E1723" s="55" t="n">
        <v>4</v>
      </c>
    </row>
    <row r="1724" customFormat="false" ht="15" hidden="false" customHeight="false" outlineLevel="0" collapsed="false">
      <c r="A1724" s="49" t="n">
        <v>60</v>
      </c>
      <c r="B1724" s="49" t="s">
        <v>222</v>
      </c>
      <c r="C1724" s="49" t="n">
        <v>2010</v>
      </c>
      <c r="D1724" s="54" t="n">
        <v>308.96</v>
      </c>
      <c r="E1724" s="55" t="n">
        <v>44</v>
      </c>
    </row>
    <row r="1725" customFormat="false" ht="15" hidden="false" customHeight="false" outlineLevel="0" collapsed="false">
      <c r="A1725" s="49" t="n">
        <v>60</v>
      </c>
      <c r="B1725" s="49" t="s">
        <v>222</v>
      </c>
      <c r="C1725" s="49" t="n">
        <v>2011</v>
      </c>
      <c r="D1725" s="54" t="n">
        <v>63.6</v>
      </c>
      <c r="E1725" s="55" t="n">
        <v>8</v>
      </c>
    </row>
    <row r="1726" customFormat="false" ht="15" hidden="false" customHeight="false" outlineLevel="0" collapsed="false">
      <c r="A1726" s="49" t="n">
        <v>60</v>
      </c>
      <c r="B1726" s="49" t="s">
        <v>205</v>
      </c>
      <c r="C1726" s="49" t="n">
        <v>2011</v>
      </c>
      <c r="D1726" s="54" t="n">
        <v>16.5</v>
      </c>
      <c r="E1726" s="55" t="n">
        <v>2</v>
      </c>
    </row>
    <row r="1727" customFormat="false" ht="15" hidden="false" customHeight="false" outlineLevel="0" collapsed="false">
      <c r="A1727" s="49" t="n">
        <v>60</v>
      </c>
      <c r="B1727" s="49" t="s">
        <v>206</v>
      </c>
      <c r="C1727" s="49" t="n">
        <v>2010</v>
      </c>
      <c r="D1727" s="54" t="n">
        <v>314.56</v>
      </c>
      <c r="E1727" s="55" t="n">
        <v>44</v>
      </c>
    </row>
    <row r="1728" customFormat="false" ht="15" hidden="false" customHeight="false" outlineLevel="0" collapsed="false">
      <c r="A1728" s="49" t="n">
        <v>60</v>
      </c>
      <c r="B1728" s="49" t="s">
        <v>206</v>
      </c>
      <c r="C1728" s="49" t="n">
        <v>2011</v>
      </c>
      <c r="D1728" s="54" t="n">
        <v>330.6</v>
      </c>
      <c r="E1728" s="55" t="n">
        <v>42</v>
      </c>
    </row>
    <row r="1729" customFormat="false" ht="15" hidden="false" customHeight="false" outlineLevel="0" collapsed="false">
      <c r="A1729" s="49" t="n">
        <v>60</v>
      </c>
      <c r="B1729" s="49" t="s">
        <v>192</v>
      </c>
      <c r="C1729" s="49" t="n">
        <v>2011</v>
      </c>
      <c r="D1729" s="54" t="n">
        <v>33</v>
      </c>
      <c r="E1729" s="55" t="n">
        <v>4</v>
      </c>
    </row>
    <row r="1730" customFormat="false" ht="15" hidden="false" customHeight="false" outlineLevel="0" collapsed="false">
      <c r="A1730" s="49" t="n">
        <v>60</v>
      </c>
      <c r="B1730" s="49" t="s">
        <v>227</v>
      </c>
      <c r="C1730" s="49" t="n">
        <v>2010</v>
      </c>
      <c r="D1730" s="54" t="n">
        <v>13.5</v>
      </c>
      <c r="E1730" s="55" t="n">
        <v>2</v>
      </c>
    </row>
    <row r="1731" customFormat="false" ht="15" hidden="false" customHeight="false" outlineLevel="0" collapsed="false">
      <c r="A1731" s="49" t="n">
        <v>60</v>
      </c>
      <c r="B1731" s="49" t="s">
        <v>218</v>
      </c>
      <c r="C1731" s="49" t="n">
        <v>2011</v>
      </c>
      <c r="D1731" s="54" t="n">
        <v>15.9</v>
      </c>
      <c r="E1731" s="55" t="n">
        <v>2</v>
      </c>
    </row>
    <row r="1732" customFormat="false" ht="15" hidden="false" customHeight="false" outlineLevel="0" collapsed="false">
      <c r="A1732" s="49" t="n">
        <v>60</v>
      </c>
      <c r="B1732" s="49" t="s">
        <v>196</v>
      </c>
      <c r="C1732" s="49" t="n">
        <v>2011</v>
      </c>
      <c r="D1732" s="54" t="n">
        <v>16.5</v>
      </c>
      <c r="E1732" s="55" t="n">
        <v>2</v>
      </c>
    </row>
    <row r="1733" customFormat="false" ht="15" hidden="false" customHeight="false" outlineLevel="0" collapsed="false">
      <c r="A1733" s="49" t="n">
        <v>60</v>
      </c>
      <c r="B1733" s="49" t="s">
        <v>210</v>
      </c>
      <c r="C1733" s="49" t="n">
        <v>2010</v>
      </c>
      <c r="D1733" s="54" t="n">
        <v>14.98</v>
      </c>
      <c r="E1733" s="55" t="n">
        <v>2</v>
      </c>
    </row>
    <row r="1734" customFormat="false" ht="15" hidden="false" customHeight="false" outlineLevel="0" collapsed="false">
      <c r="A1734" s="49" t="n">
        <v>60</v>
      </c>
      <c r="B1734" s="49" t="s">
        <v>198</v>
      </c>
      <c r="C1734" s="49" t="n">
        <v>2011</v>
      </c>
      <c r="D1734" s="54" t="n">
        <v>79.5</v>
      </c>
      <c r="E1734" s="55" t="n">
        <v>10</v>
      </c>
    </row>
    <row r="1735" customFormat="false" ht="15" hidden="false" customHeight="false" outlineLevel="0" collapsed="false">
      <c r="A1735" s="49" t="n">
        <v>60</v>
      </c>
      <c r="B1735" s="49" t="s">
        <v>207</v>
      </c>
      <c r="C1735" s="49" t="n">
        <v>2011</v>
      </c>
      <c r="D1735" s="54" t="n">
        <v>0</v>
      </c>
      <c r="E1735" s="55" t="n">
        <v>0</v>
      </c>
    </row>
    <row r="1736" customFormat="false" ht="15" hidden="false" customHeight="false" outlineLevel="0" collapsed="false">
      <c r="A1736" s="49" t="n">
        <v>60</v>
      </c>
      <c r="B1736" s="49" t="s">
        <v>189</v>
      </c>
      <c r="C1736" s="49" t="n">
        <v>2009</v>
      </c>
      <c r="D1736" s="54" t="n">
        <v>2571.5</v>
      </c>
      <c r="E1736" s="55" t="n">
        <v>426</v>
      </c>
    </row>
    <row r="1737" customFormat="false" ht="15" hidden="false" customHeight="false" outlineLevel="0" collapsed="false">
      <c r="A1737" s="49" t="n">
        <v>60</v>
      </c>
      <c r="B1737" s="49" t="s">
        <v>189</v>
      </c>
      <c r="C1737" s="49" t="n">
        <v>2010</v>
      </c>
      <c r="D1737" s="54" t="n">
        <v>19050.34</v>
      </c>
      <c r="E1737" s="55" t="n">
        <v>2726</v>
      </c>
    </row>
    <row r="1738" customFormat="false" ht="15" hidden="false" customHeight="false" outlineLevel="0" collapsed="false">
      <c r="A1738" s="49" t="n">
        <v>60</v>
      </c>
      <c r="B1738" s="49" t="s">
        <v>189</v>
      </c>
      <c r="C1738" s="49" t="n">
        <v>2011</v>
      </c>
      <c r="D1738" s="54" t="n">
        <v>17984.87</v>
      </c>
      <c r="E1738" s="55" t="n">
        <v>2785</v>
      </c>
    </row>
    <row r="1739" customFormat="false" ht="15" hidden="false" customHeight="false" outlineLevel="0" collapsed="false">
      <c r="A1739" s="49" t="n">
        <v>61</v>
      </c>
      <c r="B1739" s="49" t="s">
        <v>203</v>
      </c>
      <c r="C1739" s="49" t="n">
        <v>2011</v>
      </c>
      <c r="D1739" s="54" t="n">
        <v>358</v>
      </c>
      <c r="E1739" s="55" t="n">
        <v>200</v>
      </c>
    </row>
    <row r="1740" customFormat="false" ht="15" hidden="false" customHeight="false" outlineLevel="0" collapsed="false">
      <c r="A1740" s="49" t="n">
        <v>61</v>
      </c>
      <c r="B1740" s="49" t="s">
        <v>201</v>
      </c>
      <c r="C1740" s="49" t="n">
        <v>2011</v>
      </c>
      <c r="D1740" s="54" t="n">
        <v>124.8</v>
      </c>
      <c r="E1740" s="55" t="n">
        <v>60</v>
      </c>
    </row>
    <row r="1741" customFormat="false" ht="15" hidden="false" customHeight="false" outlineLevel="0" collapsed="false">
      <c r="A1741" s="49" t="n">
        <v>61</v>
      </c>
      <c r="B1741" s="49" t="s">
        <v>223</v>
      </c>
      <c r="C1741" s="49" t="n">
        <v>2011</v>
      </c>
      <c r="D1741" s="54" t="n">
        <v>41.6</v>
      </c>
      <c r="E1741" s="55" t="n">
        <v>20</v>
      </c>
    </row>
    <row r="1742" customFormat="false" ht="15" hidden="false" customHeight="false" outlineLevel="0" collapsed="false">
      <c r="A1742" s="49" t="n">
        <v>61</v>
      </c>
      <c r="B1742" s="49" t="s">
        <v>222</v>
      </c>
      <c r="C1742" s="49" t="n">
        <v>2011</v>
      </c>
      <c r="D1742" s="54" t="n">
        <v>235.04</v>
      </c>
      <c r="E1742" s="55" t="n">
        <v>113</v>
      </c>
    </row>
    <row r="1743" customFormat="false" ht="15" hidden="false" customHeight="false" outlineLevel="0" collapsed="false">
      <c r="A1743" s="49" t="n">
        <v>61</v>
      </c>
      <c r="B1743" s="49" t="s">
        <v>191</v>
      </c>
      <c r="C1743" s="49" t="n">
        <v>2011</v>
      </c>
      <c r="D1743" s="54" t="n">
        <v>166.4</v>
      </c>
      <c r="E1743" s="55" t="n">
        <v>80</v>
      </c>
    </row>
    <row r="1744" customFormat="false" ht="15" hidden="false" customHeight="false" outlineLevel="0" collapsed="false">
      <c r="A1744" s="49" t="n">
        <v>61</v>
      </c>
      <c r="B1744" s="49" t="s">
        <v>205</v>
      </c>
      <c r="C1744" s="49" t="n">
        <v>2011</v>
      </c>
      <c r="D1744" s="54" t="n">
        <v>1491.96</v>
      </c>
      <c r="E1744" s="55" t="n">
        <v>787</v>
      </c>
    </row>
    <row r="1745" customFormat="false" ht="15" hidden="false" customHeight="false" outlineLevel="0" collapsed="false">
      <c r="A1745" s="49" t="n">
        <v>61</v>
      </c>
      <c r="B1745" s="49" t="s">
        <v>206</v>
      </c>
      <c r="C1745" s="49" t="n">
        <v>2011</v>
      </c>
      <c r="D1745" s="54" t="n">
        <v>518.7</v>
      </c>
      <c r="E1745" s="55" t="n">
        <v>250</v>
      </c>
    </row>
    <row r="1746" customFormat="false" ht="15" hidden="false" customHeight="false" outlineLevel="0" collapsed="false">
      <c r="A1746" s="49" t="n">
        <v>61</v>
      </c>
      <c r="B1746" s="49" t="s">
        <v>211</v>
      </c>
      <c r="C1746" s="49" t="n">
        <v>2011</v>
      </c>
      <c r="D1746" s="54" t="n">
        <v>20.8</v>
      </c>
      <c r="E1746" s="55" t="n">
        <v>10</v>
      </c>
    </row>
    <row r="1747" customFormat="false" ht="15" hidden="false" customHeight="false" outlineLevel="0" collapsed="false">
      <c r="A1747" s="49" t="n">
        <v>61</v>
      </c>
      <c r="B1747" s="49" t="s">
        <v>192</v>
      </c>
      <c r="C1747" s="49" t="n">
        <v>2011</v>
      </c>
      <c r="D1747" s="54" t="n">
        <v>20.8</v>
      </c>
      <c r="E1747" s="55" t="n">
        <v>10</v>
      </c>
    </row>
    <row r="1748" customFormat="false" ht="15" hidden="false" customHeight="false" outlineLevel="0" collapsed="false">
      <c r="A1748" s="49" t="n">
        <v>61</v>
      </c>
      <c r="B1748" s="49" t="s">
        <v>218</v>
      </c>
      <c r="C1748" s="49" t="n">
        <v>2011</v>
      </c>
      <c r="D1748" s="54" t="n">
        <v>1440.88</v>
      </c>
      <c r="E1748" s="55" t="n">
        <v>811</v>
      </c>
    </row>
    <row r="1749" customFormat="false" ht="15" hidden="false" customHeight="false" outlineLevel="0" collapsed="false">
      <c r="A1749" s="49" t="n">
        <v>61</v>
      </c>
      <c r="B1749" s="49" t="s">
        <v>197</v>
      </c>
      <c r="C1749" s="49" t="n">
        <v>2011</v>
      </c>
      <c r="D1749" s="54" t="n">
        <v>249.6</v>
      </c>
      <c r="E1749" s="55" t="n">
        <v>120</v>
      </c>
    </row>
    <row r="1750" customFormat="false" ht="15" hidden="false" customHeight="false" outlineLevel="0" collapsed="false">
      <c r="A1750" s="49" t="n">
        <v>61</v>
      </c>
      <c r="B1750" s="49" t="s">
        <v>204</v>
      </c>
      <c r="C1750" s="49" t="n">
        <v>2011</v>
      </c>
      <c r="D1750" s="54" t="n">
        <v>20.8</v>
      </c>
      <c r="E1750" s="55" t="n">
        <v>10</v>
      </c>
    </row>
    <row r="1751" customFormat="false" ht="15" hidden="false" customHeight="false" outlineLevel="0" collapsed="false">
      <c r="A1751" s="49" t="n">
        <v>61</v>
      </c>
      <c r="B1751" s="49" t="s">
        <v>196</v>
      </c>
      <c r="C1751" s="49" t="n">
        <v>2011</v>
      </c>
      <c r="D1751" s="54" t="n">
        <v>91.52</v>
      </c>
      <c r="E1751" s="55" t="n">
        <v>44</v>
      </c>
    </row>
    <row r="1752" customFormat="false" ht="15" hidden="false" customHeight="false" outlineLevel="0" collapsed="false">
      <c r="A1752" s="49" t="n">
        <v>61</v>
      </c>
      <c r="B1752" s="49" t="s">
        <v>198</v>
      </c>
      <c r="C1752" s="49" t="n">
        <v>2011</v>
      </c>
      <c r="D1752" s="54" t="n">
        <v>20.8</v>
      </c>
      <c r="E1752" s="55" t="n">
        <v>10</v>
      </c>
    </row>
    <row r="1753" customFormat="false" ht="15" hidden="false" customHeight="false" outlineLevel="0" collapsed="false">
      <c r="A1753" s="49" t="n">
        <v>61</v>
      </c>
      <c r="B1753" s="49" t="s">
        <v>189</v>
      </c>
      <c r="C1753" s="49" t="n">
        <v>2011</v>
      </c>
      <c r="D1753" s="54" t="n">
        <v>36152.24</v>
      </c>
      <c r="E1753" s="55" t="n">
        <v>17370</v>
      </c>
    </row>
    <row r="1754" customFormat="false" ht="15" hidden="false" customHeight="false" outlineLevel="0" collapsed="false">
      <c r="A1754" s="49" t="n">
        <v>62</v>
      </c>
      <c r="B1754" s="49" t="s">
        <v>216</v>
      </c>
      <c r="C1754" s="49" t="n">
        <v>2010</v>
      </c>
      <c r="D1754" s="54" t="n">
        <v>7.65</v>
      </c>
      <c r="E1754" s="55" t="n">
        <v>3</v>
      </c>
    </row>
    <row r="1755" customFormat="false" ht="15" hidden="false" customHeight="false" outlineLevel="0" collapsed="false">
      <c r="A1755" s="49" t="n">
        <v>62</v>
      </c>
      <c r="B1755" s="49" t="s">
        <v>223</v>
      </c>
      <c r="C1755" s="49" t="n">
        <v>2010</v>
      </c>
      <c r="D1755" s="54" t="n">
        <v>15.3</v>
      </c>
      <c r="E1755" s="55" t="n">
        <v>6</v>
      </c>
    </row>
    <row r="1756" customFormat="false" ht="15" hidden="false" customHeight="false" outlineLevel="0" collapsed="false">
      <c r="A1756" s="49" t="n">
        <v>62</v>
      </c>
      <c r="B1756" s="49" t="s">
        <v>200</v>
      </c>
      <c r="C1756" s="49" t="n">
        <v>2009</v>
      </c>
      <c r="D1756" s="54" t="n">
        <v>30.6</v>
      </c>
      <c r="E1756" s="55" t="n">
        <v>12</v>
      </c>
    </row>
    <row r="1757" customFormat="false" ht="15" hidden="false" customHeight="false" outlineLevel="0" collapsed="false">
      <c r="A1757" s="49" t="n">
        <v>62</v>
      </c>
      <c r="B1757" s="49" t="s">
        <v>200</v>
      </c>
      <c r="C1757" s="49" t="n">
        <v>2010</v>
      </c>
      <c r="D1757" s="54" t="n">
        <v>161.4</v>
      </c>
      <c r="E1757" s="55" t="n">
        <v>76</v>
      </c>
    </row>
    <row r="1758" customFormat="false" ht="15" hidden="false" customHeight="false" outlineLevel="0" collapsed="false">
      <c r="A1758" s="49" t="n">
        <v>62</v>
      </c>
      <c r="B1758" s="49" t="s">
        <v>222</v>
      </c>
      <c r="C1758" s="49" t="n">
        <v>2009</v>
      </c>
      <c r="D1758" s="54" t="n">
        <v>30.6</v>
      </c>
      <c r="E1758" s="55" t="n">
        <v>12</v>
      </c>
    </row>
    <row r="1759" customFormat="false" ht="15" hidden="false" customHeight="false" outlineLevel="0" collapsed="false">
      <c r="A1759" s="49" t="n">
        <v>62</v>
      </c>
      <c r="B1759" s="49" t="s">
        <v>222</v>
      </c>
      <c r="C1759" s="49" t="n">
        <v>2010</v>
      </c>
      <c r="D1759" s="54" t="n">
        <v>396</v>
      </c>
      <c r="E1759" s="55" t="n">
        <v>168</v>
      </c>
    </row>
    <row r="1760" customFormat="false" ht="15" hidden="false" customHeight="false" outlineLevel="0" collapsed="false">
      <c r="A1760" s="49" t="n">
        <v>62</v>
      </c>
      <c r="B1760" s="49" t="s">
        <v>222</v>
      </c>
      <c r="C1760" s="49" t="n">
        <v>2011</v>
      </c>
      <c r="D1760" s="54" t="n">
        <v>94.2</v>
      </c>
      <c r="E1760" s="55" t="n">
        <v>36</v>
      </c>
    </row>
    <row r="1761" customFormat="false" ht="15" hidden="false" customHeight="false" outlineLevel="0" collapsed="false">
      <c r="A1761" s="49" t="n">
        <v>62</v>
      </c>
      <c r="B1761" s="49" t="s">
        <v>191</v>
      </c>
      <c r="C1761" s="49" t="n">
        <v>2010</v>
      </c>
      <c r="D1761" s="54" t="n">
        <v>15.3</v>
      </c>
      <c r="E1761" s="55" t="n">
        <v>6</v>
      </c>
    </row>
    <row r="1762" customFormat="false" ht="15" hidden="false" customHeight="false" outlineLevel="0" collapsed="false">
      <c r="A1762" s="49" t="n">
        <v>62</v>
      </c>
      <c r="B1762" s="49" t="s">
        <v>191</v>
      </c>
      <c r="C1762" s="49" t="n">
        <v>2011</v>
      </c>
      <c r="D1762" s="54" t="n">
        <v>17.7</v>
      </c>
      <c r="E1762" s="55" t="n">
        <v>6</v>
      </c>
    </row>
    <row r="1763" customFormat="false" ht="15" hidden="false" customHeight="false" outlineLevel="0" collapsed="false">
      <c r="A1763" s="49" t="n">
        <v>62</v>
      </c>
      <c r="B1763" s="49" t="s">
        <v>205</v>
      </c>
      <c r="C1763" s="49" t="n">
        <v>2010</v>
      </c>
      <c r="D1763" s="54" t="n">
        <v>7.65</v>
      </c>
      <c r="E1763" s="55" t="n">
        <v>3</v>
      </c>
    </row>
    <row r="1764" customFormat="false" ht="15" hidden="false" customHeight="false" outlineLevel="0" collapsed="false">
      <c r="A1764" s="49" t="n">
        <v>62</v>
      </c>
      <c r="B1764" s="49" t="s">
        <v>205</v>
      </c>
      <c r="C1764" s="49" t="n">
        <v>2011</v>
      </c>
      <c r="D1764" s="54" t="n">
        <v>24.15</v>
      </c>
      <c r="E1764" s="55" t="n">
        <v>9</v>
      </c>
    </row>
    <row r="1765" customFormat="false" ht="15" hidden="false" customHeight="false" outlineLevel="0" collapsed="false">
      <c r="A1765" s="49" t="n">
        <v>62</v>
      </c>
      <c r="B1765" s="49" t="s">
        <v>206</v>
      </c>
      <c r="C1765" s="49" t="n">
        <v>2010</v>
      </c>
      <c r="D1765" s="54" t="n">
        <v>122.4</v>
      </c>
      <c r="E1765" s="55" t="n">
        <v>48</v>
      </c>
    </row>
    <row r="1766" customFormat="false" ht="15" hidden="false" customHeight="false" outlineLevel="0" collapsed="false">
      <c r="A1766" s="49" t="n">
        <v>62</v>
      </c>
      <c r="B1766" s="49" t="s">
        <v>206</v>
      </c>
      <c r="C1766" s="49" t="n">
        <v>2011</v>
      </c>
      <c r="D1766" s="54" t="n">
        <v>265.85</v>
      </c>
      <c r="E1766" s="55" t="n">
        <v>107</v>
      </c>
    </row>
    <row r="1767" customFormat="false" ht="15" hidden="false" customHeight="false" outlineLevel="0" collapsed="false">
      <c r="A1767" s="49" t="n">
        <v>62</v>
      </c>
      <c r="B1767" s="49" t="s">
        <v>211</v>
      </c>
      <c r="C1767" s="49" t="n">
        <v>2010</v>
      </c>
      <c r="D1767" s="54" t="n">
        <v>30.6</v>
      </c>
      <c r="E1767" s="55" t="n">
        <v>12</v>
      </c>
    </row>
    <row r="1768" customFormat="false" ht="15" hidden="false" customHeight="false" outlineLevel="0" collapsed="false">
      <c r="A1768" s="49" t="n">
        <v>62</v>
      </c>
      <c r="B1768" s="49" t="s">
        <v>219</v>
      </c>
      <c r="C1768" s="49" t="n">
        <v>2011</v>
      </c>
      <c r="D1768" s="54" t="n">
        <v>15.3</v>
      </c>
      <c r="E1768" s="55" t="n">
        <v>6</v>
      </c>
    </row>
    <row r="1769" customFormat="false" ht="15" hidden="false" customHeight="false" outlineLevel="0" collapsed="false">
      <c r="A1769" s="49" t="n">
        <v>62</v>
      </c>
      <c r="B1769" s="49" t="s">
        <v>193</v>
      </c>
      <c r="C1769" s="49" t="n">
        <v>2011</v>
      </c>
      <c r="D1769" s="54" t="n">
        <v>33</v>
      </c>
      <c r="E1769" s="55" t="n">
        <v>12</v>
      </c>
    </row>
    <row r="1770" customFormat="false" ht="15" hidden="false" customHeight="false" outlineLevel="0" collapsed="false">
      <c r="A1770" s="49" t="n">
        <v>62</v>
      </c>
      <c r="B1770" s="49" t="s">
        <v>197</v>
      </c>
      <c r="C1770" s="49" t="n">
        <v>2010</v>
      </c>
      <c r="D1770" s="54" t="n">
        <v>15.3</v>
      </c>
      <c r="E1770" s="55" t="n">
        <v>6</v>
      </c>
    </row>
    <row r="1771" customFormat="false" ht="15" hidden="false" customHeight="false" outlineLevel="0" collapsed="false">
      <c r="A1771" s="49" t="n">
        <v>62</v>
      </c>
      <c r="B1771" s="49" t="s">
        <v>196</v>
      </c>
      <c r="C1771" s="49" t="n">
        <v>2011</v>
      </c>
      <c r="D1771" s="54" t="n">
        <v>20.4</v>
      </c>
      <c r="E1771" s="55" t="n">
        <v>8</v>
      </c>
    </row>
    <row r="1772" customFormat="false" ht="15" hidden="false" customHeight="false" outlineLevel="0" collapsed="false">
      <c r="A1772" s="49" t="n">
        <v>62</v>
      </c>
      <c r="B1772" s="49" t="s">
        <v>189</v>
      </c>
      <c r="C1772" s="49" t="n">
        <v>2009</v>
      </c>
      <c r="D1772" s="54" t="n">
        <v>1993.65</v>
      </c>
      <c r="E1772" s="55" t="n">
        <v>823</v>
      </c>
    </row>
    <row r="1773" customFormat="false" ht="15" hidden="false" customHeight="false" outlineLevel="0" collapsed="false">
      <c r="A1773" s="49" t="n">
        <v>62</v>
      </c>
      <c r="B1773" s="49" t="s">
        <v>189</v>
      </c>
      <c r="C1773" s="49" t="n">
        <v>2010</v>
      </c>
      <c r="D1773" s="54" t="n">
        <v>16767.42</v>
      </c>
      <c r="E1773" s="55" t="n">
        <v>7053</v>
      </c>
    </row>
    <row r="1774" customFormat="false" ht="15" hidden="false" customHeight="false" outlineLevel="0" collapsed="false">
      <c r="A1774" s="49" t="n">
        <v>62</v>
      </c>
      <c r="B1774" s="49" t="s">
        <v>189</v>
      </c>
      <c r="C1774" s="49" t="n">
        <v>2011</v>
      </c>
      <c r="D1774" s="54" t="n">
        <v>20689.68</v>
      </c>
      <c r="E1774" s="55" t="n">
        <v>8036</v>
      </c>
    </row>
    <row r="1775" customFormat="false" ht="15" hidden="false" customHeight="false" outlineLevel="0" collapsed="false">
      <c r="A1775" s="49" t="n">
        <v>62</v>
      </c>
      <c r="B1775" s="49" t="s">
        <v>194</v>
      </c>
      <c r="C1775" s="49" t="n">
        <v>2011</v>
      </c>
      <c r="D1775" s="54" t="n">
        <v>15.3</v>
      </c>
      <c r="E1775" s="55" t="n">
        <v>6</v>
      </c>
    </row>
    <row r="1776" customFormat="false" ht="15" hidden="false" customHeight="false" outlineLevel="0" collapsed="false">
      <c r="A1776" s="49" t="n">
        <v>63</v>
      </c>
      <c r="B1776" s="49" t="s">
        <v>203</v>
      </c>
      <c r="C1776" s="49" t="n">
        <v>2009</v>
      </c>
      <c r="D1776" s="54" t="n">
        <v>16.5</v>
      </c>
      <c r="E1776" s="55" t="n">
        <v>10</v>
      </c>
    </row>
    <row r="1777" customFormat="false" ht="15" hidden="false" customHeight="false" outlineLevel="0" collapsed="false">
      <c r="A1777" s="49" t="n">
        <v>63</v>
      </c>
      <c r="B1777" s="49" t="s">
        <v>203</v>
      </c>
      <c r="C1777" s="49" t="n">
        <v>2010</v>
      </c>
      <c r="D1777" s="54" t="n">
        <v>49.5</v>
      </c>
      <c r="E1777" s="55" t="n">
        <v>30</v>
      </c>
    </row>
    <row r="1778" customFormat="false" ht="15" hidden="false" customHeight="false" outlineLevel="0" collapsed="false">
      <c r="A1778" s="49" t="n">
        <v>63</v>
      </c>
      <c r="B1778" s="49" t="s">
        <v>203</v>
      </c>
      <c r="C1778" s="49" t="n">
        <v>2011</v>
      </c>
      <c r="D1778" s="54" t="n">
        <v>82.5</v>
      </c>
      <c r="E1778" s="55" t="n">
        <v>50</v>
      </c>
    </row>
    <row r="1779" customFormat="false" ht="15" hidden="false" customHeight="false" outlineLevel="0" collapsed="false">
      <c r="A1779" s="49" t="n">
        <v>63</v>
      </c>
      <c r="B1779" s="49" t="s">
        <v>199</v>
      </c>
      <c r="C1779" s="49" t="n">
        <v>2010</v>
      </c>
      <c r="D1779" s="54" t="n">
        <v>33</v>
      </c>
      <c r="E1779" s="55" t="n">
        <v>20</v>
      </c>
    </row>
    <row r="1780" customFormat="false" ht="15" hidden="false" customHeight="false" outlineLevel="0" collapsed="false">
      <c r="A1780" s="49" t="n">
        <v>63</v>
      </c>
      <c r="B1780" s="49" t="s">
        <v>199</v>
      </c>
      <c r="C1780" s="49" t="n">
        <v>2011</v>
      </c>
      <c r="D1780" s="54" t="n">
        <v>33</v>
      </c>
      <c r="E1780" s="55" t="n">
        <v>20</v>
      </c>
    </row>
    <row r="1781" customFormat="false" ht="15" hidden="false" customHeight="false" outlineLevel="0" collapsed="false">
      <c r="A1781" s="49" t="n">
        <v>63</v>
      </c>
      <c r="B1781" s="49" t="s">
        <v>201</v>
      </c>
      <c r="C1781" s="49" t="n">
        <v>2010</v>
      </c>
      <c r="D1781" s="54" t="n">
        <v>99</v>
      </c>
      <c r="E1781" s="55" t="n">
        <v>60</v>
      </c>
    </row>
    <row r="1782" customFormat="false" ht="15" hidden="false" customHeight="false" outlineLevel="0" collapsed="false">
      <c r="A1782" s="49" t="n">
        <v>63</v>
      </c>
      <c r="B1782" s="49" t="s">
        <v>201</v>
      </c>
      <c r="C1782" s="49" t="n">
        <v>2011</v>
      </c>
      <c r="D1782" s="54" t="n">
        <v>66</v>
      </c>
      <c r="E1782" s="55" t="n">
        <v>40</v>
      </c>
    </row>
    <row r="1783" customFormat="false" ht="15" hidden="false" customHeight="false" outlineLevel="0" collapsed="false">
      <c r="A1783" s="49" t="n">
        <v>63</v>
      </c>
      <c r="B1783" s="49" t="s">
        <v>233</v>
      </c>
      <c r="C1783" s="49" t="n">
        <v>2010</v>
      </c>
      <c r="D1783" s="54" t="n">
        <v>16.5</v>
      </c>
      <c r="E1783" s="55" t="n">
        <v>10</v>
      </c>
    </row>
    <row r="1784" customFormat="false" ht="15" hidden="false" customHeight="false" outlineLevel="0" collapsed="false">
      <c r="A1784" s="49" t="n">
        <v>63</v>
      </c>
      <c r="B1784" s="49" t="s">
        <v>226</v>
      </c>
      <c r="C1784" s="49" t="n">
        <v>2011</v>
      </c>
      <c r="D1784" s="54" t="n">
        <v>16.5</v>
      </c>
      <c r="E1784" s="55" t="n">
        <v>10</v>
      </c>
    </row>
    <row r="1785" customFormat="false" ht="15" hidden="false" customHeight="false" outlineLevel="0" collapsed="false">
      <c r="A1785" s="49" t="n">
        <v>63</v>
      </c>
      <c r="B1785" s="49" t="s">
        <v>223</v>
      </c>
      <c r="C1785" s="49" t="n">
        <v>2010</v>
      </c>
      <c r="D1785" s="54" t="n">
        <v>49.5</v>
      </c>
      <c r="E1785" s="55" t="n">
        <v>30</v>
      </c>
    </row>
    <row r="1786" customFormat="false" ht="15" hidden="false" customHeight="false" outlineLevel="0" collapsed="false">
      <c r="A1786" s="49" t="n">
        <v>63</v>
      </c>
      <c r="B1786" s="49" t="s">
        <v>223</v>
      </c>
      <c r="C1786" s="49" t="n">
        <v>2011</v>
      </c>
      <c r="D1786" s="54" t="n">
        <v>33</v>
      </c>
      <c r="E1786" s="55" t="n">
        <v>20</v>
      </c>
    </row>
    <row r="1787" customFormat="false" ht="15" hidden="false" customHeight="false" outlineLevel="0" collapsed="false">
      <c r="A1787" s="49" t="n">
        <v>63</v>
      </c>
      <c r="B1787" s="49" t="s">
        <v>200</v>
      </c>
      <c r="C1787" s="49" t="n">
        <v>2009</v>
      </c>
      <c r="D1787" s="54" t="n">
        <v>16.5</v>
      </c>
      <c r="E1787" s="55" t="n">
        <v>10</v>
      </c>
    </row>
    <row r="1788" customFormat="false" ht="15" hidden="false" customHeight="false" outlineLevel="0" collapsed="false">
      <c r="A1788" s="49" t="n">
        <v>63</v>
      </c>
      <c r="B1788" s="49" t="s">
        <v>222</v>
      </c>
      <c r="C1788" s="49" t="n">
        <v>2009</v>
      </c>
      <c r="D1788" s="54" t="n">
        <v>145</v>
      </c>
      <c r="E1788" s="55" t="n">
        <v>100</v>
      </c>
    </row>
    <row r="1789" customFormat="false" ht="15" hidden="false" customHeight="false" outlineLevel="0" collapsed="false">
      <c r="A1789" s="49" t="n">
        <v>63</v>
      </c>
      <c r="B1789" s="49" t="s">
        <v>222</v>
      </c>
      <c r="C1789" s="49" t="n">
        <v>2010</v>
      </c>
      <c r="D1789" s="54" t="n">
        <v>1302</v>
      </c>
      <c r="E1789" s="55" t="n">
        <v>880</v>
      </c>
    </row>
    <row r="1790" customFormat="false" ht="15" hidden="false" customHeight="false" outlineLevel="0" collapsed="false">
      <c r="A1790" s="49" t="n">
        <v>63</v>
      </c>
      <c r="B1790" s="49" t="s">
        <v>222</v>
      </c>
      <c r="C1790" s="49" t="n">
        <v>2011</v>
      </c>
      <c r="D1790" s="54" t="n">
        <v>413.95</v>
      </c>
      <c r="E1790" s="55" t="n">
        <v>263</v>
      </c>
    </row>
    <row r="1791" customFormat="false" ht="15" hidden="false" customHeight="false" outlineLevel="0" collapsed="false">
      <c r="A1791" s="49" t="n">
        <v>63</v>
      </c>
      <c r="B1791" s="49" t="s">
        <v>205</v>
      </c>
      <c r="C1791" s="49" t="n">
        <v>2010</v>
      </c>
      <c r="D1791" s="54" t="n">
        <v>198</v>
      </c>
      <c r="E1791" s="55" t="n">
        <v>120</v>
      </c>
    </row>
    <row r="1792" customFormat="false" ht="15" hidden="false" customHeight="false" outlineLevel="0" collapsed="false">
      <c r="A1792" s="49" t="n">
        <v>63</v>
      </c>
      <c r="B1792" s="49" t="s">
        <v>205</v>
      </c>
      <c r="C1792" s="49" t="n">
        <v>2011</v>
      </c>
      <c r="D1792" s="54" t="n">
        <v>136.95</v>
      </c>
      <c r="E1792" s="55" t="n">
        <v>83</v>
      </c>
    </row>
    <row r="1793" customFormat="false" ht="15" hidden="false" customHeight="false" outlineLevel="0" collapsed="false">
      <c r="A1793" s="49" t="n">
        <v>63</v>
      </c>
      <c r="B1793" s="49" t="s">
        <v>206</v>
      </c>
      <c r="C1793" s="49" t="n">
        <v>2010</v>
      </c>
      <c r="D1793" s="54" t="n">
        <v>260.7</v>
      </c>
      <c r="E1793" s="55" t="n">
        <v>158</v>
      </c>
    </row>
    <row r="1794" customFormat="false" ht="15" hidden="false" customHeight="false" outlineLevel="0" collapsed="false">
      <c r="A1794" s="49" t="n">
        <v>63</v>
      </c>
      <c r="B1794" s="49" t="s">
        <v>206</v>
      </c>
      <c r="C1794" s="49" t="n">
        <v>2011</v>
      </c>
      <c r="D1794" s="54" t="n">
        <v>204.6</v>
      </c>
      <c r="E1794" s="55" t="n">
        <v>124</v>
      </c>
    </row>
    <row r="1795" customFormat="false" ht="15" hidden="false" customHeight="false" outlineLevel="0" collapsed="false">
      <c r="A1795" s="49" t="n">
        <v>63</v>
      </c>
      <c r="B1795" s="49" t="s">
        <v>209</v>
      </c>
      <c r="C1795" s="49" t="n">
        <v>2011</v>
      </c>
      <c r="D1795" s="54" t="n">
        <v>16.5</v>
      </c>
      <c r="E1795" s="55" t="n">
        <v>10</v>
      </c>
    </row>
    <row r="1796" customFormat="false" ht="15" hidden="false" customHeight="false" outlineLevel="0" collapsed="false">
      <c r="A1796" s="49" t="n">
        <v>63</v>
      </c>
      <c r="B1796" s="49" t="s">
        <v>234</v>
      </c>
      <c r="C1796" s="49" t="n">
        <v>2011</v>
      </c>
      <c r="D1796" s="54" t="n">
        <v>16.5</v>
      </c>
      <c r="E1796" s="55" t="n">
        <v>10</v>
      </c>
    </row>
    <row r="1797" customFormat="false" ht="15" hidden="false" customHeight="false" outlineLevel="0" collapsed="false">
      <c r="A1797" s="49" t="n">
        <v>63</v>
      </c>
      <c r="B1797" s="49" t="s">
        <v>192</v>
      </c>
      <c r="C1797" s="49" t="n">
        <v>2010</v>
      </c>
      <c r="D1797" s="54" t="n">
        <v>33</v>
      </c>
      <c r="E1797" s="55" t="n">
        <v>20</v>
      </c>
    </row>
    <row r="1798" customFormat="false" ht="15" hidden="false" customHeight="false" outlineLevel="0" collapsed="false">
      <c r="A1798" s="49" t="n">
        <v>63</v>
      </c>
      <c r="B1798" s="49" t="s">
        <v>192</v>
      </c>
      <c r="C1798" s="49" t="n">
        <v>2011</v>
      </c>
      <c r="D1798" s="54" t="n">
        <v>115.5</v>
      </c>
      <c r="E1798" s="55" t="n">
        <v>70</v>
      </c>
    </row>
    <row r="1799" customFormat="false" ht="15" hidden="false" customHeight="false" outlineLevel="0" collapsed="false">
      <c r="A1799" s="49" t="n">
        <v>63</v>
      </c>
      <c r="B1799" s="49" t="s">
        <v>217</v>
      </c>
      <c r="C1799" s="49" t="n">
        <v>2010</v>
      </c>
      <c r="D1799" s="54" t="n">
        <v>145</v>
      </c>
      <c r="E1799" s="55" t="n">
        <v>100</v>
      </c>
    </row>
    <row r="1800" customFormat="false" ht="15" hidden="false" customHeight="false" outlineLevel="0" collapsed="false">
      <c r="A1800" s="49" t="n">
        <v>63</v>
      </c>
      <c r="B1800" s="49" t="s">
        <v>217</v>
      </c>
      <c r="C1800" s="49" t="n">
        <v>2011</v>
      </c>
      <c r="D1800" s="54" t="n">
        <v>82.5</v>
      </c>
      <c r="E1800" s="55" t="n">
        <v>50</v>
      </c>
    </row>
    <row r="1801" customFormat="false" ht="15" hidden="false" customHeight="false" outlineLevel="0" collapsed="false">
      <c r="A1801" s="49" t="n">
        <v>63</v>
      </c>
      <c r="B1801" s="49" t="s">
        <v>218</v>
      </c>
      <c r="C1801" s="49" t="n">
        <v>2010</v>
      </c>
      <c r="D1801" s="54" t="n">
        <v>794.5</v>
      </c>
      <c r="E1801" s="55" t="n">
        <v>530</v>
      </c>
    </row>
    <row r="1802" customFormat="false" ht="15" hidden="false" customHeight="false" outlineLevel="0" collapsed="false">
      <c r="A1802" s="49" t="n">
        <v>63</v>
      </c>
      <c r="B1802" s="49" t="s">
        <v>218</v>
      </c>
      <c r="C1802" s="49" t="n">
        <v>2011</v>
      </c>
      <c r="D1802" s="54" t="n">
        <v>870</v>
      </c>
      <c r="E1802" s="55" t="n">
        <v>600</v>
      </c>
    </row>
    <row r="1803" customFormat="false" ht="15" hidden="false" customHeight="false" outlineLevel="0" collapsed="false">
      <c r="A1803" s="49" t="n">
        <v>63</v>
      </c>
      <c r="B1803" s="49" t="s">
        <v>197</v>
      </c>
      <c r="C1803" s="49" t="n">
        <v>2009</v>
      </c>
      <c r="D1803" s="54" t="n">
        <v>66</v>
      </c>
      <c r="E1803" s="55" t="n">
        <v>40</v>
      </c>
    </row>
    <row r="1804" customFormat="false" ht="15" hidden="false" customHeight="false" outlineLevel="0" collapsed="false">
      <c r="A1804" s="49" t="n">
        <v>63</v>
      </c>
      <c r="B1804" s="49" t="s">
        <v>197</v>
      </c>
      <c r="C1804" s="49" t="n">
        <v>2010</v>
      </c>
      <c r="D1804" s="54" t="n">
        <v>221.1</v>
      </c>
      <c r="E1804" s="55" t="n">
        <v>134</v>
      </c>
    </row>
    <row r="1805" customFormat="false" ht="15" hidden="false" customHeight="false" outlineLevel="0" collapsed="false">
      <c r="A1805" s="49" t="n">
        <v>63</v>
      </c>
      <c r="B1805" s="49" t="s">
        <v>197</v>
      </c>
      <c r="C1805" s="49" t="n">
        <v>2011</v>
      </c>
      <c r="D1805" s="54" t="n">
        <v>226.05</v>
      </c>
      <c r="E1805" s="55" t="n">
        <v>137</v>
      </c>
    </row>
    <row r="1806" customFormat="false" ht="15" hidden="false" customHeight="false" outlineLevel="0" collapsed="false">
      <c r="A1806" s="49" t="n">
        <v>63</v>
      </c>
      <c r="B1806" s="49" t="s">
        <v>204</v>
      </c>
      <c r="C1806" s="49" t="n">
        <v>2010</v>
      </c>
      <c r="D1806" s="54" t="n">
        <v>99</v>
      </c>
      <c r="E1806" s="55" t="n">
        <v>60</v>
      </c>
    </row>
    <row r="1807" customFormat="false" ht="15" hidden="false" customHeight="false" outlineLevel="0" collapsed="false">
      <c r="A1807" s="49" t="n">
        <v>63</v>
      </c>
      <c r="B1807" s="49" t="s">
        <v>196</v>
      </c>
      <c r="C1807" s="49" t="n">
        <v>2009</v>
      </c>
      <c r="D1807" s="54" t="n">
        <v>33</v>
      </c>
      <c r="E1807" s="55" t="n">
        <v>20</v>
      </c>
    </row>
    <row r="1808" customFormat="false" ht="15" hidden="false" customHeight="false" outlineLevel="0" collapsed="false">
      <c r="A1808" s="49" t="n">
        <v>63</v>
      </c>
      <c r="B1808" s="49" t="s">
        <v>196</v>
      </c>
      <c r="C1808" s="49" t="n">
        <v>2010</v>
      </c>
      <c r="D1808" s="54" t="n">
        <v>204.4</v>
      </c>
      <c r="E1808" s="55" t="n">
        <v>136</v>
      </c>
    </row>
    <row r="1809" customFormat="false" ht="15" hidden="false" customHeight="false" outlineLevel="0" collapsed="false">
      <c r="A1809" s="49" t="n">
        <v>63</v>
      </c>
      <c r="B1809" s="49" t="s">
        <v>196</v>
      </c>
      <c r="C1809" s="49" t="n">
        <v>2011</v>
      </c>
      <c r="D1809" s="54" t="n">
        <v>665.7</v>
      </c>
      <c r="E1809" s="55" t="n">
        <v>458</v>
      </c>
    </row>
    <row r="1810" customFormat="false" ht="15" hidden="false" customHeight="false" outlineLevel="0" collapsed="false">
      <c r="A1810" s="49" t="n">
        <v>63</v>
      </c>
      <c r="B1810" s="49" t="s">
        <v>210</v>
      </c>
      <c r="C1810" s="49" t="n">
        <v>2011</v>
      </c>
      <c r="D1810" s="54" t="n">
        <v>16.5</v>
      </c>
      <c r="E1810" s="55" t="n">
        <v>10</v>
      </c>
    </row>
    <row r="1811" customFormat="false" ht="15" hidden="false" customHeight="false" outlineLevel="0" collapsed="false">
      <c r="A1811" s="49" t="n">
        <v>63</v>
      </c>
      <c r="B1811" s="49" t="s">
        <v>198</v>
      </c>
      <c r="C1811" s="49" t="n">
        <v>2010</v>
      </c>
      <c r="D1811" s="54" t="n">
        <v>49.5</v>
      </c>
      <c r="E1811" s="55" t="n">
        <v>30</v>
      </c>
    </row>
    <row r="1812" customFormat="false" ht="15" hidden="false" customHeight="false" outlineLevel="0" collapsed="false">
      <c r="A1812" s="49" t="n">
        <v>63</v>
      </c>
      <c r="B1812" s="49" t="s">
        <v>198</v>
      </c>
      <c r="C1812" s="49" t="n">
        <v>2011</v>
      </c>
      <c r="D1812" s="54" t="n">
        <v>165</v>
      </c>
      <c r="E1812" s="55" t="n">
        <v>100</v>
      </c>
    </row>
    <row r="1813" customFormat="false" ht="15" hidden="false" customHeight="false" outlineLevel="0" collapsed="false">
      <c r="A1813" s="49" t="n">
        <v>63</v>
      </c>
      <c r="B1813" s="49" t="s">
        <v>214</v>
      </c>
      <c r="C1813" s="49" t="n">
        <v>2010</v>
      </c>
      <c r="D1813" s="54" t="n">
        <v>16.5</v>
      </c>
      <c r="E1813" s="55" t="n">
        <v>10</v>
      </c>
    </row>
    <row r="1814" customFormat="false" ht="15" hidden="false" customHeight="false" outlineLevel="0" collapsed="false">
      <c r="A1814" s="49" t="n">
        <v>63</v>
      </c>
      <c r="B1814" s="49" t="s">
        <v>189</v>
      </c>
      <c r="C1814" s="49" t="n">
        <v>2009</v>
      </c>
      <c r="D1814" s="54" t="n">
        <v>534.75</v>
      </c>
      <c r="E1814" s="55" t="n">
        <v>300</v>
      </c>
    </row>
    <row r="1815" customFormat="false" ht="15" hidden="false" customHeight="false" outlineLevel="0" collapsed="false">
      <c r="A1815" s="49" t="n">
        <v>63</v>
      </c>
      <c r="B1815" s="49" t="s">
        <v>189</v>
      </c>
      <c r="C1815" s="49" t="n">
        <v>2010</v>
      </c>
      <c r="D1815" s="54" t="n">
        <v>15751.98</v>
      </c>
      <c r="E1815" s="55" t="n">
        <v>9576</v>
      </c>
    </row>
    <row r="1816" customFormat="false" ht="15" hidden="false" customHeight="false" outlineLevel="0" collapsed="false">
      <c r="A1816" s="49" t="n">
        <v>63</v>
      </c>
      <c r="B1816" s="49" t="s">
        <v>189</v>
      </c>
      <c r="C1816" s="49" t="n">
        <v>2011</v>
      </c>
      <c r="D1816" s="54" t="n">
        <v>17290.02</v>
      </c>
      <c r="E1816" s="55" t="n">
        <v>9013</v>
      </c>
    </row>
    <row r="1817" customFormat="false" ht="15" hidden="false" customHeight="false" outlineLevel="0" collapsed="false">
      <c r="A1817" s="49" t="n">
        <v>63</v>
      </c>
      <c r="B1817" s="49" t="s">
        <v>194</v>
      </c>
      <c r="C1817" s="49" t="n">
        <v>2010</v>
      </c>
      <c r="D1817" s="54" t="n">
        <v>6.6</v>
      </c>
      <c r="E1817" s="55" t="n">
        <v>4</v>
      </c>
    </row>
    <row r="1818" customFormat="false" ht="15" hidden="false" customHeight="false" outlineLevel="0" collapsed="false">
      <c r="A1818" s="49" t="n">
        <v>64</v>
      </c>
      <c r="B1818" s="49" t="s">
        <v>203</v>
      </c>
      <c r="C1818" s="49" t="n">
        <v>2010</v>
      </c>
      <c r="D1818" s="54" t="n">
        <v>39</v>
      </c>
      <c r="E1818" s="55" t="n">
        <v>20</v>
      </c>
    </row>
    <row r="1819" customFormat="false" ht="15" hidden="false" customHeight="false" outlineLevel="0" collapsed="false">
      <c r="A1819" s="49" t="n">
        <v>64</v>
      </c>
      <c r="B1819" s="49" t="s">
        <v>203</v>
      </c>
      <c r="C1819" s="49" t="n">
        <v>2011</v>
      </c>
      <c r="D1819" s="54" t="n">
        <v>19.5</v>
      </c>
      <c r="E1819" s="55" t="n">
        <v>10</v>
      </c>
    </row>
    <row r="1820" customFormat="false" ht="15" hidden="false" customHeight="false" outlineLevel="0" collapsed="false">
      <c r="A1820" s="49" t="n">
        <v>64</v>
      </c>
      <c r="B1820" s="49" t="s">
        <v>199</v>
      </c>
      <c r="C1820" s="49" t="n">
        <v>2011</v>
      </c>
      <c r="D1820" s="54" t="n">
        <v>40.3</v>
      </c>
      <c r="E1820" s="55" t="n">
        <v>20</v>
      </c>
    </row>
    <row r="1821" customFormat="false" ht="15" hidden="false" customHeight="false" outlineLevel="0" collapsed="false">
      <c r="A1821" s="49" t="n">
        <v>64</v>
      </c>
      <c r="B1821" s="49" t="s">
        <v>201</v>
      </c>
      <c r="C1821" s="49" t="n">
        <v>2010</v>
      </c>
      <c r="D1821" s="54" t="n">
        <v>58.5</v>
      </c>
      <c r="E1821" s="55" t="n">
        <v>30</v>
      </c>
    </row>
    <row r="1822" customFormat="false" ht="15" hidden="false" customHeight="false" outlineLevel="0" collapsed="false">
      <c r="A1822" s="49" t="n">
        <v>64</v>
      </c>
      <c r="B1822" s="49" t="s">
        <v>201</v>
      </c>
      <c r="C1822" s="49" t="n">
        <v>2011</v>
      </c>
      <c r="D1822" s="54" t="n">
        <v>40.3</v>
      </c>
      <c r="E1822" s="55" t="n">
        <v>20</v>
      </c>
    </row>
    <row r="1823" customFormat="false" ht="15" hidden="false" customHeight="false" outlineLevel="0" collapsed="false">
      <c r="A1823" s="49" t="n">
        <v>64</v>
      </c>
      <c r="B1823" s="49" t="s">
        <v>223</v>
      </c>
      <c r="C1823" s="49" t="n">
        <v>2011</v>
      </c>
      <c r="D1823" s="54" t="n">
        <v>20.8</v>
      </c>
      <c r="E1823" s="55" t="n">
        <v>10</v>
      </c>
    </row>
    <row r="1824" customFormat="false" ht="15" hidden="false" customHeight="false" outlineLevel="0" collapsed="false">
      <c r="A1824" s="49" t="n">
        <v>64</v>
      </c>
      <c r="B1824" s="49" t="s">
        <v>202</v>
      </c>
      <c r="C1824" s="49" t="n">
        <v>2010</v>
      </c>
      <c r="D1824" s="54" t="n">
        <v>78</v>
      </c>
      <c r="E1824" s="55" t="n">
        <v>40</v>
      </c>
    </row>
    <row r="1825" customFormat="false" ht="15" hidden="false" customHeight="false" outlineLevel="0" collapsed="false">
      <c r="A1825" s="49" t="n">
        <v>64</v>
      </c>
      <c r="B1825" s="49" t="s">
        <v>202</v>
      </c>
      <c r="C1825" s="49" t="n">
        <v>2011</v>
      </c>
      <c r="D1825" s="54" t="n">
        <v>218</v>
      </c>
      <c r="E1825" s="55" t="n">
        <v>120</v>
      </c>
    </row>
    <row r="1826" customFormat="false" ht="15" hidden="false" customHeight="false" outlineLevel="0" collapsed="false">
      <c r="A1826" s="49" t="n">
        <v>64</v>
      </c>
      <c r="B1826" s="49" t="s">
        <v>222</v>
      </c>
      <c r="C1826" s="49" t="n">
        <v>2010</v>
      </c>
      <c r="D1826" s="54" t="n">
        <v>58.5</v>
      </c>
      <c r="E1826" s="55" t="n">
        <v>30</v>
      </c>
    </row>
    <row r="1827" customFormat="false" ht="15" hidden="false" customHeight="false" outlineLevel="0" collapsed="false">
      <c r="A1827" s="49" t="n">
        <v>64</v>
      </c>
      <c r="B1827" s="49" t="s">
        <v>222</v>
      </c>
      <c r="C1827" s="49" t="n">
        <v>2011</v>
      </c>
      <c r="D1827" s="54" t="n">
        <v>80.6</v>
      </c>
      <c r="E1827" s="55" t="n">
        <v>40</v>
      </c>
    </row>
    <row r="1828" customFormat="false" ht="15" hidden="false" customHeight="false" outlineLevel="0" collapsed="false">
      <c r="A1828" s="49" t="n">
        <v>64</v>
      </c>
      <c r="B1828" s="49" t="s">
        <v>191</v>
      </c>
      <c r="C1828" s="49" t="n">
        <v>2011</v>
      </c>
      <c r="D1828" s="54" t="n">
        <v>41.6</v>
      </c>
      <c r="E1828" s="55" t="n">
        <v>20</v>
      </c>
    </row>
    <row r="1829" customFormat="false" ht="15" hidden="false" customHeight="false" outlineLevel="0" collapsed="false">
      <c r="A1829" s="49" t="n">
        <v>64</v>
      </c>
      <c r="B1829" s="49" t="s">
        <v>205</v>
      </c>
      <c r="C1829" s="49" t="n">
        <v>2010</v>
      </c>
      <c r="D1829" s="54" t="n">
        <v>122.85</v>
      </c>
      <c r="E1829" s="55" t="n">
        <v>63</v>
      </c>
    </row>
    <row r="1830" customFormat="false" ht="15" hidden="false" customHeight="false" outlineLevel="0" collapsed="false">
      <c r="A1830" s="49" t="n">
        <v>64</v>
      </c>
      <c r="B1830" s="49" t="s">
        <v>205</v>
      </c>
      <c r="C1830" s="49" t="n">
        <v>2011</v>
      </c>
      <c r="D1830" s="54" t="n">
        <v>10.14</v>
      </c>
      <c r="E1830" s="55" t="n">
        <v>5</v>
      </c>
    </row>
    <row r="1831" customFormat="false" ht="15" hidden="false" customHeight="false" outlineLevel="0" collapsed="false">
      <c r="A1831" s="49" t="n">
        <v>64</v>
      </c>
      <c r="B1831" s="49" t="s">
        <v>206</v>
      </c>
      <c r="C1831" s="49" t="n">
        <v>2009</v>
      </c>
      <c r="D1831" s="54" t="n">
        <v>19.5</v>
      </c>
      <c r="E1831" s="55" t="n">
        <v>10</v>
      </c>
    </row>
    <row r="1832" customFormat="false" ht="15" hidden="false" customHeight="false" outlineLevel="0" collapsed="false">
      <c r="A1832" s="49" t="n">
        <v>64</v>
      </c>
      <c r="B1832" s="49" t="s">
        <v>206</v>
      </c>
      <c r="C1832" s="49" t="n">
        <v>2010</v>
      </c>
      <c r="D1832" s="54" t="n">
        <v>253.5</v>
      </c>
      <c r="E1832" s="55" t="n">
        <v>130</v>
      </c>
    </row>
    <row r="1833" customFormat="false" ht="15" hidden="false" customHeight="false" outlineLevel="0" collapsed="false">
      <c r="A1833" s="49" t="n">
        <v>64</v>
      </c>
      <c r="B1833" s="49" t="s">
        <v>206</v>
      </c>
      <c r="C1833" s="49" t="n">
        <v>2011</v>
      </c>
      <c r="D1833" s="54" t="n">
        <v>231.14</v>
      </c>
      <c r="E1833" s="55" t="n">
        <v>113</v>
      </c>
    </row>
    <row r="1834" customFormat="false" ht="15" hidden="false" customHeight="false" outlineLevel="0" collapsed="false">
      <c r="A1834" s="49" t="n">
        <v>64</v>
      </c>
      <c r="B1834" s="49" t="s">
        <v>192</v>
      </c>
      <c r="C1834" s="49" t="n">
        <v>2010</v>
      </c>
      <c r="D1834" s="54" t="n">
        <v>19.5</v>
      </c>
      <c r="E1834" s="55" t="n">
        <v>10</v>
      </c>
    </row>
    <row r="1835" customFormat="false" ht="15" hidden="false" customHeight="false" outlineLevel="0" collapsed="false">
      <c r="A1835" s="49" t="n">
        <v>64</v>
      </c>
      <c r="B1835" s="49" t="s">
        <v>192</v>
      </c>
      <c r="C1835" s="49" t="n">
        <v>2011</v>
      </c>
      <c r="D1835" s="54" t="n">
        <v>19.5</v>
      </c>
      <c r="E1835" s="55" t="n">
        <v>10</v>
      </c>
    </row>
    <row r="1836" customFormat="false" ht="15" hidden="false" customHeight="false" outlineLevel="0" collapsed="false">
      <c r="A1836" s="49" t="n">
        <v>64</v>
      </c>
      <c r="B1836" s="49" t="s">
        <v>218</v>
      </c>
      <c r="C1836" s="49" t="n">
        <v>2009</v>
      </c>
      <c r="D1836" s="54" t="n">
        <v>1.95</v>
      </c>
      <c r="E1836" s="55" t="n">
        <v>1</v>
      </c>
    </row>
    <row r="1837" customFormat="false" ht="15" hidden="false" customHeight="false" outlineLevel="0" collapsed="false">
      <c r="A1837" s="49" t="n">
        <v>64</v>
      </c>
      <c r="B1837" s="49" t="s">
        <v>218</v>
      </c>
      <c r="C1837" s="49" t="n">
        <v>2010</v>
      </c>
      <c r="D1837" s="54" t="n">
        <v>495</v>
      </c>
      <c r="E1837" s="55" t="n">
        <v>300</v>
      </c>
    </row>
    <row r="1838" customFormat="false" ht="15" hidden="false" customHeight="false" outlineLevel="0" collapsed="false">
      <c r="A1838" s="49" t="n">
        <v>64</v>
      </c>
      <c r="B1838" s="49" t="s">
        <v>218</v>
      </c>
      <c r="C1838" s="49" t="n">
        <v>2011</v>
      </c>
      <c r="D1838" s="54" t="n">
        <v>1245.8</v>
      </c>
      <c r="E1838" s="55" t="n">
        <v>710</v>
      </c>
    </row>
    <row r="1839" customFormat="false" ht="15" hidden="false" customHeight="false" outlineLevel="0" collapsed="false">
      <c r="A1839" s="49" t="n">
        <v>64</v>
      </c>
      <c r="B1839" s="49" t="s">
        <v>197</v>
      </c>
      <c r="C1839" s="49" t="n">
        <v>2011</v>
      </c>
      <c r="D1839" s="54" t="n">
        <v>41.6</v>
      </c>
      <c r="E1839" s="55" t="n">
        <v>20</v>
      </c>
    </row>
    <row r="1840" customFormat="false" ht="15" hidden="false" customHeight="false" outlineLevel="0" collapsed="false">
      <c r="A1840" s="49" t="n">
        <v>64</v>
      </c>
      <c r="B1840" s="49" t="s">
        <v>196</v>
      </c>
      <c r="C1840" s="49" t="n">
        <v>2011</v>
      </c>
      <c r="D1840" s="54" t="n">
        <v>2.08</v>
      </c>
      <c r="E1840" s="55" t="n">
        <v>1</v>
      </c>
    </row>
    <row r="1841" customFormat="false" ht="15" hidden="false" customHeight="false" outlineLevel="0" collapsed="false">
      <c r="A1841" s="49" t="n">
        <v>64</v>
      </c>
      <c r="B1841" s="49" t="s">
        <v>210</v>
      </c>
      <c r="C1841" s="49" t="n">
        <v>2011</v>
      </c>
      <c r="D1841" s="54" t="n">
        <v>20.8</v>
      </c>
      <c r="E1841" s="55" t="n">
        <v>10</v>
      </c>
    </row>
    <row r="1842" customFormat="false" ht="15" hidden="false" customHeight="false" outlineLevel="0" collapsed="false">
      <c r="A1842" s="49" t="n">
        <v>64</v>
      </c>
      <c r="B1842" s="49" t="s">
        <v>198</v>
      </c>
      <c r="C1842" s="49" t="n">
        <v>2010</v>
      </c>
      <c r="D1842" s="54" t="n">
        <v>39</v>
      </c>
      <c r="E1842" s="55" t="n">
        <v>20</v>
      </c>
    </row>
    <row r="1843" customFormat="false" ht="15" hidden="false" customHeight="false" outlineLevel="0" collapsed="false">
      <c r="A1843" s="49" t="n">
        <v>64</v>
      </c>
      <c r="B1843" s="49" t="s">
        <v>198</v>
      </c>
      <c r="C1843" s="49" t="n">
        <v>2011</v>
      </c>
      <c r="D1843" s="54" t="n">
        <v>20.8</v>
      </c>
      <c r="E1843" s="55" t="n">
        <v>10</v>
      </c>
    </row>
    <row r="1844" customFormat="false" ht="15" hidden="false" customHeight="false" outlineLevel="0" collapsed="false">
      <c r="A1844" s="49" t="n">
        <v>64</v>
      </c>
      <c r="B1844" s="49" t="s">
        <v>189</v>
      </c>
      <c r="C1844" s="49" t="n">
        <v>2009</v>
      </c>
      <c r="D1844" s="54" t="n">
        <v>995.5</v>
      </c>
      <c r="E1844" s="55" t="n">
        <v>522</v>
      </c>
    </row>
    <row r="1845" customFormat="false" ht="15" hidden="false" customHeight="false" outlineLevel="0" collapsed="false">
      <c r="A1845" s="49" t="n">
        <v>64</v>
      </c>
      <c r="B1845" s="49" t="s">
        <v>189</v>
      </c>
      <c r="C1845" s="49" t="n">
        <v>2010</v>
      </c>
      <c r="D1845" s="54" t="n">
        <v>16431.65</v>
      </c>
      <c r="E1845" s="55" t="n">
        <v>8695</v>
      </c>
    </row>
    <row r="1846" customFormat="false" ht="15" hidden="false" customHeight="false" outlineLevel="0" collapsed="false">
      <c r="A1846" s="49" t="n">
        <v>64</v>
      </c>
      <c r="B1846" s="49" t="s">
        <v>189</v>
      </c>
      <c r="C1846" s="49" t="n">
        <v>2011</v>
      </c>
      <c r="D1846" s="54" t="n">
        <v>19552.66</v>
      </c>
      <c r="E1846" s="55" t="n">
        <v>9572</v>
      </c>
    </row>
    <row r="1847" customFormat="false" ht="15" hidden="false" customHeight="false" outlineLevel="0" collapsed="false">
      <c r="A1847" s="49" t="n">
        <v>65</v>
      </c>
      <c r="B1847" s="49" t="s">
        <v>199</v>
      </c>
      <c r="C1847" s="49" t="n">
        <v>2010</v>
      </c>
      <c r="D1847" s="54" t="n">
        <v>75.6</v>
      </c>
      <c r="E1847" s="55" t="n">
        <v>36</v>
      </c>
    </row>
    <row r="1848" customFormat="false" ht="15" hidden="false" customHeight="false" outlineLevel="0" collapsed="false">
      <c r="A1848" s="49" t="n">
        <v>65</v>
      </c>
      <c r="B1848" s="49" t="s">
        <v>199</v>
      </c>
      <c r="C1848" s="49" t="n">
        <v>2011</v>
      </c>
      <c r="D1848" s="54" t="n">
        <v>61.2</v>
      </c>
      <c r="E1848" s="55" t="n">
        <v>24</v>
      </c>
    </row>
    <row r="1849" customFormat="false" ht="15" hidden="false" customHeight="false" outlineLevel="0" collapsed="false">
      <c r="A1849" s="49" t="n">
        <v>65</v>
      </c>
      <c r="B1849" s="49" t="s">
        <v>200</v>
      </c>
      <c r="C1849" s="49" t="n">
        <v>2009</v>
      </c>
      <c r="D1849" s="54" t="n">
        <v>37.8</v>
      </c>
      <c r="E1849" s="55" t="n">
        <v>18</v>
      </c>
    </row>
    <row r="1850" customFormat="false" ht="15" hidden="false" customHeight="false" outlineLevel="0" collapsed="false">
      <c r="A1850" s="49" t="n">
        <v>65</v>
      </c>
      <c r="B1850" s="49" t="s">
        <v>200</v>
      </c>
      <c r="C1850" s="49" t="n">
        <v>2010</v>
      </c>
      <c r="D1850" s="54" t="n">
        <v>25.2</v>
      </c>
      <c r="E1850" s="55" t="n">
        <v>12</v>
      </c>
    </row>
    <row r="1851" customFormat="false" ht="15" hidden="false" customHeight="false" outlineLevel="0" collapsed="false">
      <c r="A1851" s="49" t="n">
        <v>65</v>
      </c>
      <c r="B1851" s="49" t="s">
        <v>202</v>
      </c>
      <c r="C1851" s="49" t="n">
        <v>2010</v>
      </c>
      <c r="D1851" s="54" t="n">
        <v>88.8</v>
      </c>
      <c r="E1851" s="55" t="n">
        <v>48</v>
      </c>
    </row>
    <row r="1852" customFormat="false" ht="15" hidden="false" customHeight="false" outlineLevel="0" collapsed="false">
      <c r="A1852" s="49" t="n">
        <v>65</v>
      </c>
      <c r="B1852" s="49" t="s">
        <v>202</v>
      </c>
      <c r="C1852" s="49" t="n">
        <v>2011</v>
      </c>
      <c r="D1852" s="54" t="n">
        <v>99.84</v>
      </c>
      <c r="E1852" s="55" t="n">
        <v>48</v>
      </c>
    </row>
    <row r="1853" customFormat="false" ht="15" hidden="false" customHeight="false" outlineLevel="0" collapsed="false">
      <c r="A1853" s="49" t="n">
        <v>65</v>
      </c>
      <c r="B1853" s="49" t="s">
        <v>222</v>
      </c>
      <c r="C1853" s="49" t="n">
        <v>2009</v>
      </c>
      <c r="D1853" s="54" t="n">
        <v>12.6</v>
      </c>
      <c r="E1853" s="55" t="n">
        <v>6</v>
      </c>
    </row>
    <row r="1854" customFormat="false" ht="15" hidden="false" customHeight="false" outlineLevel="0" collapsed="false">
      <c r="A1854" s="49" t="n">
        <v>65</v>
      </c>
      <c r="B1854" s="49" t="s">
        <v>222</v>
      </c>
      <c r="C1854" s="49" t="n">
        <v>2010</v>
      </c>
      <c r="D1854" s="54" t="n">
        <v>530.4</v>
      </c>
      <c r="E1854" s="55" t="n">
        <v>264</v>
      </c>
    </row>
    <row r="1855" customFormat="false" ht="15" hidden="false" customHeight="false" outlineLevel="0" collapsed="false">
      <c r="A1855" s="49" t="n">
        <v>65</v>
      </c>
      <c r="B1855" s="49" t="s">
        <v>222</v>
      </c>
      <c r="C1855" s="49" t="n">
        <v>2011</v>
      </c>
      <c r="D1855" s="54" t="n">
        <v>395.25</v>
      </c>
      <c r="E1855" s="55" t="n">
        <v>155</v>
      </c>
    </row>
    <row r="1856" customFormat="false" ht="15" hidden="false" customHeight="false" outlineLevel="0" collapsed="false">
      <c r="A1856" s="49" t="n">
        <v>65</v>
      </c>
      <c r="B1856" s="49" t="s">
        <v>205</v>
      </c>
      <c r="C1856" s="49" t="n">
        <v>2010</v>
      </c>
      <c r="D1856" s="54" t="n">
        <v>25.2</v>
      </c>
      <c r="E1856" s="55" t="n">
        <v>12</v>
      </c>
    </row>
    <row r="1857" customFormat="false" ht="15" hidden="false" customHeight="false" outlineLevel="0" collapsed="false">
      <c r="A1857" s="49" t="n">
        <v>65</v>
      </c>
      <c r="B1857" s="49" t="s">
        <v>205</v>
      </c>
      <c r="C1857" s="49" t="n">
        <v>2011</v>
      </c>
      <c r="D1857" s="54" t="n">
        <v>40.8</v>
      </c>
      <c r="E1857" s="55" t="n">
        <v>16</v>
      </c>
    </row>
    <row r="1858" customFormat="false" ht="15" hidden="false" customHeight="false" outlineLevel="0" collapsed="false">
      <c r="A1858" s="49" t="n">
        <v>65</v>
      </c>
      <c r="B1858" s="49" t="s">
        <v>206</v>
      </c>
      <c r="C1858" s="49" t="n">
        <v>2010</v>
      </c>
      <c r="D1858" s="54" t="n">
        <v>25.2</v>
      </c>
      <c r="E1858" s="55" t="n">
        <v>12</v>
      </c>
    </row>
    <row r="1859" customFormat="false" ht="15" hidden="false" customHeight="false" outlineLevel="0" collapsed="false">
      <c r="A1859" s="49" t="n">
        <v>65</v>
      </c>
      <c r="B1859" s="49" t="s">
        <v>206</v>
      </c>
      <c r="C1859" s="49" t="n">
        <v>2011</v>
      </c>
      <c r="D1859" s="54" t="n">
        <v>5.1</v>
      </c>
      <c r="E1859" s="55" t="n">
        <v>2</v>
      </c>
    </row>
    <row r="1860" customFormat="false" ht="15" hidden="false" customHeight="false" outlineLevel="0" collapsed="false">
      <c r="A1860" s="49" t="n">
        <v>65</v>
      </c>
      <c r="B1860" s="49" t="s">
        <v>192</v>
      </c>
      <c r="C1860" s="49" t="n">
        <v>2010</v>
      </c>
      <c r="D1860" s="54" t="n">
        <v>4.2</v>
      </c>
      <c r="E1860" s="55" t="n">
        <v>2</v>
      </c>
    </row>
    <row r="1861" customFormat="false" ht="15" hidden="false" customHeight="false" outlineLevel="0" collapsed="false">
      <c r="A1861" s="49" t="n">
        <v>65</v>
      </c>
      <c r="B1861" s="49" t="s">
        <v>193</v>
      </c>
      <c r="C1861" s="49" t="n">
        <v>2010</v>
      </c>
      <c r="D1861" s="54" t="n">
        <v>50.4</v>
      </c>
      <c r="E1861" s="55" t="n">
        <v>24</v>
      </c>
    </row>
    <row r="1862" customFormat="false" ht="15" hidden="false" customHeight="false" outlineLevel="0" collapsed="false">
      <c r="A1862" s="49" t="n">
        <v>65</v>
      </c>
      <c r="B1862" s="49" t="s">
        <v>193</v>
      </c>
      <c r="C1862" s="49" t="n">
        <v>2011</v>
      </c>
      <c r="D1862" s="54" t="n">
        <v>230.28</v>
      </c>
      <c r="E1862" s="55" t="n">
        <v>108</v>
      </c>
    </row>
    <row r="1863" customFormat="false" ht="15" hidden="false" customHeight="false" outlineLevel="0" collapsed="false">
      <c r="A1863" s="49" t="n">
        <v>65</v>
      </c>
      <c r="B1863" s="49" t="s">
        <v>197</v>
      </c>
      <c r="C1863" s="49" t="n">
        <v>2011</v>
      </c>
      <c r="D1863" s="54" t="n">
        <v>61.2</v>
      </c>
      <c r="E1863" s="55" t="n">
        <v>24</v>
      </c>
    </row>
    <row r="1864" customFormat="false" ht="15" hidden="false" customHeight="false" outlineLevel="0" collapsed="false">
      <c r="A1864" s="49" t="n">
        <v>65</v>
      </c>
      <c r="B1864" s="49" t="s">
        <v>215</v>
      </c>
      <c r="C1864" s="49" t="n">
        <v>2010</v>
      </c>
      <c r="D1864" s="54" t="n">
        <v>25.2</v>
      </c>
      <c r="E1864" s="55" t="n">
        <v>12</v>
      </c>
    </row>
    <row r="1865" customFormat="false" ht="15" hidden="false" customHeight="false" outlineLevel="0" collapsed="false">
      <c r="A1865" s="49" t="n">
        <v>65</v>
      </c>
      <c r="B1865" s="49" t="s">
        <v>215</v>
      </c>
      <c r="C1865" s="49" t="n">
        <v>2011</v>
      </c>
      <c r="D1865" s="54" t="n">
        <v>91.8</v>
      </c>
      <c r="E1865" s="55" t="n">
        <v>36</v>
      </c>
    </row>
    <row r="1866" customFormat="false" ht="15" hidden="false" customHeight="false" outlineLevel="0" collapsed="false">
      <c r="A1866" s="49" t="n">
        <v>65</v>
      </c>
      <c r="B1866" s="49" t="s">
        <v>196</v>
      </c>
      <c r="C1866" s="49" t="n">
        <v>2011</v>
      </c>
      <c r="D1866" s="54" t="n">
        <v>30.6</v>
      </c>
      <c r="E1866" s="55" t="n">
        <v>12</v>
      </c>
    </row>
    <row r="1867" customFormat="false" ht="15" hidden="false" customHeight="false" outlineLevel="0" collapsed="false">
      <c r="A1867" s="49" t="n">
        <v>65</v>
      </c>
      <c r="B1867" s="49" t="s">
        <v>210</v>
      </c>
      <c r="C1867" s="49" t="n">
        <v>2010</v>
      </c>
      <c r="D1867" s="54" t="n">
        <v>25.2</v>
      </c>
      <c r="E1867" s="55" t="n">
        <v>12</v>
      </c>
    </row>
    <row r="1868" customFormat="false" ht="15" hidden="false" customHeight="false" outlineLevel="0" collapsed="false">
      <c r="A1868" s="49" t="n">
        <v>65</v>
      </c>
      <c r="B1868" s="49" t="s">
        <v>198</v>
      </c>
      <c r="C1868" s="49" t="n">
        <v>2011</v>
      </c>
      <c r="D1868" s="54" t="n">
        <v>5.1</v>
      </c>
      <c r="E1868" s="55" t="n">
        <v>2</v>
      </c>
    </row>
    <row r="1869" customFormat="false" ht="15" hidden="false" customHeight="false" outlineLevel="0" collapsed="false">
      <c r="A1869" s="49" t="n">
        <v>65</v>
      </c>
      <c r="B1869" s="49" t="s">
        <v>214</v>
      </c>
      <c r="C1869" s="49" t="n">
        <v>2010</v>
      </c>
      <c r="D1869" s="54" t="n">
        <v>25.2</v>
      </c>
      <c r="E1869" s="55" t="n">
        <v>12</v>
      </c>
    </row>
    <row r="1870" customFormat="false" ht="15" hidden="false" customHeight="false" outlineLevel="0" collapsed="false">
      <c r="A1870" s="49" t="n">
        <v>65</v>
      </c>
      <c r="B1870" s="49" t="s">
        <v>214</v>
      </c>
      <c r="C1870" s="49" t="n">
        <v>2011</v>
      </c>
      <c r="D1870" s="54" t="n">
        <v>30.6</v>
      </c>
      <c r="E1870" s="55" t="n">
        <v>12</v>
      </c>
    </row>
    <row r="1871" customFormat="false" ht="15" hidden="false" customHeight="false" outlineLevel="0" collapsed="false">
      <c r="A1871" s="49" t="n">
        <v>65</v>
      </c>
      <c r="B1871" s="49" t="s">
        <v>189</v>
      </c>
      <c r="C1871" s="49" t="n">
        <v>2009</v>
      </c>
      <c r="D1871" s="54" t="n">
        <v>1904.04</v>
      </c>
      <c r="E1871" s="55" t="n">
        <v>968</v>
      </c>
    </row>
    <row r="1872" customFormat="false" ht="15" hidden="false" customHeight="false" outlineLevel="0" collapsed="false">
      <c r="A1872" s="49" t="n">
        <v>65</v>
      </c>
      <c r="B1872" s="49" t="s">
        <v>189</v>
      </c>
      <c r="C1872" s="49" t="n">
        <v>2010</v>
      </c>
      <c r="D1872" s="54" t="n">
        <v>14815.83</v>
      </c>
      <c r="E1872" s="55" t="n">
        <v>7389</v>
      </c>
    </row>
    <row r="1873" customFormat="false" ht="15" hidden="false" customHeight="false" outlineLevel="0" collapsed="false">
      <c r="A1873" s="49" t="n">
        <v>65</v>
      </c>
      <c r="B1873" s="49" t="s">
        <v>189</v>
      </c>
      <c r="C1873" s="49" t="n">
        <v>2011</v>
      </c>
      <c r="D1873" s="54" t="n">
        <v>21343.26</v>
      </c>
      <c r="E1873" s="55" t="n">
        <v>9375</v>
      </c>
    </row>
    <row r="1874" customFormat="false" ht="15" hidden="false" customHeight="false" outlineLevel="0" collapsed="false">
      <c r="A1874" s="49" t="n">
        <v>66</v>
      </c>
      <c r="B1874" s="49" t="s">
        <v>203</v>
      </c>
      <c r="C1874" s="49" t="n">
        <v>2010</v>
      </c>
      <c r="D1874" s="54" t="n">
        <v>510.66</v>
      </c>
      <c r="E1874" s="55" t="n">
        <v>150</v>
      </c>
    </row>
    <row r="1875" customFormat="false" ht="15" hidden="false" customHeight="false" outlineLevel="0" collapsed="false">
      <c r="A1875" s="49" t="n">
        <v>66</v>
      </c>
      <c r="B1875" s="49" t="s">
        <v>203</v>
      </c>
      <c r="C1875" s="49" t="n">
        <v>2011</v>
      </c>
      <c r="D1875" s="54" t="n">
        <v>270</v>
      </c>
      <c r="E1875" s="55" t="n">
        <v>72</v>
      </c>
    </row>
    <row r="1876" customFormat="false" ht="15" hidden="false" customHeight="false" outlineLevel="0" collapsed="false">
      <c r="A1876" s="49" t="n">
        <v>66</v>
      </c>
      <c r="B1876" s="49" t="s">
        <v>199</v>
      </c>
      <c r="C1876" s="49" t="n">
        <v>2009</v>
      </c>
      <c r="D1876" s="54" t="n">
        <v>45</v>
      </c>
      <c r="E1876" s="55" t="n">
        <v>12</v>
      </c>
    </row>
    <row r="1877" customFormat="false" ht="15" hidden="false" customHeight="false" outlineLevel="0" collapsed="false">
      <c r="A1877" s="49" t="n">
        <v>66</v>
      </c>
      <c r="B1877" s="49" t="s">
        <v>199</v>
      </c>
      <c r="C1877" s="49" t="n">
        <v>2010</v>
      </c>
      <c r="D1877" s="54" t="n">
        <v>90</v>
      </c>
      <c r="E1877" s="55" t="n">
        <v>24</v>
      </c>
    </row>
    <row r="1878" customFormat="false" ht="15" hidden="false" customHeight="false" outlineLevel="0" collapsed="false">
      <c r="A1878" s="49" t="n">
        <v>66</v>
      </c>
      <c r="B1878" s="49" t="s">
        <v>199</v>
      </c>
      <c r="C1878" s="49" t="n">
        <v>2011</v>
      </c>
      <c r="D1878" s="54" t="n">
        <v>83</v>
      </c>
      <c r="E1878" s="55" t="n">
        <v>20</v>
      </c>
    </row>
    <row r="1879" customFormat="false" ht="15" hidden="false" customHeight="false" outlineLevel="0" collapsed="false">
      <c r="A1879" s="49" t="n">
        <v>66</v>
      </c>
      <c r="B1879" s="49" t="s">
        <v>201</v>
      </c>
      <c r="C1879" s="49" t="n">
        <v>2010</v>
      </c>
      <c r="D1879" s="54" t="n">
        <v>157.5</v>
      </c>
      <c r="E1879" s="55" t="n">
        <v>42</v>
      </c>
    </row>
    <row r="1880" customFormat="false" ht="15" hidden="false" customHeight="false" outlineLevel="0" collapsed="false">
      <c r="A1880" s="49" t="n">
        <v>66</v>
      </c>
      <c r="B1880" s="49" t="s">
        <v>201</v>
      </c>
      <c r="C1880" s="49" t="n">
        <v>2011</v>
      </c>
      <c r="D1880" s="54" t="n">
        <v>83</v>
      </c>
      <c r="E1880" s="55" t="n">
        <v>20</v>
      </c>
    </row>
    <row r="1881" customFormat="false" ht="15" hidden="false" customHeight="false" outlineLevel="0" collapsed="false">
      <c r="A1881" s="49" t="n">
        <v>66</v>
      </c>
      <c r="B1881" s="49" t="s">
        <v>223</v>
      </c>
      <c r="C1881" s="49" t="n">
        <v>2010</v>
      </c>
      <c r="D1881" s="54" t="n">
        <v>67.5</v>
      </c>
      <c r="E1881" s="55" t="n">
        <v>18</v>
      </c>
    </row>
    <row r="1882" customFormat="false" ht="15" hidden="false" customHeight="false" outlineLevel="0" collapsed="false">
      <c r="A1882" s="49" t="n">
        <v>66</v>
      </c>
      <c r="B1882" s="49" t="s">
        <v>223</v>
      </c>
      <c r="C1882" s="49" t="n">
        <v>2011</v>
      </c>
      <c r="D1882" s="54" t="n">
        <v>16.6</v>
      </c>
      <c r="E1882" s="55" t="n">
        <v>4</v>
      </c>
    </row>
    <row r="1883" customFormat="false" ht="15" hidden="false" customHeight="false" outlineLevel="0" collapsed="false">
      <c r="A1883" s="49" t="n">
        <v>66</v>
      </c>
      <c r="B1883" s="49" t="s">
        <v>200</v>
      </c>
      <c r="C1883" s="49" t="n">
        <v>2010</v>
      </c>
      <c r="D1883" s="54" t="n">
        <v>41.25</v>
      </c>
      <c r="E1883" s="55" t="n">
        <v>11</v>
      </c>
    </row>
    <row r="1884" customFormat="false" ht="15" hidden="false" customHeight="false" outlineLevel="0" collapsed="false">
      <c r="A1884" s="49" t="n">
        <v>66</v>
      </c>
      <c r="B1884" s="49" t="s">
        <v>202</v>
      </c>
      <c r="C1884" s="49" t="n">
        <v>2010</v>
      </c>
      <c r="D1884" s="54" t="n">
        <v>334.08</v>
      </c>
      <c r="E1884" s="55" t="n">
        <v>96</v>
      </c>
    </row>
    <row r="1885" customFormat="false" ht="15" hidden="false" customHeight="false" outlineLevel="0" collapsed="false">
      <c r="A1885" s="49" t="n">
        <v>66</v>
      </c>
      <c r="B1885" s="49" t="s">
        <v>202</v>
      </c>
      <c r="C1885" s="49" t="n">
        <v>2011</v>
      </c>
      <c r="D1885" s="54" t="n">
        <v>215.8</v>
      </c>
      <c r="E1885" s="55" t="n">
        <v>52</v>
      </c>
    </row>
    <row r="1886" customFormat="false" ht="15" hidden="false" customHeight="false" outlineLevel="0" collapsed="false">
      <c r="A1886" s="49" t="n">
        <v>66</v>
      </c>
      <c r="B1886" s="49" t="s">
        <v>222</v>
      </c>
      <c r="C1886" s="49" t="n">
        <v>2009</v>
      </c>
      <c r="D1886" s="54" t="n">
        <v>45</v>
      </c>
      <c r="E1886" s="55" t="n">
        <v>12</v>
      </c>
    </row>
    <row r="1887" customFormat="false" ht="15" hidden="false" customHeight="false" outlineLevel="0" collapsed="false">
      <c r="A1887" s="49" t="n">
        <v>66</v>
      </c>
      <c r="B1887" s="49" t="s">
        <v>222</v>
      </c>
      <c r="C1887" s="49" t="n">
        <v>2010</v>
      </c>
      <c r="D1887" s="54" t="n">
        <v>405</v>
      </c>
      <c r="E1887" s="55" t="n">
        <v>108</v>
      </c>
    </row>
    <row r="1888" customFormat="false" ht="15" hidden="false" customHeight="false" outlineLevel="0" collapsed="false">
      <c r="A1888" s="49" t="n">
        <v>66</v>
      </c>
      <c r="B1888" s="49" t="s">
        <v>222</v>
      </c>
      <c r="C1888" s="49" t="n">
        <v>2011</v>
      </c>
      <c r="D1888" s="54" t="n">
        <v>58.1</v>
      </c>
      <c r="E1888" s="55" t="n">
        <v>14</v>
      </c>
    </row>
    <row r="1889" customFormat="false" ht="15" hidden="false" customHeight="false" outlineLevel="0" collapsed="false">
      <c r="A1889" s="49" t="n">
        <v>66</v>
      </c>
      <c r="B1889" s="49" t="s">
        <v>191</v>
      </c>
      <c r="C1889" s="49" t="n">
        <v>2009</v>
      </c>
      <c r="D1889" s="54" t="n">
        <v>244.08</v>
      </c>
      <c r="E1889" s="55" t="n">
        <v>72</v>
      </c>
    </row>
    <row r="1890" customFormat="false" ht="15" hidden="false" customHeight="false" outlineLevel="0" collapsed="false">
      <c r="A1890" s="49" t="n">
        <v>66</v>
      </c>
      <c r="B1890" s="49" t="s">
        <v>191</v>
      </c>
      <c r="C1890" s="49" t="n">
        <v>2010</v>
      </c>
      <c r="D1890" s="54" t="n">
        <v>289.08</v>
      </c>
      <c r="E1890" s="55" t="n">
        <v>84</v>
      </c>
    </row>
    <row r="1891" customFormat="false" ht="15" hidden="false" customHeight="false" outlineLevel="0" collapsed="false">
      <c r="A1891" s="49" t="n">
        <v>66</v>
      </c>
      <c r="B1891" s="49" t="s">
        <v>191</v>
      </c>
      <c r="C1891" s="49" t="n">
        <v>2011</v>
      </c>
      <c r="D1891" s="54" t="n">
        <v>2063.28</v>
      </c>
      <c r="E1891" s="55" t="n">
        <v>552</v>
      </c>
    </row>
    <row r="1892" customFormat="false" ht="15" hidden="false" customHeight="false" outlineLevel="0" collapsed="false">
      <c r="A1892" s="49" t="n">
        <v>66</v>
      </c>
      <c r="B1892" s="49" t="s">
        <v>205</v>
      </c>
      <c r="C1892" s="49" t="n">
        <v>2009</v>
      </c>
      <c r="D1892" s="54" t="n">
        <v>0</v>
      </c>
      <c r="E1892" s="55" t="n">
        <v>0</v>
      </c>
    </row>
    <row r="1893" customFormat="false" ht="15" hidden="false" customHeight="false" outlineLevel="0" collapsed="false">
      <c r="A1893" s="49" t="n">
        <v>66</v>
      </c>
      <c r="B1893" s="49" t="s">
        <v>205</v>
      </c>
      <c r="C1893" s="49" t="n">
        <v>2010</v>
      </c>
      <c r="D1893" s="54" t="n">
        <v>832.5</v>
      </c>
      <c r="E1893" s="55" t="n">
        <v>222</v>
      </c>
    </row>
    <row r="1894" customFormat="false" ht="15" hidden="false" customHeight="false" outlineLevel="0" collapsed="false">
      <c r="A1894" s="49" t="n">
        <v>66</v>
      </c>
      <c r="B1894" s="49" t="s">
        <v>205</v>
      </c>
      <c r="C1894" s="49" t="n">
        <v>2011</v>
      </c>
      <c r="D1894" s="54" t="n">
        <v>615.95</v>
      </c>
      <c r="E1894" s="55" t="n">
        <v>149</v>
      </c>
    </row>
    <row r="1895" customFormat="false" ht="15" hidden="false" customHeight="false" outlineLevel="0" collapsed="false">
      <c r="A1895" s="49" t="n">
        <v>66</v>
      </c>
      <c r="B1895" s="49" t="s">
        <v>206</v>
      </c>
      <c r="C1895" s="49" t="n">
        <v>2009</v>
      </c>
      <c r="D1895" s="54" t="n">
        <v>22.5</v>
      </c>
      <c r="E1895" s="55" t="n">
        <v>6</v>
      </c>
    </row>
    <row r="1896" customFormat="false" ht="15" hidden="false" customHeight="false" outlineLevel="0" collapsed="false">
      <c r="A1896" s="49" t="n">
        <v>66</v>
      </c>
      <c r="B1896" s="49" t="s">
        <v>206</v>
      </c>
      <c r="C1896" s="49" t="n">
        <v>2010</v>
      </c>
      <c r="D1896" s="54" t="n">
        <v>472.5</v>
      </c>
      <c r="E1896" s="55" t="n">
        <v>126</v>
      </c>
    </row>
    <row r="1897" customFormat="false" ht="15" hidden="false" customHeight="false" outlineLevel="0" collapsed="false">
      <c r="A1897" s="49" t="n">
        <v>66</v>
      </c>
      <c r="B1897" s="49" t="s">
        <v>206</v>
      </c>
      <c r="C1897" s="49" t="n">
        <v>2011</v>
      </c>
      <c r="D1897" s="54" t="n">
        <v>327.2</v>
      </c>
      <c r="E1897" s="55" t="n">
        <v>80</v>
      </c>
    </row>
    <row r="1898" customFormat="false" ht="15" hidden="false" customHeight="false" outlineLevel="0" collapsed="false">
      <c r="A1898" s="49" t="n">
        <v>66</v>
      </c>
      <c r="B1898" s="49" t="s">
        <v>234</v>
      </c>
      <c r="C1898" s="49" t="n">
        <v>2010</v>
      </c>
      <c r="D1898" s="54" t="n">
        <v>244.08</v>
      </c>
      <c r="E1898" s="55" t="n">
        <v>72</v>
      </c>
    </row>
    <row r="1899" customFormat="false" ht="15" hidden="false" customHeight="false" outlineLevel="0" collapsed="false">
      <c r="A1899" s="49" t="n">
        <v>66</v>
      </c>
      <c r="B1899" s="49" t="s">
        <v>234</v>
      </c>
      <c r="C1899" s="49" t="n">
        <v>2011</v>
      </c>
      <c r="D1899" s="54" t="n">
        <v>488.4</v>
      </c>
      <c r="E1899" s="55" t="n">
        <v>120</v>
      </c>
    </row>
    <row r="1900" customFormat="false" ht="15" hidden="false" customHeight="false" outlineLevel="0" collapsed="false">
      <c r="A1900" s="49" t="n">
        <v>66</v>
      </c>
      <c r="B1900" s="49" t="s">
        <v>190</v>
      </c>
      <c r="C1900" s="49" t="n">
        <v>2010</v>
      </c>
      <c r="D1900" s="54" t="n">
        <v>22.5</v>
      </c>
      <c r="E1900" s="55" t="n">
        <v>6</v>
      </c>
    </row>
    <row r="1901" customFormat="false" ht="15" hidden="false" customHeight="false" outlineLevel="0" collapsed="false">
      <c r="A1901" s="49" t="n">
        <v>66</v>
      </c>
      <c r="B1901" s="49" t="s">
        <v>192</v>
      </c>
      <c r="C1901" s="49" t="n">
        <v>2010</v>
      </c>
      <c r="D1901" s="54" t="n">
        <v>45</v>
      </c>
      <c r="E1901" s="55" t="n">
        <v>12</v>
      </c>
    </row>
    <row r="1902" customFormat="false" ht="15" hidden="false" customHeight="false" outlineLevel="0" collapsed="false">
      <c r="A1902" s="49" t="n">
        <v>66</v>
      </c>
      <c r="B1902" s="49" t="s">
        <v>192</v>
      </c>
      <c r="C1902" s="49" t="n">
        <v>2011</v>
      </c>
      <c r="D1902" s="54" t="n">
        <v>16.6</v>
      </c>
      <c r="E1902" s="55" t="n">
        <v>4</v>
      </c>
    </row>
    <row r="1903" customFormat="false" ht="15" hidden="false" customHeight="false" outlineLevel="0" collapsed="false">
      <c r="A1903" s="49" t="n">
        <v>66</v>
      </c>
      <c r="B1903" s="49" t="s">
        <v>227</v>
      </c>
      <c r="C1903" s="49" t="n">
        <v>2011</v>
      </c>
      <c r="D1903" s="54" t="n">
        <v>16.6</v>
      </c>
      <c r="E1903" s="55" t="n">
        <v>4</v>
      </c>
    </row>
    <row r="1904" customFormat="false" ht="15" hidden="false" customHeight="false" outlineLevel="0" collapsed="false">
      <c r="A1904" s="49" t="n">
        <v>66</v>
      </c>
      <c r="B1904" s="49" t="s">
        <v>218</v>
      </c>
      <c r="C1904" s="49" t="n">
        <v>2010</v>
      </c>
      <c r="D1904" s="54" t="n">
        <v>2026.98</v>
      </c>
      <c r="E1904" s="55" t="n">
        <v>582</v>
      </c>
    </row>
    <row r="1905" customFormat="false" ht="15" hidden="false" customHeight="false" outlineLevel="0" collapsed="false">
      <c r="A1905" s="49" t="n">
        <v>66</v>
      </c>
      <c r="B1905" s="49" t="s">
        <v>218</v>
      </c>
      <c r="C1905" s="49" t="n">
        <v>2011</v>
      </c>
      <c r="D1905" s="54" t="n">
        <v>1383.2</v>
      </c>
      <c r="E1905" s="55" t="n">
        <v>368</v>
      </c>
    </row>
    <row r="1906" customFormat="false" ht="15" hidden="false" customHeight="false" outlineLevel="0" collapsed="false">
      <c r="A1906" s="49" t="n">
        <v>66</v>
      </c>
      <c r="B1906" s="49" t="s">
        <v>193</v>
      </c>
      <c r="C1906" s="49" t="n">
        <v>2011</v>
      </c>
      <c r="D1906" s="54" t="n">
        <v>270</v>
      </c>
      <c r="E1906" s="55" t="n">
        <v>72</v>
      </c>
    </row>
    <row r="1907" customFormat="false" ht="15" hidden="false" customHeight="false" outlineLevel="0" collapsed="false">
      <c r="A1907" s="49" t="n">
        <v>66</v>
      </c>
      <c r="B1907" s="49" t="s">
        <v>197</v>
      </c>
      <c r="C1907" s="49" t="n">
        <v>2011</v>
      </c>
      <c r="D1907" s="54" t="n">
        <v>16.6</v>
      </c>
      <c r="E1907" s="55" t="n">
        <v>4</v>
      </c>
    </row>
    <row r="1908" customFormat="false" ht="15" hidden="false" customHeight="false" outlineLevel="0" collapsed="false">
      <c r="A1908" s="49" t="n">
        <v>66</v>
      </c>
      <c r="B1908" s="49" t="s">
        <v>204</v>
      </c>
      <c r="C1908" s="49" t="n">
        <v>2010</v>
      </c>
      <c r="D1908" s="54" t="n">
        <v>37.5</v>
      </c>
      <c r="E1908" s="55" t="n">
        <v>10</v>
      </c>
    </row>
    <row r="1909" customFormat="false" ht="15" hidden="false" customHeight="false" outlineLevel="0" collapsed="false">
      <c r="A1909" s="49" t="n">
        <v>66</v>
      </c>
      <c r="B1909" s="49" t="s">
        <v>215</v>
      </c>
      <c r="C1909" s="49" t="n">
        <v>2011</v>
      </c>
      <c r="D1909" s="54" t="n">
        <v>16.6</v>
      </c>
      <c r="E1909" s="55" t="n">
        <v>4</v>
      </c>
    </row>
    <row r="1910" customFormat="false" ht="15" hidden="false" customHeight="false" outlineLevel="0" collapsed="false">
      <c r="A1910" s="49" t="n">
        <v>66</v>
      </c>
      <c r="B1910" s="49" t="s">
        <v>196</v>
      </c>
      <c r="C1910" s="49" t="n">
        <v>2009</v>
      </c>
      <c r="D1910" s="54" t="n">
        <v>732.24</v>
      </c>
      <c r="E1910" s="55" t="n">
        <v>216</v>
      </c>
    </row>
    <row r="1911" customFormat="false" ht="15" hidden="false" customHeight="false" outlineLevel="0" collapsed="false">
      <c r="A1911" s="49" t="n">
        <v>66</v>
      </c>
      <c r="B1911" s="49" t="s">
        <v>196</v>
      </c>
      <c r="C1911" s="49" t="n">
        <v>2010</v>
      </c>
      <c r="D1911" s="54" t="n">
        <v>1464.48</v>
      </c>
      <c r="E1911" s="55" t="n">
        <v>432</v>
      </c>
    </row>
    <row r="1912" customFormat="false" ht="15" hidden="false" customHeight="false" outlineLevel="0" collapsed="false">
      <c r="A1912" s="49" t="n">
        <v>66</v>
      </c>
      <c r="B1912" s="49" t="s">
        <v>196</v>
      </c>
      <c r="C1912" s="49" t="n">
        <v>2011</v>
      </c>
      <c r="D1912" s="54" t="n">
        <v>3957.75</v>
      </c>
      <c r="E1912" s="55" t="n">
        <v>1089</v>
      </c>
    </row>
    <row r="1913" customFormat="false" ht="15" hidden="false" customHeight="false" outlineLevel="0" collapsed="false">
      <c r="A1913" s="49" t="n">
        <v>66</v>
      </c>
      <c r="B1913" s="49" t="s">
        <v>210</v>
      </c>
      <c r="C1913" s="49" t="n">
        <v>2010</v>
      </c>
      <c r="D1913" s="54" t="n">
        <v>22.5</v>
      </c>
      <c r="E1913" s="55" t="n">
        <v>6</v>
      </c>
    </row>
    <row r="1914" customFormat="false" ht="15" hidden="false" customHeight="false" outlineLevel="0" collapsed="false">
      <c r="A1914" s="49" t="n">
        <v>66</v>
      </c>
      <c r="B1914" s="49" t="s">
        <v>210</v>
      </c>
      <c r="C1914" s="49" t="n">
        <v>2011</v>
      </c>
      <c r="D1914" s="54" t="n">
        <v>66.4</v>
      </c>
      <c r="E1914" s="55" t="n">
        <v>16</v>
      </c>
    </row>
    <row r="1915" customFormat="false" ht="15" hidden="false" customHeight="false" outlineLevel="0" collapsed="false">
      <c r="A1915" s="49" t="n">
        <v>66</v>
      </c>
      <c r="B1915" s="49" t="s">
        <v>198</v>
      </c>
      <c r="C1915" s="49" t="n">
        <v>2009</v>
      </c>
      <c r="D1915" s="54" t="n">
        <v>22.5</v>
      </c>
      <c r="E1915" s="55" t="n">
        <v>6</v>
      </c>
    </row>
    <row r="1916" customFormat="false" ht="15" hidden="false" customHeight="false" outlineLevel="0" collapsed="false">
      <c r="A1916" s="49" t="n">
        <v>66</v>
      </c>
      <c r="B1916" s="49" t="s">
        <v>198</v>
      </c>
      <c r="C1916" s="49" t="n">
        <v>2010</v>
      </c>
      <c r="D1916" s="54" t="n">
        <v>22.5</v>
      </c>
      <c r="E1916" s="55" t="n">
        <v>6</v>
      </c>
    </row>
    <row r="1917" customFormat="false" ht="15" hidden="false" customHeight="false" outlineLevel="0" collapsed="false">
      <c r="A1917" s="49" t="n">
        <v>66</v>
      </c>
      <c r="B1917" s="49" t="s">
        <v>198</v>
      </c>
      <c r="C1917" s="49" t="n">
        <v>2011</v>
      </c>
      <c r="D1917" s="54" t="n">
        <v>130.4</v>
      </c>
      <c r="E1917" s="55" t="n">
        <v>32</v>
      </c>
    </row>
    <row r="1918" customFormat="false" ht="15" hidden="false" customHeight="false" outlineLevel="0" collapsed="false">
      <c r="A1918" s="49" t="n">
        <v>66</v>
      </c>
      <c r="B1918" s="49" t="s">
        <v>208</v>
      </c>
      <c r="C1918" s="49" t="n">
        <v>2010</v>
      </c>
      <c r="D1918" s="54" t="n">
        <v>30</v>
      </c>
      <c r="E1918" s="55" t="n">
        <v>8</v>
      </c>
    </row>
    <row r="1919" customFormat="false" ht="15" hidden="false" customHeight="false" outlineLevel="0" collapsed="false">
      <c r="A1919" s="49" t="n">
        <v>66</v>
      </c>
      <c r="B1919" s="49" t="s">
        <v>207</v>
      </c>
      <c r="C1919" s="49" t="n">
        <v>2010</v>
      </c>
      <c r="D1919" s="54" t="n">
        <v>112.5</v>
      </c>
      <c r="E1919" s="55" t="n">
        <v>30</v>
      </c>
    </row>
    <row r="1920" customFormat="false" ht="15" hidden="false" customHeight="false" outlineLevel="0" collapsed="false">
      <c r="A1920" s="49" t="n">
        <v>66</v>
      </c>
      <c r="B1920" s="49" t="s">
        <v>207</v>
      </c>
      <c r="C1920" s="49" t="n">
        <v>2011</v>
      </c>
      <c r="D1920" s="54" t="n">
        <v>33.2</v>
      </c>
      <c r="E1920" s="55" t="n">
        <v>8</v>
      </c>
    </row>
    <row r="1921" customFormat="false" ht="15" hidden="false" customHeight="false" outlineLevel="0" collapsed="false">
      <c r="A1921" s="49" t="n">
        <v>66</v>
      </c>
      <c r="B1921" s="49" t="s">
        <v>214</v>
      </c>
      <c r="C1921" s="49" t="n">
        <v>2010</v>
      </c>
      <c r="D1921" s="54" t="n">
        <v>45</v>
      </c>
      <c r="E1921" s="55" t="n">
        <v>12</v>
      </c>
    </row>
    <row r="1922" customFormat="false" ht="15" hidden="false" customHeight="false" outlineLevel="0" collapsed="false">
      <c r="A1922" s="49" t="n">
        <v>66</v>
      </c>
      <c r="B1922" s="49" t="s">
        <v>189</v>
      </c>
      <c r="C1922" s="49" t="n">
        <v>2009</v>
      </c>
      <c r="D1922" s="54" t="n">
        <v>1224.23</v>
      </c>
      <c r="E1922" s="55" t="n">
        <v>328</v>
      </c>
    </row>
    <row r="1923" customFormat="false" ht="15" hidden="false" customHeight="false" outlineLevel="0" collapsed="false">
      <c r="A1923" s="49" t="n">
        <v>66</v>
      </c>
      <c r="B1923" s="49" t="s">
        <v>189</v>
      </c>
      <c r="C1923" s="49" t="n">
        <v>2010</v>
      </c>
      <c r="D1923" s="54" t="n">
        <v>11390.82</v>
      </c>
      <c r="E1923" s="55" t="n">
        <v>3067</v>
      </c>
    </row>
    <row r="1924" customFormat="false" ht="15" hidden="false" customHeight="false" outlineLevel="0" collapsed="false">
      <c r="A1924" s="49" t="n">
        <v>66</v>
      </c>
      <c r="B1924" s="49" t="s">
        <v>189</v>
      </c>
      <c r="C1924" s="49" t="n">
        <v>2011</v>
      </c>
      <c r="D1924" s="54" t="n">
        <v>8524.13</v>
      </c>
      <c r="E1924" s="55" t="n">
        <v>2134</v>
      </c>
    </row>
    <row r="1925" customFormat="false" ht="15" hidden="false" customHeight="false" outlineLevel="0" collapsed="false">
      <c r="A1925" s="49" t="n">
        <v>66</v>
      </c>
      <c r="B1925" s="49" t="s">
        <v>194</v>
      </c>
      <c r="C1925" s="49" t="n">
        <v>2011</v>
      </c>
      <c r="D1925" s="54" t="n">
        <v>16.6</v>
      </c>
      <c r="E1925" s="55" t="n">
        <v>4</v>
      </c>
    </row>
    <row r="1926" customFormat="false" ht="15" hidden="false" customHeight="false" outlineLevel="0" collapsed="false">
      <c r="A1926" s="49" t="n">
        <v>67</v>
      </c>
      <c r="B1926" s="49" t="s">
        <v>203</v>
      </c>
      <c r="C1926" s="49" t="n">
        <v>2009</v>
      </c>
      <c r="D1926" s="54" t="n">
        <v>0</v>
      </c>
      <c r="E1926" s="55" t="n">
        <v>0</v>
      </c>
    </row>
    <row r="1927" customFormat="false" ht="15" hidden="false" customHeight="false" outlineLevel="0" collapsed="false">
      <c r="A1927" s="49" t="n">
        <v>67</v>
      </c>
      <c r="B1927" s="49" t="s">
        <v>203</v>
      </c>
      <c r="C1927" s="49" t="n">
        <v>2010</v>
      </c>
      <c r="D1927" s="54" t="n">
        <v>88.5</v>
      </c>
      <c r="E1927" s="55" t="n">
        <v>30</v>
      </c>
    </row>
    <row r="1928" customFormat="false" ht="15" hidden="false" customHeight="false" outlineLevel="0" collapsed="false">
      <c r="A1928" s="49" t="n">
        <v>67</v>
      </c>
      <c r="B1928" s="49" t="s">
        <v>203</v>
      </c>
      <c r="C1928" s="49" t="n">
        <v>2011</v>
      </c>
      <c r="D1928" s="54" t="n">
        <v>323.7</v>
      </c>
      <c r="E1928" s="55" t="n">
        <v>126</v>
      </c>
    </row>
    <row r="1929" customFormat="false" ht="15" hidden="false" customHeight="false" outlineLevel="0" collapsed="false">
      <c r="A1929" s="49" t="n">
        <v>67</v>
      </c>
      <c r="B1929" s="49" t="s">
        <v>226</v>
      </c>
      <c r="C1929" s="49" t="n">
        <v>2010</v>
      </c>
      <c r="D1929" s="54" t="n">
        <v>17.7</v>
      </c>
      <c r="E1929" s="55" t="n">
        <v>6</v>
      </c>
    </row>
    <row r="1930" customFormat="false" ht="15" hidden="false" customHeight="false" outlineLevel="0" collapsed="false">
      <c r="A1930" s="49" t="n">
        <v>67</v>
      </c>
      <c r="B1930" s="49" t="s">
        <v>223</v>
      </c>
      <c r="C1930" s="49" t="n">
        <v>2010</v>
      </c>
      <c r="D1930" s="54" t="n">
        <v>17.7</v>
      </c>
      <c r="E1930" s="55" t="n">
        <v>6</v>
      </c>
    </row>
    <row r="1931" customFormat="false" ht="15" hidden="false" customHeight="false" outlineLevel="0" collapsed="false">
      <c r="A1931" s="49" t="n">
        <v>67</v>
      </c>
      <c r="B1931" s="49" t="s">
        <v>223</v>
      </c>
      <c r="C1931" s="49" t="n">
        <v>2011</v>
      </c>
      <c r="D1931" s="54" t="n">
        <v>88.5</v>
      </c>
      <c r="E1931" s="55" t="n">
        <v>30</v>
      </c>
    </row>
    <row r="1932" customFormat="false" ht="15" hidden="false" customHeight="false" outlineLevel="0" collapsed="false">
      <c r="A1932" s="49" t="n">
        <v>67</v>
      </c>
      <c r="B1932" s="49" t="s">
        <v>200</v>
      </c>
      <c r="C1932" s="49" t="n">
        <v>2010</v>
      </c>
      <c r="D1932" s="54" t="n">
        <v>2.95</v>
      </c>
      <c r="E1932" s="55" t="n">
        <v>1</v>
      </c>
    </row>
    <row r="1933" customFormat="false" ht="15" hidden="false" customHeight="false" outlineLevel="0" collapsed="false">
      <c r="A1933" s="49" t="n">
        <v>67</v>
      </c>
      <c r="B1933" s="49" t="s">
        <v>202</v>
      </c>
      <c r="C1933" s="49" t="n">
        <v>2010</v>
      </c>
      <c r="D1933" s="54" t="n">
        <v>70.8</v>
      </c>
      <c r="E1933" s="55" t="n">
        <v>24</v>
      </c>
    </row>
    <row r="1934" customFormat="false" ht="15" hidden="false" customHeight="false" outlineLevel="0" collapsed="false">
      <c r="A1934" s="49" t="n">
        <v>67</v>
      </c>
      <c r="B1934" s="49" t="s">
        <v>222</v>
      </c>
      <c r="C1934" s="49" t="n">
        <v>2009</v>
      </c>
      <c r="D1934" s="54" t="n">
        <v>17.7</v>
      </c>
      <c r="E1934" s="55" t="n">
        <v>6</v>
      </c>
    </row>
    <row r="1935" customFormat="false" ht="15" hidden="false" customHeight="false" outlineLevel="0" collapsed="false">
      <c r="A1935" s="49" t="n">
        <v>67</v>
      </c>
      <c r="B1935" s="49" t="s">
        <v>222</v>
      </c>
      <c r="C1935" s="49" t="n">
        <v>2010</v>
      </c>
      <c r="D1935" s="54" t="n">
        <v>1121.55</v>
      </c>
      <c r="E1935" s="55" t="n">
        <v>429</v>
      </c>
    </row>
    <row r="1936" customFormat="false" ht="15" hidden="false" customHeight="false" outlineLevel="0" collapsed="false">
      <c r="A1936" s="49" t="n">
        <v>67</v>
      </c>
      <c r="B1936" s="49" t="s">
        <v>222</v>
      </c>
      <c r="C1936" s="49" t="n">
        <v>2011</v>
      </c>
      <c r="D1936" s="54" t="n">
        <v>106.2</v>
      </c>
      <c r="E1936" s="55" t="n">
        <v>36</v>
      </c>
    </row>
    <row r="1937" customFormat="false" ht="15" hidden="false" customHeight="false" outlineLevel="0" collapsed="false">
      <c r="A1937" s="49" t="n">
        <v>67</v>
      </c>
      <c r="B1937" s="49" t="s">
        <v>205</v>
      </c>
      <c r="C1937" s="49" t="n">
        <v>2009</v>
      </c>
      <c r="D1937" s="54" t="n">
        <v>53.1</v>
      </c>
      <c r="E1937" s="55" t="n">
        <v>18</v>
      </c>
    </row>
    <row r="1938" customFormat="false" ht="15" hidden="false" customHeight="false" outlineLevel="0" collapsed="false">
      <c r="A1938" s="49" t="n">
        <v>67</v>
      </c>
      <c r="B1938" s="49" t="s">
        <v>205</v>
      </c>
      <c r="C1938" s="49" t="n">
        <v>2010</v>
      </c>
      <c r="D1938" s="54" t="n">
        <v>484.2</v>
      </c>
      <c r="E1938" s="55" t="n">
        <v>196</v>
      </c>
    </row>
    <row r="1939" customFormat="false" ht="15" hidden="false" customHeight="false" outlineLevel="0" collapsed="false">
      <c r="A1939" s="49" t="n">
        <v>67</v>
      </c>
      <c r="B1939" s="49" t="s">
        <v>205</v>
      </c>
      <c r="C1939" s="49" t="n">
        <v>2011</v>
      </c>
      <c r="D1939" s="54" t="n">
        <v>362.05</v>
      </c>
      <c r="E1939" s="55" t="n">
        <v>139</v>
      </c>
    </row>
    <row r="1940" customFormat="false" ht="15" hidden="false" customHeight="false" outlineLevel="0" collapsed="false">
      <c r="A1940" s="49" t="n">
        <v>67</v>
      </c>
      <c r="B1940" s="49" t="s">
        <v>206</v>
      </c>
      <c r="C1940" s="49" t="n">
        <v>2010</v>
      </c>
      <c r="D1940" s="54" t="n">
        <v>177</v>
      </c>
      <c r="E1940" s="55" t="n">
        <v>60</v>
      </c>
    </row>
    <row r="1941" customFormat="false" ht="15" hidden="false" customHeight="false" outlineLevel="0" collapsed="false">
      <c r="A1941" s="49" t="n">
        <v>67</v>
      </c>
      <c r="B1941" s="49" t="s">
        <v>206</v>
      </c>
      <c r="C1941" s="49" t="n">
        <v>2011</v>
      </c>
      <c r="D1941" s="54" t="n">
        <v>53.1</v>
      </c>
      <c r="E1941" s="55" t="n">
        <v>18</v>
      </c>
    </row>
    <row r="1942" customFormat="false" ht="15" hidden="false" customHeight="false" outlineLevel="0" collapsed="false">
      <c r="A1942" s="49" t="n">
        <v>67</v>
      </c>
      <c r="B1942" s="49" t="s">
        <v>211</v>
      </c>
      <c r="C1942" s="49" t="n">
        <v>2011</v>
      </c>
      <c r="D1942" s="54" t="n">
        <v>106.2</v>
      </c>
      <c r="E1942" s="55" t="n">
        <v>36</v>
      </c>
    </row>
    <row r="1943" customFormat="false" ht="15" hidden="false" customHeight="false" outlineLevel="0" collapsed="false">
      <c r="A1943" s="49" t="n">
        <v>67</v>
      </c>
      <c r="B1943" s="49" t="s">
        <v>217</v>
      </c>
      <c r="C1943" s="49" t="n">
        <v>2010</v>
      </c>
      <c r="D1943" s="54" t="n">
        <v>70.8</v>
      </c>
      <c r="E1943" s="55" t="n">
        <v>24</v>
      </c>
    </row>
    <row r="1944" customFormat="false" ht="15" hidden="false" customHeight="false" outlineLevel="0" collapsed="false">
      <c r="A1944" s="49" t="n">
        <v>67</v>
      </c>
      <c r="B1944" s="49" t="s">
        <v>218</v>
      </c>
      <c r="C1944" s="49" t="n">
        <v>2010</v>
      </c>
      <c r="D1944" s="54" t="n">
        <v>323.7</v>
      </c>
      <c r="E1944" s="55" t="n">
        <v>126</v>
      </c>
    </row>
    <row r="1945" customFormat="false" ht="15" hidden="false" customHeight="false" outlineLevel="0" collapsed="false">
      <c r="A1945" s="49" t="n">
        <v>67</v>
      </c>
      <c r="B1945" s="49" t="s">
        <v>204</v>
      </c>
      <c r="C1945" s="49" t="n">
        <v>2010</v>
      </c>
      <c r="D1945" s="54" t="n">
        <v>17.7</v>
      </c>
      <c r="E1945" s="55" t="n">
        <v>6</v>
      </c>
    </row>
    <row r="1946" customFormat="false" ht="15" hidden="false" customHeight="false" outlineLevel="0" collapsed="false">
      <c r="A1946" s="49" t="n">
        <v>67</v>
      </c>
      <c r="B1946" s="49" t="s">
        <v>196</v>
      </c>
      <c r="C1946" s="49" t="n">
        <v>2011</v>
      </c>
      <c r="D1946" s="54" t="n">
        <v>53.1</v>
      </c>
      <c r="E1946" s="55" t="n">
        <v>18</v>
      </c>
    </row>
    <row r="1947" customFormat="false" ht="15" hidden="false" customHeight="false" outlineLevel="0" collapsed="false">
      <c r="A1947" s="49" t="n">
        <v>67</v>
      </c>
      <c r="B1947" s="49" t="s">
        <v>210</v>
      </c>
      <c r="C1947" s="49" t="n">
        <v>2010</v>
      </c>
      <c r="D1947" s="54" t="n">
        <v>53.1</v>
      </c>
      <c r="E1947" s="55" t="n">
        <v>18</v>
      </c>
    </row>
    <row r="1948" customFormat="false" ht="15" hidden="false" customHeight="false" outlineLevel="0" collapsed="false">
      <c r="A1948" s="49" t="n">
        <v>67</v>
      </c>
      <c r="B1948" s="49" t="s">
        <v>210</v>
      </c>
      <c r="C1948" s="49" t="n">
        <v>2011</v>
      </c>
      <c r="D1948" s="54" t="n">
        <v>17.7</v>
      </c>
      <c r="E1948" s="55" t="n">
        <v>6</v>
      </c>
    </row>
    <row r="1949" customFormat="false" ht="15" hidden="false" customHeight="false" outlineLevel="0" collapsed="false">
      <c r="A1949" s="49" t="n">
        <v>67</v>
      </c>
      <c r="B1949" s="49" t="s">
        <v>198</v>
      </c>
      <c r="C1949" s="49" t="n">
        <v>2011</v>
      </c>
      <c r="D1949" s="54" t="n">
        <v>17.7</v>
      </c>
      <c r="E1949" s="55" t="n">
        <v>6</v>
      </c>
    </row>
    <row r="1950" customFormat="false" ht="15" hidden="false" customHeight="false" outlineLevel="0" collapsed="false">
      <c r="A1950" s="49" t="n">
        <v>67</v>
      </c>
      <c r="B1950" s="49" t="s">
        <v>207</v>
      </c>
      <c r="C1950" s="49" t="n">
        <v>2010</v>
      </c>
      <c r="D1950" s="54" t="n">
        <v>35.4</v>
      </c>
      <c r="E1950" s="55" t="n">
        <v>12</v>
      </c>
    </row>
    <row r="1951" customFormat="false" ht="15" hidden="false" customHeight="false" outlineLevel="0" collapsed="false">
      <c r="A1951" s="49" t="n">
        <v>67</v>
      </c>
      <c r="B1951" s="49" t="s">
        <v>207</v>
      </c>
      <c r="C1951" s="49" t="n">
        <v>2011</v>
      </c>
      <c r="D1951" s="54" t="n">
        <v>35.4</v>
      </c>
      <c r="E1951" s="55" t="n">
        <v>12</v>
      </c>
    </row>
    <row r="1952" customFormat="false" ht="15" hidden="false" customHeight="false" outlineLevel="0" collapsed="false">
      <c r="A1952" s="49" t="n">
        <v>67</v>
      </c>
      <c r="B1952" s="49" t="s">
        <v>189</v>
      </c>
      <c r="C1952" s="49" t="n">
        <v>2009</v>
      </c>
      <c r="D1952" s="54" t="n">
        <v>3087.7</v>
      </c>
      <c r="E1952" s="55" t="n">
        <v>1094</v>
      </c>
    </row>
    <row r="1953" customFormat="false" ht="15" hidden="false" customHeight="false" outlineLevel="0" collapsed="false">
      <c r="A1953" s="49" t="n">
        <v>67</v>
      </c>
      <c r="B1953" s="49" t="s">
        <v>189</v>
      </c>
      <c r="C1953" s="49" t="n">
        <v>2010</v>
      </c>
      <c r="D1953" s="54" t="n">
        <v>21232.79</v>
      </c>
      <c r="E1953" s="55" t="n">
        <v>7049</v>
      </c>
    </row>
    <row r="1954" customFormat="false" ht="15" hidden="false" customHeight="false" outlineLevel="0" collapsed="false">
      <c r="A1954" s="49" t="n">
        <v>67</v>
      </c>
      <c r="B1954" s="49" t="s">
        <v>189</v>
      </c>
      <c r="C1954" s="49" t="n">
        <v>2011</v>
      </c>
      <c r="D1954" s="54" t="n">
        <v>10970.33</v>
      </c>
      <c r="E1954" s="55" t="n">
        <v>3653</v>
      </c>
    </row>
    <row r="1955" customFormat="false" ht="15" hidden="false" customHeight="false" outlineLevel="0" collapsed="false">
      <c r="A1955" s="49" t="n">
        <v>67</v>
      </c>
      <c r="B1955" s="49" t="s">
        <v>194</v>
      </c>
      <c r="C1955" s="49" t="n">
        <v>2011</v>
      </c>
      <c r="D1955" s="54" t="n">
        <v>8.85</v>
      </c>
      <c r="E1955" s="55" t="n">
        <v>3</v>
      </c>
    </row>
    <row r="1956" customFormat="false" ht="15" hidden="false" customHeight="false" outlineLevel="0" collapsed="false">
      <c r="A1956" s="49" t="n">
        <v>68</v>
      </c>
      <c r="B1956" s="49" t="s">
        <v>201</v>
      </c>
      <c r="C1956" s="49" t="n">
        <v>2010</v>
      </c>
      <c r="D1956" s="54" t="n">
        <v>139.8</v>
      </c>
      <c r="E1956" s="55" t="n">
        <v>4</v>
      </c>
    </row>
    <row r="1957" customFormat="false" ht="15" hidden="false" customHeight="false" outlineLevel="0" collapsed="false">
      <c r="A1957" s="49" t="n">
        <v>68</v>
      </c>
      <c r="B1957" s="49" t="s">
        <v>223</v>
      </c>
      <c r="C1957" s="49" t="n">
        <v>2010</v>
      </c>
      <c r="D1957" s="54" t="n">
        <v>79.9</v>
      </c>
      <c r="E1957" s="55" t="n">
        <v>2</v>
      </c>
    </row>
    <row r="1958" customFormat="false" ht="15" hidden="false" customHeight="false" outlineLevel="0" collapsed="false">
      <c r="A1958" s="49" t="n">
        <v>68</v>
      </c>
      <c r="B1958" s="49" t="s">
        <v>200</v>
      </c>
      <c r="C1958" s="49" t="n">
        <v>2011</v>
      </c>
      <c r="D1958" s="54" t="n">
        <v>79.9</v>
      </c>
      <c r="E1958" s="55" t="n">
        <v>2</v>
      </c>
    </row>
    <row r="1959" customFormat="false" ht="15" hidden="false" customHeight="false" outlineLevel="0" collapsed="false">
      <c r="A1959" s="49" t="n">
        <v>68</v>
      </c>
      <c r="B1959" s="49" t="s">
        <v>222</v>
      </c>
      <c r="C1959" s="49" t="n">
        <v>2010</v>
      </c>
      <c r="D1959" s="54" t="n">
        <v>2481.45</v>
      </c>
      <c r="E1959" s="55" t="n">
        <v>71</v>
      </c>
    </row>
    <row r="1960" customFormat="false" ht="15" hidden="false" customHeight="false" outlineLevel="0" collapsed="false">
      <c r="A1960" s="49" t="n">
        <v>68</v>
      </c>
      <c r="B1960" s="49" t="s">
        <v>222</v>
      </c>
      <c r="C1960" s="49" t="n">
        <v>2011</v>
      </c>
      <c r="D1960" s="54" t="n">
        <v>948.65</v>
      </c>
      <c r="E1960" s="55" t="n">
        <v>27</v>
      </c>
    </row>
    <row r="1961" customFormat="false" ht="15" hidden="false" customHeight="false" outlineLevel="0" collapsed="false">
      <c r="A1961" s="49" t="n">
        <v>68</v>
      </c>
      <c r="B1961" s="49" t="s">
        <v>206</v>
      </c>
      <c r="C1961" s="49" t="n">
        <v>2010</v>
      </c>
      <c r="D1961" s="54" t="n">
        <v>0</v>
      </c>
      <c r="E1961" s="55" t="n">
        <v>0</v>
      </c>
    </row>
    <row r="1962" customFormat="false" ht="15" hidden="false" customHeight="false" outlineLevel="0" collapsed="false">
      <c r="A1962" s="49" t="n">
        <v>68</v>
      </c>
      <c r="B1962" s="49" t="s">
        <v>206</v>
      </c>
      <c r="C1962" s="49" t="n">
        <v>2011</v>
      </c>
      <c r="D1962" s="54" t="n">
        <v>179.75</v>
      </c>
      <c r="E1962" s="55" t="n">
        <v>5</v>
      </c>
    </row>
    <row r="1963" customFormat="false" ht="15" hidden="false" customHeight="false" outlineLevel="0" collapsed="false">
      <c r="A1963" s="49" t="n">
        <v>68</v>
      </c>
      <c r="B1963" s="49" t="s">
        <v>192</v>
      </c>
      <c r="C1963" s="49" t="n">
        <v>2010</v>
      </c>
      <c r="D1963" s="54" t="n">
        <v>139.8</v>
      </c>
      <c r="E1963" s="55" t="n">
        <v>4</v>
      </c>
    </row>
    <row r="1964" customFormat="false" ht="15" hidden="false" customHeight="false" outlineLevel="0" collapsed="false">
      <c r="A1964" s="49" t="n">
        <v>68</v>
      </c>
      <c r="B1964" s="49" t="s">
        <v>192</v>
      </c>
      <c r="C1964" s="49" t="n">
        <v>2011</v>
      </c>
      <c r="D1964" s="54" t="n">
        <v>39.95</v>
      </c>
      <c r="E1964" s="55" t="n">
        <v>1</v>
      </c>
    </row>
    <row r="1965" customFormat="false" ht="15" hidden="false" customHeight="false" outlineLevel="0" collapsed="false">
      <c r="A1965" s="49" t="n">
        <v>68</v>
      </c>
      <c r="B1965" s="49" t="s">
        <v>219</v>
      </c>
      <c r="C1965" s="49" t="n">
        <v>2010</v>
      </c>
      <c r="D1965" s="54" t="n">
        <v>39.95</v>
      </c>
      <c r="E1965" s="55" t="n">
        <v>1</v>
      </c>
    </row>
    <row r="1966" customFormat="false" ht="15" hidden="false" customHeight="false" outlineLevel="0" collapsed="false">
      <c r="A1966" s="49" t="n">
        <v>68</v>
      </c>
      <c r="B1966" s="49" t="s">
        <v>193</v>
      </c>
      <c r="C1966" s="49" t="n">
        <v>2011</v>
      </c>
      <c r="D1966" s="54" t="n">
        <v>139.8</v>
      </c>
      <c r="E1966" s="55" t="n">
        <v>4</v>
      </c>
    </row>
    <row r="1967" customFormat="false" ht="15" hidden="false" customHeight="false" outlineLevel="0" collapsed="false">
      <c r="A1967" s="49" t="n">
        <v>68</v>
      </c>
      <c r="B1967" s="49" t="s">
        <v>213</v>
      </c>
      <c r="C1967" s="49" t="n">
        <v>2011</v>
      </c>
      <c r="D1967" s="54" t="n">
        <v>39.95</v>
      </c>
      <c r="E1967" s="55" t="n">
        <v>1</v>
      </c>
    </row>
    <row r="1968" customFormat="false" ht="15" hidden="false" customHeight="false" outlineLevel="0" collapsed="false">
      <c r="A1968" s="49" t="n">
        <v>68</v>
      </c>
      <c r="B1968" s="49" t="s">
        <v>210</v>
      </c>
      <c r="C1968" s="49" t="n">
        <v>2010</v>
      </c>
      <c r="D1968" s="54" t="n">
        <v>39.95</v>
      </c>
      <c r="E1968" s="55" t="n">
        <v>1</v>
      </c>
    </row>
    <row r="1969" customFormat="false" ht="15" hidden="false" customHeight="false" outlineLevel="0" collapsed="false">
      <c r="A1969" s="49" t="n">
        <v>68</v>
      </c>
      <c r="B1969" s="49" t="s">
        <v>198</v>
      </c>
      <c r="C1969" s="49" t="n">
        <v>2010</v>
      </c>
      <c r="D1969" s="54" t="n">
        <v>39.95</v>
      </c>
      <c r="E1969" s="55" t="n">
        <v>1</v>
      </c>
    </row>
    <row r="1970" customFormat="false" ht="15" hidden="false" customHeight="false" outlineLevel="0" collapsed="false">
      <c r="A1970" s="49" t="n">
        <v>68</v>
      </c>
      <c r="B1970" s="49" t="s">
        <v>189</v>
      </c>
      <c r="C1970" s="49" t="n">
        <v>2009</v>
      </c>
      <c r="D1970" s="54" t="n">
        <v>933.71</v>
      </c>
      <c r="E1970" s="55" t="n">
        <v>22</v>
      </c>
    </row>
    <row r="1971" customFormat="false" ht="15" hidden="false" customHeight="false" outlineLevel="0" collapsed="false">
      <c r="A1971" s="49" t="n">
        <v>68</v>
      </c>
      <c r="B1971" s="49" t="s">
        <v>189</v>
      </c>
      <c r="C1971" s="49" t="n">
        <v>2010</v>
      </c>
      <c r="D1971" s="54" t="n">
        <v>20702.9</v>
      </c>
      <c r="E1971" s="55" t="n">
        <v>524</v>
      </c>
    </row>
    <row r="1972" customFormat="false" ht="15" hidden="false" customHeight="false" outlineLevel="0" collapsed="false">
      <c r="A1972" s="49" t="n">
        <v>68</v>
      </c>
      <c r="B1972" s="49" t="s">
        <v>189</v>
      </c>
      <c r="C1972" s="49" t="n">
        <v>2011</v>
      </c>
      <c r="D1972" s="54" t="n">
        <v>12631.9</v>
      </c>
      <c r="E1972" s="55" t="n">
        <v>311</v>
      </c>
    </row>
    <row r="1973" customFormat="false" ht="15" hidden="false" customHeight="false" outlineLevel="0" collapsed="false">
      <c r="A1973" s="49" t="n">
        <v>69</v>
      </c>
      <c r="B1973" s="49" t="s">
        <v>203</v>
      </c>
      <c r="C1973" s="49" t="n">
        <v>2010</v>
      </c>
      <c r="D1973" s="54" t="n">
        <v>410.4</v>
      </c>
      <c r="E1973" s="55" t="n">
        <v>240</v>
      </c>
    </row>
    <row r="1974" customFormat="false" ht="15" hidden="false" customHeight="false" outlineLevel="0" collapsed="false">
      <c r="A1974" s="49" t="n">
        <v>69</v>
      </c>
      <c r="B1974" s="49" t="s">
        <v>203</v>
      </c>
      <c r="C1974" s="49" t="n">
        <v>2011</v>
      </c>
      <c r="D1974" s="54" t="n">
        <v>1584</v>
      </c>
      <c r="E1974" s="55" t="n">
        <v>960</v>
      </c>
    </row>
    <row r="1975" customFormat="false" ht="15" hidden="false" customHeight="false" outlineLevel="0" collapsed="false">
      <c r="A1975" s="49" t="n">
        <v>69</v>
      </c>
      <c r="B1975" s="49" t="s">
        <v>199</v>
      </c>
      <c r="C1975" s="49" t="n">
        <v>2010</v>
      </c>
      <c r="D1975" s="54" t="n">
        <v>93.6</v>
      </c>
      <c r="E1975" s="55" t="n">
        <v>48</v>
      </c>
    </row>
    <row r="1976" customFormat="false" ht="15" hidden="false" customHeight="false" outlineLevel="0" collapsed="false">
      <c r="A1976" s="49" t="n">
        <v>69</v>
      </c>
      <c r="B1976" s="49" t="s">
        <v>199</v>
      </c>
      <c r="C1976" s="49" t="n">
        <v>2011</v>
      </c>
      <c r="D1976" s="54" t="n">
        <v>46.8</v>
      </c>
      <c r="E1976" s="55" t="n">
        <v>24</v>
      </c>
    </row>
    <row r="1977" customFormat="false" ht="15" hidden="false" customHeight="false" outlineLevel="0" collapsed="false">
      <c r="A1977" s="49" t="n">
        <v>69</v>
      </c>
      <c r="B1977" s="49" t="s">
        <v>201</v>
      </c>
      <c r="C1977" s="49" t="n">
        <v>2010</v>
      </c>
      <c r="D1977" s="54" t="n">
        <v>433.2</v>
      </c>
      <c r="E1977" s="55" t="n">
        <v>232</v>
      </c>
    </row>
    <row r="1978" customFormat="false" ht="15" hidden="false" customHeight="false" outlineLevel="0" collapsed="false">
      <c r="A1978" s="49" t="n">
        <v>69</v>
      </c>
      <c r="B1978" s="49" t="s">
        <v>201</v>
      </c>
      <c r="C1978" s="49" t="n">
        <v>2011</v>
      </c>
      <c r="D1978" s="54" t="n">
        <v>618.45</v>
      </c>
      <c r="E1978" s="55" t="n">
        <v>327</v>
      </c>
    </row>
    <row r="1979" customFormat="false" ht="15" hidden="false" customHeight="false" outlineLevel="0" collapsed="false">
      <c r="A1979" s="49" t="n">
        <v>69</v>
      </c>
      <c r="B1979" s="49" t="s">
        <v>216</v>
      </c>
      <c r="C1979" s="49" t="n">
        <v>2011</v>
      </c>
      <c r="D1979" s="54" t="n">
        <v>23.4</v>
      </c>
      <c r="E1979" s="55" t="n">
        <v>12</v>
      </c>
    </row>
    <row r="1980" customFormat="false" ht="15" hidden="false" customHeight="false" outlineLevel="0" collapsed="false">
      <c r="A1980" s="49" t="n">
        <v>69</v>
      </c>
      <c r="B1980" s="49" t="s">
        <v>223</v>
      </c>
      <c r="C1980" s="49" t="n">
        <v>2010</v>
      </c>
      <c r="D1980" s="54" t="n">
        <v>46.8</v>
      </c>
      <c r="E1980" s="55" t="n">
        <v>24</v>
      </c>
    </row>
    <row r="1981" customFormat="false" ht="15" hidden="false" customHeight="false" outlineLevel="0" collapsed="false">
      <c r="A1981" s="49" t="n">
        <v>69</v>
      </c>
      <c r="B1981" s="49" t="s">
        <v>223</v>
      </c>
      <c r="C1981" s="49" t="n">
        <v>2011</v>
      </c>
      <c r="D1981" s="54" t="n">
        <v>23.4</v>
      </c>
      <c r="E1981" s="55" t="n">
        <v>12</v>
      </c>
    </row>
    <row r="1982" customFormat="false" ht="15" hidden="false" customHeight="false" outlineLevel="0" collapsed="false">
      <c r="A1982" s="49" t="n">
        <v>69</v>
      </c>
      <c r="B1982" s="49" t="s">
        <v>200</v>
      </c>
      <c r="C1982" s="49" t="n">
        <v>2010</v>
      </c>
      <c r="D1982" s="54" t="n">
        <v>23.4</v>
      </c>
      <c r="E1982" s="55" t="n">
        <v>12</v>
      </c>
    </row>
    <row r="1983" customFormat="false" ht="15" hidden="false" customHeight="false" outlineLevel="0" collapsed="false">
      <c r="A1983" s="49" t="n">
        <v>69</v>
      </c>
      <c r="B1983" s="49" t="s">
        <v>202</v>
      </c>
      <c r="C1983" s="49" t="n">
        <v>2010</v>
      </c>
      <c r="D1983" s="54" t="n">
        <v>23.4</v>
      </c>
      <c r="E1983" s="55" t="n">
        <v>12</v>
      </c>
    </row>
    <row r="1984" customFormat="false" ht="15" hidden="false" customHeight="false" outlineLevel="0" collapsed="false">
      <c r="A1984" s="49" t="n">
        <v>69</v>
      </c>
      <c r="B1984" s="49" t="s">
        <v>202</v>
      </c>
      <c r="C1984" s="49" t="n">
        <v>2011</v>
      </c>
      <c r="D1984" s="54" t="n">
        <v>187.2</v>
      </c>
      <c r="E1984" s="55" t="n">
        <v>96</v>
      </c>
    </row>
    <row r="1985" customFormat="false" ht="15" hidden="false" customHeight="false" outlineLevel="0" collapsed="false">
      <c r="A1985" s="49" t="n">
        <v>69</v>
      </c>
      <c r="B1985" s="49" t="s">
        <v>222</v>
      </c>
      <c r="C1985" s="49" t="n">
        <v>2010</v>
      </c>
      <c r="D1985" s="54" t="n">
        <v>296.4</v>
      </c>
      <c r="E1985" s="55" t="n">
        <v>152</v>
      </c>
    </row>
    <row r="1986" customFormat="false" ht="15" hidden="false" customHeight="false" outlineLevel="0" collapsed="false">
      <c r="A1986" s="49" t="n">
        <v>69</v>
      </c>
      <c r="B1986" s="49" t="s">
        <v>222</v>
      </c>
      <c r="C1986" s="49" t="n">
        <v>2011</v>
      </c>
      <c r="D1986" s="54" t="n">
        <v>625.5</v>
      </c>
      <c r="E1986" s="55" t="n">
        <v>370</v>
      </c>
    </row>
    <row r="1987" customFormat="false" ht="15" hidden="false" customHeight="false" outlineLevel="0" collapsed="false">
      <c r="A1987" s="49" t="n">
        <v>69</v>
      </c>
      <c r="B1987" s="49" t="s">
        <v>205</v>
      </c>
      <c r="C1987" s="49" t="n">
        <v>2010</v>
      </c>
      <c r="D1987" s="54" t="n">
        <v>945.6</v>
      </c>
      <c r="E1987" s="55" t="n">
        <v>496</v>
      </c>
    </row>
    <row r="1988" customFormat="false" ht="15" hidden="false" customHeight="false" outlineLevel="0" collapsed="false">
      <c r="A1988" s="49" t="n">
        <v>69</v>
      </c>
      <c r="B1988" s="49" t="s">
        <v>205</v>
      </c>
      <c r="C1988" s="49" t="n">
        <v>2011</v>
      </c>
      <c r="D1988" s="54" t="n">
        <v>1519.65</v>
      </c>
      <c r="E1988" s="55" t="n">
        <v>799</v>
      </c>
    </row>
    <row r="1989" customFormat="false" ht="15" hidden="false" customHeight="false" outlineLevel="0" collapsed="false">
      <c r="A1989" s="49" t="n">
        <v>69</v>
      </c>
      <c r="B1989" s="49" t="s">
        <v>206</v>
      </c>
      <c r="C1989" s="49" t="n">
        <v>2010</v>
      </c>
      <c r="D1989" s="54" t="n">
        <v>805.65</v>
      </c>
      <c r="E1989" s="55" t="n">
        <v>423</v>
      </c>
    </row>
    <row r="1990" customFormat="false" ht="15" hidden="false" customHeight="false" outlineLevel="0" collapsed="false">
      <c r="A1990" s="49" t="n">
        <v>69</v>
      </c>
      <c r="B1990" s="49" t="s">
        <v>206</v>
      </c>
      <c r="C1990" s="49" t="n">
        <v>2011</v>
      </c>
      <c r="D1990" s="54" t="n">
        <v>1559.25</v>
      </c>
      <c r="E1990" s="55" t="n">
        <v>839</v>
      </c>
    </row>
    <row r="1991" customFormat="false" ht="15" hidden="false" customHeight="false" outlineLevel="0" collapsed="false">
      <c r="A1991" s="49" t="n">
        <v>69</v>
      </c>
      <c r="B1991" s="49" t="s">
        <v>234</v>
      </c>
      <c r="C1991" s="49" t="n">
        <v>2011</v>
      </c>
      <c r="D1991" s="54" t="n">
        <v>23.4</v>
      </c>
      <c r="E1991" s="55" t="n">
        <v>12</v>
      </c>
    </row>
    <row r="1992" customFormat="false" ht="15" hidden="false" customHeight="false" outlineLevel="0" collapsed="false">
      <c r="A1992" s="49" t="n">
        <v>69</v>
      </c>
      <c r="B1992" s="49" t="s">
        <v>211</v>
      </c>
      <c r="C1992" s="49" t="n">
        <v>2011</v>
      </c>
      <c r="D1992" s="54" t="n">
        <v>93.6</v>
      </c>
      <c r="E1992" s="55" t="n">
        <v>48</v>
      </c>
    </row>
    <row r="1993" customFormat="false" ht="15" hidden="false" customHeight="false" outlineLevel="0" collapsed="false">
      <c r="A1993" s="49" t="n">
        <v>69</v>
      </c>
      <c r="B1993" s="49" t="s">
        <v>192</v>
      </c>
      <c r="C1993" s="49" t="n">
        <v>2010</v>
      </c>
      <c r="D1993" s="54" t="n">
        <v>23.4</v>
      </c>
      <c r="E1993" s="55" t="n">
        <v>12</v>
      </c>
    </row>
    <row r="1994" customFormat="false" ht="15" hidden="false" customHeight="false" outlineLevel="0" collapsed="false">
      <c r="A1994" s="49" t="n">
        <v>69</v>
      </c>
      <c r="B1994" s="49" t="s">
        <v>192</v>
      </c>
      <c r="C1994" s="49" t="n">
        <v>2011</v>
      </c>
      <c r="D1994" s="54" t="n">
        <v>46.8</v>
      </c>
      <c r="E1994" s="55" t="n">
        <v>24</v>
      </c>
    </row>
    <row r="1995" customFormat="false" ht="15" hidden="false" customHeight="false" outlineLevel="0" collapsed="false">
      <c r="A1995" s="49" t="n">
        <v>69</v>
      </c>
      <c r="B1995" s="49" t="s">
        <v>217</v>
      </c>
      <c r="C1995" s="49" t="n">
        <v>2010</v>
      </c>
      <c r="D1995" s="54" t="n">
        <v>1.95</v>
      </c>
      <c r="E1995" s="55" t="n">
        <v>1</v>
      </c>
    </row>
    <row r="1996" customFormat="false" ht="15" hidden="false" customHeight="false" outlineLevel="0" collapsed="false">
      <c r="A1996" s="49" t="n">
        <v>69</v>
      </c>
      <c r="B1996" s="49" t="s">
        <v>218</v>
      </c>
      <c r="C1996" s="49" t="n">
        <v>2010</v>
      </c>
      <c r="D1996" s="54" t="n">
        <v>3421.8</v>
      </c>
      <c r="E1996" s="55" t="n">
        <v>2060</v>
      </c>
    </row>
    <row r="1997" customFormat="false" ht="15" hidden="false" customHeight="false" outlineLevel="0" collapsed="false">
      <c r="A1997" s="49" t="n">
        <v>69</v>
      </c>
      <c r="B1997" s="49" t="s">
        <v>218</v>
      </c>
      <c r="C1997" s="49" t="n">
        <v>2011</v>
      </c>
      <c r="D1997" s="54" t="n">
        <v>7274.4</v>
      </c>
      <c r="E1997" s="55" t="n">
        <v>4400</v>
      </c>
    </row>
    <row r="1998" customFormat="false" ht="15" hidden="false" customHeight="false" outlineLevel="0" collapsed="false">
      <c r="A1998" s="49" t="n">
        <v>69</v>
      </c>
      <c r="B1998" s="49" t="s">
        <v>193</v>
      </c>
      <c r="C1998" s="49" t="n">
        <v>2010</v>
      </c>
      <c r="D1998" s="54" t="n">
        <v>105.6</v>
      </c>
      <c r="E1998" s="55" t="n">
        <v>64</v>
      </c>
    </row>
    <row r="1999" customFormat="false" ht="15" hidden="false" customHeight="false" outlineLevel="0" collapsed="false">
      <c r="A1999" s="49" t="n">
        <v>69</v>
      </c>
      <c r="B1999" s="49" t="s">
        <v>193</v>
      </c>
      <c r="C1999" s="49" t="n">
        <v>2011</v>
      </c>
      <c r="D1999" s="54" t="n">
        <v>46.8</v>
      </c>
      <c r="E1999" s="55" t="n">
        <v>24</v>
      </c>
    </row>
    <row r="2000" customFormat="false" ht="15" hidden="false" customHeight="false" outlineLevel="0" collapsed="false">
      <c r="A2000" s="49" t="n">
        <v>69</v>
      </c>
      <c r="B2000" s="49" t="s">
        <v>197</v>
      </c>
      <c r="C2000" s="49" t="n">
        <v>2010</v>
      </c>
      <c r="D2000" s="54" t="n">
        <v>25.35</v>
      </c>
      <c r="E2000" s="55" t="n">
        <v>13</v>
      </c>
    </row>
    <row r="2001" customFormat="false" ht="15" hidden="false" customHeight="false" outlineLevel="0" collapsed="false">
      <c r="A2001" s="49" t="n">
        <v>69</v>
      </c>
      <c r="B2001" s="49" t="s">
        <v>196</v>
      </c>
      <c r="C2001" s="49" t="n">
        <v>2010</v>
      </c>
      <c r="D2001" s="54" t="n">
        <v>83.85</v>
      </c>
      <c r="E2001" s="55" t="n">
        <v>43</v>
      </c>
    </row>
    <row r="2002" customFormat="false" ht="15" hidden="false" customHeight="false" outlineLevel="0" collapsed="false">
      <c r="A2002" s="49" t="n">
        <v>69</v>
      </c>
      <c r="B2002" s="49" t="s">
        <v>196</v>
      </c>
      <c r="C2002" s="49" t="n">
        <v>2011</v>
      </c>
      <c r="D2002" s="54" t="n">
        <v>206.7</v>
      </c>
      <c r="E2002" s="55" t="n">
        <v>106</v>
      </c>
    </row>
    <row r="2003" customFormat="false" ht="15" hidden="false" customHeight="false" outlineLevel="0" collapsed="false">
      <c r="A2003" s="49" t="n">
        <v>69</v>
      </c>
      <c r="B2003" s="49" t="s">
        <v>198</v>
      </c>
      <c r="C2003" s="49" t="n">
        <v>2010</v>
      </c>
      <c r="D2003" s="54" t="n">
        <v>93.6</v>
      </c>
      <c r="E2003" s="55" t="n">
        <v>48</v>
      </c>
    </row>
    <row r="2004" customFormat="false" ht="15" hidden="false" customHeight="false" outlineLevel="0" collapsed="false">
      <c r="A2004" s="49" t="n">
        <v>69</v>
      </c>
      <c r="B2004" s="49" t="s">
        <v>198</v>
      </c>
      <c r="C2004" s="49" t="n">
        <v>2011</v>
      </c>
      <c r="D2004" s="54" t="n">
        <v>187.2</v>
      </c>
      <c r="E2004" s="55" t="n">
        <v>96</v>
      </c>
    </row>
    <row r="2005" customFormat="false" ht="15" hidden="false" customHeight="false" outlineLevel="0" collapsed="false">
      <c r="A2005" s="49" t="n">
        <v>69</v>
      </c>
      <c r="B2005" s="49" t="s">
        <v>214</v>
      </c>
      <c r="C2005" s="49" t="n">
        <v>2011</v>
      </c>
      <c r="D2005" s="54" t="n">
        <v>23.4</v>
      </c>
      <c r="E2005" s="55" t="n">
        <v>12</v>
      </c>
    </row>
    <row r="2006" customFormat="false" ht="15" hidden="false" customHeight="false" outlineLevel="0" collapsed="false">
      <c r="A2006" s="49" t="n">
        <v>69</v>
      </c>
      <c r="B2006" s="49" t="s">
        <v>189</v>
      </c>
      <c r="C2006" s="49" t="n">
        <v>2010</v>
      </c>
      <c r="D2006" s="54" t="n">
        <v>7041.08</v>
      </c>
      <c r="E2006" s="55" t="n">
        <v>3554</v>
      </c>
    </row>
    <row r="2007" customFormat="false" ht="15" hidden="false" customHeight="false" outlineLevel="0" collapsed="false">
      <c r="A2007" s="49" t="n">
        <v>69</v>
      </c>
      <c r="B2007" s="49" t="s">
        <v>189</v>
      </c>
      <c r="C2007" s="49" t="n">
        <v>2011</v>
      </c>
      <c r="D2007" s="54" t="n">
        <v>9864.62</v>
      </c>
      <c r="E2007" s="55" t="n">
        <v>5141</v>
      </c>
    </row>
    <row r="2008" customFormat="false" ht="15" hidden="false" customHeight="false" outlineLevel="0" collapsed="false">
      <c r="A2008" s="49" t="n">
        <v>70</v>
      </c>
      <c r="B2008" s="49" t="s">
        <v>222</v>
      </c>
      <c r="C2008" s="49" t="n">
        <v>2010</v>
      </c>
      <c r="D2008" s="54" t="n">
        <v>230.75</v>
      </c>
      <c r="E2008" s="55" t="n">
        <v>71</v>
      </c>
    </row>
    <row r="2009" customFormat="false" ht="15" hidden="false" customHeight="false" outlineLevel="0" collapsed="false">
      <c r="A2009" s="49" t="n">
        <v>70</v>
      </c>
      <c r="B2009" s="49" t="s">
        <v>222</v>
      </c>
      <c r="C2009" s="49" t="n">
        <v>2011</v>
      </c>
      <c r="D2009" s="54" t="n">
        <v>162.6</v>
      </c>
      <c r="E2009" s="55" t="n">
        <v>44</v>
      </c>
    </row>
    <row r="2010" customFormat="false" ht="15" hidden="false" customHeight="false" outlineLevel="0" collapsed="false">
      <c r="A2010" s="49" t="n">
        <v>70</v>
      </c>
      <c r="B2010" s="49" t="s">
        <v>206</v>
      </c>
      <c r="C2010" s="49" t="n">
        <v>2010</v>
      </c>
      <c r="D2010" s="54" t="n">
        <v>26</v>
      </c>
      <c r="E2010" s="55" t="n">
        <v>8</v>
      </c>
    </row>
    <row r="2011" customFormat="false" ht="15" hidden="false" customHeight="false" outlineLevel="0" collapsed="false">
      <c r="A2011" s="49" t="n">
        <v>70</v>
      </c>
      <c r="B2011" s="49" t="s">
        <v>190</v>
      </c>
      <c r="C2011" s="49" t="n">
        <v>2010</v>
      </c>
      <c r="D2011" s="54" t="n">
        <v>39</v>
      </c>
      <c r="E2011" s="55" t="n">
        <v>12</v>
      </c>
    </row>
    <row r="2012" customFormat="false" ht="15" hidden="false" customHeight="false" outlineLevel="0" collapsed="false">
      <c r="A2012" s="49" t="n">
        <v>70</v>
      </c>
      <c r="B2012" s="49" t="s">
        <v>218</v>
      </c>
      <c r="C2012" s="49" t="n">
        <v>2009</v>
      </c>
      <c r="D2012" s="54" t="n">
        <v>396</v>
      </c>
      <c r="E2012" s="55" t="n">
        <v>144</v>
      </c>
    </row>
    <row r="2013" customFormat="false" ht="15" hidden="false" customHeight="false" outlineLevel="0" collapsed="false">
      <c r="A2013" s="49" t="n">
        <v>70</v>
      </c>
      <c r="B2013" s="49" t="s">
        <v>218</v>
      </c>
      <c r="C2013" s="49" t="n">
        <v>2010</v>
      </c>
      <c r="D2013" s="54" t="n">
        <v>26</v>
      </c>
      <c r="E2013" s="55" t="n">
        <v>8</v>
      </c>
    </row>
    <row r="2014" customFormat="false" ht="15" hidden="false" customHeight="false" outlineLevel="0" collapsed="false">
      <c r="A2014" s="49" t="n">
        <v>70</v>
      </c>
      <c r="B2014" s="49" t="s">
        <v>196</v>
      </c>
      <c r="C2014" s="49" t="n">
        <v>2010</v>
      </c>
      <c r="D2014" s="54" t="n">
        <v>13</v>
      </c>
      <c r="E2014" s="55" t="n">
        <v>4</v>
      </c>
    </row>
    <row r="2015" customFormat="false" ht="15" hidden="false" customHeight="false" outlineLevel="0" collapsed="false">
      <c r="A2015" s="49" t="n">
        <v>70</v>
      </c>
      <c r="B2015" s="49" t="s">
        <v>196</v>
      </c>
      <c r="C2015" s="49" t="n">
        <v>2011</v>
      </c>
      <c r="D2015" s="54" t="n">
        <v>13</v>
      </c>
      <c r="E2015" s="55" t="n">
        <v>4</v>
      </c>
    </row>
    <row r="2016" customFormat="false" ht="15" hidden="false" customHeight="false" outlineLevel="0" collapsed="false">
      <c r="A2016" s="49" t="n">
        <v>70</v>
      </c>
      <c r="B2016" s="49" t="s">
        <v>189</v>
      </c>
      <c r="C2016" s="49" t="n">
        <v>2009</v>
      </c>
      <c r="D2016" s="54" t="n">
        <v>2278.6</v>
      </c>
      <c r="E2016" s="55" t="n">
        <v>738</v>
      </c>
    </row>
    <row r="2017" customFormat="false" ht="15" hidden="false" customHeight="false" outlineLevel="0" collapsed="false">
      <c r="A2017" s="49" t="n">
        <v>70</v>
      </c>
      <c r="B2017" s="49" t="s">
        <v>189</v>
      </c>
      <c r="C2017" s="49" t="n">
        <v>2010</v>
      </c>
      <c r="D2017" s="54" t="n">
        <v>19267.26</v>
      </c>
      <c r="E2017" s="55" t="n">
        <v>6672</v>
      </c>
    </row>
    <row r="2018" customFormat="false" ht="15" hidden="false" customHeight="false" outlineLevel="0" collapsed="false">
      <c r="A2018" s="49" t="n">
        <v>70</v>
      </c>
      <c r="B2018" s="49" t="s">
        <v>189</v>
      </c>
      <c r="C2018" s="49" t="n">
        <v>2011</v>
      </c>
      <c r="D2018" s="54" t="n">
        <v>15064.42</v>
      </c>
      <c r="E2018" s="55" t="n">
        <v>4810</v>
      </c>
    </row>
    <row r="2019" customFormat="false" ht="15" hidden="false" customHeight="false" outlineLevel="0" collapsed="false">
      <c r="A2019" s="49" t="n">
        <v>71</v>
      </c>
      <c r="B2019" s="49" t="s">
        <v>203</v>
      </c>
      <c r="C2019" s="49" t="n">
        <v>2011</v>
      </c>
      <c r="D2019" s="54" t="n">
        <v>1978.25</v>
      </c>
      <c r="E2019" s="55" t="n">
        <v>463</v>
      </c>
    </row>
    <row r="2020" customFormat="false" ht="15" hidden="false" customHeight="false" outlineLevel="0" collapsed="false">
      <c r="A2020" s="49" t="n">
        <v>71</v>
      </c>
      <c r="B2020" s="49" t="s">
        <v>201</v>
      </c>
      <c r="C2020" s="49" t="n">
        <v>2011</v>
      </c>
      <c r="D2020" s="54" t="n">
        <v>89.1</v>
      </c>
      <c r="E2020" s="55" t="n">
        <v>18</v>
      </c>
    </row>
    <row r="2021" customFormat="false" ht="15" hidden="false" customHeight="false" outlineLevel="0" collapsed="false">
      <c r="A2021" s="49" t="n">
        <v>71</v>
      </c>
      <c r="B2021" s="49" t="s">
        <v>223</v>
      </c>
      <c r="C2021" s="49" t="n">
        <v>2011</v>
      </c>
      <c r="D2021" s="54" t="n">
        <v>408</v>
      </c>
      <c r="E2021" s="55" t="n">
        <v>96</v>
      </c>
    </row>
    <row r="2022" customFormat="false" ht="15" hidden="false" customHeight="false" outlineLevel="0" collapsed="false">
      <c r="A2022" s="49" t="n">
        <v>71</v>
      </c>
      <c r="B2022" s="49" t="s">
        <v>200</v>
      </c>
      <c r="C2022" s="49" t="n">
        <v>2011</v>
      </c>
      <c r="D2022" s="54" t="n">
        <v>39.6</v>
      </c>
      <c r="E2022" s="55" t="n">
        <v>8</v>
      </c>
    </row>
    <row r="2023" customFormat="false" ht="15" hidden="false" customHeight="false" outlineLevel="0" collapsed="false">
      <c r="A2023" s="49" t="n">
        <v>71</v>
      </c>
      <c r="B2023" s="49" t="s">
        <v>222</v>
      </c>
      <c r="C2023" s="49" t="n">
        <v>2010</v>
      </c>
      <c r="D2023" s="54" t="n">
        <v>44.55</v>
      </c>
      <c r="E2023" s="55" t="n">
        <v>9</v>
      </c>
    </row>
    <row r="2024" customFormat="false" ht="15" hidden="false" customHeight="false" outlineLevel="0" collapsed="false">
      <c r="A2024" s="49" t="n">
        <v>71</v>
      </c>
      <c r="B2024" s="49" t="s">
        <v>222</v>
      </c>
      <c r="C2024" s="49" t="n">
        <v>2011</v>
      </c>
      <c r="D2024" s="54" t="n">
        <v>1587.3</v>
      </c>
      <c r="E2024" s="55" t="n">
        <v>358</v>
      </c>
    </row>
    <row r="2025" customFormat="false" ht="15" hidden="false" customHeight="false" outlineLevel="0" collapsed="false">
      <c r="A2025" s="49" t="n">
        <v>71</v>
      </c>
      <c r="B2025" s="49" t="s">
        <v>224</v>
      </c>
      <c r="C2025" s="49" t="n">
        <v>2011</v>
      </c>
      <c r="D2025" s="54" t="n">
        <v>29.7</v>
      </c>
      <c r="E2025" s="55" t="n">
        <v>6</v>
      </c>
    </row>
    <row r="2026" customFormat="false" ht="15" hidden="false" customHeight="false" outlineLevel="0" collapsed="false">
      <c r="A2026" s="49" t="n">
        <v>71</v>
      </c>
      <c r="B2026" s="49" t="s">
        <v>191</v>
      </c>
      <c r="C2026" s="49" t="n">
        <v>2011</v>
      </c>
      <c r="D2026" s="54" t="n">
        <v>74.25</v>
      </c>
      <c r="E2026" s="55" t="n">
        <v>15</v>
      </c>
    </row>
    <row r="2027" customFormat="false" ht="15" hidden="false" customHeight="false" outlineLevel="0" collapsed="false">
      <c r="A2027" s="49" t="n">
        <v>71</v>
      </c>
      <c r="B2027" s="49" t="s">
        <v>205</v>
      </c>
      <c r="C2027" s="49" t="n">
        <v>2010</v>
      </c>
      <c r="D2027" s="54" t="n">
        <v>4.95</v>
      </c>
      <c r="E2027" s="55" t="n">
        <v>1</v>
      </c>
    </row>
    <row r="2028" customFormat="false" ht="15" hidden="false" customHeight="false" outlineLevel="0" collapsed="false">
      <c r="A2028" s="49" t="n">
        <v>71</v>
      </c>
      <c r="B2028" s="49" t="s">
        <v>205</v>
      </c>
      <c r="C2028" s="49" t="n">
        <v>2011</v>
      </c>
      <c r="D2028" s="54" t="n">
        <v>103.95</v>
      </c>
      <c r="E2028" s="55" t="n">
        <v>21</v>
      </c>
    </row>
    <row r="2029" customFormat="false" ht="15" hidden="false" customHeight="false" outlineLevel="0" collapsed="false">
      <c r="A2029" s="49" t="n">
        <v>71</v>
      </c>
      <c r="B2029" s="49" t="s">
        <v>206</v>
      </c>
      <c r="C2029" s="49" t="n">
        <v>2010</v>
      </c>
      <c r="D2029" s="54" t="n">
        <v>59.4</v>
      </c>
      <c r="E2029" s="55" t="n">
        <v>12</v>
      </c>
    </row>
    <row r="2030" customFormat="false" ht="15" hidden="false" customHeight="false" outlineLevel="0" collapsed="false">
      <c r="A2030" s="49" t="n">
        <v>71</v>
      </c>
      <c r="B2030" s="49" t="s">
        <v>206</v>
      </c>
      <c r="C2030" s="49" t="n">
        <v>2011</v>
      </c>
      <c r="D2030" s="54" t="n">
        <v>519.75</v>
      </c>
      <c r="E2030" s="55" t="n">
        <v>105</v>
      </c>
    </row>
    <row r="2031" customFormat="false" ht="15" hidden="false" customHeight="false" outlineLevel="0" collapsed="false">
      <c r="A2031" s="49" t="n">
        <v>71</v>
      </c>
      <c r="B2031" s="49" t="s">
        <v>209</v>
      </c>
      <c r="C2031" s="49" t="n">
        <v>2011</v>
      </c>
      <c r="D2031" s="54" t="n">
        <v>102</v>
      </c>
      <c r="E2031" s="55" t="n">
        <v>24</v>
      </c>
    </row>
    <row r="2032" customFormat="false" ht="15" hidden="false" customHeight="false" outlineLevel="0" collapsed="false">
      <c r="A2032" s="49" t="n">
        <v>71</v>
      </c>
      <c r="B2032" s="49" t="s">
        <v>211</v>
      </c>
      <c r="C2032" s="49" t="n">
        <v>2011</v>
      </c>
      <c r="D2032" s="54" t="n">
        <v>14.85</v>
      </c>
      <c r="E2032" s="55" t="n">
        <v>3</v>
      </c>
    </row>
    <row r="2033" customFormat="false" ht="15" hidden="false" customHeight="false" outlineLevel="0" collapsed="false">
      <c r="A2033" s="49" t="n">
        <v>71</v>
      </c>
      <c r="B2033" s="49" t="s">
        <v>192</v>
      </c>
      <c r="C2033" s="49" t="n">
        <v>2010</v>
      </c>
      <c r="D2033" s="54" t="n">
        <v>14.85</v>
      </c>
      <c r="E2033" s="55" t="n">
        <v>3</v>
      </c>
    </row>
    <row r="2034" customFormat="false" ht="15" hidden="false" customHeight="false" outlineLevel="0" collapsed="false">
      <c r="A2034" s="49" t="n">
        <v>71</v>
      </c>
      <c r="B2034" s="49" t="s">
        <v>192</v>
      </c>
      <c r="C2034" s="49" t="n">
        <v>2011</v>
      </c>
      <c r="D2034" s="54" t="n">
        <v>198</v>
      </c>
      <c r="E2034" s="55" t="n">
        <v>40</v>
      </c>
    </row>
    <row r="2035" customFormat="false" ht="15" hidden="false" customHeight="false" outlineLevel="0" collapsed="false">
      <c r="A2035" s="49" t="n">
        <v>71</v>
      </c>
      <c r="B2035" s="49" t="s">
        <v>219</v>
      </c>
      <c r="C2035" s="49" t="n">
        <v>2011</v>
      </c>
      <c r="D2035" s="54" t="n">
        <v>59.4</v>
      </c>
      <c r="E2035" s="55" t="n">
        <v>12</v>
      </c>
    </row>
    <row r="2036" customFormat="false" ht="15" hidden="false" customHeight="false" outlineLevel="0" collapsed="false">
      <c r="A2036" s="49" t="n">
        <v>71</v>
      </c>
      <c r="B2036" s="49" t="s">
        <v>227</v>
      </c>
      <c r="C2036" s="49" t="n">
        <v>2011</v>
      </c>
      <c r="D2036" s="54" t="n">
        <v>14.85</v>
      </c>
      <c r="E2036" s="55" t="n">
        <v>3</v>
      </c>
    </row>
    <row r="2037" customFormat="false" ht="15" hidden="false" customHeight="false" outlineLevel="0" collapsed="false">
      <c r="A2037" s="49" t="n">
        <v>71</v>
      </c>
      <c r="B2037" s="49" t="s">
        <v>218</v>
      </c>
      <c r="C2037" s="49" t="n">
        <v>2010</v>
      </c>
      <c r="D2037" s="54" t="n">
        <v>9.9</v>
      </c>
      <c r="E2037" s="55" t="n">
        <v>2</v>
      </c>
    </row>
    <row r="2038" customFormat="false" ht="15" hidden="false" customHeight="false" outlineLevel="0" collapsed="false">
      <c r="A2038" s="49" t="n">
        <v>71</v>
      </c>
      <c r="B2038" s="49" t="s">
        <v>218</v>
      </c>
      <c r="C2038" s="49" t="n">
        <v>2011</v>
      </c>
      <c r="D2038" s="54" t="n">
        <v>180.55</v>
      </c>
      <c r="E2038" s="55" t="n">
        <v>41</v>
      </c>
    </row>
    <row r="2039" customFormat="false" ht="15" hidden="false" customHeight="false" outlineLevel="0" collapsed="false">
      <c r="A2039" s="49" t="n">
        <v>71</v>
      </c>
      <c r="B2039" s="49" t="s">
        <v>193</v>
      </c>
      <c r="C2039" s="49" t="n">
        <v>2011</v>
      </c>
      <c r="D2039" s="54" t="n">
        <v>441.6</v>
      </c>
      <c r="E2039" s="55" t="n">
        <v>96</v>
      </c>
    </row>
    <row r="2040" customFormat="false" ht="15" hidden="false" customHeight="false" outlineLevel="0" collapsed="false">
      <c r="A2040" s="49" t="n">
        <v>71</v>
      </c>
      <c r="B2040" s="49" t="s">
        <v>213</v>
      </c>
      <c r="C2040" s="49" t="n">
        <v>2011</v>
      </c>
      <c r="D2040" s="54" t="n">
        <v>161.4</v>
      </c>
      <c r="E2040" s="55" t="n">
        <v>36</v>
      </c>
    </row>
    <row r="2041" customFormat="false" ht="15" hidden="false" customHeight="false" outlineLevel="0" collapsed="false">
      <c r="A2041" s="49" t="n">
        <v>71</v>
      </c>
      <c r="B2041" s="49" t="s">
        <v>197</v>
      </c>
      <c r="C2041" s="49" t="n">
        <v>2011</v>
      </c>
      <c r="D2041" s="54" t="n">
        <v>74.25</v>
      </c>
      <c r="E2041" s="55" t="n">
        <v>15</v>
      </c>
    </row>
    <row r="2042" customFormat="false" ht="15" hidden="false" customHeight="false" outlineLevel="0" collapsed="false">
      <c r="A2042" s="49" t="n">
        <v>71</v>
      </c>
      <c r="B2042" s="49" t="s">
        <v>196</v>
      </c>
      <c r="C2042" s="49" t="n">
        <v>2011</v>
      </c>
      <c r="D2042" s="54" t="n">
        <v>99</v>
      </c>
      <c r="E2042" s="55" t="n">
        <v>20</v>
      </c>
    </row>
    <row r="2043" customFormat="false" ht="15" hidden="false" customHeight="false" outlineLevel="0" collapsed="false">
      <c r="A2043" s="49" t="n">
        <v>71</v>
      </c>
      <c r="B2043" s="49" t="s">
        <v>210</v>
      </c>
      <c r="C2043" s="49" t="n">
        <v>2010</v>
      </c>
      <c r="D2043" s="54" t="n">
        <v>14.85</v>
      </c>
      <c r="E2043" s="55" t="n">
        <v>3</v>
      </c>
    </row>
    <row r="2044" customFormat="false" ht="15" hidden="false" customHeight="false" outlineLevel="0" collapsed="false">
      <c r="A2044" s="49" t="n">
        <v>71</v>
      </c>
      <c r="B2044" s="49" t="s">
        <v>210</v>
      </c>
      <c r="C2044" s="49" t="n">
        <v>2011</v>
      </c>
      <c r="D2044" s="54" t="n">
        <v>1752.3</v>
      </c>
      <c r="E2044" s="55" t="n">
        <v>354</v>
      </c>
    </row>
    <row r="2045" customFormat="false" ht="15" hidden="false" customHeight="false" outlineLevel="0" collapsed="false">
      <c r="A2045" s="49" t="n">
        <v>71</v>
      </c>
      <c r="B2045" s="49" t="s">
        <v>207</v>
      </c>
      <c r="C2045" s="49" t="n">
        <v>2011</v>
      </c>
      <c r="D2045" s="54" t="n">
        <v>4.95</v>
      </c>
      <c r="E2045" s="55" t="n">
        <v>1</v>
      </c>
    </row>
    <row r="2046" customFormat="false" ht="15" hidden="false" customHeight="false" outlineLevel="0" collapsed="false">
      <c r="A2046" s="49" t="n">
        <v>71</v>
      </c>
      <c r="B2046" s="49" t="s">
        <v>189</v>
      </c>
      <c r="C2046" s="49" t="n">
        <v>2010</v>
      </c>
      <c r="D2046" s="54" t="n">
        <v>1239.37</v>
      </c>
      <c r="E2046" s="55" t="n">
        <v>220</v>
      </c>
    </row>
    <row r="2047" customFormat="false" ht="15" hidden="false" customHeight="false" outlineLevel="0" collapsed="false">
      <c r="A2047" s="49" t="n">
        <v>71</v>
      </c>
      <c r="B2047" s="49" t="s">
        <v>189</v>
      </c>
      <c r="C2047" s="49" t="n">
        <v>2011</v>
      </c>
      <c r="D2047" s="54" t="n">
        <v>28057.87</v>
      </c>
      <c r="E2047" s="55" t="n">
        <v>5344</v>
      </c>
    </row>
    <row r="2048" customFormat="false" ht="15" hidden="false" customHeight="false" outlineLevel="0" collapsed="false">
      <c r="A2048" s="49" t="n">
        <v>72</v>
      </c>
      <c r="B2048" s="49" t="s">
        <v>203</v>
      </c>
      <c r="C2048" s="49" t="n">
        <v>2010</v>
      </c>
      <c r="D2048" s="54" t="n">
        <v>450</v>
      </c>
      <c r="E2048" s="55" t="n">
        <v>120</v>
      </c>
    </row>
    <row r="2049" customFormat="false" ht="15" hidden="false" customHeight="false" outlineLevel="0" collapsed="false">
      <c r="A2049" s="49" t="n">
        <v>72</v>
      </c>
      <c r="B2049" s="49" t="s">
        <v>203</v>
      </c>
      <c r="C2049" s="49" t="n">
        <v>2011</v>
      </c>
      <c r="D2049" s="54" t="n">
        <v>1041</v>
      </c>
      <c r="E2049" s="55" t="n">
        <v>276</v>
      </c>
    </row>
    <row r="2050" customFormat="false" ht="15" hidden="false" customHeight="false" outlineLevel="0" collapsed="false">
      <c r="A2050" s="49" t="n">
        <v>72</v>
      </c>
      <c r="B2050" s="49" t="s">
        <v>199</v>
      </c>
      <c r="C2050" s="49" t="n">
        <v>2011</v>
      </c>
      <c r="D2050" s="54" t="n">
        <v>70.5</v>
      </c>
      <c r="E2050" s="55" t="n">
        <v>18</v>
      </c>
    </row>
    <row r="2051" customFormat="false" ht="15" hidden="false" customHeight="false" outlineLevel="0" collapsed="false">
      <c r="A2051" s="49" t="n">
        <v>72</v>
      </c>
      <c r="B2051" s="49" t="s">
        <v>201</v>
      </c>
      <c r="C2051" s="49" t="n">
        <v>2011</v>
      </c>
      <c r="D2051" s="54" t="n">
        <v>46.75</v>
      </c>
      <c r="E2051" s="55" t="n">
        <v>11</v>
      </c>
    </row>
    <row r="2052" customFormat="false" ht="15" hidden="false" customHeight="false" outlineLevel="0" collapsed="false">
      <c r="A2052" s="49" t="n">
        <v>72</v>
      </c>
      <c r="B2052" s="49" t="s">
        <v>223</v>
      </c>
      <c r="C2052" s="49" t="n">
        <v>2011</v>
      </c>
      <c r="D2052" s="54" t="n">
        <v>250.5</v>
      </c>
      <c r="E2052" s="55" t="n">
        <v>66</v>
      </c>
    </row>
    <row r="2053" customFormat="false" ht="15" hidden="false" customHeight="false" outlineLevel="0" collapsed="false">
      <c r="A2053" s="49" t="n">
        <v>72</v>
      </c>
      <c r="B2053" s="49" t="s">
        <v>200</v>
      </c>
      <c r="C2053" s="49" t="n">
        <v>2011</v>
      </c>
      <c r="D2053" s="54" t="n">
        <v>25.5</v>
      </c>
      <c r="E2053" s="55" t="n">
        <v>6</v>
      </c>
    </row>
    <row r="2054" customFormat="false" ht="15" hidden="false" customHeight="false" outlineLevel="0" collapsed="false">
      <c r="A2054" s="49" t="n">
        <v>72</v>
      </c>
      <c r="B2054" s="49" t="s">
        <v>202</v>
      </c>
      <c r="C2054" s="49" t="n">
        <v>2010</v>
      </c>
      <c r="D2054" s="54" t="n">
        <v>25.5</v>
      </c>
      <c r="E2054" s="55" t="n">
        <v>6</v>
      </c>
    </row>
    <row r="2055" customFormat="false" ht="15" hidden="false" customHeight="false" outlineLevel="0" collapsed="false">
      <c r="A2055" s="49" t="n">
        <v>72</v>
      </c>
      <c r="B2055" s="49" t="s">
        <v>202</v>
      </c>
      <c r="C2055" s="49" t="n">
        <v>2011</v>
      </c>
      <c r="D2055" s="54" t="n">
        <v>135</v>
      </c>
      <c r="E2055" s="55" t="n">
        <v>36</v>
      </c>
    </row>
    <row r="2056" customFormat="false" ht="15" hidden="false" customHeight="false" outlineLevel="0" collapsed="false">
      <c r="A2056" s="49" t="n">
        <v>72</v>
      </c>
      <c r="B2056" s="49" t="s">
        <v>222</v>
      </c>
      <c r="C2056" s="49" t="n">
        <v>2010</v>
      </c>
      <c r="D2056" s="54" t="n">
        <v>121.5</v>
      </c>
      <c r="E2056" s="55" t="n">
        <v>30</v>
      </c>
    </row>
    <row r="2057" customFormat="false" ht="15" hidden="false" customHeight="false" outlineLevel="0" collapsed="false">
      <c r="A2057" s="49" t="n">
        <v>72</v>
      </c>
      <c r="B2057" s="49" t="s">
        <v>222</v>
      </c>
      <c r="C2057" s="49" t="n">
        <v>2011</v>
      </c>
      <c r="D2057" s="54" t="n">
        <v>2967.5</v>
      </c>
      <c r="E2057" s="55" t="n">
        <v>754</v>
      </c>
    </row>
    <row r="2058" customFormat="false" ht="15" hidden="false" customHeight="false" outlineLevel="0" collapsed="false">
      <c r="A2058" s="49" t="n">
        <v>72</v>
      </c>
      <c r="B2058" s="49" t="s">
        <v>224</v>
      </c>
      <c r="C2058" s="49" t="n">
        <v>2011</v>
      </c>
      <c r="D2058" s="54" t="n">
        <v>17</v>
      </c>
      <c r="E2058" s="55" t="n">
        <v>4</v>
      </c>
    </row>
    <row r="2059" customFormat="false" ht="15" hidden="false" customHeight="false" outlineLevel="0" collapsed="false">
      <c r="A2059" s="49" t="n">
        <v>72</v>
      </c>
      <c r="B2059" s="49" t="s">
        <v>191</v>
      </c>
      <c r="C2059" s="49" t="n">
        <v>2011</v>
      </c>
      <c r="D2059" s="54" t="n">
        <v>51</v>
      </c>
      <c r="E2059" s="55" t="n">
        <v>12</v>
      </c>
    </row>
    <row r="2060" customFormat="false" ht="15" hidden="false" customHeight="false" outlineLevel="0" collapsed="false">
      <c r="A2060" s="49" t="n">
        <v>72</v>
      </c>
      <c r="B2060" s="49" t="s">
        <v>205</v>
      </c>
      <c r="C2060" s="49" t="n">
        <v>2011</v>
      </c>
      <c r="D2060" s="54" t="n">
        <v>250.75</v>
      </c>
      <c r="E2060" s="55" t="n">
        <v>59</v>
      </c>
    </row>
    <row r="2061" customFormat="false" ht="15" hidden="false" customHeight="false" outlineLevel="0" collapsed="false">
      <c r="A2061" s="49" t="n">
        <v>72</v>
      </c>
      <c r="B2061" s="49" t="s">
        <v>206</v>
      </c>
      <c r="C2061" s="49" t="n">
        <v>2010</v>
      </c>
      <c r="D2061" s="54" t="n">
        <v>96</v>
      </c>
      <c r="E2061" s="55" t="n">
        <v>24</v>
      </c>
    </row>
    <row r="2062" customFormat="false" ht="15" hidden="false" customHeight="false" outlineLevel="0" collapsed="false">
      <c r="A2062" s="49" t="n">
        <v>72</v>
      </c>
      <c r="B2062" s="49" t="s">
        <v>206</v>
      </c>
      <c r="C2062" s="49" t="n">
        <v>2011</v>
      </c>
      <c r="D2062" s="54" t="n">
        <v>779</v>
      </c>
      <c r="E2062" s="55" t="n">
        <v>200</v>
      </c>
    </row>
    <row r="2063" customFormat="false" ht="15" hidden="false" customHeight="false" outlineLevel="0" collapsed="false">
      <c r="A2063" s="49" t="n">
        <v>72</v>
      </c>
      <c r="B2063" s="49" t="s">
        <v>234</v>
      </c>
      <c r="C2063" s="49" t="n">
        <v>2011</v>
      </c>
      <c r="D2063" s="54" t="n">
        <v>25.5</v>
      </c>
      <c r="E2063" s="55" t="n">
        <v>6</v>
      </c>
    </row>
    <row r="2064" customFormat="false" ht="15" hidden="false" customHeight="false" outlineLevel="0" collapsed="false">
      <c r="A2064" s="49" t="n">
        <v>72</v>
      </c>
      <c r="B2064" s="49" t="s">
        <v>211</v>
      </c>
      <c r="C2064" s="49" t="n">
        <v>2011</v>
      </c>
      <c r="D2064" s="54" t="n">
        <v>70.5</v>
      </c>
      <c r="E2064" s="55" t="n">
        <v>18</v>
      </c>
    </row>
    <row r="2065" customFormat="false" ht="15" hidden="false" customHeight="false" outlineLevel="0" collapsed="false">
      <c r="A2065" s="49" t="n">
        <v>72</v>
      </c>
      <c r="B2065" s="49" t="s">
        <v>192</v>
      </c>
      <c r="C2065" s="49" t="n">
        <v>2011</v>
      </c>
      <c r="D2065" s="54" t="n">
        <v>162.25</v>
      </c>
      <c r="E2065" s="55" t="n">
        <v>41</v>
      </c>
    </row>
    <row r="2066" customFormat="false" ht="15" hidden="false" customHeight="false" outlineLevel="0" collapsed="false">
      <c r="A2066" s="49" t="n">
        <v>72</v>
      </c>
      <c r="B2066" s="49" t="s">
        <v>219</v>
      </c>
      <c r="C2066" s="49" t="n">
        <v>2011</v>
      </c>
      <c r="D2066" s="54" t="n">
        <v>45</v>
      </c>
      <c r="E2066" s="55" t="n">
        <v>12</v>
      </c>
    </row>
    <row r="2067" customFormat="false" ht="15" hidden="false" customHeight="false" outlineLevel="0" collapsed="false">
      <c r="A2067" s="49" t="n">
        <v>72</v>
      </c>
      <c r="B2067" s="49" t="s">
        <v>227</v>
      </c>
      <c r="C2067" s="49" t="n">
        <v>2011</v>
      </c>
      <c r="D2067" s="54" t="n">
        <v>25.5</v>
      </c>
      <c r="E2067" s="55" t="n">
        <v>6</v>
      </c>
    </row>
    <row r="2068" customFormat="false" ht="15" hidden="false" customHeight="false" outlineLevel="0" collapsed="false">
      <c r="A2068" s="49" t="n">
        <v>72</v>
      </c>
      <c r="B2068" s="49" t="s">
        <v>218</v>
      </c>
      <c r="C2068" s="49" t="n">
        <v>2010</v>
      </c>
      <c r="D2068" s="54" t="n">
        <v>201.25</v>
      </c>
      <c r="E2068" s="55" t="n">
        <v>53</v>
      </c>
    </row>
    <row r="2069" customFormat="false" ht="15" hidden="false" customHeight="false" outlineLevel="0" collapsed="false">
      <c r="A2069" s="49" t="n">
        <v>72</v>
      </c>
      <c r="B2069" s="49" t="s">
        <v>218</v>
      </c>
      <c r="C2069" s="49" t="n">
        <v>2011</v>
      </c>
      <c r="D2069" s="54" t="n">
        <v>835.5</v>
      </c>
      <c r="E2069" s="55" t="n">
        <v>222</v>
      </c>
    </row>
    <row r="2070" customFormat="false" ht="15" hidden="false" customHeight="false" outlineLevel="0" collapsed="false">
      <c r="A2070" s="49" t="n">
        <v>72</v>
      </c>
      <c r="B2070" s="49" t="s">
        <v>213</v>
      </c>
      <c r="C2070" s="49" t="n">
        <v>2011</v>
      </c>
      <c r="D2070" s="54" t="n">
        <v>76.5</v>
      </c>
      <c r="E2070" s="55" t="n">
        <v>18</v>
      </c>
    </row>
    <row r="2071" customFormat="false" ht="15" hidden="false" customHeight="false" outlineLevel="0" collapsed="false">
      <c r="A2071" s="49" t="n">
        <v>72</v>
      </c>
      <c r="B2071" s="49" t="s">
        <v>197</v>
      </c>
      <c r="C2071" s="49" t="n">
        <v>2010</v>
      </c>
      <c r="D2071" s="54" t="n">
        <v>90</v>
      </c>
      <c r="E2071" s="55" t="n">
        <v>24</v>
      </c>
    </row>
    <row r="2072" customFormat="false" ht="15" hidden="false" customHeight="false" outlineLevel="0" collapsed="false">
      <c r="A2072" s="49" t="n">
        <v>72</v>
      </c>
      <c r="B2072" s="49" t="s">
        <v>197</v>
      </c>
      <c r="C2072" s="49" t="n">
        <v>2011</v>
      </c>
      <c r="D2072" s="54" t="n">
        <v>-19.5</v>
      </c>
      <c r="E2072" s="55" t="n">
        <v>-6</v>
      </c>
    </row>
    <row r="2073" customFormat="false" ht="15" hidden="false" customHeight="false" outlineLevel="0" collapsed="false">
      <c r="A2073" s="49" t="n">
        <v>72</v>
      </c>
      <c r="B2073" s="49" t="s">
        <v>204</v>
      </c>
      <c r="C2073" s="49" t="n">
        <v>2011</v>
      </c>
      <c r="D2073" s="54" t="n">
        <v>25.5</v>
      </c>
      <c r="E2073" s="55" t="n">
        <v>6</v>
      </c>
    </row>
    <row r="2074" customFormat="false" ht="15" hidden="false" customHeight="false" outlineLevel="0" collapsed="false">
      <c r="A2074" s="49" t="n">
        <v>72</v>
      </c>
      <c r="B2074" s="49" t="s">
        <v>215</v>
      </c>
      <c r="C2074" s="49" t="n">
        <v>2011</v>
      </c>
      <c r="D2074" s="54" t="n">
        <v>45</v>
      </c>
      <c r="E2074" s="55" t="n">
        <v>12</v>
      </c>
    </row>
    <row r="2075" customFormat="false" ht="15" hidden="false" customHeight="false" outlineLevel="0" collapsed="false">
      <c r="A2075" s="49" t="n">
        <v>72</v>
      </c>
      <c r="B2075" s="49" t="s">
        <v>196</v>
      </c>
      <c r="C2075" s="49" t="n">
        <v>2011</v>
      </c>
      <c r="D2075" s="54" t="n">
        <v>392.5</v>
      </c>
      <c r="E2075" s="55" t="n">
        <v>98</v>
      </c>
    </row>
    <row r="2076" customFormat="false" ht="15" hidden="false" customHeight="false" outlineLevel="0" collapsed="false">
      <c r="A2076" s="49" t="n">
        <v>72</v>
      </c>
      <c r="B2076" s="49" t="s">
        <v>210</v>
      </c>
      <c r="C2076" s="49" t="n">
        <v>2011</v>
      </c>
      <c r="D2076" s="54" t="n">
        <v>25.5</v>
      </c>
      <c r="E2076" s="55" t="n">
        <v>6</v>
      </c>
    </row>
    <row r="2077" customFormat="false" ht="15" hidden="false" customHeight="false" outlineLevel="0" collapsed="false">
      <c r="A2077" s="49" t="n">
        <v>72</v>
      </c>
      <c r="B2077" s="49" t="s">
        <v>198</v>
      </c>
      <c r="C2077" s="49" t="n">
        <v>2011</v>
      </c>
      <c r="D2077" s="54" t="n">
        <v>96</v>
      </c>
      <c r="E2077" s="55" t="n">
        <v>24</v>
      </c>
    </row>
    <row r="2078" customFormat="false" ht="15" hidden="false" customHeight="false" outlineLevel="0" collapsed="false">
      <c r="A2078" s="49" t="n">
        <v>72</v>
      </c>
      <c r="B2078" s="49" t="s">
        <v>189</v>
      </c>
      <c r="C2078" s="49" t="n">
        <v>2010</v>
      </c>
      <c r="D2078" s="54" t="n">
        <v>2953.01</v>
      </c>
      <c r="E2078" s="55" t="n">
        <v>647</v>
      </c>
    </row>
    <row r="2079" customFormat="false" ht="15" hidden="false" customHeight="false" outlineLevel="0" collapsed="false">
      <c r="A2079" s="49" t="n">
        <v>72</v>
      </c>
      <c r="B2079" s="49" t="s">
        <v>189</v>
      </c>
      <c r="C2079" s="49" t="n">
        <v>2011</v>
      </c>
      <c r="D2079" s="54" t="n">
        <v>25919.31</v>
      </c>
      <c r="E2079" s="55" t="n">
        <v>5945</v>
      </c>
    </row>
    <row r="2080" customFormat="false" ht="15" hidden="false" customHeight="false" outlineLevel="0" collapsed="false">
      <c r="A2080" s="49" t="n">
        <v>72</v>
      </c>
      <c r="B2080" s="49" t="s">
        <v>194</v>
      </c>
      <c r="C2080" s="49" t="n">
        <v>2011</v>
      </c>
      <c r="D2080" s="54" t="n">
        <v>70.5</v>
      </c>
      <c r="E2080" s="55" t="n">
        <v>18</v>
      </c>
    </row>
    <row r="2081" customFormat="false" ht="15" hidden="false" customHeight="false" outlineLevel="0" collapsed="false">
      <c r="A2081" s="49" t="n">
        <v>73</v>
      </c>
      <c r="B2081" s="49" t="s">
        <v>201</v>
      </c>
      <c r="C2081" s="49" t="n">
        <v>2011</v>
      </c>
      <c r="D2081" s="54" t="n">
        <v>25.5</v>
      </c>
      <c r="E2081" s="55" t="n">
        <v>2</v>
      </c>
    </row>
    <row r="2082" customFormat="false" ht="15" hidden="false" customHeight="false" outlineLevel="0" collapsed="false">
      <c r="A2082" s="49" t="n">
        <v>73</v>
      </c>
      <c r="B2082" s="49" t="s">
        <v>223</v>
      </c>
      <c r="C2082" s="49" t="n">
        <v>2010</v>
      </c>
      <c r="D2082" s="54" t="n">
        <v>127.5</v>
      </c>
      <c r="E2082" s="55" t="n">
        <v>10</v>
      </c>
    </row>
    <row r="2083" customFormat="false" ht="15" hidden="false" customHeight="false" outlineLevel="0" collapsed="false">
      <c r="A2083" s="49" t="n">
        <v>73</v>
      </c>
      <c r="B2083" s="49" t="s">
        <v>223</v>
      </c>
      <c r="C2083" s="49" t="n">
        <v>2011</v>
      </c>
      <c r="D2083" s="54" t="n">
        <v>233.4</v>
      </c>
      <c r="E2083" s="55" t="n">
        <v>20</v>
      </c>
    </row>
    <row r="2084" customFormat="false" ht="15" hidden="false" customHeight="false" outlineLevel="0" collapsed="false">
      <c r="A2084" s="49" t="n">
        <v>73</v>
      </c>
      <c r="B2084" s="49" t="s">
        <v>222</v>
      </c>
      <c r="C2084" s="49" t="n">
        <v>2009</v>
      </c>
      <c r="D2084" s="54" t="n">
        <v>51</v>
      </c>
      <c r="E2084" s="55" t="n">
        <v>4</v>
      </c>
    </row>
    <row r="2085" customFormat="false" ht="15" hidden="false" customHeight="false" outlineLevel="0" collapsed="false">
      <c r="A2085" s="49" t="n">
        <v>73</v>
      </c>
      <c r="B2085" s="49" t="s">
        <v>222</v>
      </c>
      <c r="C2085" s="49" t="n">
        <v>2010</v>
      </c>
      <c r="D2085" s="54" t="n">
        <v>229.5</v>
      </c>
      <c r="E2085" s="55" t="n">
        <v>18</v>
      </c>
    </row>
    <row r="2086" customFormat="false" ht="15" hidden="false" customHeight="false" outlineLevel="0" collapsed="false">
      <c r="A2086" s="49" t="n">
        <v>73</v>
      </c>
      <c r="B2086" s="49" t="s">
        <v>222</v>
      </c>
      <c r="C2086" s="49" t="n">
        <v>2011</v>
      </c>
      <c r="D2086" s="54" t="n">
        <v>229.5</v>
      </c>
      <c r="E2086" s="55" t="n">
        <v>18</v>
      </c>
    </row>
    <row r="2087" customFormat="false" ht="15" hidden="false" customHeight="false" outlineLevel="0" collapsed="false">
      <c r="A2087" s="49" t="n">
        <v>73</v>
      </c>
      <c r="B2087" s="49" t="s">
        <v>191</v>
      </c>
      <c r="C2087" s="49" t="n">
        <v>2011</v>
      </c>
      <c r="D2087" s="54" t="n">
        <v>25.5</v>
      </c>
      <c r="E2087" s="55" t="n">
        <v>2</v>
      </c>
    </row>
    <row r="2088" customFormat="false" ht="15" hidden="false" customHeight="false" outlineLevel="0" collapsed="false">
      <c r="A2088" s="49" t="n">
        <v>73</v>
      </c>
      <c r="B2088" s="49" t="s">
        <v>205</v>
      </c>
      <c r="C2088" s="49" t="n">
        <v>2011</v>
      </c>
      <c r="D2088" s="54" t="n">
        <v>12.75</v>
      </c>
      <c r="E2088" s="55" t="n">
        <v>1</v>
      </c>
    </row>
    <row r="2089" customFormat="false" ht="15" hidden="false" customHeight="false" outlineLevel="0" collapsed="false">
      <c r="A2089" s="49" t="n">
        <v>73</v>
      </c>
      <c r="B2089" s="49" t="s">
        <v>206</v>
      </c>
      <c r="C2089" s="49" t="n">
        <v>2011</v>
      </c>
      <c r="D2089" s="54" t="n">
        <v>25.5</v>
      </c>
      <c r="E2089" s="55" t="n">
        <v>2</v>
      </c>
    </row>
    <row r="2090" customFormat="false" ht="15" hidden="false" customHeight="false" outlineLevel="0" collapsed="false">
      <c r="A2090" s="49" t="n">
        <v>73</v>
      </c>
      <c r="B2090" s="49" t="s">
        <v>209</v>
      </c>
      <c r="C2090" s="49" t="n">
        <v>2009</v>
      </c>
      <c r="D2090" s="54" t="n">
        <v>25.5</v>
      </c>
      <c r="E2090" s="55" t="n">
        <v>2</v>
      </c>
    </row>
    <row r="2091" customFormat="false" ht="15" hidden="false" customHeight="false" outlineLevel="0" collapsed="false">
      <c r="A2091" s="49" t="n">
        <v>73</v>
      </c>
      <c r="B2091" s="49" t="s">
        <v>192</v>
      </c>
      <c r="C2091" s="49" t="n">
        <v>2011</v>
      </c>
      <c r="D2091" s="54" t="n">
        <v>51</v>
      </c>
      <c r="E2091" s="55" t="n">
        <v>4</v>
      </c>
    </row>
    <row r="2092" customFormat="false" ht="15" hidden="false" customHeight="false" outlineLevel="0" collapsed="false">
      <c r="A2092" s="49" t="n">
        <v>73</v>
      </c>
      <c r="B2092" s="49" t="s">
        <v>219</v>
      </c>
      <c r="C2092" s="49" t="n">
        <v>2011</v>
      </c>
      <c r="D2092" s="54" t="n">
        <v>102</v>
      </c>
      <c r="E2092" s="55" t="n">
        <v>8</v>
      </c>
    </row>
    <row r="2093" customFormat="false" ht="15" hidden="false" customHeight="false" outlineLevel="0" collapsed="false">
      <c r="A2093" s="49" t="n">
        <v>73</v>
      </c>
      <c r="B2093" s="49" t="s">
        <v>204</v>
      </c>
      <c r="C2093" s="49" t="n">
        <v>2011</v>
      </c>
      <c r="D2093" s="54" t="n">
        <v>25.5</v>
      </c>
      <c r="E2093" s="55" t="n">
        <v>2</v>
      </c>
    </row>
    <row r="2094" customFormat="false" ht="15" hidden="false" customHeight="false" outlineLevel="0" collapsed="false">
      <c r="A2094" s="49" t="n">
        <v>73</v>
      </c>
      <c r="B2094" s="49" t="s">
        <v>196</v>
      </c>
      <c r="C2094" s="49" t="n">
        <v>2011</v>
      </c>
      <c r="D2094" s="54" t="n">
        <v>102</v>
      </c>
      <c r="E2094" s="55" t="n">
        <v>8</v>
      </c>
    </row>
    <row r="2095" customFormat="false" ht="15" hidden="false" customHeight="false" outlineLevel="0" collapsed="false">
      <c r="A2095" s="49" t="n">
        <v>73</v>
      </c>
      <c r="B2095" s="49" t="s">
        <v>198</v>
      </c>
      <c r="C2095" s="49" t="n">
        <v>2010</v>
      </c>
      <c r="D2095" s="54" t="n">
        <v>51</v>
      </c>
      <c r="E2095" s="55" t="n">
        <v>4</v>
      </c>
    </row>
    <row r="2096" customFormat="false" ht="15" hidden="false" customHeight="false" outlineLevel="0" collapsed="false">
      <c r="A2096" s="49" t="n">
        <v>73</v>
      </c>
      <c r="B2096" s="49" t="s">
        <v>189</v>
      </c>
      <c r="C2096" s="49" t="n">
        <v>2009</v>
      </c>
      <c r="D2096" s="54" t="n">
        <v>1993.84</v>
      </c>
      <c r="E2096" s="55" t="n">
        <v>191</v>
      </c>
    </row>
    <row r="2097" customFormat="false" ht="15" hidden="false" customHeight="false" outlineLevel="0" collapsed="false">
      <c r="A2097" s="49" t="n">
        <v>73</v>
      </c>
      <c r="B2097" s="49" t="s">
        <v>189</v>
      </c>
      <c r="C2097" s="49" t="n">
        <v>2010</v>
      </c>
      <c r="D2097" s="54" t="n">
        <v>13861.92</v>
      </c>
      <c r="E2097" s="55" t="n">
        <v>1084</v>
      </c>
    </row>
    <row r="2098" customFormat="false" ht="15" hidden="false" customHeight="false" outlineLevel="0" collapsed="false">
      <c r="A2098" s="49" t="n">
        <v>73</v>
      </c>
      <c r="B2098" s="49" t="s">
        <v>189</v>
      </c>
      <c r="C2098" s="49" t="n">
        <v>2011</v>
      </c>
      <c r="D2098" s="54" t="n">
        <v>20191.67</v>
      </c>
      <c r="E2098" s="55" t="n">
        <v>1605</v>
      </c>
    </row>
    <row r="2099" customFormat="false" ht="15" hidden="false" customHeight="false" outlineLevel="0" collapsed="false">
      <c r="A2099" s="49" t="n">
        <v>74</v>
      </c>
      <c r="B2099" s="49" t="s">
        <v>199</v>
      </c>
      <c r="C2099" s="49" t="n">
        <v>2010</v>
      </c>
      <c r="D2099" s="54" t="n">
        <v>15.9</v>
      </c>
      <c r="E2099" s="55" t="n">
        <v>2</v>
      </c>
    </row>
    <row r="2100" customFormat="false" ht="15" hidden="false" customHeight="false" outlineLevel="0" collapsed="false">
      <c r="A2100" s="49" t="n">
        <v>74</v>
      </c>
      <c r="B2100" s="49" t="s">
        <v>223</v>
      </c>
      <c r="C2100" s="49" t="n">
        <v>2011</v>
      </c>
      <c r="D2100" s="54" t="n">
        <v>35.8</v>
      </c>
      <c r="E2100" s="55" t="n">
        <v>4</v>
      </c>
    </row>
    <row r="2101" customFormat="false" ht="15" hidden="false" customHeight="false" outlineLevel="0" collapsed="false">
      <c r="A2101" s="49" t="n">
        <v>74</v>
      </c>
      <c r="B2101" s="49" t="s">
        <v>222</v>
      </c>
      <c r="C2101" s="49" t="n">
        <v>2010</v>
      </c>
      <c r="D2101" s="54" t="n">
        <v>242.4</v>
      </c>
      <c r="E2101" s="55" t="n">
        <v>32</v>
      </c>
    </row>
    <row r="2102" customFormat="false" ht="15" hidden="false" customHeight="false" outlineLevel="0" collapsed="false">
      <c r="A2102" s="49" t="n">
        <v>74</v>
      </c>
      <c r="B2102" s="49" t="s">
        <v>222</v>
      </c>
      <c r="C2102" s="49" t="n">
        <v>2011</v>
      </c>
      <c r="D2102" s="54" t="n">
        <v>312.6</v>
      </c>
      <c r="E2102" s="55" t="n">
        <v>36</v>
      </c>
    </row>
    <row r="2103" customFormat="false" ht="15" hidden="false" customHeight="false" outlineLevel="0" collapsed="false">
      <c r="A2103" s="49" t="n">
        <v>74</v>
      </c>
      <c r="B2103" s="49" t="s">
        <v>206</v>
      </c>
      <c r="C2103" s="49" t="n">
        <v>2010</v>
      </c>
      <c r="D2103" s="54" t="n">
        <v>63.6</v>
      </c>
      <c r="E2103" s="55" t="n">
        <v>8</v>
      </c>
    </row>
    <row r="2104" customFormat="false" ht="15" hidden="false" customHeight="false" outlineLevel="0" collapsed="false">
      <c r="A2104" s="49" t="n">
        <v>74</v>
      </c>
      <c r="B2104" s="49" t="s">
        <v>206</v>
      </c>
      <c r="C2104" s="49" t="n">
        <v>2011</v>
      </c>
      <c r="D2104" s="54" t="n">
        <v>250.6</v>
      </c>
      <c r="E2104" s="55" t="n">
        <v>28</v>
      </c>
    </row>
    <row r="2105" customFormat="false" ht="15" hidden="false" customHeight="false" outlineLevel="0" collapsed="false">
      <c r="A2105" s="49" t="n">
        <v>74</v>
      </c>
      <c r="B2105" s="49" t="s">
        <v>192</v>
      </c>
      <c r="C2105" s="49" t="n">
        <v>2011</v>
      </c>
      <c r="D2105" s="54" t="n">
        <v>17.9</v>
      </c>
      <c r="E2105" s="55" t="n">
        <v>2</v>
      </c>
    </row>
    <row r="2106" customFormat="false" ht="15" hidden="false" customHeight="false" outlineLevel="0" collapsed="false">
      <c r="A2106" s="49" t="n">
        <v>74</v>
      </c>
      <c r="B2106" s="49" t="s">
        <v>196</v>
      </c>
      <c r="C2106" s="49" t="n">
        <v>2011</v>
      </c>
      <c r="D2106" s="54" t="n">
        <v>0</v>
      </c>
      <c r="E2106" s="55" t="n">
        <v>0</v>
      </c>
    </row>
    <row r="2107" customFormat="false" ht="15" hidden="false" customHeight="false" outlineLevel="0" collapsed="false">
      <c r="A2107" s="49" t="n">
        <v>74</v>
      </c>
      <c r="B2107" s="49" t="s">
        <v>198</v>
      </c>
      <c r="C2107" s="49" t="n">
        <v>2011</v>
      </c>
      <c r="D2107" s="54" t="n">
        <v>35.8</v>
      </c>
      <c r="E2107" s="55" t="n">
        <v>4</v>
      </c>
    </row>
    <row r="2108" customFormat="false" ht="15" hidden="false" customHeight="false" outlineLevel="0" collapsed="false">
      <c r="A2108" s="49" t="n">
        <v>74</v>
      </c>
      <c r="B2108" s="49" t="s">
        <v>189</v>
      </c>
      <c r="C2108" s="49" t="n">
        <v>2009</v>
      </c>
      <c r="D2108" s="54" t="n">
        <v>2111.38</v>
      </c>
      <c r="E2108" s="55" t="n">
        <v>276</v>
      </c>
    </row>
    <row r="2109" customFormat="false" ht="15" hidden="false" customHeight="false" outlineLevel="0" collapsed="false">
      <c r="A2109" s="49" t="n">
        <v>74</v>
      </c>
      <c r="B2109" s="49" t="s">
        <v>189</v>
      </c>
      <c r="C2109" s="49" t="n">
        <v>2010</v>
      </c>
      <c r="D2109" s="54" t="n">
        <v>18697.63</v>
      </c>
      <c r="E2109" s="55" t="n">
        <v>2462</v>
      </c>
    </row>
    <row r="2110" customFormat="false" ht="15" hidden="false" customHeight="false" outlineLevel="0" collapsed="false">
      <c r="A2110" s="49" t="n">
        <v>74</v>
      </c>
      <c r="B2110" s="49" t="s">
        <v>189</v>
      </c>
      <c r="C2110" s="49" t="n">
        <v>2011</v>
      </c>
      <c r="D2110" s="54" t="n">
        <v>15413.57</v>
      </c>
      <c r="E2110" s="55" t="n">
        <v>1769</v>
      </c>
    </row>
    <row r="2111" customFormat="false" ht="15" hidden="false" customHeight="false" outlineLevel="0" collapsed="false">
      <c r="A2111" s="49" t="n">
        <v>75</v>
      </c>
      <c r="B2111" s="49" t="s">
        <v>199</v>
      </c>
      <c r="C2111" s="49" t="n">
        <v>2010</v>
      </c>
      <c r="D2111" s="54" t="n">
        <v>23.4</v>
      </c>
      <c r="E2111" s="55" t="n">
        <v>12</v>
      </c>
    </row>
    <row r="2112" customFormat="false" ht="15" hidden="false" customHeight="false" outlineLevel="0" collapsed="false">
      <c r="A2112" s="49" t="n">
        <v>75</v>
      </c>
      <c r="B2112" s="49" t="s">
        <v>216</v>
      </c>
      <c r="C2112" s="49" t="n">
        <v>2010</v>
      </c>
      <c r="D2112" s="54" t="n">
        <v>3.9</v>
      </c>
      <c r="E2112" s="55" t="n">
        <v>2</v>
      </c>
    </row>
    <row r="2113" customFormat="false" ht="15" hidden="false" customHeight="false" outlineLevel="0" collapsed="false">
      <c r="A2113" s="49" t="n">
        <v>75</v>
      </c>
      <c r="B2113" s="49" t="s">
        <v>216</v>
      </c>
      <c r="C2113" s="49" t="n">
        <v>2011</v>
      </c>
      <c r="D2113" s="54" t="n">
        <v>24.96</v>
      </c>
      <c r="E2113" s="55" t="n">
        <v>12</v>
      </c>
    </row>
    <row r="2114" customFormat="false" ht="15" hidden="false" customHeight="false" outlineLevel="0" collapsed="false">
      <c r="A2114" s="49" t="n">
        <v>75</v>
      </c>
      <c r="B2114" s="49" t="s">
        <v>223</v>
      </c>
      <c r="C2114" s="49" t="n">
        <v>2010</v>
      </c>
      <c r="D2114" s="54" t="n">
        <v>23.4</v>
      </c>
      <c r="E2114" s="55" t="n">
        <v>12</v>
      </c>
    </row>
    <row r="2115" customFormat="false" ht="15" hidden="false" customHeight="false" outlineLevel="0" collapsed="false">
      <c r="A2115" s="49" t="n">
        <v>75</v>
      </c>
      <c r="B2115" s="49" t="s">
        <v>223</v>
      </c>
      <c r="C2115" s="49" t="n">
        <v>2011</v>
      </c>
      <c r="D2115" s="54" t="n">
        <v>49.92</v>
      </c>
      <c r="E2115" s="55" t="n">
        <v>24</v>
      </c>
    </row>
    <row r="2116" customFormat="false" ht="15" hidden="false" customHeight="false" outlineLevel="0" collapsed="false">
      <c r="A2116" s="49" t="n">
        <v>75</v>
      </c>
      <c r="B2116" s="49" t="s">
        <v>200</v>
      </c>
      <c r="C2116" s="49" t="n">
        <v>2009</v>
      </c>
      <c r="D2116" s="54" t="n">
        <v>0</v>
      </c>
      <c r="E2116" s="55" t="n">
        <v>0</v>
      </c>
    </row>
    <row r="2117" customFormat="false" ht="15" hidden="false" customHeight="false" outlineLevel="0" collapsed="false">
      <c r="A2117" s="49" t="n">
        <v>75</v>
      </c>
      <c r="B2117" s="49" t="s">
        <v>200</v>
      </c>
      <c r="C2117" s="49" t="n">
        <v>2010</v>
      </c>
      <c r="D2117" s="54" t="n">
        <v>23.4</v>
      </c>
      <c r="E2117" s="55" t="n">
        <v>12</v>
      </c>
    </row>
    <row r="2118" customFormat="false" ht="15" hidden="false" customHeight="false" outlineLevel="0" collapsed="false">
      <c r="A2118" s="49" t="n">
        <v>75</v>
      </c>
      <c r="B2118" s="49" t="s">
        <v>200</v>
      </c>
      <c r="C2118" s="49" t="n">
        <v>2011</v>
      </c>
      <c r="D2118" s="54" t="n">
        <v>24.96</v>
      </c>
      <c r="E2118" s="55" t="n">
        <v>12</v>
      </c>
    </row>
    <row r="2119" customFormat="false" ht="15" hidden="false" customHeight="false" outlineLevel="0" collapsed="false">
      <c r="A2119" s="49" t="n">
        <v>75</v>
      </c>
      <c r="B2119" s="49" t="s">
        <v>222</v>
      </c>
      <c r="C2119" s="49" t="n">
        <v>2010</v>
      </c>
      <c r="D2119" s="54" t="n">
        <v>3261.96</v>
      </c>
      <c r="E2119" s="55" t="n">
        <v>1884</v>
      </c>
    </row>
    <row r="2120" customFormat="false" ht="15" hidden="false" customHeight="false" outlineLevel="0" collapsed="false">
      <c r="A2120" s="49" t="n">
        <v>75</v>
      </c>
      <c r="B2120" s="49" t="s">
        <v>222</v>
      </c>
      <c r="C2120" s="49" t="n">
        <v>2011</v>
      </c>
      <c r="D2120" s="54" t="n">
        <v>2266.12</v>
      </c>
      <c r="E2120" s="55" t="n">
        <v>1207</v>
      </c>
    </row>
    <row r="2121" customFormat="false" ht="15" hidden="false" customHeight="false" outlineLevel="0" collapsed="false">
      <c r="A2121" s="49" t="n">
        <v>75</v>
      </c>
      <c r="B2121" s="49" t="s">
        <v>205</v>
      </c>
      <c r="C2121" s="49" t="n">
        <v>2010</v>
      </c>
      <c r="D2121" s="54" t="n">
        <v>27.3</v>
      </c>
      <c r="E2121" s="55" t="n">
        <v>14</v>
      </c>
    </row>
    <row r="2122" customFormat="false" ht="15" hidden="false" customHeight="false" outlineLevel="0" collapsed="false">
      <c r="A2122" s="49" t="n">
        <v>75</v>
      </c>
      <c r="B2122" s="49" t="s">
        <v>205</v>
      </c>
      <c r="C2122" s="49" t="n">
        <v>2011</v>
      </c>
      <c r="D2122" s="54" t="n">
        <v>58.24</v>
      </c>
      <c r="E2122" s="55" t="n">
        <v>28</v>
      </c>
    </row>
    <row r="2123" customFormat="false" ht="15" hidden="false" customHeight="false" outlineLevel="0" collapsed="false">
      <c r="A2123" s="49" t="n">
        <v>75</v>
      </c>
      <c r="B2123" s="49" t="s">
        <v>206</v>
      </c>
      <c r="C2123" s="49" t="n">
        <v>2010</v>
      </c>
      <c r="D2123" s="54" t="n">
        <v>23.4</v>
      </c>
      <c r="E2123" s="55" t="n">
        <v>12</v>
      </c>
    </row>
    <row r="2124" customFormat="false" ht="15" hidden="false" customHeight="false" outlineLevel="0" collapsed="false">
      <c r="A2124" s="49" t="n">
        <v>75</v>
      </c>
      <c r="B2124" s="49" t="s">
        <v>193</v>
      </c>
      <c r="C2124" s="49" t="n">
        <v>2010</v>
      </c>
      <c r="D2124" s="54" t="n">
        <v>117</v>
      </c>
      <c r="E2124" s="55" t="n">
        <v>60</v>
      </c>
    </row>
    <row r="2125" customFormat="false" ht="15" hidden="false" customHeight="false" outlineLevel="0" collapsed="false">
      <c r="A2125" s="49" t="n">
        <v>75</v>
      </c>
      <c r="B2125" s="49" t="s">
        <v>193</v>
      </c>
      <c r="C2125" s="49" t="n">
        <v>2011</v>
      </c>
      <c r="D2125" s="54" t="n">
        <v>24.96</v>
      </c>
      <c r="E2125" s="55" t="n">
        <v>12</v>
      </c>
    </row>
    <row r="2126" customFormat="false" ht="15" hidden="false" customHeight="false" outlineLevel="0" collapsed="false">
      <c r="A2126" s="49" t="n">
        <v>75</v>
      </c>
      <c r="B2126" s="49" t="s">
        <v>197</v>
      </c>
      <c r="C2126" s="49" t="n">
        <v>2010</v>
      </c>
      <c r="D2126" s="54" t="n">
        <v>46.8</v>
      </c>
      <c r="E2126" s="55" t="n">
        <v>24</v>
      </c>
    </row>
    <row r="2127" customFormat="false" ht="15" hidden="false" customHeight="false" outlineLevel="0" collapsed="false">
      <c r="A2127" s="49" t="n">
        <v>75</v>
      </c>
      <c r="B2127" s="49" t="s">
        <v>197</v>
      </c>
      <c r="C2127" s="49" t="n">
        <v>2011</v>
      </c>
      <c r="D2127" s="54" t="n">
        <v>49.92</v>
      </c>
      <c r="E2127" s="55" t="n">
        <v>24</v>
      </c>
    </row>
    <row r="2128" customFormat="false" ht="15" hidden="false" customHeight="false" outlineLevel="0" collapsed="false">
      <c r="A2128" s="49" t="n">
        <v>75</v>
      </c>
      <c r="B2128" s="49" t="s">
        <v>215</v>
      </c>
      <c r="C2128" s="49" t="n">
        <v>2010</v>
      </c>
      <c r="D2128" s="54" t="n">
        <v>23.4</v>
      </c>
      <c r="E2128" s="55" t="n">
        <v>12</v>
      </c>
    </row>
    <row r="2129" customFormat="false" ht="15" hidden="false" customHeight="false" outlineLevel="0" collapsed="false">
      <c r="A2129" s="49" t="n">
        <v>75</v>
      </c>
      <c r="B2129" s="49" t="s">
        <v>215</v>
      </c>
      <c r="C2129" s="49" t="n">
        <v>2011</v>
      </c>
      <c r="D2129" s="54" t="n">
        <v>49.92</v>
      </c>
      <c r="E2129" s="55" t="n">
        <v>24</v>
      </c>
    </row>
    <row r="2130" customFormat="false" ht="15" hidden="false" customHeight="false" outlineLevel="0" collapsed="false">
      <c r="A2130" s="49" t="n">
        <v>75</v>
      </c>
      <c r="B2130" s="49" t="s">
        <v>214</v>
      </c>
      <c r="C2130" s="49" t="n">
        <v>2010</v>
      </c>
      <c r="D2130" s="54" t="n">
        <v>46.8</v>
      </c>
      <c r="E2130" s="55" t="n">
        <v>24</v>
      </c>
    </row>
    <row r="2131" customFormat="false" ht="15" hidden="false" customHeight="false" outlineLevel="0" collapsed="false">
      <c r="A2131" s="49" t="n">
        <v>75</v>
      </c>
      <c r="B2131" s="49" t="s">
        <v>214</v>
      </c>
      <c r="C2131" s="49" t="n">
        <v>2011</v>
      </c>
      <c r="D2131" s="54" t="n">
        <v>24.96</v>
      </c>
      <c r="E2131" s="55" t="n">
        <v>12</v>
      </c>
    </row>
    <row r="2132" customFormat="false" ht="15" hidden="false" customHeight="false" outlineLevel="0" collapsed="false">
      <c r="A2132" s="49" t="n">
        <v>75</v>
      </c>
      <c r="B2132" s="49" t="s">
        <v>189</v>
      </c>
      <c r="C2132" s="49" t="n">
        <v>2009</v>
      </c>
      <c r="D2132" s="54" t="n">
        <v>171</v>
      </c>
      <c r="E2132" s="55" t="n">
        <v>66</v>
      </c>
    </row>
    <row r="2133" customFormat="false" ht="15" hidden="false" customHeight="false" outlineLevel="0" collapsed="false">
      <c r="A2133" s="49" t="n">
        <v>75</v>
      </c>
      <c r="B2133" s="49" t="s">
        <v>189</v>
      </c>
      <c r="C2133" s="49" t="n">
        <v>2010</v>
      </c>
      <c r="D2133" s="54" t="n">
        <v>13726.52</v>
      </c>
      <c r="E2133" s="55" t="n">
        <v>7560</v>
      </c>
    </row>
    <row r="2134" customFormat="false" ht="15" hidden="false" customHeight="false" outlineLevel="0" collapsed="false">
      <c r="A2134" s="49" t="n">
        <v>75</v>
      </c>
      <c r="B2134" s="49" t="s">
        <v>189</v>
      </c>
      <c r="C2134" s="49" t="n">
        <v>2011</v>
      </c>
      <c r="D2134" s="54" t="n">
        <v>17079.39</v>
      </c>
      <c r="E2134" s="55" t="n">
        <v>8325</v>
      </c>
    </row>
    <row r="2135" customFormat="false" ht="15" hidden="false" customHeight="false" outlineLevel="0" collapsed="false">
      <c r="A2135" s="49" t="n">
        <v>76</v>
      </c>
      <c r="B2135" s="49" t="s">
        <v>203</v>
      </c>
      <c r="C2135" s="49" t="n">
        <v>2010</v>
      </c>
      <c r="D2135" s="54" t="n">
        <v>39</v>
      </c>
      <c r="E2135" s="55" t="n">
        <v>20</v>
      </c>
    </row>
    <row r="2136" customFormat="false" ht="15" hidden="false" customHeight="false" outlineLevel="0" collapsed="false">
      <c r="A2136" s="49" t="n">
        <v>76</v>
      </c>
      <c r="B2136" s="49" t="s">
        <v>203</v>
      </c>
      <c r="C2136" s="49" t="n">
        <v>2011</v>
      </c>
      <c r="D2136" s="54" t="n">
        <v>61.1</v>
      </c>
      <c r="E2136" s="55" t="n">
        <v>30</v>
      </c>
    </row>
    <row r="2137" customFormat="false" ht="15" hidden="false" customHeight="false" outlineLevel="0" collapsed="false">
      <c r="A2137" s="49" t="n">
        <v>76</v>
      </c>
      <c r="B2137" s="49" t="s">
        <v>199</v>
      </c>
      <c r="C2137" s="49" t="n">
        <v>2010</v>
      </c>
      <c r="D2137" s="54" t="n">
        <v>58.5</v>
      </c>
      <c r="E2137" s="55" t="n">
        <v>30</v>
      </c>
    </row>
    <row r="2138" customFormat="false" ht="15" hidden="false" customHeight="false" outlineLevel="0" collapsed="false">
      <c r="A2138" s="49" t="n">
        <v>76</v>
      </c>
      <c r="B2138" s="49" t="s">
        <v>199</v>
      </c>
      <c r="C2138" s="49" t="n">
        <v>2011</v>
      </c>
      <c r="D2138" s="54" t="n">
        <v>39</v>
      </c>
      <c r="E2138" s="55" t="n">
        <v>20</v>
      </c>
    </row>
    <row r="2139" customFormat="false" ht="15" hidden="false" customHeight="false" outlineLevel="0" collapsed="false">
      <c r="A2139" s="49" t="n">
        <v>76</v>
      </c>
      <c r="B2139" s="49" t="s">
        <v>201</v>
      </c>
      <c r="C2139" s="49" t="n">
        <v>2010</v>
      </c>
      <c r="D2139" s="54" t="n">
        <v>156</v>
      </c>
      <c r="E2139" s="55" t="n">
        <v>80</v>
      </c>
    </row>
    <row r="2140" customFormat="false" ht="15" hidden="false" customHeight="false" outlineLevel="0" collapsed="false">
      <c r="A2140" s="49" t="n">
        <v>76</v>
      </c>
      <c r="B2140" s="49" t="s">
        <v>201</v>
      </c>
      <c r="C2140" s="49" t="n">
        <v>2011</v>
      </c>
      <c r="D2140" s="54" t="n">
        <v>139.62</v>
      </c>
      <c r="E2140" s="55" t="n">
        <v>69</v>
      </c>
    </row>
    <row r="2141" customFormat="false" ht="15" hidden="false" customHeight="false" outlineLevel="0" collapsed="false">
      <c r="A2141" s="49" t="n">
        <v>76</v>
      </c>
      <c r="B2141" s="49" t="s">
        <v>222</v>
      </c>
      <c r="C2141" s="49" t="n">
        <v>2010</v>
      </c>
      <c r="D2141" s="54" t="n">
        <v>39</v>
      </c>
      <c r="E2141" s="55" t="n">
        <v>20</v>
      </c>
    </row>
    <row r="2142" customFormat="false" ht="15" hidden="false" customHeight="false" outlineLevel="0" collapsed="false">
      <c r="A2142" s="49" t="n">
        <v>76</v>
      </c>
      <c r="B2142" s="49" t="s">
        <v>222</v>
      </c>
      <c r="C2142" s="49" t="n">
        <v>2011</v>
      </c>
      <c r="D2142" s="54" t="n">
        <v>123.5</v>
      </c>
      <c r="E2142" s="55" t="n">
        <v>60</v>
      </c>
    </row>
    <row r="2143" customFormat="false" ht="15" hidden="false" customHeight="false" outlineLevel="0" collapsed="false">
      <c r="A2143" s="49" t="n">
        <v>76</v>
      </c>
      <c r="B2143" s="49" t="s">
        <v>191</v>
      </c>
      <c r="C2143" s="49" t="n">
        <v>2010</v>
      </c>
      <c r="D2143" s="54" t="n">
        <v>19.5</v>
      </c>
      <c r="E2143" s="55" t="n">
        <v>10</v>
      </c>
    </row>
    <row r="2144" customFormat="false" ht="15" hidden="false" customHeight="false" outlineLevel="0" collapsed="false">
      <c r="A2144" s="49" t="n">
        <v>76</v>
      </c>
      <c r="B2144" s="49" t="s">
        <v>191</v>
      </c>
      <c r="C2144" s="49" t="n">
        <v>2011</v>
      </c>
      <c r="D2144" s="54" t="n">
        <v>83.2</v>
      </c>
      <c r="E2144" s="55" t="n">
        <v>40</v>
      </c>
    </row>
    <row r="2145" customFormat="false" ht="15" hidden="false" customHeight="false" outlineLevel="0" collapsed="false">
      <c r="A2145" s="49" t="n">
        <v>76</v>
      </c>
      <c r="B2145" s="49" t="s">
        <v>205</v>
      </c>
      <c r="C2145" s="49" t="n">
        <v>2009</v>
      </c>
      <c r="D2145" s="54" t="n">
        <v>19.5</v>
      </c>
      <c r="E2145" s="55" t="n">
        <v>10</v>
      </c>
    </row>
    <row r="2146" customFormat="false" ht="15" hidden="false" customHeight="false" outlineLevel="0" collapsed="false">
      <c r="A2146" s="49" t="n">
        <v>76</v>
      </c>
      <c r="B2146" s="49" t="s">
        <v>205</v>
      </c>
      <c r="C2146" s="49" t="n">
        <v>2010</v>
      </c>
      <c r="D2146" s="54" t="n">
        <v>411.45</v>
      </c>
      <c r="E2146" s="55" t="n">
        <v>211</v>
      </c>
    </row>
    <row r="2147" customFormat="false" ht="15" hidden="false" customHeight="false" outlineLevel="0" collapsed="false">
      <c r="A2147" s="49" t="n">
        <v>76</v>
      </c>
      <c r="B2147" s="49" t="s">
        <v>205</v>
      </c>
      <c r="C2147" s="49" t="n">
        <v>2011</v>
      </c>
      <c r="D2147" s="54" t="n">
        <v>618.8</v>
      </c>
      <c r="E2147" s="55" t="n">
        <v>300</v>
      </c>
    </row>
    <row r="2148" customFormat="false" ht="15" hidden="false" customHeight="false" outlineLevel="0" collapsed="false">
      <c r="A2148" s="49" t="n">
        <v>76</v>
      </c>
      <c r="B2148" s="49" t="s">
        <v>206</v>
      </c>
      <c r="C2148" s="49" t="n">
        <v>2010</v>
      </c>
      <c r="D2148" s="54" t="n">
        <v>1244.55</v>
      </c>
      <c r="E2148" s="55" t="n">
        <v>669</v>
      </c>
    </row>
    <row r="2149" customFormat="false" ht="15" hidden="false" customHeight="false" outlineLevel="0" collapsed="false">
      <c r="A2149" s="49" t="n">
        <v>76</v>
      </c>
      <c r="B2149" s="49" t="s">
        <v>206</v>
      </c>
      <c r="C2149" s="49" t="n">
        <v>2011</v>
      </c>
      <c r="D2149" s="54" t="n">
        <v>1029.86</v>
      </c>
      <c r="E2149" s="55" t="n">
        <v>500</v>
      </c>
    </row>
    <row r="2150" customFormat="false" ht="15" hidden="false" customHeight="false" outlineLevel="0" collapsed="false">
      <c r="A2150" s="49" t="n">
        <v>76</v>
      </c>
      <c r="B2150" s="49" t="s">
        <v>234</v>
      </c>
      <c r="C2150" s="49" t="n">
        <v>2010</v>
      </c>
      <c r="D2150" s="54" t="n">
        <v>39</v>
      </c>
      <c r="E2150" s="55" t="n">
        <v>20</v>
      </c>
    </row>
    <row r="2151" customFormat="false" ht="15" hidden="false" customHeight="false" outlineLevel="0" collapsed="false">
      <c r="A2151" s="49" t="n">
        <v>76</v>
      </c>
      <c r="B2151" s="49" t="s">
        <v>190</v>
      </c>
      <c r="C2151" s="49" t="n">
        <v>2010</v>
      </c>
      <c r="D2151" s="54" t="n">
        <v>19.5</v>
      </c>
      <c r="E2151" s="55" t="n">
        <v>10</v>
      </c>
    </row>
    <row r="2152" customFormat="false" ht="15" hidden="false" customHeight="false" outlineLevel="0" collapsed="false">
      <c r="A2152" s="49" t="n">
        <v>76</v>
      </c>
      <c r="B2152" s="49" t="s">
        <v>211</v>
      </c>
      <c r="C2152" s="49" t="n">
        <v>2011</v>
      </c>
      <c r="D2152" s="54" t="n">
        <v>29.12</v>
      </c>
      <c r="E2152" s="55" t="n">
        <v>14</v>
      </c>
    </row>
    <row r="2153" customFormat="false" ht="15" hidden="false" customHeight="false" outlineLevel="0" collapsed="false">
      <c r="A2153" s="49" t="n">
        <v>76</v>
      </c>
      <c r="B2153" s="49" t="s">
        <v>192</v>
      </c>
      <c r="C2153" s="49" t="n">
        <v>2010</v>
      </c>
      <c r="D2153" s="54" t="n">
        <v>19.5</v>
      </c>
      <c r="E2153" s="55" t="n">
        <v>10</v>
      </c>
    </row>
    <row r="2154" customFormat="false" ht="15" hidden="false" customHeight="false" outlineLevel="0" collapsed="false">
      <c r="A2154" s="49" t="n">
        <v>76</v>
      </c>
      <c r="B2154" s="49" t="s">
        <v>192</v>
      </c>
      <c r="C2154" s="49" t="n">
        <v>2011</v>
      </c>
      <c r="D2154" s="54" t="n">
        <v>102.7</v>
      </c>
      <c r="E2154" s="55" t="n">
        <v>50</v>
      </c>
    </row>
    <row r="2155" customFormat="false" ht="15" hidden="false" customHeight="false" outlineLevel="0" collapsed="false">
      <c r="A2155" s="49" t="n">
        <v>76</v>
      </c>
      <c r="B2155" s="49" t="s">
        <v>218</v>
      </c>
      <c r="C2155" s="49" t="n">
        <v>2010</v>
      </c>
      <c r="D2155" s="54" t="n">
        <v>3028.5</v>
      </c>
      <c r="E2155" s="55" t="n">
        <v>1830</v>
      </c>
    </row>
    <row r="2156" customFormat="false" ht="15" hidden="false" customHeight="false" outlineLevel="0" collapsed="false">
      <c r="A2156" s="49" t="n">
        <v>76</v>
      </c>
      <c r="B2156" s="49" t="s">
        <v>218</v>
      </c>
      <c r="C2156" s="49" t="n">
        <v>2011</v>
      </c>
      <c r="D2156" s="54" t="n">
        <v>2629</v>
      </c>
      <c r="E2156" s="55" t="n">
        <v>1500</v>
      </c>
    </row>
    <row r="2157" customFormat="false" ht="15" hidden="false" customHeight="false" outlineLevel="0" collapsed="false">
      <c r="A2157" s="49" t="n">
        <v>76</v>
      </c>
      <c r="B2157" s="49" t="s">
        <v>193</v>
      </c>
      <c r="C2157" s="49" t="n">
        <v>2011</v>
      </c>
      <c r="D2157" s="54" t="n">
        <v>120.64</v>
      </c>
      <c r="E2157" s="55" t="n">
        <v>58</v>
      </c>
    </row>
    <row r="2158" customFormat="false" ht="15" hidden="false" customHeight="false" outlineLevel="0" collapsed="false">
      <c r="A2158" s="49" t="n">
        <v>76</v>
      </c>
      <c r="B2158" s="49" t="s">
        <v>213</v>
      </c>
      <c r="C2158" s="49" t="n">
        <v>2010</v>
      </c>
      <c r="D2158" s="54" t="n">
        <v>39</v>
      </c>
      <c r="E2158" s="55" t="n">
        <v>20</v>
      </c>
    </row>
    <row r="2159" customFormat="false" ht="15" hidden="false" customHeight="false" outlineLevel="0" collapsed="false">
      <c r="A2159" s="49" t="n">
        <v>76</v>
      </c>
      <c r="B2159" s="49" t="s">
        <v>213</v>
      </c>
      <c r="C2159" s="49" t="n">
        <v>2011</v>
      </c>
      <c r="D2159" s="54" t="n">
        <v>20.8</v>
      </c>
      <c r="E2159" s="55" t="n">
        <v>10</v>
      </c>
    </row>
    <row r="2160" customFormat="false" ht="15" hidden="false" customHeight="false" outlineLevel="0" collapsed="false">
      <c r="A2160" s="49" t="n">
        <v>76</v>
      </c>
      <c r="B2160" s="49" t="s">
        <v>197</v>
      </c>
      <c r="C2160" s="49" t="n">
        <v>2010</v>
      </c>
      <c r="D2160" s="54" t="n">
        <v>19.5</v>
      </c>
      <c r="E2160" s="55" t="n">
        <v>10</v>
      </c>
    </row>
    <row r="2161" customFormat="false" ht="15" hidden="false" customHeight="false" outlineLevel="0" collapsed="false">
      <c r="A2161" s="49" t="n">
        <v>76</v>
      </c>
      <c r="B2161" s="49" t="s">
        <v>197</v>
      </c>
      <c r="C2161" s="49" t="n">
        <v>2011</v>
      </c>
      <c r="D2161" s="54" t="n">
        <v>20.8</v>
      </c>
      <c r="E2161" s="55" t="n">
        <v>10</v>
      </c>
    </row>
    <row r="2162" customFormat="false" ht="15" hidden="false" customHeight="false" outlineLevel="0" collapsed="false">
      <c r="A2162" s="49" t="n">
        <v>76</v>
      </c>
      <c r="B2162" s="49" t="s">
        <v>196</v>
      </c>
      <c r="C2162" s="49" t="n">
        <v>2010</v>
      </c>
      <c r="D2162" s="54" t="n">
        <v>19.5</v>
      </c>
      <c r="E2162" s="55" t="n">
        <v>10</v>
      </c>
    </row>
    <row r="2163" customFormat="false" ht="15" hidden="false" customHeight="false" outlineLevel="0" collapsed="false">
      <c r="A2163" s="49" t="n">
        <v>76</v>
      </c>
      <c r="B2163" s="49" t="s">
        <v>196</v>
      </c>
      <c r="C2163" s="49" t="n">
        <v>2011</v>
      </c>
      <c r="D2163" s="54" t="n">
        <v>61.1</v>
      </c>
      <c r="E2163" s="55" t="n">
        <v>30</v>
      </c>
    </row>
    <row r="2164" customFormat="false" ht="15" hidden="false" customHeight="false" outlineLevel="0" collapsed="false">
      <c r="A2164" s="49" t="n">
        <v>76</v>
      </c>
      <c r="B2164" s="49" t="s">
        <v>210</v>
      </c>
      <c r="C2164" s="49" t="n">
        <v>2011</v>
      </c>
      <c r="D2164" s="54" t="n">
        <v>20.8</v>
      </c>
      <c r="E2164" s="55" t="n">
        <v>10</v>
      </c>
    </row>
    <row r="2165" customFormat="false" ht="15" hidden="false" customHeight="false" outlineLevel="0" collapsed="false">
      <c r="A2165" s="49" t="n">
        <v>76</v>
      </c>
      <c r="B2165" s="49" t="s">
        <v>198</v>
      </c>
      <c r="C2165" s="49" t="n">
        <v>2010</v>
      </c>
      <c r="D2165" s="54" t="n">
        <v>223.5</v>
      </c>
      <c r="E2165" s="55" t="n">
        <v>130</v>
      </c>
    </row>
    <row r="2166" customFormat="false" ht="15" hidden="false" customHeight="false" outlineLevel="0" collapsed="false">
      <c r="A2166" s="49" t="n">
        <v>76</v>
      </c>
      <c r="B2166" s="49" t="s">
        <v>198</v>
      </c>
      <c r="C2166" s="49" t="n">
        <v>2011</v>
      </c>
      <c r="D2166" s="54" t="n">
        <v>298.6</v>
      </c>
      <c r="E2166" s="55" t="n">
        <v>160</v>
      </c>
    </row>
    <row r="2167" customFormat="false" ht="15" hidden="false" customHeight="false" outlineLevel="0" collapsed="false">
      <c r="A2167" s="49" t="n">
        <v>76</v>
      </c>
      <c r="B2167" s="49" t="s">
        <v>189</v>
      </c>
      <c r="C2167" s="49" t="n">
        <v>2009</v>
      </c>
      <c r="D2167" s="54" t="n">
        <v>525.1</v>
      </c>
      <c r="E2167" s="55" t="n">
        <v>250</v>
      </c>
    </row>
    <row r="2168" customFormat="false" ht="15" hidden="false" customHeight="false" outlineLevel="0" collapsed="false">
      <c r="A2168" s="49" t="n">
        <v>76</v>
      </c>
      <c r="B2168" s="49" t="s">
        <v>189</v>
      </c>
      <c r="C2168" s="49" t="n">
        <v>2010</v>
      </c>
      <c r="D2168" s="54" t="n">
        <v>10397.5</v>
      </c>
      <c r="E2168" s="55" t="n">
        <v>4958</v>
      </c>
    </row>
    <row r="2169" customFormat="false" ht="15" hidden="false" customHeight="false" outlineLevel="0" collapsed="false">
      <c r="A2169" s="49" t="n">
        <v>76</v>
      </c>
      <c r="B2169" s="49" t="s">
        <v>189</v>
      </c>
      <c r="C2169" s="49" t="n">
        <v>2011</v>
      </c>
      <c r="D2169" s="54" t="n">
        <v>15332.94</v>
      </c>
      <c r="E2169" s="55" t="n">
        <v>6299</v>
      </c>
    </row>
    <row r="2170" customFormat="false" ht="15" hidden="false" customHeight="false" outlineLevel="0" collapsed="false">
      <c r="A2170" s="49" t="n">
        <v>76</v>
      </c>
      <c r="B2170" s="49" t="s">
        <v>194</v>
      </c>
      <c r="C2170" s="49" t="n">
        <v>2011</v>
      </c>
      <c r="D2170" s="54" t="n">
        <v>2.08</v>
      </c>
      <c r="E2170" s="55" t="n">
        <v>1</v>
      </c>
    </row>
    <row r="2171" customFormat="false" ht="15" hidden="false" customHeight="false" outlineLevel="0" collapsed="false">
      <c r="A2171" s="49" t="n">
        <v>77</v>
      </c>
      <c r="B2171" s="49" t="s">
        <v>203</v>
      </c>
      <c r="C2171" s="49" t="n">
        <v>2010</v>
      </c>
      <c r="D2171" s="54" t="n">
        <v>211</v>
      </c>
      <c r="E2171" s="55" t="n">
        <v>140</v>
      </c>
    </row>
    <row r="2172" customFormat="false" ht="15" hidden="false" customHeight="false" outlineLevel="0" collapsed="false">
      <c r="A2172" s="49" t="n">
        <v>77</v>
      </c>
      <c r="B2172" s="49" t="s">
        <v>203</v>
      </c>
      <c r="C2172" s="49" t="n">
        <v>2011</v>
      </c>
      <c r="D2172" s="54" t="n">
        <v>405.5</v>
      </c>
      <c r="E2172" s="55" t="n">
        <v>270</v>
      </c>
    </row>
    <row r="2173" customFormat="false" ht="15" hidden="false" customHeight="false" outlineLevel="0" collapsed="false">
      <c r="A2173" s="49" t="n">
        <v>77</v>
      </c>
      <c r="B2173" s="49" t="s">
        <v>199</v>
      </c>
      <c r="C2173" s="49" t="n">
        <v>2010</v>
      </c>
      <c r="D2173" s="54" t="n">
        <v>66</v>
      </c>
      <c r="E2173" s="55" t="n">
        <v>40</v>
      </c>
    </row>
    <row r="2174" customFormat="false" ht="15" hidden="false" customHeight="false" outlineLevel="0" collapsed="false">
      <c r="A2174" s="49" t="n">
        <v>77</v>
      </c>
      <c r="B2174" s="49" t="s">
        <v>199</v>
      </c>
      <c r="C2174" s="49" t="n">
        <v>2011</v>
      </c>
      <c r="D2174" s="54" t="n">
        <v>33</v>
      </c>
      <c r="E2174" s="55" t="n">
        <v>20</v>
      </c>
    </row>
    <row r="2175" customFormat="false" ht="15" hidden="false" customHeight="false" outlineLevel="0" collapsed="false">
      <c r="A2175" s="49" t="n">
        <v>77</v>
      </c>
      <c r="B2175" s="49" t="s">
        <v>201</v>
      </c>
      <c r="C2175" s="49" t="n">
        <v>2010</v>
      </c>
      <c r="D2175" s="54" t="n">
        <v>132</v>
      </c>
      <c r="E2175" s="55" t="n">
        <v>80</v>
      </c>
    </row>
    <row r="2176" customFormat="false" ht="15" hidden="false" customHeight="false" outlineLevel="0" collapsed="false">
      <c r="A2176" s="49" t="n">
        <v>77</v>
      </c>
      <c r="B2176" s="49" t="s">
        <v>201</v>
      </c>
      <c r="C2176" s="49" t="n">
        <v>2011</v>
      </c>
      <c r="D2176" s="54" t="n">
        <v>264</v>
      </c>
      <c r="E2176" s="55" t="n">
        <v>160</v>
      </c>
    </row>
    <row r="2177" customFormat="false" ht="15" hidden="false" customHeight="false" outlineLevel="0" collapsed="false">
      <c r="A2177" s="49" t="n">
        <v>77</v>
      </c>
      <c r="B2177" s="49" t="s">
        <v>226</v>
      </c>
      <c r="C2177" s="49" t="n">
        <v>2011</v>
      </c>
      <c r="D2177" s="54" t="n">
        <v>16.5</v>
      </c>
      <c r="E2177" s="55" t="n">
        <v>10</v>
      </c>
    </row>
    <row r="2178" customFormat="false" ht="15" hidden="false" customHeight="false" outlineLevel="0" collapsed="false">
      <c r="A2178" s="49" t="n">
        <v>77</v>
      </c>
      <c r="B2178" s="49" t="s">
        <v>223</v>
      </c>
      <c r="C2178" s="49" t="n">
        <v>2010</v>
      </c>
      <c r="D2178" s="54" t="n">
        <v>49.5</v>
      </c>
      <c r="E2178" s="55" t="n">
        <v>30</v>
      </c>
    </row>
    <row r="2179" customFormat="false" ht="15" hidden="false" customHeight="false" outlineLevel="0" collapsed="false">
      <c r="A2179" s="49" t="n">
        <v>77</v>
      </c>
      <c r="B2179" s="49" t="s">
        <v>223</v>
      </c>
      <c r="C2179" s="49" t="n">
        <v>2011</v>
      </c>
      <c r="D2179" s="54" t="n">
        <v>16.5</v>
      </c>
      <c r="E2179" s="55" t="n">
        <v>10</v>
      </c>
    </row>
    <row r="2180" customFormat="false" ht="15" hidden="false" customHeight="false" outlineLevel="0" collapsed="false">
      <c r="A2180" s="49" t="n">
        <v>77</v>
      </c>
      <c r="B2180" s="49" t="s">
        <v>202</v>
      </c>
      <c r="C2180" s="49" t="n">
        <v>2010</v>
      </c>
      <c r="D2180" s="54" t="n">
        <v>49.5</v>
      </c>
      <c r="E2180" s="55" t="n">
        <v>30</v>
      </c>
    </row>
    <row r="2181" customFormat="false" ht="15" hidden="false" customHeight="false" outlineLevel="0" collapsed="false">
      <c r="A2181" s="49" t="n">
        <v>77</v>
      </c>
      <c r="B2181" s="49" t="s">
        <v>222</v>
      </c>
      <c r="C2181" s="49" t="n">
        <v>2010</v>
      </c>
      <c r="D2181" s="54" t="n">
        <v>482.95</v>
      </c>
      <c r="E2181" s="55" t="n">
        <v>323</v>
      </c>
    </row>
    <row r="2182" customFormat="false" ht="15" hidden="false" customHeight="false" outlineLevel="0" collapsed="false">
      <c r="A2182" s="49" t="n">
        <v>77</v>
      </c>
      <c r="B2182" s="49" t="s">
        <v>222</v>
      </c>
      <c r="C2182" s="49" t="n">
        <v>2011</v>
      </c>
      <c r="D2182" s="54" t="n">
        <v>201.3</v>
      </c>
      <c r="E2182" s="55" t="n">
        <v>122</v>
      </c>
    </row>
    <row r="2183" customFormat="false" ht="15" hidden="false" customHeight="false" outlineLevel="0" collapsed="false">
      <c r="A2183" s="49" t="n">
        <v>77</v>
      </c>
      <c r="B2183" s="49" t="s">
        <v>191</v>
      </c>
      <c r="C2183" s="49" t="n">
        <v>2011</v>
      </c>
      <c r="D2183" s="54" t="n">
        <v>16.5</v>
      </c>
      <c r="E2183" s="55" t="n">
        <v>10</v>
      </c>
    </row>
    <row r="2184" customFormat="false" ht="15" hidden="false" customHeight="false" outlineLevel="0" collapsed="false">
      <c r="A2184" s="49" t="n">
        <v>77</v>
      </c>
      <c r="B2184" s="49" t="s">
        <v>205</v>
      </c>
      <c r="C2184" s="49" t="n">
        <v>2009</v>
      </c>
      <c r="D2184" s="54" t="n">
        <v>33</v>
      </c>
      <c r="E2184" s="55" t="n">
        <v>20</v>
      </c>
    </row>
    <row r="2185" customFormat="false" ht="15" hidden="false" customHeight="false" outlineLevel="0" collapsed="false">
      <c r="A2185" s="49" t="n">
        <v>77</v>
      </c>
      <c r="B2185" s="49" t="s">
        <v>205</v>
      </c>
      <c r="C2185" s="49" t="n">
        <v>2010</v>
      </c>
      <c r="D2185" s="54" t="n">
        <v>564.3</v>
      </c>
      <c r="E2185" s="55" t="n">
        <v>342</v>
      </c>
    </row>
    <row r="2186" customFormat="false" ht="15" hidden="false" customHeight="false" outlineLevel="0" collapsed="false">
      <c r="A2186" s="49" t="n">
        <v>77</v>
      </c>
      <c r="B2186" s="49" t="s">
        <v>205</v>
      </c>
      <c r="C2186" s="49" t="n">
        <v>2011</v>
      </c>
      <c r="D2186" s="54" t="n">
        <v>763.95</v>
      </c>
      <c r="E2186" s="55" t="n">
        <v>463</v>
      </c>
    </row>
    <row r="2187" customFormat="false" ht="15" hidden="false" customHeight="false" outlineLevel="0" collapsed="false">
      <c r="A2187" s="49" t="n">
        <v>77</v>
      </c>
      <c r="B2187" s="49" t="s">
        <v>206</v>
      </c>
      <c r="C2187" s="49" t="n">
        <v>2010</v>
      </c>
      <c r="D2187" s="54" t="n">
        <v>693</v>
      </c>
      <c r="E2187" s="55" t="n">
        <v>420</v>
      </c>
    </row>
    <row r="2188" customFormat="false" ht="15" hidden="false" customHeight="false" outlineLevel="0" collapsed="false">
      <c r="A2188" s="49" t="n">
        <v>77</v>
      </c>
      <c r="B2188" s="49" t="s">
        <v>206</v>
      </c>
      <c r="C2188" s="49" t="n">
        <v>2011</v>
      </c>
      <c r="D2188" s="54" t="n">
        <v>859.45</v>
      </c>
      <c r="E2188" s="55" t="n">
        <v>533</v>
      </c>
    </row>
    <row r="2189" customFormat="false" ht="15" hidden="false" customHeight="false" outlineLevel="0" collapsed="false">
      <c r="A2189" s="49" t="n">
        <v>77</v>
      </c>
      <c r="B2189" s="49" t="s">
        <v>234</v>
      </c>
      <c r="C2189" s="49" t="n">
        <v>2010</v>
      </c>
      <c r="D2189" s="54" t="n">
        <v>33</v>
      </c>
      <c r="E2189" s="55" t="n">
        <v>20</v>
      </c>
    </row>
    <row r="2190" customFormat="false" ht="15" hidden="false" customHeight="false" outlineLevel="0" collapsed="false">
      <c r="A2190" s="49" t="n">
        <v>77</v>
      </c>
      <c r="B2190" s="49" t="s">
        <v>234</v>
      </c>
      <c r="C2190" s="49" t="n">
        <v>2011</v>
      </c>
      <c r="D2190" s="54" t="n">
        <v>49.5</v>
      </c>
      <c r="E2190" s="55" t="n">
        <v>30</v>
      </c>
    </row>
    <row r="2191" customFormat="false" ht="15" hidden="false" customHeight="false" outlineLevel="0" collapsed="false">
      <c r="A2191" s="49" t="n">
        <v>77</v>
      </c>
      <c r="B2191" s="49" t="s">
        <v>192</v>
      </c>
      <c r="C2191" s="49" t="n">
        <v>2010</v>
      </c>
      <c r="D2191" s="54" t="n">
        <v>33</v>
      </c>
      <c r="E2191" s="55" t="n">
        <v>20</v>
      </c>
    </row>
    <row r="2192" customFormat="false" ht="15" hidden="false" customHeight="false" outlineLevel="0" collapsed="false">
      <c r="A2192" s="49" t="n">
        <v>77</v>
      </c>
      <c r="B2192" s="49" t="s">
        <v>192</v>
      </c>
      <c r="C2192" s="49" t="n">
        <v>2011</v>
      </c>
      <c r="D2192" s="54" t="n">
        <v>115.5</v>
      </c>
      <c r="E2192" s="55" t="n">
        <v>70</v>
      </c>
    </row>
    <row r="2193" customFormat="false" ht="15" hidden="false" customHeight="false" outlineLevel="0" collapsed="false">
      <c r="A2193" s="49" t="n">
        <v>77</v>
      </c>
      <c r="B2193" s="49" t="s">
        <v>218</v>
      </c>
      <c r="C2193" s="49" t="n">
        <v>2009</v>
      </c>
      <c r="D2193" s="54" t="n">
        <v>145</v>
      </c>
      <c r="E2193" s="55" t="n">
        <v>100</v>
      </c>
    </row>
    <row r="2194" customFormat="false" ht="15" hidden="false" customHeight="false" outlineLevel="0" collapsed="false">
      <c r="A2194" s="49" t="n">
        <v>77</v>
      </c>
      <c r="B2194" s="49" t="s">
        <v>218</v>
      </c>
      <c r="C2194" s="49" t="n">
        <v>2010</v>
      </c>
      <c r="D2194" s="54" t="n">
        <v>1717.5</v>
      </c>
      <c r="E2194" s="55" t="n">
        <v>1150</v>
      </c>
    </row>
    <row r="2195" customFormat="false" ht="15" hidden="false" customHeight="false" outlineLevel="0" collapsed="false">
      <c r="A2195" s="49" t="n">
        <v>77</v>
      </c>
      <c r="B2195" s="49" t="s">
        <v>218</v>
      </c>
      <c r="C2195" s="49" t="n">
        <v>2011</v>
      </c>
      <c r="D2195" s="54" t="n">
        <v>1595</v>
      </c>
      <c r="E2195" s="55" t="n">
        <v>1100</v>
      </c>
    </row>
    <row r="2196" customFormat="false" ht="15" hidden="false" customHeight="false" outlineLevel="0" collapsed="false">
      <c r="A2196" s="49" t="n">
        <v>77</v>
      </c>
      <c r="B2196" s="49" t="s">
        <v>213</v>
      </c>
      <c r="C2196" s="49" t="n">
        <v>2011</v>
      </c>
      <c r="D2196" s="54" t="n">
        <v>16.5</v>
      </c>
      <c r="E2196" s="55" t="n">
        <v>10</v>
      </c>
    </row>
    <row r="2197" customFormat="false" ht="15" hidden="false" customHeight="false" outlineLevel="0" collapsed="false">
      <c r="A2197" s="49" t="n">
        <v>77</v>
      </c>
      <c r="B2197" s="49" t="s">
        <v>197</v>
      </c>
      <c r="C2197" s="49" t="n">
        <v>2010</v>
      </c>
      <c r="D2197" s="54" t="n">
        <v>99</v>
      </c>
      <c r="E2197" s="55" t="n">
        <v>60</v>
      </c>
    </row>
    <row r="2198" customFormat="false" ht="15" hidden="false" customHeight="false" outlineLevel="0" collapsed="false">
      <c r="A2198" s="49" t="n">
        <v>77</v>
      </c>
      <c r="B2198" s="49" t="s">
        <v>197</v>
      </c>
      <c r="C2198" s="49" t="n">
        <v>2011</v>
      </c>
      <c r="D2198" s="54" t="n">
        <v>54.45</v>
      </c>
      <c r="E2198" s="55" t="n">
        <v>33</v>
      </c>
    </row>
    <row r="2199" customFormat="false" ht="15" hidden="false" customHeight="false" outlineLevel="0" collapsed="false">
      <c r="A2199" s="49" t="n">
        <v>77</v>
      </c>
      <c r="B2199" s="49" t="s">
        <v>196</v>
      </c>
      <c r="C2199" s="49" t="n">
        <v>2010</v>
      </c>
      <c r="D2199" s="54" t="n">
        <v>44.55</v>
      </c>
      <c r="E2199" s="55" t="n">
        <v>27</v>
      </c>
    </row>
    <row r="2200" customFormat="false" ht="15" hidden="false" customHeight="false" outlineLevel="0" collapsed="false">
      <c r="A2200" s="49" t="n">
        <v>77</v>
      </c>
      <c r="B2200" s="49" t="s">
        <v>196</v>
      </c>
      <c r="C2200" s="49" t="n">
        <v>2011</v>
      </c>
      <c r="D2200" s="54" t="n">
        <v>19.8</v>
      </c>
      <c r="E2200" s="55" t="n">
        <v>12</v>
      </c>
    </row>
    <row r="2201" customFormat="false" ht="15" hidden="false" customHeight="false" outlineLevel="0" collapsed="false">
      <c r="A2201" s="49" t="n">
        <v>77</v>
      </c>
      <c r="B2201" s="49" t="s">
        <v>210</v>
      </c>
      <c r="C2201" s="49" t="n">
        <v>2010</v>
      </c>
      <c r="D2201" s="54" t="n">
        <v>16.5</v>
      </c>
      <c r="E2201" s="55" t="n">
        <v>10</v>
      </c>
    </row>
    <row r="2202" customFormat="false" ht="15" hidden="false" customHeight="false" outlineLevel="0" collapsed="false">
      <c r="A2202" s="49" t="n">
        <v>77</v>
      </c>
      <c r="B2202" s="49" t="s">
        <v>210</v>
      </c>
      <c r="C2202" s="49" t="n">
        <v>2011</v>
      </c>
      <c r="D2202" s="54" t="n">
        <v>16.5</v>
      </c>
      <c r="E2202" s="55" t="n">
        <v>10</v>
      </c>
    </row>
    <row r="2203" customFormat="false" ht="15" hidden="false" customHeight="false" outlineLevel="0" collapsed="false">
      <c r="A2203" s="49" t="n">
        <v>77</v>
      </c>
      <c r="B2203" s="49" t="s">
        <v>198</v>
      </c>
      <c r="C2203" s="49" t="n">
        <v>2010</v>
      </c>
      <c r="D2203" s="54" t="n">
        <v>16.5</v>
      </c>
      <c r="E2203" s="55" t="n">
        <v>10</v>
      </c>
    </row>
    <row r="2204" customFormat="false" ht="15" hidden="false" customHeight="false" outlineLevel="0" collapsed="false">
      <c r="A2204" s="49" t="n">
        <v>77</v>
      </c>
      <c r="B2204" s="49" t="s">
        <v>198</v>
      </c>
      <c r="C2204" s="49" t="n">
        <v>2011</v>
      </c>
      <c r="D2204" s="54" t="n">
        <v>148.5</v>
      </c>
      <c r="E2204" s="55" t="n">
        <v>90</v>
      </c>
    </row>
    <row r="2205" customFormat="false" ht="15" hidden="false" customHeight="false" outlineLevel="0" collapsed="false">
      <c r="A2205" s="49" t="n">
        <v>77</v>
      </c>
      <c r="B2205" s="49" t="s">
        <v>214</v>
      </c>
      <c r="C2205" s="49" t="n">
        <v>2009</v>
      </c>
      <c r="D2205" s="54" t="n">
        <v>3.3</v>
      </c>
      <c r="E2205" s="55" t="n">
        <v>2</v>
      </c>
    </row>
    <row r="2206" customFormat="false" ht="15" hidden="false" customHeight="false" outlineLevel="0" collapsed="false">
      <c r="A2206" s="49" t="n">
        <v>77</v>
      </c>
      <c r="B2206" s="49" t="s">
        <v>214</v>
      </c>
      <c r="C2206" s="49" t="n">
        <v>2010</v>
      </c>
      <c r="D2206" s="54" t="n">
        <v>16.5</v>
      </c>
      <c r="E2206" s="55" t="n">
        <v>10</v>
      </c>
    </row>
    <row r="2207" customFormat="false" ht="15" hidden="false" customHeight="false" outlineLevel="0" collapsed="false">
      <c r="A2207" s="49" t="n">
        <v>77</v>
      </c>
      <c r="B2207" s="49" t="s">
        <v>189</v>
      </c>
      <c r="C2207" s="49" t="n">
        <v>2009</v>
      </c>
      <c r="D2207" s="54" t="n">
        <v>889</v>
      </c>
      <c r="E2207" s="55" t="n">
        <v>522</v>
      </c>
    </row>
    <row r="2208" customFormat="false" ht="15" hidden="false" customHeight="false" outlineLevel="0" collapsed="false">
      <c r="A2208" s="49" t="n">
        <v>77</v>
      </c>
      <c r="B2208" s="49" t="s">
        <v>189</v>
      </c>
      <c r="C2208" s="49" t="n">
        <v>2010</v>
      </c>
      <c r="D2208" s="54" t="n">
        <v>14740.64</v>
      </c>
      <c r="E2208" s="55" t="n">
        <v>8491</v>
      </c>
    </row>
    <row r="2209" customFormat="false" ht="15" hidden="false" customHeight="false" outlineLevel="0" collapsed="false">
      <c r="A2209" s="49" t="n">
        <v>77</v>
      </c>
      <c r="B2209" s="49" t="s">
        <v>189</v>
      </c>
      <c r="C2209" s="49" t="n">
        <v>2011</v>
      </c>
      <c r="D2209" s="54" t="n">
        <v>12380.6</v>
      </c>
      <c r="E2209" s="55" t="n">
        <v>6303</v>
      </c>
    </row>
    <row r="2210" customFormat="false" ht="15" hidden="false" customHeight="false" outlineLevel="0" collapsed="false">
      <c r="A2210" s="49" t="n">
        <v>78</v>
      </c>
      <c r="B2210" s="49" t="s">
        <v>203</v>
      </c>
      <c r="C2210" s="49" t="n">
        <v>2010</v>
      </c>
      <c r="D2210" s="54" t="n">
        <v>122.4</v>
      </c>
      <c r="E2210" s="55" t="n">
        <v>48</v>
      </c>
    </row>
    <row r="2211" customFormat="false" ht="15" hidden="false" customHeight="false" outlineLevel="0" collapsed="false">
      <c r="A2211" s="49" t="n">
        <v>78</v>
      </c>
      <c r="B2211" s="49" t="s">
        <v>203</v>
      </c>
      <c r="C2211" s="49" t="n">
        <v>2011</v>
      </c>
      <c r="D2211" s="54" t="n">
        <v>586.2</v>
      </c>
      <c r="E2211" s="55" t="n">
        <v>228</v>
      </c>
    </row>
    <row r="2212" customFormat="false" ht="15" hidden="false" customHeight="false" outlineLevel="0" collapsed="false">
      <c r="A2212" s="49" t="n">
        <v>78</v>
      </c>
      <c r="B2212" s="49" t="s">
        <v>199</v>
      </c>
      <c r="C2212" s="49" t="n">
        <v>2011</v>
      </c>
      <c r="D2212" s="54" t="n">
        <v>17.7</v>
      </c>
      <c r="E2212" s="55" t="n">
        <v>6</v>
      </c>
    </row>
    <row r="2213" customFormat="false" ht="15" hidden="false" customHeight="false" outlineLevel="0" collapsed="false">
      <c r="A2213" s="49" t="n">
        <v>78</v>
      </c>
      <c r="B2213" s="49" t="s">
        <v>195</v>
      </c>
      <c r="C2213" s="49" t="n">
        <v>2011</v>
      </c>
      <c r="D2213" s="54" t="n">
        <v>17.7</v>
      </c>
      <c r="E2213" s="55" t="n">
        <v>6</v>
      </c>
    </row>
    <row r="2214" customFormat="false" ht="15" hidden="false" customHeight="false" outlineLevel="0" collapsed="false">
      <c r="A2214" s="49" t="n">
        <v>78</v>
      </c>
      <c r="B2214" s="49" t="s">
        <v>201</v>
      </c>
      <c r="C2214" s="49" t="n">
        <v>2010</v>
      </c>
      <c r="D2214" s="54" t="n">
        <v>17.7</v>
      </c>
      <c r="E2214" s="55" t="n">
        <v>6</v>
      </c>
    </row>
    <row r="2215" customFormat="false" ht="15" hidden="false" customHeight="false" outlineLevel="0" collapsed="false">
      <c r="A2215" s="49" t="n">
        <v>78</v>
      </c>
      <c r="B2215" s="49" t="s">
        <v>201</v>
      </c>
      <c r="C2215" s="49" t="n">
        <v>2011</v>
      </c>
      <c r="D2215" s="54" t="n">
        <v>106.2</v>
      </c>
      <c r="E2215" s="55" t="n">
        <v>36</v>
      </c>
    </row>
    <row r="2216" customFormat="false" ht="15" hidden="false" customHeight="false" outlineLevel="0" collapsed="false">
      <c r="A2216" s="49" t="n">
        <v>78</v>
      </c>
      <c r="B2216" s="49" t="s">
        <v>216</v>
      </c>
      <c r="C2216" s="49" t="n">
        <v>2011</v>
      </c>
      <c r="D2216" s="54" t="n">
        <v>61.2</v>
      </c>
      <c r="E2216" s="55" t="n">
        <v>24</v>
      </c>
    </row>
    <row r="2217" customFormat="false" ht="15" hidden="false" customHeight="false" outlineLevel="0" collapsed="false">
      <c r="A2217" s="49" t="n">
        <v>78</v>
      </c>
      <c r="B2217" s="49" t="s">
        <v>226</v>
      </c>
      <c r="C2217" s="49" t="n">
        <v>2011</v>
      </c>
      <c r="D2217" s="54" t="n">
        <v>17.7</v>
      </c>
      <c r="E2217" s="55" t="n">
        <v>6</v>
      </c>
    </row>
    <row r="2218" customFormat="false" ht="15" hidden="false" customHeight="false" outlineLevel="0" collapsed="false">
      <c r="A2218" s="49" t="n">
        <v>78</v>
      </c>
      <c r="B2218" s="49" t="s">
        <v>200</v>
      </c>
      <c r="C2218" s="49" t="n">
        <v>2010</v>
      </c>
      <c r="D2218" s="54" t="n">
        <v>53.1</v>
      </c>
      <c r="E2218" s="55" t="n">
        <v>18</v>
      </c>
    </row>
    <row r="2219" customFormat="false" ht="15" hidden="false" customHeight="false" outlineLevel="0" collapsed="false">
      <c r="A2219" s="49" t="n">
        <v>78</v>
      </c>
      <c r="B2219" s="49" t="s">
        <v>200</v>
      </c>
      <c r="C2219" s="49" t="n">
        <v>2011</v>
      </c>
      <c r="D2219" s="54" t="n">
        <v>70.8</v>
      </c>
      <c r="E2219" s="55" t="n">
        <v>24</v>
      </c>
    </row>
    <row r="2220" customFormat="false" ht="15" hidden="false" customHeight="false" outlineLevel="0" collapsed="false">
      <c r="A2220" s="49" t="n">
        <v>78</v>
      </c>
      <c r="B2220" s="49" t="s">
        <v>222</v>
      </c>
      <c r="C2220" s="49" t="n">
        <v>2010</v>
      </c>
      <c r="D2220" s="54" t="n">
        <v>528</v>
      </c>
      <c r="E2220" s="55" t="n">
        <v>192</v>
      </c>
    </row>
    <row r="2221" customFormat="false" ht="15" hidden="false" customHeight="false" outlineLevel="0" collapsed="false">
      <c r="A2221" s="49" t="n">
        <v>78</v>
      </c>
      <c r="B2221" s="49" t="s">
        <v>222</v>
      </c>
      <c r="C2221" s="49" t="n">
        <v>2011</v>
      </c>
      <c r="D2221" s="54" t="n">
        <v>2127.5</v>
      </c>
      <c r="E2221" s="55" t="n">
        <v>794</v>
      </c>
    </row>
    <row r="2222" customFormat="false" ht="15" hidden="false" customHeight="false" outlineLevel="0" collapsed="false">
      <c r="A2222" s="49" t="n">
        <v>78</v>
      </c>
      <c r="B2222" s="49" t="s">
        <v>205</v>
      </c>
      <c r="C2222" s="49" t="n">
        <v>2010</v>
      </c>
      <c r="D2222" s="54" t="n">
        <v>114.3</v>
      </c>
      <c r="E2222" s="55" t="n">
        <v>42</v>
      </c>
    </row>
    <row r="2223" customFormat="false" ht="15" hidden="false" customHeight="false" outlineLevel="0" collapsed="false">
      <c r="A2223" s="49" t="n">
        <v>78</v>
      </c>
      <c r="B2223" s="49" t="s">
        <v>205</v>
      </c>
      <c r="C2223" s="49" t="n">
        <v>2011</v>
      </c>
      <c r="D2223" s="54" t="n">
        <v>352.5</v>
      </c>
      <c r="E2223" s="55" t="n">
        <v>126</v>
      </c>
    </row>
    <row r="2224" customFormat="false" ht="15" hidden="false" customHeight="false" outlineLevel="0" collapsed="false">
      <c r="A2224" s="49" t="n">
        <v>78</v>
      </c>
      <c r="B2224" s="49" t="s">
        <v>206</v>
      </c>
      <c r="C2224" s="49" t="n">
        <v>2010</v>
      </c>
      <c r="D2224" s="54" t="n">
        <v>35.4</v>
      </c>
      <c r="E2224" s="55" t="n">
        <v>12</v>
      </c>
    </row>
    <row r="2225" customFormat="false" ht="15" hidden="false" customHeight="false" outlineLevel="0" collapsed="false">
      <c r="A2225" s="49" t="n">
        <v>78</v>
      </c>
      <c r="B2225" s="49" t="s">
        <v>206</v>
      </c>
      <c r="C2225" s="49" t="n">
        <v>2011</v>
      </c>
      <c r="D2225" s="54" t="n">
        <v>17.7</v>
      </c>
      <c r="E2225" s="55" t="n">
        <v>6</v>
      </c>
    </row>
    <row r="2226" customFormat="false" ht="15" hidden="false" customHeight="false" outlineLevel="0" collapsed="false">
      <c r="A2226" s="49" t="n">
        <v>78</v>
      </c>
      <c r="B2226" s="49" t="s">
        <v>209</v>
      </c>
      <c r="C2226" s="49" t="n">
        <v>2011</v>
      </c>
      <c r="D2226" s="54" t="n">
        <v>61.2</v>
      </c>
      <c r="E2226" s="55" t="n">
        <v>24</v>
      </c>
    </row>
    <row r="2227" customFormat="false" ht="15" hidden="false" customHeight="false" outlineLevel="0" collapsed="false">
      <c r="A2227" s="49" t="n">
        <v>78</v>
      </c>
      <c r="B2227" s="49" t="s">
        <v>190</v>
      </c>
      <c r="C2227" s="49" t="n">
        <v>2010</v>
      </c>
      <c r="D2227" s="54" t="n">
        <v>17.7</v>
      </c>
      <c r="E2227" s="55" t="n">
        <v>6</v>
      </c>
    </row>
    <row r="2228" customFormat="false" ht="15" hidden="false" customHeight="false" outlineLevel="0" collapsed="false">
      <c r="A2228" s="49" t="n">
        <v>78</v>
      </c>
      <c r="B2228" s="49" t="s">
        <v>190</v>
      </c>
      <c r="C2228" s="49" t="n">
        <v>2011</v>
      </c>
      <c r="D2228" s="54" t="n">
        <v>70.8</v>
      </c>
      <c r="E2228" s="55" t="n">
        <v>24</v>
      </c>
    </row>
    <row r="2229" customFormat="false" ht="15" hidden="false" customHeight="false" outlineLevel="0" collapsed="false">
      <c r="A2229" s="49" t="n">
        <v>78</v>
      </c>
      <c r="B2229" s="49" t="s">
        <v>211</v>
      </c>
      <c r="C2229" s="49" t="n">
        <v>2011</v>
      </c>
      <c r="D2229" s="54" t="n">
        <v>61.2</v>
      </c>
      <c r="E2229" s="55" t="n">
        <v>24</v>
      </c>
    </row>
    <row r="2230" customFormat="false" ht="15" hidden="false" customHeight="false" outlineLevel="0" collapsed="false">
      <c r="A2230" s="49" t="n">
        <v>78</v>
      </c>
      <c r="B2230" s="49" t="s">
        <v>192</v>
      </c>
      <c r="C2230" s="49" t="n">
        <v>2011</v>
      </c>
      <c r="D2230" s="54" t="n">
        <v>17.7</v>
      </c>
      <c r="E2230" s="55" t="n">
        <v>6</v>
      </c>
    </row>
    <row r="2231" customFormat="false" ht="15" hidden="false" customHeight="false" outlineLevel="0" collapsed="false">
      <c r="A2231" s="49" t="n">
        <v>78</v>
      </c>
      <c r="B2231" s="49" t="s">
        <v>227</v>
      </c>
      <c r="C2231" s="49" t="n">
        <v>2010</v>
      </c>
      <c r="D2231" s="54" t="n">
        <v>35.4</v>
      </c>
      <c r="E2231" s="55" t="n">
        <v>12</v>
      </c>
    </row>
    <row r="2232" customFormat="false" ht="15" hidden="false" customHeight="false" outlineLevel="0" collapsed="false">
      <c r="A2232" s="49" t="n">
        <v>78</v>
      </c>
      <c r="B2232" s="49" t="s">
        <v>227</v>
      </c>
      <c r="C2232" s="49" t="n">
        <v>2011</v>
      </c>
      <c r="D2232" s="54" t="n">
        <v>17.7</v>
      </c>
      <c r="E2232" s="55" t="n">
        <v>6</v>
      </c>
    </row>
    <row r="2233" customFormat="false" ht="15" hidden="false" customHeight="false" outlineLevel="0" collapsed="false">
      <c r="A2233" s="49" t="n">
        <v>78</v>
      </c>
      <c r="B2233" s="49" t="s">
        <v>218</v>
      </c>
      <c r="C2233" s="49" t="n">
        <v>2010</v>
      </c>
      <c r="D2233" s="54" t="n">
        <v>244.8</v>
      </c>
      <c r="E2233" s="55" t="n">
        <v>96</v>
      </c>
    </row>
    <row r="2234" customFormat="false" ht="15" hidden="false" customHeight="false" outlineLevel="0" collapsed="false">
      <c r="A2234" s="49" t="n">
        <v>78</v>
      </c>
      <c r="B2234" s="49" t="s">
        <v>218</v>
      </c>
      <c r="C2234" s="49" t="n">
        <v>2011</v>
      </c>
      <c r="D2234" s="54" t="n">
        <v>201.3</v>
      </c>
      <c r="E2234" s="55" t="n">
        <v>78</v>
      </c>
    </row>
    <row r="2235" customFormat="false" ht="15" hidden="false" customHeight="false" outlineLevel="0" collapsed="false">
      <c r="A2235" s="49" t="n">
        <v>78</v>
      </c>
      <c r="B2235" s="49" t="s">
        <v>197</v>
      </c>
      <c r="C2235" s="49" t="n">
        <v>2011</v>
      </c>
      <c r="D2235" s="54" t="n">
        <v>29.5</v>
      </c>
      <c r="E2235" s="55" t="n">
        <v>10</v>
      </c>
    </row>
    <row r="2236" customFormat="false" ht="15" hidden="false" customHeight="false" outlineLevel="0" collapsed="false">
      <c r="A2236" s="49" t="n">
        <v>78</v>
      </c>
      <c r="B2236" s="49" t="s">
        <v>215</v>
      </c>
      <c r="C2236" s="49" t="n">
        <v>2010</v>
      </c>
      <c r="D2236" s="54" t="n">
        <v>17.7</v>
      </c>
      <c r="E2236" s="55" t="n">
        <v>6</v>
      </c>
    </row>
    <row r="2237" customFormat="false" ht="15" hidden="false" customHeight="false" outlineLevel="0" collapsed="false">
      <c r="A2237" s="49" t="n">
        <v>78</v>
      </c>
      <c r="B2237" s="49" t="s">
        <v>215</v>
      </c>
      <c r="C2237" s="49" t="n">
        <v>2011</v>
      </c>
      <c r="D2237" s="54" t="n">
        <v>17.7</v>
      </c>
      <c r="E2237" s="55" t="n">
        <v>6</v>
      </c>
    </row>
    <row r="2238" customFormat="false" ht="15" hidden="false" customHeight="false" outlineLevel="0" collapsed="false">
      <c r="A2238" s="49" t="n">
        <v>78</v>
      </c>
      <c r="B2238" s="49" t="s">
        <v>196</v>
      </c>
      <c r="C2238" s="49" t="n">
        <v>2010</v>
      </c>
      <c r="D2238" s="54" t="n">
        <v>29.5</v>
      </c>
      <c r="E2238" s="55" t="n">
        <v>10</v>
      </c>
    </row>
    <row r="2239" customFormat="false" ht="15" hidden="false" customHeight="false" outlineLevel="0" collapsed="false">
      <c r="A2239" s="49" t="n">
        <v>78</v>
      </c>
      <c r="B2239" s="49" t="s">
        <v>196</v>
      </c>
      <c r="C2239" s="49" t="n">
        <v>2011</v>
      </c>
      <c r="D2239" s="54" t="n">
        <v>174.05</v>
      </c>
      <c r="E2239" s="55" t="n">
        <v>59</v>
      </c>
    </row>
    <row r="2240" customFormat="false" ht="15" hidden="false" customHeight="false" outlineLevel="0" collapsed="false">
      <c r="A2240" s="49" t="n">
        <v>78</v>
      </c>
      <c r="B2240" s="49" t="s">
        <v>198</v>
      </c>
      <c r="C2240" s="49" t="n">
        <v>2011</v>
      </c>
      <c r="D2240" s="54" t="n">
        <v>146.75</v>
      </c>
      <c r="E2240" s="55" t="n">
        <v>53</v>
      </c>
    </row>
    <row r="2241" customFormat="false" ht="15" hidden="false" customHeight="false" outlineLevel="0" collapsed="false">
      <c r="A2241" s="49" t="n">
        <v>78</v>
      </c>
      <c r="B2241" s="49" t="s">
        <v>189</v>
      </c>
      <c r="C2241" s="49" t="n">
        <v>2010</v>
      </c>
      <c r="D2241" s="54" t="n">
        <v>9377.44</v>
      </c>
      <c r="E2241" s="55" t="n">
        <v>3176</v>
      </c>
    </row>
    <row r="2242" customFormat="false" ht="15" hidden="false" customHeight="false" outlineLevel="0" collapsed="false">
      <c r="A2242" s="49" t="n">
        <v>78</v>
      </c>
      <c r="B2242" s="49" t="s">
        <v>189</v>
      </c>
      <c r="C2242" s="49" t="n">
        <v>2011</v>
      </c>
      <c r="D2242" s="54" t="n">
        <v>22187.71</v>
      </c>
      <c r="E2242" s="55" t="n">
        <v>7409</v>
      </c>
    </row>
    <row r="2243" customFormat="false" ht="15" hidden="false" customHeight="false" outlineLevel="0" collapsed="false">
      <c r="A2243" s="49" t="n">
        <v>79</v>
      </c>
      <c r="B2243" s="49" t="s">
        <v>199</v>
      </c>
      <c r="C2243" s="49" t="n">
        <v>2010</v>
      </c>
      <c r="D2243" s="54" t="n">
        <v>14.85</v>
      </c>
      <c r="E2243" s="55" t="n">
        <v>3</v>
      </c>
    </row>
    <row r="2244" customFormat="false" ht="15" hidden="false" customHeight="false" outlineLevel="0" collapsed="false">
      <c r="A2244" s="49" t="n">
        <v>79</v>
      </c>
      <c r="B2244" s="49" t="s">
        <v>199</v>
      </c>
      <c r="C2244" s="49" t="n">
        <v>2011</v>
      </c>
      <c r="D2244" s="54" t="n">
        <v>14.85</v>
      </c>
      <c r="E2244" s="55" t="n">
        <v>3</v>
      </c>
    </row>
    <row r="2245" customFormat="false" ht="15" hidden="false" customHeight="false" outlineLevel="0" collapsed="false">
      <c r="A2245" s="49" t="n">
        <v>79</v>
      </c>
      <c r="B2245" s="49" t="s">
        <v>195</v>
      </c>
      <c r="C2245" s="49" t="n">
        <v>2010</v>
      </c>
      <c r="D2245" s="54" t="n">
        <v>14.85</v>
      </c>
      <c r="E2245" s="55" t="n">
        <v>3</v>
      </c>
    </row>
    <row r="2246" customFormat="false" ht="15" hidden="false" customHeight="false" outlineLevel="0" collapsed="false">
      <c r="A2246" s="49" t="n">
        <v>79</v>
      </c>
      <c r="B2246" s="49" t="s">
        <v>201</v>
      </c>
      <c r="C2246" s="49" t="n">
        <v>2011</v>
      </c>
      <c r="D2246" s="54" t="n">
        <v>14.85</v>
      </c>
      <c r="E2246" s="55" t="n">
        <v>3</v>
      </c>
    </row>
    <row r="2247" customFormat="false" ht="15" hidden="false" customHeight="false" outlineLevel="0" collapsed="false">
      <c r="A2247" s="49" t="n">
        <v>79</v>
      </c>
      <c r="B2247" s="49" t="s">
        <v>223</v>
      </c>
      <c r="C2247" s="49" t="n">
        <v>2010</v>
      </c>
      <c r="D2247" s="54" t="n">
        <v>14.85</v>
      </c>
      <c r="E2247" s="55" t="n">
        <v>3</v>
      </c>
    </row>
    <row r="2248" customFormat="false" ht="15" hidden="false" customHeight="false" outlineLevel="0" collapsed="false">
      <c r="A2248" s="49" t="n">
        <v>79</v>
      </c>
      <c r="B2248" s="49" t="s">
        <v>200</v>
      </c>
      <c r="C2248" s="49" t="n">
        <v>2010</v>
      </c>
      <c r="D2248" s="54" t="n">
        <v>4.95</v>
      </c>
      <c r="E2248" s="55" t="n">
        <v>1</v>
      </c>
    </row>
    <row r="2249" customFormat="false" ht="15" hidden="false" customHeight="false" outlineLevel="0" collapsed="false">
      <c r="A2249" s="49" t="n">
        <v>79</v>
      </c>
      <c r="B2249" s="49" t="s">
        <v>222</v>
      </c>
      <c r="C2249" s="49" t="n">
        <v>2009</v>
      </c>
      <c r="D2249" s="54" t="n">
        <v>89.1</v>
      </c>
      <c r="E2249" s="55" t="n">
        <v>18</v>
      </c>
    </row>
    <row r="2250" customFormat="false" ht="15" hidden="false" customHeight="false" outlineLevel="0" collapsed="false">
      <c r="A2250" s="49" t="n">
        <v>79</v>
      </c>
      <c r="B2250" s="49" t="s">
        <v>222</v>
      </c>
      <c r="C2250" s="49" t="n">
        <v>2010</v>
      </c>
      <c r="D2250" s="54" t="n">
        <v>527.7</v>
      </c>
      <c r="E2250" s="55" t="n">
        <v>110</v>
      </c>
    </row>
    <row r="2251" customFormat="false" ht="15" hidden="false" customHeight="false" outlineLevel="0" collapsed="false">
      <c r="A2251" s="49" t="n">
        <v>79</v>
      </c>
      <c r="B2251" s="49" t="s">
        <v>222</v>
      </c>
      <c r="C2251" s="49" t="n">
        <v>2011</v>
      </c>
      <c r="D2251" s="54" t="n">
        <v>1101.15</v>
      </c>
      <c r="E2251" s="55" t="n">
        <v>253</v>
      </c>
    </row>
    <row r="2252" customFormat="false" ht="15" hidden="false" customHeight="false" outlineLevel="0" collapsed="false">
      <c r="A2252" s="49" t="n">
        <v>79</v>
      </c>
      <c r="B2252" s="49" t="s">
        <v>205</v>
      </c>
      <c r="C2252" s="49" t="n">
        <v>2010</v>
      </c>
      <c r="D2252" s="54" t="n">
        <v>103.95</v>
      </c>
      <c r="E2252" s="55" t="n">
        <v>21</v>
      </c>
    </row>
    <row r="2253" customFormat="false" ht="15" hidden="false" customHeight="false" outlineLevel="0" collapsed="false">
      <c r="A2253" s="49" t="n">
        <v>79</v>
      </c>
      <c r="B2253" s="49" t="s">
        <v>205</v>
      </c>
      <c r="C2253" s="49" t="n">
        <v>2011</v>
      </c>
      <c r="D2253" s="54" t="n">
        <v>173.25</v>
      </c>
      <c r="E2253" s="55" t="n">
        <v>35</v>
      </c>
    </row>
    <row r="2254" customFormat="false" ht="15" hidden="false" customHeight="false" outlineLevel="0" collapsed="false">
      <c r="A2254" s="49" t="n">
        <v>79</v>
      </c>
      <c r="B2254" s="49" t="s">
        <v>206</v>
      </c>
      <c r="C2254" s="49" t="n">
        <v>2009</v>
      </c>
      <c r="D2254" s="54" t="n">
        <v>207.9</v>
      </c>
      <c r="E2254" s="55" t="n">
        <v>42</v>
      </c>
    </row>
    <row r="2255" customFormat="false" ht="15" hidden="false" customHeight="false" outlineLevel="0" collapsed="false">
      <c r="A2255" s="49" t="n">
        <v>79</v>
      </c>
      <c r="B2255" s="49" t="s">
        <v>206</v>
      </c>
      <c r="C2255" s="49" t="n">
        <v>2010</v>
      </c>
      <c r="D2255" s="54" t="n">
        <v>433.2</v>
      </c>
      <c r="E2255" s="55" t="n">
        <v>96</v>
      </c>
    </row>
    <row r="2256" customFormat="false" ht="15" hidden="false" customHeight="false" outlineLevel="0" collapsed="false">
      <c r="A2256" s="49" t="n">
        <v>79</v>
      </c>
      <c r="B2256" s="49" t="s">
        <v>206</v>
      </c>
      <c r="C2256" s="49" t="n">
        <v>2011</v>
      </c>
      <c r="D2256" s="54" t="n">
        <v>354.45</v>
      </c>
      <c r="E2256" s="55" t="n">
        <v>75</v>
      </c>
    </row>
    <row r="2257" customFormat="false" ht="15" hidden="false" customHeight="false" outlineLevel="0" collapsed="false">
      <c r="A2257" s="49" t="n">
        <v>79</v>
      </c>
      <c r="B2257" s="49" t="s">
        <v>234</v>
      </c>
      <c r="C2257" s="49" t="n">
        <v>2011</v>
      </c>
      <c r="D2257" s="54" t="n">
        <v>29.7</v>
      </c>
      <c r="E2257" s="55" t="n">
        <v>6</v>
      </c>
    </row>
    <row r="2258" customFormat="false" ht="15" hidden="false" customHeight="false" outlineLevel="0" collapsed="false">
      <c r="A2258" s="49" t="n">
        <v>79</v>
      </c>
      <c r="B2258" s="49" t="s">
        <v>192</v>
      </c>
      <c r="C2258" s="49" t="n">
        <v>2011</v>
      </c>
      <c r="D2258" s="54" t="n">
        <v>29.7</v>
      </c>
      <c r="E2258" s="55" t="n">
        <v>6</v>
      </c>
    </row>
    <row r="2259" customFormat="false" ht="15" hidden="false" customHeight="false" outlineLevel="0" collapsed="false">
      <c r="A2259" s="49" t="n">
        <v>79</v>
      </c>
      <c r="B2259" s="49" t="s">
        <v>218</v>
      </c>
      <c r="C2259" s="49" t="n">
        <v>2009</v>
      </c>
      <c r="D2259" s="54" t="n">
        <v>306</v>
      </c>
      <c r="E2259" s="55" t="n">
        <v>72</v>
      </c>
    </row>
    <row r="2260" customFormat="false" ht="15" hidden="false" customHeight="false" outlineLevel="0" collapsed="false">
      <c r="A2260" s="49" t="n">
        <v>79</v>
      </c>
      <c r="B2260" s="49" t="s">
        <v>218</v>
      </c>
      <c r="C2260" s="49" t="n">
        <v>2010</v>
      </c>
      <c r="D2260" s="54" t="n">
        <v>320.85</v>
      </c>
      <c r="E2260" s="55" t="n">
        <v>75</v>
      </c>
    </row>
    <row r="2261" customFormat="false" ht="15" hidden="false" customHeight="false" outlineLevel="0" collapsed="false">
      <c r="A2261" s="49" t="n">
        <v>79</v>
      </c>
      <c r="B2261" s="49" t="s">
        <v>218</v>
      </c>
      <c r="C2261" s="49" t="n">
        <v>2011</v>
      </c>
      <c r="D2261" s="54" t="n">
        <v>612</v>
      </c>
      <c r="E2261" s="55" t="n">
        <v>144</v>
      </c>
    </row>
    <row r="2262" customFormat="false" ht="15" hidden="false" customHeight="false" outlineLevel="0" collapsed="false">
      <c r="A2262" s="49" t="n">
        <v>79</v>
      </c>
      <c r="B2262" s="49" t="s">
        <v>193</v>
      </c>
      <c r="C2262" s="49" t="n">
        <v>2011</v>
      </c>
      <c r="D2262" s="54" t="n">
        <v>29.7</v>
      </c>
      <c r="E2262" s="55" t="n">
        <v>6</v>
      </c>
    </row>
    <row r="2263" customFormat="false" ht="15" hidden="false" customHeight="false" outlineLevel="0" collapsed="false">
      <c r="A2263" s="49" t="n">
        <v>79</v>
      </c>
      <c r="B2263" s="49" t="s">
        <v>197</v>
      </c>
      <c r="C2263" s="49" t="n">
        <v>2010</v>
      </c>
      <c r="D2263" s="54" t="n">
        <v>14.85</v>
      </c>
      <c r="E2263" s="55" t="n">
        <v>3</v>
      </c>
    </row>
    <row r="2264" customFormat="false" ht="15" hidden="false" customHeight="false" outlineLevel="0" collapsed="false">
      <c r="A2264" s="49" t="n">
        <v>79</v>
      </c>
      <c r="B2264" s="49" t="s">
        <v>197</v>
      </c>
      <c r="C2264" s="49" t="n">
        <v>2011</v>
      </c>
      <c r="D2264" s="54" t="n">
        <v>128.7</v>
      </c>
      <c r="E2264" s="55" t="n">
        <v>26</v>
      </c>
    </row>
    <row r="2265" customFormat="false" ht="15" hidden="false" customHeight="false" outlineLevel="0" collapsed="false">
      <c r="A2265" s="49" t="n">
        <v>79</v>
      </c>
      <c r="B2265" s="49" t="s">
        <v>196</v>
      </c>
      <c r="C2265" s="49" t="n">
        <v>2011</v>
      </c>
      <c r="D2265" s="54" t="n">
        <v>9.9</v>
      </c>
      <c r="E2265" s="55" t="n">
        <v>2</v>
      </c>
    </row>
    <row r="2266" customFormat="false" ht="15" hidden="false" customHeight="false" outlineLevel="0" collapsed="false">
      <c r="A2266" s="49" t="n">
        <v>79</v>
      </c>
      <c r="B2266" s="49" t="s">
        <v>198</v>
      </c>
      <c r="C2266" s="49" t="n">
        <v>2010</v>
      </c>
      <c r="D2266" s="54" t="n">
        <v>161.4</v>
      </c>
      <c r="E2266" s="55" t="n">
        <v>36</v>
      </c>
    </row>
    <row r="2267" customFormat="false" ht="15" hidden="false" customHeight="false" outlineLevel="0" collapsed="false">
      <c r="A2267" s="49" t="n">
        <v>79</v>
      </c>
      <c r="B2267" s="49" t="s">
        <v>198</v>
      </c>
      <c r="C2267" s="49" t="n">
        <v>2011</v>
      </c>
      <c r="D2267" s="54" t="n">
        <v>166.35</v>
      </c>
      <c r="E2267" s="55" t="n">
        <v>37</v>
      </c>
    </row>
    <row r="2268" customFormat="false" ht="15" hidden="false" customHeight="false" outlineLevel="0" collapsed="false">
      <c r="A2268" s="49" t="n">
        <v>79</v>
      </c>
      <c r="B2268" s="49" t="s">
        <v>207</v>
      </c>
      <c r="C2268" s="49" t="n">
        <v>2010</v>
      </c>
      <c r="D2268" s="54" t="n">
        <v>14.85</v>
      </c>
      <c r="E2268" s="55" t="n">
        <v>3</v>
      </c>
    </row>
    <row r="2269" customFormat="false" ht="15" hidden="false" customHeight="false" outlineLevel="0" collapsed="false">
      <c r="A2269" s="49" t="n">
        <v>79</v>
      </c>
      <c r="B2269" s="49" t="s">
        <v>214</v>
      </c>
      <c r="C2269" s="49" t="n">
        <v>2010</v>
      </c>
      <c r="D2269" s="54" t="n">
        <v>29.7</v>
      </c>
      <c r="E2269" s="55" t="n">
        <v>6</v>
      </c>
    </row>
    <row r="2270" customFormat="false" ht="15" hidden="false" customHeight="false" outlineLevel="0" collapsed="false">
      <c r="A2270" s="49" t="n">
        <v>79</v>
      </c>
      <c r="B2270" s="49" t="s">
        <v>214</v>
      </c>
      <c r="C2270" s="49" t="n">
        <v>2011</v>
      </c>
      <c r="D2270" s="54" t="n">
        <v>29.7</v>
      </c>
      <c r="E2270" s="55" t="n">
        <v>6</v>
      </c>
    </row>
    <row r="2271" customFormat="false" ht="15" hidden="false" customHeight="false" outlineLevel="0" collapsed="false">
      <c r="A2271" s="49" t="n">
        <v>79</v>
      </c>
      <c r="B2271" s="49" t="s">
        <v>189</v>
      </c>
      <c r="C2271" s="49" t="n">
        <v>2009</v>
      </c>
      <c r="D2271" s="54" t="n">
        <v>4008.65</v>
      </c>
      <c r="E2271" s="55" t="n">
        <v>830</v>
      </c>
    </row>
    <row r="2272" customFormat="false" ht="15" hidden="false" customHeight="false" outlineLevel="0" collapsed="false">
      <c r="A2272" s="49" t="n">
        <v>79</v>
      </c>
      <c r="B2272" s="49" t="s">
        <v>189</v>
      </c>
      <c r="C2272" s="49" t="n">
        <v>2010</v>
      </c>
      <c r="D2272" s="54" t="n">
        <v>16539.28</v>
      </c>
      <c r="E2272" s="55" t="n">
        <v>3370</v>
      </c>
    </row>
    <row r="2273" customFormat="false" ht="15" hidden="false" customHeight="false" outlineLevel="0" collapsed="false">
      <c r="A2273" s="49" t="n">
        <v>79</v>
      </c>
      <c r="B2273" s="49" t="s">
        <v>189</v>
      </c>
      <c r="C2273" s="49" t="n">
        <v>2011</v>
      </c>
      <c r="D2273" s="54" t="n">
        <v>11399.24</v>
      </c>
      <c r="E2273" s="55" t="n">
        <v>2263</v>
      </c>
    </row>
    <row r="2274" customFormat="false" ht="15" hidden="false" customHeight="false" outlineLevel="0" collapsed="false">
      <c r="A2274" s="49" t="n">
        <v>80</v>
      </c>
      <c r="B2274" s="49" t="s">
        <v>203</v>
      </c>
      <c r="C2274" s="49" t="n">
        <v>2011</v>
      </c>
      <c r="D2274" s="54" t="n">
        <v>115.2</v>
      </c>
      <c r="E2274" s="55" t="n">
        <v>16</v>
      </c>
    </row>
    <row r="2275" customFormat="false" ht="15" hidden="false" customHeight="false" outlineLevel="0" collapsed="false">
      <c r="A2275" s="49" t="n">
        <v>80</v>
      </c>
      <c r="B2275" s="49" t="s">
        <v>223</v>
      </c>
      <c r="C2275" s="49" t="n">
        <v>2011</v>
      </c>
      <c r="D2275" s="54" t="n">
        <v>49.5</v>
      </c>
      <c r="E2275" s="55" t="n">
        <v>6</v>
      </c>
    </row>
    <row r="2276" customFormat="false" ht="15" hidden="false" customHeight="false" outlineLevel="0" collapsed="false">
      <c r="A2276" s="49" t="n">
        <v>80</v>
      </c>
      <c r="B2276" s="49" t="s">
        <v>200</v>
      </c>
      <c r="C2276" s="49" t="n">
        <v>2011</v>
      </c>
      <c r="D2276" s="54" t="n">
        <v>48.3</v>
      </c>
      <c r="E2276" s="55" t="n">
        <v>6</v>
      </c>
    </row>
    <row r="2277" customFormat="false" ht="15" hidden="false" customHeight="false" outlineLevel="0" collapsed="false">
      <c r="A2277" s="49" t="n">
        <v>80</v>
      </c>
      <c r="B2277" s="49" t="s">
        <v>222</v>
      </c>
      <c r="C2277" s="49" t="n">
        <v>2011</v>
      </c>
      <c r="D2277" s="54" t="n">
        <v>100.5</v>
      </c>
      <c r="E2277" s="55" t="n">
        <v>14</v>
      </c>
    </row>
    <row r="2278" customFormat="false" ht="15" hidden="false" customHeight="false" outlineLevel="0" collapsed="false">
      <c r="A2278" s="49" t="n">
        <v>80</v>
      </c>
      <c r="B2278" s="49" t="s">
        <v>191</v>
      </c>
      <c r="C2278" s="49" t="n">
        <v>2011</v>
      </c>
      <c r="D2278" s="54" t="n">
        <v>15.9</v>
      </c>
      <c r="E2278" s="55" t="n">
        <v>2</v>
      </c>
    </row>
    <row r="2279" customFormat="false" ht="15" hidden="false" customHeight="false" outlineLevel="0" collapsed="false">
      <c r="A2279" s="49" t="n">
        <v>80</v>
      </c>
      <c r="B2279" s="49" t="s">
        <v>205</v>
      </c>
      <c r="C2279" s="49" t="n">
        <v>2011</v>
      </c>
      <c r="D2279" s="54" t="n">
        <v>144.45</v>
      </c>
      <c r="E2279" s="55" t="n">
        <v>19</v>
      </c>
    </row>
    <row r="2280" customFormat="false" ht="15" hidden="false" customHeight="false" outlineLevel="0" collapsed="false">
      <c r="A2280" s="49" t="n">
        <v>80</v>
      </c>
      <c r="B2280" s="49" t="s">
        <v>206</v>
      </c>
      <c r="C2280" s="49" t="n">
        <v>2011</v>
      </c>
      <c r="D2280" s="54" t="n">
        <v>193.65</v>
      </c>
      <c r="E2280" s="55" t="n">
        <v>25</v>
      </c>
    </row>
    <row r="2281" customFormat="false" ht="15" hidden="false" customHeight="false" outlineLevel="0" collapsed="false">
      <c r="A2281" s="49" t="n">
        <v>80</v>
      </c>
      <c r="B2281" s="49" t="s">
        <v>192</v>
      </c>
      <c r="C2281" s="49" t="n">
        <v>2011</v>
      </c>
      <c r="D2281" s="54" t="n">
        <v>48.9</v>
      </c>
      <c r="E2281" s="55" t="n">
        <v>6</v>
      </c>
    </row>
    <row r="2282" customFormat="false" ht="15" hidden="false" customHeight="false" outlineLevel="0" collapsed="false">
      <c r="A2282" s="49" t="n">
        <v>80</v>
      </c>
      <c r="B2282" s="49" t="s">
        <v>197</v>
      </c>
      <c r="C2282" s="49" t="n">
        <v>2011</v>
      </c>
      <c r="D2282" s="54" t="n">
        <v>65.4</v>
      </c>
      <c r="E2282" s="55" t="n">
        <v>8</v>
      </c>
    </row>
    <row r="2283" customFormat="false" ht="15" hidden="false" customHeight="false" outlineLevel="0" collapsed="false">
      <c r="A2283" s="49" t="n">
        <v>80</v>
      </c>
      <c r="B2283" s="49" t="s">
        <v>204</v>
      </c>
      <c r="C2283" s="49" t="n">
        <v>2011</v>
      </c>
      <c r="D2283" s="54" t="n">
        <v>16.5</v>
      </c>
      <c r="E2283" s="55" t="n">
        <v>2</v>
      </c>
    </row>
    <row r="2284" customFormat="false" ht="15" hidden="false" customHeight="false" outlineLevel="0" collapsed="false">
      <c r="A2284" s="49" t="n">
        <v>80</v>
      </c>
      <c r="B2284" s="49" t="s">
        <v>215</v>
      </c>
      <c r="C2284" s="49" t="n">
        <v>2011</v>
      </c>
      <c r="D2284" s="54" t="n">
        <v>138.3</v>
      </c>
      <c r="E2284" s="55" t="n">
        <v>20</v>
      </c>
    </row>
    <row r="2285" customFormat="false" ht="15" hidden="false" customHeight="false" outlineLevel="0" collapsed="false">
      <c r="A2285" s="49" t="n">
        <v>80</v>
      </c>
      <c r="B2285" s="49" t="s">
        <v>196</v>
      </c>
      <c r="C2285" s="49" t="n">
        <v>2011</v>
      </c>
      <c r="D2285" s="54" t="n">
        <v>16.5</v>
      </c>
      <c r="E2285" s="55" t="n">
        <v>2</v>
      </c>
    </row>
    <row r="2286" customFormat="false" ht="15" hidden="false" customHeight="false" outlineLevel="0" collapsed="false">
      <c r="A2286" s="49" t="n">
        <v>80</v>
      </c>
      <c r="B2286" s="49" t="s">
        <v>198</v>
      </c>
      <c r="C2286" s="49" t="n">
        <v>2011</v>
      </c>
      <c r="D2286" s="54" t="n">
        <v>135</v>
      </c>
      <c r="E2286" s="55" t="n">
        <v>20</v>
      </c>
    </row>
    <row r="2287" customFormat="false" ht="15" hidden="false" customHeight="false" outlineLevel="0" collapsed="false">
      <c r="A2287" s="49" t="n">
        <v>80</v>
      </c>
      <c r="B2287" s="49" t="s">
        <v>189</v>
      </c>
      <c r="C2287" s="49" t="n">
        <v>2011</v>
      </c>
      <c r="D2287" s="54" t="n">
        <v>35436.34</v>
      </c>
      <c r="E2287" s="55" t="n">
        <v>5115</v>
      </c>
    </row>
    <row r="2288" customFormat="false" ht="15" hidden="false" customHeight="false" outlineLevel="0" collapsed="false">
      <c r="A2288" s="49" t="n">
        <v>80</v>
      </c>
      <c r="B2288" s="49" t="s">
        <v>194</v>
      </c>
      <c r="C2288" s="49" t="n">
        <v>2011</v>
      </c>
      <c r="D2288" s="54" t="n">
        <v>7.95</v>
      </c>
      <c r="E2288" s="55" t="n">
        <v>1</v>
      </c>
    </row>
    <row r="2289" customFormat="false" ht="15" hidden="false" customHeight="false" outlineLevel="0" collapsed="false">
      <c r="A2289" s="49" t="n">
        <v>81</v>
      </c>
      <c r="B2289" s="49" t="s">
        <v>203</v>
      </c>
      <c r="C2289" s="49" t="n">
        <v>2010</v>
      </c>
      <c r="D2289" s="54" t="n">
        <v>15</v>
      </c>
      <c r="E2289" s="55" t="n">
        <v>4</v>
      </c>
    </row>
    <row r="2290" customFormat="false" ht="15" hidden="false" customHeight="false" outlineLevel="0" collapsed="false">
      <c r="A2290" s="49" t="n">
        <v>81</v>
      </c>
      <c r="B2290" s="49" t="s">
        <v>203</v>
      </c>
      <c r="C2290" s="49" t="n">
        <v>2011</v>
      </c>
      <c r="D2290" s="54" t="n">
        <v>259.5</v>
      </c>
      <c r="E2290" s="55" t="n">
        <v>74</v>
      </c>
    </row>
    <row r="2291" customFormat="false" ht="15" hidden="false" customHeight="false" outlineLevel="0" collapsed="false">
      <c r="A2291" s="49" t="n">
        <v>81</v>
      </c>
      <c r="B2291" s="49" t="s">
        <v>201</v>
      </c>
      <c r="C2291" s="49" t="n">
        <v>2010</v>
      </c>
      <c r="D2291" s="54" t="n">
        <v>60</v>
      </c>
      <c r="E2291" s="55" t="n">
        <v>16</v>
      </c>
    </row>
    <row r="2292" customFormat="false" ht="15" hidden="false" customHeight="false" outlineLevel="0" collapsed="false">
      <c r="A2292" s="49" t="n">
        <v>81</v>
      </c>
      <c r="B2292" s="49" t="s">
        <v>201</v>
      </c>
      <c r="C2292" s="49" t="n">
        <v>2011</v>
      </c>
      <c r="D2292" s="54" t="n">
        <v>341.25</v>
      </c>
      <c r="E2292" s="55" t="n">
        <v>91</v>
      </c>
    </row>
    <row r="2293" customFormat="false" ht="15" hidden="false" customHeight="false" outlineLevel="0" collapsed="false">
      <c r="A2293" s="49" t="n">
        <v>81</v>
      </c>
      <c r="B2293" s="49" t="s">
        <v>226</v>
      </c>
      <c r="C2293" s="49" t="n">
        <v>2011</v>
      </c>
      <c r="D2293" s="54" t="n">
        <v>15</v>
      </c>
      <c r="E2293" s="55" t="n">
        <v>4</v>
      </c>
    </row>
    <row r="2294" customFormat="false" ht="15" hidden="false" customHeight="false" outlineLevel="0" collapsed="false">
      <c r="A2294" s="49" t="n">
        <v>81</v>
      </c>
      <c r="B2294" s="49" t="s">
        <v>223</v>
      </c>
      <c r="C2294" s="49" t="n">
        <v>2011</v>
      </c>
      <c r="D2294" s="54" t="n">
        <v>75</v>
      </c>
      <c r="E2294" s="55" t="n">
        <v>20</v>
      </c>
    </row>
    <row r="2295" customFormat="false" ht="15" hidden="false" customHeight="false" outlineLevel="0" collapsed="false">
      <c r="A2295" s="49" t="n">
        <v>81</v>
      </c>
      <c r="B2295" s="49" t="s">
        <v>200</v>
      </c>
      <c r="C2295" s="49" t="n">
        <v>2011</v>
      </c>
      <c r="D2295" s="54" t="n">
        <v>15</v>
      </c>
      <c r="E2295" s="55" t="n">
        <v>4</v>
      </c>
    </row>
    <row r="2296" customFormat="false" ht="15" hidden="false" customHeight="false" outlineLevel="0" collapsed="false">
      <c r="A2296" s="49" t="n">
        <v>81</v>
      </c>
      <c r="B2296" s="49" t="s">
        <v>202</v>
      </c>
      <c r="C2296" s="49" t="n">
        <v>2010</v>
      </c>
      <c r="D2296" s="54" t="n">
        <v>105</v>
      </c>
      <c r="E2296" s="55" t="n">
        <v>28</v>
      </c>
    </row>
    <row r="2297" customFormat="false" ht="15" hidden="false" customHeight="false" outlineLevel="0" collapsed="false">
      <c r="A2297" s="49" t="n">
        <v>81</v>
      </c>
      <c r="B2297" s="49" t="s">
        <v>202</v>
      </c>
      <c r="C2297" s="49" t="n">
        <v>2011</v>
      </c>
      <c r="D2297" s="54" t="n">
        <v>259.5</v>
      </c>
      <c r="E2297" s="55" t="n">
        <v>74</v>
      </c>
    </row>
    <row r="2298" customFormat="false" ht="15" hidden="false" customHeight="false" outlineLevel="0" collapsed="false">
      <c r="A2298" s="49" t="n">
        <v>81</v>
      </c>
      <c r="B2298" s="49" t="s">
        <v>222</v>
      </c>
      <c r="C2298" s="49" t="n">
        <v>2010</v>
      </c>
      <c r="D2298" s="54" t="n">
        <v>45</v>
      </c>
      <c r="E2298" s="55" t="n">
        <v>12</v>
      </c>
    </row>
    <row r="2299" customFormat="false" ht="15" hidden="false" customHeight="false" outlineLevel="0" collapsed="false">
      <c r="A2299" s="49" t="n">
        <v>81</v>
      </c>
      <c r="B2299" s="49" t="s">
        <v>222</v>
      </c>
      <c r="C2299" s="49" t="n">
        <v>2011</v>
      </c>
      <c r="D2299" s="54" t="n">
        <v>1029</v>
      </c>
      <c r="E2299" s="55" t="n">
        <v>284</v>
      </c>
    </row>
    <row r="2300" customFormat="false" ht="15" hidden="false" customHeight="false" outlineLevel="0" collapsed="false">
      <c r="A2300" s="49" t="n">
        <v>81</v>
      </c>
      <c r="B2300" s="49" t="s">
        <v>191</v>
      </c>
      <c r="C2300" s="49" t="n">
        <v>2010</v>
      </c>
      <c r="D2300" s="54" t="n">
        <v>15</v>
      </c>
      <c r="E2300" s="55" t="n">
        <v>4</v>
      </c>
    </row>
    <row r="2301" customFormat="false" ht="15" hidden="false" customHeight="false" outlineLevel="0" collapsed="false">
      <c r="A2301" s="49" t="n">
        <v>81</v>
      </c>
      <c r="B2301" s="49" t="s">
        <v>205</v>
      </c>
      <c r="C2301" s="49" t="n">
        <v>2010</v>
      </c>
      <c r="D2301" s="54" t="n">
        <v>232.5</v>
      </c>
      <c r="E2301" s="55" t="n">
        <v>62</v>
      </c>
    </row>
    <row r="2302" customFormat="false" ht="15" hidden="false" customHeight="false" outlineLevel="0" collapsed="false">
      <c r="A2302" s="49" t="n">
        <v>81</v>
      </c>
      <c r="B2302" s="49" t="s">
        <v>205</v>
      </c>
      <c r="C2302" s="49" t="n">
        <v>2011</v>
      </c>
      <c r="D2302" s="54" t="n">
        <v>1080</v>
      </c>
      <c r="E2302" s="55" t="n">
        <v>288</v>
      </c>
    </row>
    <row r="2303" customFormat="false" ht="15" hidden="false" customHeight="false" outlineLevel="0" collapsed="false">
      <c r="A2303" s="49" t="n">
        <v>81</v>
      </c>
      <c r="B2303" s="49" t="s">
        <v>206</v>
      </c>
      <c r="C2303" s="49" t="n">
        <v>2010</v>
      </c>
      <c r="D2303" s="54" t="n">
        <v>180</v>
      </c>
      <c r="E2303" s="55" t="n">
        <v>48</v>
      </c>
    </row>
    <row r="2304" customFormat="false" ht="15" hidden="false" customHeight="false" outlineLevel="0" collapsed="false">
      <c r="A2304" s="49" t="n">
        <v>81</v>
      </c>
      <c r="B2304" s="49" t="s">
        <v>206</v>
      </c>
      <c r="C2304" s="49" t="n">
        <v>2011</v>
      </c>
      <c r="D2304" s="54" t="n">
        <v>540</v>
      </c>
      <c r="E2304" s="55" t="n">
        <v>144</v>
      </c>
    </row>
    <row r="2305" customFormat="false" ht="15" hidden="false" customHeight="false" outlineLevel="0" collapsed="false">
      <c r="A2305" s="49" t="n">
        <v>81</v>
      </c>
      <c r="B2305" s="49" t="s">
        <v>209</v>
      </c>
      <c r="C2305" s="49" t="n">
        <v>2011</v>
      </c>
      <c r="D2305" s="54" t="n">
        <v>15</v>
      </c>
      <c r="E2305" s="55" t="n">
        <v>4</v>
      </c>
    </row>
    <row r="2306" customFormat="false" ht="15" hidden="false" customHeight="false" outlineLevel="0" collapsed="false">
      <c r="A2306" s="49" t="n">
        <v>81</v>
      </c>
      <c r="B2306" s="49" t="s">
        <v>190</v>
      </c>
      <c r="C2306" s="49" t="n">
        <v>2010</v>
      </c>
      <c r="D2306" s="54" t="n">
        <v>15</v>
      </c>
      <c r="E2306" s="55" t="n">
        <v>4</v>
      </c>
    </row>
    <row r="2307" customFormat="false" ht="15" hidden="false" customHeight="false" outlineLevel="0" collapsed="false">
      <c r="A2307" s="49" t="n">
        <v>81</v>
      </c>
      <c r="B2307" s="49" t="s">
        <v>190</v>
      </c>
      <c r="C2307" s="49" t="n">
        <v>2011</v>
      </c>
      <c r="D2307" s="54" t="n">
        <v>120</v>
      </c>
      <c r="E2307" s="55" t="n">
        <v>32</v>
      </c>
    </row>
    <row r="2308" customFormat="false" ht="15" hidden="false" customHeight="false" outlineLevel="0" collapsed="false">
      <c r="A2308" s="49" t="n">
        <v>81</v>
      </c>
      <c r="B2308" s="49" t="s">
        <v>211</v>
      </c>
      <c r="C2308" s="49" t="n">
        <v>2010</v>
      </c>
      <c r="D2308" s="54" t="n">
        <v>15</v>
      </c>
      <c r="E2308" s="55" t="n">
        <v>4</v>
      </c>
    </row>
    <row r="2309" customFormat="false" ht="15" hidden="false" customHeight="false" outlineLevel="0" collapsed="false">
      <c r="A2309" s="49" t="n">
        <v>81</v>
      </c>
      <c r="B2309" s="49" t="s">
        <v>192</v>
      </c>
      <c r="C2309" s="49" t="n">
        <v>2010</v>
      </c>
      <c r="D2309" s="54" t="n">
        <v>15</v>
      </c>
      <c r="E2309" s="55" t="n">
        <v>4</v>
      </c>
    </row>
    <row r="2310" customFormat="false" ht="15" hidden="false" customHeight="false" outlineLevel="0" collapsed="false">
      <c r="A2310" s="49" t="n">
        <v>81</v>
      </c>
      <c r="B2310" s="49" t="s">
        <v>218</v>
      </c>
      <c r="C2310" s="49" t="n">
        <v>2011</v>
      </c>
      <c r="D2310" s="54" t="n">
        <v>3.75</v>
      </c>
      <c r="E2310" s="55" t="n">
        <v>1</v>
      </c>
    </row>
    <row r="2311" customFormat="false" ht="15" hidden="false" customHeight="false" outlineLevel="0" collapsed="false">
      <c r="A2311" s="49" t="n">
        <v>81</v>
      </c>
      <c r="B2311" s="49" t="s">
        <v>193</v>
      </c>
      <c r="C2311" s="49" t="n">
        <v>2010</v>
      </c>
      <c r="D2311" s="54" t="n">
        <v>15</v>
      </c>
      <c r="E2311" s="55" t="n">
        <v>4</v>
      </c>
    </row>
    <row r="2312" customFormat="false" ht="15" hidden="false" customHeight="false" outlineLevel="0" collapsed="false">
      <c r="A2312" s="49" t="n">
        <v>81</v>
      </c>
      <c r="B2312" s="49" t="s">
        <v>193</v>
      </c>
      <c r="C2312" s="49" t="n">
        <v>2011</v>
      </c>
      <c r="D2312" s="54" t="n">
        <v>60</v>
      </c>
      <c r="E2312" s="55" t="n">
        <v>16</v>
      </c>
    </row>
    <row r="2313" customFormat="false" ht="15" hidden="false" customHeight="false" outlineLevel="0" collapsed="false">
      <c r="A2313" s="49" t="n">
        <v>81</v>
      </c>
      <c r="B2313" s="49" t="s">
        <v>197</v>
      </c>
      <c r="C2313" s="49" t="n">
        <v>2011</v>
      </c>
      <c r="D2313" s="54" t="n">
        <v>15</v>
      </c>
      <c r="E2313" s="55" t="n">
        <v>4</v>
      </c>
    </row>
    <row r="2314" customFormat="false" ht="15" hidden="false" customHeight="false" outlineLevel="0" collapsed="false">
      <c r="A2314" s="49" t="n">
        <v>81</v>
      </c>
      <c r="B2314" s="49" t="s">
        <v>204</v>
      </c>
      <c r="C2314" s="49" t="n">
        <v>2011</v>
      </c>
      <c r="D2314" s="54" t="n">
        <v>15</v>
      </c>
      <c r="E2314" s="55" t="n">
        <v>4</v>
      </c>
    </row>
    <row r="2315" customFormat="false" ht="15" hidden="false" customHeight="false" outlineLevel="0" collapsed="false">
      <c r="A2315" s="49" t="n">
        <v>81</v>
      </c>
      <c r="B2315" s="49" t="s">
        <v>196</v>
      </c>
      <c r="C2315" s="49" t="n">
        <v>2011</v>
      </c>
      <c r="D2315" s="54" t="n">
        <v>153.75</v>
      </c>
      <c r="E2315" s="55" t="n">
        <v>41</v>
      </c>
    </row>
    <row r="2316" customFormat="false" ht="15" hidden="false" customHeight="false" outlineLevel="0" collapsed="false">
      <c r="A2316" s="49" t="n">
        <v>81</v>
      </c>
      <c r="B2316" s="49" t="s">
        <v>198</v>
      </c>
      <c r="C2316" s="49" t="n">
        <v>2010</v>
      </c>
      <c r="D2316" s="54" t="n">
        <v>60</v>
      </c>
      <c r="E2316" s="55" t="n">
        <v>16</v>
      </c>
    </row>
    <row r="2317" customFormat="false" ht="15" hidden="false" customHeight="false" outlineLevel="0" collapsed="false">
      <c r="A2317" s="49" t="n">
        <v>81</v>
      </c>
      <c r="B2317" s="49" t="s">
        <v>198</v>
      </c>
      <c r="C2317" s="49" t="n">
        <v>2011</v>
      </c>
      <c r="D2317" s="54" t="n">
        <v>30</v>
      </c>
      <c r="E2317" s="55" t="n">
        <v>8</v>
      </c>
    </row>
    <row r="2318" customFormat="false" ht="15" hidden="false" customHeight="false" outlineLevel="0" collapsed="false">
      <c r="A2318" s="49" t="n">
        <v>81</v>
      </c>
      <c r="B2318" s="49" t="s">
        <v>189</v>
      </c>
      <c r="C2318" s="49" t="n">
        <v>2010</v>
      </c>
      <c r="D2318" s="54" t="n">
        <v>7118.06</v>
      </c>
      <c r="E2318" s="55" t="n">
        <v>1692</v>
      </c>
    </row>
    <row r="2319" customFormat="false" ht="15" hidden="false" customHeight="false" outlineLevel="0" collapsed="false">
      <c r="A2319" s="49" t="n">
        <v>81</v>
      </c>
      <c r="B2319" s="49" t="s">
        <v>189</v>
      </c>
      <c r="C2319" s="49" t="n">
        <v>2011</v>
      </c>
      <c r="D2319" s="54" t="n">
        <v>24307.71</v>
      </c>
      <c r="E2319" s="55" t="n">
        <v>6158</v>
      </c>
    </row>
    <row r="2320" customFormat="false" ht="15" hidden="false" customHeight="false" outlineLevel="0" collapsed="false">
      <c r="A2320" s="49" t="n">
        <v>81</v>
      </c>
      <c r="B2320" s="49" t="s">
        <v>194</v>
      </c>
      <c r="C2320" s="49" t="n">
        <v>2011</v>
      </c>
      <c r="D2320" s="54" t="n">
        <v>3.75</v>
      </c>
      <c r="E2320" s="55" t="n">
        <v>1</v>
      </c>
    </row>
    <row r="2321" customFormat="false" ht="15" hidden="false" customHeight="false" outlineLevel="0" collapsed="false">
      <c r="A2321" s="49" t="n">
        <v>82</v>
      </c>
      <c r="B2321" s="49" t="s">
        <v>203</v>
      </c>
      <c r="C2321" s="49" t="n">
        <v>2010</v>
      </c>
      <c r="D2321" s="54" t="n">
        <v>78.48</v>
      </c>
      <c r="E2321" s="55" t="n">
        <v>12</v>
      </c>
    </row>
    <row r="2322" customFormat="false" ht="15" hidden="false" customHeight="false" outlineLevel="0" collapsed="false">
      <c r="A2322" s="49" t="n">
        <v>82</v>
      </c>
      <c r="B2322" s="49" t="s">
        <v>203</v>
      </c>
      <c r="C2322" s="49" t="n">
        <v>2011</v>
      </c>
      <c r="D2322" s="54" t="n">
        <v>115.2</v>
      </c>
      <c r="E2322" s="55" t="n">
        <v>16</v>
      </c>
    </row>
    <row r="2323" customFormat="false" ht="15" hidden="false" customHeight="false" outlineLevel="0" collapsed="false">
      <c r="A2323" s="49" t="n">
        <v>82</v>
      </c>
      <c r="B2323" s="49" t="s">
        <v>201</v>
      </c>
      <c r="C2323" s="49" t="n">
        <v>2010</v>
      </c>
      <c r="D2323" s="54" t="n">
        <v>13.5</v>
      </c>
      <c r="E2323" s="55" t="n">
        <v>2</v>
      </c>
    </row>
    <row r="2324" customFormat="false" ht="15" hidden="false" customHeight="false" outlineLevel="0" collapsed="false">
      <c r="A2324" s="49" t="n">
        <v>82</v>
      </c>
      <c r="B2324" s="49" t="s">
        <v>201</v>
      </c>
      <c r="C2324" s="49" t="n">
        <v>2011</v>
      </c>
      <c r="D2324" s="54" t="n">
        <v>15.9</v>
      </c>
      <c r="E2324" s="55" t="n">
        <v>2</v>
      </c>
    </row>
    <row r="2325" customFormat="false" ht="15" hidden="false" customHeight="false" outlineLevel="0" collapsed="false">
      <c r="A2325" s="49" t="n">
        <v>82</v>
      </c>
      <c r="B2325" s="49" t="s">
        <v>223</v>
      </c>
      <c r="C2325" s="49" t="n">
        <v>2010</v>
      </c>
      <c r="D2325" s="54" t="n">
        <v>44.94</v>
      </c>
      <c r="E2325" s="55" t="n">
        <v>6</v>
      </c>
    </row>
    <row r="2326" customFormat="false" ht="15" hidden="false" customHeight="false" outlineLevel="0" collapsed="false">
      <c r="A2326" s="49" t="n">
        <v>82</v>
      </c>
      <c r="B2326" s="49" t="s">
        <v>223</v>
      </c>
      <c r="C2326" s="49" t="n">
        <v>2011</v>
      </c>
      <c r="D2326" s="54" t="n">
        <v>16.5</v>
      </c>
      <c r="E2326" s="55" t="n">
        <v>2</v>
      </c>
    </row>
    <row r="2327" customFormat="false" ht="15" hidden="false" customHeight="false" outlineLevel="0" collapsed="false">
      <c r="A2327" s="49" t="n">
        <v>82</v>
      </c>
      <c r="B2327" s="49" t="s">
        <v>200</v>
      </c>
      <c r="C2327" s="49" t="n">
        <v>2009</v>
      </c>
      <c r="D2327" s="54" t="n">
        <v>13.5</v>
      </c>
      <c r="E2327" s="55" t="n">
        <v>2</v>
      </c>
    </row>
    <row r="2328" customFormat="false" ht="15" hidden="false" customHeight="false" outlineLevel="0" collapsed="false">
      <c r="A2328" s="49" t="n">
        <v>82</v>
      </c>
      <c r="B2328" s="49" t="s">
        <v>200</v>
      </c>
      <c r="C2328" s="49" t="n">
        <v>2010</v>
      </c>
      <c r="D2328" s="54" t="n">
        <v>15.9</v>
      </c>
      <c r="E2328" s="55" t="n">
        <v>2</v>
      </c>
    </row>
    <row r="2329" customFormat="false" ht="15" hidden="false" customHeight="false" outlineLevel="0" collapsed="false">
      <c r="A2329" s="49" t="n">
        <v>82</v>
      </c>
      <c r="B2329" s="49" t="s">
        <v>202</v>
      </c>
      <c r="C2329" s="49" t="n">
        <v>2011</v>
      </c>
      <c r="D2329" s="54" t="n">
        <v>354</v>
      </c>
      <c r="E2329" s="55" t="n">
        <v>50</v>
      </c>
    </row>
    <row r="2330" customFormat="false" ht="15" hidden="false" customHeight="false" outlineLevel="0" collapsed="false">
      <c r="A2330" s="49" t="n">
        <v>82</v>
      </c>
      <c r="B2330" s="49" t="s">
        <v>222</v>
      </c>
      <c r="C2330" s="49" t="n">
        <v>2010</v>
      </c>
      <c r="D2330" s="54" t="n">
        <v>2963.03</v>
      </c>
      <c r="E2330" s="55" t="n">
        <v>463</v>
      </c>
    </row>
    <row r="2331" customFormat="false" ht="15" hidden="false" customHeight="false" outlineLevel="0" collapsed="false">
      <c r="A2331" s="49" t="n">
        <v>82</v>
      </c>
      <c r="B2331" s="49" t="s">
        <v>222</v>
      </c>
      <c r="C2331" s="49" t="n">
        <v>2011</v>
      </c>
      <c r="D2331" s="54" t="n">
        <v>944.1</v>
      </c>
      <c r="E2331" s="55" t="n">
        <v>136</v>
      </c>
    </row>
    <row r="2332" customFormat="false" ht="15" hidden="false" customHeight="false" outlineLevel="0" collapsed="false">
      <c r="A2332" s="49" t="n">
        <v>82</v>
      </c>
      <c r="B2332" s="49" t="s">
        <v>191</v>
      </c>
      <c r="C2332" s="49" t="n">
        <v>2011</v>
      </c>
      <c r="D2332" s="54" t="n">
        <v>47.7</v>
      </c>
      <c r="E2332" s="55" t="n">
        <v>6</v>
      </c>
    </row>
    <row r="2333" customFormat="false" ht="15" hidden="false" customHeight="false" outlineLevel="0" collapsed="false">
      <c r="A2333" s="49" t="n">
        <v>82</v>
      </c>
      <c r="B2333" s="49" t="s">
        <v>205</v>
      </c>
      <c r="C2333" s="49" t="n">
        <v>2009</v>
      </c>
      <c r="D2333" s="54" t="n">
        <v>13.5</v>
      </c>
      <c r="E2333" s="55" t="n">
        <v>2</v>
      </c>
    </row>
    <row r="2334" customFormat="false" ht="15" hidden="false" customHeight="false" outlineLevel="0" collapsed="false">
      <c r="A2334" s="49" t="n">
        <v>82</v>
      </c>
      <c r="B2334" s="49" t="s">
        <v>205</v>
      </c>
      <c r="C2334" s="49" t="n">
        <v>2010</v>
      </c>
      <c r="D2334" s="54" t="n">
        <v>206.4</v>
      </c>
      <c r="E2334" s="55" t="n">
        <v>32</v>
      </c>
    </row>
    <row r="2335" customFormat="false" ht="15" hidden="false" customHeight="false" outlineLevel="0" collapsed="false">
      <c r="A2335" s="49" t="n">
        <v>82</v>
      </c>
      <c r="B2335" s="49" t="s">
        <v>205</v>
      </c>
      <c r="C2335" s="49" t="n">
        <v>2011</v>
      </c>
      <c r="D2335" s="54" t="n">
        <v>392.4</v>
      </c>
      <c r="E2335" s="55" t="n">
        <v>56</v>
      </c>
    </row>
    <row r="2336" customFormat="false" ht="15" hidden="false" customHeight="false" outlineLevel="0" collapsed="false">
      <c r="A2336" s="49" t="n">
        <v>82</v>
      </c>
      <c r="B2336" s="49" t="s">
        <v>206</v>
      </c>
      <c r="C2336" s="49" t="n">
        <v>2010</v>
      </c>
      <c r="D2336" s="54" t="n">
        <v>484.72</v>
      </c>
      <c r="E2336" s="55" t="n">
        <v>72</v>
      </c>
    </row>
    <row r="2337" customFormat="false" ht="15" hidden="false" customHeight="false" outlineLevel="0" collapsed="false">
      <c r="A2337" s="49" t="n">
        <v>82</v>
      </c>
      <c r="B2337" s="49" t="s">
        <v>206</v>
      </c>
      <c r="C2337" s="49" t="n">
        <v>2011</v>
      </c>
      <c r="D2337" s="54" t="n">
        <v>151.5</v>
      </c>
      <c r="E2337" s="55" t="n">
        <v>22</v>
      </c>
    </row>
    <row r="2338" customFormat="false" ht="15" hidden="false" customHeight="false" outlineLevel="0" collapsed="false">
      <c r="A2338" s="49" t="n">
        <v>82</v>
      </c>
      <c r="B2338" s="49" t="s">
        <v>209</v>
      </c>
      <c r="C2338" s="49" t="n">
        <v>2010</v>
      </c>
      <c r="D2338" s="54" t="n">
        <v>396.9</v>
      </c>
      <c r="E2338" s="55" t="n">
        <v>62</v>
      </c>
    </row>
    <row r="2339" customFormat="false" ht="15" hidden="false" customHeight="false" outlineLevel="0" collapsed="false">
      <c r="A2339" s="49" t="n">
        <v>82</v>
      </c>
      <c r="B2339" s="49" t="s">
        <v>209</v>
      </c>
      <c r="C2339" s="49" t="n">
        <v>2011</v>
      </c>
      <c r="D2339" s="54" t="n">
        <v>67.5</v>
      </c>
      <c r="E2339" s="55" t="n">
        <v>10</v>
      </c>
    </row>
    <row r="2340" customFormat="false" ht="15" hidden="false" customHeight="false" outlineLevel="0" collapsed="false">
      <c r="A2340" s="49" t="n">
        <v>82</v>
      </c>
      <c r="B2340" s="49" t="s">
        <v>192</v>
      </c>
      <c r="C2340" s="49" t="n">
        <v>2010</v>
      </c>
      <c r="D2340" s="54" t="n">
        <v>45.86</v>
      </c>
      <c r="E2340" s="55" t="n">
        <v>6</v>
      </c>
    </row>
    <row r="2341" customFormat="false" ht="15" hidden="false" customHeight="false" outlineLevel="0" collapsed="false">
      <c r="A2341" s="49" t="n">
        <v>82</v>
      </c>
      <c r="B2341" s="49" t="s">
        <v>192</v>
      </c>
      <c r="C2341" s="49" t="n">
        <v>2011</v>
      </c>
      <c r="D2341" s="54" t="n">
        <v>64.8</v>
      </c>
      <c r="E2341" s="55" t="n">
        <v>8</v>
      </c>
    </row>
    <row r="2342" customFormat="false" ht="15" hidden="false" customHeight="false" outlineLevel="0" collapsed="false">
      <c r="A2342" s="49" t="n">
        <v>82</v>
      </c>
      <c r="B2342" s="49" t="s">
        <v>227</v>
      </c>
      <c r="C2342" s="49" t="n">
        <v>2010</v>
      </c>
      <c r="D2342" s="54" t="n">
        <v>13.5</v>
      </c>
      <c r="E2342" s="55" t="n">
        <v>2</v>
      </c>
    </row>
    <row r="2343" customFormat="false" ht="15" hidden="false" customHeight="false" outlineLevel="0" collapsed="false">
      <c r="A2343" s="49" t="n">
        <v>82</v>
      </c>
      <c r="B2343" s="49" t="s">
        <v>218</v>
      </c>
      <c r="C2343" s="49" t="n">
        <v>2011</v>
      </c>
      <c r="D2343" s="54" t="n">
        <v>15.9</v>
      </c>
      <c r="E2343" s="55" t="n">
        <v>2</v>
      </c>
    </row>
    <row r="2344" customFormat="false" ht="15" hidden="false" customHeight="false" outlineLevel="0" collapsed="false">
      <c r="A2344" s="49" t="n">
        <v>82</v>
      </c>
      <c r="B2344" s="49" t="s">
        <v>193</v>
      </c>
      <c r="C2344" s="49" t="n">
        <v>2010</v>
      </c>
      <c r="D2344" s="54" t="n">
        <v>14.98</v>
      </c>
      <c r="E2344" s="55" t="n">
        <v>2</v>
      </c>
    </row>
    <row r="2345" customFormat="false" ht="15" hidden="false" customHeight="false" outlineLevel="0" collapsed="false">
      <c r="A2345" s="49" t="n">
        <v>82</v>
      </c>
      <c r="B2345" s="49" t="s">
        <v>197</v>
      </c>
      <c r="C2345" s="49" t="n">
        <v>2011</v>
      </c>
      <c r="D2345" s="54" t="n">
        <v>15.9</v>
      </c>
      <c r="E2345" s="55" t="n">
        <v>2</v>
      </c>
    </row>
    <row r="2346" customFormat="false" ht="15" hidden="false" customHeight="false" outlineLevel="0" collapsed="false">
      <c r="A2346" s="49" t="n">
        <v>82</v>
      </c>
      <c r="B2346" s="49" t="s">
        <v>215</v>
      </c>
      <c r="C2346" s="49" t="n">
        <v>2010</v>
      </c>
      <c r="D2346" s="54" t="n">
        <v>14.98</v>
      </c>
      <c r="E2346" s="55" t="n">
        <v>2</v>
      </c>
    </row>
    <row r="2347" customFormat="false" ht="15" hidden="false" customHeight="false" outlineLevel="0" collapsed="false">
      <c r="A2347" s="49" t="n">
        <v>82</v>
      </c>
      <c r="B2347" s="49" t="s">
        <v>196</v>
      </c>
      <c r="C2347" s="49" t="n">
        <v>2011</v>
      </c>
      <c r="D2347" s="54" t="n">
        <v>145.5</v>
      </c>
      <c r="E2347" s="55" t="n">
        <v>18</v>
      </c>
    </row>
    <row r="2348" customFormat="false" ht="15" hidden="false" customHeight="false" outlineLevel="0" collapsed="false">
      <c r="A2348" s="49" t="n">
        <v>82</v>
      </c>
      <c r="B2348" s="49" t="s">
        <v>210</v>
      </c>
      <c r="C2348" s="49" t="n">
        <v>2010</v>
      </c>
      <c r="D2348" s="54" t="n">
        <v>14.98</v>
      </c>
      <c r="E2348" s="55" t="n">
        <v>2</v>
      </c>
    </row>
    <row r="2349" customFormat="false" ht="15" hidden="false" customHeight="false" outlineLevel="0" collapsed="false">
      <c r="A2349" s="49" t="n">
        <v>82</v>
      </c>
      <c r="B2349" s="49" t="s">
        <v>198</v>
      </c>
      <c r="C2349" s="49" t="n">
        <v>2010</v>
      </c>
      <c r="D2349" s="54" t="n">
        <v>461.84</v>
      </c>
      <c r="E2349" s="55" t="n">
        <v>68</v>
      </c>
    </row>
    <row r="2350" customFormat="false" ht="15" hidden="false" customHeight="false" outlineLevel="0" collapsed="false">
      <c r="A2350" s="49" t="n">
        <v>82</v>
      </c>
      <c r="B2350" s="49" t="s">
        <v>198</v>
      </c>
      <c r="C2350" s="49" t="n">
        <v>2011</v>
      </c>
      <c r="D2350" s="54" t="n">
        <v>192</v>
      </c>
      <c r="E2350" s="55" t="n">
        <v>24</v>
      </c>
    </row>
    <row r="2351" customFormat="false" ht="15" hidden="false" customHeight="false" outlineLevel="0" collapsed="false">
      <c r="A2351" s="49" t="n">
        <v>82</v>
      </c>
      <c r="B2351" s="49" t="s">
        <v>207</v>
      </c>
      <c r="C2351" s="49" t="n">
        <v>2011</v>
      </c>
      <c r="D2351" s="54" t="n">
        <v>0</v>
      </c>
      <c r="E2351" s="55" t="n">
        <v>0</v>
      </c>
    </row>
    <row r="2352" customFormat="false" ht="15" hidden="false" customHeight="false" outlineLevel="0" collapsed="false">
      <c r="A2352" s="49" t="n">
        <v>82</v>
      </c>
      <c r="B2352" s="49" t="s">
        <v>189</v>
      </c>
      <c r="C2352" s="49" t="n">
        <v>2009</v>
      </c>
      <c r="D2352" s="54" t="n">
        <v>1593.09</v>
      </c>
      <c r="E2352" s="55" t="n">
        <v>287</v>
      </c>
    </row>
    <row r="2353" customFormat="false" ht="15" hidden="false" customHeight="false" outlineLevel="0" collapsed="false">
      <c r="A2353" s="49" t="n">
        <v>82</v>
      </c>
      <c r="B2353" s="49" t="s">
        <v>189</v>
      </c>
      <c r="C2353" s="49" t="n">
        <v>2010</v>
      </c>
      <c r="D2353" s="54" t="n">
        <v>17324.45</v>
      </c>
      <c r="E2353" s="55" t="n">
        <v>2631</v>
      </c>
    </row>
    <row r="2354" customFormat="false" ht="15" hidden="false" customHeight="false" outlineLevel="0" collapsed="false">
      <c r="A2354" s="49" t="n">
        <v>82</v>
      </c>
      <c r="B2354" s="49" t="s">
        <v>189</v>
      </c>
      <c r="C2354" s="49" t="n">
        <v>2011</v>
      </c>
      <c r="D2354" s="54" t="n">
        <v>9645.6</v>
      </c>
      <c r="E2354" s="55" t="n">
        <v>1239</v>
      </c>
    </row>
    <row r="2355" customFormat="false" ht="15" hidden="false" customHeight="false" outlineLevel="0" collapsed="false">
      <c r="A2355" s="49" t="n">
        <v>83</v>
      </c>
      <c r="B2355" s="49" t="s">
        <v>203</v>
      </c>
      <c r="C2355" s="49" t="n">
        <v>2010</v>
      </c>
      <c r="D2355" s="54" t="n">
        <v>72</v>
      </c>
      <c r="E2355" s="55" t="n">
        <v>100</v>
      </c>
    </row>
    <row r="2356" customFormat="false" ht="15" hidden="false" customHeight="false" outlineLevel="0" collapsed="false">
      <c r="A2356" s="49" t="n">
        <v>83</v>
      </c>
      <c r="B2356" s="49" t="s">
        <v>199</v>
      </c>
      <c r="C2356" s="49" t="n">
        <v>2010</v>
      </c>
      <c r="D2356" s="54" t="n">
        <v>17</v>
      </c>
      <c r="E2356" s="55" t="n">
        <v>20</v>
      </c>
    </row>
    <row r="2357" customFormat="false" ht="15" hidden="false" customHeight="false" outlineLevel="0" collapsed="false">
      <c r="A2357" s="49" t="n">
        <v>83</v>
      </c>
      <c r="B2357" s="49" t="s">
        <v>199</v>
      </c>
      <c r="C2357" s="49" t="n">
        <v>2011</v>
      </c>
      <c r="D2357" s="54" t="n">
        <v>25.5</v>
      </c>
      <c r="E2357" s="55" t="n">
        <v>30</v>
      </c>
    </row>
    <row r="2358" customFormat="false" ht="15" hidden="false" customHeight="false" outlineLevel="0" collapsed="false">
      <c r="A2358" s="49" t="n">
        <v>83</v>
      </c>
      <c r="B2358" s="49" t="s">
        <v>201</v>
      </c>
      <c r="C2358" s="49" t="n">
        <v>2010</v>
      </c>
      <c r="D2358" s="54" t="n">
        <v>119</v>
      </c>
      <c r="E2358" s="55" t="n">
        <v>140</v>
      </c>
    </row>
    <row r="2359" customFormat="false" ht="15" hidden="false" customHeight="false" outlineLevel="0" collapsed="false">
      <c r="A2359" s="49" t="n">
        <v>83</v>
      </c>
      <c r="B2359" s="49" t="s">
        <v>201</v>
      </c>
      <c r="C2359" s="49" t="n">
        <v>2011</v>
      </c>
      <c r="D2359" s="54" t="n">
        <v>191</v>
      </c>
      <c r="E2359" s="55" t="n">
        <v>240</v>
      </c>
    </row>
    <row r="2360" customFormat="false" ht="15" hidden="false" customHeight="false" outlineLevel="0" collapsed="false">
      <c r="A2360" s="49" t="n">
        <v>83</v>
      </c>
      <c r="B2360" s="49" t="s">
        <v>202</v>
      </c>
      <c r="C2360" s="49" t="n">
        <v>2010</v>
      </c>
      <c r="D2360" s="54" t="n">
        <v>8.5</v>
      </c>
      <c r="E2360" s="55" t="n">
        <v>10</v>
      </c>
    </row>
    <row r="2361" customFormat="false" ht="15" hidden="false" customHeight="false" outlineLevel="0" collapsed="false">
      <c r="A2361" s="49" t="n">
        <v>83</v>
      </c>
      <c r="B2361" s="49" t="s">
        <v>222</v>
      </c>
      <c r="C2361" s="49" t="n">
        <v>2010</v>
      </c>
      <c r="D2361" s="54" t="n">
        <v>51</v>
      </c>
      <c r="E2361" s="55" t="n">
        <v>60</v>
      </c>
    </row>
    <row r="2362" customFormat="false" ht="15" hidden="false" customHeight="false" outlineLevel="0" collapsed="false">
      <c r="A2362" s="49" t="n">
        <v>83</v>
      </c>
      <c r="B2362" s="49" t="s">
        <v>222</v>
      </c>
      <c r="C2362" s="49" t="n">
        <v>2011</v>
      </c>
      <c r="D2362" s="54" t="n">
        <v>58.65</v>
      </c>
      <c r="E2362" s="55" t="n">
        <v>69</v>
      </c>
    </row>
    <row r="2363" customFormat="false" ht="15" hidden="false" customHeight="false" outlineLevel="0" collapsed="false">
      <c r="A2363" s="49" t="n">
        <v>83</v>
      </c>
      <c r="B2363" s="49" t="s">
        <v>191</v>
      </c>
      <c r="C2363" s="49" t="n">
        <v>2010</v>
      </c>
      <c r="D2363" s="54" t="n">
        <v>51</v>
      </c>
      <c r="E2363" s="55" t="n">
        <v>60</v>
      </c>
    </row>
    <row r="2364" customFormat="false" ht="15" hidden="false" customHeight="false" outlineLevel="0" collapsed="false">
      <c r="A2364" s="49" t="n">
        <v>83</v>
      </c>
      <c r="B2364" s="49" t="s">
        <v>205</v>
      </c>
      <c r="C2364" s="49" t="n">
        <v>2009</v>
      </c>
      <c r="D2364" s="54" t="n">
        <v>51</v>
      </c>
      <c r="E2364" s="55" t="n">
        <v>60</v>
      </c>
    </row>
    <row r="2365" customFormat="false" ht="15" hidden="false" customHeight="false" outlineLevel="0" collapsed="false">
      <c r="A2365" s="49" t="n">
        <v>83</v>
      </c>
      <c r="B2365" s="49" t="s">
        <v>205</v>
      </c>
      <c r="C2365" s="49" t="n">
        <v>2010</v>
      </c>
      <c r="D2365" s="54" t="n">
        <v>447.95</v>
      </c>
      <c r="E2365" s="55" t="n">
        <v>527</v>
      </c>
    </row>
    <row r="2366" customFormat="false" ht="15" hidden="false" customHeight="false" outlineLevel="0" collapsed="false">
      <c r="A2366" s="49" t="n">
        <v>83</v>
      </c>
      <c r="B2366" s="49" t="s">
        <v>205</v>
      </c>
      <c r="C2366" s="49" t="n">
        <v>2011</v>
      </c>
      <c r="D2366" s="54" t="n">
        <v>398.65</v>
      </c>
      <c r="E2366" s="55" t="n">
        <v>469</v>
      </c>
    </row>
    <row r="2367" customFormat="false" ht="15" hidden="false" customHeight="false" outlineLevel="0" collapsed="false">
      <c r="A2367" s="49" t="n">
        <v>83</v>
      </c>
      <c r="B2367" s="49" t="s">
        <v>206</v>
      </c>
      <c r="C2367" s="49" t="n">
        <v>2010</v>
      </c>
      <c r="D2367" s="54" t="n">
        <v>443.7</v>
      </c>
      <c r="E2367" s="55" t="n">
        <v>522</v>
      </c>
    </row>
    <row r="2368" customFormat="false" ht="15" hidden="false" customHeight="false" outlineLevel="0" collapsed="false">
      <c r="A2368" s="49" t="n">
        <v>83</v>
      </c>
      <c r="B2368" s="49" t="s">
        <v>206</v>
      </c>
      <c r="C2368" s="49" t="n">
        <v>2011</v>
      </c>
      <c r="D2368" s="54" t="n">
        <v>446</v>
      </c>
      <c r="E2368" s="55" t="n">
        <v>540</v>
      </c>
    </row>
    <row r="2369" customFormat="false" ht="15" hidden="false" customHeight="false" outlineLevel="0" collapsed="false">
      <c r="A2369" s="49" t="n">
        <v>83</v>
      </c>
      <c r="B2369" s="49" t="s">
        <v>234</v>
      </c>
      <c r="C2369" s="49" t="n">
        <v>2011</v>
      </c>
      <c r="D2369" s="54" t="n">
        <v>8.5</v>
      </c>
      <c r="E2369" s="55" t="n">
        <v>10</v>
      </c>
    </row>
    <row r="2370" customFormat="false" ht="15" hidden="false" customHeight="false" outlineLevel="0" collapsed="false">
      <c r="A2370" s="49" t="n">
        <v>83</v>
      </c>
      <c r="B2370" s="49" t="s">
        <v>211</v>
      </c>
      <c r="C2370" s="49" t="n">
        <v>2010</v>
      </c>
      <c r="D2370" s="54" t="n">
        <v>8.5</v>
      </c>
      <c r="E2370" s="55" t="n">
        <v>10</v>
      </c>
    </row>
    <row r="2371" customFormat="false" ht="15" hidden="false" customHeight="false" outlineLevel="0" collapsed="false">
      <c r="A2371" s="49" t="n">
        <v>83</v>
      </c>
      <c r="B2371" s="49" t="s">
        <v>211</v>
      </c>
      <c r="C2371" s="49" t="n">
        <v>2011</v>
      </c>
      <c r="D2371" s="54" t="n">
        <v>80.5</v>
      </c>
      <c r="E2371" s="55" t="n">
        <v>110</v>
      </c>
    </row>
    <row r="2372" customFormat="false" ht="15" hidden="false" customHeight="false" outlineLevel="0" collapsed="false">
      <c r="A2372" s="49" t="n">
        <v>83</v>
      </c>
      <c r="B2372" s="49" t="s">
        <v>192</v>
      </c>
      <c r="C2372" s="49" t="n">
        <v>2010</v>
      </c>
      <c r="D2372" s="54" t="n">
        <v>34</v>
      </c>
      <c r="E2372" s="55" t="n">
        <v>40</v>
      </c>
    </row>
    <row r="2373" customFormat="false" ht="15" hidden="false" customHeight="false" outlineLevel="0" collapsed="false">
      <c r="A2373" s="49" t="n">
        <v>83</v>
      </c>
      <c r="B2373" s="49" t="s">
        <v>192</v>
      </c>
      <c r="C2373" s="49" t="n">
        <v>2011</v>
      </c>
      <c r="D2373" s="54" t="n">
        <v>42.5</v>
      </c>
      <c r="E2373" s="55" t="n">
        <v>50</v>
      </c>
    </row>
    <row r="2374" customFormat="false" ht="15" hidden="false" customHeight="false" outlineLevel="0" collapsed="false">
      <c r="A2374" s="49" t="n">
        <v>83</v>
      </c>
      <c r="B2374" s="49" t="s">
        <v>217</v>
      </c>
      <c r="C2374" s="49" t="n">
        <v>2011</v>
      </c>
      <c r="D2374" s="54" t="n">
        <v>71.28</v>
      </c>
      <c r="E2374" s="55" t="n">
        <v>99</v>
      </c>
    </row>
    <row r="2375" customFormat="false" ht="15" hidden="false" customHeight="false" outlineLevel="0" collapsed="false">
      <c r="A2375" s="49" t="n">
        <v>83</v>
      </c>
      <c r="B2375" s="49" t="s">
        <v>218</v>
      </c>
      <c r="C2375" s="49" t="n">
        <v>2010</v>
      </c>
      <c r="D2375" s="54" t="n">
        <v>1508</v>
      </c>
      <c r="E2375" s="55" t="n">
        <v>2080</v>
      </c>
    </row>
    <row r="2376" customFormat="false" ht="15" hidden="false" customHeight="false" outlineLevel="0" collapsed="false">
      <c r="A2376" s="49" t="n">
        <v>83</v>
      </c>
      <c r="B2376" s="49" t="s">
        <v>218</v>
      </c>
      <c r="C2376" s="49" t="n">
        <v>2011</v>
      </c>
      <c r="D2376" s="54" t="n">
        <v>1512</v>
      </c>
      <c r="E2376" s="55" t="n">
        <v>2100</v>
      </c>
    </row>
    <row r="2377" customFormat="false" ht="15" hidden="false" customHeight="false" outlineLevel="0" collapsed="false">
      <c r="A2377" s="49" t="n">
        <v>83</v>
      </c>
      <c r="B2377" s="49" t="s">
        <v>197</v>
      </c>
      <c r="C2377" s="49" t="n">
        <v>2009</v>
      </c>
      <c r="D2377" s="54" t="n">
        <v>34</v>
      </c>
      <c r="E2377" s="55" t="n">
        <v>40</v>
      </c>
    </row>
    <row r="2378" customFormat="false" ht="15" hidden="false" customHeight="false" outlineLevel="0" collapsed="false">
      <c r="A2378" s="49" t="n">
        <v>83</v>
      </c>
      <c r="B2378" s="49" t="s">
        <v>197</v>
      </c>
      <c r="C2378" s="49" t="n">
        <v>2010</v>
      </c>
      <c r="D2378" s="54" t="n">
        <v>110.5</v>
      </c>
      <c r="E2378" s="55" t="n">
        <v>130</v>
      </c>
    </row>
    <row r="2379" customFormat="false" ht="15" hidden="false" customHeight="false" outlineLevel="0" collapsed="false">
      <c r="A2379" s="49" t="n">
        <v>83</v>
      </c>
      <c r="B2379" s="49" t="s">
        <v>197</v>
      </c>
      <c r="C2379" s="49" t="n">
        <v>2011</v>
      </c>
      <c r="D2379" s="54" t="n">
        <v>113.05</v>
      </c>
      <c r="E2379" s="55" t="n">
        <v>133</v>
      </c>
    </row>
    <row r="2380" customFormat="false" ht="15" hidden="false" customHeight="false" outlineLevel="0" collapsed="false">
      <c r="A2380" s="49" t="n">
        <v>83</v>
      </c>
      <c r="B2380" s="49" t="s">
        <v>215</v>
      </c>
      <c r="C2380" s="49" t="n">
        <v>2010</v>
      </c>
      <c r="D2380" s="54" t="n">
        <v>34</v>
      </c>
      <c r="E2380" s="55" t="n">
        <v>40</v>
      </c>
    </row>
    <row r="2381" customFormat="false" ht="15" hidden="false" customHeight="false" outlineLevel="0" collapsed="false">
      <c r="A2381" s="49" t="n">
        <v>83</v>
      </c>
      <c r="B2381" s="49" t="s">
        <v>196</v>
      </c>
      <c r="C2381" s="49" t="n">
        <v>2009</v>
      </c>
      <c r="D2381" s="54" t="n">
        <v>17</v>
      </c>
      <c r="E2381" s="55" t="n">
        <v>20</v>
      </c>
    </row>
    <row r="2382" customFormat="false" ht="15" hidden="false" customHeight="false" outlineLevel="0" collapsed="false">
      <c r="A2382" s="49" t="n">
        <v>83</v>
      </c>
      <c r="B2382" s="49" t="s">
        <v>196</v>
      </c>
      <c r="C2382" s="49" t="n">
        <v>2010</v>
      </c>
      <c r="D2382" s="54" t="n">
        <v>56.1</v>
      </c>
      <c r="E2382" s="55" t="n">
        <v>66</v>
      </c>
    </row>
    <row r="2383" customFormat="false" ht="15" hidden="false" customHeight="false" outlineLevel="0" collapsed="false">
      <c r="A2383" s="49" t="n">
        <v>83</v>
      </c>
      <c r="B2383" s="49" t="s">
        <v>196</v>
      </c>
      <c r="C2383" s="49" t="n">
        <v>2011</v>
      </c>
      <c r="D2383" s="54" t="n">
        <v>17</v>
      </c>
      <c r="E2383" s="55" t="n">
        <v>20</v>
      </c>
    </row>
    <row r="2384" customFormat="false" ht="15" hidden="false" customHeight="false" outlineLevel="0" collapsed="false">
      <c r="A2384" s="49" t="n">
        <v>83</v>
      </c>
      <c r="B2384" s="49" t="s">
        <v>210</v>
      </c>
      <c r="C2384" s="49" t="n">
        <v>2010</v>
      </c>
      <c r="D2384" s="54" t="n">
        <v>51</v>
      </c>
      <c r="E2384" s="55" t="n">
        <v>60</v>
      </c>
    </row>
    <row r="2385" customFormat="false" ht="15" hidden="false" customHeight="false" outlineLevel="0" collapsed="false">
      <c r="A2385" s="49" t="n">
        <v>83</v>
      </c>
      <c r="B2385" s="49" t="s">
        <v>210</v>
      </c>
      <c r="C2385" s="49" t="n">
        <v>2011</v>
      </c>
      <c r="D2385" s="54" t="n">
        <v>34</v>
      </c>
      <c r="E2385" s="55" t="n">
        <v>40</v>
      </c>
    </row>
    <row r="2386" customFormat="false" ht="15" hidden="false" customHeight="false" outlineLevel="0" collapsed="false">
      <c r="A2386" s="49" t="n">
        <v>83</v>
      </c>
      <c r="B2386" s="49" t="s">
        <v>198</v>
      </c>
      <c r="C2386" s="49" t="n">
        <v>2010</v>
      </c>
      <c r="D2386" s="54" t="n">
        <v>102</v>
      </c>
      <c r="E2386" s="55" t="n">
        <v>120</v>
      </c>
    </row>
    <row r="2387" customFormat="false" ht="15" hidden="false" customHeight="false" outlineLevel="0" collapsed="false">
      <c r="A2387" s="49" t="n">
        <v>83</v>
      </c>
      <c r="B2387" s="49" t="s">
        <v>198</v>
      </c>
      <c r="C2387" s="49" t="n">
        <v>2011</v>
      </c>
      <c r="D2387" s="54" t="n">
        <v>203.5</v>
      </c>
      <c r="E2387" s="55" t="n">
        <v>270</v>
      </c>
    </row>
    <row r="2388" customFormat="false" ht="15" hidden="false" customHeight="false" outlineLevel="0" collapsed="false">
      <c r="A2388" s="49" t="n">
        <v>83</v>
      </c>
      <c r="B2388" s="49" t="s">
        <v>189</v>
      </c>
      <c r="C2388" s="49" t="n">
        <v>2009</v>
      </c>
      <c r="D2388" s="54" t="n">
        <v>631.05</v>
      </c>
      <c r="E2388" s="55" t="n">
        <v>669</v>
      </c>
    </row>
    <row r="2389" customFormat="false" ht="15" hidden="false" customHeight="false" outlineLevel="0" collapsed="false">
      <c r="A2389" s="49" t="n">
        <v>83</v>
      </c>
      <c r="B2389" s="49" t="s">
        <v>189</v>
      </c>
      <c r="C2389" s="49" t="n">
        <v>2010</v>
      </c>
      <c r="D2389" s="54" t="n">
        <v>10801.7</v>
      </c>
      <c r="E2389" s="55" t="n">
        <v>10320</v>
      </c>
    </row>
    <row r="2390" customFormat="false" ht="15" hidden="false" customHeight="false" outlineLevel="0" collapsed="false">
      <c r="A2390" s="49" t="n">
        <v>83</v>
      </c>
      <c r="B2390" s="49" t="s">
        <v>189</v>
      </c>
      <c r="C2390" s="49" t="n">
        <v>2011</v>
      </c>
      <c r="D2390" s="54" t="n">
        <v>17086.25</v>
      </c>
      <c r="E2390" s="55" t="n">
        <v>12602</v>
      </c>
    </row>
    <row r="2391" customFormat="false" ht="15" hidden="false" customHeight="false" outlineLevel="0" collapsed="false">
      <c r="A2391" s="49" t="n">
        <v>84</v>
      </c>
      <c r="B2391" s="49" t="s">
        <v>223</v>
      </c>
      <c r="C2391" s="49" t="n">
        <v>2010</v>
      </c>
      <c r="D2391" s="54" t="n">
        <v>130.9</v>
      </c>
      <c r="E2391" s="55" t="n">
        <v>22</v>
      </c>
    </row>
    <row r="2392" customFormat="false" ht="15" hidden="false" customHeight="false" outlineLevel="0" collapsed="false">
      <c r="A2392" s="49" t="n">
        <v>84</v>
      </c>
      <c r="B2392" s="49" t="s">
        <v>223</v>
      </c>
      <c r="C2392" s="49" t="n">
        <v>2011</v>
      </c>
      <c r="D2392" s="54" t="n">
        <v>127.65</v>
      </c>
      <c r="E2392" s="55" t="n">
        <v>21</v>
      </c>
    </row>
    <row r="2393" customFormat="false" ht="15" hidden="false" customHeight="false" outlineLevel="0" collapsed="false">
      <c r="A2393" s="49" t="n">
        <v>84</v>
      </c>
      <c r="B2393" s="49" t="s">
        <v>200</v>
      </c>
      <c r="C2393" s="49" t="n">
        <v>2011</v>
      </c>
      <c r="D2393" s="54" t="n">
        <v>17.85</v>
      </c>
      <c r="E2393" s="55" t="n">
        <v>3</v>
      </c>
    </row>
    <row r="2394" customFormat="false" ht="15" hidden="false" customHeight="false" outlineLevel="0" collapsed="false">
      <c r="A2394" s="49" t="n">
        <v>84</v>
      </c>
      <c r="B2394" s="49" t="s">
        <v>222</v>
      </c>
      <c r="C2394" s="49" t="n">
        <v>2010</v>
      </c>
      <c r="D2394" s="54" t="n">
        <v>89.25</v>
      </c>
      <c r="E2394" s="55" t="n">
        <v>15</v>
      </c>
    </row>
    <row r="2395" customFormat="false" ht="15" hidden="false" customHeight="false" outlineLevel="0" collapsed="false">
      <c r="A2395" s="49" t="n">
        <v>84</v>
      </c>
      <c r="B2395" s="49" t="s">
        <v>222</v>
      </c>
      <c r="C2395" s="49" t="n">
        <v>2011</v>
      </c>
      <c r="D2395" s="54" t="n">
        <v>133.8</v>
      </c>
      <c r="E2395" s="55" t="n">
        <v>24</v>
      </c>
    </row>
    <row r="2396" customFormat="false" ht="15" hidden="false" customHeight="false" outlineLevel="0" collapsed="false">
      <c r="A2396" s="49" t="n">
        <v>84</v>
      </c>
      <c r="B2396" s="49" t="s">
        <v>205</v>
      </c>
      <c r="C2396" s="49" t="n">
        <v>2010</v>
      </c>
      <c r="D2396" s="54" t="n">
        <v>17.85</v>
      </c>
      <c r="E2396" s="55" t="n">
        <v>3</v>
      </c>
    </row>
    <row r="2397" customFormat="false" ht="15" hidden="false" customHeight="false" outlineLevel="0" collapsed="false">
      <c r="A2397" s="49" t="n">
        <v>84</v>
      </c>
      <c r="B2397" s="49" t="s">
        <v>205</v>
      </c>
      <c r="C2397" s="49" t="n">
        <v>2011</v>
      </c>
      <c r="D2397" s="54" t="n">
        <v>17.85</v>
      </c>
      <c r="E2397" s="55" t="n">
        <v>3</v>
      </c>
    </row>
    <row r="2398" customFormat="false" ht="15" hidden="false" customHeight="false" outlineLevel="0" collapsed="false">
      <c r="A2398" s="49" t="n">
        <v>84</v>
      </c>
      <c r="B2398" s="49" t="s">
        <v>206</v>
      </c>
      <c r="C2398" s="49" t="n">
        <v>2010</v>
      </c>
      <c r="D2398" s="54" t="n">
        <v>17.85</v>
      </c>
      <c r="E2398" s="55" t="n">
        <v>3</v>
      </c>
    </row>
    <row r="2399" customFormat="false" ht="15" hidden="false" customHeight="false" outlineLevel="0" collapsed="false">
      <c r="A2399" s="49" t="n">
        <v>84</v>
      </c>
      <c r="B2399" s="49" t="s">
        <v>206</v>
      </c>
      <c r="C2399" s="49" t="n">
        <v>2011</v>
      </c>
      <c r="D2399" s="54" t="n">
        <v>18.75</v>
      </c>
      <c r="E2399" s="55" t="n">
        <v>3</v>
      </c>
    </row>
    <row r="2400" customFormat="false" ht="15" hidden="false" customHeight="false" outlineLevel="0" collapsed="false">
      <c r="A2400" s="49" t="n">
        <v>84</v>
      </c>
      <c r="B2400" s="49" t="s">
        <v>211</v>
      </c>
      <c r="C2400" s="49" t="n">
        <v>2011</v>
      </c>
      <c r="D2400" s="54" t="n">
        <v>17.85</v>
      </c>
      <c r="E2400" s="55" t="n">
        <v>3</v>
      </c>
    </row>
    <row r="2401" customFormat="false" ht="15" hidden="false" customHeight="false" outlineLevel="0" collapsed="false">
      <c r="A2401" s="49" t="n">
        <v>84</v>
      </c>
      <c r="B2401" s="49" t="s">
        <v>192</v>
      </c>
      <c r="C2401" s="49" t="n">
        <v>2011</v>
      </c>
      <c r="D2401" s="54" t="n">
        <v>54.45</v>
      </c>
      <c r="E2401" s="55" t="n">
        <v>9</v>
      </c>
    </row>
    <row r="2402" customFormat="false" ht="15" hidden="false" customHeight="false" outlineLevel="0" collapsed="false">
      <c r="A2402" s="49" t="n">
        <v>84</v>
      </c>
      <c r="B2402" s="49" t="s">
        <v>193</v>
      </c>
      <c r="C2402" s="49" t="n">
        <v>2010</v>
      </c>
      <c r="D2402" s="54" t="n">
        <v>17.85</v>
      </c>
      <c r="E2402" s="55" t="n">
        <v>3</v>
      </c>
    </row>
    <row r="2403" customFormat="false" ht="15" hidden="false" customHeight="false" outlineLevel="0" collapsed="false">
      <c r="A2403" s="49" t="n">
        <v>84</v>
      </c>
      <c r="B2403" s="49" t="s">
        <v>193</v>
      </c>
      <c r="C2403" s="49" t="n">
        <v>2011</v>
      </c>
      <c r="D2403" s="54" t="n">
        <v>91.95</v>
      </c>
      <c r="E2403" s="55" t="n">
        <v>15</v>
      </c>
    </row>
    <row r="2404" customFormat="false" ht="15" hidden="false" customHeight="false" outlineLevel="0" collapsed="false">
      <c r="A2404" s="49" t="n">
        <v>84</v>
      </c>
      <c r="B2404" s="49" t="s">
        <v>204</v>
      </c>
      <c r="C2404" s="49" t="n">
        <v>2010</v>
      </c>
      <c r="D2404" s="54" t="n">
        <v>17.85</v>
      </c>
      <c r="E2404" s="55" t="n">
        <v>3</v>
      </c>
    </row>
    <row r="2405" customFormat="false" ht="15" hidden="false" customHeight="false" outlineLevel="0" collapsed="false">
      <c r="A2405" s="49" t="n">
        <v>84</v>
      </c>
      <c r="B2405" s="49" t="s">
        <v>215</v>
      </c>
      <c r="C2405" s="49" t="n">
        <v>2010</v>
      </c>
      <c r="D2405" s="54" t="n">
        <v>53.55</v>
      </c>
      <c r="E2405" s="55" t="n">
        <v>9</v>
      </c>
    </row>
    <row r="2406" customFormat="false" ht="15" hidden="false" customHeight="false" outlineLevel="0" collapsed="false">
      <c r="A2406" s="49" t="n">
        <v>84</v>
      </c>
      <c r="B2406" s="49" t="s">
        <v>215</v>
      </c>
      <c r="C2406" s="49" t="n">
        <v>2011</v>
      </c>
      <c r="D2406" s="54" t="n">
        <v>98.1</v>
      </c>
      <c r="E2406" s="55" t="n">
        <v>18</v>
      </c>
    </row>
    <row r="2407" customFormat="false" ht="15" hidden="false" customHeight="false" outlineLevel="0" collapsed="false">
      <c r="A2407" s="49" t="n">
        <v>84</v>
      </c>
      <c r="B2407" s="49" t="s">
        <v>196</v>
      </c>
      <c r="C2407" s="49" t="n">
        <v>2010</v>
      </c>
      <c r="D2407" s="54" t="n">
        <v>53.55</v>
      </c>
      <c r="E2407" s="55" t="n">
        <v>9</v>
      </c>
    </row>
    <row r="2408" customFormat="false" ht="15" hidden="false" customHeight="false" outlineLevel="0" collapsed="false">
      <c r="A2408" s="49" t="n">
        <v>84</v>
      </c>
      <c r="B2408" s="49" t="s">
        <v>210</v>
      </c>
      <c r="C2408" s="49" t="n">
        <v>2010</v>
      </c>
      <c r="D2408" s="54" t="n">
        <v>17.85</v>
      </c>
      <c r="E2408" s="55" t="n">
        <v>3</v>
      </c>
    </row>
    <row r="2409" customFormat="false" ht="15" hidden="false" customHeight="false" outlineLevel="0" collapsed="false">
      <c r="A2409" s="49" t="n">
        <v>84</v>
      </c>
      <c r="B2409" s="49" t="s">
        <v>198</v>
      </c>
      <c r="C2409" s="49" t="n">
        <v>2010</v>
      </c>
      <c r="D2409" s="54" t="n">
        <v>17.85</v>
      </c>
      <c r="E2409" s="55" t="n">
        <v>3</v>
      </c>
    </row>
    <row r="2410" customFormat="false" ht="15" hidden="false" customHeight="false" outlineLevel="0" collapsed="false">
      <c r="A2410" s="49" t="n">
        <v>84</v>
      </c>
      <c r="B2410" s="49" t="s">
        <v>198</v>
      </c>
      <c r="C2410" s="49" t="n">
        <v>2011</v>
      </c>
      <c r="D2410" s="54" t="n">
        <v>5.95</v>
      </c>
      <c r="E2410" s="55" t="n">
        <v>1</v>
      </c>
    </row>
    <row r="2411" customFormat="false" ht="15" hidden="false" customHeight="false" outlineLevel="0" collapsed="false">
      <c r="A2411" s="49" t="n">
        <v>84</v>
      </c>
      <c r="B2411" s="49" t="s">
        <v>189</v>
      </c>
      <c r="C2411" s="49" t="n">
        <v>2009</v>
      </c>
      <c r="D2411" s="54" t="n">
        <v>2212.52</v>
      </c>
      <c r="E2411" s="55" t="n">
        <v>356</v>
      </c>
    </row>
    <row r="2412" customFormat="false" ht="15" hidden="false" customHeight="false" outlineLevel="0" collapsed="false">
      <c r="A2412" s="49" t="n">
        <v>84</v>
      </c>
      <c r="B2412" s="49" t="s">
        <v>189</v>
      </c>
      <c r="C2412" s="49" t="n">
        <v>2010</v>
      </c>
      <c r="D2412" s="54" t="n">
        <v>20368.68</v>
      </c>
      <c r="E2412" s="55" t="n">
        <v>3296</v>
      </c>
    </row>
    <row r="2413" customFormat="false" ht="15" hidden="false" customHeight="false" outlineLevel="0" collapsed="false">
      <c r="A2413" s="49" t="n">
        <v>84</v>
      </c>
      <c r="B2413" s="49" t="s">
        <v>189</v>
      </c>
      <c r="C2413" s="49" t="n">
        <v>2011</v>
      </c>
      <c r="D2413" s="54" t="n">
        <v>10950.67</v>
      </c>
      <c r="E2413" s="55" t="n">
        <v>1770</v>
      </c>
    </row>
    <row r="2414" customFormat="false" ht="15" hidden="false" customHeight="false" outlineLevel="0" collapsed="false">
      <c r="A2414" s="49" t="n">
        <v>85</v>
      </c>
      <c r="B2414" s="49" t="s">
        <v>203</v>
      </c>
      <c r="C2414" s="49" t="n">
        <v>2010</v>
      </c>
      <c r="D2414" s="54" t="n">
        <v>10.5</v>
      </c>
      <c r="E2414" s="55" t="n">
        <v>5</v>
      </c>
    </row>
    <row r="2415" customFormat="false" ht="15" hidden="false" customHeight="false" outlineLevel="0" collapsed="false">
      <c r="A2415" s="49" t="n">
        <v>85</v>
      </c>
      <c r="B2415" s="49" t="s">
        <v>203</v>
      </c>
      <c r="C2415" s="49" t="n">
        <v>2011</v>
      </c>
      <c r="D2415" s="54" t="n">
        <v>248</v>
      </c>
      <c r="E2415" s="55" t="n">
        <v>130</v>
      </c>
    </row>
    <row r="2416" customFormat="false" ht="15" hidden="false" customHeight="false" outlineLevel="0" collapsed="false">
      <c r="A2416" s="49" t="n">
        <v>85</v>
      </c>
      <c r="B2416" s="49" t="s">
        <v>199</v>
      </c>
      <c r="C2416" s="49" t="n">
        <v>2010</v>
      </c>
      <c r="D2416" s="54" t="n">
        <v>10.5</v>
      </c>
      <c r="E2416" s="55" t="n">
        <v>5</v>
      </c>
    </row>
    <row r="2417" customFormat="false" ht="15" hidden="false" customHeight="false" outlineLevel="0" collapsed="false">
      <c r="A2417" s="49" t="n">
        <v>85</v>
      </c>
      <c r="B2417" s="49" t="s">
        <v>201</v>
      </c>
      <c r="C2417" s="49" t="n">
        <v>2010</v>
      </c>
      <c r="D2417" s="54" t="n">
        <v>52.5</v>
      </c>
      <c r="E2417" s="55" t="n">
        <v>25</v>
      </c>
    </row>
    <row r="2418" customFormat="false" ht="15" hidden="false" customHeight="false" outlineLevel="0" collapsed="false">
      <c r="A2418" s="49" t="n">
        <v>85</v>
      </c>
      <c r="B2418" s="49" t="s">
        <v>201</v>
      </c>
      <c r="C2418" s="49" t="n">
        <v>2011</v>
      </c>
      <c r="D2418" s="54" t="n">
        <v>10.5</v>
      </c>
      <c r="E2418" s="55" t="n">
        <v>5</v>
      </c>
    </row>
    <row r="2419" customFormat="false" ht="15" hidden="false" customHeight="false" outlineLevel="0" collapsed="false">
      <c r="A2419" s="49" t="n">
        <v>85</v>
      </c>
      <c r="B2419" s="49" t="s">
        <v>223</v>
      </c>
      <c r="C2419" s="49" t="n">
        <v>2010</v>
      </c>
      <c r="D2419" s="54" t="n">
        <v>42</v>
      </c>
      <c r="E2419" s="55" t="n">
        <v>20</v>
      </c>
    </row>
    <row r="2420" customFormat="false" ht="15" hidden="false" customHeight="false" outlineLevel="0" collapsed="false">
      <c r="A2420" s="49" t="n">
        <v>85</v>
      </c>
      <c r="B2420" s="49" t="s">
        <v>222</v>
      </c>
      <c r="C2420" s="49" t="n">
        <v>2010</v>
      </c>
      <c r="D2420" s="54" t="n">
        <v>1099.4</v>
      </c>
      <c r="E2420" s="55" t="n">
        <v>589</v>
      </c>
    </row>
    <row r="2421" customFormat="false" ht="15" hidden="false" customHeight="false" outlineLevel="0" collapsed="false">
      <c r="A2421" s="49" t="n">
        <v>85</v>
      </c>
      <c r="B2421" s="49" t="s">
        <v>222</v>
      </c>
      <c r="C2421" s="49" t="n">
        <v>2011</v>
      </c>
      <c r="D2421" s="54" t="n">
        <v>166</v>
      </c>
      <c r="E2421" s="55" t="n">
        <v>85</v>
      </c>
    </row>
    <row r="2422" customFormat="false" ht="15" hidden="false" customHeight="false" outlineLevel="0" collapsed="false">
      <c r="A2422" s="49" t="n">
        <v>85</v>
      </c>
      <c r="B2422" s="49" t="s">
        <v>191</v>
      </c>
      <c r="C2422" s="49" t="n">
        <v>2010</v>
      </c>
      <c r="D2422" s="54" t="n">
        <v>10.5</v>
      </c>
      <c r="E2422" s="55" t="n">
        <v>5</v>
      </c>
    </row>
    <row r="2423" customFormat="false" ht="15" hidden="false" customHeight="false" outlineLevel="0" collapsed="false">
      <c r="A2423" s="49" t="n">
        <v>85</v>
      </c>
      <c r="B2423" s="49" t="s">
        <v>205</v>
      </c>
      <c r="C2423" s="49" t="n">
        <v>2010</v>
      </c>
      <c r="D2423" s="54" t="n">
        <v>193.2</v>
      </c>
      <c r="E2423" s="55" t="n">
        <v>92</v>
      </c>
    </row>
    <row r="2424" customFormat="false" ht="15" hidden="false" customHeight="false" outlineLevel="0" collapsed="false">
      <c r="A2424" s="49" t="n">
        <v>85</v>
      </c>
      <c r="B2424" s="49" t="s">
        <v>205</v>
      </c>
      <c r="C2424" s="49" t="n">
        <v>2011</v>
      </c>
      <c r="D2424" s="54" t="n">
        <v>126</v>
      </c>
      <c r="E2424" s="55" t="n">
        <v>60</v>
      </c>
    </row>
    <row r="2425" customFormat="false" ht="15" hidden="false" customHeight="false" outlineLevel="0" collapsed="false">
      <c r="A2425" s="49" t="n">
        <v>85</v>
      </c>
      <c r="B2425" s="49" t="s">
        <v>206</v>
      </c>
      <c r="C2425" s="49" t="n">
        <v>2010</v>
      </c>
      <c r="D2425" s="54" t="n">
        <v>115.5</v>
      </c>
      <c r="E2425" s="55" t="n">
        <v>55</v>
      </c>
    </row>
    <row r="2426" customFormat="false" ht="15" hidden="false" customHeight="false" outlineLevel="0" collapsed="false">
      <c r="A2426" s="49" t="n">
        <v>85</v>
      </c>
      <c r="B2426" s="49" t="s">
        <v>206</v>
      </c>
      <c r="C2426" s="49" t="n">
        <v>2011</v>
      </c>
      <c r="D2426" s="54" t="n">
        <v>84</v>
      </c>
      <c r="E2426" s="55" t="n">
        <v>40</v>
      </c>
    </row>
    <row r="2427" customFormat="false" ht="15" hidden="false" customHeight="false" outlineLevel="0" collapsed="false">
      <c r="A2427" s="49" t="n">
        <v>85</v>
      </c>
      <c r="B2427" s="49" t="s">
        <v>192</v>
      </c>
      <c r="C2427" s="49" t="n">
        <v>2010</v>
      </c>
      <c r="D2427" s="54" t="n">
        <v>52.5</v>
      </c>
      <c r="E2427" s="55" t="n">
        <v>25</v>
      </c>
    </row>
    <row r="2428" customFormat="false" ht="15" hidden="false" customHeight="false" outlineLevel="0" collapsed="false">
      <c r="A2428" s="49" t="n">
        <v>85</v>
      </c>
      <c r="B2428" s="49" t="s">
        <v>192</v>
      </c>
      <c r="C2428" s="49" t="n">
        <v>2011</v>
      </c>
      <c r="D2428" s="54" t="n">
        <v>94.5</v>
      </c>
      <c r="E2428" s="55" t="n">
        <v>45</v>
      </c>
    </row>
    <row r="2429" customFormat="false" ht="15" hidden="false" customHeight="false" outlineLevel="0" collapsed="false">
      <c r="A2429" s="49" t="n">
        <v>85</v>
      </c>
      <c r="B2429" s="49" t="s">
        <v>218</v>
      </c>
      <c r="C2429" s="49" t="n">
        <v>2010</v>
      </c>
      <c r="D2429" s="54" t="n">
        <v>948.1</v>
      </c>
      <c r="E2429" s="55" t="n">
        <v>511</v>
      </c>
    </row>
    <row r="2430" customFormat="false" ht="15" hidden="false" customHeight="false" outlineLevel="0" collapsed="false">
      <c r="A2430" s="49" t="n">
        <v>85</v>
      </c>
      <c r="B2430" s="49" t="s">
        <v>197</v>
      </c>
      <c r="C2430" s="49" t="n">
        <v>2010</v>
      </c>
      <c r="D2430" s="54" t="n">
        <v>21</v>
      </c>
      <c r="E2430" s="55" t="n">
        <v>10</v>
      </c>
    </row>
    <row r="2431" customFormat="false" ht="15" hidden="false" customHeight="false" outlineLevel="0" collapsed="false">
      <c r="A2431" s="49" t="n">
        <v>85</v>
      </c>
      <c r="B2431" s="49" t="s">
        <v>197</v>
      </c>
      <c r="C2431" s="49" t="n">
        <v>2011</v>
      </c>
      <c r="D2431" s="54" t="n">
        <v>8.4</v>
      </c>
      <c r="E2431" s="55" t="n">
        <v>4</v>
      </c>
    </row>
    <row r="2432" customFormat="false" ht="15" hidden="false" customHeight="false" outlineLevel="0" collapsed="false">
      <c r="A2432" s="49" t="n">
        <v>85</v>
      </c>
      <c r="B2432" s="49" t="s">
        <v>215</v>
      </c>
      <c r="C2432" s="49" t="n">
        <v>2010</v>
      </c>
      <c r="D2432" s="54" t="n">
        <v>52.5</v>
      </c>
      <c r="E2432" s="55" t="n">
        <v>25</v>
      </c>
    </row>
    <row r="2433" customFormat="false" ht="15" hidden="false" customHeight="false" outlineLevel="0" collapsed="false">
      <c r="A2433" s="49" t="n">
        <v>85</v>
      </c>
      <c r="B2433" s="49" t="s">
        <v>210</v>
      </c>
      <c r="C2433" s="49" t="n">
        <v>2011</v>
      </c>
      <c r="D2433" s="54" t="n">
        <v>10.5</v>
      </c>
      <c r="E2433" s="55" t="n">
        <v>5</v>
      </c>
    </row>
    <row r="2434" customFormat="false" ht="15" hidden="false" customHeight="false" outlineLevel="0" collapsed="false">
      <c r="A2434" s="49" t="n">
        <v>85</v>
      </c>
      <c r="B2434" s="49" t="s">
        <v>198</v>
      </c>
      <c r="C2434" s="49" t="n">
        <v>2010</v>
      </c>
      <c r="D2434" s="54" t="n">
        <v>123.9</v>
      </c>
      <c r="E2434" s="55" t="n">
        <v>59</v>
      </c>
    </row>
    <row r="2435" customFormat="false" ht="15" hidden="false" customHeight="false" outlineLevel="0" collapsed="false">
      <c r="A2435" s="49" t="n">
        <v>85</v>
      </c>
      <c r="B2435" s="49" t="s">
        <v>189</v>
      </c>
      <c r="C2435" s="49" t="n">
        <v>2010</v>
      </c>
      <c r="D2435" s="54" t="n">
        <v>17584.34</v>
      </c>
      <c r="E2435" s="55" t="n">
        <v>7886</v>
      </c>
    </row>
    <row r="2436" customFormat="false" ht="15" hidden="false" customHeight="false" outlineLevel="0" collapsed="false">
      <c r="A2436" s="49" t="n">
        <v>85</v>
      </c>
      <c r="B2436" s="49" t="s">
        <v>189</v>
      </c>
      <c r="C2436" s="49" t="n">
        <v>2011</v>
      </c>
      <c r="D2436" s="54" t="n">
        <v>13437.05</v>
      </c>
      <c r="E2436" s="55" t="n">
        <v>6007</v>
      </c>
    </row>
    <row r="2437" customFormat="false" ht="15" hidden="false" customHeight="false" outlineLevel="0" collapsed="false">
      <c r="A2437" s="49" t="n">
        <v>85</v>
      </c>
      <c r="B2437" s="49" t="s">
        <v>194</v>
      </c>
      <c r="C2437" s="49" t="n">
        <v>2010</v>
      </c>
      <c r="D2437" s="54" t="n">
        <v>10.5</v>
      </c>
      <c r="E2437" s="55" t="n">
        <v>5</v>
      </c>
    </row>
    <row r="2438" customFormat="false" ht="15" hidden="false" customHeight="false" outlineLevel="0" collapsed="false">
      <c r="A2438" s="49" t="n">
        <v>86</v>
      </c>
      <c r="B2438" s="49" t="s">
        <v>199</v>
      </c>
      <c r="C2438" s="49" t="n">
        <v>2010</v>
      </c>
      <c r="D2438" s="54" t="n">
        <v>141.6</v>
      </c>
      <c r="E2438" s="55" t="n">
        <v>48</v>
      </c>
    </row>
    <row r="2439" customFormat="false" ht="15" hidden="false" customHeight="false" outlineLevel="0" collapsed="false">
      <c r="A2439" s="49" t="n">
        <v>86</v>
      </c>
      <c r="B2439" s="49" t="s">
        <v>199</v>
      </c>
      <c r="C2439" s="49" t="n">
        <v>2011</v>
      </c>
      <c r="D2439" s="54" t="n">
        <v>70.8</v>
      </c>
      <c r="E2439" s="55" t="n">
        <v>24</v>
      </c>
    </row>
    <row r="2440" customFormat="false" ht="15" hidden="false" customHeight="false" outlineLevel="0" collapsed="false">
      <c r="A2440" s="49" t="n">
        <v>86</v>
      </c>
      <c r="B2440" s="49" t="s">
        <v>201</v>
      </c>
      <c r="C2440" s="49" t="n">
        <v>2010</v>
      </c>
      <c r="D2440" s="54" t="n">
        <v>106.2</v>
      </c>
      <c r="E2440" s="55" t="n">
        <v>36</v>
      </c>
    </row>
    <row r="2441" customFormat="false" ht="15" hidden="false" customHeight="false" outlineLevel="0" collapsed="false">
      <c r="A2441" s="49" t="n">
        <v>86</v>
      </c>
      <c r="B2441" s="49" t="s">
        <v>201</v>
      </c>
      <c r="C2441" s="49" t="n">
        <v>2011</v>
      </c>
      <c r="D2441" s="54" t="n">
        <v>561.95</v>
      </c>
      <c r="E2441" s="55" t="n">
        <v>197</v>
      </c>
    </row>
    <row r="2442" customFormat="false" ht="15" hidden="false" customHeight="false" outlineLevel="0" collapsed="false">
      <c r="A2442" s="49" t="n">
        <v>86</v>
      </c>
      <c r="B2442" s="49" t="s">
        <v>200</v>
      </c>
      <c r="C2442" s="49" t="n">
        <v>2010</v>
      </c>
      <c r="D2442" s="54" t="n">
        <v>17.7</v>
      </c>
      <c r="E2442" s="55" t="n">
        <v>6</v>
      </c>
    </row>
    <row r="2443" customFormat="false" ht="15" hidden="false" customHeight="false" outlineLevel="0" collapsed="false">
      <c r="A2443" s="49" t="n">
        <v>86</v>
      </c>
      <c r="B2443" s="49" t="s">
        <v>202</v>
      </c>
      <c r="C2443" s="49" t="n">
        <v>2010</v>
      </c>
      <c r="D2443" s="54" t="n">
        <v>367.2</v>
      </c>
      <c r="E2443" s="55" t="n">
        <v>144</v>
      </c>
    </row>
    <row r="2444" customFormat="false" ht="15" hidden="false" customHeight="false" outlineLevel="0" collapsed="false">
      <c r="A2444" s="49" t="n">
        <v>86</v>
      </c>
      <c r="B2444" s="49" t="s">
        <v>202</v>
      </c>
      <c r="C2444" s="49" t="n">
        <v>2011</v>
      </c>
      <c r="D2444" s="54" t="n">
        <v>123.9</v>
      </c>
      <c r="E2444" s="55" t="n">
        <v>42</v>
      </c>
    </row>
    <row r="2445" customFormat="false" ht="15" hidden="false" customHeight="false" outlineLevel="0" collapsed="false">
      <c r="A2445" s="49" t="n">
        <v>86</v>
      </c>
      <c r="B2445" s="49" t="s">
        <v>222</v>
      </c>
      <c r="C2445" s="49" t="n">
        <v>2010</v>
      </c>
      <c r="D2445" s="54" t="n">
        <v>123.9</v>
      </c>
      <c r="E2445" s="55" t="n">
        <v>42</v>
      </c>
    </row>
    <row r="2446" customFormat="false" ht="15" hidden="false" customHeight="false" outlineLevel="0" collapsed="false">
      <c r="A2446" s="49" t="n">
        <v>86</v>
      </c>
      <c r="B2446" s="49" t="s">
        <v>222</v>
      </c>
      <c r="C2446" s="49" t="n">
        <v>2011</v>
      </c>
      <c r="D2446" s="54" t="n">
        <v>35.4</v>
      </c>
      <c r="E2446" s="55" t="n">
        <v>12</v>
      </c>
    </row>
    <row r="2447" customFormat="false" ht="15" hidden="false" customHeight="false" outlineLevel="0" collapsed="false">
      <c r="A2447" s="49" t="n">
        <v>86</v>
      </c>
      <c r="B2447" s="49" t="s">
        <v>191</v>
      </c>
      <c r="C2447" s="49" t="n">
        <v>2011</v>
      </c>
      <c r="D2447" s="54" t="n">
        <v>17.7</v>
      </c>
      <c r="E2447" s="55" t="n">
        <v>6</v>
      </c>
    </row>
    <row r="2448" customFormat="false" ht="15" hidden="false" customHeight="false" outlineLevel="0" collapsed="false">
      <c r="A2448" s="49" t="n">
        <v>86</v>
      </c>
      <c r="B2448" s="49" t="s">
        <v>205</v>
      </c>
      <c r="C2448" s="49" t="n">
        <v>2010</v>
      </c>
      <c r="D2448" s="54" t="n">
        <v>1287.4</v>
      </c>
      <c r="E2448" s="55" t="n">
        <v>460</v>
      </c>
    </row>
    <row r="2449" customFormat="false" ht="15" hidden="false" customHeight="false" outlineLevel="0" collapsed="false">
      <c r="A2449" s="49" t="n">
        <v>86</v>
      </c>
      <c r="B2449" s="49" t="s">
        <v>205</v>
      </c>
      <c r="C2449" s="49" t="n">
        <v>2011</v>
      </c>
      <c r="D2449" s="54" t="n">
        <v>942.5</v>
      </c>
      <c r="E2449" s="55" t="n">
        <v>326</v>
      </c>
    </row>
    <row r="2450" customFormat="false" ht="15" hidden="false" customHeight="false" outlineLevel="0" collapsed="false">
      <c r="A2450" s="49" t="n">
        <v>86</v>
      </c>
      <c r="B2450" s="49" t="s">
        <v>206</v>
      </c>
      <c r="C2450" s="49" t="n">
        <v>2010</v>
      </c>
      <c r="D2450" s="54" t="n">
        <v>2659.2</v>
      </c>
      <c r="E2450" s="55" t="n">
        <v>960</v>
      </c>
    </row>
    <row r="2451" customFormat="false" ht="15" hidden="false" customHeight="false" outlineLevel="0" collapsed="false">
      <c r="A2451" s="49" t="n">
        <v>86</v>
      </c>
      <c r="B2451" s="49" t="s">
        <v>206</v>
      </c>
      <c r="C2451" s="49" t="n">
        <v>2011</v>
      </c>
      <c r="D2451" s="54" t="n">
        <v>1861.45</v>
      </c>
      <c r="E2451" s="55" t="n">
        <v>631</v>
      </c>
    </row>
    <row r="2452" customFormat="false" ht="15" hidden="false" customHeight="false" outlineLevel="0" collapsed="false">
      <c r="A2452" s="49" t="n">
        <v>86</v>
      </c>
      <c r="B2452" s="49" t="s">
        <v>234</v>
      </c>
      <c r="C2452" s="49" t="n">
        <v>2010</v>
      </c>
      <c r="D2452" s="54" t="n">
        <v>122.4</v>
      </c>
      <c r="E2452" s="55" t="n">
        <v>48</v>
      </c>
    </row>
    <row r="2453" customFormat="false" ht="15" hidden="false" customHeight="false" outlineLevel="0" collapsed="false">
      <c r="A2453" s="49" t="n">
        <v>86</v>
      </c>
      <c r="B2453" s="49" t="s">
        <v>234</v>
      </c>
      <c r="C2453" s="49" t="n">
        <v>2011</v>
      </c>
      <c r="D2453" s="54" t="n">
        <v>106.2</v>
      </c>
      <c r="E2453" s="55" t="n">
        <v>36</v>
      </c>
    </row>
    <row r="2454" customFormat="false" ht="15" hidden="false" customHeight="false" outlineLevel="0" collapsed="false">
      <c r="A2454" s="49" t="n">
        <v>86</v>
      </c>
      <c r="B2454" s="49" t="s">
        <v>211</v>
      </c>
      <c r="C2454" s="49" t="n">
        <v>2011</v>
      </c>
      <c r="D2454" s="54" t="n">
        <v>35.4</v>
      </c>
      <c r="E2454" s="55" t="n">
        <v>12</v>
      </c>
    </row>
    <row r="2455" customFormat="false" ht="15" hidden="false" customHeight="false" outlineLevel="0" collapsed="false">
      <c r="A2455" s="49" t="n">
        <v>86</v>
      </c>
      <c r="B2455" s="49" t="s">
        <v>192</v>
      </c>
      <c r="C2455" s="49" t="n">
        <v>2010</v>
      </c>
      <c r="D2455" s="54" t="n">
        <v>35.4</v>
      </c>
      <c r="E2455" s="55" t="n">
        <v>12</v>
      </c>
    </row>
    <row r="2456" customFormat="false" ht="15" hidden="false" customHeight="false" outlineLevel="0" collapsed="false">
      <c r="A2456" s="49" t="n">
        <v>86</v>
      </c>
      <c r="B2456" s="49" t="s">
        <v>192</v>
      </c>
      <c r="C2456" s="49" t="n">
        <v>2011</v>
      </c>
      <c r="D2456" s="54" t="n">
        <v>35.4</v>
      </c>
      <c r="E2456" s="55" t="n">
        <v>12</v>
      </c>
    </row>
    <row r="2457" customFormat="false" ht="15" hidden="false" customHeight="false" outlineLevel="0" collapsed="false">
      <c r="A2457" s="49" t="n">
        <v>86</v>
      </c>
      <c r="B2457" s="49" t="s">
        <v>217</v>
      </c>
      <c r="C2457" s="49" t="n">
        <v>2010</v>
      </c>
      <c r="D2457" s="54" t="n">
        <v>3794.4</v>
      </c>
      <c r="E2457" s="55" t="n">
        <v>1488</v>
      </c>
    </row>
    <row r="2458" customFormat="false" ht="15" hidden="false" customHeight="false" outlineLevel="0" collapsed="false">
      <c r="A2458" s="49" t="n">
        <v>86</v>
      </c>
      <c r="B2458" s="49" t="s">
        <v>217</v>
      </c>
      <c r="C2458" s="49" t="n">
        <v>2011</v>
      </c>
      <c r="D2458" s="54" t="n">
        <v>-1573.5</v>
      </c>
      <c r="E2458" s="55" t="n">
        <v>-618</v>
      </c>
    </row>
    <row r="2459" customFormat="false" ht="15" hidden="false" customHeight="false" outlineLevel="0" collapsed="false">
      <c r="A2459" s="49" t="n">
        <v>86</v>
      </c>
      <c r="B2459" s="49" t="s">
        <v>218</v>
      </c>
      <c r="C2459" s="49" t="n">
        <v>2010</v>
      </c>
      <c r="D2459" s="54" t="n">
        <v>3521.6</v>
      </c>
      <c r="E2459" s="55" t="n">
        <v>1376</v>
      </c>
    </row>
    <row r="2460" customFormat="false" ht="15" hidden="false" customHeight="false" outlineLevel="0" collapsed="false">
      <c r="A2460" s="49" t="n">
        <v>86</v>
      </c>
      <c r="B2460" s="49" t="s">
        <v>218</v>
      </c>
      <c r="C2460" s="49" t="n">
        <v>2011</v>
      </c>
      <c r="D2460" s="54" t="n">
        <v>4039.2</v>
      </c>
      <c r="E2460" s="55" t="n">
        <v>1584</v>
      </c>
    </row>
    <row r="2461" customFormat="false" ht="15" hidden="false" customHeight="false" outlineLevel="0" collapsed="false">
      <c r="A2461" s="49" t="n">
        <v>86</v>
      </c>
      <c r="B2461" s="49" t="s">
        <v>197</v>
      </c>
      <c r="C2461" s="49" t="n">
        <v>2010</v>
      </c>
      <c r="D2461" s="54" t="n">
        <v>8.85</v>
      </c>
      <c r="E2461" s="55" t="n">
        <v>3</v>
      </c>
    </row>
    <row r="2462" customFormat="false" ht="15" hidden="false" customHeight="false" outlineLevel="0" collapsed="false">
      <c r="A2462" s="49" t="n">
        <v>86</v>
      </c>
      <c r="B2462" s="49" t="s">
        <v>196</v>
      </c>
      <c r="C2462" s="49" t="n">
        <v>2011</v>
      </c>
      <c r="D2462" s="54" t="n">
        <v>53.1</v>
      </c>
      <c r="E2462" s="55" t="n">
        <v>18</v>
      </c>
    </row>
    <row r="2463" customFormat="false" ht="15" hidden="false" customHeight="false" outlineLevel="0" collapsed="false">
      <c r="A2463" s="49" t="n">
        <v>86</v>
      </c>
      <c r="B2463" s="49" t="s">
        <v>210</v>
      </c>
      <c r="C2463" s="49" t="n">
        <v>2010</v>
      </c>
      <c r="D2463" s="54" t="n">
        <v>106.2</v>
      </c>
      <c r="E2463" s="55" t="n">
        <v>36</v>
      </c>
    </row>
    <row r="2464" customFormat="false" ht="15" hidden="false" customHeight="false" outlineLevel="0" collapsed="false">
      <c r="A2464" s="49" t="n">
        <v>86</v>
      </c>
      <c r="B2464" s="49" t="s">
        <v>210</v>
      </c>
      <c r="C2464" s="49" t="n">
        <v>2011</v>
      </c>
      <c r="D2464" s="54" t="n">
        <v>88.5</v>
      </c>
      <c r="E2464" s="55" t="n">
        <v>30</v>
      </c>
    </row>
    <row r="2465" customFormat="false" ht="15" hidden="false" customHeight="false" outlineLevel="0" collapsed="false">
      <c r="A2465" s="49" t="n">
        <v>86</v>
      </c>
      <c r="B2465" s="49" t="s">
        <v>198</v>
      </c>
      <c r="C2465" s="49" t="n">
        <v>2010</v>
      </c>
      <c r="D2465" s="54" t="n">
        <v>123.9</v>
      </c>
      <c r="E2465" s="55" t="n">
        <v>42</v>
      </c>
    </row>
    <row r="2466" customFormat="false" ht="15" hidden="false" customHeight="false" outlineLevel="0" collapsed="false">
      <c r="A2466" s="49" t="n">
        <v>86</v>
      </c>
      <c r="B2466" s="49" t="s">
        <v>198</v>
      </c>
      <c r="C2466" s="49" t="n">
        <v>2011</v>
      </c>
      <c r="D2466" s="54" t="n">
        <v>292.05</v>
      </c>
      <c r="E2466" s="55" t="n">
        <v>99</v>
      </c>
    </row>
    <row r="2467" customFormat="false" ht="15" hidden="false" customHeight="false" outlineLevel="0" collapsed="false">
      <c r="A2467" s="49" t="n">
        <v>86</v>
      </c>
      <c r="B2467" s="49" t="s">
        <v>214</v>
      </c>
      <c r="C2467" s="49" t="n">
        <v>2010</v>
      </c>
      <c r="D2467" s="54" t="n">
        <v>17.7</v>
      </c>
      <c r="E2467" s="55" t="n">
        <v>6</v>
      </c>
    </row>
    <row r="2468" customFormat="false" ht="15" hidden="false" customHeight="false" outlineLevel="0" collapsed="false">
      <c r="A2468" s="49" t="n">
        <v>86</v>
      </c>
      <c r="B2468" s="49" t="s">
        <v>189</v>
      </c>
      <c r="C2468" s="49" t="n">
        <v>2010</v>
      </c>
      <c r="D2468" s="54" t="n">
        <v>9343.94</v>
      </c>
      <c r="E2468" s="55" t="n">
        <v>3234</v>
      </c>
    </row>
    <row r="2469" customFormat="false" ht="15" hidden="false" customHeight="false" outlineLevel="0" collapsed="false">
      <c r="A2469" s="49" t="n">
        <v>86</v>
      </c>
      <c r="B2469" s="49" t="s">
        <v>189</v>
      </c>
      <c r="C2469" s="49" t="n">
        <v>2011</v>
      </c>
      <c r="D2469" s="54" t="n">
        <v>5890.22</v>
      </c>
      <c r="E2469" s="55" t="n">
        <v>1908</v>
      </c>
    </row>
    <row r="2470" customFormat="false" ht="15" hidden="false" customHeight="false" outlineLevel="0" collapsed="false">
      <c r="A2470" s="49" t="n">
        <v>87</v>
      </c>
      <c r="B2470" s="49" t="s">
        <v>203</v>
      </c>
      <c r="C2470" s="49" t="n">
        <v>2010</v>
      </c>
      <c r="D2470" s="54" t="n">
        <v>289.08</v>
      </c>
      <c r="E2470" s="55" t="n">
        <v>84</v>
      </c>
    </row>
    <row r="2471" customFormat="false" ht="15" hidden="false" customHeight="false" outlineLevel="0" collapsed="false">
      <c r="A2471" s="49" t="n">
        <v>87</v>
      </c>
      <c r="B2471" s="49" t="s">
        <v>203</v>
      </c>
      <c r="C2471" s="49" t="n">
        <v>2011</v>
      </c>
      <c r="D2471" s="54" t="n">
        <v>579.1</v>
      </c>
      <c r="E2471" s="55" t="n">
        <v>154</v>
      </c>
    </row>
    <row r="2472" customFormat="false" ht="15" hidden="false" customHeight="false" outlineLevel="0" collapsed="false">
      <c r="A2472" s="49" t="n">
        <v>87</v>
      </c>
      <c r="B2472" s="49" t="s">
        <v>199</v>
      </c>
      <c r="C2472" s="49" t="n">
        <v>2009</v>
      </c>
      <c r="D2472" s="54" t="n">
        <v>45</v>
      </c>
      <c r="E2472" s="55" t="n">
        <v>12</v>
      </c>
    </row>
    <row r="2473" customFormat="false" ht="15" hidden="false" customHeight="false" outlineLevel="0" collapsed="false">
      <c r="A2473" s="49" t="n">
        <v>87</v>
      </c>
      <c r="B2473" s="49" t="s">
        <v>199</v>
      </c>
      <c r="C2473" s="49" t="n">
        <v>2010</v>
      </c>
      <c r="D2473" s="54" t="n">
        <v>90</v>
      </c>
      <c r="E2473" s="55" t="n">
        <v>24</v>
      </c>
    </row>
    <row r="2474" customFormat="false" ht="15" hidden="false" customHeight="false" outlineLevel="0" collapsed="false">
      <c r="A2474" s="49" t="n">
        <v>87</v>
      </c>
      <c r="B2474" s="49" t="s">
        <v>199</v>
      </c>
      <c r="C2474" s="49" t="n">
        <v>2011</v>
      </c>
      <c r="D2474" s="54" t="n">
        <v>33.2</v>
      </c>
      <c r="E2474" s="55" t="n">
        <v>8</v>
      </c>
    </row>
    <row r="2475" customFormat="false" ht="15" hidden="false" customHeight="false" outlineLevel="0" collapsed="false">
      <c r="A2475" s="49" t="n">
        <v>87</v>
      </c>
      <c r="B2475" s="49" t="s">
        <v>201</v>
      </c>
      <c r="C2475" s="49" t="n">
        <v>2010</v>
      </c>
      <c r="D2475" s="54" t="n">
        <v>157.5</v>
      </c>
      <c r="E2475" s="55" t="n">
        <v>42</v>
      </c>
    </row>
    <row r="2476" customFormat="false" ht="15" hidden="false" customHeight="false" outlineLevel="0" collapsed="false">
      <c r="A2476" s="49" t="n">
        <v>87</v>
      </c>
      <c r="B2476" s="49" t="s">
        <v>201</v>
      </c>
      <c r="C2476" s="49" t="n">
        <v>2011</v>
      </c>
      <c r="D2476" s="54" t="n">
        <v>147</v>
      </c>
      <c r="E2476" s="55" t="n">
        <v>36</v>
      </c>
    </row>
    <row r="2477" customFormat="false" ht="15" hidden="false" customHeight="false" outlineLevel="0" collapsed="false">
      <c r="A2477" s="49" t="n">
        <v>87</v>
      </c>
      <c r="B2477" s="49" t="s">
        <v>233</v>
      </c>
      <c r="C2477" s="49" t="n">
        <v>2010</v>
      </c>
      <c r="D2477" s="54" t="n">
        <v>45</v>
      </c>
      <c r="E2477" s="55" t="n">
        <v>12</v>
      </c>
    </row>
    <row r="2478" customFormat="false" ht="15" hidden="false" customHeight="false" outlineLevel="0" collapsed="false">
      <c r="A2478" s="49" t="n">
        <v>87</v>
      </c>
      <c r="B2478" s="49" t="s">
        <v>223</v>
      </c>
      <c r="C2478" s="49" t="n">
        <v>2010</v>
      </c>
      <c r="D2478" s="54" t="n">
        <v>67.5</v>
      </c>
      <c r="E2478" s="55" t="n">
        <v>18</v>
      </c>
    </row>
    <row r="2479" customFormat="false" ht="15" hidden="false" customHeight="false" outlineLevel="0" collapsed="false">
      <c r="A2479" s="49" t="n">
        <v>87</v>
      </c>
      <c r="B2479" s="49" t="s">
        <v>202</v>
      </c>
      <c r="C2479" s="49" t="n">
        <v>2010</v>
      </c>
      <c r="D2479" s="54" t="n">
        <v>180</v>
      </c>
      <c r="E2479" s="55" t="n">
        <v>48</v>
      </c>
    </row>
    <row r="2480" customFormat="false" ht="15" hidden="false" customHeight="false" outlineLevel="0" collapsed="false">
      <c r="A2480" s="49" t="n">
        <v>87</v>
      </c>
      <c r="B2480" s="49" t="s">
        <v>202</v>
      </c>
      <c r="C2480" s="49" t="n">
        <v>2011</v>
      </c>
      <c r="D2480" s="54" t="n">
        <v>99.6</v>
      </c>
      <c r="E2480" s="55" t="n">
        <v>24</v>
      </c>
    </row>
    <row r="2481" customFormat="false" ht="15" hidden="false" customHeight="false" outlineLevel="0" collapsed="false">
      <c r="A2481" s="49" t="n">
        <v>87</v>
      </c>
      <c r="B2481" s="49" t="s">
        <v>222</v>
      </c>
      <c r="C2481" s="49" t="n">
        <v>2010</v>
      </c>
      <c r="D2481" s="54" t="n">
        <v>202.5</v>
      </c>
      <c r="E2481" s="55" t="n">
        <v>54</v>
      </c>
    </row>
    <row r="2482" customFormat="false" ht="15" hidden="false" customHeight="false" outlineLevel="0" collapsed="false">
      <c r="A2482" s="49" t="n">
        <v>87</v>
      </c>
      <c r="B2482" s="49" t="s">
        <v>222</v>
      </c>
      <c r="C2482" s="49" t="n">
        <v>2011</v>
      </c>
      <c r="D2482" s="54" t="n">
        <v>41.5</v>
      </c>
      <c r="E2482" s="55" t="n">
        <v>10</v>
      </c>
    </row>
    <row r="2483" customFormat="false" ht="15" hidden="false" customHeight="false" outlineLevel="0" collapsed="false">
      <c r="A2483" s="49" t="n">
        <v>87</v>
      </c>
      <c r="B2483" s="49" t="s">
        <v>191</v>
      </c>
      <c r="C2483" s="49" t="n">
        <v>2010</v>
      </c>
      <c r="D2483" s="54" t="n">
        <v>90</v>
      </c>
      <c r="E2483" s="55" t="n">
        <v>24</v>
      </c>
    </row>
    <row r="2484" customFormat="false" ht="15" hidden="false" customHeight="false" outlineLevel="0" collapsed="false">
      <c r="A2484" s="49" t="n">
        <v>87</v>
      </c>
      <c r="B2484" s="49" t="s">
        <v>191</v>
      </c>
      <c r="C2484" s="49" t="n">
        <v>2011</v>
      </c>
      <c r="D2484" s="54" t="n">
        <v>22.5</v>
      </c>
      <c r="E2484" s="55" t="n">
        <v>6</v>
      </c>
    </row>
    <row r="2485" customFormat="false" ht="15" hidden="false" customHeight="false" outlineLevel="0" collapsed="false">
      <c r="A2485" s="49" t="n">
        <v>87</v>
      </c>
      <c r="B2485" s="49" t="s">
        <v>205</v>
      </c>
      <c r="C2485" s="49" t="n">
        <v>2009</v>
      </c>
      <c r="D2485" s="54" t="n">
        <v>90</v>
      </c>
      <c r="E2485" s="55" t="n">
        <v>24</v>
      </c>
    </row>
    <row r="2486" customFormat="false" ht="15" hidden="false" customHeight="false" outlineLevel="0" collapsed="false">
      <c r="A2486" s="49" t="n">
        <v>87</v>
      </c>
      <c r="B2486" s="49" t="s">
        <v>205</v>
      </c>
      <c r="C2486" s="49" t="n">
        <v>2010</v>
      </c>
      <c r="D2486" s="54" t="n">
        <v>1170</v>
      </c>
      <c r="E2486" s="55" t="n">
        <v>312</v>
      </c>
    </row>
    <row r="2487" customFormat="false" ht="15" hidden="false" customHeight="false" outlineLevel="0" collapsed="false">
      <c r="A2487" s="49" t="n">
        <v>87</v>
      </c>
      <c r="B2487" s="49" t="s">
        <v>205</v>
      </c>
      <c r="C2487" s="49" t="n">
        <v>2011</v>
      </c>
      <c r="D2487" s="54" t="n">
        <v>579.95</v>
      </c>
      <c r="E2487" s="55" t="n">
        <v>149</v>
      </c>
    </row>
    <row r="2488" customFormat="false" ht="15" hidden="false" customHeight="false" outlineLevel="0" collapsed="false">
      <c r="A2488" s="49" t="n">
        <v>87</v>
      </c>
      <c r="B2488" s="49" t="s">
        <v>206</v>
      </c>
      <c r="C2488" s="49" t="n">
        <v>2009</v>
      </c>
      <c r="D2488" s="54" t="n">
        <v>22.5</v>
      </c>
      <c r="E2488" s="55" t="n">
        <v>6</v>
      </c>
    </row>
    <row r="2489" customFormat="false" ht="15" hidden="false" customHeight="false" outlineLevel="0" collapsed="false">
      <c r="A2489" s="49" t="n">
        <v>87</v>
      </c>
      <c r="B2489" s="49" t="s">
        <v>206</v>
      </c>
      <c r="C2489" s="49" t="n">
        <v>2010</v>
      </c>
      <c r="D2489" s="54" t="n">
        <v>585</v>
      </c>
      <c r="E2489" s="55" t="n">
        <v>156</v>
      </c>
    </row>
    <row r="2490" customFormat="false" ht="15" hidden="false" customHeight="false" outlineLevel="0" collapsed="false">
      <c r="A2490" s="49" t="n">
        <v>87</v>
      </c>
      <c r="B2490" s="49" t="s">
        <v>206</v>
      </c>
      <c r="C2490" s="49" t="n">
        <v>2011</v>
      </c>
      <c r="D2490" s="54" t="n">
        <v>328.3</v>
      </c>
      <c r="E2490" s="55" t="n">
        <v>82</v>
      </c>
    </row>
    <row r="2491" customFormat="false" ht="15" hidden="false" customHeight="false" outlineLevel="0" collapsed="false">
      <c r="A2491" s="49" t="n">
        <v>87</v>
      </c>
      <c r="B2491" s="49" t="s">
        <v>234</v>
      </c>
      <c r="C2491" s="49" t="n">
        <v>2010</v>
      </c>
      <c r="D2491" s="54" t="n">
        <v>244.08</v>
      </c>
      <c r="E2491" s="55" t="n">
        <v>72</v>
      </c>
    </row>
    <row r="2492" customFormat="false" ht="15" hidden="false" customHeight="false" outlineLevel="0" collapsed="false">
      <c r="A2492" s="49" t="n">
        <v>87</v>
      </c>
      <c r="B2492" s="49" t="s">
        <v>234</v>
      </c>
      <c r="C2492" s="49" t="n">
        <v>2011</v>
      </c>
      <c r="D2492" s="54" t="n">
        <v>455.2</v>
      </c>
      <c r="E2492" s="55" t="n">
        <v>112</v>
      </c>
    </row>
    <row r="2493" customFormat="false" ht="15" hidden="false" customHeight="false" outlineLevel="0" collapsed="false">
      <c r="A2493" s="49" t="n">
        <v>87</v>
      </c>
      <c r="B2493" s="49" t="s">
        <v>190</v>
      </c>
      <c r="C2493" s="49" t="n">
        <v>2010</v>
      </c>
      <c r="D2493" s="54" t="n">
        <v>22.5</v>
      </c>
      <c r="E2493" s="55" t="n">
        <v>6</v>
      </c>
    </row>
    <row r="2494" customFormat="false" ht="15" hidden="false" customHeight="false" outlineLevel="0" collapsed="false">
      <c r="A2494" s="49" t="n">
        <v>87</v>
      </c>
      <c r="B2494" s="49" t="s">
        <v>192</v>
      </c>
      <c r="C2494" s="49" t="n">
        <v>2010</v>
      </c>
      <c r="D2494" s="54" t="n">
        <v>45</v>
      </c>
      <c r="E2494" s="55" t="n">
        <v>12</v>
      </c>
    </row>
    <row r="2495" customFormat="false" ht="15" hidden="false" customHeight="false" outlineLevel="0" collapsed="false">
      <c r="A2495" s="49" t="n">
        <v>87</v>
      </c>
      <c r="B2495" s="49" t="s">
        <v>218</v>
      </c>
      <c r="C2495" s="49" t="n">
        <v>2010</v>
      </c>
      <c r="D2495" s="54" t="n">
        <v>2271.06</v>
      </c>
      <c r="E2495" s="55" t="n">
        <v>654</v>
      </c>
    </row>
    <row r="2496" customFormat="false" ht="15" hidden="false" customHeight="false" outlineLevel="0" collapsed="false">
      <c r="A2496" s="49" t="n">
        <v>87</v>
      </c>
      <c r="B2496" s="49" t="s">
        <v>218</v>
      </c>
      <c r="C2496" s="49" t="n">
        <v>2011</v>
      </c>
      <c r="D2496" s="54" t="n">
        <v>784.08</v>
      </c>
      <c r="E2496" s="55" t="n">
        <v>216</v>
      </c>
    </row>
    <row r="2497" customFormat="false" ht="15" hidden="false" customHeight="false" outlineLevel="0" collapsed="false">
      <c r="A2497" s="49" t="n">
        <v>87</v>
      </c>
      <c r="B2497" s="49" t="s">
        <v>193</v>
      </c>
      <c r="C2497" s="49" t="n">
        <v>2011</v>
      </c>
      <c r="D2497" s="54" t="n">
        <v>270</v>
      </c>
      <c r="E2497" s="55" t="n">
        <v>72</v>
      </c>
    </row>
    <row r="2498" customFormat="false" ht="15" hidden="false" customHeight="false" outlineLevel="0" collapsed="false">
      <c r="A2498" s="49" t="n">
        <v>87</v>
      </c>
      <c r="B2498" s="49" t="s">
        <v>197</v>
      </c>
      <c r="C2498" s="49" t="n">
        <v>2010</v>
      </c>
      <c r="D2498" s="54" t="n">
        <v>3.75</v>
      </c>
      <c r="E2498" s="55" t="n">
        <v>1</v>
      </c>
    </row>
    <row r="2499" customFormat="false" ht="15" hidden="false" customHeight="false" outlineLevel="0" collapsed="false">
      <c r="A2499" s="49" t="n">
        <v>87</v>
      </c>
      <c r="B2499" s="49" t="s">
        <v>204</v>
      </c>
      <c r="C2499" s="49" t="n">
        <v>2010</v>
      </c>
      <c r="D2499" s="54" t="n">
        <v>37.5</v>
      </c>
      <c r="E2499" s="55" t="n">
        <v>10</v>
      </c>
    </row>
    <row r="2500" customFormat="false" ht="15" hidden="false" customHeight="false" outlineLevel="0" collapsed="false">
      <c r="A2500" s="49" t="n">
        <v>87</v>
      </c>
      <c r="B2500" s="49" t="s">
        <v>215</v>
      </c>
      <c r="C2500" s="49" t="n">
        <v>2011</v>
      </c>
      <c r="D2500" s="54" t="n">
        <v>66.4</v>
      </c>
      <c r="E2500" s="55" t="n">
        <v>16</v>
      </c>
    </row>
    <row r="2501" customFormat="false" ht="15" hidden="false" customHeight="false" outlineLevel="0" collapsed="false">
      <c r="A2501" s="49" t="n">
        <v>87</v>
      </c>
      <c r="B2501" s="49" t="s">
        <v>196</v>
      </c>
      <c r="C2501" s="49" t="n">
        <v>2009</v>
      </c>
      <c r="D2501" s="54" t="n">
        <v>488.16</v>
      </c>
      <c r="E2501" s="55" t="n">
        <v>144</v>
      </c>
    </row>
    <row r="2502" customFormat="false" ht="15" hidden="false" customHeight="false" outlineLevel="0" collapsed="false">
      <c r="A2502" s="49" t="n">
        <v>87</v>
      </c>
      <c r="B2502" s="49" t="s">
        <v>196</v>
      </c>
      <c r="C2502" s="49" t="n">
        <v>2010</v>
      </c>
      <c r="D2502" s="54" t="n">
        <v>244.08</v>
      </c>
      <c r="E2502" s="55" t="n">
        <v>72</v>
      </c>
    </row>
    <row r="2503" customFormat="false" ht="15" hidden="false" customHeight="false" outlineLevel="0" collapsed="false">
      <c r="A2503" s="49" t="n">
        <v>87</v>
      </c>
      <c r="B2503" s="49" t="s">
        <v>196</v>
      </c>
      <c r="C2503" s="49" t="n">
        <v>2011</v>
      </c>
      <c r="D2503" s="54" t="n">
        <v>1044.76</v>
      </c>
      <c r="E2503" s="55" t="n">
        <v>292</v>
      </c>
    </row>
    <row r="2504" customFormat="false" ht="15" hidden="false" customHeight="false" outlineLevel="0" collapsed="false">
      <c r="A2504" s="49" t="n">
        <v>87</v>
      </c>
      <c r="B2504" s="49" t="s">
        <v>210</v>
      </c>
      <c r="C2504" s="49" t="n">
        <v>2010</v>
      </c>
      <c r="D2504" s="54" t="n">
        <v>67.5</v>
      </c>
      <c r="E2504" s="55" t="n">
        <v>18</v>
      </c>
    </row>
    <row r="2505" customFormat="false" ht="15" hidden="false" customHeight="false" outlineLevel="0" collapsed="false">
      <c r="A2505" s="49" t="n">
        <v>87</v>
      </c>
      <c r="B2505" s="49" t="s">
        <v>198</v>
      </c>
      <c r="C2505" s="49" t="n">
        <v>2009</v>
      </c>
      <c r="D2505" s="54" t="n">
        <v>90</v>
      </c>
      <c r="E2505" s="55" t="n">
        <v>24</v>
      </c>
    </row>
    <row r="2506" customFormat="false" ht="15" hidden="false" customHeight="false" outlineLevel="0" collapsed="false">
      <c r="A2506" s="49" t="n">
        <v>87</v>
      </c>
      <c r="B2506" s="49" t="s">
        <v>198</v>
      </c>
      <c r="C2506" s="49" t="n">
        <v>2010</v>
      </c>
      <c r="D2506" s="54" t="n">
        <v>90</v>
      </c>
      <c r="E2506" s="55" t="n">
        <v>24</v>
      </c>
    </row>
    <row r="2507" customFormat="false" ht="15" hidden="false" customHeight="false" outlineLevel="0" collapsed="false">
      <c r="A2507" s="49" t="n">
        <v>87</v>
      </c>
      <c r="B2507" s="49" t="s">
        <v>198</v>
      </c>
      <c r="C2507" s="49" t="n">
        <v>2011</v>
      </c>
      <c r="D2507" s="54" t="n">
        <v>163.6</v>
      </c>
      <c r="E2507" s="55" t="n">
        <v>40</v>
      </c>
    </row>
    <row r="2508" customFormat="false" ht="15" hidden="false" customHeight="false" outlineLevel="0" collapsed="false">
      <c r="A2508" s="49" t="n">
        <v>87</v>
      </c>
      <c r="B2508" s="49" t="s">
        <v>207</v>
      </c>
      <c r="C2508" s="49" t="n">
        <v>2011</v>
      </c>
      <c r="D2508" s="54" t="n">
        <v>33.2</v>
      </c>
      <c r="E2508" s="55" t="n">
        <v>8</v>
      </c>
    </row>
    <row r="2509" customFormat="false" ht="15" hidden="false" customHeight="false" outlineLevel="0" collapsed="false">
      <c r="A2509" s="49" t="n">
        <v>87</v>
      </c>
      <c r="B2509" s="49" t="s">
        <v>214</v>
      </c>
      <c r="C2509" s="49" t="n">
        <v>2010</v>
      </c>
      <c r="D2509" s="54" t="n">
        <v>22.5</v>
      </c>
      <c r="E2509" s="55" t="n">
        <v>6</v>
      </c>
    </row>
    <row r="2510" customFormat="false" ht="15" hidden="false" customHeight="false" outlineLevel="0" collapsed="false">
      <c r="A2510" s="49" t="n">
        <v>87</v>
      </c>
      <c r="B2510" s="49" t="s">
        <v>189</v>
      </c>
      <c r="C2510" s="49" t="n">
        <v>2009</v>
      </c>
      <c r="D2510" s="54" t="n">
        <v>1264.97</v>
      </c>
      <c r="E2510" s="55" t="n">
        <v>349</v>
      </c>
    </row>
    <row r="2511" customFormat="false" ht="15" hidden="false" customHeight="false" outlineLevel="0" collapsed="false">
      <c r="A2511" s="49" t="n">
        <v>87</v>
      </c>
      <c r="B2511" s="49" t="s">
        <v>189</v>
      </c>
      <c r="C2511" s="49" t="n">
        <v>2010</v>
      </c>
      <c r="D2511" s="54" t="n">
        <v>11199.9</v>
      </c>
      <c r="E2511" s="55" t="n">
        <v>3013</v>
      </c>
    </row>
    <row r="2512" customFormat="false" ht="15" hidden="false" customHeight="false" outlineLevel="0" collapsed="false">
      <c r="A2512" s="49" t="n">
        <v>87</v>
      </c>
      <c r="B2512" s="49" t="s">
        <v>189</v>
      </c>
      <c r="C2512" s="49" t="n">
        <v>2011</v>
      </c>
      <c r="D2512" s="54" t="n">
        <v>10331.77</v>
      </c>
      <c r="E2512" s="55" t="n">
        <v>2702</v>
      </c>
    </row>
    <row r="2513" customFormat="false" ht="15" hidden="false" customHeight="false" outlineLevel="0" collapsed="false">
      <c r="A2513" s="49" t="n">
        <v>88</v>
      </c>
      <c r="B2513" s="49" t="s">
        <v>203</v>
      </c>
      <c r="C2513" s="49" t="n">
        <v>2010</v>
      </c>
      <c r="D2513" s="54" t="n">
        <v>337.85</v>
      </c>
      <c r="E2513" s="55" t="n">
        <v>229</v>
      </c>
    </row>
    <row r="2514" customFormat="false" ht="15" hidden="false" customHeight="false" outlineLevel="0" collapsed="false">
      <c r="A2514" s="49" t="n">
        <v>88</v>
      </c>
      <c r="B2514" s="49" t="s">
        <v>203</v>
      </c>
      <c r="C2514" s="49" t="n">
        <v>2011</v>
      </c>
      <c r="D2514" s="54" t="n">
        <v>662.5</v>
      </c>
      <c r="E2514" s="55" t="n">
        <v>450</v>
      </c>
    </row>
    <row r="2515" customFormat="false" ht="15" hidden="false" customHeight="false" outlineLevel="0" collapsed="false">
      <c r="A2515" s="49" t="n">
        <v>88</v>
      </c>
      <c r="B2515" s="49" t="s">
        <v>199</v>
      </c>
      <c r="C2515" s="49" t="n">
        <v>2010</v>
      </c>
      <c r="D2515" s="54" t="n">
        <v>16.5</v>
      </c>
      <c r="E2515" s="55" t="n">
        <v>10</v>
      </c>
    </row>
    <row r="2516" customFormat="false" ht="15" hidden="false" customHeight="false" outlineLevel="0" collapsed="false">
      <c r="A2516" s="49" t="n">
        <v>88</v>
      </c>
      <c r="B2516" s="49" t="s">
        <v>201</v>
      </c>
      <c r="C2516" s="49" t="n">
        <v>2010</v>
      </c>
      <c r="D2516" s="54" t="n">
        <v>132</v>
      </c>
      <c r="E2516" s="55" t="n">
        <v>80</v>
      </c>
    </row>
    <row r="2517" customFormat="false" ht="15" hidden="false" customHeight="false" outlineLevel="0" collapsed="false">
      <c r="A2517" s="49" t="n">
        <v>88</v>
      </c>
      <c r="B2517" s="49" t="s">
        <v>201</v>
      </c>
      <c r="C2517" s="49" t="n">
        <v>2011</v>
      </c>
      <c r="D2517" s="54" t="n">
        <v>198</v>
      </c>
      <c r="E2517" s="55" t="n">
        <v>120</v>
      </c>
    </row>
    <row r="2518" customFormat="false" ht="15" hidden="false" customHeight="false" outlineLevel="0" collapsed="false">
      <c r="A2518" s="49" t="n">
        <v>88</v>
      </c>
      <c r="B2518" s="49" t="s">
        <v>233</v>
      </c>
      <c r="C2518" s="49" t="n">
        <v>2010</v>
      </c>
      <c r="D2518" s="54" t="n">
        <v>16.5</v>
      </c>
      <c r="E2518" s="55" t="n">
        <v>10</v>
      </c>
    </row>
    <row r="2519" customFormat="false" ht="15" hidden="false" customHeight="false" outlineLevel="0" collapsed="false">
      <c r="A2519" s="49" t="n">
        <v>88</v>
      </c>
      <c r="B2519" s="49" t="s">
        <v>216</v>
      </c>
      <c r="C2519" s="49" t="n">
        <v>2011</v>
      </c>
      <c r="D2519" s="54" t="n">
        <v>16.5</v>
      </c>
      <c r="E2519" s="55" t="n">
        <v>10</v>
      </c>
    </row>
    <row r="2520" customFormat="false" ht="15" hidden="false" customHeight="false" outlineLevel="0" collapsed="false">
      <c r="A2520" s="49" t="n">
        <v>88</v>
      </c>
      <c r="B2520" s="49" t="s">
        <v>226</v>
      </c>
      <c r="C2520" s="49" t="n">
        <v>2011</v>
      </c>
      <c r="D2520" s="54" t="n">
        <v>49.5</v>
      </c>
      <c r="E2520" s="55" t="n">
        <v>30</v>
      </c>
    </row>
    <row r="2521" customFormat="false" ht="15" hidden="false" customHeight="false" outlineLevel="0" collapsed="false">
      <c r="A2521" s="49" t="n">
        <v>88</v>
      </c>
      <c r="B2521" s="49" t="s">
        <v>223</v>
      </c>
      <c r="C2521" s="49" t="n">
        <v>2010</v>
      </c>
      <c r="D2521" s="54" t="n">
        <v>49.5</v>
      </c>
      <c r="E2521" s="55" t="n">
        <v>30</v>
      </c>
    </row>
    <row r="2522" customFormat="false" ht="15" hidden="false" customHeight="false" outlineLevel="0" collapsed="false">
      <c r="A2522" s="49" t="n">
        <v>88</v>
      </c>
      <c r="B2522" s="49" t="s">
        <v>223</v>
      </c>
      <c r="C2522" s="49" t="n">
        <v>2011</v>
      </c>
      <c r="D2522" s="54" t="n">
        <v>49.5</v>
      </c>
      <c r="E2522" s="55" t="n">
        <v>30</v>
      </c>
    </row>
    <row r="2523" customFormat="false" ht="15" hidden="false" customHeight="false" outlineLevel="0" collapsed="false">
      <c r="A2523" s="49" t="n">
        <v>88</v>
      </c>
      <c r="B2523" s="49" t="s">
        <v>200</v>
      </c>
      <c r="C2523" s="49" t="n">
        <v>2010</v>
      </c>
      <c r="D2523" s="54" t="n">
        <v>16.5</v>
      </c>
      <c r="E2523" s="55" t="n">
        <v>10</v>
      </c>
    </row>
    <row r="2524" customFormat="false" ht="15" hidden="false" customHeight="false" outlineLevel="0" collapsed="false">
      <c r="A2524" s="49" t="n">
        <v>88</v>
      </c>
      <c r="B2524" s="49" t="s">
        <v>202</v>
      </c>
      <c r="C2524" s="49" t="n">
        <v>2010</v>
      </c>
      <c r="D2524" s="54" t="n">
        <v>33</v>
      </c>
      <c r="E2524" s="55" t="n">
        <v>20</v>
      </c>
    </row>
    <row r="2525" customFormat="false" ht="15" hidden="false" customHeight="false" outlineLevel="0" collapsed="false">
      <c r="A2525" s="49" t="n">
        <v>88</v>
      </c>
      <c r="B2525" s="49" t="s">
        <v>222</v>
      </c>
      <c r="C2525" s="49" t="n">
        <v>2010</v>
      </c>
      <c r="D2525" s="54" t="n">
        <v>247.5</v>
      </c>
      <c r="E2525" s="55" t="n">
        <v>150</v>
      </c>
    </row>
    <row r="2526" customFormat="false" ht="15" hidden="false" customHeight="false" outlineLevel="0" collapsed="false">
      <c r="A2526" s="49" t="n">
        <v>88</v>
      </c>
      <c r="B2526" s="49" t="s">
        <v>222</v>
      </c>
      <c r="C2526" s="49" t="n">
        <v>2011</v>
      </c>
      <c r="D2526" s="54" t="n">
        <v>132</v>
      </c>
      <c r="E2526" s="55" t="n">
        <v>80</v>
      </c>
    </row>
    <row r="2527" customFormat="false" ht="15" hidden="false" customHeight="false" outlineLevel="0" collapsed="false">
      <c r="A2527" s="49" t="n">
        <v>88</v>
      </c>
      <c r="B2527" s="49" t="s">
        <v>205</v>
      </c>
      <c r="C2527" s="49" t="n">
        <v>2010</v>
      </c>
      <c r="D2527" s="54" t="n">
        <v>346.5</v>
      </c>
      <c r="E2527" s="55" t="n">
        <v>210</v>
      </c>
    </row>
    <row r="2528" customFormat="false" ht="15" hidden="false" customHeight="false" outlineLevel="0" collapsed="false">
      <c r="A2528" s="49" t="n">
        <v>88</v>
      </c>
      <c r="B2528" s="49" t="s">
        <v>205</v>
      </c>
      <c r="C2528" s="49" t="n">
        <v>2011</v>
      </c>
      <c r="D2528" s="54" t="n">
        <v>1029.6</v>
      </c>
      <c r="E2528" s="55" t="n">
        <v>624</v>
      </c>
    </row>
    <row r="2529" customFormat="false" ht="15" hidden="false" customHeight="false" outlineLevel="0" collapsed="false">
      <c r="A2529" s="49" t="n">
        <v>88</v>
      </c>
      <c r="B2529" s="49" t="s">
        <v>206</v>
      </c>
      <c r="C2529" s="49" t="n">
        <v>2010</v>
      </c>
      <c r="D2529" s="54" t="n">
        <v>412.5</v>
      </c>
      <c r="E2529" s="55" t="n">
        <v>250</v>
      </c>
    </row>
    <row r="2530" customFormat="false" ht="15" hidden="false" customHeight="false" outlineLevel="0" collapsed="false">
      <c r="A2530" s="49" t="n">
        <v>88</v>
      </c>
      <c r="B2530" s="49" t="s">
        <v>206</v>
      </c>
      <c r="C2530" s="49" t="n">
        <v>2011</v>
      </c>
      <c r="D2530" s="54" t="n">
        <v>313.5</v>
      </c>
      <c r="E2530" s="55" t="n">
        <v>190</v>
      </c>
    </row>
    <row r="2531" customFormat="false" ht="15" hidden="false" customHeight="false" outlineLevel="0" collapsed="false">
      <c r="A2531" s="49" t="n">
        <v>88</v>
      </c>
      <c r="B2531" s="49" t="s">
        <v>209</v>
      </c>
      <c r="C2531" s="49" t="n">
        <v>2011</v>
      </c>
      <c r="D2531" s="54" t="n">
        <v>16.5</v>
      </c>
      <c r="E2531" s="55" t="n">
        <v>10</v>
      </c>
    </row>
    <row r="2532" customFormat="false" ht="15" hidden="false" customHeight="false" outlineLevel="0" collapsed="false">
      <c r="A2532" s="49" t="n">
        <v>88</v>
      </c>
      <c r="B2532" s="49" t="s">
        <v>234</v>
      </c>
      <c r="C2532" s="49" t="n">
        <v>2010</v>
      </c>
      <c r="D2532" s="54" t="n">
        <v>49.5</v>
      </c>
      <c r="E2532" s="55" t="n">
        <v>30</v>
      </c>
    </row>
    <row r="2533" customFormat="false" ht="15" hidden="false" customHeight="false" outlineLevel="0" collapsed="false">
      <c r="A2533" s="49" t="n">
        <v>88</v>
      </c>
      <c r="B2533" s="49" t="s">
        <v>234</v>
      </c>
      <c r="C2533" s="49" t="n">
        <v>2011</v>
      </c>
      <c r="D2533" s="54" t="n">
        <v>115.5</v>
      </c>
      <c r="E2533" s="55" t="n">
        <v>70</v>
      </c>
    </row>
    <row r="2534" customFormat="false" ht="15" hidden="false" customHeight="false" outlineLevel="0" collapsed="false">
      <c r="A2534" s="49" t="n">
        <v>88</v>
      </c>
      <c r="B2534" s="49" t="s">
        <v>211</v>
      </c>
      <c r="C2534" s="49" t="n">
        <v>2011</v>
      </c>
      <c r="D2534" s="54" t="n">
        <v>4.95</v>
      </c>
      <c r="E2534" s="55" t="n">
        <v>3</v>
      </c>
    </row>
    <row r="2535" customFormat="false" ht="15" hidden="false" customHeight="false" outlineLevel="0" collapsed="false">
      <c r="A2535" s="49" t="n">
        <v>88</v>
      </c>
      <c r="B2535" s="49" t="s">
        <v>192</v>
      </c>
      <c r="C2535" s="49" t="n">
        <v>2010</v>
      </c>
      <c r="D2535" s="54" t="n">
        <v>33</v>
      </c>
      <c r="E2535" s="55" t="n">
        <v>20</v>
      </c>
    </row>
    <row r="2536" customFormat="false" ht="15" hidden="false" customHeight="false" outlineLevel="0" collapsed="false">
      <c r="A2536" s="49" t="n">
        <v>88</v>
      </c>
      <c r="B2536" s="49" t="s">
        <v>192</v>
      </c>
      <c r="C2536" s="49" t="n">
        <v>2011</v>
      </c>
      <c r="D2536" s="54" t="n">
        <v>16.5</v>
      </c>
      <c r="E2536" s="55" t="n">
        <v>10</v>
      </c>
    </row>
    <row r="2537" customFormat="false" ht="15" hidden="false" customHeight="false" outlineLevel="0" collapsed="false">
      <c r="A2537" s="49" t="n">
        <v>88</v>
      </c>
      <c r="B2537" s="49" t="s">
        <v>218</v>
      </c>
      <c r="C2537" s="49" t="n">
        <v>2010</v>
      </c>
      <c r="D2537" s="54" t="n">
        <v>1099.15</v>
      </c>
      <c r="E2537" s="55" t="n">
        <v>751</v>
      </c>
    </row>
    <row r="2538" customFormat="false" ht="15" hidden="false" customHeight="false" outlineLevel="0" collapsed="false">
      <c r="A2538" s="49" t="n">
        <v>88</v>
      </c>
      <c r="B2538" s="49" t="s">
        <v>218</v>
      </c>
      <c r="C2538" s="49" t="n">
        <v>2011</v>
      </c>
      <c r="D2538" s="54" t="n">
        <v>1499.5</v>
      </c>
      <c r="E2538" s="55" t="n">
        <v>1030</v>
      </c>
    </row>
    <row r="2539" customFormat="false" ht="15" hidden="false" customHeight="false" outlineLevel="0" collapsed="false">
      <c r="A2539" s="49" t="n">
        <v>88</v>
      </c>
      <c r="B2539" s="49" t="s">
        <v>193</v>
      </c>
      <c r="C2539" s="49" t="n">
        <v>2010</v>
      </c>
      <c r="D2539" s="54" t="n">
        <v>49.5</v>
      </c>
      <c r="E2539" s="55" t="n">
        <v>30</v>
      </c>
    </row>
    <row r="2540" customFormat="false" ht="15" hidden="false" customHeight="false" outlineLevel="0" collapsed="false">
      <c r="A2540" s="49" t="n">
        <v>88</v>
      </c>
      <c r="B2540" s="49" t="s">
        <v>197</v>
      </c>
      <c r="C2540" s="49" t="n">
        <v>2010</v>
      </c>
      <c r="D2540" s="54" t="n">
        <v>99</v>
      </c>
      <c r="E2540" s="55" t="n">
        <v>60</v>
      </c>
    </row>
    <row r="2541" customFormat="false" ht="15" hidden="false" customHeight="false" outlineLevel="0" collapsed="false">
      <c r="A2541" s="49" t="n">
        <v>88</v>
      </c>
      <c r="B2541" s="49" t="s">
        <v>197</v>
      </c>
      <c r="C2541" s="49" t="n">
        <v>2011</v>
      </c>
      <c r="D2541" s="54" t="n">
        <v>135.3</v>
      </c>
      <c r="E2541" s="55" t="n">
        <v>82</v>
      </c>
    </row>
    <row r="2542" customFormat="false" ht="15" hidden="false" customHeight="false" outlineLevel="0" collapsed="false">
      <c r="A2542" s="49" t="n">
        <v>88</v>
      </c>
      <c r="B2542" s="49" t="s">
        <v>196</v>
      </c>
      <c r="C2542" s="49" t="n">
        <v>2010</v>
      </c>
      <c r="D2542" s="54" t="n">
        <v>9.9</v>
      </c>
      <c r="E2542" s="55" t="n">
        <v>6</v>
      </c>
    </row>
    <row r="2543" customFormat="false" ht="15" hidden="false" customHeight="false" outlineLevel="0" collapsed="false">
      <c r="A2543" s="49" t="n">
        <v>88</v>
      </c>
      <c r="B2543" s="49" t="s">
        <v>196</v>
      </c>
      <c r="C2543" s="49" t="n">
        <v>2011</v>
      </c>
      <c r="D2543" s="54" t="n">
        <v>14.85</v>
      </c>
      <c r="E2543" s="55" t="n">
        <v>9</v>
      </c>
    </row>
    <row r="2544" customFormat="false" ht="15" hidden="false" customHeight="false" outlineLevel="0" collapsed="false">
      <c r="A2544" s="49" t="n">
        <v>88</v>
      </c>
      <c r="B2544" s="49" t="s">
        <v>198</v>
      </c>
      <c r="C2544" s="49" t="n">
        <v>2010</v>
      </c>
      <c r="D2544" s="54" t="n">
        <v>49.5</v>
      </c>
      <c r="E2544" s="55" t="n">
        <v>30</v>
      </c>
    </row>
    <row r="2545" customFormat="false" ht="15" hidden="false" customHeight="false" outlineLevel="0" collapsed="false">
      <c r="A2545" s="49" t="n">
        <v>88</v>
      </c>
      <c r="B2545" s="49" t="s">
        <v>198</v>
      </c>
      <c r="C2545" s="49" t="n">
        <v>2011</v>
      </c>
      <c r="D2545" s="54" t="n">
        <v>82.5</v>
      </c>
      <c r="E2545" s="55" t="n">
        <v>50</v>
      </c>
    </row>
    <row r="2546" customFormat="false" ht="15" hidden="false" customHeight="false" outlineLevel="0" collapsed="false">
      <c r="A2546" s="49" t="n">
        <v>88</v>
      </c>
      <c r="B2546" s="49" t="s">
        <v>214</v>
      </c>
      <c r="C2546" s="49" t="n">
        <v>2010</v>
      </c>
      <c r="D2546" s="54" t="n">
        <v>16.5</v>
      </c>
      <c r="E2546" s="55" t="n">
        <v>10</v>
      </c>
    </row>
    <row r="2547" customFormat="false" ht="15" hidden="false" customHeight="false" outlineLevel="0" collapsed="false">
      <c r="A2547" s="49" t="n">
        <v>88</v>
      </c>
      <c r="B2547" s="49" t="s">
        <v>189</v>
      </c>
      <c r="C2547" s="49" t="n">
        <v>2010</v>
      </c>
      <c r="D2547" s="54" t="n">
        <v>13633.64</v>
      </c>
      <c r="E2547" s="55" t="n">
        <v>8251</v>
      </c>
    </row>
    <row r="2548" customFormat="false" ht="15" hidden="false" customHeight="false" outlineLevel="0" collapsed="false">
      <c r="A2548" s="49" t="n">
        <v>88</v>
      </c>
      <c r="B2548" s="49" t="s">
        <v>189</v>
      </c>
      <c r="C2548" s="49" t="n">
        <v>2011</v>
      </c>
      <c r="D2548" s="54" t="n">
        <v>12683.48</v>
      </c>
      <c r="E2548" s="55" t="n">
        <v>7000</v>
      </c>
    </row>
    <row r="2549" customFormat="false" ht="15" hidden="false" customHeight="false" outlineLevel="0" collapsed="false">
      <c r="A2549" s="49" t="n">
        <v>88</v>
      </c>
      <c r="B2549" s="49" t="s">
        <v>194</v>
      </c>
      <c r="C2549" s="49" t="n">
        <v>2011</v>
      </c>
      <c r="D2549" s="54" t="n">
        <v>16.5</v>
      </c>
      <c r="E2549" s="55" t="n">
        <v>10</v>
      </c>
    </row>
    <row r="2550" customFormat="false" ht="15" hidden="false" customHeight="false" outlineLevel="0" collapsed="false">
      <c r="A2550" s="49" t="n">
        <v>89</v>
      </c>
      <c r="B2550" s="49" t="s">
        <v>203</v>
      </c>
      <c r="C2550" s="49" t="n">
        <v>2010</v>
      </c>
      <c r="D2550" s="54" t="n">
        <v>66</v>
      </c>
      <c r="E2550" s="55" t="n">
        <v>40</v>
      </c>
    </row>
    <row r="2551" customFormat="false" ht="15" hidden="false" customHeight="false" outlineLevel="0" collapsed="false">
      <c r="A2551" s="49" t="n">
        <v>89</v>
      </c>
      <c r="B2551" s="49" t="s">
        <v>203</v>
      </c>
      <c r="C2551" s="49" t="n">
        <v>2011</v>
      </c>
      <c r="D2551" s="54" t="n">
        <v>244</v>
      </c>
      <c r="E2551" s="55" t="n">
        <v>160</v>
      </c>
    </row>
    <row r="2552" customFormat="false" ht="15" hidden="false" customHeight="false" outlineLevel="0" collapsed="false">
      <c r="A2552" s="49" t="n">
        <v>89</v>
      </c>
      <c r="B2552" s="49" t="s">
        <v>199</v>
      </c>
      <c r="C2552" s="49" t="n">
        <v>2010</v>
      </c>
      <c r="D2552" s="54" t="n">
        <v>33</v>
      </c>
      <c r="E2552" s="55" t="n">
        <v>20</v>
      </c>
    </row>
    <row r="2553" customFormat="false" ht="15" hidden="false" customHeight="false" outlineLevel="0" collapsed="false">
      <c r="A2553" s="49" t="n">
        <v>89</v>
      </c>
      <c r="B2553" s="49" t="s">
        <v>201</v>
      </c>
      <c r="C2553" s="49" t="n">
        <v>2010</v>
      </c>
      <c r="D2553" s="54" t="n">
        <v>49.5</v>
      </c>
      <c r="E2553" s="55" t="n">
        <v>30</v>
      </c>
    </row>
    <row r="2554" customFormat="false" ht="15" hidden="false" customHeight="false" outlineLevel="0" collapsed="false">
      <c r="A2554" s="49" t="n">
        <v>89</v>
      </c>
      <c r="B2554" s="49" t="s">
        <v>201</v>
      </c>
      <c r="C2554" s="49" t="n">
        <v>2011</v>
      </c>
      <c r="D2554" s="54" t="n">
        <v>49.5</v>
      </c>
      <c r="E2554" s="55" t="n">
        <v>30</v>
      </c>
    </row>
    <row r="2555" customFormat="false" ht="15" hidden="false" customHeight="false" outlineLevel="0" collapsed="false">
      <c r="A2555" s="49" t="n">
        <v>89</v>
      </c>
      <c r="B2555" s="49" t="s">
        <v>233</v>
      </c>
      <c r="C2555" s="49" t="n">
        <v>2010</v>
      </c>
      <c r="D2555" s="54" t="n">
        <v>16.5</v>
      </c>
      <c r="E2555" s="55" t="n">
        <v>10</v>
      </c>
    </row>
    <row r="2556" customFormat="false" ht="15" hidden="false" customHeight="false" outlineLevel="0" collapsed="false">
      <c r="A2556" s="49" t="n">
        <v>89</v>
      </c>
      <c r="B2556" s="49" t="s">
        <v>223</v>
      </c>
      <c r="C2556" s="49" t="n">
        <v>2010</v>
      </c>
      <c r="D2556" s="54" t="n">
        <v>66</v>
      </c>
      <c r="E2556" s="55" t="n">
        <v>40</v>
      </c>
    </row>
    <row r="2557" customFormat="false" ht="15" hidden="false" customHeight="false" outlineLevel="0" collapsed="false">
      <c r="A2557" s="49" t="n">
        <v>89</v>
      </c>
      <c r="B2557" s="49" t="s">
        <v>223</v>
      </c>
      <c r="C2557" s="49" t="n">
        <v>2011</v>
      </c>
      <c r="D2557" s="54" t="n">
        <v>82.5</v>
      </c>
      <c r="E2557" s="55" t="n">
        <v>50</v>
      </c>
    </row>
    <row r="2558" customFormat="false" ht="15" hidden="false" customHeight="false" outlineLevel="0" collapsed="false">
      <c r="A2558" s="49" t="n">
        <v>89</v>
      </c>
      <c r="B2558" s="49" t="s">
        <v>200</v>
      </c>
      <c r="C2558" s="49" t="n">
        <v>2010</v>
      </c>
      <c r="D2558" s="54" t="n">
        <v>16.5</v>
      </c>
      <c r="E2558" s="55" t="n">
        <v>10</v>
      </c>
    </row>
    <row r="2559" customFormat="false" ht="15" hidden="false" customHeight="false" outlineLevel="0" collapsed="false">
      <c r="A2559" s="49" t="n">
        <v>89</v>
      </c>
      <c r="B2559" s="49" t="s">
        <v>200</v>
      </c>
      <c r="C2559" s="49" t="n">
        <v>2011</v>
      </c>
      <c r="D2559" s="54" t="n">
        <v>1.65</v>
      </c>
      <c r="E2559" s="55" t="n">
        <v>1</v>
      </c>
    </row>
    <row r="2560" customFormat="false" ht="15" hidden="false" customHeight="false" outlineLevel="0" collapsed="false">
      <c r="A2560" s="49" t="n">
        <v>89</v>
      </c>
      <c r="B2560" s="49" t="s">
        <v>222</v>
      </c>
      <c r="C2560" s="49" t="n">
        <v>2010</v>
      </c>
      <c r="D2560" s="54" t="n">
        <v>188.1</v>
      </c>
      <c r="E2560" s="55" t="n">
        <v>114</v>
      </c>
    </row>
    <row r="2561" customFormat="false" ht="15" hidden="false" customHeight="false" outlineLevel="0" collapsed="false">
      <c r="A2561" s="49" t="n">
        <v>89</v>
      </c>
      <c r="B2561" s="49" t="s">
        <v>222</v>
      </c>
      <c r="C2561" s="49" t="n">
        <v>2011</v>
      </c>
      <c r="D2561" s="54" t="n">
        <v>359.5</v>
      </c>
      <c r="E2561" s="55" t="n">
        <v>230</v>
      </c>
    </row>
    <row r="2562" customFormat="false" ht="15" hidden="false" customHeight="false" outlineLevel="0" collapsed="false">
      <c r="A2562" s="49" t="n">
        <v>89</v>
      </c>
      <c r="B2562" s="49" t="s">
        <v>205</v>
      </c>
      <c r="C2562" s="49" t="n">
        <v>2010</v>
      </c>
      <c r="D2562" s="54" t="n">
        <v>313.5</v>
      </c>
      <c r="E2562" s="55" t="n">
        <v>190</v>
      </c>
    </row>
    <row r="2563" customFormat="false" ht="15" hidden="false" customHeight="false" outlineLevel="0" collapsed="false">
      <c r="A2563" s="49" t="n">
        <v>89</v>
      </c>
      <c r="B2563" s="49" t="s">
        <v>205</v>
      </c>
      <c r="C2563" s="49" t="n">
        <v>2011</v>
      </c>
      <c r="D2563" s="54" t="n">
        <v>265.65</v>
      </c>
      <c r="E2563" s="55" t="n">
        <v>161</v>
      </c>
    </row>
    <row r="2564" customFormat="false" ht="15" hidden="false" customHeight="false" outlineLevel="0" collapsed="false">
      <c r="A2564" s="49" t="n">
        <v>89</v>
      </c>
      <c r="B2564" s="49" t="s">
        <v>206</v>
      </c>
      <c r="C2564" s="49" t="n">
        <v>2010</v>
      </c>
      <c r="D2564" s="54" t="n">
        <v>231</v>
      </c>
      <c r="E2564" s="55" t="n">
        <v>140</v>
      </c>
    </row>
    <row r="2565" customFormat="false" ht="15" hidden="false" customHeight="false" outlineLevel="0" collapsed="false">
      <c r="A2565" s="49" t="n">
        <v>89</v>
      </c>
      <c r="B2565" s="49" t="s">
        <v>206</v>
      </c>
      <c r="C2565" s="49" t="n">
        <v>2011</v>
      </c>
      <c r="D2565" s="54" t="n">
        <v>186.45</v>
      </c>
      <c r="E2565" s="55" t="n">
        <v>113</v>
      </c>
    </row>
    <row r="2566" customFormat="false" ht="15" hidden="false" customHeight="false" outlineLevel="0" collapsed="false">
      <c r="A2566" s="49" t="n">
        <v>89</v>
      </c>
      <c r="B2566" s="49" t="s">
        <v>234</v>
      </c>
      <c r="C2566" s="49" t="n">
        <v>2010</v>
      </c>
      <c r="D2566" s="54" t="n">
        <v>49.5</v>
      </c>
      <c r="E2566" s="55" t="n">
        <v>30</v>
      </c>
    </row>
    <row r="2567" customFormat="false" ht="15" hidden="false" customHeight="false" outlineLevel="0" collapsed="false">
      <c r="A2567" s="49" t="n">
        <v>89</v>
      </c>
      <c r="B2567" s="49" t="s">
        <v>234</v>
      </c>
      <c r="C2567" s="49" t="n">
        <v>2011</v>
      </c>
      <c r="D2567" s="54" t="n">
        <v>16.5</v>
      </c>
      <c r="E2567" s="55" t="n">
        <v>10</v>
      </c>
    </row>
    <row r="2568" customFormat="false" ht="15" hidden="false" customHeight="false" outlineLevel="0" collapsed="false">
      <c r="A2568" s="49" t="n">
        <v>89</v>
      </c>
      <c r="B2568" s="49" t="s">
        <v>192</v>
      </c>
      <c r="C2568" s="49" t="n">
        <v>2011</v>
      </c>
      <c r="D2568" s="54" t="n">
        <v>16.5</v>
      </c>
      <c r="E2568" s="55" t="n">
        <v>10</v>
      </c>
    </row>
    <row r="2569" customFormat="false" ht="15" hidden="false" customHeight="false" outlineLevel="0" collapsed="false">
      <c r="A2569" s="49" t="n">
        <v>89</v>
      </c>
      <c r="B2569" s="49" t="s">
        <v>217</v>
      </c>
      <c r="C2569" s="49" t="n">
        <v>2010</v>
      </c>
      <c r="D2569" s="54" t="n">
        <v>0</v>
      </c>
      <c r="E2569" s="55" t="n">
        <v>0</v>
      </c>
    </row>
    <row r="2570" customFormat="false" ht="15" hidden="false" customHeight="false" outlineLevel="0" collapsed="false">
      <c r="A2570" s="49" t="n">
        <v>89</v>
      </c>
      <c r="B2570" s="49" t="s">
        <v>219</v>
      </c>
      <c r="C2570" s="49" t="n">
        <v>2010</v>
      </c>
      <c r="D2570" s="54" t="n">
        <v>16.5</v>
      </c>
      <c r="E2570" s="55" t="n">
        <v>10</v>
      </c>
    </row>
    <row r="2571" customFormat="false" ht="15" hidden="false" customHeight="false" outlineLevel="0" collapsed="false">
      <c r="A2571" s="49" t="n">
        <v>89</v>
      </c>
      <c r="B2571" s="49" t="s">
        <v>218</v>
      </c>
      <c r="C2571" s="49" t="n">
        <v>2010</v>
      </c>
      <c r="D2571" s="54" t="n">
        <v>698.8</v>
      </c>
      <c r="E2571" s="55" t="n">
        <v>472</v>
      </c>
    </row>
    <row r="2572" customFormat="false" ht="15" hidden="false" customHeight="false" outlineLevel="0" collapsed="false">
      <c r="A2572" s="49" t="n">
        <v>89</v>
      </c>
      <c r="B2572" s="49" t="s">
        <v>218</v>
      </c>
      <c r="C2572" s="49" t="n">
        <v>2011</v>
      </c>
      <c r="D2572" s="54" t="n">
        <v>1193</v>
      </c>
      <c r="E2572" s="55" t="n">
        <v>820</v>
      </c>
    </row>
    <row r="2573" customFormat="false" ht="15" hidden="false" customHeight="false" outlineLevel="0" collapsed="false">
      <c r="A2573" s="49" t="n">
        <v>89</v>
      </c>
      <c r="B2573" s="49" t="s">
        <v>197</v>
      </c>
      <c r="C2573" s="49" t="n">
        <v>2010</v>
      </c>
      <c r="D2573" s="54" t="n">
        <v>181.5</v>
      </c>
      <c r="E2573" s="55" t="n">
        <v>110</v>
      </c>
    </row>
    <row r="2574" customFormat="false" ht="15" hidden="false" customHeight="false" outlineLevel="0" collapsed="false">
      <c r="A2574" s="49" t="n">
        <v>89</v>
      </c>
      <c r="B2574" s="49" t="s">
        <v>197</v>
      </c>
      <c r="C2574" s="49" t="n">
        <v>2011</v>
      </c>
      <c r="D2574" s="54" t="n">
        <v>174.9</v>
      </c>
      <c r="E2574" s="55" t="n">
        <v>106</v>
      </c>
    </row>
    <row r="2575" customFormat="false" ht="15" hidden="false" customHeight="false" outlineLevel="0" collapsed="false">
      <c r="A2575" s="49" t="n">
        <v>89</v>
      </c>
      <c r="B2575" s="49" t="s">
        <v>204</v>
      </c>
      <c r="C2575" s="49" t="n">
        <v>2010</v>
      </c>
      <c r="D2575" s="54" t="n">
        <v>115.5</v>
      </c>
      <c r="E2575" s="55" t="n">
        <v>70</v>
      </c>
    </row>
    <row r="2576" customFormat="false" ht="15" hidden="false" customHeight="false" outlineLevel="0" collapsed="false">
      <c r="A2576" s="49" t="n">
        <v>89</v>
      </c>
      <c r="B2576" s="49" t="s">
        <v>204</v>
      </c>
      <c r="C2576" s="49" t="n">
        <v>2011</v>
      </c>
      <c r="D2576" s="54" t="n">
        <v>16.5</v>
      </c>
      <c r="E2576" s="55" t="n">
        <v>10</v>
      </c>
    </row>
    <row r="2577" customFormat="false" ht="15" hidden="false" customHeight="false" outlineLevel="0" collapsed="false">
      <c r="A2577" s="49" t="n">
        <v>89</v>
      </c>
      <c r="B2577" s="49" t="s">
        <v>196</v>
      </c>
      <c r="C2577" s="49" t="n">
        <v>2010</v>
      </c>
      <c r="D2577" s="54" t="n">
        <v>194.5</v>
      </c>
      <c r="E2577" s="55" t="n">
        <v>130</v>
      </c>
    </row>
    <row r="2578" customFormat="false" ht="15" hidden="false" customHeight="false" outlineLevel="0" collapsed="false">
      <c r="A2578" s="49" t="n">
        <v>89</v>
      </c>
      <c r="B2578" s="49" t="s">
        <v>196</v>
      </c>
      <c r="C2578" s="49" t="n">
        <v>2011</v>
      </c>
      <c r="D2578" s="54" t="n">
        <v>454.9</v>
      </c>
      <c r="E2578" s="55" t="n">
        <v>306</v>
      </c>
    </row>
    <row r="2579" customFormat="false" ht="15" hidden="false" customHeight="false" outlineLevel="0" collapsed="false">
      <c r="A2579" s="49" t="n">
        <v>89</v>
      </c>
      <c r="B2579" s="49" t="s">
        <v>210</v>
      </c>
      <c r="C2579" s="49" t="n">
        <v>2011</v>
      </c>
      <c r="D2579" s="54" t="n">
        <v>16.5</v>
      </c>
      <c r="E2579" s="55" t="n">
        <v>10</v>
      </c>
    </row>
    <row r="2580" customFormat="false" ht="15" hidden="false" customHeight="false" outlineLevel="0" collapsed="false">
      <c r="A2580" s="49" t="n">
        <v>89</v>
      </c>
      <c r="B2580" s="49" t="s">
        <v>198</v>
      </c>
      <c r="C2580" s="49" t="n">
        <v>2011</v>
      </c>
      <c r="D2580" s="54" t="n">
        <v>66</v>
      </c>
      <c r="E2580" s="55" t="n">
        <v>40</v>
      </c>
    </row>
    <row r="2581" customFormat="false" ht="15" hidden="false" customHeight="false" outlineLevel="0" collapsed="false">
      <c r="A2581" s="49" t="n">
        <v>89</v>
      </c>
      <c r="B2581" s="49" t="s">
        <v>207</v>
      </c>
      <c r="C2581" s="49" t="n">
        <v>2010</v>
      </c>
      <c r="D2581" s="54" t="n">
        <v>13.2</v>
      </c>
      <c r="E2581" s="55" t="n">
        <v>8</v>
      </c>
    </row>
    <row r="2582" customFormat="false" ht="15" hidden="false" customHeight="false" outlineLevel="0" collapsed="false">
      <c r="A2582" s="49" t="n">
        <v>89</v>
      </c>
      <c r="B2582" s="49" t="s">
        <v>214</v>
      </c>
      <c r="C2582" s="49" t="n">
        <v>2010</v>
      </c>
      <c r="D2582" s="54" t="n">
        <v>16.5</v>
      </c>
      <c r="E2582" s="55" t="n">
        <v>10</v>
      </c>
    </row>
    <row r="2583" customFormat="false" ht="15" hidden="false" customHeight="false" outlineLevel="0" collapsed="false">
      <c r="A2583" s="49" t="n">
        <v>89</v>
      </c>
      <c r="B2583" s="49" t="s">
        <v>189</v>
      </c>
      <c r="C2583" s="49" t="n">
        <v>2010</v>
      </c>
      <c r="D2583" s="54" t="n">
        <v>14779.84</v>
      </c>
      <c r="E2583" s="55" t="n">
        <v>9047</v>
      </c>
    </row>
    <row r="2584" customFormat="false" ht="15" hidden="false" customHeight="false" outlineLevel="0" collapsed="false">
      <c r="A2584" s="49" t="n">
        <v>89</v>
      </c>
      <c r="B2584" s="49" t="s">
        <v>189</v>
      </c>
      <c r="C2584" s="49" t="n">
        <v>2011</v>
      </c>
      <c r="D2584" s="54" t="n">
        <v>13447.45</v>
      </c>
      <c r="E2584" s="55" t="n">
        <v>7950</v>
      </c>
    </row>
    <row r="2585" customFormat="false" ht="15" hidden="false" customHeight="false" outlineLevel="0" collapsed="false">
      <c r="A2585" s="49" t="n">
        <v>89</v>
      </c>
      <c r="B2585" s="49" t="s">
        <v>194</v>
      </c>
      <c r="C2585" s="49" t="n">
        <v>2010</v>
      </c>
      <c r="D2585" s="54" t="n">
        <v>16.5</v>
      </c>
      <c r="E2585" s="55" t="n">
        <v>10</v>
      </c>
    </row>
    <row r="2586" customFormat="false" ht="15" hidden="false" customHeight="false" outlineLevel="0" collapsed="false">
      <c r="A2586" s="49" t="n">
        <v>90</v>
      </c>
      <c r="B2586" s="49" t="s">
        <v>203</v>
      </c>
      <c r="C2586" s="49" t="n">
        <v>2010</v>
      </c>
      <c r="D2586" s="54" t="n">
        <v>183.6</v>
      </c>
      <c r="E2586" s="55" t="n">
        <v>72</v>
      </c>
    </row>
    <row r="2587" customFormat="false" ht="15" hidden="false" customHeight="false" outlineLevel="0" collapsed="false">
      <c r="A2587" s="49" t="n">
        <v>90</v>
      </c>
      <c r="B2587" s="49" t="s">
        <v>203</v>
      </c>
      <c r="C2587" s="49" t="n">
        <v>2011</v>
      </c>
      <c r="D2587" s="54" t="n">
        <v>428.4</v>
      </c>
      <c r="E2587" s="55" t="n">
        <v>168</v>
      </c>
    </row>
    <row r="2588" customFormat="false" ht="15" hidden="false" customHeight="false" outlineLevel="0" collapsed="false">
      <c r="A2588" s="49" t="n">
        <v>90</v>
      </c>
      <c r="B2588" s="49" t="s">
        <v>199</v>
      </c>
      <c r="C2588" s="49" t="n">
        <v>2010</v>
      </c>
      <c r="D2588" s="54" t="n">
        <v>17.7</v>
      </c>
      <c r="E2588" s="55" t="n">
        <v>6</v>
      </c>
    </row>
    <row r="2589" customFormat="false" ht="15" hidden="false" customHeight="false" outlineLevel="0" collapsed="false">
      <c r="A2589" s="49" t="n">
        <v>90</v>
      </c>
      <c r="B2589" s="49" t="s">
        <v>199</v>
      </c>
      <c r="C2589" s="49" t="n">
        <v>2011</v>
      </c>
      <c r="D2589" s="54" t="n">
        <v>17.7</v>
      </c>
      <c r="E2589" s="55" t="n">
        <v>6</v>
      </c>
    </row>
    <row r="2590" customFormat="false" ht="15" hidden="false" customHeight="false" outlineLevel="0" collapsed="false">
      <c r="A2590" s="49" t="n">
        <v>90</v>
      </c>
      <c r="B2590" s="49" t="s">
        <v>201</v>
      </c>
      <c r="C2590" s="49" t="n">
        <v>2010</v>
      </c>
      <c r="D2590" s="54" t="n">
        <v>53.1</v>
      </c>
      <c r="E2590" s="55" t="n">
        <v>18</v>
      </c>
    </row>
    <row r="2591" customFormat="false" ht="15" hidden="false" customHeight="false" outlineLevel="0" collapsed="false">
      <c r="A2591" s="49" t="n">
        <v>90</v>
      </c>
      <c r="B2591" s="49" t="s">
        <v>201</v>
      </c>
      <c r="C2591" s="49" t="n">
        <v>2011</v>
      </c>
      <c r="D2591" s="54" t="n">
        <v>100.3</v>
      </c>
      <c r="E2591" s="55" t="n">
        <v>34</v>
      </c>
    </row>
    <row r="2592" customFormat="false" ht="15" hidden="false" customHeight="false" outlineLevel="0" collapsed="false">
      <c r="A2592" s="49" t="n">
        <v>90</v>
      </c>
      <c r="B2592" s="49" t="s">
        <v>223</v>
      </c>
      <c r="C2592" s="49" t="n">
        <v>2011</v>
      </c>
      <c r="D2592" s="54" t="n">
        <v>35.4</v>
      </c>
      <c r="E2592" s="55" t="n">
        <v>12</v>
      </c>
    </row>
    <row r="2593" customFormat="false" ht="15" hidden="false" customHeight="false" outlineLevel="0" collapsed="false">
      <c r="A2593" s="49" t="n">
        <v>90</v>
      </c>
      <c r="B2593" s="49" t="s">
        <v>200</v>
      </c>
      <c r="C2593" s="49" t="n">
        <v>2010</v>
      </c>
      <c r="D2593" s="54" t="n">
        <v>2.95</v>
      </c>
      <c r="E2593" s="55" t="n">
        <v>1</v>
      </c>
    </row>
    <row r="2594" customFormat="false" ht="15" hidden="false" customHeight="false" outlineLevel="0" collapsed="false">
      <c r="A2594" s="49" t="n">
        <v>90</v>
      </c>
      <c r="B2594" s="49" t="s">
        <v>200</v>
      </c>
      <c r="C2594" s="49" t="n">
        <v>2011</v>
      </c>
      <c r="D2594" s="54" t="n">
        <v>29.5</v>
      </c>
      <c r="E2594" s="55" t="n">
        <v>10</v>
      </c>
    </row>
    <row r="2595" customFormat="false" ht="15" hidden="false" customHeight="false" outlineLevel="0" collapsed="false">
      <c r="A2595" s="49" t="n">
        <v>90</v>
      </c>
      <c r="B2595" s="49" t="s">
        <v>202</v>
      </c>
      <c r="C2595" s="49" t="n">
        <v>2010</v>
      </c>
      <c r="D2595" s="54" t="n">
        <v>17.7</v>
      </c>
      <c r="E2595" s="55" t="n">
        <v>6</v>
      </c>
    </row>
    <row r="2596" customFormat="false" ht="15" hidden="false" customHeight="false" outlineLevel="0" collapsed="false">
      <c r="A2596" s="49" t="n">
        <v>90</v>
      </c>
      <c r="B2596" s="49" t="s">
        <v>202</v>
      </c>
      <c r="C2596" s="49" t="n">
        <v>2011</v>
      </c>
      <c r="D2596" s="54" t="n">
        <v>11.8</v>
      </c>
      <c r="E2596" s="55" t="n">
        <v>4</v>
      </c>
    </row>
    <row r="2597" customFormat="false" ht="15" hidden="false" customHeight="false" outlineLevel="0" collapsed="false">
      <c r="A2597" s="49" t="n">
        <v>90</v>
      </c>
      <c r="B2597" s="49" t="s">
        <v>222</v>
      </c>
      <c r="C2597" s="49" t="n">
        <v>2010</v>
      </c>
      <c r="D2597" s="54" t="n">
        <v>589.25</v>
      </c>
      <c r="E2597" s="55" t="n">
        <v>203</v>
      </c>
    </row>
    <row r="2598" customFormat="false" ht="15" hidden="false" customHeight="false" outlineLevel="0" collapsed="false">
      <c r="A2598" s="49" t="n">
        <v>90</v>
      </c>
      <c r="B2598" s="49" t="s">
        <v>222</v>
      </c>
      <c r="C2598" s="49" t="n">
        <v>2011</v>
      </c>
      <c r="D2598" s="54" t="n">
        <v>1991.9</v>
      </c>
      <c r="E2598" s="55" t="n">
        <v>698</v>
      </c>
    </row>
    <row r="2599" customFormat="false" ht="15" hidden="false" customHeight="false" outlineLevel="0" collapsed="false">
      <c r="A2599" s="49" t="n">
        <v>90</v>
      </c>
      <c r="B2599" s="49" t="s">
        <v>191</v>
      </c>
      <c r="C2599" s="49" t="n">
        <v>2010</v>
      </c>
      <c r="D2599" s="54" t="n">
        <v>17.7</v>
      </c>
      <c r="E2599" s="55" t="n">
        <v>6</v>
      </c>
    </row>
    <row r="2600" customFormat="false" ht="15" hidden="false" customHeight="false" outlineLevel="0" collapsed="false">
      <c r="A2600" s="49" t="n">
        <v>90</v>
      </c>
      <c r="B2600" s="49" t="s">
        <v>205</v>
      </c>
      <c r="C2600" s="49" t="n">
        <v>2010</v>
      </c>
      <c r="D2600" s="54" t="n">
        <v>8.85</v>
      </c>
      <c r="E2600" s="55" t="n">
        <v>3</v>
      </c>
    </row>
    <row r="2601" customFormat="false" ht="15" hidden="false" customHeight="false" outlineLevel="0" collapsed="false">
      <c r="A2601" s="49" t="n">
        <v>90</v>
      </c>
      <c r="B2601" s="49" t="s">
        <v>205</v>
      </c>
      <c r="C2601" s="49" t="n">
        <v>2011</v>
      </c>
      <c r="D2601" s="54" t="n">
        <v>17.7</v>
      </c>
      <c r="E2601" s="55" t="n">
        <v>6</v>
      </c>
    </row>
    <row r="2602" customFormat="false" ht="15" hidden="false" customHeight="false" outlineLevel="0" collapsed="false">
      <c r="A2602" s="49" t="n">
        <v>90</v>
      </c>
      <c r="B2602" s="49" t="s">
        <v>206</v>
      </c>
      <c r="C2602" s="49" t="n">
        <v>2010</v>
      </c>
      <c r="D2602" s="54" t="n">
        <v>106.2</v>
      </c>
      <c r="E2602" s="55" t="n">
        <v>36</v>
      </c>
    </row>
    <row r="2603" customFormat="false" ht="15" hidden="false" customHeight="false" outlineLevel="0" collapsed="false">
      <c r="A2603" s="49" t="n">
        <v>90</v>
      </c>
      <c r="B2603" s="49" t="s">
        <v>206</v>
      </c>
      <c r="C2603" s="49" t="n">
        <v>2011</v>
      </c>
      <c r="D2603" s="54" t="n">
        <v>410.75</v>
      </c>
      <c r="E2603" s="55" t="n">
        <v>149</v>
      </c>
    </row>
    <row r="2604" customFormat="false" ht="15" hidden="false" customHeight="false" outlineLevel="0" collapsed="false">
      <c r="A2604" s="49" t="n">
        <v>90</v>
      </c>
      <c r="B2604" s="49" t="s">
        <v>192</v>
      </c>
      <c r="C2604" s="49" t="n">
        <v>2011</v>
      </c>
      <c r="D2604" s="54" t="n">
        <v>82.6</v>
      </c>
      <c r="E2604" s="55" t="n">
        <v>28</v>
      </c>
    </row>
    <row r="2605" customFormat="false" ht="15" hidden="false" customHeight="false" outlineLevel="0" collapsed="false">
      <c r="A2605" s="49" t="n">
        <v>90</v>
      </c>
      <c r="B2605" s="49" t="s">
        <v>218</v>
      </c>
      <c r="C2605" s="49" t="n">
        <v>2010</v>
      </c>
      <c r="D2605" s="54" t="n">
        <v>189.5</v>
      </c>
      <c r="E2605" s="55" t="n">
        <v>74</v>
      </c>
    </row>
    <row r="2606" customFormat="false" ht="15" hidden="false" customHeight="false" outlineLevel="0" collapsed="false">
      <c r="A2606" s="49" t="n">
        <v>90</v>
      </c>
      <c r="B2606" s="49" t="s">
        <v>218</v>
      </c>
      <c r="C2606" s="49" t="n">
        <v>2011</v>
      </c>
      <c r="D2606" s="54" t="n">
        <v>306</v>
      </c>
      <c r="E2606" s="55" t="n">
        <v>120</v>
      </c>
    </row>
    <row r="2607" customFormat="false" ht="15" hidden="false" customHeight="false" outlineLevel="0" collapsed="false">
      <c r="A2607" s="49" t="n">
        <v>90</v>
      </c>
      <c r="B2607" s="49" t="s">
        <v>193</v>
      </c>
      <c r="C2607" s="49" t="n">
        <v>2010</v>
      </c>
      <c r="D2607" s="54" t="n">
        <v>106.2</v>
      </c>
      <c r="E2607" s="55" t="n">
        <v>36</v>
      </c>
    </row>
    <row r="2608" customFormat="false" ht="15" hidden="false" customHeight="false" outlineLevel="0" collapsed="false">
      <c r="A2608" s="49" t="n">
        <v>90</v>
      </c>
      <c r="B2608" s="49" t="s">
        <v>193</v>
      </c>
      <c r="C2608" s="49" t="n">
        <v>2011</v>
      </c>
      <c r="D2608" s="54" t="n">
        <v>201.3</v>
      </c>
      <c r="E2608" s="55" t="n">
        <v>78</v>
      </c>
    </row>
    <row r="2609" customFormat="false" ht="15" hidden="false" customHeight="false" outlineLevel="0" collapsed="false">
      <c r="A2609" s="49" t="n">
        <v>90</v>
      </c>
      <c r="B2609" s="49" t="s">
        <v>213</v>
      </c>
      <c r="C2609" s="49" t="n">
        <v>2010</v>
      </c>
      <c r="D2609" s="54" t="n">
        <v>35.4</v>
      </c>
      <c r="E2609" s="55" t="n">
        <v>12</v>
      </c>
    </row>
    <row r="2610" customFormat="false" ht="15" hidden="false" customHeight="false" outlineLevel="0" collapsed="false">
      <c r="A2610" s="49" t="n">
        <v>90</v>
      </c>
      <c r="B2610" s="49" t="s">
        <v>213</v>
      </c>
      <c r="C2610" s="49" t="n">
        <v>2011</v>
      </c>
      <c r="D2610" s="54" t="n">
        <v>152.65</v>
      </c>
      <c r="E2610" s="55" t="n">
        <v>55</v>
      </c>
    </row>
    <row r="2611" customFormat="false" ht="15" hidden="false" customHeight="false" outlineLevel="0" collapsed="false">
      <c r="A2611" s="49" t="n">
        <v>90</v>
      </c>
      <c r="B2611" s="49" t="s">
        <v>197</v>
      </c>
      <c r="C2611" s="49" t="n">
        <v>2010</v>
      </c>
      <c r="D2611" s="54" t="n">
        <v>53.1</v>
      </c>
      <c r="E2611" s="55" t="n">
        <v>18</v>
      </c>
    </row>
    <row r="2612" customFormat="false" ht="15" hidden="false" customHeight="false" outlineLevel="0" collapsed="false">
      <c r="A2612" s="49" t="n">
        <v>90</v>
      </c>
      <c r="B2612" s="49" t="s">
        <v>197</v>
      </c>
      <c r="C2612" s="49" t="n">
        <v>2011</v>
      </c>
      <c r="D2612" s="54" t="n">
        <v>50.15</v>
      </c>
      <c r="E2612" s="55" t="n">
        <v>17</v>
      </c>
    </row>
    <row r="2613" customFormat="false" ht="15" hidden="false" customHeight="false" outlineLevel="0" collapsed="false">
      <c r="A2613" s="49" t="n">
        <v>90</v>
      </c>
      <c r="B2613" s="49" t="s">
        <v>204</v>
      </c>
      <c r="C2613" s="49" t="n">
        <v>2011</v>
      </c>
      <c r="D2613" s="54" t="n">
        <v>17.7</v>
      </c>
      <c r="E2613" s="55" t="n">
        <v>6</v>
      </c>
    </row>
    <row r="2614" customFormat="false" ht="15" hidden="false" customHeight="false" outlineLevel="0" collapsed="false">
      <c r="A2614" s="49" t="n">
        <v>90</v>
      </c>
      <c r="B2614" s="49" t="s">
        <v>215</v>
      </c>
      <c r="C2614" s="49" t="n">
        <v>2010</v>
      </c>
      <c r="D2614" s="54" t="n">
        <v>17.7</v>
      </c>
      <c r="E2614" s="55" t="n">
        <v>6</v>
      </c>
    </row>
    <row r="2615" customFormat="false" ht="15" hidden="false" customHeight="false" outlineLevel="0" collapsed="false">
      <c r="A2615" s="49" t="n">
        <v>90</v>
      </c>
      <c r="B2615" s="49" t="s">
        <v>196</v>
      </c>
      <c r="C2615" s="49" t="n">
        <v>2010</v>
      </c>
      <c r="D2615" s="54" t="n">
        <v>17.7</v>
      </c>
      <c r="E2615" s="55" t="n">
        <v>6</v>
      </c>
    </row>
    <row r="2616" customFormat="false" ht="15" hidden="false" customHeight="false" outlineLevel="0" collapsed="false">
      <c r="A2616" s="49" t="n">
        <v>90</v>
      </c>
      <c r="B2616" s="49" t="s">
        <v>196</v>
      </c>
      <c r="C2616" s="49" t="n">
        <v>2011</v>
      </c>
      <c r="D2616" s="54" t="n">
        <v>8.85</v>
      </c>
      <c r="E2616" s="55" t="n">
        <v>3</v>
      </c>
    </row>
    <row r="2617" customFormat="false" ht="15" hidden="false" customHeight="false" outlineLevel="0" collapsed="false">
      <c r="A2617" s="49" t="n">
        <v>90</v>
      </c>
      <c r="B2617" s="49" t="s">
        <v>210</v>
      </c>
      <c r="C2617" s="49" t="n">
        <v>2010</v>
      </c>
      <c r="D2617" s="54" t="n">
        <v>17.7</v>
      </c>
      <c r="E2617" s="55" t="n">
        <v>6</v>
      </c>
    </row>
    <row r="2618" customFormat="false" ht="15" hidden="false" customHeight="false" outlineLevel="0" collapsed="false">
      <c r="A2618" s="49" t="n">
        <v>90</v>
      </c>
      <c r="B2618" s="49" t="s">
        <v>198</v>
      </c>
      <c r="C2618" s="49" t="n">
        <v>2010</v>
      </c>
      <c r="D2618" s="54" t="n">
        <v>17.7</v>
      </c>
      <c r="E2618" s="55" t="n">
        <v>6</v>
      </c>
    </row>
    <row r="2619" customFormat="false" ht="15" hidden="false" customHeight="false" outlineLevel="0" collapsed="false">
      <c r="A2619" s="49" t="n">
        <v>90</v>
      </c>
      <c r="B2619" s="49" t="s">
        <v>198</v>
      </c>
      <c r="C2619" s="49" t="n">
        <v>2011</v>
      </c>
      <c r="D2619" s="54" t="n">
        <v>35.4</v>
      </c>
      <c r="E2619" s="55" t="n">
        <v>12</v>
      </c>
    </row>
    <row r="2620" customFormat="false" ht="15" hidden="false" customHeight="false" outlineLevel="0" collapsed="false">
      <c r="A2620" s="49" t="n">
        <v>90</v>
      </c>
      <c r="B2620" s="49" t="s">
        <v>207</v>
      </c>
      <c r="C2620" s="49" t="n">
        <v>2010</v>
      </c>
      <c r="D2620" s="54" t="n">
        <v>0</v>
      </c>
      <c r="E2620" s="55" t="n">
        <v>0</v>
      </c>
    </row>
    <row r="2621" customFormat="false" ht="15" hidden="false" customHeight="false" outlineLevel="0" collapsed="false">
      <c r="A2621" s="49" t="n">
        <v>90</v>
      </c>
      <c r="B2621" s="49" t="s">
        <v>189</v>
      </c>
      <c r="C2621" s="49" t="n">
        <v>2010</v>
      </c>
      <c r="D2621" s="54" t="n">
        <v>7217.12</v>
      </c>
      <c r="E2621" s="55" t="n">
        <v>2272</v>
      </c>
    </row>
    <row r="2622" customFormat="false" ht="15" hidden="false" customHeight="false" outlineLevel="0" collapsed="false">
      <c r="A2622" s="49" t="n">
        <v>90</v>
      </c>
      <c r="B2622" s="49" t="s">
        <v>189</v>
      </c>
      <c r="C2622" s="49" t="n">
        <v>2011</v>
      </c>
      <c r="D2622" s="54" t="n">
        <v>20442.1</v>
      </c>
      <c r="E2622" s="55" t="n">
        <v>6270</v>
      </c>
    </row>
    <row r="2623" customFormat="false" ht="15" hidden="false" customHeight="false" outlineLevel="0" collapsed="false">
      <c r="A2623" s="49" t="n">
        <v>90</v>
      </c>
      <c r="B2623" s="49" t="s">
        <v>194</v>
      </c>
      <c r="C2623" s="49" t="n">
        <v>2010</v>
      </c>
      <c r="D2623" s="54" t="n">
        <v>17.7</v>
      </c>
      <c r="E2623" s="55" t="n">
        <v>6</v>
      </c>
    </row>
    <row r="2624" customFormat="false" ht="15" hidden="false" customHeight="false" outlineLevel="0" collapsed="false">
      <c r="A2624" s="49" t="n">
        <v>91</v>
      </c>
      <c r="B2624" s="49" t="s">
        <v>203</v>
      </c>
      <c r="C2624" s="49" t="n">
        <v>2010</v>
      </c>
      <c r="D2624" s="54" t="n">
        <v>492.6</v>
      </c>
      <c r="E2624" s="55" t="n">
        <v>292</v>
      </c>
    </row>
    <row r="2625" customFormat="false" ht="15" hidden="false" customHeight="false" outlineLevel="0" collapsed="false">
      <c r="A2625" s="49" t="n">
        <v>91</v>
      </c>
      <c r="B2625" s="49" t="s">
        <v>203</v>
      </c>
      <c r="C2625" s="49" t="n">
        <v>2011</v>
      </c>
      <c r="D2625" s="54" t="n">
        <v>1689.6</v>
      </c>
      <c r="E2625" s="55" t="n">
        <v>1024</v>
      </c>
    </row>
    <row r="2626" customFormat="false" ht="15" hidden="false" customHeight="false" outlineLevel="0" collapsed="false">
      <c r="A2626" s="49" t="n">
        <v>91</v>
      </c>
      <c r="B2626" s="49" t="s">
        <v>199</v>
      </c>
      <c r="C2626" s="49" t="n">
        <v>2010</v>
      </c>
      <c r="D2626" s="54" t="n">
        <v>23.4</v>
      </c>
      <c r="E2626" s="55" t="n">
        <v>12</v>
      </c>
    </row>
    <row r="2627" customFormat="false" ht="15" hidden="false" customHeight="false" outlineLevel="0" collapsed="false">
      <c r="A2627" s="49" t="n">
        <v>91</v>
      </c>
      <c r="B2627" s="49" t="s">
        <v>199</v>
      </c>
      <c r="C2627" s="49" t="n">
        <v>2011</v>
      </c>
      <c r="D2627" s="54" t="n">
        <v>70.2</v>
      </c>
      <c r="E2627" s="55" t="n">
        <v>36</v>
      </c>
    </row>
    <row r="2628" customFormat="false" ht="15" hidden="false" customHeight="false" outlineLevel="0" collapsed="false">
      <c r="A2628" s="49" t="n">
        <v>91</v>
      </c>
      <c r="B2628" s="49" t="s">
        <v>201</v>
      </c>
      <c r="C2628" s="49" t="n">
        <v>2010</v>
      </c>
      <c r="D2628" s="54" t="n">
        <v>456.6</v>
      </c>
      <c r="E2628" s="55" t="n">
        <v>244</v>
      </c>
    </row>
    <row r="2629" customFormat="false" ht="15" hidden="false" customHeight="false" outlineLevel="0" collapsed="false">
      <c r="A2629" s="49" t="n">
        <v>91</v>
      </c>
      <c r="B2629" s="49" t="s">
        <v>201</v>
      </c>
      <c r="C2629" s="49" t="n">
        <v>2011</v>
      </c>
      <c r="D2629" s="54" t="n">
        <v>618.45</v>
      </c>
      <c r="E2629" s="55" t="n">
        <v>327</v>
      </c>
    </row>
    <row r="2630" customFormat="false" ht="15" hidden="false" customHeight="false" outlineLevel="0" collapsed="false">
      <c r="A2630" s="49" t="n">
        <v>91</v>
      </c>
      <c r="B2630" s="49" t="s">
        <v>216</v>
      </c>
      <c r="C2630" s="49" t="n">
        <v>2010</v>
      </c>
      <c r="D2630" s="54" t="n">
        <v>1.95</v>
      </c>
      <c r="E2630" s="55" t="n">
        <v>1</v>
      </c>
    </row>
    <row r="2631" customFormat="false" ht="15" hidden="false" customHeight="false" outlineLevel="0" collapsed="false">
      <c r="A2631" s="49" t="n">
        <v>91</v>
      </c>
      <c r="B2631" s="49" t="s">
        <v>216</v>
      </c>
      <c r="C2631" s="49" t="n">
        <v>2011</v>
      </c>
      <c r="D2631" s="54" t="n">
        <v>46.8</v>
      </c>
      <c r="E2631" s="55" t="n">
        <v>24</v>
      </c>
    </row>
    <row r="2632" customFormat="false" ht="15" hidden="false" customHeight="false" outlineLevel="0" collapsed="false">
      <c r="A2632" s="49" t="n">
        <v>91</v>
      </c>
      <c r="B2632" s="49" t="s">
        <v>226</v>
      </c>
      <c r="C2632" s="49" t="n">
        <v>2011</v>
      </c>
      <c r="D2632" s="54" t="n">
        <v>23.4</v>
      </c>
      <c r="E2632" s="55" t="n">
        <v>12</v>
      </c>
    </row>
    <row r="2633" customFormat="false" ht="15" hidden="false" customHeight="false" outlineLevel="0" collapsed="false">
      <c r="A2633" s="49" t="n">
        <v>91</v>
      </c>
      <c r="B2633" s="49" t="s">
        <v>223</v>
      </c>
      <c r="C2633" s="49" t="n">
        <v>2010</v>
      </c>
      <c r="D2633" s="54" t="n">
        <v>23.4</v>
      </c>
      <c r="E2633" s="55" t="n">
        <v>12</v>
      </c>
    </row>
    <row r="2634" customFormat="false" ht="15" hidden="false" customHeight="false" outlineLevel="0" collapsed="false">
      <c r="A2634" s="49" t="n">
        <v>91</v>
      </c>
      <c r="B2634" s="49" t="s">
        <v>223</v>
      </c>
      <c r="C2634" s="49" t="n">
        <v>2011</v>
      </c>
      <c r="D2634" s="54" t="n">
        <v>23.4</v>
      </c>
      <c r="E2634" s="55" t="n">
        <v>12</v>
      </c>
    </row>
    <row r="2635" customFormat="false" ht="15" hidden="false" customHeight="false" outlineLevel="0" collapsed="false">
      <c r="A2635" s="49" t="n">
        <v>91</v>
      </c>
      <c r="B2635" s="49" t="s">
        <v>200</v>
      </c>
      <c r="C2635" s="49" t="n">
        <v>2010</v>
      </c>
      <c r="D2635" s="54" t="n">
        <v>23.4</v>
      </c>
      <c r="E2635" s="55" t="n">
        <v>12</v>
      </c>
    </row>
    <row r="2636" customFormat="false" ht="15" hidden="false" customHeight="false" outlineLevel="0" collapsed="false">
      <c r="A2636" s="49" t="n">
        <v>91</v>
      </c>
      <c r="B2636" s="49" t="s">
        <v>202</v>
      </c>
      <c r="C2636" s="49" t="n">
        <v>2010</v>
      </c>
      <c r="D2636" s="54" t="n">
        <v>210.6</v>
      </c>
      <c r="E2636" s="55" t="n">
        <v>108</v>
      </c>
    </row>
    <row r="2637" customFormat="false" ht="15" hidden="false" customHeight="false" outlineLevel="0" collapsed="false">
      <c r="A2637" s="49" t="n">
        <v>91</v>
      </c>
      <c r="B2637" s="49" t="s">
        <v>202</v>
      </c>
      <c r="C2637" s="49" t="n">
        <v>2011</v>
      </c>
      <c r="D2637" s="54" t="n">
        <v>292.8</v>
      </c>
      <c r="E2637" s="55" t="n">
        <v>160</v>
      </c>
    </row>
    <row r="2638" customFormat="false" ht="15" hidden="false" customHeight="false" outlineLevel="0" collapsed="false">
      <c r="A2638" s="49" t="n">
        <v>91</v>
      </c>
      <c r="B2638" s="49" t="s">
        <v>222</v>
      </c>
      <c r="C2638" s="49" t="n">
        <v>2010</v>
      </c>
      <c r="D2638" s="54" t="n">
        <v>269.1</v>
      </c>
      <c r="E2638" s="55" t="n">
        <v>138</v>
      </c>
    </row>
    <row r="2639" customFormat="false" ht="15" hidden="false" customHeight="false" outlineLevel="0" collapsed="false">
      <c r="A2639" s="49" t="n">
        <v>91</v>
      </c>
      <c r="B2639" s="49" t="s">
        <v>222</v>
      </c>
      <c r="C2639" s="49" t="n">
        <v>2011</v>
      </c>
      <c r="D2639" s="54" t="n">
        <v>625.5</v>
      </c>
      <c r="E2639" s="55" t="n">
        <v>370</v>
      </c>
    </row>
    <row r="2640" customFormat="false" ht="15" hidden="false" customHeight="false" outlineLevel="0" collapsed="false">
      <c r="A2640" s="49" t="n">
        <v>91</v>
      </c>
      <c r="B2640" s="49" t="s">
        <v>191</v>
      </c>
      <c r="C2640" s="49" t="n">
        <v>2010</v>
      </c>
      <c r="D2640" s="54" t="n">
        <v>23.4</v>
      </c>
      <c r="E2640" s="55" t="n">
        <v>12</v>
      </c>
    </row>
    <row r="2641" customFormat="false" ht="15" hidden="false" customHeight="false" outlineLevel="0" collapsed="false">
      <c r="A2641" s="49" t="n">
        <v>91</v>
      </c>
      <c r="B2641" s="49" t="s">
        <v>205</v>
      </c>
      <c r="C2641" s="49" t="n">
        <v>2010</v>
      </c>
      <c r="D2641" s="54" t="n">
        <v>454.35</v>
      </c>
      <c r="E2641" s="55" t="n">
        <v>233</v>
      </c>
    </row>
    <row r="2642" customFormat="false" ht="15" hidden="false" customHeight="false" outlineLevel="0" collapsed="false">
      <c r="A2642" s="49" t="n">
        <v>91</v>
      </c>
      <c r="B2642" s="49" t="s">
        <v>205</v>
      </c>
      <c r="C2642" s="49" t="n">
        <v>2011</v>
      </c>
      <c r="D2642" s="54" t="n">
        <v>1014.3</v>
      </c>
      <c r="E2642" s="55" t="n">
        <v>530</v>
      </c>
    </row>
    <row r="2643" customFormat="false" ht="15" hidden="false" customHeight="false" outlineLevel="0" collapsed="false">
      <c r="A2643" s="49" t="n">
        <v>91</v>
      </c>
      <c r="B2643" s="49" t="s">
        <v>206</v>
      </c>
      <c r="C2643" s="49" t="n">
        <v>2010</v>
      </c>
      <c r="D2643" s="54" t="n">
        <v>234</v>
      </c>
      <c r="E2643" s="55" t="n">
        <v>120</v>
      </c>
    </row>
    <row r="2644" customFormat="false" ht="15" hidden="false" customHeight="false" outlineLevel="0" collapsed="false">
      <c r="A2644" s="49" t="n">
        <v>91</v>
      </c>
      <c r="B2644" s="49" t="s">
        <v>206</v>
      </c>
      <c r="C2644" s="49" t="n">
        <v>2011</v>
      </c>
      <c r="D2644" s="54" t="n">
        <v>363</v>
      </c>
      <c r="E2644" s="55" t="n">
        <v>196</v>
      </c>
    </row>
    <row r="2645" customFormat="false" ht="15" hidden="false" customHeight="false" outlineLevel="0" collapsed="false">
      <c r="A2645" s="49" t="n">
        <v>91</v>
      </c>
      <c r="B2645" s="49" t="s">
        <v>234</v>
      </c>
      <c r="C2645" s="49" t="n">
        <v>2011</v>
      </c>
      <c r="D2645" s="54" t="n">
        <v>23.4</v>
      </c>
      <c r="E2645" s="55" t="n">
        <v>12</v>
      </c>
    </row>
    <row r="2646" customFormat="false" ht="15" hidden="false" customHeight="false" outlineLevel="0" collapsed="false">
      <c r="A2646" s="49" t="n">
        <v>91</v>
      </c>
      <c r="B2646" s="49" t="s">
        <v>211</v>
      </c>
      <c r="C2646" s="49" t="n">
        <v>2011</v>
      </c>
      <c r="D2646" s="54" t="n">
        <v>117</v>
      </c>
      <c r="E2646" s="55" t="n">
        <v>60</v>
      </c>
    </row>
    <row r="2647" customFormat="false" ht="15" hidden="false" customHeight="false" outlineLevel="0" collapsed="false">
      <c r="A2647" s="49" t="n">
        <v>91</v>
      </c>
      <c r="B2647" s="49" t="s">
        <v>192</v>
      </c>
      <c r="C2647" s="49" t="n">
        <v>2010</v>
      </c>
      <c r="D2647" s="54" t="n">
        <v>23.4</v>
      </c>
      <c r="E2647" s="55" t="n">
        <v>12</v>
      </c>
    </row>
    <row r="2648" customFormat="false" ht="15" hidden="false" customHeight="false" outlineLevel="0" collapsed="false">
      <c r="A2648" s="49" t="n">
        <v>91</v>
      </c>
      <c r="B2648" s="49" t="s">
        <v>192</v>
      </c>
      <c r="C2648" s="49" t="n">
        <v>2011</v>
      </c>
      <c r="D2648" s="54" t="n">
        <v>46.8</v>
      </c>
      <c r="E2648" s="55" t="n">
        <v>24</v>
      </c>
    </row>
    <row r="2649" customFormat="false" ht="15" hidden="false" customHeight="false" outlineLevel="0" collapsed="false">
      <c r="A2649" s="49" t="n">
        <v>91</v>
      </c>
      <c r="B2649" s="49" t="s">
        <v>217</v>
      </c>
      <c r="C2649" s="49" t="n">
        <v>2010</v>
      </c>
      <c r="D2649" s="54" t="n">
        <v>1.95</v>
      </c>
      <c r="E2649" s="55" t="n">
        <v>1</v>
      </c>
    </row>
    <row r="2650" customFormat="false" ht="15" hidden="false" customHeight="false" outlineLevel="0" collapsed="false">
      <c r="A2650" s="49" t="n">
        <v>91</v>
      </c>
      <c r="B2650" s="49" t="s">
        <v>218</v>
      </c>
      <c r="C2650" s="49" t="n">
        <v>2010</v>
      </c>
      <c r="D2650" s="54" t="n">
        <v>3969.3</v>
      </c>
      <c r="E2650" s="55" t="n">
        <v>2390</v>
      </c>
    </row>
    <row r="2651" customFormat="false" ht="15" hidden="false" customHeight="false" outlineLevel="0" collapsed="false">
      <c r="A2651" s="49" t="n">
        <v>91</v>
      </c>
      <c r="B2651" s="49" t="s">
        <v>218</v>
      </c>
      <c r="C2651" s="49" t="n">
        <v>2011</v>
      </c>
      <c r="D2651" s="54" t="n">
        <v>6828.6</v>
      </c>
      <c r="E2651" s="55" t="n">
        <v>4132</v>
      </c>
    </row>
    <row r="2652" customFormat="false" ht="15" hidden="false" customHeight="false" outlineLevel="0" collapsed="false">
      <c r="A2652" s="49" t="n">
        <v>91</v>
      </c>
      <c r="B2652" s="49" t="s">
        <v>193</v>
      </c>
      <c r="C2652" s="49" t="n">
        <v>2010</v>
      </c>
      <c r="D2652" s="54" t="n">
        <v>105.6</v>
      </c>
      <c r="E2652" s="55" t="n">
        <v>64</v>
      </c>
    </row>
    <row r="2653" customFormat="false" ht="15" hidden="false" customHeight="false" outlineLevel="0" collapsed="false">
      <c r="A2653" s="49" t="n">
        <v>91</v>
      </c>
      <c r="B2653" s="49" t="s">
        <v>193</v>
      </c>
      <c r="C2653" s="49" t="n">
        <v>2011</v>
      </c>
      <c r="D2653" s="54" t="n">
        <v>117</v>
      </c>
      <c r="E2653" s="55" t="n">
        <v>60</v>
      </c>
    </row>
    <row r="2654" customFormat="false" ht="15" hidden="false" customHeight="false" outlineLevel="0" collapsed="false">
      <c r="A2654" s="49" t="n">
        <v>91</v>
      </c>
      <c r="B2654" s="49" t="s">
        <v>197</v>
      </c>
      <c r="C2654" s="49" t="n">
        <v>2010</v>
      </c>
      <c r="D2654" s="54" t="n">
        <v>58.5</v>
      </c>
      <c r="E2654" s="55" t="n">
        <v>30</v>
      </c>
    </row>
    <row r="2655" customFormat="false" ht="15" hidden="false" customHeight="false" outlineLevel="0" collapsed="false">
      <c r="A2655" s="49" t="n">
        <v>91</v>
      </c>
      <c r="B2655" s="49" t="s">
        <v>197</v>
      </c>
      <c r="C2655" s="49" t="n">
        <v>2011</v>
      </c>
      <c r="D2655" s="54" t="n">
        <v>23.4</v>
      </c>
      <c r="E2655" s="55" t="n">
        <v>12</v>
      </c>
    </row>
    <row r="2656" customFormat="false" ht="15" hidden="false" customHeight="false" outlineLevel="0" collapsed="false">
      <c r="A2656" s="49" t="n">
        <v>91</v>
      </c>
      <c r="B2656" s="49" t="s">
        <v>196</v>
      </c>
      <c r="C2656" s="49" t="n">
        <v>2010</v>
      </c>
      <c r="D2656" s="54" t="n">
        <v>74.1</v>
      </c>
      <c r="E2656" s="55" t="n">
        <v>38</v>
      </c>
    </row>
    <row r="2657" customFormat="false" ht="15" hidden="false" customHeight="false" outlineLevel="0" collapsed="false">
      <c r="A2657" s="49" t="n">
        <v>91</v>
      </c>
      <c r="B2657" s="49" t="s">
        <v>196</v>
      </c>
      <c r="C2657" s="49" t="n">
        <v>2011</v>
      </c>
      <c r="D2657" s="54" t="n">
        <v>171.6</v>
      </c>
      <c r="E2657" s="55" t="n">
        <v>88</v>
      </c>
    </row>
    <row r="2658" customFormat="false" ht="15" hidden="false" customHeight="false" outlineLevel="0" collapsed="false">
      <c r="A2658" s="49" t="n">
        <v>91</v>
      </c>
      <c r="B2658" s="49" t="s">
        <v>210</v>
      </c>
      <c r="C2658" s="49" t="n">
        <v>2010</v>
      </c>
      <c r="D2658" s="54" t="n">
        <v>23.4</v>
      </c>
      <c r="E2658" s="55" t="n">
        <v>12</v>
      </c>
    </row>
    <row r="2659" customFormat="false" ht="15" hidden="false" customHeight="false" outlineLevel="0" collapsed="false">
      <c r="A2659" s="49" t="n">
        <v>91</v>
      </c>
      <c r="B2659" s="49" t="s">
        <v>198</v>
      </c>
      <c r="C2659" s="49" t="n">
        <v>2010</v>
      </c>
      <c r="D2659" s="54" t="n">
        <v>93.6</v>
      </c>
      <c r="E2659" s="55" t="n">
        <v>48</v>
      </c>
    </row>
    <row r="2660" customFormat="false" ht="15" hidden="false" customHeight="false" outlineLevel="0" collapsed="false">
      <c r="A2660" s="49" t="n">
        <v>91</v>
      </c>
      <c r="B2660" s="49" t="s">
        <v>198</v>
      </c>
      <c r="C2660" s="49" t="n">
        <v>2011</v>
      </c>
      <c r="D2660" s="54" t="n">
        <v>70.2</v>
      </c>
      <c r="E2660" s="55" t="n">
        <v>36</v>
      </c>
    </row>
    <row r="2661" customFormat="false" ht="15" hidden="false" customHeight="false" outlineLevel="0" collapsed="false">
      <c r="A2661" s="49" t="n">
        <v>91</v>
      </c>
      <c r="B2661" s="49" t="s">
        <v>214</v>
      </c>
      <c r="C2661" s="49" t="n">
        <v>2011</v>
      </c>
      <c r="D2661" s="54" t="n">
        <v>23.4</v>
      </c>
      <c r="E2661" s="55" t="n">
        <v>12</v>
      </c>
    </row>
    <row r="2662" customFormat="false" ht="15" hidden="false" customHeight="false" outlineLevel="0" collapsed="false">
      <c r="A2662" s="49" t="n">
        <v>91</v>
      </c>
      <c r="B2662" s="49" t="s">
        <v>189</v>
      </c>
      <c r="C2662" s="49" t="n">
        <v>2010</v>
      </c>
      <c r="D2662" s="54" t="n">
        <v>6032.35</v>
      </c>
      <c r="E2662" s="55" t="n">
        <v>2889</v>
      </c>
    </row>
    <row r="2663" customFormat="false" ht="15" hidden="false" customHeight="false" outlineLevel="0" collapsed="false">
      <c r="A2663" s="49" t="n">
        <v>91</v>
      </c>
      <c r="B2663" s="49" t="s">
        <v>189</v>
      </c>
      <c r="C2663" s="49" t="n">
        <v>2011</v>
      </c>
      <c r="D2663" s="54" t="n">
        <v>8065.98</v>
      </c>
      <c r="E2663" s="55" t="n">
        <v>3961</v>
      </c>
    </row>
    <row r="2664" customFormat="false" ht="15" hidden="false" customHeight="false" outlineLevel="0" collapsed="false">
      <c r="A2664" s="49" t="n">
        <v>92</v>
      </c>
      <c r="B2664" s="49" t="s">
        <v>203</v>
      </c>
      <c r="C2664" s="49" t="n">
        <v>2010</v>
      </c>
      <c r="D2664" s="54" t="n">
        <v>266.58</v>
      </c>
      <c r="E2664" s="55" t="n">
        <v>78</v>
      </c>
    </row>
    <row r="2665" customFormat="false" ht="15" hidden="false" customHeight="false" outlineLevel="0" collapsed="false">
      <c r="A2665" s="49" t="n">
        <v>92</v>
      </c>
      <c r="B2665" s="49" t="s">
        <v>203</v>
      </c>
      <c r="C2665" s="49" t="n">
        <v>2011</v>
      </c>
      <c r="D2665" s="54" t="n">
        <v>292.5</v>
      </c>
      <c r="E2665" s="55" t="n">
        <v>78</v>
      </c>
    </row>
    <row r="2666" customFormat="false" ht="15" hidden="false" customHeight="false" outlineLevel="0" collapsed="false">
      <c r="A2666" s="49" t="n">
        <v>92</v>
      </c>
      <c r="B2666" s="49" t="s">
        <v>199</v>
      </c>
      <c r="C2666" s="49" t="n">
        <v>2009</v>
      </c>
      <c r="D2666" s="54" t="n">
        <v>45</v>
      </c>
      <c r="E2666" s="55" t="n">
        <v>12</v>
      </c>
    </row>
    <row r="2667" customFormat="false" ht="15" hidden="false" customHeight="false" outlineLevel="0" collapsed="false">
      <c r="A2667" s="49" t="n">
        <v>92</v>
      </c>
      <c r="B2667" s="49" t="s">
        <v>199</v>
      </c>
      <c r="C2667" s="49" t="n">
        <v>2010</v>
      </c>
      <c r="D2667" s="54" t="n">
        <v>67.5</v>
      </c>
      <c r="E2667" s="55" t="n">
        <v>18</v>
      </c>
    </row>
    <row r="2668" customFormat="false" ht="15" hidden="false" customHeight="false" outlineLevel="0" collapsed="false">
      <c r="A2668" s="49" t="n">
        <v>92</v>
      </c>
      <c r="B2668" s="49" t="s">
        <v>199</v>
      </c>
      <c r="C2668" s="49" t="n">
        <v>2011</v>
      </c>
      <c r="D2668" s="54" t="n">
        <v>16.6</v>
      </c>
      <c r="E2668" s="55" t="n">
        <v>4</v>
      </c>
    </row>
    <row r="2669" customFormat="false" ht="15" hidden="false" customHeight="false" outlineLevel="0" collapsed="false">
      <c r="A2669" s="49" t="n">
        <v>92</v>
      </c>
      <c r="B2669" s="49" t="s">
        <v>201</v>
      </c>
      <c r="C2669" s="49" t="n">
        <v>2010</v>
      </c>
      <c r="D2669" s="54" t="n">
        <v>135</v>
      </c>
      <c r="E2669" s="55" t="n">
        <v>36</v>
      </c>
    </row>
    <row r="2670" customFormat="false" ht="15" hidden="false" customHeight="false" outlineLevel="0" collapsed="false">
      <c r="A2670" s="49" t="n">
        <v>92</v>
      </c>
      <c r="B2670" s="49" t="s">
        <v>201</v>
      </c>
      <c r="C2670" s="49" t="n">
        <v>2011</v>
      </c>
      <c r="D2670" s="54" t="n">
        <v>16.6</v>
      </c>
      <c r="E2670" s="55" t="n">
        <v>4</v>
      </c>
    </row>
    <row r="2671" customFormat="false" ht="15" hidden="false" customHeight="false" outlineLevel="0" collapsed="false">
      <c r="A2671" s="49" t="n">
        <v>92</v>
      </c>
      <c r="B2671" s="49" t="s">
        <v>233</v>
      </c>
      <c r="C2671" s="49" t="n">
        <v>2010</v>
      </c>
      <c r="D2671" s="54" t="n">
        <v>45</v>
      </c>
      <c r="E2671" s="55" t="n">
        <v>12</v>
      </c>
    </row>
    <row r="2672" customFormat="false" ht="15" hidden="false" customHeight="false" outlineLevel="0" collapsed="false">
      <c r="A2672" s="49" t="n">
        <v>92</v>
      </c>
      <c r="B2672" s="49" t="s">
        <v>223</v>
      </c>
      <c r="C2672" s="49" t="n">
        <v>2010</v>
      </c>
      <c r="D2672" s="54" t="n">
        <v>67.5</v>
      </c>
      <c r="E2672" s="55" t="n">
        <v>18</v>
      </c>
    </row>
    <row r="2673" customFormat="false" ht="15" hidden="false" customHeight="false" outlineLevel="0" collapsed="false">
      <c r="A2673" s="49" t="n">
        <v>92</v>
      </c>
      <c r="B2673" s="49" t="s">
        <v>223</v>
      </c>
      <c r="C2673" s="49" t="n">
        <v>2011</v>
      </c>
      <c r="D2673" s="54" t="n">
        <v>16.6</v>
      </c>
      <c r="E2673" s="55" t="n">
        <v>4</v>
      </c>
    </row>
    <row r="2674" customFormat="false" ht="15" hidden="false" customHeight="false" outlineLevel="0" collapsed="false">
      <c r="A2674" s="49" t="n">
        <v>92</v>
      </c>
      <c r="B2674" s="49" t="s">
        <v>200</v>
      </c>
      <c r="C2674" s="49" t="n">
        <v>2010</v>
      </c>
      <c r="D2674" s="54" t="n">
        <v>22.5</v>
      </c>
      <c r="E2674" s="55" t="n">
        <v>6</v>
      </c>
    </row>
    <row r="2675" customFormat="false" ht="15" hidden="false" customHeight="false" outlineLevel="0" collapsed="false">
      <c r="A2675" s="49" t="n">
        <v>92</v>
      </c>
      <c r="B2675" s="49" t="s">
        <v>202</v>
      </c>
      <c r="C2675" s="49" t="n">
        <v>2010</v>
      </c>
      <c r="D2675" s="54" t="n">
        <v>401.58</v>
      </c>
      <c r="E2675" s="55" t="n">
        <v>114</v>
      </c>
    </row>
    <row r="2676" customFormat="false" ht="15" hidden="false" customHeight="false" outlineLevel="0" collapsed="false">
      <c r="A2676" s="49" t="n">
        <v>92</v>
      </c>
      <c r="B2676" s="49" t="s">
        <v>202</v>
      </c>
      <c r="C2676" s="49" t="n">
        <v>2011</v>
      </c>
      <c r="D2676" s="54" t="n">
        <v>199.2</v>
      </c>
      <c r="E2676" s="55" t="n">
        <v>48</v>
      </c>
    </row>
    <row r="2677" customFormat="false" ht="15" hidden="false" customHeight="false" outlineLevel="0" collapsed="false">
      <c r="A2677" s="49" t="n">
        <v>92</v>
      </c>
      <c r="B2677" s="49" t="s">
        <v>222</v>
      </c>
      <c r="C2677" s="49" t="n">
        <v>2009</v>
      </c>
      <c r="D2677" s="54" t="n">
        <v>22.5</v>
      </c>
      <c r="E2677" s="55" t="n">
        <v>6</v>
      </c>
    </row>
    <row r="2678" customFormat="false" ht="15" hidden="false" customHeight="false" outlineLevel="0" collapsed="false">
      <c r="A2678" s="49" t="n">
        <v>92</v>
      </c>
      <c r="B2678" s="49" t="s">
        <v>222</v>
      </c>
      <c r="C2678" s="49" t="n">
        <v>2010</v>
      </c>
      <c r="D2678" s="54" t="n">
        <v>382.5</v>
      </c>
      <c r="E2678" s="55" t="n">
        <v>102</v>
      </c>
    </row>
    <row r="2679" customFormat="false" ht="15" hidden="false" customHeight="false" outlineLevel="0" collapsed="false">
      <c r="A2679" s="49" t="n">
        <v>92</v>
      </c>
      <c r="B2679" s="49" t="s">
        <v>222</v>
      </c>
      <c r="C2679" s="49" t="n">
        <v>2011</v>
      </c>
      <c r="D2679" s="54" t="n">
        <v>58.1</v>
      </c>
      <c r="E2679" s="55" t="n">
        <v>14</v>
      </c>
    </row>
    <row r="2680" customFormat="false" ht="15" hidden="false" customHeight="false" outlineLevel="0" collapsed="false">
      <c r="A2680" s="49" t="n">
        <v>92</v>
      </c>
      <c r="B2680" s="49" t="s">
        <v>191</v>
      </c>
      <c r="C2680" s="49" t="n">
        <v>2009</v>
      </c>
      <c r="D2680" s="54" t="n">
        <v>135</v>
      </c>
      <c r="E2680" s="55" t="n">
        <v>36</v>
      </c>
    </row>
    <row r="2681" customFormat="false" ht="15" hidden="false" customHeight="false" outlineLevel="0" collapsed="false">
      <c r="A2681" s="49" t="n">
        <v>92</v>
      </c>
      <c r="B2681" s="49" t="s">
        <v>191</v>
      </c>
      <c r="C2681" s="49" t="n">
        <v>2010</v>
      </c>
      <c r="D2681" s="54" t="n">
        <v>270</v>
      </c>
      <c r="E2681" s="55" t="n">
        <v>72</v>
      </c>
    </row>
    <row r="2682" customFormat="false" ht="15" hidden="false" customHeight="false" outlineLevel="0" collapsed="false">
      <c r="A2682" s="49" t="n">
        <v>92</v>
      </c>
      <c r="B2682" s="49" t="s">
        <v>191</v>
      </c>
      <c r="C2682" s="49" t="n">
        <v>2011</v>
      </c>
      <c r="D2682" s="54" t="n">
        <v>1367.4</v>
      </c>
      <c r="E2682" s="55" t="n">
        <v>348</v>
      </c>
    </row>
    <row r="2683" customFormat="false" ht="15" hidden="false" customHeight="false" outlineLevel="0" collapsed="false">
      <c r="A2683" s="49" t="n">
        <v>92</v>
      </c>
      <c r="B2683" s="49" t="s">
        <v>205</v>
      </c>
      <c r="C2683" s="49" t="n">
        <v>2009</v>
      </c>
      <c r="D2683" s="54" t="n">
        <v>90</v>
      </c>
      <c r="E2683" s="55" t="n">
        <v>24</v>
      </c>
    </row>
    <row r="2684" customFormat="false" ht="15" hidden="false" customHeight="false" outlineLevel="0" collapsed="false">
      <c r="A2684" s="49" t="n">
        <v>92</v>
      </c>
      <c r="B2684" s="49" t="s">
        <v>205</v>
      </c>
      <c r="C2684" s="49" t="n">
        <v>2010</v>
      </c>
      <c r="D2684" s="54" t="n">
        <v>675</v>
      </c>
      <c r="E2684" s="55" t="n">
        <v>180</v>
      </c>
    </row>
    <row r="2685" customFormat="false" ht="15" hidden="false" customHeight="false" outlineLevel="0" collapsed="false">
      <c r="A2685" s="49" t="n">
        <v>92</v>
      </c>
      <c r="B2685" s="49" t="s">
        <v>205</v>
      </c>
      <c r="C2685" s="49" t="n">
        <v>2011</v>
      </c>
      <c r="D2685" s="54" t="n">
        <v>225.85</v>
      </c>
      <c r="E2685" s="55" t="n">
        <v>55</v>
      </c>
    </row>
    <row r="2686" customFormat="false" ht="15" hidden="false" customHeight="false" outlineLevel="0" collapsed="false">
      <c r="A2686" s="49" t="n">
        <v>92</v>
      </c>
      <c r="B2686" s="49" t="s">
        <v>206</v>
      </c>
      <c r="C2686" s="49" t="n">
        <v>2009</v>
      </c>
      <c r="D2686" s="54" t="n">
        <v>22.5</v>
      </c>
      <c r="E2686" s="55" t="n">
        <v>6</v>
      </c>
    </row>
    <row r="2687" customFormat="false" ht="15" hidden="false" customHeight="false" outlineLevel="0" collapsed="false">
      <c r="A2687" s="49" t="n">
        <v>92</v>
      </c>
      <c r="B2687" s="49" t="s">
        <v>206</v>
      </c>
      <c r="C2687" s="49" t="n">
        <v>2010</v>
      </c>
      <c r="D2687" s="54" t="n">
        <v>562.5</v>
      </c>
      <c r="E2687" s="55" t="n">
        <v>150</v>
      </c>
    </row>
    <row r="2688" customFormat="false" ht="15" hidden="false" customHeight="false" outlineLevel="0" collapsed="false">
      <c r="A2688" s="49" t="n">
        <v>92</v>
      </c>
      <c r="B2688" s="49" t="s">
        <v>206</v>
      </c>
      <c r="C2688" s="49" t="n">
        <v>2011</v>
      </c>
      <c r="D2688" s="54" t="n">
        <v>244.2</v>
      </c>
      <c r="E2688" s="55" t="n">
        <v>60</v>
      </c>
    </row>
    <row r="2689" customFormat="false" ht="15" hidden="false" customHeight="false" outlineLevel="0" collapsed="false">
      <c r="A2689" s="49" t="n">
        <v>92</v>
      </c>
      <c r="B2689" s="49" t="s">
        <v>234</v>
      </c>
      <c r="C2689" s="49" t="n">
        <v>2010</v>
      </c>
      <c r="D2689" s="54" t="n">
        <v>244.08</v>
      </c>
      <c r="E2689" s="55" t="n">
        <v>72</v>
      </c>
    </row>
    <row r="2690" customFormat="false" ht="15" hidden="false" customHeight="false" outlineLevel="0" collapsed="false">
      <c r="A2690" s="49" t="n">
        <v>92</v>
      </c>
      <c r="B2690" s="49" t="s">
        <v>234</v>
      </c>
      <c r="C2690" s="49" t="n">
        <v>2011</v>
      </c>
      <c r="D2690" s="54" t="n">
        <v>222.8</v>
      </c>
      <c r="E2690" s="55" t="n">
        <v>56</v>
      </c>
    </row>
    <row r="2691" customFormat="false" ht="15" hidden="false" customHeight="false" outlineLevel="0" collapsed="false">
      <c r="A2691" s="49" t="n">
        <v>92</v>
      </c>
      <c r="B2691" s="49" t="s">
        <v>190</v>
      </c>
      <c r="C2691" s="49" t="n">
        <v>2010</v>
      </c>
      <c r="D2691" s="54" t="n">
        <v>22.5</v>
      </c>
      <c r="E2691" s="55" t="n">
        <v>6</v>
      </c>
    </row>
    <row r="2692" customFormat="false" ht="15" hidden="false" customHeight="false" outlineLevel="0" collapsed="false">
      <c r="A2692" s="49" t="n">
        <v>92</v>
      </c>
      <c r="B2692" s="49" t="s">
        <v>192</v>
      </c>
      <c r="C2692" s="49" t="n">
        <v>2010</v>
      </c>
      <c r="D2692" s="54" t="n">
        <v>45</v>
      </c>
      <c r="E2692" s="55" t="n">
        <v>12</v>
      </c>
    </row>
    <row r="2693" customFormat="false" ht="15" hidden="false" customHeight="false" outlineLevel="0" collapsed="false">
      <c r="A2693" s="49" t="n">
        <v>92</v>
      </c>
      <c r="B2693" s="49" t="s">
        <v>218</v>
      </c>
      <c r="C2693" s="49" t="n">
        <v>2009</v>
      </c>
      <c r="D2693" s="54" t="n">
        <v>244.08</v>
      </c>
      <c r="E2693" s="55" t="n">
        <v>72</v>
      </c>
    </row>
    <row r="2694" customFormat="false" ht="15" hidden="false" customHeight="false" outlineLevel="0" collapsed="false">
      <c r="A2694" s="49" t="n">
        <v>92</v>
      </c>
      <c r="B2694" s="49" t="s">
        <v>218</v>
      </c>
      <c r="C2694" s="49" t="n">
        <v>2010</v>
      </c>
      <c r="D2694" s="54" t="n">
        <v>1294.74</v>
      </c>
      <c r="E2694" s="55" t="n">
        <v>366</v>
      </c>
    </row>
    <row r="2695" customFormat="false" ht="15" hidden="false" customHeight="false" outlineLevel="0" collapsed="false">
      <c r="A2695" s="49" t="n">
        <v>92</v>
      </c>
      <c r="B2695" s="49" t="s">
        <v>218</v>
      </c>
      <c r="C2695" s="49" t="n">
        <v>2011</v>
      </c>
      <c r="D2695" s="54" t="n">
        <v>800.68</v>
      </c>
      <c r="E2695" s="55" t="n">
        <v>220</v>
      </c>
    </row>
    <row r="2696" customFormat="false" ht="15" hidden="false" customHeight="false" outlineLevel="0" collapsed="false">
      <c r="A2696" s="49" t="n">
        <v>92</v>
      </c>
      <c r="B2696" s="49" t="s">
        <v>193</v>
      </c>
      <c r="C2696" s="49" t="n">
        <v>2011</v>
      </c>
      <c r="D2696" s="54" t="n">
        <v>270</v>
      </c>
      <c r="E2696" s="55" t="n">
        <v>72</v>
      </c>
    </row>
    <row r="2697" customFormat="false" ht="15" hidden="false" customHeight="false" outlineLevel="0" collapsed="false">
      <c r="A2697" s="49" t="n">
        <v>92</v>
      </c>
      <c r="B2697" s="49" t="s">
        <v>197</v>
      </c>
      <c r="C2697" s="49" t="n">
        <v>2011</v>
      </c>
      <c r="D2697" s="54" t="n">
        <v>16.6</v>
      </c>
      <c r="E2697" s="55" t="n">
        <v>4</v>
      </c>
    </row>
    <row r="2698" customFormat="false" ht="15" hidden="false" customHeight="false" outlineLevel="0" collapsed="false">
      <c r="A2698" s="49" t="n">
        <v>92</v>
      </c>
      <c r="B2698" s="49" t="s">
        <v>204</v>
      </c>
      <c r="C2698" s="49" t="n">
        <v>2010</v>
      </c>
      <c r="D2698" s="54" t="n">
        <v>37.5</v>
      </c>
      <c r="E2698" s="55" t="n">
        <v>10</v>
      </c>
    </row>
    <row r="2699" customFormat="false" ht="15" hidden="false" customHeight="false" outlineLevel="0" collapsed="false">
      <c r="A2699" s="49" t="n">
        <v>92</v>
      </c>
      <c r="B2699" s="49" t="s">
        <v>215</v>
      </c>
      <c r="C2699" s="49" t="n">
        <v>2011</v>
      </c>
      <c r="D2699" s="54" t="n">
        <v>16.6</v>
      </c>
      <c r="E2699" s="55" t="n">
        <v>4</v>
      </c>
    </row>
    <row r="2700" customFormat="false" ht="15" hidden="false" customHeight="false" outlineLevel="0" collapsed="false">
      <c r="A2700" s="49" t="n">
        <v>92</v>
      </c>
      <c r="B2700" s="49" t="s">
        <v>196</v>
      </c>
      <c r="C2700" s="49" t="n">
        <v>2009</v>
      </c>
      <c r="D2700" s="54" t="n">
        <v>732.24</v>
      </c>
      <c r="E2700" s="55" t="n">
        <v>216</v>
      </c>
    </row>
    <row r="2701" customFormat="false" ht="15" hidden="false" customHeight="false" outlineLevel="0" collapsed="false">
      <c r="A2701" s="49" t="n">
        <v>92</v>
      </c>
      <c r="B2701" s="49" t="s">
        <v>196</v>
      </c>
      <c r="C2701" s="49" t="n">
        <v>2010</v>
      </c>
      <c r="D2701" s="54" t="n">
        <v>1464.48</v>
      </c>
      <c r="E2701" s="55" t="n">
        <v>432</v>
      </c>
    </row>
    <row r="2702" customFormat="false" ht="15" hidden="false" customHeight="false" outlineLevel="0" collapsed="false">
      <c r="A2702" s="49" t="n">
        <v>92</v>
      </c>
      <c r="B2702" s="49" t="s">
        <v>196</v>
      </c>
      <c r="C2702" s="49" t="n">
        <v>2011</v>
      </c>
      <c r="D2702" s="54" t="n">
        <v>3671.15</v>
      </c>
      <c r="E2702" s="55" t="n">
        <v>1013</v>
      </c>
    </row>
    <row r="2703" customFormat="false" ht="15" hidden="false" customHeight="false" outlineLevel="0" collapsed="false">
      <c r="A2703" s="49" t="n">
        <v>92</v>
      </c>
      <c r="B2703" s="49" t="s">
        <v>210</v>
      </c>
      <c r="C2703" s="49" t="n">
        <v>2010</v>
      </c>
      <c r="D2703" s="54" t="n">
        <v>67.5</v>
      </c>
      <c r="E2703" s="55" t="n">
        <v>18</v>
      </c>
    </row>
    <row r="2704" customFormat="false" ht="15" hidden="false" customHeight="false" outlineLevel="0" collapsed="false">
      <c r="A2704" s="49" t="n">
        <v>92</v>
      </c>
      <c r="B2704" s="49" t="s">
        <v>198</v>
      </c>
      <c r="C2704" s="49" t="n">
        <v>2009</v>
      </c>
      <c r="D2704" s="54" t="n">
        <v>90</v>
      </c>
      <c r="E2704" s="55" t="n">
        <v>24</v>
      </c>
    </row>
    <row r="2705" customFormat="false" ht="15" hidden="false" customHeight="false" outlineLevel="0" collapsed="false">
      <c r="A2705" s="49" t="n">
        <v>92</v>
      </c>
      <c r="B2705" s="49" t="s">
        <v>198</v>
      </c>
      <c r="C2705" s="49" t="n">
        <v>2010</v>
      </c>
      <c r="D2705" s="54" t="n">
        <v>67.5</v>
      </c>
      <c r="E2705" s="55" t="n">
        <v>18</v>
      </c>
    </row>
    <row r="2706" customFormat="false" ht="15" hidden="false" customHeight="false" outlineLevel="0" collapsed="false">
      <c r="A2706" s="49" t="n">
        <v>92</v>
      </c>
      <c r="B2706" s="49" t="s">
        <v>198</v>
      </c>
      <c r="C2706" s="49" t="n">
        <v>2011</v>
      </c>
      <c r="D2706" s="54" t="n">
        <v>94.8</v>
      </c>
      <c r="E2706" s="55" t="n">
        <v>24</v>
      </c>
    </row>
    <row r="2707" customFormat="false" ht="15" hidden="false" customHeight="false" outlineLevel="0" collapsed="false">
      <c r="A2707" s="49" t="n">
        <v>92</v>
      </c>
      <c r="B2707" s="49" t="s">
        <v>208</v>
      </c>
      <c r="C2707" s="49" t="n">
        <v>2010</v>
      </c>
      <c r="D2707" s="54" t="n">
        <v>26.25</v>
      </c>
      <c r="E2707" s="55" t="n">
        <v>7</v>
      </c>
    </row>
    <row r="2708" customFormat="false" ht="15" hidden="false" customHeight="false" outlineLevel="0" collapsed="false">
      <c r="A2708" s="49" t="n">
        <v>92</v>
      </c>
      <c r="B2708" s="49" t="s">
        <v>207</v>
      </c>
      <c r="C2708" s="49" t="n">
        <v>2010</v>
      </c>
      <c r="D2708" s="54" t="n">
        <v>22.5</v>
      </c>
      <c r="E2708" s="55" t="n">
        <v>6</v>
      </c>
    </row>
    <row r="2709" customFormat="false" ht="15" hidden="false" customHeight="false" outlineLevel="0" collapsed="false">
      <c r="A2709" s="49" t="n">
        <v>92</v>
      </c>
      <c r="B2709" s="49" t="s">
        <v>207</v>
      </c>
      <c r="C2709" s="49" t="n">
        <v>2011</v>
      </c>
      <c r="D2709" s="54" t="n">
        <v>33.2</v>
      </c>
      <c r="E2709" s="55" t="n">
        <v>8</v>
      </c>
    </row>
    <row r="2710" customFormat="false" ht="15" hidden="false" customHeight="false" outlineLevel="0" collapsed="false">
      <c r="A2710" s="49" t="n">
        <v>92</v>
      </c>
      <c r="B2710" s="49" t="s">
        <v>214</v>
      </c>
      <c r="C2710" s="49" t="n">
        <v>2010</v>
      </c>
      <c r="D2710" s="54" t="n">
        <v>22.5</v>
      </c>
      <c r="E2710" s="55" t="n">
        <v>6</v>
      </c>
    </row>
    <row r="2711" customFormat="false" ht="15" hidden="false" customHeight="false" outlineLevel="0" collapsed="false">
      <c r="A2711" s="49" t="n">
        <v>92</v>
      </c>
      <c r="B2711" s="49" t="s">
        <v>189</v>
      </c>
      <c r="C2711" s="49" t="n">
        <v>2009</v>
      </c>
      <c r="D2711" s="54" t="n">
        <v>634.59</v>
      </c>
      <c r="E2711" s="55" t="n">
        <v>166</v>
      </c>
    </row>
    <row r="2712" customFormat="false" ht="15" hidden="false" customHeight="false" outlineLevel="0" collapsed="false">
      <c r="A2712" s="49" t="n">
        <v>92</v>
      </c>
      <c r="B2712" s="49" t="s">
        <v>189</v>
      </c>
      <c r="C2712" s="49" t="n">
        <v>2010</v>
      </c>
      <c r="D2712" s="54" t="n">
        <v>10396.44</v>
      </c>
      <c r="E2712" s="55" t="n">
        <v>2811</v>
      </c>
    </row>
    <row r="2713" customFormat="false" ht="15" hidden="false" customHeight="false" outlineLevel="0" collapsed="false">
      <c r="A2713" s="49" t="n">
        <v>92</v>
      </c>
      <c r="B2713" s="49" t="s">
        <v>189</v>
      </c>
      <c r="C2713" s="49" t="n">
        <v>2011</v>
      </c>
      <c r="D2713" s="54" t="n">
        <v>6227.14</v>
      </c>
      <c r="E2713" s="55" t="n">
        <v>1576</v>
      </c>
    </row>
    <row r="2714" customFormat="false" ht="15" hidden="false" customHeight="false" outlineLevel="0" collapsed="false">
      <c r="A2714" s="49" t="n">
        <v>92</v>
      </c>
      <c r="B2714" s="49" t="s">
        <v>194</v>
      </c>
      <c r="C2714" s="49" t="n">
        <v>2011</v>
      </c>
      <c r="D2714" s="54" t="n">
        <v>8.3</v>
      </c>
      <c r="E2714" s="55" t="n">
        <v>2</v>
      </c>
    </row>
    <row r="2715" customFormat="false" ht="15" hidden="false" customHeight="false" outlineLevel="0" collapsed="false">
      <c r="A2715" s="49" t="n">
        <v>93</v>
      </c>
      <c r="B2715" s="49" t="s">
        <v>203</v>
      </c>
      <c r="C2715" s="49" t="n">
        <v>2010</v>
      </c>
      <c r="D2715" s="54" t="n">
        <v>15</v>
      </c>
      <c r="E2715" s="55" t="n">
        <v>4</v>
      </c>
    </row>
    <row r="2716" customFormat="false" ht="15" hidden="false" customHeight="false" outlineLevel="0" collapsed="false">
      <c r="A2716" s="49" t="n">
        <v>93</v>
      </c>
      <c r="B2716" s="49" t="s">
        <v>203</v>
      </c>
      <c r="C2716" s="49" t="n">
        <v>2011</v>
      </c>
      <c r="D2716" s="54" t="n">
        <v>259.5</v>
      </c>
      <c r="E2716" s="55" t="n">
        <v>74</v>
      </c>
    </row>
    <row r="2717" customFormat="false" ht="15" hidden="false" customHeight="false" outlineLevel="0" collapsed="false">
      <c r="A2717" s="49" t="n">
        <v>93</v>
      </c>
      <c r="B2717" s="49" t="s">
        <v>201</v>
      </c>
      <c r="C2717" s="49" t="n">
        <v>2010</v>
      </c>
      <c r="D2717" s="54" t="n">
        <v>45</v>
      </c>
      <c r="E2717" s="55" t="n">
        <v>12</v>
      </c>
    </row>
    <row r="2718" customFormat="false" ht="15" hidden="false" customHeight="false" outlineLevel="0" collapsed="false">
      <c r="A2718" s="49" t="n">
        <v>93</v>
      </c>
      <c r="B2718" s="49" t="s">
        <v>201</v>
      </c>
      <c r="C2718" s="49" t="n">
        <v>2011</v>
      </c>
      <c r="D2718" s="54" t="n">
        <v>330</v>
      </c>
      <c r="E2718" s="55" t="n">
        <v>88</v>
      </c>
    </row>
    <row r="2719" customFormat="false" ht="15" hidden="false" customHeight="false" outlineLevel="0" collapsed="false">
      <c r="A2719" s="49" t="n">
        <v>93</v>
      </c>
      <c r="B2719" s="49" t="s">
        <v>223</v>
      </c>
      <c r="C2719" s="49" t="n">
        <v>2010</v>
      </c>
      <c r="D2719" s="54" t="n">
        <v>15</v>
      </c>
      <c r="E2719" s="55" t="n">
        <v>4</v>
      </c>
    </row>
    <row r="2720" customFormat="false" ht="15" hidden="false" customHeight="false" outlineLevel="0" collapsed="false">
      <c r="A2720" s="49" t="n">
        <v>93</v>
      </c>
      <c r="B2720" s="49" t="s">
        <v>200</v>
      </c>
      <c r="C2720" s="49" t="n">
        <v>2011</v>
      </c>
      <c r="D2720" s="54" t="n">
        <v>15</v>
      </c>
      <c r="E2720" s="55" t="n">
        <v>4</v>
      </c>
    </row>
    <row r="2721" customFormat="false" ht="15" hidden="false" customHeight="false" outlineLevel="0" collapsed="false">
      <c r="A2721" s="49" t="n">
        <v>93</v>
      </c>
      <c r="B2721" s="49" t="s">
        <v>202</v>
      </c>
      <c r="C2721" s="49" t="n">
        <v>2010</v>
      </c>
      <c r="D2721" s="54" t="n">
        <v>120</v>
      </c>
      <c r="E2721" s="55" t="n">
        <v>32</v>
      </c>
    </row>
    <row r="2722" customFormat="false" ht="15" hidden="false" customHeight="false" outlineLevel="0" collapsed="false">
      <c r="A2722" s="49" t="n">
        <v>93</v>
      </c>
      <c r="B2722" s="49" t="s">
        <v>202</v>
      </c>
      <c r="C2722" s="49" t="n">
        <v>2011</v>
      </c>
      <c r="D2722" s="54" t="n">
        <v>150</v>
      </c>
      <c r="E2722" s="55" t="n">
        <v>40</v>
      </c>
    </row>
    <row r="2723" customFormat="false" ht="15" hidden="false" customHeight="false" outlineLevel="0" collapsed="false">
      <c r="A2723" s="49" t="n">
        <v>93</v>
      </c>
      <c r="B2723" s="49" t="s">
        <v>222</v>
      </c>
      <c r="C2723" s="49" t="n">
        <v>2010</v>
      </c>
      <c r="D2723" s="54" t="n">
        <v>93.75</v>
      </c>
      <c r="E2723" s="55" t="n">
        <v>25</v>
      </c>
    </row>
    <row r="2724" customFormat="false" ht="15" hidden="false" customHeight="false" outlineLevel="0" collapsed="false">
      <c r="A2724" s="49" t="n">
        <v>93</v>
      </c>
      <c r="B2724" s="49" t="s">
        <v>222</v>
      </c>
      <c r="C2724" s="49" t="n">
        <v>2011</v>
      </c>
      <c r="D2724" s="54" t="n">
        <v>150</v>
      </c>
      <c r="E2724" s="55" t="n">
        <v>40</v>
      </c>
    </row>
    <row r="2725" customFormat="false" ht="15" hidden="false" customHeight="false" outlineLevel="0" collapsed="false">
      <c r="A2725" s="49" t="n">
        <v>93</v>
      </c>
      <c r="B2725" s="49" t="s">
        <v>205</v>
      </c>
      <c r="C2725" s="49" t="n">
        <v>2010</v>
      </c>
      <c r="D2725" s="54" t="n">
        <v>112.5</v>
      </c>
      <c r="E2725" s="55" t="n">
        <v>30</v>
      </c>
    </row>
    <row r="2726" customFormat="false" ht="15" hidden="false" customHeight="false" outlineLevel="0" collapsed="false">
      <c r="A2726" s="49" t="n">
        <v>93</v>
      </c>
      <c r="B2726" s="49" t="s">
        <v>205</v>
      </c>
      <c r="C2726" s="49" t="n">
        <v>2011</v>
      </c>
      <c r="D2726" s="54" t="n">
        <v>1211.25</v>
      </c>
      <c r="E2726" s="55" t="n">
        <v>323</v>
      </c>
    </row>
    <row r="2727" customFormat="false" ht="15" hidden="false" customHeight="false" outlineLevel="0" collapsed="false">
      <c r="A2727" s="49" t="n">
        <v>93</v>
      </c>
      <c r="B2727" s="49" t="s">
        <v>206</v>
      </c>
      <c r="C2727" s="49" t="n">
        <v>2010</v>
      </c>
      <c r="D2727" s="54" t="n">
        <v>150</v>
      </c>
      <c r="E2727" s="55" t="n">
        <v>40</v>
      </c>
    </row>
    <row r="2728" customFormat="false" ht="15" hidden="false" customHeight="false" outlineLevel="0" collapsed="false">
      <c r="A2728" s="49" t="n">
        <v>93</v>
      </c>
      <c r="B2728" s="49" t="s">
        <v>206</v>
      </c>
      <c r="C2728" s="49" t="n">
        <v>2011</v>
      </c>
      <c r="D2728" s="54" t="n">
        <v>401.25</v>
      </c>
      <c r="E2728" s="55" t="n">
        <v>107</v>
      </c>
    </row>
    <row r="2729" customFormat="false" ht="15" hidden="false" customHeight="false" outlineLevel="0" collapsed="false">
      <c r="A2729" s="49" t="n">
        <v>93</v>
      </c>
      <c r="B2729" s="49" t="s">
        <v>190</v>
      </c>
      <c r="C2729" s="49" t="n">
        <v>2010</v>
      </c>
      <c r="D2729" s="54" t="n">
        <v>15</v>
      </c>
      <c r="E2729" s="55" t="n">
        <v>4</v>
      </c>
    </row>
    <row r="2730" customFormat="false" ht="15" hidden="false" customHeight="false" outlineLevel="0" collapsed="false">
      <c r="A2730" s="49" t="n">
        <v>93</v>
      </c>
      <c r="B2730" s="49" t="s">
        <v>190</v>
      </c>
      <c r="C2730" s="49" t="n">
        <v>2011</v>
      </c>
      <c r="D2730" s="54" t="n">
        <v>45</v>
      </c>
      <c r="E2730" s="55" t="n">
        <v>12</v>
      </c>
    </row>
    <row r="2731" customFormat="false" ht="15" hidden="false" customHeight="false" outlineLevel="0" collapsed="false">
      <c r="A2731" s="49" t="n">
        <v>93</v>
      </c>
      <c r="B2731" s="49" t="s">
        <v>211</v>
      </c>
      <c r="C2731" s="49" t="n">
        <v>2010</v>
      </c>
      <c r="D2731" s="54" t="n">
        <v>30</v>
      </c>
      <c r="E2731" s="55" t="n">
        <v>8</v>
      </c>
    </row>
    <row r="2732" customFormat="false" ht="15" hidden="false" customHeight="false" outlineLevel="0" collapsed="false">
      <c r="A2732" s="49" t="n">
        <v>93</v>
      </c>
      <c r="B2732" s="49" t="s">
        <v>218</v>
      </c>
      <c r="C2732" s="49" t="n">
        <v>2011</v>
      </c>
      <c r="D2732" s="54" t="n">
        <v>3.75</v>
      </c>
      <c r="E2732" s="55" t="n">
        <v>1</v>
      </c>
    </row>
    <row r="2733" customFormat="false" ht="15" hidden="false" customHeight="false" outlineLevel="0" collapsed="false">
      <c r="A2733" s="49" t="n">
        <v>93</v>
      </c>
      <c r="B2733" s="49" t="s">
        <v>193</v>
      </c>
      <c r="C2733" s="49" t="n">
        <v>2010</v>
      </c>
      <c r="D2733" s="54" t="n">
        <v>15</v>
      </c>
      <c r="E2733" s="55" t="n">
        <v>4</v>
      </c>
    </row>
    <row r="2734" customFormat="false" ht="15" hidden="false" customHeight="false" outlineLevel="0" collapsed="false">
      <c r="A2734" s="49" t="n">
        <v>93</v>
      </c>
      <c r="B2734" s="49" t="s">
        <v>193</v>
      </c>
      <c r="C2734" s="49" t="n">
        <v>2011</v>
      </c>
      <c r="D2734" s="54" t="n">
        <v>45</v>
      </c>
      <c r="E2734" s="55" t="n">
        <v>12</v>
      </c>
    </row>
    <row r="2735" customFormat="false" ht="15" hidden="false" customHeight="false" outlineLevel="0" collapsed="false">
      <c r="A2735" s="49" t="n">
        <v>93</v>
      </c>
      <c r="B2735" s="49" t="s">
        <v>213</v>
      </c>
      <c r="C2735" s="49" t="n">
        <v>2011</v>
      </c>
      <c r="D2735" s="54" t="n">
        <v>15</v>
      </c>
      <c r="E2735" s="55" t="n">
        <v>4</v>
      </c>
    </row>
    <row r="2736" customFormat="false" ht="15" hidden="false" customHeight="false" outlineLevel="0" collapsed="false">
      <c r="A2736" s="49" t="n">
        <v>93</v>
      </c>
      <c r="B2736" s="49" t="s">
        <v>197</v>
      </c>
      <c r="C2736" s="49" t="n">
        <v>2011</v>
      </c>
      <c r="D2736" s="54" t="n">
        <v>15</v>
      </c>
      <c r="E2736" s="55" t="n">
        <v>4</v>
      </c>
    </row>
    <row r="2737" customFormat="false" ht="15" hidden="false" customHeight="false" outlineLevel="0" collapsed="false">
      <c r="A2737" s="49" t="n">
        <v>93</v>
      </c>
      <c r="B2737" s="49" t="s">
        <v>196</v>
      </c>
      <c r="C2737" s="49" t="n">
        <v>2010</v>
      </c>
      <c r="D2737" s="54" t="n">
        <v>7.5</v>
      </c>
      <c r="E2737" s="55" t="n">
        <v>2</v>
      </c>
    </row>
    <row r="2738" customFormat="false" ht="15" hidden="false" customHeight="false" outlineLevel="0" collapsed="false">
      <c r="A2738" s="49" t="n">
        <v>93</v>
      </c>
      <c r="B2738" s="49" t="s">
        <v>196</v>
      </c>
      <c r="C2738" s="49" t="n">
        <v>2011</v>
      </c>
      <c r="D2738" s="54" t="n">
        <v>78.75</v>
      </c>
      <c r="E2738" s="55" t="n">
        <v>21</v>
      </c>
    </row>
    <row r="2739" customFormat="false" ht="15" hidden="false" customHeight="false" outlineLevel="0" collapsed="false">
      <c r="A2739" s="49" t="n">
        <v>93</v>
      </c>
      <c r="B2739" s="49" t="s">
        <v>198</v>
      </c>
      <c r="C2739" s="49" t="n">
        <v>2010</v>
      </c>
      <c r="D2739" s="54" t="n">
        <v>75</v>
      </c>
      <c r="E2739" s="55" t="n">
        <v>20</v>
      </c>
    </row>
    <row r="2740" customFormat="false" ht="15" hidden="false" customHeight="false" outlineLevel="0" collapsed="false">
      <c r="A2740" s="49" t="n">
        <v>93</v>
      </c>
      <c r="B2740" s="49" t="s">
        <v>198</v>
      </c>
      <c r="C2740" s="49" t="n">
        <v>2011</v>
      </c>
      <c r="D2740" s="54" t="n">
        <v>60</v>
      </c>
      <c r="E2740" s="55" t="n">
        <v>16</v>
      </c>
    </row>
    <row r="2741" customFormat="false" ht="15" hidden="false" customHeight="false" outlineLevel="0" collapsed="false">
      <c r="A2741" s="49" t="n">
        <v>93</v>
      </c>
      <c r="B2741" s="49" t="s">
        <v>189</v>
      </c>
      <c r="C2741" s="49" t="n">
        <v>2010</v>
      </c>
      <c r="D2741" s="54" t="n">
        <v>6723.64</v>
      </c>
      <c r="E2741" s="55" t="n">
        <v>1516</v>
      </c>
    </row>
    <row r="2742" customFormat="false" ht="15" hidden="false" customHeight="false" outlineLevel="0" collapsed="false">
      <c r="A2742" s="49" t="n">
        <v>93</v>
      </c>
      <c r="B2742" s="49" t="s">
        <v>189</v>
      </c>
      <c r="C2742" s="49" t="n">
        <v>2011</v>
      </c>
      <c r="D2742" s="54" t="n">
        <v>22168.68</v>
      </c>
      <c r="E2742" s="55" t="n">
        <v>5159</v>
      </c>
    </row>
    <row r="2743" customFormat="false" ht="15" hidden="false" customHeight="false" outlineLevel="0" collapsed="false">
      <c r="A2743" s="49" t="n">
        <v>94</v>
      </c>
      <c r="B2743" s="49" t="s">
        <v>203</v>
      </c>
      <c r="C2743" s="49" t="n">
        <v>2011</v>
      </c>
      <c r="D2743" s="54" t="n">
        <v>432</v>
      </c>
      <c r="E2743" s="55" t="n">
        <v>600</v>
      </c>
    </row>
    <row r="2744" customFormat="false" ht="15" hidden="false" customHeight="false" outlineLevel="0" collapsed="false">
      <c r="A2744" s="49" t="n">
        <v>94</v>
      </c>
      <c r="B2744" s="49" t="s">
        <v>202</v>
      </c>
      <c r="C2744" s="49" t="n">
        <v>2011</v>
      </c>
      <c r="D2744" s="54" t="n">
        <v>9.96</v>
      </c>
      <c r="E2744" s="55" t="n">
        <v>12</v>
      </c>
    </row>
    <row r="2745" customFormat="false" ht="15" hidden="false" customHeight="false" outlineLevel="0" collapsed="false">
      <c r="A2745" s="49" t="n">
        <v>94</v>
      </c>
      <c r="B2745" s="49" t="s">
        <v>222</v>
      </c>
      <c r="C2745" s="49" t="n">
        <v>2010</v>
      </c>
      <c r="D2745" s="54" t="n">
        <v>63</v>
      </c>
      <c r="E2745" s="55" t="n">
        <v>84</v>
      </c>
    </row>
    <row r="2746" customFormat="false" ht="15" hidden="false" customHeight="false" outlineLevel="0" collapsed="false">
      <c r="A2746" s="49" t="n">
        <v>94</v>
      </c>
      <c r="B2746" s="49" t="s">
        <v>222</v>
      </c>
      <c r="C2746" s="49" t="n">
        <v>2011</v>
      </c>
      <c r="D2746" s="54" t="n">
        <v>39.84</v>
      </c>
      <c r="E2746" s="55" t="n">
        <v>48</v>
      </c>
    </row>
    <row r="2747" customFormat="false" ht="15" hidden="false" customHeight="false" outlineLevel="0" collapsed="false">
      <c r="A2747" s="49" t="n">
        <v>94</v>
      </c>
      <c r="B2747" s="49" t="s">
        <v>205</v>
      </c>
      <c r="C2747" s="49" t="n">
        <v>2011</v>
      </c>
      <c r="D2747" s="54" t="n">
        <v>48.84</v>
      </c>
      <c r="E2747" s="55" t="n">
        <v>60</v>
      </c>
    </row>
    <row r="2748" customFormat="false" ht="15" hidden="false" customHeight="false" outlineLevel="0" collapsed="false">
      <c r="A2748" s="49" t="n">
        <v>94</v>
      </c>
      <c r="B2748" s="49" t="s">
        <v>206</v>
      </c>
      <c r="C2748" s="49" t="n">
        <v>2010</v>
      </c>
      <c r="D2748" s="54" t="n">
        <v>633.6</v>
      </c>
      <c r="E2748" s="55" t="n">
        <v>936</v>
      </c>
    </row>
    <row r="2749" customFormat="false" ht="15" hidden="false" customHeight="false" outlineLevel="0" collapsed="false">
      <c r="A2749" s="49" t="n">
        <v>94</v>
      </c>
      <c r="B2749" s="49" t="s">
        <v>206</v>
      </c>
      <c r="C2749" s="49" t="n">
        <v>2011</v>
      </c>
      <c r="D2749" s="54" t="n">
        <v>853.32</v>
      </c>
      <c r="E2749" s="55" t="n">
        <v>1164</v>
      </c>
    </row>
    <row r="2750" customFormat="false" ht="15" hidden="false" customHeight="false" outlineLevel="0" collapsed="false">
      <c r="A2750" s="49" t="n">
        <v>94</v>
      </c>
      <c r="B2750" s="49" t="s">
        <v>209</v>
      </c>
      <c r="C2750" s="49" t="n">
        <v>2009</v>
      </c>
      <c r="D2750" s="54" t="n">
        <v>7.8</v>
      </c>
      <c r="E2750" s="55" t="n">
        <v>12</v>
      </c>
    </row>
    <row r="2751" customFormat="false" ht="15" hidden="false" customHeight="false" outlineLevel="0" collapsed="false">
      <c r="A2751" s="49" t="n">
        <v>94</v>
      </c>
      <c r="B2751" s="49" t="s">
        <v>209</v>
      </c>
      <c r="C2751" s="49" t="n">
        <v>2010</v>
      </c>
      <c r="D2751" s="54" t="n">
        <v>18</v>
      </c>
      <c r="E2751" s="55" t="n">
        <v>24</v>
      </c>
    </row>
    <row r="2752" customFormat="false" ht="15" hidden="false" customHeight="false" outlineLevel="0" collapsed="false">
      <c r="A2752" s="49" t="n">
        <v>94</v>
      </c>
      <c r="B2752" s="49" t="s">
        <v>192</v>
      </c>
      <c r="C2752" s="49" t="n">
        <v>2010</v>
      </c>
      <c r="D2752" s="54" t="n">
        <v>9</v>
      </c>
      <c r="E2752" s="55" t="n">
        <v>12</v>
      </c>
    </row>
    <row r="2753" customFormat="false" ht="15" hidden="false" customHeight="false" outlineLevel="0" collapsed="false">
      <c r="A2753" s="49" t="n">
        <v>94</v>
      </c>
      <c r="B2753" s="49" t="s">
        <v>225</v>
      </c>
      <c r="C2753" s="49" t="n">
        <v>2010</v>
      </c>
      <c r="D2753" s="54" t="n">
        <v>18</v>
      </c>
      <c r="E2753" s="55" t="n">
        <v>24</v>
      </c>
    </row>
    <row r="2754" customFormat="false" ht="15" hidden="false" customHeight="false" outlineLevel="0" collapsed="false">
      <c r="A2754" s="49" t="n">
        <v>94</v>
      </c>
      <c r="B2754" s="49" t="s">
        <v>218</v>
      </c>
      <c r="C2754" s="49" t="n">
        <v>2011</v>
      </c>
      <c r="D2754" s="54" t="n">
        <v>9.96</v>
      </c>
      <c r="E2754" s="55" t="n">
        <v>12</v>
      </c>
    </row>
    <row r="2755" customFormat="false" ht="15" hidden="false" customHeight="false" outlineLevel="0" collapsed="false">
      <c r="A2755" s="49" t="n">
        <v>94</v>
      </c>
      <c r="B2755" s="49" t="s">
        <v>193</v>
      </c>
      <c r="C2755" s="49" t="n">
        <v>2011</v>
      </c>
      <c r="D2755" s="54" t="n">
        <v>39.84</v>
      </c>
      <c r="E2755" s="55" t="n">
        <v>48</v>
      </c>
    </row>
    <row r="2756" customFormat="false" ht="15" hidden="false" customHeight="false" outlineLevel="0" collapsed="false">
      <c r="A2756" s="49" t="n">
        <v>94</v>
      </c>
      <c r="B2756" s="49" t="s">
        <v>197</v>
      </c>
      <c r="C2756" s="49" t="n">
        <v>2010</v>
      </c>
      <c r="D2756" s="54" t="n">
        <v>0</v>
      </c>
      <c r="E2756" s="55" t="n">
        <v>0</v>
      </c>
    </row>
    <row r="2757" customFormat="false" ht="15" hidden="false" customHeight="false" outlineLevel="0" collapsed="false">
      <c r="A2757" s="49" t="n">
        <v>94</v>
      </c>
      <c r="B2757" s="49" t="s">
        <v>196</v>
      </c>
      <c r="C2757" s="49" t="n">
        <v>2010</v>
      </c>
      <c r="D2757" s="54" t="n">
        <v>18</v>
      </c>
      <c r="E2757" s="55" t="n">
        <v>24</v>
      </c>
    </row>
    <row r="2758" customFormat="false" ht="15" hidden="false" customHeight="false" outlineLevel="0" collapsed="false">
      <c r="A2758" s="49" t="n">
        <v>94</v>
      </c>
      <c r="B2758" s="49" t="s">
        <v>210</v>
      </c>
      <c r="C2758" s="49" t="n">
        <v>2010</v>
      </c>
      <c r="D2758" s="54" t="n">
        <v>390</v>
      </c>
      <c r="E2758" s="55" t="n">
        <v>600</v>
      </c>
    </row>
    <row r="2759" customFormat="false" ht="15" hidden="false" customHeight="false" outlineLevel="0" collapsed="false">
      <c r="A2759" s="49" t="n">
        <v>94</v>
      </c>
      <c r="B2759" s="49" t="s">
        <v>210</v>
      </c>
      <c r="C2759" s="49" t="n">
        <v>2011</v>
      </c>
      <c r="D2759" s="54" t="n">
        <v>587.16</v>
      </c>
      <c r="E2759" s="55" t="n">
        <v>804</v>
      </c>
    </row>
    <row r="2760" customFormat="false" ht="15" hidden="false" customHeight="false" outlineLevel="0" collapsed="false">
      <c r="A2760" s="49" t="n">
        <v>94</v>
      </c>
      <c r="B2760" s="49" t="s">
        <v>189</v>
      </c>
      <c r="C2760" s="49" t="n">
        <v>2009</v>
      </c>
      <c r="D2760" s="54" t="n">
        <v>391.45</v>
      </c>
      <c r="E2760" s="55" t="n">
        <v>594</v>
      </c>
    </row>
    <row r="2761" customFormat="false" ht="15" hidden="false" customHeight="false" outlineLevel="0" collapsed="false">
      <c r="A2761" s="49" t="n">
        <v>94</v>
      </c>
      <c r="B2761" s="49" t="s">
        <v>189</v>
      </c>
      <c r="C2761" s="49" t="n">
        <v>2010</v>
      </c>
      <c r="D2761" s="54" t="n">
        <v>12810.11</v>
      </c>
      <c r="E2761" s="55" t="n">
        <v>18064</v>
      </c>
    </row>
    <row r="2762" customFormat="false" ht="15" hidden="false" customHeight="false" outlineLevel="0" collapsed="false">
      <c r="A2762" s="49" t="n">
        <v>94</v>
      </c>
      <c r="B2762" s="49" t="s">
        <v>189</v>
      </c>
      <c r="C2762" s="49" t="n">
        <v>2011</v>
      </c>
      <c r="D2762" s="54" t="n">
        <v>15943.12</v>
      </c>
      <c r="E2762" s="55" t="n">
        <v>20221</v>
      </c>
    </row>
    <row r="2763" customFormat="false" ht="15" hidden="false" customHeight="false" outlineLevel="0" collapsed="false">
      <c r="A2763" s="49" t="n">
        <v>95</v>
      </c>
      <c r="B2763" s="49" t="s">
        <v>203</v>
      </c>
      <c r="C2763" s="49" t="n">
        <v>2010</v>
      </c>
      <c r="D2763" s="54" t="n">
        <v>58.5</v>
      </c>
      <c r="E2763" s="55" t="n">
        <v>30</v>
      </c>
    </row>
    <row r="2764" customFormat="false" ht="15" hidden="false" customHeight="false" outlineLevel="0" collapsed="false">
      <c r="A2764" s="49" t="n">
        <v>95</v>
      </c>
      <c r="B2764" s="49" t="s">
        <v>203</v>
      </c>
      <c r="C2764" s="49" t="n">
        <v>2011</v>
      </c>
      <c r="D2764" s="54" t="n">
        <v>41.6</v>
      </c>
      <c r="E2764" s="55" t="n">
        <v>20</v>
      </c>
    </row>
    <row r="2765" customFormat="false" ht="15" hidden="false" customHeight="false" outlineLevel="0" collapsed="false">
      <c r="A2765" s="49" t="n">
        <v>95</v>
      </c>
      <c r="B2765" s="49" t="s">
        <v>199</v>
      </c>
      <c r="C2765" s="49" t="n">
        <v>2010</v>
      </c>
      <c r="D2765" s="54" t="n">
        <v>39</v>
      </c>
      <c r="E2765" s="55" t="n">
        <v>20</v>
      </c>
    </row>
    <row r="2766" customFormat="false" ht="15" hidden="false" customHeight="false" outlineLevel="0" collapsed="false">
      <c r="A2766" s="49" t="n">
        <v>95</v>
      </c>
      <c r="B2766" s="49" t="s">
        <v>199</v>
      </c>
      <c r="C2766" s="49" t="n">
        <v>2011</v>
      </c>
      <c r="D2766" s="54" t="n">
        <v>20.8</v>
      </c>
      <c r="E2766" s="55" t="n">
        <v>10</v>
      </c>
    </row>
    <row r="2767" customFormat="false" ht="15" hidden="false" customHeight="false" outlineLevel="0" collapsed="false">
      <c r="A2767" s="49" t="n">
        <v>95</v>
      </c>
      <c r="B2767" s="49" t="s">
        <v>201</v>
      </c>
      <c r="C2767" s="49" t="n">
        <v>2010</v>
      </c>
      <c r="D2767" s="54" t="n">
        <v>97.5</v>
      </c>
      <c r="E2767" s="55" t="n">
        <v>50</v>
      </c>
    </row>
    <row r="2768" customFormat="false" ht="15" hidden="false" customHeight="false" outlineLevel="0" collapsed="false">
      <c r="A2768" s="49" t="n">
        <v>95</v>
      </c>
      <c r="B2768" s="49" t="s">
        <v>201</v>
      </c>
      <c r="C2768" s="49" t="n">
        <v>2011</v>
      </c>
      <c r="D2768" s="54" t="n">
        <v>102.7</v>
      </c>
      <c r="E2768" s="55" t="n">
        <v>50</v>
      </c>
    </row>
    <row r="2769" customFormat="false" ht="15" hidden="false" customHeight="false" outlineLevel="0" collapsed="false">
      <c r="A2769" s="49" t="n">
        <v>95</v>
      </c>
      <c r="B2769" s="49" t="s">
        <v>233</v>
      </c>
      <c r="C2769" s="49" t="n">
        <v>2010</v>
      </c>
      <c r="D2769" s="54" t="n">
        <v>19.5</v>
      </c>
      <c r="E2769" s="55" t="n">
        <v>10</v>
      </c>
    </row>
    <row r="2770" customFormat="false" ht="15" hidden="false" customHeight="false" outlineLevel="0" collapsed="false">
      <c r="A2770" s="49" t="n">
        <v>95</v>
      </c>
      <c r="B2770" s="49" t="s">
        <v>223</v>
      </c>
      <c r="C2770" s="49" t="n">
        <v>2010</v>
      </c>
      <c r="D2770" s="54" t="n">
        <v>39</v>
      </c>
      <c r="E2770" s="55" t="n">
        <v>20</v>
      </c>
    </row>
    <row r="2771" customFormat="false" ht="15" hidden="false" customHeight="false" outlineLevel="0" collapsed="false">
      <c r="A2771" s="49" t="n">
        <v>95</v>
      </c>
      <c r="B2771" s="49" t="s">
        <v>200</v>
      </c>
      <c r="C2771" s="49" t="n">
        <v>2010</v>
      </c>
      <c r="D2771" s="54" t="n">
        <v>19.5</v>
      </c>
      <c r="E2771" s="55" t="n">
        <v>10</v>
      </c>
    </row>
    <row r="2772" customFormat="false" ht="15" hidden="false" customHeight="false" outlineLevel="0" collapsed="false">
      <c r="A2772" s="49" t="n">
        <v>95</v>
      </c>
      <c r="B2772" s="49" t="s">
        <v>200</v>
      </c>
      <c r="C2772" s="49" t="n">
        <v>2011</v>
      </c>
      <c r="D2772" s="54" t="n">
        <v>19.5</v>
      </c>
      <c r="E2772" s="55" t="n">
        <v>10</v>
      </c>
    </row>
    <row r="2773" customFormat="false" ht="15" hidden="false" customHeight="false" outlineLevel="0" collapsed="false">
      <c r="A2773" s="49" t="n">
        <v>95</v>
      </c>
      <c r="B2773" s="49" t="s">
        <v>222</v>
      </c>
      <c r="C2773" s="49" t="n">
        <v>2010</v>
      </c>
      <c r="D2773" s="54" t="n">
        <v>78</v>
      </c>
      <c r="E2773" s="55" t="n">
        <v>40</v>
      </c>
    </row>
    <row r="2774" customFormat="false" ht="15" hidden="false" customHeight="false" outlineLevel="0" collapsed="false">
      <c r="A2774" s="49" t="n">
        <v>95</v>
      </c>
      <c r="B2774" s="49" t="s">
        <v>222</v>
      </c>
      <c r="C2774" s="49" t="n">
        <v>2011</v>
      </c>
      <c r="D2774" s="54" t="n">
        <v>66.3</v>
      </c>
      <c r="E2774" s="55" t="n">
        <v>32</v>
      </c>
    </row>
    <row r="2775" customFormat="false" ht="15" hidden="false" customHeight="false" outlineLevel="0" collapsed="false">
      <c r="A2775" s="49" t="n">
        <v>95</v>
      </c>
      <c r="B2775" s="49" t="s">
        <v>191</v>
      </c>
      <c r="C2775" s="49" t="n">
        <v>2011</v>
      </c>
      <c r="D2775" s="54" t="n">
        <v>41.6</v>
      </c>
      <c r="E2775" s="55" t="n">
        <v>20</v>
      </c>
    </row>
    <row r="2776" customFormat="false" ht="15" hidden="false" customHeight="false" outlineLevel="0" collapsed="false">
      <c r="A2776" s="49" t="n">
        <v>95</v>
      </c>
      <c r="B2776" s="49" t="s">
        <v>205</v>
      </c>
      <c r="C2776" s="49" t="n">
        <v>2010</v>
      </c>
      <c r="D2776" s="54" t="n">
        <v>218.4</v>
      </c>
      <c r="E2776" s="55" t="n">
        <v>112</v>
      </c>
    </row>
    <row r="2777" customFormat="false" ht="15" hidden="false" customHeight="false" outlineLevel="0" collapsed="false">
      <c r="A2777" s="49" t="n">
        <v>95</v>
      </c>
      <c r="B2777" s="49" t="s">
        <v>205</v>
      </c>
      <c r="C2777" s="49" t="n">
        <v>2011</v>
      </c>
      <c r="D2777" s="54" t="n">
        <v>461.63</v>
      </c>
      <c r="E2777" s="55" t="n">
        <v>224</v>
      </c>
    </row>
    <row r="2778" customFormat="false" ht="15" hidden="false" customHeight="false" outlineLevel="0" collapsed="false">
      <c r="A2778" s="49" t="n">
        <v>95</v>
      </c>
      <c r="B2778" s="49" t="s">
        <v>206</v>
      </c>
      <c r="C2778" s="49" t="n">
        <v>2010</v>
      </c>
      <c r="D2778" s="54" t="n">
        <v>271.05</v>
      </c>
      <c r="E2778" s="55" t="n">
        <v>139</v>
      </c>
    </row>
    <row r="2779" customFormat="false" ht="15" hidden="false" customHeight="false" outlineLevel="0" collapsed="false">
      <c r="A2779" s="49" t="n">
        <v>95</v>
      </c>
      <c r="B2779" s="49" t="s">
        <v>206</v>
      </c>
      <c r="C2779" s="49" t="n">
        <v>2011</v>
      </c>
      <c r="D2779" s="54" t="n">
        <v>314.34</v>
      </c>
      <c r="E2779" s="55" t="n">
        <v>153</v>
      </c>
    </row>
    <row r="2780" customFormat="false" ht="15" hidden="false" customHeight="false" outlineLevel="0" collapsed="false">
      <c r="A2780" s="49" t="n">
        <v>95</v>
      </c>
      <c r="B2780" s="49" t="s">
        <v>234</v>
      </c>
      <c r="C2780" s="49" t="n">
        <v>2010</v>
      </c>
      <c r="D2780" s="54" t="n">
        <v>58.5</v>
      </c>
      <c r="E2780" s="55" t="n">
        <v>30</v>
      </c>
    </row>
    <row r="2781" customFormat="false" ht="15" hidden="false" customHeight="false" outlineLevel="0" collapsed="false">
      <c r="A2781" s="49" t="n">
        <v>95</v>
      </c>
      <c r="B2781" s="49" t="s">
        <v>211</v>
      </c>
      <c r="C2781" s="49" t="n">
        <v>2011</v>
      </c>
      <c r="D2781" s="54" t="n">
        <v>6.24</v>
      </c>
      <c r="E2781" s="55" t="n">
        <v>3</v>
      </c>
    </row>
    <row r="2782" customFormat="false" ht="15" hidden="false" customHeight="false" outlineLevel="0" collapsed="false">
      <c r="A2782" s="49" t="n">
        <v>95</v>
      </c>
      <c r="B2782" s="49" t="s">
        <v>218</v>
      </c>
      <c r="C2782" s="49" t="n">
        <v>2010</v>
      </c>
      <c r="D2782" s="54" t="n">
        <v>1215.45</v>
      </c>
      <c r="E2782" s="55" t="n">
        <v>731</v>
      </c>
    </row>
    <row r="2783" customFormat="false" ht="15" hidden="false" customHeight="false" outlineLevel="0" collapsed="false">
      <c r="A2783" s="49" t="n">
        <v>95</v>
      </c>
      <c r="B2783" s="49" t="s">
        <v>218</v>
      </c>
      <c r="C2783" s="49" t="n">
        <v>2011</v>
      </c>
      <c r="D2783" s="54" t="n">
        <v>1211</v>
      </c>
      <c r="E2783" s="55" t="n">
        <v>700</v>
      </c>
    </row>
    <row r="2784" customFormat="false" ht="15" hidden="false" customHeight="false" outlineLevel="0" collapsed="false">
      <c r="A2784" s="49" t="n">
        <v>95</v>
      </c>
      <c r="B2784" s="49" t="s">
        <v>197</v>
      </c>
      <c r="C2784" s="49" t="n">
        <v>2010</v>
      </c>
      <c r="D2784" s="54" t="n">
        <v>39</v>
      </c>
      <c r="E2784" s="55" t="n">
        <v>20</v>
      </c>
    </row>
    <row r="2785" customFormat="false" ht="15" hidden="false" customHeight="false" outlineLevel="0" collapsed="false">
      <c r="A2785" s="49" t="n">
        <v>95</v>
      </c>
      <c r="B2785" s="49" t="s">
        <v>197</v>
      </c>
      <c r="C2785" s="49" t="n">
        <v>2011</v>
      </c>
      <c r="D2785" s="54" t="n">
        <v>61.1</v>
      </c>
      <c r="E2785" s="55" t="n">
        <v>30</v>
      </c>
    </row>
    <row r="2786" customFormat="false" ht="15" hidden="false" customHeight="false" outlineLevel="0" collapsed="false">
      <c r="A2786" s="49" t="n">
        <v>95</v>
      </c>
      <c r="B2786" s="49" t="s">
        <v>215</v>
      </c>
      <c r="C2786" s="49" t="n">
        <v>2010</v>
      </c>
      <c r="D2786" s="54" t="n">
        <v>39</v>
      </c>
      <c r="E2786" s="55" t="n">
        <v>20</v>
      </c>
    </row>
    <row r="2787" customFormat="false" ht="15" hidden="false" customHeight="false" outlineLevel="0" collapsed="false">
      <c r="A2787" s="49" t="n">
        <v>95</v>
      </c>
      <c r="B2787" s="49" t="s">
        <v>215</v>
      </c>
      <c r="C2787" s="49" t="n">
        <v>2011</v>
      </c>
      <c r="D2787" s="54" t="n">
        <v>41.6</v>
      </c>
      <c r="E2787" s="55" t="n">
        <v>20</v>
      </c>
    </row>
    <row r="2788" customFormat="false" ht="15" hidden="false" customHeight="false" outlineLevel="0" collapsed="false">
      <c r="A2788" s="49" t="n">
        <v>95</v>
      </c>
      <c r="B2788" s="49" t="s">
        <v>198</v>
      </c>
      <c r="C2788" s="49" t="n">
        <v>2011</v>
      </c>
      <c r="D2788" s="54" t="n">
        <v>41.6</v>
      </c>
      <c r="E2788" s="55" t="n">
        <v>20</v>
      </c>
    </row>
    <row r="2789" customFormat="false" ht="15" hidden="false" customHeight="false" outlineLevel="0" collapsed="false">
      <c r="A2789" s="49" t="n">
        <v>95</v>
      </c>
      <c r="B2789" s="49" t="s">
        <v>189</v>
      </c>
      <c r="C2789" s="49" t="n">
        <v>2010</v>
      </c>
      <c r="D2789" s="54" t="n">
        <v>13085.43</v>
      </c>
      <c r="E2789" s="55" t="n">
        <v>7068</v>
      </c>
    </row>
    <row r="2790" customFormat="false" ht="15" hidden="false" customHeight="false" outlineLevel="0" collapsed="false">
      <c r="A2790" s="49" t="n">
        <v>95</v>
      </c>
      <c r="B2790" s="49" t="s">
        <v>189</v>
      </c>
      <c r="C2790" s="49" t="n">
        <v>2011</v>
      </c>
      <c r="D2790" s="54" t="n">
        <v>14000.22</v>
      </c>
      <c r="E2790" s="55" t="n">
        <v>7039</v>
      </c>
    </row>
    <row r="2791" customFormat="false" ht="15" hidden="false" customHeight="false" outlineLevel="0" collapsed="false">
      <c r="A2791" s="49" t="n">
        <v>96</v>
      </c>
      <c r="B2791" s="49" t="s">
        <v>203</v>
      </c>
      <c r="C2791" s="49" t="n">
        <v>2010</v>
      </c>
      <c r="D2791" s="54" t="n">
        <v>39.6</v>
      </c>
      <c r="E2791" s="55" t="n">
        <v>24</v>
      </c>
    </row>
    <row r="2792" customFormat="false" ht="15" hidden="false" customHeight="false" outlineLevel="0" collapsed="false">
      <c r="A2792" s="49" t="n">
        <v>96</v>
      </c>
      <c r="B2792" s="49" t="s">
        <v>203</v>
      </c>
      <c r="C2792" s="49" t="n">
        <v>2011</v>
      </c>
      <c r="D2792" s="54" t="n">
        <v>208.8</v>
      </c>
      <c r="E2792" s="55" t="n">
        <v>144</v>
      </c>
    </row>
    <row r="2793" customFormat="false" ht="15" hidden="false" customHeight="false" outlineLevel="0" collapsed="false">
      <c r="A2793" s="49" t="n">
        <v>96</v>
      </c>
      <c r="B2793" s="49" t="s">
        <v>199</v>
      </c>
      <c r="C2793" s="49" t="n">
        <v>2010</v>
      </c>
      <c r="D2793" s="54" t="n">
        <v>39.6</v>
      </c>
      <c r="E2793" s="55" t="n">
        <v>24</v>
      </c>
    </row>
    <row r="2794" customFormat="false" ht="15" hidden="false" customHeight="false" outlineLevel="0" collapsed="false">
      <c r="A2794" s="49" t="n">
        <v>96</v>
      </c>
      <c r="B2794" s="49" t="s">
        <v>199</v>
      </c>
      <c r="C2794" s="49" t="n">
        <v>2011</v>
      </c>
      <c r="D2794" s="54" t="n">
        <v>39.6</v>
      </c>
      <c r="E2794" s="55" t="n">
        <v>24</v>
      </c>
    </row>
    <row r="2795" customFormat="false" ht="15" hidden="false" customHeight="false" outlineLevel="0" collapsed="false">
      <c r="A2795" s="49" t="n">
        <v>96</v>
      </c>
      <c r="B2795" s="49" t="s">
        <v>201</v>
      </c>
      <c r="C2795" s="49" t="n">
        <v>2010</v>
      </c>
      <c r="D2795" s="54" t="n">
        <v>19.8</v>
      </c>
      <c r="E2795" s="55" t="n">
        <v>12</v>
      </c>
    </row>
    <row r="2796" customFormat="false" ht="15" hidden="false" customHeight="false" outlineLevel="0" collapsed="false">
      <c r="A2796" s="49" t="n">
        <v>96</v>
      </c>
      <c r="B2796" s="49" t="s">
        <v>201</v>
      </c>
      <c r="C2796" s="49" t="n">
        <v>2011</v>
      </c>
      <c r="D2796" s="54" t="n">
        <v>39.6</v>
      </c>
      <c r="E2796" s="55" t="n">
        <v>24</v>
      </c>
    </row>
    <row r="2797" customFormat="false" ht="15" hidden="false" customHeight="false" outlineLevel="0" collapsed="false">
      <c r="A2797" s="49" t="n">
        <v>96</v>
      </c>
      <c r="B2797" s="49" t="s">
        <v>216</v>
      </c>
      <c r="C2797" s="49" t="n">
        <v>2010</v>
      </c>
      <c r="D2797" s="54" t="n">
        <v>6.6</v>
      </c>
      <c r="E2797" s="55" t="n">
        <v>4</v>
      </c>
    </row>
    <row r="2798" customFormat="false" ht="15" hidden="false" customHeight="false" outlineLevel="0" collapsed="false">
      <c r="A2798" s="49" t="n">
        <v>96</v>
      </c>
      <c r="B2798" s="49" t="s">
        <v>223</v>
      </c>
      <c r="C2798" s="49" t="n">
        <v>2010</v>
      </c>
      <c r="D2798" s="54" t="n">
        <v>19.8</v>
      </c>
      <c r="E2798" s="55" t="n">
        <v>12</v>
      </c>
    </row>
    <row r="2799" customFormat="false" ht="15" hidden="false" customHeight="false" outlineLevel="0" collapsed="false">
      <c r="A2799" s="49" t="n">
        <v>96</v>
      </c>
      <c r="B2799" s="49" t="s">
        <v>223</v>
      </c>
      <c r="C2799" s="49" t="n">
        <v>2011</v>
      </c>
      <c r="D2799" s="54" t="n">
        <v>39.6</v>
      </c>
      <c r="E2799" s="55" t="n">
        <v>24</v>
      </c>
    </row>
    <row r="2800" customFormat="false" ht="15" hidden="false" customHeight="false" outlineLevel="0" collapsed="false">
      <c r="A2800" s="49" t="n">
        <v>96</v>
      </c>
      <c r="B2800" s="49" t="s">
        <v>202</v>
      </c>
      <c r="C2800" s="49" t="n">
        <v>2010</v>
      </c>
      <c r="D2800" s="54" t="n">
        <v>19.8</v>
      </c>
      <c r="E2800" s="55" t="n">
        <v>12</v>
      </c>
    </row>
    <row r="2801" customFormat="false" ht="15" hidden="false" customHeight="false" outlineLevel="0" collapsed="false">
      <c r="A2801" s="49" t="n">
        <v>96</v>
      </c>
      <c r="B2801" s="49" t="s">
        <v>222</v>
      </c>
      <c r="C2801" s="49" t="n">
        <v>2010</v>
      </c>
      <c r="D2801" s="54" t="n">
        <v>445.5</v>
      </c>
      <c r="E2801" s="55" t="n">
        <v>270</v>
      </c>
    </row>
    <row r="2802" customFormat="false" ht="15" hidden="false" customHeight="false" outlineLevel="0" collapsed="false">
      <c r="A2802" s="49" t="n">
        <v>96</v>
      </c>
      <c r="B2802" s="49" t="s">
        <v>222</v>
      </c>
      <c r="C2802" s="49" t="n">
        <v>2011</v>
      </c>
      <c r="D2802" s="54" t="n">
        <v>152.4</v>
      </c>
      <c r="E2802" s="55" t="n">
        <v>88</v>
      </c>
    </row>
    <row r="2803" customFormat="false" ht="15" hidden="false" customHeight="false" outlineLevel="0" collapsed="false">
      <c r="A2803" s="49" t="n">
        <v>96</v>
      </c>
      <c r="B2803" s="49" t="s">
        <v>191</v>
      </c>
      <c r="C2803" s="49" t="n">
        <v>2011</v>
      </c>
      <c r="D2803" s="54" t="n">
        <v>23.4</v>
      </c>
      <c r="E2803" s="55" t="n">
        <v>12</v>
      </c>
    </row>
    <row r="2804" customFormat="false" ht="15" hidden="false" customHeight="false" outlineLevel="0" collapsed="false">
      <c r="A2804" s="49" t="n">
        <v>96</v>
      </c>
      <c r="B2804" s="49" t="s">
        <v>205</v>
      </c>
      <c r="C2804" s="49" t="n">
        <v>2010</v>
      </c>
      <c r="D2804" s="54" t="n">
        <v>24.75</v>
      </c>
      <c r="E2804" s="55" t="n">
        <v>15</v>
      </c>
    </row>
    <row r="2805" customFormat="false" ht="15" hidden="false" customHeight="false" outlineLevel="0" collapsed="false">
      <c r="A2805" s="49" t="n">
        <v>96</v>
      </c>
      <c r="B2805" s="49" t="s">
        <v>205</v>
      </c>
      <c r="C2805" s="49" t="n">
        <v>2011</v>
      </c>
      <c r="D2805" s="54" t="n">
        <v>138.3</v>
      </c>
      <c r="E2805" s="55" t="n">
        <v>82</v>
      </c>
    </row>
    <row r="2806" customFormat="false" ht="15" hidden="false" customHeight="false" outlineLevel="0" collapsed="false">
      <c r="A2806" s="49" t="n">
        <v>96</v>
      </c>
      <c r="B2806" s="49" t="s">
        <v>206</v>
      </c>
      <c r="C2806" s="49" t="n">
        <v>2009</v>
      </c>
      <c r="D2806" s="54" t="n">
        <v>19.8</v>
      </c>
      <c r="E2806" s="55" t="n">
        <v>12</v>
      </c>
    </row>
    <row r="2807" customFormat="false" ht="15" hidden="false" customHeight="false" outlineLevel="0" collapsed="false">
      <c r="A2807" s="49" t="n">
        <v>96</v>
      </c>
      <c r="B2807" s="49" t="s">
        <v>206</v>
      </c>
      <c r="C2807" s="49" t="n">
        <v>2010</v>
      </c>
      <c r="D2807" s="54" t="n">
        <v>1171.5</v>
      </c>
      <c r="E2807" s="55" t="n">
        <v>710</v>
      </c>
    </row>
    <row r="2808" customFormat="false" ht="15" hidden="false" customHeight="false" outlineLevel="0" collapsed="false">
      <c r="A2808" s="49" t="n">
        <v>96</v>
      </c>
      <c r="B2808" s="49" t="s">
        <v>206</v>
      </c>
      <c r="C2808" s="49" t="n">
        <v>2011</v>
      </c>
      <c r="D2808" s="54" t="n">
        <v>1160.1</v>
      </c>
      <c r="E2808" s="55" t="n">
        <v>642</v>
      </c>
    </row>
    <row r="2809" customFormat="false" ht="15" hidden="false" customHeight="false" outlineLevel="0" collapsed="false">
      <c r="A2809" s="49" t="n">
        <v>96</v>
      </c>
      <c r="B2809" s="49" t="s">
        <v>211</v>
      </c>
      <c r="C2809" s="49" t="n">
        <v>2011</v>
      </c>
      <c r="D2809" s="54" t="n">
        <v>19.8</v>
      </c>
      <c r="E2809" s="55" t="n">
        <v>12</v>
      </c>
    </row>
    <row r="2810" customFormat="false" ht="15" hidden="false" customHeight="false" outlineLevel="0" collapsed="false">
      <c r="A2810" s="49" t="n">
        <v>96</v>
      </c>
      <c r="B2810" s="49" t="s">
        <v>217</v>
      </c>
      <c r="C2810" s="49" t="n">
        <v>2010</v>
      </c>
      <c r="D2810" s="54" t="n">
        <v>19.8</v>
      </c>
      <c r="E2810" s="55" t="n">
        <v>12</v>
      </c>
    </row>
    <row r="2811" customFormat="false" ht="15" hidden="false" customHeight="false" outlineLevel="0" collapsed="false">
      <c r="A2811" s="49" t="n">
        <v>96</v>
      </c>
      <c r="B2811" s="49" t="s">
        <v>218</v>
      </c>
      <c r="C2811" s="49" t="n">
        <v>2010</v>
      </c>
      <c r="D2811" s="54" t="n">
        <v>652.8</v>
      </c>
      <c r="E2811" s="55" t="n">
        <v>448</v>
      </c>
    </row>
    <row r="2812" customFormat="false" ht="15" hidden="false" customHeight="false" outlineLevel="0" collapsed="false">
      <c r="A2812" s="49" t="n">
        <v>96</v>
      </c>
      <c r="B2812" s="49" t="s">
        <v>218</v>
      </c>
      <c r="C2812" s="49" t="n">
        <v>2011</v>
      </c>
      <c r="D2812" s="54" t="n">
        <v>675</v>
      </c>
      <c r="E2812" s="55" t="n">
        <v>444</v>
      </c>
    </row>
    <row r="2813" customFormat="false" ht="15" hidden="false" customHeight="false" outlineLevel="0" collapsed="false">
      <c r="A2813" s="49" t="n">
        <v>96</v>
      </c>
      <c r="B2813" s="49" t="s">
        <v>213</v>
      </c>
      <c r="C2813" s="49" t="n">
        <v>2010</v>
      </c>
      <c r="D2813" s="54" t="n">
        <v>19.8</v>
      </c>
      <c r="E2813" s="55" t="n">
        <v>12</v>
      </c>
    </row>
    <row r="2814" customFormat="false" ht="15" hidden="false" customHeight="false" outlineLevel="0" collapsed="false">
      <c r="A2814" s="49" t="n">
        <v>96</v>
      </c>
      <c r="B2814" s="49" t="s">
        <v>213</v>
      </c>
      <c r="C2814" s="49" t="n">
        <v>2011</v>
      </c>
      <c r="D2814" s="54" t="n">
        <v>19.8</v>
      </c>
      <c r="E2814" s="55" t="n">
        <v>12</v>
      </c>
    </row>
    <row r="2815" customFormat="false" ht="15" hidden="false" customHeight="false" outlineLevel="0" collapsed="false">
      <c r="A2815" s="49" t="n">
        <v>96</v>
      </c>
      <c r="B2815" s="49" t="s">
        <v>197</v>
      </c>
      <c r="C2815" s="49" t="n">
        <v>2010</v>
      </c>
      <c r="D2815" s="54" t="n">
        <v>1.65</v>
      </c>
      <c r="E2815" s="55" t="n">
        <v>1</v>
      </c>
    </row>
    <row r="2816" customFormat="false" ht="15" hidden="false" customHeight="false" outlineLevel="0" collapsed="false">
      <c r="A2816" s="49" t="n">
        <v>96</v>
      </c>
      <c r="B2816" s="49" t="s">
        <v>196</v>
      </c>
      <c r="C2816" s="49" t="n">
        <v>2010</v>
      </c>
      <c r="D2816" s="54" t="n">
        <v>158.4</v>
      </c>
      <c r="E2816" s="55" t="n">
        <v>96</v>
      </c>
    </row>
    <row r="2817" customFormat="false" ht="15" hidden="false" customHeight="false" outlineLevel="0" collapsed="false">
      <c r="A2817" s="49" t="n">
        <v>96</v>
      </c>
      <c r="B2817" s="49" t="s">
        <v>196</v>
      </c>
      <c r="C2817" s="49" t="n">
        <v>2011</v>
      </c>
      <c r="D2817" s="54" t="n">
        <v>358.2</v>
      </c>
      <c r="E2817" s="55" t="n">
        <v>204</v>
      </c>
    </row>
    <row r="2818" customFormat="false" ht="15" hidden="false" customHeight="false" outlineLevel="0" collapsed="false">
      <c r="A2818" s="49" t="n">
        <v>96</v>
      </c>
      <c r="B2818" s="49" t="s">
        <v>210</v>
      </c>
      <c r="C2818" s="49" t="n">
        <v>2010</v>
      </c>
      <c r="D2818" s="54" t="n">
        <v>19.8</v>
      </c>
      <c r="E2818" s="55" t="n">
        <v>12</v>
      </c>
    </row>
    <row r="2819" customFormat="false" ht="15" hidden="false" customHeight="false" outlineLevel="0" collapsed="false">
      <c r="A2819" s="49" t="n">
        <v>96</v>
      </c>
      <c r="B2819" s="49" t="s">
        <v>210</v>
      </c>
      <c r="C2819" s="49" t="n">
        <v>2011</v>
      </c>
      <c r="D2819" s="54" t="n">
        <v>9.9</v>
      </c>
      <c r="E2819" s="55" t="n">
        <v>6</v>
      </c>
    </row>
    <row r="2820" customFormat="false" ht="15" hidden="false" customHeight="false" outlineLevel="0" collapsed="false">
      <c r="A2820" s="49" t="n">
        <v>96</v>
      </c>
      <c r="B2820" s="49" t="s">
        <v>198</v>
      </c>
      <c r="C2820" s="49" t="n">
        <v>2010</v>
      </c>
      <c r="D2820" s="54" t="n">
        <v>99</v>
      </c>
      <c r="E2820" s="55" t="n">
        <v>60</v>
      </c>
    </row>
    <row r="2821" customFormat="false" ht="15" hidden="false" customHeight="false" outlineLevel="0" collapsed="false">
      <c r="A2821" s="49" t="n">
        <v>96</v>
      </c>
      <c r="B2821" s="49" t="s">
        <v>198</v>
      </c>
      <c r="C2821" s="49" t="n">
        <v>2011</v>
      </c>
      <c r="D2821" s="54" t="n">
        <v>79.95</v>
      </c>
      <c r="E2821" s="55" t="n">
        <v>45</v>
      </c>
    </row>
    <row r="2822" customFormat="false" ht="15" hidden="false" customHeight="false" outlineLevel="0" collapsed="false">
      <c r="A2822" s="49" t="n">
        <v>96</v>
      </c>
      <c r="B2822" s="49" t="s">
        <v>208</v>
      </c>
      <c r="C2822" s="49" t="n">
        <v>2010</v>
      </c>
      <c r="D2822" s="54" t="n">
        <v>19.8</v>
      </c>
      <c r="E2822" s="55" t="n">
        <v>12</v>
      </c>
    </row>
    <row r="2823" customFormat="false" ht="15" hidden="false" customHeight="false" outlineLevel="0" collapsed="false">
      <c r="A2823" s="49" t="n">
        <v>96</v>
      </c>
      <c r="B2823" s="49" t="s">
        <v>214</v>
      </c>
      <c r="C2823" s="49" t="n">
        <v>2011</v>
      </c>
      <c r="D2823" s="54" t="n">
        <v>19.8</v>
      </c>
      <c r="E2823" s="55" t="n">
        <v>12</v>
      </c>
    </row>
    <row r="2824" customFormat="false" ht="15" hidden="false" customHeight="false" outlineLevel="0" collapsed="false">
      <c r="A2824" s="49" t="n">
        <v>96</v>
      </c>
      <c r="B2824" s="49" t="s">
        <v>189</v>
      </c>
      <c r="C2824" s="49" t="n">
        <v>2009</v>
      </c>
      <c r="D2824" s="54" t="n">
        <v>120.05</v>
      </c>
      <c r="E2824" s="55" t="n">
        <v>35</v>
      </c>
    </row>
    <row r="2825" customFormat="false" ht="15" hidden="false" customHeight="false" outlineLevel="0" collapsed="false">
      <c r="A2825" s="49" t="n">
        <v>96</v>
      </c>
      <c r="B2825" s="49" t="s">
        <v>189</v>
      </c>
      <c r="C2825" s="49" t="n">
        <v>2010</v>
      </c>
      <c r="D2825" s="54" t="n">
        <v>12728.38</v>
      </c>
      <c r="E2825" s="55" t="n">
        <v>6929</v>
      </c>
    </row>
    <row r="2826" customFormat="false" ht="15" hidden="false" customHeight="false" outlineLevel="0" collapsed="false">
      <c r="A2826" s="49" t="n">
        <v>96</v>
      </c>
      <c r="B2826" s="49" t="s">
        <v>189</v>
      </c>
      <c r="C2826" s="49" t="n">
        <v>2011</v>
      </c>
      <c r="D2826" s="54" t="n">
        <v>12669.78</v>
      </c>
      <c r="E2826" s="55" t="n">
        <v>6622</v>
      </c>
    </row>
    <row r="2827" customFormat="false" ht="15" hidden="false" customHeight="false" outlineLevel="0" collapsed="false">
      <c r="A2827" s="49" t="n">
        <v>96</v>
      </c>
      <c r="B2827" s="49" t="s">
        <v>194</v>
      </c>
      <c r="C2827" s="49" t="n">
        <v>2010</v>
      </c>
      <c r="D2827" s="54" t="n">
        <v>19.8</v>
      </c>
      <c r="E2827" s="55" t="n">
        <v>12</v>
      </c>
    </row>
    <row r="2828" customFormat="false" ht="15" hidden="false" customHeight="false" outlineLevel="0" collapsed="false">
      <c r="A2828" s="49" t="n">
        <v>97</v>
      </c>
      <c r="B2828" s="49" t="s">
        <v>203</v>
      </c>
      <c r="C2828" s="49" t="n">
        <v>2010</v>
      </c>
      <c r="D2828" s="54" t="n">
        <v>25.2</v>
      </c>
      <c r="E2828" s="55" t="n">
        <v>12</v>
      </c>
    </row>
    <row r="2829" customFormat="false" ht="15" hidden="false" customHeight="false" outlineLevel="0" collapsed="false">
      <c r="A2829" s="49" t="n">
        <v>97</v>
      </c>
      <c r="B2829" s="49" t="s">
        <v>203</v>
      </c>
      <c r="C2829" s="49" t="n">
        <v>2011</v>
      </c>
      <c r="D2829" s="54" t="n">
        <v>25.2</v>
      </c>
      <c r="E2829" s="55" t="n">
        <v>12</v>
      </c>
    </row>
    <row r="2830" customFormat="false" ht="15" hidden="false" customHeight="false" outlineLevel="0" collapsed="false">
      <c r="A2830" s="49" t="n">
        <v>97</v>
      </c>
      <c r="B2830" s="49" t="s">
        <v>199</v>
      </c>
      <c r="C2830" s="49" t="n">
        <v>2010</v>
      </c>
      <c r="D2830" s="54" t="n">
        <v>25.2</v>
      </c>
      <c r="E2830" s="55" t="n">
        <v>12</v>
      </c>
    </row>
    <row r="2831" customFormat="false" ht="15" hidden="false" customHeight="false" outlineLevel="0" collapsed="false">
      <c r="A2831" s="49" t="n">
        <v>97</v>
      </c>
      <c r="B2831" s="49" t="s">
        <v>200</v>
      </c>
      <c r="C2831" s="49" t="n">
        <v>2009</v>
      </c>
      <c r="D2831" s="54" t="n">
        <v>12.6</v>
      </c>
      <c r="E2831" s="55" t="n">
        <v>6</v>
      </c>
    </row>
    <row r="2832" customFormat="false" ht="15" hidden="false" customHeight="false" outlineLevel="0" collapsed="false">
      <c r="A2832" s="49" t="n">
        <v>97</v>
      </c>
      <c r="B2832" s="49" t="s">
        <v>200</v>
      </c>
      <c r="C2832" s="49" t="n">
        <v>2010</v>
      </c>
      <c r="D2832" s="54" t="n">
        <v>25.2</v>
      </c>
      <c r="E2832" s="55" t="n">
        <v>12</v>
      </c>
    </row>
    <row r="2833" customFormat="false" ht="15" hidden="false" customHeight="false" outlineLevel="0" collapsed="false">
      <c r="A2833" s="49" t="n">
        <v>97</v>
      </c>
      <c r="B2833" s="49" t="s">
        <v>222</v>
      </c>
      <c r="C2833" s="49" t="n">
        <v>2010</v>
      </c>
      <c r="D2833" s="54" t="n">
        <v>771</v>
      </c>
      <c r="E2833" s="55" t="n">
        <v>414</v>
      </c>
    </row>
    <row r="2834" customFormat="false" ht="15" hidden="false" customHeight="false" outlineLevel="0" collapsed="false">
      <c r="A2834" s="49" t="n">
        <v>97</v>
      </c>
      <c r="B2834" s="49" t="s">
        <v>222</v>
      </c>
      <c r="C2834" s="49" t="n">
        <v>2011</v>
      </c>
      <c r="D2834" s="54" t="n">
        <v>25.2</v>
      </c>
      <c r="E2834" s="55" t="n">
        <v>12</v>
      </c>
    </row>
    <row r="2835" customFormat="false" ht="15" hidden="false" customHeight="false" outlineLevel="0" collapsed="false">
      <c r="A2835" s="49" t="n">
        <v>97</v>
      </c>
      <c r="B2835" s="49" t="s">
        <v>205</v>
      </c>
      <c r="C2835" s="49" t="n">
        <v>2010</v>
      </c>
      <c r="D2835" s="54" t="n">
        <v>4.2</v>
      </c>
      <c r="E2835" s="55" t="n">
        <v>2</v>
      </c>
    </row>
    <row r="2836" customFormat="false" ht="15" hidden="false" customHeight="false" outlineLevel="0" collapsed="false">
      <c r="A2836" s="49" t="n">
        <v>97</v>
      </c>
      <c r="B2836" s="49" t="s">
        <v>206</v>
      </c>
      <c r="C2836" s="49" t="n">
        <v>2010</v>
      </c>
      <c r="D2836" s="54" t="n">
        <v>25.2</v>
      </c>
      <c r="E2836" s="55" t="n">
        <v>12</v>
      </c>
    </row>
    <row r="2837" customFormat="false" ht="15" hidden="false" customHeight="false" outlineLevel="0" collapsed="false">
      <c r="A2837" s="49" t="n">
        <v>97</v>
      </c>
      <c r="B2837" s="49" t="s">
        <v>193</v>
      </c>
      <c r="C2837" s="49" t="n">
        <v>2010</v>
      </c>
      <c r="D2837" s="54" t="n">
        <v>100.8</v>
      </c>
      <c r="E2837" s="55" t="n">
        <v>48</v>
      </c>
    </row>
    <row r="2838" customFormat="false" ht="15" hidden="false" customHeight="false" outlineLevel="0" collapsed="false">
      <c r="A2838" s="49" t="n">
        <v>97</v>
      </c>
      <c r="B2838" s="49" t="s">
        <v>193</v>
      </c>
      <c r="C2838" s="49" t="n">
        <v>2011</v>
      </c>
      <c r="D2838" s="54" t="n">
        <v>202.8</v>
      </c>
      <c r="E2838" s="55" t="n">
        <v>108</v>
      </c>
    </row>
    <row r="2839" customFormat="false" ht="15" hidden="false" customHeight="false" outlineLevel="0" collapsed="false">
      <c r="A2839" s="49" t="n">
        <v>97</v>
      </c>
      <c r="B2839" s="49" t="s">
        <v>197</v>
      </c>
      <c r="C2839" s="49" t="n">
        <v>2011</v>
      </c>
      <c r="D2839" s="54" t="n">
        <v>25.2</v>
      </c>
      <c r="E2839" s="55" t="n">
        <v>12</v>
      </c>
    </row>
    <row r="2840" customFormat="false" ht="15" hidden="false" customHeight="false" outlineLevel="0" collapsed="false">
      <c r="A2840" s="49" t="n">
        <v>97</v>
      </c>
      <c r="B2840" s="49" t="s">
        <v>210</v>
      </c>
      <c r="C2840" s="49" t="n">
        <v>2010</v>
      </c>
      <c r="D2840" s="54" t="n">
        <v>25.2</v>
      </c>
      <c r="E2840" s="55" t="n">
        <v>12</v>
      </c>
    </row>
    <row r="2841" customFormat="false" ht="15" hidden="false" customHeight="false" outlineLevel="0" collapsed="false">
      <c r="A2841" s="49" t="n">
        <v>97</v>
      </c>
      <c r="B2841" s="49" t="s">
        <v>214</v>
      </c>
      <c r="C2841" s="49" t="n">
        <v>2010</v>
      </c>
      <c r="D2841" s="54" t="n">
        <v>75.6</v>
      </c>
      <c r="E2841" s="55" t="n">
        <v>36</v>
      </c>
    </row>
    <row r="2842" customFormat="false" ht="15" hidden="false" customHeight="false" outlineLevel="0" collapsed="false">
      <c r="A2842" s="49" t="n">
        <v>97</v>
      </c>
      <c r="B2842" s="49" t="s">
        <v>214</v>
      </c>
      <c r="C2842" s="49" t="n">
        <v>2011</v>
      </c>
      <c r="D2842" s="54" t="n">
        <v>25.2</v>
      </c>
      <c r="E2842" s="55" t="n">
        <v>12</v>
      </c>
    </row>
    <row r="2843" customFormat="false" ht="15" hidden="false" customHeight="false" outlineLevel="0" collapsed="false">
      <c r="A2843" s="49" t="n">
        <v>97</v>
      </c>
      <c r="B2843" s="49" t="s">
        <v>189</v>
      </c>
      <c r="C2843" s="49" t="n">
        <v>2009</v>
      </c>
      <c r="D2843" s="54" t="n">
        <v>1055.88</v>
      </c>
      <c r="E2843" s="55" t="n">
        <v>534</v>
      </c>
    </row>
    <row r="2844" customFormat="false" ht="15" hidden="false" customHeight="false" outlineLevel="0" collapsed="false">
      <c r="A2844" s="49" t="n">
        <v>97</v>
      </c>
      <c r="B2844" s="49" t="s">
        <v>189</v>
      </c>
      <c r="C2844" s="49" t="n">
        <v>2010</v>
      </c>
      <c r="D2844" s="54" t="n">
        <v>14634.83</v>
      </c>
      <c r="E2844" s="55" t="n">
        <v>7671</v>
      </c>
    </row>
    <row r="2845" customFormat="false" ht="15" hidden="false" customHeight="false" outlineLevel="0" collapsed="false">
      <c r="A2845" s="49" t="n">
        <v>97</v>
      </c>
      <c r="B2845" s="49" t="s">
        <v>189</v>
      </c>
      <c r="C2845" s="49" t="n">
        <v>2011</v>
      </c>
      <c r="D2845" s="54" t="n">
        <v>14207.68</v>
      </c>
      <c r="E2845" s="55" t="n">
        <v>7345</v>
      </c>
    </row>
    <row r="2846" customFormat="false" ht="15" hidden="false" customHeight="false" outlineLevel="0" collapsed="false">
      <c r="A2846" s="49" t="n">
        <v>98</v>
      </c>
      <c r="B2846" s="49" t="s">
        <v>201</v>
      </c>
      <c r="C2846" s="49" t="n">
        <v>2011</v>
      </c>
      <c r="D2846" s="54" t="n">
        <v>25.2</v>
      </c>
      <c r="E2846" s="55" t="n">
        <v>12</v>
      </c>
    </row>
    <row r="2847" customFormat="false" ht="15" hidden="false" customHeight="false" outlineLevel="0" collapsed="false">
      <c r="A2847" s="49" t="n">
        <v>98</v>
      </c>
      <c r="B2847" s="49" t="s">
        <v>223</v>
      </c>
      <c r="C2847" s="49" t="n">
        <v>2011</v>
      </c>
      <c r="D2847" s="54" t="n">
        <v>25.2</v>
      </c>
      <c r="E2847" s="55" t="n">
        <v>12</v>
      </c>
    </row>
    <row r="2848" customFormat="false" ht="15" hidden="false" customHeight="false" outlineLevel="0" collapsed="false">
      <c r="A2848" s="49" t="n">
        <v>98</v>
      </c>
      <c r="B2848" s="49" t="s">
        <v>202</v>
      </c>
      <c r="C2848" s="49" t="n">
        <v>2011</v>
      </c>
      <c r="D2848" s="54" t="n">
        <v>177.6</v>
      </c>
      <c r="E2848" s="55" t="n">
        <v>96</v>
      </c>
    </row>
    <row r="2849" customFormat="false" ht="15" hidden="false" customHeight="false" outlineLevel="0" collapsed="false">
      <c r="A2849" s="49" t="n">
        <v>98</v>
      </c>
      <c r="B2849" s="49" t="s">
        <v>222</v>
      </c>
      <c r="C2849" s="49" t="n">
        <v>2010</v>
      </c>
      <c r="D2849" s="54" t="n">
        <v>113.4</v>
      </c>
      <c r="E2849" s="55" t="n">
        <v>54</v>
      </c>
    </row>
    <row r="2850" customFormat="false" ht="15" hidden="false" customHeight="false" outlineLevel="0" collapsed="false">
      <c r="A2850" s="49" t="n">
        <v>98</v>
      </c>
      <c r="B2850" s="49" t="s">
        <v>222</v>
      </c>
      <c r="C2850" s="49" t="n">
        <v>2011</v>
      </c>
      <c r="D2850" s="54" t="n">
        <v>50.4</v>
      </c>
      <c r="E2850" s="55" t="n">
        <v>24</v>
      </c>
    </row>
    <row r="2851" customFormat="false" ht="15" hidden="false" customHeight="false" outlineLevel="0" collapsed="false">
      <c r="A2851" s="49" t="n">
        <v>98</v>
      </c>
      <c r="B2851" s="49" t="s">
        <v>206</v>
      </c>
      <c r="C2851" s="49" t="n">
        <v>2010</v>
      </c>
      <c r="D2851" s="54" t="n">
        <v>758.4</v>
      </c>
      <c r="E2851" s="55" t="n">
        <v>384</v>
      </c>
    </row>
    <row r="2852" customFormat="false" ht="15" hidden="false" customHeight="false" outlineLevel="0" collapsed="false">
      <c r="A2852" s="49" t="n">
        <v>98</v>
      </c>
      <c r="B2852" s="49" t="s">
        <v>206</v>
      </c>
      <c r="C2852" s="49" t="n">
        <v>2011</v>
      </c>
      <c r="D2852" s="54" t="n">
        <v>327.6</v>
      </c>
      <c r="E2852" s="55" t="n">
        <v>156</v>
      </c>
    </row>
    <row r="2853" customFormat="false" ht="15" hidden="false" customHeight="false" outlineLevel="0" collapsed="false">
      <c r="A2853" s="49" t="n">
        <v>98</v>
      </c>
      <c r="B2853" s="49" t="s">
        <v>192</v>
      </c>
      <c r="C2853" s="49" t="n">
        <v>2011</v>
      </c>
      <c r="D2853" s="54" t="n">
        <v>25.2</v>
      </c>
      <c r="E2853" s="55" t="n">
        <v>12</v>
      </c>
    </row>
    <row r="2854" customFormat="false" ht="15" hidden="false" customHeight="false" outlineLevel="0" collapsed="false">
      <c r="A2854" s="49" t="n">
        <v>98</v>
      </c>
      <c r="B2854" s="49" t="s">
        <v>218</v>
      </c>
      <c r="C2854" s="49" t="n">
        <v>2010</v>
      </c>
      <c r="D2854" s="54" t="n">
        <v>50.4</v>
      </c>
      <c r="E2854" s="55" t="n">
        <v>24</v>
      </c>
    </row>
    <row r="2855" customFormat="false" ht="15" hidden="false" customHeight="false" outlineLevel="0" collapsed="false">
      <c r="A2855" s="49" t="n">
        <v>98</v>
      </c>
      <c r="B2855" s="49" t="s">
        <v>218</v>
      </c>
      <c r="C2855" s="49" t="n">
        <v>2011</v>
      </c>
      <c r="D2855" s="54" t="n">
        <v>355.2</v>
      </c>
      <c r="E2855" s="55" t="n">
        <v>192</v>
      </c>
    </row>
    <row r="2856" customFormat="false" ht="15" hidden="false" customHeight="false" outlineLevel="0" collapsed="false">
      <c r="A2856" s="49" t="n">
        <v>98</v>
      </c>
      <c r="B2856" s="49" t="s">
        <v>193</v>
      </c>
      <c r="C2856" s="49" t="n">
        <v>2010</v>
      </c>
      <c r="D2856" s="54" t="n">
        <v>50.4</v>
      </c>
      <c r="E2856" s="55" t="n">
        <v>24</v>
      </c>
    </row>
    <row r="2857" customFormat="false" ht="15" hidden="false" customHeight="false" outlineLevel="0" collapsed="false">
      <c r="A2857" s="49" t="n">
        <v>98</v>
      </c>
      <c r="B2857" s="49" t="s">
        <v>213</v>
      </c>
      <c r="C2857" s="49" t="n">
        <v>2010</v>
      </c>
      <c r="D2857" s="54" t="n">
        <v>25.2</v>
      </c>
      <c r="E2857" s="55" t="n">
        <v>12</v>
      </c>
    </row>
    <row r="2858" customFormat="false" ht="15" hidden="false" customHeight="false" outlineLevel="0" collapsed="false">
      <c r="A2858" s="49" t="n">
        <v>98</v>
      </c>
      <c r="B2858" s="49" t="s">
        <v>210</v>
      </c>
      <c r="C2858" s="49" t="n">
        <v>2010</v>
      </c>
      <c r="D2858" s="54" t="n">
        <v>50.4</v>
      </c>
      <c r="E2858" s="55" t="n">
        <v>24</v>
      </c>
    </row>
    <row r="2859" customFormat="false" ht="15" hidden="false" customHeight="false" outlineLevel="0" collapsed="false">
      <c r="A2859" s="49" t="n">
        <v>98</v>
      </c>
      <c r="B2859" s="49" t="s">
        <v>210</v>
      </c>
      <c r="C2859" s="49" t="n">
        <v>2011</v>
      </c>
      <c r="D2859" s="54" t="n">
        <v>50.4</v>
      </c>
      <c r="E2859" s="55" t="n">
        <v>24</v>
      </c>
    </row>
    <row r="2860" customFormat="false" ht="15" hidden="false" customHeight="false" outlineLevel="0" collapsed="false">
      <c r="A2860" s="49" t="n">
        <v>98</v>
      </c>
      <c r="B2860" s="49" t="s">
        <v>198</v>
      </c>
      <c r="C2860" s="49" t="n">
        <v>2010</v>
      </c>
      <c r="D2860" s="54" t="n">
        <v>177.6</v>
      </c>
      <c r="E2860" s="55" t="n">
        <v>96</v>
      </c>
    </row>
    <row r="2861" customFormat="false" ht="15" hidden="false" customHeight="false" outlineLevel="0" collapsed="false">
      <c r="A2861" s="49" t="n">
        <v>98</v>
      </c>
      <c r="B2861" s="49" t="s">
        <v>198</v>
      </c>
      <c r="C2861" s="49" t="n">
        <v>2011</v>
      </c>
      <c r="D2861" s="54" t="n">
        <v>25.2</v>
      </c>
      <c r="E2861" s="55" t="n">
        <v>12</v>
      </c>
    </row>
    <row r="2862" customFormat="false" ht="15" hidden="false" customHeight="false" outlineLevel="0" collapsed="false">
      <c r="A2862" s="49" t="n">
        <v>98</v>
      </c>
      <c r="B2862" s="49" t="s">
        <v>189</v>
      </c>
      <c r="C2862" s="49" t="n">
        <v>2010</v>
      </c>
      <c r="D2862" s="54" t="n">
        <v>14277.98</v>
      </c>
      <c r="E2862" s="55" t="n">
        <v>6364</v>
      </c>
    </row>
    <row r="2863" customFormat="false" ht="15" hidden="false" customHeight="false" outlineLevel="0" collapsed="false">
      <c r="A2863" s="49" t="n">
        <v>98</v>
      </c>
      <c r="B2863" s="49" t="s">
        <v>189</v>
      </c>
      <c r="C2863" s="49" t="n">
        <v>2011</v>
      </c>
      <c r="D2863" s="54" t="n">
        <v>14585.91</v>
      </c>
      <c r="E2863" s="55" t="n">
        <v>6889</v>
      </c>
    </row>
    <row r="2864" customFormat="false" ht="15" hidden="false" customHeight="false" outlineLevel="0" collapsed="false">
      <c r="A2864" s="49" t="n">
        <v>99</v>
      </c>
      <c r="B2864" s="49" t="s">
        <v>201</v>
      </c>
      <c r="C2864" s="49" t="n">
        <v>2010</v>
      </c>
      <c r="D2864" s="54" t="n">
        <v>14.98</v>
      </c>
      <c r="E2864" s="55" t="n">
        <v>2</v>
      </c>
    </row>
    <row r="2865" customFormat="false" ht="15" hidden="false" customHeight="false" outlineLevel="0" collapsed="false">
      <c r="A2865" s="49" t="n">
        <v>99</v>
      </c>
      <c r="B2865" s="49" t="s">
        <v>223</v>
      </c>
      <c r="C2865" s="49" t="n">
        <v>2010</v>
      </c>
      <c r="D2865" s="54" t="n">
        <v>29.96</v>
      </c>
      <c r="E2865" s="55" t="n">
        <v>4</v>
      </c>
    </row>
    <row r="2866" customFormat="false" ht="15" hidden="false" customHeight="false" outlineLevel="0" collapsed="false">
      <c r="A2866" s="49" t="n">
        <v>99</v>
      </c>
      <c r="B2866" s="49" t="s">
        <v>223</v>
      </c>
      <c r="C2866" s="49" t="n">
        <v>2011</v>
      </c>
      <c r="D2866" s="54" t="n">
        <v>96</v>
      </c>
      <c r="E2866" s="55" t="n">
        <v>12</v>
      </c>
    </row>
    <row r="2867" customFormat="false" ht="15" hidden="false" customHeight="false" outlineLevel="0" collapsed="false">
      <c r="A2867" s="49" t="n">
        <v>99</v>
      </c>
      <c r="B2867" s="49" t="s">
        <v>222</v>
      </c>
      <c r="C2867" s="49" t="n">
        <v>2010</v>
      </c>
      <c r="D2867" s="54" t="n">
        <v>2827.04</v>
      </c>
      <c r="E2867" s="55" t="n">
        <v>436</v>
      </c>
    </row>
    <row r="2868" customFormat="false" ht="15" hidden="false" customHeight="false" outlineLevel="0" collapsed="false">
      <c r="A2868" s="49" t="n">
        <v>99</v>
      </c>
      <c r="B2868" s="49" t="s">
        <v>222</v>
      </c>
      <c r="C2868" s="49" t="n">
        <v>2011</v>
      </c>
      <c r="D2868" s="54" t="n">
        <v>166.8</v>
      </c>
      <c r="E2868" s="55" t="n">
        <v>22</v>
      </c>
    </row>
    <row r="2869" customFormat="false" ht="15" hidden="false" customHeight="false" outlineLevel="0" collapsed="false">
      <c r="A2869" s="49" t="n">
        <v>99</v>
      </c>
      <c r="B2869" s="49" t="s">
        <v>191</v>
      </c>
      <c r="C2869" s="49" t="n">
        <v>2011</v>
      </c>
      <c r="D2869" s="54" t="n">
        <v>31.8</v>
      </c>
      <c r="E2869" s="55" t="n">
        <v>4</v>
      </c>
    </row>
    <row r="2870" customFormat="false" ht="15" hidden="false" customHeight="false" outlineLevel="0" collapsed="false">
      <c r="A2870" s="49" t="n">
        <v>99</v>
      </c>
      <c r="B2870" s="49" t="s">
        <v>205</v>
      </c>
      <c r="C2870" s="49" t="n">
        <v>2009</v>
      </c>
      <c r="D2870" s="54" t="n">
        <v>27</v>
      </c>
      <c r="E2870" s="55" t="n">
        <v>4</v>
      </c>
    </row>
    <row r="2871" customFormat="false" ht="15" hidden="false" customHeight="false" outlineLevel="0" collapsed="false">
      <c r="A2871" s="49" t="n">
        <v>99</v>
      </c>
      <c r="B2871" s="49" t="s">
        <v>205</v>
      </c>
      <c r="C2871" s="49" t="n">
        <v>2010</v>
      </c>
      <c r="D2871" s="54" t="n">
        <v>236.36</v>
      </c>
      <c r="E2871" s="55" t="n">
        <v>36</v>
      </c>
    </row>
    <row r="2872" customFormat="false" ht="15" hidden="false" customHeight="false" outlineLevel="0" collapsed="false">
      <c r="A2872" s="49" t="n">
        <v>99</v>
      </c>
      <c r="B2872" s="49" t="s">
        <v>205</v>
      </c>
      <c r="C2872" s="49" t="n">
        <v>2011</v>
      </c>
      <c r="D2872" s="54" t="n">
        <v>182.7</v>
      </c>
      <c r="E2872" s="55" t="n">
        <v>26</v>
      </c>
    </row>
    <row r="2873" customFormat="false" ht="15" hidden="false" customHeight="false" outlineLevel="0" collapsed="false">
      <c r="A2873" s="49" t="n">
        <v>99</v>
      </c>
      <c r="B2873" s="49" t="s">
        <v>206</v>
      </c>
      <c r="C2873" s="49" t="n">
        <v>2010</v>
      </c>
      <c r="D2873" s="54" t="n">
        <v>30.88</v>
      </c>
      <c r="E2873" s="55" t="n">
        <v>4</v>
      </c>
    </row>
    <row r="2874" customFormat="false" ht="15" hidden="false" customHeight="false" outlineLevel="0" collapsed="false">
      <c r="A2874" s="49" t="n">
        <v>99</v>
      </c>
      <c r="B2874" s="49" t="s">
        <v>206</v>
      </c>
      <c r="C2874" s="49" t="n">
        <v>2011</v>
      </c>
      <c r="D2874" s="54" t="n">
        <v>162</v>
      </c>
      <c r="E2874" s="55" t="n">
        <v>20</v>
      </c>
    </row>
    <row r="2875" customFormat="false" ht="15" hidden="false" customHeight="false" outlineLevel="0" collapsed="false">
      <c r="A2875" s="49" t="n">
        <v>99</v>
      </c>
      <c r="B2875" s="49" t="s">
        <v>209</v>
      </c>
      <c r="C2875" s="49" t="n">
        <v>2010</v>
      </c>
      <c r="D2875" s="54" t="n">
        <v>74.48</v>
      </c>
      <c r="E2875" s="55" t="n">
        <v>12</v>
      </c>
    </row>
    <row r="2876" customFormat="false" ht="15" hidden="false" customHeight="false" outlineLevel="0" collapsed="false">
      <c r="A2876" s="49" t="n">
        <v>99</v>
      </c>
      <c r="B2876" s="49" t="s">
        <v>209</v>
      </c>
      <c r="C2876" s="49" t="n">
        <v>2011</v>
      </c>
      <c r="D2876" s="54" t="n">
        <v>135</v>
      </c>
      <c r="E2876" s="55" t="n">
        <v>20</v>
      </c>
    </row>
    <row r="2877" customFormat="false" ht="15" hidden="false" customHeight="false" outlineLevel="0" collapsed="false">
      <c r="A2877" s="49" t="n">
        <v>99</v>
      </c>
      <c r="B2877" s="49" t="s">
        <v>192</v>
      </c>
      <c r="C2877" s="49" t="n">
        <v>2010</v>
      </c>
      <c r="D2877" s="54" t="n">
        <v>63.5</v>
      </c>
      <c r="E2877" s="55" t="n">
        <v>10</v>
      </c>
    </row>
    <row r="2878" customFormat="false" ht="15" hidden="false" customHeight="false" outlineLevel="0" collapsed="false">
      <c r="A2878" s="49" t="n">
        <v>99</v>
      </c>
      <c r="B2878" s="49" t="s">
        <v>192</v>
      </c>
      <c r="C2878" s="49" t="n">
        <v>2011</v>
      </c>
      <c r="D2878" s="54" t="n">
        <v>65.4</v>
      </c>
      <c r="E2878" s="55" t="n">
        <v>8</v>
      </c>
    </row>
    <row r="2879" customFormat="false" ht="15" hidden="false" customHeight="false" outlineLevel="0" collapsed="false">
      <c r="A2879" s="49" t="n">
        <v>99</v>
      </c>
      <c r="B2879" s="49" t="s">
        <v>227</v>
      </c>
      <c r="C2879" s="49" t="n">
        <v>2010</v>
      </c>
      <c r="D2879" s="54" t="n">
        <v>13.5</v>
      </c>
      <c r="E2879" s="55" t="n">
        <v>2</v>
      </c>
    </row>
    <row r="2880" customFormat="false" ht="15" hidden="false" customHeight="false" outlineLevel="0" collapsed="false">
      <c r="A2880" s="49" t="n">
        <v>99</v>
      </c>
      <c r="B2880" s="49" t="s">
        <v>218</v>
      </c>
      <c r="C2880" s="49" t="n">
        <v>2011</v>
      </c>
      <c r="D2880" s="54" t="n">
        <v>337.5</v>
      </c>
      <c r="E2880" s="55" t="n">
        <v>50</v>
      </c>
    </row>
    <row r="2881" customFormat="false" ht="15" hidden="false" customHeight="false" outlineLevel="0" collapsed="false">
      <c r="A2881" s="49" t="n">
        <v>99</v>
      </c>
      <c r="B2881" s="49" t="s">
        <v>213</v>
      </c>
      <c r="C2881" s="49" t="n">
        <v>2010</v>
      </c>
      <c r="D2881" s="54" t="n">
        <v>30.88</v>
      </c>
      <c r="E2881" s="55" t="n">
        <v>4</v>
      </c>
    </row>
    <row r="2882" customFormat="false" ht="15" hidden="false" customHeight="false" outlineLevel="0" collapsed="false">
      <c r="A2882" s="49" t="n">
        <v>99</v>
      </c>
      <c r="B2882" s="49" t="s">
        <v>197</v>
      </c>
      <c r="C2882" s="49" t="n">
        <v>2011</v>
      </c>
      <c r="D2882" s="54" t="n">
        <v>47.7</v>
      </c>
      <c r="E2882" s="55" t="n">
        <v>6</v>
      </c>
    </row>
    <row r="2883" customFormat="false" ht="15" hidden="false" customHeight="false" outlineLevel="0" collapsed="false">
      <c r="A2883" s="49" t="n">
        <v>99</v>
      </c>
      <c r="B2883" s="49" t="s">
        <v>196</v>
      </c>
      <c r="C2883" s="49" t="n">
        <v>2011</v>
      </c>
      <c r="D2883" s="54" t="n">
        <v>65.4</v>
      </c>
      <c r="E2883" s="55" t="n">
        <v>8</v>
      </c>
    </row>
    <row r="2884" customFormat="false" ht="15" hidden="false" customHeight="false" outlineLevel="0" collapsed="false">
      <c r="A2884" s="49" t="n">
        <v>99</v>
      </c>
      <c r="B2884" s="49" t="s">
        <v>198</v>
      </c>
      <c r="C2884" s="49" t="n">
        <v>2010</v>
      </c>
      <c r="D2884" s="54" t="n">
        <v>397</v>
      </c>
      <c r="E2884" s="55" t="n">
        <v>60</v>
      </c>
    </row>
    <row r="2885" customFormat="false" ht="15" hidden="false" customHeight="false" outlineLevel="0" collapsed="false">
      <c r="A2885" s="49" t="n">
        <v>99</v>
      </c>
      <c r="B2885" s="49" t="s">
        <v>198</v>
      </c>
      <c r="C2885" s="49" t="n">
        <v>2011</v>
      </c>
      <c r="D2885" s="54" t="n">
        <v>198.6</v>
      </c>
      <c r="E2885" s="55" t="n">
        <v>28</v>
      </c>
    </row>
    <row r="2886" customFormat="false" ht="15" hidden="false" customHeight="false" outlineLevel="0" collapsed="false">
      <c r="A2886" s="49" t="n">
        <v>99</v>
      </c>
      <c r="B2886" s="49" t="s">
        <v>189</v>
      </c>
      <c r="C2886" s="49" t="n">
        <v>2009</v>
      </c>
      <c r="D2886" s="54" t="n">
        <v>741.61</v>
      </c>
      <c r="E2886" s="55" t="n">
        <v>115</v>
      </c>
    </row>
    <row r="2887" customFormat="false" ht="15" hidden="false" customHeight="false" outlineLevel="0" collapsed="false">
      <c r="A2887" s="49" t="n">
        <v>99</v>
      </c>
      <c r="B2887" s="49" t="s">
        <v>189</v>
      </c>
      <c r="C2887" s="49" t="n">
        <v>2010</v>
      </c>
      <c r="D2887" s="54" t="n">
        <v>13362.87</v>
      </c>
      <c r="E2887" s="55" t="n">
        <v>2123</v>
      </c>
    </row>
    <row r="2888" customFormat="false" ht="15" hidden="false" customHeight="false" outlineLevel="0" collapsed="false">
      <c r="A2888" s="49" t="n">
        <v>99</v>
      </c>
      <c r="B2888" s="49" t="s">
        <v>189</v>
      </c>
      <c r="C2888" s="49" t="n">
        <v>2011</v>
      </c>
      <c r="D2888" s="54" t="n">
        <v>11717.6</v>
      </c>
      <c r="E2888" s="55" t="n">
        <v>1688</v>
      </c>
    </row>
    <row r="2889" customFormat="false" ht="15" hidden="false" customHeight="false" outlineLevel="0" collapsed="false">
      <c r="A2889" s="49" t="n">
        <v>100</v>
      </c>
      <c r="B2889" s="49" t="s">
        <v>203</v>
      </c>
      <c r="C2889" s="49" t="n">
        <v>2011</v>
      </c>
      <c r="D2889" s="54" t="n">
        <v>1227.8</v>
      </c>
      <c r="E2889" s="55" t="n">
        <v>292</v>
      </c>
    </row>
    <row r="2890" customFormat="false" ht="15" hidden="false" customHeight="false" outlineLevel="0" collapsed="false">
      <c r="A2890" s="49" t="n">
        <v>100</v>
      </c>
      <c r="B2890" s="49" t="s">
        <v>199</v>
      </c>
      <c r="C2890" s="49" t="n">
        <v>2011</v>
      </c>
      <c r="D2890" s="54" t="n">
        <v>39.6</v>
      </c>
      <c r="E2890" s="55" t="n">
        <v>8</v>
      </c>
    </row>
    <row r="2891" customFormat="false" ht="15" hidden="false" customHeight="false" outlineLevel="0" collapsed="false">
      <c r="A2891" s="49" t="n">
        <v>100</v>
      </c>
      <c r="B2891" s="49" t="s">
        <v>201</v>
      </c>
      <c r="C2891" s="49" t="n">
        <v>2011</v>
      </c>
      <c r="D2891" s="54" t="n">
        <v>217.8</v>
      </c>
      <c r="E2891" s="55" t="n">
        <v>44</v>
      </c>
    </row>
    <row r="2892" customFormat="false" ht="15" hidden="false" customHeight="false" outlineLevel="0" collapsed="false">
      <c r="A2892" s="49" t="n">
        <v>100</v>
      </c>
      <c r="B2892" s="49" t="s">
        <v>200</v>
      </c>
      <c r="C2892" s="49" t="n">
        <v>2011</v>
      </c>
      <c r="D2892" s="54" t="n">
        <v>29.7</v>
      </c>
      <c r="E2892" s="55" t="n">
        <v>6</v>
      </c>
    </row>
    <row r="2893" customFormat="false" ht="15" hidden="false" customHeight="false" outlineLevel="0" collapsed="false">
      <c r="A2893" s="49" t="n">
        <v>100</v>
      </c>
      <c r="B2893" s="49" t="s">
        <v>202</v>
      </c>
      <c r="C2893" s="49" t="n">
        <v>2011</v>
      </c>
      <c r="D2893" s="54" t="n">
        <v>199.2</v>
      </c>
      <c r="E2893" s="55" t="n">
        <v>48</v>
      </c>
    </row>
    <row r="2894" customFormat="false" ht="15" hidden="false" customHeight="false" outlineLevel="0" collapsed="false">
      <c r="A2894" s="49" t="n">
        <v>100</v>
      </c>
      <c r="B2894" s="49" t="s">
        <v>222</v>
      </c>
      <c r="C2894" s="49" t="n">
        <v>2011</v>
      </c>
      <c r="D2894" s="54" t="n">
        <v>1224.2</v>
      </c>
      <c r="E2894" s="55" t="n">
        <v>268</v>
      </c>
    </row>
    <row r="2895" customFormat="false" ht="15" hidden="false" customHeight="false" outlineLevel="0" collapsed="false">
      <c r="A2895" s="49" t="n">
        <v>100</v>
      </c>
      <c r="B2895" s="49" t="s">
        <v>191</v>
      </c>
      <c r="C2895" s="49" t="n">
        <v>2011</v>
      </c>
      <c r="D2895" s="54" t="n">
        <v>19.8</v>
      </c>
      <c r="E2895" s="55" t="n">
        <v>4</v>
      </c>
    </row>
    <row r="2896" customFormat="false" ht="15" hidden="false" customHeight="false" outlineLevel="0" collapsed="false">
      <c r="A2896" s="49" t="n">
        <v>100</v>
      </c>
      <c r="B2896" s="49" t="s">
        <v>205</v>
      </c>
      <c r="C2896" s="49" t="n">
        <v>2011</v>
      </c>
      <c r="D2896" s="54" t="n">
        <v>316.8</v>
      </c>
      <c r="E2896" s="55" t="n">
        <v>64</v>
      </c>
    </row>
    <row r="2897" customFormat="false" ht="15" hidden="false" customHeight="false" outlineLevel="0" collapsed="false">
      <c r="A2897" s="49" t="n">
        <v>100</v>
      </c>
      <c r="B2897" s="49" t="s">
        <v>206</v>
      </c>
      <c r="C2897" s="49" t="n">
        <v>2011</v>
      </c>
      <c r="D2897" s="54" t="n">
        <v>984.4</v>
      </c>
      <c r="E2897" s="55" t="n">
        <v>216</v>
      </c>
    </row>
    <row r="2898" customFormat="false" ht="15" hidden="false" customHeight="false" outlineLevel="0" collapsed="false">
      <c r="A2898" s="49" t="n">
        <v>100</v>
      </c>
      <c r="B2898" s="49" t="s">
        <v>234</v>
      </c>
      <c r="C2898" s="49" t="n">
        <v>2011</v>
      </c>
      <c r="D2898" s="54" t="n">
        <v>59.4</v>
      </c>
      <c r="E2898" s="55" t="n">
        <v>12</v>
      </c>
    </row>
    <row r="2899" customFormat="false" ht="15" hidden="false" customHeight="false" outlineLevel="0" collapsed="false">
      <c r="A2899" s="49" t="n">
        <v>100</v>
      </c>
      <c r="B2899" s="49" t="s">
        <v>211</v>
      </c>
      <c r="C2899" s="49" t="n">
        <v>2011</v>
      </c>
      <c r="D2899" s="54" t="n">
        <v>59.4</v>
      </c>
      <c r="E2899" s="55" t="n">
        <v>12</v>
      </c>
    </row>
    <row r="2900" customFormat="false" ht="15" hidden="false" customHeight="false" outlineLevel="0" collapsed="false">
      <c r="A2900" s="49" t="n">
        <v>100</v>
      </c>
      <c r="B2900" s="49" t="s">
        <v>217</v>
      </c>
      <c r="C2900" s="49" t="n">
        <v>2011</v>
      </c>
      <c r="D2900" s="54" t="n">
        <v>265.6</v>
      </c>
      <c r="E2900" s="55" t="n">
        <v>64</v>
      </c>
    </row>
    <row r="2901" customFormat="false" ht="15" hidden="false" customHeight="false" outlineLevel="0" collapsed="false">
      <c r="A2901" s="49" t="n">
        <v>100</v>
      </c>
      <c r="B2901" s="49" t="s">
        <v>227</v>
      </c>
      <c r="C2901" s="49" t="n">
        <v>2011</v>
      </c>
      <c r="D2901" s="54" t="n">
        <v>39.6</v>
      </c>
      <c r="E2901" s="55" t="n">
        <v>8</v>
      </c>
    </row>
    <row r="2902" customFormat="false" ht="15" hidden="false" customHeight="false" outlineLevel="0" collapsed="false">
      <c r="A2902" s="49" t="n">
        <v>100</v>
      </c>
      <c r="B2902" s="49" t="s">
        <v>218</v>
      </c>
      <c r="C2902" s="49" t="n">
        <v>2011</v>
      </c>
      <c r="D2902" s="54" t="n">
        <v>1751.15</v>
      </c>
      <c r="E2902" s="55" t="n">
        <v>421</v>
      </c>
    </row>
    <row r="2903" customFormat="false" ht="15" hidden="false" customHeight="false" outlineLevel="0" collapsed="false">
      <c r="A2903" s="49" t="n">
        <v>100</v>
      </c>
      <c r="B2903" s="49" t="s">
        <v>193</v>
      </c>
      <c r="C2903" s="49" t="n">
        <v>2011</v>
      </c>
      <c r="D2903" s="54" t="n">
        <v>205</v>
      </c>
      <c r="E2903" s="55" t="n">
        <v>44</v>
      </c>
    </row>
    <row r="2904" customFormat="false" ht="15" hidden="false" customHeight="false" outlineLevel="0" collapsed="false">
      <c r="A2904" s="49" t="n">
        <v>100</v>
      </c>
      <c r="B2904" s="49" t="s">
        <v>197</v>
      </c>
      <c r="C2904" s="49" t="n">
        <v>2011</v>
      </c>
      <c r="D2904" s="54" t="n">
        <v>34.65</v>
      </c>
      <c r="E2904" s="55" t="n">
        <v>7</v>
      </c>
    </row>
    <row r="2905" customFormat="false" ht="15" hidden="false" customHeight="false" outlineLevel="0" collapsed="false">
      <c r="A2905" s="49" t="n">
        <v>100</v>
      </c>
      <c r="B2905" s="49" t="s">
        <v>204</v>
      </c>
      <c r="C2905" s="49" t="n">
        <v>2011</v>
      </c>
      <c r="D2905" s="54" t="n">
        <v>19.8</v>
      </c>
      <c r="E2905" s="55" t="n">
        <v>4</v>
      </c>
    </row>
    <row r="2906" customFormat="false" ht="15" hidden="false" customHeight="false" outlineLevel="0" collapsed="false">
      <c r="A2906" s="49" t="n">
        <v>100</v>
      </c>
      <c r="B2906" s="49" t="s">
        <v>196</v>
      </c>
      <c r="C2906" s="49" t="n">
        <v>2011</v>
      </c>
      <c r="D2906" s="54" t="n">
        <v>74.25</v>
      </c>
      <c r="E2906" s="55" t="n">
        <v>15</v>
      </c>
    </row>
    <row r="2907" customFormat="false" ht="15" hidden="false" customHeight="false" outlineLevel="0" collapsed="false">
      <c r="A2907" s="49" t="n">
        <v>100</v>
      </c>
      <c r="B2907" s="49" t="s">
        <v>210</v>
      </c>
      <c r="C2907" s="49" t="n">
        <v>2011</v>
      </c>
      <c r="D2907" s="54" t="n">
        <v>1108.8</v>
      </c>
      <c r="E2907" s="55" t="n">
        <v>224</v>
      </c>
    </row>
    <row r="2908" customFormat="false" ht="15" hidden="false" customHeight="false" outlineLevel="0" collapsed="false">
      <c r="A2908" s="49" t="n">
        <v>100</v>
      </c>
      <c r="B2908" s="49" t="s">
        <v>198</v>
      </c>
      <c r="C2908" s="49" t="n">
        <v>2011</v>
      </c>
      <c r="D2908" s="54" t="n">
        <v>399.25</v>
      </c>
      <c r="E2908" s="55" t="n">
        <v>91</v>
      </c>
    </row>
    <row r="2909" customFormat="false" ht="15" hidden="false" customHeight="false" outlineLevel="0" collapsed="false">
      <c r="A2909" s="49" t="n">
        <v>100</v>
      </c>
      <c r="B2909" s="49" t="s">
        <v>207</v>
      </c>
      <c r="C2909" s="49" t="n">
        <v>2011</v>
      </c>
      <c r="D2909" s="54" t="n">
        <v>19.8</v>
      </c>
      <c r="E2909" s="55" t="n">
        <v>4</v>
      </c>
    </row>
    <row r="2910" customFormat="false" ht="15" hidden="false" customHeight="false" outlineLevel="0" collapsed="false">
      <c r="A2910" s="49" t="n">
        <v>100</v>
      </c>
      <c r="B2910" s="49" t="s">
        <v>214</v>
      </c>
      <c r="C2910" s="49" t="n">
        <v>2011</v>
      </c>
      <c r="D2910" s="54" t="n">
        <v>19.8</v>
      </c>
      <c r="E2910" s="55" t="n">
        <v>4</v>
      </c>
    </row>
    <row r="2911" customFormat="false" ht="15" hidden="false" customHeight="false" outlineLevel="0" collapsed="false">
      <c r="A2911" s="49" t="n">
        <v>100</v>
      </c>
      <c r="B2911" s="49" t="s">
        <v>189</v>
      </c>
      <c r="C2911" s="49" t="n">
        <v>2011</v>
      </c>
      <c r="D2911" s="54" t="n">
        <v>22361.45</v>
      </c>
      <c r="E2911" s="55" t="n">
        <v>4391</v>
      </c>
    </row>
    <row r="2912" customFormat="false" ht="15" hidden="false" customHeight="false" outlineLevel="0" collapsed="false">
      <c r="A2912" s="49" t="n">
        <v>100</v>
      </c>
      <c r="B2912" s="49" t="s">
        <v>194</v>
      </c>
      <c r="C2912" s="49" t="n">
        <v>2011</v>
      </c>
      <c r="D2912" s="54" t="n">
        <v>19.8</v>
      </c>
      <c r="E2912" s="55" t="n">
        <v>4</v>
      </c>
    </row>
    <row r="2913" customFormat="false" ht="15" hidden="false" customHeight="false" outlineLevel="0" collapsed="false">
      <c r="A2913" s="49" t="n">
        <v>101</v>
      </c>
      <c r="B2913" s="49" t="s">
        <v>203</v>
      </c>
      <c r="C2913" s="49" t="n">
        <v>2010</v>
      </c>
      <c r="D2913" s="54" t="n">
        <v>53.55</v>
      </c>
      <c r="E2913" s="55" t="n">
        <v>9</v>
      </c>
    </row>
    <row r="2914" customFormat="false" ht="15" hidden="false" customHeight="false" outlineLevel="0" collapsed="false">
      <c r="A2914" s="49" t="n">
        <v>101</v>
      </c>
      <c r="B2914" s="49" t="s">
        <v>203</v>
      </c>
      <c r="C2914" s="49" t="n">
        <v>2011</v>
      </c>
      <c r="D2914" s="54" t="n">
        <v>107.1</v>
      </c>
      <c r="E2914" s="55" t="n">
        <v>18</v>
      </c>
    </row>
    <row r="2915" customFormat="false" ht="15" hidden="false" customHeight="false" outlineLevel="0" collapsed="false">
      <c r="A2915" s="49" t="n">
        <v>101</v>
      </c>
      <c r="B2915" s="49" t="s">
        <v>199</v>
      </c>
      <c r="C2915" s="49" t="n">
        <v>2009</v>
      </c>
      <c r="D2915" s="54" t="n">
        <v>71.4</v>
      </c>
      <c r="E2915" s="55" t="n">
        <v>12</v>
      </c>
    </row>
    <row r="2916" customFormat="false" ht="15" hidden="false" customHeight="false" outlineLevel="0" collapsed="false">
      <c r="A2916" s="49" t="n">
        <v>101</v>
      </c>
      <c r="B2916" s="49" t="s">
        <v>201</v>
      </c>
      <c r="C2916" s="49" t="n">
        <v>2010</v>
      </c>
      <c r="D2916" s="54" t="n">
        <v>35.7</v>
      </c>
      <c r="E2916" s="55" t="n">
        <v>6</v>
      </c>
    </row>
    <row r="2917" customFormat="false" ht="15" hidden="false" customHeight="false" outlineLevel="0" collapsed="false">
      <c r="A2917" s="49" t="n">
        <v>101</v>
      </c>
      <c r="B2917" s="49" t="s">
        <v>201</v>
      </c>
      <c r="C2917" s="49" t="n">
        <v>2011</v>
      </c>
      <c r="D2917" s="54" t="n">
        <v>35.7</v>
      </c>
      <c r="E2917" s="55" t="n">
        <v>6</v>
      </c>
    </row>
    <row r="2918" customFormat="false" ht="15" hidden="false" customHeight="false" outlineLevel="0" collapsed="false">
      <c r="A2918" s="49" t="n">
        <v>101</v>
      </c>
      <c r="B2918" s="49" t="s">
        <v>223</v>
      </c>
      <c r="C2918" s="49" t="n">
        <v>2009</v>
      </c>
      <c r="D2918" s="54" t="n">
        <v>35.7</v>
      </c>
      <c r="E2918" s="55" t="n">
        <v>6</v>
      </c>
    </row>
    <row r="2919" customFormat="false" ht="15" hidden="false" customHeight="false" outlineLevel="0" collapsed="false">
      <c r="A2919" s="49" t="n">
        <v>101</v>
      </c>
      <c r="B2919" s="49" t="s">
        <v>223</v>
      </c>
      <c r="C2919" s="49" t="n">
        <v>2010</v>
      </c>
      <c r="D2919" s="54" t="n">
        <v>35.7</v>
      </c>
      <c r="E2919" s="55" t="n">
        <v>6</v>
      </c>
    </row>
    <row r="2920" customFormat="false" ht="15" hidden="false" customHeight="false" outlineLevel="0" collapsed="false">
      <c r="A2920" s="49" t="n">
        <v>101</v>
      </c>
      <c r="B2920" s="49" t="s">
        <v>222</v>
      </c>
      <c r="C2920" s="49" t="n">
        <v>2010</v>
      </c>
      <c r="D2920" s="54" t="n">
        <v>386.75</v>
      </c>
      <c r="E2920" s="55" t="n">
        <v>65</v>
      </c>
    </row>
    <row r="2921" customFormat="false" ht="15" hidden="false" customHeight="false" outlineLevel="0" collapsed="false">
      <c r="A2921" s="49" t="n">
        <v>101</v>
      </c>
      <c r="B2921" s="49" t="s">
        <v>222</v>
      </c>
      <c r="C2921" s="49" t="n">
        <v>2011</v>
      </c>
      <c r="D2921" s="54" t="n">
        <v>208.25</v>
      </c>
      <c r="E2921" s="55" t="n">
        <v>35</v>
      </c>
    </row>
    <row r="2922" customFormat="false" ht="15" hidden="false" customHeight="false" outlineLevel="0" collapsed="false">
      <c r="A2922" s="49" t="n">
        <v>101</v>
      </c>
      <c r="B2922" s="49" t="s">
        <v>191</v>
      </c>
      <c r="C2922" s="49" t="n">
        <v>2010</v>
      </c>
      <c r="D2922" s="54" t="n">
        <v>124.95</v>
      </c>
      <c r="E2922" s="55" t="n">
        <v>21</v>
      </c>
    </row>
    <row r="2923" customFormat="false" ht="15" hidden="false" customHeight="false" outlineLevel="0" collapsed="false">
      <c r="A2923" s="49" t="n">
        <v>101</v>
      </c>
      <c r="B2923" s="49" t="s">
        <v>191</v>
      </c>
      <c r="C2923" s="49" t="n">
        <v>2011</v>
      </c>
      <c r="D2923" s="54" t="n">
        <v>71.4</v>
      </c>
      <c r="E2923" s="55" t="n">
        <v>12</v>
      </c>
    </row>
    <row r="2924" customFormat="false" ht="15" hidden="false" customHeight="false" outlineLevel="0" collapsed="false">
      <c r="A2924" s="49" t="n">
        <v>101</v>
      </c>
      <c r="B2924" s="49" t="s">
        <v>205</v>
      </c>
      <c r="C2924" s="49" t="n">
        <v>2009</v>
      </c>
      <c r="D2924" s="54" t="n">
        <v>53.55</v>
      </c>
      <c r="E2924" s="55" t="n">
        <v>9</v>
      </c>
    </row>
    <row r="2925" customFormat="false" ht="15" hidden="false" customHeight="false" outlineLevel="0" collapsed="false">
      <c r="A2925" s="49" t="n">
        <v>101</v>
      </c>
      <c r="B2925" s="49" t="s">
        <v>205</v>
      </c>
      <c r="C2925" s="49" t="n">
        <v>2010</v>
      </c>
      <c r="D2925" s="54" t="n">
        <v>885.75</v>
      </c>
      <c r="E2925" s="55" t="n">
        <v>165</v>
      </c>
    </row>
    <row r="2926" customFormat="false" ht="15" hidden="false" customHeight="false" outlineLevel="0" collapsed="false">
      <c r="A2926" s="49" t="n">
        <v>101</v>
      </c>
      <c r="B2926" s="49" t="s">
        <v>205</v>
      </c>
      <c r="C2926" s="49" t="n">
        <v>2011</v>
      </c>
      <c r="D2926" s="54" t="n">
        <v>1236</v>
      </c>
      <c r="E2926" s="55" t="n">
        <v>240</v>
      </c>
    </row>
    <row r="2927" customFormat="false" ht="15" hidden="false" customHeight="false" outlineLevel="0" collapsed="false">
      <c r="A2927" s="49" t="n">
        <v>101</v>
      </c>
      <c r="B2927" s="49" t="s">
        <v>206</v>
      </c>
      <c r="C2927" s="49" t="n">
        <v>2009</v>
      </c>
      <c r="D2927" s="54" t="n">
        <v>71.4</v>
      </c>
      <c r="E2927" s="55" t="n">
        <v>12</v>
      </c>
    </row>
    <row r="2928" customFormat="false" ht="15" hidden="false" customHeight="false" outlineLevel="0" collapsed="false">
      <c r="A2928" s="49" t="n">
        <v>101</v>
      </c>
      <c r="B2928" s="49" t="s">
        <v>206</v>
      </c>
      <c r="C2928" s="49" t="n">
        <v>2010</v>
      </c>
      <c r="D2928" s="54" t="n">
        <v>600.95</v>
      </c>
      <c r="E2928" s="55" t="n">
        <v>101</v>
      </c>
    </row>
    <row r="2929" customFormat="false" ht="15" hidden="false" customHeight="false" outlineLevel="0" collapsed="false">
      <c r="A2929" s="49" t="n">
        <v>101</v>
      </c>
      <c r="B2929" s="49" t="s">
        <v>206</v>
      </c>
      <c r="C2929" s="49" t="n">
        <v>2011</v>
      </c>
      <c r="D2929" s="54" t="n">
        <v>1046.4</v>
      </c>
      <c r="E2929" s="55" t="n">
        <v>192</v>
      </c>
    </row>
    <row r="2930" customFormat="false" ht="15" hidden="false" customHeight="false" outlineLevel="0" collapsed="false">
      <c r="A2930" s="49" t="n">
        <v>101</v>
      </c>
      <c r="B2930" s="49" t="s">
        <v>211</v>
      </c>
      <c r="C2930" s="49" t="n">
        <v>2011</v>
      </c>
      <c r="D2930" s="54" t="n">
        <v>5.95</v>
      </c>
      <c r="E2930" s="55" t="n">
        <v>1</v>
      </c>
    </row>
    <row r="2931" customFormat="false" ht="15" hidden="false" customHeight="false" outlineLevel="0" collapsed="false">
      <c r="A2931" s="49" t="n">
        <v>101</v>
      </c>
      <c r="B2931" s="49" t="s">
        <v>192</v>
      </c>
      <c r="C2931" s="49" t="n">
        <v>2010</v>
      </c>
      <c r="D2931" s="54" t="n">
        <v>53.55</v>
      </c>
      <c r="E2931" s="55" t="n">
        <v>9</v>
      </c>
    </row>
    <row r="2932" customFormat="false" ht="15" hidden="false" customHeight="false" outlineLevel="0" collapsed="false">
      <c r="A2932" s="49" t="n">
        <v>101</v>
      </c>
      <c r="B2932" s="49" t="s">
        <v>192</v>
      </c>
      <c r="C2932" s="49" t="n">
        <v>2011</v>
      </c>
      <c r="D2932" s="54" t="n">
        <v>17.85</v>
      </c>
      <c r="E2932" s="55" t="n">
        <v>3</v>
      </c>
    </row>
    <row r="2933" customFormat="false" ht="15" hidden="false" customHeight="false" outlineLevel="0" collapsed="false">
      <c r="A2933" s="49" t="n">
        <v>101</v>
      </c>
      <c r="B2933" s="49" t="s">
        <v>225</v>
      </c>
      <c r="C2933" s="49" t="n">
        <v>2010</v>
      </c>
      <c r="D2933" s="54" t="n">
        <v>53.55</v>
      </c>
      <c r="E2933" s="55" t="n">
        <v>9</v>
      </c>
    </row>
    <row r="2934" customFormat="false" ht="15" hidden="false" customHeight="false" outlineLevel="0" collapsed="false">
      <c r="A2934" s="49" t="n">
        <v>101</v>
      </c>
      <c r="B2934" s="49" t="s">
        <v>227</v>
      </c>
      <c r="C2934" s="49" t="n">
        <v>2010</v>
      </c>
      <c r="D2934" s="54" t="n">
        <v>17.85</v>
      </c>
      <c r="E2934" s="55" t="n">
        <v>3</v>
      </c>
    </row>
    <row r="2935" customFormat="false" ht="15" hidden="false" customHeight="false" outlineLevel="0" collapsed="false">
      <c r="A2935" s="49" t="n">
        <v>101</v>
      </c>
      <c r="B2935" s="49" t="s">
        <v>218</v>
      </c>
      <c r="C2935" s="49" t="n">
        <v>2010</v>
      </c>
      <c r="D2935" s="54" t="n">
        <v>35.7</v>
      </c>
      <c r="E2935" s="55" t="n">
        <v>6</v>
      </c>
    </row>
    <row r="2936" customFormat="false" ht="15" hidden="false" customHeight="false" outlineLevel="0" collapsed="false">
      <c r="A2936" s="49" t="n">
        <v>101</v>
      </c>
      <c r="B2936" s="49" t="s">
        <v>193</v>
      </c>
      <c r="C2936" s="49" t="n">
        <v>2011</v>
      </c>
      <c r="D2936" s="54" t="n">
        <v>273.3</v>
      </c>
      <c r="E2936" s="55" t="n">
        <v>54</v>
      </c>
    </row>
    <row r="2937" customFormat="false" ht="15" hidden="false" customHeight="false" outlineLevel="0" collapsed="false">
      <c r="A2937" s="49" t="n">
        <v>101</v>
      </c>
      <c r="B2937" s="49" t="s">
        <v>197</v>
      </c>
      <c r="C2937" s="49" t="n">
        <v>2009</v>
      </c>
      <c r="D2937" s="54" t="n">
        <v>35.7</v>
      </c>
      <c r="E2937" s="55" t="n">
        <v>6</v>
      </c>
    </row>
    <row r="2938" customFormat="false" ht="15" hidden="false" customHeight="false" outlineLevel="0" collapsed="false">
      <c r="A2938" s="49" t="n">
        <v>101</v>
      </c>
      <c r="B2938" s="49" t="s">
        <v>197</v>
      </c>
      <c r="C2938" s="49" t="n">
        <v>2010</v>
      </c>
      <c r="D2938" s="54" t="n">
        <v>53.55</v>
      </c>
      <c r="E2938" s="55" t="n">
        <v>9</v>
      </c>
    </row>
    <row r="2939" customFormat="false" ht="15" hidden="false" customHeight="false" outlineLevel="0" collapsed="false">
      <c r="A2939" s="49" t="n">
        <v>101</v>
      </c>
      <c r="B2939" s="49" t="s">
        <v>197</v>
      </c>
      <c r="C2939" s="49" t="n">
        <v>2011</v>
      </c>
      <c r="D2939" s="54" t="n">
        <v>47.6</v>
      </c>
      <c r="E2939" s="55" t="n">
        <v>8</v>
      </c>
    </row>
    <row r="2940" customFormat="false" ht="15" hidden="false" customHeight="false" outlineLevel="0" collapsed="false">
      <c r="A2940" s="49" t="n">
        <v>101</v>
      </c>
      <c r="B2940" s="49" t="s">
        <v>196</v>
      </c>
      <c r="C2940" s="49" t="n">
        <v>2010</v>
      </c>
      <c r="D2940" s="54" t="n">
        <v>35.7</v>
      </c>
      <c r="E2940" s="55" t="n">
        <v>6</v>
      </c>
    </row>
    <row r="2941" customFormat="false" ht="15" hidden="false" customHeight="false" outlineLevel="0" collapsed="false">
      <c r="A2941" s="49" t="n">
        <v>101</v>
      </c>
      <c r="B2941" s="49" t="s">
        <v>196</v>
      </c>
      <c r="C2941" s="49" t="n">
        <v>2011</v>
      </c>
      <c r="D2941" s="54" t="n">
        <v>35.7</v>
      </c>
      <c r="E2941" s="55" t="n">
        <v>6</v>
      </c>
    </row>
    <row r="2942" customFormat="false" ht="15" hidden="false" customHeight="false" outlineLevel="0" collapsed="false">
      <c r="A2942" s="49" t="n">
        <v>101</v>
      </c>
      <c r="B2942" s="49" t="s">
        <v>198</v>
      </c>
      <c r="C2942" s="49" t="n">
        <v>2010</v>
      </c>
      <c r="D2942" s="54" t="n">
        <v>142.8</v>
      </c>
      <c r="E2942" s="55" t="n">
        <v>24</v>
      </c>
    </row>
    <row r="2943" customFormat="false" ht="15" hidden="false" customHeight="false" outlineLevel="0" collapsed="false">
      <c r="A2943" s="49" t="n">
        <v>101</v>
      </c>
      <c r="B2943" s="49" t="s">
        <v>198</v>
      </c>
      <c r="C2943" s="49" t="n">
        <v>2011</v>
      </c>
      <c r="D2943" s="54" t="n">
        <v>291.15</v>
      </c>
      <c r="E2943" s="55" t="n">
        <v>57</v>
      </c>
    </row>
    <row r="2944" customFormat="false" ht="15" hidden="false" customHeight="false" outlineLevel="0" collapsed="false">
      <c r="A2944" s="49" t="n">
        <v>101</v>
      </c>
      <c r="B2944" s="49" t="s">
        <v>189</v>
      </c>
      <c r="C2944" s="49" t="n">
        <v>2009</v>
      </c>
      <c r="D2944" s="54" t="n">
        <v>5800.35</v>
      </c>
      <c r="E2944" s="55" t="n">
        <v>1555</v>
      </c>
    </row>
    <row r="2945" customFormat="false" ht="15" hidden="false" customHeight="false" outlineLevel="0" collapsed="false">
      <c r="A2945" s="49" t="n">
        <v>101</v>
      </c>
      <c r="B2945" s="49" t="s">
        <v>189</v>
      </c>
      <c r="C2945" s="49" t="n">
        <v>2010</v>
      </c>
      <c r="D2945" s="54" t="n">
        <v>11756.79</v>
      </c>
      <c r="E2945" s="55" t="n">
        <v>2272</v>
      </c>
    </row>
    <row r="2946" customFormat="false" ht="15" hidden="false" customHeight="false" outlineLevel="0" collapsed="false">
      <c r="A2946" s="49" t="n">
        <v>101</v>
      </c>
      <c r="B2946" s="49" t="s">
        <v>189</v>
      </c>
      <c r="C2946" s="49" t="n">
        <v>2011</v>
      </c>
      <c r="D2946" s="54" t="n">
        <v>6942.24</v>
      </c>
      <c r="E2946" s="55" t="n">
        <v>1192</v>
      </c>
    </row>
    <row r="2947" customFormat="false" ht="15" hidden="false" customHeight="false" outlineLevel="0" collapsed="false">
      <c r="A2947" s="49" t="n">
        <v>101</v>
      </c>
      <c r="B2947" s="49" t="s">
        <v>194</v>
      </c>
      <c r="C2947" s="49" t="n">
        <v>2010</v>
      </c>
      <c r="D2947" s="54" t="n">
        <v>11.9</v>
      </c>
      <c r="E2947" s="55" t="n">
        <v>2</v>
      </c>
    </row>
    <row r="2948" customFormat="false" ht="15" hidden="false" customHeight="false" outlineLevel="0" collapsed="false">
      <c r="A2948" s="49" t="n">
        <v>102</v>
      </c>
      <c r="B2948" s="49" t="s">
        <v>202</v>
      </c>
      <c r="C2948" s="49" t="n">
        <v>2011</v>
      </c>
      <c r="D2948" s="54" t="n">
        <v>32</v>
      </c>
      <c r="E2948" s="55" t="n">
        <v>8</v>
      </c>
    </row>
    <row r="2949" customFormat="false" ht="15" hidden="false" customHeight="false" outlineLevel="0" collapsed="false">
      <c r="A2949" s="49" t="n">
        <v>102</v>
      </c>
      <c r="B2949" s="49" t="s">
        <v>222</v>
      </c>
      <c r="C2949" s="49" t="n">
        <v>2009</v>
      </c>
      <c r="D2949" s="54" t="n">
        <v>60</v>
      </c>
      <c r="E2949" s="55" t="n">
        <v>16</v>
      </c>
    </row>
    <row r="2950" customFormat="false" ht="15" hidden="false" customHeight="false" outlineLevel="0" collapsed="false">
      <c r="A2950" s="49" t="n">
        <v>102</v>
      </c>
      <c r="B2950" s="49" t="s">
        <v>222</v>
      </c>
      <c r="C2950" s="49" t="n">
        <v>2010</v>
      </c>
      <c r="D2950" s="54" t="n">
        <v>15</v>
      </c>
      <c r="E2950" s="55" t="n">
        <v>4</v>
      </c>
    </row>
    <row r="2951" customFormat="false" ht="15" hidden="false" customHeight="false" outlineLevel="0" collapsed="false">
      <c r="A2951" s="49" t="n">
        <v>102</v>
      </c>
      <c r="B2951" s="49" t="s">
        <v>222</v>
      </c>
      <c r="C2951" s="49" t="n">
        <v>2011</v>
      </c>
      <c r="D2951" s="54" t="n">
        <v>100</v>
      </c>
      <c r="E2951" s="55" t="n">
        <v>24</v>
      </c>
    </row>
    <row r="2952" customFormat="false" ht="15" hidden="false" customHeight="false" outlineLevel="0" collapsed="false">
      <c r="A2952" s="49" t="n">
        <v>102</v>
      </c>
      <c r="B2952" s="49" t="s">
        <v>205</v>
      </c>
      <c r="C2952" s="49" t="n">
        <v>2011</v>
      </c>
      <c r="D2952" s="54" t="n">
        <v>68</v>
      </c>
      <c r="E2952" s="55" t="n">
        <v>16</v>
      </c>
    </row>
    <row r="2953" customFormat="false" ht="15" hidden="false" customHeight="false" outlineLevel="0" collapsed="false">
      <c r="A2953" s="49" t="n">
        <v>102</v>
      </c>
      <c r="B2953" s="49" t="s">
        <v>206</v>
      </c>
      <c r="C2953" s="49" t="n">
        <v>2010</v>
      </c>
      <c r="D2953" s="54" t="n">
        <v>15</v>
      </c>
      <c r="E2953" s="55" t="n">
        <v>4</v>
      </c>
    </row>
    <row r="2954" customFormat="false" ht="15" hidden="false" customHeight="false" outlineLevel="0" collapsed="false">
      <c r="A2954" s="49" t="n">
        <v>102</v>
      </c>
      <c r="B2954" s="49" t="s">
        <v>206</v>
      </c>
      <c r="C2954" s="49" t="n">
        <v>2011</v>
      </c>
      <c r="D2954" s="54" t="n">
        <v>64</v>
      </c>
      <c r="E2954" s="55" t="n">
        <v>16</v>
      </c>
    </row>
    <row r="2955" customFormat="false" ht="15" hidden="false" customHeight="false" outlineLevel="0" collapsed="false">
      <c r="A2955" s="49" t="n">
        <v>102</v>
      </c>
      <c r="B2955" s="49" t="s">
        <v>209</v>
      </c>
      <c r="C2955" s="49" t="n">
        <v>2011</v>
      </c>
      <c r="D2955" s="54" t="n">
        <v>17</v>
      </c>
      <c r="E2955" s="55" t="n">
        <v>4</v>
      </c>
    </row>
    <row r="2956" customFormat="false" ht="15" hidden="false" customHeight="false" outlineLevel="0" collapsed="false">
      <c r="A2956" s="49" t="n">
        <v>102</v>
      </c>
      <c r="B2956" s="49" t="s">
        <v>218</v>
      </c>
      <c r="C2956" s="49" t="n">
        <v>2009</v>
      </c>
      <c r="D2956" s="54" t="n">
        <v>162.72</v>
      </c>
      <c r="E2956" s="55" t="n">
        <v>48</v>
      </c>
    </row>
    <row r="2957" customFormat="false" ht="15" hidden="false" customHeight="false" outlineLevel="0" collapsed="false">
      <c r="A2957" s="49" t="n">
        <v>102</v>
      </c>
      <c r="B2957" s="49" t="s">
        <v>218</v>
      </c>
      <c r="C2957" s="49" t="n">
        <v>2010</v>
      </c>
      <c r="D2957" s="54" t="n">
        <v>81.36</v>
      </c>
      <c r="E2957" s="55" t="n">
        <v>24</v>
      </c>
    </row>
    <row r="2958" customFormat="false" ht="15" hidden="false" customHeight="false" outlineLevel="0" collapsed="false">
      <c r="A2958" s="49" t="n">
        <v>102</v>
      </c>
      <c r="B2958" s="49" t="s">
        <v>193</v>
      </c>
      <c r="C2958" s="49" t="n">
        <v>2010</v>
      </c>
      <c r="D2958" s="54" t="n">
        <v>30</v>
      </c>
      <c r="E2958" s="55" t="n">
        <v>8</v>
      </c>
    </row>
    <row r="2959" customFormat="false" ht="15" hidden="false" customHeight="false" outlineLevel="0" collapsed="false">
      <c r="A2959" s="49" t="n">
        <v>102</v>
      </c>
      <c r="B2959" s="49" t="s">
        <v>193</v>
      </c>
      <c r="C2959" s="49" t="n">
        <v>2011</v>
      </c>
      <c r="D2959" s="54" t="n">
        <v>64</v>
      </c>
      <c r="E2959" s="55" t="n">
        <v>16</v>
      </c>
    </row>
    <row r="2960" customFormat="false" ht="15" hidden="false" customHeight="false" outlineLevel="0" collapsed="false">
      <c r="A2960" s="49" t="n">
        <v>102</v>
      </c>
      <c r="B2960" s="49" t="s">
        <v>196</v>
      </c>
      <c r="C2960" s="49" t="n">
        <v>2010</v>
      </c>
      <c r="D2960" s="54" t="n">
        <v>60</v>
      </c>
      <c r="E2960" s="55" t="n">
        <v>16</v>
      </c>
    </row>
    <row r="2961" customFormat="false" ht="15" hidden="false" customHeight="false" outlineLevel="0" collapsed="false">
      <c r="A2961" s="49" t="n">
        <v>102</v>
      </c>
      <c r="B2961" s="49" t="s">
        <v>196</v>
      </c>
      <c r="C2961" s="49" t="n">
        <v>2011</v>
      </c>
      <c r="D2961" s="54" t="n">
        <v>7.5</v>
      </c>
      <c r="E2961" s="55" t="n">
        <v>2</v>
      </c>
    </row>
    <row r="2962" customFormat="false" ht="15" hidden="false" customHeight="false" outlineLevel="0" collapsed="false">
      <c r="A2962" s="49" t="n">
        <v>102</v>
      </c>
      <c r="B2962" s="49" t="s">
        <v>198</v>
      </c>
      <c r="C2962" s="49" t="n">
        <v>2010</v>
      </c>
      <c r="D2962" s="54" t="n">
        <v>152.04</v>
      </c>
      <c r="E2962" s="55" t="n">
        <v>44</v>
      </c>
    </row>
    <row r="2963" customFormat="false" ht="15" hidden="false" customHeight="false" outlineLevel="0" collapsed="false">
      <c r="A2963" s="49" t="n">
        <v>102</v>
      </c>
      <c r="B2963" s="49" t="s">
        <v>198</v>
      </c>
      <c r="C2963" s="49" t="n">
        <v>2011</v>
      </c>
      <c r="D2963" s="54" t="n">
        <v>17</v>
      </c>
      <c r="E2963" s="55" t="n">
        <v>4</v>
      </c>
    </row>
    <row r="2964" customFormat="false" ht="15" hidden="false" customHeight="false" outlineLevel="0" collapsed="false">
      <c r="A2964" s="49" t="n">
        <v>102</v>
      </c>
      <c r="B2964" s="49" t="s">
        <v>189</v>
      </c>
      <c r="C2964" s="49" t="n">
        <v>2009</v>
      </c>
      <c r="D2964" s="54" t="n">
        <v>3049.36</v>
      </c>
      <c r="E2964" s="55" t="n">
        <v>749</v>
      </c>
    </row>
    <row r="2965" customFormat="false" ht="15" hidden="false" customHeight="false" outlineLevel="0" collapsed="false">
      <c r="A2965" s="49" t="n">
        <v>102</v>
      </c>
      <c r="B2965" s="49" t="s">
        <v>189</v>
      </c>
      <c r="C2965" s="49" t="n">
        <v>2010</v>
      </c>
      <c r="D2965" s="54" t="n">
        <v>15055.85</v>
      </c>
      <c r="E2965" s="55" t="n">
        <v>2786</v>
      </c>
    </row>
    <row r="2966" customFormat="false" ht="15" hidden="false" customHeight="false" outlineLevel="0" collapsed="false">
      <c r="A2966" s="49" t="n">
        <v>102</v>
      </c>
      <c r="B2966" s="49" t="s">
        <v>189</v>
      </c>
      <c r="C2966" s="49" t="n">
        <v>2011</v>
      </c>
      <c r="D2966" s="54" t="n">
        <v>11351.79</v>
      </c>
      <c r="E2966" s="55" t="n">
        <v>2234</v>
      </c>
    </row>
    <row r="2967" customFormat="false" ht="15" hidden="false" customHeight="false" outlineLevel="0" collapsed="false">
      <c r="A2967" s="49" t="n">
        <v>103</v>
      </c>
      <c r="B2967" s="49" t="s">
        <v>203</v>
      </c>
      <c r="C2967" s="49" t="n">
        <v>2010</v>
      </c>
      <c r="D2967" s="54" t="n">
        <v>122.4</v>
      </c>
      <c r="E2967" s="55" t="n">
        <v>48</v>
      </c>
    </row>
    <row r="2968" customFormat="false" ht="15" hidden="false" customHeight="false" outlineLevel="0" collapsed="false">
      <c r="A2968" s="49" t="n">
        <v>103</v>
      </c>
      <c r="B2968" s="49" t="s">
        <v>203</v>
      </c>
      <c r="C2968" s="49" t="n">
        <v>2011</v>
      </c>
      <c r="D2968" s="54" t="n">
        <v>323.7</v>
      </c>
      <c r="E2968" s="55" t="n">
        <v>126</v>
      </c>
    </row>
    <row r="2969" customFormat="false" ht="15" hidden="false" customHeight="false" outlineLevel="0" collapsed="false">
      <c r="A2969" s="49" t="n">
        <v>103</v>
      </c>
      <c r="B2969" s="49" t="s">
        <v>199</v>
      </c>
      <c r="C2969" s="49" t="n">
        <v>2011</v>
      </c>
      <c r="D2969" s="54" t="n">
        <v>14.75</v>
      </c>
      <c r="E2969" s="55" t="n">
        <v>5</v>
      </c>
    </row>
    <row r="2970" customFormat="false" ht="15" hidden="false" customHeight="false" outlineLevel="0" collapsed="false">
      <c r="A2970" s="49" t="n">
        <v>103</v>
      </c>
      <c r="B2970" s="49" t="s">
        <v>195</v>
      </c>
      <c r="C2970" s="49" t="n">
        <v>2011</v>
      </c>
      <c r="D2970" s="54" t="n">
        <v>17.7</v>
      </c>
      <c r="E2970" s="55" t="n">
        <v>6</v>
      </c>
    </row>
    <row r="2971" customFormat="false" ht="15" hidden="false" customHeight="false" outlineLevel="0" collapsed="false">
      <c r="A2971" s="49" t="n">
        <v>103</v>
      </c>
      <c r="B2971" s="49" t="s">
        <v>201</v>
      </c>
      <c r="C2971" s="49" t="n">
        <v>2010</v>
      </c>
      <c r="D2971" s="54" t="n">
        <v>17.7</v>
      </c>
      <c r="E2971" s="55" t="n">
        <v>6</v>
      </c>
    </row>
    <row r="2972" customFormat="false" ht="15" hidden="false" customHeight="false" outlineLevel="0" collapsed="false">
      <c r="A2972" s="49" t="n">
        <v>103</v>
      </c>
      <c r="B2972" s="49" t="s">
        <v>201</v>
      </c>
      <c r="C2972" s="49" t="n">
        <v>2011</v>
      </c>
      <c r="D2972" s="54" t="n">
        <v>17.7</v>
      </c>
      <c r="E2972" s="55" t="n">
        <v>6</v>
      </c>
    </row>
    <row r="2973" customFormat="false" ht="15" hidden="false" customHeight="false" outlineLevel="0" collapsed="false">
      <c r="A2973" s="49" t="n">
        <v>103</v>
      </c>
      <c r="B2973" s="49" t="s">
        <v>216</v>
      </c>
      <c r="C2973" s="49" t="n">
        <v>2011</v>
      </c>
      <c r="D2973" s="54" t="n">
        <v>61.2</v>
      </c>
      <c r="E2973" s="55" t="n">
        <v>24</v>
      </c>
    </row>
    <row r="2974" customFormat="false" ht="15" hidden="false" customHeight="false" outlineLevel="0" collapsed="false">
      <c r="A2974" s="49" t="n">
        <v>103</v>
      </c>
      <c r="B2974" s="49" t="s">
        <v>226</v>
      </c>
      <c r="C2974" s="49" t="n">
        <v>2011</v>
      </c>
      <c r="D2974" s="54" t="n">
        <v>17.7</v>
      </c>
      <c r="E2974" s="55" t="n">
        <v>6</v>
      </c>
    </row>
    <row r="2975" customFormat="false" ht="15" hidden="false" customHeight="false" outlineLevel="0" collapsed="false">
      <c r="A2975" s="49" t="n">
        <v>103</v>
      </c>
      <c r="B2975" s="49" t="s">
        <v>200</v>
      </c>
      <c r="C2975" s="49" t="n">
        <v>2010</v>
      </c>
      <c r="D2975" s="54" t="n">
        <v>53.1</v>
      </c>
      <c r="E2975" s="55" t="n">
        <v>18</v>
      </c>
    </row>
    <row r="2976" customFormat="false" ht="15" hidden="false" customHeight="false" outlineLevel="0" collapsed="false">
      <c r="A2976" s="49" t="n">
        <v>103</v>
      </c>
      <c r="B2976" s="49" t="s">
        <v>200</v>
      </c>
      <c r="C2976" s="49" t="n">
        <v>2011</v>
      </c>
      <c r="D2976" s="54" t="n">
        <v>53.1</v>
      </c>
      <c r="E2976" s="55" t="n">
        <v>18</v>
      </c>
    </row>
    <row r="2977" customFormat="false" ht="15" hidden="false" customHeight="false" outlineLevel="0" collapsed="false">
      <c r="A2977" s="49" t="n">
        <v>103</v>
      </c>
      <c r="B2977" s="49" t="s">
        <v>222</v>
      </c>
      <c r="C2977" s="49" t="n">
        <v>2010</v>
      </c>
      <c r="D2977" s="54" t="n">
        <v>492.6</v>
      </c>
      <c r="E2977" s="55" t="n">
        <v>180</v>
      </c>
    </row>
    <row r="2978" customFormat="false" ht="15" hidden="false" customHeight="false" outlineLevel="0" collapsed="false">
      <c r="A2978" s="49" t="n">
        <v>103</v>
      </c>
      <c r="B2978" s="49" t="s">
        <v>222</v>
      </c>
      <c r="C2978" s="49" t="n">
        <v>2011</v>
      </c>
      <c r="D2978" s="54" t="n">
        <v>1120.9</v>
      </c>
      <c r="E2978" s="55" t="n">
        <v>406</v>
      </c>
    </row>
    <row r="2979" customFormat="false" ht="15" hidden="false" customHeight="false" outlineLevel="0" collapsed="false">
      <c r="A2979" s="49" t="n">
        <v>103</v>
      </c>
      <c r="B2979" s="49" t="s">
        <v>205</v>
      </c>
      <c r="C2979" s="49" t="n">
        <v>2010</v>
      </c>
      <c r="D2979" s="54" t="n">
        <v>53.1</v>
      </c>
      <c r="E2979" s="55" t="n">
        <v>18</v>
      </c>
    </row>
    <row r="2980" customFormat="false" ht="15" hidden="false" customHeight="false" outlineLevel="0" collapsed="false">
      <c r="A2980" s="49" t="n">
        <v>103</v>
      </c>
      <c r="B2980" s="49" t="s">
        <v>205</v>
      </c>
      <c r="C2980" s="49" t="n">
        <v>2011</v>
      </c>
      <c r="D2980" s="54" t="n">
        <v>141.6</v>
      </c>
      <c r="E2980" s="55" t="n">
        <v>48</v>
      </c>
    </row>
    <row r="2981" customFormat="false" ht="15" hidden="false" customHeight="false" outlineLevel="0" collapsed="false">
      <c r="A2981" s="49" t="n">
        <v>103</v>
      </c>
      <c r="B2981" s="49" t="s">
        <v>206</v>
      </c>
      <c r="C2981" s="49" t="n">
        <v>2010</v>
      </c>
      <c r="D2981" s="54" t="n">
        <v>17.7</v>
      </c>
      <c r="E2981" s="55" t="n">
        <v>6</v>
      </c>
    </row>
    <row r="2982" customFormat="false" ht="15" hidden="false" customHeight="false" outlineLevel="0" collapsed="false">
      <c r="A2982" s="49" t="n">
        <v>103</v>
      </c>
      <c r="B2982" s="49" t="s">
        <v>206</v>
      </c>
      <c r="C2982" s="49" t="n">
        <v>2011</v>
      </c>
      <c r="D2982" s="54" t="n">
        <v>56.05</v>
      </c>
      <c r="E2982" s="55" t="n">
        <v>19</v>
      </c>
    </row>
    <row r="2983" customFormat="false" ht="15" hidden="false" customHeight="false" outlineLevel="0" collapsed="false">
      <c r="A2983" s="49" t="n">
        <v>103</v>
      </c>
      <c r="B2983" s="49" t="s">
        <v>209</v>
      </c>
      <c r="C2983" s="49" t="n">
        <v>2010</v>
      </c>
      <c r="D2983" s="54" t="n">
        <v>17.7</v>
      </c>
      <c r="E2983" s="55" t="n">
        <v>6</v>
      </c>
    </row>
    <row r="2984" customFormat="false" ht="15" hidden="false" customHeight="false" outlineLevel="0" collapsed="false">
      <c r="A2984" s="49" t="n">
        <v>103</v>
      </c>
      <c r="B2984" s="49" t="s">
        <v>209</v>
      </c>
      <c r="C2984" s="49" t="n">
        <v>2011</v>
      </c>
      <c r="D2984" s="54" t="n">
        <v>61.2</v>
      </c>
      <c r="E2984" s="55" t="n">
        <v>24</v>
      </c>
    </row>
    <row r="2985" customFormat="false" ht="15" hidden="false" customHeight="false" outlineLevel="0" collapsed="false">
      <c r="A2985" s="49" t="n">
        <v>103</v>
      </c>
      <c r="B2985" s="49" t="s">
        <v>190</v>
      </c>
      <c r="C2985" s="49" t="n">
        <v>2010</v>
      </c>
      <c r="D2985" s="54" t="n">
        <v>17.7</v>
      </c>
      <c r="E2985" s="55" t="n">
        <v>6</v>
      </c>
    </row>
    <row r="2986" customFormat="false" ht="15" hidden="false" customHeight="false" outlineLevel="0" collapsed="false">
      <c r="A2986" s="49" t="n">
        <v>103</v>
      </c>
      <c r="B2986" s="49" t="s">
        <v>190</v>
      </c>
      <c r="C2986" s="49" t="n">
        <v>2011</v>
      </c>
      <c r="D2986" s="54" t="n">
        <v>35.4</v>
      </c>
      <c r="E2986" s="55" t="n">
        <v>12</v>
      </c>
    </row>
    <row r="2987" customFormat="false" ht="15" hidden="false" customHeight="false" outlineLevel="0" collapsed="false">
      <c r="A2987" s="49" t="n">
        <v>103</v>
      </c>
      <c r="B2987" s="49" t="s">
        <v>211</v>
      </c>
      <c r="C2987" s="49" t="n">
        <v>2011</v>
      </c>
      <c r="D2987" s="54" t="n">
        <v>61.2</v>
      </c>
      <c r="E2987" s="55" t="n">
        <v>24</v>
      </c>
    </row>
    <row r="2988" customFormat="false" ht="15" hidden="false" customHeight="false" outlineLevel="0" collapsed="false">
      <c r="A2988" s="49" t="n">
        <v>103</v>
      </c>
      <c r="B2988" s="49" t="s">
        <v>192</v>
      </c>
      <c r="C2988" s="49" t="n">
        <v>2010</v>
      </c>
      <c r="D2988" s="54" t="n">
        <v>35.4</v>
      </c>
      <c r="E2988" s="55" t="n">
        <v>12</v>
      </c>
    </row>
    <row r="2989" customFormat="false" ht="15" hidden="false" customHeight="false" outlineLevel="0" collapsed="false">
      <c r="A2989" s="49" t="n">
        <v>103</v>
      </c>
      <c r="B2989" s="49" t="s">
        <v>227</v>
      </c>
      <c r="C2989" s="49" t="n">
        <v>2010</v>
      </c>
      <c r="D2989" s="54" t="n">
        <v>35.4</v>
      </c>
      <c r="E2989" s="55" t="n">
        <v>12</v>
      </c>
    </row>
    <row r="2990" customFormat="false" ht="15" hidden="false" customHeight="false" outlineLevel="0" collapsed="false">
      <c r="A2990" s="49" t="n">
        <v>103</v>
      </c>
      <c r="B2990" s="49" t="s">
        <v>227</v>
      </c>
      <c r="C2990" s="49" t="n">
        <v>2011</v>
      </c>
      <c r="D2990" s="54" t="n">
        <v>17.7</v>
      </c>
      <c r="E2990" s="55" t="n">
        <v>6</v>
      </c>
    </row>
    <row r="2991" customFormat="false" ht="15" hidden="false" customHeight="false" outlineLevel="0" collapsed="false">
      <c r="A2991" s="49" t="n">
        <v>103</v>
      </c>
      <c r="B2991" s="49" t="s">
        <v>218</v>
      </c>
      <c r="C2991" s="49" t="n">
        <v>2010</v>
      </c>
      <c r="D2991" s="54" t="n">
        <v>122.4</v>
      </c>
      <c r="E2991" s="55" t="n">
        <v>48</v>
      </c>
    </row>
    <row r="2992" customFormat="false" ht="15" hidden="false" customHeight="false" outlineLevel="0" collapsed="false">
      <c r="A2992" s="49" t="n">
        <v>103</v>
      </c>
      <c r="B2992" s="49" t="s">
        <v>218</v>
      </c>
      <c r="C2992" s="49" t="n">
        <v>2011</v>
      </c>
      <c r="D2992" s="54" t="n">
        <v>201.3</v>
      </c>
      <c r="E2992" s="55" t="n">
        <v>78</v>
      </c>
    </row>
    <row r="2993" customFormat="false" ht="15" hidden="false" customHeight="false" outlineLevel="0" collapsed="false">
      <c r="A2993" s="49" t="n">
        <v>103</v>
      </c>
      <c r="B2993" s="49" t="s">
        <v>193</v>
      </c>
      <c r="C2993" s="49" t="n">
        <v>2011</v>
      </c>
      <c r="D2993" s="54" t="n">
        <v>35.4</v>
      </c>
      <c r="E2993" s="55" t="n">
        <v>12</v>
      </c>
    </row>
    <row r="2994" customFormat="false" ht="15" hidden="false" customHeight="false" outlineLevel="0" collapsed="false">
      <c r="A2994" s="49" t="n">
        <v>103</v>
      </c>
      <c r="B2994" s="49" t="s">
        <v>215</v>
      </c>
      <c r="C2994" s="49" t="n">
        <v>2010</v>
      </c>
      <c r="D2994" s="54" t="n">
        <v>17.7</v>
      </c>
      <c r="E2994" s="55" t="n">
        <v>6</v>
      </c>
    </row>
    <row r="2995" customFormat="false" ht="15" hidden="false" customHeight="false" outlineLevel="0" collapsed="false">
      <c r="A2995" s="49" t="n">
        <v>103</v>
      </c>
      <c r="B2995" s="49" t="s">
        <v>215</v>
      </c>
      <c r="C2995" s="49" t="n">
        <v>2011</v>
      </c>
      <c r="D2995" s="54" t="n">
        <v>17.7</v>
      </c>
      <c r="E2995" s="55" t="n">
        <v>6</v>
      </c>
    </row>
    <row r="2996" customFormat="false" ht="15" hidden="false" customHeight="false" outlineLevel="0" collapsed="false">
      <c r="A2996" s="49" t="n">
        <v>103</v>
      </c>
      <c r="B2996" s="49" t="s">
        <v>196</v>
      </c>
      <c r="C2996" s="49" t="n">
        <v>2011</v>
      </c>
      <c r="D2996" s="54" t="n">
        <v>94.4</v>
      </c>
      <c r="E2996" s="55" t="n">
        <v>32</v>
      </c>
    </row>
    <row r="2997" customFormat="false" ht="15" hidden="false" customHeight="false" outlineLevel="0" collapsed="false">
      <c r="A2997" s="49" t="n">
        <v>103</v>
      </c>
      <c r="B2997" s="49" t="s">
        <v>198</v>
      </c>
      <c r="C2997" s="49" t="n">
        <v>2010</v>
      </c>
      <c r="D2997" s="54" t="n">
        <v>61.2</v>
      </c>
      <c r="E2997" s="55" t="n">
        <v>24</v>
      </c>
    </row>
    <row r="2998" customFormat="false" ht="15" hidden="false" customHeight="false" outlineLevel="0" collapsed="false">
      <c r="A2998" s="49" t="n">
        <v>103</v>
      </c>
      <c r="B2998" s="49" t="s">
        <v>198</v>
      </c>
      <c r="C2998" s="49" t="n">
        <v>2011</v>
      </c>
      <c r="D2998" s="54" t="n">
        <v>111.35</v>
      </c>
      <c r="E2998" s="55" t="n">
        <v>41</v>
      </c>
    </row>
    <row r="2999" customFormat="false" ht="15" hidden="false" customHeight="false" outlineLevel="0" collapsed="false">
      <c r="A2999" s="49" t="n">
        <v>103</v>
      </c>
      <c r="B2999" s="49" t="s">
        <v>189</v>
      </c>
      <c r="C2999" s="49" t="n">
        <v>2010</v>
      </c>
      <c r="D2999" s="54" t="n">
        <v>8076.82</v>
      </c>
      <c r="E2999" s="55" t="n">
        <v>2542</v>
      </c>
    </row>
    <row r="3000" customFormat="false" ht="15" hidden="false" customHeight="false" outlineLevel="0" collapsed="false">
      <c r="A3000" s="49" t="n">
        <v>103</v>
      </c>
      <c r="B3000" s="49" t="s">
        <v>189</v>
      </c>
      <c r="C3000" s="49" t="n">
        <v>2011</v>
      </c>
      <c r="D3000" s="54" t="n">
        <v>18317.28</v>
      </c>
      <c r="E3000" s="55" t="n">
        <v>5780</v>
      </c>
    </row>
    <row r="3001" customFormat="false" ht="15" hidden="false" customHeight="false" outlineLevel="0" collapsed="false">
      <c r="A3001" s="49" t="n">
        <v>104</v>
      </c>
      <c r="B3001" s="49" t="s">
        <v>199</v>
      </c>
      <c r="C3001" s="49" t="n">
        <v>2009</v>
      </c>
      <c r="D3001" s="54" t="n">
        <v>297</v>
      </c>
      <c r="E3001" s="55" t="n">
        <v>60</v>
      </c>
    </row>
    <row r="3002" customFormat="false" ht="15" hidden="false" customHeight="false" outlineLevel="0" collapsed="false">
      <c r="A3002" s="49" t="n">
        <v>104</v>
      </c>
      <c r="B3002" s="49" t="s">
        <v>199</v>
      </c>
      <c r="C3002" s="49" t="n">
        <v>2010</v>
      </c>
      <c r="D3002" s="54" t="n">
        <v>71.4</v>
      </c>
      <c r="E3002" s="55" t="n">
        <v>12</v>
      </c>
    </row>
    <row r="3003" customFormat="false" ht="15" hidden="false" customHeight="false" outlineLevel="0" collapsed="false">
      <c r="A3003" s="49" t="n">
        <v>104</v>
      </c>
      <c r="B3003" s="49" t="s">
        <v>199</v>
      </c>
      <c r="C3003" s="49" t="n">
        <v>2011</v>
      </c>
      <c r="D3003" s="54" t="n">
        <v>214.2</v>
      </c>
      <c r="E3003" s="55" t="n">
        <v>36</v>
      </c>
    </row>
    <row r="3004" customFormat="false" ht="15" hidden="false" customHeight="false" outlineLevel="0" collapsed="false">
      <c r="A3004" s="49" t="n">
        <v>104</v>
      </c>
      <c r="B3004" s="49" t="s">
        <v>201</v>
      </c>
      <c r="C3004" s="49" t="n">
        <v>2011</v>
      </c>
      <c r="D3004" s="54" t="n">
        <v>53.55</v>
      </c>
      <c r="E3004" s="55" t="n">
        <v>9</v>
      </c>
    </row>
    <row r="3005" customFormat="false" ht="15" hidden="false" customHeight="false" outlineLevel="0" collapsed="false">
      <c r="A3005" s="49" t="n">
        <v>104</v>
      </c>
      <c r="B3005" s="49" t="s">
        <v>216</v>
      </c>
      <c r="C3005" s="49" t="n">
        <v>2011</v>
      </c>
      <c r="D3005" s="54" t="n">
        <v>17.85</v>
      </c>
      <c r="E3005" s="55" t="n">
        <v>3</v>
      </c>
    </row>
    <row r="3006" customFormat="false" ht="15" hidden="false" customHeight="false" outlineLevel="0" collapsed="false">
      <c r="A3006" s="49" t="n">
        <v>104</v>
      </c>
      <c r="B3006" s="49" t="s">
        <v>200</v>
      </c>
      <c r="C3006" s="49" t="n">
        <v>2009</v>
      </c>
      <c r="D3006" s="54" t="n">
        <v>17.85</v>
      </c>
      <c r="E3006" s="55" t="n">
        <v>3</v>
      </c>
    </row>
    <row r="3007" customFormat="false" ht="15" hidden="false" customHeight="false" outlineLevel="0" collapsed="false">
      <c r="A3007" s="49" t="n">
        <v>104</v>
      </c>
      <c r="B3007" s="49" t="s">
        <v>222</v>
      </c>
      <c r="C3007" s="49" t="n">
        <v>2009</v>
      </c>
      <c r="D3007" s="54" t="n">
        <v>35.7</v>
      </c>
      <c r="E3007" s="55" t="n">
        <v>6</v>
      </c>
    </row>
    <row r="3008" customFormat="false" ht="15" hidden="false" customHeight="false" outlineLevel="0" collapsed="false">
      <c r="A3008" s="49" t="n">
        <v>104</v>
      </c>
      <c r="B3008" s="49" t="s">
        <v>222</v>
      </c>
      <c r="C3008" s="49" t="n">
        <v>2010</v>
      </c>
      <c r="D3008" s="54" t="n">
        <v>535.5</v>
      </c>
      <c r="E3008" s="55" t="n">
        <v>90</v>
      </c>
    </row>
    <row r="3009" customFormat="false" ht="15" hidden="false" customHeight="false" outlineLevel="0" collapsed="false">
      <c r="A3009" s="49" t="n">
        <v>104</v>
      </c>
      <c r="B3009" s="49" t="s">
        <v>222</v>
      </c>
      <c r="C3009" s="49" t="n">
        <v>2011</v>
      </c>
      <c r="D3009" s="54" t="n">
        <v>499.8</v>
      </c>
      <c r="E3009" s="55" t="n">
        <v>84</v>
      </c>
    </row>
    <row r="3010" customFormat="false" ht="15" hidden="false" customHeight="false" outlineLevel="0" collapsed="false">
      <c r="A3010" s="49" t="n">
        <v>104</v>
      </c>
      <c r="B3010" s="49" t="s">
        <v>191</v>
      </c>
      <c r="C3010" s="49" t="n">
        <v>2011</v>
      </c>
      <c r="D3010" s="54" t="n">
        <v>17.85</v>
      </c>
      <c r="E3010" s="55" t="n">
        <v>3</v>
      </c>
    </row>
    <row r="3011" customFormat="false" ht="15" hidden="false" customHeight="false" outlineLevel="0" collapsed="false">
      <c r="A3011" s="49" t="n">
        <v>104</v>
      </c>
      <c r="B3011" s="49" t="s">
        <v>205</v>
      </c>
      <c r="C3011" s="49" t="n">
        <v>2009</v>
      </c>
      <c r="D3011" s="54" t="n">
        <v>17.85</v>
      </c>
      <c r="E3011" s="55" t="n">
        <v>3</v>
      </c>
    </row>
    <row r="3012" customFormat="false" ht="15" hidden="false" customHeight="false" outlineLevel="0" collapsed="false">
      <c r="A3012" s="49" t="n">
        <v>104</v>
      </c>
      <c r="B3012" s="49" t="s">
        <v>205</v>
      </c>
      <c r="C3012" s="49" t="n">
        <v>2010</v>
      </c>
      <c r="D3012" s="54" t="n">
        <v>571.2</v>
      </c>
      <c r="E3012" s="55" t="n">
        <v>96</v>
      </c>
    </row>
    <row r="3013" customFormat="false" ht="15" hidden="false" customHeight="false" outlineLevel="0" collapsed="false">
      <c r="A3013" s="49" t="n">
        <v>104</v>
      </c>
      <c r="B3013" s="49" t="s">
        <v>205</v>
      </c>
      <c r="C3013" s="49" t="n">
        <v>2011</v>
      </c>
      <c r="D3013" s="54" t="n">
        <v>303.45</v>
      </c>
      <c r="E3013" s="55" t="n">
        <v>51</v>
      </c>
    </row>
    <row r="3014" customFormat="false" ht="15" hidden="false" customHeight="false" outlineLevel="0" collapsed="false">
      <c r="A3014" s="49" t="n">
        <v>104</v>
      </c>
      <c r="B3014" s="49" t="s">
        <v>206</v>
      </c>
      <c r="C3014" s="49" t="n">
        <v>2009</v>
      </c>
      <c r="D3014" s="54" t="n">
        <v>53.55</v>
      </c>
      <c r="E3014" s="55" t="n">
        <v>9</v>
      </c>
    </row>
    <row r="3015" customFormat="false" ht="15" hidden="false" customHeight="false" outlineLevel="0" collapsed="false">
      <c r="A3015" s="49" t="n">
        <v>104</v>
      </c>
      <c r="B3015" s="49" t="s">
        <v>206</v>
      </c>
      <c r="C3015" s="49" t="n">
        <v>2010</v>
      </c>
      <c r="D3015" s="54" t="n">
        <v>553.35</v>
      </c>
      <c r="E3015" s="55" t="n">
        <v>93</v>
      </c>
    </row>
    <row r="3016" customFormat="false" ht="15" hidden="false" customHeight="false" outlineLevel="0" collapsed="false">
      <c r="A3016" s="49" t="n">
        <v>104</v>
      </c>
      <c r="B3016" s="49" t="s">
        <v>206</v>
      </c>
      <c r="C3016" s="49" t="n">
        <v>2011</v>
      </c>
      <c r="D3016" s="54" t="n">
        <v>975.3</v>
      </c>
      <c r="E3016" s="55" t="n">
        <v>174</v>
      </c>
    </row>
    <row r="3017" customFormat="false" ht="15" hidden="false" customHeight="false" outlineLevel="0" collapsed="false">
      <c r="A3017" s="49" t="n">
        <v>104</v>
      </c>
      <c r="B3017" s="49" t="s">
        <v>225</v>
      </c>
      <c r="C3017" s="49" t="n">
        <v>2010</v>
      </c>
      <c r="D3017" s="54" t="n">
        <v>160.65</v>
      </c>
      <c r="E3017" s="55" t="n">
        <v>27</v>
      </c>
    </row>
    <row r="3018" customFormat="false" ht="15" hidden="false" customHeight="false" outlineLevel="0" collapsed="false">
      <c r="A3018" s="49" t="n">
        <v>104</v>
      </c>
      <c r="B3018" s="49" t="s">
        <v>218</v>
      </c>
      <c r="C3018" s="49" t="n">
        <v>2009</v>
      </c>
      <c r="D3018" s="54" t="n">
        <v>17.85</v>
      </c>
      <c r="E3018" s="55" t="n">
        <v>3</v>
      </c>
    </row>
    <row r="3019" customFormat="false" ht="15" hidden="false" customHeight="false" outlineLevel="0" collapsed="false">
      <c r="A3019" s="49" t="n">
        <v>104</v>
      </c>
      <c r="B3019" s="49" t="s">
        <v>193</v>
      </c>
      <c r="C3019" s="49" t="n">
        <v>2010</v>
      </c>
      <c r="D3019" s="54" t="n">
        <v>35.7</v>
      </c>
      <c r="E3019" s="55" t="n">
        <v>6</v>
      </c>
    </row>
    <row r="3020" customFormat="false" ht="15" hidden="false" customHeight="false" outlineLevel="0" collapsed="false">
      <c r="A3020" s="49" t="n">
        <v>104</v>
      </c>
      <c r="B3020" s="49" t="s">
        <v>193</v>
      </c>
      <c r="C3020" s="49" t="n">
        <v>2011</v>
      </c>
      <c r="D3020" s="54" t="n">
        <v>53.55</v>
      </c>
      <c r="E3020" s="55" t="n">
        <v>9</v>
      </c>
    </row>
    <row r="3021" customFormat="false" ht="15" hidden="false" customHeight="false" outlineLevel="0" collapsed="false">
      <c r="A3021" s="49" t="n">
        <v>104</v>
      </c>
      <c r="B3021" s="49" t="s">
        <v>197</v>
      </c>
      <c r="C3021" s="49" t="n">
        <v>2010</v>
      </c>
      <c r="D3021" s="54" t="n">
        <v>17.85</v>
      </c>
      <c r="E3021" s="55" t="n">
        <v>3</v>
      </c>
    </row>
    <row r="3022" customFormat="false" ht="15" hidden="false" customHeight="false" outlineLevel="0" collapsed="false">
      <c r="A3022" s="49" t="n">
        <v>104</v>
      </c>
      <c r="B3022" s="49" t="s">
        <v>196</v>
      </c>
      <c r="C3022" s="49" t="n">
        <v>2011</v>
      </c>
      <c r="D3022" s="54" t="n">
        <v>17.85</v>
      </c>
      <c r="E3022" s="55" t="n">
        <v>3</v>
      </c>
    </row>
    <row r="3023" customFormat="false" ht="15" hidden="false" customHeight="false" outlineLevel="0" collapsed="false">
      <c r="A3023" s="49" t="n">
        <v>104</v>
      </c>
      <c r="B3023" s="49" t="s">
        <v>198</v>
      </c>
      <c r="C3023" s="49" t="n">
        <v>2011</v>
      </c>
      <c r="D3023" s="54" t="n">
        <v>53.55</v>
      </c>
      <c r="E3023" s="55" t="n">
        <v>9</v>
      </c>
    </row>
    <row r="3024" customFormat="false" ht="15" hidden="false" customHeight="false" outlineLevel="0" collapsed="false">
      <c r="A3024" s="49" t="n">
        <v>104</v>
      </c>
      <c r="B3024" s="49" t="s">
        <v>189</v>
      </c>
      <c r="C3024" s="49" t="n">
        <v>2009</v>
      </c>
      <c r="D3024" s="54" t="n">
        <v>5759.45</v>
      </c>
      <c r="E3024" s="55" t="n">
        <v>1598</v>
      </c>
    </row>
    <row r="3025" customFormat="false" ht="15" hidden="false" customHeight="false" outlineLevel="0" collapsed="false">
      <c r="A3025" s="49" t="n">
        <v>104</v>
      </c>
      <c r="B3025" s="49" t="s">
        <v>189</v>
      </c>
      <c r="C3025" s="49" t="n">
        <v>2010</v>
      </c>
      <c r="D3025" s="54" t="n">
        <v>12637.85</v>
      </c>
      <c r="E3025" s="55" t="n">
        <v>2563</v>
      </c>
    </row>
    <row r="3026" customFormat="false" ht="15" hidden="false" customHeight="false" outlineLevel="0" collapsed="false">
      <c r="A3026" s="49" t="n">
        <v>104</v>
      </c>
      <c r="B3026" s="49" t="s">
        <v>189</v>
      </c>
      <c r="C3026" s="49" t="n">
        <v>2011</v>
      </c>
      <c r="D3026" s="54" t="n">
        <v>6912.27</v>
      </c>
      <c r="E3026" s="55" t="n">
        <v>1176</v>
      </c>
    </row>
    <row r="3027" customFormat="false" ht="15" hidden="false" customHeight="false" outlineLevel="0" collapsed="false">
      <c r="A3027" s="49" t="n">
        <v>104</v>
      </c>
      <c r="B3027" s="49" t="s">
        <v>194</v>
      </c>
      <c r="C3027" s="49" t="n">
        <v>2011</v>
      </c>
      <c r="D3027" s="54" t="n">
        <v>11.9</v>
      </c>
      <c r="E3027" s="55" t="n">
        <v>2</v>
      </c>
    </row>
    <row r="3028" customFormat="false" ht="15" hidden="false" customHeight="false" outlineLevel="0" collapsed="false">
      <c r="A3028" s="49" t="n">
        <v>105</v>
      </c>
      <c r="B3028" s="49" t="s">
        <v>203</v>
      </c>
      <c r="C3028" s="49" t="n">
        <v>2011</v>
      </c>
      <c r="D3028" s="54" t="n">
        <v>30</v>
      </c>
      <c r="E3028" s="55" t="n">
        <v>8</v>
      </c>
    </row>
    <row r="3029" customFormat="false" ht="15" hidden="false" customHeight="false" outlineLevel="0" collapsed="false">
      <c r="A3029" s="49" t="n">
        <v>105</v>
      </c>
      <c r="B3029" s="49" t="s">
        <v>223</v>
      </c>
      <c r="C3029" s="49" t="n">
        <v>2011</v>
      </c>
      <c r="D3029" s="54" t="n">
        <v>34</v>
      </c>
      <c r="E3029" s="55" t="n">
        <v>8</v>
      </c>
    </row>
    <row r="3030" customFormat="false" ht="15" hidden="false" customHeight="false" outlineLevel="0" collapsed="false">
      <c r="A3030" s="49" t="n">
        <v>105</v>
      </c>
      <c r="B3030" s="49" t="s">
        <v>205</v>
      </c>
      <c r="C3030" s="49" t="n">
        <v>2011</v>
      </c>
      <c r="D3030" s="54" t="n">
        <v>91.5</v>
      </c>
      <c r="E3030" s="55" t="n">
        <v>22</v>
      </c>
    </row>
    <row r="3031" customFormat="false" ht="15" hidden="false" customHeight="false" outlineLevel="0" collapsed="false">
      <c r="A3031" s="49" t="n">
        <v>105</v>
      </c>
      <c r="B3031" s="49" t="s">
        <v>206</v>
      </c>
      <c r="C3031" s="49" t="n">
        <v>2009</v>
      </c>
      <c r="D3031" s="54" t="n">
        <v>15</v>
      </c>
      <c r="E3031" s="55" t="n">
        <v>4</v>
      </c>
    </row>
    <row r="3032" customFormat="false" ht="15" hidden="false" customHeight="false" outlineLevel="0" collapsed="false">
      <c r="A3032" s="49" t="n">
        <v>105</v>
      </c>
      <c r="B3032" s="49" t="s">
        <v>206</v>
      </c>
      <c r="C3032" s="49" t="n">
        <v>2011</v>
      </c>
      <c r="D3032" s="54" t="n">
        <v>34</v>
      </c>
      <c r="E3032" s="55" t="n">
        <v>8</v>
      </c>
    </row>
    <row r="3033" customFormat="false" ht="15" hidden="false" customHeight="false" outlineLevel="0" collapsed="false">
      <c r="A3033" s="49" t="n">
        <v>105</v>
      </c>
      <c r="B3033" s="49" t="s">
        <v>192</v>
      </c>
      <c r="C3033" s="49" t="n">
        <v>2010</v>
      </c>
      <c r="D3033" s="54" t="n">
        <v>30</v>
      </c>
      <c r="E3033" s="55" t="n">
        <v>8</v>
      </c>
    </row>
    <row r="3034" customFormat="false" ht="15" hidden="false" customHeight="false" outlineLevel="0" collapsed="false">
      <c r="A3034" s="49" t="n">
        <v>105</v>
      </c>
      <c r="B3034" s="49" t="s">
        <v>196</v>
      </c>
      <c r="C3034" s="49" t="n">
        <v>2011</v>
      </c>
      <c r="D3034" s="54" t="n">
        <v>12.75</v>
      </c>
      <c r="E3034" s="55" t="n">
        <v>3</v>
      </c>
    </row>
    <row r="3035" customFormat="false" ht="15" hidden="false" customHeight="false" outlineLevel="0" collapsed="false">
      <c r="A3035" s="49" t="n">
        <v>105</v>
      </c>
      <c r="B3035" s="49" t="s">
        <v>210</v>
      </c>
      <c r="C3035" s="49" t="n">
        <v>2010</v>
      </c>
      <c r="D3035" s="54" t="n">
        <v>15</v>
      </c>
      <c r="E3035" s="55" t="n">
        <v>4</v>
      </c>
    </row>
    <row r="3036" customFormat="false" ht="15" hidden="false" customHeight="false" outlineLevel="0" collapsed="false">
      <c r="A3036" s="49" t="n">
        <v>105</v>
      </c>
      <c r="B3036" s="49" t="s">
        <v>198</v>
      </c>
      <c r="C3036" s="49" t="n">
        <v>2010</v>
      </c>
      <c r="D3036" s="54" t="n">
        <v>96.36</v>
      </c>
      <c r="E3036" s="55" t="n">
        <v>28</v>
      </c>
    </row>
    <row r="3037" customFormat="false" ht="15" hidden="false" customHeight="false" outlineLevel="0" collapsed="false">
      <c r="A3037" s="49" t="n">
        <v>105</v>
      </c>
      <c r="B3037" s="49" t="s">
        <v>198</v>
      </c>
      <c r="C3037" s="49" t="n">
        <v>2011</v>
      </c>
      <c r="D3037" s="54" t="n">
        <v>124</v>
      </c>
      <c r="E3037" s="55" t="n">
        <v>32</v>
      </c>
    </row>
    <row r="3038" customFormat="false" ht="15" hidden="false" customHeight="false" outlineLevel="0" collapsed="false">
      <c r="A3038" s="49" t="n">
        <v>105</v>
      </c>
      <c r="B3038" s="49" t="s">
        <v>214</v>
      </c>
      <c r="C3038" s="49" t="n">
        <v>2010</v>
      </c>
      <c r="D3038" s="54" t="n">
        <v>15</v>
      </c>
      <c r="E3038" s="55" t="n">
        <v>4</v>
      </c>
    </row>
    <row r="3039" customFormat="false" ht="15" hidden="false" customHeight="false" outlineLevel="0" collapsed="false">
      <c r="A3039" s="49" t="n">
        <v>105</v>
      </c>
      <c r="B3039" s="49" t="s">
        <v>189</v>
      </c>
      <c r="C3039" s="49" t="n">
        <v>2009</v>
      </c>
      <c r="D3039" s="54" t="n">
        <v>3608.57</v>
      </c>
      <c r="E3039" s="55" t="n">
        <v>965</v>
      </c>
    </row>
    <row r="3040" customFormat="false" ht="15" hidden="false" customHeight="false" outlineLevel="0" collapsed="false">
      <c r="A3040" s="49" t="n">
        <v>105</v>
      </c>
      <c r="B3040" s="49" t="s">
        <v>189</v>
      </c>
      <c r="C3040" s="49" t="n">
        <v>2010</v>
      </c>
      <c r="D3040" s="54" t="n">
        <v>16118.42</v>
      </c>
      <c r="E3040" s="55" t="n">
        <v>3714</v>
      </c>
    </row>
    <row r="3041" customFormat="false" ht="15" hidden="false" customHeight="false" outlineLevel="0" collapsed="false">
      <c r="A3041" s="49" t="n">
        <v>105</v>
      </c>
      <c r="B3041" s="49" t="s">
        <v>189</v>
      </c>
      <c r="C3041" s="49" t="n">
        <v>2011</v>
      </c>
      <c r="D3041" s="54" t="n">
        <v>9089.57</v>
      </c>
      <c r="E3041" s="55" t="n">
        <v>1962</v>
      </c>
    </row>
    <row r="3042" customFormat="false" ht="15" hidden="false" customHeight="false" outlineLevel="0" collapsed="false">
      <c r="A3042" s="49" t="n">
        <v>106</v>
      </c>
      <c r="B3042" s="49" t="s">
        <v>203</v>
      </c>
      <c r="C3042" s="49" t="n">
        <v>2010</v>
      </c>
      <c r="D3042" s="54" t="n">
        <v>596.7</v>
      </c>
      <c r="E3042" s="55" t="n">
        <v>66</v>
      </c>
    </row>
    <row r="3043" customFormat="false" ht="15" hidden="false" customHeight="false" outlineLevel="0" collapsed="false">
      <c r="A3043" s="49" t="n">
        <v>106</v>
      </c>
      <c r="B3043" s="49" t="s">
        <v>203</v>
      </c>
      <c r="C3043" s="49" t="n">
        <v>2011</v>
      </c>
      <c r="D3043" s="54" t="n">
        <v>1503.6</v>
      </c>
      <c r="E3043" s="55" t="n">
        <v>168</v>
      </c>
    </row>
    <row r="3044" customFormat="false" ht="15" hidden="false" customHeight="false" outlineLevel="0" collapsed="false">
      <c r="A3044" s="49" t="n">
        <v>106</v>
      </c>
      <c r="B3044" s="49" t="s">
        <v>199</v>
      </c>
      <c r="C3044" s="49" t="n">
        <v>2009</v>
      </c>
      <c r="D3044" s="54" t="n">
        <v>19.9</v>
      </c>
      <c r="E3044" s="55" t="n">
        <v>2</v>
      </c>
    </row>
    <row r="3045" customFormat="false" ht="15" hidden="false" customHeight="false" outlineLevel="0" collapsed="false">
      <c r="A3045" s="49" t="n">
        <v>106</v>
      </c>
      <c r="B3045" s="49" t="s">
        <v>199</v>
      </c>
      <c r="C3045" s="49" t="n">
        <v>2010</v>
      </c>
      <c r="D3045" s="54" t="n">
        <v>127.3</v>
      </c>
      <c r="E3045" s="55" t="n">
        <v>14</v>
      </c>
    </row>
    <row r="3046" customFormat="false" ht="15" hidden="false" customHeight="false" outlineLevel="0" collapsed="false">
      <c r="A3046" s="49" t="n">
        <v>106</v>
      </c>
      <c r="B3046" s="49" t="s">
        <v>201</v>
      </c>
      <c r="C3046" s="49" t="n">
        <v>2010</v>
      </c>
      <c r="D3046" s="54" t="n">
        <v>236.75</v>
      </c>
      <c r="E3046" s="55" t="n">
        <v>25</v>
      </c>
    </row>
    <row r="3047" customFormat="false" ht="15" hidden="false" customHeight="false" outlineLevel="0" collapsed="false">
      <c r="A3047" s="49" t="n">
        <v>106</v>
      </c>
      <c r="B3047" s="49" t="s">
        <v>201</v>
      </c>
      <c r="C3047" s="49" t="n">
        <v>2011</v>
      </c>
      <c r="D3047" s="54" t="n">
        <v>139.3</v>
      </c>
      <c r="E3047" s="55" t="n">
        <v>14</v>
      </c>
    </row>
    <row r="3048" customFormat="false" ht="15" hidden="false" customHeight="false" outlineLevel="0" collapsed="false">
      <c r="A3048" s="49" t="n">
        <v>106</v>
      </c>
      <c r="B3048" s="49" t="s">
        <v>223</v>
      </c>
      <c r="C3048" s="49" t="n">
        <v>2011</v>
      </c>
      <c r="D3048" s="54" t="n">
        <v>59.7</v>
      </c>
      <c r="E3048" s="55" t="n">
        <v>6</v>
      </c>
    </row>
    <row r="3049" customFormat="false" ht="15" hidden="false" customHeight="false" outlineLevel="0" collapsed="false">
      <c r="A3049" s="49" t="n">
        <v>106</v>
      </c>
      <c r="B3049" s="49" t="s">
        <v>222</v>
      </c>
      <c r="C3049" s="49" t="n">
        <v>2009</v>
      </c>
      <c r="D3049" s="54" t="n">
        <v>29.85</v>
      </c>
      <c r="E3049" s="55" t="n">
        <v>3</v>
      </c>
    </row>
    <row r="3050" customFormat="false" ht="15" hidden="false" customHeight="false" outlineLevel="0" collapsed="false">
      <c r="A3050" s="49" t="n">
        <v>106</v>
      </c>
      <c r="B3050" s="49" t="s">
        <v>222</v>
      </c>
      <c r="C3050" s="49" t="n">
        <v>2010</v>
      </c>
      <c r="D3050" s="54" t="n">
        <v>286.5</v>
      </c>
      <c r="E3050" s="55" t="n">
        <v>30</v>
      </c>
    </row>
    <row r="3051" customFormat="false" ht="15" hidden="false" customHeight="false" outlineLevel="0" collapsed="false">
      <c r="A3051" s="49" t="n">
        <v>106</v>
      </c>
      <c r="B3051" s="49" t="s">
        <v>222</v>
      </c>
      <c r="C3051" s="49" t="n">
        <v>2011</v>
      </c>
      <c r="D3051" s="54" t="n">
        <v>79.6</v>
      </c>
      <c r="E3051" s="55" t="n">
        <v>8</v>
      </c>
    </row>
    <row r="3052" customFormat="false" ht="15" hidden="false" customHeight="false" outlineLevel="0" collapsed="false">
      <c r="A3052" s="49" t="n">
        <v>106</v>
      </c>
      <c r="B3052" s="49" t="s">
        <v>191</v>
      </c>
      <c r="C3052" s="49" t="n">
        <v>2011</v>
      </c>
      <c r="D3052" s="54" t="n">
        <v>49.75</v>
      </c>
      <c r="E3052" s="55" t="n">
        <v>5</v>
      </c>
    </row>
    <row r="3053" customFormat="false" ht="15" hidden="false" customHeight="false" outlineLevel="0" collapsed="false">
      <c r="A3053" s="49" t="n">
        <v>106</v>
      </c>
      <c r="B3053" s="49" t="s">
        <v>205</v>
      </c>
      <c r="C3053" s="49" t="n">
        <v>2010</v>
      </c>
      <c r="D3053" s="54" t="n">
        <v>159.2</v>
      </c>
      <c r="E3053" s="55" t="n">
        <v>16</v>
      </c>
    </row>
    <row r="3054" customFormat="false" ht="15" hidden="false" customHeight="false" outlineLevel="0" collapsed="false">
      <c r="A3054" s="49" t="n">
        <v>106</v>
      </c>
      <c r="B3054" s="49" t="s">
        <v>205</v>
      </c>
      <c r="C3054" s="49" t="n">
        <v>2011</v>
      </c>
      <c r="D3054" s="54" t="n">
        <v>39.8</v>
      </c>
      <c r="E3054" s="55" t="n">
        <v>4</v>
      </c>
    </row>
    <row r="3055" customFormat="false" ht="15" hidden="false" customHeight="false" outlineLevel="0" collapsed="false">
      <c r="A3055" s="49" t="n">
        <v>106</v>
      </c>
      <c r="B3055" s="49" t="s">
        <v>206</v>
      </c>
      <c r="C3055" s="49" t="n">
        <v>2009</v>
      </c>
      <c r="D3055" s="54" t="n">
        <v>79.6</v>
      </c>
      <c r="E3055" s="55" t="n">
        <v>8</v>
      </c>
    </row>
    <row r="3056" customFormat="false" ht="15" hidden="false" customHeight="false" outlineLevel="0" collapsed="false">
      <c r="A3056" s="49" t="n">
        <v>106</v>
      </c>
      <c r="B3056" s="49" t="s">
        <v>206</v>
      </c>
      <c r="C3056" s="49" t="n">
        <v>2010</v>
      </c>
      <c r="D3056" s="54" t="n">
        <v>541.1</v>
      </c>
      <c r="E3056" s="55" t="n">
        <v>58</v>
      </c>
    </row>
    <row r="3057" customFormat="false" ht="15" hidden="false" customHeight="false" outlineLevel="0" collapsed="false">
      <c r="A3057" s="49" t="n">
        <v>106</v>
      </c>
      <c r="B3057" s="49" t="s">
        <v>206</v>
      </c>
      <c r="C3057" s="49" t="n">
        <v>2011</v>
      </c>
      <c r="D3057" s="54" t="n">
        <v>543.15</v>
      </c>
      <c r="E3057" s="55" t="n">
        <v>57</v>
      </c>
    </row>
    <row r="3058" customFormat="false" ht="15" hidden="false" customHeight="false" outlineLevel="0" collapsed="false">
      <c r="A3058" s="49" t="n">
        <v>106</v>
      </c>
      <c r="B3058" s="49" t="s">
        <v>209</v>
      </c>
      <c r="C3058" s="49" t="n">
        <v>2009</v>
      </c>
      <c r="D3058" s="54" t="n">
        <v>9.95</v>
      </c>
      <c r="E3058" s="55" t="n">
        <v>1</v>
      </c>
    </row>
    <row r="3059" customFormat="false" ht="15" hidden="false" customHeight="false" outlineLevel="0" collapsed="false">
      <c r="A3059" s="49" t="n">
        <v>106</v>
      </c>
      <c r="B3059" s="49" t="s">
        <v>209</v>
      </c>
      <c r="C3059" s="49" t="n">
        <v>2010</v>
      </c>
      <c r="D3059" s="54" t="n">
        <v>9.95</v>
      </c>
      <c r="E3059" s="55" t="n">
        <v>1</v>
      </c>
    </row>
    <row r="3060" customFormat="false" ht="15" hidden="false" customHeight="false" outlineLevel="0" collapsed="false">
      <c r="A3060" s="49" t="n">
        <v>106</v>
      </c>
      <c r="B3060" s="49" t="s">
        <v>211</v>
      </c>
      <c r="C3060" s="49" t="n">
        <v>2010</v>
      </c>
      <c r="D3060" s="54" t="n">
        <v>107.4</v>
      </c>
      <c r="E3060" s="55" t="n">
        <v>12</v>
      </c>
    </row>
    <row r="3061" customFormat="false" ht="15" hidden="false" customHeight="false" outlineLevel="0" collapsed="false">
      <c r="A3061" s="49" t="n">
        <v>106</v>
      </c>
      <c r="B3061" s="49" t="s">
        <v>192</v>
      </c>
      <c r="C3061" s="49" t="n">
        <v>2010</v>
      </c>
      <c r="D3061" s="54" t="n">
        <v>9.95</v>
      </c>
      <c r="E3061" s="55" t="n">
        <v>1</v>
      </c>
    </row>
    <row r="3062" customFormat="false" ht="15" hidden="false" customHeight="false" outlineLevel="0" collapsed="false">
      <c r="A3062" s="49" t="n">
        <v>106</v>
      </c>
      <c r="B3062" s="49" t="s">
        <v>192</v>
      </c>
      <c r="C3062" s="49" t="n">
        <v>2011</v>
      </c>
      <c r="D3062" s="54" t="n">
        <v>9.95</v>
      </c>
      <c r="E3062" s="55" t="n">
        <v>1</v>
      </c>
    </row>
    <row r="3063" customFormat="false" ht="15" hidden="false" customHeight="false" outlineLevel="0" collapsed="false">
      <c r="A3063" s="49" t="n">
        <v>106</v>
      </c>
      <c r="B3063" s="49" t="s">
        <v>217</v>
      </c>
      <c r="C3063" s="49" t="n">
        <v>2011</v>
      </c>
      <c r="D3063" s="54" t="n">
        <v>751.8</v>
      </c>
      <c r="E3063" s="55" t="n">
        <v>84</v>
      </c>
    </row>
    <row r="3064" customFormat="false" ht="15" hidden="false" customHeight="false" outlineLevel="0" collapsed="false">
      <c r="A3064" s="49" t="n">
        <v>106</v>
      </c>
      <c r="B3064" s="49" t="s">
        <v>218</v>
      </c>
      <c r="C3064" s="49" t="n">
        <v>2010</v>
      </c>
      <c r="D3064" s="54" t="n">
        <v>117.35</v>
      </c>
      <c r="E3064" s="55" t="n">
        <v>13</v>
      </c>
    </row>
    <row r="3065" customFormat="false" ht="15" hidden="false" customHeight="false" outlineLevel="0" collapsed="false">
      <c r="A3065" s="49" t="n">
        <v>106</v>
      </c>
      <c r="B3065" s="49" t="s">
        <v>218</v>
      </c>
      <c r="C3065" s="49" t="n">
        <v>2011</v>
      </c>
      <c r="D3065" s="54" t="n">
        <v>254.6</v>
      </c>
      <c r="E3065" s="55" t="n">
        <v>28</v>
      </c>
    </row>
    <row r="3066" customFormat="false" ht="15" hidden="false" customHeight="false" outlineLevel="0" collapsed="false">
      <c r="A3066" s="49" t="n">
        <v>106</v>
      </c>
      <c r="B3066" s="49" t="s">
        <v>193</v>
      </c>
      <c r="C3066" s="49" t="n">
        <v>2011</v>
      </c>
      <c r="D3066" s="54" t="n">
        <v>107.4</v>
      </c>
      <c r="E3066" s="55" t="n">
        <v>12</v>
      </c>
    </row>
    <row r="3067" customFormat="false" ht="15" hidden="false" customHeight="false" outlineLevel="0" collapsed="false">
      <c r="A3067" s="49" t="n">
        <v>106</v>
      </c>
      <c r="B3067" s="49" t="s">
        <v>197</v>
      </c>
      <c r="C3067" s="49" t="n">
        <v>2010</v>
      </c>
      <c r="D3067" s="54" t="n">
        <v>49.75</v>
      </c>
      <c r="E3067" s="55" t="n">
        <v>5</v>
      </c>
    </row>
    <row r="3068" customFormat="false" ht="15" hidden="false" customHeight="false" outlineLevel="0" collapsed="false">
      <c r="A3068" s="49" t="n">
        <v>106</v>
      </c>
      <c r="B3068" s="49" t="s">
        <v>197</v>
      </c>
      <c r="C3068" s="49" t="n">
        <v>2011</v>
      </c>
      <c r="D3068" s="54" t="n">
        <v>69.65</v>
      </c>
      <c r="E3068" s="55" t="n">
        <v>7</v>
      </c>
    </row>
    <row r="3069" customFormat="false" ht="15" hidden="false" customHeight="false" outlineLevel="0" collapsed="false">
      <c r="A3069" s="49" t="n">
        <v>106</v>
      </c>
      <c r="B3069" s="49" t="s">
        <v>196</v>
      </c>
      <c r="C3069" s="49" t="n">
        <v>2009</v>
      </c>
      <c r="D3069" s="54" t="n">
        <v>214.8</v>
      </c>
      <c r="E3069" s="55" t="n">
        <v>24</v>
      </c>
    </row>
    <row r="3070" customFormat="false" ht="15" hidden="false" customHeight="false" outlineLevel="0" collapsed="false">
      <c r="A3070" s="49" t="n">
        <v>106</v>
      </c>
      <c r="B3070" s="49" t="s">
        <v>196</v>
      </c>
      <c r="C3070" s="49" t="n">
        <v>2010</v>
      </c>
      <c r="D3070" s="54" t="n">
        <v>9.95</v>
      </c>
      <c r="E3070" s="55" t="n">
        <v>1</v>
      </c>
    </row>
    <row r="3071" customFormat="false" ht="15" hidden="false" customHeight="false" outlineLevel="0" collapsed="false">
      <c r="A3071" s="49" t="n">
        <v>106</v>
      </c>
      <c r="B3071" s="49" t="s">
        <v>196</v>
      </c>
      <c r="C3071" s="49" t="n">
        <v>2011</v>
      </c>
      <c r="D3071" s="54" t="n">
        <v>39.8</v>
      </c>
      <c r="E3071" s="55" t="n">
        <v>4</v>
      </c>
    </row>
    <row r="3072" customFormat="false" ht="15" hidden="false" customHeight="false" outlineLevel="0" collapsed="false">
      <c r="A3072" s="49" t="n">
        <v>106</v>
      </c>
      <c r="B3072" s="49" t="s">
        <v>198</v>
      </c>
      <c r="C3072" s="49" t="n">
        <v>2010</v>
      </c>
      <c r="D3072" s="54" t="n">
        <v>19.9</v>
      </c>
      <c r="E3072" s="55" t="n">
        <v>2</v>
      </c>
    </row>
    <row r="3073" customFormat="false" ht="15" hidden="false" customHeight="false" outlineLevel="0" collapsed="false">
      <c r="A3073" s="49" t="n">
        <v>106</v>
      </c>
      <c r="B3073" s="49" t="s">
        <v>198</v>
      </c>
      <c r="C3073" s="49" t="n">
        <v>2011</v>
      </c>
      <c r="D3073" s="54" t="n">
        <v>29.85</v>
      </c>
      <c r="E3073" s="55" t="n">
        <v>3</v>
      </c>
    </row>
    <row r="3074" customFormat="false" ht="15" hidden="false" customHeight="false" outlineLevel="0" collapsed="false">
      <c r="A3074" s="49" t="n">
        <v>106</v>
      </c>
      <c r="B3074" s="49" t="s">
        <v>189</v>
      </c>
      <c r="C3074" s="49" t="n">
        <v>2009</v>
      </c>
      <c r="D3074" s="54" t="n">
        <v>2407.2</v>
      </c>
      <c r="E3074" s="55" t="n">
        <v>241</v>
      </c>
    </row>
    <row r="3075" customFormat="false" ht="15" hidden="false" customHeight="false" outlineLevel="0" collapsed="false">
      <c r="A3075" s="49" t="n">
        <v>106</v>
      </c>
      <c r="B3075" s="49" t="s">
        <v>189</v>
      </c>
      <c r="C3075" s="49" t="n">
        <v>2010</v>
      </c>
      <c r="D3075" s="54" t="n">
        <v>13555.1</v>
      </c>
      <c r="E3075" s="55" t="n">
        <v>1309</v>
      </c>
    </row>
    <row r="3076" customFormat="false" ht="15" hidden="false" customHeight="false" outlineLevel="0" collapsed="false">
      <c r="A3076" s="49" t="n">
        <v>106</v>
      </c>
      <c r="B3076" s="49" t="s">
        <v>189</v>
      </c>
      <c r="C3076" s="49" t="n">
        <v>2011</v>
      </c>
      <c r="D3076" s="54" t="n">
        <v>7018.59</v>
      </c>
      <c r="E3076" s="55" t="n">
        <v>621</v>
      </c>
    </row>
    <row r="3077" customFormat="false" ht="15" hidden="false" customHeight="false" outlineLevel="0" collapsed="false">
      <c r="A3077" s="49" t="n">
        <v>107</v>
      </c>
      <c r="B3077" s="49" t="s">
        <v>201</v>
      </c>
      <c r="C3077" s="49" t="n">
        <v>2011</v>
      </c>
      <c r="D3077" s="54" t="n">
        <v>39.8</v>
      </c>
      <c r="E3077" s="55" t="n">
        <v>4</v>
      </c>
    </row>
    <row r="3078" customFormat="false" ht="15" hidden="false" customHeight="false" outlineLevel="0" collapsed="false">
      <c r="A3078" s="49" t="n">
        <v>107</v>
      </c>
      <c r="B3078" s="49" t="s">
        <v>223</v>
      </c>
      <c r="C3078" s="49" t="n">
        <v>2010</v>
      </c>
      <c r="D3078" s="54" t="n">
        <v>19.9</v>
      </c>
      <c r="E3078" s="55" t="n">
        <v>2</v>
      </c>
    </row>
    <row r="3079" customFormat="false" ht="15" hidden="false" customHeight="false" outlineLevel="0" collapsed="false">
      <c r="A3079" s="49" t="n">
        <v>107</v>
      </c>
      <c r="B3079" s="49" t="s">
        <v>223</v>
      </c>
      <c r="C3079" s="49" t="n">
        <v>2011</v>
      </c>
      <c r="D3079" s="54" t="n">
        <v>39.8</v>
      </c>
      <c r="E3079" s="55" t="n">
        <v>4</v>
      </c>
    </row>
    <row r="3080" customFormat="false" ht="15" hidden="false" customHeight="false" outlineLevel="0" collapsed="false">
      <c r="A3080" s="49" t="n">
        <v>107</v>
      </c>
      <c r="B3080" s="49" t="s">
        <v>200</v>
      </c>
      <c r="C3080" s="49" t="n">
        <v>2011</v>
      </c>
      <c r="D3080" s="54" t="n">
        <v>59.7</v>
      </c>
      <c r="E3080" s="55" t="n">
        <v>6</v>
      </c>
    </row>
    <row r="3081" customFormat="false" ht="15" hidden="false" customHeight="false" outlineLevel="0" collapsed="false">
      <c r="A3081" s="49" t="n">
        <v>107</v>
      </c>
      <c r="B3081" s="49" t="s">
        <v>222</v>
      </c>
      <c r="C3081" s="49" t="n">
        <v>2010</v>
      </c>
      <c r="D3081" s="54" t="n">
        <v>358.2</v>
      </c>
      <c r="E3081" s="55" t="n">
        <v>36</v>
      </c>
    </row>
    <row r="3082" customFormat="false" ht="15" hidden="false" customHeight="false" outlineLevel="0" collapsed="false">
      <c r="A3082" s="49" t="n">
        <v>107</v>
      </c>
      <c r="B3082" s="49" t="s">
        <v>222</v>
      </c>
      <c r="C3082" s="49" t="n">
        <v>2011</v>
      </c>
      <c r="D3082" s="54" t="n">
        <v>139.3</v>
      </c>
      <c r="E3082" s="55" t="n">
        <v>14</v>
      </c>
    </row>
    <row r="3083" customFormat="false" ht="15" hidden="false" customHeight="false" outlineLevel="0" collapsed="false">
      <c r="A3083" s="49" t="n">
        <v>107</v>
      </c>
      <c r="B3083" s="49" t="s">
        <v>205</v>
      </c>
      <c r="C3083" s="49" t="n">
        <v>2011</v>
      </c>
      <c r="D3083" s="54" t="n">
        <v>9.95</v>
      </c>
      <c r="E3083" s="55" t="n">
        <v>1</v>
      </c>
    </row>
    <row r="3084" customFormat="false" ht="15" hidden="false" customHeight="false" outlineLevel="0" collapsed="false">
      <c r="A3084" s="49" t="n">
        <v>107</v>
      </c>
      <c r="B3084" s="49" t="s">
        <v>206</v>
      </c>
      <c r="C3084" s="49" t="n">
        <v>2010</v>
      </c>
      <c r="D3084" s="54" t="n">
        <v>19.9</v>
      </c>
      <c r="E3084" s="55" t="n">
        <v>2</v>
      </c>
    </row>
    <row r="3085" customFormat="false" ht="15" hidden="false" customHeight="false" outlineLevel="0" collapsed="false">
      <c r="A3085" s="49" t="n">
        <v>107</v>
      </c>
      <c r="B3085" s="49" t="s">
        <v>206</v>
      </c>
      <c r="C3085" s="49" t="n">
        <v>2011</v>
      </c>
      <c r="D3085" s="54" t="n">
        <v>19.9</v>
      </c>
      <c r="E3085" s="55" t="n">
        <v>2</v>
      </c>
    </row>
    <row r="3086" customFormat="false" ht="15" hidden="false" customHeight="false" outlineLevel="0" collapsed="false">
      <c r="A3086" s="49" t="n">
        <v>107</v>
      </c>
      <c r="B3086" s="49" t="s">
        <v>192</v>
      </c>
      <c r="C3086" s="49" t="n">
        <v>2010</v>
      </c>
      <c r="D3086" s="54" t="n">
        <v>19.9</v>
      </c>
      <c r="E3086" s="55" t="n">
        <v>2</v>
      </c>
    </row>
    <row r="3087" customFormat="false" ht="15" hidden="false" customHeight="false" outlineLevel="0" collapsed="false">
      <c r="A3087" s="49" t="n">
        <v>107</v>
      </c>
      <c r="B3087" s="49" t="s">
        <v>218</v>
      </c>
      <c r="C3087" s="49" t="n">
        <v>2010</v>
      </c>
      <c r="D3087" s="54" t="n">
        <v>272</v>
      </c>
      <c r="E3087" s="55" t="n">
        <v>32</v>
      </c>
    </row>
    <row r="3088" customFormat="false" ht="15" hidden="false" customHeight="false" outlineLevel="0" collapsed="false">
      <c r="A3088" s="49" t="n">
        <v>107</v>
      </c>
      <c r="B3088" s="49" t="s">
        <v>198</v>
      </c>
      <c r="C3088" s="49" t="n">
        <v>2011</v>
      </c>
      <c r="D3088" s="54" t="n">
        <v>59.7</v>
      </c>
      <c r="E3088" s="55" t="n">
        <v>6</v>
      </c>
    </row>
    <row r="3089" customFormat="false" ht="15" hidden="false" customHeight="false" outlineLevel="0" collapsed="false">
      <c r="A3089" s="49" t="n">
        <v>107</v>
      </c>
      <c r="B3089" s="49" t="s">
        <v>189</v>
      </c>
      <c r="C3089" s="49" t="n">
        <v>2010</v>
      </c>
      <c r="D3089" s="54" t="n">
        <v>10734.78</v>
      </c>
      <c r="E3089" s="55" t="n">
        <v>943</v>
      </c>
    </row>
    <row r="3090" customFormat="false" ht="15" hidden="false" customHeight="false" outlineLevel="0" collapsed="false">
      <c r="A3090" s="49" t="n">
        <v>107</v>
      </c>
      <c r="B3090" s="49" t="s">
        <v>189</v>
      </c>
      <c r="C3090" s="49" t="n">
        <v>2011</v>
      </c>
      <c r="D3090" s="54" t="n">
        <v>17388.08</v>
      </c>
      <c r="E3090" s="55" t="n">
        <v>1427</v>
      </c>
    </row>
    <row r="3091" customFormat="false" ht="15" hidden="false" customHeight="false" outlineLevel="0" collapsed="false">
      <c r="A3091" s="49" t="n">
        <v>108</v>
      </c>
      <c r="B3091" s="49" t="s">
        <v>203</v>
      </c>
      <c r="C3091" s="49" t="n">
        <v>2011</v>
      </c>
      <c r="D3091" s="54" t="n">
        <v>20.8</v>
      </c>
      <c r="E3091" s="55" t="n">
        <v>10</v>
      </c>
    </row>
    <row r="3092" customFormat="false" ht="15" hidden="false" customHeight="false" outlineLevel="0" collapsed="false">
      <c r="A3092" s="49" t="n">
        <v>108</v>
      </c>
      <c r="B3092" s="49" t="s">
        <v>199</v>
      </c>
      <c r="C3092" s="49" t="n">
        <v>2011</v>
      </c>
      <c r="D3092" s="54" t="n">
        <v>20.8</v>
      </c>
      <c r="E3092" s="55" t="n">
        <v>10</v>
      </c>
    </row>
    <row r="3093" customFormat="false" ht="15" hidden="false" customHeight="false" outlineLevel="0" collapsed="false">
      <c r="A3093" s="49" t="n">
        <v>108</v>
      </c>
      <c r="B3093" s="49" t="s">
        <v>201</v>
      </c>
      <c r="C3093" s="49" t="n">
        <v>2011</v>
      </c>
      <c r="D3093" s="54" t="n">
        <v>166.4</v>
      </c>
      <c r="E3093" s="55" t="n">
        <v>80</v>
      </c>
    </row>
    <row r="3094" customFormat="false" ht="15" hidden="false" customHeight="false" outlineLevel="0" collapsed="false">
      <c r="A3094" s="49" t="n">
        <v>108</v>
      </c>
      <c r="B3094" s="49" t="s">
        <v>223</v>
      </c>
      <c r="C3094" s="49" t="n">
        <v>2011</v>
      </c>
      <c r="D3094" s="54" t="n">
        <v>399.6</v>
      </c>
      <c r="E3094" s="55" t="n">
        <v>220</v>
      </c>
    </row>
    <row r="3095" customFormat="false" ht="15" hidden="false" customHeight="false" outlineLevel="0" collapsed="false">
      <c r="A3095" s="49" t="n">
        <v>108</v>
      </c>
      <c r="B3095" s="49" t="s">
        <v>200</v>
      </c>
      <c r="C3095" s="49" t="n">
        <v>2011</v>
      </c>
      <c r="D3095" s="54" t="n">
        <v>41.6</v>
      </c>
      <c r="E3095" s="55" t="n">
        <v>20</v>
      </c>
    </row>
    <row r="3096" customFormat="false" ht="15" hidden="false" customHeight="false" outlineLevel="0" collapsed="false">
      <c r="A3096" s="49" t="n">
        <v>108</v>
      </c>
      <c r="B3096" s="49" t="s">
        <v>222</v>
      </c>
      <c r="C3096" s="49" t="n">
        <v>2011</v>
      </c>
      <c r="D3096" s="54" t="n">
        <v>270.4</v>
      </c>
      <c r="E3096" s="55" t="n">
        <v>130</v>
      </c>
    </row>
    <row r="3097" customFormat="false" ht="15" hidden="false" customHeight="false" outlineLevel="0" collapsed="false">
      <c r="A3097" s="49" t="n">
        <v>108</v>
      </c>
      <c r="B3097" s="49" t="s">
        <v>205</v>
      </c>
      <c r="C3097" s="49" t="n">
        <v>2011</v>
      </c>
      <c r="D3097" s="54" t="n">
        <v>628.16</v>
      </c>
      <c r="E3097" s="55" t="n">
        <v>302</v>
      </c>
    </row>
    <row r="3098" customFormat="false" ht="15" hidden="false" customHeight="false" outlineLevel="0" collapsed="false">
      <c r="A3098" s="49" t="n">
        <v>108</v>
      </c>
      <c r="B3098" s="49" t="s">
        <v>206</v>
      </c>
      <c r="C3098" s="49" t="n">
        <v>2011</v>
      </c>
      <c r="D3098" s="54" t="n">
        <v>724.62</v>
      </c>
      <c r="E3098" s="55" t="n">
        <v>349</v>
      </c>
    </row>
    <row r="3099" customFormat="false" ht="15" hidden="false" customHeight="false" outlineLevel="0" collapsed="false">
      <c r="A3099" s="49" t="n">
        <v>108</v>
      </c>
      <c r="B3099" s="49" t="s">
        <v>211</v>
      </c>
      <c r="C3099" s="49" t="n">
        <v>2011</v>
      </c>
      <c r="D3099" s="54" t="n">
        <v>20.8</v>
      </c>
      <c r="E3099" s="55" t="n">
        <v>10</v>
      </c>
    </row>
    <row r="3100" customFormat="false" ht="15" hidden="false" customHeight="false" outlineLevel="0" collapsed="false">
      <c r="A3100" s="49" t="n">
        <v>108</v>
      </c>
      <c r="B3100" s="49" t="s">
        <v>218</v>
      </c>
      <c r="C3100" s="49" t="n">
        <v>2011</v>
      </c>
      <c r="D3100" s="54" t="n">
        <v>1076.08</v>
      </c>
      <c r="E3100" s="55" t="n">
        <v>601</v>
      </c>
    </row>
    <row r="3101" customFormat="false" ht="15" hidden="false" customHeight="false" outlineLevel="0" collapsed="false">
      <c r="A3101" s="49" t="n">
        <v>108</v>
      </c>
      <c r="B3101" s="49" t="s">
        <v>193</v>
      </c>
      <c r="C3101" s="49" t="n">
        <v>2011</v>
      </c>
      <c r="D3101" s="54" t="n">
        <v>20.8</v>
      </c>
      <c r="E3101" s="55" t="n">
        <v>10</v>
      </c>
    </row>
    <row r="3102" customFormat="false" ht="15" hidden="false" customHeight="false" outlineLevel="0" collapsed="false">
      <c r="A3102" s="49" t="n">
        <v>108</v>
      </c>
      <c r="B3102" s="49" t="s">
        <v>197</v>
      </c>
      <c r="C3102" s="49" t="n">
        <v>2011</v>
      </c>
      <c r="D3102" s="54" t="n">
        <v>62.4</v>
      </c>
      <c r="E3102" s="55" t="n">
        <v>30</v>
      </c>
    </row>
    <row r="3103" customFormat="false" ht="15" hidden="false" customHeight="false" outlineLevel="0" collapsed="false">
      <c r="A3103" s="49" t="n">
        <v>108</v>
      </c>
      <c r="B3103" s="49" t="s">
        <v>210</v>
      </c>
      <c r="C3103" s="49" t="n">
        <v>2011</v>
      </c>
      <c r="D3103" s="54" t="n">
        <v>20.8</v>
      </c>
      <c r="E3103" s="55" t="n">
        <v>10</v>
      </c>
    </row>
    <row r="3104" customFormat="false" ht="15" hidden="false" customHeight="false" outlineLevel="0" collapsed="false">
      <c r="A3104" s="49" t="n">
        <v>108</v>
      </c>
      <c r="B3104" s="49" t="s">
        <v>198</v>
      </c>
      <c r="C3104" s="49" t="n">
        <v>2011</v>
      </c>
      <c r="D3104" s="54" t="n">
        <v>324.6</v>
      </c>
      <c r="E3104" s="55" t="n">
        <v>170</v>
      </c>
    </row>
    <row r="3105" customFormat="false" ht="15" hidden="false" customHeight="false" outlineLevel="0" collapsed="false">
      <c r="A3105" s="49" t="n">
        <v>108</v>
      </c>
      <c r="B3105" s="49" t="s">
        <v>189</v>
      </c>
      <c r="C3105" s="49" t="n">
        <v>2011</v>
      </c>
      <c r="D3105" s="54" t="n">
        <v>25343.58</v>
      </c>
      <c r="E3105" s="55" t="n">
        <v>12233</v>
      </c>
    </row>
    <row r="3106" customFormat="false" ht="15" hidden="false" customHeight="false" outlineLevel="0" collapsed="false">
      <c r="A3106" s="49" t="n">
        <v>109</v>
      </c>
      <c r="B3106" s="49" t="s">
        <v>203</v>
      </c>
      <c r="C3106" s="49" t="n">
        <v>2009</v>
      </c>
      <c r="D3106" s="54" t="n">
        <v>-16.35</v>
      </c>
      <c r="E3106" s="55" t="n">
        <v>-3</v>
      </c>
    </row>
    <row r="3107" customFormat="false" ht="15" hidden="false" customHeight="false" outlineLevel="0" collapsed="false">
      <c r="A3107" s="49" t="n">
        <v>109</v>
      </c>
      <c r="B3107" s="49" t="s">
        <v>203</v>
      </c>
      <c r="C3107" s="49" t="n">
        <v>2010</v>
      </c>
      <c r="D3107" s="54" t="n">
        <v>32.7</v>
      </c>
      <c r="E3107" s="55" t="n">
        <v>6</v>
      </c>
    </row>
    <row r="3108" customFormat="false" ht="15" hidden="false" customHeight="false" outlineLevel="0" collapsed="false">
      <c r="A3108" s="49" t="n">
        <v>109</v>
      </c>
      <c r="B3108" s="49" t="s">
        <v>203</v>
      </c>
      <c r="C3108" s="49" t="n">
        <v>2011</v>
      </c>
      <c r="D3108" s="54" t="n">
        <v>579.45</v>
      </c>
      <c r="E3108" s="55" t="n">
        <v>121</v>
      </c>
    </row>
    <row r="3109" customFormat="false" ht="15" hidden="false" customHeight="false" outlineLevel="0" collapsed="false">
      <c r="A3109" s="49" t="n">
        <v>109</v>
      </c>
      <c r="B3109" s="49" t="s">
        <v>199</v>
      </c>
      <c r="C3109" s="49" t="n">
        <v>2011</v>
      </c>
      <c r="D3109" s="54" t="n">
        <v>32.7</v>
      </c>
      <c r="E3109" s="55" t="n">
        <v>6</v>
      </c>
    </row>
    <row r="3110" customFormat="false" ht="15" hidden="false" customHeight="false" outlineLevel="0" collapsed="false">
      <c r="A3110" s="49" t="n">
        <v>109</v>
      </c>
      <c r="B3110" s="49" t="s">
        <v>201</v>
      </c>
      <c r="C3110" s="49" t="n">
        <v>2011</v>
      </c>
      <c r="D3110" s="54" t="n">
        <v>32.7</v>
      </c>
      <c r="E3110" s="55" t="n">
        <v>6</v>
      </c>
    </row>
    <row r="3111" customFormat="false" ht="15" hidden="false" customHeight="false" outlineLevel="0" collapsed="false">
      <c r="A3111" s="49" t="n">
        <v>109</v>
      </c>
      <c r="B3111" s="49" t="s">
        <v>223</v>
      </c>
      <c r="C3111" s="49" t="n">
        <v>2010</v>
      </c>
      <c r="D3111" s="54" t="n">
        <v>81.75</v>
      </c>
      <c r="E3111" s="55" t="n">
        <v>15</v>
      </c>
    </row>
    <row r="3112" customFormat="false" ht="15" hidden="false" customHeight="false" outlineLevel="0" collapsed="false">
      <c r="A3112" s="49" t="n">
        <v>109</v>
      </c>
      <c r="B3112" s="49" t="s">
        <v>223</v>
      </c>
      <c r="C3112" s="49" t="n">
        <v>2011</v>
      </c>
      <c r="D3112" s="54" t="n">
        <v>81.75</v>
      </c>
      <c r="E3112" s="55" t="n">
        <v>15</v>
      </c>
    </row>
    <row r="3113" customFormat="false" ht="15" hidden="false" customHeight="false" outlineLevel="0" collapsed="false">
      <c r="A3113" s="49" t="n">
        <v>109</v>
      </c>
      <c r="B3113" s="49" t="s">
        <v>200</v>
      </c>
      <c r="C3113" s="49" t="n">
        <v>2010</v>
      </c>
      <c r="D3113" s="54" t="n">
        <v>5.45</v>
      </c>
      <c r="E3113" s="55" t="n">
        <v>1</v>
      </c>
    </row>
    <row r="3114" customFormat="false" ht="15" hidden="false" customHeight="false" outlineLevel="0" collapsed="false">
      <c r="A3114" s="49" t="n">
        <v>109</v>
      </c>
      <c r="B3114" s="49" t="s">
        <v>222</v>
      </c>
      <c r="C3114" s="49" t="n">
        <v>2010</v>
      </c>
      <c r="D3114" s="54" t="n">
        <v>466.85</v>
      </c>
      <c r="E3114" s="55" t="n">
        <v>93</v>
      </c>
    </row>
    <row r="3115" customFormat="false" ht="15" hidden="false" customHeight="false" outlineLevel="0" collapsed="false">
      <c r="A3115" s="49" t="n">
        <v>109</v>
      </c>
      <c r="B3115" s="49" t="s">
        <v>222</v>
      </c>
      <c r="C3115" s="49" t="n">
        <v>2011</v>
      </c>
      <c r="D3115" s="54" t="n">
        <v>196.2</v>
      </c>
      <c r="E3115" s="55" t="n">
        <v>36</v>
      </c>
    </row>
    <row r="3116" customFormat="false" ht="15" hidden="false" customHeight="false" outlineLevel="0" collapsed="false">
      <c r="A3116" s="49" t="n">
        <v>109</v>
      </c>
      <c r="B3116" s="49" t="s">
        <v>191</v>
      </c>
      <c r="C3116" s="49" t="n">
        <v>2011</v>
      </c>
      <c r="D3116" s="54" t="n">
        <v>65.4</v>
      </c>
      <c r="E3116" s="55" t="n">
        <v>12</v>
      </c>
    </row>
    <row r="3117" customFormat="false" ht="15" hidden="false" customHeight="false" outlineLevel="0" collapsed="false">
      <c r="A3117" s="49" t="n">
        <v>109</v>
      </c>
      <c r="B3117" s="49" t="s">
        <v>205</v>
      </c>
      <c r="C3117" s="49" t="n">
        <v>2010</v>
      </c>
      <c r="D3117" s="54" t="n">
        <v>435.35</v>
      </c>
      <c r="E3117" s="55" t="n">
        <v>103</v>
      </c>
    </row>
    <row r="3118" customFormat="false" ht="15" hidden="false" customHeight="false" outlineLevel="0" collapsed="false">
      <c r="A3118" s="49" t="n">
        <v>109</v>
      </c>
      <c r="B3118" s="49" t="s">
        <v>205</v>
      </c>
      <c r="C3118" s="49" t="n">
        <v>2011</v>
      </c>
      <c r="D3118" s="54" t="n">
        <v>465</v>
      </c>
      <c r="E3118" s="55" t="n">
        <v>100</v>
      </c>
    </row>
    <row r="3119" customFormat="false" ht="15" hidden="false" customHeight="false" outlineLevel="0" collapsed="false">
      <c r="A3119" s="49" t="n">
        <v>109</v>
      </c>
      <c r="B3119" s="49" t="s">
        <v>206</v>
      </c>
      <c r="C3119" s="49" t="n">
        <v>2010</v>
      </c>
      <c r="D3119" s="54" t="n">
        <v>550.45</v>
      </c>
      <c r="E3119" s="55" t="n">
        <v>101</v>
      </c>
    </row>
    <row r="3120" customFormat="false" ht="15" hidden="false" customHeight="false" outlineLevel="0" collapsed="false">
      <c r="A3120" s="49" t="n">
        <v>109</v>
      </c>
      <c r="B3120" s="49" t="s">
        <v>206</v>
      </c>
      <c r="C3120" s="49" t="n">
        <v>2011</v>
      </c>
      <c r="D3120" s="54" t="n">
        <v>365.15</v>
      </c>
      <c r="E3120" s="55" t="n">
        <v>67</v>
      </c>
    </row>
    <row r="3121" customFormat="false" ht="15" hidden="false" customHeight="false" outlineLevel="0" collapsed="false">
      <c r="A3121" s="49" t="n">
        <v>109</v>
      </c>
      <c r="B3121" s="49" t="s">
        <v>209</v>
      </c>
      <c r="C3121" s="49" t="n">
        <v>2010</v>
      </c>
      <c r="D3121" s="54" t="n">
        <v>16.35</v>
      </c>
      <c r="E3121" s="55" t="n">
        <v>3</v>
      </c>
    </row>
    <row r="3122" customFormat="false" ht="15" hidden="false" customHeight="false" outlineLevel="0" collapsed="false">
      <c r="A3122" s="49" t="n">
        <v>109</v>
      </c>
      <c r="B3122" s="49" t="s">
        <v>192</v>
      </c>
      <c r="C3122" s="49" t="n">
        <v>2011</v>
      </c>
      <c r="D3122" s="54" t="n">
        <v>16.35</v>
      </c>
      <c r="E3122" s="55" t="n">
        <v>3</v>
      </c>
    </row>
    <row r="3123" customFormat="false" ht="15" hidden="false" customHeight="false" outlineLevel="0" collapsed="false">
      <c r="A3123" s="49" t="n">
        <v>109</v>
      </c>
      <c r="B3123" s="49" t="s">
        <v>220</v>
      </c>
      <c r="C3123" s="49" t="n">
        <v>2010</v>
      </c>
      <c r="D3123" s="54" t="n">
        <v>32.7</v>
      </c>
      <c r="E3123" s="55" t="n">
        <v>6</v>
      </c>
    </row>
    <row r="3124" customFormat="false" ht="15" hidden="false" customHeight="false" outlineLevel="0" collapsed="false">
      <c r="A3124" s="49" t="n">
        <v>109</v>
      </c>
      <c r="B3124" s="49" t="s">
        <v>218</v>
      </c>
      <c r="C3124" s="49" t="n">
        <v>2010</v>
      </c>
      <c r="D3124" s="54" t="n">
        <v>16.35</v>
      </c>
      <c r="E3124" s="55" t="n">
        <v>3</v>
      </c>
    </row>
    <row r="3125" customFormat="false" ht="15" hidden="false" customHeight="false" outlineLevel="0" collapsed="false">
      <c r="A3125" s="49" t="n">
        <v>109</v>
      </c>
      <c r="B3125" s="49" t="s">
        <v>193</v>
      </c>
      <c r="C3125" s="49" t="n">
        <v>2011</v>
      </c>
      <c r="D3125" s="54" t="n">
        <v>65.4</v>
      </c>
      <c r="E3125" s="55" t="n">
        <v>12</v>
      </c>
    </row>
    <row r="3126" customFormat="false" ht="15" hidden="false" customHeight="false" outlineLevel="0" collapsed="false">
      <c r="A3126" s="49" t="n">
        <v>109</v>
      </c>
      <c r="B3126" s="49" t="s">
        <v>204</v>
      </c>
      <c r="C3126" s="49" t="n">
        <v>2010</v>
      </c>
      <c r="D3126" s="54" t="n">
        <v>16.35</v>
      </c>
      <c r="E3126" s="55" t="n">
        <v>3</v>
      </c>
    </row>
    <row r="3127" customFormat="false" ht="15" hidden="false" customHeight="false" outlineLevel="0" collapsed="false">
      <c r="A3127" s="49" t="n">
        <v>109</v>
      </c>
      <c r="B3127" s="49" t="s">
        <v>204</v>
      </c>
      <c r="C3127" s="49" t="n">
        <v>2011</v>
      </c>
      <c r="D3127" s="54" t="n">
        <v>16.35</v>
      </c>
      <c r="E3127" s="55" t="n">
        <v>3</v>
      </c>
    </row>
    <row r="3128" customFormat="false" ht="15" hidden="false" customHeight="false" outlineLevel="0" collapsed="false">
      <c r="A3128" s="49" t="n">
        <v>109</v>
      </c>
      <c r="B3128" s="49" t="s">
        <v>215</v>
      </c>
      <c r="C3128" s="49" t="n">
        <v>2010</v>
      </c>
      <c r="D3128" s="54" t="n">
        <v>65.4</v>
      </c>
      <c r="E3128" s="55" t="n">
        <v>12</v>
      </c>
    </row>
    <row r="3129" customFormat="false" ht="15" hidden="false" customHeight="false" outlineLevel="0" collapsed="false">
      <c r="A3129" s="49" t="n">
        <v>109</v>
      </c>
      <c r="B3129" s="49" t="s">
        <v>196</v>
      </c>
      <c r="C3129" s="49" t="n">
        <v>2010</v>
      </c>
      <c r="D3129" s="54" t="n">
        <v>38.15</v>
      </c>
      <c r="E3129" s="55" t="n">
        <v>7</v>
      </c>
    </row>
    <row r="3130" customFormat="false" ht="15" hidden="false" customHeight="false" outlineLevel="0" collapsed="false">
      <c r="A3130" s="49" t="n">
        <v>109</v>
      </c>
      <c r="B3130" s="49" t="s">
        <v>196</v>
      </c>
      <c r="C3130" s="49" t="n">
        <v>2011</v>
      </c>
      <c r="D3130" s="54" t="n">
        <v>59.95</v>
      </c>
      <c r="E3130" s="55" t="n">
        <v>11</v>
      </c>
    </row>
    <row r="3131" customFormat="false" ht="15" hidden="false" customHeight="false" outlineLevel="0" collapsed="false">
      <c r="A3131" s="49" t="n">
        <v>109</v>
      </c>
      <c r="B3131" s="49" t="s">
        <v>210</v>
      </c>
      <c r="C3131" s="49" t="n">
        <v>2010</v>
      </c>
      <c r="D3131" s="54" t="n">
        <v>32.7</v>
      </c>
      <c r="E3131" s="55" t="n">
        <v>6</v>
      </c>
    </row>
    <row r="3132" customFormat="false" ht="15" hidden="false" customHeight="false" outlineLevel="0" collapsed="false">
      <c r="A3132" s="49" t="n">
        <v>109</v>
      </c>
      <c r="B3132" s="49" t="s">
        <v>210</v>
      </c>
      <c r="C3132" s="49" t="n">
        <v>2011</v>
      </c>
      <c r="D3132" s="54" t="n">
        <v>114.45</v>
      </c>
      <c r="E3132" s="55" t="n">
        <v>21</v>
      </c>
    </row>
    <row r="3133" customFormat="false" ht="15" hidden="false" customHeight="false" outlineLevel="0" collapsed="false">
      <c r="A3133" s="49" t="n">
        <v>109</v>
      </c>
      <c r="B3133" s="49" t="s">
        <v>198</v>
      </c>
      <c r="C3133" s="49" t="n">
        <v>2010</v>
      </c>
      <c r="D3133" s="54" t="n">
        <v>16.35</v>
      </c>
      <c r="E3133" s="55" t="n">
        <v>3</v>
      </c>
    </row>
    <row r="3134" customFormat="false" ht="15" hidden="false" customHeight="false" outlineLevel="0" collapsed="false">
      <c r="A3134" s="49" t="n">
        <v>109</v>
      </c>
      <c r="B3134" s="49" t="s">
        <v>198</v>
      </c>
      <c r="C3134" s="49" t="n">
        <v>2011</v>
      </c>
      <c r="D3134" s="54" t="n">
        <v>32.7</v>
      </c>
      <c r="E3134" s="55" t="n">
        <v>6</v>
      </c>
    </row>
    <row r="3135" customFormat="false" ht="15" hidden="false" customHeight="false" outlineLevel="0" collapsed="false">
      <c r="A3135" s="49" t="n">
        <v>109</v>
      </c>
      <c r="B3135" s="49" t="s">
        <v>207</v>
      </c>
      <c r="C3135" s="49" t="n">
        <v>2010</v>
      </c>
      <c r="D3135" s="54" t="n">
        <v>32.7</v>
      </c>
      <c r="E3135" s="55" t="n">
        <v>6</v>
      </c>
    </row>
    <row r="3136" customFormat="false" ht="15" hidden="false" customHeight="false" outlineLevel="0" collapsed="false">
      <c r="A3136" s="49" t="n">
        <v>109</v>
      </c>
      <c r="B3136" s="49" t="s">
        <v>207</v>
      </c>
      <c r="C3136" s="49" t="n">
        <v>2011</v>
      </c>
      <c r="D3136" s="54" t="n">
        <v>21.8</v>
      </c>
      <c r="E3136" s="55" t="n">
        <v>4</v>
      </c>
    </row>
    <row r="3137" customFormat="false" ht="15" hidden="false" customHeight="false" outlineLevel="0" collapsed="false">
      <c r="A3137" s="49" t="n">
        <v>109</v>
      </c>
      <c r="B3137" s="49" t="s">
        <v>214</v>
      </c>
      <c r="C3137" s="49" t="n">
        <v>2010</v>
      </c>
      <c r="D3137" s="54" t="n">
        <v>65.4</v>
      </c>
      <c r="E3137" s="55" t="n">
        <v>12</v>
      </c>
    </row>
    <row r="3138" customFormat="false" ht="15" hidden="false" customHeight="false" outlineLevel="0" collapsed="false">
      <c r="A3138" s="49" t="n">
        <v>109</v>
      </c>
      <c r="B3138" s="49" t="s">
        <v>214</v>
      </c>
      <c r="C3138" s="49" t="n">
        <v>2011</v>
      </c>
      <c r="D3138" s="54" t="n">
        <v>65.4</v>
      </c>
      <c r="E3138" s="55" t="n">
        <v>12</v>
      </c>
    </row>
    <row r="3139" customFormat="false" ht="15" hidden="false" customHeight="false" outlineLevel="0" collapsed="false">
      <c r="A3139" s="49" t="n">
        <v>109</v>
      </c>
      <c r="B3139" s="49" t="s">
        <v>189</v>
      </c>
      <c r="C3139" s="49" t="n">
        <v>2009</v>
      </c>
      <c r="D3139" s="54" t="n">
        <v>5.45</v>
      </c>
      <c r="E3139" s="55" t="n">
        <v>1</v>
      </c>
    </row>
    <row r="3140" customFormat="false" ht="15" hidden="false" customHeight="false" outlineLevel="0" collapsed="false">
      <c r="A3140" s="49" t="n">
        <v>109</v>
      </c>
      <c r="B3140" s="49" t="s">
        <v>189</v>
      </c>
      <c r="C3140" s="49" t="n">
        <v>2010</v>
      </c>
      <c r="D3140" s="54" t="n">
        <v>15436.11</v>
      </c>
      <c r="E3140" s="55" t="n">
        <v>3039</v>
      </c>
    </row>
    <row r="3141" customFormat="false" ht="15" hidden="false" customHeight="false" outlineLevel="0" collapsed="false">
      <c r="A3141" s="49" t="n">
        <v>109</v>
      </c>
      <c r="B3141" s="49" t="s">
        <v>189</v>
      </c>
      <c r="C3141" s="49" t="n">
        <v>2011</v>
      </c>
      <c r="D3141" s="54" t="n">
        <v>9513.5</v>
      </c>
      <c r="E3141" s="55" t="n">
        <v>1826</v>
      </c>
    </row>
    <row r="3142" customFormat="false" ht="15" hidden="false" customHeight="false" outlineLevel="0" collapsed="false">
      <c r="A3142" s="49" t="n">
        <v>109</v>
      </c>
      <c r="B3142" s="49" t="s">
        <v>194</v>
      </c>
      <c r="C3142" s="49" t="n">
        <v>2011</v>
      </c>
      <c r="D3142" s="54" t="n">
        <v>16.35</v>
      </c>
      <c r="E3142" s="55" t="n">
        <v>3</v>
      </c>
    </row>
    <row r="3143" customFormat="false" ht="15" hidden="false" customHeight="false" outlineLevel="0" collapsed="false">
      <c r="A3143" s="49" t="n">
        <v>110</v>
      </c>
      <c r="B3143" s="49" t="s">
        <v>203</v>
      </c>
      <c r="C3143" s="49" t="n">
        <v>2010</v>
      </c>
      <c r="D3143" s="54" t="n">
        <v>93.6</v>
      </c>
      <c r="E3143" s="55" t="n">
        <v>48</v>
      </c>
    </row>
    <row r="3144" customFormat="false" ht="15" hidden="false" customHeight="false" outlineLevel="0" collapsed="false">
      <c r="A3144" s="49" t="n">
        <v>110</v>
      </c>
      <c r="B3144" s="49" t="s">
        <v>203</v>
      </c>
      <c r="C3144" s="49" t="n">
        <v>2011</v>
      </c>
      <c r="D3144" s="54" t="n">
        <v>316.8</v>
      </c>
      <c r="E3144" s="55" t="n">
        <v>192</v>
      </c>
    </row>
    <row r="3145" customFormat="false" ht="15" hidden="false" customHeight="false" outlineLevel="0" collapsed="false">
      <c r="A3145" s="49" t="n">
        <v>110</v>
      </c>
      <c r="B3145" s="49" t="s">
        <v>201</v>
      </c>
      <c r="C3145" s="49" t="n">
        <v>2010</v>
      </c>
      <c r="D3145" s="54" t="n">
        <v>46.8</v>
      </c>
      <c r="E3145" s="55" t="n">
        <v>24</v>
      </c>
    </row>
    <row r="3146" customFormat="false" ht="15" hidden="false" customHeight="false" outlineLevel="0" collapsed="false">
      <c r="A3146" s="49" t="n">
        <v>110</v>
      </c>
      <c r="B3146" s="49" t="s">
        <v>201</v>
      </c>
      <c r="C3146" s="49" t="n">
        <v>2011</v>
      </c>
      <c r="D3146" s="54" t="n">
        <v>103.35</v>
      </c>
      <c r="E3146" s="55" t="n">
        <v>53</v>
      </c>
    </row>
    <row r="3147" customFormat="false" ht="15" hidden="false" customHeight="false" outlineLevel="0" collapsed="false">
      <c r="A3147" s="49" t="n">
        <v>110</v>
      </c>
      <c r="B3147" s="49" t="s">
        <v>216</v>
      </c>
      <c r="C3147" s="49" t="n">
        <v>2010</v>
      </c>
      <c r="D3147" s="54" t="n">
        <v>1.95</v>
      </c>
      <c r="E3147" s="55" t="n">
        <v>1</v>
      </c>
    </row>
    <row r="3148" customFormat="false" ht="15" hidden="false" customHeight="false" outlineLevel="0" collapsed="false">
      <c r="A3148" s="49" t="n">
        <v>110</v>
      </c>
      <c r="B3148" s="49" t="s">
        <v>223</v>
      </c>
      <c r="C3148" s="49" t="n">
        <v>2010</v>
      </c>
      <c r="D3148" s="54" t="n">
        <v>23.4</v>
      </c>
      <c r="E3148" s="55" t="n">
        <v>12</v>
      </c>
    </row>
    <row r="3149" customFormat="false" ht="15" hidden="false" customHeight="false" outlineLevel="0" collapsed="false">
      <c r="A3149" s="49" t="n">
        <v>110</v>
      </c>
      <c r="B3149" s="49" t="s">
        <v>200</v>
      </c>
      <c r="C3149" s="49" t="n">
        <v>2011</v>
      </c>
      <c r="D3149" s="54" t="n">
        <v>23.4</v>
      </c>
      <c r="E3149" s="55" t="n">
        <v>12</v>
      </c>
    </row>
    <row r="3150" customFormat="false" ht="15" hidden="false" customHeight="false" outlineLevel="0" collapsed="false">
      <c r="A3150" s="49" t="n">
        <v>110</v>
      </c>
      <c r="B3150" s="49" t="s">
        <v>202</v>
      </c>
      <c r="C3150" s="49" t="n">
        <v>2011</v>
      </c>
      <c r="D3150" s="54" t="n">
        <v>46.8</v>
      </c>
      <c r="E3150" s="55" t="n">
        <v>24</v>
      </c>
    </row>
    <row r="3151" customFormat="false" ht="15" hidden="false" customHeight="false" outlineLevel="0" collapsed="false">
      <c r="A3151" s="49" t="n">
        <v>110</v>
      </c>
      <c r="B3151" s="49" t="s">
        <v>222</v>
      </c>
      <c r="C3151" s="49" t="n">
        <v>2010</v>
      </c>
      <c r="D3151" s="54" t="n">
        <v>23.4</v>
      </c>
      <c r="E3151" s="55" t="n">
        <v>12</v>
      </c>
    </row>
    <row r="3152" customFormat="false" ht="15" hidden="false" customHeight="false" outlineLevel="0" collapsed="false">
      <c r="A3152" s="49" t="n">
        <v>110</v>
      </c>
      <c r="B3152" s="49" t="s">
        <v>205</v>
      </c>
      <c r="C3152" s="49" t="n">
        <v>2010</v>
      </c>
      <c r="D3152" s="54" t="n">
        <v>663</v>
      </c>
      <c r="E3152" s="55" t="n">
        <v>340</v>
      </c>
    </row>
    <row r="3153" customFormat="false" ht="15" hidden="false" customHeight="false" outlineLevel="0" collapsed="false">
      <c r="A3153" s="49" t="n">
        <v>110</v>
      </c>
      <c r="B3153" s="49" t="s">
        <v>205</v>
      </c>
      <c r="C3153" s="49" t="n">
        <v>2011</v>
      </c>
      <c r="D3153" s="54" t="n">
        <v>675</v>
      </c>
      <c r="E3153" s="55" t="n">
        <v>356</v>
      </c>
    </row>
    <row r="3154" customFormat="false" ht="15" hidden="false" customHeight="false" outlineLevel="0" collapsed="false">
      <c r="A3154" s="49" t="n">
        <v>110</v>
      </c>
      <c r="B3154" s="49" t="s">
        <v>206</v>
      </c>
      <c r="C3154" s="49" t="n">
        <v>2010</v>
      </c>
      <c r="D3154" s="54" t="n">
        <v>140.4</v>
      </c>
      <c r="E3154" s="55" t="n">
        <v>72</v>
      </c>
    </row>
    <row r="3155" customFormat="false" ht="15" hidden="false" customHeight="false" outlineLevel="0" collapsed="false">
      <c r="A3155" s="49" t="n">
        <v>110</v>
      </c>
      <c r="B3155" s="49" t="s">
        <v>206</v>
      </c>
      <c r="C3155" s="49" t="n">
        <v>2011</v>
      </c>
      <c r="D3155" s="54" t="n">
        <v>163.8</v>
      </c>
      <c r="E3155" s="55" t="n">
        <v>84</v>
      </c>
    </row>
    <row r="3156" customFormat="false" ht="15" hidden="false" customHeight="false" outlineLevel="0" collapsed="false">
      <c r="A3156" s="49" t="n">
        <v>110</v>
      </c>
      <c r="B3156" s="49" t="s">
        <v>234</v>
      </c>
      <c r="C3156" s="49" t="n">
        <v>2011</v>
      </c>
      <c r="D3156" s="54" t="n">
        <v>46.8</v>
      </c>
      <c r="E3156" s="55" t="n">
        <v>24</v>
      </c>
    </row>
    <row r="3157" customFormat="false" ht="15" hidden="false" customHeight="false" outlineLevel="0" collapsed="false">
      <c r="A3157" s="49" t="n">
        <v>110</v>
      </c>
      <c r="B3157" s="49" t="s">
        <v>192</v>
      </c>
      <c r="C3157" s="49" t="n">
        <v>2011</v>
      </c>
      <c r="D3157" s="54" t="n">
        <v>46.8</v>
      </c>
      <c r="E3157" s="55" t="n">
        <v>24</v>
      </c>
    </row>
    <row r="3158" customFormat="false" ht="15" hidden="false" customHeight="false" outlineLevel="0" collapsed="false">
      <c r="A3158" s="49" t="n">
        <v>110</v>
      </c>
      <c r="B3158" s="49" t="s">
        <v>218</v>
      </c>
      <c r="C3158" s="49" t="n">
        <v>2010</v>
      </c>
      <c r="D3158" s="54" t="n">
        <v>258</v>
      </c>
      <c r="E3158" s="55" t="n">
        <v>152</v>
      </c>
    </row>
    <row r="3159" customFormat="false" ht="15" hidden="false" customHeight="false" outlineLevel="0" collapsed="false">
      <c r="A3159" s="49" t="n">
        <v>110</v>
      </c>
      <c r="B3159" s="49" t="s">
        <v>218</v>
      </c>
      <c r="C3159" s="49" t="n">
        <v>2011</v>
      </c>
      <c r="D3159" s="54" t="n">
        <v>387</v>
      </c>
      <c r="E3159" s="55" t="n">
        <v>228</v>
      </c>
    </row>
    <row r="3160" customFormat="false" ht="15" hidden="false" customHeight="false" outlineLevel="0" collapsed="false">
      <c r="A3160" s="49" t="n">
        <v>110</v>
      </c>
      <c r="B3160" s="49" t="s">
        <v>193</v>
      </c>
      <c r="C3160" s="49" t="n">
        <v>2011</v>
      </c>
      <c r="D3160" s="54" t="n">
        <v>23.4</v>
      </c>
      <c r="E3160" s="55" t="n">
        <v>12</v>
      </c>
    </row>
    <row r="3161" customFormat="false" ht="15" hidden="false" customHeight="false" outlineLevel="0" collapsed="false">
      <c r="A3161" s="49" t="n">
        <v>110</v>
      </c>
      <c r="B3161" s="49" t="s">
        <v>196</v>
      </c>
      <c r="C3161" s="49" t="n">
        <v>2011</v>
      </c>
      <c r="D3161" s="54" t="n">
        <v>46.8</v>
      </c>
      <c r="E3161" s="55" t="n">
        <v>24</v>
      </c>
    </row>
    <row r="3162" customFormat="false" ht="15" hidden="false" customHeight="false" outlineLevel="0" collapsed="false">
      <c r="A3162" s="49" t="n">
        <v>110</v>
      </c>
      <c r="B3162" s="49" t="s">
        <v>198</v>
      </c>
      <c r="C3162" s="49" t="n">
        <v>2010</v>
      </c>
      <c r="D3162" s="54" t="n">
        <v>70.2</v>
      </c>
      <c r="E3162" s="55" t="n">
        <v>36</v>
      </c>
    </row>
    <row r="3163" customFormat="false" ht="15" hidden="false" customHeight="false" outlineLevel="0" collapsed="false">
      <c r="A3163" s="49" t="n">
        <v>110</v>
      </c>
      <c r="B3163" s="49" t="s">
        <v>198</v>
      </c>
      <c r="C3163" s="49" t="n">
        <v>2011</v>
      </c>
      <c r="D3163" s="54" t="n">
        <v>23.4</v>
      </c>
      <c r="E3163" s="55" t="n">
        <v>12</v>
      </c>
    </row>
    <row r="3164" customFormat="false" ht="15" hidden="false" customHeight="false" outlineLevel="0" collapsed="false">
      <c r="A3164" s="49" t="n">
        <v>110</v>
      </c>
      <c r="B3164" s="49" t="s">
        <v>207</v>
      </c>
      <c r="C3164" s="49" t="n">
        <v>2010</v>
      </c>
      <c r="D3164" s="54" t="n">
        <v>11.7</v>
      </c>
      <c r="E3164" s="55" t="n">
        <v>6</v>
      </c>
    </row>
    <row r="3165" customFormat="false" ht="15" hidden="false" customHeight="false" outlineLevel="0" collapsed="false">
      <c r="A3165" s="49" t="n">
        <v>110</v>
      </c>
      <c r="B3165" s="49" t="s">
        <v>214</v>
      </c>
      <c r="C3165" s="49" t="n">
        <v>2010</v>
      </c>
      <c r="D3165" s="54" t="n">
        <v>23.4</v>
      </c>
      <c r="E3165" s="55" t="n">
        <v>12</v>
      </c>
    </row>
    <row r="3166" customFormat="false" ht="15" hidden="false" customHeight="false" outlineLevel="0" collapsed="false">
      <c r="A3166" s="49" t="n">
        <v>110</v>
      </c>
      <c r="B3166" s="49" t="s">
        <v>189</v>
      </c>
      <c r="C3166" s="49" t="n">
        <v>2010</v>
      </c>
      <c r="D3166" s="54" t="n">
        <v>10160.73</v>
      </c>
      <c r="E3166" s="55" t="n">
        <v>5233</v>
      </c>
    </row>
    <row r="3167" customFormat="false" ht="15" hidden="false" customHeight="false" outlineLevel="0" collapsed="false">
      <c r="A3167" s="49" t="n">
        <v>110</v>
      </c>
      <c r="B3167" s="49" t="s">
        <v>189</v>
      </c>
      <c r="C3167" s="49" t="n">
        <v>2011</v>
      </c>
      <c r="D3167" s="54" t="n">
        <v>15568.93</v>
      </c>
      <c r="E3167" s="55" t="n">
        <v>8612</v>
      </c>
    </row>
    <row r="3168" customFormat="false" ht="15" hidden="false" customHeight="false" outlineLevel="0" collapsed="false">
      <c r="A3168" s="49" t="n">
        <v>111</v>
      </c>
      <c r="B3168" s="49" t="s">
        <v>199</v>
      </c>
      <c r="C3168" s="49" t="n">
        <v>2010</v>
      </c>
      <c r="D3168" s="54" t="n">
        <v>23.6</v>
      </c>
      <c r="E3168" s="55" t="n">
        <v>8</v>
      </c>
    </row>
    <row r="3169" customFormat="false" ht="15" hidden="false" customHeight="false" outlineLevel="0" collapsed="false">
      <c r="A3169" s="49" t="n">
        <v>111</v>
      </c>
      <c r="B3169" s="49" t="s">
        <v>222</v>
      </c>
      <c r="C3169" s="49" t="n">
        <v>2010</v>
      </c>
      <c r="D3169" s="54" t="n">
        <v>94.4</v>
      </c>
      <c r="E3169" s="55" t="n">
        <v>32</v>
      </c>
    </row>
    <row r="3170" customFormat="false" ht="15" hidden="false" customHeight="false" outlineLevel="0" collapsed="false">
      <c r="A3170" s="49" t="n">
        <v>111</v>
      </c>
      <c r="B3170" s="49" t="s">
        <v>222</v>
      </c>
      <c r="C3170" s="49" t="n">
        <v>2011</v>
      </c>
      <c r="D3170" s="54" t="n">
        <v>23.6</v>
      </c>
      <c r="E3170" s="55" t="n">
        <v>8</v>
      </c>
    </row>
    <row r="3171" customFormat="false" ht="15" hidden="false" customHeight="false" outlineLevel="0" collapsed="false">
      <c r="A3171" s="49" t="n">
        <v>111</v>
      </c>
      <c r="B3171" s="49" t="s">
        <v>205</v>
      </c>
      <c r="C3171" s="49" t="n">
        <v>2010</v>
      </c>
      <c r="D3171" s="54" t="n">
        <v>29.5</v>
      </c>
      <c r="E3171" s="55" t="n">
        <v>10</v>
      </c>
    </row>
    <row r="3172" customFormat="false" ht="15" hidden="false" customHeight="false" outlineLevel="0" collapsed="false">
      <c r="A3172" s="49" t="n">
        <v>111</v>
      </c>
      <c r="B3172" s="49" t="s">
        <v>218</v>
      </c>
      <c r="C3172" s="49" t="n">
        <v>2010</v>
      </c>
      <c r="D3172" s="54" t="n">
        <v>4044.8</v>
      </c>
      <c r="E3172" s="55" t="n">
        <v>1536</v>
      </c>
    </row>
    <row r="3173" customFormat="false" ht="15" hidden="false" customHeight="false" outlineLevel="0" collapsed="false">
      <c r="A3173" s="49" t="n">
        <v>111</v>
      </c>
      <c r="B3173" s="49" t="s">
        <v>218</v>
      </c>
      <c r="C3173" s="49" t="n">
        <v>2011</v>
      </c>
      <c r="D3173" s="54" t="n">
        <v>1026.4</v>
      </c>
      <c r="E3173" s="55" t="n">
        <v>400</v>
      </c>
    </row>
    <row r="3174" customFormat="false" ht="15" hidden="false" customHeight="false" outlineLevel="0" collapsed="false">
      <c r="A3174" s="49" t="n">
        <v>111</v>
      </c>
      <c r="B3174" s="49" t="s">
        <v>198</v>
      </c>
      <c r="C3174" s="49" t="n">
        <v>2010</v>
      </c>
      <c r="D3174" s="54" t="n">
        <v>47.2</v>
      </c>
      <c r="E3174" s="55" t="n">
        <v>16</v>
      </c>
    </row>
    <row r="3175" customFormat="false" ht="15" hidden="false" customHeight="false" outlineLevel="0" collapsed="false">
      <c r="A3175" s="49" t="n">
        <v>111</v>
      </c>
      <c r="B3175" s="49" t="s">
        <v>189</v>
      </c>
      <c r="C3175" s="49" t="n">
        <v>2009</v>
      </c>
      <c r="D3175" s="54" t="n">
        <v>42.14</v>
      </c>
      <c r="E3175" s="55" t="n">
        <v>8</v>
      </c>
    </row>
    <row r="3176" customFormat="false" ht="15" hidden="false" customHeight="false" outlineLevel="0" collapsed="false">
      <c r="A3176" s="49" t="n">
        <v>111</v>
      </c>
      <c r="B3176" s="49" t="s">
        <v>189</v>
      </c>
      <c r="C3176" s="49" t="n">
        <v>2010</v>
      </c>
      <c r="D3176" s="54" t="n">
        <v>14339.62</v>
      </c>
      <c r="E3176" s="55" t="n">
        <v>4381</v>
      </c>
    </row>
    <row r="3177" customFormat="false" ht="15" hidden="false" customHeight="false" outlineLevel="0" collapsed="false">
      <c r="A3177" s="49" t="n">
        <v>111</v>
      </c>
      <c r="B3177" s="49" t="s">
        <v>189</v>
      </c>
      <c r="C3177" s="49" t="n">
        <v>2011</v>
      </c>
      <c r="D3177" s="54" t="n">
        <v>9263.52</v>
      </c>
      <c r="E3177" s="55" t="n">
        <v>2496</v>
      </c>
    </row>
    <row r="3178" customFormat="false" ht="15" hidden="false" customHeight="false" outlineLevel="0" collapsed="false">
      <c r="A3178" s="49" t="n">
        <v>111</v>
      </c>
      <c r="B3178" s="49" t="s">
        <v>229</v>
      </c>
      <c r="C3178" s="49" t="n">
        <v>2010</v>
      </c>
      <c r="D3178" s="54" t="n">
        <v>23.6</v>
      </c>
      <c r="E3178" s="55" t="n">
        <v>8</v>
      </c>
    </row>
    <row r="3179" customFormat="false" ht="15" hidden="false" customHeight="false" outlineLevel="0" collapsed="false">
      <c r="A3179" s="49" t="n">
        <v>112</v>
      </c>
      <c r="B3179" s="49" t="s">
        <v>203</v>
      </c>
      <c r="C3179" s="49" t="n">
        <v>2010</v>
      </c>
      <c r="D3179" s="54" t="n">
        <v>79.6</v>
      </c>
      <c r="E3179" s="55" t="n">
        <v>8</v>
      </c>
    </row>
    <row r="3180" customFormat="false" ht="15" hidden="false" customHeight="false" outlineLevel="0" collapsed="false">
      <c r="A3180" s="49" t="n">
        <v>112</v>
      </c>
      <c r="B3180" s="49" t="s">
        <v>223</v>
      </c>
      <c r="C3180" s="49" t="n">
        <v>2010</v>
      </c>
      <c r="D3180" s="54" t="n">
        <v>59.7</v>
      </c>
      <c r="E3180" s="55" t="n">
        <v>6</v>
      </c>
    </row>
    <row r="3181" customFormat="false" ht="15" hidden="false" customHeight="false" outlineLevel="0" collapsed="false">
      <c r="A3181" s="49" t="n">
        <v>112</v>
      </c>
      <c r="B3181" s="49" t="s">
        <v>222</v>
      </c>
      <c r="C3181" s="49" t="n">
        <v>2010</v>
      </c>
      <c r="D3181" s="54" t="n">
        <v>1589.65</v>
      </c>
      <c r="E3181" s="55" t="n">
        <v>179</v>
      </c>
    </row>
    <row r="3182" customFormat="false" ht="15" hidden="false" customHeight="false" outlineLevel="0" collapsed="false">
      <c r="A3182" s="49" t="n">
        <v>112</v>
      </c>
      <c r="B3182" s="49" t="s">
        <v>222</v>
      </c>
      <c r="C3182" s="49" t="n">
        <v>2011</v>
      </c>
      <c r="D3182" s="54" t="n">
        <v>211.1</v>
      </c>
      <c r="E3182" s="55" t="n">
        <v>18</v>
      </c>
    </row>
    <row r="3183" customFormat="false" ht="15" hidden="false" customHeight="false" outlineLevel="0" collapsed="false">
      <c r="A3183" s="49" t="n">
        <v>112</v>
      </c>
      <c r="B3183" s="49" t="s">
        <v>191</v>
      </c>
      <c r="C3183" s="49" t="n">
        <v>2010</v>
      </c>
      <c r="D3183" s="54" t="n">
        <v>19.9</v>
      </c>
      <c r="E3183" s="55" t="n">
        <v>2</v>
      </c>
    </row>
    <row r="3184" customFormat="false" ht="15" hidden="false" customHeight="false" outlineLevel="0" collapsed="false">
      <c r="A3184" s="49" t="n">
        <v>112</v>
      </c>
      <c r="B3184" s="49" t="s">
        <v>205</v>
      </c>
      <c r="C3184" s="49" t="n">
        <v>2010</v>
      </c>
      <c r="D3184" s="54" t="n">
        <v>258.7</v>
      </c>
      <c r="E3184" s="55" t="n">
        <v>26</v>
      </c>
    </row>
    <row r="3185" customFormat="false" ht="15" hidden="false" customHeight="false" outlineLevel="0" collapsed="false">
      <c r="A3185" s="49" t="n">
        <v>112</v>
      </c>
      <c r="B3185" s="49" t="s">
        <v>205</v>
      </c>
      <c r="C3185" s="49" t="n">
        <v>2011</v>
      </c>
      <c r="D3185" s="54" t="n">
        <v>95.6</v>
      </c>
      <c r="E3185" s="55" t="n">
        <v>8</v>
      </c>
    </row>
    <row r="3186" customFormat="false" ht="15" hidden="false" customHeight="false" outlineLevel="0" collapsed="false">
      <c r="A3186" s="49" t="n">
        <v>112</v>
      </c>
      <c r="B3186" s="49" t="s">
        <v>206</v>
      </c>
      <c r="C3186" s="49" t="n">
        <v>2010</v>
      </c>
      <c r="D3186" s="54" t="n">
        <v>447.8</v>
      </c>
      <c r="E3186" s="55" t="n">
        <v>52</v>
      </c>
    </row>
    <row r="3187" customFormat="false" ht="15" hidden="false" customHeight="false" outlineLevel="0" collapsed="false">
      <c r="A3187" s="49" t="n">
        <v>112</v>
      </c>
      <c r="B3187" s="49" t="s">
        <v>206</v>
      </c>
      <c r="C3187" s="49" t="n">
        <v>2011</v>
      </c>
      <c r="D3187" s="54" t="n">
        <v>95.6</v>
      </c>
      <c r="E3187" s="55" t="n">
        <v>8</v>
      </c>
    </row>
    <row r="3188" customFormat="false" ht="15" hidden="false" customHeight="false" outlineLevel="0" collapsed="false">
      <c r="A3188" s="49" t="n">
        <v>112</v>
      </c>
      <c r="B3188" s="49" t="s">
        <v>234</v>
      </c>
      <c r="C3188" s="49" t="n">
        <v>2011</v>
      </c>
      <c r="D3188" s="54" t="n">
        <v>95.6</v>
      </c>
      <c r="E3188" s="55" t="n">
        <v>8</v>
      </c>
    </row>
    <row r="3189" customFormat="false" ht="15" hidden="false" customHeight="false" outlineLevel="0" collapsed="false">
      <c r="A3189" s="49" t="n">
        <v>112</v>
      </c>
      <c r="B3189" s="49" t="s">
        <v>211</v>
      </c>
      <c r="C3189" s="49" t="n">
        <v>2011</v>
      </c>
      <c r="D3189" s="54" t="n">
        <v>23.9</v>
      </c>
      <c r="E3189" s="55" t="n">
        <v>2</v>
      </c>
    </row>
    <row r="3190" customFormat="false" ht="15" hidden="false" customHeight="false" outlineLevel="0" collapsed="false">
      <c r="A3190" s="49" t="n">
        <v>112</v>
      </c>
      <c r="B3190" s="49" t="s">
        <v>192</v>
      </c>
      <c r="C3190" s="49" t="n">
        <v>2011</v>
      </c>
      <c r="D3190" s="54" t="n">
        <v>23.9</v>
      </c>
      <c r="E3190" s="55" t="n">
        <v>2</v>
      </c>
    </row>
    <row r="3191" customFormat="false" ht="15" hidden="false" customHeight="false" outlineLevel="0" collapsed="false">
      <c r="A3191" s="49" t="n">
        <v>112</v>
      </c>
      <c r="B3191" s="49" t="s">
        <v>218</v>
      </c>
      <c r="C3191" s="49" t="n">
        <v>2010</v>
      </c>
      <c r="D3191" s="54" t="n">
        <v>39.8</v>
      </c>
      <c r="E3191" s="55" t="n">
        <v>4</v>
      </c>
    </row>
    <row r="3192" customFormat="false" ht="15" hidden="false" customHeight="false" outlineLevel="0" collapsed="false">
      <c r="A3192" s="49" t="n">
        <v>112</v>
      </c>
      <c r="B3192" s="49" t="s">
        <v>218</v>
      </c>
      <c r="C3192" s="49" t="n">
        <v>2011</v>
      </c>
      <c r="D3192" s="54" t="n">
        <v>238.8</v>
      </c>
      <c r="E3192" s="55" t="n">
        <v>24</v>
      </c>
    </row>
    <row r="3193" customFormat="false" ht="15" hidden="false" customHeight="false" outlineLevel="0" collapsed="false">
      <c r="A3193" s="49" t="n">
        <v>112</v>
      </c>
      <c r="B3193" s="49" t="s">
        <v>193</v>
      </c>
      <c r="C3193" s="49" t="n">
        <v>2011</v>
      </c>
      <c r="D3193" s="54" t="n">
        <v>47.8</v>
      </c>
      <c r="E3193" s="55" t="n">
        <v>4</v>
      </c>
    </row>
    <row r="3194" customFormat="false" ht="15" hidden="false" customHeight="false" outlineLevel="0" collapsed="false">
      <c r="A3194" s="49" t="n">
        <v>112</v>
      </c>
      <c r="B3194" s="49" t="s">
        <v>213</v>
      </c>
      <c r="C3194" s="49" t="n">
        <v>2011</v>
      </c>
      <c r="D3194" s="54" t="n">
        <v>23.9</v>
      </c>
      <c r="E3194" s="55" t="n">
        <v>2</v>
      </c>
    </row>
    <row r="3195" customFormat="false" ht="15" hidden="false" customHeight="false" outlineLevel="0" collapsed="false">
      <c r="A3195" s="49" t="n">
        <v>112</v>
      </c>
      <c r="B3195" s="49" t="s">
        <v>197</v>
      </c>
      <c r="C3195" s="49" t="n">
        <v>2010</v>
      </c>
      <c r="D3195" s="54" t="n">
        <v>39.8</v>
      </c>
      <c r="E3195" s="55" t="n">
        <v>4</v>
      </c>
    </row>
    <row r="3196" customFormat="false" ht="15" hidden="false" customHeight="false" outlineLevel="0" collapsed="false">
      <c r="A3196" s="49" t="n">
        <v>112</v>
      </c>
      <c r="B3196" s="49" t="s">
        <v>196</v>
      </c>
      <c r="C3196" s="49" t="n">
        <v>2010</v>
      </c>
      <c r="D3196" s="54" t="n">
        <v>99.5</v>
      </c>
      <c r="E3196" s="55" t="n">
        <v>10</v>
      </c>
    </row>
    <row r="3197" customFormat="false" ht="15" hidden="false" customHeight="false" outlineLevel="0" collapsed="false">
      <c r="A3197" s="49" t="n">
        <v>112</v>
      </c>
      <c r="B3197" s="49" t="s">
        <v>196</v>
      </c>
      <c r="C3197" s="49" t="n">
        <v>2011</v>
      </c>
      <c r="D3197" s="54" t="n">
        <v>362.2</v>
      </c>
      <c r="E3197" s="55" t="n">
        <v>36</v>
      </c>
    </row>
    <row r="3198" customFormat="false" ht="15" hidden="false" customHeight="false" outlineLevel="0" collapsed="false">
      <c r="A3198" s="49" t="n">
        <v>112</v>
      </c>
      <c r="B3198" s="49" t="s">
        <v>210</v>
      </c>
      <c r="C3198" s="49" t="n">
        <v>2010</v>
      </c>
      <c r="D3198" s="54" t="n">
        <v>39.8</v>
      </c>
      <c r="E3198" s="55" t="n">
        <v>4</v>
      </c>
    </row>
    <row r="3199" customFormat="false" ht="15" hidden="false" customHeight="false" outlineLevel="0" collapsed="false">
      <c r="A3199" s="49" t="n">
        <v>112</v>
      </c>
      <c r="B3199" s="49" t="s">
        <v>198</v>
      </c>
      <c r="C3199" s="49" t="n">
        <v>2010</v>
      </c>
      <c r="D3199" s="54" t="n">
        <v>19.9</v>
      </c>
      <c r="E3199" s="55" t="n">
        <v>2</v>
      </c>
    </row>
    <row r="3200" customFormat="false" ht="15" hidden="false" customHeight="false" outlineLevel="0" collapsed="false">
      <c r="A3200" s="49" t="n">
        <v>112</v>
      </c>
      <c r="B3200" s="49" t="s">
        <v>198</v>
      </c>
      <c r="C3200" s="49" t="n">
        <v>2011</v>
      </c>
      <c r="D3200" s="54" t="n">
        <v>63.7</v>
      </c>
      <c r="E3200" s="55" t="n">
        <v>6</v>
      </c>
    </row>
    <row r="3201" customFormat="false" ht="15" hidden="false" customHeight="false" outlineLevel="0" collapsed="false">
      <c r="A3201" s="49" t="n">
        <v>112</v>
      </c>
      <c r="B3201" s="49" t="s">
        <v>189</v>
      </c>
      <c r="C3201" s="49" t="n">
        <v>2010</v>
      </c>
      <c r="D3201" s="54" t="n">
        <v>15662.19</v>
      </c>
      <c r="E3201" s="55" t="n">
        <v>1604</v>
      </c>
    </row>
    <row r="3202" customFormat="false" ht="15" hidden="false" customHeight="false" outlineLevel="0" collapsed="false">
      <c r="A3202" s="49" t="n">
        <v>112</v>
      </c>
      <c r="B3202" s="49" t="s">
        <v>189</v>
      </c>
      <c r="C3202" s="49" t="n">
        <v>2011</v>
      </c>
      <c r="D3202" s="54" t="n">
        <v>9252.32</v>
      </c>
      <c r="E3202" s="55" t="n">
        <v>865</v>
      </c>
    </row>
    <row r="3203" customFormat="false" ht="15" hidden="false" customHeight="false" outlineLevel="0" collapsed="false">
      <c r="A3203" s="49" t="n">
        <v>113</v>
      </c>
      <c r="B3203" s="49" t="s">
        <v>199</v>
      </c>
      <c r="C3203" s="49" t="n">
        <v>2011</v>
      </c>
      <c r="D3203" s="54" t="n">
        <v>15.9</v>
      </c>
      <c r="E3203" s="55" t="n">
        <v>2</v>
      </c>
    </row>
    <row r="3204" customFormat="false" ht="15" hidden="false" customHeight="false" outlineLevel="0" collapsed="false">
      <c r="A3204" s="49" t="n">
        <v>113</v>
      </c>
      <c r="B3204" s="49" t="s">
        <v>201</v>
      </c>
      <c r="C3204" s="49" t="n">
        <v>2010</v>
      </c>
      <c r="D3204" s="54" t="n">
        <v>67.5</v>
      </c>
      <c r="E3204" s="55" t="n">
        <v>10</v>
      </c>
    </row>
    <row r="3205" customFormat="false" ht="15" hidden="false" customHeight="false" outlineLevel="0" collapsed="false">
      <c r="A3205" s="49" t="n">
        <v>113</v>
      </c>
      <c r="B3205" s="49" t="s">
        <v>201</v>
      </c>
      <c r="C3205" s="49" t="n">
        <v>2011</v>
      </c>
      <c r="D3205" s="54" t="n">
        <v>16.5</v>
      </c>
      <c r="E3205" s="55" t="n">
        <v>2</v>
      </c>
    </row>
    <row r="3206" customFormat="false" ht="15" hidden="false" customHeight="false" outlineLevel="0" collapsed="false">
      <c r="A3206" s="49" t="n">
        <v>113</v>
      </c>
      <c r="B3206" s="49" t="s">
        <v>223</v>
      </c>
      <c r="C3206" s="49" t="n">
        <v>2010</v>
      </c>
      <c r="D3206" s="54" t="n">
        <v>60.84</v>
      </c>
      <c r="E3206" s="55" t="n">
        <v>8</v>
      </c>
    </row>
    <row r="3207" customFormat="false" ht="15" hidden="false" customHeight="false" outlineLevel="0" collapsed="false">
      <c r="A3207" s="49" t="n">
        <v>113</v>
      </c>
      <c r="B3207" s="49" t="s">
        <v>223</v>
      </c>
      <c r="C3207" s="49" t="n">
        <v>2011</v>
      </c>
      <c r="D3207" s="54" t="n">
        <v>80.1</v>
      </c>
      <c r="E3207" s="55" t="n">
        <v>10</v>
      </c>
    </row>
    <row r="3208" customFormat="false" ht="15" hidden="false" customHeight="false" outlineLevel="0" collapsed="false">
      <c r="A3208" s="49" t="n">
        <v>113</v>
      </c>
      <c r="B3208" s="49" t="s">
        <v>200</v>
      </c>
      <c r="C3208" s="49" t="n">
        <v>2009</v>
      </c>
      <c r="D3208" s="54" t="n">
        <v>27</v>
      </c>
      <c r="E3208" s="55" t="n">
        <v>4</v>
      </c>
    </row>
    <row r="3209" customFormat="false" ht="15" hidden="false" customHeight="false" outlineLevel="0" collapsed="false">
      <c r="A3209" s="49" t="n">
        <v>113</v>
      </c>
      <c r="B3209" s="49" t="s">
        <v>200</v>
      </c>
      <c r="C3209" s="49" t="n">
        <v>2010</v>
      </c>
      <c r="D3209" s="54" t="n">
        <v>63.5</v>
      </c>
      <c r="E3209" s="55" t="n">
        <v>10</v>
      </c>
    </row>
    <row r="3210" customFormat="false" ht="15" hidden="false" customHeight="false" outlineLevel="0" collapsed="false">
      <c r="A3210" s="49" t="n">
        <v>113</v>
      </c>
      <c r="B3210" s="49" t="s">
        <v>202</v>
      </c>
      <c r="C3210" s="49" t="n">
        <v>2010</v>
      </c>
      <c r="D3210" s="54" t="n">
        <v>63.5</v>
      </c>
      <c r="E3210" s="55" t="n">
        <v>10</v>
      </c>
    </row>
    <row r="3211" customFormat="false" ht="15" hidden="false" customHeight="false" outlineLevel="0" collapsed="false">
      <c r="A3211" s="49" t="n">
        <v>113</v>
      </c>
      <c r="B3211" s="49" t="s">
        <v>202</v>
      </c>
      <c r="C3211" s="49" t="n">
        <v>2011</v>
      </c>
      <c r="D3211" s="54" t="n">
        <v>67.5</v>
      </c>
      <c r="E3211" s="55" t="n">
        <v>10</v>
      </c>
    </row>
    <row r="3212" customFormat="false" ht="15" hidden="false" customHeight="false" outlineLevel="0" collapsed="false">
      <c r="A3212" s="49" t="n">
        <v>113</v>
      </c>
      <c r="B3212" s="49" t="s">
        <v>222</v>
      </c>
      <c r="C3212" s="49" t="n">
        <v>2009</v>
      </c>
      <c r="D3212" s="54" t="n">
        <v>27</v>
      </c>
      <c r="E3212" s="55" t="n">
        <v>4</v>
      </c>
    </row>
    <row r="3213" customFormat="false" ht="15" hidden="false" customHeight="false" outlineLevel="0" collapsed="false">
      <c r="A3213" s="49" t="n">
        <v>113</v>
      </c>
      <c r="B3213" s="49" t="s">
        <v>222</v>
      </c>
      <c r="C3213" s="49" t="n">
        <v>2010</v>
      </c>
      <c r="D3213" s="54" t="n">
        <v>334</v>
      </c>
      <c r="E3213" s="55" t="n">
        <v>48</v>
      </c>
    </row>
    <row r="3214" customFormat="false" ht="15" hidden="false" customHeight="false" outlineLevel="0" collapsed="false">
      <c r="A3214" s="49" t="n">
        <v>113</v>
      </c>
      <c r="B3214" s="49" t="s">
        <v>222</v>
      </c>
      <c r="C3214" s="49" t="n">
        <v>2011</v>
      </c>
      <c r="D3214" s="54" t="n">
        <v>211.2</v>
      </c>
      <c r="E3214" s="55" t="n">
        <v>28</v>
      </c>
    </row>
    <row r="3215" customFormat="false" ht="15" hidden="false" customHeight="false" outlineLevel="0" collapsed="false">
      <c r="A3215" s="49" t="n">
        <v>113</v>
      </c>
      <c r="B3215" s="49" t="s">
        <v>206</v>
      </c>
      <c r="C3215" s="49" t="n">
        <v>2010</v>
      </c>
      <c r="D3215" s="54" t="n">
        <v>59.92</v>
      </c>
      <c r="E3215" s="55" t="n">
        <v>8</v>
      </c>
    </row>
    <row r="3216" customFormat="false" ht="15" hidden="false" customHeight="false" outlineLevel="0" collapsed="false">
      <c r="A3216" s="49" t="n">
        <v>113</v>
      </c>
      <c r="B3216" s="49" t="s">
        <v>206</v>
      </c>
      <c r="C3216" s="49" t="n">
        <v>2011</v>
      </c>
      <c r="D3216" s="54" t="n">
        <v>121.05</v>
      </c>
      <c r="E3216" s="55" t="n">
        <v>15</v>
      </c>
    </row>
    <row r="3217" customFormat="false" ht="15" hidden="false" customHeight="false" outlineLevel="0" collapsed="false">
      <c r="A3217" s="49" t="n">
        <v>113</v>
      </c>
      <c r="B3217" s="49" t="s">
        <v>209</v>
      </c>
      <c r="C3217" s="49" t="n">
        <v>2010</v>
      </c>
      <c r="D3217" s="54" t="n">
        <v>352.38</v>
      </c>
      <c r="E3217" s="55" t="n">
        <v>54</v>
      </c>
    </row>
    <row r="3218" customFormat="false" ht="15" hidden="false" customHeight="false" outlineLevel="0" collapsed="false">
      <c r="A3218" s="49" t="n">
        <v>113</v>
      </c>
      <c r="B3218" s="49" t="s">
        <v>209</v>
      </c>
      <c r="C3218" s="49" t="n">
        <v>2011</v>
      </c>
      <c r="D3218" s="54" t="n">
        <v>135</v>
      </c>
      <c r="E3218" s="55" t="n">
        <v>20</v>
      </c>
    </row>
    <row r="3219" customFormat="false" ht="15" hidden="false" customHeight="false" outlineLevel="0" collapsed="false">
      <c r="A3219" s="49" t="n">
        <v>113</v>
      </c>
      <c r="B3219" s="49" t="s">
        <v>192</v>
      </c>
      <c r="C3219" s="49" t="n">
        <v>2010</v>
      </c>
      <c r="D3219" s="54" t="n">
        <v>15.9</v>
      </c>
      <c r="E3219" s="55" t="n">
        <v>2</v>
      </c>
    </row>
    <row r="3220" customFormat="false" ht="15" hidden="false" customHeight="false" outlineLevel="0" collapsed="false">
      <c r="A3220" s="49" t="n">
        <v>113</v>
      </c>
      <c r="B3220" s="49" t="s">
        <v>227</v>
      </c>
      <c r="C3220" s="49" t="n">
        <v>2010</v>
      </c>
      <c r="D3220" s="54" t="n">
        <v>14.98</v>
      </c>
      <c r="E3220" s="55" t="n">
        <v>2</v>
      </c>
    </row>
    <row r="3221" customFormat="false" ht="15" hidden="false" customHeight="false" outlineLevel="0" collapsed="false">
      <c r="A3221" s="49" t="n">
        <v>113</v>
      </c>
      <c r="B3221" s="49" t="s">
        <v>197</v>
      </c>
      <c r="C3221" s="49" t="n">
        <v>2011</v>
      </c>
      <c r="D3221" s="54" t="n">
        <v>16.5</v>
      </c>
      <c r="E3221" s="55" t="n">
        <v>2</v>
      </c>
    </row>
    <row r="3222" customFormat="false" ht="15" hidden="false" customHeight="false" outlineLevel="0" collapsed="false">
      <c r="A3222" s="49" t="n">
        <v>113</v>
      </c>
      <c r="B3222" s="49" t="s">
        <v>196</v>
      </c>
      <c r="C3222" s="49" t="n">
        <v>2011</v>
      </c>
      <c r="D3222" s="54" t="n">
        <v>48.3</v>
      </c>
      <c r="E3222" s="55" t="n">
        <v>6</v>
      </c>
    </row>
    <row r="3223" customFormat="false" ht="15" hidden="false" customHeight="false" outlineLevel="0" collapsed="false">
      <c r="A3223" s="49" t="n">
        <v>113</v>
      </c>
      <c r="B3223" s="49" t="s">
        <v>198</v>
      </c>
      <c r="C3223" s="49" t="n">
        <v>2010</v>
      </c>
      <c r="D3223" s="54" t="n">
        <v>270</v>
      </c>
      <c r="E3223" s="55" t="n">
        <v>40</v>
      </c>
    </row>
    <row r="3224" customFormat="false" ht="15" hidden="false" customHeight="false" outlineLevel="0" collapsed="false">
      <c r="A3224" s="49" t="n">
        <v>113</v>
      </c>
      <c r="B3224" s="49" t="s">
        <v>198</v>
      </c>
      <c r="C3224" s="49" t="n">
        <v>2011</v>
      </c>
      <c r="D3224" s="54" t="n">
        <v>15.9</v>
      </c>
      <c r="E3224" s="55" t="n">
        <v>2</v>
      </c>
    </row>
    <row r="3225" customFormat="false" ht="15" hidden="false" customHeight="false" outlineLevel="0" collapsed="false">
      <c r="A3225" s="49" t="n">
        <v>113</v>
      </c>
      <c r="B3225" s="49" t="s">
        <v>189</v>
      </c>
      <c r="C3225" s="49" t="n">
        <v>2009</v>
      </c>
      <c r="D3225" s="54" t="n">
        <v>716.7</v>
      </c>
      <c r="E3225" s="55" t="n">
        <v>98</v>
      </c>
    </row>
    <row r="3226" customFormat="false" ht="15" hidden="false" customHeight="false" outlineLevel="0" collapsed="false">
      <c r="A3226" s="49" t="n">
        <v>113</v>
      </c>
      <c r="B3226" s="49" t="s">
        <v>189</v>
      </c>
      <c r="C3226" s="49" t="n">
        <v>2010</v>
      </c>
      <c r="D3226" s="54" t="n">
        <v>14650.08</v>
      </c>
      <c r="E3226" s="55" t="n">
        <v>2532</v>
      </c>
    </row>
    <row r="3227" customFormat="false" ht="15" hidden="false" customHeight="false" outlineLevel="0" collapsed="false">
      <c r="A3227" s="49" t="n">
        <v>113</v>
      </c>
      <c r="B3227" s="49" t="s">
        <v>189</v>
      </c>
      <c r="C3227" s="49" t="n">
        <v>2011</v>
      </c>
      <c r="D3227" s="54" t="n">
        <v>11102.5</v>
      </c>
      <c r="E3227" s="55" t="n">
        <v>1934</v>
      </c>
    </row>
    <row r="3228" customFormat="false" ht="15" hidden="false" customHeight="false" outlineLevel="0" collapsed="false">
      <c r="A3228" s="49" t="n">
        <v>114</v>
      </c>
      <c r="B3228" s="49" t="s">
        <v>203</v>
      </c>
      <c r="C3228" s="49" t="n">
        <v>2011</v>
      </c>
      <c r="D3228" s="54" t="n">
        <v>59.4</v>
      </c>
      <c r="E3228" s="55" t="n">
        <v>12</v>
      </c>
    </row>
    <row r="3229" customFormat="false" ht="15" hidden="false" customHeight="false" outlineLevel="0" collapsed="false">
      <c r="A3229" s="49" t="n">
        <v>114</v>
      </c>
      <c r="B3229" s="49" t="s">
        <v>223</v>
      </c>
      <c r="C3229" s="49" t="n">
        <v>2011</v>
      </c>
      <c r="D3229" s="54" t="n">
        <v>158.4</v>
      </c>
      <c r="E3229" s="55" t="n">
        <v>32</v>
      </c>
    </row>
    <row r="3230" customFormat="false" ht="15" hidden="false" customHeight="false" outlineLevel="0" collapsed="false">
      <c r="A3230" s="49" t="n">
        <v>114</v>
      </c>
      <c r="B3230" s="49" t="s">
        <v>200</v>
      </c>
      <c r="C3230" s="49" t="n">
        <v>2011</v>
      </c>
      <c r="D3230" s="54" t="n">
        <v>39.6</v>
      </c>
      <c r="E3230" s="55" t="n">
        <v>8</v>
      </c>
    </row>
    <row r="3231" customFormat="false" ht="15" hidden="false" customHeight="false" outlineLevel="0" collapsed="false">
      <c r="A3231" s="49" t="n">
        <v>114</v>
      </c>
      <c r="B3231" s="49" t="s">
        <v>202</v>
      </c>
      <c r="C3231" s="49" t="n">
        <v>2011</v>
      </c>
      <c r="D3231" s="54" t="n">
        <v>19.8</v>
      </c>
      <c r="E3231" s="55" t="n">
        <v>4</v>
      </c>
    </row>
    <row r="3232" customFormat="false" ht="15" hidden="false" customHeight="false" outlineLevel="0" collapsed="false">
      <c r="A3232" s="49" t="n">
        <v>114</v>
      </c>
      <c r="B3232" s="49" t="s">
        <v>222</v>
      </c>
      <c r="C3232" s="49" t="n">
        <v>2011</v>
      </c>
      <c r="D3232" s="54" t="n">
        <v>198.6</v>
      </c>
      <c r="E3232" s="55" t="n">
        <v>44</v>
      </c>
    </row>
    <row r="3233" customFormat="false" ht="15" hidden="false" customHeight="false" outlineLevel="0" collapsed="false">
      <c r="A3233" s="49" t="n">
        <v>114</v>
      </c>
      <c r="B3233" s="49" t="s">
        <v>205</v>
      </c>
      <c r="C3233" s="49" t="n">
        <v>2011</v>
      </c>
      <c r="D3233" s="54" t="n">
        <v>64.35</v>
      </c>
      <c r="E3233" s="55" t="n">
        <v>13</v>
      </c>
    </row>
    <row r="3234" customFormat="false" ht="15" hidden="false" customHeight="false" outlineLevel="0" collapsed="false">
      <c r="A3234" s="49" t="n">
        <v>114</v>
      </c>
      <c r="B3234" s="49" t="s">
        <v>206</v>
      </c>
      <c r="C3234" s="49" t="n">
        <v>2011</v>
      </c>
      <c r="D3234" s="54" t="n">
        <v>133.65</v>
      </c>
      <c r="E3234" s="55" t="n">
        <v>27</v>
      </c>
    </row>
    <row r="3235" customFormat="false" ht="15" hidden="false" customHeight="false" outlineLevel="0" collapsed="false">
      <c r="A3235" s="49" t="n">
        <v>114</v>
      </c>
      <c r="B3235" s="49" t="s">
        <v>193</v>
      </c>
      <c r="C3235" s="49" t="n">
        <v>2011</v>
      </c>
      <c r="D3235" s="54" t="n">
        <v>39.6</v>
      </c>
      <c r="E3235" s="55" t="n">
        <v>8</v>
      </c>
    </row>
    <row r="3236" customFormat="false" ht="15" hidden="false" customHeight="false" outlineLevel="0" collapsed="false">
      <c r="A3236" s="49" t="n">
        <v>114</v>
      </c>
      <c r="B3236" s="49" t="s">
        <v>197</v>
      </c>
      <c r="C3236" s="49" t="n">
        <v>2011</v>
      </c>
      <c r="D3236" s="54" t="n">
        <v>99</v>
      </c>
      <c r="E3236" s="55" t="n">
        <v>20</v>
      </c>
    </row>
    <row r="3237" customFormat="false" ht="15" hidden="false" customHeight="false" outlineLevel="0" collapsed="false">
      <c r="A3237" s="49" t="n">
        <v>114</v>
      </c>
      <c r="B3237" s="49" t="s">
        <v>196</v>
      </c>
      <c r="C3237" s="49" t="n">
        <v>2011</v>
      </c>
      <c r="D3237" s="54" t="n">
        <v>19.8</v>
      </c>
      <c r="E3237" s="55" t="n">
        <v>4</v>
      </c>
    </row>
    <row r="3238" customFormat="false" ht="15" hidden="false" customHeight="false" outlineLevel="0" collapsed="false">
      <c r="A3238" s="49" t="n">
        <v>114</v>
      </c>
      <c r="B3238" s="49" t="s">
        <v>198</v>
      </c>
      <c r="C3238" s="49" t="n">
        <v>2011</v>
      </c>
      <c r="D3238" s="54" t="n">
        <v>119.4</v>
      </c>
      <c r="E3238" s="55" t="n">
        <v>28</v>
      </c>
    </row>
    <row r="3239" customFormat="false" ht="15" hidden="false" customHeight="false" outlineLevel="0" collapsed="false">
      <c r="A3239" s="49" t="n">
        <v>114</v>
      </c>
      <c r="B3239" s="49" t="s">
        <v>189</v>
      </c>
      <c r="C3239" s="49" t="n">
        <v>2011</v>
      </c>
      <c r="D3239" s="54" t="n">
        <v>27329.8</v>
      </c>
      <c r="E3239" s="55" t="n">
        <v>5516</v>
      </c>
    </row>
    <row r="3240" customFormat="false" ht="15" hidden="false" customHeight="false" outlineLevel="0" collapsed="false">
      <c r="A3240" s="49" t="n">
        <v>114</v>
      </c>
      <c r="B3240" s="49" t="s">
        <v>194</v>
      </c>
      <c r="C3240" s="49" t="n">
        <v>2011</v>
      </c>
      <c r="D3240" s="54" t="n">
        <v>19.8</v>
      </c>
      <c r="E3240" s="55" t="n">
        <v>4</v>
      </c>
    </row>
    <row r="3241" customFormat="false" ht="15" hidden="false" customHeight="false" outlineLevel="0" collapsed="false">
      <c r="A3241" s="49" t="n">
        <v>115</v>
      </c>
      <c r="B3241" s="49" t="s">
        <v>200</v>
      </c>
      <c r="C3241" s="49" t="n">
        <v>2010</v>
      </c>
      <c r="D3241" s="54" t="n">
        <v>15.8</v>
      </c>
      <c r="E3241" s="55" t="n">
        <v>4</v>
      </c>
    </row>
    <row r="3242" customFormat="false" ht="15" hidden="false" customHeight="false" outlineLevel="0" collapsed="false">
      <c r="A3242" s="49" t="n">
        <v>115</v>
      </c>
      <c r="B3242" s="49" t="s">
        <v>200</v>
      </c>
      <c r="C3242" s="49" t="n">
        <v>2011</v>
      </c>
      <c r="D3242" s="54" t="n">
        <v>15.8</v>
      </c>
      <c r="E3242" s="55" t="n">
        <v>4</v>
      </c>
    </row>
    <row r="3243" customFormat="false" ht="15" hidden="false" customHeight="false" outlineLevel="0" collapsed="false">
      <c r="A3243" s="49" t="n">
        <v>115</v>
      </c>
      <c r="B3243" s="49" t="s">
        <v>222</v>
      </c>
      <c r="C3243" s="49" t="n">
        <v>2010</v>
      </c>
      <c r="D3243" s="54" t="n">
        <v>63.2</v>
      </c>
      <c r="E3243" s="55" t="n">
        <v>16</v>
      </c>
    </row>
    <row r="3244" customFormat="false" ht="15" hidden="false" customHeight="false" outlineLevel="0" collapsed="false">
      <c r="A3244" s="49" t="n">
        <v>115</v>
      </c>
      <c r="B3244" s="49" t="s">
        <v>205</v>
      </c>
      <c r="C3244" s="49" t="n">
        <v>2010</v>
      </c>
      <c r="D3244" s="54" t="n">
        <v>3.95</v>
      </c>
      <c r="E3244" s="55" t="n">
        <v>1</v>
      </c>
    </row>
    <row r="3245" customFormat="false" ht="15" hidden="false" customHeight="false" outlineLevel="0" collapsed="false">
      <c r="A3245" s="49" t="n">
        <v>115</v>
      </c>
      <c r="B3245" s="49" t="s">
        <v>218</v>
      </c>
      <c r="C3245" s="49" t="n">
        <v>2010</v>
      </c>
      <c r="D3245" s="54" t="n">
        <v>79</v>
      </c>
      <c r="E3245" s="55" t="n">
        <v>20</v>
      </c>
    </row>
    <row r="3246" customFormat="false" ht="15" hidden="false" customHeight="false" outlineLevel="0" collapsed="false">
      <c r="A3246" s="49" t="n">
        <v>115</v>
      </c>
      <c r="B3246" s="49" t="s">
        <v>218</v>
      </c>
      <c r="C3246" s="49" t="n">
        <v>2011</v>
      </c>
      <c r="D3246" s="54" t="n">
        <v>366.12</v>
      </c>
      <c r="E3246" s="55" t="n">
        <v>108</v>
      </c>
    </row>
    <row r="3247" customFormat="false" ht="15" hidden="false" customHeight="false" outlineLevel="0" collapsed="false">
      <c r="A3247" s="49" t="n">
        <v>115</v>
      </c>
      <c r="B3247" s="49" t="s">
        <v>213</v>
      </c>
      <c r="C3247" s="49" t="n">
        <v>2010</v>
      </c>
      <c r="D3247" s="54" t="n">
        <v>15.8</v>
      </c>
      <c r="E3247" s="55" t="n">
        <v>4</v>
      </c>
    </row>
    <row r="3248" customFormat="false" ht="15" hidden="false" customHeight="false" outlineLevel="0" collapsed="false">
      <c r="A3248" s="49" t="n">
        <v>115</v>
      </c>
      <c r="B3248" s="49" t="s">
        <v>213</v>
      </c>
      <c r="C3248" s="49" t="n">
        <v>2011</v>
      </c>
      <c r="D3248" s="54" t="n">
        <v>15.8</v>
      </c>
      <c r="E3248" s="55" t="n">
        <v>4</v>
      </c>
    </row>
    <row r="3249" customFormat="false" ht="15" hidden="false" customHeight="false" outlineLevel="0" collapsed="false">
      <c r="A3249" s="49" t="n">
        <v>115</v>
      </c>
      <c r="B3249" s="49" t="s">
        <v>198</v>
      </c>
      <c r="C3249" s="49" t="n">
        <v>2010</v>
      </c>
      <c r="D3249" s="54" t="n">
        <v>31.6</v>
      </c>
      <c r="E3249" s="55" t="n">
        <v>8</v>
      </c>
    </row>
    <row r="3250" customFormat="false" ht="15" hidden="false" customHeight="false" outlineLevel="0" collapsed="false">
      <c r="A3250" s="49" t="n">
        <v>115</v>
      </c>
      <c r="B3250" s="49" t="s">
        <v>189</v>
      </c>
      <c r="C3250" s="49" t="n">
        <v>2009</v>
      </c>
      <c r="D3250" s="54" t="n">
        <v>168.7</v>
      </c>
      <c r="E3250" s="55" t="n">
        <v>32</v>
      </c>
    </row>
    <row r="3251" customFormat="false" ht="15" hidden="false" customHeight="false" outlineLevel="0" collapsed="false">
      <c r="A3251" s="49" t="n">
        <v>115</v>
      </c>
      <c r="B3251" s="49" t="s">
        <v>189</v>
      </c>
      <c r="C3251" s="49" t="n">
        <v>2010</v>
      </c>
      <c r="D3251" s="54" t="n">
        <v>20435.1</v>
      </c>
      <c r="E3251" s="55" t="n">
        <v>7552</v>
      </c>
    </row>
    <row r="3252" customFormat="false" ht="15" hidden="false" customHeight="false" outlineLevel="0" collapsed="false">
      <c r="A3252" s="49" t="n">
        <v>115</v>
      </c>
      <c r="B3252" s="49" t="s">
        <v>189</v>
      </c>
      <c r="C3252" s="49" t="n">
        <v>2011</v>
      </c>
      <c r="D3252" s="54" t="n">
        <v>6881.41</v>
      </c>
      <c r="E3252" s="55" t="n">
        <v>2595</v>
      </c>
    </row>
    <row r="3253" customFormat="false" ht="15" hidden="false" customHeight="false" outlineLevel="0" collapsed="false">
      <c r="A3253" s="49" t="n">
        <v>116</v>
      </c>
      <c r="B3253" s="49" t="s">
        <v>203</v>
      </c>
      <c r="C3253" s="49" t="n">
        <v>2010</v>
      </c>
      <c r="D3253" s="54" t="n">
        <v>15</v>
      </c>
      <c r="E3253" s="55" t="n">
        <v>12</v>
      </c>
    </row>
    <row r="3254" customFormat="false" ht="15" hidden="false" customHeight="false" outlineLevel="0" collapsed="false">
      <c r="A3254" s="49" t="n">
        <v>116</v>
      </c>
      <c r="B3254" s="49" t="s">
        <v>203</v>
      </c>
      <c r="C3254" s="49" t="n">
        <v>2011</v>
      </c>
      <c r="D3254" s="54" t="n">
        <v>120</v>
      </c>
      <c r="E3254" s="55" t="n">
        <v>96</v>
      </c>
    </row>
    <row r="3255" customFormat="false" ht="15" hidden="false" customHeight="false" outlineLevel="0" collapsed="false">
      <c r="A3255" s="49" t="n">
        <v>116</v>
      </c>
      <c r="B3255" s="49" t="s">
        <v>223</v>
      </c>
      <c r="C3255" s="49" t="n">
        <v>2010</v>
      </c>
      <c r="D3255" s="54" t="n">
        <v>30</v>
      </c>
      <c r="E3255" s="55" t="n">
        <v>24</v>
      </c>
    </row>
    <row r="3256" customFormat="false" ht="15" hidden="false" customHeight="false" outlineLevel="0" collapsed="false">
      <c r="A3256" s="49" t="n">
        <v>116</v>
      </c>
      <c r="B3256" s="49" t="s">
        <v>223</v>
      </c>
      <c r="C3256" s="49" t="n">
        <v>2011</v>
      </c>
      <c r="D3256" s="54" t="n">
        <v>60</v>
      </c>
      <c r="E3256" s="55" t="n">
        <v>48</v>
      </c>
    </row>
    <row r="3257" customFormat="false" ht="15" hidden="false" customHeight="false" outlineLevel="0" collapsed="false">
      <c r="A3257" s="49" t="n">
        <v>116</v>
      </c>
      <c r="B3257" s="49" t="s">
        <v>222</v>
      </c>
      <c r="C3257" s="49" t="n">
        <v>2009</v>
      </c>
      <c r="D3257" s="54" t="n">
        <v>38.16</v>
      </c>
      <c r="E3257" s="55" t="n">
        <v>36</v>
      </c>
    </row>
    <row r="3258" customFormat="false" ht="15" hidden="false" customHeight="false" outlineLevel="0" collapsed="false">
      <c r="A3258" s="49" t="n">
        <v>116</v>
      </c>
      <c r="B3258" s="49" t="s">
        <v>222</v>
      </c>
      <c r="C3258" s="49" t="n">
        <v>2010</v>
      </c>
      <c r="D3258" s="54" t="n">
        <v>1093.98</v>
      </c>
      <c r="E3258" s="55" t="n">
        <v>1017</v>
      </c>
    </row>
    <row r="3259" customFormat="false" ht="15" hidden="false" customHeight="false" outlineLevel="0" collapsed="false">
      <c r="A3259" s="49" t="n">
        <v>116</v>
      </c>
      <c r="B3259" s="49" t="s">
        <v>222</v>
      </c>
      <c r="C3259" s="49" t="n">
        <v>2011</v>
      </c>
      <c r="D3259" s="54" t="n">
        <v>654.24</v>
      </c>
      <c r="E3259" s="55" t="n">
        <v>600</v>
      </c>
    </row>
    <row r="3260" customFormat="false" ht="15" hidden="false" customHeight="false" outlineLevel="0" collapsed="false">
      <c r="A3260" s="49" t="n">
        <v>116</v>
      </c>
      <c r="B3260" s="49" t="s">
        <v>205</v>
      </c>
      <c r="C3260" s="49" t="n">
        <v>2011</v>
      </c>
      <c r="D3260" s="54" t="n">
        <v>30</v>
      </c>
      <c r="E3260" s="55" t="n">
        <v>24</v>
      </c>
    </row>
    <row r="3261" customFormat="false" ht="15" hidden="false" customHeight="false" outlineLevel="0" collapsed="false">
      <c r="A3261" s="49" t="n">
        <v>116</v>
      </c>
      <c r="B3261" s="49" t="s">
        <v>206</v>
      </c>
      <c r="C3261" s="49" t="n">
        <v>2009</v>
      </c>
      <c r="D3261" s="54" t="n">
        <v>27.5</v>
      </c>
      <c r="E3261" s="55" t="n">
        <v>22</v>
      </c>
    </row>
    <row r="3262" customFormat="false" ht="15" hidden="false" customHeight="false" outlineLevel="0" collapsed="false">
      <c r="A3262" s="49" t="n">
        <v>116</v>
      </c>
      <c r="B3262" s="49" t="s">
        <v>206</v>
      </c>
      <c r="C3262" s="49" t="n">
        <v>2011</v>
      </c>
      <c r="D3262" s="54" t="n">
        <v>15</v>
      </c>
      <c r="E3262" s="55" t="n">
        <v>12</v>
      </c>
    </row>
    <row r="3263" customFormat="false" ht="15" hidden="false" customHeight="false" outlineLevel="0" collapsed="false">
      <c r="A3263" s="49" t="n">
        <v>116</v>
      </c>
      <c r="B3263" s="49" t="s">
        <v>192</v>
      </c>
      <c r="C3263" s="49" t="n">
        <v>2011</v>
      </c>
      <c r="D3263" s="54" t="n">
        <v>30</v>
      </c>
      <c r="E3263" s="55" t="n">
        <v>24</v>
      </c>
    </row>
    <row r="3264" customFormat="false" ht="15" hidden="false" customHeight="false" outlineLevel="0" collapsed="false">
      <c r="A3264" s="49" t="n">
        <v>116</v>
      </c>
      <c r="B3264" s="49" t="s">
        <v>218</v>
      </c>
      <c r="C3264" s="49" t="n">
        <v>2010</v>
      </c>
      <c r="D3264" s="54" t="n">
        <v>68.16</v>
      </c>
      <c r="E3264" s="55" t="n">
        <v>60</v>
      </c>
    </row>
    <row r="3265" customFormat="false" ht="15" hidden="false" customHeight="false" outlineLevel="0" collapsed="false">
      <c r="A3265" s="49" t="n">
        <v>116</v>
      </c>
      <c r="B3265" s="49" t="s">
        <v>218</v>
      </c>
      <c r="C3265" s="49" t="n">
        <v>2011</v>
      </c>
      <c r="D3265" s="54" t="n">
        <v>320.28</v>
      </c>
      <c r="E3265" s="55" t="n">
        <v>300</v>
      </c>
    </row>
    <row r="3266" customFormat="false" ht="15" hidden="false" customHeight="false" outlineLevel="0" collapsed="false">
      <c r="A3266" s="49" t="n">
        <v>116</v>
      </c>
      <c r="B3266" s="49" t="s">
        <v>204</v>
      </c>
      <c r="C3266" s="49" t="n">
        <v>2010</v>
      </c>
      <c r="D3266" s="54" t="n">
        <v>1.25</v>
      </c>
      <c r="E3266" s="55" t="n">
        <v>1</v>
      </c>
    </row>
    <row r="3267" customFormat="false" ht="15" hidden="false" customHeight="false" outlineLevel="0" collapsed="false">
      <c r="A3267" s="49" t="n">
        <v>116</v>
      </c>
      <c r="B3267" s="49" t="s">
        <v>189</v>
      </c>
      <c r="C3267" s="49" t="n">
        <v>2009</v>
      </c>
      <c r="D3267" s="54" t="n">
        <v>527.43</v>
      </c>
      <c r="E3267" s="55" t="n">
        <v>405</v>
      </c>
    </row>
    <row r="3268" customFormat="false" ht="15" hidden="false" customHeight="false" outlineLevel="0" collapsed="false">
      <c r="A3268" s="49" t="n">
        <v>116</v>
      </c>
      <c r="B3268" s="49" t="s">
        <v>189</v>
      </c>
      <c r="C3268" s="49" t="n">
        <v>2010</v>
      </c>
      <c r="D3268" s="54" t="n">
        <v>10356.05</v>
      </c>
      <c r="E3268" s="55" t="n">
        <v>7723</v>
      </c>
    </row>
    <row r="3269" customFormat="false" ht="15" hidden="false" customHeight="false" outlineLevel="0" collapsed="false">
      <c r="A3269" s="49" t="n">
        <v>116</v>
      </c>
      <c r="B3269" s="49" t="s">
        <v>189</v>
      </c>
      <c r="C3269" s="49" t="n">
        <v>2011</v>
      </c>
      <c r="D3269" s="54" t="n">
        <v>14671.19</v>
      </c>
      <c r="E3269" s="55" t="n">
        <v>10924</v>
      </c>
    </row>
    <row r="3270" customFormat="false" ht="15" hidden="false" customHeight="false" outlineLevel="0" collapsed="false">
      <c r="A3270" s="49" t="n">
        <v>117</v>
      </c>
      <c r="B3270" s="49" t="s">
        <v>223</v>
      </c>
      <c r="C3270" s="49" t="n">
        <v>2011</v>
      </c>
      <c r="D3270" s="54" t="n">
        <v>25.2</v>
      </c>
      <c r="E3270" s="55" t="n">
        <v>12</v>
      </c>
    </row>
    <row r="3271" customFormat="false" ht="15" hidden="false" customHeight="false" outlineLevel="0" collapsed="false">
      <c r="A3271" s="49" t="n">
        <v>117</v>
      </c>
      <c r="B3271" s="49" t="s">
        <v>222</v>
      </c>
      <c r="C3271" s="49" t="n">
        <v>2010</v>
      </c>
      <c r="D3271" s="54" t="n">
        <v>214.2</v>
      </c>
      <c r="E3271" s="55" t="n">
        <v>102</v>
      </c>
    </row>
    <row r="3272" customFormat="false" ht="15" hidden="false" customHeight="false" outlineLevel="0" collapsed="false">
      <c r="A3272" s="49" t="n">
        <v>117</v>
      </c>
      <c r="B3272" s="49" t="s">
        <v>222</v>
      </c>
      <c r="C3272" s="49" t="n">
        <v>2011</v>
      </c>
      <c r="D3272" s="54" t="n">
        <v>202.8</v>
      </c>
      <c r="E3272" s="55" t="n">
        <v>108</v>
      </c>
    </row>
    <row r="3273" customFormat="false" ht="15" hidden="false" customHeight="false" outlineLevel="0" collapsed="false">
      <c r="A3273" s="49" t="n">
        <v>117</v>
      </c>
      <c r="B3273" s="49" t="s">
        <v>205</v>
      </c>
      <c r="C3273" s="49" t="n">
        <v>2010</v>
      </c>
      <c r="D3273" s="54" t="n">
        <v>50.4</v>
      </c>
      <c r="E3273" s="55" t="n">
        <v>24</v>
      </c>
    </row>
    <row r="3274" customFormat="false" ht="15" hidden="false" customHeight="false" outlineLevel="0" collapsed="false">
      <c r="A3274" s="49" t="n">
        <v>117</v>
      </c>
      <c r="B3274" s="49" t="s">
        <v>205</v>
      </c>
      <c r="C3274" s="49" t="n">
        <v>2011</v>
      </c>
      <c r="D3274" s="54" t="n">
        <v>75.6</v>
      </c>
      <c r="E3274" s="55" t="n">
        <v>36</v>
      </c>
    </row>
    <row r="3275" customFormat="false" ht="15" hidden="false" customHeight="false" outlineLevel="0" collapsed="false">
      <c r="A3275" s="49" t="n">
        <v>117</v>
      </c>
      <c r="B3275" s="49" t="s">
        <v>206</v>
      </c>
      <c r="C3275" s="49" t="n">
        <v>2011</v>
      </c>
      <c r="D3275" s="54" t="n">
        <v>4.2</v>
      </c>
      <c r="E3275" s="55" t="n">
        <v>2</v>
      </c>
    </row>
    <row r="3276" customFormat="false" ht="15" hidden="false" customHeight="false" outlineLevel="0" collapsed="false">
      <c r="A3276" s="49" t="n">
        <v>117</v>
      </c>
      <c r="B3276" s="49" t="s">
        <v>192</v>
      </c>
      <c r="C3276" s="49" t="n">
        <v>2010</v>
      </c>
      <c r="D3276" s="54" t="n">
        <v>25.2</v>
      </c>
      <c r="E3276" s="55" t="n">
        <v>12</v>
      </c>
    </row>
    <row r="3277" customFormat="false" ht="15" hidden="false" customHeight="false" outlineLevel="0" collapsed="false">
      <c r="A3277" s="49" t="n">
        <v>117</v>
      </c>
      <c r="B3277" s="49" t="s">
        <v>192</v>
      </c>
      <c r="C3277" s="49" t="n">
        <v>2011</v>
      </c>
      <c r="D3277" s="54" t="n">
        <v>25.2</v>
      </c>
      <c r="E3277" s="55" t="n">
        <v>12</v>
      </c>
    </row>
    <row r="3278" customFormat="false" ht="15" hidden="false" customHeight="false" outlineLevel="0" collapsed="false">
      <c r="A3278" s="49" t="n">
        <v>117</v>
      </c>
      <c r="B3278" s="49" t="s">
        <v>218</v>
      </c>
      <c r="C3278" s="49" t="n">
        <v>2010</v>
      </c>
      <c r="D3278" s="54" t="n">
        <v>177.6</v>
      </c>
      <c r="E3278" s="55" t="n">
        <v>96</v>
      </c>
    </row>
    <row r="3279" customFormat="false" ht="15" hidden="false" customHeight="false" outlineLevel="0" collapsed="false">
      <c r="A3279" s="49" t="n">
        <v>117</v>
      </c>
      <c r="B3279" s="49" t="s">
        <v>218</v>
      </c>
      <c r="C3279" s="49" t="n">
        <v>2011</v>
      </c>
      <c r="D3279" s="54" t="n">
        <v>177.6</v>
      </c>
      <c r="E3279" s="55" t="n">
        <v>96</v>
      </c>
    </row>
    <row r="3280" customFormat="false" ht="15" hidden="false" customHeight="false" outlineLevel="0" collapsed="false">
      <c r="A3280" s="49" t="n">
        <v>117</v>
      </c>
      <c r="B3280" s="49" t="s">
        <v>193</v>
      </c>
      <c r="C3280" s="49" t="n">
        <v>2010</v>
      </c>
      <c r="D3280" s="54" t="n">
        <v>25.2</v>
      </c>
      <c r="E3280" s="55" t="n">
        <v>12</v>
      </c>
    </row>
    <row r="3281" customFormat="false" ht="15" hidden="false" customHeight="false" outlineLevel="0" collapsed="false">
      <c r="A3281" s="49" t="n">
        <v>117</v>
      </c>
      <c r="B3281" s="49" t="s">
        <v>213</v>
      </c>
      <c r="C3281" s="49" t="n">
        <v>2010</v>
      </c>
      <c r="D3281" s="54" t="n">
        <v>25.2</v>
      </c>
      <c r="E3281" s="55" t="n">
        <v>12</v>
      </c>
    </row>
    <row r="3282" customFormat="false" ht="15" hidden="false" customHeight="false" outlineLevel="0" collapsed="false">
      <c r="A3282" s="49" t="n">
        <v>117</v>
      </c>
      <c r="B3282" s="49" t="s">
        <v>198</v>
      </c>
      <c r="C3282" s="49" t="n">
        <v>2010</v>
      </c>
      <c r="D3282" s="54" t="n">
        <v>177.6</v>
      </c>
      <c r="E3282" s="55" t="n">
        <v>96</v>
      </c>
    </row>
    <row r="3283" customFormat="false" ht="15" hidden="false" customHeight="false" outlineLevel="0" collapsed="false">
      <c r="A3283" s="49" t="n">
        <v>117</v>
      </c>
      <c r="B3283" s="49" t="s">
        <v>198</v>
      </c>
      <c r="C3283" s="49" t="n">
        <v>2011</v>
      </c>
      <c r="D3283" s="54" t="n">
        <v>25.2</v>
      </c>
      <c r="E3283" s="55" t="n">
        <v>12</v>
      </c>
    </row>
    <row r="3284" customFormat="false" ht="15" hidden="false" customHeight="false" outlineLevel="0" collapsed="false">
      <c r="A3284" s="49" t="n">
        <v>117</v>
      </c>
      <c r="B3284" s="49" t="s">
        <v>189</v>
      </c>
      <c r="C3284" s="49" t="n">
        <v>2010</v>
      </c>
      <c r="D3284" s="54" t="n">
        <v>15217.62</v>
      </c>
      <c r="E3284" s="55" t="n">
        <v>6737</v>
      </c>
    </row>
    <row r="3285" customFormat="false" ht="15" hidden="false" customHeight="false" outlineLevel="0" collapsed="false">
      <c r="A3285" s="49" t="n">
        <v>117</v>
      </c>
      <c r="B3285" s="49" t="s">
        <v>189</v>
      </c>
      <c r="C3285" s="49" t="n">
        <v>2011</v>
      </c>
      <c r="D3285" s="54" t="n">
        <v>11558.55</v>
      </c>
      <c r="E3285" s="55" t="n">
        <v>5274</v>
      </c>
    </row>
    <row r="3286" customFormat="false" ht="15" hidden="false" customHeight="false" outlineLevel="0" collapsed="false">
      <c r="A3286" s="49" t="n">
        <v>118</v>
      </c>
      <c r="B3286" s="49" t="s">
        <v>203</v>
      </c>
      <c r="C3286" s="49" t="n">
        <v>2010</v>
      </c>
      <c r="D3286" s="54" t="n">
        <v>13.2</v>
      </c>
      <c r="E3286" s="55" t="n">
        <v>24</v>
      </c>
    </row>
    <row r="3287" customFormat="false" ht="15" hidden="false" customHeight="false" outlineLevel="0" collapsed="false">
      <c r="A3287" s="49" t="n">
        <v>118</v>
      </c>
      <c r="B3287" s="49" t="s">
        <v>203</v>
      </c>
      <c r="C3287" s="49" t="n">
        <v>2011</v>
      </c>
      <c r="D3287" s="54" t="n">
        <v>100.8</v>
      </c>
      <c r="E3287" s="55" t="n">
        <v>240</v>
      </c>
    </row>
    <row r="3288" customFormat="false" ht="15" hidden="false" customHeight="false" outlineLevel="0" collapsed="false">
      <c r="A3288" s="49" t="n">
        <v>118</v>
      </c>
      <c r="B3288" s="49" t="s">
        <v>199</v>
      </c>
      <c r="C3288" s="49" t="n">
        <v>2011</v>
      </c>
      <c r="D3288" s="54" t="n">
        <v>26.4</v>
      </c>
      <c r="E3288" s="55" t="n">
        <v>48</v>
      </c>
    </row>
    <row r="3289" customFormat="false" ht="15" hidden="false" customHeight="false" outlineLevel="0" collapsed="false">
      <c r="A3289" s="49" t="n">
        <v>118</v>
      </c>
      <c r="B3289" s="49" t="s">
        <v>201</v>
      </c>
      <c r="C3289" s="49" t="n">
        <v>2010</v>
      </c>
      <c r="D3289" s="54" t="n">
        <v>116.4</v>
      </c>
      <c r="E3289" s="55" t="n">
        <v>240</v>
      </c>
    </row>
    <row r="3290" customFormat="false" ht="15" hidden="false" customHeight="false" outlineLevel="0" collapsed="false">
      <c r="A3290" s="49" t="n">
        <v>118</v>
      </c>
      <c r="B3290" s="49" t="s">
        <v>201</v>
      </c>
      <c r="C3290" s="49" t="n">
        <v>2011</v>
      </c>
      <c r="D3290" s="54" t="n">
        <v>79.2</v>
      </c>
      <c r="E3290" s="55" t="n">
        <v>144</v>
      </c>
    </row>
    <row r="3291" customFormat="false" ht="15" hidden="false" customHeight="false" outlineLevel="0" collapsed="false">
      <c r="A3291" s="49" t="n">
        <v>118</v>
      </c>
      <c r="B3291" s="49" t="s">
        <v>226</v>
      </c>
      <c r="C3291" s="49" t="n">
        <v>2010</v>
      </c>
      <c r="D3291" s="54" t="n">
        <v>13.2</v>
      </c>
      <c r="E3291" s="55" t="n">
        <v>24</v>
      </c>
    </row>
    <row r="3292" customFormat="false" ht="15" hidden="false" customHeight="false" outlineLevel="0" collapsed="false">
      <c r="A3292" s="49" t="n">
        <v>118</v>
      </c>
      <c r="B3292" s="49" t="s">
        <v>223</v>
      </c>
      <c r="C3292" s="49" t="n">
        <v>2010</v>
      </c>
      <c r="D3292" s="54" t="n">
        <v>52.8</v>
      </c>
      <c r="E3292" s="55" t="n">
        <v>96</v>
      </c>
    </row>
    <row r="3293" customFormat="false" ht="15" hidden="false" customHeight="false" outlineLevel="0" collapsed="false">
      <c r="A3293" s="49" t="n">
        <v>118</v>
      </c>
      <c r="B3293" s="49" t="s">
        <v>223</v>
      </c>
      <c r="C3293" s="49" t="n">
        <v>2011</v>
      </c>
      <c r="D3293" s="54" t="n">
        <v>26.4</v>
      </c>
      <c r="E3293" s="55" t="n">
        <v>48</v>
      </c>
    </row>
    <row r="3294" customFormat="false" ht="15" hidden="false" customHeight="false" outlineLevel="0" collapsed="false">
      <c r="A3294" s="49" t="n">
        <v>118</v>
      </c>
      <c r="B3294" s="49" t="s">
        <v>202</v>
      </c>
      <c r="C3294" s="49" t="n">
        <v>2010</v>
      </c>
      <c r="D3294" s="54" t="n">
        <v>39.6</v>
      </c>
      <c r="E3294" s="55" t="n">
        <v>72</v>
      </c>
    </row>
    <row r="3295" customFormat="false" ht="15" hidden="false" customHeight="false" outlineLevel="0" collapsed="false">
      <c r="A3295" s="49" t="n">
        <v>118</v>
      </c>
      <c r="B3295" s="49" t="s">
        <v>222</v>
      </c>
      <c r="C3295" s="49" t="n">
        <v>2009</v>
      </c>
      <c r="D3295" s="54" t="n">
        <v>52.8</v>
      </c>
      <c r="E3295" s="55" t="n">
        <v>96</v>
      </c>
    </row>
    <row r="3296" customFormat="false" ht="15" hidden="false" customHeight="false" outlineLevel="0" collapsed="false">
      <c r="A3296" s="49" t="n">
        <v>118</v>
      </c>
      <c r="B3296" s="49" t="s">
        <v>222</v>
      </c>
      <c r="C3296" s="49" t="n">
        <v>2010</v>
      </c>
      <c r="D3296" s="54" t="n">
        <v>1317</v>
      </c>
      <c r="E3296" s="55" t="n">
        <v>2820</v>
      </c>
    </row>
    <row r="3297" customFormat="false" ht="15" hidden="false" customHeight="false" outlineLevel="0" collapsed="false">
      <c r="A3297" s="49" t="n">
        <v>118</v>
      </c>
      <c r="B3297" s="49" t="s">
        <v>222</v>
      </c>
      <c r="C3297" s="49" t="n">
        <v>2011</v>
      </c>
      <c r="D3297" s="54" t="n">
        <v>590.4</v>
      </c>
      <c r="E3297" s="55" t="n">
        <v>1272</v>
      </c>
    </row>
    <row r="3298" customFormat="false" ht="15" hidden="false" customHeight="false" outlineLevel="0" collapsed="false">
      <c r="A3298" s="49" t="n">
        <v>118</v>
      </c>
      <c r="B3298" s="49" t="s">
        <v>191</v>
      </c>
      <c r="C3298" s="49" t="n">
        <v>2010</v>
      </c>
      <c r="D3298" s="54" t="n">
        <v>103.2</v>
      </c>
      <c r="E3298" s="55" t="n">
        <v>216</v>
      </c>
    </row>
    <row r="3299" customFormat="false" ht="15" hidden="false" customHeight="false" outlineLevel="0" collapsed="false">
      <c r="A3299" s="49" t="n">
        <v>118</v>
      </c>
      <c r="B3299" s="49" t="s">
        <v>191</v>
      </c>
      <c r="C3299" s="49" t="n">
        <v>2011</v>
      </c>
      <c r="D3299" s="54" t="n">
        <v>26.4</v>
      </c>
      <c r="E3299" s="55" t="n">
        <v>48</v>
      </c>
    </row>
    <row r="3300" customFormat="false" ht="15" hidden="false" customHeight="false" outlineLevel="0" collapsed="false">
      <c r="A3300" s="49" t="n">
        <v>118</v>
      </c>
      <c r="B3300" s="49" t="s">
        <v>205</v>
      </c>
      <c r="C3300" s="49" t="n">
        <v>2009</v>
      </c>
      <c r="D3300" s="54" t="n">
        <v>13.2</v>
      </c>
      <c r="E3300" s="55" t="n">
        <v>24</v>
      </c>
    </row>
    <row r="3301" customFormat="false" ht="15" hidden="false" customHeight="false" outlineLevel="0" collapsed="false">
      <c r="A3301" s="49" t="n">
        <v>118</v>
      </c>
      <c r="B3301" s="49" t="s">
        <v>205</v>
      </c>
      <c r="C3301" s="49" t="n">
        <v>2010</v>
      </c>
      <c r="D3301" s="54" t="n">
        <v>218.35</v>
      </c>
      <c r="E3301" s="55" t="n">
        <v>397</v>
      </c>
    </row>
    <row r="3302" customFormat="false" ht="15" hidden="false" customHeight="false" outlineLevel="0" collapsed="false">
      <c r="A3302" s="49" t="n">
        <v>118</v>
      </c>
      <c r="B3302" s="49" t="s">
        <v>205</v>
      </c>
      <c r="C3302" s="49" t="n">
        <v>2011</v>
      </c>
      <c r="D3302" s="54" t="n">
        <v>171.6</v>
      </c>
      <c r="E3302" s="55" t="n">
        <v>312</v>
      </c>
    </row>
    <row r="3303" customFormat="false" ht="15" hidden="false" customHeight="false" outlineLevel="0" collapsed="false">
      <c r="A3303" s="49" t="n">
        <v>118</v>
      </c>
      <c r="B3303" s="49" t="s">
        <v>206</v>
      </c>
      <c r="C3303" s="49" t="n">
        <v>2010</v>
      </c>
      <c r="D3303" s="54" t="n">
        <v>145.2</v>
      </c>
      <c r="E3303" s="55" t="n">
        <v>264</v>
      </c>
    </row>
    <row r="3304" customFormat="false" ht="15" hidden="false" customHeight="false" outlineLevel="0" collapsed="false">
      <c r="A3304" s="49" t="n">
        <v>118</v>
      </c>
      <c r="B3304" s="49" t="s">
        <v>206</v>
      </c>
      <c r="C3304" s="49" t="n">
        <v>2011</v>
      </c>
      <c r="D3304" s="54" t="n">
        <v>138.05</v>
      </c>
      <c r="E3304" s="55" t="n">
        <v>251</v>
      </c>
    </row>
    <row r="3305" customFormat="false" ht="15" hidden="false" customHeight="false" outlineLevel="0" collapsed="false">
      <c r="A3305" s="49" t="n">
        <v>118</v>
      </c>
      <c r="B3305" s="49" t="s">
        <v>234</v>
      </c>
      <c r="C3305" s="49" t="n">
        <v>2011</v>
      </c>
      <c r="D3305" s="54" t="n">
        <v>13.2</v>
      </c>
      <c r="E3305" s="55" t="n">
        <v>24</v>
      </c>
    </row>
    <row r="3306" customFormat="false" ht="15" hidden="false" customHeight="false" outlineLevel="0" collapsed="false">
      <c r="A3306" s="49" t="n">
        <v>118</v>
      </c>
      <c r="B3306" s="49" t="s">
        <v>211</v>
      </c>
      <c r="C3306" s="49" t="n">
        <v>2011</v>
      </c>
      <c r="D3306" s="54" t="n">
        <v>13.2</v>
      </c>
      <c r="E3306" s="55" t="n">
        <v>24</v>
      </c>
    </row>
    <row r="3307" customFormat="false" ht="15" hidden="false" customHeight="false" outlineLevel="0" collapsed="false">
      <c r="A3307" s="49" t="n">
        <v>118</v>
      </c>
      <c r="B3307" s="49" t="s">
        <v>192</v>
      </c>
      <c r="C3307" s="49" t="n">
        <v>2010</v>
      </c>
      <c r="D3307" s="54" t="n">
        <v>26.4</v>
      </c>
      <c r="E3307" s="55" t="n">
        <v>48</v>
      </c>
    </row>
    <row r="3308" customFormat="false" ht="15" hidden="false" customHeight="false" outlineLevel="0" collapsed="false">
      <c r="A3308" s="49" t="n">
        <v>118</v>
      </c>
      <c r="B3308" s="49" t="s">
        <v>218</v>
      </c>
      <c r="C3308" s="49" t="n">
        <v>2010</v>
      </c>
      <c r="D3308" s="54" t="n">
        <v>228</v>
      </c>
      <c r="E3308" s="55" t="n">
        <v>528</v>
      </c>
    </row>
    <row r="3309" customFormat="false" ht="15" hidden="false" customHeight="false" outlineLevel="0" collapsed="false">
      <c r="A3309" s="49" t="n">
        <v>118</v>
      </c>
      <c r="B3309" s="49" t="s">
        <v>218</v>
      </c>
      <c r="C3309" s="49" t="n">
        <v>2011</v>
      </c>
      <c r="D3309" s="54" t="n">
        <v>127.2</v>
      </c>
      <c r="E3309" s="55" t="n">
        <v>288</v>
      </c>
    </row>
    <row r="3310" customFormat="false" ht="15" hidden="false" customHeight="false" outlineLevel="0" collapsed="false">
      <c r="A3310" s="49" t="n">
        <v>118</v>
      </c>
      <c r="B3310" s="49" t="s">
        <v>193</v>
      </c>
      <c r="C3310" s="49" t="n">
        <v>2010</v>
      </c>
      <c r="D3310" s="54" t="n">
        <v>66</v>
      </c>
      <c r="E3310" s="55" t="n">
        <v>120</v>
      </c>
    </row>
    <row r="3311" customFormat="false" ht="15" hidden="false" customHeight="false" outlineLevel="0" collapsed="false">
      <c r="A3311" s="49" t="n">
        <v>118</v>
      </c>
      <c r="B3311" s="49" t="s">
        <v>193</v>
      </c>
      <c r="C3311" s="49" t="n">
        <v>2011</v>
      </c>
      <c r="D3311" s="54" t="n">
        <v>63.6</v>
      </c>
      <c r="E3311" s="55" t="n">
        <v>144</v>
      </c>
    </row>
    <row r="3312" customFormat="false" ht="15" hidden="false" customHeight="false" outlineLevel="0" collapsed="false">
      <c r="A3312" s="49" t="n">
        <v>118</v>
      </c>
      <c r="B3312" s="49" t="s">
        <v>197</v>
      </c>
      <c r="C3312" s="49" t="n">
        <v>2011</v>
      </c>
      <c r="D3312" s="54" t="n">
        <v>29.15</v>
      </c>
      <c r="E3312" s="55" t="n">
        <v>53</v>
      </c>
    </row>
    <row r="3313" customFormat="false" ht="15" hidden="false" customHeight="false" outlineLevel="0" collapsed="false">
      <c r="A3313" s="49" t="n">
        <v>118</v>
      </c>
      <c r="B3313" s="49" t="s">
        <v>204</v>
      </c>
      <c r="C3313" s="49" t="n">
        <v>2010</v>
      </c>
      <c r="D3313" s="54" t="n">
        <v>0.55</v>
      </c>
      <c r="E3313" s="55" t="n">
        <v>1</v>
      </c>
    </row>
    <row r="3314" customFormat="false" ht="15" hidden="false" customHeight="false" outlineLevel="0" collapsed="false">
      <c r="A3314" s="49" t="n">
        <v>118</v>
      </c>
      <c r="B3314" s="49" t="s">
        <v>215</v>
      </c>
      <c r="C3314" s="49" t="n">
        <v>2011</v>
      </c>
      <c r="D3314" s="54" t="n">
        <v>13.2</v>
      </c>
      <c r="E3314" s="55" t="n">
        <v>24</v>
      </c>
    </row>
    <row r="3315" customFormat="false" ht="15" hidden="false" customHeight="false" outlineLevel="0" collapsed="false">
      <c r="A3315" s="49" t="n">
        <v>118</v>
      </c>
      <c r="B3315" s="49" t="s">
        <v>196</v>
      </c>
      <c r="C3315" s="49" t="n">
        <v>2010</v>
      </c>
      <c r="D3315" s="54" t="n">
        <v>39.6</v>
      </c>
      <c r="E3315" s="55" t="n">
        <v>72</v>
      </c>
    </row>
    <row r="3316" customFormat="false" ht="15" hidden="false" customHeight="false" outlineLevel="0" collapsed="false">
      <c r="A3316" s="49" t="n">
        <v>118</v>
      </c>
      <c r="B3316" s="49" t="s">
        <v>196</v>
      </c>
      <c r="C3316" s="49" t="n">
        <v>2011</v>
      </c>
      <c r="D3316" s="54" t="n">
        <v>83.05</v>
      </c>
      <c r="E3316" s="55" t="n">
        <v>151</v>
      </c>
    </row>
    <row r="3317" customFormat="false" ht="15" hidden="false" customHeight="false" outlineLevel="0" collapsed="false">
      <c r="A3317" s="49" t="n">
        <v>118</v>
      </c>
      <c r="B3317" s="49" t="s">
        <v>210</v>
      </c>
      <c r="C3317" s="49" t="n">
        <v>2010</v>
      </c>
      <c r="D3317" s="54" t="n">
        <v>567.6</v>
      </c>
      <c r="E3317" s="55" t="n">
        <v>1032</v>
      </c>
    </row>
    <row r="3318" customFormat="false" ht="15" hidden="false" customHeight="false" outlineLevel="0" collapsed="false">
      <c r="A3318" s="49" t="n">
        <v>118</v>
      </c>
      <c r="B3318" s="49" t="s">
        <v>210</v>
      </c>
      <c r="C3318" s="49" t="n">
        <v>2011</v>
      </c>
      <c r="D3318" s="54" t="n">
        <v>409.2</v>
      </c>
      <c r="E3318" s="55" t="n">
        <v>744</v>
      </c>
    </row>
    <row r="3319" customFormat="false" ht="15" hidden="false" customHeight="false" outlineLevel="0" collapsed="false">
      <c r="A3319" s="49" t="n">
        <v>118</v>
      </c>
      <c r="B3319" s="49" t="s">
        <v>207</v>
      </c>
      <c r="C3319" s="49" t="n">
        <v>2010</v>
      </c>
      <c r="D3319" s="54" t="n">
        <v>39.6</v>
      </c>
      <c r="E3319" s="55" t="n">
        <v>72</v>
      </c>
    </row>
    <row r="3320" customFormat="false" ht="15" hidden="false" customHeight="false" outlineLevel="0" collapsed="false">
      <c r="A3320" s="49" t="n">
        <v>118</v>
      </c>
      <c r="B3320" s="49" t="s">
        <v>214</v>
      </c>
      <c r="C3320" s="49" t="n">
        <v>2010</v>
      </c>
      <c r="D3320" s="54" t="n">
        <v>13.2</v>
      </c>
      <c r="E3320" s="55" t="n">
        <v>24</v>
      </c>
    </row>
    <row r="3321" customFormat="false" ht="15" hidden="false" customHeight="false" outlineLevel="0" collapsed="false">
      <c r="A3321" s="49" t="n">
        <v>118</v>
      </c>
      <c r="B3321" s="49" t="s">
        <v>189</v>
      </c>
      <c r="C3321" s="49" t="n">
        <v>2009</v>
      </c>
      <c r="D3321" s="54" t="n">
        <v>595.5</v>
      </c>
      <c r="E3321" s="55" t="n">
        <v>1074</v>
      </c>
    </row>
    <row r="3322" customFormat="false" ht="15" hidden="false" customHeight="false" outlineLevel="0" collapsed="false">
      <c r="A3322" s="49" t="n">
        <v>118</v>
      </c>
      <c r="B3322" s="49" t="s">
        <v>189</v>
      </c>
      <c r="C3322" s="49" t="n">
        <v>2010</v>
      </c>
      <c r="D3322" s="54" t="n">
        <v>12997.65</v>
      </c>
      <c r="E3322" s="55" t="n">
        <v>25555</v>
      </c>
    </row>
    <row r="3323" customFormat="false" ht="15" hidden="false" customHeight="false" outlineLevel="0" collapsed="false">
      <c r="A3323" s="49" t="n">
        <v>118</v>
      </c>
      <c r="B3323" s="49" t="s">
        <v>189</v>
      </c>
      <c r="C3323" s="49" t="n">
        <v>2011</v>
      </c>
      <c r="D3323" s="54" t="n">
        <v>9353.63</v>
      </c>
      <c r="E3323" s="55" t="n">
        <v>19154</v>
      </c>
    </row>
    <row r="3324" customFormat="false" ht="15" hidden="false" customHeight="false" outlineLevel="0" collapsed="false">
      <c r="A3324" s="49" t="n">
        <v>118</v>
      </c>
      <c r="B3324" s="49" t="s">
        <v>194</v>
      </c>
      <c r="C3324" s="49" t="n">
        <v>2010</v>
      </c>
      <c r="D3324" s="54" t="n">
        <v>26.4</v>
      </c>
      <c r="E3324" s="55" t="n">
        <v>48</v>
      </c>
    </row>
    <row r="3325" customFormat="false" ht="15" hidden="false" customHeight="false" outlineLevel="0" collapsed="false">
      <c r="A3325" s="49" t="n">
        <v>118</v>
      </c>
      <c r="B3325" s="49" t="s">
        <v>194</v>
      </c>
      <c r="C3325" s="49" t="n">
        <v>2011</v>
      </c>
      <c r="D3325" s="54" t="n">
        <v>14.3</v>
      </c>
      <c r="E3325" s="55" t="n">
        <v>26</v>
      </c>
    </row>
    <row r="3326" customFormat="false" ht="15" hidden="false" customHeight="false" outlineLevel="0" collapsed="false">
      <c r="A3326" s="49" t="n">
        <v>119</v>
      </c>
      <c r="B3326" s="49" t="s">
        <v>222</v>
      </c>
      <c r="C3326" s="49" t="n">
        <v>2009</v>
      </c>
      <c r="D3326" s="54" t="n">
        <v>12.6</v>
      </c>
      <c r="E3326" s="55" t="n">
        <v>6</v>
      </c>
    </row>
    <row r="3327" customFormat="false" ht="15" hidden="false" customHeight="false" outlineLevel="0" collapsed="false">
      <c r="A3327" s="49" t="n">
        <v>119</v>
      </c>
      <c r="B3327" s="49" t="s">
        <v>222</v>
      </c>
      <c r="C3327" s="49" t="n">
        <v>2010</v>
      </c>
      <c r="D3327" s="54" t="n">
        <v>876.96</v>
      </c>
      <c r="E3327" s="55" t="n">
        <v>516</v>
      </c>
    </row>
    <row r="3328" customFormat="false" ht="15" hidden="false" customHeight="false" outlineLevel="0" collapsed="false">
      <c r="A3328" s="49" t="n">
        <v>119</v>
      </c>
      <c r="B3328" s="49" t="s">
        <v>222</v>
      </c>
      <c r="C3328" s="49" t="n">
        <v>2011</v>
      </c>
      <c r="D3328" s="54" t="n">
        <v>716.4</v>
      </c>
      <c r="E3328" s="55" t="n">
        <v>384</v>
      </c>
    </row>
    <row r="3329" customFormat="false" ht="15" hidden="false" customHeight="false" outlineLevel="0" collapsed="false">
      <c r="A3329" s="49" t="n">
        <v>119</v>
      </c>
      <c r="B3329" s="49" t="s">
        <v>205</v>
      </c>
      <c r="C3329" s="49" t="n">
        <v>2011</v>
      </c>
      <c r="D3329" s="54" t="n">
        <v>16.8</v>
      </c>
      <c r="E3329" s="55" t="n">
        <v>8</v>
      </c>
    </row>
    <row r="3330" customFormat="false" ht="15" hidden="false" customHeight="false" outlineLevel="0" collapsed="false">
      <c r="A3330" s="49" t="n">
        <v>119</v>
      </c>
      <c r="B3330" s="49" t="s">
        <v>193</v>
      </c>
      <c r="C3330" s="49" t="n">
        <v>2010</v>
      </c>
      <c r="D3330" s="54" t="n">
        <v>25.2</v>
      </c>
      <c r="E3330" s="55" t="n">
        <v>12</v>
      </c>
    </row>
    <row r="3331" customFormat="false" ht="15" hidden="false" customHeight="false" outlineLevel="0" collapsed="false">
      <c r="A3331" s="49" t="n">
        <v>119</v>
      </c>
      <c r="B3331" s="49" t="s">
        <v>213</v>
      </c>
      <c r="C3331" s="49" t="n">
        <v>2011</v>
      </c>
      <c r="D3331" s="54" t="n">
        <v>50.4</v>
      </c>
      <c r="E3331" s="55" t="n">
        <v>24</v>
      </c>
    </row>
    <row r="3332" customFormat="false" ht="15" hidden="false" customHeight="false" outlineLevel="0" collapsed="false">
      <c r="A3332" s="49" t="n">
        <v>119</v>
      </c>
      <c r="B3332" s="49" t="s">
        <v>197</v>
      </c>
      <c r="C3332" s="49" t="n">
        <v>2010</v>
      </c>
      <c r="D3332" s="54" t="n">
        <v>25.2</v>
      </c>
      <c r="E3332" s="55" t="n">
        <v>12</v>
      </c>
    </row>
    <row r="3333" customFormat="false" ht="15" hidden="false" customHeight="false" outlineLevel="0" collapsed="false">
      <c r="A3333" s="49" t="n">
        <v>119</v>
      </c>
      <c r="B3333" s="49" t="s">
        <v>197</v>
      </c>
      <c r="C3333" s="49" t="n">
        <v>2011</v>
      </c>
      <c r="D3333" s="54" t="n">
        <v>25.2</v>
      </c>
      <c r="E3333" s="55" t="n">
        <v>12</v>
      </c>
    </row>
    <row r="3334" customFormat="false" ht="15" hidden="false" customHeight="false" outlineLevel="0" collapsed="false">
      <c r="A3334" s="49" t="n">
        <v>119</v>
      </c>
      <c r="B3334" s="49" t="s">
        <v>196</v>
      </c>
      <c r="C3334" s="49" t="n">
        <v>2009</v>
      </c>
      <c r="D3334" s="54" t="n">
        <v>25.2</v>
      </c>
      <c r="E3334" s="55" t="n">
        <v>12</v>
      </c>
    </row>
    <row r="3335" customFormat="false" ht="15" hidden="false" customHeight="false" outlineLevel="0" collapsed="false">
      <c r="A3335" s="49" t="n">
        <v>119</v>
      </c>
      <c r="B3335" s="49" t="s">
        <v>214</v>
      </c>
      <c r="C3335" s="49" t="n">
        <v>2010</v>
      </c>
      <c r="D3335" s="54" t="n">
        <v>25.2</v>
      </c>
      <c r="E3335" s="55" t="n">
        <v>12</v>
      </c>
    </row>
    <row r="3336" customFormat="false" ht="15" hidden="false" customHeight="false" outlineLevel="0" collapsed="false">
      <c r="A3336" s="49" t="n">
        <v>119</v>
      </c>
      <c r="B3336" s="49" t="s">
        <v>214</v>
      </c>
      <c r="C3336" s="49" t="n">
        <v>2011</v>
      </c>
      <c r="D3336" s="54" t="n">
        <v>25.2</v>
      </c>
      <c r="E3336" s="55" t="n">
        <v>12</v>
      </c>
    </row>
    <row r="3337" customFormat="false" ht="15" hidden="false" customHeight="false" outlineLevel="0" collapsed="false">
      <c r="A3337" s="49" t="n">
        <v>119</v>
      </c>
      <c r="B3337" s="49" t="s">
        <v>189</v>
      </c>
      <c r="C3337" s="49" t="n">
        <v>2009</v>
      </c>
      <c r="D3337" s="54" t="n">
        <v>771.86</v>
      </c>
      <c r="E3337" s="55" t="n">
        <v>381</v>
      </c>
    </row>
    <row r="3338" customFormat="false" ht="15" hidden="false" customHeight="false" outlineLevel="0" collapsed="false">
      <c r="A3338" s="49" t="n">
        <v>119</v>
      </c>
      <c r="B3338" s="49" t="s">
        <v>189</v>
      </c>
      <c r="C3338" s="49" t="n">
        <v>2010</v>
      </c>
      <c r="D3338" s="54" t="n">
        <v>10132.47</v>
      </c>
      <c r="E3338" s="55" t="n">
        <v>5065</v>
      </c>
    </row>
    <row r="3339" customFormat="false" ht="15" hidden="false" customHeight="false" outlineLevel="0" collapsed="false">
      <c r="A3339" s="49" t="n">
        <v>119</v>
      </c>
      <c r="B3339" s="49" t="s">
        <v>189</v>
      </c>
      <c r="C3339" s="49" t="n">
        <v>2011</v>
      </c>
      <c r="D3339" s="54" t="n">
        <v>15049.21</v>
      </c>
      <c r="E3339" s="55" t="n">
        <v>6314</v>
      </c>
    </row>
    <row r="3340" customFormat="false" ht="15" hidden="false" customHeight="false" outlineLevel="0" collapsed="false">
      <c r="A3340" s="49" t="n">
        <v>120</v>
      </c>
      <c r="B3340" s="49" t="s">
        <v>203</v>
      </c>
      <c r="C3340" s="49" t="n">
        <v>2010</v>
      </c>
      <c r="D3340" s="54" t="n">
        <v>70.2</v>
      </c>
      <c r="E3340" s="55" t="n">
        <v>108</v>
      </c>
    </row>
    <row r="3341" customFormat="false" ht="15" hidden="false" customHeight="false" outlineLevel="0" collapsed="false">
      <c r="A3341" s="49" t="n">
        <v>120</v>
      </c>
      <c r="B3341" s="49" t="s">
        <v>203</v>
      </c>
      <c r="C3341" s="49" t="n">
        <v>2011</v>
      </c>
      <c r="D3341" s="54" t="n">
        <v>1607.4</v>
      </c>
      <c r="E3341" s="55" t="n">
        <v>2916</v>
      </c>
    </row>
    <row r="3342" customFormat="false" ht="15" hidden="false" customHeight="false" outlineLevel="0" collapsed="false">
      <c r="A3342" s="49" t="n">
        <v>120</v>
      </c>
      <c r="B3342" s="49" t="s">
        <v>199</v>
      </c>
      <c r="C3342" s="49" t="n">
        <v>2010</v>
      </c>
      <c r="D3342" s="54" t="n">
        <v>23.4</v>
      </c>
      <c r="E3342" s="55" t="n">
        <v>36</v>
      </c>
    </row>
    <row r="3343" customFormat="false" ht="15" hidden="false" customHeight="false" outlineLevel="0" collapsed="false">
      <c r="A3343" s="49" t="n">
        <v>120</v>
      </c>
      <c r="B3343" s="49" t="s">
        <v>199</v>
      </c>
      <c r="C3343" s="49" t="n">
        <v>2011</v>
      </c>
      <c r="D3343" s="54" t="n">
        <v>23.4</v>
      </c>
      <c r="E3343" s="55" t="n">
        <v>36</v>
      </c>
    </row>
    <row r="3344" customFormat="false" ht="15" hidden="false" customHeight="false" outlineLevel="0" collapsed="false">
      <c r="A3344" s="49" t="n">
        <v>120</v>
      </c>
      <c r="B3344" s="49" t="s">
        <v>201</v>
      </c>
      <c r="C3344" s="49" t="n">
        <v>2010</v>
      </c>
      <c r="D3344" s="54" t="n">
        <v>187.2</v>
      </c>
      <c r="E3344" s="55" t="n">
        <v>288</v>
      </c>
    </row>
    <row r="3345" customFormat="false" ht="15" hidden="false" customHeight="false" outlineLevel="0" collapsed="false">
      <c r="A3345" s="49" t="n">
        <v>120</v>
      </c>
      <c r="B3345" s="49" t="s">
        <v>201</v>
      </c>
      <c r="C3345" s="49" t="n">
        <v>2011</v>
      </c>
      <c r="D3345" s="54" t="n">
        <v>163.8</v>
      </c>
      <c r="E3345" s="55" t="n">
        <v>252</v>
      </c>
    </row>
    <row r="3346" customFormat="false" ht="15" hidden="false" customHeight="false" outlineLevel="0" collapsed="false">
      <c r="A3346" s="49" t="n">
        <v>120</v>
      </c>
      <c r="B3346" s="49" t="s">
        <v>223</v>
      </c>
      <c r="C3346" s="49" t="n">
        <v>2010</v>
      </c>
      <c r="D3346" s="54" t="n">
        <v>23.4</v>
      </c>
      <c r="E3346" s="55" t="n">
        <v>36</v>
      </c>
    </row>
    <row r="3347" customFormat="false" ht="15" hidden="false" customHeight="false" outlineLevel="0" collapsed="false">
      <c r="A3347" s="49" t="n">
        <v>120</v>
      </c>
      <c r="B3347" s="49" t="s">
        <v>223</v>
      </c>
      <c r="C3347" s="49" t="n">
        <v>2011</v>
      </c>
      <c r="D3347" s="54" t="n">
        <v>23.4</v>
      </c>
      <c r="E3347" s="55" t="n">
        <v>36</v>
      </c>
    </row>
    <row r="3348" customFormat="false" ht="15" hidden="false" customHeight="false" outlineLevel="0" collapsed="false">
      <c r="A3348" s="49" t="n">
        <v>120</v>
      </c>
      <c r="B3348" s="49" t="s">
        <v>202</v>
      </c>
      <c r="C3348" s="49" t="n">
        <v>2011</v>
      </c>
      <c r="D3348" s="54" t="n">
        <v>23.4</v>
      </c>
      <c r="E3348" s="55" t="n">
        <v>36</v>
      </c>
    </row>
    <row r="3349" customFormat="false" ht="15" hidden="false" customHeight="false" outlineLevel="0" collapsed="false">
      <c r="A3349" s="49" t="n">
        <v>120</v>
      </c>
      <c r="B3349" s="49" t="s">
        <v>222</v>
      </c>
      <c r="C3349" s="49" t="n">
        <v>2010</v>
      </c>
      <c r="D3349" s="54" t="n">
        <v>725.4</v>
      </c>
      <c r="E3349" s="55" t="n">
        <v>1116</v>
      </c>
    </row>
    <row r="3350" customFormat="false" ht="15" hidden="false" customHeight="false" outlineLevel="0" collapsed="false">
      <c r="A3350" s="49" t="n">
        <v>120</v>
      </c>
      <c r="B3350" s="49" t="s">
        <v>222</v>
      </c>
      <c r="C3350" s="49" t="n">
        <v>2011</v>
      </c>
      <c r="D3350" s="54" t="n">
        <v>468</v>
      </c>
      <c r="E3350" s="55" t="n">
        <v>720</v>
      </c>
    </row>
    <row r="3351" customFormat="false" ht="15" hidden="false" customHeight="false" outlineLevel="0" collapsed="false">
      <c r="A3351" s="49" t="n">
        <v>120</v>
      </c>
      <c r="B3351" s="49" t="s">
        <v>205</v>
      </c>
      <c r="C3351" s="49" t="n">
        <v>2010</v>
      </c>
      <c r="D3351" s="54" t="n">
        <v>702</v>
      </c>
      <c r="E3351" s="55" t="n">
        <v>1080</v>
      </c>
    </row>
    <row r="3352" customFormat="false" ht="15" hidden="false" customHeight="false" outlineLevel="0" collapsed="false">
      <c r="A3352" s="49" t="n">
        <v>120</v>
      </c>
      <c r="B3352" s="49" t="s">
        <v>205</v>
      </c>
      <c r="C3352" s="49" t="n">
        <v>2011</v>
      </c>
      <c r="D3352" s="54" t="n">
        <v>1357.2</v>
      </c>
      <c r="E3352" s="55" t="n">
        <v>2088</v>
      </c>
    </row>
    <row r="3353" customFormat="false" ht="15" hidden="false" customHeight="false" outlineLevel="0" collapsed="false">
      <c r="A3353" s="49" t="n">
        <v>120</v>
      </c>
      <c r="B3353" s="49" t="s">
        <v>206</v>
      </c>
      <c r="C3353" s="49" t="n">
        <v>2010</v>
      </c>
      <c r="D3353" s="54" t="n">
        <v>304.2</v>
      </c>
      <c r="E3353" s="55" t="n">
        <v>468</v>
      </c>
    </row>
    <row r="3354" customFormat="false" ht="15" hidden="false" customHeight="false" outlineLevel="0" collapsed="false">
      <c r="A3354" s="49" t="n">
        <v>120</v>
      </c>
      <c r="B3354" s="49" t="s">
        <v>206</v>
      </c>
      <c r="C3354" s="49" t="n">
        <v>2011</v>
      </c>
      <c r="D3354" s="54" t="n">
        <v>319.8</v>
      </c>
      <c r="E3354" s="55" t="n">
        <v>492</v>
      </c>
    </row>
    <row r="3355" customFormat="false" ht="15" hidden="false" customHeight="false" outlineLevel="0" collapsed="false">
      <c r="A3355" s="49" t="n">
        <v>120</v>
      </c>
      <c r="B3355" s="49" t="s">
        <v>234</v>
      </c>
      <c r="C3355" s="49" t="n">
        <v>2011</v>
      </c>
      <c r="D3355" s="54" t="n">
        <v>23.4</v>
      </c>
      <c r="E3355" s="55" t="n">
        <v>36</v>
      </c>
    </row>
    <row r="3356" customFormat="false" ht="15" hidden="false" customHeight="false" outlineLevel="0" collapsed="false">
      <c r="A3356" s="49" t="n">
        <v>120</v>
      </c>
      <c r="B3356" s="49" t="s">
        <v>190</v>
      </c>
      <c r="C3356" s="49" t="n">
        <v>2010</v>
      </c>
      <c r="D3356" s="54" t="n">
        <v>23.4</v>
      </c>
      <c r="E3356" s="55" t="n">
        <v>36</v>
      </c>
    </row>
    <row r="3357" customFormat="false" ht="15" hidden="false" customHeight="false" outlineLevel="0" collapsed="false">
      <c r="A3357" s="49" t="n">
        <v>120</v>
      </c>
      <c r="B3357" s="49" t="s">
        <v>190</v>
      </c>
      <c r="C3357" s="49" t="n">
        <v>2011</v>
      </c>
      <c r="D3357" s="54" t="n">
        <v>46.8</v>
      </c>
      <c r="E3357" s="55" t="n">
        <v>72</v>
      </c>
    </row>
    <row r="3358" customFormat="false" ht="15" hidden="false" customHeight="false" outlineLevel="0" collapsed="false">
      <c r="A3358" s="49" t="n">
        <v>120</v>
      </c>
      <c r="B3358" s="49" t="s">
        <v>192</v>
      </c>
      <c r="C3358" s="49" t="n">
        <v>2010</v>
      </c>
      <c r="D3358" s="54" t="n">
        <v>23.4</v>
      </c>
      <c r="E3358" s="55" t="n">
        <v>36</v>
      </c>
    </row>
    <row r="3359" customFormat="false" ht="15" hidden="false" customHeight="false" outlineLevel="0" collapsed="false">
      <c r="A3359" s="49" t="n">
        <v>120</v>
      </c>
      <c r="B3359" s="49" t="s">
        <v>192</v>
      </c>
      <c r="C3359" s="49" t="n">
        <v>2011</v>
      </c>
      <c r="D3359" s="54" t="n">
        <v>23.4</v>
      </c>
      <c r="E3359" s="55" t="n">
        <v>36</v>
      </c>
    </row>
    <row r="3360" customFormat="false" ht="15" hidden="false" customHeight="false" outlineLevel="0" collapsed="false">
      <c r="A3360" s="49" t="n">
        <v>120</v>
      </c>
      <c r="B3360" s="49" t="s">
        <v>217</v>
      </c>
      <c r="C3360" s="49" t="n">
        <v>2011</v>
      </c>
      <c r="D3360" s="54" t="n">
        <v>317.45</v>
      </c>
      <c r="E3360" s="55" t="n">
        <v>577</v>
      </c>
    </row>
    <row r="3361" customFormat="false" ht="15" hidden="false" customHeight="false" outlineLevel="0" collapsed="false">
      <c r="A3361" s="49" t="n">
        <v>120</v>
      </c>
      <c r="B3361" s="49" t="s">
        <v>220</v>
      </c>
      <c r="C3361" s="49" t="n">
        <v>2010</v>
      </c>
      <c r="D3361" s="54" t="n">
        <v>23.4</v>
      </c>
      <c r="E3361" s="55" t="n">
        <v>36</v>
      </c>
    </row>
    <row r="3362" customFormat="false" ht="15" hidden="false" customHeight="false" outlineLevel="0" collapsed="false">
      <c r="A3362" s="49" t="n">
        <v>120</v>
      </c>
      <c r="B3362" s="49" t="s">
        <v>218</v>
      </c>
      <c r="C3362" s="49" t="n">
        <v>2010</v>
      </c>
      <c r="D3362" s="54" t="n">
        <v>703.8</v>
      </c>
      <c r="E3362" s="55" t="n">
        <v>1260</v>
      </c>
    </row>
    <row r="3363" customFormat="false" ht="15" hidden="false" customHeight="false" outlineLevel="0" collapsed="false">
      <c r="A3363" s="49" t="n">
        <v>120</v>
      </c>
      <c r="B3363" s="49" t="s">
        <v>218</v>
      </c>
      <c r="C3363" s="49" t="n">
        <v>2011</v>
      </c>
      <c r="D3363" s="54" t="n">
        <v>973.8</v>
      </c>
      <c r="E3363" s="55" t="n">
        <v>1764</v>
      </c>
    </row>
    <row r="3364" customFormat="false" ht="15" hidden="false" customHeight="false" outlineLevel="0" collapsed="false">
      <c r="A3364" s="49" t="n">
        <v>120</v>
      </c>
      <c r="B3364" s="49" t="s">
        <v>193</v>
      </c>
      <c r="C3364" s="49" t="n">
        <v>2011</v>
      </c>
      <c r="D3364" s="54" t="n">
        <v>23.4</v>
      </c>
      <c r="E3364" s="55" t="n">
        <v>36</v>
      </c>
    </row>
    <row r="3365" customFormat="false" ht="15" hidden="false" customHeight="false" outlineLevel="0" collapsed="false">
      <c r="A3365" s="49" t="n">
        <v>120</v>
      </c>
      <c r="B3365" s="49" t="s">
        <v>197</v>
      </c>
      <c r="C3365" s="49" t="n">
        <v>2010</v>
      </c>
      <c r="D3365" s="54" t="n">
        <v>23.4</v>
      </c>
      <c r="E3365" s="55" t="n">
        <v>36</v>
      </c>
    </row>
    <row r="3366" customFormat="false" ht="15" hidden="false" customHeight="false" outlineLevel="0" collapsed="false">
      <c r="A3366" s="49" t="n">
        <v>120</v>
      </c>
      <c r="B3366" s="49" t="s">
        <v>197</v>
      </c>
      <c r="C3366" s="49" t="n">
        <v>2011</v>
      </c>
      <c r="D3366" s="54" t="n">
        <v>70.2</v>
      </c>
      <c r="E3366" s="55" t="n">
        <v>108</v>
      </c>
    </row>
    <row r="3367" customFormat="false" ht="15" hidden="false" customHeight="false" outlineLevel="0" collapsed="false">
      <c r="A3367" s="49" t="n">
        <v>120</v>
      </c>
      <c r="B3367" s="49" t="s">
        <v>204</v>
      </c>
      <c r="C3367" s="49" t="n">
        <v>2010</v>
      </c>
      <c r="D3367" s="54" t="n">
        <v>0.65</v>
      </c>
      <c r="E3367" s="55" t="n">
        <v>1</v>
      </c>
    </row>
    <row r="3368" customFormat="false" ht="15" hidden="false" customHeight="false" outlineLevel="0" collapsed="false">
      <c r="A3368" s="49" t="n">
        <v>120</v>
      </c>
      <c r="B3368" s="49" t="s">
        <v>196</v>
      </c>
      <c r="C3368" s="49" t="n">
        <v>2011</v>
      </c>
      <c r="D3368" s="54" t="n">
        <v>23.4</v>
      </c>
      <c r="E3368" s="55" t="n">
        <v>36</v>
      </c>
    </row>
    <row r="3369" customFormat="false" ht="15" hidden="false" customHeight="false" outlineLevel="0" collapsed="false">
      <c r="A3369" s="49" t="n">
        <v>120</v>
      </c>
      <c r="B3369" s="49" t="s">
        <v>210</v>
      </c>
      <c r="C3369" s="49" t="n">
        <v>2010</v>
      </c>
      <c r="D3369" s="54" t="n">
        <v>865.8</v>
      </c>
      <c r="E3369" s="55" t="n">
        <v>1332</v>
      </c>
    </row>
    <row r="3370" customFormat="false" ht="15" hidden="false" customHeight="false" outlineLevel="0" collapsed="false">
      <c r="A3370" s="49" t="n">
        <v>120</v>
      </c>
      <c r="B3370" s="49" t="s">
        <v>210</v>
      </c>
      <c r="C3370" s="49" t="n">
        <v>2011</v>
      </c>
      <c r="D3370" s="54" t="n">
        <v>1895.4</v>
      </c>
      <c r="E3370" s="55" t="n">
        <v>2916</v>
      </c>
    </row>
    <row r="3371" customFormat="false" ht="15" hidden="false" customHeight="false" outlineLevel="0" collapsed="false">
      <c r="A3371" s="49" t="n">
        <v>120</v>
      </c>
      <c r="B3371" s="49" t="s">
        <v>198</v>
      </c>
      <c r="C3371" s="49" t="n">
        <v>2010</v>
      </c>
      <c r="D3371" s="54" t="n">
        <v>93.6</v>
      </c>
      <c r="E3371" s="55" t="n">
        <v>144</v>
      </c>
    </row>
    <row r="3372" customFormat="false" ht="15" hidden="false" customHeight="false" outlineLevel="0" collapsed="false">
      <c r="A3372" s="49" t="n">
        <v>120</v>
      </c>
      <c r="B3372" s="49" t="s">
        <v>198</v>
      </c>
      <c r="C3372" s="49" t="n">
        <v>2011</v>
      </c>
      <c r="D3372" s="54" t="n">
        <v>70.2</v>
      </c>
      <c r="E3372" s="55" t="n">
        <v>108</v>
      </c>
    </row>
    <row r="3373" customFormat="false" ht="15" hidden="false" customHeight="false" outlineLevel="0" collapsed="false">
      <c r="A3373" s="49" t="n">
        <v>120</v>
      </c>
      <c r="B3373" s="49" t="s">
        <v>207</v>
      </c>
      <c r="C3373" s="49" t="n">
        <v>2010</v>
      </c>
      <c r="D3373" s="54" t="n">
        <v>23.4</v>
      </c>
      <c r="E3373" s="55" t="n">
        <v>36</v>
      </c>
    </row>
    <row r="3374" customFormat="false" ht="15" hidden="false" customHeight="false" outlineLevel="0" collapsed="false">
      <c r="A3374" s="49" t="n">
        <v>120</v>
      </c>
      <c r="B3374" s="49" t="s">
        <v>207</v>
      </c>
      <c r="C3374" s="49" t="n">
        <v>2011</v>
      </c>
      <c r="D3374" s="54" t="n">
        <v>0</v>
      </c>
      <c r="E3374" s="55" t="n">
        <v>0</v>
      </c>
    </row>
    <row r="3375" customFormat="false" ht="15" hidden="false" customHeight="false" outlineLevel="0" collapsed="false">
      <c r="A3375" s="49" t="n">
        <v>120</v>
      </c>
      <c r="B3375" s="49" t="s">
        <v>214</v>
      </c>
      <c r="C3375" s="49" t="n">
        <v>2011</v>
      </c>
      <c r="D3375" s="54" t="n">
        <v>23.4</v>
      </c>
      <c r="E3375" s="55" t="n">
        <v>36</v>
      </c>
    </row>
    <row r="3376" customFormat="false" ht="15" hidden="false" customHeight="false" outlineLevel="0" collapsed="false">
      <c r="A3376" s="49" t="n">
        <v>120</v>
      </c>
      <c r="B3376" s="49" t="s">
        <v>189</v>
      </c>
      <c r="C3376" s="49" t="n">
        <v>2010</v>
      </c>
      <c r="D3376" s="54" t="n">
        <v>8624.67</v>
      </c>
      <c r="E3376" s="55" t="n">
        <v>13489</v>
      </c>
    </row>
    <row r="3377" customFormat="false" ht="15" hidden="false" customHeight="false" outlineLevel="0" collapsed="false">
      <c r="A3377" s="49" t="n">
        <v>120</v>
      </c>
      <c r="B3377" s="49" t="s">
        <v>189</v>
      </c>
      <c r="C3377" s="49" t="n">
        <v>2011</v>
      </c>
      <c r="D3377" s="54" t="n">
        <v>7716.37</v>
      </c>
      <c r="E3377" s="55" t="n">
        <v>11426</v>
      </c>
    </row>
    <row r="3378" customFormat="false" ht="15" hidden="false" customHeight="false" outlineLevel="0" collapsed="false">
      <c r="A3378" s="49" t="n">
        <v>121</v>
      </c>
      <c r="B3378" s="49" t="s">
        <v>203</v>
      </c>
      <c r="C3378" s="49" t="n">
        <v>2010</v>
      </c>
      <c r="D3378" s="54" t="n">
        <v>80.5</v>
      </c>
      <c r="E3378" s="55" t="n">
        <v>110</v>
      </c>
    </row>
    <row r="3379" customFormat="false" ht="15" hidden="false" customHeight="false" outlineLevel="0" collapsed="false">
      <c r="A3379" s="49" t="n">
        <v>121</v>
      </c>
      <c r="B3379" s="49" t="s">
        <v>199</v>
      </c>
      <c r="C3379" s="49" t="n">
        <v>2010</v>
      </c>
      <c r="D3379" s="54" t="n">
        <v>17</v>
      </c>
      <c r="E3379" s="55" t="n">
        <v>20</v>
      </c>
    </row>
    <row r="3380" customFormat="false" ht="15" hidden="false" customHeight="false" outlineLevel="0" collapsed="false">
      <c r="A3380" s="49" t="n">
        <v>121</v>
      </c>
      <c r="B3380" s="49" t="s">
        <v>199</v>
      </c>
      <c r="C3380" s="49" t="n">
        <v>2011</v>
      </c>
      <c r="D3380" s="54" t="n">
        <v>17</v>
      </c>
      <c r="E3380" s="55" t="n">
        <v>20</v>
      </c>
    </row>
    <row r="3381" customFormat="false" ht="15" hidden="false" customHeight="false" outlineLevel="0" collapsed="false">
      <c r="A3381" s="49" t="n">
        <v>121</v>
      </c>
      <c r="B3381" s="49" t="s">
        <v>201</v>
      </c>
      <c r="C3381" s="49" t="n">
        <v>2010</v>
      </c>
      <c r="D3381" s="54" t="n">
        <v>118.15</v>
      </c>
      <c r="E3381" s="55" t="n">
        <v>139</v>
      </c>
    </row>
    <row r="3382" customFormat="false" ht="15" hidden="false" customHeight="false" outlineLevel="0" collapsed="false">
      <c r="A3382" s="49" t="n">
        <v>121</v>
      </c>
      <c r="B3382" s="49" t="s">
        <v>201</v>
      </c>
      <c r="C3382" s="49" t="n">
        <v>2011</v>
      </c>
      <c r="D3382" s="54" t="n">
        <v>127.5</v>
      </c>
      <c r="E3382" s="55" t="n">
        <v>150</v>
      </c>
    </row>
    <row r="3383" customFormat="false" ht="15" hidden="false" customHeight="false" outlineLevel="0" collapsed="false">
      <c r="A3383" s="49" t="n">
        <v>121</v>
      </c>
      <c r="B3383" s="49" t="s">
        <v>222</v>
      </c>
      <c r="C3383" s="49" t="n">
        <v>2010</v>
      </c>
      <c r="D3383" s="54" t="n">
        <v>51</v>
      </c>
      <c r="E3383" s="55" t="n">
        <v>60</v>
      </c>
    </row>
    <row r="3384" customFormat="false" ht="15" hidden="false" customHeight="false" outlineLevel="0" collapsed="false">
      <c r="A3384" s="49" t="n">
        <v>121</v>
      </c>
      <c r="B3384" s="49" t="s">
        <v>222</v>
      </c>
      <c r="C3384" s="49" t="n">
        <v>2011</v>
      </c>
      <c r="D3384" s="54" t="n">
        <v>140</v>
      </c>
      <c r="E3384" s="55" t="n">
        <v>180</v>
      </c>
    </row>
    <row r="3385" customFormat="false" ht="15" hidden="false" customHeight="false" outlineLevel="0" collapsed="false">
      <c r="A3385" s="49" t="n">
        <v>121</v>
      </c>
      <c r="B3385" s="49" t="s">
        <v>191</v>
      </c>
      <c r="C3385" s="49" t="n">
        <v>2010</v>
      </c>
      <c r="D3385" s="54" t="n">
        <v>25.5</v>
      </c>
      <c r="E3385" s="55" t="n">
        <v>30</v>
      </c>
    </row>
    <row r="3386" customFormat="false" ht="15" hidden="false" customHeight="false" outlineLevel="0" collapsed="false">
      <c r="A3386" s="49" t="n">
        <v>121</v>
      </c>
      <c r="B3386" s="49" t="s">
        <v>191</v>
      </c>
      <c r="C3386" s="49" t="n">
        <v>2011</v>
      </c>
      <c r="D3386" s="54" t="n">
        <v>8.5</v>
      </c>
      <c r="E3386" s="55" t="n">
        <v>10</v>
      </c>
    </row>
    <row r="3387" customFormat="false" ht="15" hidden="false" customHeight="false" outlineLevel="0" collapsed="false">
      <c r="A3387" s="49" t="n">
        <v>121</v>
      </c>
      <c r="B3387" s="49" t="s">
        <v>205</v>
      </c>
      <c r="C3387" s="49" t="n">
        <v>2009</v>
      </c>
      <c r="D3387" s="54" t="n">
        <v>17</v>
      </c>
      <c r="E3387" s="55" t="n">
        <v>20</v>
      </c>
    </row>
    <row r="3388" customFormat="false" ht="15" hidden="false" customHeight="false" outlineLevel="0" collapsed="false">
      <c r="A3388" s="49" t="n">
        <v>121</v>
      </c>
      <c r="B3388" s="49" t="s">
        <v>205</v>
      </c>
      <c r="C3388" s="49" t="n">
        <v>2010</v>
      </c>
      <c r="D3388" s="54" t="n">
        <v>354.2</v>
      </c>
      <c r="E3388" s="55" t="n">
        <v>432</v>
      </c>
    </row>
    <row r="3389" customFormat="false" ht="15" hidden="false" customHeight="false" outlineLevel="0" collapsed="false">
      <c r="A3389" s="49" t="n">
        <v>121</v>
      </c>
      <c r="B3389" s="49" t="s">
        <v>205</v>
      </c>
      <c r="C3389" s="49" t="n">
        <v>2011</v>
      </c>
      <c r="D3389" s="54" t="n">
        <v>250.75</v>
      </c>
      <c r="E3389" s="55" t="n">
        <v>295</v>
      </c>
    </row>
    <row r="3390" customFormat="false" ht="15" hidden="false" customHeight="false" outlineLevel="0" collapsed="false">
      <c r="A3390" s="49" t="n">
        <v>121</v>
      </c>
      <c r="B3390" s="49" t="s">
        <v>206</v>
      </c>
      <c r="C3390" s="49" t="n">
        <v>2009</v>
      </c>
      <c r="D3390" s="54" t="n">
        <v>59.5</v>
      </c>
      <c r="E3390" s="55" t="n">
        <v>70</v>
      </c>
    </row>
    <row r="3391" customFormat="false" ht="15" hidden="false" customHeight="false" outlineLevel="0" collapsed="false">
      <c r="A3391" s="49" t="n">
        <v>121</v>
      </c>
      <c r="B3391" s="49" t="s">
        <v>206</v>
      </c>
      <c r="C3391" s="49" t="n">
        <v>2010</v>
      </c>
      <c r="D3391" s="54" t="n">
        <v>1248.75</v>
      </c>
      <c r="E3391" s="55" t="n">
        <v>1515</v>
      </c>
    </row>
    <row r="3392" customFormat="false" ht="15" hidden="false" customHeight="false" outlineLevel="0" collapsed="false">
      <c r="A3392" s="49" t="n">
        <v>121</v>
      </c>
      <c r="B3392" s="49" t="s">
        <v>206</v>
      </c>
      <c r="C3392" s="49" t="n">
        <v>2011</v>
      </c>
      <c r="D3392" s="54" t="n">
        <v>819.15</v>
      </c>
      <c r="E3392" s="55" t="n">
        <v>979</v>
      </c>
    </row>
    <row r="3393" customFormat="false" ht="15" hidden="false" customHeight="false" outlineLevel="0" collapsed="false">
      <c r="A3393" s="49" t="n">
        <v>121</v>
      </c>
      <c r="B3393" s="49" t="s">
        <v>234</v>
      </c>
      <c r="C3393" s="49" t="n">
        <v>2011</v>
      </c>
      <c r="D3393" s="54" t="n">
        <v>8.5</v>
      </c>
      <c r="E3393" s="55" t="n">
        <v>10</v>
      </c>
    </row>
    <row r="3394" customFormat="false" ht="15" hidden="false" customHeight="false" outlineLevel="0" collapsed="false">
      <c r="A3394" s="49" t="n">
        <v>121</v>
      </c>
      <c r="B3394" s="49" t="s">
        <v>190</v>
      </c>
      <c r="C3394" s="49" t="n">
        <v>2010</v>
      </c>
      <c r="D3394" s="54" t="n">
        <v>8.5</v>
      </c>
      <c r="E3394" s="55" t="n">
        <v>10</v>
      </c>
    </row>
    <row r="3395" customFormat="false" ht="15" hidden="false" customHeight="false" outlineLevel="0" collapsed="false">
      <c r="A3395" s="49" t="n">
        <v>121</v>
      </c>
      <c r="B3395" s="49" t="s">
        <v>190</v>
      </c>
      <c r="C3395" s="49" t="n">
        <v>2011</v>
      </c>
      <c r="D3395" s="54" t="n">
        <v>34</v>
      </c>
      <c r="E3395" s="55" t="n">
        <v>40</v>
      </c>
    </row>
    <row r="3396" customFormat="false" ht="15" hidden="false" customHeight="false" outlineLevel="0" collapsed="false">
      <c r="A3396" s="49" t="n">
        <v>121</v>
      </c>
      <c r="B3396" s="49" t="s">
        <v>211</v>
      </c>
      <c r="C3396" s="49" t="n">
        <v>2011</v>
      </c>
      <c r="D3396" s="54" t="n">
        <v>97.5</v>
      </c>
      <c r="E3396" s="55" t="n">
        <v>130</v>
      </c>
    </row>
    <row r="3397" customFormat="false" ht="15" hidden="false" customHeight="false" outlineLevel="0" collapsed="false">
      <c r="A3397" s="49" t="n">
        <v>121</v>
      </c>
      <c r="B3397" s="49" t="s">
        <v>192</v>
      </c>
      <c r="C3397" s="49" t="n">
        <v>2010</v>
      </c>
      <c r="D3397" s="54" t="n">
        <v>106</v>
      </c>
      <c r="E3397" s="55" t="n">
        <v>140</v>
      </c>
    </row>
    <row r="3398" customFormat="false" ht="15" hidden="false" customHeight="false" outlineLevel="0" collapsed="false">
      <c r="A3398" s="49" t="n">
        <v>121</v>
      </c>
      <c r="B3398" s="49" t="s">
        <v>192</v>
      </c>
      <c r="C3398" s="49" t="n">
        <v>2011</v>
      </c>
      <c r="D3398" s="54" t="n">
        <v>51</v>
      </c>
      <c r="E3398" s="55" t="n">
        <v>60</v>
      </c>
    </row>
    <row r="3399" customFormat="false" ht="15" hidden="false" customHeight="false" outlineLevel="0" collapsed="false">
      <c r="A3399" s="49" t="n">
        <v>121</v>
      </c>
      <c r="B3399" s="49" t="s">
        <v>218</v>
      </c>
      <c r="C3399" s="49" t="n">
        <v>2009</v>
      </c>
      <c r="D3399" s="54" t="n">
        <v>72</v>
      </c>
      <c r="E3399" s="55" t="n">
        <v>100</v>
      </c>
    </row>
    <row r="3400" customFormat="false" ht="15" hidden="false" customHeight="false" outlineLevel="0" collapsed="false">
      <c r="A3400" s="49" t="n">
        <v>121</v>
      </c>
      <c r="B3400" s="49" t="s">
        <v>218</v>
      </c>
      <c r="C3400" s="49" t="n">
        <v>2010</v>
      </c>
      <c r="D3400" s="54" t="n">
        <v>1448.75</v>
      </c>
      <c r="E3400" s="55" t="n">
        <v>1995</v>
      </c>
    </row>
    <row r="3401" customFormat="false" ht="15" hidden="false" customHeight="false" outlineLevel="0" collapsed="false">
      <c r="A3401" s="49" t="n">
        <v>121</v>
      </c>
      <c r="B3401" s="49" t="s">
        <v>218</v>
      </c>
      <c r="C3401" s="49" t="n">
        <v>2011</v>
      </c>
      <c r="D3401" s="54" t="n">
        <v>1520.5</v>
      </c>
      <c r="E3401" s="55" t="n">
        <v>2110</v>
      </c>
    </row>
    <row r="3402" customFormat="false" ht="15" hidden="false" customHeight="false" outlineLevel="0" collapsed="false">
      <c r="A3402" s="49" t="n">
        <v>121</v>
      </c>
      <c r="B3402" s="49" t="s">
        <v>193</v>
      </c>
      <c r="C3402" s="49" t="n">
        <v>2011</v>
      </c>
      <c r="D3402" s="54" t="n">
        <v>8.5</v>
      </c>
      <c r="E3402" s="55" t="n">
        <v>10</v>
      </c>
    </row>
    <row r="3403" customFormat="false" ht="15" hidden="false" customHeight="false" outlineLevel="0" collapsed="false">
      <c r="A3403" s="49" t="n">
        <v>121</v>
      </c>
      <c r="B3403" s="49" t="s">
        <v>197</v>
      </c>
      <c r="C3403" s="49" t="n">
        <v>2010</v>
      </c>
      <c r="D3403" s="54" t="n">
        <v>41.65</v>
      </c>
      <c r="E3403" s="55" t="n">
        <v>49</v>
      </c>
    </row>
    <row r="3404" customFormat="false" ht="15" hidden="false" customHeight="false" outlineLevel="0" collapsed="false">
      <c r="A3404" s="49" t="n">
        <v>121</v>
      </c>
      <c r="B3404" s="49" t="s">
        <v>197</v>
      </c>
      <c r="C3404" s="49" t="n">
        <v>2011</v>
      </c>
      <c r="D3404" s="54" t="n">
        <v>8.5</v>
      </c>
      <c r="E3404" s="55" t="n">
        <v>10</v>
      </c>
    </row>
    <row r="3405" customFormat="false" ht="15" hidden="false" customHeight="false" outlineLevel="0" collapsed="false">
      <c r="A3405" s="49" t="n">
        <v>121</v>
      </c>
      <c r="B3405" s="49" t="s">
        <v>196</v>
      </c>
      <c r="C3405" s="49" t="n">
        <v>2010</v>
      </c>
      <c r="D3405" s="54" t="n">
        <v>106</v>
      </c>
      <c r="E3405" s="55" t="n">
        <v>140</v>
      </c>
    </row>
    <row r="3406" customFormat="false" ht="15" hidden="false" customHeight="false" outlineLevel="0" collapsed="false">
      <c r="A3406" s="49" t="n">
        <v>121</v>
      </c>
      <c r="B3406" s="49" t="s">
        <v>196</v>
      </c>
      <c r="C3406" s="49" t="n">
        <v>2011</v>
      </c>
      <c r="D3406" s="54" t="n">
        <v>17</v>
      </c>
      <c r="E3406" s="55" t="n">
        <v>20</v>
      </c>
    </row>
    <row r="3407" customFormat="false" ht="15" hidden="false" customHeight="false" outlineLevel="0" collapsed="false">
      <c r="A3407" s="49" t="n">
        <v>121</v>
      </c>
      <c r="B3407" s="49" t="s">
        <v>210</v>
      </c>
      <c r="C3407" s="49" t="n">
        <v>2010</v>
      </c>
      <c r="D3407" s="54" t="n">
        <v>51</v>
      </c>
      <c r="E3407" s="55" t="n">
        <v>60</v>
      </c>
    </row>
    <row r="3408" customFormat="false" ht="15" hidden="false" customHeight="false" outlineLevel="0" collapsed="false">
      <c r="A3408" s="49" t="n">
        <v>121</v>
      </c>
      <c r="B3408" s="49" t="s">
        <v>210</v>
      </c>
      <c r="C3408" s="49" t="n">
        <v>2011</v>
      </c>
      <c r="D3408" s="54" t="n">
        <v>25.5</v>
      </c>
      <c r="E3408" s="55" t="n">
        <v>30</v>
      </c>
    </row>
    <row r="3409" customFormat="false" ht="15" hidden="false" customHeight="false" outlineLevel="0" collapsed="false">
      <c r="A3409" s="49" t="n">
        <v>121</v>
      </c>
      <c r="B3409" s="49" t="s">
        <v>198</v>
      </c>
      <c r="C3409" s="49" t="n">
        <v>2010</v>
      </c>
      <c r="D3409" s="54" t="n">
        <v>182.5</v>
      </c>
      <c r="E3409" s="55" t="n">
        <v>230</v>
      </c>
    </row>
    <row r="3410" customFormat="false" ht="15" hidden="false" customHeight="false" outlineLevel="0" collapsed="false">
      <c r="A3410" s="49" t="n">
        <v>121</v>
      </c>
      <c r="B3410" s="49" t="s">
        <v>198</v>
      </c>
      <c r="C3410" s="49" t="n">
        <v>2011</v>
      </c>
      <c r="D3410" s="54" t="n">
        <v>263</v>
      </c>
      <c r="E3410" s="55" t="n">
        <v>340</v>
      </c>
    </row>
    <row r="3411" customFormat="false" ht="15" hidden="false" customHeight="false" outlineLevel="0" collapsed="false">
      <c r="A3411" s="49" t="n">
        <v>121</v>
      </c>
      <c r="B3411" s="49" t="s">
        <v>189</v>
      </c>
      <c r="C3411" s="49" t="n">
        <v>2009</v>
      </c>
      <c r="D3411" s="54" t="n">
        <v>405.9</v>
      </c>
      <c r="E3411" s="55" t="n">
        <v>430</v>
      </c>
    </row>
    <row r="3412" customFormat="false" ht="15" hidden="false" customHeight="false" outlineLevel="0" collapsed="false">
      <c r="A3412" s="49" t="n">
        <v>121</v>
      </c>
      <c r="B3412" s="49" t="s">
        <v>189</v>
      </c>
      <c r="C3412" s="49" t="n">
        <v>2010</v>
      </c>
      <c r="D3412" s="54" t="n">
        <v>8060.4</v>
      </c>
      <c r="E3412" s="55" t="n">
        <v>6660</v>
      </c>
    </row>
    <row r="3413" customFormat="false" ht="15" hidden="false" customHeight="false" outlineLevel="0" collapsed="false">
      <c r="A3413" s="49" t="n">
        <v>121</v>
      </c>
      <c r="B3413" s="49" t="s">
        <v>189</v>
      </c>
      <c r="C3413" s="49" t="n">
        <v>2011</v>
      </c>
      <c r="D3413" s="54" t="n">
        <v>11640.4</v>
      </c>
      <c r="E3413" s="55" t="n">
        <v>7740</v>
      </c>
    </row>
    <row r="3414" customFormat="false" ht="15" hidden="false" customHeight="false" outlineLevel="0" collapsed="false">
      <c r="A3414" s="49" t="n">
        <v>122</v>
      </c>
      <c r="B3414" s="49" t="s">
        <v>203</v>
      </c>
      <c r="C3414" s="49" t="n">
        <v>2010</v>
      </c>
      <c r="D3414" s="54" t="n">
        <v>15.3</v>
      </c>
      <c r="E3414" s="55" t="n">
        <v>6</v>
      </c>
    </row>
    <row r="3415" customFormat="false" ht="15" hidden="false" customHeight="false" outlineLevel="0" collapsed="false">
      <c r="A3415" s="49" t="n">
        <v>122</v>
      </c>
      <c r="B3415" s="49" t="s">
        <v>203</v>
      </c>
      <c r="C3415" s="49" t="n">
        <v>2011</v>
      </c>
      <c r="D3415" s="54" t="n">
        <v>15.3</v>
      </c>
      <c r="E3415" s="55" t="n">
        <v>6</v>
      </c>
    </row>
    <row r="3416" customFormat="false" ht="15" hidden="false" customHeight="false" outlineLevel="0" collapsed="false">
      <c r="A3416" s="49" t="n">
        <v>122</v>
      </c>
      <c r="B3416" s="49" t="s">
        <v>199</v>
      </c>
      <c r="C3416" s="49" t="n">
        <v>2010</v>
      </c>
      <c r="D3416" s="54" t="n">
        <v>15.3</v>
      </c>
      <c r="E3416" s="55" t="n">
        <v>6</v>
      </c>
    </row>
    <row r="3417" customFormat="false" ht="15" hidden="false" customHeight="false" outlineLevel="0" collapsed="false">
      <c r="A3417" s="49" t="n">
        <v>122</v>
      </c>
      <c r="B3417" s="49" t="s">
        <v>199</v>
      </c>
      <c r="C3417" s="49" t="n">
        <v>2011</v>
      </c>
      <c r="D3417" s="54" t="n">
        <v>15.3</v>
      </c>
      <c r="E3417" s="55" t="n">
        <v>6</v>
      </c>
    </row>
    <row r="3418" customFormat="false" ht="15" hidden="false" customHeight="false" outlineLevel="0" collapsed="false">
      <c r="A3418" s="49" t="n">
        <v>122</v>
      </c>
      <c r="B3418" s="49" t="s">
        <v>201</v>
      </c>
      <c r="C3418" s="49" t="n">
        <v>2010</v>
      </c>
      <c r="D3418" s="54" t="n">
        <v>15.3</v>
      </c>
      <c r="E3418" s="55" t="n">
        <v>6</v>
      </c>
    </row>
    <row r="3419" customFormat="false" ht="15" hidden="false" customHeight="false" outlineLevel="0" collapsed="false">
      <c r="A3419" s="49" t="n">
        <v>122</v>
      </c>
      <c r="B3419" s="49" t="s">
        <v>201</v>
      </c>
      <c r="C3419" s="49" t="n">
        <v>2011</v>
      </c>
      <c r="D3419" s="54" t="n">
        <v>167.4</v>
      </c>
      <c r="E3419" s="55" t="n">
        <v>72</v>
      </c>
    </row>
    <row r="3420" customFormat="false" ht="15" hidden="false" customHeight="false" outlineLevel="0" collapsed="false">
      <c r="A3420" s="49" t="n">
        <v>122</v>
      </c>
      <c r="B3420" s="49" t="s">
        <v>202</v>
      </c>
      <c r="C3420" s="49" t="n">
        <v>2010</v>
      </c>
      <c r="D3420" s="54" t="n">
        <v>181.8</v>
      </c>
      <c r="E3420" s="55" t="n">
        <v>84</v>
      </c>
    </row>
    <row r="3421" customFormat="false" ht="15" hidden="false" customHeight="false" outlineLevel="0" collapsed="false">
      <c r="A3421" s="49" t="n">
        <v>122</v>
      </c>
      <c r="B3421" s="49" t="s">
        <v>202</v>
      </c>
      <c r="C3421" s="49" t="n">
        <v>2011</v>
      </c>
      <c r="D3421" s="54" t="n">
        <v>575.1</v>
      </c>
      <c r="E3421" s="55" t="n">
        <v>270</v>
      </c>
    </row>
    <row r="3422" customFormat="false" ht="15" hidden="false" customHeight="false" outlineLevel="0" collapsed="false">
      <c r="A3422" s="49" t="n">
        <v>122</v>
      </c>
      <c r="B3422" s="49" t="s">
        <v>222</v>
      </c>
      <c r="C3422" s="49" t="n">
        <v>2010</v>
      </c>
      <c r="D3422" s="54" t="n">
        <v>134.25</v>
      </c>
      <c r="E3422" s="55" t="n">
        <v>59</v>
      </c>
    </row>
    <row r="3423" customFormat="false" ht="15" hidden="false" customHeight="false" outlineLevel="0" collapsed="false">
      <c r="A3423" s="49" t="n">
        <v>122</v>
      </c>
      <c r="B3423" s="49" t="s">
        <v>222</v>
      </c>
      <c r="C3423" s="49" t="n">
        <v>2011</v>
      </c>
      <c r="D3423" s="54" t="n">
        <v>28.05</v>
      </c>
      <c r="E3423" s="55" t="n">
        <v>11</v>
      </c>
    </row>
    <row r="3424" customFormat="false" ht="15" hidden="false" customHeight="false" outlineLevel="0" collapsed="false">
      <c r="A3424" s="49" t="n">
        <v>122</v>
      </c>
      <c r="B3424" s="49" t="s">
        <v>191</v>
      </c>
      <c r="C3424" s="49" t="n">
        <v>2010</v>
      </c>
      <c r="D3424" s="54" t="n">
        <v>30.6</v>
      </c>
      <c r="E3424" s="55" t="n">
        <v>12</v>
      </c>
    </row>
    <row r="3425" customFormat="false" ht="15" hidden="false" customHeight="false" outlineLevel="0" collapsed="false">
      <c r="A3425" s="49" t="n">
        <v>122</v>
      </c>
      <c r="B3425" s="49" t="s">
        <v>191</v>
      </c>
      <c r="C3425" s="49" t="n">
        <v>2011</v>
      </c>
      <c r="D3425" s="54" t="n">
        <v>91.8</v>
      </c>
      <c r="E3425" s="55" t="n">
        <v>36</v>
      </c>
    </row>
    <row r="3426" customFormat="false" ht="15" hidden="false" customHeight="false" outlineLevel="0" collapsed="false">
      <c r="A3426" s="49" t="n">
        <v>122</v>
      </c>
      <c r="B3426" s="49" t="s">
        <v>205</v>
      </c>
      <c r="C3426" s="49" t="n">
        <v>2010</v>
      </c>
      <c r="D3426" s="54" t="n">
        <v>1248.75</v>
      </c>
      <c r="E3426" s="55" t="n">
        <v>579</v>
      </c>
    </row>
    <row r="3427" customFormat="false" ht="15" hidden="false" customHeight="false" outlineLevel="0" collapsed="false">
      <c r="A3427" s="49" t="n">
        <v>122</v>
      </c>
      <c r="B3427" s="49" t="s">
        <v>205</v>
      </c>
      <c r="C3427" s="49" t="n">
        <v>2011</v>
      </c>
      <c r="D3427" s="54" t="n">
        <v>729.9</v>
      </c>
      <c r="E3427" s="55" t="n">
        <v>318</v>
      </c>
    </row>
    <row r="3428" customFormat="false" ht="15" hidden="false" customHeight="false" outlineLevel="0" collapsed="false">
      <c r="A3428" s="49" t="n">
        <v>122</v>
      </c>
      <c r="B3428" s="49" t="s">
        <v>206</v>
      </c>
      <c r="C3428" s="49" t="n">
        <v>2010</v>
      </c>
      <c r="D3428" s="54" t="n">
        <v>1195.35</v>
      </c>
      <c r="E3428" s="55" t="n">
        <v>524</v>
      </c>
    </row>
    <row r="3429" customFormat="false" ht="15" hidden="false" customHeight="false" outlineLevel="0" collapsed="false">
      <c r="A3429" s="49" t="n">
        <v>122</v>
      </c>
      <c r="B3429" s="49" t="s">
        <v>206</v>
      </c>
      <c r="C3429" s="49" t="n">
        <v>2011</v>
      </c>
      <c r="D3429" s="54" t="n">
        <v>1094.7</v>
      </c>
      <c r="E3429" s="55" t="n">
        <v>466</v>
      </c>
    </row>
    <row r="3430" customFormat="false" ht="15" hidden="false" customHeight="false" outlineLevel="0" collapsed="false">
      <c r="A3430" s="49" t="n">
        <v>122</v>
      </c>
      <c r="B3430" s="49" t="s">
        <v>192</v>
      </c>
      <c r="C3430" s="49" t="n">
        <v>2010</v>
      </c>
      <c r="D3430" s="54" t="n">
        <v>30.6</v>
      </c>
      <c r="E3430" s="55" t="n">
        <v>12</v>
      </c>
    </row>
    <row r="3431" customFormat="false" ht="15" hidden="false" customHeight="false" outlineLevel="0" collapsed="false">
      <c r="A3431" s="49" t="n">
        <v>122</v>
      </c>
      <c r="B3431" s="49" t="s">
        <v>218</v>
      </c>
      <c r="C3431" s="49" t="n">
        <v>2010</v>
      </c>
      <c r="D3431" s="54" t="n">
        <v>20.4</v>
      </c>
      <c r="E3431" s="55" t="n">
        <v>8</v>
      </c>
    </row>
    <row r="3432" customFormat="false" ht="15" hidden="false" customHeight="false" outlineLevel="0" collapsed="false">
      <c r="A3432" s="49" t="n">
        <v>122</v>
      </c>
      <c r="B3432" s="49" t="s">
        <v>218</v>
      </c>
      <c r="C3432" s="49" t="n">
        <v>2011</v>
      </c>
      <c r="D3432" s="54" t="n">
        <v>2192.4</v>
      </c>
      <c r="E3432" s="55" t="n">
        <v>1044</v>
      </c>
    </row>
    <row r="3433" customFormat="false" ht="15" hidden="false" customHeight="false" outlineLevel="0" collapsed="false">
      <c r="A3433" s="49" t="n">
        <v>122</v>
      </c>
      <c r="B3433" s="49" t="s">
        <v>193</v>
      </c>
      <c r="C3433" s="49" t="n">
        <v>2011</v>
      </c>
      <c r="D3433" s="54" t="n">
        <v>91.8</v>
      </c>
      <c r="E3433" s="55" t="n">
        <v>36</v>
      </c>
    </row>
    <row r="3434" customFormat="false" ht="15" hidden="false" customHeight="false" outlineLevel="0" collapsed="false">
      <c r="A3434" s="49" t="n">
        <v>122</v>
      </c>
      <c r="B3434" s="49" t="s">
        <v>213</v>
      </c>
      <c r="C3434" s="49" t="n">
        <v>2011</v>
      </c>
      <c r="D3434" s="54" t="n">
        <v>15.3</v>
      </c>
      <c r="E3434" s="55" t="n">
        <v>6</v>
      </c>
    </row>
    <row r="3435" customFormat="false" ht="15" hidden="false" customHeight="false" outlineLevel="0" collapsed="false">
      <c r="A3435" s="49" t="n">
        <v>122</v>
      </c>
      <c r="B3435" s="49" t="s">
        <v>204</v>
      </c>
      <c r="C3435" s="49" t="n">
        <v>2011</v>
      </c>
      <c r="D3435" s="54" t="n">
        <v>15.3</v>
      </c>
      <c r="E3435" s="55" t="n">
        <v>6</v>
      </c>
    </row>
    <row r="3436" customFormat="false" ht="15" hidden="false" customHeight="false" outlineLevel="0" collapsed="false">
      <c r="A3436" s="49" t="n">
        <v>122</v>
      </c>
      <c r="B3436" s="49" t="s">
        <v>196</v>
      </c>
      <c r="C3436" s="49" t="n">
        <v>2011</v>
      </c>
      <c r="D3436" s="54" t="n">
        <v>30.6</v>
      </c>
      <c r="E3436" s="55" t="n">
        <v>12</v>
      </c>
    </row>
    <row r="3437" customFormat="false" ht="15" hidden="false" customHeight="false" outlineLevel="0" collapsed="false">
      <c r="A3437" s="49" t="n">
        <v>122</v>
      </c>
      <c r="B3437" s="49" t="s">
        <v>210</v>
      </c>
      <c r="C3437" s="49" t="n">
        <v>2010</v>
      </c>
      <c r="D3437" s="54" t="n">
        <v>257.4</v>
      </c>
      <c r="E3437" s="55" t="n">
        <v>120</v>
      </c>
    </row>
    <row r="3438" customFormat="false" ht="15" hidden="false" customHeight="false" outlineLevel="0" collapsed="false">
      <c r="A3438" s="49" t="n">
        <v>122</v>
      </c>
      <c r="B3438" s="49" t="s">
        <v>210</v>
      </c>
      <c r="C3438" s="49" t="n">
        <v>2011</v>
      </c>
      <c r="D3438" s="54" t="n">
        <v>257.4</v>
      </c>
      <c r="E3438" s="55" t="n">
        <v>120</v>
      </c>
    </row>
    <row r="3439" customFormat="false" ht="15" hidden="false" customHeight="false" outlineLevel="0" collapsed="false">
      <c r="A3439" s="49" t="n">
        <v>122</v>
      </c>
      <c r="B3439" s="49" t="s">
        <v>198</v>
      </c>
      <c r="C3439" s="49" t="n">
        <v>2010</v>
      </c>
      <c r="D3439" s="54" t="n">
        <v>93.45</v>
      </c>
      <c r="E3439" s="55" t="n">
        <v>43</v>
      </c>
    </row>
    <row r="3440" customFormat="false" ht="15" hidden="false" customHeight="false" outlineLevel="0" collapsed="false">
      <c r="A3440" s="49" t="n">
        <v>122</v>
      </c>
      <c r="B3440" s="49" t="s">
        <v>198</v>
      </c>
      <c r="C3440" s="49" t="n">
        <v>2011</v>
      </c>
      <c r="D3440" s="54" t="n">
        <v>258.3</v>
      </c>
      <c r="E3440" s="55" t="n">
        <v>114</v>
      </c>
    </row>
    <row r="3441" customFormat="false" ht="15" hidden="false" customHeight="false" outlineLevel="0" collapsed="false">
      <c r="A3441" s="49" t="n">
        <v>122</v>
      </c>
      <c r="B3441" s="49" t="s">
        <v>207</v>
      </c>
      <c r="C3441" s="49" t="n">
        <v>2010</v>
      </c>
      <c r="D3441" s="54" t="n">
        <v>2.55</v>
      </c>
      <c r="E3441" s="55" t="n">
        <v>1</v>
      </c>
    </row>
    <row r="3442" customFormat="false" ht="15" hidden="false" customHeight="false" outlineLevel="0" collapsed="false">
      <c r="A3442" s="49" t="n">
        <v>122</v>
      </c>
      <c r="B3442" s="49" t="s">
        <v>189</v>
      </c>
      <c r="C3442" s="49" t="n">
        <v>2010</v>
      </c>
      <c r="D3442" s="54" t="n">
        <v>7039.52</v>
      </c>
      <c r="E3442" s="55" t="n">
        <v>2898</v>
      </c>
    </row>
    <row r="3443" customFormat="false" ht="15" hidden="false" customHeight="false" outlineLevel="0" collapsed="false">
      <c r="A3443" s="49" t="n">
        <v>122</v>
      </c>
      <c r="B3443" s="49" t="s">
        <v>189</v>
      </c>
      <c r="C3443" s="49" t="n">
        <v>2011</v>
      </c>
      <c r="D3443" s="54" t="n">
        <v>11504.11</v>
      </c>
      <c r="E3443" s="55" t="n">
        <v>4681</v>
      </c>
    </row>
    <row r="3444" customFormat="false" ht="15" hidden="false" customHeight="false" outlineLevel="0" collapsed="false">
      <c r="A3444" s="49" t="n">
        <v>122</v>
      </c>
      <c r="B3444" s="49" t="s">
        <v>194</v>
      </c>
      <c r="C3444" s="49" t="n">
        <v>2011</v>
      </c>
      <c r="D3444" s="54" t="n">
        <v>30.6</v>
      </c>
      <c r="E3444" s="55" t="n">
        <v>12</v>
      </c>
    </row>
    <row r="3445" customFormat="false" ht="15" hidden="false" customHeight="false" outlineLevel="0" collapsed="false">
      <c r="A3445" s="49" t="n">
        <v>123</v>
      </c>
      <c r="B3445" s="49" t="s">
        <v>223</v>
      </c>
      <c r="C3445" s="49" t="n">
        <v>2011</v>
      </c>
      <c r="D3445" s="54" t="n">
        <v>20.8</v>
      </c>
      <c r="E3445" s="55" t="n">
        <v>10</v>
      </c>
    </row>
    <row r="3446" customFormat="false" ht="15" hidden="false" customHeight="false" outlineLevel="0" collapsed="false">
      <c r="A3446" s="49" t="n">
        <v>123</v>
      </c>
      <c r="B3446" s="49" t="s">
        <v>191</v>
      </c>
      <c r="C3446" s="49" t="n">
        <v>2011</v>
      </c>
      <c r="D3446" s="54" t="n">
        <v>20.8</v>
      </c>
      <c r="E3446" s="55" t="n">
        <v>10</v>
      </c>
    </row>
    <row r="3447" customFormat="false" ht="15" hidden="false" customHeight="false" outlineLevel="0" collapsed="false">
      <c r="A3447" s="49" t="n">
        <v>123</v>
      </c>
      <c r="B3447" s="49" t="s">
        <v>205</v>
      </c>
      <c r="C3447" s="49" t="n">
        <v>2010</v>
      </c>
      <c r="D3447" s="54" t="n">
        <v>19.5</v>
      </c>
      <c r="E3447" s="55" t="n">
        <v>10</v>
      </c>
    </row>
    <row r="3448" customFormat="false" ht="15" hidden="false" customHeight="false" outlineLevel="0" collapsed="false">
      <c r="A3448" s="49" t="n">
        <v>123</v>
      </c>
      <c r="B3448" s="49" t="s">
        <v>205</v>
      </c>
      <c r="C3448" s="49" t="n">
        <v>2011</v>
      </c>
      <c r="D3448" s="54" t="n">
        <v>28.99</v>
      </c>
      <c r="E3448" s="55" t="n">
        <v>14</v>
      </c>
    </row>
    <row r="3449" customFormat="false" ht="15" hidden="false" customHeight="false" outlineLevel="0" collapsed="false">
      <c r="A3449" s="49" t="n">
        <v>123</v>
      </c>
      <c r="B3449" s="49" t="s">
        <v>206</v>
      </c>
      <c r="C3449" s="49" t="n">
        <v>2010</v>
      </c>
      <c r="D3449" s="54" t="n">
        <v>97.5</v>
      </c>
      <c r="E3449" s="55" t="n">
        <v>50</v>
      </c>
    </row>
    <row r="3450" customFormat="false" ht="15" hidden="false" customHeight="false" outlineLevel="0" collapsed="false">
      <c r="A3450" s="49" t="n">
        <v>123</v>
      </c>
      <c r="B3450" s="49" t="s">
        <v>206</v>
      </c>
      <c r="C3450" s="49" t="n">
        <v>2011</v>
      </c>
      <c r="D3450" s="54" t="n">
        <v>187.2</v>
      </c>
      <c r="E3450" s="55" t="n">
        <v>90</v>
      </c>
    </row>
    <row r="3451" customFormat="false" ht="15" hidden="false" customHeight="false" outlineLevel="0" collapsed="false">
      <c r="A3451" s="49" t="n">
        <v>123</v>
      </c>
      <c r="B3451" s="49" t="s">
        <v>192</v>
      </c>
      <c r="C3451" s="49" t="n">
        <v>2011</v>
      </c>
      <c r="D3451" s="54" t="n">
        <v>62.4</v>
      </c>
      <c r="E3451" s="55" t="n">
        <v>30</v>
      </c>
    </row>
    <row r="3452" customFormat="false" ht="15" hidden="false" customHeight="false" outlineLevel="0" collapsed="false">
      <c r="A3452" s="49" t="n">
        <v>123</v>
      </c>
      <c r="B3452" s="49" t="s">
        <v>218</v>
      </c>
      <c r="C3452" s="49" t="n">
        <v>2009</v>
      </c>
      <c r="D3452" s="54" t="n">
        <v>1.95</v>
      </c>
      <c r="E3452" s="55" t="n">
        <v>1</v>
      </c>
    </row>
    <row r="3453" customFormat="false" ht="15" hidden="false" customHeight="false" outlineLevel="0" collapsed="false">
      <c r="A3453" s="49" t="n">
        <v>123</v>
      </c>
      <c r="B3453" s="49" t="s">
        <v>218</v>
      </c>
      <c r="C3453" s="49" t="n">
        <v>2010</v>
      </c>
      <c r="D3453" s="54" t="n">
        <v>427.5</v>
      </c>
      <c r="E3453" s="55" t="n">
        <v>250</v>
      </c>
    </row>
    <row r="3454" customFormat="false" ht="15" hidden="false" customHeight="false" outlineLevel="0" collapsed="false">
      <c r="A3454" s="49" t="n">
        <v>123</v>
      </c>
      <c r="B3454" s="49" t="s">
        <v>218</v>
      </c>
      <c r="C3454" s="49" t="n">
        <v>2011</v>
      </c>
      <c r="D3454" s="54" t="n">
        <v>559.88</v>
      </c>
      <c r="E3454" s="55" t="n">
        <v>311</v>
      </c>
    </row>
    <row r="3455" customFormat="false" ht="15" hidden="false" customHeight="false" outlineLevel="0" collapsed="false">
      <c r="A3455" s="49" t="n">
        <v>123</v>
      </c>
      <c r="B3455" s="49" t="s">
        <v>193</v>
      </c>
      <c r="C3455" s="49" t="n">
        <v>2009</v>
      </c>
      <c r="D3455" s="54" t="n">
        <v>19.5</v>
      </c>
      <c r="E3455" s="55" t="n">
        <v>10</v>
      </c>
    </row>
    <row r="3456" customFormat="false" ht="15" hidden="false" customHeight="false" outlineLevel="0" collapsed="false">
      <c r="A3456" s="49" t="n">
        <v>123</v>
      </c>
      <c r="B3456" s="49" t="s">
        <v>213</v>
      </c>
      <c r="C3456" s="49" t="n">
        <v>2010</v>
      </c>
      <c r="D3456" s="54" t="n">
        <v>19.5</v>
      </c>
      <c r="E3456" s="55" t="n">
        <v>10</v>
      </c>
    </row>
    <row r="3457" customFormat="false" ht="15" hidden="false" customHeight="false" outlineLevel="0" collapsed="false">
      <c r="A3457" s="49" t="n">
        <v>123</v>
      </c>
      <c r="B3457" s="49" t="s">
        <v>213</v>
      </c>
      <c r="C3457" s="49" t="n">
        <v>2011</v>
      </c>
      <c r="D3457" s="54" t="n">
        <v>20.8</v>
      </c>
      <c r="E3457" s="55" t="n">
        <v>10</v>
      </c>
    </row>
    <row r="3458" customFormat="false" ht="15" hidden="false" customHeight="false" outlineLevel="0" collapsed="false">
      <c r="A3458" s="49" t="n">
        <v>123</v>
      </c>
      <c r="B3458" s="49" t="s">
        <v>196</v>
      </c>
      <c r="C3458" s="49" t="n">
        <v>2010</v>
      </c>
      <c r="D3458" s="54" t="n">
        <v>1.95</v>
      </c>
      <c r="E3458" s="55" t="n">
        <v>1</v>
      </c>
    </row>
    <row r="3459" customFormat="false" ht="15" hidden="false" customHeight="false" outlineLevel="0" collapsed="false">
      <c r="A3459" s="49" t="n">
        <v>123</v>
      </c>
      <c r="B3459" s="49" t="s">
        <v>210</v>
      </c>
      <c r="C3459" s="49" t="n">
        <v>2010</v>
      </c>
      <c r="D3459" s="54" t="n">
        <v>330</v>
      </c>
      <c r="E3459" s="55" t="n">
        <v>200</v>
      </c>
    </row>
    <row r="3460" customFormat="false" ht="15" hidden="false" customHeight="false" outlineLevel="0" collapsed="false">
      <c r="A3460" s="49" t="n">
        <v>123</v>
      </c>
      <c r="B3460" s="49" t="s">
        <v>189</v>
      </c>
      <c r="C3460" s="49" t="n">
        <v>2009</v>
      </c>
      <c r="D3460" s="54" t="n">
        <v>757.5</v>
      </c>
      <c r="E3460" s="55" t="n">
        <v>393</v>
      </c>
    </row>
    <row r="3461" customFormat="false" ht="15" hidden="false" customHeight="false" outlineLevel="0" collapsed="false">
      <c r="A3461" s="49" t="n">
        <v>123</v>
      </c>
      <c r="B3461" s="49" t="s">
        <v>189</v>
      </c>
      <c r="C3461" s="49" t="n">
        <v>2010</v>
      </c>
      <c r="D3461" s="54" t="n">
        <v>12741.01</v>
      </c>
      <c r="E3461" s="55" t="n">
        <v>6496</v>
      </c>
    </row>
    <row r="3462" customFormat="false" ht="15" hidden="false" customHeight="false" outlineLevel="0" collapsed="false">
      <c r="A3462" s="49" t="n">
        <v>123</v>
      </c>
      <c r="B3462" s="49" t="s">
        <v>189</v>
      </c>
      <c r="C3462" s="49" t="n">
        <v>2011</v>
      </c>
      <c r="D3462" s="54" t="n">
        <v>12039.81</v>
      </c>
      <c r="E3462" s="55" t="n">
        <v>5488</v>
      </c>
    </row>
    <row r="3463" customFormat="false" ht="15" hidden="false" customHeight="false" outlineLevel="0" collapsed="false">
      <c r="A3463" s="49" t="n">
        <v>124</v>
      </c>
      <c r="B3463" s="49" t="s">
        <v>199</v>
      </c>
      <c r="C3463" s="49" t="n">
        <v>2010</v>
      </c>
      <c r="D3463" s="54" t="n">
        <v>23.8</v>
      </c>
      <c r="E3463" s="55" t="n">
        <v>4</v>
      </c>
    </row>
    <row r="3464" customFormat="false" ht="15" hidden="false" customHeight="false" outlineLevel="0" collapsed="false">
      <c r="A3464" s="49" t="n">
        <v>124</v>
      </c>
      <c r="B3464" s="49" t="s">
        <v>199</v>
      </c>
      <c r="C3464" s="49" t="n">
        <v>2011</v>
      </c>
      <c r="D3464" s="54" t="n">
        <v>27.8</v>
      </c>
      <c r="E3464" s="55" t="n">
        <v>4</v>
      </c>
    </row>
    <row r="3465" customFormat="false" ht="15" hidden="false" customHeight="false" outlineLevel="0" collapsed="false">
      <c r="A3465" s="49" t="n">
        <v>124</v>
      </c>
      <c r="B3465" s="49" t="s">
        <v>223</v>
      </c>
      <c r="C3465" s="49" t="n">
        <v>2010</v>
      </c>
      <c r="D3465" s="54" t="n">
        <v>23.8</v>
      </c>
      <c r="E3465" s="55" t="n">
        <v>4</v>
      </c>
    </row>
    <row r="3466" customFormat="false" ht="15" hidden="false" customHeight="false" outlineLevel="0" collapsed="false">
      <c r="A3466" s="49" t="n">
        <v>124</v>
      </c>
      <c r="B3466" s="49" t="s">
        <v>200</v>
      </c>
      <c r="C3466" s="49" t="n">
        <v>2009</v>
      </c>
      <c r="D3466" s="54" t="n">
        <v>17.85</v>
      </c>
      <c r="E3466" s="55" t="n">
        <v>3</v>
      </c>
    </row>
    <row r="3467" customFormat="false" ht="15" hidden="false" customHeight="false" outlineLevel="0" collapsed="false">
      <c r="A3467" s="49" t="n">
        <v>124</v>
      </c>
      <c r="B3467" s="49" t="s">
        <v>222</v>
      </c>
      <c r="C3467" s="49" t="n">
        <v>2010</v>
      </c>
      <c r="D3467" s="54" t="n">
        <v>65.45</v>
      </c>
      <c r="E3467" s="55" t="n">
        <v>11</v>
      </c>
    </row>
    <row r="3468" customFormat="false" ht="15" hidden="false" customHeight="false" outlineLevel="0" collapsed="false">
      <c r="A3468" s="49" t="n">
        <v>124</v>
      </c>
      <c r="B3468" s="49" t="s">
        <v>222</v>
      </c>
      <c r="C3468" s="49" t="n">
        <v>2011</v>
      </c>
      <c r="D3468" s="54" t="n">
        <v>136.9</v>
      </c>
      <c r="E3468" s="55" t="n">
        <v>22</v>
      </c>
    </row>
    <row r="3469" customFormat="false" ht="15" hidden="false" customHeight="false" outlineLevel="0" collapsed="false">
      <c r="A3469" s="49" t="n">
        <v>124</v>
      </c>
      <c r="B3469" s="49" t="s">
        <v>196</v>
      </c>
      <c r="C3469" s="49" t="n">
        <v>2011</v>
      </c>
      <c r="D3469" s="54" t="n">
        <v>6.94999999999999</v>
      </c>
      <c r="E3469" s="55" t="n">
        <v>1</v>
      </c>
    </row>
    <row r="3470" customFormat="false" ht="15" hidden="false" customHeight="false" outlineLevel="0" collapsed="false">
      <c r="A3470" s="49" t="n">
        <v>124</v>
      </c>
      <c r="B3470" s="49" t="s">
        <v>198</v>
      </c>
      <c r="C3470" s="49" t="n">
        <v>2011</v>
      </c>
      <c r="D3470" s="54" t="n">
        <v>13.9</v>
      </c>
      <c r="E3470" s="55" t="n">
        <v>2</v>
      </c>
    </row>
    <row r="3471" customFormat="false" ht="15" hidden="false" customHeight="false" outlineLevel="0" collapsed="false">
      <c r="A3471" s="49" t="n">
        <v>124</v>
      </c>
      <c r="B3471" s="49" t="s">
        <v>189</v>
      </c>
      <c r="C3471" s="49" t="n">
        <v>2009</v>
      </c>
      <c r="D3471" s="54" t="n">
        <v>1700.4</v>
      </c>
      <c r="E3471" s="55" t="n">
        <v>314</v>
      </c>
    </row>
    <row r="3472" customFormat="false" ht="15" hidden="false" customHeight="false" outlineLevel="0" collapsed="false">
      <c r="A3472" s="49" t="n">
        <v>124</v>
      </c>
      <c r="B3472" s="49" t="s">
        <v>189</v>
      </c>
      <c r="C3472" s="49" t="n">
        <v>2010</v>
      </c>
      <c r="D3472" s="54" t="n">
        <v>13370.01</v>
      </c>
      <c r="E3472" s="55" t="n">
        <v>2405</v>
      </c>
    </row>
    <row r="3473" customFormat="false" ht="15" hidden="false" customHeight="false" outlineLevel="0" collapsed="false">
      <c r="A3473" s="49" t="n">
        <v>124</v>
      </c>
      <c r="B3473" s="49" t="s">
        <v>189</v>
      </c>
      <c r="C3473" s="49" t="n">
        <v>2011</v>
      </c>
      <c r="D3473" s="54" t="n">
        <v>11932.66</v>
      </c>
      <c r="E3473" s="55" t="n">
        <v>1825</v>
      </c>
    </row>
    <row r="3474" customFormat="false" ht="15" hidden="false" customHeight="false" outlineLevel="0" collapsed="false">
      <c r="A3474" s="49" t="n">
        <v>125</v>
      </c>
      <c r="B3474" s="49" t="s">
        <v>199</v>
      </c>
      <c r="C3474" s="49" t="n">
        <v>2009</v>
      </c>
      <c r="D3474" s="54" t="n">
        <v>39.15</v>
      </c>
      <c r="E3474" s="55" t="n">
        <v>27</v>
      </c>
    </row>
    <row r="3475" customFormat="false" ht="15" hidden="false" customHeight="false" outlineLevel="0" collapsed="false">
      <c r="A3475" s="49" t="n">
        <v>125</v>
      </c>
      <c r="B3475" s="49" t="s">
        <v>199</v>
      </c>
      <c r="C3475" s="49" t="n">
        <v>2010</v>
      </c>
      <c r="D3475" s="54" t="n">
        <v>13.05</v>
      </c>
      <c r="E3475" s="55" t="n">
        <v>9</v>
      </c>
    </row>
    <row r="3476" customFormat="false" ht="15" hidden="false" customHeight="false" outlineLevel="0" collapsed="false">
      <c r="A3476" s="49" t="n">
        <v>125</v>
      </c>
      <c r="B3476" s="49" t="s">
        <v>199</v>
      </c>
      <c r="C3476" s="49" t="n">
        <v>2011</v>
      </c>
      <c r="D3476" s="54" t="n">
        <v>13.05</v>
      </c>
      <c r="E3476" s="55" t="n">
        <v>9</v>
      </c>
    </row>
    <row r="3477" customFormat="false" ht="15" hidden="false" customHeight="false" outlineLevel="0" collapsed="false">
      <c r="A3477" s="49" t="n">
        <v>125</v>
      </c>
      <c r="B3477" s="49" t="s">
        <v>201</v>
      </c>
      <c r="C3477" s="49" t="n">
        <v>2011</v>
      </c>
      <c r="D3477" s="54" t="n">
        <v>10.15</v>
      </c>
      <c r="E3477" s="55" t="n">
        <v>7</v>
      </c>
    </row>
    <row r="3478" customFormat="false" ht="15" hidden="false" customHeight="false" outlineLevel="0" collapsed="false">
      <c r="A3478" s="49" t="n">
        <v>125</v>
      </c>
      <c r="B3478" s="49" t="s">
        <v>223</v>
      </c>
      <c r="C3478" s="49" t="n">
        <v>2010</v>
      </c>
      <c r="D3478" s="54" t="n">
        <v>26.1</v>
      </c>
      <c r="E3478" s="55" t="n">
        <v>18</v>
      </c>
    </row>
    <row r="3479" customFormat="false" ht="15" hidden="false" customHeight="false" outlineLevel="0" collapsed="false">
      <c r="A3479" s="49" t="n">
        <v>125</v>
      </c>
      <c r="B3479" s="49" t="s">
        <v>200</v>
      </c>
      <c r="C3479" s="49" t="n">
        <v>2009</v>
      </c>
      <c r="D3479" s="54" t="n">
        <v>26.1</v>
      </c>
      <c r="E3479" s="55" t="n">
        <v>18</v>
      </c>
    </row>
    <row r="3480" customFormat="false" ht="15" hidden="false" customHeight="false" outlineLevel="0" collapsed="false">
      <c r="A3480" s="49" t="n">
        <v>125</v>
      </c>
      <c r="B3480" s="49" t="s">
        <v>200</v>
      </c>
      <c r="C3480" s="49" t="n">
        <v>2010</v>
      </c>
      <c r="D3480" s="54" t="n">
        <v>26.1</v>
      </c>
      <c r="E3480" s="55" t="n">
        <v>18</v>
      </c>
    </row>
    <row r="3481" customFormat="false" ht="15" hidden="false" customHeight="false" outlineLevel="0" collapsed="false">
      <c r="A3481" s="49" t="n">
        <v>125</v>
      </c>
      <c r="B3481" s="49" t="s">
        <v>222</v>
      </c>
      <c r="C3481" s="49" t="n">
        <v>2009</v>
      </c>
      <c r="D3481" s="54" t="n">
        <v>52.2</v>
      </c>
      <c r="E3481" s="55" t="n">
        <v>36</v>
      </c>
    </row>
    <row r="3482" customFormat="false" ht="15" hidden="false" customHeight="false" outlineLevel="0" collapsed="false">
      <c r="A3482" s="49" t="n">
        <v>125</v>
      </c>
      <c r="B3482" s="49" t="s">
        <v>222</v>
      </c>
      <c r="C3482" s="49" t="n">
        <v>2010</v>
      </c>
      <c r="D3482" s="54" t="n">
        <v>322.9</v>
      </c>
      <c r="E3482" s="55" t="n">
        <v>234</v>
      </c>
    </row>
    <row r="3483" customFormat="false" ht="15" hidden="false" customHeight="false" outlineLevel="0" collapsed="false">
      <c r="A3483" s="49" t="n">
        <v>125</v>
      </c>
      <c r="B3483" s="49" t="s">
        <v>222</v>
      </c>
      <c r="C3483" s="49" t="n">
        <v>2011</v>
      </c>
      <c r="D3483" s="54" t="n">
        <v>26.1</v>
      </c>
      <c r="E3483" s="55" t="n">
        <v>18</v>
      </c>
    </row>
    <row r="3484" customFormat="false" ht="15" hidden="false" customHeight="false" outlineLevel="0" collapsed="false">
      <c r="A3484" s="49" t="n">
        <v>125</v>
      </c>
      <c r="B3484" s="49" t="s">
        <v>205</v>
      </c>
      <c r="C3484" s="49" t="n">
        <v>2010</v>
      </c>
      <c r="D3484" s="54" t="n">
        <v>26.1</v>
      </c>
      <c r="E3484" s="55" t="n">
        <v>18</v>
      </c>
    </row>
    <row r="3485" customFormat="false" ht="15" hidden="false" customHeight="false" outlineLevel="0" collapsed="false">
      <c r="A3485" s="49" t="n">
        <v>125</v>
      </c>
      <c r="B3485" s="49" t="s">
        <v>205</v>
      </c>
      <c r="C3485" s="49" t="n">
        <v>2011</v>
      </c>
      <c r="D3485" s="54" t="n">
        <v>11.6</v>
      </c>
      <c r="E3485" s="55" t="n">
        <v>8</v>
      </c>
    </row>
    <row r="3486" customFormat="false" ht="15" hidden="false" customHeight="false" outlineLevel="0" collapsed="false">
      <c r="A3486" s="49" t="n">
        <v>125</v>
      </c>
      <c r="B3486" s="49" t="s">
        <v>206</v>
      </c>
      <c r="C3486" s="49" t="n">
        <v>2010</v>
      </c>
      <c r="D3486" s="54" t="n">
        <v>39.15</v>
      </c>
      <c r="E3486" s="55" t="n">
        <v>27</v>
      </c>
    </row>
    <row r="3487" customFormat="false" ht="15" hidden="false" customHeight="false" outlineLevel="0" collapsed="false">
      <c r="A3487" s="49" t="n">
        <v>125</v>
      </c>
      <c r="B3487" s="49" t="s">
        <v>234</v>
      </c>
      <c r="C3487" s="49" t="n">
        <v>2011</v>
      </c>
      <c r="D3487" s="54" t="n">
        <v>13.05</v>
      </c>
      <c r="E3487" s="55" t="n">
        <v>9</v>
      </c>
    </row>
    <row r="3488" customFormat="false" ht="15" hidden="false" customHeight="false" outlineLevel="0" collapsed="false">
      <c r="A3488" s="49" t="n">
        <v>125</v>
      </c>
      <c r="B3488" s="49" t="s">
        <v>192</v>
      </c>
      <c r="C3488" s="49" t="n">
        <v>2010</v>
      </c>
      <c r="D3488" s="54" t="n">
        <v>26.1</v>
      </c>
      <c r="E3488" s="55" t="n">
        <v>18</v>
      </c>
    </row>
    <row r="3489" customFormat="false" ht="15" hidden="false" customHeight="false" outlineLevel="0" collapsed="false">
      <c r="A3489" s="49" t="n">
        <v>125</v>
      </c>
      <c r="B3489" s="49" t="s">
        <v>220</v>
      </c>
      <c r="C3489" s="49" t="n">
        <v>2010</v>
      </c>
      <c r="D3489" s="54" t="n">
        <v>13.05</v>
      </c>
      <c r="E3489" s="55" t="n">
        <v>9</v>
      </c>
    </row>
    <row r="3490" customFormat="false" ht="15" hidden="false" customHeight="false" outlineLevel="0" collapsed="false">
      <c r="A3490" s="49" t="n">
        <v>125</v>
      </c>
      <c r="B3490" s="49" t="s">
        <v>227</v>
      </c>
      <c r="C3490" s="49" t="n">
        <v>2010</v>
      </c>
      <c r="D3490" s="54" t="n">
        <v>90</v>
      </c>
      <c r="E3490" s="55" t="n">
        <v>72</v>
      </c>
    </row>
    <row r="3491" customFormat="false" ht="15" hidden="false" customHeight="false" outlineLevel="0" collapsed="false">
      <c r="A3491" s="49" t="n">
        <v>125</v>
      </c>
      <c r="B3491" s="49" t="s">
        <v>227</v>
      </c>
      <c r="C3491" s="49" t="n">
        <v>2011</v>
      </c>
      <c r="D3491" s="54" t="n">
        <v>108.75</v>
      </c>
      <c r="E3491" s="55" t="n">
        <v>75</v>
      </c>
    </row>
    <row r="3492" customFormat="false" ht="15" hidden="false" customHeight="false" outlineLevel="0" collapsed="false">
      <c r="A3492" s="49" t="n">
        <v>125</v>
      </c>
      <c r="B3492" s="49" t="s">
        <v>197</v>
      </c>
      <c r="C3492" s="49" t="n">
        <v>2010</v>
      </c>
      <c r="D3492" s="54" t="n">
        <v>39.15</v>
      </c>
      <c r="E3492" s="55" t="n">
        <v>27</v>
      </c>
    </row>
    <row r="3493" customFormat="false" ht="15" hidden="false" customHeight="false" outlineLevel="0" collapsed="false">
      <c r="A3493" s="49" t="n">
        <v>125</v>
      </c>
      <c r="B3493" s="49" t="s">
        <v>197</v>
      </c>
      <c r="C3493" s="49" t="n">
        <v>2011</v>
      </c>
      <c r="D3493" s="54" t="n">
        <v>26.1</v>
      </c>
      <c r="E3493" s="55" t="n">
        <v>18</v>
      </c>
    </row>
    <row r="3494" customFormat="false" ht="15" hidden="false" customHeight="false" outlineLevel="0" collapsed="false">
      <c r="A3494" s="49" t="n">
        <v>125</v>
      </c>
      <c r="B3494" s="49" t="s">
        <v>215</v>
      </c>
      <c r="C3494" s="49" t="n">
        <v>2010</v>
      </c>
      <c r="D3494" s="54" t="n">
        <v>90</v>
      </c>
      <c r="E3494" s="55" t="n">
        <v>72</v>
      </c>
    </row>
    <row r="3495" customFormat="false" ht="15" hidden="false" customHeight="false" outlineLevel="0" collapsed="false">
      <c r="A3495" s="49" t="n">
        <v>125</v>
      </c>
      <c r="B3495" s="49" t="s">
        <v>215</v>
      </c>
      <c r="C3495" s="49" t="n">
        <v>2011</v>
      </c>
      <c r="D3495" s="54" t="n">
        <v>90</v>
      </c>
      <c r="E3495" s="55" t="n">
        <v>72</v>
      </c>
    </row>
    <row r="3496" customFormat="false" ht="15" hidden="false" customHeight="false" outlineLevel="0" collapsed="false">
      <c r="A3496" s="49" t="n">
        <v>125</v>
      </c>
      <c r="B3496" s="49" t="s">
        <v>196</v>
      </c>
      <c r="C3496" s="49" t="n">
        <v>2010</v>
      </c>
      <c r="D3496" s="54" t="n">
        <v>91.35</v>
      </c>
      <c r="E3496" s="55" t="n">
        <v>63</v>
      </c>
    </row>
    <row r="3497" customFormat="false" ht="15" hidden="false" customHeight="false" outlineLevel="0" collapsed="false">
      <c r="A3497" s="49" t="n">
        <v>125</v>
      </c>
      <c r="B3497" s="49" t="s">
        <v>196</v>
      </c>
      <c r="C3497" s="49" t="n">
        <v>2011</v>
      </c>
      <c r="D3497" s="54" t="n">
        <v>78.3</v>
      </c>
      <c r="E3497" s="55" t="n">
        <v>54</v>
      </c>
    </row>
    <row r="3498" customFormat="false" ht="15" hidden="false" customHeight="false" outlineLevel="0" collapsed="false">
      <c r="A3498" s="49" t="n">
        <v>125</v>
      </c>
      <c r="B3498" s="49" t="s">
        <v>210</v>
      </c>
      <c r="C3498" s="49" t="n">
        <v>2011</v>
      </c>
      <c r="D3498" s="54" t="n">
        <v>13.05</v>
      </c>
      <c r="E3498" s="55" t="n">
        <v>9</v>
      </c>
    </row>
    <row r="3499" customFormat="false" ht="15" hidden="false" customHeight="false" outlineLevel="0" collapsed="false">
      <c r="A3499" s="49" t="n">
        <v>125</v>
      </c>
      <c r="B3499" s="49" t="s">
        <v>198</v>
      </c>
      <c r="C3499" s="49" t="n">
        <v>2010</v>
      </c>
      <c r="D3499" s="54" t="n">
        <v>129.15</v>
      </c>
      <c r="E3499" s="55" t="n">
        <v>99</v>
      </c>
    </row>
    <row r="3500" customFormat="false" ht="15" hidden="false" customHeight="false" outlineLevel="0" collapsed="false">
      <c r="A3500" s="49" t="n">
        <v>125</v>
      </c>
      <c r="B3500" s="49" t="s">
        <v>198</v>
      </c>
      <c r="C3500" s="49" t="n">
        <v>2011</v>
      </c>
      <c r="D3500" s="54" t="n">
        <v>155.25</v>
      </c>
      <c r="E3500" s="55" t="n">
        <v>117</v>
      </c>
    </row>
    <row r="3501" customFormat="false" ht="15" hidden="false" customHeight="false" outlineLevel="0" collapsed="false">
      <c r="A3501" s="49" t="n">
        <v>125</v>
      </c>
      <c r="B3501" s="49" t="s">
        <v>214</v>
      </c>
      <c r="C3501" s="49" t="n">
        <v>2009</v>
      </c>
      <c r="D3501" s="54" t="n">
        <v>13.05</v>
      </c>
      <c r="E3501" s="55" t="n">
        <v>9</v>
      </c>
    </row>
    <row r="3502" customFormat="false" ht="15" hidden="false" customHeight="false" outlineLevel="0" collapsed="false">
      <c r="A3502" s="49" t="n">
        <v>125</v>
      </c>
      <c r="B3502" s="49" t="s">
        <v>189</v>
      </c>
      <c r="C3502" s="49" t="n">
        <v>2009</v>
      </c>
      <c r="D3502" s="54" t="n">
        <v>1779.9</v>
      </c>
      <c r="E3502" s="55" t="n">
        <v>1158</v>
      </c>
    </row>
    <row r="3503" customFormat="false" ht="15" hidden="false" customHeight="false" outlineLevel="0" collapsed="false">
      <c r="A3503" s="49" t="n">
        <v>125</v>
      </c>
      <c r="B3503" s="49" t="s">
        <v>189</v>
      </c>
      <c r="C3503" s="49" t="n">
        <v>2010</v>
      </c>
      <c r="D3503" s="54" t="n">
        <v>16955.2</v>
      </c>
      <c r="E3503" s="55" t="n">
        <v>12322</v>
      </c>
    </row>
    <row r="3504" customFormat="false" ht="15" hidden="false" customHeight="false" outlineLevel="0" collapsed="false">
      <c r="A3504" s="49" t="n">
        <v>125</v>
      </c>
      <c r="B3504" s="49" t="s">
        <v>189</v>
      </c>
      <c r="C3504" s="49" t="n">
        <v>2011</v>
      </c>
      <c r="D3504" s="54" t="n">
        <v>6780.86</v>
      </c>
      <c r="E3504" s="55" t="n">
        <v>4982</v>
      </c>
    </row>
    <row r="3505" customFormat="false" ht="15" hidden="false" customHeight="false" outlineLevel="0" collapsed="false">
      <c r="A3505" s="49" t="n">
        <v>125</v>
      </c>
      <c r="B3505" s="49" t="s">
        <v>194</v>
      </c>
      <c r="C3505" s="49" t="n">
        <v>2010</v>
      </c>
      <c r="D3505" s="54" t="n">
        <v>26.1</v>
      </c>
      <c r="E3505" s="55" t="n">
        <v>18</v>
      </c>
    </row>
    <row r="3506" customFormat="false" ht="15" hidden="false" customHeight="false" outlineLevel="0" collapsed="false">
      <c r="A3506" s="49" t="n">
        <v>126</v>
      </c>
      <c r="B3506" s="49" t="s">
        <v>199</v>
      </c>
      <c r="C3506" s="49" t="n">
        <v>2010</v>
      </c>
      <c r="D3506" s="54" t="n">
        <v>17</v>
      </c>
      <c r="E3506" s="55" t="n">
        <v>2</v>
      </c>
    </row>
    <row r="3507" customFormat="false" ht="15" hidden="false" customHeight="false" outlineLevel="0" collapsed="false">
      <c r="A3507" s="49" t="n">
        <v>126</v>
      </c>
      <c r="B3507" s="49" t="s">
        <v>201</v>
      </c>
      <c r="C3507" s="49" t="n">
        <v>2010</v>
      </c>
      <c r="D3507" s="54" t="n">
        <v>85</v>
      </c>
      <c r="E3507" s="55" t="n">
        <v>10</v>
      </c>
    </row>
    <row r="3508" customFormat="false" ht="15" hidden="false" customHeight="false" outlineLevel="0" collapsed="false">
      <c r="A3508" s="49" t="n">
        <v>126</v>
      </c>
      <c r="B3508" s="49" t="s">
        <v>201</v>
      </c>
      <c r="C3508" s="49" t="n">
        <v>2011</v>
      </c>
      <c r="D3508" s="54" t="n">
        <v>263.5</v>
      </c>
      <c r="E3508" s="55" t="n">
        <v>31</v>
      </c>
    </row>
    <row r="3509" customFormat="false" ht="15" hidden="false" customHeight="false" outlineLevel="0" collapsed="false">
      <c r="A3509" s="49" t="n">
        <v>126</v>
      </c>
      <c r="B3509" s="49" t="s">
        <v>226</v>
      </c>
      <c r="C3509" s="49" t="n">
        <v>2011</v>
      </c>
      <c r="D3509" s="54" t="n">
        <v>17</v>
      </c>
      <c r="E3509" s="55" t="n">
        <v>2</v>
      </c>
    </row>
    <row r="3510" customFormat="false" ht="15" hidden="false" customHeight="false" outlineLevel="0" collapsed="false">
      <c r="A3510" s="49" t="n">
        <v>126</v>
      </c>
      <c r="B3510" s="49" t="s">
        <v>223</v>
      </c>
      <c r="C3510" s="49" t="n">
        <v>2010</v>
      </c>
      <c r="D3510" s="54" t="n">
        <v>51</v>
      </c>
      <c r="E3510" s="55" t="n">
        <v>6</v>
      </c>
    </row>
    <row r="3511" customFormat="false" ht="15" hidden="false" customHeight="false" outlineLevel="0" collapsed="false">
      <c r="A3511" s="49" t="n">
        <v>126</v>
      </c>
      <c r="B3511" s="49" t="s">
        <v>223</v>
      </c>
      <c r="C3511" s="49" t="n">
        <v>2011</v>
      </c>
      <c r="D3511" s="54" t="n">
        <v>136</v>
      </c>
      <c r="E3511" s="55" t="n">
        <v>16</v>
      </c>
    </row>
    <row r="3512" customFormat="false" ht="15" hidden="false" customHeight="false" outlineLevel="0" collapsed="false">
      <c r="A3512" s="49" t="n">
        <v>126</v>
      </c>
      <c r="B3512" s="49" t="s">
        <v>200</v>
      </c>
      <c r="C3512" s="49" t="n">
        <v>2010</v>
      </c>
      <c r="D3512" s="54" t="n">
        <v>25.5</v>
      </c>
      <c r="E3512" s="55" t="n">
        <v>3</v>
      </c>
    </row>
    <row r="3513" customFormat="false" ht="15" hidden="false" customHeight="false" outlineLevel="0" collapsed="false">
      <c r="A3513" s="49" t="n">
        <v>126</v>
      </c>
      <c r="B3513" s="49" t="s">
        <v>200</v>
      </c>
      <c r="C3513" s="49" t="n">
        <v>2011</v>
      </c>
      <c r="D3513" s="54" t="n">
        <v>17</v>
      </c>
      <c r="E3513" s="55" t="n">
        <v>2</v>
      </c>
    </row>
    <row r="3514" customFormat="false" ht="15" hidden="false" customHeight="false" outlineLevel="0" collapsed="false">
      <c r="A3514" s="49" t="n">
        <v>126</v>
      </c>
      <c r="B3514" s="49" t="s">
        <v>202</v>
      </c>
      <c r="C3514" s="49" t="n">
        <v>2011</v>
      </c>
      <c r="D3514" s="54" t="n">
        <v>696.15</v>
      </c>
      <c r="E3514" s="55" t="n">
        <v>91</v>
      </c>
    </row>
    <row r="3515" customFormat="false" ht="15" hidden="false" customHeight="false" outlineLevel="0" collapsed="false">
      <c r="A3515" s="49" t="n">
        <v>126</v>
      </c>
      <c r="B3515" s="49" t="s">
        <v>222</v>
      </c>
      <c r="C3515" s="49" t="n">
        <v>2010</v>
      </c>
      <c r="D3515" s="54" t="n">
        <v>785.4</v>
      </c>
      <c r="E3515" s="55" t="n">
        <v>96</v>
      </c>
    </row>
    <row r="3516" customFormat="false" ht="15" hidden="false" customHeight="false" outlineLevel="0" collapsed="false">
      <c r="A3516" s="49" t="n">
        <v>126</v>
      </c>
      <c r="B3516" s="49" t="s">
        <v>222</v>
      </c>
      <c r="C3516" s="49" t="n">
        <v>2011</v>
      </c>
      <c r="D3516" s="54" t="n">
        <v>768.4</v>
      </c>
      <c r="E3516" s="55" t="n">
        <v>94</v>
      </c>
    </row>
    <row r="3517" customFormat="false" ht="15" hidden="false" customHeight="false" outlineLevel="0" collapsed="false">
      <c r="A3517" s="49" t="n">
        <v>126</v>
      </c>
      <c r="B3517" s="49" t="s">
        <v>191</v>
      </c>
      <c r="C3517" s="49" t="n">
        <v>2010</v>
      </c>
      <c r="D3517" s="54" t="n">
        <v>17</v>
      </c>
      <c r="E3517" s="55" t="n">
        <v>2</v>
      </c>
    </row>
    <row r="3518" customFormat="false" ht="15" hidden="false" customHeight="false" outlineLevel="0" collapsed="false">
      <c r="A3518" s="49" t="n">
        <v>126</v>
      </c>
      <c r="B3518" s="49" t="s">
        <v>191</v>
      </c>
      <c r="C3518" s="49" t="n">
        <v>2011</v>
      </c>
      <c r="D3518" s="54" t="n">
        <v>85</v>
      </c>
      <c r="E3518" s="55" t="n">
        <v>10</v>
      </c>
    </row>
    <row r="3519" customFormat="false" ht="15" hidden="false" customHeight="false" outlineLevel="0" collapsed="false">
      <c r="A3519" s="49" t="n">
        <v>126</v>
      </c>
      <c r="B3519" s="49" t="s">
        <v>205</v>
      </c>
      <c r="C3519" s="49" t="n">
        <v>2010</v>
      </c>
      <c r="D3519" s="54" t="n">
        <v>25.5</v>
      </c>
      <c r="E3519" s="55" t="n">
        <v>3</v>
      </c>
    </row>
    <row r="3520" customFormat="false" ht="15" hidden="false" customHeight="false" outlineLevel="0" collapsed="false">
      <c r="A3520" s="49" t="n">
        <v>126</v>
      </c>
      <c r="B3520" s="49" t="s">
        <v>205</v>
      </c>
      <c r="C3520" s="49" t="n">
        <v>2011</v>
      </c>
      <c r="D3520" s="54" t="n">
        <v>127.5</v>
      </c>
      <c r="E3520" s="55" t="n">
        <v>15</v>
      </c>
    </row>
    <row r="3521" customFormat="false" ht="15" hidden="false" customHeight="false" outlineLevel="0" collapsed="false">
      <c r="A3521" s="49" t="n">
        <v>126</v>
      </c>
      <c r="B3521" s="49" t="s">
        <v>206</v>
      </c>
      <c r="C3521" s="49" t="n">
        <v>2010</v>
      </c>
      <c r="D3521" s="54" t="n">
        <v>263.5</v>
      </c>
      <c r="E3521" s="55" t="n">
        <v>31</v>
      </c>
    </row>
    <row r="3522" customFormat="false" ht="15" hidden="false" customHeight="false" outlineLevel="0" collapsed="false">
      <c r="A3522" s="49" t="n">
        <v>126</v>
      </c>
      <c r="B3522" s="49" t="s">
        <v>206</v>
      </c>
      <c r="C3522" s="49" t="n">
        <v>2011</v>
      </c>
      <c r="D3522" s="54" t="n">
        <v>476</v>
      </c>
      <c r="E3522" s="55" t="n">
        <v>56</v>
      </c>
    </row>
    <row r="3523" customFormat="false" ht="15" hidden="false" customHeight="false" outlineLevel="0" collapsed="false">
      <c r="A3523" s="49" t="n">
        <v>126</v>
      </c>
      <c r="B3523" s="49" t="s">
        <v>192</v>
      </c>
      <c r="C3523" s="49" t="n">
        <v>2010</v>
      </c>
      <c r="D3523" s="54" t="n">
        <v>34</v>
      </c>
      <c r="E3523" s="55" t="n">
        <v>4</v>
      </c>
    </row>
    <row r="3524" customFormat="false" ht="15" hidden="false" customHeight="false" outlineLevel="0" collapsed="false">
      <c r="A3524" s="49" t="n">
        <v>126</v>
      </c>
      <c r="B3524" s="49" t="s">
        <v>192</v>
      </c>
      <c r="C3524" s="49" t="n">
        <v>2011</v>
      </c>
      <c r="D3524" s="54" t="n">
        <v>17</v>
      </c>
      <c r="E3524" s="55" t="n">
        <v>2</v>
      </c>
    </row>
    <row r="3525" customFormat="false" ht="15" hidden="false" customHeight="false" outlineLevel="0" collapsed="false">
      <c r="A3525" s="49" t="n">
        <v>126</v>
      </c>
      <c r="B3525" s="49" t="s">
        <v>227</v>
      </c>
      <c r="C3525" s="49" t="n">
        <v>2010</v>
      </c>
      <c r="D3525" s="54" t="n">
        <v>17</v>
      </c>
      <c r="E3525" s="55" t="n">
        <v>2</v>
      </c>
    </row>
    <row r="3526" customFormat="false" ht="15" hidden="false" customHeight="false" outlineLevel="0" collapsed="false">
      <c r="A3526" s="49" t="n">
        <v>126</v>
      </c>
      <c r="B3526" s="49" t="s">
        <v>218</v>
      </c>
      <c r="C3526" s="49" t="n">
        <v>2010</v>
      </c>
      <c r="D3526" s="54" t="n">
        <v>17</v>
      </c>
      <c r="E3526" s="55" t="n">
        <v>2</v>
      </c>
    </row>
    <row r="3527" customFormat="false" ht="15" hidden="false" customHeight="false" outlineLevel="0" collapsed="false">
      <c r="A3527" s="49" t="n">
        <v>126</v>
      </c>
      <c r="B3527" s="49" t="s">
        <v>218</v>
      </c>
      <c r="C3527" s="49" t="n">
        <v>2011</v>
      </c>
      <c r="D3527" s="54" t="n">
        <v>627.3</v>
      </c>
      <c r="E3527" s="55" t="n">
        <v>81</v>
      </c>
    </row>
    <row r="3528" customFormat="false" ht="15" hidden="false" customHeight="false" outlineLevel="0" collapsed="false">
      <c r="A3528" s="49" t="n">
        <v>126</v>
      </c>
      <c r="B3528" s="49" t="s">
        <v>193</v>
      </c>
      <c r="C3528" s="49" t="n">
        <v>2010</v>
      </c>
      <c r="D3528" s="54" t="n">
        <v>34</v>
      </c>
      <c r="E3528" s="55" t="n">
        <v>4</v>
      </c>
    </row>
    <row r="3529" customFormat="false" ht="15" hidden="false" customHeight="false" outlineLevel="0" collapsed="false">
      <c r="A3529" s="49" t="n">
        <v>126</v>
      </c>
      <c r="B3529" s="49" t="s">
        <v>193</v>
      </c>
      <c r="C3529" s="49" t="n">
        <v>2011</v>
      </c>
      <c r="D3529" s="54" t="n">
        <v>204</v>
      </c>
      <c r="E3529" s="55" t="n">
        <v>24</v>
      </c>
    </row>
    <row r="3530" customFormat="false" ht="15" hidden="false" customHeight="false" outlineLevel="0" collapsed="false">
      <c r="A3530" s="49" t="n">
        <v>126</v>
      </c>
      <c r="B3530" s="49" t="s">
        <v>213</v>
      </c>
      <c r="C3530" s="49" t="n">
        <v>2010</v>
      </c>
      <c r="D3530" s="54" t="n">
        <v>51</v>
      </c>
      <c r="E3530" s="55" t="n">
        <v>6</v>
      </c>
    </row>
    <row r="3531" customFormat="false" ht="15" hidden="false" customHeight="false" outlineLevel="0" collapsed="false">
      <c r="A3531" s="49" t="n">
        <v>126</v>
      </c>
      <c r="B3531" s="49" t="s">
        <v>213</v>
      </c>
      <c r="C3531" s="49" t="n">
        <v>2011</v>
      </c>
      <c r="D3531" s="54" t="n">
        <v>119</v>
      </c>
      <c r="E3531" s="55" t="n">
        <v>14</v>
      </c>
    </row>
    <row r="3532" customFormat="false" ht="15" hidden="false" customHeight="false" outlineLevel="0" collapsed="false">
      <c r="A3532" s="49" t="n">
        <v>126</v>
      </c>
      <c r="B3532" s="49" t="s">
        <v>204</v>
      </c>
      <c r="C3532" s="49" t="n">
        <v>2011</v>
      </c>
      <c r="D3532" s="54" t="n">
        <v>17</v>
      </c>
      <c r="E3532" s="55" t="n">
        <v>2</v>
      </c>
    </row>
    <row r="3533" customFormat="false" ht="15" hidden="false" customHeight="false" outlineLevel="0" collapsed="false">
      <c r="A3533" s="49" t="n">
        <v>126</v>
      </c>
      <c r="B3533" s="49" t="s">
        <v>196</v>
      </c>
      <c r="C3533" s="49" t="n">
        <v>2010</v>
      </c>
      <c r="D3533" s="54" t="n">
        <v>17</v>
      </c>
      <c r="E3533" s="55" t="n">
        <v>2</v>
      </c>
    </row>
    <row r="3534" customFormat="false" ht="15" hidden="false" customHeight="false" outlineLevel="0" collapsed="false">
      <c r="A3534" s="49" t="n">
        <v>126</v>
      </c>
      <c r="B3534" s="49" t="s">
        <v>198</v>
      </c>
      <c r="C3534" s="49" t="n">
        <v>2010</v>
      </c>
      <c r="D3534" s="54" t="n">
        <v>17</v>
      </c>
      <c r="E3534" s="55" t="n">
        <v>2</v>
      </c>
    </row>
    <row r="3535" customFormat="false" ht="15" hidden="false" customHeight="false" outlineLevel="0" collapsed="false">
      <c r="A3535" s="49" t="n">
        <v>126</v>
      </c>
      <c r="B3535" s="49" t="s">
        <v>198</v>
      </c>
      <c r="C3535" s="49" t="n">
        <v>2011</v>
      </c>
      <c r="D3535" s="54" t="n">
        <v>17</v>
      </c>
      <c r="E3535" s="55" t="n">
        <v>2</v>
      </c>
    </row>
    <row r="3536" customFormat="false" ht="15" hidden="false" customHeight="false" outlineLevel="0" collapsed="false">
      <c r="A3536" s="49" t="n">
        <v>126</v>
      </c>
      <c r="B3536" s="49" t="s">
        <v>189</v>
      </c>
      <c r="C3536" s="49" t="n">
        <v>2010</v>
      </c>
      <c r="D3536" s="54" t="n">
        <v>10699.68</v>
      </c>
      <c r="E3536" s="55" t="n">
        <v>1228</v>
      </c>
    </row>
    <row r="3537" customFormat="false" ht="15" hidden="false" customHeight="false" outlineLevel="0" collapsed="false">
      <c r="A3537" s="49" t="n">
        <v>126</v>
      </c>
      <c r="B3537" s="49" t="s">
        <v>189</v>
      </c>
      <c r="C3537" s="49" t="n">
        <v>2011</v>
      </c>
      <c r="D3537" s="54" t="n">
        <v>11324.1</v>
      </c>
      <c r="E3537" s="55" t="n">
        <v>1281</v>
      </c>
    </row>
    <row r="3538" customFormat="false" ht="15" hidden="false" customHeight="false" outlineLevel="0" collapsed="false">
      <c r="A3538" s="49" t="n">
        <v>127</v>
      </c>
      <c r="B3538" s="49" t="s">
        <v>201</v>
      </c>
      <c r="C3538" s="49" t="n">
        <v>2010</v>
      </c>
      <c r="D3538" s="54" t="n">
        <v>39.6</v>
      </c>
      <c r="E3538" s="55" t="n">
        <v>72</v>
      </c>
    </row>
    <row r="3539" customFormat="false" ht="15" hidden="false" customHeight="false" outlineLevel="0" collapsed="false">
      <c r="A3539" s="49" t="n">
        <v>127</v>
      </c>
      <c r="B3539" s="49" t="s">
        <v>201</v>
      </c>
      <c r="C3539" s="49" t="n">
        <v>2011</v>
      </c>
      <c r="D3539" s="54" t="n">
        <v>105.6</v>
      </c>
      <c r="E3539" s="55" t="n">
        <v>192</v>
      </c>
    </row>
    <row r="3540" customFormat="false" ht="15" hidden="false" customHeight="false" outlineLevel="0" collapsed="false">
      <c r="A3540" s="49" t="n">
        <v>127</v>
      </c>
      <c r="B3540" s="49" t="s">
        <v>216</v>
      </c>
      <c r="C3540" s="49" t="n">
        <v>2010</v>
      </c>
      <c r="D3540" s="54" t="n">
        <v>1.1</v>
      </c>
      <c r="E3540" s="55" t="n">
        <v>2</v>
      </c>
    </row>
    <row r="3541" customFormat="false" ht="15" hidden="false" customHeight="false" outlineLevel="0" collapsed="false">
      <c r="A3541" s="49" t="n">
        <v>127</v>
      </c>
      <c r="B3541" s="49" t="s">
        <v>223</v>
      </c>
      <c r="C3541" s="49" t="n">
        <v>2010</v>
      </c>
      <c r="D3541" s="54" t="n">
        <v>92.4</v>
      </c>
      <c r="E3541" s="55" t="n">
        <v>168</v>
      </c>
    </row>
    <row r="3542" customFormat="false" ht="15" hidden="false" customHeight="false" outlineLevel="0" collapsed="false">
      <c r="A3542" s="49" t="n">
        <v>127</v>
      </c>
      <c r="B3542" s="49" t="s">
        <v>223</v>
      </c>
      <c r="C3542" s="49" t="n">
        <v>2011</v>
      </c>
      <c r="D3542" s="54" t="n">
        <v>39.6</v>
      </c>
      <c r="E3542" s="55" t="n">
        <v>72</v>
      </c>
    </row>
    <row r="3543" customFormat="false" ht="15" hidden="false" customHeight="false" outlineLevel="0" collapsed="false">
      <c r="A3543" s="49" t="n">
        <v>127</v>
      </c>
      <c r="B3543" s="49" t="s">
        <v>222</v>
      </c>
      <c r="C3543" s="49" t="n">
        <v>2009</v>
      </c>
      <c r="D3543" s="54" t="n">
        <v>193.2</v>
      </c>
      <c r="E3543" s="55" t="n">
        <v>408</v>
      </c>
    </row>
    <row r="3544" customFormat="false" ht="15" hidden="false" customHeight="false" outlineLevel="0" collapsed="false">
      <c r="A3544" s="49" t="n">
        <v>127</v>
      </c>
      <c r="B3544" s="49" t="s">
        <v>222</v>
      </c>
      <c r="C3544" s="49" t="n">
        <v>2010</v>
      </c>
      <c r="D3544" s="54" t="n">
        <v>1727.4</v>
      </c>
      <c r="E3544" s="55" t="n">
        <v>3708</v>
      </c>
    </row>
    <row r="3545" customFormat="false" ht="15" hidden="false" customHeight="false" outlineLevel="0" collapsed="false">
      <c r="A3545" s="49" t="n">
        <v>127</v>
      </c>
      <c r="B3545" s="49" t="s">
        <v>222</v>
      </c>
      <c r="C3545" s="49" t="n">
        <v>2011</v>
      </c>
      <c r="D3545" s="54" t="n">
        <v>667.2</v>
      </c>
      <c r="E3545" s="55" t="n">
        <v>1440</v>
      </c>
    </row>
    <row r="3546" customFormat="false" ht="15" hidden="false" customHeight="false" outlineLevel="0" collapsed="false">
      <c r="A3546" s="49" t="n">
        <v>127</v>
      </c>
      <c r="B3546" s="49" t="s">
        <v>191</v>
      </c>
      <c r="C3546" s="49" t="n">
        <v>2010</v>
      </c>
      <c r="D3546" s="54" t="n">
        <v>90</v>
      </c>
      <c r="E3546" s="55" t="n">
        <v>192</v>
      </c>
    </row>
    <row r="3547" customFormat="false" ht="15" hidden="false" customHeight="false" outlineLevel="0" collapsed="false">
      <c r="A3547" s="49" t="n">
        <v>127</v>
      </c>
      <c r="B3547" s="49" t="s">
        <v>191</v>
      </c>
      <c r="C3547" s="49" t="n">
        <v>2011</v>
      </c>
      <c r="D3547" s="54" t="n">
        <v>26.4</v>
      </c>
      <c r="E3547" s="55" t="n">
        <v>48</v>
      </c>
    </row>
    <row r="3548" customFormat="false" ht="15" hidden="false" customHeight="false" outlineLevel="0" collapsed="false">
      <c r="A3548" s="49" t="n">
        <v>127</v>
      </c>
      <c r="B3548" s="49" t="s">
        <v>205</v>
      </c>
      <c r="C3548" s="49" t="n">
        <v>2009</v>
      </c>
      <c r="D3548" s="54" t="n">
        <v>13.2</v>
      </c>
      <c r="E3548" s="55" t="n">
        <v>24</v>
      </c>
    </row>
    <row r="3549" customFormat="false" ht="15" hidden="false" customHeight="false" outlineLevel="0" collapsed="false">
      <c r="A3549" s="49" t="n">
        <v>127</v>
      </c>
      <c r="B3549" s="49" t="s">
        <v>205</v>
      </c>
      <c r="C3549" s="49" t="n">
        <v>2010</v>
      </c>
      <c r="D3549" s="54" t="n">
        <v>108.9</v>
      </c>
      <c r="E3549" s="55" t="n">
        <v>198</v>
      </c>
    </row>
    <row r="3550" customFormat="false" ht="15" hidden="false" customHeight="false" outlineLevel="0" collapsed="false">
      <c r="A3550" s="49" t="n">
        <v>127</v>
      </c>
      <c r="B3550" s="49" t="s">
        <v>205</v>
      </c>
      <c r="C3550" s="49" t="n">
        <v>2011</v>
      </c>
      <c r="D3550" s="54" t="n">
        <v>158.4</v>
      </c>
      <c r="E3550" s="55" t="n">
        <v>288</v>
      </c>
    </row>
    <row r="3551" customFormat="false" ht="15" hidden="false" customHeight="false" outlineLevel="0" collapsed="false">
      <c r="A3551" s="49" t="n">
        <v>127</v>
      </c>
      <c r="B3551" s="49" t="s">
        <v>206</v>
      </c>
      <c r="C3551" s="49" t="n">
        <v>2010</v>
      </c>
      <c r="D3551" s="54" t="n">
        <v>158.4</v>
      </c>
      <c r="E3551" s="55" t="n">
        <v>288</v>
      </c>
    </row>
    <row r="3552" customFormat="false" ht="15" hidden="false" customHeight="false" outlineLevel="0" collapsed="false">
      <c r="A3552" s="49" t="n">
        <v>127</v>
      </c>
      <c r="B3552" s="49" t="s">
        <v>206</v>
      </c>
      <c r="C3552" s="49" t="n">
        <v>2011</v>
      </c>
      <c r="D3552" s="54" t="n">
        <v>47.3</v>
      </c>
      <c r="E3552" s="55" t="n">
        <v>86</v>
      </c>
    </row>
    <row r="3553" customFormat="false" ht="15" hidden="false" customHeight="false" outlineLevel="0" collapsed="false">
      <c r="A3553" s="49" t="n">
        <v>127</v>
      </c>
      <c r="B3553" s="49" t="s">
        <v>234</v>
      </c>
      <c r="C3553" s="49" t="n">
        <v>2011</v>
      </c>
      <c r="D3553" s="54" t="n">
        <v>13.2</v>
      </c>
      <c r="E3553" s="55" t="n">
        <v>24</v>
      </c>
    </row>
    <row r="3554" customFormat="false" ht="15" hidden="false" customHeight="false" outlineLevel="0" collapsed="false">
      <c r="A3554" s="49" t="n">
        <v>127</v>
      </c>
      <c r="B3554" s="49" t="s">
        <v>190</v>
      </c>
      <c r="C3554" s="49" t="n">
        <v>2010</v>
      </c>
      <c r="D3554" s="54" t="n">
        <v>13.2</v>
      </c>
      <c r="E3554" s="55" t="n">
        <v>24</v>
      </c>
    </row>
    <row r="3555" customFormat="false" ht="15" hidden="false" customHeight="false" outlineLevel="0" collapsed="false">
      <c r="A3555" s="49" t="n">
        <v>127</v>
      </c>
      <c r="B3555" s="49" t="s">
        <v>190</v>
      </c>
      <c r="C3555" s="49" t="n">
        <v>2011</v>
      </c>
      <c r="D3555" s="54" t="n">
        <v>39.6</v>
      </c>
      <c r="E3555" s="55" t="n">
        <v>72</v>
      </c>
    </row>
    <row r="3556" customFormat="false" ht="15" hidden="false" customHeight="false" outlineLevel="0" collapsed="false">
      <c r="A3556" s="49" t="n">
        <v>127</v>
      </c>
      <c r="B3556" s="49" t="s">
        <v>192</v>
      </c>
      <c r="C3556" s="49" t="n">
        <v>2010</v>
      </c>
      <c r="D3556" s="54" t="n">
        <v>13.2</v>
      </c>
      <c r="E3556" s="55" t="n">
        <v>24</v>
      </c>
    </row>
    <row r="3557" customFormat="false" ht="15" hidden="false" customHeight="false" outlineLevel="0" collapsed="false">
      <c r="A3557" s="49" t="n">
        <v>127</v>
      </c>
      <c r="B3557" s="49" t="s">
        <v>218</v>
      </c>
      <c r="C3557" s="49" t="n">
        <v>2010</v>
      </c>
      <c r="D3557" s="54" t="n">
        <v>265.2</v>
      </c>
      <c r="E3557" s="55" t="n">
        <v>624</v>
      </c>
    </row>
    <row r="3558" customFormat="false" ht="15" hidden="false" customHeight="false" outlineLevel="0" collapsed="false">
      <c r="A3558" s="49" t="n">
        <v>127</v>
      </c>
      <c r="B3558" s="49" t="s">
        <v>218</v>
      </c>
      <c r="C3558" s="49" t="n">
        <v>2011</v>
      </c>
      <c r="D3558" s="54" t="n">
        <v>403.2</v>
      </c>
      <c r="E3558" s="55" t="n">
        <v>960</v>
      </c>
    </row>
    <row r="3559" customFormat="false" ht="15" hidden="false" customHeight="false" outlineLevel="0" collapsed="false">
      <c r="A3559" s="49" t="n">
        <v>127</v>
      </c>
      <c r="B3559" s="49" t="s">
        <v>228</v>
      </c>
      <c r="C3559" s="49" t="n">
        <v>2010</v>
      </c>
      <c r="D3559" s="54" t="n">
        <v>13.2</v>
      </c>
      <c r="E3559" s="55" t="n">
        <v>24</v>
      </c>
    </row>
    <row r="3560" customFormat="false" ht="15" hidden="false" customHeight="false" outlineLevel="0" collapsed="false">
      <c r="A3560" s="49" t="n">
        <v>127</v>
      </c>
      <c r="B3560" s="49" t="s">
        <v>193</v>
      </c>
      <c r="C3560" s="49" t="n">
        <v>2010</v>
      </c>
      <c r="D3560" s="54" t="n">
        <v>52.8</v>
      </c>
      <c r="E3560" s="55" t="n">
        <v>96</v>
      </c>
    </row>
    <row r="3561" customFormat="false" ht="15" hidden="false" customHeight="false" outlineLevel="0" collapsed="false">
      <c r="A3561" s="49" t="n">
        <v>127</v>
      </c>
      <c r="B3561" s="49" t="s">
        <v>193</v>
      </c>
      <c r="C3561" s="49" t="n">
        <v>2011</v>
      </c>
      <c r="D3561" s="54" t="n">
        <v>50.4</v>
      </c>
      <c r="E3561" s="55" t="n">
        <v>120</v>
      </c>
    </row>
    <row r="3562" customFormat="false" ht="15" hidden="false" customHeight="false" outlineLevel="0" collapsed="false">
      <c r="A3562" s="49" t="n">
        <v>127</v>
      </c>
      <c r="B3562" s="49" t="s">
        <v>197</v>
      </c>
      <c r="C3562" s="49" t="n">
        <v>2010</v>
      </c>
      <c r="D3562" s="54" t="n">
        <v>39.6</v>
      </c>
      <c r="E3562" s="55" t="n">
        <v>72</v>
      </c>
    </row>
    <row r="3563" customFormat="false" ht="15" hidden="false" customHeight="false" outlineLevel="0" collapsed="false">
      <c r="A3563" s="49" t="n">
        <v>127</v>
      </c>
      <c r="B3563" s="49" t="s">
        <v>197</v>
      </c>
      <c r="C3563" s="49" t="n">
        <v>2011</v>
      </c>
      <c r="D3563" s="54" t="n">
        <v>104.3</v>
      </c>
      <c r="E3563" s="55" t="n">
        <v>218</v>
      </c>
    </row>
    <row r="3564" customFormat="false" ht="15" hidden="false" customHeight="false" outlineLevel="0" collapsed="false">
      <c r="A3564" s="49" t="n">
        <v>127</v>
      </c>
      <c r="B3564" s="49" t="s">
        <v>204</v>
      </c>
      <c r="C3564" s="49" t="n">
        <v>2010</v>
      </c>
      <c r="D3564" s="54" t="n">
        <v>0.55</v>
      </c>
      <c r="E3564" s="55" t="n">
        <v>1</v>
      </c>
    </row>
    <row r="3565" customFormat="false" ht="15" hidden="false" customHeight="false" outlineLevel="0" collapsed="false">
      <c r="A3565" s="49" t="n">
        <v>127</v>
      </c>
      <c r="B3565" s="49" t="s">
        <v>196</v>
      </c>
      <c r="C3565" s="49" t="n">
        <v>2010</v>
      </c>
      <c r="D3565" s="54" t="n">
        <v>26.4</v>
      </c>
      <c r="E3565" s="55" t="n">
        <v>48</v>
      </c>
    </row>
    <row r="3566" customFormat="false" ht="15" hidden="false" customHeight="false" outlineLevel="0" collapsed="false">
      <c r="A3566" s="49" t="n">
        <v>127</v>
      </c>
      <c r="B3566" s="49" t="s">
        <v>196</v>
      </c>
      <c r="C3566" s="49" t="n">
        <v>2011</v>
      </c>
      <c r="D3566" s="54" t="n">
        <v>39.6</v>
      </c>
      <c r="E3566" s="55" t="n">
        <v>72</v>
      </c>
    </row>
    <row r="3567" customFormat="false" ht="15" hidden="false" customHeight="false" outlineLevel="0" collapsed="false">
      <c r="A3567" s="49" t="n">
        <v>127</v>
      </c>
      <c r="B3567" s="49" t="s">
        <v>210</v>
      </c>
      <c r="C3567" s="49" t="n">
        <v>2010</v>
      </c>
      <c r="D3567" s="54" t="n">
        <v>1165.2</v>
      </c>
      <c r="E3567" s="55" t="n">
        <v>2544</v>
      </c>
    </row>
    <row r="3568" customFormat="false" ht="15" hidden="false" customHeight="false" outlineLevel="0" collapsed="false">
      <c r="A3568" s="49" t="n">
        <v>127</v>
      </c>
      <c r="B3568" s="49" t="s">
        <v>210</v>
      </c>
      <c r="C3568" s="49" t="n">
        <v>2011</v>
      </c>
      <c r="D3568" s="54" t="n">
        <v>232.8</v>
      </c>
      <c r="E3568" s="55" t="n">
        <v>480</v>
      </c>
    </row>
    <row r="3569" customFormat="false" ht="15" hidden="false" customHeight="false" outlineLevel="0" collapsed="false">
      <c r="A3569" s="49" t="n">
        <v>127</v>
      </c>
      <c r="B3569" s="49" t="s">
        <v>198</v>
      </c>
      <c r="C3569" s="49" t="n">
        <v>2010</v>
      </c>
      <c r="D3569" s="54" t="n">
        <v>13.2</v>
      </c>
      <c r="E3569" s="55" t="n">
        <v>24</v>
      </c>
    </row>
    <row r="3570" customFormat="false" ht="15" hidden="false" customHeight="false" outlineLevel="0" collapsed="false">
      <c r="A3570" s="49" t="n">
        <v>127</v>
      </c>
      <c r="B3570" s="49" t="s">
        <v>198</v>
      </c>
      <c r="C3570" s="49" t="n">
        <v>2011</v>
      </c>
      <c r="D3570" s="54" t="n">
        <v>13.2</v>
      </c>
      <c r="E3570" s="55" t="n">
        <v>24</v>
      </c>
    </row>
    <row r="3571" customFormat="false" ht="15" hidden="false" customHeight="false" outlineLevel="0" collapsed="false">
      <c r="A3571" s="49" t="n">
        <v>127</v>
      </c>
      <c r="B3571" s="49" t="s">
        <v>207</v>
      </c>
      <c r="C3571" s="49" t="n">
        <v>2010</v>
      </c>
      <c r="D3571" s="54" t="n">
        <v>26.4</v>
      </c>
      <c r="E3571" s="55" t="n">
        <v>48</v>
      </c>
    </row>
    <row r="3572" customFormat="false" ht="15" hidden="false" customHeight="false" outlineLevel="0" collapsed="false">
      <c r="A3572" s="49" t="n">
        <v>127</v>
      </c>
      <c r="B3572" s="49" t="s">
        <v>207</v>
      </c>
      <c r="C3572" s="49" t="n">
        <v>2011</v>
      </c>
      <c r="D3572" s="54" t="n">
        <v>0</v>
      </c>
      <c r="E3572" s="55" t="n">
        <v>0</v>
      </c>
    </row>
    <row r="3573" customFormat="false" ht="15" hidden="false" customHeight="false" outlineLevel="0" collapsed="false">
      <c r="A3573" s="49" t="n">
        <v>127</v>
      </c>
      <c r="B3573" s="49" t="s">
        <v>214</v>
      </c>
      <c r="C3573" s="49" t="n">
        <v>2010</v>
      </c>
      <c r="D3573" s="54" t="n">
        <v>13.2</v>
      </c>
      <c r="E3573" s="55" t="n">
        <v>24</v>
      </c>
    </row>
    <row r="3574" customFormat="false" ht="15" hidden="false" customHeight="false" outlineLevel="0" collapsed="false">
      <c r="A3574" s="49" t="n">
        <v>127</v>
      </c>
      <c r="B3574" s="49" t="s">
        <v>189</v>
      </c>
      <c r="C3574" s="49" t="n">
        <v>2009</v>
      </c>
      <c r="D3574" s="54" t="n">
        <v>781.78</v>
      </c>
      <c r="E3574" s="55" t="n">
        <v>1390</v>
      </c>
    </row>
    <row r="3575" customFormat="false" ht="15" hidden="false" customHeight="false" outlineLevel="0" collapsed="false">
      <c r="A3575" s="49" t="n">
        <v>127</v>
      </c>
      <c r="B3575" s="49" t="s">
        <v>189</v>
      </c>
      <c r="C3575" s="49" t="n">
        <v>2010</v>
      </c>
      <c r="D3575" s="54" t="n">
        <v>13657.45</v>
      </c>
      <c r="E3575" s="55" t="n">
        <v>27125</v>
      </c>
    </row>
    <row r="3576" customFormat="false" ht="15" hidden="false" customHeight="false" outlineLevel="0" collapsed="false">
      <c r="A3576" s="49" t="n">
        <v>127</v>
      </c>
      <c r="B3576" s="49" t="s">
        <v>189</v>
      </c>
      <c r="C3576" s="49" t="n">
        <v>2011</v>
      </c>
      <c r="D3576" s="54" t="n">
        <v>6326.58</v>
      </c>
      <c r="E3576" s="55" t="n">
        <v>12308</v>
      </c>
    </row>
    <row r="3577" customFormat="false" ht="15" hidden="false" customHeight="false" outlineLevel="0" collapsed="false">
      <c r="A3577" s="49" t="n">
        <v>127</v>
      </c>
      <c r="B3577" s="49" t="s">
        <v>194</v>
      </c>
      <c r="C3577" s="49" t="n">
        <v>2010</v>
      </c>
      <c r="D3577" s="54" t="n">
        <v>66</v>
      </c>
      <c r="E3577" s="55" t="n">
        <v>120</v>
      </c>
    </row>
    <row r="3578" customFormat="false" ht="15" hidden="false" customHeight="false" outlineLevel="0" collapsed="false">
      <c r="A3578" s="49" t="n">
        <v>127</v>
      </c>
      <c r="B3578" s="49" t="s">
        <v>194</v>
      </c>
      <c r="C3578" s="49" t="n">
        <v>2011</v>
      </c>
      <c r="D3578" s="54" t="n">
        <v>14.3</v>
      </c>
      <c r="E3578" s="55" t="n">
        <v>26</v>
      </c>
    </row>
    <row r="3579" customFormat="false" ht="15" hidden="false" customHeight="false" outlineLevel="0" collapsed="false">
      <c r="A3579" s="49" t="n">
        <v>128</v>
      </c>
      <c r="B3579" s="49" t="s">
        <v>203</v>
      </c>
      <c r="C3579" s="49" t="n">
        <v>2011</v>
      </c>
      <c r="D3579" s="54" t="n">
        <v>358</v>
      </c>
      <c r="E3579" s="55" t="n">
        <v>200</v>
      </c>
    </row>
    <row r="3580" customFormat="false" ht="15" hidden="false" customHeight="false" outlineLevel="0" collapsed="false">
      <c r="A3580" s="49" t="n">
        <v>128</v>
      </c>
      <c r="B3580" s="49" t="s">
        <v>201</v>
      </c>
      <c r="C3580" s="49" t="n">
        <v>2011</v>
      </c>
      <c r="D3580" s="54" t="n">
        <v>41.6</v>
      </c>
      <c r="E3580" s="55" t="n">
        <v>20</v>
      </c>
    </row>
    <row r="3581" customFormat="false" ht="15" hidden="false" customHeight="false" outlineLevel="0" collapsed="false">
      <c r="A3581" s="49" t="n">
        <v>128</v>
      </c>
      <c r="B3581" s="49" t="s">
        <v>223</v>
      </c>
      <c r="C3581" s="49" t="n">
        <v>2011</v>
      </c>
      <c r="D3581" s="54" t="n">
        <v>41.6</v>
      </c>
      <c r="E3581" s="55" t="n">
        <v>20</v>
      </c>
    </row>
    <row r="3582" customFormat="false" ht="15" hidden="false" customHeight="false" outlineLevel="0" collapsed="false">
      <c r="A3582" s="49" t="n">
        <v>128</v>
      </c>
      <c r="B3582" s="49" t="s">
        <v>200</v>
      </c>
      <c r="C3582" s="49" t="n">
        <v>2011</v>
      </c>
      <c r="D3582" s="54" t="n">
        <v>20.8</v>
      </c>
      <c r="E3582" s="55" t="n">
        <v>10</v>
      </c>
    </row>
    <row r="3583" customFormat="false" ht="15" hidden="false" customHeight="false" outlineLevel="0" collapsed="false">
      <c r="A3583" s="49" t="n">
        <v>128</v>
      </c>
      <c r="B3583" s="49" t="s">
        <v>202</v>
      </c>
      <c r="C3583" s="49" t="n">
        <v>2011</v>
      </c>
      <c r="D3583" s="54" t="n">
        <v>179</v>
      </c>
      <c r="E3583" s="55" t="n">
        <v>100</v>
      </c>
    </row>
    <row r="3584" customFormat="false" ht="15" hidden="false" customHeight="false" outlineLevel="0" collapsed="false">
      <c r="A3584" s="49" t="n">
        <v>128</v>
      </c>
      <c r="B3584" s="49" t="s">
        <v>222</v>
      </c>
      <c r="C3584" s="49" t="n">
        <v>2011</v>
      </c>
      <c r="D3584" s="54" t="n">
        <v>462.54</v>
      </c>
      <c r="E3584" s="55" t="n">
        <v>223</v>
      </c>
    </row>
    <row r="3585" customFormat="false" ht="15" hidden="false" customHeight="false" outlineLevel="0" collapsed="false">
      <c r="A3585" s="49" t="n">
        <v>128</v>
      </c>
      <c r="B3585" s="49" t="s">
        <v>205</v>
      </c>
      <c r="C3585" s="49" t="n">
        <v>2011</v>
      </c>
      <c r="D3585" s="54" t="n">
        <v>133.12</v>
      </c>
      <c r="E3585" s="55" t="n">
        <v>64</v>
      </c>
    </row>
    <row r="3586" customFormat="false" ht="15" hidden="false" customHeight="false" outlineLevel="0" collapsed="false">
      <c r="A3586" s="49" t="n">
        <v>128</v>
      </c>
      <c r="B3586" s="49" t="s">
        <v>206</v>
      </c>
      <c r="C3586" s="49" t="n">
        <v>2011</v>
      </c>
      <c r="D3586" s="54" t="n">
        <v>151.84</v>
      </c>
      <c r="E3586" s="55" t="n">
        <v>73</v>
      </c>
    </row>
    <row r="3587" customFormat="false" ht="15" hidden="false" customHeight="false" outlineLevel="0" collapsed="false">
      <c r="A3587" s="49" t="n">
        <v>128</v>
      </c>
      <c r="B3587" s="49" t="s">
        <v>192</v>
      </c>
      <c r="C3587" s="49" t="n">
        <v>2011</v>
      </c>
      <c r="D3587" s="54" t="n">
        <v>62.4</v>
      </c>
      <c r="E3587" s="55" t="n">
        <v>30</v>
      </c>
    </row>
    <row r="3588" customFormat="false" ht="15" hidden="false" customHeight="false" outlineLevel="0" collapsed="false">
      <c r="A3588" s="49" t="n">
        <v>128</v>
      </c>
      <c r="B3588" s="49" t="s">
        <v>218</v>
      </c>
      <c r="C3588" s="49" t="n">
        <v>2011</v>
      </c>
      <c r="D3588" s="54" t="n">
        <v>787.28</v>
      </c>
      <c r="E3588" s="55" t="n">
        <v>441</v>
      </c>
    </row>
    <row r="3589" customFormat="false" ht="15" hidden="false" customHeight="false" outlineLevel="0" collapsed="false">
      <c r="A3589" s="49" t="n">
        <v>128</v>
      </c>
      <c r="B3589" s="49" t="s">
        <v>193</v>
      </c>
      <c r="C3589" s="49" t="n">
        <v>2011</v>
      </c>
      <c r="D3589" s="54" t="n">
        <v>20.8</v>
      </c>
      <c r="E3589" s="55" t="n">
        <v>10</v>
      </c>
    </row>
    <row r="3590" customFormat="false" ht="15" hidden="false" customHeight="false" outlineLevel="0" collapsed="false">
      <c r="A3590" s="49" t="n">
        <v>128</v>
      </c>
      <c r="B3590" s="49" t="s">
        <v>197</v>
      </c>
      <c r="C3590" s="49" t="n">
        <v>2011</v>
      </c>
      <c r="D3590" s="54" t="n">
        <v>104</v>
      </c>
      <c r="E3590" s="55" t="n">
        <v>50</v>
      </c>
    </row>
    <row r="3591" customFormat="false" ht="15" hidden="false" customHeight="false" outlineLevel="0" collapsed="false">
      <c r="A3591" s="49" t="n">
        <v>128</v>
      </c>
      <c r="B3591" s="49" t="s">
        <v>204</v>
      </c>
      <c r="C3591" s="49" t="n">
        <v>2011</v>
      </c>
      <c r="D3591" s="54" t="n">
        <v>20.8</v>
      </c>
      <c r="E3591" s="55" t="n">
        <v>10</v>
      </c>
    </row>
    <row r="3592" customFormat="false" ht="15" hidden="false" customHeight="false" outlineLevel="0" collapsed="false">
      <c r="A3592" s="49" t="n">
        <v>128</v>
      </c>
      <c r="B3592" s="49" t="s">
        <v>196</v>
      </c>
      <c r="C3592" s="49" t="n">
        <v>2011</v>
      </c>
      <c r="D3592" s="54" t="n">
        <v>20.8</v>
      </c>
      <c r="E3592" s="55" t="n">
        <v>10</v>
      </c>
    </row>
    <row r="3593" customFormat="false" ht="15" hidden="false" customHeight="false" outlineLevel="0" collapsed="false">
      <c r="A3593" s="49" t="n">
        <v>128</v>
      </c>
      <c r="B3593" s="49" t="s">
        <v>210</v>
      </c>
      <c r="C3593" s="49" t="n">
        <v>2011</v>
      </c>
      <c r="D3593" s="54" t="n">
        <v>20.8</v>
      </c>
      <c r="E3593" s="55" t="n">
        <v>10</v>
      </c>
    </row>
    <row r="3594" customFormat="false" ht="15" hidden="false" customHeight="false" outlineLevel="0" collapsed="false">
      <c r="A3594" s="49" t="n">
        <v>128</v>
      </c>
      <c r="B3594" s="49" t="s">
        <v>198</v>
      </c>
      <c r="C3594" s="49" t="n">
        <v>2011</v>
      </c>
      <c r="D3594" s="54" t="n">
        <v>20.8</v>
      </c>
      <c r="E3594" s="55" t="n">
        <v>10</v>
      </c>
    </row>
    <row r="3595" customFormat="false" ht="15" hidden="false" customHeight="false" outlineLevel="0" collapsed="false">
      <c r="A3595" s="49" t="n">
        <v>128</v>
      </c>
      <c r="B3595" s="49" t="s">
        <v>189</v>
      </c>
      <c r="C3595" s="49" t="n">
        <v>2011</v>
      </c>
      <c r="D3595" s="54" t="n">
        <v>24328.63</v>
      </c>
      <c r="E3595" s="55" t="n">
        <v>11491</v>
      </c>
    </row>
    <row r="3596" customFormat="false" ht="15" hidden="false" customHeight="false" outlineLevel="0" collapsed="false">
      <c r="A3596" s="49" t="n">
        <v>129</v>
      </c>
      <c r="B3596" s="49" t="s">
        <v>203</v>
      </c>
      <c r="C3596" s="49" t="n">
        <v>2010</v>
      </c>
      <c r="D3596" s="54" t="n">
        <v>15.9</v>
      </c>
      <c r="E3596" s="55" t="n">
        <v>2</v>
      </c>
    </row>
    <row r="3597" customFormat="false" ht="15" hidden="false" customHeight="false" outlineLevel="0" collapsed="false">
      <c r="A3597" s="49" t="n">
        <v>129</v>
      </c>
      <c r="B3597" s="49" t="s">
        <v>203</v>
      </c>
      <c r="C3597" s="49" t="n">
        <v>2011</v>
      </c>
      <c r="D3597" s="54" t="n">
        <v>31.8</v>
      </c>
      <c r="E3597" s="55" t="n">
        <v>4</v>
      </c>
    </row>
    <row r="3598" customFormat="false" ht="15" hidden="false" customHeight="false" outlineLevel="0" collapsed="false">
      <c r="A3598" s="49" t="n">
        <v>129</v>
      </c>
      <c r="B3598" s="49" t="s">
        <v>199</v>
      </c>
      <c r="C3598" s="49" t="n">
        <v>2009</v>
      </c>
      <c r="D3598" s="54" t="n">
        <v>15.9</v>
      </c>
      <c r="E3598" s="55" t="n">
        <v>2</v>
      </c>
    </row>
    <row r="3599" customFormat="false" ht="15" hidden="false" customHeight="false" outlineLevel="0" collapsed="false">
      <c r="A3599" s="49" t="n">
        <v>129</v>
      </c>
      <c r="B3599" s="49" t="s">
        <v>199</v>
      </c>
      <c r="C3599" s="49" t="n">
        <v>2010</v>
      </c>
      <c r="D3599" s="54" t="n">
        <v>95.4</v>
      </c>
      <c r="E3599" s="55" t="n">
        <v>12</v>
      </c>
    </row>
    <row r="3600" customFormat="false" ht="15" hidden="false" customHeight="false" outlineLevel="0" collapsed="false">
      <c r="A3600" s="49" t="n">
        <v>129</v>
      </c>
      <c r="B3600" s="49" t="s">
        <v>199</v>
      </c>
      <c r="C3600" s="49" t="n">
        <v>2011</v>
      </c>
      <c r="D3600" s="54" t="n">
        <v>15.9</v>
      </c>
      <c r="E3600" s="55" t="n">
        <v>2</v>
      </c>
    </row>
    <row r="3601" customFormat="false" ht="15" hidden="false" customHeight="false" outlineLevel="0" collapsed="false">
      <c r="A3601" s="49" t="n">
        <v>129</v>
      </c>
      <c r="B3601" s="49" t="s">
        <v>201</v>
      </c>
      <c r="C3601" s="49" t="n">
        <v>2010</v>
      </c>
      <c r="D3601" s="54" t="n">
        <v>235.2</v>
      </c>
      <c r="E3601" s="55" t="n">
        <v>32</v>
      </c>
    </row>
    <row r="3602" customFormat="false" ht="15" hidden="false" customHeight="false" outlineLevel="0" collapsed="false">
      <c r="A3602" s="49" t="n">
        <v>129</v>
      </c>
      <c r="B3602" s="49" t="s">
        <v>201</v>
      </c>
      <c r="C3602" s="49" t="n">
        <v>2011</v>
      </c>
      <c r="D3602" s="54" t="n">
        <v>187.5</v>
      </c>
      <c r="E3602" s="55" t="n">
        <v>26</v>
      </c>
    </row>
    <row r="3603" customFormat="false" ht="15" hidden="false" customHeight="false" outlineLevel="0" collapsed="false">
      <c r="A3603" s="49" t="n">
        <v>129</v>
      </c>
      <c r="B3603" s="49" t="s">
        <v>223</v>
      </c>
      <c r="C3603" s="49" t="n">
        <v>2010</v>
      </c>
      <c r="D3603" s="54" t="n">
        <v>39.75</v>
      </c>
      <c r="E3603" s="55" t="n">
        <v>5</v>
      </c>
    </row>
    <row r="3604" customFormat="false" ht="15" hidden="false" customHeight="false" outlineLevel="0" collapsed="false">
      <c r="A3604" s="49" t="n">
        <v>129</v>
      </c>
      <c r="B3604" s="49" t="s">
        <v>223</v>
      </c>
      <c r="C3604" s="49" t="n">
        <v>2011</v>
      </c>
      <c r="D3604" s="54" t="n">
        <v>15.9</v>
      </c>
      <c r="E3604" s="55" t="n">
        <v>2</v>
      </c>
    </row>
    <row r="3605" customFormat="false" ht="15" hidden="false" customHeight="false" outlineLevel="0" collapsed="false">
      <c r="A3605" s="49" t="n">
        <v>129</v>
      </c>
      <c r="B3605" s="49" t="s">
        <v>200</v>
      </c>
      <c r="C3605" s="49" t="n">
        <v>2009</v>
      </c>
      <c r="D3605" s="54" t="n">
        <v>15.9</v>
      </c>
      <c r="E3605" s="55" t="n">
        <v>2</v>
      </c>
    </row>
    <row r="3606" customFormat="false" ht="15" hidden="false" customHeight="false" outlineLevel="0" collapsed="false">
      <c r="A3606" s="49" t="n">
        <v>129</v>
      </c>
      <c r="B3606" s="49" t="s">
        <v>200</v>
      </c>
      <c r="C3606" s="49" t="n">
        <v>2011</v>
      </c>
      <c r="D3606" s="54" t="n">
        <v>31.8</v>
      </c>
      <c r="E3606" s="55" t="n">
        <v>4</v>
      </c>
    </row>
    <row r="3607" customFormat="false" ht="15" hidden="false" customHeight="false" outlineLevel="0" collapsed="false">
      <c r="A3607" s="49" t="n">
        <v>129</v>
      </c>
      <c r="B3607" s="49" t="s">
        <v>202</v>
      </c>
      <c r="C3607" s="49" t="n">
        <v>2011</v>
      </c>
      <c r="D3607" s="54" t="n">
        <v>79.5</v>
      </c>
      <c r="E3607" s="55" t="n">
        <v>10</v>
      </c>
    </row>
    <row r="3608" customFormat="false" ht="15" hidden="false" customHeight="false" outlineLevel="0" collapsed="false">
      <c r="A3608" s="49" t="n">
        <v>129</v>
      </c>
      <c r="B3608" s="49" t="s">
        <v>222</v>
      </c>
      <c r="C3608" s="49" t="n">
        <v>2009</v>
      </c>
      <c r="D3608" s="54" t="n">
        <v>15.9</v>
      </c>
      <c r="E3608" s="55" t="n">
        <v>2</v>
      </c>
    </row>
    <row r="3609" customFormat="false" ht="15" hidden="false" customHeight="false" outlineLevel="0" collapsed="false">
      <c r="A3609" s="49" t="n">
        <v>129</v>
      </c>
      <c r="B3609" s="49" t="s">
        <v>222</v>
      </c>
      <c r="C3609" s="49" t="n">
        <v>2010</v>
      </c>
      <c r="D3609" s="54" t="n">
        <v>355.8</v>
      </c>
      <c r="E3609" s="55" t="n">
        <v>52</v>
      </c>
    </row>
    <row r="3610" customFormat="false" ht="15" hidden="false" customHeight="false" outlineLevel="0" collapsed="false">
      <c r="A3610" s="49" t="n">
        <v>129</v>
      </c>
      <c r="B3610" s="49" t="s">
        <v>222</v>
      </c>
      <c r="C3610" s="49" t="n">
        <v>2011</v>
      </c>
      <c r="D3610" s="54" t="n">
        <v>111.3</v>
      </c>
      <c r="E3610" s="55" t="n">
        <v>14</v>
      </c>
    </row>
    <row r="3611" customFormat="false" ht="15" hidden="false" customHeight="false" outlineLevel="0" collapsed="false">
      <c r="A3611" s="49" t="n">
        <v>129</v>
      </c>
      <c r="B3611" s="49" t="s">
        <v>191</v>
      </c>
      <c r="C3611" s="49" t="n">
        <v>2010</v>
      </c>
      <c r="D3611" s="54" t="n">
        <v>47.7</v>
      </c>
      <c r="E3611" s="55" t="n">
        <v>6</v>
      </c>
    </row>
    <row r="3612" customFormat="false" ht="15" hidden="false" customHeight="false" outlineLevel="0" collapsed="false">
      <c r="A3612" s="49" t="n">
        <v>129</v>
      </c>
      <c r="B3612" s="49" t="s">
        <v>191</v>
      </c>
      <c r="C3612" s="49" t="n">
        <v>2011</v>
      </c>
      <c r="D3612" s="54" t="n">
        <v>174.9</v>
      </c>
      <c r="E3612" s="55" t="n">
        <v>22</v>
      </c>
    </row>
    <row r="3613" customFormat="false" ht="15" hidden="false" customHeight="false" outlineLevel="0" collapsed="false">
      <c r="A3613" s="49" t="n">
        <v>129</v>
      </c>
      <c r="B3613" s="49" t="s">
        <v>205</v>
      </c>
      <c r="C3613" s="49" t="n">
        <v>2009</v>
      </c>
      <c r="D3613" s="54" t="n">
        <v>171.6</v>
      </c>
      <c r="E3613" s="55" t="n">
        <v>24</v>
      </c>
    </row>
    <row r="3614" customFormat="false" ht="15" hidden="false" customHeight="false" outlineLevel="0" collapsed="false">
      <c r="A3614" s="49" t="n">
        <v>129</v>
      </c>
      <c r="B3614" s="49" t="s">
        <v>205</v>
      </c>
      <c r="C3614" s="49" t="n">
        <v>2010</v>
      </c>
      <c r="D3614" s="54" t="n">
        <v>1627.8</v>
      </c>
      <c r="E3614" s="55" t="n">
        <v>212</v>
      </c>
    </row>
    <row r="3615" customFormat="false" ht="15" hidden="false" customHeight="false" outlineLevel="0" collapsed="false">
      <c r="A3615" s="49" t="n">
        <v>129</v>
      </c>
      <c r="B3615" s="49" t="s">
        <v>205</v>
      </c>
      <c r="C3615" s="49" t="n">
        <v>2011</v>
      </c>
      <c r="D3615" s="54" t="n">
        <v>1495.95</v>
      </c>
      <c r="E3615" s="55" t="n">
        <v>193</v>
      </c>
    </row>
    <row r="3616" customFormat="false" ht="15" hidden="false" customHeight="false" outlineLevel="0" collapsed="false">
      <c r="A3616" s="49" t="n">
        <v>129</v>
      </c>
      <c r="B3616" s="49" t="s">
        <v>206</v>
      </c>
      <c r="C3616" s="49" t="n">
        <v>2009</v>
      </c>
      <c r="D3616" s="54" t="n">
        <v>155.7</v>
      </c>
      <c r="E3616" s="55" t="n">
        <v>22</v>
      </c>
    </row>
    <row r="3617" customFormat="false" ht="15" hidden="false" customHeight="false" outlineLevel="0" collapsed="false">
      <c r="A3617" s="49" t="n">
        <v>129</v>
      </c>
      <c r="B3617" s="49" t="s">
        <v>206</v>
      </c>
      <c r="C3617" s="49" t="n">
        <v>2010</v>
      </c>
      <c r="D3617" s="54" t="n">
        <v>1105.8</v>
      </c>
      <c r="E3617" s="55" t="n">
        <v>156</v>
      </c>
    </row>
    <row r="3618" customFormat="false" ht="15" hidden="false" customHeight="false" outlineLevel="0" collapsed="false">
      <c r="A3618" s="49" t="n">
        <v>129</v>
      </c>
      <c r="B3618" s="49" t="s">
        <v>206</v>
      </c>
      <c r="C3618" s="49" t="n">
        <v>2011</v>
      </c>
      <c r="D3618" s="54" t="n">
        <v>759.9</v>
      </c>
      <c r="E3618" s="55" t="n">
        <v>98</v>
      </c>
    </row>
    <row r="3619" customFormat="false" ht="15" hidden="false" customHeight="false" outlineLevel="0" collapsed="false">
      <c r="A3619" s="49" t="n">
        <v>129</v>
      </c>
      <c r="B3619" s="49" t="s">
        <v>209</v>
      </c>
      <c r="C3619" s="49" t="n">
        <v>2010</v>
      </c>
      <c r="D3619" s="54" t="n">
        <v>15.9</v>
      </c>
      <c r="E3619" s="55" t="n">
        <v>2</v>
      </c>
    </row>
    <row r="3620" customFormat="false" ht="15" hidden="false" customHeight="false" outlineLevel="0" collapsed="false">
      <c r="A3620" s="49" t="n">
        <v>129</v>
      </c>
      <c r="B3620" s="49" t="s">
        <v>209</v>
      </c>
      <c r="C3620" s="49" t="n">
        <v>2011</v>
      </c>
      <c r="D3620" s="54" t="n">
        <v>15.9</v>
      </c>
      <c r="E3620" s="55" t="n">
        <v>2</v>
      </c>
    </row>
    <row r="3621" customFormat="false" ht="15" hidden="false" customHeight="false" outlineLevel="0" collapsed="false">
      <c r="A3621" s="49" t="n">
        <v>129</v>
      </c>
      <c r="B3621" s="49" t="s">
        <v>234</v>
      </c>
      <c r="C3621" s="49" t="n">
        <v>2010</v>
      </c>
      <c r="D3621" s="54" t="n">
        <v>76.2</v>
      </c>
      <c r="E3621" s="55" t="n">
        <v>12</v>
      </c>
    </row>
    <row r="3622" customFormat="false" ht="15" hidden="false" customHeight="false" outlineLevel="0" collapsed="false">
      <c r="A3622" s="49" t="n">
        <v>129</v>
      </c>
      <c r="B3622" s="49" t="s">
        <v>234</v>
      </c>
      <c r="C3622" s="49" t="n">
        <v>2011</v>
      </c>
      <c r="D3622" s="54" t="n">
        <v>111.3</v>
      </c>
      <c r="E3622" s="55" t="n">
        <v>14</v>
      </c>
    </row>
    <row r="3623" customFormat="false" ht="15" hidden="false" customHeight="false" outlineLevel="0" collapsed="false">
      <c r="A3623" s="49" t="n">
        <v>129</v>
      </c>
      <c r="B3623" s="49" t="s">
        <v>211</v>
      </c>
      <c r="C3623" s="49" t="n">
        <v>2010</v>
      </c>
      <c r="D3623" s="54" t="n">
        <v>76.2</v>
      </c>
      <c r="E3623" s="55" t="n">
        <v>12</v>
      </c>
    </row>
    <row r="3624" customFormat="false" ht="15" hidden="false" customHeight="false" outlineLevel="0" collapsed="false">
      <c r="A3624" s="49" t="n">
        <v>129</v>
      </c>
      <c r="B3624" s="49" t="s">
        <v>192</v>
      </c>
      <c r="C3624" s="49" t="n">
        <v>2010</v>
      </c>
      <c r="D3624" s="54" t="n">
        <v>31.8</v>
      </c>
      <c r="E3624" s="55" t="n">
        <v>4</v>
      </c>
    </row>
    <row r="3625" customFormat="false" ht="15" hidden="false" customHeight="false" outlineLevel="0" collapsed="false">
      <c r="A3625" s="49" t="n">
        <v>129</v>
      </c>
      <c r="B3625" s="49" t="s">
        <v>192</v>
      </c>
      <c r="C3625" s="49" t="n">
        <v>2011</v>
      </c>
      <c r="D3625" s="54" t="n">
        <v>47.7</v>
      </c>
      <c r="E3625" s="55" t="n">
        <v>6</v>
      </c>
    </row>
    <row r="3626" customFormat="false" ht="15" hidden="false" customHeight="false" outlineLevel="0" collapsed="false">
      <c r="A3626" s="49" t="n">
        <v>129</v>
      </c>
      <c r="B3626" s="49" t="s">
        <v>217</v>
      </c>
      <c r="C3626" s="49" t="n">
        <v>2011</v>
      </c>
      <c r="D3626" s="54" t="n">
        <v>762</v>
      </c>
      <c r="E3626" s="55" t="n">
        <v>120</v>
      </c>
    </row>
    <row r="3627" customFormat="false" ht="15" hidden="false" customHeight="false" outlineLevel="0" collapsed="false">
      <c r="A3627" s="49" t="n">
        <v>129</v>
      </c>
      <c r="B3627" s="49" t="s">
        <v>218</v>
      </c>
      <c r="C3627" s="49" t="n">
        <v>2010</v>
      </c>
      <c r="D3627" s="54" t="n">
        <v>2014.55</v>
      </c>
      <c r="E3627" s="55" t="n">
        <v>317</v>
      </c>
    </row>
    <row r="3628" customFormat="false" ht="15" hidden="false" customHeight="false" outlineLevel="0" collapsed="false">
      <c r="A3628" s="49" t="n">
        <v>129</v>
      </c>
      <c r="B3628" s="49" t="s">
        <v>218</v>
      </c>
      <c r="C3628" s="49" t="n">
        <v>2011</v>
      </c>
      <c r="D3628" s="54" t="n">
        <v>1066.8</v>
      </c>
      <c r="E3628" s="55" t="n">
        <v>168</v>
      </c>
    </row>
    <row r="3629" customFormat="false" ht="15" hidden="false" customHeight="false" outlineLevel="0" collapsed="false">
      <c r="A3629" s="49" t="n">
        <v>129</v>
      </c>
      <c r="B3629" s="49" t="s">
        <v>228</v>
      </c>
      <c r="C3629" s="49" t="n">
        <v>2010</v>
      </c>
      <c r="D3629" s="54" t="n">
        <v>7.95</v>
      </c>
      <c r="E3629" s="55" t="n">
        <v>1</v>
      </c>
    </row>
    <row r="3630" customFormat="false" ht="15" hidden="false" customHeight="false" outlineLevel="0" collapsed="false">
      <c r="A3630" s="49" t="n">
        <v>129</v>
      </c>
      <c r="B3630" s="49" t="s">
        <v>193</v>
      </c>
      <c r="C3630" s="49" t="n">
        <v>2011</v>
      </c>
      <c r="D3630" s="54" t="n">
        <v>15.9</v>
      </c>
      <c r="E3630" s="55" t="n">
        <v>2</v>
      </c>
    </row>
    <row r="3631" customFormat="false" ht="15" hidden="false" customHeight="false" outlineLevel="0" collapsed="false">
      <c r="A3631" s="49" t="n">
        <v>129</v>
      </c>
      <c r="B3631" s="49" t="s">
        <v>197</v>
      </c>
      <c r="C3631" s="49" t="n">
        <v>2009</v>
      </c>
      <c r="D3631" s="54" t="n">
        <v>76.2</v>
      </c>
      <c r="E3631" s="55" t="n">
        <v>12</v>
      </c>
    </row>
    <row r="3632" customFormat="false" ht="15" hidden="false" customHeight="false" outlineLevel="0" collapsed="false">
      <c r="A3632" s="49" t="n">
        <v>129</v>
      </c>
      <c r="B3632" s="49" t="s">
        <v>197</v>
      </c>
      <c r="C3632" s="49" t="n">
        <v>2010</v>
      </c>
      <c r="D3632" s="54" t="n">
        <v>127.2</v>
      </c>
      <c r="E3632" s="55" t="n">
        <v>16</v>
      </c>
    </row>
    <row r="3633" customFormat="false" ht="15" hidden="false" customHeight="false" outlineLevel="0" collapsed="false">
      <c r="A3633" s="49" t="n">
        <v>129</v>
      </c>
      <c r="B3633" s="49" t="s">
        <v>197</v>
      </c>
      <c r="C3633" s="49" t="n">
        <v>2011</v>
      </c>
      <c r="D3633" s="54" t="n">
        <v>127.2</v>
      </c>
      <c r="E3633" s="55" t="n">
        <v>16</v>
      </c>
    </row>
    <row r="3634" customFormat="false" ht="15" hidden="false" customHeight="false" outlineLevel="0" collapsed="false">
      <c r="A3634" s="49" t="n">
        <v>129</v>
      </c>
      <c r="B3634" s="49" t="s">
        <v>196</v>
      </c>
      <c r="C3634" s="49" t="n">
        <v>2010</v>
      </c>
      <c r="D3634" s="54" t="n">
        <v>123.9</v>
      </c>
      <c r="E3634" s="55" t="n">
        <v>18</v>
      </c>
    </row>
    <row r="3635" customFormat="false" ht="15" hidden="false" customHeight="false" outlineLevel="0" collapsed="false">
      <c r="A3635" s="49" t="n">
        <v>129</v>
      </c>
      <c r="B3635" s="49" t="s">
        <v>196</v>
      </c>
      <c r="C3635" s="49" t="n">
        <v>2011</v>
      </c>
      <c r="D3635" s="54" t="n">
        <v>155.7</v>
      </c>
      <c r="E3635" s="55" t="n">
        <v>22</v>
      </c>
    </row>
    <row r="3636" customFormat="false" ht="15" hidden="false" customHeight="false" outlineLevel="0" collapsed="false">
      <c r="A3636" s="49" t="n">
        <v>129</v>
      </c>
      <c r="B3636" s="49" t="s">
        <v>210</v>
      </c>
      <c r="C3636" s="49" t="n">
        <v>2010</v>
      </c>
      <c r="D3636" s="54" t="n">
        <v>108</v>
      </c>
      <c r="E3636" s="55" t="n">
        <v>16</v>
      </c>
    </row>
    <row r="3637" customFormat="false" ht="15" hidden="false" customHeight="false" outlineLevel="0" collapsed="false">
      <c r="A3637" s="49" t="n">
        <v>129</v>
      </c>
      <c r="B3637" s="49" t="s">
        <v>198</v>
      </c>
      <c r="C3637" s="49" t="n">
        <v>2009</v>
      </c>
      <c r="D3637" s="54" t="n">
        <v>31.8</v>
      </c>
      <c r="E3637" s="55" t="n">
        <v>4</v>
      </c>
    </row>
    <row r="3638" customFormat="false" ht="15" hidden="false" customHeight="false" outlineLevel="0" collapsed="false">
      <c r="A3638" s="49" t="n">
        <v>129</v>
      </c>
      <c r="B3638" s="49" t="s">
        <v>198</v>
      </c>
      <c r="C3638" s="49" t="n">
        <v>2010</v>
      </c>
      <c r="D3638" s="54" t="n">
        <v>127.2</v>
      </c>
      <c r="E3638" s="55" t="n">
        <v>16</v>
      </c>
    </row>
    <row r="3639" customFormat="false" ht="15" hidden="false" customHeight="false" outlineLevel="0" collapsed="false">
      <c r="A3639" s="49" t="n">
        <v>129</v>
      </c>
      <c r="B3639" s="49" t="s">
        <v>198</v>
      </c>
      <c r="C3639" s="49" t="n">
        <v>2011</v>
      </c>
      <c r="D3639" s="54" t="n">
        <v>311.4</v>
      </c>
      <c r="E3639" s="55" t="n">
        <v>44</v>
      </c>
    </row>
    <row r="3640" customFormat="false" ht="15" hidden="false" customHeight="false" outlineLevel="0" collapsed="false">
      <c r="A3640" s="49" t="n">
        <v>129</v>
      </c>
      <c r="B3640" s="49" t="s">
        <v>207</v>
      </c>
      <c r="C3640" s="49" t="n">
        <v>2011</v>
      </c>
      <c r="D3640" s="54" t="n">
        <v>0</v>
      </c>
      <c r="E3640" s="55" t="n">
        <v>0</v>
      </c>
    </row>
    <row r="3641" customFormat="false" ht="15" hidden="false" customHeight="false" outlineLevel="0" collapsed="false">
      <c r="A3641" s="49" t="n">
        <v>129</v>
      </c>
      <c r="B3641" s="49" t="s">
        <v>189</v>
      </c>
      <c r="C3641" s="49" t="n">
        <v>2009</v>
      </c>
      <c r="D3641" s="54" t="n">
        <v>684.75</v>
      </c>
      <c r="E3641" s="55" t="n">
        <v>85</v>
      </c>
    </row>
    <row r="3642" customFormat="false" ht="15" hidden="false" customHeight="false" outlineLevel="0" collapsed="false">
      <c r="A3642" s="49" t="n">
        <v>129</v>
      </c>
      <c r="B3642" s="49" t="s">
        <v>189</v>
      </c>
      <c r="C3642" s="49" t="n">
        <v>2010</v>
      </c>
      <c r="D3642" s="54" t="n">
        <v>8085.59</v>
      </c>
      <c r="E3642" s="55" t="n">
        <v>1064</v>
      </c>
    </row>
    <row r="3643" customFormat="false" ht="15" hidden="false" customHeight="false" outlineLevel="0" collapsed="false">
      <c r="A3643" s="49" t="n">
        <v>129</v>
      </c>
      <c r="B3643" s="49" t="s">
        <v>189</v>
      </c>
      <c r="C3643" s="49" t="n">
        <v>2011</v>
      </c>
      <c r="D3643" s="54" t="n">
        <v>5670.39</v>
      </c>
      <c r="E3643" s="55" t="n">
        <v>785</v>
      </c>
    </row>
    <row r="3644" customFormat="false" ht="15" hidden="false" customHeight="false" outlineLevel="0" collapsed="false">
      <c r="A3644" s="49" t="n">
        <v>129</v>
      </c>
      <c r="B3644" s="49" t="s">
        <v>194</v>
      </c>
      <c r="C3644" s="49" t="n">
        <v>2011</v>
      </c>
      <c r="D3644" s="54" t="n">
        <v>47.7</v>
      </c>
      <c r="E3644" s="55" t="n">
        <v>6</v>
      </c>
    </row>
    <row r="3645" customFormat="false" ht="15" hidden="false" customHeight="false" outlineLevel="0" collapsed="false">
      <c r="A3645" s="49" t="n">
        <v>130</v>
      </c>
      <c r="B3645" s="49" t="s">
        <v>203</v>
      </c>
      <c r="C3645" s="49" t="n">
        <v>2011</v>
      </c>
      <c r="D3645" s="54" t="n">
        <v>179.28</v>
      </c>
      <c r="E3645" s="55" t="n">
        <v>72</v>
      </c>
    </row>
    <row r="3646" customFormat="false" ht="15" hidden="false" customHeight="false" outlineLevel="0" collapsed="false">
      <c r="A3646" s="49" t="n">
        <v>130</v>
      </c>
      <c r="B3646" s="49" t="s">
        <v>199</v>
      </c>
      <c r="C3646" s="49" t="n">
        <v>2011</v>
      </c>
      <c r="D3646" s="54" t="n">
        <v>52.02</v>
      </c>
      <c r="E3646" s="55" t="n">
        <v>18</v>
      </c>
    </row>
    <row r="3647" customFormat="false" ht="15" hidden="false" customHeight="false" outlineLevel="0" collapsed="false">
      <c r="A3647" s="49" t="n">
        <v>130</v>
      </c>
      <c r="B3647" s="49" t="s">
        <v>223</v>
      </c>
      <c r="C3647" s="49" t="n">
        <v>2010</v>
      </c>
      <c r="D3647" s="54" t="n">
        <v>244.8</v>
      </c>
      <c r="E3647" s="55" t="n">
        <v>96</v>
      </c>
    </row>
    <row r="3648" customFormat="false" ht="15" hidden="false" customHeight="false" outlineLevel="0" collapsed="false">
      <c r="A3648" s="49" t="n">
        <v>130</v>
      </c>
      <c r="B3648" s="49" t="s">
        <v>223</v>
      </c>
      <c r="C3648" s="49" t="n">
        <v>2011</v>
      </c>
      <c r="D3648" s="54" t="n">
        <v>17.34</v>
      </c>
      <c r="E3648" s="55" t="n">
        <v>6</v>
      </c>
    </row>
    <row r="3649" customFormat="false" ht="15" hidden="false" customHeight="false" outlineLevel="0" collapsed="false">
      <c r="A3649" s="49" t="n">
        <v>130</v>
      </c>
      <c r="B3649" s="49" t="s">
        <v>202</v>
      </c>
      <c r="C3649" s="49" t="n">
        <v>2010</v>
      </c>
      <c r="D3649" s="54" t="n">
        <v>302.4</v>
      </c>
      <c r="E3649" s="55" t="n">
        <v>144</v>
      </c>
    </row>
    <row r="3650" customFormat="false" ht="15" hidden="false" customHeight="false" outlineLevel="0" collapsed="false">
      <c r="A3650" s="49" t="n">
        <v>130</v>
      </c>
      <c r="B3650" s="49" t="s">
        <v>222</v>
      </c>
      <c r="C3650" s="49" t="n">
        <v>2010</v>
      </c>
      <c r="D3650" s="54" t="n">
        <v>336.6</v>
      </c>
      <c r="E3650" s="55" t="n">
        <v>132</v>
      </c>
    </row>
    <row r="3651" customFormat="false" ht="15" hidden="false" customHeight="false" outlineLevel="0" collapsed="false">
      <c r="A3651" s="49" t="n">
        <v>130</v>
      </c>
      <c r="B3651" s="49" t="s">
        <v>222</v>
      </c>
      <c r="C3651" s="49" t="n">
        <v>2011</v>
      </c>
      <c r="D3651" s="54" t="n">
        <v>121.38</v>
      </c>
      <c r="E3651" s="55" t="n">
        <v>42</v>
      </c>
    </row>
    <row r="3652" customFormat="false" ht="15" hidden="false" customHeight="false" outlineLevel="0" collapsed="false">
      <c r="A3652" s="49" t="n">
        <v>130</v>
      </c>
      <c r="B3652" s="49" t="s">
        <v>191</v>
      </c>
      <c r="C3652" s="49" t="n">
        <v>2010</v>
      </c>
      <c r="D3652" s="54" t="n">
        <v>15.3</v>
      </c>
      <c r="E3652" s="55" t="n">
        <v>6</v>
      </c>
    </row>
    <row r="3653" customFormat="false" ht="15" hidden="false" customHeight="false" outlineLevel="0" collapsed="false">
      <c r="A3653" s="49" t="n">
        <v>130</v>
      </c>
      <c r="B3653" s="49" t="s">
        <v>205</v>
      </c>
      <c r="C3653" s="49" t="n">
        <v>2010</v>
      </c>
      <c r="D3653" s="54" t="n">
        <v>122.4</v>
      </c>
      <c r="E3653" s="55" t="n">
        <v>48</v>
      </c>
    </row>
    <row r="3654" customFormat="false" ht="15" hidden="false" customHeight="false" outlineLevel="0" collapsed="false">
      <c r="A3654" s="49" t="n">
        <v>130</v>
      </c>
      <c r="B3654" s="49" t="s">
        <v>205</v>
      </c>
      <c r="C3654" s="49" t="n">
        <v>2011</v>
      </c>
      <c r="D3654" s="54" t="n">
        <v>63.58</v>
      </c>
      <c r="E3654" s="55" t="n">
        <v>22</v>
      </c>
    </row>
    <row r="3655" customFormat="false" ht="15" hidden="false" customHeight="false" outlineLevel="0" collapsed="false">
      <c r="A3655" s="49" t="n">
        <v>130</v>
      </c>
      <c r="B3655" s="49" t="s">
        <v>206</v>
      </c>
      <c r="C3655" s="49" t="n">
        <v>2010</v>
      </c>
      <c r="D3655" s="54" t="n">
        <v>336.6</v>
      </c>
      <c r="E3655" s="55" t="n">
        <v>132</v>
      </c>
    </row>
    <row r="3656" customFormat="false" ht="15" hidden="false" customHeight="false" outlineLevel="0" collapsed="false">
      <c r="A3656" s="49" t="n">
        <v>130</v>
      </c>
      <c r="B3656" s="49" t="s">
        <v>206</v>
      </c>
      <c r="C3656" s="49" t="n">
        <v>2011</v>
      </c>
      <c r="D3656" s="54" t="n">
        <v>485.52</v>
      </c>
      <c r="E3656" s="55" t="n">
        <v>168</v>
      </c>
    </row>
    <row r="3657" customFormat="false" ht="15" hidden="false" customHeight="false" outlineLevel="0" collapsed="false">
      <c r="A3657" s="49" t="n">
        <v>130</v>
      </c>
      <c r="B3657" s="49" t="s">
        <v>218</v>
      </c>
      <c r="C3657" s="49" t="n">
        <v>2010</v>
      </c>
      <c r="D3657" s="54" t="n">
        <v>140.25</v>
      </c>
      <c r="E3657" s="55" t="n">
        <v>55</v>
      </c>
    </row>
    <row r="3658" customFormat="false" ht="15" hidden="false" customHeight="false" outlineLevel="0" collapsed="false">
      <c r="A3658" s="49" t="n">
        <v>130</v>
      </c>
      <c r="B3658" s="49" t="s">
        <v>193</v>
      </c>
      <c r="C3658" s="49" t="n">
        <v>2010</v>
      </c>
      <c r="D3658" s="54" t="n">
        <v>122.4</v>
      </c>
      <c r="E3658" s="55" t="n">
        <v>48</v>
      </c>
    </row>
    <row r="3659" customFormat="false" ht="15" hidden="false" customHeight="false" outlineLevel="0" collapsed="false">
      <c r="A3659" s="49" t="n">
        <v>130</v>
      </c>
      <c r="B3659" s="49" t="s">
        <v>197</v>
      </c>
      <c r="C3659" s="49" t="n">
        <v>2011</v>
      </c>
      <c r="D3659" s="54" t="n">
        <v>14.45</v>
      </c>
      <c r="E3659" s="55" t="n">
        <v>5</v>
      </c>
    </row>
    <row r="3660" customFormat="false" ht="15" hidden="false" customHeight="false" outlineLevel="0" collapsed="false">
      <c r="A3660" s="49" t="n">
        <v>130</v>
      </c>
      <c r="B3660" s="49" t="s">
        <v>196</v>
      </c>
      <c r="C3660" s="49" t="n">
        <v>2010</v>
      </c>
      <c r="D3660" s="54" t="n">
        <v>30.6</v>
      </c>
      <c r="E3660" s="55" t="n">
        <v>12</v>
      </c>
    </row>
    <row r="3661" customFormat="false" ht="15" hidden="false" customHeight="false" outlineLevel="0" collapsed="false">
      <c r="A3661" s="49" t="n">
        <v>130</v>
      </c>
      <c r="B3661" s="49" t="s">
        <v>196</v>
      </c>
      <c r="C3661" s="49" t="n">
        <v>2011</v>
      </c>
      <c r="D3661" s="54" t="n">
        <v>153.17</v>
      </c>
      <c r="E3661" s="55" t="n">
        <v>53</v>
      </c>
    </row>
    <row r="3662" customFormat="false" ht="15" hidden="false" customHeight="false" outlineLevel="0" collapsed="false">
      <c r="A3662" s="49" t="n">
        <v>130</v>
      </c>
      <c r="B3662" s="49" t="s">
        <v>210</v>
      </c>
      <c r="C3662" s="49" t="n">
        <v>2011</v>
      </c>
      <c r="D3662" s="54" t="n">
        <v>34.68</v>
      </c>
      <c r="E3662" s="55" t="n">
        <v>12</v>
      </c>
    </row>
    <row r="3663" customFormat="false" ht="15" hidden="false" customHeight="false" outlineLevel="0" collapsed="false">
      <c r="A3663" s="49" t="n">
        <v>130</v>
      </c>
      <c r="B3663" s="49" t="s">
        <v>198</v>
      </c>
      <c r="C3663" s="49" t="n">
        <v>2010</v>
      </c>
      <c r="D3663" s="54" t="n">
        <v>153</v>
      </c>
      <c r="E3663" s="55" t="n">
        <v>60</v>
      </c>
    </row>
    <row r="3664" customFormat="false" ht="15" hidden="false" customHeight="false" outlineLevel="0" collapsed="false">
      <c r="A3664" s="49" t="n">
        <v>130</v>
      </c>
      <c r="B3664" s="49" t="s">
        <v>198</v>
      </c>
      <c r="C3664" s="49" t="n">
        <v>2011</v>
      </c>
      <c r="D3664" s="54" t="n">
        <v>179.28</v>
      </c>
      <c r="E3664" s="55" t="n">
        <v>72</v>
      </c>
    </row>
    <row r="3665" customFormat="false" ht="15" hidden="false" customHeight="false" outlineLevel="0" collapsed="false">
      <c r="A3665" s="49" t="n">
        <v>130</v>
      </c>
      <c r="B3665" s="49" t="s">
        <v>207</v>
      </c>
      <c r="C3665" s="49" t="n">
        <v>2010</v>
      </c>
      <c r="D3665" s="54" t="n">
        <v>15.3</v>
      </c>
      <c r="E3665" s="55" t="n">
        <v>6</v>
      </c>
    </row>
    <row r="3666" customFormat="false" ht="15" hidden="false" customHeight="false" outlineLevel="0" collapsed="false">
      <c r="A3666" s="49" t="n">
        <v>130</v>
      </c>
      <c r="B3666" s="49" t="s">
        <v>207</v>
      </c>
      <c r="C3666" s="49" t="n">
        <v>2011</v>
      </c>
      <c r="D3666" s="54" t="n">
        <v>17.34</v>
      </c>
      <c r="E3666" s="55" t="n">
        <v>6</v>
      </c>
    </row>
    <row r="3667" customFormat="false" ht="15" hidden="false" customHeight="false" outlineLevel="0" collapsed="false">
      <c r="A3667" s="49" t="n">
        <v>130</v>
      </c>
      <c r="B3667" s="49" t="s">
        <v>214</v>
      </c>
      <c r="C3667" s="49" t="n">
        <v>2010</v>
      </c>
      <c r="D3667" s="54" t="n">
        <v>51</v>
      </c>
      <c r="E3667" s="55" t="n">
        <v>20</v>
      </c>
    </row>
    <row r="3668" customFormat="false" ht="15" hidden="false" customHeight="false" outlineLevel="0" collapsed="false">
      <c r="A3668" s="49" t="n">
        <v>130</v>
      </c>
      <c r="B3668" s="49" t="s">
        <v>189</v>
      </c>
      <c r="C3668" s="49" t="n">
        <v>2010</v>
      </c>
      <c r="D3668" s="54" t="n">
        <v>14963.56</v>
      </c>
      <c r="E3668" s="55" t="n">
        <v>5869</v>
      </c>
    </row>
    <row r="3669" customFormat="false" ht="15" hidden="false" customHeight="false" outlineLevel="0" collapsed="false">
      <c r="A3669" s="49" t="n">
        <v>130</v>
      </c>
      <c r="B3669" s="49" t="s">
        <v>189</v>
      </c>
      <c r="C3669" s="49" t="n">
        <v>2011</v>
      </c>
      <c r="D3669" s="54" t="n">
        <v>8524.8</v>
      </c>
      <c r="E3669" s="55" t="n">
        <v>2638</v>
      </c>
    </row>
    <row r="3670" customFormat="false" ht="15" hidden="false" customHeight="false" outlineLevel="0" collapsed="false">
      <c r="A3670" s="49" t="n">
        <v>131</v>
      </c>
      <c r="B3670" s="49" t="s">
        <v>203</v>
      </c>
      <c r="C3670" s="49" t="n">
        <v>2010</v>
      </c>
      <c r="D3670" s="54" t="n">
        <v>40.8</v>
      </c>
      <c r="E3670" s="55" t="n">
        <v>48</v>
      </c>
    </row>
    <row r="3671" customFormat="false" ht="15" hidden="false" customHeight="false" outlineLevel="0" collapsed="false">
      <c r="A3671" s="49" t="n">
        <v>131</v>
      </c>
      <c r="B3671" s="49" t="s">
        <v>203</v>
      </c>
      <c r="C3671" s="49" t="n">
        <v>2011</v>
      </c>
      <c r="D3671" s="54" t="n">
        <v>30.6</v>
      </c>
      <c r="E3671" s="55" t="n">
        <v>36</v>
      </c>
    </row>
    <row r="3672" customFormat="false" ht="15" hidden="false" customHeight="false" outlineLevel="0" collapsed="false">
      <c r="A3672" s="49" t="n">
        <v>131</v>
      </c>
      <c r="B3672" s="49" t="s">
        <v>201</v>
      </c>
      <c r="C3672" s="49" t="n">
        <v>2011</v>
      </c>
      <c r="D3672" s="54" t="n">
        <v>10.2</v>
      </c>
      <c r="E3672" s="55" t="n">
        <v>12</v>
      </c>
    </row>
    <row r="3673" customFormat="false" ht="15" hidden="false" customHeight="false" outlineLevel="0" collapsed="false">
      <c r="A3673" s="49" t="n">
        <v>131</v>
      </c>
      <c r="B3673" s="49" t="s">
        <v>226</v>
      </c>
      <c r="C3673" s="49" t="n">
        <v>2011</v>
      </c>
      <c r="D3673" s="54" t="n">
        <v>10.2</v>
      </c>
      <c r="E3673" s="55" t="n">
        <v>12</v>
      </c>
    </row>
    <row r="3674" customFormat="false" ht="15" hidden="false" customHeight="false" outlineLevel="0" collapsed="false">
      <c r="A3674" s="49" t="n">
        <v>131</v>
      </c>
      <c r="B3674" s="49" t="s">
        <v>223</v>
      </c>
      <c r="C3674" s="49" t="n">
        <v>2010</v>
      </c>
      <c r="D3674" s="54" t="n">
        <v>10.2</v>
      </c>
      <c r="E3674" s="55" t="n">
        <v>12</v>
      </c>
    </row>
    <row r="3675" customFormat="false" ht="15" hidden="false" customHeight="false" outlineLevel="0" collapsed="false">
      <c r="A3675" s="49" t="n">
        <v>131</v>
      </c>
      <c r="B3675" s="49" t="s">
        <v>223</v>
      </c>
      <c r="C3675" s="49" t="n">
        <v>2011</v>
      </c>
      <c r="D3675" s="54" t="n">
        <v>20.4</v>
      </c>
      <c r="E3675" s="55" t="n">
        <v>24</v>
      </c>
    </row>
    <row r="3676" customFormat="false" ht="15" hidden="false" customHeight="false" outlineLevel="0" collapsed="false">
      <c r="A3676" s="49" t="n">
        <v>131</v>
      </c>
      <c r="B3676" s="49" t="s">
        <v>200</v>
      </c>
      <c r="C3676" s="49" t="n">
        <v>2009</v>
      </c>
      <c r="D3676" s="54" t="n">
        <v>10.2</v>
      </c>
      <c r="E3676" s="55" t="n">
        <v>12</v>
      </c>
    </row>
    <row r="3677" customFormat="false" ht="15" hidden="false" customHeight="false" outlineLevel="0" collapsed="false">
      <c r="A3677" s="49" t="n">
        <v>131</v>
      </c>
      <c r="B3677" s="49" t="s">
        <v>200</v>
      </c>
      <c r="C3677" s="49" t="n">
        <v>2011</v>
      </c>
      <c r="D3677" s="54" t="n">
        <v>69.12</v>
      </c>
      <c r="E3677" s="55" t="n">
        <v>96</v>
      </c>
    </row>
    <row r="3678" customFormat="false" ht="15" hidden="false" customHeight="false" outlineLevel="0" collapsed="false">
      <c r="A3678" s="49" t="n">
        <v>131</v>
      </c>
      <c r="B3678" s="49" t="s">
        <v>222</v>
      </c>
      <c r="C3678" s="49" t="n">
        <v>2010</v>
      </c>
      <c r="D3678" s="54" t="n">
        <v>1371.12</v>
      </c>
      <c r="E3678" s="55" t="n">
        <v>1848</v>
      </c>
    </row>
    <row r="3679" customFormat="false" ht="15" hidden="false" customHeight="false" outlineLevel="0" collapsed="false">
      <c r="A3679" s="49" t="n">
        <v>131</v>
      </c>
      <c r="B3679" s="49" t="s">
        <v>222</v>
      </c>
      <c r="C3679" s="49" t="n">
        <v>2011</v>
      </c>
      <c r="D3679" s="54" t="n">
        <v>530.88</v>
      </c>
      <c r="E3679" s="55" t="n">
        <v>720</v>
      </c>
    </row>
    <row r="3680" customFormat="false" ht="15" hidden="false" customHeight="false" outlineLevel="0" collapsed="false">
      <c r="A3680" s="49" t="n">
        <v>131</v>
      </c>
      <c r="B3680" s="49" t="s">
        <v>206</v>
      </c>
      <c r="C3680" s="49" t="n">
        <v>2010</v>
      </c>
      <c r="D3680" s="54" t="n">
        <v>69.12</v>
      </c>
      <c r="E3680" s="55" t="n">
        <v>96</v>
      </c>
    </row>
    <row r="3681" customFormat="false" ht="15" hidden="false" customHeight="false" outlineLevel="0" collapsed="false">
      <c r="A3681" s="49" t="n">
        <v>131</v>
      </c>
      <c r="B3681" s="49" t="s">
        <v>206</v>
      </c>
      <c r="C3681" s="49" t="n">
        <v>2011</v>
      </c>
      <c r="D3681" s="54" t="n">
        <v>10.2</v>
      </c>
      <c r="E3681" s="55" t="n">
        <v>12</v>
      </c>
    </row>
    <row r="3682" customFormat="false" ht="15" hidden="false" customHeight="false" outlineLevel="0" collapsed="false">
      <c r="A3682" s="49" t="n">
        <v>131</v>
      </c>
      <c r="B3682" s="49" t="s">
        <v>209</v>
      </c>
      <c r="C3682" s="49" t="n">
        <v>2010</v>
      </c>
      <c r="D3682" s="54" t="n">
        <v>20.4</v>
      </c>
      <c r="E3682" s="55" t="n">
        <v>24</v>
      </c>
    </row>
    <row r="3683" customFormat="false" ht="15" hidden="false" customHeight="false" outlineLevel="0" collapsed="false">
      <c r="A3683" s="49" t="n">
        <v>131</v>
      </c>
      <c r="B3683" s="49" t="s">
        <v>218</v>
      </c>
      <c r="C3683" s="49" t="n">
        <v>2010</v>
      </c>
      <c r="D3683" s="54" t="n">
        <v>10.2</v>
      </c>
      <c r="E3683" s="55" t="n">
        <v>12</v>
      </c>
    </row>
    <row r="3684" customFormat="false" ht="15" hidden="false" customHeight="false" outlineLevel="0" collapsed="false">
      <c r="A3684" s="49" t="n">
        <v>131</v>
      </c>
      <c r="B3684" s="49" t="s">
        <v>189</v>
      </c>
      <c r="C3684" s="49" t="n">
        <v>2009</v>
      </c>
      <c r="D3684" s="54" t="n">
        <v>368.46</v>
      </c>
      <c r="E3684" s="55" t="n">
        <v>384</v>
      </c>
    </row>
    <row r="3685" customFormat="false" ht="15" hidden="false" customHeight="false" outlineLevel="0" collapsed="false">
      <c r="A3685" s="49" t="n">
        <v>131</v>
      </c>
      <c r="B3685" s="49" t="s">
        <v>189</v>
      </c>
      <c r="C3685" s="49" t="n">
        <v>2010</v>
      </c>
      <c r="D3685" s="54" t="n">
        <v>14367.47</v>
      </c>
      <c r="E3685" s="55" t="n">
        <v>17453</v>
      </c>
    </row>
    <row r="3686" customFormat="false" ht="15" hidden="false" customHeight="false" outlineLevel="0" collapsed="false">
      <c r="A3686" s="49" t="n">
        <v>131</v>
      </c>
      <c r="B3686" s="49" t="s">
        <v>189</v>
      </c>
      <c r="C3686" s="49" t="n">
        <v>2011</v>
      </c>
      <c r="D3686" s="54" t="n">
        <v>9511.54</v>
      </c>
      <c r="E3686" s="55" t="n">
        <v>11837</v>
      </c>
    </row>
    <row r="3687" customFormat="false" ht="15" hidden="false" customHeight="false" outlineLevel="0" collapsed="false">
      <c r="A3687" s="49" t="n">
        <v>131</v>
      </c>
      <c r="B3687" s="49" t="s">
        <v>194</v>
      </c>
      <c r="C3687" s="49" t="n">
        <v>2011</v>
      </c>
      <c r="D3687" s="54" t="n">
        <v>20.4</v>
      </c>
      <c r="E3687" s="55" t="n">
        <v>24</v>
      </c>
    </row>
    <row r="3688" customFormat="false" ht="15" hidden="false" customHeight="false" outlineLevel="0" collapsed="false">
      <c r="A3688" s="49" t="n">
        <v>132</v>
      </c>
      <c r="B3688" s="49" t="s">
        <v>203</v>
      </c>
      <c r="C3688" s="49" t="n">
        <v>2010</v>
      </c>
      <c r="D3688" s="54" t="n">
        <v>417.6</v>
      </c>
      <c r="E3688" s="55" t="n">
        <v>288</v>
      </c>
    </row>
    <row r="3689" customFormat="false" ht="15" hidden="false" customHeight="false" outlineLevel="0" collapsed="false">
      <c r="A3689" s="49" t="n">
        <v>132</v>
      </c>
      <c r="B3689" s="49" t="s">
        <v>203</v>
      </c>
      <c r="C3689" s="49" t="n">
        <v>2011</v>
      </c>
      <c r="D3689" s="54" t="n">
        <v>154.8</v>
      </c>
      <c r="E3689" s="55" t="n">
        <v>120</v>
      </c>
    </row>
    <row r="3690" customFormat="false" ht="15" hidden="false" customHeight="false" outlineLevel="0" collapsed="false">
      <c r="A3690" s="49" t="n">
        <v>132</v>
      </c>
      <c r="B3690" s="49" t="s">
        <v>199</v>
      </c>
      <c r="C3690" s="49" t="n">
        <v>2011</v>
      </c>
      <c r="D3690" s="54" t="n">
        <v>34.8</v>
      </c>
      <c r="E3690" s="55" t="n">
        <v>24</v>
      </c>
    </row>
    <row r="3691" customFormat="false" ht="15" hidden="false" customHeight="false" outlineLevel="0" collapsed="false">
      <c r="A3691" s="49" t="n">
        <v>132</v>
      </c>
      <c r="B3691" s="49" t="s">
        <v>201</v>
      </c>
      <c r="C3691" s="49" t="n">
        <v>2011</v>
      </c>
      <c r="D3691" s="54" t="n">
        <v>69.6</v>
      </c>
      <c r="E3691" s="55" t="n">
        <v>48</v>
      </c>
    </row>
    <row r="3692" customFormat="false" ht="15" hidden="false" customHeight="false" outlineLevel="0" collapsed="false">
      <c r="A3692" s="49" t="n">
        <v>132</v>
      </c>
      <c r="B3692" s="49" t="s">
        <v>223</v>
      </c>
      <c r="C3692" s="49" t="n">
        <v>2011</v>
      </c>
      <c r="D3692" s="54" t="n">
        <v>52.2</v>
      </c>
      <c r="E3692" s="55" t="n">
        <v>36</v>
      </c>
    </row>
    <row r="3693" customFormat="false" ht="15" hidden="false" customHeight="false" outlineLevel="0" collapsed="false">
      <c r="A3693" s="49" t="n">
        <v>132</v>
      </c>
      <c r="B3693" s="49" t="s">
        <v>200</v>
      </c>
      <c r="C3693" s="49" t="n">
        <v>2011</v>
      </c>
      <c r="D3693" s="54" t="n">
        <v>17.4</v>
      </c>
      <c r="E3693" s="55" t="n">
        <v>12</v>
      </c>
    </row>
    <row r="3694" customFormat="false" ht="15" hidden="false" customHeight="false" outlineLevel="0" collapsed="false">
      <c r="A3694" s="49" t="n">
        <v>132</v>
      </c>
      <c r="B3694" s="49" t="s">
        <v>202</v>
      </c>
      <c r="C3694" s="49" t="n">
        <v>2011</v>
      </c>
      <c r="D3694" s="54" t="n">
        <v>84.1</v>
      </c>
      <c r="E3694" s="55" t="n">
        <v>58</v>
      </c>
    </row>
    <row r="3695" customFormat="false" ht="15" hidden="false" customHeight="false" outlineLevel="0" collapsed="false">
      <c r="A3695" s="49" t="n">
        <v>132</v>
      </c>
      <c r="B3695" s="49" t="s">
        <v>222</v>
      </c>
      <c r="C3695" s="49" t="n">
        <v>2010</v>
      </c>
      <c r="D3695" s="54" t="n">
        <v>87</v>
      </c>
      <c r="E3695" s="55" t="n">
        <v>60</v>
      </c>
    </row>
    <row r="3696" customFormat="false" ht="15" hidden="false" customHeight="false" outlineLevel="0" collapsed="false">
      <c r="A3696" s="49" t="n">
        <v>132</v>
      </c>
      <c r="B3696" s="49" t="s">
        <v>222</v>
      </c>
      <c r="C3696" s="49" t="n">
        <v>2011</v>
      </c>
      <c r="D3696" s="54" t="n">
        <v>1404</v>
      </c>
      <c r="E3696" s="55" t="n">
        <v>1008</v>
      </c>
    </row>
    <row r="3697" customFormat="false" ht="15" hidden="false" customHeight="false" outlineLevel="0" collapsed="false">
      <c r="A3697" s="49" t="n">
        <v>132</v>
      </c>
      <c r="B3697" s="49" t="s">
        <v>224</v>
      </c>
      <c r="C3697" s="49" t="n">
        <v>2011</v>
      </c>
      <c r="D3697" s="54" t="n">
        <v>17.4</v>
      </c>
      <c r="E3697" s="55" t="n">
        <v>12</v>
      </c>
    </row>
    <row r="3698" customFormat="false" ht="15" hidden="false" customHeight="false" outlineLevel="0" collapsed="false">
      <c r="A3698" s="49" t="n">
        <v>132</v>
      </c>
      <c r="B3698" s="49" t="s">
        <v>191</v>
      </c>
      <c r="C3698" s="49" t="n">
        <v>2011</v>
      </c>
      <c r="D3698" s="54" t="n">
        <v>17.4</v>
      </c>
      <c r="E3698" s="55" t="n">
        <v>12</v>
      </c>
    </row>
    <row r="3699" customFormat="false" ht="15" hidden="false" customHeight="false" outlineLevel="0" collapsed="false">
      <c r="A3699" s="49" t="n">
        <v>132</v>
      </c>
      <c r="B3699" s="49" t="s">
        <v>205</v>
      </c>
      <c r="C3699" s="49" t="n">
        <v>2010</v>
      </c>
      <c r="D3699" s="54" t="n">
        <v>121.8</v>
      </c>
      <c r="E3699" s="55" t="n">
        <v>84</v>
      </c>
    </row>
    <row r="3700" customFormat="false" ht="15" hidden="false" customHeight="false" outlineLevel="0" collapsed="false">
      <c r="A3700" s="49" t="n">
        <v>132</v>
      </c>
      <c r="B3700" s="49" t="s">
        <v>205</v>
      </c>
      <c r="C3700" s="49" t="n">
        <v>2011</v>
      </c>
      <c r="D3700" s="54" t="n">
        <v>469.8</v>
      </c>
      <c r="E3700" s="55" t="n">
        <v>324</v>
      </c>
    </row>
    <row r="3701" customFormat="false" ht="15" hidden="false" customHeight="false" outlineLevel="0" collapsed="false">
      <c r="A3701" s="49" t="n">
        <v>132</v>
      </c>
      <c r="B3701" s="49" t="s">
        <v>206</v>
      </c>
      <c r="C3701" s="49" t="n">
        <v>2010</v>
      </c>
      <c r="D3701" s="54" t="n">
        <v>243.6</v>
      </c>
      <c r="E3701" s="55" t="n">
        <v>168</v>
      </c>
    </row>
    <row r="3702" customFormat="false" ht="15" hidden="false" customHeight="false" outlineLevel="0" collapsed="false">
      <c r="A3702" s="49" t="n">
        <v>132</v>
      </c>
      <c r="B3702" s="49" t="s">
        <v>206</v>
      </c>
      <c r="C3702" s="49" t="n">
        <v>2011</v>
      </c>
      <c r="D3702" s="54" t="n">
        <v>971.5</v>
      </c>
      <c r="E3702" s="55" t="n">
        <v>670</v>
      </c>
    </row>
    <row r="3703" customFormat="false" ht="15" hidden="false" customHeight="false" outlineLevel="0" collapsed="false">
      <c r="A3703" s="49" t="n">
        <v>132</v>
      </c>
      <c r="B3703" s="49" t="s">
        <v>209</v>
      </c>
      <c r="C3703" s="49" t="n">
        <v>2011</v>
      </c>
      <c r="D3703" s="54" t="n">
        <v>17.4</v>
      </c>
      <c r="E3703" s="55" t="n">
        <v>12</v>
      </c>
    </row>
    <row r="3704" customFormat="false" ht="15" hidden="false" customHeight="false" outlineLevel="0" collapsed="false">
      <c r="A3704" s="49" t="n">
        <v>132</v>
      </c>
      <c r="B3704" s="49" t="s">
        <v>211</v>
      </c>
      <c r="C3704" s="49" t="n">
        <v>2011</v>
      </c>
      <c r="D3704" s="54" t="n">
        <v>17.4</v>
      </c>
      <c r="E3704" s="55" t="n">
        <v>12</v>
      </c>
    </row>
    <row r="3705" customFormat="false" ht="15" hidden="false" customHeight="false" outlineLevel="0" collapsed="false">
      <c r="A3705" s="49" t="n">
        <v>132</v>
      </c>
      <c r="B3705" s="49" t="s">
        <v>192</v>
      </c>
      <c r="C3705" s="49" t="n">
        <v>2011</v>
      </c>
      <c r="D3705" s="54" t="n">
        <v>69.6</v>
      </c>
      <c r="E3705" s="55" t="n">
        <v>48</v>
      </c>
    </row>
    <row r="3706" customFormat="false" ht="15" hidden="false" customHeight="false" outlineLevel="0" collapsed="false">
      <c r="A3706" s="49" t="n">
        <v>132</v>
      </c>
      <c r="B3706" s="49" t="s">
        <v>217</v>
      </c>
      <c r="C3706" s="49" t="n">
        <v>2010</v>
      </c>
      <c r="D3706" s="54" t="n">
        <v>87</v>
      </c>
      <c r="E3706" s="55" t="n">
        <v>60</v>
      </c>
    </row>
    <row r="3707" customFormat="false" ht="15" hidden="false" customHeight="false" outlineLevel="0" collapsed="false">
      <c r="A3707" s="49" t="n">
        <v>132</v>
      </c>
      <c r="B3707" s="49" t="s">
        <v>218</v>
      </c>
      <c r="C3707" s="49" t="n">
        <v>2010</v>
      </c>
      <c r="D3707" s="54" t="n">
        <v>122.9</v>
      </c>
      <c r="E3707" s="55" t="n">
        <v>98</v>
      </c>
    </row>
    <row r="3708" customFormat="false" ht="15" hidden="false" customHeight="false" outlineLevel="0" collapsed="false">
      <c r="A3708" s="49" t="n">
        <v>132</v>
      </c>
      <c r="B3708" s="49" t="s">
        <v>218</v>
      </c>
      <c r="C3708" s="49" t="n">
        <v>2011</v>
      </c>
      <c r="D3708" s="54" t="n">
        <v>720</v>
      </c>
      <c r="E3708" s="55" t="n">
        <v>576</v>
      </c>
    </row>
    <row r="3709" customFormat="false" ht="15" hidden="false" customHeight="false" outlineLevel="0" collapsed="false">
      <c r="A3709" s="49" t="n">
        <v>132</v>
      </c>
      <c r="B3709" s="49" t="s">
        <v>193</v>
      </c>
      <c r="C3709" s="49" t="n">
        <v>2010</v>
      </c>
      <c r="D3709" s="54" t="n">
        <v>69.6</v>
      </c>
      <c r="E3709" s="55" t="n">
        <v>48</v>
      </c>
    </row>
    <row r="3710" customFormat="false" ht="15" hidden="false" customHeight="false" outlineLevel="0" collapsed="false">
      <c r="A3710" s="49" t="n">
        <v>132</v>
      </c>
      <c r="B3710" s="49" t="s">
        <v>213</v>
      </c>
      <c r="C3710" s="49" t="n">
        <v>2010</v>
      </c>
      <c r="D3710" s="54" t="n">
        <v>17.4</v>
      </c>
      <c r="E3710" s="55" t="n">
        <v>12</v>
      </c>
    </row>
    <row r="3711" customFormat="false" ht="15" hidden="false" customHeight="false" outlineLevel="0" collapsed="false">
      <c r="A3711" s="49" t="n">
        <v>132</v>
      </c>
      <c r="B3711" s="49" t="s">
        <v>213</v>
      </c>
      <c r="C3711" s="49" t="n">
        <v>2011</v>
      </c>
      <c r="D3711" s="54" t="n">
        <v>139.2</v>
      </c>
      <c r="E3711" s="55" t="n">
        <v>96</v>
      </c>
    </row>
    <row r="3712" customFormat="false" ht="15" hidden="false" customHeight="false" outlineLevel="0" collapsed="false">
      <c r="A3712" s="49" t="n">
        <v>132</v>
      </c>
      <c r="B3712" s="49" t="s">
        <v>197</v>
      </c>
      <c r="C3712" s="49" t="n">
        <v>2010</v>
      </c>
      <c r="D3712" s="54" t="n">
        <v>17.4</v>
      </c>
      <c r="E3712" s="55" t="n">
        <v>12</v>
      </c>
    </row>
    <row r="3713" customFormat="false" ht="15" hidden="false" customHeight="false" outlineLevel="0" collapsed="false">
      <c r="A3713" s="49" t="n">
        <v>132</v>
      </c>
      <c r="B3713" s="49" t="s">
        <v>197</v>
      </c>
      <c r="C3713" s="49" t="n">
        <v>2011</v>
      </c>
      <c r="D3713" s="54" t="n">
        <v>104.4</v>
      </c>
      <c r="E3713" s="55" t="n">
        <v>72</v>
      </c>
    </row>
    <row r="3714" customFormat="false" ht="15" hidden="false" customHeight="false" outlineLevel="0" collapsed="false">
      <c r="A3714" s="49" t="n">
        <v>132</v>
      </c>
      <c r="B3714" s="49" t="s">
        <v>215</v>
      </c>
      <c r="C3714" s="49" t="n">
        <v>2011</v>
      </c>
      <c r="D3714" s="54" t="n">
        <v>17.4</v>
      </c>
      <c r="E3714" s="55" t="n">
        <v>12</v>
      </c>
    </row>
    <row r="3715" customFormat="false" ht="15" hidden="false" customHeight="false" outlineLevel="0" collapsed="false">
      <c r="A3715" s="49" t="n">
        <v>132</v>
      </c>
      <c r="B3715" s="49" t="s">
        <v>196</v>
      </c>
      <c r="C3715" s="49" t="n">
        <v>2011</v>
      </c>
      <c r="D3715" s="54" t="n">
        <v>87</v>
      </c>
      <c r="E3715" s="55" t="n">
        <v>60</v>
      </c>
    </row>
    <row r="3716" customFormat="false" ht="15" hidden="false" customHeight="false" outlineLevel="0" collapsed="false">
      <c r="A3716" s="49" t="n">
        <v>132</v>
      </c>
      <c r="B3716" s="49" t="s">
        <v>210</v>
      </c>
      <c r="C3716" s="49" t="n">
        <v>2011</v>
      </c>
      <c r="D3716" s="54" t="n">
        <v>713.4</v>
      </c>
      <c r="E3716" s="55" t="n">
        <v>492</v>
      </c>
    </row>
    <row r="3717" customFormat="false" ht="15" hidden="false" customHeight="false" outlineLevel="0" collapsed="false">
      <c r="A3717" s="49" t="n">
        <v>132</v>
      </c>
      <c r="B3717" s="49" t="s">
        <v>198</v>
      </c>
      <c r="C3717" s="49" t="n">
        <v>2011</v>
      </c>
      <c r="D3717" s="54" t="n">
        <v>52.2</v>
      </c>
      <c r="E3717" s="55" t="n">
        <v>36</v>
      </c>
    </row>
    <row r="3718" customFormat="false" ht="15" hidden="false" customHeight="false" outlineLevel="0" collapsed="false">
      <c r="A3718" s="49" t="n">
        <v>132</v>
      </c>
      <c r="B3718" s="49" t="s">
        <v>207</v>
      </c>
      <c r="C3718" s="49" t="n">
        <v>2011</v>
      </c>
      <c r="D3718" s="54" t="n">
        <v>17.4</v>
      </c>
      <c r="E3718" s="55" t="n">
        <v>12</v>
      </c>
    </row>
    <row r="3719" customFormat="false" ht="15" hidden="false" customHeight="false" outlineLevel="0" collapsed="false">
      <c r="A3719" s="49" t="n">
        <v>132</v>
      </c>
      <c r="B3719" s="49" t="s">
        <v>189</v>
      </c>
      <c r="C3719" s="49" t="n">
        <v>2010</v>
      </c>
      <c r="D3719" s="54" t="n">
        <v>2721.49</v>
      </c>
      <c r="E3719" s="55" t="n">
        <v>1661</v>
      </c>
    </row>
    <row r="3720" customFormat="false" ht="15" hidden="false" customHeight="false" outlineLevel="0" collapsed="false">
      <c r="A3720" s="49" t="n">
        <v>132</v>
      </c>
      <c r="B3720" s="49" t="s">
        <v>189</v>
      </c>
      <c r="C3720" s="49" t="n">
        <v>2011</v>
      </c>
      <c r="D3720" s="54" t="n">
        <v>17272.24</v>
      </c>
      <c r="E3720" s="55" t="n">
        <v>10653</v>
      </c>
    </row>
    <row r="3721" customFormat="false" ht="15" hidden="false" customHeight="false" outlineLevel="0" collapsed="false">
      <c r="A3721" s="49" t="n">
        <v>132</v>
      </c>
      <c r="B3721" s="49" t="s">
        <v>194</v>
      </c>
      <c r="C3721" s="49" t="n">
        <v>2010</v>
      </c>
      <c r="D3721" s="54" t="n">
        <v>17.4</v>
      </c>
      <c r="E3721" s="55" t="n">
        <v>12</v>
      </c>
    </row>
    <row r="3722" customFormat="false" ht="15" hidden="false" customHeight="false" outlineLevel="0" collapsed="false">
      <c r="A3722" s="49" t="n">
        <v>133</v>
      </c>
      <c r="B3722" s="49" t="s">
        <v>199</v>
      </c>
      <c r="C3722" s="49" t="n">
        <v>2011</v>
      </c>
      <c r="D3722" s="54" t="n">
        <v>17</v>
      </c>
      <c r="E3722" s="55" t="n">
        <v>2</v>
      </c>
    </row>
    <row r="3723" customFormat="false" ht="15" hidden="false" customHeight="false" outlineLevel="0" collapsed="false">
      <c r="A3723" s="49" t="n">
        <v>133</v>
      </c>
      <c r="B3723" s="49" t="s">
        <v>201</v>
      </c>
      <c r="C3723" s="49" t="n">
        <v>2011</v>
      </c>
      <c r="D3723" s="54" t="n">
        <v>17</v>
      </c>
      <c r="E3723" s="55" t="n">
        <v>2</v>
      </c>
    </row>
    <row r="3724" customFormat="false" ht="15" hidden="false" customHeight="false" outlineLevel="0" collapsed="false">
      <c r="A3724" s="49" t="n">
        <v>133</v>
      </c>
      <c r="B3724" s="49" t="s">
        <v>223</v>
      </c>
      <c r="C3724" s="49" t="n">
        <v>2010</v>
      </c>
      <c r="D3724" s="54" t="n">
        <v>34</v>
      </c>
      <c r="E3724" s="55" t="n">
        <v>4</v>
      </c>
    </row>
    <row r="3725" customFormat="false" ht="15" hidden="false" customHeight="false" outlineLevel="0" collapsed="false">
      <c r="A3725" s="49" t="n">
        <v>133</v>
      </c>
      <c r="B3725" s="49" t="s">
        <v>200</v>
      </c>
      <c r="C3725" s="49" t="n">
        <v>2010</v>
      </c>
      <c r="D3725" s="54" t="n">
        <v>17</v>
      </c>
      <c r="E3725" s="55" t="n">
        <v>2</v>
      </c>
    </row>
    <row r="3726" customFormat="false" ht="15" hidden="false" customHeight="false" outlineLevel="0" collapsed="false">
      <c r="A3726" s="49" t="n">
        <v>133</v>
      </c>
      <c r="B3726" s="49" t="s">
        <v>202</v>
      </c>
      <c r="C3726" s="49" t="n">
        <v>2010</v>
      </c>
      <c r="D3726" s="54" t="n">
        <v>183.6</v>
      </c>
      <c r="E3726" s="55" t="n">
        <v>24</v>
      </c>
    </row>
    <row r="3727" customFormat="false" ht="15" hidden="false" customHeight="false" outlineLevel="0" collapsed="false">
      <c r="A3727" s="49" t="n">
        <v>133</v>
      </c>
      <c r="B3727" s="49" t="s">
        <v>222</v>
      </c>
      <c r="C3727" s="49" t="n">
        <v>2010</v>
      </c>
      <c r="D3727" s="54" t="n">
        <v>238</v>
      </c>
      <c r="E3727" s="55" t="n">
        <v>28</v>
      </c>
    </row>
    <row r="3728" customFormat="false" ht="15" hidden="false" customHeight="false" outlineLevel="0" collapsed="false">
      <c r="A3728" s="49" t="n">
        <v>133</v>
      </c>
      <c r="B3728" s="49" t="s">
        <v>222</v>
      </c>
      <c r="C3728" s="49" t="n">
        <v>2011</v>
      </c>
      <c r="D3728" s="54" t="n">
        <v>68</v>
      </c>
      <c r="E3728" s="55" t="n">
        <v>8</v>
      </c>
    </row>
    <row r="3729" customFormat="false" ht="15" hidden="false" customHeight="false" outlineLevel="0" collapsed="false">
      <c r="A3729" s="49" t="n">
        <v>133</v>
      </c>
      <c r="B3729" s="49" t="s">
        <v>205</v>
      </c>
      <c r="C3729" s="49" t="n">
        <v>2010</v>
      </c>
      <c r="D3729" s="54" t="n">
        <v>102</v>
      </c>
      <c r="E3729" s="55" t="n">
        <v>12</v>
      </c>
    </row>
    <row r="3730" customFormat="false" ht="15" hidden="false" customHeight="false" outlineLevel="0" collapsed="false">
      <c r="A3730" s="49" t="n">
        <v>133</v>
      </c>
      <c r="B3730" s="49" t="s">
        <v>205</v>
      </c>
      <c r="C3730" s="49" t="n">
        <v>2011</v>
      </c>
      <c r="D3730" s="54" t="n">
        <v>485.8</v>
      </c>
      <c r="E3730" s="55" t="n">
        <v>70</v>
      </c>
    </row>
    <row r="3731" customFormat="false" ht="15" hidden="false" customHeight="false" outlineLevel="0" collapsed="false">
      <c r="A3731" s="49" t="n">
        <v>133</v>
      </c>
      <c r="B3731" s="49" t="s">
        <v>206</v>
      </c>
      <c r="C3731" s="49" t="n">
        <v>2010</v>
      </c>
      <c r="D3731" s="54" t="n">
        <v>834.7</v>
      </c>
      <c r="E3731" s="55" t="n">
        <v>103</v>
      </c>
    </row>
    <row r="3732" customFormat="false" ht="15" hidden="false" customHeight="false" outlineLevel="0" collapsed="false">
      <c r="A3732" s="49" t="n">
        <v>133</v>
      </c>
      <c r="B3732" s="49" t="s">
        <v>206</v>
      </c>
      <c r="C3732" s="49" t="n">
        <v>2011</v>
      </c>
      <c r="D3732" s="54" t="n">
        <v>413.1</v>
      </c>
      <c r="E3732" s="55" t="n">
        <v>51</v>
      </c>
    </row>
    <row r="3733" customFormat="false" ht="15" hidden="false" customHeight="false" outlineLevel="0" collapsed="false">
      <c r="A3733" s="49" t="n">
        <v>133</v>
      </c>
      <c r="B3733" s="49" t="s">
        <v>192</v>
      </c>
      <c r="C3733" s="49" t="n">
        <v>2010</v>
      </c>
      <c r="D3733" s="54" t="n">
        <v>34</v>
      </c>
      <c r="E3733" s="55" t="n">
        <v>4</v>
      </c>
    </row>
    <row r="3734" customFormat="false" ht="15" hidden="false" customHeight="false" outlineLevel="0" collapsed="false">
      <c r="A3734" s="49" t="n">
        <v>133</v>
      </c>
      <c r="B3734" s="49" t="s">
        <v>218</v>
      </c>
      <c r="C3734" s="49" t="n">
        <v>2010</v>
      </c>
      <c r="D3734" s="54" t="n">
        <v>1694.9</v>
      </c>
      <c r="E3734" s="55" t="n">
        <v>221</v>
      </c>
    </row>
    <row r="3735" customFormat="false" ht="15" hidden="false" customHeight="false" outlineLevel="0" collapsed="false">
      <c r="A3735" s="49" t="n">
        <v>133</v>
      </c>
      <c r="B3735" s="49" t="s">
        <v>218</v>
      </c>
      <c r="C3735" s="49" t="n">
        <v>2011</v>
      </c>
      <c r="D3735" s="54" t="n">
        <v>200.6</v>
      </c>
      <c r="E3735" s="55" t="n">
        <v>26</v>
      </c>
    </row>
    <row r="3736" customFormat="false" ht="15" hidden="false" customHeight="false" outlineLevel="0" collapsed="false">
      <c r="A3736" s="49" t="n">
        <v>133</v>
      </c>
      <c r="B3736" s="49" t="s">
        <v>193</v>
      </c>
      <c r="C3736" s="49" t="n">
        <v>2011</v>
      </c>
      <c r="D3736" s="54" t="n">
        <v>183.6</v>
      </c>
      <c r="E3736" s="55" t="n">
        <v>24</v>
      </c>
    </row>
    <row r="3737" customFormat="false" ht="15" hidden="false" customHeight="false" outlineLevel="0" collapsed="false">
      <c r="A3737" s="49" t="n">
        <v>133</v>
      </c>
      <c r="B3737" s="49" t="s">
        <v>197</v>
      </c>
      <c r="C3737" s="49" t="n">
        <v>2010</v>
      </c>
      <c r="D3737" s="54" t="n">
        <v>17</v>
      </c>
      <c r="E3737" s="55" t="n">
        <v>2</v>
      </c>
    </row>
    <row r="3738" customFormat="false" ht="15" hidden="false" customHeight="false" outlineLevel="0" collapsed="false">
      <c r="A3738" s="49" t="n">
        <v>133</v>
      </c>
      <c r="B3738" s="49" t="s">
        <v>196</v>
      </c>
      <c r="C3738" s="49" t="n">
        <v>2010</v>
      </c>
      <c r="D3738" s="54" t="n">
        <v>34</v>
      </c>
      <c r="E3738" s="55" t="n">
        <v>4</v>
      </c>
    </row>
    <row r="3739" customFormat="false" ht="15" hidden="false" customHeight="false" outlineLevel="0" collapsed="false">
      <c r="A3739" s="49" t="n">
        <v>133</v>
      </c>
      <c r="B3739" s="49" t="s">
        <v>196</v>
      </c>
      <c r="C3739" s="49" t="n">
        <v>2011</v>
      </c>
      <c r="D3739" s="54" t="n">
        <v>25.5</v>
      </c>
      <c r="E3739" s="55" t="n">
        <v>3</v>
      </c>
    </row>
    <row r="3740" customFormat="false" ht="15" hidden="false" customHeight="false" outlineLevel="0" collapsed="false">
      <c r="A3740" s="49" t="n">
        <v>133</v>
      </c>
      <c r="B3740" s="49" t="s">
        <v>210</v>
      </c>
      <c r="C3740" s="49" t="n">
        <v>2011</v>
      </c>
      <c r="D3740" s="54" t="n">
        <v>17</v>
      </c>
      <c r="E3740" s="55" t="n">
        <v>2</v>
      </c>
    </row>
    <row r="3741" customFormat="false" ht="15" hidden="false" customHeight="false" outlineLevel="0" collapsed="false">
      <c r="A3741" s="49" t="n">
        <v>133</v>
      </c>
      <c r="B3741" s="49" t="s">
        <v>198</v>
      </c>
      <c r="C3741" s="49" t="n">
        <v>2010</v>
      </c>
      <c r="D3741" s="54" t="n">
        <v>34</v>
      </c>
      <c r="E3741" s="55" t="n">
        <v>4</v>
      </c>
    </row>
    <row r="3742" customFormat="false" ht="15" hidden="false" customHeight="false" outlineLevel="0" collapsed="false">
      <c r="A3742" s="49" t="n">
        <v>133</v>
      </c>
      <c r="B3742" s="49" t="s">
        <v>198</v>
      </c>
      <c r="C3742" s="49" t="n">
        <v>2011</v>
      </c>
      <c r="D3742" s="54" t="n">
        <v>102</v>
      </c>
      <c r="E3742" s="55" t="n">
        <v>12</v>
      </c>
    </row>
    <row r="3743" customFormat="false" ht="15" hidden="false" customHeight="false" outlineLevel="0" collapsed="false">
      <c r="A3743" s="49" t="n">
        <v>133</v>
      </c>
      <c r="B3743" s="49" t="s">
        <v>189</v>
      </c>
      <c r="C3743" s="49" t="n">
        <v>2010</v>
      </c>
      <c r="D3743" s="54" t="n">
        <v>13269</v>
      </c>
      <c r="E3743" s="55" t="n">
        <v>1593</v>
      </c>
    </row>
    <row r="3744" customFormat="false" ht="15" hidden="false" customHeight="false" outlineLevel="0" collapsed="false">
      <c r="A3744" s="49" t="n">
        <v>133</v>
      </c>
      <c r="B3744" s="49" t="s">
        <v>189</v>
      </c>
      <c r="C3744" s="49" t="n">
        <v>2011</v>
      </c>
      <c r="D3744" s="54" t="n">
        <v>8313.95</v>
      </c>
      <c r="E3744" s="55" t="n">
        <v>1029</v>
      </c>
    </row>
    <row r="3745" customFormat="false" ht="15" hidden="false" customHeight="false" outlineLevel="0" collapsed="false">
      <c r="A3745" s="49" t="n">
        <v>133</v>
      </c>
      <c r="B3745" s="49" t="s">
        <v>194</v>
      </c>
      <c r="C3745" s="49" t="n">
        <v>2011</v>
      </c>
      <c r="D3745" s="54" t="n">
        <v>42.5</v>
      </c>
      <c r="E3745" s="55" t="n">
        <v>5</v>
      </c>
    </row>
    <row r="3746" customFormat="false" ht="15" hidden="false" customHeight="false" outlineLevel="0" collapsed="false">
      <c r="A3746" s="49" t="n">
        <v>134</v>
      </c>
      <c r="B3746" s="49" t="s">
        <v>222</v>
      </c>
      <c r="C3746" s="49" t="n">
        <v>2010</v>
      </c>
      <c r="D3746" s="54" t="n">
        <v>138.6</v>
      </c>
      <c r="E3746" s="55" t="n">
        <v>66</v>
      </c>
    </row>
    <row r="3747" customFormat="false" ht="15" hidden="false" customHeight="false" outlineLevel="0" collapsed="false">
      <c r="A3747" s="49" t="n">
        <v>134</v>
      </c>
      <c r="B3747" s="49" t="s">
        <v>222</v>
      </c>
      <c r="C3747" s="49" t="n">
        <v>2011</v>
      </c>
      <c r="D3747" s="54" t="n">
        <v>25.2</v>
      </c>
      <c r="E3747" s="55" t="n">
        <v>12</v>
      </c>
    </row>
    <row r="3748" customFormat="false" ht="15" hidden="false" customHeight="false" outlineLevel="0" collapsed="false">
      <c r="A3748" s="49" t="n">
        <v>134</v>
      </c>
      <c r="B3748" s="49" t="s">
        <v>205</v>
      </c>
      <c r="C3748" s="49" t="n">
        <v>2010</v>
      </c>
      <c r="D3748" s="54" t="n">
        <v>25.2</v>
      </c>
      <c r="E3748" s="55" t="n">
        <v>12</v>
      </c>
    </row>
    <row r="3749" customFormat="false" ht="15" hidden="false" customHeight="false" outlineLevel="0" collapsed="false">
      <c r="A3749" s="49" t="n">
        <v>134</v>
      </c>
      <c r="B3749" s="49" t="s">
        <v>205</v>
      </c>
      <c r="C3749" s="49" t="n">
        <v>2011</v>
      </c>
      <c r="D3749" s="54" t="n">
        <v>25.2</v>
      </c>
      <c r="E3749" s="55" t="n">
        <v>12</v>
      </c>
    </row>
    <row r="3750" customFormat="false" ht="15" hidden="false" customHeight="false" outlineLevel="0" collapsed="false">
      <c r="A3750" s="49" t="n">
        <v>134</v>
      </c>
      <c r="B3750" s="49" t="s">
        <v>206</v>
      </c>
      <c r="C3750" s="49" t="n">
        <v>2010</v>
      </c>
      <c r="D3750" s="54" t="n">
        <v>126</v>
      </c>
      <c r="E3750" s="55" t="n">
        <v>60</v>
      </c>
    </row>
    <row r="3751" customFormat="false" ht="15" hidden="false" customHeight="false" outlineLevel="0" collapsed="false">
      <c r="A3751" s="49" t="n">
        <v>134</v>
      </c>
      <c r="B3751" s="49" t="s">
        <v>206</v>
      </c>
      <c r="C3751" s="49" t="n">
        <v>2011</v>
      </c>
      <c r="D3751" s="54" t="n">
        <v>155.4</v>
      </c>
      <c r="E3751" s="55" t="n">
        <v>74</v>
      </c>
    </row>
    <row r="3752" customFormat="false" ht="15" hidden="false" customHeight="false" outlineLevel="0" collapsed="false">
      <c r="A3752" s="49" t="n">
        <v>134</v>
      </c>
      <c r="B3752" s="49" t="s">
        <v>209</v>
      </c>
      <c r="C3752" s="49" t="n">
        <v>2010</v>
      </c>
      <c r="D3752" s="54" t="n">
        <v>25.2</v>
      </c>
      <c r="E3752" s="55" t="n">
        <v>12</v>
      </c>
    </row>
    <row r="3753" customFormat="false" ht="15" hidden="false" customHeight="false" outlineLevel="0" collapsed="false">
      <c r="A3753" s="49" t="n">
        <v>134</v>
      </c>
      <c r="B3753" s="49" t="s">
        <v>192</v>
      </c>
      <c r="C3753" s="49" t="n">
        <v>2011</v>
      </c>
      <c r="D3753" s="54" t="n">
        <v>25.2</v>
      </c>
      <c r="E3753" s="55" t="n">
        <v>12</v>
      </c>
    </row>
    <row r="3754" customFormat="false" ht="15" hidden="false" customHeight="false" outlineLevel="0" collapsed="false">
      <c r="A3754" s="49" t="n">
        <v>134</v>
      </c>
      <c r="B3754" s="49" t="s">
        <v>218</v>
      </c>
      <c r="C3754" s="49" t="n">
        <v>2010</v>
      </c>
      <c r="D3754" s="54" t="n">
        <v>278.4</v>
      </c>
      <c r="E3754" s="55" t="n">
        <v>144</v>
      </c>
    </row>
    <row r="3755" customFormat="false" ht="15" hidden="false" customHeight="false" outlineLevel="0" collapsed="false">
      <c r="A3755" s="49" t="n">
        <v>134</v>
      </c>
      <c r="B3755" s="49" t="s">
        <v>218</v>
      </c>
      <c r="C3755" s="49" t="n">
        <v>2011</v>
      </c>
      <c r="D3755" s="54" t="n">
        <v>355.2</v>
      </c>
      <c r="E3755" s="55" t="n">
        <v>192</v>
      </c>
    </row>
    <row r="3756" customFormat="false" ht="15" hidden="false" customHeight="false" outlineLevel="0" collapsed="false">
      <c r="A3756" s="49" t="n">
        <v>134</v>
      </c>
      <c r="B3756" s="49" t="s">
        <v>197</v>
      </c>
      <c r="C3756" s="49" t="n">
        <v>2010</v>
      </c>
      <c r="D3756" s="54" t="n">
        <v>25.2</v>
      </c>
      <c r="E3756" s="55" t="n">
        <v>12</v>
      </c>
    </row>
    <row r="3757" customFormat="false" ht="15" hidden="false" customHeight="false" outlineLevel="0" collapsed="false">
      <c r="A3757" s="49" t="n">
        <v>134</v>
      </c>
      <c r="B3757" s="49" t="s">
        <v>210</v>
      </c>
      <c r="C3757" s="49" t="n">
        <v>2011</v>
      </c>
      <c r="D3757" s="54" t="n">
        <v>25.2</v>
      </c>
      <c r="E3757" s="55" t="n">
        <v>12</v>
      </c>
    </row>
    <row r="3758" customFormat="false" ht="15" hidden="false" customHeight="false" outlineLevel="0" collapsed="false">
      <c r="A3758" s="49" t="n">
        <v>134</v>
      </c>
      <c r="B3758" s="49" t="s">
        <v>198</v>
      </c>
      <c r="C3758" s="49" t="n">
        <v>2010</v>
      </c>
      <c r="D3758" s="54" t="n">
        <v>202.8</v>
      </c>
      <c r="E3758" s="55" t="n">
        <v>108</v>
      </c>
    </row>
    <row r="3759" customFormat="false" ht="15" hidden="false" customHeight="false" outlineLevel="0" collapsed="false">
      <c r="A3759" s="49" t="n">
        <v>134</v>
      </c>
      <c r="B3759" s="49" t="s">
        <v>189</v>
      </c>
      <c r="C3759" s="49" t="n">
        <v>2010</v>
      </c>
      <c r="D3759" s="54" t="n">
        <v>14733.79</v>
      </c>
      <c r="E3759" s="55" t="n">
        <v>6596</v>
      </c>
    </row>
    <row r="3760" customFormat="false" ht="15" hidden="false" customHeight="false" outlineLevel="0" collapsed="false">
      <c r="A3760" s="49" t="n">
        <v>134</v>
      </c>
      <c r="B3760" s="49" t="s">
        <v>189</v>
      </c>
      <c r="C3760" s="49" t="n">
        <v>2011</v>
      </c>
      <c r="D3760" s="54" t="n">
        <v>9778.84</v>
      </c>
      <c r="E3760" s="55" t="n">
        <v>4466</v>
      </c>
    </row>
    <row r="3761" customFormat="false" ht="15" hidden="false" customHeight="false" outlineLevel="0" collapsed="false">
      <c r="A3761" s="49" t="n">
        <v>135</v>
      </c>
      <c r="B3761" s="49" t="s">
        <v>201</v>
      </c>
      <c r="C3761" s="49" t="n">
        <v>2010</v>
      </c>
      <c r="D3761" s="54" t="n">
        <v>67.5</v>
      </c>
      <c r="E3761" s="55" t="n">
        <v>10</v>
      </c>
    </row>
    <row r="3762" customFormat="false" ht="15" hidden="false" customHeight="false" outlineLevel="0" collapsed="false">
      <c r="A3762" s="49" t="n">
        <v>135</v>
      </c>
      <c r="B3762" s="49" t="s">
        <v>223</v>
      </c>
      <c r="C3762" s="49" t="n">
        <v>2010</v>
      </c>
      <c r="D3762" s="54" t="n">
        <v>30.88</v>
      </c>
      <c r="E3762" s="55" t="n">
        <v>4</v>
      </c>
    </row>
    <row r="3763" customFormat="false" ht="15" hidden="false" customHeight="false" outlineLevel="0" collapsed="false">
      <c r="A3763" s="49" t="n">
        <v>135</v>
      </c>
      <c r="B3763" s="49" t="s">
        <v>223</v>
      </c>
      <c r="C3763" s="49" t="n">
        <v>2011</v>
      </c>
      <c r="D3763" s="54" t="n">
        <v>47.7</v>
      </c>
      <c r="E3763" s="55" t="n">
        <v>6</v>
      </c>
    </row>
    <row r="3764" customFormat="false" ht="15" hidden="false" customHeight="false" outlineLevel="0" collapsed="false">
      <c r="A3764" s="49" t="n">
        <v>135</v>
      </c>
      <c r="B3764" s="49" t="s">
        <v>200</v>
      </c>
      <c r="C3764" s="49" t="n">
        <v>2009</v>
      </c>
      <c r="D3764" s="54" t="n">
        <v>13.5</v>
      </c>
      <c r="E3764" s="55" t="n">
        <v>2</v>
      </c>
    </row>
    <row r="3765" customFormat="false" ht="15" hidden="false" customHeight="false" outlineLevel="0" collapsed="false">
      <c r="A3765" s="49" t="n">
        <v>135</v>
      </c>
      <c r="B3765" s="49" t="s">
        <v>222</v>
      </c>
      <c r="C3765" s="49" t="n">
        <v>2010</v>
      </c>
      <c r="D3765" s="54" t="n">
        <v>261.26</v>
      </c>
      <c r="E3765" s="55" t="n">
        <v>38</v>
      </c>
    </row>
    <row r="3766" customFormat="false" ht="15" hidden="false" customHeight="false" outlineLevel="0" collapsed="false">
      <c r="A3766" s="49" t="n">
        <v>135</v>
      </c>
      <c r="B3766" s="49" t="s">
        <v>222</v>
      </c>
      <c r="C3766" s="49" t="n">
        <v>2011</v>
      </c>
      <c r="D3766" s="54" t="n">
        <v>33</v>
      </c>
      <c r="E3766" s="55" t="n">
        <v>4</v>
      </c>
    </row>
    <row r="3767" customFormat="false" ht="15" hidden="false" customHeight="false" outlineLevel="0" collapsed="false">
      <c r="A3767" s="49" t="n">
        <v>135</v>
      </c>
      <c r="B3767" s="49" t="s">
        <v>205</v>
      </c>
      <c r="C3767" s="49" t="n">
        <v>2011</v>
      </c>
      <c r="D3767" s="54" t="n">
        <v>70.8</v>
      </c>
      <c r="E3767" s="55" t="n">
        <v>10</v>
      </c>
    </row>
    <row r="3768" customFormat="false" ht="15" hidden="false" customHeight="false" outlineLevel="0" collapsed="false">
      <c r="A3768" s="49" t="n">
        <v>135</v>
      </c>
      <c r="B3768" s="49" t="s">
        <v>209</v>
      </c>
      <c r="C3768" s="49" t="n">
        <v>2010</v>
      </c>
      <c r="D3768" s="54" t="n">
        <v>168.86</v>
      </c>
      <c r="E3768" s="55" t="n">
        <v>26</v>
      </c>
    </row>
    <row r="3769" customFormat="false" ht="15" hidden="false" customHeight="false" outlineLevel="0" collapsed="false">
      <c r="A3769" s="49" t="n">
        <v>135</v>
      </c>
      <c r="B3769" s="49" t="s">
        <v>209</v>
      </c>
      <c r="C3769" s="49" t="n">
        <v>2011</v>
      </c>
      <c r="D3769" s="54" t="n">
        <v>67.5</v>
      </c>
      <c r="E3769" s="55" t="n">
        <v>10</v>
      </c>
    </row>
    <row r="3770" customFormat="false" ht="15" hidden="false" customHeight="false" outlineLevel="0" collapsed="false">
      <c r="A3770" s="49" t="n">
        <v>135</v>
      </c>
      <c r="B3770" s="49" t="s">
        <v>192</v>
      </c>
      <c r="C3770" s="49" t="n">
        <v>2010</v>
      </c>
      <c r="D3770" s="54" t="n">
        <v>15.9</v>
      </c>
      <c r="E3770" s="55" t="n">
        <v>2</v>
      </c>
    </row>
    <row r="3771" customFormat="false" ht="15" hidden="false" customHeight="false" outlineLevel="0" collapsed="false">
      <c r="A3771" s="49" t="n">
        <v>135</v>
      </c>
      <c r="B3771" s="49" t="s">
        <v>193</v>
      </c>
      <c r="C3771" s="49" t="n">
        <v>2010</v>
      </c>
      <c r="D3771" s="54" t="n">
        <v>14.98</v>
      </c>
      <c r="E3771" s="55" t="n">
        <v>2</v>
      </c>
    </row>
    <row r="3772" customFormat="false" ht="15" hidden="false" customHeight="false" outlineLevel="0" collapsed="false">
      <c r="A3772" s="49" t="n">
        <v>135</v>
      </c>
      <c r="B3772" s="49" t="s">
        <v>196</v>
      </c>
      <c r="C3772" s="49" t="n">
        <v>2011</v>
      </c>
      <c r="D3772" s="54" t="n">
        <v>23.85</v>
      </c>
      <c r="E3772" s="55" t="n">
        <v>3</v>
      </c>
    </row>
    <row r="3773" customFormat="false" ht="15" hidden="false" customHeight="false" outlineLevel="0" collapsed="false">
      <c r="A3773" s="49" t="n">
        <v>135</v>
      </c>
      <c r="B3773" s="49" t="s">
        <v>198</v>
      </c>
      <c r="C3773" s="49" t="n">
        <v>2010</v>
      </c>
      <c r="D3773" s="54" t="n">
        <v>299.96</v>
      </c>
      <c r="E3773" s="55" t="n">
        <v>44</v>
      </c>
    </row>
    <row r="3774" customFormat="false" ht="15" hidden="false" customHeight="false" outlineLevel="0" collapsed="false">
      <c r="A3774" s="49" t="n">
        <v>135</v>
      </c>
      <c r="B3774" s="49" t="s">
        <v>198</v>
      </c>
      <c r="C3774" s="49" t="n">
        <v>2011</v>
      </c>
      <c r="D3774" s="54" t="n">
        <v>31.8</v>
      </c>
      <c r="E3774" s="55" t="n">
        <v>4</v>
      </c>
    </row>
    <row r="3775" customFormat="false" ht="15" hidden="false" customHeight="false" outlineLevel="0" collapsed="false">
      <c r="A3775" s="49" t="n">
        <v>135</v>
      </c>
      <c r="B3775" s="49" t="s">
        <v>189</v>
      </c>
      <c r="C3775" s="49" t="n">
        <v>2009</v>
      </c>
      <c r="D3775" s="54" t="n">
        <v>1642.56</v>
      </c>
      <c r="E3775" s="55" t="n">
        <v>288</v>
      </c>
    </row>
    <row r="3776" customFormat="false" ht="15" hidden="false" customHeight="false" outlineLevel="0" collapsed="false">
      <c r="A3776" s="49" t="n">
        <v>135</v>
      </c>
      <c r="B3776" s="49" t="s">
        <v>189</v>
      </c>
      <c r="C3776" s="49" t="n">
        <v>2010</v>
      </c>
      <c r="D3776" s="54" t="n">
        <v>16572.16</v>
      </c>
      <c r="E3776" s="55" t="n">
        <v>2744</v>
      </c>
    </row>
    <row r="3777" customFormat="false" ht="15" hidden="false" customHeight="false" outlineLevel="0" collapsed="false">
      <c r="A3777" s="49" t="n">
        <v>135</v>
      </c>
      <c r="B3777" s="49" t="s">
        <v>189</v>
      </c>
      <c r="C3777" s="49" t="n">
        <v>2011</v>
      </c>
      <c r="D3777" s="54" t="n">
        <v>6505.39</v>
      </c>
      <c r="E3777" s="55" t="n">
        <v>1035</v>
      </c>
    </row>
    <row r="3778" customFormat="false" ht="15" hidden="false" customHeight="false" outlineLevel="0" collapsed="false">
      <c r="A3778" s="49" t="n">
        <v>136</v>
      </c>
      <c r="B3778" s="49" t="s">
        <v>203</v>
      </c>
      <c r="C3778" s="49" t="n">
        <v>2011</v>
      </c>
      <c r="D3778" s="54" t="n">
        <v>15</v>
      </c>
      <c r="E3778" s="55" t="n">
        <v>12</v>
      </c>
    </row>
    <row r="3779" customFormat="false" ht="15" hidden="false" customHeight="false" outlineLevel="0" collapsed="false">
      <c r="A3779" s="49" t="n">
        <v>136</v>
      </c>
      <c r="B3779" s="49" t="s">
        <v>201</v>
      </c>
      <c r="C3779" s="49" t="n">
        <v>2010</v>
      </c>
      <c r="D3779" s="54" t="n">
        <v>30</v>
      </c>
      <c r="E3779" s="55" t="n">
        <v>24</v>
      </c>
    </row>
    <row r="3780" customFormat="false" ht="15" hidden="false" customHeight="false" outlineLevel="0" collapsed="false">
      <c r="A3780" s="49" t="n">
        <v>136</v>
      </c>
      <c r="B3780" s="49" t="s">
        <v>201</v>
      </c>
      <c r="C3780" s="49" t="n">
        <v>2011</v>
      </c>
      <c r="D3780" s="54" t="n">
        <v>15</v>
      </c>
      <c r="E3780" s="55" t="n">
        <v>12</v>
      </c>
    </row>
    <row r="3781" customFormat="false" ht="15" hidden="false" customHeight="false" outlineLevel="0" collapsed="false">
      <c r="A3781" s="49" t="n">
        <v>136</v>
      </c>
      <c r="B3781" s="49" t="s">
        <v>223</v>
      </c>
      <c r="C3781" s="49" t="n">
        <v>2011</v>
      </c>
      <c r="D3781" s="54" t="n">
        <v>12.72</v>
      </c>
      <c r="E3781" s="55" t="n">
        <v>12</v>
      </c>
    </row>
    <row r="3782" customFormat="false" ht="15" hidden="false" customHeight="false" outlineLevel="0" collapsed="false">
      <c r="A3782" s="49" t="n">
        <v>136</v>
      </c>
      <c r="B3782" s="49" t="s">
        <v>200</v>
      </c>
      <c r="C3782" s="49" t="n">
        <v>2011</v>
      </c>
      <c r="D3782" s="54" t="n">
        <v>2.5</v>
      </c>
      <c r="E3782" s="55" t="n">
        <v>2</v>
      </c>
    </row>
    <row r="3783" customFormat="false" ht="15" hidden="false" customHeight="false" outlineLevel="0" collapsed="false">
      <c r="A3783" s="49" t="n">
        <v>136</v>
      </c>
      <c r="B3783" s="49" t="s">
        <v>222</v>
      </c>
      <c r="C3783" s="49" t="n">
        <v>2010</v>
      </c>
      <c r="D3783" s="54" t="n">
        <v>90</v>
      </c>
      <c r="E3783" s="55" t="n">
        <v>72</v>
      </c>
    </row>
    <row r="3784" customFormat="false" ht="15" hidden="false" customHeight="false" outlineLevel="0" collapsed="false">
      <c r="A3784" s="49" t="n">
        <v>136</v>
      </c>
      <c r="B3784" s="49" t="s">
        <v>222</v>
      </c>
      <c r="C3784" s="49" t="n">
        <v>2011</v>
      </c>
      <c r="D3784" s="54" t="n">
        <v>45</v>
      </c>
      <c r="E3784" s="55" t="n">
        <v>36</v>
      </c>
    </row>
    <row r="3785" customFormat="false" ht="15" hidden="false" customHeight="false" outlineLevel="0" collapsed="false">
      <c r="A3785" s="49" t="n">
        <v>136</v>
      </c>
      <c r="B3785" s="49" t="s">
        <v>205</v>
      </c>
      <c r="C3785" s="49" t="n">
        <v>2010</v>
      </c>
      <c r="D3785" s="54" t="n">
        <v>45</v>
      </c>
      <c r="E3785" s="55" t="n">
        <v>36</v>
      </c>
    </row>
    <row r="3786" customFormat="false" ht="15" hidden="false" customHeight="false" outlineLevel="0" collapsed="false">
      <c r="A3786" s="49" t="n">
        <v>136</v>
      </c>
      <c r="B3786" s="49" t="s">
        <v>205</v>
      </c>
      <c r="C3786" s="49" t="n">
        <v>2011</v>
      </c>
      <c r="D3786" s="54" t="n">
        <v>60</v>
      </c>
      <c r="E3786" s="55" t="n">
        <v>48</v>
      </c>
    </row>
    <row r="3787" customFormat="false" ht="15" hidden="false" customHeight="false" outlineLevel="0" collapsed="false">
      <c r="A3787" s="49" t="n">
        <v>136</v>
      </c>
      <c r="B3787" s="49" t="s">
        <v>206</v>
      </c>
      <c r="C3787" s="49" t="n">
        <v>2010</v>
      </c>
      <c r="D3787" s="54" t="n">
        <v>120</v>
      </c>
      <c r="E3787" s="55" t="n">
        <v>96</v>
      </c>
    </row>
    <row r="3788" customFormat="false" ht="15" hidden="false" customHeight="false" outlineLevel="0" collapsed="false">
      <c r="A3788" s="49" t="n">
        <v>136</v>
      </c>
      <c r="B3788" s="49" t="s">
        <v>206</v>
      </c>
      <c r="C3788" s="49" t="n">
        <v>2011</v>
      </c>
      <c r="D3788" s="54" t="n">
        <v>88.75</v>
      </c>
      <c r="E3788" s="55" t="n">
        <v>71</v>
      </c>
    </row>
    <row r="3789" customFormat="false" ht="15" hidden="false" customHeight="false" outlineLevel="0" collapsed="false">
      <c r="A3789" s="49" t="n">
        <v>136</v>
      </c>
      <c r="B3789" s="49" t="s">
        <v>192</v>
      </c>
      <c r="C3789" s="49" t="n">
        <v>2011</v>
      </c>
      <c r="D3789" s="54" t="n">
        <v>30</v>
      </c>
      <c r="E3789" s="55" t="n">
        <v>24</v>
      </c>
    </row>
    <row r="3790" customFormat="false" ht="15" hidden="false" customHeight="false" outlineLevel="0" collapsed="false">
      <c r="A3790" s="49" t="n">
        <v>136</v>
      </c>
      <c r="B3790" s="49" t="s">
        <v>218</v>
      </c>
      <c r="C3790" s="49" t="n">
        <v>2010</v>
      </c>
      <c r="D3790" s="54" t="n">
        <v>457.92</v>
      </c>
      <c r="E3790" s="55" t="n">
        <v>432</v>
      </c>
    </row>
    <row r="3791" customFormat="false" ht="15" hidden="false" customHeight="false" outlineLevel="0" collapsed="false">
      <c r="A3791" s="49" t="n">
        <v>136</v>
      </c>
      <c r="B3791" s="49" t="s">
        <v>218</v>
      </c>
      <c r="C3791" s="49" t="n">
        <v>2011</v>
      </c>
      <c r="D3791" s="54" t="n">
        <v>472.92</v>
      </c>
      <c r="E3791" s="55" t="n">
        <v>444</v>
      </c>
    </row>
    <row r="3792" customFormat="false" ht="15" hidden="false" customHeight="false" outlineLevel="0" collapsed="false">
      <c r="A3792" s="49" t="n">
        <v>136</v>
      </c>
      <c r="B3792" s="49" t="s">
        <v>197</v>
      </c>
      <c r="C3792" s="49" t="n">
        <v>2010</v>
      </c>
      <c r="D3792" s="54" t="n">
        <v>30</v>
      </c>
      <c r="E3792" s="55" t="n">
        <v>24</v>
      </c>
    </row>
    <row r="3793" customFormat="false" ht="15" hidden="false" customHeight="false" outlineLevel="0" collapsed="false">
      <c r="A3793" s="49" t="n">
        <v>136</v>
      </c>
      <c r="B3793" s="49" t="s">
        <v>197</v>
      </c>
      <c r="C3793" s="49" t="n">
        <v>2011</v>
      </c>
      <c r="D3793" s="54" t="n">
        <v>10</v>
      </c>
      <c r="E3793" s="55" t="n">
        <v>8</v>
      </c>
    </row>
    <row r="3794" customFormat="false" ht="15" hidden="false" customHeight="false" outlineLevel="0" collapsed="false">
      <c r="A3794" s="49" t="n">
        <v>136</v>
      </c>
      <c r="B3794" s="49" t="s">
        <v>215</v>
      </c>
      <c r="C3794" s="49" t="n">
        <v>2010</v>
      </c>
      <c r="D3794" s="54" t="n">
        <v>30</v>
      </c>
      <c r="E3794" s="55" t="n">
        <v>24</v>
      </c>
    </row>
    <row r="3795" customFormat="false" ht="15" hidden="false" customHeight="false" outlineLevel="0" collapsed="false">
      <c r="A3795" s="49" t="n">
        <v>136</v>
      </c>
      <c r="B3795" s="49" t="s">
        <v>215</v>
      </c>
      <c r="C3795" s="49" t="n">
        <v>2011</v>
      </c>
      <c r="D3795" s="54" t="n">
        <v>60</v>
      </c>
      <c r="E3795" s="55" t="n">
        <v>48</v>
      </c>
    </row>
    <row r="3796" customFormat="false" ht="15" hidden="false" customHeight="false" outlineLevel="0" collapsed="false">
      <c r="A3796" s="49" t="n">
        <v>136</v>
      </c>
      <c r="B3796" s="49" t="s">
        <v>196</v>
      </c>
      <c r="C3796" s="49" t="n">
        <v>2010</v>
      </c>
      <c r="D3796" s="54" t="n">
        <v>33.75</v>
      </c>
      <c r="E3796" s="55" t="n">
        <v>27</v>
      </c>
    </row>
    <row r="3797" customFormat="false" ht="15" hidden="false" customHeight="false" outlineLevel="0" collapsed="false">
      <c r="A3797" s="49" t="n">
        <v>136</v>
      </c>
      <c r="B3797" s="49" t="s">
        <v>196</v>
      </c>
      <c r="C3797" s="49" t="n">
        <v>2011</v>
      </c>
      <c r="D3797" s="54" t="n">
        <v>41.25</v>
      </c>
      <c r="E3797" s="55" t="n">
        <v>33</v>
      </c>
    </row>
    <row r="3798" customFormat="false" ht="15" hidden="false" customHeight="false" outlineLevel="0" collapsed="false">
      <c r="A3798" s="49" t="n">
        <v>136</v>
      </c>
      <c r="B3798" s="49" t="s">
        <v>210</v>
      </c>
      <c r="C3798" s="49" t="n">
        <v>2010</v>
      </c>
      <c r="D3798" s="54" t="n">
        <v>915.84</v>
      </c>
      <c r="E3798" s="55" t="n">
        <v>864</v>
      </c>
    </row>
    <row r="3799" customFormat="false" ht="15" hidden="false" customHeight="false" outlineLevel="0" collapsed="false">
      <c r="A3799" s="49" t="n">
        <v>136</v>
      </c>
      <c r="B3799" s="49" t="s">
        <v>207</v>
      </c>
      <c r="C3799" s="49" t="n">
        <v>2010</v>
      </c>
      <c r="D3799" s="54" t="n">
        <v>30</v>
      </c>
      <c r="E3799" s="55" t="n">
        <v>24</v>
      </c>
    </row>
    <row r="3800" customFormat="false" ht="15" hidden="false" customHeight="false" outlineLevel="0" collapsed="false">
      <c r="A3800" s="49" t="n">
        <v>136</v>
      </c>
      <c r="B3800" s="49" t="s">
        <v>214</v>
      </c>
      <c r="C3800" s="49" t="n">
        <v>2010</v>
      </c>
      <c r="D3800" s="54" t="n">
        <v>15</v>
      </c>
      <c r="E3800" s="55" t="n">
        <v>12</v>
      </c>
    </row>
    <row r="3801" customFormat="false" ht="15" hidden="false" customHeight="false" outlineLevel="0" collapsed="false">
      <c r="A3801" s="49" t="n">
        <v>136</v>
      </c>
      <c r="B3801" s="49" t="s">
        <v>189</v>
      </c>
      <c r="C3801" s="49" t="n">
        <v>2009</v>
      </c>
      <c r="D3801" s="54" t="n">
        <v>957.41</v>
      </c>
      <c r="E3801" s="55" t="n">
        <v>757</v>
      </c>
    </row>
    <row r="3802" customFormat="false" ht="15" hidden="false" customHeight="false" outlineLevel="0" collapsed="false">
      <c r="A3802" s="49" t="n">
        <v>136</v>
      </c>
      <c r="B3802" s="49" t="s">
        <v>189</v>
      </c>
      <c r="C3802" s="49" t="n">
        <v>2010</v>
      </c>
      <c r="D3802" s="54" t="n">
        <v>11130.19</v>
      </c>
      <c r="E3802" s="55" t="n">
        <v>8004</v>
      </c>
    </row>
    <row r="3803" customFormat="false" ht="15" hidden="false" customHeight="false" outlineLevel="0" collapsed="false">
      <c r="A3803" s="49" t="n">
        <v>136</v>
      </c>
      <c r="B3803" s="49" t="s">
        <v>189</v>
      </c>
      <c r="C3803" s="49" t="n">
        <v>2011</v>
      </c>
      <c r="D3803" s="54" t="n">
        <v>11103.4</v>
      </c>
      <c r="E3803" s="55" t="n">
        <v>8543</v>
      </c>
    </row>
    <row r="3804" customFormat="false" ht="15" hidden="false" customHeight="false" outlineLevel="0" collapsed="false">
      <c r="A3804" s="49" t="n">
        <v>137</v>
      </c>
      <c r="B3804" s="49" t="s">
        <v>201</v>
      </c>
      <c r="C3804" s="49" t="n">
        <v>2009</v>
      </c>
      <c r="D3804" s="54" t="n">
        <v>25.2</v>
      </c>
      <c r="E3804" s="55" t="n">
        <v>12</v>
      </c>
    </row>
    <row r="3805" customFormat="false" ht="15" hidden="false" customHeight="false" outlineLevel="0" collapsed="false">
      <c r="A3805" s="49" t="n">
        <v>137</v>
      </c>
      <c r="B3805" s="49" t="s">
        <v>223</v>
      </c>
      <c r="C3805" s="49" t="n">
        <v>2011</v>
      </c>
      <c r="D3805" s="54" t="n">
        <v>25.2</v>
      </c>
      <c r="E3805" s="55" t="n">
        <v>12</v>
      </c>
    </row>
    <row r="3806" customFormat="false" ht="15" hidden="false" customHeight="false" outlineLevel="0" collapsed="false">
      <c r="A3806" s="49" t="n">
        <v>137</v>
      </c>
      <c r="B3806" s="49" t="s">
        <v>200</v>
      </c>
      <c r="C3806" s="49" t="n">
        <v>2011</v>
      </c>
      <c r="D3806" s="54" t="n">
        <v>25.2</v>
      </c>
      <c r="E3806" s="55" t="n">
        <v>12</v>
      </c>
    </row>
    <row r="3807" customFormat="false" ht="15" hidden="false" customHeight="false" outlineLevel="0" collapsed="false">
      <c r="A3807" s="49" t="n">
        <v>137</v>
      </c>
      <c r="B3807" s="49" t="s">
        <v>202</v>
      </c>
      <c r="C3807" s="49" t="n">
        <v>2010</v>
      </c>
      <c r="D3807" s="54" t="n">
        <v>81.12</v>
      </c>
      <c r="E3807" s="55" t="n">
        <v>48</v>
      </c>
    </row>
    <row r="3808" customFormat="false" ht="15" hidden="false" customHeight="false" outlineLevel="0" collapsed="false">
      <c r="A3808" s="49" t="n">
        <v>137</v>
      </c>
      <c r="B3808" s="49" t="s">
        <v>222</v>
      </c>
      <c r="C3808" s="49" t="n">
        <v>2009</v>
      </c>
      <c r="D3808" s="54" t="n">
        <v>25.2</v>
      </c>
      <c r="E3808" s="55" t="n">
        <v>12</v>
      </c>
    </row>
    <row r="3809" customFormat="false" ht="15" hidden="false" customHeight="false" outlineLevel="0" collapsed="false">
      <c r="A3809" s="49" t="n">
        <v>137</v>
      </c>
      <c r="B3809" s="49" t="s">
        <v>222</v>
      </c>
      <c r="C3809" s="49" t="n">
        <v>2010</v>
      </c>
      <c r="D3809" s="54" t="n">
        <v>244.92</v>
      </c>
      <c r="E3809" s="55" t="n">
        <v>126</v>
      </c>
    </row>
    <row r="3810" customFormat="false" ht="15" hidden="false" customHeight="false" outlineLevel="0" collapsed="false">
      <c r="A3810" s="49" t="n">
        <v>137</v>
      </c>
      <c r="B3810" s="49" t="s">
        <v>222</v>
      </c>
      <c r="C3810" s="49" t="n">
        <v>2011</v>
      </c>
      <c r="D3810" s="54" t="n">
        <v>50.4</v>
      </c>
      <c r="E3810" s="55" t="n">
        <v>24</v>
      </c>
    </row>
    <row r="3811" customFormat="false" ht="15" hidden="false" customHeight="false" outlineLevel="0" collapsed="false">
      <c r="A3811" s="49" t="n">
        <v>137</v>
      </c>
      <c r="B3811" s="49" t="s">
        <v>205</v>
      </c>
      <c r="C3811" s="49" t="n">
        <v>2010</v>
      </c>
      <c r="D3811" s="54" t="n">
        <v>100.8</v>
      </c>
      <c r="E3811" s="55" t="n">
        <v>48</v>
      </c>
    </row>
    <row r="3812" customFormat="false" ht="15" hidden="false" customHeight="false" outlineLevel="0" collapsed="false">
      <c r="A3812" s="49" t="n">
        <v>137</v>
      </c>
      <c r="B3812" s="49" t="s">
        <v>205</v>
      </c>
      <c r="C3812" s="49" t="n">
        <v>2011</v>
      </c>
      <c r="D3812" s="54" t="n">
        <v>31.5</v>
      </c>
      <c r="E3812" s="55" t="n">
        <v>15</v>
      </c>
    </row>
    <row r="3813" customFormat="false" ht="15" hidden="false" customHeight="false" outlineLevel="0" collapsed="false">
      <c r="A3813" s="49" t="n">
        <v>137</v>
      </c>
      <c r="B3813" s="49" t="s">
        <v>206</v>
      </c>
      <c r="C3813" s="49" t="n">
        <v>2011</v>
      </c>
      <c r="D3813" s="54" t="n">
        <v>114</v>
      </c>
      <c r="E3813" s="55" t="n">
        <v>60</v>
      </c>
    </row>
    <row r="3814" customFormat="false" ht="15" hidden="false" customHeight="false" outlineLevel="0" collapsed="false">
      <c r="A3814" s="49" t="n">
        <v>137</v>
      </c>
      <c r="B3814" s="49" t="s">
        <v>219</v>
      </c>
      <c r="C3814" s="49" t="n">
        <v>2011</v>
      </c>
      <c r="D3814" s="54" t="n">
        <v>25.2</v>
      </c>
      <c r="E3814" s="55" t="n">
        <v>12</v>
      </c>
    </row>
    <row r="3815" customFormat="false" ht="15" hidden="false" customHeight="false" outlineLevel="0" collapsed="false">
      <c r="A3815" s="49" t="n">
        <v>137</v>
      </c>
      <c r="B3815" s="49" t="s">
        <v>193</v>
      </c>
      <c r="C3815" s="49" t="n">
        <v>2010</v>
      </c>
      <c r="D3815" s="54" t="n">
        <v>126</v>
      </c>
      <c r="E3815" s="55" t="n">
        <v>60</v>
      </c>
    </row>
    <row r="3816" customFormat="false" ht="15" hidden="false" customHeight="false" outlineLevel="0" collapsed="false">
      <c r="A3816" s="49" t="n">
        <v>137</v>
      </c>
      <c r="B3816" s="49" t="s">
        <v>193</v>
      </c>
      <c r="C3816" s="49" t="n">
        <v>2011</v>
      </c>
      <c r="D3816" s="54" t="n">
        <v>202.8</v>
      </c>
      <c r="E3816" s="55" t="n">
        <v>108</v>
      </c>
    </row>
    <row r="3817" customFormat="false" ht="15" hidden="false" customHeight="false" outlineLevel="0" collapsed="false">
      <c r="A3817" s="49" t="n">
        <v>137</v>
      </c>
      <c r="B3817" s="49" t="s">
        <v>197</v>
      </c>
      <c r="C3817" s="49" t="n">
        <v>2009</v>
      </c>
      <c r="D3817" s="54" t="n">
        <v>50.4</v>
      </c>
      <c r="E3817" s="55" t="n">
        <v>24</v>
      </c>
    </row>
    <row r="3818" customFormat="false" ht="15" hidden="false" customHeight="false" outlineLevel="0" collapsed="false">
      <c r="A3818" s="49" t="n">
        <v>137</v>
      </c>
      <c r="B3818" s="49" t="s">
        <v>197</v>
      </c>
      <c r="C3818" s="49" t="n">
        <v>2010</v>
      </c>
      <c r="D3818" s="54" t="n">
        <v>25.2</v>
      </c>
      <c r="E3818" s="55" t="n">
        <v>12</v>
      </c>
    </row>
    <row r="3819" customFormat="false" ht="15" hidden="false" customHeight="false" outlineLevel="0" collapsed="false">
      <c r="A3819" s="49" t="n">
        <v>137</v>
      </c>
      <c r="B3819" s="49" t="s">
        <v>197</v>
      </c>
      <c r="C3819" s="49" t="n">
        <v>2011</v>
      </c>
      <c r="D3819" s="54" t="n">
        <v>50.4</v>
      </c>
      <c r="E3819" s="55" t="n">
        <v>24</v>
      </c>
    </row>
    <row r="3820" customFormat="false" ht="15" hidden="false" customHeight="false" outlineLevel="0" collapsed="false">
      <c r="A3820" s="49" t="n">
        <v>137</v>
      </c>
      <c r="B3820" s="49" t="s">
        <v>215</v>
      </c>
      <c r="C3820" s="49" t="n">
        <v>2010</v>
      </c>
      <c r="D3820" s="54" t="n">
        <v>25.2</v>
      </c>
      <c r="E3820" s="55" t="n">
        <v>12</v>
      </c>
    </row>
    <row r="3821" customFormat="false" ht="15" hidden="false" customHeight="false" outlineLevel="0" collapsed="false">
      <c r="A3821" s="49" t="n">
        <v>137</v>
      </c>
      <c r="B3821" s="49" t="s">
        <v>198</v>
      </c>
      <c r="C3821" s="49" t="n">
        <v>2010</v>
      </c>
      <c r="D3821" s="54" t="n">
        <v>25.2</v>
      </c>
      <c r="E3821" s="55" t="n">
        <v>12</v>
      </c>
    </row>
    <row r="3822" customFormat="false" ht="15" hidden="false" customHeight="false" outlineLevel="0" collapsed="false">
      <c r="A3822" s="49" t="n">
        <v>137</v>
      </c>
      <c r="B3822" s="49" t="s">
        <v>214</v>
      </c>
      <c r="C3822" s="49" t="n">
        <v>2010</v>
      </c>
      <c r="D3822" s="54" t="n">
        <v>50.4</v>
      </c>
      <c r="E3822" s="55" t="n">
        <v>24</v>
      </c>
    </row>
    <row r="3823" customFormat="false" ht="15" hidden="false" customHeight="false" outlineLevel="0" collapsed="false">
      <c r="A3823" s="49" t="n">
        <v>137</v>
      </c>
      <c r="B3823" s="49" t="s">
        <v>189</v>
      </c>
      <c r="C3823" s="49" t="n">
        <v>2009</v>
      </c>
      <c r="D3823" s="54" t="n">
        <v>867.18</v>
      </c>
      <c r="E3823" s="55" t="n">
        <v>441</v>
      </c>
    </row>
    <row r="3824" customFormat="false" ht="15" hidden="false" customHeight="false" outlineLevel="0" collapsed="false">
      <c r="A3824" s="49" t="n">
        <v>137</v>
      </c>
      <c r="B3824" s="49" t="s">
        <v>189</v>
      </c>
      <c r="C3824" s="49" t="n">
        <v>2010</v>
      </c>
      <c r="D3824" s="54" t="n">
        <v>12106.03</v>
      </c>
      <c r="E3824" s="55" t="n">
        <v>6235</v>
      </c>
    </row>
    <row r="3825" customFormat="false" ht="15" hidden="false" customHeight="false" outlineLevel="0" collapsed="false">
      <c r="A3825" s="49" t="n">
        <v>137</v>
      </c>
      <c r="B3825" s="49" t="s">
        <v>189</v>
      </c>
      <c r="C3825" s="49" t="n">
        <v>2011</v>
      </c>
      <c r="D3825" s="54" t="n">
        <v>11372.74</v>
      </c>
      <c r="E3825" s="55" t="n">
        <v>5298</v>
      </c>
    </row>
    <row r="3826" customFormat="false" ht="15" hidden="false" customHeight="false" outlineLevel="0" collapsed="false">
      <c r="A3826" s="49" t="n">
        <v>137</v>
      </c>
      <c r="B3826" s="49" t="s">
        <v>194</v>
      </c>
      <c r="C3826" s="49" t="n">
        <v>2011</v>
      </c>
      <c r="D3826" s="54" t="n">
        <v>2.1</v>
      </c>
      <c r="E3826" s="55" t="n">
        <v>1</v>
      </c>
    </row>
    <row r="3827" customFormat="false" ht="15" hidden="false" customHeight="false" outlineLevel="0" collapsed="false">
      <c r="A3827" s="49" t="n">
        <v>138</v>
      </c>
      <c r="B3827" s="49" t="s">
        <v>203</v>
      </c>
      <c r="C3827" s="49" t="n">
        <v>2010</v>
      </c>
      <c r="D3827" s="54" t="n">
        <v>19.5</v>
      </c>
      <c r="E3827" s="55" t="n">
        <v>10</v>
      </c>
    </row>
    <row r="3828" customFormat="false" ht="15" hidden="false" customHeight="false" outlineLevel="0" collapsed="false">
      <c r="A3828" s="49" t="n">
        <v>138</v>
      </c>
      <c r="B3828" s="49" t="s">
        <v>203</v>
      </c>
      <c r="C3828" s="49" t="n">
        <v>2011</v>
      </c>
      <c r="D3828" s="54" t="n">
        <v>179</v>
      </c>
      <c r="E3828" s="55" t="n">
        <v>100</v>
      </c>
    </row>
    <row r="3829" customFormat="false" ht="15" hidden="false" customHeight="false" outlineLevel="0" collapsed="false">
      <c r="A3829" s="49" t="n">
        <v>138</v>
      </c>
      <c r="B3829" s="49" t="s">
        <v>201</v>
      </c>
      <c r="C3829" s="49" t="n">
        <v>2010</v>
      </c>
      <c r="D3829" s="54" t="n">
        <v>39</v>
      </c>
      <c r="E3829" s="55" t="n">
        <v>20</v>
      </c>
    </row>
    <row r="3830" customFormat="false" ht="15" hidden="false" customHeight="false" outlineLevel="0" collapsed="false">
      <c r="A3830" s="49" t="n">
        <v>138</v>
      </c>
      <c r="B3830" s="49" t="s">
        <v>233</v>
      </c>
      <c r="C3830" s="49" t="n">
        <v>2010</v>
      </c>
      <c r="D3830" s="54" t="n">
        <v>19.5</v>
      </c>
      <c r="E3830" s="55" t="n">
        <v>10</v>
      </c>
    </row>
    <row r="3831" customFormat="false" ht="15" hidden="false" customHeight="false" outlineLevel="0" collapsed="false">
      <c r="A3831" s="49" t="n">
        <v>138</v>
      </c>
      <c r="B3831" s="49" t="s">
        <v>223</v>
      </c>
      <c r="C3831" s="49" t="n">
        <v>2010</v>
      </c>
      <c r="D3831" s="54" t="n">
        <v>39</v>
      </c>
      <c r="E3831" s="55" t="n">
        <v>20</v>
      </c>
    </row>
    <row r="3832" customFormat="false" ht="15" hidden="false" customHeight="false" outlineLevel="0" collapsed="false">
      <c r="A3832" s="49" t="n">
        <v>138</v>
      </c>
      <c r="B3832" s="49" t="s">
        <v>202</v>
      </c>
      <c r="C3832" s="49" t="n">
        <v>2010</v>
      </c>
      <c r="D3832" s="54" t="n">
        <v>19.5</v>
      </c>
      <c r="E3832" s="55" t="n">
        <v>10</v>
      </c>
    </row>
    <row r="3833" customFormat="false" ht="15" hidden="false" customHeight="false" outlineLevel="0" collapsed="false">
      <c r="A3833" s="49" t="n">
        <v>138</v>
      </c>
      <c r="B3833" s="49" t="s">
        <v>222</v>
      </c>
      <c r="C3833" s="49" t="n">
        <v>2010</v>
      </c>
      <c r="D3833" s="54" t="n">
        <v>117</v>
      </c>
      <c r="E3833" s="55" t="n">
        <v>60</v>
      </c>
    </row>
    <row r="3834" customFormat="false" ht="15" hidden="false" customHeight="false" outlineLevel="0" collapsed="false">
      <c r="A3834" s="49" t="n">
        <v>138</v>
      </c>
      <c r="B3834" s="49" t="s">
        <v>205</v>
      </c>
      <c r="C3834" s="49" t="n">
        <v>2009</v>
      </c>
      <c r="D3834" s="54" t="n">
        <v>19.5</v>
      </c>
      <c r="E3834" s="55" t="n">
        <v>10</v>
      </c>
    </row>
    <row r="3835" customFormat="false" ht="15" hidden="false" customHeight="false" outlineLevel="0" collapsed="false">
      <c r="A3835" s="49" t="n">
        <v>138</v>
      </c>
      <c r="B3835" s="49" t="s">
        <v>205</v>
      </c>
      <c r="C3835" s="49" t="n">
        <v>2010</v>
      </c>
      <c r="D3835" s="54" t="n">
        <v>81.9</v>
      </c>
      <c r="E3835" s="55" t="n">
        <v>42</v>
      </c>
    </row>
    <row r="3836" customFormat="false" ht="15" hidden="false" customHeight="false" outlineLevel="0" collapsed="false">
      <c r="A3836" s="49" t="n">
        <v>138</v>
      </c>
      <c r="B3836" s="49" t="s">
        <v>205</v>
      </c>
      <c r="C3836" s="49" t="n">
        <v>2011</v>
      </c>
      <c r="D3836" s="54" t="n">
        <v>19.5</v>
      </c>
      <c r="E3836" s="55" t="n">
        <v>10</v>
      </c>
    </row>
    <row r="3837" customFormat="false" ht="15" hidden="false" customHeight="false" outlineLevel="0" collapsed="false">
      <c r="A3837" s="49" t="n">
        <v>138</v>
      </c>
      <c r="B3837" s="49" t="s">
        <v>206</v>
      </c>
      <c r="C3837" s="49" t="n">
        <v>2009</v>
      </c>
      <c r="D3837" s="54" t="n">
        <v>39</v>
      </c>
      <c r="E3837" s="55" t="n">
        <v>20</v>
      </c>
    </row>
    <row r="3838" customFormat="false" ht="15" hidden="false" customHeight="false" outlineLevel="0" collapsed="false">
      <c r="A3838" s="49" t="n">
        <v>138</v>
      </c>
      <c r="B3838" s="49" t="s">
        <v>206</v>
      </c>
      <c r="C3838" s="49" t="n">
        <v>2010</v>
      </c>
      <c r="D3838" s="54" t="n">
        <v>117</v>
      </c>
      <c r="E3838" s="55" t="n">
        <v>60</v>
      </c>
    </row>
    <row r="3839" customFormat="false" ht="15" hidden="false" customHeight="false" outlineLevel="0" collapsed="false">
      <c r="A3839" s="49" t="n">
        <v>138</v>
      </c>
      <c r="B3839" s="49" t="s">
        <v>206</v>
      </c>
      <c r="C3839" s="49" t="n">
        <v>2011</v>
      </c>
      <c r="D3839" s="54" t="n">
        <v>66.56</v>
      </c>
      <c r="E3839" s="55" t="n">
        <v>32</v>
      </c>
    </row>
    <row r="3840" customFormat="false" ht="15" hidden="false" customHeight="false" outlineLevel="0" collapsed="false">
      <c r="A3840" s="49" t="n">
        <v>138</v>
      </c>
      <c r="B3840" s="49" t="s">
        <v>192</v>
      </c>
      <c r="C3840" s="49" t="n">
        <v>2011</v>
      </c>
      <c r="D3840" s="54" t="n">
        <v>102.7</v>
      </c>
      <c r="E3840" s="55" t="n">
        <v>50</v>
      </c>
    </row>
    <row r="3841" customFormat="false" ht="15" hidden="false" customHeight="false" outlineLevel="0" collapsed="false">
      <c r="A3841" s="49" t="n">
        <v>138</v>
      </c>
      <c r="B3841" s="49" t="s">
        <v>218</v>
      </c>
      <c r="C3841" s="49" t="n">
        <v>2010</v>
      </c>
      <c r="D3841" s="54" t="n">
        <v>62.4</v>
      </c>
      <c r="E3841" s="55" t="n">
        <v>32</v>
      </c>
    </row>
    <row r="3842" customFormat="false" ht="15" hidden="false" customHeight="false" outlineLevel="0" collapsed="false">
      <c r="A3842" s="49" t="n">
        <v>138</v>
      </c>
      <c r="B3842" s="49" t="s">
        <v>218</v>
      </c>
      <c r="C3842" s="49" t="n">
        <v>2011</v>
      </c>
      <c r="D3842" s="54" t="n">
        <v>206.6</v>
      </c>
      <c r="E3842" s="55" t="n">
        <v>120</v>
      </c>
    </row>
    <row r="3843" customFormat="false" ht="15" hidden="false" customHeight="false" outlineLevel="0" collapsed="false">
      <c r="A3843" s="49" t="n">
        <v>138</v>
      </c>
      <c r="B3843" s="49" t="s">
        <v>197</v>
      </c>
      <c r="C3843" s="49" t="n">
        <v>2009</v>
      </c>
      <c r="D3843" s="54" t="n">
        <v>58.5</v>
      </c>
      <c r="E3843" s="55" t="n">
        <v>30</v>
      </c>
    </row>
    <row r="3844" customFormat="false" ht="15" hidden="false" customHeight="false" outlineLevel="0" collapsed="false">
      <c r="A3844" s="49" t="n">
        <v>138</v>
      </c>
      <c r="B3844" s="49" t="s">
        <v>197</v>
      </c>
      <c r="C3844" s="49" t="n">
        <v>2010</v>
      </c>
      <c r="D3844" s="54" t="n">
        <v>58.5</v>
      </c>
      <c r="E3844" s="55" t="n">
        <v>30</v>
      </c>
    </row>
    <row r="3845" customFormat="false" ht="15" hidden="false" customHeight="false" outlineLevel="0" collapsed="false">
      <c r="A3845" s="49" t="n">
        <v>138</v>
      </c>
      <c r="B3845" s="49" t="s">
        <v>197</v>
      </c>
      <c r="C3845" s="49" t="n">
        <v>2011</v>
      </c>
      <c r="D3845" s="54" t="n">
        <v>41.6</v>
      </c>
      <c r="E3845" s="55" t="n">
        <v>20</v>
      </c>
    </row>
    <row r="3846" customFormat="false" ht="15" hidden="false" customHeight="false" outlineLevel="0" collapsed="false">
      <c r="A3846" s="49" t="n">
        <v>138</v>
      </c>
      <c r="B3846" s="49" t="s">
        <v>196</v>
      </c>
      <c r="C3846" s="49" t="n">
        <v>2011</v>
      </c>
      <c r="D3846" s="54" t="n">
        <v>14.56</v>
      </c>
      <c r="E3846" s="55" t="n">
        <v>7</v>
      </c>
    </row>
    <row r="3847" customFormat="false" ht="15" hidden="false" customHeight="false" outlineLevel="0" collapsed="false">
      <c r="A3847" s="49" t="n">
        <v>138</v>
      </c>
      <c r="B3847" s="49" t="s">
        <v>198</v>
      </c>
      <c r="C3847" s="49" t="n">
        <v>2010</v>
      </c>
      <c r="D3847" s="54" t="n">
        <v>19.5</v>
      </c>
      <c r="E3847" s="55" t="n">
        <v>10</v>
      </c>
    </row>
    <row r="3848" customFormat="false" ht="15" hidden="false" customHeight="false" outlineLevel="0" collapsed="false">
      <c r="A3848" s="49" t="n">
        <v>138</v>
      </c>
      <c r="B3848" s="49" t="s">
        <v>198</v>
      </c>
      <c r="C3848" s="49" t="n">
        <v>2011</v>
      </c>
      <c r="D3848" s="54" t="n">
        <v>20.8</v>
      </c>
      <c r="E3848" s="55" t="n">
        <v>10</v>
      </c>
    </row>
    <row r="3849" customFormat="false" ht="15" hidden="false" customHeight="false" outlineLevel="0" collapsed="false">
      <c r="A3849" s="49" t="n">
        <v>138</v>
      </c>
      <c r="B3849" s="49" t="s">
        <v>189</v>
      </c>
      <c r="C3849" s="49" t="n">
        <v>2009</v>
      </c>
      <c r="D3849" s="54" t="n">
        <v>712.25</v>
      </c>
      <c r="E3849" s="55" t="n">
        <v>420</v>
      </c>
    </row>
    <row r="3850" customFormat="false" ht="15" hidden="false" customHeight="false" outlineLevel="0" collapsed="false">
      <c r="A3850" s="49" t="n">
        <v>138</v>
      </c>
      <c r="B3850" s="49" t="s">
        <v>189</v>
      </c>
      <c r="C3850" s="49" t="n">
        <v>2010</v>
      </c>
      <c r="D3850" s="54" t="n">
        <v>13978.09</v>
      </c>
      <c r="E3850" s="55" t="n">
        <v>7127</v>
      </c>
    </row>
    <row r="3851" customFormat="false" ht="15" hidden="false" customHeight="false" outlineLevel="0" collapsed="false">
      <c r="A3851" s="49" t="n">
        <v>138</v>
      </c>
      <c r="B3851" s="49" t="s">
        <v>189</v>
      </c>
      <c r="C3851" s="49" t="n">
        <v>2011</v>
      </c>
      <c r="D3851" s="54" t="n">
        <v>9597.36</v>
      </c>
      <c r="E3851" s="55" t="n">
        <v>4345</v>
      </c>
    </row>
    <row r="3852" customFormat="false" ht="15" hidden="false" customHeight="false" outlineLevel="0" collapsed="false">
      <c r="A3852" s="49" t="n">
        <v>139</v>
      </c>
      <c r="B3852" s="49" t="s">
        <v>199</v>
      </c>
      <c r="C3852" s="49" t="n">
        <v>2010</v>
      </c>
      <c r="D3852" s="54" t="n">
        <v>19.8</v>
      </c>
      <c r="E3852" s="55" t="n">
        <v>4</v>
      </c>
    </row>
    <row r="3853" customFormat="false" ht="15" hidden="false" customHeight="false" outlineLevel="0" collapsed="false">
      <c r="A3853" s="49" t="n">
        <v>139</v>
      </c>
      <c r="B3853" s="49" t="s">
        <v>199</v>
      </c>
      <c r="C3853" s="49" t="n">
        <v>2011</v>
      </c>
      <c r="D3853" s="54" t="n">
        <v>19.8</v>
      </c>
      <c r="E3853" s="55" t="n">
        <v>4</v>
      </c>
    </row>
    <row r="3854" customFormat="false" ht="15" hidden="false" customHeight="false" outlineLevel="0" collapsed="false">
      <c r="A3854" s="49" t="n">
        <v>139</v>
      </c>
      <c r="B3854" s="49" t="s">
        <v>201</v>
      </c>
      <c r="C3854" s="49" t="n">
        <v>2010</v>
      </c>
      <c r="D3854" s="54" t="n">
        <v>79.2</v>
      </c>
      <c r="E3854" s="55" t="n">
        <v>16</v>
      </c>
    </row>
    <row r="3855" customFormat="false" ht="15" hidden="false" customHeight="false" outlineLevel="0" collapsed="false">
      <c r="A3855" s="49" t="n">
        <v>139</v>
      </c>
      <c r="B3855" s="49" t="s">
        <v>201</v>
      </c>
      <c r="C3855" s="49" t="n">
        <v>2011</v>
      </c>
      <c r="D3855" s="54" t="n">
        <v>39.6</v>
      </c>
      <c r="E3855" s="55" t="n">
        <v>8</v>
      </c>
    </row>
    <row r="3856" customFormat="false" ht="15" hidden="false" customHeight="false" outlineLevel="0" collapsed="false">
      <c r="A3856" s="49" t="n">
        <v>139</v>
      </c>
      <c r="B3856" s="49" t="s">
        <v>223</v>
      </c>
      <c r="C3856" s="49" t="n">
        <v>2010</v>
      </c>
      <c r="D3856" s="54" t="n">
        <v>59.4</v>
      </c>
      <c r="E3856" s="55" t="n">
        <v>12</v>
      </c>
    </row>
    <row r="3857" customFormat="false" ht="15" hidden="false" customHeight="false" outlineLevel="0" collapsed="false">
      <c r="A3857" s="49" t="n">
        <v>139</v>
      </c>
      <c r="B3857" s="49" t="s">
        <v>223</v>
      </c>
      <c r="C3857" s="49" t="n">
        <v>2011</v>
      </c>
      <c r="D3857" s="54" t="n">
        <v>59.4</v>
      </c>
      <c r="E3857" s="55" t="n">
        <v>12</v>
      </c>
    </row>
    <row r="3858" customFormat="false" ht="15" hidden="false" customHeight="false" outlineLevel="0" collapsed="false">
      <c r="A3858" s="49" t="n">
        <v>139</v>
      </c>
      <c r="B3858" s="49" t="s">
        <v>200</v>
      </c>
      <c r="C3858" s="49" t="n">
        <v>2010</v>
      </c>
      <c r="D3858" s="54" t="n">
        <v>39.6</v>
      </c>
      <c r="E3858" s="55" t="n">
        <v>8</v>
      </c>
    </row>
    <row r="3859" customFormat="false" ht="15" hidden="false" customHeight="false" outlineLevel="0" collapsed="false">
      <c r="A3859" s="49" t="n">
        <v>139</v>
      </c>
      <c r="B3859" s="49" t="s">
        <v>222</v>
      </c>
      <c r="C3859" s="49" t="n">
        <v>2010</v>
      </c>
      <c r="D3859" s="54" t="n">
        <v>188.1</v>
      </c>
      <c r="E3859" s="55" t="n">
        <v>38</v>
      </c>
    </row>
    <row r="3860" customFormat="false" ht="15" hidden="false" customHeight="false" outlineLevel="0" collapsed="false">
      <c r="A3860" s="49" t="n">
        <v>139</v>
      </c>
      <c r="B3860" s="49" t="s">
        <v>222</v>
      </c>
      <c r="C3860" s="49" t="n">
        <v>2011</v>
      </c>
      <c r="D3860" s="54" t="n">
        <v>143.55</v>
      </c>
      <c r="E3860" s="55" t="n">
        <v>29</v>
      </c>
    </row>
    <row r="3861" customFormat="false" ht="15" hidden="false" customHeight="false" outlineLevel="0" collapsed="false">
      <c r="A3861" s="49" t="n">
        <v>139</v>
      </c>
      <c r="B3861" s="49" t="s">
        <v>191</v>
      </c>
      <c r="C3861" s="49" t="n">
        <v>2010</v>
      </c>
      <c r="D3861" s="54" t="n">
        <v>19.8</v>
      </c>
      <c r="E3861" s="55" t="n">
        <v>4</v>
      </c>
    </row>
    <row r="3862" customFormat="false" ht="15" hidden="false" customHeight="false" outlineLevel="0" collapsed="false">
      <c r="A3862" s="49" t="n">
        <v>139</v>
      </c>
      <c r="B3862" s="49" t="s">
        <v>191</v>
      </c>
      <c r="C3862" s="49" t="n">
        <v>2011</v>
      </c>
      <c r="D3862" s="54" t="n">
        <v>39.6</v>
      </c>
      <c r="E3862" s="55" t="n">
        <v>8</v>
      </c>
    </row>
    <row r="3863" customFormat="false" ht="15" hidden="false" customHeight="false" outlineLevel="0" collapsed="false">
      <c r="A3863" s="49" t="n">
        <v>139</v>
      </c>
      <c r="B3863" s="49" t="s">
        <v>205</v>
      </c>
      <c r="C3863" s="49" t="n">
        <v>2010</v>
      </c>
      <c r="D3863" s="54" t="n">
        <v>34.65</v>
      </c>
      <c r="E3863" s="55" t="n">
        <v>7</v>
      </c>
    </row>
    <row r="3864" customFormat="false" ht="15" hidden="false" customHeight="false" outlineLevel="0" collapsed="false">
      <c r="A3864" s="49" t="n">
        <v>139</v>
      </c>
      <c r="B3864" s="49" t="s">
        <v>205</v>
      </c>
      <c r="C3864" s="49" t="n">
        <v>2011</v>
      </c>
      <c r="D3864" s="54" t="n">
        <v>49.5</v>
      </c>
      <c r="E3864" s="55" t="n">
        <v>10</v>
      </c>
    </row>
    <row r="3865" customFormat="false" ht="15" hidden="false" customHeight="false" outlineLevel="0" collapsed="false">
      <c r="A3865" s="49" t="n">
        <v>139</v>
      </c>
      <c r="B3865" s="49" t="s">
        <v>206</v>
      </c>
      <c r="C3865" s="49" t="n">
        <v>2010</v>
      </c>
      <c r="D3865" s="54" t="n">
        <v>280.85</v>
      </c>
      <c r="E3865" s="55" t="n">
        <v>59</v>
      </c>
    </row>
    <row r="3866" customFormat="false" ht="15" hidden="false" customHeight="false" outlineLevel="0" collapsed="false">
      <c r="A3866" s="49" t="n">
        <v>139</v>
      </c>
      <c r="B3866" s="49" t="s">
        <v>206</v>
      </c>
      <c r="C3866" s="49" t="n">
        <v>2011</v>
      </c>
      <c r="D3866" s="54" t="n">
        <v>282.15</v>
      </c>
      <c r="E3866" s="55" t="n">
        <v>57</v>
      </c>
    </row>
    <row r="3867" customFormat="false" ht="15" hidden="false" customHeight="false" outlineLevel="0" collapsed="false">
      <c r="A3867" s="49" t="n">
        <v>139</v>
      </c>
      <c r="B3867" s="49" t="s">
        <v>211</v>
      </c>
      <c r="C3867" s="49" t="n">
        <v>2010</v>
      </c>
      <c r="D3867" s="54" t="n">
        <v>68</v>
      </c>
      <c r="E3867" s="55" t="n">
        <v>16</v>
      </c>
    </row>
    <row r="3868" customFormat="false" ht="15" hidden="false" customHeight="false" outlineLevel="0" collapsed="false">
      <c r="A3868" s="49" t="n">
        <v>139</v>
      </c>
      <c r="B3868" s="49" t="s">
        <v>218</v>
      </c>
      <c r="C3868" s="49" t="n">
        <v>2010</v>
      </c>
      <c r="D3868" s="54" t="n">
        <v>709.7</v>
      </c>
      <c r="E3868" s="55" t="n">
        <v>166</v>
      </c>
    </row>
    <row r="3869" customFormat="false" ht="15" hidden="false" customHeight="false" outlineLevel="0" collapsed="false">
      <c r="A3869" s="49" t="n">
        <v>139</v>
      </c>
      <c r="B3869" s="49" t="s">
        <v>218</v>
      </c>
      <c r="C3869" s="49" t="n">
        <v>2011</v>
      </c>
      <c r="D3869" s="54" t="n">
        <v>544</v>
      </c>
      <c r="E3869" s="55" t="n">
        <v>128</v>
      </c>
    </row>
    <row r="3870" customFormat="false" ht="15" hidden="false" customHeight="false" outlineLevel="0" collapsed="false">
      <c r="A3870" s="49" t="n">
        <v>139</v>
      </c>
      <c r="B3870" s="49" t="s">
        <v>215</v>
      </c>
      <c r="C3870" s="49" t="n">
        <v>2010</v>
      </c>
      <c r="D3870" s="54" t="n">
        <v>19.8</v>
      </c>
      <c r="E3870" s="55" t="n">
        <v>4</v>
      </c>
    </row>
    <row r="3871" customFormat="false" ht="15" hidden="false" customHeight="false" outlineLevel="0" collapsed="false">
      <c r="A3871" s="49" t="n">
        <v>139</v>
      </c>
      <c r="B3871" s="49" t="s">
        <v>196</v>
      </c>
      <c r="C3871" s="49" t="n">
        <v>2011</v>
      </c>
      <c r="D3871" s="54" t="n">
        <v>44.55</v>
      </c>
      <c r="E3871" s="55" t="n">
        <v>9</v>
      </c>
    </row>
    <row r="3872" customFormat="false" ht="15" hidden="false" customHeight="false" outlineLevel="0" collapsed="false">
      <c r="A3872" s="49" t="n">
        <v>139</v>
      </c>
      <c r="B3872" s="49" t="s">
        <v>198</v>
      </c>
      <c r="C3872" s="49" t="n">
        <v>2010</v>
      </c>
      <c r="D3872" s="54" t="n">
        <v>19.8</v>
      </c>
      <c r="E3872" s="55" t="n">
        <v>4</v>
      </c>
    </row>
    <row r="3873" customFormat="false" ht="15" hidden="false" customHeight="false" outlineLevel="0" collapsed="false">
      <c r="A3873" s="49" t="n">
        <v>139</v>
      </c>
      <c r="B3873" s="49" t="s">
        <v>214</v>
      </c>
      <c r="C3873" s="49" t="n">
        <v>2011</v>
      </c>
      <c r="D3873" s="54" t="n">
        <v>19.8</v>
      </c>
      <c r="E3873" s="55" t="n">
        <v>4</v>
      </c>
    </row>
    <row r="3874" customFormat="false" ht="15" hidden="false" customHeight="false" outlineLevel="0" collapsed="false">
      <c r="A3874" s="49" t="n">
        <v>139</v>
      </c>
      <c r="B3874" s="49" t="s">
        <v>189</v>
      </c>
      <c r="C3874" s="49" t="n">
        <v>2010</v>
      </c>
      <c r="D3874" s="54" t="n">
        <v>11045.9</v>
      </c>
      <c r="E3874" s="55" t="n">
        <v>2418</v>
      </c>
    </row>
    <row r="3875" customFormat="false" ht="15" hidden="false" customHeight="false" outlineLevel="0" collapsed="false">
      <c r="A3875" s="49" t="n">
        <v>139</v>
      </c>
      <c r="B3875" s="49" t="s">
        <v>189</v>
      </c>
      <c r="C3875" s="49" t="n">
        <v>2011</v>
      </c>
      <c r="D3875" s="54" t="n">
        <v>11658.81</v>
      </c>
      <c r="E3875" s="55" t="n">
        <v>2406</v>
      </c>
    </row>
    <row r="3876" customFormat="false" ht="15" hidden="false" customHeight="false" outlineLevel="0" collapsed="false">
      <c r="A3876" s="49" t="n">
        <v>140</v>
      </c>
      <c r="B3876" s="49" t="s">
        <v>203</v>
      </c>
      <c r="C3876" s="49" t="n">
        <v>2010</v>
      </c>
      <c r="D3876" s="54" t="n">
        <v>159</v>
      </c>
      <c r="E3876" s="55" t="n">
        <v>108</v>
      </c>
    </row>
    <row r="3877" customFormat="false" ht="15" hidden="false" customHeight="false" outlineLevel="0" collapsed="false">
      <c r="A3877" s="49" t="n">
        <v>140</v>
      </c>
      <c r="B3877" s="49" t="s">
        <v>203</v>
      </c>
      <c r="C3877" s="49" t="n">
        <v>2011</v>
      </c>
      <c r="D3877" s="54" t="n">
        <v>417.6</v>
      </c>
      <c r="E3877" s="55" t="n">
        <v>288</v>
      </c>
    </row>
    <row r="3878" customFormat="false" ht="15" hidden="false" customHeight="false" outlineLevel="0" collapsed="false">
      <c r="A3878" s="49" t="n">
        <v>140</v>
      </c>
      <c r="B3878" s="49" t="s">
        <v>199</v>
      </c>
      <c r="C3878" s="49" t="n">
        <v>2010</v>
      </c>
      <c r="D3878" s="54" t="n">
        <v>39.6</v>
      </c>
      <c r="E3878" s="55" t="n">
        <v>24</v>
      </c>
    </row>
    <row r="3879" customFormat="false" ht="15" hidden="false" customHeight="false" outlineLevel="0" collapsed="false">
      <c r="A3879" s="49" t="n">
        <v>140</v>
      </c>
      <c r="B3879" s="49" t="s">
        <v>199</v>
      </c>
      <c r="C3879" s="49" t="n">
        <v>2011</v>
      </c>
      <c r="D3879" s="54" t="n">
        <v>39.6</v>
      </c>
      <c r="E3879" s="55" t="n">
        <v>24</v>
      </c>
    </row>
    <row r="3880" customFormat="false" ht="15" hidden="false" customHeight="false" outlineLevel="0" collapsed="false">
      <c r="A3880" s="49" t="n">
        <v>140</v>
      </c>
      <c r="B3880" s="49" t="s">
        <v>201</v>
      </c>
      <c r="C3880" s="49" t="n">
        <v>2010</v>
      </c>
      <c r="D3880" s="54" t="n">
        <v>257.4</v>
      </c>
      <c r="E3880" s="55" t="n">
        <v>156</v>
      </c>
    </row>
    <row r="3881" customFormat="false" ht="15" hidden="false" customHeight="false" outlineLevel="0" collapsed="false">
      <c r="A3881" s="49" t="n">
        <v>140</v>
      </c>
      <c r="B3881" s="49" t="s">
        <v>201</v>
      </c>
      <c r="C3881" s="49" t="n">
        <v>2011</v>
      </c>
      <c r="D3881" s="54" t="n">
        <v>237.6</v>
      </c>
      <c r="E3881" s="55" t="n">
        <v>144</v>
      </c>
    </row>
    <row r="3882" customFormat="false" ht="15" hidden="false" customHeight="false" outlineLevel="0" collapsed="false">
      <c r="A3882" s="49" t="n">
        <v>140</v>
      </c>
      <c r="B3882" s="49" t="s">
        <v>226</v>
      </c>
      <c r="C3882" s="49" t="n">
        <v>2010</v>
      </c>
      <c r="D3882" s="54" t="n">
        <v>19.8</v>
      </c>
      <c r="E3882" s="55" t="n">
        <v>12</v>
      </c>
    </row>
    <row r="3883" customFormat="false" ht="15" hidden="false" customHeight="false" outlineLevel="0" collapsed="false">
      <c r="A3883" s="49" t="n">
        <v>140</v>
      </c>
      <c r="B3883" s="49" t="s">
        <v>226</v>
      </c>
      <c r="C3883" s="49" t="n">
        <v>2011</v>
      </c>
      <c r="D3883" s="54" t="n">
        <v>19.8</v>
      </c>
      <c r="E3883" s="55" t="n">
        <v>12</v>
      </c>
    </row>
    <row r="3884" customFormat="false" ht="15" hidden="false" customHeight="false" outlineLevel="0" collapsed="false">
      <c r="A3884" s="49" t="n">
        <v>140</v>
      </c>
      <c r="B3884" s="49" t="s">
        <v>223</v>
      </c>
      <c r="C3884" s="49" t="n">
        <v>2010</v>
      </c>
      <c r="D3884" s="54" t="n">
        <v>19.8</v>
      </c>
      <c r="E3884" s="55" t="n">
        <v>12</v>
      </c>
    </row>
    <row r="3885" customFormat="false" ht="15" hidden="false" customHeight="false" outlineLevel="0" collapsed="false">
      <c r="A3885" s="49" t="n">
        <v>140</v>
      </c>
      <c r="B3885" s="49" t="s">
        <v>200</v>
      </c>
      <c r="C3885" s="49" t="n">
        <v>2010</v>
      </c>
      <c r="D3885" s="54" t="n">
        <v>1.65</v>
      </c>
      <c r="E3885" s="55" t="n">
        <v>1</v>
      </c>
    </row>
    <row r="3886" customFormat="false" ht="15" hidden="false" customHeight="false" outlineLevel="0" collapsed="false">
      <c r="A3886" s="49" t="n">
        <v>140</v>
      </c>
      <c r="B3886" s="49" t="s">
        <v>202</v>
      </c>
      <c r="C3886" s="49" t="n">
        <v>2010</v>
      </c>
      <c r="D3886" s="54" t="n">
        <v>118.8</v>
      </c>
      <c r="E3886" s="55" t="n">
        <v>72</v>
      </c>
    </row>
    <row r="3887" customFormat="false" ht="15" hidden="false" customHeight="false" outlineLevel="0" collapsed="false">
      <c r="A3887" s="49" t="n">
        <v>140</v>
      </c>
      <c r="B3887" s="49" t="s">
        <v>202</v>
      </c>
      <c r="C3887" s="49" t="n">
        <v>2011</v>
      </c>
      <c r="D3887" s="54" t="n">
        <v>99</v>
      </c>
      <c r="E3887" s="55" t="n">
        <v>60</v>
      </c>
    </row>
    <row r="3888" customFormat="false" ht="15" hidden="false" customHeight="false" outlineLevel="0" collapsed="false">
      <c r="A3888" s="49" t="n">
        <v>140</v>
      </c>
      <c r="B3888" s="49" t="s">
        <v>222</v>
      </c>
      <c r="C3888" s="49" t="n">
        <v>2010</v>
      </c>
      <c r="D3888" s="54" t="n">
        <v>158.4</v>
      </c>
      <c r="E3888" s="55" t="n">
        <v>96</v>
      </c>
    </row>
    <row r="3889" customFormat="false" ht="15" hidden="false" customHeight="false" outlineLevel="0" collapsed="false">
      <c r="A3889" s="49" t="n">
        <v>140</v>
      </c>
      <c r="B3889" s="49" t="s">
        <v>222</v>
      </c>
      <c r="C3889" s="49" t="n">
        <v>2011</v>
      </c>
      <c r="D3889" s="54" t="n">
        <v>318</v>
      </c>
      <c r="E3889" s="55" t="n">
        <v>216</v>
      </c>
    </row>
    <row r="3890" customFormat="false" ht="15" hidden="false" customHeight="false" outlineLevel="0" collapsed="false">
      <c r="A3890" s="49" t="n">
        <v>140</v>
      </c>
      <c r="B3890" s="49" t="s">
        <v>191</v>
      </c>
      <c r="C3890" s="49" t="n">
        <v>2011</v>
      </c>
      <c r="D3890" s="54" t="n">
        <v>19.8</v>
      </c>
      <c r="E3890" s="55" t="n">
        <v>12</v>
      </c>
    </row>
    <row r="3891" customFormat="false" ht="15" hidden="false" customHeight="false" outlineLevel="0" collapsed="false">
      <c r="A3891" s="49" t="n">
        <v>140</v>
      </c>
      <c r="B3891" s="49" t="s">
        <v>205</v>
      </c>
      <c r="C3891" s="49" t="n">
        <v>2010</v>
      </c>
      <c r="D3891" s="54" t="n">
        <v>831.6</v>
      </c>
      <c r="E3891" s="55" t="n">
        <v>504</v>
      </c>
    </row>
    <row r="3892" customFormat="false" ht="15" hidden="false" customHeight="false" outlineLevel="0" collapsed="false">
      <c r="A3892" s="49" t="n">
        <v>140</v>
      </c>
      <c r="B3892" s="49" t="s">
        <v>205</v>
      </c>
      <c r="C3892" s="49" t="n">
        <v>2011</v>
      </c>
      <c r="D3892" s="54" t="n">
        <v>1591.8</v>
      </c>
      <c r="E3892" s="55" t="n">
        <v>988</v>
      </c>
    </row>
    <row r="3893" customFormat="false" ht="15" hidden="false" customHeight="false" outlineLevel="0" collapsed="false">
      <c r="A3893" s="49" t="n">
        <v>140</v>
      </c>
      <c r="B3893" s="49" t="s">
        <v>206</v>
      </c>
      <c r="C3893" s="49" t="n">
        <v>2010</v>
      </c>
      <c r="D3893" s="54" t="n">
        <v>669.9</v>
      </c>
      <c r="E3893" s="55" t="n">
        <v>406</v>
      </c>
    </row>
    <row r="3894" customFormat="false" ht="15" hidden="false" customHeight="false" outlineLevel="0" collapsed="false">
      <c r="A3894" s="49" t="n">
        <v>140</v>
      </c>
      <c r="B3894" s="49" t="s">
        <v>206</v>
      </c>
      <c r="C3894" s="49" t="n">
        <v>2011</v>
      </c>
      <c r="D3894" s="54" t="n">
        <v>1046.1</v>
      </c>
      <c r="E3894" s="55" t="n">
        <v>634</v>
      </c>
    </row>
    <row r="3895" customFormat="false" ht="15" hidden="false" customHeight="false" outlineLevel="0" collapsed="false">
      <c r="A3895" s="49" t="n">
        <v>140</v>
      </c>
      <c r="B3895" s="49" t="s">
        <v>234</v>
      </c>
      <c r="C3895" s="49" t="n">
        <v>2010</v>
      </c>
      <c r="D3895" s="54" t="n">
        <v>159</v>
      </c>
      <c r="E3895" s="55" t="n">
        <v>108</v>
      </c>
    </row>
    <row r="3896" customFormat="false" ht="15" hidden="false" customHeight="false" outlineLevel="0" collapsed="false">
      <c r="A3896" s="49" t="n">
        <v>140</v>
      </c>
      <c r="B3896" s="49" t="s">
        <v>234</v>
      </c>
      <c r="C3896" s="49" t="n">
        <v>2011</v>
      </c>
      <c r="D3896" s="54" t="n">
        <v>59.4</v>
      </c>
      <c r="E3896" s="55" t="n">
        <v>36</v>
      </c>
    </row>
    <row r="3897" customFormat="false" ht="15" hidden="false" customHeight="false" outlineLevel="0" collapsed="false">
      <c r="A3897" s="49" t="n">
        <v>140</v>
      </c>
      <c r="B3897" s="49" t="s">
        <v>211</v>
      </c>
      <c r="C3897" s="49" t="n">
        <v>2011</v>
      </c>
      <c r="D3897" s="54" t="n">
        <v>3.3</v>
      </c>
      <c r="E3897" s="55" t="n">
        <v>2</v>
      </c>
    </row>
    <row r="3898" customFormat="false" ht="15" hidden="false" customHeight="false" outlineLevel="0" collapsed="false">
      <c r="A3898" s="49" t="n">
        <v>140</v>
      </c>
      <c r="B3898" s="49" t="s">
        <v>192</v>
      </c>
      <c r="C3898" s="49" t="n">
        <v>2010</v>
      </c>
      <c r="D3898" s="54" t="n">
        <v>59.4</v>
      </c>
      <c r="E3898" s="55" t="n">
        <v>36</v>
      </c>
    </row>
    <row r="3899" customFormat="false" ht="15" hidden="false" customHeight="false" outlineLevel="0" collapsed="false">
      <c r="A3899" s="49" t="n">
        <v>140</v>
      </c>
      <c r="B3899" s="49" t="s">
        <v>192</v>
      </c>
      <c r="C3899" s="49" t="n">
        <v>2011</v>
      </c>
      <c r="D3899" s="54" t="n">
        <v>19.8</v>
      </c>
      <c r="E3899" s="55" t="n">
        <v>12</v>
      </c>
    </row>
    <row r="3900" customFormat="false" ht="15" hidden="false" customHeight="false" outlineLevel="0" collapsed="false">
      <c r="A3900" s="49" t="n">
        <v>140</v>
      </c>
      <c r="B3900" s="49" t="s">
        <v>217</v>
      </c>
      <c r="C3900" s="49" t="n">
        <v>2010</v>
      </c>
      <c r="D3900" s="54" t="n">
        <v>139.2</v>
      </c>
      <c r="E3900" s="55" t="n">
        <v>96</v>
      </c>
    </row>
    <row r="3901" customFormat="false" ht="15" hidden="false" customHeight="false" outlineLevel="0" collapsed="false">
      <c r="A3901" s="49" t="n">
        <v>140</v>
      </c>
      <c r="B3901" s="49" t="s">
        <v>225</v>
      </c>
      <c r="C3901" s="49" t="n">
        <v>2010</v>
      </c>
      <c r="D3901" s="54" t="n">
        <v>19.8</v>
      </c>
      <c r="E3901" s="55" t="n">
        <v>12</v>
      </c>
    </row>
    <row r="3902" customFormat="false" ht="15" hidden="false" customHeight="false" outlineLevel="0" collapsed="false">
      <c r="A3902" s="49" t="n">
        <v>140</v>
      </c>
      <c r="B3902" s="49" t="s">
        <v>218</v>
      </c>
      <c r="C3902" s="49" t="n">
        <v>2010</v>
      </c>
      <c r="D3902" s="54" t="n">
        <v>1634.55</v>
      </c>
      <c r="E3902" s="55" t="n">
        <v>1107</v>
      </c>
    </row>
    <row r="3903" customFormat="false" ht="15" hidden="false" customHeight="false" outlineLevel="0" collapsed="false">
      <c r="A3903" s="49" t="n">
        <v>140</v>
      </c>
      <c r="B3903" s="49" t="s">
        <v>218</v>
      </c>
      <c r="C3903" s="49" t="n">
        <v>2011</v>
      </c>
      <c r="D3903" s="54" t="n">
        <v>2366.4</v>
      </c>
      <c r="E3903" s="55" t="n">
        <v>1632</v>
      </c>
    </row>
    <row r="3904" customFormat="false" ht="15" hidden="false" customHeight="false" outlineLevel="0" collapsed="false">
      <c r="A3904" s="49" t="n">
        <v>140</v>
      </c>
      <c r="B3904" s="49" t="s">
        <v>193</v>
      </c>
      <c r="C3904" s="49" t="n">
        <v>2010</v>
      </c>
      <c r="D3904" s="54" t="n">
        <v>138.6</v>
      </c>
      <c r="E3904" s="55" t="n">
        <v>84</v>
      </c>
    </row>
    <row r="3905" customFormat="false" ht="15" hidden="false" customHeight="false" outlineLevel="0" collapsed="false">
      <c r="A3905" s="49" t="n">
        <v>140</v>
      </c>
      <c r="B3905" s="49" t="s">
        <v>193</v>
      </c>
      <c r="C3905" s="49" t="n">
        <v>2011</v>
      </c>
      <c r="D3905" s="54" t="n">
        <v>79.2</v>
      </c>
      <c r="E3905" s="55" t="n">
        <v>48</v>
      </c>
    </row>
    <row r="3906" customFormat="false" ht="15" hidden="false" customHeight="false" outlineLevel="0" collapsed="false">
      <c r="A3906" s="49" t="n">
        <v>140</v>
      </c>
      <c r="B3906" s="49" t="s">
        <v>197</v>
      </c>
      <c r="C3906" s="49" t="n">
        <v>2010</v>
      </c>
      <c r="D3906" s="54" t="n">
        <v>19.8</v>
      </c>
      <c r="E3906" s="55" t="n">
        <v>12</v>
      </c>
    </row>
    <row r="3907" customFormat="false" ht="15" hidden="false" customHeight="false" outlineLevel="0" collapsed="false">
      <c r="A3907" s="49" t="n">
        <v>140</v>
      </c>
      <c r="B3907" s="49" t="s">
        <v>197</v>
      </c>
      <c r="C3907" s="49" t="n">
        <v>2011</v>
      </c>
      <c r="D3907" s="54" t="n">
        <v>70.95</v>
      </c>
      <c r="E3907" s="55" t="n">
        <v>43</v>
      </c>
    </row>
    <row r="3908" customFormat="false" ht="15" hidden="false" customHeight="false" outlineLevel="0" collapsed="false">
      <c r="A3908" s="49" t="n">
        <v>140</v>
      </c>
      <c r="B3908" s="49" t="s">
        <v>204</v>
      </c>
      <c r="C3908" s="49" t="n">
        <v>2010</v>
      </c>
      <c r="D3908" s="54" t="n">
        <v>1.65</v>
      </c>
      <c r="E3908" s="55" t="n">
        <v>1</v>
      </c>
    </row>
    <row r="3909" customFormat="false" ht="15" hidden="false" customHeight="false" outlineLevel="0" collapsed="false">
      <c r="A3909" s="49" t="n">
        <v>140</v>
      </c>
      <c r="B3909" s="49" t="s">
        <v>215</v>
      </c>
      <c r="C3909" s="49" t="n">
        <v>2010</v>
      </c>
      <c r="D3909" s="54" t="n">
        <v>19.8</v>
      </c>
      <c r="E3909" s="55" t="n">
        <v>12</v>
      </c>
    </row>
    <row r="3910" customFormat="false" ht="15" hidden="false" customHeight="false" outlineLevel="0" collapsed="false">
      <c r="A3910" s="49" t="n">
        <v>140</v>
      </c>
      <c r="B3910" s="49" t="s">
        <v>215</v>
      </c>
      <c r="C3910" s="49" t="n">
        <v>2011</v>
      </c>
      <c r="D3910" s="54" t="n">
        <v>19.8</v>
      </c>
      <c r="E3910" s="55" t="n">
        <v>12</v>
      </c>
    </row>
    <row r="3911" customFormat="false" ht="15" hidden="false" customHeight="false" outlineLevel="0" collapsed="false">
      <c r="A3911" s="49" t="n">
        <v>140</v>
      </c>
      <c r="B3911" s="49" t="s">
        <v>196</v>
      </c>
      <c r="C3911" s="49" t="n">
        <v>2010</v>
      </c>
      <c r="D3911" s="54" t="n">
        <v>19.8</v>
      </c>
      <c r="E3911" s="55" t="n">
        <v>12</v>
      </c>
    </row>
    <row r="3912" customFormat="false" ht="15" hidden="false" customHeight="false" outlineLevel="0" collapsed="false">
      <c r="A3912" s="49" t="n">
        <v>140</v>
      </c>
      <c r="B3912" s="49" t="s">
        <v>196</v>
      </c>
      <c r="C3912" s="49" t="n">
        <v>2011</v>
      </c>
      <c r="D3912" s="54" t="n">
        <v>19.8</v>
      </c>
      <c r="E3912" s="55" t="n">
        <v>12</v>
      </c>
    </row>
    <row r="3913" customFormat="false" ht="15" hidden="false" customHeight="false" outlineLevel="0" collapsed="false">
      <c r="A3913" s="49" t="n">
        <v>140</v>
      </c>
      <c r="B3913" s="49" t="s">
        <v>210</v>
      </c>
      <c r="C3913" s="49" t="n">
        <v>2010</v>
      </c>
      <c r="D3913" s="54" t="n">
        <v>376.2</v>
      </c>
      <c r="E3913" s="55" t="n">
        <v>228</v>
      </c>
    </row>
    <row r="3914" customFormat="false" ht="15" hidden="false" customHeight="false" outlineLevel="0" collapsed="false">
      <c r="A3914" s="49" t="n">
        <v>140</v>
      </c>
      <c r="B3914" s="49" t="s">
        <v>210</v>
      </c>
      <c r="C3914" s="49" t="n">
        <v>2011</v>
      </c>
      <c r="D3914" s="54" t="n">
        <v>316.8</v>
      </c>
      <c r="E3914" s="55" t="n">
        <v>192</v>
      </c>
    </row>
    <row r="3915" customFormat="false" ht="15" hidden="false" customHeight="false" outlineLevel="0" collapsed="false">
      <c r="A3915" s="49" t="n">
        <v>140</v>
      </c>
      <c r="B3915" s="49" t="s">
        <v>198</v>
      </c>
      <c r="C3915" s="49" t="n">
        <v>2010</v>
      </c>
      <c r="D3915" s="54" t="n">
        <v>337.2</v>
      </c>
      <c r="E3915" s="55" t="n">
        <v>216</v>
      </c>
    </row>
    <row r="3916" customFormat="false" ht="15" hidden="false" customHeight="false" outlineLevel="0" collapsed="false">
      <c r="A3916" s="49" t="n">
        <v>140</v>
      </c>
      <c r="B3916" s="49" t="s">
        <v>198</v>
      </c>
      <c r="C3916" s="49" t="n">
        <v>2011</v>
      </c>
      <c r="D3916" s="54" t="n">
        <v>712.35</v>
      </c>
      <c r="E3916" s="55" t="n">
        <v>455</v>
      </c>
    </row>
    <row r="3917" customFormat="false" ht="15" hidden="false" customHeight="false" outlineLevel="0" collapsed="false">
      <c r="A3917" s="49" t="n">
        <v>140</v>
      </c>
      <c r="B3917" s="49" t="s">
        <v>207</v>
      </c>
      <c r="C3917" s="49" t="n">
        <v>2011</v>
      </c>
      <c r="D3917" s="54" t="n">
        <v>0</v>
      </c>
      <c r="E3917" s="55" t="n">
        <v>0</v>
      </c>
    </row>
    <row r="3918" customFormat="false" ht="15" hidden="false" customHeight="false" outlineLevel="0" collapsed="false">
      <c r="A3918" s="49" t="n">
        <v>140</v>
      </c>
      <c r="B3918" s="49" t="s">
        <v>214</v>
      </c>
      <c r="C3918" s="49" t="n">
        <v>2010</v>
      </c>
      <c r="D3918" s="54" t="n">
        <v>19.8</v>
      </c>
      <c r="E3918" s="55" t="n">
        <v>12</v>
      </c>
    </row>
    <row r="3919" customFormat="false" ht="15" hidden="false" customHeight="false" outlineLevel="0" collapsed="false">
      <c r="A3919" s="49" t="n">
        <v>140</v>
      </c>
      <c r="B3919" s="49" t="s">
        <v>189</v>
      </c>
      <c r="C3919" s="49" t="n">
        <v>2010</v>
      </c>
      <c r="D3919" s="54" t="n">
        <v>7503.41</v>
      </c>
      <c r="E3919" s="55" t="n">
        <v>4245</v>
      </c>
    </row>
    <row r="3920" customFormat="false" ht="15" hidden="false" customHeight="false" outlineLevel="0" collapsed="false">
      <c r="A3920" s="49" t="n">
        <v>140</v>
      </c>
      <c r="B3920" s="49" t="s">
        <v>189</v>
      </c>
      <c r="C3920" s="49" t="n">
        <v>2011</v>
      </c>
      <c r="D3920" s="54" t="n">
        <v>5296.46</v>
      </c>
      <c r="E3920" s="55" t="n">
        <v>2760</v>
      </c>
    </row>
    <row r="3921" customFormat="false" ht="15" hidden="false" customHeight="false" outlineLevel="0" collapsed="false">
      <c r="A3921" s="49" t="n">
        <v>141</v>
      </c>
      <c r="B3921" s="49" t="s">
        <v>203</v>
      </c>
      <c r="C3921" s="49" t="n">
        <v>2011</v>
      </c>
      <c r="D3921" s="54" t="n">
        <v>157.8</v>
      </c>
      <c r="E3921" s="55" t="n">
        <v>36</v>
      </c>
    </row>
    <row r="3922" customFormat="false" ht="15" hidden="false" customHeight="false" outlineLevel="0" collapsed="false">
      <c r="A3922" s="49" t="n">
        <v>141</v>
      </c>
      <c r="B3922" s="49" t="s">
        <v>223</v>
      </c>
      <c r="C3922" s="49" t="n">
        <v>2010</v>
      </c>
      <c r="D3922" s="54" t="n">
        <v>0</v>
      </c>
      <c r="E3922" s="55" t="n">
        <v>0</v>
      </c>
    </row>
    <row r="3923" customFormat="false" ht="15" hidden="false" customHeight="false" outlineLevel="0" collapsed="false">
      <c r="A3923" s="49" t="n">
        <v>141</v>
      </c>
      <c r="B3923" s="49" t="s">
        <v>223</v>
      </c>
      <c r="C3923" s="49" t="n">
        <v>2011</v>
      </c>
      <c r="D3923" s="54" t="n">
        <v>19.8</v>
      </c>
      <c r="E3923" s="55" t="n">
        <v>4</v>
      </c>
    </row>
    <row r="3924" customFormat="false" ht="15" hidden="false" customHeight="false" outlineLevel="0" collapsed="false">
      <c r="A3924" s="49" t="n">
        <v>141</v>
      </c>
      <c r="B3924" s="49" t="s">
        <v>222</v>
      </c>
      <c r="C3924" s="49" t="n">
        <v>2010</v>
      </c>
      <c r="D3924" s="54" t="n">
        <v>455.7</v>
      </c>
      <c r="E3924" s="55" t="n">
        <v>98</v>
      </c>
    </row>
    <row r="3925" customFormat="false" ht="15" hidden="false" customHeight="false" outlineLevel="0" collapsed="false">
      <c r="A3925" s="49" t="n">
        <v>141</v>
      </c>
      <c r="B3925" s="49" t="s">
        <v>222</v>
      </c>
      <c r="C3925" s="49" t="n">
        <v>2011</v>
      </c>
      <c r="D3925" s="54" t="n">
        <v>276.9</v>
      </c>
      <c r="E3925" s="55" t="n">
        <v>58</v>
      </c>
    </row>
    <row r="3926" customFormat="false" ht="15" hidden="false" customHeight="false" outlineLevel="0" collapsed="false">
      <c r="A3926" s="49" t="n">
        <v>141</v>
      </c>
      <c r="B3926" s="49" t="s">
        <v>206</v>
      </c>
      <c r="C3926" s="49" t="n">
        <v>2010</v>
      </c>
      <c r="D3926" s="54" t="n">
        <v>18.6</v>
      </c>
      <c r="E3926" s="55" t="n">
        <v>4</v>
      </c>
    </row>
    <row r="3927" customFormat="false" ht="15" hidden="false" customHeight="false" outlineLevel="0" collapsed="false">
      <c r="A3927" s="49" t="n">
        <v>141</v>
      </c>
      <c r="B3927" s="49" t="s">
        <v>206</v>
      </c>
      <c r="C3927" s="49" t="n">
        <v>2011</v>
      </c>
      <c r="D3927" s="54" t="n">
        <v>19.8</v>
      </c>
      <c r="E3927" s="55" t="n">
        <v>4</v>
      </c>
    </row>
    <row r="3928" customFormat="false" ht="15" hidden="false" customHeight="false" outlineLevel="0" collapsed="false">
      <c r="A3928" s="49" t="n">
        <v>141</v>
      </c>
      <c r="B3928" s="49" t="s">
        <v>209</v>
      </c>
      <c r="C3928" s="49" t="n">
        <v>2010</v>
      </c>
      <c r="D3928" s="54" t="n">
        <v>37.2</v>
      </c>
      <c r="E3928" s="55" t="n">
        <v>8</v>
      </c>
    </row>
    <row r="3929" customFormat="false" ht="15" hidden="false" customHeight="false" outlineLevel="0" collapsed="false">
      <c r="A3929" s="49" t="n">
        <v>141</v>
      </c>
      <c r="B3929" s="49" t="s">
        <v>220</v>
      </c>
      <c r="C3929" s="49" t="n">
        <v>2010</v>
      </c>
      <c r="D3929" s="54" t="n">
        <v>0</v>
      </c>
      <c r="E3929" s="55" t="n">
        <v>0</v>
      </c>
    </row>
    <row r="3930" customFormat="false" ht="15" hidden="false" customHeight="false" outlineLevel="0" collapsed="false">
      <c r="A3930" s="49" t="n">
        <v>141</v>
      </c>
      <c r="B3930" s="49" t="s">
        <v>193</v>
      </c>
      <c r="C3930" s="49" t="n">
        <v>2010</v>
      </c>
      <c r="D3930" s="54" t="n">
        <v>37.2</v>
      </c>
      <c r="E3930" s="55" t="n">
        <v>8</v>
      </c>
    </row>
    <row r="3931" customFormat="false" ht="15" hidden="false" customHeight="false" outlineLevel="0" collapsed="false">
      <c r="A3931" s="49" t="n">
        <v>141</v>
      </c>
      <c r="B3931" s="49" t="s">
        <v>193</v>
      </c>
      <c r="C3931" s="49" t="n">
        <v>2011</v>
      </c>
      <c r="D3931" s="54" t="n">
        <v>79.2</v>
      </c>
      <c r="E3931" s="55" t="n">
        <v>16</v>
      </c>
    </row>
    <row r="3932" customFormat="false" ht="15" hidden="false" customHeight="false" outlineLevel="0" collapsed="false">
      <c r="A3932" s="49" t="n">
        <v>141</v>
      </c>
      <c r="B3932" s="49" t="s">
        <v>196</v>
      </c>
      <c r="C3932" s="49" t="n">
        <v>2011</v>
      </c>
      <c r="D3932" s="54" t="n">
        <v>9.3</v>
      </c>
      <c r="E3932" s="55" t="n">
        <v>2</v>
      </c>
    </row>
    <row r="3933" customFormat="false" ht="15" hidden="false" customHeight="false" outlineLevel="0" collapsed="false">
      <c r="A3933" s="49" t="n">
        <v>141</v>
      </c>
      <c r="B3933" s="49" t="s">
        <v>198</v>
      </c>
      <c r="C3933" s="49" t="n">
        <v>2010</v>
      </c>
      <c r="D3933" s="54" t="n">
        <v>120.6</v>
      </c>
      <c r="E3933" s="55" t="n">
        <v>28</v>
      </c>
    </row>
    <row r="3934" customFormat="false" ht="15" hidden="false" customHeight="false" outlineLevel="0" collapsed="false">
      <c r="A3934" s="49" t="n">
        <v>141</v>
      </c>
      <c r="B3934" s="49" t="s">
        <v>189</v>
      </c>
      <c r="C3934" s="49" t="n">
        <v>2010</v>
      </c>
      <c r="D3934" s="54" t="n">
        <v>12004.84</v>
      </c>
      <c r="E3934" s="55" t="n">
        <v>2307</v>
      </c>
    </row>
    <row r="3935" customFormat="false" ht="15" hidden="false" customHeight="false" outlineLevel="0" collapsed="false">
      <c r="A3935" s="49" t="n">
        <v>141</v>
      </c>
      <c r="B3935" s="49" t="s">
        <v>189</v>
      </c>
      <c r="C3935" s="49" t="n">
        <v>2011</v>
      </c>
      <c r="D3935" s="54" t="n">
        <v>12101.1</v>
      </c>
      <c r="E3935" s="55" t="n">
        <v>2321</v>
      </c>
    </row>
    <row r="3936" customFormat="false" ht="15" hidden="false" customHeight="false" outlineLevel="0" collapsed="false">
      <c r="A3936" s="49" t="n">
        <v>142</v>
      </c>
      <c r="B3936" s="49" t="s">
        <v>203</v>
      </c>
      <c r="C3936" s="49" t="n">
        <v>2010</v>
      </c>
      <c r="D3936" s="54" t="n">
        <v>92.04</v>
      </c>
      <c r="E3936" s="55" t="n">
        <v>132</v>
      </c>
    </row>
    <row r="3937" customFormat="false" ht="15" hidden="false" customHeight="false" outlineLevel="0" collapsed="false">
      <c r="A3937" s="49" t="n">
        <v>142</v>
      </c>
      <c r="B3937" s="49" t="s">
        <v>203</v>
      </c>
      <c r="C3937" s="49" t="n">
        <v>2011</v>
      </c>
      <c r="D3937" s="54" t="n">
        <v>276.48</v>
      </c>
      <c r="E3937" s="55" t="n">
        <v>384</v>
      </c>
    </row>
    <row r="3938" customFormat="false" ht="15" hidden="false" customHeight="false" outlineLevel="0" collapsed="false">
      <c r="A3938" s="49" t="n">
        <v>142</v>
      </c>
      <c r="B3938" s="49" t="s">
        <v>199</v>
      </c>
      <c r="C3938" s="49" t="n">
        <v>2010</v>
      </c>
      <c r="D3938" s="54" t="n">
        <v>30.6</v>
      </c>
      <c r="E3938" s="55" t="n">
        <v>36</v>
      </c>
    </row>
    <row r="3939" customFormat="false" ht="15" hidden="false" customHeight="false" outlineLevel="0" collapsed="false">
      <c r="A3939" s="49" t="n">
        <v>142</v>
      </c>
      <c r="B3939" s="49" t="s">
        <v>199</v>
      </c>
      <c r="C3939" s="49" t="n">
        <v>2011</v>
      </c>
      <c r="D3939" s="54" t="n">
        <v>10.2</v>
      </c>
      <c r="E3939" s="55" t="n">
        <v>12</v>
      </c>
    </row>
    <row r="3940" customFormat="false" ht="15" hidden="false" customHeight="false" outlineLevel="0" collapsed="false">
      <c r="A3940" s="49" t="n">
        <v>142</v>
      </c>
      <c r="B3940" s="49" t="s">
        <v>201</v>
      </c>
      <c r="C3940" s="49" t="n">
        <v>2010</v>
      </c>
      <c r="D3940" s="54" t="n">
        <v>30.6</v>
      </c>
      <c r="E3940" s="55" t="n">
        <v>36</v>
      </c>
    </row>
    <row r="3941" customFormat="false" ht="15" hidden="false" customHeight="false" outlineLevel="0" collapsed="false">
      <c r="A3941" s="49" t="n">
        <v>142</v>
      </c>
      <c r="B3941" s="49" t="s">
        <v>201</v>
      </c>
      <c r="C3941" s="49" t="n">
        <v>2011</v>
      </c>
      <c r="D3941" s="54" t="n">
        <v>81.6</v>
      </c>
      <c r="E3941" s="55" t="n">
        <v>96</v>
      </c>
    </row>
    <row r="3942" customFormat="false" ht="15" hidden="false" customHeight="false" outlineLevel="0" collapsed="false">
      <c r="A3942" s="49" t="n">
        <v>142</v>
      </c>
      <c r="B3942" s="49" t="s">
        <v>223</v>
      </c>
      <c r="C3942" s="49" t="n">
        <v>2010</v>
      </c>
      <c r="D3942" s="54" t="n">
        <v>40.8</v>
      </c>
      <c r="E3942" s="55" t="n">
        <v>48</v>
      </c>
    </row>
    <row r="3943" customFormat="false" ht="15" hidden="false" customHeight="false" outlineLevel="0" collapsed="false">
      <c r="A3943" s="49" t="n">
        <v>142</v>
      </c>
      <c r="B3943" s="49" t="s">
        <v>223</v>
      </c>
      <c r="C3943" s="49" t="n">
        <v>2011</v>
      </c>
      <c r="D3943" s="54" t="n">
        <v>71.4</v>
      </c>
      <c r="E3943" s="55" t="n">
        <v>84</v>
      </c>
    </row>
    <row r="3944" customFormat="false" ht="15" hidden="false" customHeight="false" outlineLevel="0" collapsed="false">
      <c r="A3944" s="49" t="n">
        <v>142</v>
      </c>
      <c r="B3944" s="49" t="s">
        <v>200</v>
      </c>
      <c r="C3944" s="49" t="n">
        <v>2009</v>
      </c>
      <c r="D3944" s="54" t="n">
        <v>10.2</v>
      </c>
      <c r="E3944" s="55" t="n">
        <v>12</v>
      </c>
    </row>
    <row r="3945" customFormat="false" ht="15" hidden="false" customHeight="false" outlineLevel="0" collapsed="false">
      <c r="A3945" s="49" t="n">
        <v>142</v>
      </c>
      <c r="B3945" s="49" t="s">
        <v>222</v>
      </c>
      <c r="C3945" s="49" t="n">
        <v>2010</v>
      </c>
      <c r="D3945" s="54" t="n">
        <v>183.6</v>
      </c>
      <c r="E3945" s="55" t="n">
        <v>216</v>
      </c>
    </row>
    <row r="3946" customFormat="false" ht="15" hidden="false" customHeight="false" outlineLevel="0" collapsed="false">
      <c r="A3946" s="49" t="n">
        <v>142</v>
      </c>
      <c r="B3946" s="49" t="s">
        <v>222</v>
      </c>
      <c r="C3946" s="49" t="n">
        <v>2011</v>
      </c>
      <c r="D3946" s="54" t="n">
        <v>173.4</v>
      </c>
      <c r="E3946" s="55" t="n">
        <v>204</v>
      </c>
    </row>
    <row r="3947" customFormat="false" ht="15" hidden="false" customHeight="false" outlineLevel="0" collapsed="false">
      <c r="A3947" s="49" t="n">
        <v>142</v>
      </c>
      <c r="B3947" s="49" t="s">
        <v>191</v>
      </c>
      <c r="C3947" s="49" t="n">
        <v>2011</v>
      </c>
      <c r="D3947" s="54" t="n">
        <v>30.6</v>
      </c>
      <c r="E3947" s="55" t="n">
        <v>36</v>
      </c>
    </row>
    <row r="3948" customFormat="false" ht="15" hidden="false" customHeight="false" outlineLevel="0" collapsed="false">
      <c r="A3948" s="49" t="n">
        <v>142</v>
      </c>
      <c r="B3948" s="49" t="s">
        <v>205</v>
      </c>
      <c r="C3948" s="49" t="n">
        <v>2009</v>
      </c>
      <c r="D3948" s="54" t="n">
        <v>0</v>
      </c>
      <c r="E3948" s="55" t="n">
        <v>0</v>
      </c>
    </row>
    <row r="3949" customFormat="false" ht="15" hidden="false" customHeight="false" outlineLevel="0" collapsed="false">
      <c r="A3949" s="49" t="n">
        <v>142</v>
      </c>
      <c r="B3949" s="49" t="s">
        <v>205</v>
      </c>
      <c r="C3949" s="49" t="n">
        <v>2010</v>
      </c>
      <c r="D3949" s="54" t="n">
        <v>683.4</v>
      </c>
      <c r="E3949" s="55" t="n">
        <v>804</v>
      </c>
    </row>
    <row r="3950" customFormat="false" ht="15" hidden="false" customHeight="false" outlineLevel="0" collapsed="false">
      <c r="A3950" s="49" t="n">
        <v>142</v>
      </c>
      <c r="B3950" s="49" t="s">
        <v>205</v>
      </c>
      <c r="C3950" s="49" t="n">
        <v>2011</v>
      </c>
      <c r="D3950" s="54" t="n">
        <v>767.52</v>
      </c>
      <c r="E3950" s="55" t="n">
        <v>936</v>
      </c>
    </row>
    <row r="3951" customFormat="false" ht="15" hidden="false" customHeight="false" outlineLevel="0" collapsed="false">
      <c r="A3951" s="49" t="n">
        <v>142</v>
      </c>
      <c r="B3951" s="49" t="s">
        <v>206</v>
      </c>
      <c r="C3951" s="49" t="n">
        <v>2009</v>
      </c>
      <c r="D3951" s="54" t="n">
        <v>20.4</v>
      </c>
      <c r="E3951" s="55" t="n">
        <v>24</v>
      </c>
    </row>
    <row r="3952" customFormat="false" ht="15" hidden="false" customHeight="false" outlineLevel="0" collapsed="false">
      <c r="A3952" s="49" t="n">
        <v>142</v>
      </c>
      <c r="B3952" s="49" t="s">
        <v>206</v>
      </c>
      <c r="C3952" s="49" t="n">
        <v>2010</v>
      </c>
      <c r="D3952" s="54" t="n">
        <v>353.84</v>
      </c>
      <c r="E3952" s="55" t="n">
        <v>440</v>
      </c>
    </row>
    <row r="3953" customFormat="false" ht="15" hidden="false" customHeight="false" outlineLevel="0" collapsed="false">
      <c r="A3953" s="49" t="n">
        <v>142</v>
      </c>
      <c r="B3953" s="49" t="s">
        <v>206</v>
      </c>
      <c r="C3953" s="49" t="n">
        <v>2011</v>
      </c>
      <c r="D3953" s="54" t="n">
        <v>327.25</v>
      </c>
      <c r="E3953" s="55" t="n">
        <v>385</v>
      </c>
    </row>
    <row r="3954" customFormat="false" ht="15" hidden="false" customHeight="false" outlineLevel="0" collapsed="false">
      <c r="A3954" s="49" t="n">
        <v>142</v>
      </c>
      <c r="B3954" s="49" t="s">
        <v>209</v>
      </c>
      <c r="C3954" s="49" t="n">
        <v>2010</v>
      </c>
      <c r="D3954" s="54" t="n">
        <v>10.2</v>
      </c>
      <c r="E3954" s="55" t="n">
        <v>12</v>
      </c>
    </row>
    <row r="3955" customFormat="false" ht="15" hidden="false" customHeight="false" outlineLevel="0" collapsed="false">
      <c r="A3955" s="49" t="n">
        <v>142</v>
      </c>
      <c r="B3955" s="49" t="s">
        <v>234</v>
      </c>
      <c r="C3955" s="49" t="n">
        <v>2010</v>
      </c>
      <c r="D3955" s="54" t="n">
        <v>10.2</v>
      </c>
      <c r="E3955" s="55" t="n">
        <v>12</v>
      </c>
    </row>
    <row r="3956" customFormat="false" ht="15" hidden="false" customHeight="false" outlineLevel="0" collapsed="false">
      <c r="A3956" s="49" t="n">
        <v>142</v>
      </c>
      <c r="B3956" s="49" t="s">
        <v>211</v>
      </c>
      <c r="C3956" s="49" t="n">
        <v>2011</v>
      </c>
      <c r="D3956" s="54" t="n">
        <v>10.2</v>
      </c>
      <c r="E3956" s="55" t="n">
        <v>12</v>
      </c>
    </row>
    <row r="3957" customFormat="false" ht="15" hidden="false" customHeight="false" outlineLevel="0" collapsed="false">
      <c r="A3957" s="49" t="n">
        <v>142</v>
      </c>
      <c r="B3957" s="49" t="s">
        <v>192</v>
      </c>
      <c r="C3957" s="49" t="n">
        <v>2010</v>
      </c>
      <c r="D3957" s="54" t="n">
        <v>20.4</v>
      </c>
      <c r="E3957" s="55" t="n">
        <v>24</v>
      </c>
    </row>
    <row r="3958" customFormat="false" ht="15" hidden="false" customHeight="false" outlineLevel="0" collapsed="false">
      <c r="A3958" s="49" t="n">
        <v>142</v>
      </c>
      <c r="B3958" s="49" t="s">
        <v>192</v>
      </c>
      <c r="C3958" s="49" t="n">
        <v>2011</v>
      </c>
      <c r="D3958" s="54" t="n">
        <v>10.2</v>
      </c>
      <c r="E3958" s="55" t="n">
        <v>12</v>
      </c>
    </row>
    <row r="3959" customFormat="false" ht="15" hidden="false" customHeight="false" outlineLevel="0" collapsed="false">
      <c r="A3959" s="49" t="n">
        <v>142</v>
      </c>
      <c r="B3959" s="49" t="s">
        <v>217</v>
      </c>
      <c r="C3959" s="49" t="n">
        <v>2010</v>
      </c>
      <c r="D3959" s="54" t="n">
        <v>10.2</v>
      </c>
      <c r="E3959" s="55" t="n">
        <v>12</v>
      </c>
    </row>
    <row r="3960" customFormat="false" ht="15" hidden="false" customHeight="false" outlineLevel="0" collapsed="false">
      <c r="A3960" s="49" t="n">
        <v>142</v>
      </c>
      <c r="B3960" s="49" t="s">
        <v>217</v>
      </c>
      <c r="C3960" s="49" t="n">
        <v>2011</v>
      </c>
      <c r="D3960" s="54" t="n">
        <v>130.56</v>
      </c>
      <c r="E3960" s="55" t="n">
        <v>192</v>
      </c>
    </row>
    <row r="3961" customFormat="false" ht="15" hidden="false" customHeight="false" outlineLevel="0" collapsed="false">
      <c r="A3961" s="49" t="n">
        <v>142</v>
      </c>
      <c r="B3961" s="49" t="s">
        <v>218</v>
      </c>
      <c r="C3961" s="49" t="n">
        <v>2010</v>
      </c>
      <c r="D3961" s="54" t="n">
        <v>450.48</v>
      </c>
      <c r="E3961" s="55" t="n">
        <v>696</v>
      </c>
    </row>
    <row r="3962" customFormat="false" ht="15" hidden="false" customHeight="false" outlineLevel="0" collapsed="false">
      <c r="A3962" s="49" t="n">
        <v>142</v>
      </c>
      <c r="B3962" s="49" t="s">
        <v>218</v>
      </c>
      <c r="C3962" s="49" t="n">
        <v>2011</v>
      </c>
      <c r="D3962" s="54" t="n">
        <v>407.04</v>
      </c>
      <c r="E3962" s="55" t="n">
        <v>576</v>
      </c>
    </row>
    <row r="3963" customFormat="false" ht="15" hidden="false" customHeight="false" outlineLevel="0" collapsed="false">
      <c r="A3963" s="49" t="n">
        <v>142</v>
      </c>
      <c r="B3963" s="49" t="s">
        <v>193</v>
      </c>
      <c r="C3963" s="49" t="n">
        <v>2010</v>
      </c>
      <c r="D3963" s="54" t="n">
        <v>61.2</v>
      </c>
      <c r="E3963" s="55" t="n">
        <v>72</v>
      </c>
    </row>
    <row r="3964" customFormat="false" ht="15" hidden="false" customHeight="false" outlineLevel="0" collapsed="false">
      <c r="A3964" s="49" t="n">
        <v>142</v>
      </c>
      <c r="B3964" s="49" t="s">
        <v>193</v>
      </c>
      <c r="C3964" s="49" t="n">
        <v>2011</v>
      </c>
      <c r="D3964" s="54" t="n">
        <v>61.2</v>
      </c>
      <c r="E3964" s="55" t="n">
        <v>72</v>
      </c>
    </row>
    <row r="3965" customFormat="false" ht="15" hidden="false" customHeight="false" outlineLevel="0" collapsed="false">
      <c r="A3965" s="49" t="n">
        <v>142</v>
      </c>
      <c r="B3965" s="49" t="s">
        <v>197</v>
      </c>
      <c r="C3965" s="49" t="n">
        <v>2010</v>
      </c>
      <c r="D3965" s="54" t="n">
        <v>20.4</v>
      </c>
      <c r="E3965" s="55" t="n">
        <v>24</v>
      </c>
    </row>
    <row r="3966" customFormat="false" ht="15" hidden="false" customHeight="false" outlineLevel="0" collapsed="false">
      <c r="A3966" s="49" t="n">
        <v>142</v>
      </c>
      <c r="B3966" s="49" t="s">
        <v>197</v>
      </c>
      <c r="C3966" s="49" t="n">
        <v>2011</v>
      </c>
      <c r="D3966" s="54" t="n">
        <v>57.8</v>
      </c>
      <c r="E3966" s="55" t="n">
        <v>68</v>
      </c>
    </row>
    <row r="3967" customFormat="false" ht="15" hidden="false" customHeight="false" outlineLevel="0" collapsed="false">
      <c r="A3967" s="49" t="n">
        <v>142</v>
      </c>
      <c r="B3967" s="49" t="s">
        <v>196</v>
      </c>
      <c r="C3967" s="49" t="n">
        <v>2010</v>
      </c>
      <c r="D3967" s="54" t="n">
        <v>30.6</v>
      </c>
      <c r="E3967" s="55" t="n">
        <v>36</v>
      </c>
    </row>
    <row r="3968" customFormat="false" ht="15" hidden="false" customHeight="false" outlineLevel="0" collapsed="false">
      <c r="A3968" s="49" t="n">
        <v>142</v>
      </c>
      <c r="B3968" s="49" t="s">
        <v>196</v>
      </c>
      <c r="C3968" s="49" t="n">
        <v>2011</v>
      </c>
      <c r="D3968" s="54" t="n">
        <v>122.4</v>
      </c>
      <c r="E3968" s="55" t="n">
        <v>144</v>
      </c>
    </row>
    <row r="3969" customFormat="false" ht="15" hidden="false" customHeight="false" outlineLevel="0" collapsed="false">
      <c r="A3969" s="49" t="n">
        <v>142</v>
      </c>
      <c r="B3969" s="49" t="s">
        <v>210</v>
      </c>
      <c r="C3969" s="49" t="n">
        <v>2010</v>
      </c>
      <c r="D3969" s="54" t="n">
        <v>30.6</v>
      </c>
      <c r="E3969" s="55" t="n">
        <v>36</v>
      </c>
    </row>
    <row r="3970" customFormat="false" ht="15" hidden="false" customHeight="false" outlineLevel="0" collapsed="false">
      <c r="A3970" s="49" t="n">
        <v>142</v>
      </c>
      <c r="B3970" s="49" t="s">
        <v>198</v>
      </c>
      <c r="C3970" s="49" t="n">
        <v>2010</v>
      </c>
      <c r="D3970" s="54" t="n">
        <v>20.4</v>
      </c>
      <c r="E3970" s="55" t="n">
        <v>24</v>
      </c>
    </row>
    <row r="3971" customFormat="false" ht="15" hidden="false" customHeight="false" outlineLevel="0" collapsed="false">
      <c r="A3971" s="49" t="n">
        <v>142</v>
      </c>
      <c r="B3971" s="49" t="s">
        <v>198</v>
      </c>
      <c r="C3971" s="49" t="n">
        <v>2011</v>
      </c>
      <c r="D3971" s="54" t="n">
        <v>122.4</v>
      </c>
      <c r="E3971" s="55" t="n">
        <v>144</v>
      </c>
    </row>
    <row r="3972" customFormat="false" ht="15" hidden="false" customHeight="false" outlineLevel="0" collapsed="false">
      <c r="A3972" s="49" t="n">
        <v>142</v>
      </c>
      <c r="B3972" s="49" t="s">
        <v>214</v>
      </c>
      <c r="C3972" s="49" t="n">
        <v>2010</v>
      </c>
      <c r="D3972" s="54" t="n">
        <v>10.2</v>
      </c>
      <c r="E3972" s="55" t="n">
        <v>12</v>
      </c>
    </row>
    <row r="3973" customFormat="false" ht="15" hidden="false" customHeight="false" outlineLevel="0" collapsed="false">
      <c r="A3973" s="49" t="n">
        <v>142</v>
      </c>
      <c r="B3973" s="49" t="s">
        <v>189</v>
      </c>
      <c r="C3973" s="49" t="n">
        <v>2009</v>
      </c>
      <c r="D3973" s="54" t="n">
        <v>640.29</v>
      </c>
      <c r="E3973" s="55" t="n">
        <v>746</v>
      </c>
    </row>
    <row r="3974" customFormat="false" ht="15" hidden="false" customHeight="false" outlineLevel="0" collapsed="false">
      <c r="A3974" s="49" t="n">
        <v>142</v>
      </c>
      <c r="B3974" s="49" t="s">
        <v>189</v>
      </c>
      <c r="C3974" s="49" t="n">
        <v>2010</v>
      </c>
      <c r="D3974" s="54" t="n">
        <v>11694.34</v>
      </c>
      <c r="E3974" s="55" t="n">
        <v>14640</v>
      </c>
    </row>
    <row r="3975" customFormat="false" ht="15" hidden="false" customHeight="false" outlineLevel="0" collapsed="false">
      <c r="A3975" s="49" t="n">
        <v>142</v>
      </c>
      <c r="B3975" s="49" t="s">
        <v>189</v>
      </c>
      <c r="C3975" s="49" t="n">
        <v>2011</v>
      </c>
      <c r="D3975" s="54" t="n">
        <v>7868.02</v>
      </c>
      <c r="E3975" s="55" t="n">
        <v>8972</v>
      </c>
    </row>
    <row r="3976" customFormat="false" ht="15" hidden="false" customHeight="false" outlineLevel="0" collapsed="false">
      <c r="A3976" s="49" t="n">
        <v>143</v>
      </c>
      <c r="B3976" s="49" t="s">
        <v>203</v>
      </c>
      <c r="C3976" s="49" t="n">
        <v>2010</v>
      </c>
      <c r="D3976" s="54" t="n">
        <v>12.6</v>
      </c>
      <c r="E3976" s="55" t="n">
        <v>6</v>
      </c>
    </row>
    <row r="3977" customFormat="false" ht="15" hidden="false" customHeight="false" outlineLevel="0" collapsed="false">
      <c r="A3977" s="49" t="n">
        <v>143</v>
      </c>
      <c r="B3977" s="49" t="s">
        <v>201</v>
      </c>
      <c r="C3977" s="49" t="n">
        <v>2010</v>
      </c>
      <c r="D3977" s="54" t="n">
        <v>50.4</v>
      </c>
      <c r="E3977" s="55" t="n">
        <v>24</v>
      </c>
    </row>
    <row r="3978" customFormat="false" ht="15" hidden="false" customHeight="false" outlineLevel="0" collapsed="false">
      <c r="A3978" s="49" t="n">
        <v>143</v>
      </c>
      <c r="B3978" s="49" t="s">
        <v>223</v>
      </c>
      <c r="C3978" s="49" t="n">
        <v>2010</v>
      </c>
      <c r="D3978" s="54" t="n">
        <v>25.2</v>
      </c>
      <c r="E3978" s="55" t="n">
        <v>12</v>
      </c>
    </row>
    <row r="3979" customFormat="false" ht="15" hidden="false" customHeight="false" outlineLevel="0" collapsed="false">
      <c r="A3979" s="49" t="n">
        <v>143</v>
      </c>
      <c r="B3979" s="49" t="s">
        <v>223</v>
      </c>
      <c r="C3979" s="49" t="n">
        <v>2011</v>
      </c>
      <c r="D3979" s="54" t="n">
        <v>25.2</v>
      </c>
      <c r="E3979" s="55" t="n">
        <v>12</v>
      </c>
    </row>
    <row r="3980" customFormat="false" ht="15" hidden="false" customHeight="false" outlineLevel="0" collapsed="false">
      <c r="A3980" s="49" t="n">
        <v>143</v>
      </c>
      <c r="B3980" s="49" t="s">
        <v>200</v>
      </c>
      <c r="C3980" s="49" t="n">
        <v>2010</v>
      </c>
      <c r="D3980" s="54" t="n">
        <v>6.3</v>
      </c>
      <c r="E3980" s="55" t="n">
        <v>3</v>
      </c>
    </row>
    <row r="3981" customFormat="false" ht="15" hidden="false" customHeight="false" outlineLevel="0" collapsed="false">
      <c r="A3981" s="49" t="n">
        <v>143</v>
      </c>
      <c r="B3981" s="49" t="s">
        <v>222</v>
      </c>
      <c r="C3981" s="49" t="n">
        <v>2010</v>
      </c>
      <c r="D3981" s="54" t="n">
        <v>296.6</v>
      </c>
      <c r="E3981" s="55" t="n">
        <v>146</v>
      </c>
    </row>
    <row r="3982" customFormat="false" ht="15" hidden="false" customHeight="false" outlineLevel="0" collapsed="false">
      <c r="A3982" s="49" t="n">
        <v>143</v>
      </c>
      <c r="B3982" s="49" t="s">
        <v>222</v>
      </c>
      <c r="C3982" s="49" t="n">
        <v>2011</v>
      </c>
      <c r="D3982" s="54" t="n">
        <v>126</v>
      </c>
      <c r="E3982" s="55" t="n">
        <v>60</v>
      </c>
    </row>
    <row r="3983" customFormat="false" ht="15" hidden="false" customHeight="false" outlineLevel="0" collapsed="false">
      <c r="A3983" s="49" t="n">
        <v>143</v>
      </c>
      <c r="B3983" s="49" t="s">
        <v>205</v>
      </c>
      <c r="C3983" s="49" t="n">
        <v>2010</v>
      </c>
      <c r="D3983" s="54" t="n">
        <v>12.6</v>
      </c>
      <c r="E3983" s="55" t="n">
        <v>6</v>
      </c>
    </row>
    <row r="3984" customFormat="false" ht="15" hidden="false" customHeight="false" outlineLevel="0" collapsed="false">
      <c r="A3984" s="49" t="n">
        <v>143</v>
      </c>
      <c r="B3984" s="49" t="s">
        <v>205</v>
      </c>
      <c r="C3984" s="49" t="n">
        <v>2011</v>
      </c>
      <c r="D3984" s="54" t="n">
        <v>31.5</v>
      </c>
      <c r="E3984" s="55" t="n">
        <v>15</v>
      </c>
    </row>
    <row r="3985" customFormat="false" ht="15" hidden="false" customHeight="false" outlineLevel="0" collapsed="false">
      <c r="A3985" s="49" t="n">
        <v>143</v>
      </c>
      <c r="B3985" s="49" t="s">
        <v>206</v>
      </c>
      <c r="C3985" s="49" t="n">
        <v>2010</v>
      </c>
      <c r="D3985" s="54" t="n">
        <v>151.2</v>
      </c>
      <c r="E3985" s="55" t="n">
        <v>72</v>
      </c>
    </row>
    <row r="3986" customFormat="false" ht="15" hidden="false" customHeight="false" outlineLevel="0" collapsed="false">
      <c r="A3986" s="49" t="n">
        <v>143</v>
      </c>
      <c r="B3986" s="49" t="s">
        <v>206</v>
      </c>
      <c r="C3986" s="49" t="n">
        <v>2011</v>
      </c>
      <c r="D3986" s="54" t="n">
        <v>63</v>
      </c>
      <c r="E3986" s="55" t="n">
        <v>30</v>
      </c>
    </row>
    <row r="3987" customFormat="false" ht="15" hidden="false" customHeight="false" outlineLevel="0" collapsed="false">
      <c r="A3987" s="49" t="n">
        <v>143</v>
      </c>
      <c r="B3987" s="49" t="s">
        <v>192</v>
      </c>
      <c r="C3987" s="49" t="n">
        <v>2011</v>
      </c>
      <c r="D3987" s="54" t="n">
        <v>12.6</v>
      </c>
      <c r="E3987" s="55" t="n">
        <v>6</v>
      </c>
    </row>
    <row r="3988" customFormat="false" ht="15" hidden="false" customHeight="false" outlineLevel="0" collapsed="false">
      <c r="A3988" s="49" t="n">
        <v>143</v>
      </c>
      <c r="B3988" s="49" t="s">
        <v>227</v>
      </c>
      <c r="C3988" s="49" t="n">
        <v>2011</v>
      </c>
      <c r="D3988" s="54" t="n">
        <v>12.6</v>
      </c>
      <c r="E3988" s="55" t="n">
        <v>6</v>
      </c>
    </row>
    <row r="3989" customFormat="false" ht="15" hidden="false" customHeight="false" outlineLevel="0" collapsed="false">
      <c r="A3989" s="49" t="n">
        <v>143</v>
      </c>
      <c r="B3989" s="49" t="s">
        <v>218</v>
      </c>
      <c r="C3989" s="49" t="n">
        <v>2009</v>
      </c>
      <c r="D3989" s="54" t="n">
        <v>588</v>
      </c>
      <c r="E3989" s="55" t="n">
        <v>280</v>
      </c>
    </row>
    <row r="3990" customFormat="false" ht="15" hidden="false" customHeight="false" outlineLevel="0" collapsed="false">
      <c r="A3990" s="49" t="n">
        <v>143</v>
      </c>
      <c r="B3990" s="49" t="s">
        <v>218</v>
      </c>
      <c r="C3990" s="49" t="n">
        <v>2010</v>
      </c>
      <c r="D3990" s="54" t="n">
        <v>259.8</v>
      </c>
      <c r="E3990" s="55" t="n">
        <v>138</v>
      </c>
    </row>
    <row r="3991" customFormat="false" ht="15" hidden="false" customHeight="false" outlineLevel="0" collapsed="false">
      <c r="A3991" s="49" t="n">
        <v>143</v>
      </c>
      <c r="B3991" s="49" t="s">
        <v>218</v>
      </c>
      <c r="C3991" s="49" t="n">
        <v>2011</v>
      </c>
      <c r="D3991" s="54" t="n">
        <v>296</v>
      </c>
      <c r="E3991" s="55" t="n">
        <v>160</v>
      </c>
    </row>
    <row r="3992" customFormat="false" ht="15" hidden="false" customHeight="false" outlineLevel="0" collapsed="false">
      <c r="A3992" s="49" t="n">
        <v>143</v>
      </c>
      <c r="B3992" s="49" t="s">
        <v>215</v>
      </c>
      <c r="C3992" s="49" t="n">
        <v>2010</v>
      </c>
      <c r="D3992" s="54" t="n">
        <v>12.6</v>
      </c>
      <c r="E3992" s="55" t="n">
        <v>6</v>
      </c>
    </row>
    <row r="3993" customFormat="false" ht="15" hidden="false" customHeight="false" outlineLevel="0" collapsed="false">
      <c r="A3993" s="49" t="n">
        <v>143</v>
      </c>
      <c r="B3993" s="49" t="s">
        <v>196</v>
      </c>
      <c r="C3993" s="49" t="n">
        <v>2011</v>
      </c>
      <c r="D3993" s="54" t="n">
        <v>25.2</v>
      </c>
      <c r="E3993" s="55" t="n">
        <v>12</v>
      </c>
    </row>
    <row r="3994" customFormat="false" ht="15" hidden="false" customHeight="false" outlineLevel="0" collapsed="false">
      <c r="A3994" s="49" t="n">
        <v>143</v>
      </c>
      <c r="B3994" s="49" t="s">
        <v>210</v>
      </c>
      <c r="C3994" s="49" t="n">
        <v>2010</v>
      </c>
      <c r="D3994" s="54" t="n">
        <v>12.6</v>
      </c>
      <c r="E3994" s="55" t="n">
        <v>6</v>
      </c>
    </row>
    <row r="3995" customFormat="false" ht="15" hidden="false" customHeight="false" outlineLevel="0" collapsed="false">
      <c r="A3995" s="49" t="n">
        <v>143</v>
      </c>
      <c r="B3995" s="49" t="s">
        <v>198</v>
      </c>
      <c r="C3995" s="49" t="n">
        <v>2010</v>
      </c>
      <c r="D3995" s="54" t="n">
        <v>12.6</v>
      </c>
      <c r="E3995" s="55" t="n">
        <v>6</v>
      </c>
    </row>
    <row r="3996" customFormat="false" ht="15" hidden="false" customHeight="false" outlineLevel="0" collapsed="false">
      <c r="A3996" s="49" t="n">
        <v>143</v>
      </c>
      <c r="B3996" s="49" t="s">
        <v>207</v>
      </c>
      <c r="C3996" s="49" t="n">
        <v>2010</v>
      </c>
      <c r="D3996" s="54" t="n">
        <v>31.5</v>
      </c>
      <c r="E3996" s="55" t="n">
        <v>15</v>
      </c>
    </row>
    <row r="3997" customFormat="false" ht="15" hidden="false" customHeight="false" outlineLevel="0" collapsed="false">
      <c r="A3997" s="49" t="n">
        <v>143</v>
      </c>
      <c r="B3997" s="49" t="s">
        <v>207</v>
      </c>
      <c r="C3997" s="49" t="n">
        <v>2011</v>
      </c>
      <c r="D3997" s="54" t="n">
        <v>12.6</v>
      </c>
      <c r="E3997" s="55" t="n">
        <v>6</v>
      </c>
    </row>
    <row r="3998" customFormat="false" ht="15" hidden="false" customHeight="false" outlineLevel="0" collapsed="false">
      <c r="A3998" s="49" t="n">
        <v>143</v>
      </c>
      <c r="B3998" s="49" t="s">
        <v>214</v>
      </c>
      <c r="C3998" s="49" t="n">
        <v>2010</v>
      </c>
      <c r="D3998" s="54" t="n">
        <v>25.2</v>
      </c>
      <c r="E3998" s="55" t="n">
        <v>12</v>
      </c>
    </row>
    <row r="3999" customFormat="false" ht="15" hidden="false" customHeight="false" outlineLevel="0" collapsed="false">
      <c r="A3999" s="49" t="n">
        <v>143</v>
      </c>
      <c r="B3999" s="49" t="s">
        <v>189</v>
      </c>
      <c r="C3999" s="49" t="n">
        <v>2009</v>
      </c>
      <c r="D3999" s="54" t="n">
        <v>923.7</v>
      </c>
      <c r="E3999" s="55" t="n">
        <v>397</v>
      </c>
    </row>
    <row r="4000" customFormat="false" ht="15" hidden="false" customHeight="false" outlineLevel="0" collapsed="false">
      <c r="A4000" s="49" t="n">
        <v>143</v>
      </c>
      <c r="B4000" s="49" t="s">
        <v>189</v>
      </c>
      <c r="C4000" s="49" t="n">
        <v>2010</v>
      </c>
      <c r="D4000" s="54" t="n">
        <v>12278.74</v>
      </c>
      <c r="E4000" s="55" t="n">
        <v>5766</v>
      </c>
    </row>
    <row r="4001" customFormat="false" ht="15" hidden="false" customHeight="false" outlineLevel="0" collapsed="false">
      <c r="A4001" s="49" t="n">
        <v>143</v>
      </c>
      <c r="B4001" s="49" t="s">
        <v>189</v>
      </c>
      <c r="C4001" s="49" t="n">
        <v>2011</v>
      </c>
      <c r="D4001" s="54" t="n">
        <v>9645.03</v>
      </c>
      <c r="E4001" s="55" t="n">
        <v>4796</v>
      </c>
    </row>
    <row r="4002" customFormat="false" ht="15" hidden="false" customHeight="false" outlineLevel="0" collapsed="false">
      <c r="A4002" s="49" t="n">
        <v>143</v>
      </c>
      <c r="B4002" s="49" t="s">
        <v>194</v>
      </c>
      <c r="C4002" s="49" t="n">
        <v>2011</v>
      </c>
      <c r="D4002" s="54" t="n">
        <v>25.2</v>
      </c>
      <c r="E4002" s="55" t="n">
        <v>12</v>
      </c>
    </row>
    <row r="4003" customFormat="false" ht="15" hidden="false" customHeight="false" outlineLevel="0" collapsed="false">
      <c r="A4003" s="49" t="n">
        <v>144</v>
      </c>
      <c r="B4003" s="49" t="s">
        <v>203</v>
      </c>
      <c r="C4003" s="49" t="n">
        <v>2009</v>
      </c>
      <c r="D4003" s="54" t="n">
        <v>0</v>
      </c>
      <c r="E4003" s="55" t="n">
        <v>0</v>
      </c>
    </row>
    <row r="4004" customFormat="false" ht="15" hidden="false" customHeight="false" outlineLevel="0" collapsed="false">
      <c r="A4004" s="49" t="n">
        <v>144</v>
      </c>
      <c r="B4004" s="49" t="s">
        <v>203</v>
      </c>
      <c r="C4004" s="49" t="n">
        <v>2010</v>
      </c>
      <c r="D4004" s="54" t="n">
        <v>17.7</v>
      </c>
      <c r="E4004" s="55" t="n">
        <v>6</v>
      </c>
    </row>
    <row r="4005" customFormat="false" ht="15" hidden="false" customHeight="false" outlineLevel="0" collapsed="false">
      <c r="A4005" s="49" t="n">
        <v>144</v>
      </c>
      <c r="B4005" s="49" t="s">
        <v>203</v>
      </c>
      <c r="C4005" s="49" t="n">
        <v>2011</v>
      </c>
      <c r="D4005" s="54" t="n">
        <v>88.5</v>
      </c>
      <c r="E4005" s="55" t="n">
        <v>30</v>
      </c>
    </row>
    <row r="4006" customFormat="false" ht="15" hidden="false" customHeight="false" outlineLevel="0" collapsed="false">
      <c r="A4006" s="49" t="n">
        <v>144</v>
      </c>
      <c r="B4006" s="49" t="s">
        <v>223</v>
      </c>
      <c r="C4006" s="49" t="n">
        <v>2010</v>
      </c>
      <c r="D4006" s="54" t="n">
        <v>17.7</v>
      </c>
      <c r="E4006" s="55" t="n">
        <v>6</v>
      </c>
    </row>
    <row r="4007" customFormat="false" ht="15" hidden="false" customHeight="false" outlineLevel="0" collapsed="false">
      <c r="A4007" s="49" t="n">
        <v>144</v>
      </c>
      <c r="B4007" s="49" t="s">
        <v>200</v>
      </c>
      <c r="C4007" s="49" t="n">
        <v>2010</v>
      </c>
      <c r="D4007" s="54" t="n">
        <v>2.95</v>
      </c>
      <c r="E4007" s="55" t="n">
        <v>1</v>
      </c>
    </row>
    <row r="4008" customFormat="false" ht="15" hidden="false" customHeight="false" outlineLevel="0" collapsed="false">
      <c r="A4008" s="49" t="n">
        <v>144</v>
      </c>
      <c r="B4008" s="49" t="s">
        <v>222</v>
      </c>
      <c r="C4008" s="49" t="n">
        <v>2010</v>
      </c>
      <c r="D4008" s="54" t="n">
        <v>247.8</v>
      </c>
      <c r="E4008" s="55" t="n">
        <v>84</v>
      </c>
    </row>
    <row r="4009" customFormat="false" ht="15" hidden="false" customHeight="false" outlineLevel="0" collapsed="false">
      <c r="A4009" s="49" t="n">
        <v>144</v>
      </c>
      <c r="B4009" s="49" t="s">
        <v>222</v>
      </c>
      <c r="C4009" s="49" t="n">
        <v>2011</v>
      </c>
      <c r="D4009" s="54" t="n">
        <v>35.4</v>
      </c>
      <c r="E4009" s="55" t="n">
        <v>12</v>
      </c>
    </row>
    <row r="4010" customFormat="false" ht="15" hidden="false" customHeight="false" outlineLevel="0" collapsed="false">
      <c r="A4010" s="49" t="n">
        <v>144</v>
      </c>
      <c r="B4010" s="49" t="s">
        <v>205</v>
      </c>
      <c r="C4010" s="49" t="n">
        <v>2010</v>
      </c>
      <c r="D4010" s="54" t="n">
        <v>141.6</v>
      </c>
      <c r="E4010" s="55" t="n">
        <v>48</v>
      </c>
    </row>
    <row r="4011" customFormat="false" ht="15" hidden="false" customHeight="false" outlineLevel="0" collapsed="false">
      <c r="A4011" s="49" t="n">
        <v>144</v>
      </c>
      <c r="B4011" s="49" t="s">
        <v>205</v>
      </c>
      <c r="C4011" s="49" t="n">
        <v>2011</v>
      </c>
      <c r="D4011" s="54" t="n">
        <v>35.4</v>
      </c>
      <c r="E4011" s="55" t="n">
        <v>12</v>
      </c>
    </row>
    <row r="4012" customFormat="false" ht="15" hidden="false" customHeight="false" outlineLevel="0" collapsed="false">
      <c r="A4012" s="49" t="n">
        <v>144</v>
      </c>
      <c r="B4012" s="49" t="s">
        <v>206</v>
      </c>
      <c r="C4012" s="49" t="n">
        <v>2011</v>
      </c>
      <c r="D4012" s="54" t="n">
        <v>88.5</v>
      </c>
      <c r="E4012" s="55" t="n">
        <v>30</v>
      </c>
    </row>
    <row r="4013" customFormat="false" ht="15" hidden="false" customHeight="false" outlineLevel="0" collapsed="false">
      <c r="A4013" s="49" t="n">
        <v>144</v>
      </c>
      <c r="B4013" s="49" t="s">
        <v>217</v>
      </c>
      <c r="C4013" s="49" t="n">
        <v>2011</v>
      </c>
      <c r="D4013" s="54" t="n">
        <v>204</v>
      </c>
      <c r="E4013" s="55" t="n">
        <v>80</v>
      </c>
    </row>
    <row r="4014" customFormat="false" ht="15" hidden="false" customHeight="false" outlineLevel="0" collapsed="false">
      <c r="A4014" s="49" t="n">
        <v>144</v>
      </c>
      <c r="B4014" s="49" t="s">
        <v>218</v>
      </c>
      <c r="C4014" s="49" t="n">
        <v>2010</v>
      </c>
      <c r="D4014" s="54" t="n">
        <v>327.9</v>
      </c>
      <c r="E4014" s="55" t="n">
        <v>122</v>
      </c>
    </row>
    <row r="4015" customFormat="false" ht="15" hidden="false" customHeight="false" outlineLevel="0" collapsed="false">
      <c r="A4015" s="49" t="n">
        <v>144</v>
      </c>
      <c r="B4015" s="49" t="s">
        <v>218</v>
      </c>
      <c r="C4015" s="49" t="n">
        <v>2011</v>
      </c>
      <c r="D4015" s="54" t="n">
        <v>35.4</v>
      </c>
      <c r="E4015" s="55" t="n">
        <v>12</v>
      </c>
    </row>
    <row r="4016" customFormat="false" ht="15" hidden="false" customHeight="false" outlineLevel="0" collapsed="false">
      <c r="A4016" s="49" t="n">
        <v>144</v>
      </c>
      <c r="B4016" s="49" t="s">
        <v>204</v>
      </c>
      <c r="C4016" s="49" t="n">
        <v>2010</v>
      </c>
      <c r="D4016" s="54" t="n">
        <v>17.7</v>
      </c>
      <c r="E4016" s="55" t="n">
        <v>6</v>
      </c>
    </row>
    <row r="4017" customFormat="false" ht="15" hidden="false" customHeight="false" outlineLevel="0" collapsed="false">
      <c r="A4017" s="49" t="n">
        <v>144</v>
      </c>
      <c r="B4017" s="49" t="s">
        <v>196</v>
      </c>
      <c r="C4017" s="49" t="n">
        <v>2010</v>
      </c>
      <c r="D4017" s="54" t="n">
        <v>17.7</v>
      </c>
      <c r="E4017" s="55" t="n">
        <v>6</v>
      </c>
    </row>
    <row r="4018" customFormat="false" ht="15" hidden="false" customHeight="false" outlineLevel="0" collapsed="false">
      <c r="A4018" s="49" t="n">
        <v>144</v>
      </c>
      <c r="B4018" s="49" t="s">
        <v>210</v>
      </c>
      <c r="C4018" s="49" t="n">
        <v>2010</v>
      </c>
      <c r="D4018" s="54" t="n">
        <v>17.7</v>
      </c>
      <c r="E4018" s="55" t="n">
        <v>6</v>
      </c>
    </row>
    <row r="4019" customFormat="false" ht="15" hidden="false" customHeight="false" outlineLevel="0" collapsed="false">
      <c r="A4019" s="49" t="n">
        <v>144</v>
      </c>
      <c r="B4019" s="49" t="s">
        <v>207</v>
      </c>
      <c r="C4019" s="49" t="n">
        <v>2010</v>
      </c>
      <c r="D4019" s="54" t="n">
        <v>17.7</v>
      </c>
      <c r="E4019" s="55" t="n">
        <v>6</v>
      </c>
    </row>
    <row r="4020" customFormat="false" ht="15" hidden="false" customHeight="false" outlineLevel="0" collapsed="false">
      <c r="A4020" s="49" t="n">
        <v>144</v>
      </c>
      <c r="B4020" s="49" t="s">
        <v>189</v>
      </c>
      <c r="C4020" s="49" t="n">
        <v>2009</v>
      </c>
      <c r="D4020" s="54" t="n">
        <v>198.21</v>
      </c>
      <c r="E4020" s="55" t="n">
        <v>63</v>
      </c>
    </row>
    <row r="4021" customFormat="false" ht="15" hidden="false" customHeight="false" outlineLevel="0" collapsed="false">
      <c r="A4021" s="49" t="n">
        <v>144</v>
      </c>
      <c r="B4021" s="49" t="s">
        <v>189</v>
      </c>
      <c r="C4021" s="49" t="n">
        <v>2010</v>
      </c>
      <c r="D4021" s="54" t="n">
        <v>12421.39</v>
      </c>
      <c r="E4021" s="55" t="n">
        <v>4011</v>
      </c>
    </row>
    <row r="4022" customFormat="false" ht="15" hidden="false" customHeight="false" outlineLevel="0" collapsed="false">
      <c r="A4022" s="49" t="n">
        <v>144</v>
      </c>
      <c r="B4022" s="49" t="s">
        <v>189</v>
      </c>
      <c r="C4022" s="49" t="n">
        <v>2011</v>
      </c>
      <c r="D4022" s="54" t="n">
        <v>10990.45</v>
      </c>
      <c r="E4022" s="55" t="n">
        <v>3775</v>
      </c>
    </row>
    <row r="4023" customFormat="false" ht="15" hidden="false" customHeight="false" outlineLevel="0" collapsed="false">
      <c r="A4023" s="49" t="n">
        <v>145</v>
      </c>
      <c r="B4023" s="49" t="s">
        <v>199</v>
      </c>
      <c r="C4023" s="49" t="n">
        <v>2009</v>
      </c>
      <c r="D4023" s="54" t="n">
        <v>21.5</v>
      </c>
      <c r="E4023" s="55" t="n">
        <v>2</v>
      </c>
    </row>
    <row r="4024" customFormat="false" ht="15" hidden="false" customHeight="false" outlineLevel="0" collapsed="false">
      <c r="A4024" s="49" t="n">
        <v>145</v>
      </c>
      <c r="B4024" s="49" t="s">
        <v>223</v>
      </c>
      <c r="C4024" s="49" t="n">
        <v>2010</v>
      </c>
      <c r="D4024" s="54" t="n">
        <v>119.4</v>
      </c>
      <c r="E4024" s="55" t="n">
        <v>12</v>
      </c>
    </row>
    <row r="4025" customFormat="false" ht="15" hidden="false" customHeight="false" outlineLevel="0" collapsed="false">
      <c r="A4025" s="49" t="n">
        <v>145</v>
      </c>
      <c r="B4025" s="49" t="s">
        <v>200</v>
      </c>
      <c r="C4025" s="49" t="n">
        <v>2010</v>
      </c>
      <c r="D4025" s="54" t="n">
        <v>119.4</v>
      </c>
      <c r="E4025" s="55" t="n">
        <v>12</v>
      </c>
    </row>
    <row r="4026" customFormat="false" ht="15" hidden="false" customHeight="false" outlineLevel="0" collapsed="false">
      <c r="A4026" s="49" t="n">
        <v>145</v>
      </c>
      <c r="B4026" s="49" t="s">
        <v>222</v>
      </c>
      <c r="C4026" s="49" t="n">
        <v>2009</v>
      </c>
      <c r="D4026" s="54" t="n">
        <v>410.8</v>
      </c>
      <c r="E4026" s="55" t="n">
        <v>40</v>
      </c>
    </row>
    <row r="4027" customFormat="false" ht="15" hidden="false" customHeight="false" outlineLevel="0" collapsed="false">
      <c r="A4027" s="49" t="n">
        <v>145</v>
      </c>
      <c r="B4027" s="49" t="s">
        <v>222</v>
      </c>
      <c r="C4027" s="49" t="n">
        <v>2010</v>
      </c>
      <c r="D4027" s="54" t="n">
        <v>1177.5</v>
      </c>
      <c r="E4027" s="55" t="n">
        <v>114</v>
      </c>
    </row>
    <row r="4028" customFormat="false" ht="15" hidden="false" customHeight="false" outlineLevel="0" collapsed="false">
      <c r="A4028" s="49" t="n">
        <v>145</v>
      </c>
      <c r="B4028" s="49" t="s">
        <v>206</v>
      </c>
      <c r="C4028" s="49" t="n">
        <v>2010</v>
      </c>
      <c r="D4028" s="54" t="n">
        <v>43</v>
      </c>
      <c r="E4028" s="55" t="n">
        <v>4</v>
      </c>
    </row>
    <row r="4029" customFormat="false" ht="15" hidden="false" customHeight="false" outlineLevel="0" collapsed="false">
      <c r="A4029" s="49" t="n">
        <v>145</v>
      </c>
      <c r="B4029" s="49" t="s">
        <v>209</v>
      </c>
      <c r="C4029" s="49" t="n">
        <v>2010</v>
      </c>
      <c r="D4029" s="54" t="n">
        <v>119.4</v>
      </c>
      <c r="E4029" s="55" t="n">
        <v>12</v>
      </c>
    </row>
    <row r="4030" customFormat="false" ht="15" hidden="false" customHeight="false" outlineLevel="0" collapsed="false">
      <c r="A4030" s="49" t="n">
        <v>145</v>
      </c>
      <c r="B4030" s="49" t="s">
        <v>192</v>
      </c>
      <c r="C4030" s="49" t="n">
        <v>2010</v>
      </c>
      <c r="D4030" s="54" t="n">
        <v>32.25</v>
      </c>
      <c r="E4030" s="55" t="n">
        <v>3</v>
      </c>
    </row>
    <row r="4031" customFormat="false" ht="15" hidden="false" customHeight="false" outlineLevel="0" collapsed="false">
      <c r="A4031" s="49" t="n">
        <v>145</v>
      </c>
      <c r="B4031" s="49" t="s">
        <v>227</v>
      </c>
      <c r="C4031" s="49" t="n">
        <v>2010</v>
      </c>
      <c r="D4031" s="54" t="n">
        <v>21.5</v>
      </c>
      <c r="E4031" s="55" t="n">
        <v>2</v>
      </c>
    </row>
    <row r="4032" customFormat="false" ht="15" hidden="false" customHeight="false" outlineLevel="0" collapsed="false">
      <c r="A4032" s="49" t="n">
        <v>145</v>
      </c>
      <c r="B4032" s="49" t="s">
        <v>197</v>
      </c>
      <c r="C4032" s="49" t="n">
        <v>2010</v>
      </c>
      <c r="D4032" s="54" t="n">
        <v>43</v>
      </c>
      <c r="E4032" s="55" t="n">
        <v>4</v>
      </c>
    </row>
    <row r="4033" customFormat="false" ht="15" hidden="false" customHeight="false" outlineLevel="0" collapsed="false">
      <c r="A4033" s="49" t="n">
        <v>145</v>
      </c>
      <c r="B4033" s="49" t="s">
        <v>196</v>
      </c>
      <c r="C4033" s="49" t="n">
        <v>2010</v>
      </c>
      <c r="D4033" s="54" t="n">
        <v>43</v>
      </c>
      <c r="E4033" s="55" t="n">
        <v>4</v>
      </c>
    </row>
    <row r="4034" customFormat="false" ht="15" hidden="false" customHeight="false" outlineLevel="0" collapsed="false">
      <c r="A4034" s="49" t="n">
        <v>145</v>
      </c>
      <c r="B4034" s="49" t="s">
        <v>208</v>
      </c>
      <c r="C4034" s="49" t="n">
        <v>2010</v>
      </c>
      <c r="D4034" s="54" t="n">
        <v>21.5</v>
      </c>
      <c r="E4034" s="55" t="n">
        <v>2</v>
      </c>
    </row>
    <row r="4035" customFormat="false" ht="15" hidden="false" customHeight="false" outlineLevel="0" collapsed="false">
      <c r="A4035" s="49" t="n">
        <v>145</v>
      </c>
      <c r="B4035" s="49" t="s">
        <v>207</v>
      </c>
      <c r="C4035" s="49" t="n">
        <v>2010</v>
      </c>
      <c r="D4035" s="54" t="n">
        <v>43</v>
      </c>
      <c r="E4035" s="55" t="n">
        <v>4</v>
      </c>
    </row>
    <row r="4036" customFormat="false" ht="15" hidden="false" customHeight="false" outlineLevel="0" collapsed="false">
      <c r="A4036" s="49" t="n">
        <v>145</v>
      </c>
      <c r="B4036" s="49" t="s">
        <v>189</v>
      </c>
      <c r="C4036" s="49" t="n">
        <v>2009</v>
      </c>
      <c r="D4036" s="54" t="n">
        <v>3826.85</v>
      </c>
      <c r="E4036" s="55" t="n">
        <v>353</v>
      </c>
    </row>
    <row r="4037" customFormat="false" ht="15" hidden="false" customHeight="false" outlineLevel="0" collapsed="false">
      <c r="A4037" s="49" t="n">
        <v>145</v>
      </c>
      <c r="B4037" s="49" t="s">
        <v>189</v>
      </c>
      <c r="C4037" s="49" t="n">
        <v>2010</v>
      </c>
      <c r="D4037" s="54" t="n">
        <v>18720.28</v>
      </c>
      <c r="E4037" s="55" t="n">
        <v>1832</v>
      </c>
    </row>
    <row r="4038" customFormat="false" ht="15" hidden="false" customHeight="false" outlineLevel="0" collapsed="false">
      <c r="A4038" s="49" t="n">
        <v>145</v>
      </c>
      <c r="B4038" s="49" t="s">
        <v>194</v>
      </c>
      <c r="C4038" s="49" t="n">
        <v>2010</v>
      </c>
      <c r="D4038" s="54" t="n">
        <v>150.5</v>
      </c>
      <c r="E4038" s="55" t="n">
        <v>14</v>
      </c>
    </row>
    <row r="4039" customFormat="false" ht="15" hidden="false" customHeight="false" outlineLevel="0" collapsed="false">
      <c r="A4039" s="49" t="n">
        <v>146</v>
      </c>
      <c r="B4039" s="49" t="s">
        <v>223</v>
      </c>
      <c r="C4039" s="49" t="n">
        <v>2011</v>
      </c>
      <c r="D4039" s="54" t="n">
        <v>88.5</v>
      </c>
      <c r="E4039" s="55" t="n">
        <v>30</v>
      </c>
    </row>
    <row r="4040" customFormat="false" ht="15" hidden="false" customHeight="false" outlineLevel="0" collapsed="false">
      <c r="A4040" s="49" t="n">
        <v>146</v>
      </c>
      <c r="B4040" s="49" t="s">
        <v>200</v>
      </c>
      <c r="C4040" s="49" t="n">
        <v>2009</v>
      </c>
      <c r="D4040" s="54" t="n">
        <v>17.7</v>
      </c>
      <c r="E4040" s="55" t="n">
        <v>6</v>
      </c>
    </row>
    <row r="4041" customFormat="false" ht="15" hidden="false" customHeight="false" outlineLevel="0" collapsed="false">
      <c r="A4041" s="49" t="n">
        <v>146</v>
      </c>
      <c r="B4041" s="49" t="s">
        <v>205</v>
      </c>
      <c r="C4041" s="49" t="n">
        <v>2011</v>
      </c>
      <c r="D4041" s="54" t="n">
        <v>17.7</v>
      </c>
      <c r="E4041" s="55" t="n">
        <v>6</v>
      </c>
    </row>
    <row r="4042" customFormat="false" ht="15" hidden="false" customHeight="false" outlineLevel="0" collapsed="false">
      <c r="A4042" s="49" t="n">
        <v>146</v>
      </c>
      <c r="B4042" s="49" t="s">
        <v>206</v>
      </c>
      <c r="C4042" s="49" t="n">
        <v>2010</v>
      </c>
      <c r="D4042" s="54" t="n">
        <v>204</v>
      </c>
      <c r="E4042" s="55" t="n">
        <v>80</v>
      </c>
    </row>
    <row r="4043" customFormat="false" ht="15" hidden="false" customHeight="false" outlineLevel="0" collapsed="false">
      <c r="A4043" s="49" t="n">
        <v>146</v>
      </c>
      <c r="B4043" s="49" t="s">
        <v>215</v>
      </c>
      <c r="C4043" s="49" t="n">
        <v>2011</v>
      </c>
      <c r="D4043" s="54" t="n">
        <v>53.1</v>
      </c>
      <c r="E4043" s="55" t="n">
        <v>18</v>
      </c>
    </row>
    <row r="4044" customFormat="false" ht="15" hidden="false" customHeight="false" outlineLevel="0" collapsed="false">
      <c r="A4044" s="49" t="n">
        <v>146</v>
      </c>
      <c r="B4044" s="49" t="s">
        <v>207</v>
      </c>
      <c r="C4044" s="49" t="n">
        <v>2010</v>
      </c>
      <c r="D4044" s="54" t="n">
        <v>17.7</v>
      </c>
      <c r="E4044" s="55" t="n">
        <v>6</v>
      </c>
    </row>
    <row r="4045" customFormat="false" ht="15" hidden="false" customHeight="false" outlineLevel="0" collapsed="false">
      <c r="A4045" s="49" t="n">
        <v>146</v>
      </c>
      <c r="B4045" s="49" t="s">
        <v>189</v>
      </c>
      <c r="C4045" s="49" t="n">
        <v>2009</v>
      </c>
      <c r="D4045" s="54" t="n">
        <v>890.94</v>
      </c>
      <c r="E4045" s="55" t="n">
        <v>312</v>
      </c>
    </row>
    <row r="4046" customFormat="false" ht="15" hidden="false" customHeight="false" outlineLevel="0" collapsed="false">
      <c r="A4046" s="49" t="n">
        <v>146</v>
      </c>
      <c r="B4046" s="49" t="s">
        <v>189</v>
      </c>
      <c r="C4046" s="49" t="n">
        <v>2010</v>
      </c>
      <c r="D4046" s="54" t="n">
        <v>9138.91</v>
      </c>
      <c r="E4046" s="55" t="n">
        <v>3234</v>
      </c>
    </row>
    <row r="4047" customFormat="false" ht="15" hidden="false" customHeight="false" outlineLevel="0" collapsed="false">
      <c r="A4047" s="49" t="n">
        <v>146</v>
      </c>
      <c r="B4047" s="49" t="s">
        <v>189</v>
      </c>
      <c r="C4047" s="49" t="n">
        <v>2011</v>
      </c>
      <c r="D4047" s="54" t="n">
        <v>14435.56</v>
      </c>
      <c r="E4047" s="55" t="n">
        <v>5000</v>
      </c>
    </row>
    <row r="4048" customFormat="false" ht="15" hidden="false" customHeight="false" outlineLevel="0" collapsed="false">
      <c r="A4048" s="49" t="n">
        <v>147</v>
      </c>
      <c r="B4048" s="49" t="s">
        <v>226</v>
      </c>
      <c r="C4048" s="49" t="n">
        <v>2011</v>
      </c>
      <c r="D4048" s="54" t="n">
        <v>10.4</v>
      </c>
      <c r="E4048" s="55" t="n">
        <v>16</v>
      </c>
    </row>
    <row r="4049" customFormat="false" ht="15" hidden="false" customHeight="false" outlineLevel="0" collapsed="false">
      <c r="A4049" s="49" t="n">
        <v>147</v>
      </c>
      <c r="B4049" s="49" t="s">
        <v>223</v>
      </c>
      <c r="C4049" s="49" t="n">
        <v>2010</v>
      </c>
      <c r="D4049" s="54" t="n">
        <v>10.4</v>
      </c>
      <c r="E4049" s="55" t="n">
        <v>16</v>
      </c>
    </row>
    <row r="4050" customFormat="false" ht="15" hidden="false" customHeight="false" outlineLevel="0" collapsed="false">
      <c r="A4050" s="49" t="n">
        <v>147</v>
      </c>
      <c r="B4050" s="49" t="s">
        <v>200</v>
      </c>
      <c r="C4050" s="49" t="n">
        <v>2009</v>
      </c>
      <c r="D4050" s="54" t="n">
        <v>10.4</v>
      </c>
      <c r="E4050" s="55" t="n">
        <v>16</v>
      </c>
    </row>
    <row r="4051" customFormat="false" ht="15" hidden="false" customHeight="false" outlineLevel="0" collapsed="false">
      <c r="A4051" s="49" t="n">
        <v>147</v>
      </c>
      <c r="B4051" s="49" t="s">
        <v>200</v>
      </c>
      <c r="C4051" s="49" t="n">
        <v>2011</v>
      </c>
      <c r="D4051" s="54" t="n">
        <v>41.6</v>
      </c>
      <c r="E4051" s="55" t="n">
        <v>64</v>
      </c>
    </row>
    <row r="4052" customFormat="false" ht="15" hidden="false" customHeight="false" outlineLevel="0" collapsed="false">
      <c r="A4052" s="49" t="n">
        <v>147</v>
      </c>
      <c r="B4052" s="49" t="s">
        <v>221</v>
      </c>
      <c r="C4052" s="49" t="n">
        <v>2011</v>
      </c>
      <c r="D4052" s="54" t="n">
        <v>31.2</v>
      </c>
      <c r="E4052" s="55" t="n">
        <v>48</v>
      </c>
    </row>
    <row r="4053" customFormat="false" ht="15" hidden="false" customHeight="false" outlineLevel="0" collapsed="false">
      <c r="A4053" s="49" t="n">
        <v>147</v>
      </c>
      <c r="B4053" s="49" t="s">
        <v>222</v>
      </c>
      <c r="C4053" s="49" t="n">
        <v>2010</v>
      </c>
      <c r="D4053" s="54" t="n">
        <v>585.6</v>
      </c>
      <c r="E4053" s="55" t="n">
        <v>1056</v>
      </c>
    </row>
    <row r="4054" customFormat="false" ht="15" hidden="false" customHeight="false" outlineLevel="0" collapsed="false">
      <c r="A4054" s="49" t="n">
        <v>147</v>
      </c>
      <c r="B4054" s="49" t="s">
        <v>222</v>
      </c>
      <c r="C4054" s="49" t="n">
        <v>2011</v>
      </c>
      <c r="D4054" s="54" t="n">
        <v>232.6</v>
      </c>
      <c r="E4054" s="55" t="n">
        <v>380</v>
      </c>
    </row>
    <row r="4055" customFormat="false" ht="15" hidden="false" customHeight="false" outlineLevel="0" collapsed="false">
      <c r="A4055" s="49" t="n">
        <v>147</v>
      </c>
      <c r="B4055" s="49" t="s">
        <v>205</v>
      </c>
      <c r="C4055" s="49" t="n">
        <v>2010</v>
      </c>
      <c r="D4055" s="54" t="n">
        <v>10.4</v>
      </c>
      <c r="E4055" s="55" t="n">
        <v>16</v>
      </c>
    </row>
    <row r="4056" customFormat="false" ht="15" hidden="false" customHeight="false" outlineLevel="0" collapsed="false">
      <c r="A4056" s="49" t="n">
        <v>147</v>
      </c>
      <c r="B4056" s="49" t="s">
        <v>206</v>
      </c>
      <c r="C4056" s="49" t="n">
        <v>2010</v>
      </c>
      <c r="D4056" s="54" t="n">
        <v>10.4</v>
      </c>
      <c r="E4056" s="55" t="n">
        <v>16</v>
      </c>
    </row>
    <row r="4057" customFormat="false" ht="15" hidden="false" customHeight="false" outlineLevel="0" collapsed="false">
      <c r="A4057" s="49" t="n">
        <v>147</v>
      </c>
      <c r="B4057" s="49" t="s">
        <v>206</v>
      </c>
      <c r="C4057" s="49" t="n">
        <v>2011</v>
      </c>
      <c r="D4057" s="54" t="n">
        <v>20.8</v>
      </c>
      <c r="E4057" s="55" t="n">
        <v>32</v>
      </c>
    </row>
    <row r="4058" customFormat="false" ht="15" hidden="false" customHeight="false" outlineLevel="0" collapsed="false">
      <c r="A4058" s="49" t="n">
        <v>147</v>
      </c>
      <c r="B4058" s="49" t="s">
        <v>209</v>
      </c>
      <c r="C4058" s="49" t="n">
        <v>2009</v>
      </c>
      <c r="D4058" s="54" t="n">
        <v>10.4</v>
      </c>
      <c r="E4058" s="55" t="n">
        <v>16</v>
      </c>
    </row>
    <row r="4059" customFormat="false" ht="15" hidden="false" customHeight="false" outlineLevel="0" collapsed="false">
      <c r="A4059" s="49" t="n">
        <v>147</v>
      </c>
      <c r="B4059" s="49" t="s">
        <v>209</v>
      </c>
      <c r="C4059" s="49" t="n">
        <v>2010</v>
      </c>
      <c r="D4059" s="54" t="n">
        <v>10.4</v>
      </c>
      <c r="E4059" s="55" t="n">
        <v>16</v>
      </c>
    </row>
    <row r="4060" customFormat="false" ht="15" hidden="false" customHeight="false" outlineLevel="0" collapsed="false">
      <c r="A4060" s="49" t="n">
        <v>147</v>
      </c>
      <c r="B4060" s="49" t="s">
        <v>192</v>
      </c>
      <c r="C4060" s="49" t="n">
        <v>2010</v>
      </c>
      <c r="D4060" s="54" t="n">
        <v>5.2</v>
      </c>
      <c r="E4060" s="55" t="n">
        <v>8</v>
      </c>
    </row>
    <row r="4061" customFormat="false" ht="15" hidden="false" customHeight="false" outlineLevel="0" collapsed="false">
      <c r="A4061" s="49" t="n">
        <v>147</v>
      </c>
      <c r="B4061" s="49" t="s">
        <v>218</v>
      </c>
      <c r="C4061" s="49" t="n">
        <v>2010</v>
      </c>
      <c r="D4061" s="54" t="n">
        <v>554.4</v>
      </c>
      <c r="E4061" s="55" t="n">
        <v>1008</v>
      </c>
    </row>
    <row r="4062" customFormat="false" ht="15" hidden="false" customHeight="false" outlineLevel="0" collapsed="false">
      <c r="A4062" s="49" t="n">
        <v>147</v>
      </c>
      <c r="B4062" s="49" t="s">
        <v>218</v>
      </c>
      <c r="C4062" s="49" t="n">
        <v>2011</v>
      </c>
      <c r="D4062" s="54" t="n">
        <v>158.4</v>
      </c>
      <c r="E4062" s="55" t="n">
        <v>288</v>
      </c>
    </row>
    <row r="4063" customFormat="false" ht="15" hidden="false" customHeight="false" outlineLevel="0" collapsed="false">
      <c r="A4063" s="49" t="n">
        <v>147</v>
      </c>
      <c r="B4063" s="49" t="s">
        <v>196</v>
      </c>
      <c r="C4063" s="49" t="n">
        <v>2010</v>
      </c>
      <c r="D4063" s="54" t="n">
        <v>13.65</v>
      </c>
      <c r="E4063" s="55" t="n">
        <v>21</v>
      </c>
    </row>
    <row r="4064" customFormat="false" ht="15" hidden="false" customHeight="false" outlineLevel="0" collapsed="false">
      <c r="A4064" s="49" t="n">
        <v>147</v>
      </c>
      <c r="B4064" s="49" t="s">
        <v>196</v>
      </c>
      <c r="C4064" s="49" t="n">
        <v>2011</v>
      </c>
      <c r="D4064" s="54" t="n">
        <v>36.4</v>
      </c>
      <c r="E4064" s="55" t="n">
        <v>56</v>
      </c>
    </row>
    <row r="4065" customFormat="false" ht="15" hidden="false" customHeight="false" outlineLevel="0" collapsed="false">
      <c r="A4065" s="49" t="n">
        <v>147</v>
      </c>
      <c r="B4065" s="49" t="s">
        <v>198</v>
      </c>
      <c r="C4065" s="49" t="n">
        <v>2010</v>
      </c>
      <c r="D4065" s="54" t="n">
        <v>10.4</v>
      </c>
      <c r="E4065" s="55" t="n">
        <v>16</v>
      </c>
    </row>
    <row r="4066" customFormat="false" ht="15" hidden="false" customHeight="false" outlineLevel="0" collapsed="false">
      <c r="A4066" s="49" t="n">
        <v>147</v>
      </c>
      <c r="B4066" s="49" t="s">
        <v>198</v>
      </c>
      <c r="C4066" s="49" t="n">
        <v>2011</v>
      </c>
      <c r="D4066" s="54" t="n">
        <v>62.4</v>
      </c>
      <c r="E4066" s="55" t="n">
        <v>96</v>
      </c>
    </row>
    <row r="4067" customFormat="false" ht="15" hidden="false" customHeight="false" outlineLevel="0" collapsed="false">
      <c r="A4067" s="49" t="n">
        <v>147</v>
      </c>
      <c r="B4067" s="49" t="s">
        <v>189</v>
      </c>
      <c r="C4067" s="49" t="n">
        <v>2009</v>
      </c>
      <c r="D4067" s="54" t="n">
        <v>318.04</v>
      </c>
      <c r="E4067" s="55" t="n">
        <v>428</v>
      </c>
    </row>
    <row r="4068" customFormat="false" ht="15" hidden="false" customHeight="false" outlineLevel="0" collapsed="false">
      <c r="A4068" s="49" t="n">
        <v>147</v>
      </c>
      <c r="B4068" s="49" t="s">
        <v>189</v>
      </c>
      <c r="C4068" s="49" t="n">
        <v>2010</v>
      </c>
      <c r="D4068" s="54" t="n">
        <v>13104.09</v>
      </c>
      <c r="E4068" s="55" t="n">
        <v>21197</v>
      </c>
    </row>
    <row r="4069" customFormat="false" ht="15" hidden="false" customHeight="false" outlineLevel="0" collapsed="false">
      <c r="A4069" s="49" t="n">
        <v>147</v>
      </c>
      <c r="B4069" s="49" t="s">
        <v>189</v>
      </c>
      <c r="C4069" s="49" t="n">
        <v>2011</v>
      </c>
      <c r="D4069" s="54" t="n">
        <v>9542.2</v>
      </c>
      <c r="E4069" s="55" t="n">
        <v>14900</v>
      </c>
    </row>
    <row r="4070" customFormat="false" ht="15" hidden="false" customHeight="false" outlineLevel="0" collapsed="false">
      <c r="A4070" s="49" t="n">
        <v>148</v>
      </c>
      <c r="B4070" s="49" t="s">
        <v>203</v>
      </c>
      <c r="C4070" s="49" t="n">
        <v>2011</v>
      </c>
      <c r="D4070" s="54" t="n">
        <v>684.6</v>
      </c>
      <c r="E4070" s="55" t="n">
        <v>84</v>
      </c>
    </row>
    <row r="4071" customFormat="false" ht="15" hidden="false" customHeight="false" outlineLevel="0" collapsed="false">
      <c r="A4071" s="49" t="n">
        <v>148</v>
      </c>
      <c r="B4071" s="49" t="s">
        <v>199</v>
      </c>
      <c r="C4071" s="49" t="n">
        <v>2011</v>
      </c>
      <c r="D4071" s="54" t="n">
        <v>19.9</v>
      </c>
      <c r="E4071" s="55" t="n">
        <v>2</v>
      </c>
    </row>
    <row r="4072" customFormat="false" ht="15" hidden="false" customHeight="false" outlineLevel="0" collapsed="false">
      <c r="A4072" s="49" t="n">
        <v>148</v>
      </c>
      <c r="B4072" s="49" t="s">
        <v>201</v>
      </c>
      <c r="C4072" s="49" t="n">
        <v>2011</v>
      </c>
      <c r="D4072" s="54" t="n">
        <v>99.5</v>
      </c>
      <c r="E4072" s="55" t="n">
        <v>10</v>
      </c>
    </row>
    <row r="4073" customFormat="false" ht="15" hidden="false" customHeight="false" outlineLevel="0" collapsed="false">
      <c r="A4073" s="49" t="n">
        <v>148</v>
      </c>
      <c r="B4073" s="49" t="s">
        <v>226</v>
      </c>
      <c r="C4073" s="49" t="n">
        <v>2011</v>
      </c>
      <c r="D4073" s="54" t="n">
        <v>19.9</v>
      </c>
      <c r="E4073" s="55" t="n">
        <v>2</v>
      </c>
    </row>
    <row r="4074" customFormat="false" ht="15" hidden="false" customHeight="false" outlineLevel="0" collapsed="false">
      <c r="A4074" s="49" t="n">
        <v>148</v>
      </c>
      <c r="B4074" s="49" t="s">
        <v>200</v>
      </c>
      <c r="C4074" s="49" t="n">
        <v>2011</v>
      </c>
      <c r="D4074" s="54" t="n">
        <v>59.7</v>
      </c>
      <c r="E4074" s="55" t="n">
        <v>6</v>
      </c>
    </row>
    <row r="4075" customFormat="false" ht="15" hidden="false" customHeight="false" outlineLevel="0" collapsed="false">
      <c r="A4075" s="49" t="n">
        <v>148</v>
      </c>
      <c r="B4075" s="49" t="s">
        <v>222</v>
      </c>
      <c r="C4075" s="49" t="n">
        <v>2011</v>
      </c>
      <c r="D4075" s="54" t="n">
        <v>1493.7</v>
      </c>
      <c r="E4075" s="55" t="n">
        <v>174</v>
      </c>
    </row>
    <row r="4076" customFormat="false" ht="15" hidden="false" customHeight="false" outlineLevel="0" collapsed="false">
      <c r="A4076" s="49" t="n">
        <v>148</v>
      </c>
      <c r="B4076" s="49" t="s">
        <v>205</v>
      </c>
      <c r="C4076" s="49" t="n">
        <v>2011</v>
      </c>
      <c r="D4076" s="54" t="n">
        <v>276.9</v>
      </c>
      <c r="E4076" s="55" t="n">
        <v>30</v>
      </c>
    </row>
    <row r="4077" customFormat="false" ht="15" hidden="false" customHeight="false" outlineLevel="0" collapsed="false">
      <c r="A4077" s="49" t="n">
        <v>148</v>
      </c>
      <c r="B4077" s="49" t="s">
        <v>206</v>
      </c>
      <c r="C4077" s="49" t="n">
        <v>2011</v>
      </c>
      <c r="D4077" s="54" t="n">
        <v>69.65</v>
      </c>
      <c r="E4077" s="55" t="n">
        <v>7</v>
      </c>
    </row>
    <row r="4078" customFormat="false" ht="15" hidden="false" customHeight="false" outlineLevel="0" collapsed="false">
      <c r="A4078" s="49" t="n">
        <v>148</v>
      </c>
      <c r="B4078" s="49" t="s">
        <v>190</v>
      </c>
      <c r="C4078" s="49" t="n">
        <v>2011</v>
      </c>
      <c r="D4078" s="54" t="n">
        <v>39.8</v>
      </c>
      <c r="E4078" s="55" t="n">
        <v>4</v>
      </c>
    </row>
    <row r="4079" customFormat="false" ht="15" hidden="false" customHeight="false" outlineLevel="0" collapsed="false">
      <c r="A4079" s="49" t="n">
        <v>148</v>
      </c>
      <c r="B4079" s="49" t="s">
        <v>211</v>
      </c>
      <c r="C4079" s="49" t="n">
        <v>2011</v>
      </c>
      <c r="D4079" s="54" t="n">
        <v>39.8</v>
      </c>
      <c r="E4079" s="55" t="n">
        <v>4</v>
      </c>
    </row>
    <row r="4080" customFormat="false" ht="15" hidden="false" customHeight="false" outlineLevel="0" collapsed="false">
      <c r="A4080" s="49" t="n">
        <v>148</v>
      </c>
      <c r="B4080" s="49" t="s">
        <v>227</v>
      </c>
      <c r="C4080" s="49" t="n">
        <v>2011</v>
      </c>
      <c r="D4080" s="54" t="n">
        <v>79.6</v>
      </c>
      <c r="E4080" s="55" t="n">
        <v>8</v>
      </c>
    </row>
    <row r="4081" customFormat="false" ht="15" hidden="false" customHeight="false" outlineLevel="0" collapsed="false">
      <c r="A4081" s="49" t="n">
        <v>148</v>
      </c>
      <c r="B4081" s="49" t="s">
        <v>218</v>
      </c>
      <c r="C4081" s="49" t="n">
        <v>2011</v>
      </c>
      <c r="D4081" s="54" t="n">
        <v>822.2</v>
      </c>
      <c r="E4081" s="55" t="n">
        <v>100</v>
      </c>
    </row>
    <row r="4082" customFormat="false" ht="15" hidden="false" customHeight="false" outlineLevel="0" collapsed="false">
      <c r="A4082" s="49" t="n">
        <v>148</v>
      </c>
      <c r="B4082" s="49" t="s">
        <v>197</v>
      </c>
      <c r="C4082" s="49" t="n">
        <v>2011</v>
      </c>
      <c r="D4082" s="54" t="n">
        <v>39.8</v>
      </c>
      <c r="E4082" s="55" t="n">
        <v>4</v>
      </c>
    </row>
    <row r="4083" customFormat="false" ht="15" hidden="false" customHeight="false" outlineLevel="0" collapsed="false">
      <c r="A4083" s="49" t="n">
        <v>148</v>
      </c>
      <c r="B4083" s="49" t="s">
        <v>196</v>
      </c>
      <c r="C4083" s="49" t="n">
        <v>2011</v>
      </c>
      <c r="D4083" s="54" t="n">
        <v>129.35</v>
      </c>
      <c r="E4083" s="55" t="n">
        <v>13</v>
      </c>
    </row>
    <row r="4084" customFormat="false" ht="15" hidden="false" customHeight="false" outlineLevel="0" collapsed="false">
      <c r="A4084" s="49" t="n">
        <v>148</v>
      </c>
      <c r="B4084" s="49" t="s">
        <v>198</v>
      </c>
      <c r="C4084" s="49" t="n">
        <v>2011</v>
      </c>
      <c r="D4084" s="54" t="n">
        <v>29.85</v>
      </c>
      <c r="E4084" s="55" t="n">
        <v>3</v>
      </c>
    </row>
    <row r="4085" customFormat="false" ht="15" hidden="false" customHeight="false" outlineLevel="0" collapsed="false">
      <c r="A4085" s="49" t="n">
        <v>148</v>
      </c>
      <c r="B4085" s="49" t="s">
        <v>207</v>
      </c>
      <c r="C4085" s="49" t="n">
        <v>2011</v>
      </c>
      <c r="D4085" s="54" t="n">
        <v>39.8</v>
      </c>
      <c r="E4085" s="55" t="n">
        <v>4</v>
      </c>
    </row>
    <row r="4086" customFormat="false" ht="15" hidden="false" customHeight="false" outlineLevel="0" collapsed="false">
      <c r="A4086" s="49" t="n">
        <v>148</v>
      </c>
      <c r="B4086" s="49" t="s">
        <v>189</v>
      </c>
      <c r="C4086" s="49" t="n">
        <v>2011</v>
      </c>
      <c r="D4086" s="54" t="n">
        <v>20498.68</v>
      </c>
      <c r="E4086" s="55" t="n">
        <v>2259</v>
      </c>
    </row>
    <row r="4087" customFormat="false" ht="15" hidden="false" customHeight="false" outlineLevel="0" collapsed="false">
      <c r="A4087" s="49" t="n">
        <v>149</v>
      </c>
      <c r="B4087" s="49" t="s">
        <v>203</v>
      </c>
      <c r="C4087" s="49" t="n">
        <v>2011</v>
      </c>
      <c r="D4087" s="54" t="n">
        <v>2082</v>
      </c>
      <c r="E4087" s="55" t="n">
        <v>600</v>
      </c>
    </row>
    <row r="4088" customFormat="false" ht="15" hidden="false" customHeight="false" outlineLevel="0" collapsed="false">
      <c r="A4088" s="49" t="n">
        <v>149</v>
      </c>
      <c r="B4088" s="49" t="s">
        <v>201</v>
      </c>
      <c r="C4088" s="49" t="n">
        <v>2010</v>
      </c>
      <c r="D4088" s="54" t="n">
        <v>47.4</v>
      </c>
      <c r="E4088" s="55" t="n">
        <v>12</v>
      </c>
    </row>
    <row r="4089" customFormat="false" ht="15" hidden="false" customHeight="false" outlineLevel="0" collapsed="false">
      <c r="A4089" s="49" t="n">
        <v>149</v>
      </c>
      <c r="B4089" s="49" t="s">
        <v>201</v>
      </c>
      <c r="C4089" s="49" t="n">
        <v>2011</v>
      </c>
      <c r="D4089" s="54" t="n">
        <v>31.6</v>
      </c>
      <c r="E4089" s="55" t="n">
        <v>8</v>
      </c>
    </row>
    <row r="4090" customFormat="false" ht="15" hidden="false" customHeight="false" outlineLevel="0" collapsed="false">
      <c r="A4090" s="49" t="n">
        <v>149</v>
      </c>
      <c r="B4090" s="49" t="s">
        <v>216</v>
      </c>
      <c r="C4090" s="49" t="n">
        <v>2011</v>
      </c>
      <c r="D4090" s="54" t="n">
        <v>82.8</v>
      </c>
      <c r="E4090" s="55" t="n">
        <v>24</v>
      </c>
    </row>
    <row r="4091" customFormat="false" ht="15" hidden="false" customHeight="false" outlineLevel="0" collapsed="false">
      <c r="A4091" s="49" t="n">
        <v>149</v>
      </c>
      <c r="B4091" s="49" t="s">
        <v>223</v>
      </c>
      <c r="C4091" s="49" t="n">
        <v>2011</v>
      </c>
      <c r="D4091" s="54" t="n">
        <v>15.8</v>
      </c>
      <c r="E4091" s="55" t="n">
        <v>4</v>
      </c>
    </row>
    <row r="4092" customFormat="false" ht="15" hidden="false" customHeight="false" outlineLevel="0" collapsed="false">
      <c r="A4092" s="49" t="n">
        <v>149</v>
      </c>
      <c r="B4092" s="49" t="s">
        <v>200</v>
      </c>
      <c r="C4092" s="49" t="n">
        <v>2011</v>
      </c>
      <c r="D4092" s="54" t="n">
        <v>15.8</v>
      </c>
      <c r="E4092" s="55" t="n">
        <v>4</v>
      </c>
    </row>
    <row r="4093" customFormat="false" ht="15" hidden="false" customHeight="false" outlineLevel="0" collapsed="false">
      <c r="A4093" s="49" t="n">
        <v>149</v>
      </c>
      <c r="B4093" s="49" t="s">
        <v>222</v>
      </c>
      <c r="C4093" s="49" t="n">
        <v>2010</v>
      </c>
      <c r="D4093" s="54" t="n">
        <v>15.8</v>
      </c>
      <c r="E4093" s="55" t="n">
        <v>4</v>
      </c>
    </row>
    <row r="4094" customFormat="false" ht="15" hidden="false" customHeight="false" outlineLevel="0" collapsed="false">
      <c r="A4094" s="49" t="n">
        <v>149</v>
      </c>
      <c r="B4094" s="49" t="s">
        <v>222</v>
      </c>
      <c r="C4094" s="49" t="n">
        <v>2011</v>
      </c>
      <c r="D4094" s="54" t="n">
        <v>1072.9</v>
      </c>
      <c r="E4094" s="55" t="n">
        <v>302</v>
      </c>
    </row>
    <row r="4095" customFormat="false" ht="15" hidden="false" customHeight="false" outlineLevel="0" collapsed="false">
      <c r="A4095" s="49" t="n">
        <v>149</v>
      </c>
      <c r="B4095" s="49" t="s">
        <v>224</v>
      </c>
      <c r="C4095" s="49" t="n">
        <v>2011</v>
      </c>
      <c r="D4095" s="54" t="n">
        <v>15.8</v>
      </c>
      <c r="E4095" s="55" t="n">
        <v>4</v>
      </c>
    </row>
    <row r="4096" customFormat="false" ht="15" hidden="false" customHeight="false" outlineLevel="0" collapsed="false">
      <c r="A4096" s="49" t="n">
        <v>149</v>
      </c>
      <c r="B4096" s="49" t="s">
        <v>191</v>
      </c>
      <c r="C4096" s="49" t="n">
        <v>2011</v>
      </c>
      <c r="D4096" s="54" t="n">
        <v>47.4</v>
      </c>
      <c r="E4096" s="55" t="n">
        <v>12</v>
      </c>
    </row>
    <row r="4097" customFormat="false" ht="15" hidden="false" customHeight="false" outlineLevel="0" collapsed="false">
      <c r="A4097" s="49" t="n">
        <v>149</v>
      </c>
      <c r="B4097" s="49" t="s">
        <v>205</v>
      </c>
      <c r="C4097" s="49" t="n">
        <v>2011</v>
      </c>
      <c r="D4097" s="54" t="n">
        <v>19.75</v>
      </c>
      <c r="E4097" s="55" t="n">
        <v>5</v>
      </c>
    </row>
    <row r="4098" customFormat="false" ht="15" hidden="false" customHeight="false" outlineLevel="0" collapsed="false">
      <c r="A4098" s="49" t="n">
        <v>149</v>
      </c>
      <c r="B4098" s="49" t="s">
        <v>206</v>
      </c>
      <c r="C4098" s="49" t="n">
        <v>2010</v>
      </c>
      <c r="D4098" s="54" t="n">
        <v>31.6</v>
      </c>
      <c r="E4098" s="55" t="n">
        <v>8</v>
      </c>
    </row>
    <row r="4099" customFormat="false" ht="15" hidden="false" customHeight="false" outlineLevel="0" collapsed="false">
      <c r="A4099" s="49" t="n">
        <v>149</v>
      </c>
      <c r="B4099" s="49" t="s">
        <v>206</v>
      </c>
      <c r="C4099" s="49" t="n">
        <v>2011</v>
      </c>
      <c r="D4099" s="54" t="n">
        <v>371</v>
      </c>
      <c r="E4099" s="55" t="n">
        <v>100</v>
      </c>
    </row>
    <row r="4100" customFormat="false" ht="15" hidden="false" customHeight="false" outlineLevel="0" collapsed="false">
      <c r="A4100" s="49" t="n">
        <v>149</v>
      </c>
      <c r="B4100" s="49" t="s">
        <v>211</v>
      </c>
      <c r="C4100" s="49" t="n">
        <v>2011</v>
      </c>
      <c r="D4100" s="54" t="n">
        <v>15.8</v>
      </c>
      <c r="E4100" s="55" t="n">
        <v>4</v>
      </c>
    </row>
    <row r="4101" customFormat="false" ht="15" hidden="false" customHeight="false" outlineLevel="0" collapsed="false">
      <c r="A4101" s="49" t="n">
        <v>149</v>
      </c>
      <c r="B4101" s="49" t="s">
        <v>192</v>
      </c>
      <c r="C4101" s="49" t="n">
        <v>2011</v>
      </c>
      <c r="D4101" s="54" t="n">
        <v>63.2</v>
      </c>
      <c r="E4101" s="55" t="n">
        <v>16</v>
      </c>
    </row>
    <row r="4102" customFormat="false" ht="15" hidden="false" customHeight="false" outlineLevel="0" collapsed="false">
      <c r="A4102" s="49" t="n">
        <v>149</v>
      </c>
      <c r="B4102" s="49" t="s">
        <v>217</v>
      </c>
      <c r="C4102" s="49" t="n">
        <v>2011</v>
      </c>
      <c r="D4102" s="54" t="n">
        <v>31.6</v>
      </c>
      <c r="E4102" s="55" t="n">
        <v>8</v>
      </c>
    </row>
    <row r="4103" customFormat="false" ht="15" hidden="false" customHeight="false" outlineLevel="0" collapsed="false">
      <c r="A4103" s="49" t="n">
        <v>149</v>
      </c>
      <c r="B4103" s="49" t="s">
        <v>219</v>
      </c>
      <c r="C4103" s="49" t="n">
        <v>2011</v>
      </c>
      <c r="D4103" s="54" t="n">
        <v>47.4</v>
      </c>
      <c r="E4103" s="55" t="n">
        <v>12</v>
      </c>
    </row>
    <row r="4104" customFormat="false" ht="15" hidden="false" customHeight="false" outlineLevel="0" collapsed="false">
      <c r="A4104" s="49" t="n">
        <v>149</v>
      </c>
      <c r="B4104" s="49" t="s">
        <v>193</v>
      </c>
      <c r="C4104" s="49" t="n">
        <v>2011</v>
      </c>
      <c r="D4104" s="54" t="n">
        <v>31.6</v>
      </c>
      <c r="E4104" s="55" t="n">
        <v>8</v>
      </c>
    </row>
    <row r="4105" customFormat="false" ht="15" hidden="false" customHeight="false" outlineLevel="0" collapsed="false">
      <c r="A4105" s="49" t="n">
        <v>149</v>
      </c>
      <c r="B4105" s="49" t="s">
        <v>213</v>
      </c>
      <c r="C4105" s="49" t="n">
        <v>2011</v>
      </c>
      <c r="D4105" s="54" t="n">
        <v>177.6</v>
      </c>
      <c r="E4105" s="55" t="n">
        <v>48</v>
      </c>
    </row>
    <row r="4106" customFormat="false" ht="15" hidden="false" customHeight="false" outlineLevel="0" collapsed="false">
      <c r="A4106" s="49" t="n">
        <v>149</v>
      </c>
      <c r="B4106" s="49" t="s">
        <v>197</v>
      </c>
      <c r="C4106" s="49" t="n">
        <v>2011</v>
      </c>
      <c r="D4106" s="54" t="n">
        <v>15.8</v>
      </c>
      <c r="E4106" s="55" t="n">
        <v>4</v>
      </c>
    </row>
    <row r="4107" customFormat="false" ht="15" hidden="false" customHeight="false" outlineLevel="0" collapsed="false">
      <c r="A4107" s="49" t="n">
        <v>149</v>
      </c>
      <c r="B4107" s="49" t="s">
        <v>196</v>
      </c>
      <c r="C4107" s="49" t="n">
        <v>2011</v>
      </c>
      <c r="D4107" s="54" t="n">
        <v>11.85</v>
      </c>
      <c r="E4107" s="55" t="n">
        <v>3</v>
      </c>
    </row>
    <row r="4108" customFormat="false" ht="15" hidden="false" customHeight="false" outlineLevel="0" collapsed="false">
      <c r="A4108" s="49" t="n">
        <v>149</v>
      </c>
      <c r="B4108" s="49" t="s">
        <v>207</v>
      </c>
      <c r="C4108" s="49" t="n">
        <v>2011</v>
      </c>
      <c r="D4108" s="54" t="n">
        <v>27.65</v>
      </c>
      <c r="E4108" s="55" t="n">
        <v>7</v>
      </c>
    </row>
    <row r="4109" customFormat="false" ht="15" hidden="false" customHeight="false" outlineLevel="0" collapsed="false">
      <c r="A4109" s="49" t="n">
        <v>149</v>
      </c>
      <c r="B4109" s="49" t="s">
        <v>189</v>
      </c>
      <c r="C4109" s="49" t="n">
        <v>2010</v>
      </c>
      <c r="D4109" s="54" t="n">
        <v>1069.71</v>
      </c>
      <c r="E4109" s="55" t="n">
        <v>241</v>
      </c>
    </row>
    <row r="4110" customFormat="false" ht="15" hidden="false" customHeight="false" outlineLevel="0" collapsed="false">
      <c r="A4110" s="49" t="n">
        <v>149</v>
      </c>
      <c r="B4110" s="49" t="s">
        <v>189</v>
      </c>
      <c r="C4110" s="49" t="n">
        <v>2011</v>
      </c>
      <c r="D4110" s="54" t="n">
        <v>18976.4</v>
      </c>
      <c r="E4110" s="55" t="n">
        <v>4498</v>
      </c>
    </row>
    <row r="4111" customFormat="false" ht="15" hidden="false" customHeight="false" outlineLevel="0" collapsed="false">
      <c r="A4111" s="49" t="n">
        <v>150</v>
      </c>
      <c r="B4111" s="49" t="s">
        <v>223</v>
      </c>
      <c r="C4111" s="49" t="n">
        <v>2010</v>
      </c>
      <c r="D4111" s="54" t="n">
        <v>15</v>
      </c>
      <c r="E4111" s="55" t="n">
        <v>12</v>
      </c>
    </row>
    <row r="4112" customFormat="false" ht="15" hidden="false" customHeight="false" outlineLevel="0" collapsed="false">
      <c r="A4112" s="49" t="n">
        <v>150</v>
      </c>
      <c r="B4112" s="49" t="s">
        <v>223</v>
      </c>
      <c r="C4112" s="49" t="n">
        <v>2011</v>
      </c>
      <c r="D4112" s="54" t="n">
        <v>60</v>
      </c>
      <c r="E4112" s="55" t="n">
        <v>48</v>
      </c>
    </row>
    <row r="4113" customFormat="false" ht="15" hidden="false" customHeight="false" outlineLevel="0" collapsed="false">
      <c r="A4113" s="49" t="n">
        <v>150</v>
      </c>
      <c r="B4113" s="49" t="s">
        <v>200</v>
      </c>
      <c r="C4113" s="49" t="n">
        <v>2011</v>
      </c>
      <c r="D4113" s="54" t="n">
        <v>60</v>
      </c>
      <c r="E4113" s="55" t="n">
        <v>48</v>
      </c>
    </row>
    <row r="4114" customFormat="false" ht="15" hidden="false" customHeight="false" outlineLevel="0" collapsed="false">
      <c r="A4114" s="49" t="n">
        <v>150</v>
      </c>
      <c r="B4114" s="49" t="s">
        <v>222</v>
      </c>
      <c r="C4114" s="49" t="n">
        <v>2009</v>
      </c>
      <c r="D4114" s="54" t="n">
        <v>15</v>
      </c>
      <c r="E4114" s="55" t="n">
        <v>12</v>
      </c>
    </row>
    <row r="4115" customFormat="false" ht="15" hidden="false" customHeight="false" outlineLevel="0" collapsed="false">
      <c r="A4115" s="49" t="n">
        <v>150</v>
      </c>
      <c r="B4115" s="49" t="s">
        <v>222</v>
      </c>
      <c r="C4115" s="49" t="n">
        <v>2010</v>
      </c>
      <c r="D4115" s="54" t="n">
        <v>120</v>
      </c>
      <c r="E4115" s="55" t="n">
        <v>96</v>
      </c>
    </row>
    <row r="4116" customFormat="false" ht="15" hidden="false" customHeight="false" outlineLevel="0" collapsed="false">
      <c r="A4116" s="49" t="n">
        <v>150</v>
      </c>
      <c r="B4116" s="49" t="s">
        <v>222</v>
      </c>
      <c r="C4116" s="49" t="n">
        <v>2011</v>
      </c>
      <c r="D4116" s="54" t="n">
        <v>105</v>
      </c>
      <c r="E4116" s="55" t="n">
        <v>84</v>
      </c>
    </row>
    <row r="4117" customFormat="false" ht="15" hidden="false" customHeight="false" outlineLevel="0" collapsed="false">
      <c r="A4117" s="49" t="n">
        <v>150</v>
      </c>
      <c r="B4117" s="49" t="s">
        <v>191</v>
      </c>
      <c r="C4117" s="49" t="n">
        <v>2010</v>
      </c>
      <c r="D4117" s="54" t="n">
        <v>30</v>
      </c>
      <c r="E4117" s="55" t="n">
        <v>24</v>
      </c>
    </row>
    <row r="4118" customFormat="false" ht="15" hidden="false" customHeight="false" outlineLevel="0" collapsed="false">
      <c r="A4118" s="49" t="n">
        <v>150</v>
      </c>
      <c r="B4118" s="49" t="s">
        <v>205</v>
      </c>
      <c r="C4118" s="49" t="n">
        <v>2010</v>
      </c>
      <c r="D4118" s="54" t="n">
        <v>140</v>
      </c>
      <c r="E4118" s="55" t="n">
        <v>112</v>
      </c>
    </row>
    <row r="4119" customFormat="false" ht="15" hidden="false" customHeight="false" outlineLevel="0" collapsed="false">
      <c r="A4119" s="49" t="n">
        <v>150</v>
      </c>
      <c r="B4119" s="49" t="s">
        <v>205</v>
      </c>
      <c r="C4119" s="49" t="n">
        <v>2011</v>
      </c>
      <c r="D4119" s="54" t="n">
        <v>75</v>
      </c>
      <c r="E4119" s="55" t="n">
        <v>60</v>
      </c>
    </row>
    <row r="4120" customFormat="false" ht="15" hidden="false" customHeight="false" outlineLevel="0" collapsed="false">
      <c r="A4120" s="49" t="n">
        <v>150</v>
      </c>
      <c r="B4120" s="49" t="s">
        <v>206</v>
      </c>
      <c r="C4120" s="49" t="n">
        <v>2009</v>
      </c>
      <c r="D4120" s="54" t="n">
        <v>15</v>
      </c>
      <c r="E4120" s="55" t="n">
        <v>12</v>
      </c>
    </row>
    <row r="4121" customFormat="false" ht="15" hidden="false" customHeight="false" outlineLevel="0" collapsed="false">
      <c r="A4121" s="49" t="n">
        <v>150</v>
      </c>
      <c r="B4121" s="49" t="s">
        <v>206</v>
      </c>
      <c r="C4121" s="49" t="n">
        <v>2010</v>
      </c>
      <c r="D4121" s="54" t="n">
        <v>15</v>
      </c>
      <c r="E4121" s="55" t="n">
        <v>12</v>
      </c>
    </row>
    <row r="4122" customFormat="false" ht="15" hidden="false" customHeight="false" outlineLevel="0" collapsed="false">
      <c r="A4122" s="49" t="n">
        <v>150</v>
      </c>
      <c r="B4122" s="49" t="s">
        <v>206</v>
      </c>
      <c r="C4122" s="49" t="n">
        <v>2011</v>
      </c>
      <c r="D4122" s="54" t="n">
        <v>15</v>
      </c>
      <c r="E4122" s="55" t="n">
        <v>12</v>
      </c>
    </row>
    <row r="4123" customFormat="false" ht="15" hidden="false" customHeight="false" outlineLevel="0" collapsed="false">
      <c r="A4123" s="49" t="n">
        <v>150</v>
      </c>
      <c r="B4123" s="49" t="s">
        <v>209</v>
      </c>
      <c r="C4123" s="49" t="n">
        <v>2010</v>
      </c>
      <c r="D4123" s="54" t="n">
        <v>15</v>
      </c>
      <c r="E4123" s="55" t="n">
        <v>12</v>
      </c>
    </row>
    <row r="4124" customFormat="false" ht="15" hidden="false" customHeight="false" outlineLevel="0" collapsed="false">
      <c r="A4124" s="49" t="n">
        <v>150</v>
      </c>
      <c r="B4124" s="49" t="s">
        <v>209</v>
      </c>
      <c r="C4124" s="49" t="n">
        <v>2011</v>
      </c>
      <c r="D4124" s="54" t="n">
        <v>15</v>
      </c>
      <c r="E4124" s="55" t="n">
        <v>12</v>
      </c>
    </row>
    <row r="4125" customFormat="false" ht="15" hidden="false" customHeight="false" outlineLevel="0" collapsed="false">
      <c r="A4125" s="49" t="n">
        <v>150</v>
      </c>
      <c r="B4125" s="49" t="s">
        <v>218</v>
      </c>
      <c r="C4125" s="49" t="n">
        <v>2009</v>
      </c>
      <c r="D4125" s="54" t="n">
        <v>472.92</v>
      </c>
      <c r="E4125" s="55" t="n">
        <v>444</v>
      </c>
    </row>
    <row r="4126" customFormat="false" ht="15" hidden="false" customHeight="false" outlineLevel="0" collapsed="false">
      <c r="A4126" s="49" t="n">
        <v>150</v>
      </c>
      <c r="B4126" s="49" t="s">
        <v>218</v>
      </c>
      <c r="C4126" s="49" t="n">
        <v>2010</v>
      </c>
      <c r="D4126" s="54" t="n">
        <v>2544.6</v>
      </c>
      <c r="E4126" s="55" t="n">
        <v>2364</v>
      </c>
    </row>
    <row r="4127" customFormat="false" ht="15" hidden="false" customHeight="false" outlineLevel="0" collapsed="false">
      <c r="A4127" s="49" t="n">
        <v>150</v>
      </c>
      <c r="B4127" s="49" t="s">
        <v>218</v>
      </c>
      <c r="C4127" s="49" t="n">
        <v>2011</v>
      </c>
      <c r="D4127" s="54" t="n">
        <v>228.96</v>
      </c>
      <c r="E4127" s="55" t="n">
        <v>216</v>
      </c>
    </row>
    <row r="4128" customFormat="false" ht="15" hidden="false" customHeight="false" outlineLevel="0" collapsed="false">
      <c r="A4128" s="49" t="n">
        <v>150</v>
      </c>
      <c r="B4128" s="49" t="s">
        <v>196</v>
      </c>
      <c r="C4128" s="49" t="n">
        <v>2011</v>
      </c>
      <c r="D4128" s="54" t="n">
        <v>2.5</v>
      </c>
      <c r="E4128" s="55" t="n">
        <v>2</v>
      </c>
    </row>
    <row r="4129" customFormat="false" ht="15" hidden="false" customHeight="false" outlineLevel="0" collapsed="false">
      <c r="A4129" s="49" t="n">
        <v>150</v>
      </c>
      <c r="B4129" s="49" t="s">
        <v>210</v>
      </c>
      <c r="C4129" s="49" t="n">
        <v>2010</v>
      </c>
      <c r="D4129" s="54" t="n">
        <v>15</v>
      </c>
      <c r="E4129" s="55" t="n">
        <v>12</v>
      </c>
    </row>
    <row r="4130" customFormat="false" ht="15" hidden="false" customHeight="false" outlineLevel="0" collapsed="false">
      <c r="A4130" s="49" t="n">
        <v>150</v>
      </c>
      <c r="B4130" s="49" t="s">
        <v>198</v>
      </c>
      <c r="C4130" s="49" t="n">
        <v>2010</v>
      </c>
      <c r="D4130" s="54" t="n">
        <v>15</v>
      </c>
      <c r="E4130" s="55" t="n">
        <v>12</v>
      </c>
    </row>
    <row r="4131" customFormat="false" ht="15" hidden="false" customHeight="false" outlineLevel="0" collapsed="false">
      <c r="A4131" s="49" t="n">
        <v>150</v>
      </c>
      <c r="B4131" s="49" t="s">
        <v>198</v>
      </c>
      <c r="C4131" s="49" t="n">
        <v>2011</v>
      </c>
      <c r="D4131" s="54" t="n">
        <v>30</v>
      </c>
      <c r="E4131" s="55" t="n">
        <v>24</v>
      </c>
    </row>
    <row r="4132" customFormat="false" ht="15" hidden="false" customHeight="false" outlineLevel="0" collapsed="false">
      <c r="A4132" s="49" t="n">
        <v>150</v>
      </c>
      <c r="B4132" s="49" t="s">
        <v>189</v>
      </c>
      <c r="C4132" s="49" t="n">
        <v>2009</v>
      </c>
      <c r="D4132" s="54" t="n">
        <v>1120.64</v>
      </c>
      <c r="E4132" s="55" t="n">
        <v>868</v>
      </c>
    </row>
    <row r="4133" customFormat="false" ht="15" hidden="false" customHeight="false" outlineLevel="0" collapsed="false">
      <c r="A4133" s="49" t="n">
        <v>150</v>
      </c>
      <c r="B4133" s="49" t="s">
        <v>189</v>
      </c>
      <c r="C4133" s="49" t="n">
        <v>2010</v>
      </c>
      <c r="D4133" s="54" t="n">
        <v>12932.02</v>
      </c>
      <c r="E4133" s="55" t="n">
        <v>10376</v>
      </c>
    </row>
    <row r="4134" customFormat="false" ht="15" hidden="false" customHeight="false" outlineLevel="0" collapsed="false">
      <c r="A4134" s="49" t="n">
        <v>150</v>
      </c>
      <c r="B4134" s="49" t="s">
        <v>189</v>
      </c>
      <c r="C4134" s="49" t="n">
        <v>2011</v>
      </c>
      <c r="D4134" s="54" t="n">
        <v>6096.44</v>
      </c>
      <c r="E4134" s="55" t="n">
        <v>4864</v>
      </c>
    </row>
    <row r="4135" customFormat="false" ht="15" hidden="false" customHeight="false" outlineLevel="0" collapsed="false">
      <c r="A4135" s="49" t="n">
        <v>150</v>
      </c>
      <c r="B4135" s="49" t="s">
        <v>194</v>
      </c>
      <c r="C4135" s="49" t="n">
        <v>2010</v>
      </c>
      <c r="D4135" s="54" t="n">
        <v>6.25</v>
      </c>
      <c r="E4135" s="55" t="n">
        <v>5</v>
      </c>
    </row>
    <row r="4136" customFormat="false" ht="15" hidden="false" customHeight="false" outlineLevel="0" collapsed="false">
      <c r="A4136" s="49" t="n">
        <v>150</v>
      </c>
      <c r="B4136" s="49" t="s">
        <v>194</v>
      </c>
      <c r="C4136" s="49" t="n">
        <v>2011</v>
      </c>
      <c r="D4136" s="54" t="n">
        <v>2.5</v>
      </c>
      <c r="E4136" s="55" t="n">
        <v>2</v>
      </c>
    </row>
    <row r="4137" customFormat="false" ht="15" hidden="false" customHeight="false" outlineLevel="0" collapsed="false">
      <c r="A4137" s="49" t="n">
        <v>151</v>
      </c>
      <c r="B4137" s="49" t="s">
        <v>226</v>
      </c>
      <c r="C4137" s="49" t="n">
        <v>2011</v>
      </c>
      <c r="D4137" s="54" t="n">
        <v>60.48</v>
      </c>
      <c r="E4137" s="55" t="n">
        <v>288</v>
      </c>
    </row>
    <row r="4138" customFormat="false" ht="15" hidden="false" customHeight="false" outlineLevel="0" collapsed="false">
      <c r="A4138" s="49" t="n">
        <v>151</v>
      </c>
      <c r="B4138" s="49" t="s">
        <v>202</v>
      </c>
      <c r="C4138" s="49" t="n">
        <v>2011</v>
      </c>
      <c r="D4138" s="54" t="n">
        <v>41.76</v>
      </c>
      <c r="E4138" s="55" t="n">
        <v>144</v>
      </c>
    </row>
    <row r="4139" customFormat="false" ht="15" hidden="false" customHeight="false" outlineLevel="0" collapsed="false">
      <c r="A4139" s="49" t="n">
        <v>151</v>
      </c>
      <c r="B4139" s="49" t="s">
        <v>222</v>
      </c>
      <c r="C4139" s="49" t="n">
        <v>2010</v>
      </c>
      <c r="D4139" s="54" t="n">
        <v>102.24</v>
      </c>
      <c r="E4139" s="55" t="n">
        <v>432</v>
      </c>
    </row>
    <row r="4140" customFormat="false" ht="15" hidden="false" customHeight="false" outlineLevel="0" collapsed="false">
      <c r="A4140" s="49" t="n">
        <v>151</v>
      </c>
      <c r="B4140" s="49" t="s">
        <v>222</v>
      </c>
      <c r="C4140" s="49" t="n">
        <v>2011</v>
      </c>
      <c r="D4140" s="54" t="n">
        <v>236.64</v>
      </c>
      <c r="E4140" s="55" t="n">
        <v>816</v>
      </c>
    </row>
    <row r="4141" customFormat="false" ht="15" hidden="false" customHeight="false" outlineLevel="0" collapsed="false">
      <c r="A4141" s="49" t="n">
        <v>151</v>
      </c>
      <c r="B4141" s="49" t="s">
        <v>205</v>
      </c>
      <c r="C4141" s="49" t="n">
        <v>2010</v>
      </c>
      <c r="D4141" s="54" t="n">
        <v>54.24</v>
      </c>
      <c r="E4141" s="55" t="n">
        <v>240</v>
      </c>
    </row>
    <row r="4142" customFormat="false" ht="15" hidden="false" customHeight="false" outlineLevel="0" collapsed="false">
      <c r="A4142" s="49" t="n">
        <v>151</v>
      </c>
      <c r="B4142" s="49" t="s">
        <v>205</v>
      </c>
      <c r="C4142" s="49" t="n">
        <v>2011</v>
      </c>
      <c r="D4142" s="54" t="n">
        <v>153.12</v>
      </c>
      <c r="E4142" s="55" t="n">
        <v>528</v>
      </c>
    </row>
    <row r="4143" customFormat="false" ht="15" hidden="false" customHeight="false" outlineLevel="0" collapsed="false">
      <c r="A4143" s="49" t="n">
        <v>151</v>
      </c>
      <c r="B4143" s="49" t="s">
        <v>206</v>
      </c>
      <c r="C4143" s="49" t="n">
        <v>2010</v>
      </c>
      <c r="D4143" s="54" t="n">
        <v>27.84</v>
      </c>
      <c r="E4143" s="55" t="n">
        <v>96</v>
      </c>
    </row>
    <row r="4144" customFormat="false" ht="15" hidden="false" customHeight="false" outlineLevel="0" collapsed="false">
      <c r="A4144" s="49" t="n">
        <v>151</v>
      </c>
      <c r="B4144" s="49" t="s">
        <v>206</v>
      </c>
      <c r="C4144" s="49" t="n">
        <v>2011</v>
      </c>
      <c r="D4144" s="54" t="n">
        <v>27.84</v>
      </c>
      <c r="E4144" s="55" t="n">
        <v>96</v>
      </c>
    </row>
    <row r="4145" customFormat="false" ht="15" hidden="false" customHeight="false" outlineLevel="0" collapsed="false">
      <c r="A4145" s="49" t="n">
        <v>151</v>
      </c>
      <c r="B4145" s="49" t="s">
        <v>234</v>
      </c>
      <c r="C4145" s="49" t="n">
        <v>2011</v>
      </c>
      <c r="D4145" s="54" t="n">
        <v>41.76</v>
      </c>
      <c r="E4145" s="55" t="n">
        <v>144</v>
      </c>
    </row>
    <row r="4146" customFormat="false" ht="15" hidden="false" customHeight="false" outlineLevel="0" collapsed="false">
      <c r="A4146" s="49" t="n">
        <v>151</v>
      </c>
      <c r="B4146" s="49" t="s">
        <v>217</v>
      </c>
      <c r="C4146" s="49" t="n">
        <v>2011</v>
      </c>
      <c r="D4146" s="54" t="n">
        <v>121.25</v>
      </c>
      <c r="E4146" s="55" t="n">
        <v>577</v>
      </c>
    </row>
    <row r="4147" customFormat="false" ht="15" hidden="false" customHeight="false" outlineLevel="0" collapsed="false">
      <c r="A4147" s="49" t="n">
        <v>151</v>
      </c>
      <c r="B4147" s="49" t="s">
        <v>193</v>
      </c>
      <c r="C4147" s="49" t="n">
        <v>2010</v>
      </c>
      <c r="D4147" s="54" t="n">
        <v>10.08</v>
      </c>
      <c r="E4147" s="55" t="n">
        <v>48</v>
      </c>
    </row>
    <row r="4148" customFormat="false" ht="15" hidden="false" customHeight="false" outlineLevel="0" collapsed="false">
      <c r="A4148" s="49" t="n">
        <v>151</v>
      </c>
      <c r="B4148" s="49" t="s">
        <v>193</v>
      </c>
      <c r="C4148" s="49" t="n">
        <v>2011</v>
      </c>
      <c r="D4148" s="54" t="n">
        <v>13.92</v>
      </c>
      <c r="E4148" s="55" t="n">
        <v>48</v>
      </c>
    </row>
    <row r="4149" customFormat="false" ht="15" hidden="false" customHeight="false" outlineLevel="0" collapsed="false">
      <c r="A4149" s="49" t="n">
        <v>151</v>
      </c>
      <c r="B4149" s="49" t="s">
        <v>197</v>
      </c>
      <c r="C4149" s="49" t="n">
        <v>2011</v>
      </c>
      <c r="D4149" s="54" t="n">
        <v>13.92</v>
      </c>
      <c r="E4149" s="55" t="n">
        <v>48</v>
      </c>
    </row>
    <row r="4150" customFormat="false" ht="15" hidden="false" customHeight="false" outlineLevel="0" collapsed="false">
      <c r="A4150" s="49" t="n">
        <v>151</v>
      </c>
      <c r="B4150" s="49" t="s">
        <v>196</v>
      </c>
      <c r="C4150" s="49" t="n">
        <v>2009</v>
      </c>
      <c r="D4150" s="54" t="n">
        <v>20.16</v>
      </c>
      <c r="E4150" s="55" t="n">
        <v>96</v>
      </c>
    </row>
    <row r="4151" customFormat="false" ht="15" hidden="false" customHeight="false" outlineLevel="0" collapsed="false">
      <c r="A4151" s="49" t="n">
        <v>151</v>
      </c>
      <c r="B4151" s="49" t="s">
        <v>196</v>
      </c>
      <c r="C4151" s="49" t="n">
        <v>2010</v>
      </c>
      <c r="D4151" s="54" t="n">
        <v>58.08</v>
      </c>
      <c r="E4151" s="55" t="n">
        <v>240</v>
      </c>
    </row>
    <row r="4152" customFormat="false" ht="15" hidden="false" customHeight="false" outlineLevel="0" collapsed="false">
      <c r="A4152" s="49" t="n">
        <v>151</v>
      </c>
      <c r="B4152" s="49" t="s">
        <v>196</v>
      </c>
      <c r="C4152" s="49" t="n">
        <v>2011</v>
      </c>
      <c r="D4152" s="54" t="n">
        <v>69.6</v>
      </c>
      <c r="E4152" s="55" t="n">
        <v>240</v>
      </c>
    </row>
    <row r="4153" customFormat="false" ht="15" hidden="false" customHeight="false" outlineLevel="0" collapsed="false">
      <c r="A4153" s="49" t="n">
        <v>151</v>
      </c>
      <c r="B4153" s="49" t="s">
        <v>210</v>
      </c>
      <c r="C4153" s="49" t="n">
        <v>2010</v>
      </c>
      <c r="D4153" s="54" t="n">
        <v>604.32</v>
      </c>
      <c r="E4153" s="55" t="n">
        <v>2640</v>
      </c>
    </row>
    <row r="4154" customFormat="false" ht="15" hidden="false" customHeight="false" outlineLevel="0" collapsed="false">
      <c r="A4154" s="49" t="n">
        <v>151</v>
      </c>
      <c r="B4154" s="49" t="s">
        <v>210</v>
      </c>
      <c r="C4154" s="49" t="n">
        <v>2011</v>
      </c>
      <c r="D4154" s="54" t="n">
        <v>501.12</v>
      </c>
      <c r="E4154" s="55" t="n">
        <v>1728</v>
      </c>
    </row>
    <row r="4155" customFormat="false" ht="15" hidden="false" customHeight="false" outlineLevel="0" collapsed="false">
      <c r="A4155" s="49" t="n">
        <v>151</v>
      </c>
      <c r="B4155" s="49" t="s">
        <v>198</v>
      </c>
      <c r="C4155" s="49" t="n">
        <v>2010</v>
      </c>
      <c r="D4155" s="54" t="n">
        <v>13.92</v>
      </c>
      <c r="E4155" s="55" t="n">
        <v>48</v>
      </c>
    </row>
    <row r="4156" customFormat="false" ht="15" hidden="false" customHeight="false" outlineLevel="0" collapsed="false">
      <c r="A4156" s="49" t="n">
        <v>151</v>
      </c>
      <c r="B4156" s="49" t="s">
        <v>198</v>
      </c>
      <c r="C4156" s="49" t="n">
        <v>2011</v>
      </c>
      <c r="D4156" s="54" t="n">
        <v>41.76</v>
      </c>
      <c r="E4156" s="55" t="n">
        <v>144</v>
      </c>
    </row>
    <row r="4157" customFormat="false" ht="15" hidden="false" customHeight="false" outlineLevel="0" collapsed="false">
      <c r="A4157" s="49" t="n">
        <v>151</v>
      </c>
      <c r="B4157" s="49" t="s">
        <v>214</v>
      </c>
      <c r="C4157" s="49" t="n">
        <v>2010</v>
      </c>
      <c r="D4157" s="54" t="n">
        <v>10.08</v>
      </c>
      <c r="E4157" s="55" t="n">
        <v>48</v>
      </c>
    </row>
    <row r="4158" customFormat="false" ht="15" hidden="false" customHeight="false" outlineLevel="0" collapsed="false">
      <c r="A4158" s="49" t="n">
        <v>151</v>
      </c>
      <c r="B4158" s="49" t="s">
        <v>189</v>
      </c>
      <c r="C4158" s="49" t="n">
        <v>2009</v>
      </c>
      <c r="D4158" s="54" t="n">
        <v>489.87</v>
      </c>
      <c r="E4158" s="55" t="n">
        <v>2415</v>
      </c>
    </row>
    <row r="4159" customFormat="false" ht="15" hidden="false" customHeight="false" outlineLevel="0" collapsed="false">
      <c r="A4159" s="49" t="n">
        <v>151</v>
      </c>
      <c r="B4159" s="49" t="s">
        <v>189</v>
      </c>
      <c r="C4159" s="49" t="n">
        <v>2010</v>
      </c>
      <c r="D4159" s="54" t="n">
        <v>10307.14</v>
      </c>
      <c r="E4159" s="55" t="n">
        <v>49576</v>
      </c>
    </row>
    <row r="4160" customFormat="false" ht="15" hidden="false" customHeight="false" outlineLevel="0" collapsed="false">
      <c r="A4160" s="49" t="n">
        <v>151</v>
      </c>
      <c r="B4160" s="49" t="s">
        <v>189</v>
      </c>
      <c r="C4160" s="49" t="n">
        <v>2011</v>
      </c>
      <c r="D4160" s="54" t="n">
        <v>11034.95</v>
      </c>
      <c r="E4160" s="55" t="n">
        <v>43659</v>
      </c>
    </row>
    <row r="4161" customFormat="false" ht="15" hidden="false" customHeight="false" outlineLevel="0" collapsed="false">
      <c r="A4161" s="49" t="n">
        <v>151</v>
      </c>
      <c r="B4161" s="49" t="s">
        <v>194</v>
      </c>
      <c r="C4161" s="49" t="n">
        <v>2011</v>
      </c>
      <c r="D4161" s="54" t="n">
        <v>27.84</v>
      </c>
      <c r="E4161" s="55" t="n">
        <v>96</v>
      </c>
    </row>
    <row r="4162" customFormat="false" ht="15" hidden="false" customHeight="false" outlineLevel="0" collapsed="false">
      <c r="A4162" s="49" t="n">
        <v>152</v>
      </c>
      <c r="B4162" s="49" t="s">
        <v>203</v>
      </c>
      <c r="C4162" s="49" t="n">
        <v>2010</v>
      </c>
      <c r="D4162" s="54" t="n">
        <v>15</v>
      </c>
      <c r="E4162" s="55" t="n">
        <v>4</v>
      </c>
    </row>
    <row r="4163" customFormat="false" ht="15" hidden="false" customHeight="false" outlineLevel="0" collapsed="false">
      <c r="A4163" s="49" t="n">
        <v>152</v>
      </c>
      <c r="B4163" s="49" t="s">
        <v>203</v>
      </c>
      <c r="C4163" s="49" t="n">
        <v>2011</v>
      </c>
      <c r="D4163" s="54" t="n">
        <v>184.5</v>
      </c>
      <c r="E4163" s="55" t="n">
        <v>54</v>
      </c>
    </row>
    <row r="4164" customFormat="false" ht="15" hidden="false" customHeight="false" outlineLevel="0" collapsed="false">
      <c r="A4164" s="49" t="n">
        <v>152</v>
      </c>
      <c r="B4164" s="49" t="s">
        <v>201</v>
      </c>
      <c r="C4164" s="49" t="n">
        <v>2010</v>
      </c>
      <c r="D4164" s="54" t="n">
        <v>15</v>
      </c>
      <c r="E4164" s="55" t="n">
        <v>4</v>
      </c>
    </row>
    <row r="4165" customFormat="false" ht="15" hidden="false" customHeight="false" outlineLevel="0" collapsed="false">
      <c r="A4165" s="49" t="n">
        <v>152</v>
      </c>
      <c r="B4165" s="49" t="s">
        <v>201</v>
      </c>
      <c r="C4165" s="49" t="n">
        <v>2011</v>
      </c>
      <c r="D4165" s="54" t="n">
        <v>150</v>
      </c>
      <c r="E4165" s="55" t="n">
        <v>40</v>
      </c>
    </row>
    <row r="4166" customFormat="false" ht="15" hidden="false" customHeight="false" outlineLevel="0" collapsed="false">
      <c r="A4166" s="49" t="n">
        <v>152</v>
      </c>
      <c r="B4166" s="49" t="s">
        <v>223</v>
      </c>
      <c r="C4166" s="49" t="n">
        <v>2011</v>
      </c>
      <c r="D4166" s="54" t="n">
        <v>15</v>
      </c>
      <c r="E4166" s="55" t="n">
        <v>4</v>
      </c>
    </row>
    <row r="4167" customFormat="false" ht="15" hidden="false" customHeight="false" outlineLevel="0" collapsed="false">
      <c r="A4167" s="49" t="n">
        <v>152</v>
      </c>
      <c r="B4167" s="49" t="s">
        <v>200</v>
      </c>
      <c r="C4167" s="49" t="n">
        <v>2011</v>
      </c>
      <c r="D4167" s="54" t="n">
        <v>15</v>
      </c>
      <c r="E4167" s="55" t="n">
        <v>4</v>
      </c>
    </row>
    <row r="4168" customFormat="false" ht="15" hidden="false" customHeight="false" outlineLevel="0" collapsed="false">
      <c r="A4168" s="49" t="n">
        <v>152</v>
      </c>
      <c r="B4168" s="49" t="s">
        <v>202</v>
      </c>
      <c r="C4168" s="49" t="n">
        <v>2010</v>
      </c>
      <c r="D4168" s="54" t="n">
        <v>75</v>
      </c>
      <c r="E4168" s="55" t="n">
        <v>20</v>
      </c>
    </row>
    <row r="4169" customFormat="false" ht="15" hidden="false" customHeight="false" outlineLevel="0" collapsed="false">
      <c r="A4169" s="49" t="n">
        <v>152</v>
      </c>
      <c r="B4169" s="49" t="s">
        <v>202</v>
      </c>
      <c r="C4169" s="49" t="n">
        <v>2011</v>
      </c>
      <c r="D4169" s="54" t="n">
        <v>334.5</v>
      </c>
      <c r="E4169" s="55" t="n">
        <v>94</v>
      </c>
    </row>
    <row r="4170" customFormat="false" ht="15" hidden="false" customHeight="false" outlineLevel="0" collapsed="false">
      <c r="A4170" s="49" t="n">
        <v>152</v>
      </c>
      <c r="B4170" s="49" t="s">
        <v>222</v>
      </c>
      <c r="C4170" s="49" t="n">
        <v>2010</v>
      </c>
      <c r="D4170" s="54" t="n">
        <v>37.5</v>
      </c>
      <c r="E4170" s="55" t="n">
        <v>10</v>
      </c>
    </row>
    <row r="4171" customFormat="false" ht="15" hidden="false" customHeight="false" outlineLevel="0" collapsed="false">
      <c r="A4171" s="49" t="n">
        <v>152</v>
      </c>
      <c r="B4171" s="49" t="s">
        <v>222</v>
      </c>
      <c r="C4171" s="49" t="n">
        <v>2011</v>
      </c>
      <c r="D4171" s="54" t="n">
        <v>864</v>
      </c>
      <c r="E4171" s="55" t="n">
        <v>240</v>
      </c>
    </row>
    <row r="4172" customFormat="false" ht="15" hidden="false" customHeight="false" outlineLevel="0" collapsed="false">
      <c r="A4172" s="49" t="n">
        <v>152</v>
      </c>
      <c r="B4172" s="49" t="s">
        <v>191</v>
      </c>
      <c r="C4172" s="49" t="n">
        <v>2010</v>
      </c>
      <c r="D4172" s="54" t="n">
        <v>15</v>
      </c>
      <c r="E4172" s="55" t="n">
        <v>4</v>
      </c>
    </row>
    <row r="4173" customFormat="false" ht="15" hidden="false" customHeight="false" outlineLevel="0" collapsed="false">
      <c r="A4173" s="49" t="n">
        <v>152</v>
      </c>
      <c r="B4173" s="49" t="s">
        <v>205</v>
      </c>
      <c r="C4173" s="49" t="n">
        <v>2010</v>
      </c>
      <c r="D4173" s="54" t="n">
        <v>202.5</v>
      </c>
      <c r="E4173" s="55" t="n">
        <v>54</v>
      </c>
    </row>
    <row r="4174" customFormat="false" ht="15" hidden="false" customHeight="false" outlineLevel="0" collapsed="false">
      <c r="A4174" s="49" t="n">
        <v>152</v>
      </c>
      <c r="B4174" s="49" t="s">
        <v>205</v>
      </c>
      <c r="C4174" s="49" t="n">
        <v>2011</v>
      </c>
      <c r="D4174" s="54" t="n">
        <v>1252.5</v>
      </c>
      <c r="E4174" s="55" t="n">
        <v>334</v>
      </c>
    </row>
    <row r="4175" customFormat="false" ht="15" hidden="false" customHeight="false" outlineLevel="0" collapsed="false">
      <c r="A4175" s="49" t="n">
        <v>152</v>
      </c>
      <c r="B4175" s="49" t="s">
        <v>206</v>
      </c>
      <c r="C4175" s="49" t="n">
        <v>2010</v>
      </c>
      <c r="D4175" s="54" t="n">
        <v>330</v>
      </c>
      <c r="E4175" s="55" t="n">
        <v>88</v>
      </c>
    </row>
    <row r="4176" customFormat="false" ht="15" hidden="false" customHeight="false" outlineLevel="0" collapsed="false">
      <c r="A4176" s="49" t="n">
        <v>152</v>
      </c>
      <c r="B4176" s="49" t="s">
        <v>206</v>
      </c>
      <c r="C4176" s="49" t="n">
        <v>2011</v>
      </c>
      <c r="D4176" s="54" t="n">
        <v>915</v>
      </c>
      <c r="E4176" s="55" t="n">
        <v>244</v>
      </c>
    </row>
    <row r="4177" customFormat="false" ht="15" hidden="false" customHeight="false" outlineLevel="0" collapsed="false">
      <c r="A4177" s="49" t="n">
        <v>152</v>
      </c>
      <c r="B4177" s="49" t="s">
        <v>190</v>
      </c>
      <c r="C4177" s="49" t="n">
        <v>2010</v>
      </c>
      <c r="D4177" s="54" t="n">
        <v>15</v>
      </c>
      <c r="E4177" s="55" t="n">
        <v>4</v>
      </c>
    </row>
    <row r="4178" customFormat="false" ht="15" hidden="false" customHeight="false" outlineLevel="0" collapsed="false">
      <c r="A4178" s="49" t="n">
        <v>152</v>
      </c>
      <c r="B4178" s="49" t="s">
        <v>190</v>
      </c>
      <c r="C4178" s="49" t="n">
        <v>2011</v>
      </c>
      <c r="D4178" s="54" t="n">
        <v>45</v>
      </c>
      <c r="E4178" s="55" t="n">
        <v>12</v>
      </c>
    </row>
    <row r="4179" customFormat="false" ht="15" hidden="false" customHeight="false" outlineLevel="0" collapsed="false">
      <c r="A4179" s="49" t="n">
        <v>152</v>
      </c>
      <c r="B4179" s="49" t="s">
        <v>211</v>
      </c>
      <c r="C4179" s="49" t="n">
        <v>2011</v>
      </c>
      <c r="D4179" s="54" t="n">
        <v>15</v>
      </c>
      <c r="E4179" s="55" t="n">
        <v>4</v>
      </c>
    </row>
    <row r="4180" customFormat="false" ht="15" hidden="false" customHeight="false" outlineLevel="0" collapsed="false">
      <c r="A4180" s="49" t="n">
        <v>152</v>
      </c>
      <c r="B4180" s="49" t="s">
        <v>218</v>
      </c>
      <c r="C4180" s="49" t="n">
        <v>2011</v>
      </c>
      <c r="D4180" s="54" t="n">
        <v>3.75</v>
      </c>
      <c r="E4180" s="55" t="n">
        <v>1</v>
      </c>
    </row>
    <row r="4181" customFormat="false" ht="15" hidden="false" customHeight="false" outlineLevel="0" collapsed="false">
      <c r="A4181" s="49" t="n">
        <v>152</v>
      </c>
      <c r="B4181" s="49" t="s">
        <v>193</v>
      </c>
      <c r="C4181" s="49" t="n">
        <v>2011</v>
      </c>
      <c r="D4181" s="54" t="n">
        <v>90</v>
      </c>
      <c r="E4181" s="55" t="n">
        <v>24</v>
      </c>
    </row>
    <row r="4182" customFormat="false" ht="15" hidden="false" customHeight="false" outlineLevel="0" collapsed="false">
      <c r="A4182" s="49" t="n">
        <v>152</v>
      </c>
      <c r="B4182" s="49" t="s">
        <v>213</v>
      </c>
      <c r="C4182" s="49" t="n">
        <v>2011</v>
      </c>
      <c r="D4182" s="54" t="n">
        <v>15</v>
      </c>
      <c r="E4182" s="55" t="n">
        <v>4</v>
      </c>
    </row>
    <row r="4183" customFormat="false" ht="15" hidden="false" customHeight="false" outlineLevel="0" collapsed="false">
      <c r="A4183" s="49" t="n">
        <v>152</v>
      </c>
      <c r="B4183" s="49" t="s">
        <v>196</v>
      </c>
      <c r="C4183" s="49" t="n">
        <v>2010</v>
      </c>
      <c r="D4183" s="54" t="n">
        <v>3.75</v>
      </c>
      <c r="E4183" s="55" t="n">
        <v>1</v>
      </c>
    </row>
    <row r="4184" customFormat="false" ht="15" hidden="false" customHeight="false" outlineLevel="0" collapsed="false">
      <c r="A4184" s="49" t="n">
        <v>152</v>
      </c>
      <c r="B4184" s="49" t="s">
        <v>196</v>
      </c>
      <c r="C4184" s="49" t="n">
        <v>2011</v>
      </c>
      <c r="D4184" s="54" t="n">
        <v>105</v>
      </c>
      <c r="E4184" s="55" t="n">
        <v>28</v>
      </c>
    </row>
    <row r="4185" customFormat="false" ht="15" hidden="false" customHeight="false" outlineLevel="0" collapsed="false">
      <c r="A4185" s="49" t="n">
        <v>152</v>
      </c>
      <c r="B4185" s="49" t="s">
        <v>198</v>
      </c>
      <c r="C4185" s="49" t="n">
        <v>2010</v>
      </c>
      <c r="D4185" s="54" t="n">
        <v>45</v>
      </c>
      <c r="E4185" s="55" t="n">
        <v>12</v>
      </c>
    </row>
    <row r="4186" customFormat="false" ht="15" hidden="false" customHeight="false" outlineLevel="0" collapsed="false">
      <c r="A4186" s="49" t="n">
        <v>152</v>
      </c>
      <c r="B4186" s="49" t="s">
        <v>198</v>
      </c>
      <c r="C4186" s="49" t="n">
        <v>2011</v>
      </c>
      <c r="D4186" s="54" t="n">
        <v>45</v>
      </c>
      <c r="E4186" s="55" t="n">
        <v>12</v>
      </c>
    </row>
    <row r="4187" customFormat="false" ht="15" hidden="false" customHeight="false" outlineLevel="0" collapsed="false">
      <c r="A4187" s="49" t="n">
        <v>152</v>
      </c>
      <c r="B4187" s="49" t="s">
        <v>189</v>
      </c>
      <c r="C4187" s="49" t="n">
        <v>2010</v>
      </c>
      <c r="D4187" s="54" t="n">
        <v>4181.39</v>
      </c>
      <c r="E4187" s="55" t="n">
        <v>974</v>
      </c>
    </row>
    <row r="4188" customFormat="false" ht="15" hidden="false" customHeight="false" outlineLevel="0" collapsed="false">
      <c r="A4188" s="49" t="n">
        <v>152</v>
      </c>
      <c r="B4188" s="49" t="s">
        <v>189</v>
      </c>
      <c r="C4188" s="49" t="n">
        <v>2011</v>
      </c>
      <c r="D4188" s="54" t="n">
        <v>15074.17</v>
      </c>
      <c r="E4188" s="55" t="n">
        <v>3888</v>
      </c>
    </row>
    <row r="4189" customFormat="false" ht="15" hidden="false" customHeight="false" outlineLevel="0" collapsed="false">
      <c r="A4189" s="49" t="n">
        <v>153</v>
      </c>
      <c r="B4189" s="49" t="s">
        <v>203</v>
      </c>
      <c r="C4189" s="49" t="n">
        <v>2011</v>
      </c>
      <c r="D4189" s="54" t="n">
        <v>525</v>
      </c>
      <c r="E4189" s="55" t="n">
        <v>204</v>
      </c>
    </row>
    <row r="4190" customFormat="false" ht="15" hidden="false" customHeight="false" outlineLevel="0" collapsed="false">
      <c r="A4190" s="49" t="n">
        <v>153</v>
      </c>
      <c r="B4190" s="49" t="s">
        <v>195</v>
      </c>
      <c r="C4190" s="49" t="n">
        <v>2011</v>
      </c>
      <c r="D4190" s="54" t="n">
        <v>17.7</v>
      </c>
      <c r="E4190" s="55" t="n">
        <v>6</v>
      </c>
    </row>
    <row r="4191" customFormat="false" ht="15" hidden="false" customHeight="false" outlineLevel="0" collapsed="false">
      <c r="A4191" s="49" t="n">
        <v>153</v>
      </c>
      <c r="B4191" s="49" t="s">
        <v>201</v>
      </c>
      <c r="C4191" s="49" t="n">
        <v>2011</v>
      </c>
      <c r="D4191" s="54" t="n">
        <v>17.7</v>
      </c>
      <c r="E4191" s="55" t="n">
        <v>6</v>
      </c>
    </row>
    <row r="4192" customFormat="false" ht="15" hidden="false" customHeight="false" outlineLevel="0" collapsed="false">
      <c r="A4192" s="49" t="n">
        <v>153</v>
      </c>
      <c r="B4192" s="49" t="s">
        <v>216</v>
      </c>
      <c r="C4192" s="49" t="n">
        <v>2011</v>
      </c>
      <c r="D4192" s="54" t="n">
        <v>61.2</v>
      </c>
      <c r="E4192" s="55" t="n">
        <v>24</v>
      </c>
    </row>
    <row r="4193" customFormat="false" ht="15" hidden="false" customHeight="false" outlineLevel="0" collapsed="false">
      <c r="A4193" s="49" t="n">
        <v>153</v>
      </c>
      <c r="B4193" s="49" t="s">
        <v>200</v>
      </c>
      <c r="C4193" s="49" t="n">
        <v>2010</v>
      </c>
      <c r="D4193" s="54" t="n">
        <v>53.1</v>
      </c>
      <c r="E4193" s="55" t="n">
        <v>18</v>
      </c>
    </row>
    <row r="4194" customFormat="false" ht="15" hidden="false" customHeight="false" outlineLevel="0" collapsed="false">
      <c r="A4194" s="49" t="n">
        <v>153</v>
      </c>
      <c r="B4194" s="49" t="s">
        <v>200</v>
      </c>
      <c r="C4194" s="49" t="n">
        <v>2011</v>
      </c>
      <c r="D4194" s="54" t="n">
        <v>35.4</v>
      </c>
      <c r="E4194" s="55" t="n">
        <v>12</v>
      </c>
    </row>
    <row r="4195" customFormat="false" ht="15" hidden="false" customHeight="false" outlineLevel="0" collapsed="false">
      <c r="A4195" s="49" t="n">
        <v>153</v>
      </c>
      <c r="B4195" s="49" t="s">
        <v>222</v>
      </c>
      <c r="C4195" s="49" t="n">
        <v>2010</v>
      </c>
      <c r="D4195" s="54" t="n">
        <v>334.8</v>
      </c>
      <c r="E4195" s="55" t="n">
        <v>120</v>
      </c>
    </row>
    <row r="4196" customFormat="false" ht="15" hidden="false" customHeight="false" outlineLevel="0" collapsed="false">
      <c r="A4196" s="49" t="n">
        <v>153</v>
      </c>
      <c r="B4196" s="49" t="s">
        <v>222</v>
      </c>
      <c r="C4196" s="49" t="n">
        <v>2011</v>
      </c>
      <c r="D4196" s="54" t="n">
        <v>865.75</v>
      </c>
      <c r="E4196" s="55" t="n">
        <v>313</v>
      </c>
    </row>
    <row r="4197" customFormat="false" ht="15" hidden="false" customHeight="false" outlineLevel="0" collapsed="false">
      <c r="A4197" s="49" t="n">
        <v>153</v>
      </c>
      <c r="B4197" s="49" t="s">
        <v>205</v>
      </c>
      <c r="C4197" s="49" t="n">
        <v>2010</v>
      </c>
      <c r="D4197" s="54" t="n">
        <v>17.7</v>
      </c>
      <c r="E4197" s="55" t="n">
        <v>6</v>
      </c>
    </row>
    <row r="4198" customFormat="false" ht="15" hidden="false" customHeight="false" outlineLevel="0" collapsed="false">
      <c r="A4198" s="49" t="n">
        <v>153</v>
      </c>
      <c r="B4198" s="49" t="s">
        <v>205</v>
      </c>
      <c r="C4198" s="49" t="n">
        <v>2011</v>
      </c>
      <c r="D4198" s="54" t="n">
        <v>70.8</v>
      </c>
      <c r="E4198" s="55" t="n">
        <v>24</v>
      </c>
    </row>
    <row r="4199" customFormat="false" ht="15" hidden="false" customHeight="false" outlineLevel="0" collapsed="false">
      <c r="A4199" s="49" t="n">
        <v>153</v>
      </c>
      <c r="B4199" s="49" t="s">
        <v>206</v>
      </c>
      <c r="C4199" s="49" t="n">
        <v>2010</v>
      </c>
      <c r="D4199" s="54" t="n">
        <v>17.7</v>
      </c>
      <c r="E4199" s="55" t="n">
        <v>6</v>
      </c>
    </row>
    <row r="4200" customFormat="false" ht="15" hidden="false" customHeight="false" outlineLevel="0" collapsed="false">
      <c r="A4200" s="49" t="n">
        <v>153</v>
      </c>
      <c r="B4200" s="49" t="s">
        <v>206</v>
      </c>
      <c r="C4200" s="49" t="n">
        <v>2011</v>
      </c>
      <c r="D4200" s="54" t="n">
        <v>47.2</v>
      </c>
      <c r="E4200" s="55" t="n">
        <v>16</v>
      </c>
    </row>
    <row r="4201" customFormat="false" ht="15" hidden="false" customHeight="false" outlineLevel="0" collapsed="false">
      <c r="A4201" s="49" t="n">
        <v>153</v>
      </c>
      <c r="B4201" s="49" t="s">
        <v>209</v>
      </c>
      <c r="C4201" s="49" t="n">
        <v>2010</v>
      </c>
      <c r="D4201" s="54" t="n">
        <v>17.7</v>
      </c>
      <c r="E4201" s="55" t="n">
        <v>6</v>
      </c>
    </row>
    <row r="4202" customFormat="false" ht="15" hidden="false" customHeight="false" outlineLevel="0" collapsed="false">
      <c r="A4202" s="49" t="n">
        <v>153</v>
      </c>
      <c r="B4202" s="49" t="s">
        <v>190</v>
      </c>
      <c r="C4202" s="49" t="n">
        <v>2010</v>
      </c>
      <c r="D4202" s="54" t="n">
        <v>17.7</v>
      </c>
      <c r="E4202" s="55" t="n">
        <v>6</v>
      </c>
    </row>
    <row r="4203" customFormat="false" ht="15" hidden="false" customHeight="false" outlineLevel="0" collapsed="false">
      <c r="A4203" s="49" t="n">
        <v>153</v>
      </c>
      <c r="B4203" s="49" t="s">
        <v>190</v>
      </c>
      <c r="C4203" s="49" t="n">
        <v>2011</v>
      </c>
      <c r="D4203" s="54" t="n">
        <v>35.4</v>
      </c>
      <c r="E4203" s="55" t="n">
        <v>12</v>
      </c>
    </row>
    <row r="4204" customFormat="false" ht="15" hidden="false" customHeight="false" outlineLevel="0" collapsed="false">
      <c r="A4204" s="49" t="n">
        <v>153</v>
      </c>
      <c r="B4204" s="49" t="s">
        <v>227</v>
      </c>
      <c r="C4204" s="49" t="n">
        <v>2010</v>
      </c>
      <c r="D4204" s="54" t="n">
        <v>35.4</v>
      </c>
      <c r="E4204" s="55" t="n">
        <v>12</v>
      </c>
    </row>
    <row r="4205" customFormat="false" ht="15" hidden="false" customHeight="false" outlineLevel="0" collapsed="false">
      <c r="A4205" s="49" t="n">
        <v>153</v>
      </c>
      <c r="B4205" s="49" t="s">
        <v>227</v>
      </c>
      <c r="C4205" s="49" t="n">
        <v>2011</v>
      </c>
      <c r="D4205" s="54" t="n">
        <v>17.7</v>
      </c>
      <c r="E4205" s="55" t="n">
        <v>6</v>
      </c>
    </row>
    <row r="4206" customFormat="false" ht="15" hidden="false" customHeight="false" outlineLevel="0" collapsed="false">
      <c r="A4206" s="49" t="n">
        <v>153</v>
      </c>
      <c r="B4206" s="49" t="s">
        <v>218</v>
      </c>
      <c r="C4206" s="49" t="n">
        <v>2010</v>
      </c>
      <c r="D4206" s="54" t="n">
        <v>122.4</v>
      </c>
      <c r="E4206" s="55" t="n">
        <v>48</v>
      </c>
    </row>
    <row r="4207" customFormat="false" ht="15" hidden="false" customHeight="false" outlineLevel="0" collapsed="false">
      <c r="A4207" s="49" t="n">
        <v>153</v>
      </c>
      <c r="B4207" s="49" t="s">
        <v>218</v>
      </c>
      <c r="C4207" s="49" t="n">
        <v>2011</v>
      </c>
      <c r="D4207" s="54" t="n">
        <v>140.1</v>
      </c>
      <c r="E4207" s="55" t="n">
        <v>54</v>
      </c>
    </row>
    <row r="4208" customFormat="false" ht="15" hidden="false" customHeight="false" outlineLevel="0" collapsed="false">
      <c r="A4208" s="49" t="n">
        <v>153</v>
      </c>
      <c r="B4208" s="49" t="s">
        <v>193</v>
      </c>
      <c r="C4208" s="49" t="n">
        <v>2011</v>
      </c>
      <c r="D4208" s="54" t="n">
        <v>35.4</v>
      </c>
      <c r="E4208" s="55" t="n">
        <v>12</v>
      </c>
    </row>
    <row r="4209" customFormat="false" ht="15" hidden="false" customHeight="false" outlineLevel="0" collapsed="false">
      <c r="A4209" s="49" t="n">
        <v>153</v>
      </c>
      <c r="B4209" s="49" t="s">
        <v>197</v>
      </c>
      <c r="C4209" s="49" t="n">
        <v>2011</v>
      </c>
      <c r="D4209" s="54" t="n">
        <v>11.8</v>
      </c>
      <c r="E4209" s="55" t="n">
        <v>4</v>
      </c>
    </row>
    <row r="4210" customFormat="false" ht="15" hidden="false" customHeight="false" outlineLevel="0" collapsed="false">
      <c r="A4210" s="49" t="n">
        <v>153</v>
      </c>
      <c r="B4210" s="49" t="s">
        <v>215</v>
      </c>
      <c r="C4210" s="49" t="n">
        <v>2010</v>
      </c>
      <c r="D4210" s="54" t="n">
        <v>17.7</v>
      </c>
      <c r="E4210" s="55" t="n">
        <v>6</v>
      </c>
    </row>
    <row r="4211" customFormat="false" ht="15" hidden="false" customHeight="false" outlineLevel="0" collapsed="false">
      <c r="A4211" s="49" t="n">
        <v>153</v>
      </c>
      <c r="B4211" s="49" t="s">
        <v>196</v>
      </c>
      <c r="C4211" s="49" t="n">
        <v>2011</v>
      </c>
      <c r="D4211" s="54" t="n">
        <v>76.7</v>
      </c>
      <c r="E4211" s="55" t="n">
        <v>26</v>
      </c>
    </row>
    <row r="4212" customFormat="false" ht="15" hidden="false" customHeight="false" outlineLevel="0" collapsed="false">
      <c r="A4212" s="49" t="n">
        <v>153</v>
      </c>
      <c r="B4212" s="49" t="s">
        <v>198</v>
      </c>
      <c r="C4212" s="49" t="n">
        <v>2011</v>
      </c>
      <c r="D4212" s="54" t="n">
        <v>53.1</v>
      </c>
      <c r="E4212" s="55" t="n">
        <v>18</v>
      </c>
    </row>
    <row r="4213" customFormat="false" ht="15" hidden="false" customHeight="false" outlineLevel="0" collapsed="false">
      <c r="A4213" s="49" t="n">
        <v>153</v>
      </c>
      <c r="B4213" s="49" t="s">
        <v>189</v>
      </c>
      <c r="C4213" s="49" t="n">
        <v>2010</v>
      </c>
      <c r="D4213" s="54" t="n">
        <v>6138.57</v>
      </c>
      <c r="E4213" s="55" t="n">
        <v>2118</v>
      </c>
    </row>
    <row r="4214" customFormat="false" ht="15" hidden="false" customHeight="false" outlineLevel="0" collapsed="false">
      <c r="A4214" s="49" t="n">
        <v>153</v>
      </c>
      <c r="B4214" s="49" t="s">
        <v>189</v>
      </c>
      <c r="C4214" s="49" t="n">
        <v>2011</v>
      </c>
      <c r="D4214" s="54" t="n">
        <v>15044.15</v>
      </c>
      <c r="E4214" s="55" t="n">
        <v>4913</v>
      </c>
    </row>
    <row r="4215" customFormat="false" ht="15" hidden="false" customHeight="false" outlineLevel="0" collapsed="false">
      <c r="A4215" s="49" t="n">
        <v>154</v>
      </c>
      <c r="B4215" s="49" t="s">
        <v>199</v>
      </c>
      <c r="C4215" s="49" t="n">
        <v>2010</v>
      </c>
      <c r="D4215" s="54" t="n">
        <v>15</v>
      </c>
      <c r="E4215" s="55" t="n">
        <v>12</v>
      </c>
    </row>
    <row r="4216" customFormat="false" ht="15" hidden="false" customHeight="false" outlineLevel="0" collapsed="false">
      <c r="A4216" s="49" t="n">
        <v>154</v>
      </c>
      <c r="B4216" s="49" t="s">
        <v>195</v>
      </c>
      <c r="C4216" s="49" t="n">
        <v>2010</v>
      </c>
      <c r="D4216" s="54" t="n">
        <v>15</v>
      </c>
      <c r="E4216" s="55" t="n">
        <v>12</v>
      </c>
    </row>
    <row r="4217" customFormat="false" ht="15" hidden="false" customHeight="false" outlineLevel="0" collapsed="false">
      <c r="A4217" s="49" t="n">
        <v>154</v>
      </c>
      <c r="B4217" s="49" t="s">
        <v>200</v>
      </c>
      <c r="C4217" s="49" t="n">
        <v>2009</v>
      </c>
      <c r="D4217" s="54" t="n">
        <v>0</v>
      </c>
      <c r="E4217" s="55" t="n">
        <v>0</v>
      </c>
    </row>
    <row r="4218" customFormat="false" ht="15" hidden="false" customHeight="false" outlineLevel="0" collapsed="false">
      <c r="A4218" s="49" t="n">
        <v>154</v>
      </c>
      <c r="B4218" s="49" t="s">
        <v>200</v>
      </c>
      <c r="C4218" s="49" t="n">
        <v>2010</v>
      </c>
      <c r="D4218" s="54" t="n">
        <v>10</v>
      </c>
      <c r="E4218" s="55" t="n">
        <v>8</v>
      </c>
    </row>
    <row r="4219" customFormat="false" ht="15" hidden="false" customHeight="false" outlineLevel="0" collapsed="false">
      <c r="A4219" s="49" t="n">
        <v>154</v>
      </c>
      <c r="B4219" s="49" t="s">
        <v>202</v>
      </c>
      <c r="C4219" s="49" t="n">
        <v>2010</v>
      </c>
      <c r="D4219" s="54" t="n">
        <v>45</v>
      </c>
      <c r="E4219" s="55" t="n">
        <v>36</v>
      </c>
    </row>
    <row r="4220" customFormat="false" ht="15" hidden="false" customHeight="false" outlineLevel="0" collapsed="false">
      <c r="A4220" s="49" t="n">
        <v>154</v>
      </c>
      <c r="B4220" s="49" t="s">
        <v>202</v>
      </c>
      <c r="C4220" s="49" t="n">
        <v>2011</v>
      </c>
      <c r="D4220" s="54" t="n">
        <v>30</v>
      </c>
      <c r="E4220" s="55" t="n">
        <v>24</v>
      </c>
    </row>
    <row r="4221" customFormat="false" ht="15" hidden="false" customHeight="false" outlineLevel="0" collapsed="false">
      <c r="A4221" s="49" t="n">
        <v>154</v>
      </c>
      <c r="B4221" s="49" t="s">
        <v>222</v>
      </c>
      <c r="C4221" s="49" t="n">
        <v>2009</v>
      </c>
      <c r="D4221" s="54" t="n">
        <v>15</v>
      </c>
      <c r="E4221" s="55" t="n">
        <v>12</v>
      </c>
    </row>
    <row r="4222" customFormat="false" ht="15" hidden="false" customHeight="false" outlineLevel="0" collapsed="false">
      <c r="A4222" s="49" t="n">
        <v>154</v>
      </c>
      <c r="B4222" s="49" t="s">
        <v>222</v>
      </c>
      <c r="C4222" s="49" t="n">
        <v>2010</v>
      </c>
      <c r="D4222" s="54" t="n">
        <v>331.32</v>
      </c>
      <c r="E4222" s="55" t="n">
        <v>276</v>
      </c>
    </row>
    <row r="4223" customFormat="false" ht="15" hidden="false" customHeight="false" outlineLevel="0" collapsed="false">
      <c r="A4223" s="49" t="n">
        <v>154</v>
      </c>
      <c r="B4223" s="49" t="s">
        <v>222</v>
      </c>
      <c r="C4223" s="49" t="n">
        <v>2011</v>
      </c>
      <c r="D4223" s="54" t="n">
        <v>106.32</v>
      </c>
      <c r="E4223" s="55" t="n">
        <v>96</v>
      </c>
    </row>
    <row r="4224" customFormat="false" ht="15" hidden="false" customHeight="false" outlineLevel="0" collapsed="false">
      <c r="A4224" s="49" t="n">
        <v>154</v>
      </c>
      <c r="B4224" s="49" t="s">
        <v>205</v>
      </c>
      <c r="C4224" s="49" t="n">
        <v>2010</v>
      </c>
      <c r="D4224" s="54" t="n">
        <v>15</v>
      </c>
      <c r="E4224" s="55" t="n">
        <v>12</v>
      </c>
    </row>
    <row r="4225" customFormat="false" ht="15" hidden="false" customHeight="false" outlineLevel="0" collapsed="false">
      <c r="A4225" s="49" t="n">
        <v>154</v>
      </c>
      <c r="B4225" s="49" t="s">
        <v>205</v>
      </c>
      <c r="C4225" s="49" t="n">
        <v>2011</v>
      </c>
      <c r="D4225" s="54" t="n">
        <v>15</v>
      </c>
      <c r="E4225" s="55" t="n">
        <v>12</v>
      </c>
    </row>
    <row r="4226" customFormat="false" ht="15" hidden="false" customHeight="false" outlineLevel="0" collapsed="false">
      <c r="A4226" s="49" t="n">
        <v>154</v>
      </c>
      <c r="B4226" s="49" t="s">
        <v>206</v>
      </c>
      <c r="C4226" s="49" t="n">
        <v>2009</v>
      </c>
      <c r="D4226" s="54" t="n">
        <v>15</v>
      </c>
      <c r="E4226" s="55" t="n">
        <v>12</v>
      </c>
    </row>
    <row r="4227" customFormat="false" ht="15" hidden="false" customHeight="false" outlineLevel="0" collapsed="false">
      <c r="A4227" s="49" t="n">
        <v>154</v>
      </c>
      <c r="B4227" s="49" t="s">
        <v>206</v>
      </c>
      <c r="C4227" s="49" t="n">
        <v>2010</v>
      </c>
      <c r="D4227" s="54" t="n">
        <v>217.5</v>
      </c>
      <c r="E4227" s="55" t="n">
        <v>174</v>
      </c>
    </row>
    <row r="4228" customFormat="false" ht="15" hidden="false" customHeight="false" outlineLevel="0" collapsed="false">
      <c r="A4228" s="49" t="n">
        <v>154</v>
      </c>
      <c r="B4228" s="49" t="s">
        <v>206</v>
      </c>
      <c r="C4228" s="49" t="n">
        <v>2011</v>
      </c>
      <c r="D4228" s="54" t="n">
        <v>211.25</v>
      </c>
      <c r="E4228" s="55" t="n">
        <v>169</v>
      </c>
    </row>
    <row r="4229" customFormat="false" ht="15" hidden="false" customHeight="false" outlineLevel="0" collapsed="false">
      <c r="A4229" s="49" t="n">
        <v>154</v>
      </c>
      <c r="B4229" s="49" t="s">
        <v>209</v>
      </c>
      <c r="C4229" s="49" t="n">
        <v>2010</v>
      </c>
      <c r="D4229" s="54" t="n">
        <v>15</v>
      </c>
      <c r="E4229" s="55" t="n">
        <v>12</v>
      </c>
    </row>
    <row r="4230" customFormat="false" ht="15" hidden="false" customHeight="false" outlineLevel="0" collapsed="false">
      <c r="A4230" s="49" t="n">
        <v>154</v>
      </c>
      <c r="B4230" s="49" t="s">
        <v>192</v>
      </c>
      <c r="C4230" s="49" t="n">
        <v>2009</v>
      </c>
      <c r="D4230" s="54" t="n">
        <v>-1.25</v>
      </c>
      <c r="E4230" s="55" t="n">
        <v>-1</v>
      </c>
    </row>
    <row r="4231" customFormat="false" ht="15" hidden="false" customHeight="false" outlineLevel="0" collapsed="false">
      <c r="A4231" s="49" t="n">
        <v>154</v>
      </c>
      <c r="B4231" s="49" t="s">
        <v>192</v>
      </c>
      <c r="C4231" s="49" t="n">
        <v>2010</v>
      </c>
      <c r="D4231" s="54" t="n">
        <v>63.75</v>
      </c>
      <c r="E4231" s="55" t="n">
        <v>51</v>
      </c>
    </row>
    <row r="4232" customFormat="false" ht="15" hidden="false" customHeight="false" outlineLevel="0" collapsed="false">
      <c r="A4232" s="49" t="n">
        <v>154</v>
      </c>
      <c r="B4232" s="49" t="s">
        <v>192</v>
      </c>
      <c r="C4232" s="49" t="n">
        <v>2011</v>
      </c>
      <c r="D4232" s="54" t="n">
        <v>45</v>
      </c>
      <c r="E4232" s="55" t="n">
        <v>36</v>
      </c>
    </row>
    <row r="4233" customFormat="false" ht="15" hidden="false" customHeight="false" outlineLevel="0" collapsed="false">
      <c r="A4233" s="49" t="n">
        <v>154</v>
      </c>
      <c r="B4233" s="49" t="s">
        <v>227</v>
      </c>
      <c r="C4233" s="49" t="n">
        <v>2011</v>
      </c>
      <c r="D4233" s="54" t="n">
        <v>15</v>
      </c>
      <c r="E4233" s="55" t="n">
        <v>12</v>
      </c>
    </row>
    <row r="4234" customFormat="false" ht="15" hidden="false" customHeight="false" outlineLevel="0" collapsed="false">
      <c r="A4234" s="49" t="n">
        <v>154</v>
      </c>
      <c r="B4234" s="49" t="s">
        <v>218</v>
      </c>
      <c r="C4234" s="49" t="n">
        <v>2011</v>
      </c>
      <c r="D4234" s="54" t="n">
        <v>15</v>
      </c>
      <c r="E4234" s="55" t="n">
        <v>12</v>
      </c>
    </row>
    <row r="4235" customFormat="false" ht="15" hidden="false" customHeight="false" outlineLevel="0" collapsed="false">
      <c r="A4235" s="49" t="n">
        <v>154</v>
      </c>
      <c r="B4235" s="49" t="s">
        <v>197</v>
      </c>
      <c r="C4235" s="49" t="n">
        <v>2010</v>
      </c>
      <c r="D4235" s="54" t="n">
        <v>76.32</v>
      </c>
      <c r="E4235" s="55" t="n">
        <v>72</v>
      </c>
    </row>
    <row r="4236" customFormat="false" ht="15" hidden="false" customHeight="false" outlineLevel="0" collapsed="false">
      <c r="A4236" s="49" t="n">
        <v>154</v>
      </c>
      <c r="B4236" s="49" t="s">
        <v>197</v>
      </c>
      <c r="C4236" s="49" t="n">
        <v>2011</v>
      </c>
      <c r="D4236" s="54" t="n">
        <v>76.32</v>
      </c>
      <c r="E4236" s="55" t="n">
        <v>72</v>
      </c>
    </row>
    <row r="4237" customFormat="false" ht="15" hidden="false" customHeight="false" outlineLevel="0" collapsed="false">
      <c r="A4237" s="49" t="n">
        <v>154</v>
      </c>
      <c r="B4237" s="49" t="s">
        <v>196</v>
      </c>
      <c r="C4237" s="49" t="n">
        <v>2011</v>
      </c>
      <c r="D4237" s="54" t="n">
        <v>30</v>
      </c>
      <c r="E4237" s="55" t="n">
        <v>24</v>
      </c>
    </row>
    <row r="4238" customFormat="false" ht="15" hidden="false" customHeight="false" outlineLevel="0" collapsed="false">
      <c r="A4238" s="49" t="n">
        <v>154</v>
      </c>
      <c r="B4238" s="49" t="s">
        <v>210</v>
      </c>
      <c r="C4238" s="49" t="n">
        <v>2010</v>
      </c>
      <c r="D4238" s="54" t="n">
        <v>15</v>
      </c>
      <c r="E4238" s="55" t="n">
        <v>12</v>
      </c>
    </row>
    <row r="4239" customFormat="false" ht="15" hidden="false" customHeight="false" outlineLevel="0" collapsed="false">
      <c r="A4239" s="49" t="n">
        <v>154</v>
      </c>
      <c r="B4239" s="49" t="s">
        <v>198</v>
      </c>
      <c r="C4239" s="49" t="n">
        <v>2010</v>
      </c>
      <c r="D4239" s="54" t="n">
        <v>60</v>
      </c>
      <c r="E4239" s="55" t="n">
        <v>48</v>
      </c>
    </row>
    <row r="4240" customFormat="false" ht="15" hidden="false" customHeight="false" outlineLevel="0" collapsed="false">
      <c r="A4240" s="49" t="n">
        <v>154</v>
      </c>
      <c r="B4240" s="49" t="s">
        <v>198</v>
      </c>
      <c r="C4240" s="49" t="n">
        <v>2011</v>
      </c>
      <c r="D4240" s="54" t="n">
        <v>15</v>
      </c>
      <c r="E4240" s="55" t="n">
        <v>12</v>
      </c>
    </row>
    <row r="4241" customFormat="false" ht="15" hidden="false" customHeight="false" outlineLevel="0" collapsed="false">
      <c r="A4241" s="49" t="n">
        <v>154</v>
      </c>
      <c r="B4241" s="49" t="s">
        <v>207</v>
      </c>
      <c r="C4241" s="49" t="n">
        <v>2011</v>
      </c>
      <c r="D4241" s="54" t="n">
        <v>0</v>
      </c>
      <c r="E4241" s="55" t="n">
        <v>0</v>
      </c>
    </row>
    <row r="4242" customFormat="false" ht="15" hidden="false" customHeight="false" outlineLevel="0" collapsed="false">
      <c r="A4242" s="49" t="n">
        <v>154</v>
      </c>
      <c r="B4242" s="49" t="s">
        <v>214</v>
      </c>
      <c r="C4242" s="49" t="n">
        <v>2010</v>
      </c>
      <c r="D4242" s="54" t="n">
        <v>15</v>
      </c>
      <c r="E4242" s="55" t="n">
        <v>12</v>
      </c>
    </row>
    <row r="4243" customFormat="false" ht="15" hidden="false" customHeight="false" outlineLevel="0" collapsed="false">
      <c r="A4243" s="49" t="n">
        <v>154</v>
      </c>
      <c r="B4243" s="49" t="s">
        <v>214</v>
      </c>
      <c r="C4243" s="49" t="n">
        <v>2011</v>
      </c>
      <c r="D4243" s="54" t="n">
        <v>30</v>
      </c>
      <c r="E4243" s="55" t="n">
        <v>24</v>
      </c>
    </row>
    <row r="4244" customFormat="false" ht="15" hidden="false" customHeight="false" outlineLevel="0" collapsed="false">
      <c r="A4244" s="49" t="n">
        <v>154</v>
      </c>
      <c r="B4244" s="49" t="s">
        <v>189</v>
      </c>
      <c r="C4244" s="49" t="n">
        <v>2009</v>
      </c>
      <c r="D4244" s="54" t="n">
        <v>1196.62</v>
      </c>
      <c r="E4244" s="55" t="n">
        <v>783</v>
      </c>
    </row>
    <row r="4245" customFormat="false" ht="15" hidden="false" customHeight="false" outlineLevel="0" collapsed="false">
      <c r="A4245" s="49" t="n">
        <v>154</v>
      </c>
      <c r="B4245" s="49" t="s">
        <v>189</v>
      </c>
      <c r="C4245" s="49" t="n">
        <v>2010</v>
      </c>
      <c r="D4245" s="54" t="n">
        <v>15064.65</v>
      </c>
      <c r="E4245" s="55" t="n">
        <v>12306</v>
      </c>
    </row>
    <row r="4246" customFormat="false" ht="15" hidden="false" customHeight="false" outlineLevel="0" collapsed="false">
      <c r="A4246" s="49" t="n">
        <v>154</v>
      </c>
      <c r="B4246" s="49" t="s">
        <v>189</v>
      </c>
      <c r="C4246" s="49" t="n">
        <v>2011</v>
      </c>
      <c r="D4246" s="54" t="n">
        <v>5922.13</v>
      </c>
      <c r="E4246" s="55" t="n">
        <v>4727</v>
      </c>
    </row>
    <row r="4247" customFormat="false" ht="15" hidden="false" customHeight="false" outlineLevel="0" collapsed="false">
      <c r="A4247" s="49" t="n">
        <v>154</v>
      </c>
      <c r="B4247" s="49" t="s">
        <v>194</v>
      </c>
      <c r="C4247" s="49" t="n">
        <v>2010</v>
      </c>
      <c r="D4247" s="54" t="n">
        <v>45</v>
      </c>
      <c r="E4247" s="55" t="n">
        <v>36</v>
      </c>
    </row>
    <row r="4248" customFormat="false" ht="15" hidden="false" customHeight="false" outlineLevel="0" collapsed="false">
      <c r="A4248" s="49" t="n">
        <v>155</v>
      </c>
      <c r="B4248" s="49" t="s">
        <v>199</v>
      </c>
      <c r="C4248" s="49" t="n">
        <v>2010</v>
      </c>
      <c r="D4248" s="54" t="n">
        <v>47.7</v>
      </c>
      <c r="E4248" s="55" t="n">
        <v>6</v>
      </c>
    </row>
    <row r="4249" customFormat="false" ht="15" hidden="false" customHeight="false" outlineLevel="0" collapsed="false">
      <c r="A4249" s="49" t="n">
        <v>155</v>
      </c>
      <c r="B4249" s="49" t="s">
        <v>201</v>
      </c>
      <c r="C4249" s="49" t="n">
        <v>2009</v>
      </c>
      <c r="D4249" s="54" t="n">
        <v>15.9</v>
      </c>
      <c r="E4249" s="55" t="n">
        <v>2</v>
      </c>
    </row>
    <row r="4250" customFormat="false" ht="15" hidden="false" customHeight="false" outlineLevel="0" collapsed="false">
      <c r="A4250" s="49" t="n">
        <v>155</v>
      </c>
      <c r="B4250" s="49" t="s">
        <v>201</v>
      </c>
      <c r="C4250" s="49" t="n">
        <v>2010</v>
      </c>
      <c r="D4250" s="54" t="n">
        <v>31.8</v>
      </c>
      <c r="E4250" s="55" t="n">
        <v>4</v>
      </c>
    </row>
    <row r="4251" customFormat="false" ht="15" hidden="false" customHeight="false" outlineLevel="0" collapsed="false">
      <c r="A4251" s="49" t="n">
        <v>155</v>
      </c>
      <c r="B4251" s="49" t="s">
        <v>201</v>
      </c>
      <c r="C4251" s="49" t="n">
        <v>2011</v>
      </c>
      <c r="D4251" s="54" t="n">
        <v>15.9</v>
      </c>
      <c r="E4251" s="55" t="n">
        <v>2</v>
      </c>
    </row>
    <row r="4252" customFormat="false" ht="15" hidden="false" customHeight="false" outlineLevel="0" collapsed="false">
      <c r="A4252" s="49" t="n">
        <v>155</v>
      </c>
      <c r="B4252" s="49" t="s">
        <v>200</v>
      </c>
      <c r="C4252" s="49" t="n">
        <v>2009</v>
      </c>
      <c r="D4252" s="54" t="n">
        <v>15.9</v>
      </c>
      <c r="E4252" s="55" t="n">
        <v>2</v>
      </c>
    </row>
    <row r="4253" customFormat="false" ht="15" hidden="false" customHeight="false" outlineLevel="0" collapsed="false">
      <c r="A4253" s="49" t="n">
        <v>155</v>
      </c>
      <c r="B4253" s="49" t="s">
        <v>200</v>
      </c>
      <c r="C4253" s="49" t="n">
        <v>2010</v>
      </c>
      <c r="D4253" s="54" t="n">
        <v>63.6</v>
      </c>
      <c r="E4253" s="55" t="n">
        <v>8</v>
      </c>
    </row>
    <row r="4254" customFormat="false" ht="15" hidden="false" customHeight="false" outlineLevel="0" collapsed="false">
      <c r="A4254" s="49" t="n">
        <v>155</v>
      </c>
      <c r="B4254" s="49" t="s">
        <v>222</v>
      </c>
      <c r="C4254" s="49" t="n">
        <v>2009</v>
      </c>
      <c r="D4254" s="54" t="n">
        <v>47.7</v>
      </c>
      <c r="E4254" s="55" t="n">
        <v>6</v>
      </c>
    </row>
    <row r="4255" customFormat="false" ht="15" hidden="false" customHeight="false" outlineLevel="0" collapsed="false">
      <c r="A4255" s="49" t="n">
        <v>155</v>
      </c>
      <c r="B4255" s="49" t="s">
        <v>222</v>
      </c>
      <c r="C4255" s="49" t="n">
        <v>2010</v>
      </c>
      <c r="D4255" s="54" t="n">
        <v>393.45</v>
      </c>
      <c r="E4255" s="55" t="n">
        <v>51</v>
      </c>
    </row>
    <row r="4256" customFormat="false" ht="15" hidden="false" customHeight="false" outlineLevel="0" collapsed="false">
      <c r="A4256" s="49" t="n">
        <v>155</v>
      </c>
      <c r="B4256" s="49" t="s">
        <v>222</v>
      </c>
      <c r="C4256" s="49" t="n">
        <v>2011</v>
      </c>
      <c r="D4256" s="54" t="n">
        <v>31.8</v>
      </c>
      <c r="E4256" s="55" t="n">
        <v>4</v>
      </c>
    </row>
    <row r="4257" customFormat="false" ht="15" hidden="false" customHeight="false" outlineLevel="0" collapsed="false">
      <c r="A4257" s="49" t="n">
        <v>155</v>
      </c>
      <c r="B4257" s="49" t="s">
        <v>191</v>
      </c>
      <c r="C4257" s="49" t="n">
        <v>2010</v>
      </c>
      <c r="D4257" s="54" t="n">
        <v>31.8</v>
      </c>
      <c r="E4257" s="55" t="n">
        <v>4</v>
      </c>
    </row>
    <row r="4258" customFormat="false" ht="15" hidden="false" customHeight="false" outlineLevel="0" collapsed="false">
      <c r="A4258" s="49" t="n">
        <v>155</v>
      </c>
      <c r="B4258" s="49" t="s">
        <v>191</v>
      </c>
      <c r="C4258" s="49" t="n">
        <v>2011</v>
      </c>
      <c r="D4258" s="54" t="n">
        <v>23.85</v>
      </c>
      <c r="E4258" s="55" t="n">
        <v>3</v>
      </c>
    </row>
    <row r="4259" customFormat="false" ht="15" hidden="false" customHeight="false" outlineLevel="0" collapsed="false">
      <c r="A4259" s="49" t="n">
        <v>155</v>
      </c>
      <c r="B4259" s="49" t="s">
        <v>205</v>
      </c>
      <c r="C4259" s="49" t="n">
        <v>2009</v>
      </c>
      <c r="D4259" s="54" t="n">
        <v>-15.9</v>
      </c>
      <c r="E4259" s="55" t="n">
        <v>-2</v>
      </c>
    </row>
    <row r="4260" customFormat="false" ht="15" hidden="false" customHeight="false" outlineLevel="0" collapsed="false">
      <c r="A4260" s="49" t="n">
        <v>155</v>
      </c>
      <c r="B4260" s="49" t="s">
        <v>205</v>
      </c>
      <c r="C4260" s="49" t="n">
        <v>2010</v>
      </c>
      <c r="D4260" s="54" t="n">
        <v>262.2</v>
      </c>
      <c r="E4260" s="55" t="n">
        <v>36</v>
      </c>
    </row>
    <row r="4261" customFormat="false" ht="15" hidden="false" customHeight="false" outlineLevel="0" collapsed="false">
      <c r="A4261" s="49" t="n">
        <v>155</v>
      </c>
      <c r="B4261" s="49" t="s">
        <v>205</v>
      </c>
      <c r="C4261" s="49" t="n">
        <v>2011</v>
      </c>
      <c r="D4261" s="54" t="n">
        <v>99.3</v>
      </c>
      <c r="E4261" s="55" t="n">
        <v>14</v>
      </c>
    </row>
    <row r="4262" customFormat="false" ht="15" hidden="false" customHeight="false" outlineLevel="0" collapsed="false">
      <c r="A4262" s="49" t="n">
        <v>155</v>
      </c>
      <c r="B4262" s="49" t="s">
        <v>206</v>
      </c>
      <c r="C4262" s="49" t="n">
        <v>2009</v>
      </c>
      <c r="D4262" s="54" t="n">
        <v>166.95</v>
      </c>
      <c r="E4262" s="55" t="n">
        <v>21</v>
      </c>
    </row>
    <row r="4263" customFormat="false" ht="15" hidden="false" customHeight="false" outlineLevel="0" collapsed="false">
      <c r="A4263" s="49" t="n">
        <v>155</v>
      </c>
      <c r="B4263" s="49" t="s">
        <v>206</v>
      </c>
      <c r="C4263" s="49" t="n">
        <v>2010</v>
      </c>
      <c r="D4263" s="54" t="n">
        <v>469.05</v>
      </c>
      <c r="E4263" s="55" t="n">
        <v>59</v>
      </c>
    </row>
    <row r="4264" customFormat="false" ht="15" hidden="false" customHeight="false" outlineLevel="0" collapsed="false">
      <c r="A4264" s="49" t="n">
        <v>155</v>
      </c>
      <c r="B4264" s="49" t="s">
        <v>209</v>
      </c>
      <c r="C4264" s="49" t="n">
        <v>2010</v>
      </c>
      <c r="D4264" s="54" t="n">
        <v>15.9</v>
      </c>
      <c r="E4264" s="55" t="n">
        <v>2</v>
      </c>
    </row>
    <row r="4265" customFormat="false" ht="15" hidden="false" customHeight="false" outlineLevel="0" collapsed="false">
      <c r="A4265" s="49" t="n">
        <v>155</v>
      </c>
      <c r="B4265" s="49" t="s">
        <v>192</v>
      </c>
      <c r="C4265" s="49" t="n">
        <v>2010</v>
      </c>
      <c r="D4265" s="54" t="n">
        <v>15.9</v>
      </c>
      <c r="E4265" s="55" t="n">
        <v>2</v>
      </c>
    </row>
    <row r="4266" customFormat="false" ht="15" hidden="false" customHeight="false" outlineLevel="0" collapsed="false">
      <c r="A4266" s="49" t="n">
        <v>155</v>
      </c>
      <c r="B4266" s="49" t="s">
        <v>227</v>
      </c>
      <c r="C4266" s="49" t="n">
        <v>2010</v>
      </c>
      <c r="D4266" s="54" t="n">
        <v>15.9</v>
      </c>
      <c r="E4266" s="55" t="n">
        <v>2</v>
      </c>
    </row>
    <row r="4267" customFormat="false" ht="15" hidden="false" customHeight="false" outlineLevel="0" collapsed="false">
      <c r="A4267" s="49" t="n">
        <v>155</v>
      </c>
      <c r="B4267" s="49" t="s">
        <v>197</v>
      </c>
      <c r="C4267" s="49" t="n">
        <v>2009</v>
      </c>
      <c r="D4267" s="54" t="n">
        <v>31.8</v>
      </c>
      <c r="E4267" s="55" t="n">
        <v>4</v>
      </c>
    </row>
    <row r="4268" customFormat="false" ht="15" hidden="false" customHeight="false" outlineLevel="0" collapsed="false">
      <c r="A4268" s="49" t="n">
        <v>155</v>
      </c>
      <c r="B4268" s="49" t="s">
        <v>197</v>
      </c>
      <c r="C4268" s="49" t="n">
        <v>2010</v>
      </c>
      <c r="D4268" s="54" t="n">
        <v>71.55</v>
      </c>
      <c r="E4268" s="55" t="n">
        <v>9</v>
      </c>
    </row>
    <row r="4269" customFormat="false" ht="15" hidden="false" customHeight="false" outlineLevel="0" collapsed="false">
      <c r="A4269" s="49" t="n">
        <v>155</v>
      </c>
      <c r="B4269" s="49" t="s">
        <v>197</v>
      </c>
      <c r="C4269" s="49" t="n">
        <v>2011</v>
      </c>
      <c r="D4269" s="54" t="n">
        <v>131.1</v>
      </c>
      <c r="E4269" s="55" t="n">
        <v>18</v>
      </c>
    </row>
    <row r="4270" customFormat="false" ht="15" hidden="false" customHeight="false" outlineLevel="0" collapsed="false">
      <c r="A4270" s="49" t="n">
        <v>155</v>
      </c>
      <c r="B4270" s="49" t="s">
        <v>196</v>
      </c>
      <c r="C4270" s="49" t="n">
        <v>2010</v>
      </c>
      <c r="D4270" s="54" t="n">
        <v>31.8</v>
      </c>
      <c r="E4270" s="55" t="n">
        <v>4</v>
      </c>
    </row>
    <row r="4271" customFormat="false" ht="15" hidden="false" customHeight="false" outlineLevel="0" collapsed="false">
      <c r="A4271" s="49" t="n">
        <v>155</v>
      </c>
      <c r="B4271" s="49" t="s">
        <v>207</v>
      </c>
      <c r="C4271" s="49" t="n">
        <v>2010</v>
      </c>
      <c r="D4271" s="54" t="n">
        <v>47.7</v>
      </c>
      <c r="E4271" s="55" t="n">
        <v>6</v>
      </c>
    </row>
    <row r="4272" customFormat="false" ht="15" hidden="false" customHeight="false" outlineLevel="0" collapsed="false">
      <c r="A4272" s="49" t="n">
        <v>155</v>
      </c>
      <c r="B4272" s="49" t="s">
        <v>189</v>
      </c>
      <c r="C4272" s="49" t="n">
        <v>2009</v>
      </c>
      <c r="D4272" s="54" t="n">
        <v>2254.95</v>
      </c>
      <c r="E4272" s="55" t="n">
        <v>273</v>
      </c>
    </row>
    <row r="4273" customFormat="false" ht="15" hidden="false" customHeight="false" outlineLevel="0" collapsed="false">
      <c r="A4273" s="49" t="n">
        <v>155</v>
      </c>
      <c r="B4273" s="49" t="s">
        <v>189</v>
      </c>
      <c r="C4273" s="49" t="n">
        <v>2010</v>
      </c>
      <c r="D4273" s="54" t="n">
        <v>17290.25</v>
      </c>
      <c r="E4273" s="55" t="n">
        <v>2380</v>
      </c>
    </row>
    <row r="4274" customFormat="false" ht="15" hidden="false" customHeight="false" outlineLevel="0" collapsed="false">
      <c r="A4274" s="49" t="n">
        <v>155</v>
      </c>
      <c r="B4274" s="49" t="s">
        <v>189</v>
      </c>
      <c r="C4274" s="49" t="n">
        <v>2011</v>
      </c>
      <c r="D4274" s="54" t="n">
        <v>2011.24</v>
      </c>
      <c r="E4274" s="55" t="n">
        <v>252</v>
      </c>
    </row>
    <row r="4275" customFormat="false" ht="15" hidden="false" customHeight="false" outlineLevel="0" collapsed="false">
      <c r="A4275" s="49" t="n">
        <v>155</v>
      </c>
      <c r="B4275" s="49" t="s">
        <v>194</v>
      </c>
      <c r="C4275" s="49" t="n">
        <v>2010</v>
      </c>
      <c r="D4275" s="54" t="n">
        <v>15.9</v>
      </c>
      <c r="E4275" s="55" t="n">
        <v>2</v>
      </c>
    </row>
    <row r="4276" customFormat="false" ht="15" hidden="false" customHeight="false" outlineLevel="0" collapsed="false">
      <c r="A4276" s="49" t="n">
        <v>156</v>
      </c>
      <c r="B4276" s="49" t="s">
        <v>223</v>
      </c>
      <c r="C4276" s="49" t="n">
        <v>2009</v>
      </c>
      <c r="D4276" s="54" t="n">
        <v>27</v>
      </c>
      <c r="E4276" s="55" t="n">
        <v>4</v>
      </c>
    </row>
    <row r="4277" customFormat="false" ht="15" hidden="false" customHeight="false" outlineLevel="0" collapsed="false">
      <c r="A4277" s="49" t="n">
        <v>156</v>
      </c>
      <c r="B4277" s="49" t="s">
        <v>223</v>
      </c>
      <c r="C4277" s="49" t="n">
        <v>2010</v>
      </c>
      <c r="D4277" s="54" t="n">
        <v>78.58</v>
      </c>
      <c r="E4277" s="55" t="n">
        <v>10</v>
      </c>
    </row>
    <row r="4278" customFormat="false" ht="15" hidden="false" customHeight="false" outlineLevel="0" collapsed="false">
      <c r="A4278" s="49" t="n">
        <v>156</v>
      </c>
      <c r="B4278" s="49" t="s">
        <v>223</v>
      </c>
      <c r="C4278" s="49" t="n">
        <v>2011</v>
      </c>
      <c r="D4278" s="54" t="n">
        <v>79.5</v>
      </c>
      <c r="E4278" s="55" t="n">
        <v>10</v>
      </c>
    </row>
    <row r="4279" customFormat="false" ht="15" hidden="false" customHeight="false" outlineLevel="0" collapsed="false">
      <c r="A4279" s="49" t="n">
        <v>156</v>
      </c>
      <c r="B4279" s="49" t="s">
        <v>222</v>
      </c>
      <c r="C4279" s="49" t="n">
        <v>2010</v>
      </c>
      <c r="D4279" s="54" t="n">
        <v>14.98</v>
      </c>
      <c r="E4279" s="55" t="n">
        <v>2</v>
      </c>
    </row>
    <row r="4280" customFormat="false" ht="15" hidden="false" customHeight="false" outlineLevel="0" collapsed="false">
      <c r="A4280" s="49" t="n">
        <v>156</v>
      </c>
      <c r="B4280" s="49" t="s">
        <v>205</v>
      </c>
      <c r="C4280" s="49" t="n">
        <v>2010</v>
      </c>
      <c r="D4280" s="54" t="n">
        <v>29.96</v>
      </c>
      <c r="E4280" s="55" t="n">
        <v>4</v>
      </c>
    </row>
    <row r="4281" customFormat="false" ht="15" hidden="false" customHeight="false" outlineLevel="0" collapsed="false">
      <c r="A4281" s="49" t="n">
        <v>156</v>
      </c>
      <c r="B4281" s="49" t="s">
        <v>205</v>
      </c>
      <c r="C4281" s="49" t="n">
        <v>2011</v>
      </c>
      <c r="D4281" s="54" t="n">
        <v>47.7</v>
      </c>
      <c r="E4281" s="55" t="n">
        <v>6</v>
      </c>
    </row>
    <row r="4282" customFormat="false" ht="15" hidden="false" customHeight="false" outlineLevel="0" collapsed="false">
      <c r="A4282" s="49" t="n">
        <v>156</v>
      </c>
      <c r="B4282" s="49" t="s">
        <v>206</v>
      </c>
      <c r="C4282" s="49" t="n">
        <v>2011</v>
      </c>
      <c r="D4282" s="54" t="n">
        <v>7.95</v>
      </c>
      <c r="E4282" s="55" t="n">
        <v>1</v>
      </c>
    </row>
    <row r="4283" customFormat="false" ht="15" hidden="false" customHeight="false" outlineLevel="0" collapsed="false">
      <c r="A4283" s="49" t="n">
        <v>156</v>
      </c>
      <c r="B4283" s="49" t="s">
        <v>227</v>
      </c>
      <c r="C4283" s="49" t="n">
        <v>2010</v>
      </c>
      <c r="D4283" s="54" t="n">
        <v>13.5</v>
      </c>
      <c r="E4283" s="55" t="n">
        <v>2</v>
      </c>
    </row>
    <row r="4284" customFormat="false" ht="15" hidden="false" customHeight="false" outlineLevel="0" collapsed="false">
      <c r="A4284" s="49" t="n">
        <v>156</v>
      </c>
      <c r="B4284" s="49" t="s">
        <v>215</v>
      </c>
      <c r="C4284" s="49" t="n">
        <v>2011</v>
      </c>
      <c r="D4284" s="54" t="n">
        <v>67.5</v>
      </c>
      <c r="E4284" s="55" t="n">
        <v>10</v>
      </c>
    </row>
    <row r="4285" customFormat="false" ht="15" hidden="false" customHeight="false" outlineLevel="0" collapsed="false">
      <c r="A4285" s="49" t="n">
        <v>156</v>
      </c>
      <c r="B4285" s="49" t="s">
        <v>196</v>
      </c>
      <c r="C4285" s="49" t="n">
        <v>2011</v>
      </c>
      <c r="D4285" s="54" t="n">
        <v>7.95</v>
      </c>
      <c r="E4285" s="55" t="n">
        <v>1</v>
      </c>
    </row>
    <row r="4286" customFormat="false" ht="15" hidden="false" customHeight="false" outlineLevel="0" collapsed="false">
      <c r="A4286" s="49" t="n">
        <v>156</v>
      </c>
      <c r="B4286" s="49" t="s">
        <v>198</v>
      </c>
      <c r="C4286" s="49" t="n">
        <v>2010</v>
      </c>
      <c r="D4286" s="54" t="n">
        <v>14.98</v>
      </c>
      <c r="E4286" s="55" t="n">
        <v>2</v>
      </c>
    </row>
    <row r="4287" customFormat="false" ht="15" hidden="false" customHeight="false" outlineLevel="0" collapsed="false">
      <c r="A4287" s="49" t="n">
        <v>156</v>
      </c>
      <c r="B4287" s="49" t="s">
        <v>189</v>
      </c>
      <c r="C4287" s="49" t="n">
        <v>2009</v>
      </c>
      <c r="D4287" s="54" t="n">
        <v>2033.31</v>
      </c>
      <c r="E4287" s="55" t="n">
        <v>323</v>
      </c>
    </row>
    <row r="4288" customFormat="false" ht="15" hidden="false" customHeight="false" outlineLevel="0" collapsed="false">
      <c r="A4288" s="49" t="n">
        <v>156</v>
      </c>
      <c r="B4288" s="49" t="s">
        <v>189</v>
      </c>
      <c r="C4288" s="49" t="n">
        <v>2010</v>
      </c>
      <c r="D4288" s="54" t="n">
        <v>14333.57</v>
      </c>
      <c r="E4288" s="55" t="n">
        <v>2367</v>
      </c>
    </row>
    <row r="4289" customFormat="false" ht="15" hidden="false" customHeight="false" outlineLevel="0" collapsed="false">
      <c r="A4289" s="49" t="n">
        <v>156</v>
      </c>
      <c r="B4289" s="49" t="s">
        <v>189</v>
      </c>
      <c r="C4289" s="49" t="n">
        <v>2011</v>
      </c>
      <c r="D4289" s="54" t="n">
        <v>6794.64</v>
      </c>
      <c r="E4289" s="55" t="n">
        <v>1141</v>
      </c>
    </row>
    <row r="4290" customFormat="false" ht="15" hidden="false" customHeight="false" outlineLevel="0" collapsed="false">
      <c r="A4290" s="49" t="n">
        <v>157</v>
      </c>
      <c r="B4290" s="49" t="s">
        <v>203</v>
      </c>
      <c r="C4290" s="49" t="n">
        <v>2010</v>
      </c>
      <c r="D4290" s="54" t="n">
        <v>53.1</v>
      </c>
      <c r="E4290" s="55" t="n">
        <v>18</v>
      </c>
    </row>
    <row r="4291" customFormat="false" ht="15" hidden="false" customHeight="false" outlineLevel="0" collapsed="false">
      <c r="A4291" s="49" t="n">
        <v>157</v>
      </c>
      <c r="B4291" s="49" t="s">
        <v>203</v>
      </c>
      <c r="C4291" s="49" t="n">
        <v>2011</v>
      </c>
      <c r="D4291" s="54" t="n">
        <v>35.4</v>
      </c>
      <c r="E4291" s="55" t="n">
        <v>12</v>
      </c>
    </row>
    <row r="4292" customFormat="false" ht="15" hidden="false" customHeight="false" outlineLevel="0" collapsed="false">
      <c r="A4292" s="49" t="n">
        <v>157</v>
      </c>
      <c r="B4292" s="49" t="s">
        <v>199</v>
      </c>
      <c r="C4292" s="49" t="n">
        <v>2009</v>
      </c>
      <c r="D4292" s="54" t="n">
        <v>17.7</v>
      </c>
      <c r="E4292" s="55" t="n">
        <v>6</v>
      </c>
    </row>
    <row r="4293" customFormat="false" ht="15" hidden="false" customHeight="false" outlineLevel="0" collapsed="false">
      <c r="A4293" s="49" t="n">
        <v>157</v>
      </c>
      <c r="B4293" s="49" t="s">
        <v>199</v>
      </c>
      <c r="C4293" s="49" t="n">
        <v>2010</v>
      </c>
      <c r="D4293" s="54" t="n">
        <v>17.7</v>
      </c>
      <c r="E4293" s="55" t="n">
        <v>6</v>
      </c>
    </row>
    <row r="4294" customFormat="false" ht="15" hidden="false" customHeight="false" outlineLevel="0" collapsed="false">
      <c r="A4294" s="49" t="n">
        <v>157</v>
      </c>
      <c r="B4294" s="49" t="s">
        <v>199</v>
      </c>
      <c r="C4294" s="49" t="n">
        <v>2011</v>
      </c>
      <c r="D4294" s="54" t="n">
        <v>17.7</v>
      </c>
      <c r="E4294" s="55" t="n">
        <v>6</v>
      </c>
    </row>
    <row r="4295" customFormat="false" ht="15" hidden="false" customHeight="false" outlineLevel="0" collapsed="false">
      <c r="A4295" s="49" t="n">
        <v>157</v>
      </c>
      <c r="B4295" s="49" t="s">
        <v>201</v>
      </c>
      <c r="C4295" s="49" t="n">
        <v>2010</v>
      </c>
      <c r="D4295" s="54" t="n">
        <v>144.9</v>
      </c>
      <c r="E4295" s="55" t="n">
        <v>54</v>
      </c>
    </row>
    <row r="4296" customFormat="false" ht="15" hidden="false" customHeight="false" outlineLevel="0" collapsed="false">
      <c r="A4296" s="49" t="n">
        <v>157</v>
      </c>
      <c r="B4296" s="49" t="s">
        <v>201</v>
      </c>
      <c r="C4296" s="49" t="n">
        <v>2011</v>
      </c>
      <c r="D4296" s="54" t="n">
        <v>154.5</v>
      </c>
      <c r="E4296" s="55" t="n">
        <v>54</v>
      </c>
    </row>
    <row r="4297" customFormat="false" ht="15" hidden="false" customHeight="false" outlineLevel="0" collapsed="false">
      <c r="A4297" s="49" t="n">
        <v>157</v>
      </c>
      <c r="B4297" s="49" t="s">
        <v>202</v>
      </c>
      <c r="C4297" s="49" t="n">
        <v>2010</v>
      </c>
      <c r="D4297" s="54" t="n">
        <v>88.5</v>
      </c>
      <c r="E4297" s="55" t="n">
        <v>30</v>
      </c>
    </row>
    <row r="4298" customFormat="false" ht="15" hidden="false" customHeight="false" outlineLevel="0" collapsed="false">
      <c r="A4298" s="49" t="n">
        <v>157</v>
      </c>
      <c r="B4298" s="49" t="s">
        <v>202</v>
      </c>
      <c r="C4298" s="49" t="n">
        <v>2011</v>
      </c>
      <c r="D4298" s="54" t="n">
        <v>45</v>
      </c>
      <c r="E4298" s="55" t="n">
        <v>12</v>
      </c>
    </row>
    <row r="4299" customFormat="false" ht="15" hidden="false" customHeight="false" outlineLevel="0" collapsed="false">
      <c r="A4299" s="49" t="n">
        <v>157</v>
      </c>
      <c r="B4299" s="49" t="s">
        <v>222</v>
      </c>
      <c r="C4299" s="49" t="n">
        <v>2010</v>
      </c>
      <c r="D4299" s="54" t="n">
        <v>251.1</v>
      </c>
      <c r="E4299" s="55" t="n">
        <v>90</v>
      </c>
    </row>
    <row r="4300" customFormat="false" ht="15" hidden="false" customHeight="false" outlineLevel="0" collapsed="false">
      <c r="A4300" s="49" t="n">
        <v>157</v>
      </c>
      <c r="B4300" s="49" t="s">
        <v>222</v>
      </c>
      <c r="C4300" s="49" t="n">
        <v>2011</v>
      </c>
      <c r="D4300" s="54" t="n">
        <v>104</v>
      </c>
      <c r="E4300" s="55" t="n">
        <v>32</v>
      </c>
    </row>
    <row r="4301" customFormat="false" ht="15" hidden="false" customHeight="false" outlineLevel="0" collapsed="false">
      <c r="A4301" s="49" t="n">
        <v>157</v>
      </c>
      <c r="B4301" s="49" t="s">
        <v>205</v>
      </c>
      <c r="C4301" s="49" t="n">
        <v>2010</v>
      </c>
      <c r="D4301" s="54" t="n">
        <v>17.7</v>
      </c>
      <c r="E4301" s="55" t="n">
        <v>6</v>
      </c>
    </row>
    <row r="4302" customFormat="false" ht="15" hidden="false" customHeight="false" outlineLevel="0" collapsed="false">
      <c r="A4302" s="49" t="n">
        <v>157</v>
      </c>
      <c r="B4302" s="49" t="s">
        <v>205</v>
      </c>
      <c r="C4302" s="49" t="n">
        <v>2011</v>
      </c>
      <c r="D4302" s="54" t="n">
        <v>530.07</v>
      </c>
      <c r="E4302" s="55" t="n">
        <v>153</v>
      </c>
    </row>
    <row r="4303" customFormat="false" ht="15" hidden="false" customHeight="false" outlineLevel="0" collapsed="false">
      <c r="A4303" s="49" t="n">
        <v>157</v>
      </c>
      <c r="B4303" s="49" t="s">
        <v>206</v>
      </c>
      <c r="C4303" s="49" t="n">
        <v>2009</v>
      </c>
      <c r="D4303" s="54" t="n">
        <v>233.4</v>
      </c>
      <c r="E4303" s="55" t="n">
        <v>84</v>
      </c>
    </row>
    <row r="4304" customFormat="false" ht="15" hidden="false" customHeight="false" outlineLevel="0" collapsed="false">
      <c r="A4304" s="49" t="n">
        <v>157</v>
      </c>
      <c r="B4304" s="49" t="s">
        <v>206</v>
      </c>
      <c r="C4304" s="49" t="n">
        <v>2010</v>
      </c>
      <c r="D4304" s="54" t="n">
        <v>605.1</v>
      </c>
      <c r="E4304" s="55" t="n">
        <v>210</v>
      </c>
    </row>
    <row r="4305" customFormat="false" ht="15" hidden="false" customHeight="false" outlineLevel="0" collapsed="false">
      <c r="A4305" s="49" t="n">
        <v>157</v>
      </c>
      <c r="B4305" s="49" t="s">
        <v>206</v>
      </c>
      <c r="C4305" s="49" t="n">
        <v>2011</v>
      </c>
      <c r="D4305" s="54" t="n">
        <v>521</v>
      </c>
      <c r="E4305" s="55" t="n">
        <v>156</v>
      </c>
    </row>
    <row r="4306" customFormat="false" ht="15" hidden="false" customHeight="false" outlineLevel="0" collapsed="false">
      <c r="A4306" s="49" t="n">
        <v>157</v>
      </c>
      <c r="B4306" s="49" t="s">
        <v>209</v>
      </c>
      <c r="C4306" s="49" t="n">
        <v>2011</v>
      </c>
      <c r="D4306" s="54" t="n">
        <v>15</v>
      </c>
      <c r="E4306" s="55" t="n">
        <v>4</v>
      </c>
    </row>
    <row r="4307" customFormat="false" ht="15" hidden="false" customHeight="false" outlineLevel="0" collapsed="false">
      <c r="A4307" s="49" t="n">
        <v>157</v>
      </c>
      <c r="B4307" s="49" t="s">
        <v>192</v>
      </c>
      <c r="C4307" s="49" t="n">
        <v>2010</v>
      </c>
      <c r="D4307" s="54" t="n">
        <v>35.4</v>
      </c>
      <c r="E4307" s="55" t="n">
        <v>12</v>
      </c>
    </row>
    <row r="4308" customFormat="false" ht="15" hidden="false" customHeight="false" outlineLevel="0" collapsed="false">
      <c r="A4308" s="49" t="n">
        <v>157</v>
      </c>
      <c r="B4308" s="49" t="s">
        <v>217</v>
      </c>
      <c r="C4308" s="49" t="n">
        <v>2011</v>
      </c>
      <c r="D4308" s="54" t="n">
        <v>15</v>
      </c>
      <c r="E4308" s="55" t="n">
        <v>4</v>
      </c>
    </row>
    <row r="4309" customFormat="false" ht="15" hidden="false" customHeight="false" outlineLevel="0" collapsed="false">
      <c r="A4309" s="49" t="n">
        <v>157</v>
      </c>
      <c r="B4309" s="49" t="s">
        <v>225</v>
      </c>
      <c r="C4309" s="49" t="n">
        <v>2010</v>
      </c>
      <c r="D4309" s="54" t="n">
        <v>17.7</v>
      </c>
      <c r="E4309" s="55" t="n">
        <v>6</v>
      </c>
    </row>
    <row r="4310" customFormat="false" ht="15" hidden="false" customHeight="false" outlineLevel="0" collapsed="false">
      <c r="A4310" s="49" t="n">
        <v>157</v>
      </c>
      <c r="B4310" s="49" t="s">
        <v>218</v>
      </c>
      <c r="C4310" s="49" t="n">
        <v>2009</v>
      </c>
      <c r="D4310" s="54" t="n">
        <v>183.6</v>
      </c>
      <c r="E4310" s="55" t="n">
        <v>72</v>
      </c>
    </row>
    <row r="4311" customFormat="false" ht="15" hidden="false" customHeight="false" outlineLevel="0" collapsed="false">
      <c r="A4311" s="49" t="n">
        <v>157</v>
      </c>
      <c r="B4311" s="49" t="s">
        <v>218</v>
      </c>
      <c r="C4311" s="49" t="n">
        <v>2010</v>
      </c>
      <c r="D4311" s="54" t="n">
        <v>867.5</v>
      </c>
      <c r="E4311" s="55" t="n">
        <v>338</v>
      </c>
    </row>
    <row r="4312" customFormat="false" ht="15" hidden="false" customHeight="false" outlineLevel="0" collapsed="false">
      <c r="A4312" s="49" t="n">
        <v>157</v>
      </c>
      <c r="B4312" s="49" t="s">
        <v>218</v>
      </c>
      <c r="C4312" s="49" t="n">
        <v>2011</v>
      </c>
      <c r="D4312" s="54" t="n">
        <v>1391.23</v>
      </c>
      <c r="E4312" s="55" t="n">
        <v>453</v>
      </c>
    </row>
    <row r="4313" customFormat="false" ht="15" hidden="false" customHeight="false" outlineLevel="0" collapsed="false">
      <c r="A4313" s="49" t="n">
        <v>157</v>
      </c>
      <c r="B4313" s="49" t="s">
        <v>193</v>
      </c>
      <c r="C4313" s="49" t="n">
        <v>2011</v>
      </c>
      <c r="D4313" s="54" t="n">
        <v>173.1</v>
      </c>
      <c r="E4313" s="55" t="n">
        <v>50</v>
      </c>
    </row>
    <row r="4314" customFormat="false" ht="15" hidden="false" customHeight="false" outlineLevel="0" collapsed="false">
      <c r="A4314" s="49" t="n">
        <v>157</v>
      </c>
      <c r="B4314" s="49" t="s">
        <v>197</v>
      </c>
      <c r="C4314" s="49" t="n">
        <v>2010</v>
      </c>
      <c r="D4314" s="54" t="n">
        <v>17.7</v>
      </c>
      <c r="E4314" s="55" t="n">
        <v>6</v>
      </c>
    </row>
    <row r="4315" customFormat="false" ht="15" hidden="false" customHeight="false" outlineLevel="0" collapsed="false">
      <c r="A4315" s="49" t="n">
        <v>157</v>
      </c>
      <c r="B4315" s="49" t="s">
        <v>197</v>
      </c>
      <c r="C4315" s="49" t="n">
        <v>2011</v>
      </c>
      <c r="D4315" s="54" t="n">
        <v>45</v>
      </c>
      <c r="E4315" s="55" t="n">
        <v>12</v>
      </c>
    </row>
    <row r="4316" customFormat="false" ht="15" hidden="false" customHeight="false" outlineLevel="0" collapsed="false">
      <c r="A4316" s="49" t="n">
        <v>157</v>
      </c>
      <c r="B4316" s="49" t="s">
        <v>196</v>
      </c>
      <c r="C4316" s="49" t="n">
        <v>2009</v>
      </c>
      <c r="D4316" s="54" t="n">
        <v>35.4</v>
      </c>
      <c r="E4316" s="55" t="n">
        <v>12</v>
      </c>
    </row>
    <row r="4317" customFormat="false" ht="15" hidden="false" customHeight="false" outlineLevel="0" collapsed="false">
      <c r="A4317" s="49" t="n">
        <v>157</v>
      </c>
      <c r="B4317" s="49" t="s">
        <v>196</v>
      </c>
      <c r="C4317" s="49" t="n">
        <v>2011</v>
      </c>
      <c r="D4317" s="54" t="n">
        <v>17.7</v>
      </c>
      <c r="E4317" s="55" t="n">
        <v>6</v>
      </c>
    </row>
    <row r="4318" customFormat="false" ht="15" hidden="false" customHeight="false" outlineLevel="0" collapsed="false">
      <c r="A4318" s="49" t="n">
        <v>157</v>
      </c>
      <c r="B4318" s="49" t="s">
        <v>198</v>
      </c>
      <c r="C4318" s="49" t="n">
        <v>2010</v>
      </c>
      <c r="D4318" s="54" t="n">
        <v>310.8</v>
      </c>
      <c r="E4318" s="55" t="n">
        <v>120</v>
      </c>
    </row>
    <row r="4319" customFormat="false" ht="15" hidden="false" customHeight="false" outlineLevel="0" collapsed="false">
      <c r="A4319" s="49" t="n">
        <v>157</v>
      </c>
      <c r="B4319" s="49" t="s">
        <v>198</v>
      </c>
      <c r="C4319" s="49" t="n">
        <v>2011</v>
      </c>
      <c r="D4319" s="54" t="n">
        <v>192.24</v>
      </c>
      <c r="E4319" s="55" t="n">
        <v>56</v>
      </c>
    </row>
    <row r="4320" customFormat="false" ht="15" hidden="false" customHeight="false" outlineLevel="0" collapsed="false">
      <c r="A4320" s="49" t="n">
        <v>157</v>
      </c>
      <c r="B4320" s="49" t="s">
        <v>214</v>
      </c>
      <c r="C4320" s="49" t="n">
        <v>2010</v>
      </c>
      <c r="D4320" s="54" t="n">
        <v>17.7</v>
      </c>
      <c r="E4320" s="55" t="n">
        <v>6</v>
      </c>
    </row>
    <row r="4321" customFormat="false" ht="15" hidden="false" customHeight="false" outlineLevel="0" collapsed="false">
      <c r="A4321" s="49" t="n">
        <v>157</v>
      </c>
      <c r="B4321" s="49" t="s">
        <v>189</v>
      </c>
      <c r="C4321" s="49" t="n">
        <v>2009</v>
      </c>
      <c r="D4321" s="54" t="n">
        <v>1685.9</v>
      </c>
      <c r="E4321" s="55" t="n">
        <v>539</v>
      </c>
    </row>
    <row r="4322" customFormat="false" ht="15" hidden="false" customHeight="false" outlineLevel="0" collapsed="false">
      <c r="A4322" s="49" t="n">
        <v>157</v>
      </c>
      <c r="B4322" s="49" t="s">
        <v>189</v>
      </c>
      <c r="C4322" s="49" t="n">
        <v>2010</v>
      </c>
      <c r="D4322" s="54" t="n">
        <v>10948.03</v>
      </c>
      <c r="E4322" s="55" t="n">
        <v>3441</v>
      </c>
    </row>
    <row r="4323" customFormat="false" ht="15" hidden="false" customHeight="false" outlineLevel="0" collapsed="false">
      <c r="A4323" s="49" t="n">
        <v>157</v>
      </c>
      <c r="B4323" s="49" t="s">
        <v>189</v>
      </c>
      <c r="C4323" s="49" t="n">
        <v>2011</v>
      </c>
      <c r="D4323" s="54" t="n">
        <v>4741.68</v>
      </c>
      <c r="E4323" s="55" t="n">
        <v>1306</v>
      </c>
    </row>
    <row r="4324" customFormat="false" ht="15" hidden="false" customHeight="false" outlineLevel="0" collapsed="false">
      <c r="A4324" s="49" t="n">
        <v>158</v>
      </c>
      <c r="B4324" s="49" t="s">
        <v>203</v>
      </c>
      <c r="C4324" s="49" t="n">
        <v>2010</v>
      </c>
      <c r="D4324" s="54" t="n">
        <v>40.8</v>
      </c>
      <c r="E4324" s="55" t="n">
        <v>48</v>
      </c>
    </row>
    <row r="4325" customFormat="false" ht="15" hidden="false" customHeight="false" outlineLevel="0" collapsed="false">
      <c r="A4325" s="49" t="n">
        <v>158</v>
      </c>
      <c r="B4325" s="49" t="s">
        <v>200</v>
      </c>
      <c r="C4325" s="49" t="n">
        <v>2010</v>
      </c>
      <c r="D4325" s="54" t="n">
        <v>10.2</v>
      </c>
      <c r="E4325" s="55" t="n">
        <v>12</v>
      </c>
    </row>
    <row r="4326" customFormat="false" ht="15" hidden="false" customHeight="false" outlineLevel="0" collapsed="false">
      <c r="A4326" s="49" t="n">
        <v>158</v>
      </c>
      <c r="B4326" s="49" t="s">
        <v>200</v>
      </c>
      <c r="C4326" s="49" t="n">
        <v>2011</v>
      </c>
      <c r="D4326" s="54" t="n">
        <v>10.2</v>
      </c>
      <c r="E4326" s="55" t="n">
        <v>12</v>
      </c>
    </row>
    <row r="4327" customFormat="false" ht="15" hidden="false" customHeight="false" outlineLevel="0" collapsed="false">
      <c r="A4327" s="49" t="n">
        <v>158</v>
      </c>
      <c r="B4327" s="49" t="s">
        <v>222</v>
      </c>
      <c r="C4327" s="49" t="n">
        <v>2009</v>
      </c>
      <c r="D4327" s="54" t="n">
        <v>40.8</v>
      </c>
      <c r="E4327" s="55" t="n">
        <v>48</v>
      </c>
    </row>
    <row r="4328" customFormat="false" ht="15" hidden="false" customHeight="false" outlineLevel="0" collapsed="false">
      <c r="A4328" s="49" t="n">
        <v>158</v>
      </c>
      <c r="B4328" s="49" t="s">
        <v>222</v>
      </c>
      <c r="C4328" s="49" t="n">
        <v>2010</v>
      </c>
      <c r="D4328" s="54" t="n">
        <v>757.56</v>
      </c>
      <c r="E4328" s="55" t="n">
        <v>972</v>
      </c>
    </row>
    <row r="4329" customFormat="false" ht="15" hidden="false" customHeight="false" outlineLevel="0" collapsed="false">
      <c r="A4329" s="49" t="n">
        <v>158</v>
      </c>
      <c r="B4329" s="49" t="s">
        <v>222</v>
      </c>
      <c r="C4329" s="49" t="n">
        <v>2011</v>
      </c>
      <c r="D4329" s="54" t="n">
        <v>1116.76</v>
      </c>
      <c r="E4329" s="55" t="n">
        <v>1468</v>
      </c>
    </row>
    <row r="4330" customFormat="false" ht="15" hidden="false" customHeight="false" outlineLevel="0" collapsed="false">
      <c r="A4330" s="49" t="n">
        <v>158</v>
      </c>
      <c r="B4330" s="49" t="s">
        <v>205</v>
      </c>
      <c r="C4330" s="49" t="n">
        <v>2010</v>
      </c>
      <c r="D4330" s="54" t="n">
        <v>10.2</v>
      </c>
      <c r="E4330" s="55" t="n">
        <v>12</v>
      </c>
    </row>
    <row r="4331" customFormat="false" ht="15" hidden="false" customHeight="false" outlineLevel="0" collapsed="false">
      <c r="A4331" s="49" t="n">
        <v>158</v>
      </c>
      <c r="B4331" s="49" t="s">
        <v>205</v>
      </c>
      <c r="C4331" s="49" t="n">
        <v>2011</v>
      </c>
      <c r="D4331" s="54" t="n">
        <v>20.4</v>
      </c>
      <c r="E4331" s="55" t="n">
        <v>24</v>
      </c>
    </row>
    <row r="4332" customFormat="false" ht="15" hidden="false" customHeight="false" outlineLevel="0" collapsed="false">
      <c r="A4332" s="49" t="n">
        <v>158</v>
      </c>
      <c r="B4332" s="49" t="s">
        <v>206</v>
      </c>
      <c r="C4332" s="49" t="n">
        <v>2010</v>
      </c>
      <c r="D4332" s="54" t="n">
        <v>10.2</v>
      </c>
      <c r="E4332" s="55" t="n">
        <v>12</v>
      </c>
    </row>
    <row r="4333" customFormat="false" ht="15" hidden="false" customHeight="false" outlineLevel="0" collapsed="false">
      <c r="A4333" s="49" t="n">
        <v>158</v>
      </c>
      <c r="B4333" s="49" t="s">
        <v>234</v>
      </c>
      <c r="C4333" s="49" t="n">
        <v>2010</v>
      </c>
      <c r="D4333" s="54" t="n">
        <v>10.2</v>
      </c>
      <c r="E4333" s="55" t="n">
        <v>12</v>
      </c>
    </row>
    <row r="4334" customFormat="false" ht="15" hidden="false" customHeight="false" outlineLevel="0" collapsed="false">
      <c r="A4334" s="49" t="n">
        <v>158</v>
      </c>
      <c r="B4334" s="49" t="s">
        <v>217</v>
      </c>
      <c r="C4334" s="49" t="n">
        <v>2010</v>
      </c>
      <c r="D4334" s="54" t="n">
        <v>0.85</v>
      </c>
      <c r="E4334" s="55" t="n">
        <v>1</v>
      </c>
    </row>
    <row r="4335" customFormat="false" ht="15" hidden="false" customHeight="false" outlineLevel="0" collapsed="false">
      <c r="A4335" s="49" t="n">
        <v>158</v>
      </c>
      <c r="B4335" s="49" t="s">
        <v>227</v>
      </c>
      <c r="C4335" s="49" t="n">
        <v>2010</v>
      </c>
      <c r="D4335" s="54" t="n">
        <v>51.84</v>
      </c>
      <c r="E4335" s="55" t="n">
        <v>72</v>
      </c>
    </row>
    <row r="4336" customFormat="false" ht="15" hidden="false" customHeight="false" outlineLevel="0" collapsed="false">
      <c r="A4336" s="49" t="n">
        <v>158</v>
      </c>
      <c r="B4336" s="49" t="s">
        <v>218</v>
      </c>
      <c r="C4336" s="49" t="n">
        <v>2010</v>
      </c>
      <c r="D4336" s="54" t="n">
        <v>10.2</v>
      </c>
      <c r="E4336" s="55" t="n">
        <v>12</v>
      </c>
    </row>
    <row r="4337" customFormat="false" ht="15" hidden="false" customHeight="false" outlineLevel="0" collapsed="false">
      <c r="A4337" s="49" t="n">
        <v>158</v>
      </c>
      <c r="B4337" s="49" t="s">
        <v>228</v>
      </c>
      <c r="C4337" s="49" t="n">
        <v>2010</v>
      </c>
      <c r="D4337" s="54" t="n">
        <v>0.85</v>
      </c>
      <c r="E4337" s="55" t="n">
        <v>1</v>
      </c>
    </row>
    <row r="4338" customFormat="false" ht="15" hidden="false" customHeight="false" outlineLevel="0" collapsed="false">
      <c r="A4338" s="49" t="n">
        <v>158</v>
      </c>
      <c r="B4338" s="49" t="s">
        <v>193</v>
      </c>
      <c r="C4338" s="49" t="n">
        <v>2011</v>
      </c>
      <c r="D4338" s="54" t="n">
        <v>10.2</v>
      </c>
      <c r="E4338" s="55" t="n">
        <v>12</v>
      </c>
    </row>
    <row r="4339" customFormat="false" ht="15" hidden="false" customHeight="false" outlineLevel="0" collapsed="false">
      <c r="A4339" s="49" t="n">
        <v>158</v>
      </c>
      <c r="B4339" s="49" t="s">
        <v>197</v>
      </c>
      <c r="C4339" s="49" t="n">
        <v>2010</v>
      </c>
      <c r="D4339" s="54" t="n">
        <v>10.2</v>
      </c>
      <c r="E4339" s="55" t="n">
        <v>12</v>
      </c>
    </row>
    <row r="4340" customFormat="false" ht="15" hidden="false" customHeight="false" outlineLevel="0" collapsed="false">
      <c r="A4340" s="49" t="n">
        <v>158</v>
      </c>
      <c r="B4340" s="49" t="s">
        <v>197</v>
      </c>
      <c r="C4340" s="49" t="n">
        <v>2011</v>
      </c>
      <c r="D4340" s="54" t="n">
        <v>4.25</v>
      </c>
      <c r="E4340" s="55" t="n">
        <v>5</v>
      </c>
    </row>
    <row r="4341" customFormat="false" ht="15" hidden="false" customHeight="false" outlineLevel="0" collapsed="false">
      <c r="A4341" s="49" t="n">
        <v>158</v>
      </c>
      <c r="B4341" s="49" t="s">
        <v>215</v>
      </c>
      <c r="C4341" s="49" t="n">
        <v>2010</v>
      </c>
      <c r="D4341" s="54" t="n">
        <v>40.8</v>
      </c>
      <c r="E4341" s="55" t="n">
        <v>48</v>
      </c>
    </row>
    <row r="4342" customFormat="false" ht="15" hidden="false" customHeight="false" outlineLevel="0" collapsed="false">
      <c r="A4342" s="49" t="n">
        <v>158</v>
      </c>
      <c r="B4342" s="49" t="s">
        <v>215</v>
      </c>
      <c r="C4342" s="49" t="n">
        <v>2011</v>
      </c>
      <c r="D4342" s="54" t="n">
        <v>51.84</v>
      </c>
      <c r="E4342" s="55" t="n">
        <v>72</v>
      </c>
    </row>
    <row r="4343" customFormat="false" ht="15" hidden="false" customHeight="false" outlineLevel="0" collapsed="false">
      <c r="A4343" s="49" t="n">
        <v>158</v>
      </c>
      <c r="B4343" s="49" t="s">
        <v>196</v>
      </c>
      <c r="C4343" s="49" t="n">
        <v>2010</v>
      </c>
      <c r="D4343" s="54" t="n">
        <v>20.4</v>
      </c>
      <c r="E4343" s="55" t="n">
        <v>24</v>
      </c>
    </row>
    <row r="4344" customFormat="false" ht="15" hidden="false" customHeight="false" outlineLevel="0" collapsed="false">
      <c r="A4344" s="49" t="n">
        <v>158</v>
      </c>
      <c r="B4344" s="49" t="s">
        <v>189</v>
      </c>
      <c r="C4344" s="49" t="n">
        <v>2009</v>
      </c>
      <c r="D4344" s="54" t="n">
        <v>820.24</v>
      </c>
      <c r="E4344" s="55" t="n">
        <v>866</v>
      </c>
    </row>
    <row r="4345" customFormat="false" ht="15" hidden="false" customHeight="false" outlineLevel="0" collapsed="false">
      <c r="A4345" s="49" t="n">
        <v>158</v>
      </c>
      <c r="B4345" s="49" t="s">
        <v>189</v>
      </c>
      <c r="C4345" s="49" t="n">
        <v>2010</v>
      </c>
      <c r="D4345" s="54" t="n">
        <v>9898.49</v>
      </c>
      <c r="E4345" s="55" t="n">
        <v>11398</v>
      </c>
    </row>
    <row r="4346" customFormat="false" ht="15" hidden="false" customHeight="false" outlineLevel="0" collapsed="false">
      <c r="A4346" s="49" t="n">
        <v>158</v>
      </c>
      <c r="B4346" s="49" t="s">
        <v>189</v>
      </c>
      <c r="C4346" s="49" t="n">
        <v>2011</v>
      </c>
      <c r="D4346" s="54" t="n">
        <v>10389.22</v>
      </c>
      <c r="E4346" s="55" t="n">
        <v>11890</v>
      </c>
    </row>
    <row r="4347" customFormat="false" ht="15" hidden="false" customHeight="false" outlineLevel="0" collapsed="false">
      <c r="A4347" s="49" t="n">
        <v>158</v>
      </c>
      <c r="B4347" s="49" t="s">
        <v>194</v>
      </c>
      <c r="C4347" s="49" t="n">
        <v>2011</v>
      </c>
      <c r="D4347" s="54" t="n">
        <v>6.8</v>
      </c>
      <c r="E4347" s="55" t="n">
        <v>8</v>
      </c>
    </row>
    <row r="4348" customFormat="false" ht="15" hidden="false" customHeight="false" outlineLevel="0" collapsed="false">
      <c r="A4348" s="49" t="n">
        <v>159</v>
      </c>
      <c r="B4348" s="49" t="s">
        <v>203</v>
      </c>
      <c r="C4348" s="49" t="n">
        <v>2010</v>
      </c>
      <c r="D4348" s="54" t="n">
        <v>16.35</v>
      </c>
      <c r="E4348" s="55" t="n">
        <v>3</v>
      </c>
    </row>
    <row r="4349" customFormat="false" ht="15" hidden="false" customHeight="false" outlineLevel="0" collapsed="false">
      <c r="A4349" s="49" t="n">
        <v>159</v>
      </c>
      <c r="B4349" s="49" t="s">
        <v>203</v>
      </c>
      <c r="C4349" s="49" t="n">
        <v>2011</v>
      </c>
      <c r="D4349" s="54" t="n">
        <v>530.4</v>
      </c>
      <c r="E4349" s="55" t="n">
        <v>112</v>
      </c>
    </row>
    <row r="4350" customFormat="false" ht="15" hidden="false" customHeight="false" outlineLevel="0" collapsed="false">
      <c r="A4350" s="49" t="n">
        <v>159</v>
      </c>
      <c r="B4350" s="49" t="s">
        <v>199</v>
      </c>
      <c r="C4350" s="49" t="n">
        <v>2011</v>
      </c>
      <c r="D4350" s="54" t="n">
        <v>16.35</v>
      </c>
      <c r="E4350" s="55" t="n">
        <v>3</v>
      </c>
    </row>
    <row r="4351" customFormat="false" ht="15" hidden="false" customHeight="false" outlineLevel="0" collapsed="false">
      <c r="A4351" s="49" t="n">
        <v>159</v>
      </c>
      <c r="B4351" s="49" t="s">
        <v>201</v>
      </c>
      <c r="C4351" s="49" t="n">
        <v>2011</v>
      </c>
      <c r="D4351" s="54" t="n">
        <v>32.7</v>
      </c>
      <c r="E4351" s="55" t="n">
        <v>6</v>
      </c>
    </row>
    <row r="4352" customFormat="false" ht="15" hidden="false" customHeight="false" outlineLevel="0" collapsed="false">
      <c r="A4352" s="49" t="n">
        <v>159</v>
      </c>
      <c r="B4352" s="49" t="s">
        <v>223</v>
      </c>
      <c r="C4352" s="49" t="n">
        <v>2010</v>
      </c>
      <c r="D4352" s="54" t="n">
        <v>81.75</v>
      </c>
      <c r="E4352" s="55" t="n">
        <v>15</v>
      </c>
    </row>
    <row r="4353" customFormat="false" ht="15" hidden="false" customHeight="false" outlineLevel="0" collapsed="false">
      <c r="A4353" s="49" t="n">
        <v>159</v>
      </c>
      <c r="B4353" s="49" t="s">
        <v>223</v>
      </c>
      <c r="C4353" s="49" t="n">
        <v>2011</v>
      </c>
      <c r="D4353" s="54" t="n">
        <v>32.7</v>
      </c>
      <c r="E4353" s="55" t="n">
        <v>6</v>
      </c>
    </row>
    <row r="4354" customFormat="false" ht="15" hidden="false" customHeight="false" outlineLevel="0" collapsed="false">
      <c r="A4354" s="49" t="n">
        <v>159</v>
      </c>
      <c r="B4354" s="49" t="s">
        <v>200</v>
      </c>
      <c r="C4354" s="49" t="n">
        <v>2010</v>
      </c>
      <c r="D4354" s="54" t="n">
        <v>10.9</v>
      </c>
      <c r="E4354" s="55" t="n">
        <v>2</v>
      </c>
    </row>
    <row r="4355" customFormat="false" ht="15" hidden="false" customHeight="false" outlineLevel="0" collapsed="false">
      <c r="A4355" s="49" t="n">
        <v>159</v>
      </c>
      <c r="B4355" s="49" t="s">
        <v>222</v>
      </c>
      <c r="C4355" s="49" t="n">
        <v>2010</v>
      </c>
      <c r="D4355" s="54" t="n">
        <v>330.6</v>
      </c>
      <c r="E4355" s="55" t="n">
        <v>68</v>
      </c>
    </row>
    <row r="4356" customFormat="false" ht="15" hidden="false" customHeight="false" outlineLevel="0" collapsed="false">
      <c r="A4356" s="49" t="n">
        <v>159</v>
      </c>
      <c r="B4356" s="49" t="s">
        <v>222</v>
      </c>
      <c r="C4356" s="49" t="n">
        <v>2011</v>
      </c>
      <c r="D4356" s="54" t="n">
        <v>196.2</v>
      </c>
      <c r="E4356" s="55" t="n">
        <v>36</v>
      </c>
    </row>
    <row r="4357" customFormat="false" ht="15" hidden="false" customHeight="false" outlineLevel="0" collapsed="false">
      <c r="A4357" s="49" t="n">
        <v>159</v>
      </c>
      <c r="B4357" s="49" t="s">
        <v>191</v>
      </c>
      <c r="C4357" s="49" t="n">
        <v>2011</v>
      </c>
      <c r="D4357" s="54" t="n">
        <v>65.4</v>
      </c>
      <c r="E4357" s="55" t="n">
        <v>12</v>
      </c>
    </row>
    <row r="4358" customFormat="false" ht="15" hidden="false" customHeight="false" outlineLevel="0" collapsed="false">
      <c r="A4358" s="49" t="n">
        <v>159</v>
      </c>
      <c r="B4358" s="49" t="s">
        <v>205</v>
      </c>
      <c r="C4358" s="49" t="n">
        <v>2010</v>
      </c>
      <c r="D4358" s="54" t="n">
        <v>667.85</v>
      </c>
      <c r="E4358" s="55" t="n">
        <v>153</v>
      </c>
    </row>
    <row r="4359" customFormat="false" ht="15" hidden="false" customHeight="false" outlineLevel="0" collapsed="false">
      <c r="A4359" s="49" t="n">
        <v>159</v>
      </c>
      <c r="B4359" s="49" t="s">
        <v>205</v>
      </c>
      <c r="C4359" s="49" t="n">
        <v>2011</v>
      </c>
      <c r="D4359" s="54" t="n">
        <v>32.7</v>
      </c>
      <c r="E4359" s="55" t="n">
        <v>6</v>
      </c>
    </row>
    <row r="4360" customFormat="false" ht="15" hidden="false" customHeight="false" outlineLevel="0" collapsed="false">
      <c r="A4360" s="49" t="n">
        <v>159</v>
      </c>
      <c r="B4360" s="49" t="s">
        <v>206</v>
      </c>
      <c r="C4360" s="49" t="n">
        <v>2009</v>
      </c>
      <c r="D4360" s="54" t="n">
        <v>16.35</v>
      </c>
      <c r="E4360" s="55" t="n">
        <v>3</v>
      </c>
    </row>
    <row r="4361" customFormat="false" ht="15" hidden="false" customHeight="false" outlineLevel="0" collapsed="false">
      <c r="A4361" s="49" t="n">
        <v>159</v>
      </c>
      <c r="B4361" s="49" t="s">
        <v>206</v>
      </c>
      <c r="C4361" s="49" t="n">
        <v>2010</v>
      </c>
      <c r="D4361" s="54" t="n">
        <v>359.7</v>
      </c>
      <c r="E4361" s="55" t="n">
        <v>66</v>
      </c>
    </row>
    <row r="4362" customFormat="false" ht="15" hidden="false" customHeight="false" outlineLevel="0" collapsed="false">
      <c r="A4362" s="49" t="n">
        <v>159</v>
      </c>
      <c r="B4362" s="49" t="s">
        <v>206</v>
      </c>
      <c r="C4362" s="49" t="n">
        <v>2011</v>
      </c>
      <c r="D4362" s="54" t="n">
        <v>550.45</v>
      </c>
      <c r="E4362" s="55" t="n">
        <v>101</v>
      </c>
    </row>
    <row r="4363" customFormat="false" ht="15" hidden="false" customHeight="false" outlineLevel="0" collapsed="false">
      <c r="A4363" s="49" t="n">
        <v>159</v>
      </c>
      <c r="B4363" s="49" t="s">
        <v>209</v>
      </c>
      <c r="C4363" s="49" t="n">
        <v>2010</v>
      </c>
      <c r="D4363" s="54" t="n">
        <v>16.35</v>
      </c>
      <c r="E4363" s="55" t="n">
        <v>3</v>
      </c>
    </row>
    <row r="4364" customFormat="false" ht="15" hidden="false" customHeight="false" outlineLevel="0" collapsed="false">
      <c r="A4364" s="49" t="n">
        <v>159</v>
      </c>
      <c r="B4364" s="49" t="s">
        <v>192</v>
      </c>
      <c r="C4364" s="49" t="n">
        <v>2011</v>
      </c>
      <c r="D4364" s="54" t="n">
        <v>16.35</v>
      </c>
      <c r="E4364" s="55" t="n">
        <v>3</v>
      </c>
    </row>
    <row r="4365" customFormat="false" ht="15" hidden="false" customHeight="false" outlineLevel="0" collapsed="false">
      <c r="A4365" s="49" t="n">
        <v>159</v>
      </c>
      <c r="B4365" s="49" t="s">
        <v>220</v>
      </c>
      <c r="C4365" s="49" t="n">
        <v>2010</v>
      </c>
      <c r="D4365" s="54" t="n">
        <v>32.7</v>
      </c>
      <c r="E4365" s="55" t="n">
        <v>6</v>
      </c>
    </row>
    <row r="4366" customFormat="false" ht="15" hidden="false" customHeight="false" outlineLevel="0" collapsed="false">
      <c r="A4366" s="49" t="n">
        <v>159</v>
      </c>
      <c r="B4366" s="49" t="s">
        <v>218</v>
      </c>
      <c r="C4366" s="49" t="n">
        <v>2010</v>
      </c>
      <c r="D4366" s="54" t="n">
        <v>16.35</v>
      </c>
      <c r="E4366" s="55" t="n">
        <v>3</v>
      </c>
    </row>
    <row r="4367" customFormat="false" ht="15" hidden="false" customHeight="false" outlineLevel="0" collapsed="false">
      <c r="A4367" s="49" t="n">
        <v>159</v>
      </c>
      <c r="B4367" s="49" t="s">
        <v>193</v>
      </c>
      <c r="C4367" s="49" t="n">
        <v>2011</v>
      </c>
      <c r="D4367" s="54" t="n">
        <v>65.4</v>
      </c>
      <c r="E4367" s="55" t="n">
        <v>12</v>
      </c>
    </row>
    <row r="4368" customFormat="false" ht="15" hidden="false" customHeight="false" outlineLevel="0" collapsed="false">
      <c r="A4368" s="49" t="n">
        <v>159</v>
      </c>
      <c r="B4368" s="49" t="s">
        <v>204</v>
      </c>
      <c r="C4368" s="49" t="n">
        <v>2010</v>
      </c>
      <c r="D4368" s="54" t="n">
        <v>16.35</v>
      </c>
      <c r="E4368" s="55" t="n">
        <v>3</v>
      </c>
    </row>
    <row r="4369" customFormat="false" ht="15" hidden="false" customHeight="false" outlineLevel="0" collapsed="false">
      <c r="A4369" s="49" t="n">
        <v>159</v>
      </c>
      <c r="B4369" s="49" t="s">
        <v>215</v>
      </c>
      <c r="C4369" s="49" t="n">
        <v>2010</v>
      </c>
      <c r="D4369" s="54" t="n">
        <v>32.7</v>
      </c>
      <c r="E4369" s="55" t="n">
        <v>6</v>
      </c>
    </row>
    <row r="4370" customFormat="false" ht="15" hidden="false" customHeight="false" outlineLevel="0" collapsed="false">
      <c r="A4370" s="49" t="n">
        <v>159</v>
      </c>
      <c r="B4370" s="49" t="s">
        <v>196</v>
      </c>
      <c r="C4370" s="49" t="n">
        <v>2010</v>
      </c>
      <c r="D4370" s="54" t="n">
        <v>27.25</v>
      </c>
      <c r="E4370" s="55" t="n">
        <v>5</v>
      </c>
    </row>
    <row r="4371" customFormat="false" ht="15" hidden="false" customHeight="false" outlineLevel="0" collapsed="false">
      <c r="A4371" s="49" t="n">
        <v>159</v>
      </c>
      <c r="B4371" s="49" t="s">
        <v>196</v>
      </c>
      <c r="C4371" s="49" t="n">
        <v>2011</v>
      </c>
      <c r="D4371" s="54" t="n">
        <v>76.3</v>
      </c>
      <c r="E4371" s="55" t="n">
        <v>14</v>
      </c>
    </row>
    <row r="4372" customFormat="false" ht="15" hidden="false" customHeight="false" outlineLevel="0" collapsed="false">
      <c r="A4372" s="49" t="n">
        <v>159</v>
      </c>
      <c r="B4372" s="49" t="s">
        <v>210</v>
      </c>
      <c r="C4372" s="49" t="n">
        <v>2010</v>
      </c>
      <c r="D4372" s="54" t="n">
        <v>16.35</v>
      </c>
      <c r="E4372" s="55" t="n">
        <v>3</v>
      </c>
    </row>
    <row r="4373" customFormat="false" ht="15" hidden="false" customHeight="false" outlineLevel="0" collapsed="false">
      <c r="A4373" s="49" t="n">
        <v>159</v>
      </c>
      <c r="B4373" s="49" t="s">
        <v>210</v>
      </c>
      <c r="C4373" s="49" t="n">
        <v>2011</v>
      </c>
      <c r="D4373" s="54" t="n">
        <v>114.45</v>
      </c>
      <c r="E4373" s="55" t="n">
        <v>21</v>
      </c>
    </row>
    <row r="4374" customFormat="false" ht="15" hidden="false" customHeight="false" outlineLevel="0" collapsed="false">
      <c r="A4374" s="49" t="n">
        <v>159</v>
      </c>
      <c r="B4374" s="49" t="s">
        <v>198</v>
      </c>
      <c r="C4374" s="49" t="n">
        <v>2010</v>
      </c>
      <c r="D4374" s="54" t="n">
        <v>16.35</v>
      </c>
      <c r="E4374" s="55" t="n">
        <v>3</v>
      </c>
    </row>
    <row r="4375" customFormat="false" ht="15" hidden="false" customHeight="false" outlineLevel="0" collapsed="false">
      <c r="A4375" s="49" t="n">
        <v>159</v>
      </c>
      <c r="B4375" s="49" t="s">
        <v>198</v>
      </c>
      <c r="C4375" s="49" t="n">
        <v>2011</v>
      </c>
      <c r="D4375" s="54" t="n">
        <v>179.85</v>
      </c>
      <c r="E4375" s="55" t="n">
        <v>33</v>
      </c>
    </row>
    <row r="4376" customFormat="false" ht="15" hidden="false" customHeight="false" outlineLevel="0" collapsed="false">
      <c r="A4376" s="49" t="n">
        <v>159</v>
      </c>
      <c r="B4376" s="49" t="s">
        <v>207</v>
      </c>
      <c r="C4376" s="49" t="n">
        <v>2011</v>
      </c>
      <c r="D4376" s="54" t="n">
        <v>0</v>
      </c>
      <c r="E4376" s="55" t="n">
        <v>0</v>
      </c>
    </row>
    <row r="4377" customFormat="false" ht="15" hidden="false" customHeight="false" outlineLevel="0" collapsed="false">
      <c r="A4377" s="49" t="n">
        <v>159</v>
      </c>
      <c r="B4377" s="49" t="s">
        <v>214</v>
      </c>
      <c r="C4377" s="49" t="n">
        <v>2010</v>
      </c>
      <c r="D4377" s="54" t="n">
        <v>65.4</v>
      </c>
      <c r="E4377" s="55" t="n">
        <v>12</v>
      </c>
    </row>
    <row r="4378" customFormat="false" ht="15" hidden="false" customHeight="false" outlineLevel="0" collapsed="false">
      <c r="A4378" s="49" t="n">
        <v>159</v>
      </c>
      <c r="B4378" s="49" t="s">
        <v>189</v>
      </c>
      <c r="C4378" s="49" t="n">
        <v>2009</v>
      </c>
      <c r="D4378" s="54" t="n">
        <v>224.31</v>
      </c>
      <c r="E4378" s="55" t="n">
        <v>50</v>
      </c>
    </row>
    <row r="4379" customFormat="false" ht="15" hidden="false" customHeight="false" outlineLevel="0" collapsed="false">
      <c r="A4379" s="49" t="n">
        <v>159</v>
      </c>
      <c r="B4379" s="49" t="s">
        <v>189</v>
      </c>
      <c r="C4379" s="49" t="n">
        <v>2010</v>
      </c>
      <c r="D4379" s="54" t="n">
        <v>11368.91</v>
      </c>
      <c r="E4379" s="55" t="n">
        <v>2273</v>
      </c>
    </row>
    <row r="4380" customFormat="false" ht="15" hidden="false" customHeight="false" outlineLevel="0" collapsed="false">
      <c r="A4380" s="49" t="n">
        <v>159</v>
      </c>
      <c r="B4380" s="49" t="s">
        <v>189</v>
      </c>
      <c r="C4380" s="49" t="n">
        <v>2011</v>
      </c>
      <c r="D4380" s="54" t="n">
        <v>8044.09</v>
      </c>
      <c r="E4380" s="55" t="n">
        <v>1519</v>
      </c>
    </row>
    <row r="4381" customFormat="false" ht="15" hidden="false" customHeight="false" outlineLevel="0" collapsed="false">
      <c r="A4381" s="49" t="n">
        <v>159</v>
      </c>
      <c r="B4381" s="49" t="s">
        <v>194</v>
      </c>
      <c r="C4381" s="49" t="n">
        <v>2011</v>
      </c>
      <c r="D4381" s="54" t="n">
        <v>16.35</v>
      </c>
      <c r="E4381" s="55" t="n">
        <v>3</v>
      </c>
    </row>
    <row r="4382" customFormat="false" ht="15" hidden="false" customHeight="false" outlineLevel="0" collapsed="false">
      <c r="A4382" s="49" t="n">
        <v>160</v>
      </c>
      <c r="B4382" s="49" t="s">
        <v>203</v>
      </c>
      <c r="C4382" s="49" t="n">
        <v>2011</v>
      </c>
      <c r="D4382" s="54" t="n">
        <v>41.6</v>
      </c>
      <c r="E4382" s="55" t="n">
        <v>20</v>
      </c>
    </row>
    <row r="4383" customFormat="false" ht="15" hidden="false" customHeight="false" outlineLevel="0" collapsed="false">
      <c r="A4383" s="49" t="n">
        <v>160</v>
      </c>
      <c r="B4383" s="49" t="s">
        <v>201</v>
      </c>
      <c r="C4383" s="49" t="n">
        <v>2011</v>
      </c>
      <c r="D4383" s="54" t="n">
        <v>20.8</v>
      </c>
      <c r="E4383" s="55" t="n">
        <v>10</v>
      </c>
    </row>
    <row r="4384" customFormat="false" ht="15" hidden="false" customHeight="false" outlineLevel="0" collapsed="false">
      <c r="A4384" s="49" t="n">
        <v>160</v>
      </c>
      <c r="B4384" s="49" t="s">
        <v>223</v>
      </c>
      <c r="C4384" s="49" t="n">
        <v>2011</v>
      </c>
      <c r="D4384" s="54" t="n">
        <v>41.6</v>
      </c>
      <c r="E4384" s="55" t="n">
        <v>20</v>
      </c>
    </row>
    <row r="4385" customFormat="false" ht="15" hidden="false" customHeight="false" outlineLevel="0" collapsed="false">
      <c r="A4385" s="49" t="n">
        <v>160</v>
      </c>
      <c r="B4385" s="49" t="s">
        <v>222</v>
      </c>
      <c r="C4385" s="49" t="n">
        <v>2011</v>
      </c>
      <c r="D4385" s="54" t="n">
        <v>104</v>
      </c>
      <c r="E4385" s="55" t="n">
        <v>50</v>
      </c>
    </row>
    <row r="4386" customFormat="false" ht="15" hidden="false" customHeight="false" outlineLevel="0" collapsed="false">
      <c r="A4386" s="49" t="n">
        <v>160</v>
      </c>
      <c r="B4386" s="49" t="s">
        <v>205</v>
      </c>
      <c r="C4386" s="49" t="n">
        <v>2011</v>
      </c>
      <c r="D4386" s="54" t="n">
        <v>147.68</v>
      </c>
      <c r="E4386" s="55" t="n">
        <v>71</v>
      </c>
    </row>
    <row r="4387" customFormat="false" ht="15" hidden="false" customHeight="false" outlineLevel="0" collapsed="false">
      <c r="A4387" s="49" t="n">
        <v>160</v>
      </c>
      <c r="B4387" s="49" t="s">
        <v>206</v>
      </c>
      <c r="C4387" s="49" t="n">
        <v>2011</v>
      </c>
      <c r="D4387" s="54" t="n">
        <v>322.4</v>
      </c>
      <c r="E4387" s="55" t="n">
        <v>155</v>
      </c>
    </row>
    <row r="4388" customFormat="false" ht="15" hidden="false" customHeight="false" outlineLevel="0" collapsed="false">
      <c r="A4388" s="49" t="n">
        <v>160</v>
      </c>
      <c r="B4388" s="49" t="s">
        <v>218</v>
      </c>
      <c r="C4388" s="49" t="n">
        <v>2011</v>
      </c>
      <c r="D4388" s="54" t="n">
        <v>852.08</v>
      </c>
      <c r="E4388" s="55" t="n">
        <v>471</v>
      </c>
    </row>
    <row r="4389" customFormat="false" ht="15" hidden="false" customHeight="false" outlineLevel="0" collapsed="false">
      <c r="A4389" s="49" t="n">
        <v>160</v>
      </c>
      <c r="B4389" s="49" t="s">
        <v>197</v>
      </c>
      <c r="C4389" s="49" t="n">
        <v>2011</v>
      </c>
      <c r="D4389" s="54" t="n">
        <v>104</v>
      </c>
      <c r="E4389" s="55" t="n">
        <v>50</v>
      </c>
    </row>
    <row r="4390" customFormat="false" ht="15" hidden="false" customHeight="false" outlineLevel="0" collapsed="false">
      <c r="A4390" s="49" t="n">
        <v>160</v>
      </c>
      <c r="B4390" s="49" t="s">
        <v>196</v>
      </c>
      <c r="C4390" s="49" t="n">
        <v>2011</v>
      </c>
      <c r="D4390" s="54" t="n">
        <v>4.16</v>
      </c>
      <c r="E4390" s="55" t="n">
        <v>2</v>
      </c>
    </row>
    <row r="4391" customFormat="false" ht="15" hidden="false" customHeight="false" outlineLevel="0" collapsed="false">
      <c r="A4391" s="49" t="n">
        <v>160</v>
      </c>
      <c r="B4391" s="49" t="s">
        <v>198</v>
      </c>
      <c r="C4391" s="49" t="n">
        <v>2011</v>
      </c>
      <c r="D4391" s="54" t="n">
        <v>20.8</v>
      </c>
      <c r="E4391" s="55" t="n">
        <v>10</v>
      </c>
    </row>
    <row r="4392" customFormat="false" ht="15" hidden="false" customHeight="false" outlineLevel="0" collapsed="false">
      <c r="A4392" s="49" t="n">
        <v>160</v>
      </c>
      <c r="B4392" s="49" t="s">
        <v>207</v>
      </c>
      <c r="C4392" s="49" t="n">
        <v>2011</v>
      </c>
      <c r="D4392" s="54" t="n">
        <v>0</v>
      </c>
      <c r="E4392" s="55" t="n">
        <v>0</v>
      </c>
    </row>
    <row r="4393" customFormat="false" ht="15" hidden="false" customHeight="false" outlineLevel="0" collapsed="false">
      <c r="A4393" s="49" t="n">
        <v>160</v>
      </c>
      <c r="B4393" s="49" t="s">
        <v>189</v>
      </c>
      <c r="C4393" s="49" t="n">
        <v>2011</v>
      </c>
      <c r="D4393" s="54" t="n">
        <v>21625.99</v>
      </c>
      <c r="E4393" s="55" t="n">
        <v>9164</v>
      </c>
    </row>
    <row r="4394" customFormat="false" ht="15" hidden="false" customHeight="false" outlineLevel="0" collapsed="false">
      <c r="A4394" s="49" t="n">
        <v>161</v>
      </c>
      <c r="B4394" s="49" t="s">
        <v>223</v>
      </c>
      <c r="C4394" s="49" t="n">
        <v>2010</v>
      </c>
      <c r="D4394" s="54" t="n">
        <v>76.5</v>
      </c>
      <c r="E4394" s="55" t="n">
        <v>6</v>
      </c>
    </row>
    <row r="4395" customFormat="false" ht="15" hidden="false" customHeight="false" outlineLevel="0" collapsed="false">
      <c r="A4395" s="49" t="n">
        <v>161</v>
      </c>
      <c r="B4395" s="49" t="s">
        <v>202</v>
      </c>
      <c r="C4395" s="49" t="n">
        <v>2011</v>
      </c>
      <c r="D4395" s="54" t="n">
        <v>102</v>
      </c>
      <c r="E4395" s="55" t="n">
        <v>8</v>
      </c>
    </row>
    <row r="4396" customFormat="false" ht="15" hidden="false" customHeight="false" outlineLevel="0" collapsed="false">
      <c r="A4396" s="49" t="n">
        <v>161</v>
      </c>
      <c r="B4396" s="49" t="s">
        <v>222</v>
      </c>
      <c r="C4396" s="49" t="n">
        <v>2010</v>
      </c>
      <c r="D4396" s="54" t="n">
        <v>482.25</v>
      </c>
      <c r="E4396" s="55" t="n">
        <v>39</v>
      </c>
    </row>
    <row r="4397" customFormat="false" ht="15" hidden="false" customHeight="false" outlineLevel="0" collapsed="false">
      <c r="A4397" s="49" t="n">
        <v>161</v>
      </c>
      <c r="B4397" s="49" t="s">
        <v>222</v>
      </c>
      <c r="C4397" s="49" t="n">
        <v>2011</v>
      </c>
      <c r="D4397" s="54" t="n">
        <v>642.8</v>
      </c>
      <c r="E4397" s="55" t="n">
        <v>48</v>
      </c>
    </row>
    <row r="4398" customFormat="false" ht="15" hidden="false" customHeight="false" outlineLevel="0" collapsed="false">
      <c r="A4398" s="49" t="n">
        <v>161</v>
      </c>
      <c r="B4398" s="49" t="s">
        <v>205</v>
      </c>
      <c r="C4398" s="49" t="n">
        <v>2010</v>
      </c>
      <c r="D4398" s="54" t="n">
        <v>56.55</v>
      </c>
      <c r="E4398" s="55" t="n">
        <v>5</v>
      </c>
    </row>
    <row r="4399" customFormat="false" ht="15" hidden="false" customHeight="false" outlineLevel="0" collapsed="false">
      <c r="A4399" s="49" t="n">
        <v>161</v>
      </c>
      <c r="B4399" s="49" t="s">
        <v>205</v>
      </c>
      <c r="C4399" s="49" t="n">
        <v>2011</v>
      </c>
      <c r="D4399" s="54" t="n">
        <v>221.6</v>
      </c>
      <c r="E4399" s="55" t="n">
        <v>16</v>
      </c>
    </row>
    <row r="4400" customFormat="false" ht="15" hidden="false" customHeight="false" outlineLevel="0" collapsed="false">
      <c r="A4400" s="49" t="n">
        <v>161</v>
      </c>
      <c r="B4400" s="49" t="s">
        <v>206</v>
      </c>
      <c r="C4400" s="49" t="n">
        <v>2010</v>
      </c>
      <c r="D4400" s="54" t="n">
        <v>161.3</v>
      </c>
      <c r="E4400" s="55" t="n">
        <v>14</v>
      </c>
    </row>
    <row r="4401" customFormat="false" ht="15" hidden="false" customHeight="false" outlineLevel="0" collapsed="false">
      <c r="A4401" s="49" t="n">
        <v>161</v>
      </c>
      <c r="B4401" s="49" t="s">
        <v>206</v>
      </c>
      <c r="C4401" s="49" t="n">
        <v>2011</v>
      </c>
      <c r="D4401" s="54" t="n">
        <v>48.05</v>
      </c>
      <c r="E4401" s="55" t="n">
        <v>3</v>
      </c>
    </row>
    <row r="4402" customFormat="false" ht="15" hidden="false" customHeight="false" outlineLevel="0" collapsed="false">
      <c r="A4402" s="49" t="n">
        <v>161</v>
      </c>
      <c r="B4402" s="49" t="s">
        <v>192</v>
      </c>
      <c r="C4402" s="49" t="n">
        <v>2011</v>
      </c>
      <c r="D4402" s="54" t="n">
        <v>14.95</v>
      </c>
      <c r="E4402" s="55" t="n">
        <v>1</v>
      </c>
    </row>
    <row r="4403" customFormat="false" ht="15" hidden="false" customHeight="false" outlineLevel="0" collapsed="false">
      <c r="A4403" s="49" t="n">
        <v>161</v>
      </c>
      <c r="B4403" s="49" t="s">
        <v>218</v>
      </c>
      <c r="C4403" s="49" t="n">
        <v>2010</v>
      </c>
      <c r="D4403" s="54" t="n">
        <v>262.8</v>
      </c>
      <c r="E4403" s="55" t="n">
        <v>24</v>
      </c>
    </row>
    <row r="4404" customFormat="false" ht="15" hidden="false" customHeight="false" outlineLevel="0" collapsed="false">
      <c r="A4404" s="49" t="n">
        <v>161</v>
      </c>
      <c r="B4404" s="49" t="s">
        <v>218</v>
      </c>
      <c r="C4404" s="49" t="n">
        <v>2011</v>
      </c>
      <c r="D4404" s="54" t="n">
        <v>14.95</v>
      </c>
      <c r="E4404" s="55" t="n">
        <v>1</v>
      </c>
    </row>
    <row r="4405" customFormat="false" ht="15" hidden="false" customHeight="false" outlineLevel="0" collapsed="false">
      <c r="A4405" s="49" t="n">
        <v>161</v>
      </c>
      <c r="B4405" s="49" t="s">
        <v>197</v>
      </c>
      <c r="C4405" s="49" t="n">
        <v>2010</v>
      </c>
      <c r="D4405" s="54" t="n">
        <v>12.75</v>
      </c>
      <c r="E4405" s="55" t="n">
        <v>1</v>
      </c>
    </row>
    <row r="4406" customFormat="false" ht="15" hidden="false" customHeight="false" outlineLevel="0" collapsed="false">
      <c r="A4406" s="49" t="n">
        <v>161</v>
      </c>
      <c r="B4406" s="49" t="s">
        <v>197</v>
      </c>
      <c r="C4406" s="49" t="n">
        <v>2011</v>
      </c>
      <c r="D4406" s="54" t="n">
        <v>14.95</v>
      </c>
      <c r="E4406" s="55" t="n">
        <v>1</v>
      </c>
    </row>
    <row r="4407" customFormat="false" ht="15" hidden="false" customHeight="false" outlineLevel="0" collapsed="false">
      <c r="A4407" s="49" t="n">
        <v>161</v>
      </c>
      <c r="B4407" s="49" t="s">
        <v>204</v>
      </c>
      <c r="C4407" s="49" t="n">
        <v>2011</v>
      </c>
      <c r="D4407" s="54" t="n">
        <v>29.9</v>
      </c>
      <c r="E4407" s="55" t="n">
        <v>2</v>
      </c>
    </row>
    <row r="4408" customFormat="false" ht="15" hidden="false" customHeight="false" outlineLevel="0" collapsed="false">
      <c r="A4408" s="49" t="n">
        <v>161</v>
      </c>
      <c r="B4408" s="49" t="s">
        <v>215</v>
      </c>
      <c r="C4408" s="49" t="n">
        <v>2010</v>
      </c>
      <c r="D4408" s="54" t="n">
        <v>43.8</v>
      </c>
      <c r="E4408" s="55" t="n">
        <v>4</v>
      </c>
    </row>
    <row r="4409" customFormat="false" ht="15" hidden="false" customHeight="false" outlineLevel="0" collapsed="false">
      <c r="A4409" s="49" t="n">
        <v>161</v>
      </c>
      <c r="B4409" s="49" t="s">
        <v>196</v>
      </c>
      <c r="C4409" s="49" t="n">
        <v>2011</v>
      </c>
      <c r="D4409" s="54" t="n">
        <v>51</v>
      </c>
      <c r="E4409" s="55" t="n">
        <v>4</v>
      </c>
    </row>
    <row r="4410" customFormat="false" ht="15" hidden="false" customHeight="false" outlineLevel="0" collapsed="false">
      <c r="A4410" s="49" t="n">
        <v>161</v>
      </c>
      <c r="B4410" s="49" t="s">
        <v>210</v>
      </c>
      <c r="C4410" s="49" t="n">
        <v>2010</v>
      </c>
      <c r="D4410" s="54" t="n">
        <v>12.75</v>
      </c>
      <c r="E4410" s="55" t="n">
        <v>1</v>
      </c>
    </row>
    <row r="4411" customFormat="false" ht="15" hidden="false" customHeight="false" outlineLevel="0" collapsed="false">
      <c r="A4411" s="49" t="n">
        <v>161</v>
      </c>
      <c r="B4411" s="49" t="s">
        <v>210</v>
      </c>
      <c r="C4411" s="49" t="n">
        <v>2011</v>
      </c>
      <c r="D4411" s="54" t="n">
        <v>14.95</v>
      </c>
      <c r="E4411" s="55" t="n">
        <v>1</v>
      </c>
    </row>
    <row r="4412" customFormat="false" ht="15" hidden="false" customHeight="false" outlineLevel="0" collapsed="false">
      <c r="A4412" s="49" t="n">
        <v>161</v>
      </c>
      <c r="B4412" s="49" t="s">
        <v>198</v>
      </c>
      <c r="C4412" s="49" t="n">
        <v>2011</v>
      </c>
      <c r="D4412" s="54" t="n">
        <v>14.95</v>
      </c>
      <c r="E4412" s="55" t="n">
        <v>1</v>
      </c>
    </row>
    <row r="4413" customFormat="false" ht="15" hidden="false" customHeight="false" outlineLevel="0" collapsed="false">
      <c r="A4413" s="49" t="n">
        <v>161</v>
      </c>
      <c r="B4413" s="49" t="s">
        <v>189</v>
      </c>
      <c r="C4413" s="49" t="n">
        <v>2010</v>
      </c>
      <c r="D4413" s="54" t="n">
        <v>11417.9</v>
      </c>
      <c r="E4413" s="55" t="n">
        <v>972</v>
      </c>
    </row>
    <row r="4414" customFormat="false" ht="15" hidden="false" customHeight="false" outlineLevel="0" collapsed="false">
      <c r="A4414" s="49" t="n">
        <v>161</v>
      </c>
      <c r="B4414" s="49" t="s">
        <v>189</v>
      </c>
      <c r="C4414" s="49" t="n">
        <v>2011</v>
      </c>
      <c r="D4414" s="54" t="n">
        <v>9559.82</v>
      </c>
      <c r="E4414" s="55" t="n">
        <v>661</v>
      </c>
    </row>
    <row r="4415" customFormat="false" ht="15" hidden="false" customHeight="false" outlineLevel="0" collapsed="false">
      <c r="A4415" s="49" t="n">
        <v>162</v>
      </c>
      <c r="B4415" s="49" t="s">
        <v>201</v>
      </c>
      <c r="C4415" s="49" t="n">
        <v>2010</v>
      </c>
      <c r="D4415" s="54" t="n">
        <v>30</v>
      </c>
      <c r="E4415" s="55" t="n">
        <v>24</v>
      </c>
    </row>
    <row r="4416" customFormat="false" ht="15" hidden="false" customHeight="false" outlineLevel="0" collapsed="false">
      <c r="A4416" s="49" t="n">
        <v>162</v>
      </c>
      <c r="B4416" s="49" t="s">
        <v>223</v>
      </c>
      <c r="C4416" s="49" t="n">
        <v>2010</v>
      </c>
      <c r="D4416" s="54" t="n">
        <v>15</v>
      </c>
      <c r="E4416" s="55" t="n">
        <v>12</v>
      </c>
    </row>
    <row r="4417" customFormat="false" ht="15" hidden="false" customHeight="false" outlineLevel="0" collapsed="false">
      <c r="A4417" s="49" t="n">
        <v>162</v>
      </c>
      <c r="B4417" s="49" t="s">
        <v>223</v>
      </c>
      <c r="C4417" s="49" t="n">
        <v>2011</v>
      </c>
      <c r="D4417" s="54" t="n">
        <v>12.72</v>
      </c>
      <c r="E4417" s="55" t="n">
        <v>12</v>
      </c>
    </row>
    <row r="4418" customFormat="false" ht="15" hidden="false" customHeight="false" outlineLevel="0" collapsed="false">
      <c r="A4418" s="49" t="n">
        <v>162</v>
      </c>
      <c r="B4418" s="49" t="s">
        <v>200</v>
      </c>
      <c r="C4418" s="49" t="n">
        <v>2010</v>
      </c>
      <c r="D4418" s="54" t="n">
        <v>2.5</v>
      </c>
      <c r="E4418" s="55" t="n">
        <v>2</v>
      </c>
    </row>
    <row r="4419" customFormat="false" ht="15" hidden="false" customHeight="false" outlineLevel="0" collapsed="false">
      <c r="A4419" s="49" t="n">
        <v>162</v>
      </c>
      <c r="B4419" s="49" t="s">
        <v>200</v>
      </c>
      <c r="C4419" s="49" t="n">
        <v>2011</v>
      </c>
      <c r="D4419" s="54" t="n">
        <v>15</v>
      </c>
      <c r="E4419" s="55" t="n">
        <v>12</v>
      </c>
    </row>
    <row r="4420" customFormat="false" ht="15" hidden="false" customHeight="false" outlineLevel="0" collapsed="false">
      <c r="A4420" s="49" t="n">
        <v>162</v>
      </c>
      <c r="B4420" s="49" t="s">
        <v>221</v>
      </c>
      <c r="C4420" s="49" t="n">
        <v>2011</v>
      </c>
      <c r="D4420" s="54" t="n">
        <v>30</v>
      </c>
      <c r="E4420" s="55" t="n">
        <v>24</v>
      </c>
    </row>
    <row r="4421" customFormat="false" ht="15" hidden="false" customHeight="false" outlineLevel="0" collapsed="false">
      <c r="A4421" s="49" t="n">
        <v>162</v>
      </c>
      <c r="B4421" s="49" t="s">
        <v>222</v>
      </c>
      <c r="C4421" s="49" t="n">
        <v>2010</v>
      </c>
      <c r="D4421" s="54" t="n">
        <v>135</v>
      </c>
      <c r="E4421" s="55" t="n">
        <v>108</v>
      </c>
    </row>
    <row r="4422" customFormat="false" ht="15" hidden="false" customHeight="false" outlineLevel="0" collapsed="false">
      <c r="A4422" s="49" t="n">
        <v>162</v>
      </c>
      <c r="B4422" s="49" t="s">
        <v>222</v>
      </c>
      <c r="C4422" s="49" t="n">
        <v>2011</v>
      </c>
      <c r="D4422" s="54" t="n">
        <v>62.5</v>
      </c>
      <c r="E4422" s="55" t="n">
        <v>50</v>
      </c>
    </row>
    <row r="4423" customFormat="false" ht="15" hidden="false" customHeight="false" outlineLevel="0" collapsed="false">
      <c r="A4423" s="49" t="n">
        <v>162</v>
      </c>
      <c r="B4423" s="49" t="s">
        <v>205</v>
      </c>
      <c r="C4423" s="49" t="n">
        <v>2010</v>
      </c>
      <c r="D4423" s="54" t="n">
        <v>46.25</v>
      </c>
      <c r="E4423" s="55" t="n">
        <v>37</v>
      </c>
    </row>
    <row r="4424" customFormat="false" ht="15" hidden="false" customHeight="false" outlineLevel="0" collapsed="false">
      <c r="A4424" s="49" t="n">
        <v>162</v>
      </c>
      <c r="B4424" s="49" t="s">
        <v>205</v>
      </c>
      <c r="C4424" s="49" t="n">
        <v>2011</v>
      </c>
      <c r="D4424" s="54" t="n">
        <v>45</v>
      </c>
      <c r="E4424" s="55" t="n">
        <v>36</v>
      </c>
    </row>
    <row r="4425" customFormat="false" ht="15" hidden="false" customHeight="false" outlineLevel="0" collapsed="false">
      <c r="A4425" s="49" t="n">
        <v>162</v>
      </c>
      <c r="B4425" s="49" t="s">
        <v>206</v>
      </c>
      <c r="C4425" s="49" t="n">
        <v>2010</v>
      </c>
      <c r="D4425" s="54" t="n">
        <v>82.5</v>
      </c>
      <c r="E4425" s="55" t="n">
        <v>66</v>
      </c>
    </row>
    <row r="4426" customFormat="false" ht="15" hidden="false" customHeight="false" outlineLevel="0" collapsed="false">
      <c r="A4426" s="49" t="n">
        <v>162</v>
      </c>
      <c r="B4426" s="49" t="s">
        <v>206</v>
      </c>
      <c r="C4426" s="49" t="n">
        <v>2011</v>
      </c>
      <c r="D4426" s="54" t="n">
        <v>15</v>
      </c>
      <c r="E4426" s="55" t="n">
        <v>12</v>
      </c>
    </row>
    <row r="4427" customFormat="false" ht="15" hidden="false" customHeight="false" outlineLevel="0" collapsed="false">
      <c r="A4427" s="49" t="n">
        <v>162</v>
      </c>
      <c r="B4427" s="49" t="s">
        <v>192</v>
      </c>
      <c r="C4427" s="49" t="n">
        <v>2011</v>
      </c>
      <c r="D4427" s="54" t="n">
        <v>30</v>
      </c>
      <c r="E4427" s="55" t="n">
        <v>24</v>
      </c>
    </row>
    <row r="4428" customFormat="false" ht="15" hidden="false" customHeight="false" outlineLevel="0" collapsed="false">
      <c r="A4428" s="49" t="n">
        <v>162</v>
      </c>
      <c r="B4428" s="49" t="s">
        <v>218</v>
      </c>
      <c r="C4428" s="49" t="n">
        <v>2010</v>
      </c>
      <c r="D4428" s="54" t="n">
        <v>472.92</v>
      </c>
      <c r="E4428" s="55" t="n">
        <v>444</v>
      </c>
    </row>
    <row r="4429" customFormat="false" ht="15" hidden="false" customHeight="false" outlineLevel="0" collapsed="false">
      <c r="A4429" s="49" t="n">
        <v>162</v>
      </c>
      <c r="B4429" s="49" t="s">
        <v>218</v>
      </c>
      <c r="C4429" s="49" t="n">
        <v>2011</v>
      </c>
      <c r="D4429" s="54" t="n">
        <v>487.92</v>
      </c>
      <c r="E4429" s="55" t="n">
        <v>456</v>
      </c>
    </row>
    <row r="4430" customFormat="false" ht="15" hidden="false" customHeight="false" outlineLevel="0" collapsed="false">
      <c r="A4430" s="49" t="n">
        <v>162</v>
      </c>
      <c r="B4430" s="49" t="s">
        <v>197</v>
      </c>
      <c r="C4430" s="49" t="n">
        <v>2010</v>
      </c>
      <c r="D4430" s="54" t="n">
        <v>15</v>
      </c>
      <c r="E4430" s="55" t="n">
        <v>12</v>
      </c>
    </row>
    <row r="4431" customFormat="false" ht="15" hidden="false" customHeight="false" outlineLevel="0" collapsed="false">
      <c r="A4431" s="49" t="n">
        <v>162</v>
      </c>
      <c r="B4431" s="49" t="s">
        <v>204</v>
      </c>
      <c r="C4431" s="49" t="n">
        <v>2010</v>
      </c>
      <c r="D4431" s="54" t="n">
        <v>15</v>
      </c>
      <c r="E4431" s="55" t="n">
        <v>12</v>
      </c>
    </row>
    <row r="4432" customFormat="false" ht="15" hidden="false" customHeight="false" outlineLevel="0" collapsed="false">
      <c r="A4432" s="49" t="n">
        <v>162</v>
      </c>
      <c r="B4432" s="49" t="s">
        <v>215</v>
      </c>
      <c r="C4432" s="49" t="n">
        <v>2010</v>
      </c>
      <c r="D4432" s="54" t="n">
        <v>30</v>
      </c>
      <c r="E4432" s="55" t="n">
        <v>24</v>
      </c>
    </row>
    <row r="4433" customFormat="false" ht="15" hidden="false" customHeight="false" outlineLevel="0" collapsed="false">
      <c r="A4433" s="49" t="n">
        <v>162</v>
      </c>
      <c r="B4433" s="49" t="s">
        <v>215</v>
      </c>
      <c r="C4433" s="49" t="n">
        <v>2011</v>
      </c>
      <c r="D4433" s="54" t="n">
        <v>60</v>
      </c>
      <c r="E4433" s="55" t="n">
        <v>48</v>
      </c>
    </row>
    <row r="4434" customFormat="false" ht="15" hidden="false" customHeight="false" outlineLevel="0" collapsed="false">
      <c r="A4434" s="49" t="n">
        <v>162</v>
      </c>
      <c r="B4434" s="49" t="s">
        <v>196</v>
      </c>
      <c r="C4434" s="49" t="n">
        <v>2010</v>
      </c>
      <c r="D4434" s="54" t="n">
        <v>3.75</v>
      </c>
      <c r="E4434" s="55" t="n">
        <v>3</v>
      </c>
    </row>
    <row r="4435" customFormat="false" ht="15" hidden="false" customHeight="false" outlineLevel="0" collapsed="false">
      <c r="A4435" s="49" t="n">
        <v>162</v>
      </c>
      <c r="B4435" s="49" t="s">
        <v>196</v>
      </c>
      <c r="C4435" s="49" t="n">
        <v>2011</v>
      </c>
      <c r="D4435" s="54" t="n">
        <v>3.75</v>
      </c>
      <c r="E4435" s="55" t="n">
        <v>3</v>
      </c>
    </row>
    <row r="4436" customFormat="false" ht="15" hidden="false" customHeight="false" outlineLevel="0" collapsed="false">
      <c r="A4436" s="49" t="n">
        <v>162</v>
      </c>
      <c r="B4436" s="49" t="s">
        <v>210</v>
      </c>
      <c r="C4436" s="49" t="n">
        <v>2010</v>
      </c>
      <c r="D4436" s="54" t="n">
        <v>15</v>
      </c>
      <c r="E4436" s="55" t="n">
        <v>12</v>
      </c>
    </row>
    <row r="4437" customFormat="false" ht="15" hidden="false" customHeight="false" outlineLevel="0" collapsed="false">
      <c r="A4437" s="49" t="n">
        <v>162</v>
      </c>
      <c r="B4437" s="49" t="s">
        <v>207</v>
      </c>
      <c r="C4437" s="49" t="n">
        <v>2010</v>
      </c>
      <c r="D4437" s="54" t="n">
        <v>22.5</v>
      </c>
      <c r="E4437" s="55" t="n">
        <v>18</v>
      </c>
    </row>
    <row r="4438" customFormat="false" ht="15" hidden="false" customHeight="false" outlineLevel="0" collapsed="false">
      <c r="A4438" s="49" t="n">
        <v>162</v>
      </c>
      <c r="B4438" s="49" t="s">
        <v>214</v>
      </c>
      <c r="C4438" s="49" t="n">
        <v>2010</v>
      </c>
      <c r="D4438" s="54" t="n">
        <v>15</v>
      </c>
      <c r="E4438" s="55" t="n">
        <v>12</v>
      </c>
    </row>
    <row r="4439" customFormat="false" ht="15" hidden="false" customHeight="false" outlineLevel="0" collapsed="false">
      <c r="A4439" s="49" t="n">
        <v>162</v>
      </c>
      <c r="B4439" s="49" t="s">
        <v>189</v>
      </c>
      <c r="C4439" s="49" t="n">
        <v>2009</v>
      </c>
      <c r="D4439" s="54" t="n">
        <v>746.97</v>
      </c>
      <c r="E4439" s="55" t="n">
        <v>549</v>
      </c>
    </row>
    <row r="4440" customFormat="false" ht="15" hidden="false" customHeight="false" outlineLevel="0" collapsed="false">
      <c r="A4440" s="49" t="n">
        <v>162</v>
      </c>
      <c r="B4440" s="49" t="s">
        <v>189</v>
      </c>
      <c r="C4440" s="49" t="n">
        <v>2010</v>
      </c>
      <c r="D4440" s="54" t="n">
        <v>12935.58</v>
      </c>
      <c r="E4440" s="55" t="n">
        <v>10674</v>
      </c>
    </row>
    <row r="4441" customFormat="false" ht="15" hidden="false" customHeight="false" outlineLevel="0" collapsed="false">
      <c r="A4441" s="49" t="n">
        <v>162</v>
      </c>
      <c r="B4441" s="49" t="s">
        <v>189</v>
      </c>
      <c r="C4441" s="49" t="n">
        <v>2011</v>
      </c>
      <c r="D4441" s="54" t="n">
        <v>7872.06</v>
      </c>
      <c r="E4441" s="55" t="n">
        <v>6301</v>
      </c>
    </row>
    <row r="4442" customFormat="false" ht="15" hidden="false" customHeight="false" outlineLevel="0" collapsed="false">
      <c r="A4442" s="49" t="n">
        <v>162</v>
      </c>
      <c r="B4442" s="49" t="s">
        <v>194</v>
      </c>
      <c r="C4442" s="49" t="n">
        <v>2011</v>
      </c>
      <c r="D4442" s="54" t="n">
        <v>15</v>
      </c>
      <c r="E4442" s="55" t="n">
        <v>12</v>
      </c>
    </row>
    <row r="4443" customFormat="false" ht="15" hidden="false" customHeight="false" outlineLevel="0" collapsed="false">
      <c r="A4443" s="49" t="n">
        <v>163</v>
      </c>
      <c r="B4443" s="49" t="s">
        <v>199</v>
      </c>
      <c r="C4443" s="49" t="n">
        <v>2009</v>
      </c>
      <c r="D4443" s="54" t="n">
        <v>13.5</v>
      </c>
      <c r="E4443" s="55" t="n">
        <v>2</v>
      </c>
    </row>
    <row r="4444" customFormat="false" ht="15" hidden="false" customHeight="false" outlineLevel="0" collapsed="false">
      <c r="A4444" s="49" t="n">
        <v>163</v>
      </c>
      <c r="B4444" s="49" t="s">
        <v>222</v>
      </c>
      <c r="C4444" s="49" t="n">
        <v>2009</v>
      </c>
      <c r="D4444" s="54" t="n">
        <v>13.5</v>
      </c>
      <c r="E4444" s="55" t="n">
        <v>2</v>
      </c>
    </row>
    <row r="4445" customFormat="false" ht="15" hidden="false" customHeight="false" outlineLevel="0" collapsed="false">
      <c r="A4445" s="49" t="n">
        <v>163</v>
      </c>
      <c r="B4445" s="49" t="s">
        <v>222</v>
      </c>
      <c r="C4445" s="49" t="n">
        <v>2010</v>
      </c>
      <c r="D4445" s="54" t="n">
        <v>75.4</v>
      </c>
      <c r="E4445" s="55" t="n">
        <v>12</v>
      </c>
    </row>
    <row r="4446" customFormat="false" ht="15" hidden="false" customHeight="false" outlineLevel="0" collapsed="false">
      <c r="A4446" s="49" t="n">
        <v>163</v>
      </c>
      <c r="B4446" s="49" t="s">
        <v>222</v>
      </c>
      <c r="C4446" s="49" t="n">
        <v>2011</v>
      </c>
      <c r="D4446" s="54" t="n">
        <v>67.5</v>
      </c>
      <c r="E4446" s="55" t="n">
        <v>10</v>
      </c>
    </row>
    <row r="4447" customFormat="false" ht="15" hidden="false" customHeight="false" outlineLevel="0" collapsed="false">
      <c r="A4447" s="49" t="n">
        <v>163</v>
      </c>
      <c r="B4447" s="49" t="s">
        <v>205</v>
      </c>
      <c r="C4447" s="49" t="n">
        <v>2011</v>
      </c>
      <c r="D4447" s="54" t="n">
        <v>24.75</v>
      </c>
      <c r="E4447" s="55" t="n">
        <v>3</v>
      </c>
    </row>
    <row r="4448" customFormat="false" ht="15" hidden="false" customHeight="false" outlineLevel="0" collapsed="false">
      <c r="A4448" s="49" t="n">
        <v>163</v>
      </c>
      <c r="B4448" s="49" t="s">
        <v>206</v>
      </c>
      <c r="C4448" s="49" t="n">
        <v>2010</v>
      </c>
      <c r="D4448" s="54" t="n">
        <v>113.36</v>
      </c>
      <c r="E4448" s="55" t="n">
        <v>16</v>
      </c>
    </row>
    <row r="4449" customFormat="false" ht="15" hidden="false" customHeight="false" outlineLevel="0" collapsed="false">
      <c r="A4449" s="49" t="n">
        <v>163</v>
      </c>
      <c r="B4449" s="49" t="s">
        <v>206</v>
      </c>
      <c r="C4449" s="49" t="n">
        <v>2011</v>
      </c>
      <c r="D4449" s="54" t="n">
        <v>47.7</v>
      </c>
      <c r="E4449" s="55" t="n">
        <v>6</v>
      </c>
    </row>
    <row r="4450" customFormat="false" ht="15" hidden="false" customHeight="false" outlineLevel="0" collapsed="false">
      <c r="A4450" s="49" t="n">
        <v>163</v>
      </c>
      <c r="B4450" s="49" t="s">
        <v>209</v>
      </c>
      <c r="C4450" s="49" t="n">
        <v>2010</v>
      </c>
      <c r="D4450" s="54" t="n">
        <v>15.9</v>
      </c>
      <c r="E4450" s="55" t="n">
        <v>2</v>
      </c>
    </row>
    <row r="4451" customFormat="false" ht="15" hidden="false" customHeight="false" outlineLevel="0" collapsed="false">
      <c r="A4451" s="49" t="n">
        <v>163</v>
      </c>
      <c r="B4451" s="49" t="s">
        <v>192</v>
      </c>
      <c r="C4451" s="49" t="n">
        <v>2010</v>
      </c>
      <c r="D4451" s="54" t="n">
        <v>67.5</v>
      </c>
      <c r="E4451" s="55" t="n">
        <v>10</v>
      </c>
    </row>
    <row r="4452" customFormat="false" ht="15" hidden="false" customHeight="false" outlineLevel="0" collapsed="false">
      <c r="A4452" s="49" t="n">
        <v>163</v>
      </c>
      <c r="B4452" s="49" t="s">
        <v>227</v>
      </c>
      <c r="C4452" s="49" t="n">
        <v>2010</v>
      </c>
      <c r="D4452" s="54" t="n">
        <v>13.5</v>
      </c>
      <c r="E4452" s="55" t="n">
        <v>2</v>
      </c>
    </row>
    <row r="4453" customFormat="false" ht="15" hidden="false" customHeight="false" outlineLevel="0" collapsed="false">
      <c r="A4453" s="49" t="n">
        <v>163</v>
      </c>
      <c r="B4453" s="49" t="s">
        <v>198</v>
      </c>
      <c r="C4453" s="49" t="n">
        <v>2010</v>
      </c>
      <c r="D4453" s="54" t="n">
        <v>270</v>
      </c>
      <c r="E4453" s="55" t="n">
        <v>40</v>
      </c>
    </row>
    <row r="4454" customFormat="false" ht="15" hidden="false" customHeight="false" outlineLevel="0" collapsed="false">
      <c r="A4454" s="49" t="n">
        <v>163</v>
      </c>
      <c r="B4454" s="49" t="s">
        <v>198</v>
      </c>
      <c r="C4454" s="49" t="n">
        <v>2011</v>
      </c>
      <c r="D4454" s="54" t="n">
        <v>15.9</v>
      </c>
      <c r="E4454" s="55" t="n">
        <v>2</v>
      </c>
    </row>
    <row r="4455" customFormat="false" ht="15" hidden="false" customHeight="false" outlineLevel="0" collapsed="false">
      <c r="A4455" s="49" t="n">
        <v>163</v>
      </c>
      <c r="B4455" s="49" t="s">
        <v>189</v>
      </c>
      <c r="C4455" s="49" t="n">
        <v>2009</v>
      </c>
      <c r="D4455" s="54" t="n">
        <v>532.91</v>
      </c>
      <c r="E4455" s="55" t="n">
        <v>81</v>
      </c>
    </row>
    <row r="4456" customFormat="false" ht="15" hidden="false" customHeight="false" outlineLevel="0" collapsed="false">
      <c r="A4456" s="49" t="n">
        <v>163</v>
      </c>
      <c r="B4456" s="49" t="s">
        <v>189</v>
      </c>
      <c r="C4456" s="49" t="n">
        <v>2010</v>
      </c>
      <c r="D4456" s="54" t="n">
        <v>12490.08</v>
      </c>
      <c r="E4456" s="55" t="n">
        <v>2172</v>
      </c>
    </row>
    <row r="4457" customFormat="false" ht="15" hidden="false" customHeight="false" outlineLevel="0" collapsed="false">
      <c r="A4457" s="49" t="n">
        <v>163</v>
      </c>
      <c r="B4457" s="49" t="s">
        <v>189</v>
      </c>
      <c r="C4457" s="49" t="n">
        <v>2011</v>
      </c>
      <c r="D4457" s="54" t="n">
        <v>9315.49</v>
      </c>
      <c r="E4457" s="55" t="n">
        <v>1710</v>
      </c>
    </row>
    <row r="4458" customFormat="false" ht="15" hidden="false" customHeight="false" outlineLevel="0" collapsed="false">
      <c r="A4458" s="49" t="n">
        <v>164</v>
      </c>
      <c r="B4458" s="49" t="s">
        <v>203</v>
      </c>
      <c r="C4458" s="49" t="n">
        <v>2011</v>
      </c>
      <c r="D4458" s="54" t="n">
        <v>1035.6</v>
      </c>
      <c r="E4458" s="55" t="n">
        <v>248</v>
      </c>
    </row>
    <row r="4459" customFormat="false" ht="15" hidden="false" customHeight="false" outlineLevel="0" collapsed="false">
      <c r="A4459" s="49" t="n">
        <v>164</v>
      </c>
      <c r="B4459" s="49" t="s">
        <v>199</v>
      </c>
      <c r="C4459" s="49" t="n">
        <v>2011</v>
      </c>
      <c r="D4459" s="54" t="n">
        <v>19.8</v>
      </c>
      <c r="E4459" s="55" t="n">
        <v>4</v>
      </c>
    </row>
    <row r="4460" customFormat="false" ht="15" hidden="false" customHeight="false" outlineLevel="0" collapsed="false">
      <c r="A4460" s="49" t="n">
        <v>164</v>
      </c>
      <c r="B4460" s="49" t="s">
        <v>201</v>
      </c>
      <c r="C4460" s="49" t="n">
        <v>2011</v>
      </c>
      <c r="D4460" s="54" t="n">
        <v>99</v>
      </c>
      <c r="E4460" s="55" t="n">
        <v>20</v>
      </c>
    </row>
    <row r="4461" customFormat="false" ht="15" hidden="false" customHeight="false" outlineLevel="0" collapsed="false">
      <c r="A4461" s="49" t="n">
        <v>164</v>
      </c>
      <c r="B4461" s="49" t="s">
        <v>222</v>
      </c>
      <c r="C4461" s="49" t="n">
        <v>2011</v>
      </c>
      <c r="D4461" s="54" t="n">
        <v>400.95</v>
      </c>
      <c r="E4461" s="55" t="n">
        <v>81</v>
      </c>
    </row>
    <row r="4462" customFormat="false" ht="15" hidden="false" customHeight="false" outlineLevel="0" collapsed="false">
      <c r="A4462" s="49" t="n">
        <v>164</v>
      </c>
      <c r="B4462" s="49" t="s">
        <v>224</v>
      </c>
      <c r="C4462" s="49" t="n">
        <v>2011</v>
      </c>
      <c r="D4462" s="54" t="n">
        <v>19.8</v>
      </c>
      <c r="E4462" s="55" t="n">
        <v>4</v>
      </c>
    </row>
    <row r="4463" customFormat="false" ht="15" hidden="false" customHeight="false" outlineLevel="0" collapsed="false">
      <c r="A4463" s="49" t="n">
        <v>164</v>
      </c>
      <c r="B4463" s="49" t="s">
        <v>191</v>
      </c>
      <c r="C4463" s="49" t="n">
        <v>2011</v>
      </c>
      <c r="D4463" s="54" t="n">
        <v>59.4</v>
      </c>
      <c r="E4463" s="55" t="n">
        <v>12</v>
      </c>
    </row>
    <row r="4464" customFormat="false" ht="15" hidden="false" customHeight="false" outlineLevel="0" collapsed="false">
      <c r="A4464" s="49" t="n">
        <v>164</v>
      </c>
      <c r="B4464" s="49" t="s">
        <v>205</v>
      </c>
      <c r="C4464" s="49" t="n">
        <v>2011</v>
      </c>
      <c r="D4464" s="54" t="n">
        <v>19.8</v>
      </c>
      <c r="E4464" s="55" t="n">
        <v>4</v>
      </c>
    </row>
    <row r="4465" customFormat="false" ht="15" hidden="false" customHeight="false" outlineLevel="0" collapsed="false">
      <c r="A4465" s="49" t="n">
        <v>164</v>
      </c>
      <c r="B4465" s="49" t="s">
        <v>206</v>
      </c>
      <c r="C4465" s="49" t="n">
        <v>2011</v>
      </c>
      <c r="D4465" s="54" t="n">
        <v>336.6</v>
      </c>
      <c r="E4465" s="55" t="n">
        <v>68</v>
      </c>
    </row>
    <row r="4466" customFormat="false" ht="15" hidden="false" customHeight="false" outlineLevel="0" collapsed="false">
      <c r="A4466" s="49" t="n">
        <v>164</v>
      </c>
      <c r="B4466" s="49" t="s">
        <v>209</v>
      </c>
      <c r="C4466" s="49" t="n">
        <v>2011</v>
      </c>
      <c r="D4466" s="54" t="n">
        <v>19.8</v>
      </c>
      <c r="E4466" s="55" t="n">
        <v>4</v>
      </c>
    </row>
    <row r="4467" customFormat="false" ht="15" hidden="false" customHeight="false" outlineLevel="0" collapsed="false">
      <c r="A4467" s="49" t="n">
        <v>164</v>
      </c>
      <c r="B4467" s="49" t="s">
        <v>234</v>
      </c>
      <c r="C4467" s="49" t="n">
        <v>2011</v>
      </c>
      <c r="D4467" s="54" t="n">
        <v>39.6</v>
      </c>
      <c r="E4467" s="55" t="n">
        <v>8</v>
      </c>
    </row>
    <row r="4468" customFormat="false" ht="15" hidden="false" customHeight="false" outlineLevel="0" collapsed="false">
      <c r="A4468" s="49" t="n">
        <v>164</v>
      </c>
      <c r="B4468" s="49" t="s">
        <v>211</v>
      </c>
      <c r="C4468" s="49" t="n">
        <v>2011</v>
      </c>
      <c r="D4468" s="54" t="n">
        <v>19.8</v>
      </c>
      <c r="E4468" s="55" t="n">
        <v>4</v>
      </c>
    </row>
    <row r="4469" customFormat="false" ht="15" hidden="false" customHeight="false" outlineLevel="0" collapsed="false">
      <c r="A4469" s="49" t="n">
        <v>164</v>
      </c>
      <c r="B4469" s="49" t="s">
        <v>192</v>
      </c>
      <c r="C4469" s="49" t="n">
        <v>2011</v>
      </c>
      <c r="D4469" s="54" t="n">
        <v>74.25</v>
      </c>
      <c r="E4469" s="55" t="n">
        <v>15</v>
      </c>
    </row>
    <row r="4470" customFormat="false" ht="15" hidden="false" customHeight="false" outlineLevel="0" collapsed="false">
      <c r="A4470" s="49" t="n">
        <v>164</v>
      </c>
      <c r="B4470" s="49" t="s">
        <v>227</v>
      </c>
      <c r="C4470" s="49" t="n">
        <v>2011</v>
      </c>
      <c r="D4470" s="54" t="n">
        <v>19.8</v>
      </c>
      <c r="E4470" s="55" t="n">
        <v>4</v>
      </c>
    </row>
    <row r="4471" customFormat="false" ht="15" hidden="false" customHeight="false" outlineLevel="0" collapsed="false">
      <c r="A4471" s="49" t="n">
        <v>164</v>
      </c>
      <c r="B4471" s="49" t="s">
        <v>218</v>
      </c>
      <c r="C4471" s="49" t="n">
        <v>2011</v>
      </c>
      <c r="D4471" s="54" t="n">
        <v>204.15</v>
      </c>
      <c r="E4471" s="55" t="n">
        <v>49</v>
      </c>
    </row>
    <row r="4472" customFormat="false" ht="15" hidden="false" customHeight="false" outlineLevel="0" collapsed="false">
      <c r="A4472" s="49" t="n">
        <v>164</v>
      </c>
      <c r="B4472" s="49" t="s">
        <v>193</v>
      </c>
      <c r="C4472" s="49" t="n">
        <v>2011</v>
      </c>
      <c r="D4472" s="54" t="n">
        <v>327.3</v>
      </c>
      <c r="E4472" s="55" t="n">
        <v>70</v>
      </c>
    </row>
    <row r="4473" customFormat="false" ht="15" hidden="false" customHeight="false" outlineLevel="0" collapsed="false">
      <c r="A4473" s="49" t="n">
        <v>164</v>
      </c>
      <c r="B4473" s="49" t="s">
        <v>213</v>
      </c>
      <c r="C4473" s="49" t="n">
        <v>2011</v>
      </c>
      <c r="D4473" s="54" t="n">
        <v>99</v>
      </c>
      <c r="E4473" s="55" t="n">
        <v>20</v>
      </c>
    </row>
    <row r="4474" customFormat="false" ht="15" hidden="false" customHeight="false" outlineLevel="0" collapsed="false">
      <c r="A4474" s="49" t="n">
        <v>164</v>
      </c>
      <c r="B4474" s="49" t="s">
        <v>196</v>
      </c>
      <c r="C4474" s="49" t="n">
        <v>2011</v>
      </c>
      <c r="D4474" s="54" t="n">
        <v>49.5</v>
      </c>
      <c r="E4474" s="55" t="n">
        <v>10</v>
      </c>
    </row>
    <row r="4475" customFormat="false" ht="15" hidden="false" customHeight="false" outlineLevel="0" collapsed="false">
      <c r="A4475" s="49" t="n">
        <v>164</v>
      </c>
      <c r="B4475" s="49" t="s">
        <v>210</v>
      </c>
      <c r="C4475" s="49" t="n">
        <v>2011</v>
      </c>
      <c r="D4475" s="54" t="n">
        <v>495</v>
      </c>
      <c r="E4475" s="55" t="n">
        <v>100</v>
      </c>
    </row>
    <row r="4476" customFormat="false" ht="15" hidden="false" customHeight="false" outlineLevel="0" collapsed="false">
      <c r="A4476" s="49" t="n">
        <v>164</v>
      </c>
      <c r="B4476" s="49" t="s">
        <v>198</v>
      </c>
      <c r="C4476" s="49" t="n">
        <v>2011</v>
      </c>
      <c r="D4476" s="54" t="n">
        <v>19.8</v>
      </c>
      <c r="E4476" s="55" t="n">
        <v>4</v>
      </c>
    </row>
    <row r="4477" customFormat="false" ht="15" hidden="false" customHeight="false" outlineLevel="0" collapsed="false">
      <c r="A4477" s="49" t="n">
        <v>164</v>
      </c>
      <c r="B4477" s="49" t="s">
        <v>189</v>
      </c>
      <c r="C4477" s="49" t="n">
        <v>2011</v>
      </c>
      <c r="D4477" s="54" t="n">
        <v>19584.92</v>
      </c>
      <c r="E4477" s="55" t="n">
        <v>3954</v>
      </c>
    </row>
    <row r="4478" customFormat="false" ht="15" hidden="false" customHeight="false" outlineLevel="0" collapsed="false">
      <c r="A4478" s="49" t="n">
        <v>165</v>
      </c>
      <c r="B4478" s="49" t="s">
        <v>223</v>
      </c>
      <c r="C4478" s="49" t="n">
        <v>2010</v>
      </c>
      <c r="D4478" s="54" t="n">
        <v>17</v>
      </c>
      <c r="E4478" s="55" t="n">
        <v>2</v>
      </c>
    </row>
    <row r="4479" customFormat="false" ht="15" hidden="false" customHeight="false" outlineLevel="0" collapsed="false">
      <c r="A4479" s="49" t="n">
        <v>165</v>
      </c>
      <c r="B4479" s="49" t="s">
        <v>223</v>
      </c>
      <c r="C4479" s="49" t="n">
        <v>2011</v>
      </c>
      <c r="D4479" s="54" t="n">
        <v>59.7</v>
      </c>
      <c r="E4479" s="55" t="n">
        <v>6</v>
      </c>
    </row>
    <row r="4480" customFormat="false" ht="15" hidden="false" customHeight="false" outlineLevel="0" collapsed="false">
      <c r="A4480" s="49" t="n">
        <v>165</v>
      </c>
      <c r="B4480" s="49" t="s">
        <v>202</v>
      </c>
      <c r="C4480" s="49" t="n">
        <v>2010</v>
      </c>
      <c r="D4480" s="54" t="n">
        <v>68</v>
      </c>
      <c r="E4480" s="55" t="n">
        <v>8</v>
      </c>
    </row>
    <row r="4481" customFormat="false" ht="15" hidden="false" customHeight="false" outlineLevel="0" collapsed="false">
      <c r="A4481" s="49" t="n">
        <v>165</v>
      </c>
      <c r="B4481" s="49" t="s">
        <v>222</v>
      </c>
      <c r="C4481" s="49" t="n">
        <v>2010</v>
      </c>
      <c r="D4481" s="54" t="n">
        <v>229.5</v>
      </c>
      <c r="E4481" s="55" t="n">
        <v>27</v>
      </c>
    </row>
    <row r="4482" customFormat="false" ht="15" hidden="false" customHeight="false" outlineLevel="0" collapsed="false">
      <c r="A4482" s="49" t="n">
        <v>165</v>
      </c>
      <c r="B4482" s="49" t="s">
        <v>222</v>
      </c>
      <c r="C4482" s="49" t="n">
        <v>2011</v>
      </c>
      <c r="D4482" s="54" t="n">
        <v>169.15</v>
      </c>
      <c r="E4482" s="55" t="n">
        <v>17</v>
      </c>
    </row>
    <row r="4483" customFormat="false" ht="15" hidden="false" customHeight="false" outlineLevel="0" collapsed="false">
      <c r="A4483" s="49" t="n">
        <v>165</v>
      </c>
      <c r="B4483" s="49" t="s">
        <v>205</v>
      </c>
      <c r="C4483" s="49" t="n">
        <v>2010</v>
      </c>
      <c r="D4483" s="54" t="n">
        <v>17</v>
      </c>
      <c r="E4483" s="55" t="n">
        <v>2</v>
      </c>
    </row>
    <row r="4484" customFormat="false" ht="15" hidden="false" customHeight="false" outlineLevel="0" collapsed="false">
      <c r="A4484" s="49" t="n">
        <v>165</v>
      </c>
      <c r="B4484" s="49" t="s">
        <v>205</v>
      </c>
      <c r="C4484" s="49" t="n">
        <v>2011</v>
      </c>
      <c r="D4484" s="54" t="n">
        <v>97.85</v>
      </c>
      <c r="E4484" s="55" t="n">
        <v>11</v>
      </c>
    </row>
    <row r="4485" customFormat="false" ht="15" hidden="false" customHeight="false" outlineLevel="0" collapsed="false">
      <c r="A4485" s="49" t="n">
        <v>165</v>
      </c>
      <c r="B4485" s="49" t="s">
        <v>206</v>
      </c>
      <c r="C4485" s="49" t="n">
        <v>2010</v>
      </c>
      <c r="D4485" s="54" t="n">
        <v>17</v>
      </c>
      <c r="E4485" s="55" t="n">
        <v>2</v>
      </c>
    </row>
    <row r="4486" customFormat="false" ht="15" hidden="false" customHeight="false" outlineLevel="0" collapsed="false">
      <c r="A4486" s="49" t="n">
        <v>165</v>
      </c>
      <c r="B4486" s="49" t="s">
        <v>196</v>
      </c>
      <c r="C4486" s="49" t="n">
        <v>2011</v>
      </c>
      <c r="D4486" s="54" t="n">
        <v>39.8</v>
      </c>
      <c r="E4486" s="55" t="n">
        <v>4</v>
      </c>
    </row>
    <row r="4487" customFormat="false" ht="15" hidden="false" customHeight="false" outlineLevel="0" collapsed="false">
      <c r="A4487" s="49" t="n">
        <v>165</v>
      </c>
      <c r="B4487" s="49" t="s">
        <v>198</v>
      </c>
      <c r="C4487" s="49" t="n">
        <v>2011</v>
      </c>
      <c r="D4487" s="54" t="n">
        <v>19.9</v>
      </c>
      <c r="E4487" s="55" t="n">
        <v>2</v>
      </c>
    </row>
    <row r="4488" customFormat="false" ht="15" hidden="false" customHeight="false" outlineLevel="0" collapsed="false">
      <c r="A4488" s="49" t="n">
        <v>165</v>
      </c>
      <c r="B4488" s="49" t="s">
        <v>189</v>
      </c>
      <c r="C4488" s="49" t="n">
        <v>2010</v>
      </c>
      <c r="D4488" s="54" t="n">
        <v>10317.41</v>
      </c>
      <c r="E4488" s="55" t="n">
        <v>1191</v>
      </c>
    </row>
    <row r="4489" customFormat="false" ht="15" hidden="false" customHeight="false" outlineLevel="0" collapsed="false">
      <c r="A4489" s="49" t="n">
        <v>165</v>
      </c>
      <c r="B4489" s="49" t="s">
        <v>189</v>
      </c>
      <c r="C4489" s="49" t="n">
        <v>2011</v>
      </c>
      <c r="D4489" s="54" t="n">
        <v>11720.68</v>
      </c>
      <c r="E4489" s="55" t="n">
        <v>1245</v>
      </c>
    </row>
    <row r="4490" customFormat="false" ht="15" hidden="false" customHeight="false" outlineLevel="0" collapsed="false">
      <c r="A4490" s="49" t="n">
        <v>166</v>
      </c>
      <c r="B4490" s="49" t="s">
        <v>199</v>
      </c>
      <c r="C4490" s="49" t="n">
        <v>2010</v>
      </c>
      <c r="D4490" s="54" t="n">
        <v>17</v>
      </c>
      <c r="E4490" s="55" t="n">
        <v>2</v>
      </c>
    </row>
    <row r="4491" customFormat="false" ht="15" hidden="false" customHeight="false" outlineLevel="0" collapsed="false">
      <c r="A4491" s="49" t="n">
        <v>166</v>
      </c>
      <c r="B4491" s="49" t="s">
        <v>201</v>
      </c>
      <c r="C4491" s="49" t="n">
        <v>2011</v>
      </c>
      <c r="D4491" s="54" t="n">
        <v>195.5</v>
      </c>
      <c r="E4491" s="55" t="n">
        <v>23</v>
      </c>
    </row>
    <row r="4492" customFormat="false" ht="15" hidden="false" customHeight="false" outlineLevel="0" collapsed="false">
      <c r="A4492" s="49" t="n">
        <v>166</v>
      </c>
      <c r="B4492" s="49" t="s">
        <v>223</v>
      </c>
      <c r="C4492" s="49" t="n">
        <v>2010</v>
      </c>
      <c r="D4492" s="54" t="n">
        <v>34</v>
      </c>
      <c r="E4492" s="55" t="n">
        <v>4</v>
      </c>
    </row>
    <row r="4493" customFormat="false" ht="15" hidden="false" customHeight="false" outlineLevel="0" collapsed="false">
      <c r="A4493" s="49" t="n">
        <v>166</v>
      </c>
      <c r="B4493" s="49" t="s">
        <v>223</v>
      </c>
      <c r="C4493" s="49" t="n">
        <v>2011</v>
      </c>
      <c r="D4493" s="54" t="n">
        <v>85</v>
      </c>
      <c r="E4493" s="55" t="n">
        <v>10</v>
      </c>
    </row>
    <row r="4494" customFormat="false" ht="15" hidden="false" customHeight="false" outlineLevel="0" collapsed="false">
      <c r="A4494" s="49" t="n">
        <v>166</v>
      </c>
      <c r="B4494" s="49" t="s">
        <v>200</v>
      </c>
      <c r="C4494" s="49" t="n">
        <v>2010</v>
      </c>
      <c r="D4494" s="54" t="n">
        <v>25.5</v>
      </c>
      <c r="E4494" s="55" t="n">
        <v>3</v>
      </c>
    </row>
    <row r="4495" customFormat="false" ht="15" hidden="false" customHeight="false" outlineLevel="0" collapsed="false">
      <c r="A4495" s="49" t="n">
        <v>166</v>
      </c>
      <c r="B4495" s="49" t="s">
        <v>200</v>
      </c>
      <c r="C4495" s="49" t="n">
        <v>2011</v>
      </c>
      <c r="D4495" s="54" t="n">
        <v>17</v>
      </c>
      <c r="E4495" s="55" t="n">
        <v>2</v>
      </c>
    </row>
    <row r="4496" customFormat="false" ht="15" hidden="false" customHeight="false" outlineLevel="0" collapsed="false">
      <c r="A4496" s="49" t="n">
        <v>166</v>
      </c>
      <c r="B4496" s="49" t="s">
        <v>202</v>
      </c>
      <c r="C4496" s="49" t="n">
        <v>2011</v>
      </c>
      <c r="D4496" s="54" t="n">
        <v>734.4</v>
      </c>
      <c r="E4496" s="55" t="n">
        <v>96</v>
      </c>
    </row>
    <row r="4497" customFormat="false" ht="15" hidden="false" customHeight="false" outlineLevel="0" collapsed="false">
      <c r="A4497" s="49" t="n">
        <v>166</v>
      </c>
      <c r="B4497" s="49" t="s">
        <v>222</v>
      </c>
      <c r="C4497" s="49" t="n">
        <v>2010</v>
      </c>
      <c r="D4497" s="54" t="n">
        <v>532.1</v>
      </c>
      <c r="E4497" s="55" t="n">
        <v>65</v>
      </c>
    </row>
    <row r="4498" customFormat="false" ht="15" hidden="false" customHeight="false" outlineLevel="0" collapsed="false">
      <c r="A4498" s="49" t="n">
        <v>166</v>
      </c>
      <c r="B4498" s="49" t="s">
        <v>222</v>
      </c>
      <c r="C4498" s="49" t="n">
        <v>2011</v>
      </c>
      <c r="D4498" s="54" t="n">
        <v>647.7</v>
      </c>
      <c r="E4498" s="55" t="n">
        <v>81</v>
      </c>
    </row>
    <row r="4499" customFormat="false" ht="15" hidden="false" customHeight="false" outlineLevel="0" collapsed="false">
      <c r="A4499" s="49" t="n">
        <v>166</v>
      </c>
      <c r="B4499" s="49" t="s">
        <v>205</v>
      </c>
      <c r="C4499" s="49" t="n">
        <v>2010</v>
      </c>
      <c r="D4499" s="54" t="n">
        <v>25.5</v>
      </c>
      <c r="E4499" s="55" t="n">
        <v>3</v>
      </c>
    </row>
    <row r="4500" customFormat="false" ht="15" hidden="false" customHeight="false" outlineLevel="0" collapsed="false">
      <c r="A4500" s="49" t="n">
        <v>166</v>
      </c>
      <c r="B4500" s="49" t="s">
        <v>205</v>
      </c>
      <c r="C4500" s="49" t="n">
        <v>2011</v>
      </c>
      <c r="D4500" s="54" t="n">
        <v>136</v>
      </c>
      <c r="E4500" s="55" t="n">
        <v>16</v>
      </c>
    </row>
    <row r="4501" customFormat="false" ht="15" hidden="false" customHeight="false" outlineLevel="0" collapsed="false">
      <c r="A4501" s="49" t="n">
        <v>166</v>
      </c>
      <c r="B4501" s="49" t="s">
        <v>206</v>
      </c>
      <c r="C4501" s="49" t="n">
        <v>2010</v>
      </c>
      <c r="D4501" s="54" t="n">
        <v>1287.75</v>
      </c>
      <c r="E4501" s="55" t="n">
        <v>161</v>
      </c>
    </row>
    <row r="4502" customFormat="false" ht="15" hidden="false" customHeight="false" outlineLevel="0" collapsed="false">
      <c r="A4502" s="49" t="n">
        <v>166</v>
      </c>
      <c r="B4502" s="49" t="s">
        <v>206</v>
      </c>
      <c r="C4502" s="49" t="n">
        <v>2011</v>
      </c>
      <c r="D4502" s="54" t="n">
        <v>929.9</v>
      </c>
      <c r="E4502" s="55" t="n">
        <v>116</v>
      </c>
    </row>
    <row r="4503" customFormat="false" ht="15" hidden="false" customHeight="false" outlineLevel="0" collapsed="false">
      <c r="A4503" s="49" t="n">
        <v>166</v>
      </c>
      <c r="B4503" s="49" t="s">
        <v>211</v>
      </c>
      <c r="C4503" s="49" t="n">
        <v>2011</v>
      </c>
      <c r="D4503" s="54" t="n">
        <v>34</v>
      </c>
      <c r="E4503" s="55" t="n">
        <v>4</v>
      </c>
    </row>
    <row r="4504" customFormat="false" ht="15" hidden="false" customHeight="false" outlineLevel="0" collapsed="false">
      <c r="A4504" s="49" t="n">
        <v>166</v>
      </c>
      <c r="B4504" s="49" t="s">
        <v>192</v>
      </c>
      <c r="C4504" s="49" t="n">
        <v>2010</v>
      </c>
      <c r="D4504" s="54" t="n">
        <v>8.5</v>
      </c>
      <c r="E4504" s="55" t="n">
        <v>1</v>
      </c>
    </row>
    <row r="4505" customFormat="false" ht="15" hidden="false" customHeight="false" outlineLevel="0" collapsed="false">
      <c r="A4505" s="49" t="n">
        <v>166</v>
      </c>
      <c r="B4505" s="49" t="s">
        <v>192</v>
      </c>
      <c r="C4505" s="49" t="n">
        <v>2011</v>
      </c>
      <c r="D4505" s="54" t="n">
        <v>17</v>
      </c>
      <c r="E4505" s="55" t="n">
        <v>2</v>
      </c>
    </row>
    <row r="4506" customFormat="false" ht="15" hidden="false" customHeight="false" outlineLevel="0" collapsed="false">
      <c r="A4506" s="49" t="n">
        <v>166</v>
      </c>
      <c r="B4506" s="49" t="s">
        <v>227</v>
      </c>
      <c r="C4506" s="49" t="n">
        <v>2010</v>
      </c>
      <c r="D4506" s="54" t="n">
        <v>17</v>
      </c>
      <c r="E4506" s="55" t="n">
        <v>2</v>
      </c>
    </row>
    <row r="4507" customFormat="false" ht="15" hidden="false" customHeight="false" outlineLevel="0" collapsed="false">
      <c r="A4507" s="49" t="n">
        <v>166</v>
      </c>
      <c r="B4507" s="49" t="s">
        <v>218</v>
      </c>
      <c r="C4507" s="49" t="n">
        <v>2010</v>
      </c>
      <c r="D4507" s="54" t="n">
        <v>217.6</v>
      </c>
      <c r="E4507" s="55" t="n">
        <v>28</v>
      </c>
    </row>
    <row r="4508" customFormat="false" ht="15" hidden="false" customHeight="false" outlineLevel="0" collapsed="false">
      <c r="A4508" s="49" t="n">
        <v>166</v>
      </c>
      <c r="B4508" s="49" t="s">
        <v>218</v>
      </c>
      <c r="C4508" s="49" t="n">
        <v>2011</v>
      </c>
      <c r="D4508" s="54" t="n">
        <v>768.4</v>
      </c>
      <c r="E4508" s="55" t="n">
        <v>100</v>
      </c>
    </row>
    <row r="4509" customFormat="false" ht="15" hidden="false" customHeight="false" outlineLevel="0" collapsed="false">
      <c r="A4509" s="49" t="n">
        <v>166</v>
      </c>
      <c r="B4509" s="49" t="s">
        <v>193</v>
      </c>
      <c r="C4509" s="49" t="n">
        <v>2010</v>
      </c>
      <c r="D4509" s="54" t="n">
        <v>34</v>
      </c>
      <c r="E4509" s="55" t="n">
        <v>4</v>
      </c>
    </row>
    <row r="4510" customFormat="false" ht="15" hidden="false" customHeight="false" outlineLevel="0" collapsed="false">
      <c r="A4510" s="49" t="n">
        <v>166</v>
      </c>
      <c r="B4510" s="49" t="s">
        <v>193</v>
      </c>
      <c r="C4510" s="49" t="n">
        <v>2011</v>
      </c>
      <c r="D4510" s="54" t="n">
        <v>159.8</v>
      </c>
      <c r="E4510" s="55" t="n">
        <v>20</v>
      </c>
    </row>
    <row r="4511" customFormat="false" ht="15" hidden="false" customHeight="false" outlineLevel="0" collapsed="false">
      <c r="A4511" s="49" t="n">
        <v>166</v>
      </c>
      <c r="B4511" s="49" t="s">
        <v>213</v>
      </c>
      <c r="C4511" s="49" t="n">
        <v>2011</v>
      </c>
      <c r="D4511" s="54" t="n">
        <v>34</v>
      </c>
      <c r="E4511" s="55" t="n">
        <v>4</v>
      </c>
    </row>
    <row r="4512" customFormat="false" ht="15" hidden="false" customHeight="false" outlineLevel="0" collapsed="false">
      <c r="A4512" s="49" t="n">
        <v>166</v>
      </c>
      <c r="B4512" s="49" t="s">
        <v>197</v>
      </c>
      <c r="C4512" s="49" t="n">
        <v>2011</v>
      </c>
      <c r="D4512" s="54" t="n">
        <v>34</v>
      </c>
      <c r="E4512" s="55" t="n">
        <v>4</v>
      </c>
    </row>
    <row r="4513" customFormat="false" ht="15" hidden="false" customHeight="false" outlineLevel="0" collapsed="false">
      <c r="A4513" s="49" t="n">
        <v>166</v>
      </c>
      <c r="B4513" s="49" t="s">
        <v>204</v>
      </c>
      <c r="C4513" s="49" t="n">
        <v>2011</v>
      </c>
      <c r="D4513" s="54" t="n">
        <v>17</v>
      </c>
      <c r="E4513" s="55" t="n">
        <v>2</v>
      </c>
    </row>
    <row r="4514" customFormat="false" ht="15" hidden="false" customHeight="false" outlineLevel="0" collapsed="false">
      <c r="A4514" s="49" t="n">
        <v>166</v>
      </c>
      <c r="B4514" s="49" t="s">
        <v>196</v>
      </c>
      <c r="C4514" s="49" t="n">
        <v>2011</v>
      </c>
      <c r="D4514" s="54" t="n">
        <v>51</v>
      </c>
      <c r="E4514" s="55" t="n">
        <v>6</v>
      </c>
    </row>
    <row r="4515" customFormat="false" ht="15" hidden="false" customHeight="false" outlineLevel="0" collapsed="false">
      <c r="A4515" s="49" t="n">
        <v>166</v>
      </c>
      <c r="B4515" s="49" t="s">
        <v>198</v>
      </c>
      <c r="C4515" s="49" t="n">
        <v>2010</v>
      </c>
      <c r="D4515" s="54" t="n">
        <v>17</v>
      </c>
      <c r="E4515" s="55" t="n">
        <v>2</v>
      </c>
    </row>
    <row r="4516" customFormat="false" ht="15" hidden="false" customHeight="false" outlineLevel="0" collapsed="false">
      <c r="A4516" s="49" t="n">
        <v>166</v>
      </c>
      <c r="B4516" s="49" t="s">
        <v>198</v>
      </c>
      <c r="C4516" s="49" t="n">
        <v>2011</v>
      </c>
      <c r="D4516" s="54" t="n">
        <v>17</v>
      </c>
      <c r="E4516" s="55" t="n">
        <v>2</v>
      </c>
    </row>
    <row r="4517" customFormat="false" ht="15" hidden="false" customHeight="false" outlineLevel="0" collapsed="false">
      <c r="A4517" s="49" t="n">
        <v>166</v>
      </c>
      <c r="B4517" s="49" t="s">
        <v>189</v>
      </c>
      <c r="C4517" s="49" t="n">
        <v>2010</v>
      </c>
      <c r="D4517" s="54" t="n">
        <v>8491.87</v>
      </c>
      <c r="E4517" s="55" t="n">
        <v>914</v>
      </c>
    </row>
    <row r="4518" customFormat="false" ht="15" hidden="false" customHeight="false" outlineLevel="0" collapsed="false">
      <c r="A4518" s="49" t="n">
        <v>166</v>
      </c>
      <c r="B4518" s="49" t="s">
        <v>189</v>
      </c>
      <c r="C4518" s="49" t="n">
        <v>2011</v>
      </c>
      <c r="D4518" s="54" t="n">
        <v>8001.33</v>
      </c>
      <c r="E4518" s="55" t="n">
        <v>910</v>
      </c>
    </row>
    <row r="4519" customFormat="false" ht="15" hidden="false" customHeight="false" outlineLevel="0" collapsed="false">
      <c r="A4519" s="49" t="n">
        <v>166</v>
      </c>
      <c r="B4519" s="49" t="s">
        <v>194</v>
      </c>
      <c r="C4519" s="49" t="n">
        <v>2011</v>
      </c>
      <c r="D4519" s="54" t="n">
        <v>25.5</v>
      </c>
      <c r="E4519" s="55" t="n">
        <v>3</v>
      </c>
    </row>
    <row r="4520" customFormat="false" ht="15" hidden="false" customHeight="false" outlineLevel="0" collapsed="false">
      <c r="A4520" s="49" t="n">
        <v>167</v>
      </c>
      <c r="B4520" s="49" t="s">
        <v>203</v>
      </c>
      <c r="C4520" s="49" t="n">
        <v>2011</v>
      </c>
      <c r="D4520" s="54" t="n">
        <v>139.2</v>
      </c>
      <c r="E4520" s="55" t="n">
        <v>96</v>
      </c>
    </row>
    <row r="4521" customFormat="false" ht="15" hidden="false" customHeight="false" outlineLevel="0" collapsed="false">
      <c r="A4521" s="49" t="n">
        <v>167</v>
      </c>
      <c r="B4521" s="49" t="s">
        <v>199</v>
      </c>
      <c r="C4521" s="49" t="n">
        <v>2010</v>
      </c>
      <c r="D4521" s="54" t="n">
        <v>19.8</v>
      </c>
      <c r="E4521" s="55" t="n">
        <v>12</v>
      </c>
    </row>
    <row r="4522" customFormat="false" ht="15" hidden="false" customHeight="false" outlineLevel="0" collapsed="false">
      <c r="A4522" s="49" t="n">
        <v>167</v>
      </c>
      <c r="B4522" s="49" t="s">
        <v>199</v>
      </c>
      <c r="C4522" s="49" t="n">
        <v>2011</v>
      </c>
      <c r="D4522" s="54" t="n">
        <v>59.4</v>
      </c>
      <c r="E4522" s="55" t="n">
        <v>36</v>
      </c>
    </row>
    <row r="4523" customFormat="false" ht="15" hidden="false" customHeight="false" outlineLevel="0" collapsed="false">
      <c r="A4523" s="49" t="n">
        <v>167</v>
      </c>
      <c r="B4523" s="49" t="s">
        <v>201</v>
      </c>
      <c r="C4523" s="49" t="n">
        <v>2010</v>
      </c>
      <c r="D4523" s="54" t="n">
        <v>204.6</v>
      </c>
      <c r="E4523" s="55" t="n">
        <v>124</v>
      </c>
    </row>
    <row r="4524" customFormat="false" ht="15" hidden="false" customHeight="false" outlineLevel="0" collapsed="false">
      <c r="A4524" s="49" t="n">
        <v>167</v>
      </c>
      <c r="B4524" s="49" t="s">
        <v>201</v>
      </c>
      <c r="C4524" s="49" t="n">
        <v>2011</v>
      </c>
      <c r="D4524" s="54" t="n">
        <v>217.8</v>
      </c>
      <c r="E4524" s="55" t="n">
        <v>132</v>
      </c>
    </row>
    <row r="4525" customFormat="false" ht="15" hidden="false" customHeight="false" outlineLevel="0" collapsed="false">
      <c r="A4525" s="49" t="n">
        <v>167</v>
      </c>
      <c r="B4525" s="49" t="s">
        <v>226</v>
      </c>
      <c r="C4525" s="49" t="n">
        <v>2011</v>
      </c>
      <c r="D4525" s="54" t="n">
        <v>19.8</v>
      </c>
      <c r="E4525" s="55" t="n">
        <v>12</v>
      </c>
    </row>
    <row r="4526" customFormat="false" ht="15" hidden="false" customHeight="false" outlineLevel="0" collapsed="false">
      <c r="A4526" s="49" t="n">
        <v>167</v>
      </c>
      <c r="B4526" s="49" t="s">
        <v>200</v>
      </c>
      <c r="C4526" s="49" t="n">
        <v>2010</v>
      </c>
      <c r="D4526" s="54" t="n">
        <v>1.65</v>
      </c>
      <c r="E4526" s="55" t="n">
        <v>1</v>
      </c>
    </row>
    <row r="4527" customFormat="false" ht="15" hidden="false" customHeight="false" outlineLevel="0" collapsed="false">
      <c r="A4527" s="49" t="n">
        <v>167</v>
      </c>
      <c r="B4527" s="49" t="s">
        <v>202</v>
      </c>
      <c r="C4527" s="49" t="n">
        <v>2010</v>
      </c>
      <c r="D4527" s="54" t="n">
        <v>118.8</v>
      </c>
      <c r="E4527" s="55" t="n">
        <v>72</v>
      </c>
    </row>
    <row r="4528" customFormat="false" ht="15" hidden="false" customHeight="false" outlineLevel="0" collapsed="false">
      <c r="A4528" s="49" t="n">
        <v>167</v>
      </c>
      <c r="B4528" s="49" t="s">
        <v>202</v>
      </c>
      <c r="C4528" s="49" t="n">
        <v>2011</v>
      </c>
      <c r="D4528" s="54" t="n">
        <v>19.8</v>
      </c>
      <c r="E4528" s="55" t="n">
        <v>12</v>
      </c>
    </row>
    <row r="4529" customFormat="false" ht="15" hidden="false" customHeight="false" outlineLevel="0" collapsed="false">
      <c r="A4529" s="49" t="n">
        <v>167</v>
      </c>
      <c r="B4529" s="49" t="s">
        <v>222</v>
      </c>
      <c r="C4529" s="49" t="n">
        <v>2010</v>
      </c>
      <c r="D4529" s="54" t="n">
        <v>277.2</v>
      </c>
      <c r="E4529" s="55" t="n">
        <v>168</v>
      </c>
    </row>
    <row r="4530" customFormat="false" ht="15" hidden="false" customHeight="false" outlineLevel="0" collapsed="false">
      <c r="A4530" s="49" t="n">
        <v>167</v>
      </c>
      <c r="B4530" s="49" t="s">
        <v>222</v>
      </c>
      <c r="C4530" s="49" t="n">
        <v>2011</v>
      </c>
      <c r="D4530" s="54" t="n">
        <v>158.4</v>
      </c>
      <c r="E4530" s="55" t="n">
        <v>96</v>
      </c>
    </row>
    <row r="4531" customFormat="false" ht="15" hidden="false" customHeight="false" outlineLevel="0" collapsed="false">
      <c r="A4531" s="49" t="n">
        <v>167</v>
      </c>
      <c r="B4531" s="49" t="s">
        <v>191</v>
      </c>
      <c r="C4531" s="49" t="n">
        <v>2011</v>
      </c>
      <c r="D4531" s="54" t="n">
        <v>59.4</v>
      </c>
      <c r="E4531" s="55" t="n">
        <v>36</v>
      </c>
    </row>
    <row r="4532" customFormat="false" ht="15" hidden="false" customHeight="false" outlineLevel="0" collapsed="false">
      <c r="A4532" s="49" t="n">
        <v>167</v>
      </c>
      <c r="B4532" s="49" t="s">
        <v>205</v>
      </c>
      <c r="C4532" s="49" t="n">
        <v>2010</v>
      </c>
      <c r="D4532" s="54" t="n">
        <v>910.8</v>
      </c>
      <c r="E4532" s="55" t="n">
        <v>552</v>
      </c>
    </row>
    <row r="4533" customFormat="false" ht="15" hidden="false" customHeight="false" outlineLevel="0" collapsed="false">
      <c r="A4533" s="49" t="n">
        <v>167</v>
      </c>
      <c r="B4533" s="49" t="s">
        <v>205</v>
      </c>
      <c r="C4533" s="49" t="n">
        <v>2011</v>
      </c>
      <c r="D4533" s="54" t="n">
        <v>1767.75</v>
      </c>
      <c r="E4533" s="55" t="n">
        <v>1083</v>
      </c>
    </row>
    <row r="4534" customFormat="false" ht="15" hidden="false" customHeight="false" outlineLevel="0" collapsed="false">
      <c r="A4534" s="49" t="n">
        <v>167</v>
      </c>
      <c r="B4534" s="49" t="s">
        <v>206</v>
      </c>
      <c r="C4534" s="49" t="n">
        <v>2010</v>
      </c>
      <c r="D4534" s="54" t="n">
        <v>1141.8</v>
      </c>
      <c r="E4534" s="55" t="n">
        <v>692</v>
      </c>
    </row>
    <row r="4535" customFormat="false" ht="15" hidden="false" customHeight="false" outlineLevel="0" collapsed="false">
      <c r="A4535" s="49" t="n">
        <v>167</v>
      </c>
      <c r="B4535" s="49" t="s">
        <v>206</v>
      </c>
      <c r="C4535" s="49" t="n">
        <v>2011</v>
      </c>
      <c r="D4535" s="54" t="n">
        <v>1291.95</v>
      </c>
      <c r="E4535" s="55" t="n">
        <v>783</v>
      </c>
    </row>
    <row r="4536" customFormat="false" ht="15" hidden="false" customHeight="false" outlineLevel="0" collapsed="false">
      <c r="A4536" s="49" t="n">
        <v>167</v>
      </c>
      <c r="B4536" s="49" t="s">
        <v>234</v>
      </c>
      <c r="C4536" s="49" t="n">
        <v>2010</v>
      </c>
      <c r="D4536" s="54" t="n">
        <v>159</v>
      </c>
      <c r="E4536" s="55" t="n">
        <v>108</v>
      </c>
    </row>
    <row r="4537" customFormat="false" ht="15" hidden="false" customHeight="false" outlineLevel="0" collapsed="false">
      <c r="A4537" s="49" t="n">
        <v>167</v>
      </c>
      <c r="B4537" s="49" t="s">
        <v>234</v>
      </c>
      <c r="C4537" s="49" t="n">
        <v>2011</v>
      </c>
      <c r="D4537" s="54" t="n">
        <v>59.4</v>
      </c>
      <c r="E4537" s="55" t="n">
        <v>36</v>
      </c>
    </row>
    <row r="4538" customFormat="false" ht="15" hidden="false" customHeight="false" outlineLevel="0" collapsed="false">
      <c r="A4538" s="49" t="n">
        <v>167</v>
      </c>
      <c r="B4538" s="49" t="s">
        <v>211</v>
      </c>
      <c r="C4538" s="49" t="n">
        <v>2011</v>
      </c>
      <c r="D4538" s="54" t="n">
        <v>4.95</v>
      </c>
      <c r="E4538" s="55" t="n">
        <v>3</v>
      </c>
    </row>
    <row r="4539" customFormat="false" ht="15" hidden="false" customHeight="false" outlineLevel="0" collapsed="false">
      <c r="A4539" s="49" t="n">
        <v>167</v>
      </c>
      <c r="B4539" s="49" t="s">
        <v>192</v>
      </c>
      <c r="C4539" s="49" t="n">
        <v>2010</v>
      </c>
      <c r="D4539" s="54" t="n">
        <v>39.6</v>
      </c>
      <c r="E4539" s="55" t="n">
        <v>24</v>
      </c>
    </row>
    <row r="4540" customFormat="false" ht="15" hidden="false" customHeight="false" outlineLevel="0" collapsed="false">
      <c r="A4540" s="49" t="n">
        <v>167</v>
      </c>
      <c r="B4540" s="49" t="s">
        <v>192</v>
      </c>
      <c r="C4540" s="49" t="n">
        <v>2011</v>
      </c>
      <c r="D4540" s="54" t="n">
        <v>99</v>
      </c>
      <c r="E4540" s="55" t="n">
        <v>60</v>
      </c>
    </row>
    <row r="4541" customFormat="false" ht="15" hidden="false" customHeight="false" outlineLevel="0" collapsed="false">
      <c r="A4541" s="49" t="n">
        <v>167</v>
      </c>
      <c r="B4541" s="49" t="s">
        <v>225</v>
      </c>
      <c r="C4541" s="49" t="n">
        <v>2010</v>
      </c>
      <c r="D4541" s="54" t="n">
        <v>39.6</v>
      </c>
      <c r="E4541" s="55" t="n">
        <v>24</v>
      </c>
    </row>
    <row r="4542" customFormat="false" ht="15" hidden="false" customHeight="false" outlineLevel="0" collapsed="false">
      <c r="A4542" s="49" t="n">
        <v>167</v>
      </c>
      <c r="B4542" s="49" t="s">
        <v>218</v>
      </c>
      <c r="C4542" s="49" t="n">
        <v>2010</v>
      </c>
      <c r="D4542" s="54" t="n">
        <v>1754.55</v>
      </c>
      <c r="E4542" s="55" t="n">
        <v>1203</v>
      </c>
    </row>
    <row r="4543" customFormat="false" ht="15" hidden="false" customHeight="false" outlineLevel="0" collapsed="false">
      <c r="A4543" s="49" t="n">
        <v>167</v>
      </c>
      <c r="B4543" s="49" t="s">
        <v>218</v>
      </c>
      <c r="C4543" s="49" t="n">
        <v>2011</v>
      </c>
      <c r="D4543" s="54" t="n">
        <v>2227.2</v>
      </c>
      <c r="E4543" s="55" t="n">
        <v>1536</v>
      </c>
    </row>
    <row r="4544" customFormat="false" ht="15" hidden="false" customHeight="false" outlineLevel="0" collapsed="false">
      <c r="A4544" s="49" t="n">
        <v>167</v>
      </c>
      <c r="B4544" s="49" t="s">
        <v>193</v>
      </c>
      <c r="C4544" s="49" t="n">
        <v>2010</v>
      </c>
      <c r="D4544" s="54" t="n">
        <v>79.2</v>
      </c>
      <c r="E4544" s="55" t="n">
        <v>48</v>
      </c>
    </row>
    <row r="4545" customFormat="false" ht="15" hidden="false" customHeight="false" outlineLevel="0" collapsed="false">
      <c r="A4545" s="49" t="n">
        <v>167</v>
      </c>
      <c r="B4545" s="49" t="s">
        <v>193</v>
      </c>
      <c r="C4545" s="49" t="n">
        <v>2011</v>
      </c>
      <c r="D4545" s="54" t="n">
        <v>118.8</v>
      </c>
      <c r="E4545" s="55" t="n">
        <v>72</v>
      </c>
    </row>
    <row r="4546" customFormat="false" ht="15" hidden="false" customHeight="false" outlineLevel="0" collapsed="false">
      <c r="A4546" s="49" t="n">
        <v>167</v>
      </c>
      <c r="B4546" s="49" t="s">
        <v>213</v>
      </c>
      <c r="C4546" s="49" t="n">
        <v>2011</v>
      </c>
      <c r="D4546" s="54" t="n">
        <v>19.8</v>
      </c>
      <c r="E4546" s="55" t="n">
        <v>12</v>
      </c>
    </row>
    <row r="4547" customFormat="false" ht="15" hidden="false" customHeight="false" outlineLevel="0" collapsed="false">
      <c r="A4547" s="49" t="n">
        <v>167</v>
      </c>
      <c r="B4547" s="49" t="s">
        <v>197</v>
      </c>
      <c r="C4547" s="49" t="n">
        <v>2010</v>
      </c>
      <c r="D4547" s="54" t="n">
        <v>24.75</v>
      </c>
      <c r="E4547" s="55" t="n">
        <v>15</v>
      </c>
    </row>
    <row r="4548" customFormat="false" ht="15" hidden="false" customHeight="false" outlineLevel="0" collapsed="false">
      <c r="A4548" s="49" t="n">
        <v>167</v>
      </c>
      <c r="B4548" s="49" t="s">
        <v>197</v>
      </c>
      <c r="C4548" s="49" t="n">
        <v>2011</v>
      </c>
      <c r="D4548" s="54" t="n">
        <v>69.3</v>
      </c>
      <c r="E4548" s="55" t="n">
        <v>42</v>
      </c>
    </row>
    <row r="4549" customFormat="false" ht="15" hidden="false" customHeight="false" outlineLevel="0" collapsed="false">
      <c r="A4549" s="49" t="n">
        <v>167</v>
      </c>
      <c r="B4549" s="49" t="s">
        <v>196</v>
      </c>
      <c r="C4549" s="49" t="n">
        <v>2010</v>
      </c>
      <c r="D4549" s="54" t="n">
        <v>62.7</v>
      </c>
      <c r="E4549" s="55" t="n">
        <v>38</v>
      </c>
    </row>
    <row r="4550" customFormat="false" ht="15" hidden="false" customHeight="false" outlineLevel="0" collapsed="false">
      <c r="A4550" s="49" t="n">
        <v>167</v>
      </c>
      <c r="B4550" s="49" t="s">
        <v>196</v>
      </c>
      <c r="C4550" s="49" t="n">
        <v>2011</v>
      </c>
      <c r="D4550" s="54" t="n">
        <v>122.1</v>
      </c>
      <c r="E4550" s="55" t="n">
        <v>74</v>
      </c>
    </row>
    <row r="4551" customFormat="false" ht="15" hidden="false" customHeight="false" outlineLevel="0" collapsed="false">
      <c r="A4551" s="49" t="n">
        <v>167</v>
      </c>
      <c r="B4551" s="49" t="s">
        <v>210</v>
      </c>
      <c r="C4551" s="49" t="n">
        <v>2010</v>
      </c>
      <c r="D4551" s="54" t="n">
        <v>356.4</v>
      </c>
      <c r="E4551" s="55" t="n">
        <v>216</v>
      </c>
    </row>
    <row r="4552" customFormat="false" ht="15" hidden="false" customHeight="false" outlineLevel="0" collapsed="false">
      <c r="A4552" s="49" t="n">
        <v>167</v>
      </c>
      <c r="B4552" s="49" t="s">
        <v>210</v>
      </c>
      <c r="C4552" s="49" t="n">
        <v>2011</v>
      </c>
      <c r="D4552" s="54" t="n">
        <v>316.8</v>
      </c>
      <c r="E4552" s="55" t="n">
        <v>192</v>
      </c>
    </row>
    <row r="4553" customFormat="false" ht="15" hidden="false" customHeight="false" outlineLevel="0" collapsed="false">
      <c r="A4553" s="49" t="n">
        <v>167</v>
      </c>
      <c r="B4553" s="49" t="s">
        <v>198</v>
      </c>
      <c r="C4553" s="49" t="n">
        <v>2010</v>
      </c>
      <c r="D4553" s="54" t="n">
        <v>396.6</v>
      </c>
      <c r="E4553" s="55" t="n">
        <v>252</v>
      </c>
    </row>
    <row r="4554" customFormat="false" ht="15" hidden="false" customHeight="false" outlineLevel="0" collapsed="false">
      <c r="A4554" s="49" t="n">
        <v>167</v>
      </c>
      <c r="B4554" s="49" t="s">
        <v>198</v>
      </c>
      <c r="C4554" s="49" t="n">
        <v>2011</v>
      </c>
      <c r="D4554" s="54" t="n">
        <v>918.15</v>
      </c>
      <c r="E4554" s="55" t="n">
        <v>603</v>
      </c>
    </row>
    <row r="4555" customFormat="false" ht="15" hidden="false" customHeight="false" outlineLevel="0" collapsed="false">
      <c r="A4555" s="49" t="n">
        <v>167</v>
      </c>
      <c r="B4555" s="49" t="s">
        <v>207</v>
      </c>
      <c r="C4555" s="49" t="n">
        <v>2010</v>
      </c>
      <c r="D4555" s="54" t="n">
        <v>9.9</v>
      </c>
      <c r="E4555" s="55" t="n">
        <v>6</v>
      </c>
    </row>
    <row r="4556" customFormat="false" ht="15" hidden="false" customHeight="false" outlineLevel="0" collapsed="false">
      <c r="A4556" s="49" t="n">
        <v>167</v>
      </c>
      <c r="B4556" s="49" t="s">
        <v>214</v>
      </c>
      <c r="C4556" s="49" t="n">
        <v>2011</v>
      </c>
      <c r="D4556" s="54" t="n">
        <v>19.8</v>
      </c>
      <c r="E4556" s="55" t="n">
        <v>12</v>
      </c>
    </row>
    <row r="4557" customFormat="false" ht="15" hidden="false" customHeight="false" outlineLevel="0" collapsed="false">
      <c r="A4557" s="49" t="n">
        <v>167</v>
      </c>
      <c r="B4557" s="49" t="s">
        <v>189</v>
      </c>
      <c r="C4557" s="49" t="n">
        <v>2010</v>
      </c>
      <c r="D4557" s="54" t="n">
        <v>4470.83</v>
      </c>
      <c r="E4557" s="55" t="n">
        <v>2502</v>
      </c>
    </row>
    <row r="4558" customFormat="false" ht="15" hidden="false" customHeight="false" outlineLevel="0" collapsed="false">
      <c r="A4558" s="49" t="n">
        <v>167</v>
      </c>
      <c r="B4558" s="49" t="s">
        <v>189</v>
      </c>
      <c r="C4558" s="49" t="n">
        <v>2011</v>
      </c>
      <c r="D4558" s="54" t="n">
        <v>4814.19</v>
      </c>
      <c r="E4558" s="55" t="n">
        <v>2432</v>
      </c>
    </row>
    <row r="4559" customFormat="false" ht="15" hidden="false" customHeight="false" outlineLevel="0" collapsed="false">
      <c r="A4559" s="49" t="n">
        <v>167</v>
      </c>
      <c r="B4559" s="49" t="s">
        <v>194</v>
      </c>
      <c r="C4559" s="49" t="n">
        <v>2011</v>
      </c>
      <c r="D4559" s="54" t="n">
        <v>19.8</v>
      </c>
      <c r="E4559" s="55" t="n">
        <v>12</v>
      </c>
    </row>
    <row r="4560" customFormat="false" ht="15" hidden="false" customHeight="false" outlineLevel="0" collapsed="false">
      <c r="A4560" s="49" t="n">
        <v>168</v>
      </c>
      <c r="B4560" s="49" t="s">
        <v>223</v>
      </c>
      <c r="C4560" s="49" t="n">
        <v>2010</v>
      </c>
      <c r="D4560" s="54" t="n">
        <v>51</v>
      </c>
      <c r="E4560" s="55" t="n">
        <v>6</v>
      </c>
    </row>
    <row r="4561" customFormat="false" ht="15" hidden="false" customHeight="false" outlineLevel="0" collapsed="false">
      <c r="A4561" s="49" t="n">
        <v>168</v>
      </c>
      <c r="B4561" s="49" t="s">
        <v>223</v>
      </c>
      <c r="C4561" s="49" t="n">
        <v>2011</v>
      </c>
      <c r="D4561" s="54" t="n">
        <v>51</v>
      </c>
      <c r="E4561" s="55" t="n">
        <v>6</v>
      </c>
    </row>
    <row r="4562" customFormat="false" ht="15" hidden="false" customHeight="false" outlineLevel="0" collapsed="false">
      <c r="A4562" s="49" t="n">
        <v>168</v>
      </c>
      <c r="B4562" s="49" t="s">
        <v>200</v>
      </c>
      <c r="C4562" s="49" t="n">
        <v>2009</v>
      </c>
      <c r="D4562" s="54" t="n">
        <v>17</v>
      </c>
      <c r="E4562" s="55" t="n">
        <v>2</v>
      </c>
    </row>
    <row r="4563" customFormat="false" ht="15" hidden="false" customHeight="false" outlineLevel="0" collapsed="false">
      <c r="A4563" s="49" t="n">
        <v>168</v>
      </c>
      <c r="B4563" s="49" t="s">
        <v>222</v>
      </c>
      <c r="C4563" s="49" t="n">
        <v>2010</v>
      </c>
      <c r="D4563" s="54" t="n">
        <v>261.8</v>
      </c>
      <c r="E4563" s="55" t="n">
        <v>32</v>
      </c>
    </row>
    <row r="4564" customFormat="false" ht="15" hidden="false" customHeight="false" outlineLevel="0" collapsed="false">
      <c r="A4564" s="49" t="n">
        <v>168</v>
      </c>
      <c r="B4564" s="49" t="s">
        <v>222</v>
      </c>
      <c r="C4564" s="49" t="n">
        <v>2011</v>
      </c>
      <c r="D4564" s="54" t="n">
        <v>159.8</v>
      </c>
      <c r="E4564" s="55" t="n">
        <v>20</v>
      </c>
    </row>
    <row r="4565" customFormat="false" ht="15" hidden="false" customHeight="false" outlineLevel="0" collapsed="false">
      <c r="A4565" s="49" t="n">
        <v>168</v>
      </c>
      <c r="B4565" s="49" t="s">
        <v>206</v>
      </c>
      <c r="C4565" s="49" t="n">
        <v>2010</v>
      </c>
      <c r="D4565" s="54" t="n">
        <v>170</v>
      </c>
      <c r="E4565" s="55" t="n">
        <v>20</v>
      </c>
    </row>
    <row r="4566" customFormat="false" ht="15" hidden="false" customHeight="false" outlineLevel="0" collapsed="false">
      <c r="A4566" s="49" t="n">
        <v>168</v>
      </c>
      <c r="B4566" s="49" t="s">
        <v>206</v>
      </c>
      <c r="C4566" s="49" t="n">
        <v>2011</v>
      </c>
      <c r="D4566" s="54" t="n">
        <v>136</v>
      </c>
      <c r="E4566" s="55" t="n">
        <v>16</v>
      </c>
    </row>
    <row r="4567" customFormat="false" ht="15" hidden="false" customHeight="false" outlineLevel="0" collapsed="false">
      <c r="A4567" s="49" t="n">
        <v>168</v>
      </c>
      <c r="B4567" s="49" t="s">
        <v>209</v>
      </c>
      <c r="C4567" s="49" t="n">
        <v>2010</v>
      </c>
      <c r="D4567" s="54" t="n">
        <v>91.8</v>
      </c>
      <c r="E4567" s="55" t="n">
        <v>12</v>
      </c>
    </row>
    <row r="4568" customFormat="false" ht="15" hidden="false" customHeight="false" outlineLevel="0" collapsed="false">
      <c r="A4568" s="49" t="n">
        <v>168</v>
      </c>
      <c r="B4568" s="49" t="s">
        <v>211</v>
      </c>
      <c r="C4568" s="49" t="n">
        <v>2011</v>
      </c>
      <c r="D4568" s="54" t="n">
        <v>17</v>
      </c>
      <c r="E4568" s="55" t="n">
        <v>2</v>
      </c>
    </row>
    <row r="4569" customFormat="false" ht="15" hidden="false" customHeight="false" outlineLevel="0" collapsed="false">
      <c r="A4569" s="49" t="n">
        <v>168</v>
      </c>
      <c r="B4569" s="49" t="s">
        <v>193</v>
      </c>
      <c r="C4569" s="49" t="n">
        <v>2011</v>
      </c>
      <c r="D4569" s="54" t="n">
        <v>34</v>
      </c>
      <c r="E4569" s="55" t="n">
        <v>4</v>
      </c>
    </row>
    <row r="4570" customFormat="false" ht="15" hidden="false" customHeight="false" outlineLevel="0" collapsed="false">
      <c r="A4570" s="49" t="n">
        <v>168</v>
      </c>
      <c r="B4570" s="49" t="s">
        <v>213</v>
      </c>
      <c r="C4570" s="49" t="n">
        <v>2010</v>
      </c>
      <c r="D4570" s="54" t="n">
        <v>17</v>
      </c>
      <c r="E4570" s="55" t="n">
        <v>2</v>
      </c>
    </row>
    <row r="4571" customFormat="false" ht="15" hidden="false" customHeight="false" outlineLevel="0" collapsed="false">
      <c r="A4571" s="49" t="n">
        <v>168</v>
      </c>
      <c r="B4571" s="49" t="s">
        <v>213</v>
      </c>
      <c r="C4571" s="49" t="n">
        <v>2011</v>
      </c>
      <c r="D4571" s="54" t="n">
        <v>51</v>
      </c>
      <c r="E4571" s="55" t="n">
        <v>6</v>
      </c>
    </row>
    <row r="4572" customFormat="false" ht="15" hidden="false" customHeight="false" outlineLevel="0" collapsed="false">
      <c r="A4572" s="49" t="n">
        <v>168</v>
      </c>
      <c r="B4572" s="49" t="s">
        <v>196</v>
      </c>
      <c r="C4572" s="49" t="n">
        <v>2011</v>
      </c>
      <c r="D4572" s="54" t="n">
        <v>17</v>
      </c>
      <c r="E4572" s="55" t="n">
        <v>2</v>
      </c>
    </row>
    <row r="4573" customFormat="false" ht="15" hidden="false" customHeight="false" outlineLevel="0" collapsed="false">
      <c r="A4573" s="49" t="n">
        <v>168</v>
      </c>
      <c r="B4573" s="49" t="s">
        <v>189</v>
      </c>
      <c r="C4573" s="49" t="n">
        <v>2009</v>
      </c>
      <c r="D4573" s="54" t="n">
        <v>254</v>
      </c>
      <c r="E4573" s="55" t="n">
        <v>29</v>
      </c>
    </row>
    <row r="4574" customFormat="false" ht="15" hidden="false" customHeight="false" outlineLevel="0" collapsed="false">
      <c r="A4574" s="49" t="n">
        <v>168</v>
      </c>
      <c r="B4574" s="49" t="s">
        <v>189</v>
      </c>
      <c r="C4574" s="49" t="n">
        <v>2010</v>
      </c>
      <c r="D4574" s="54" t="n">
        <v>9524.72</v>
      </c>
      <c r="E4574" s="55" t="n">
        <v>1269</v>
      </c>
    </row>
    <row r="4575" customFormat="false" ht="15" hidden="false" customHeight="false" outlineLevel="0" collapsed="false">
      <c r="A4575" s="49" t="n">
        <v>168</v>
      </c>
      <c r="B4575" s="49" t="s">
        <v>189</v>
      </c>
      <c r="C4575" s="49" t="n">
        <v>2011</v>
      </c>
      <c r="D4575" s="54" t="n">
        <v>11644.24</v>
      </c>
      <c r="E4575" s="55" t="n">
        <v>1559</v>
      </c>
    </row>
    <row r="4576" customFormat="false" ht="15" hidden="false" customHeight="false" outlineLevel="0" collapsed="false">
      <c r="A4576" s="49" t="n">
        <v>169</v>
      </c>
      <c r="B4576" s="49" t="s">
        <v>199</v>
      </c>
      <c r="C4576" s="49" t="n">
        <v>2010</v>
      </c>
      <c r="D4576" s="54" t="n">
        <v>26</v>
      </c>
      <c r="E4576" s="55" t="n">
        <v>8</v>
      </c>
    </row>
    <row r="4577" customFormat="false" ht="15" hidden="false" customHeight="false" outlineLevel="0" collapsed="false">
      <c r="A4577" s="49" t="n">
        <v>169</v>
      </c>
      <c r="B4577" s="49" t="s">
        <v>199</v>
      </c>
      <c r="C4577" s="49" t="n">
        <v>2011</v>
      </c>
      <c r="D4577" s="54" t="n">
        <v>16.6</v>
      </c>
      <c r="E4577" s="55" t="n">
        <v>4</v>
      </c>
    </row>
    <row r="4578" customFormat="false" ht="15" hidden="false" customHeight="false" outlineLevel="0" collapsed="false">
      <c r="A4578" s="49" t="n">
        <v>169</v>
      </c>
      <c r="B4578" s="49" t="s">
        <v>216</v>
      </c>
      <c r="C4578" s="49" t="n">
        <v>2010</v>
      </c>
      <c r="D4578" s="54" t="n">
        <v>3.25</v>
      </c>
      <c r="E4578" s="55" t="n">
        <v>1</v>
      </c>
    </row>
    <row r="4579" customFormat="false" ht="15" hidden="false" customHeight="false" outlineLevel="0" collapsed="false">
      <c r="A4579" s="49" t="n">
        <v>169</v>
      </c>
      <c r="B4579" s="49" t="s">
        <v>223</v>
      </c>
      <c r="C4579" s="49" t="n">
        <v>2010</v>
      </c>
      <c r="D4579" s="54" t="n">
        <v>26</v>
      </c>
      <c r="E4579" s="55" t="n">
        <v>8</v>
      </c>
    </row>
    <row r="4580" customFormat="false" ht="15" hidden="false" customHeight="false" outlineLevel="0" collapsed="false">
      <c r="A4580" s="49" t="n">
        <v>169</v>
      </c>
      <c r="B4580" s="49" t="s">
        <v>200</v>
      </c>
      <c r="C4580" s="49" t="n">
        <v>2009</v>
      </c>
      <c r="D4580" s="54" t="n">
        <v>26</v>
      </c>
      <c r="E4580" s="55" t="n">
        <v>8</v>
      </c>
    </row>
    <row r="4581" customFormat="false" ht="15" hidden="false" customHeight="false" outlineLevel="0" collapsed="false">
      <c r="A4581" s="49" t="n">
        <v>169</v>
      </c>
      <c r="B4581" s="49" t="s">
        <v>222</v>
      </c>
      <c r="C4581" s="49" t="n">
        <v>2010</v>
      </c>
      <c r="D4581" s="54" t="n">
        <v>166</v>
      </c>
      <c r="E4581" s="55" t="n">
        <v>56</v>
      </c>
    </row>
    <row r="4582" customFormat="false" ht="15" hidden="false" customHeight="false" outlineLevel="0" collapsed="false">
      <c r="A4582" s="49" t="n">
        <v>169</v>
      </c>
      <c r="B4582" s="49" t="s">
        <v>222</v>
      </c>
      <c r="C4582" s="49" t="n">
        <v>2011</v>
      </c>
      <c r="D4582" s="54" t="n">
        <v>71.65</v>
      </c>
      <c r="E4582" s="55" t="n">
        <v>19</v>
      </c>
    </row>
    <row r="4583" customFormat="false" ht="15" hidden="false" customHeight="false" outlineLevel="0" collapsed="false">
      <c r="A4583" s="49" t="n">
        <v>169</v>
      </c>
      <c r="B4583" s="49" t="s">
        <v>206</v>
      </c>
      <c r="C4583" s="49" t="n">
        <v>2010</v>
      </c>
      <c r="D4583" s="54" t="n">
        <v>26</v>
      </c>
      <c r="E4583" s="55" t="n">
        <v>8</v>
      </c>
    </row>
    <row r="4584" customFormat="false" ht="15" hidden="false" customHeight="false" outlineLevel="0" collapsed="false">
      <c r="A4584" s="49" t="n">
        <v>169</v>
      </c>
      <c r="B4584" s="49" t="s">
        <v>206</v>
      </c>
      <c r="C4584" s="49" t="n">
        <v>2011</v>
      </c>
      <c r="D4584" s="54" t="n">
        <v>238.4</v>
      </c>
      <c r="E4584" s="55" t="n">
        <v>64</v>
      </c>
    </row>
    <row r="4585" customFormat="false" ht="15" hidden="false" customHeight="false" outlineLevel="0" collapsed="false">
      <c r="A4585" s="49" t="n">
        <v>169</v>
      </c>
      <c r="B4585" s="49" t="s">
        <v>209</v>
      </c>
      <c r="C4585" s="49" t="n">
        <v>2009</v>
      </c>
      <c r="D4585" s="54" t="n">
        <v>26</v>
      </c>
      <c r="E4585" s="55" t="n">
        <v>8</v>
      </c>
    </row>
    <row r="4586" customFormat="false" ht="15" hidden="false" customHeight="false" outlineLevel="0" collapsed="false">
      <c r="A4586" s="49" t="n">
        <v>169</v>
      </c>
      <c r="B4586" s="49" t="s">
        <v>209</v>
      </c>
      <c r="C4586" s="49" t="n">
        <v>2010</v>
      </c>
      <c r="D4586" s="54" t="n">
        <v>52</v>
      </c>
      <c r="E4586" s="55" t="n">
        <v>16</v>
      </c>
    </row>
    <row r="4587" customFormat="false" ht="15" hidden="false" customHeight="false" outlineLevel="0" collapsed="false">
      <c r="A4587" s="49" t="n">
        <v>169</v>
      </c>
      <c r="B4587" s="49" t="s">
        <v>211</v>
      </c>
      <c r="C4587" s="49" t="n">
        <v>2010</v>
      </c>
      <c r="D4587" s="54" t="n">
        <v>39</v>
      </c>
      <c r="E4587" s="55" t="n">
        <v>12</v>
      </c>
    </row>
    <row r="4588" customFormat="false" ht="15" hidden="false" customHeight="false" outlineLevel="0" collapsed="false">
      <c r="A4588" s="49" t="n">
        <v>169</v>
      </c>
      <c r="B4588" s="49" t="s">
        <v>192</v>
      </c>
      <c r="C4588" s="49" t="n">
        <v>2010</v>
      </c>
      <c r="D4588" s="54" t="n">
        <v>26</v>
      </c>
      <c r="E4588" s="55" t="n">
        <v>8</v>
      </c>
    </row>
    <row r="4589" customFormat="false" ht="15" hidden="false" customHeight="false" outlineLevel="0" collapsed="false">
      <c r="A4589" s="49" t="n">
        <v>169</v>
      </c>
      <c r="B4589" s="49" t="s">
        <v>218</v>
      </c>
      <c r="C4589" s="49" t="n">
        <v>2010</v>
      </c>
      <c r="D4589" s="54" t="n">
        <v>2648</v>
      </c>
      <c r="E4589" s="55" t="n">
        <v>960</v>
      </c>
    </row>
    <row r="4590" customFormat="false" ht="15" hidden="false" customHeight="false" outlineLevel="0" collapsed="false">
      <c r="A4590" s="49" t="n">
        <v>169</v>
      </c>
      <c r="B4590" s="49" t="s">
        <v>218</v>
      </c>
      <c r="C4590" s="49" t="n">
        <v>2011</v>
      </c>
      <c r="D4590" s="54" t="n">
        <v>1789</v>
      </c>
      <c r="E4590" s="55" t="n">
        <v>476</v>
      </c>
    </row>
    <row r="4591" customFormat="false" ht="15" hidden="false" customHeight="false" outlineLevel="0" collapsed="false">
      <c r="A4591" s="49" t="n">
        <v>169</v>
      </c>
      <c r="B4591" s="49" t="s">
        <v>189</v>
      </c>
      <c r="C4591" s="49" t="n">
        <v>2009</v>
      </c>
      <c r="D4591" s="54" t="n">
        <v>1086.62</v>
      </c>
      <c r="E4591" s="55" t="n">
        <v>356</v>
      </c>
    </row>
    <row r="4592" customFormat="false" ht="15" hidden="false" customHeight="false" outlineLevel="0" collapsed="false">
      <c r="A4592" s="49" t="n">
        <v>169</v>
      </c>
      <c r="B4592" s="49" t="s">
        <v>189</v>
      </c>
      <c r="C4592" s="49" t="n">
        <v>2010</v>
      </c>
      <c r="D4592" s="54" t="n">
        <v>11595.3</v>
      </c>
      <c r="E4592" s="55" t="n">
        <v>3766</v>
      </c>
    </row>
    <row r="4593" customFormat="false" ht="15" hidden="false" customHeight="false" outlineLevel="0" collapsed="false">
      <c r="A4593" s="49" t="n">
        <v>169</v>
      </c>
      <c r="B4593" s="49" t="s">
        <v>189</v>
      </c>
      <c r="C4593" s="49" t="n">
        <v>2011</v>
      </c>
      <c r="D4593" s="54" t="n">
        <v>4555.21</v>
      </c>
      <c r="E4593" s="55" t="n">
        <v>1135</v>
      </c>
    </row>
    <row r="4594" customFormat="false" ht="15" hidden="false" customHeight="false" outlineLevel="0" collapsed="false">
      <c r="A4594" s="49" t="n">
        <v>170</v>
      </c>
      <c r="B4594" s="49" t="s">
        <v>203</v>
      </c>
      <c r="C4594" s="49" t="n">
        <v>2011</v>
      </c>
      <c r="D4594" s="54" t="n">
        <v>171.75</v>
      </c>
      <c r="E4594" s="55" t="n">
        <v>65</v>
      </c>
    </row>
    <row r="4595" customFormat="false" ht="15" hidden="false" customHeight="false" outlineLevel="0" collapsed="false">
      <c r="A4595" s="49" t="n">
        <v>170</v>
      </c>
      <c r="B4595" s="49" t="s">
        <v>199</v>
      </c>
      <c r="C4595" s="49" t="n">
        <v>2010</v>
      </c>
      <c r="D4595" s="54" t="n">
        <v>14.75</v>
      </c>
      <c r="E4595" s="55" t="n">
        <v>5</v>
      </c>
    </row>
    <row r="4596" customFormat="false" ht="15" hidden="false" customHeight="false" outlineLevel="0" collapsed="false">
      <c r="A4596" s="49" t="n">
        <v>170</v>
      </c>
      <c r="B4596" s="49" t="s">
        <v>201</v>
      </c>
      <c r="C4596" s="49" t="n">
        <v>2010</v>
      </c>
      <c r="D4596" s="54" t="n">
        <v>132.75</v>
      </c>
      <c r="E4596" s="55" t="n">
        <v>45</v>
      </c>
    </row>
    <row r="4597" customFormat="false" ht="15" hidden="false" customHeight="false" outlineLevel="0" collapsed="false">
      <c r="A4597" s="49" t="n">
        <v>170</v>
      </c>
      <c r="B4597" s="49" t="s">
        <v>201</v>
      </c>
      <c r="C4597" s="49" t="n">
        <v>2011</v>
      </c>
      <c r="D4597" s="54" t="n">
        <v>59</v>
      </c>
      <c r="E4597" s="55" t="n">
        <v>20</v>
      </c>
    </row>
    <row r="4598" customFormat="false" ht="15" hidden="false" customHeight="false" outlineLevel="0" collapsed="false">
      <c r="A4598" s="49" t="n">
        <v>170</v>
      </c>
      <c r="B4598" s="49" t="s">
        <v>223</v>
      </c>
      <c r="C4598" s="49" t="n">
        <v>2010</v>
      </c>
      <c r="D4598" s="54" t="n">
        <v>14.75</v>
      </c>
      <c r="E4598" s="55" t="n">
        <v>5</v>
      </c>
    </row>
    <row r="4599" customFormat="false" ht="15" hidden="false" customHeight="false" outlineLevel="0" collapsed="false">
      <c r="A4599" s="49" t="n">
        <v>170</v>
      </c>
      <c r="B4599" s="49" t="s">
        <v>223</v>
      </c>
      <c r="C4599" s="49" t="n">
        <v>2011</v>
      </c>
      <c r="D4599" s="54" t="n">
        <v>29.5</v>
      </c>
      <c r="E4599" s="55" t="n">
        <v>10</v>
      </c>
    </row>
    <row r="4600" customFormat="false" ht="15" hidden="false" customHeight="false" outlineLevel="0" collapsed="false">
      <c r="A4600" s="49" t="n">
        <v>170</v>
      </c>
      <c r="B4600" s="49" t="s">
        <v>200</v>
      </c>
      <c r="C4600" s="49" t="n">
        <v>2010</v>
      </c>
      <c r="D4600" s="54" t="n">
        <v>14.75</v>
      </c>
      <c r="E4600" s="55" t="n">
        <v>5</v>
      </c>
    </row>
    <row r="4601" customFormat="false" ht="15" hidden="false" customHeight="false" outlineLevel="0" collapsed="false">
      <c r="A4601" s="49" t="n">
        <v>170</v>
      </c>
      <c r="B4601" s="49" t="s">
        <v>222</v>
      </c>
      <c r="C4601" s="49" t="n">
        <v>2010</v>
      </c>
      <c r="D4601" s="54" t="n">
        <v>897.75</v>
      </c>
      <c r="E4601" s="55" t="n">
        <v>345</v>
      </c>
    </row>
    <row r="4602" customFormat="false" ht="15" hidden="false" customHeight="false" outlineLevel="0" collapsed="false">
      <c r="A4602" s="49" t="n">
        <v>170</v>
      </c>
      <c r="B4602" s="49" t="s">
        <v>222</v>
      </c>
      <c r="C4602" s="49" t="n">
        <v>2011</v>
      </c>
      <c r="D4602" s="54" t="n">
        <v>221.25</v>
      </c>
      <c r="E4602" s="55" t="n">
        <v>75</v>
      </c>
    </row>
    <row r="4603" customFormat="false" ht="15" hidden="false" customHeight="false" outlineLevel="0" collapsed="false">
      <c r="A4603" s="49" t="n">
        <v>170</v>
      </c>
      <c r="B4603" s="49" t="s">
        <v>191</v>
      </c>
      <c r="C4603" s="49" t="n">
        <v>2011</v>
      </c>
      <c r="D4603" s="54" t="n">
        <v>14.75</v>
      </c>
      <c r="E4603" s="55" t="n">
        <v>5</v>
      </c>
    </row>
    <row r="4604" customFormat="false" ht="15" hidden="false" customHeight="false" outlineLevel="0" collapsed="false">
      <c r="A4604" s="49" t="n">
        <v>170</v>
      </c>
      <c r="B4604" s="49" t="s">
        <v>205</v>
      </c>
      <c r="C4604" s="49" t="n">
        <v>2010</v>
      </c>
      <c r="D4604" s="54" t="n">
        <v>283.2</v>
      </c>
      <c r="E4604" s="55" t="n">
        <v>96</v>
      </c>
    </row>
    <row r="4605" customFormat="false" ht="15" hidden="false" customHeight="false" outlineLevel="0" collapsed="false">
      <c r="A4605" s="49" t="n">
        <v>170</v>
      </c>
      <c r="B4605" s="49" t="s">
        <v>205</v>
      </c>
      <c r="C4605" s="49" t="n">
        <v>2011</v>
      </c>
      <c r="D4605" s="54" t="n">
        <v>818.45</v>
      </c>
      <c r="E4605" s="55" t="n">
        <v>291</v>
      </c>
    </row>
    <row r="4606" customFormat="false" ht="15" hidden="false" customHeight="false" outlineLevel="0" collapsed="false">
      <c r="A4606" s="49" t="n">
        <v>170</v>
      </c>
      <c r="B4606" s="49" t="s">
        <v>206</v>
      </c>
      <c r="C4606" s="49" t="n">
        <v>2010</v>
      </c>
      <c r="D4606" s="54" t="n">
        <v>407.75</v>
      </c>
      <c r="E4606" s="55" t="n">
        <v>145</v>
      </c>
    </row>
    <row r="4607" customFormat="false" ht="15" hidden="false" customHeight="false" outlineLevel="0" collapsed="false">
      <c r="A4607" s="49" t="n">
        <v>170</v>
      </c>
      <c r="B4607" s="49" t="s">
        <v>206</v>
      </c>
      <c r="C4607" s="49" t="n">
        <v>2011</v>
      </c>
      <c r="D4607" s="54" t="n">
        <v>372.35</v>
      </c>
      <c r="E4607" s="55" t="n">
        <v>133</v>
      </c>
    </row>
    <row r="4608" customFormat="false" ht="15" hidden="false" customHeight="false" outlineLevel="0" collapsed="false">
      <c r="A4608" s="49" t="n">
        <v>170</v>
      </c>
      <c r="B4608" s="49" t="s">
        <v>209</v>
      </c>
      <c r="C4608" s="49" t="n">
        <v>2011</v>
      </c>
      <c r="D4608" s="54" t="n">
        <v>14.75</v>
      </c>
      <c r="E4608" s="55" t="n">
        <v>5</v>
      </c>
    </row>
    <row r="4609" customFormat="false" ht="15" hidden="false" customHeight="false" outlineLevel="0" collapsed="false">
      <c r="A4609" s="49" t="n">
        <v>170</v>
      </c>
      <c r="B4609" s="49" t="s">
        <v>234</v>
      </c>
      <c r="C4609" s="49" t="n">
        <v>2010</v>
      </c>
      <c r="D4609" s="54" t="n">
        <v>59</v>
      </c>
      <c r="E4609" s="55" t="n">
        <v>20</v>
      </c>
    </row>
    <row r="4610" customFormat="false" ht="15" hidden="false" customHeight="false" outlineLevel="0" collapsed="false">
      <c r="A4610" s="49" t="n">
        <v>170</v>
      </c>
      <c r="B4610" s="49" t="s">
        <v>234</v>
      </c>
      <c r="C4610" s="49" t="n">
        <v>2011</v>
      </c>
      <c r="D4610" s="54" t="n">
        <v>14.75</v>
      </c>
      <c r="E4610" s="55" t="n">
        <v>5</v>
      </c>
    </row>
    <row r="4611" customFormat="false" ht="15" hidden="false" customHeight="false" outlineLevel="0" collapsed="false">
      <c r="A4611" s="49" t="n">
        <v>170</v>
      </c>
      <c r="B4611" s="49" t="s">
        <v>211</v>
      </c>
      <c r="C4611" s="49" t="n">
        <v>2010</v>
      </c>
      <c r="D4611" s="54" t="n">
        <v>17.7</v>
      </c>
      <c r="E4611" s="55" t="n">
        <v>6</v>
      </c>
    </row>
    <row r="4612" customFormat="false" ht="15" hidden="false" customHeight="false" outlineLevel="0" collapsed="false">
      <c r="A4612" s="49" t="n">
        <v>170</v>
      </c>
      <c r="B4612" s="49" t="s">
        <v>192</v>
      </c>
      <c r="C4612" s="49" t="n">
        <v>2010</v>
      </c>
      <c r="D4612" s="54" t="n">
        <v>14.75</v>
      </c>
      <c r="E4612" s="55" t="n">
        <v>5</v>
      </c>
    </row>
    <row r="4613" customFormat="false" ht="15" hidden="false" customHeight="false" outlineLevel="0" collapsed="false">
      <c r="A4613" s="49" t="n">
        <v>170</v>
      </c>
      <c r="B4613" s="49" t="s">
        <v>192</v>
      </c>
      <c r="C4613" s="49" t="n">
        <v>2011</v>
      </c>
      <c r="D4613" s="54" t="n">
        <v>23.6</v>
      </c>
      <c r="E4613" s="55" t="n">
        <v>8</v>
      </c>
    </row>
    <row r="4614" customFormat="false" ht="15" hidden="false" customHeight="false" outlineLevel="0" collapsed="false">
      <c r="A4614" s="49" t="n">
        <v>170</v>
      </c>
      <c r="B4614" s="49" t="s">
        <v>217</v>
      </c>
      <c r="C4614" s="49" t="n">
        <v>2010</v>
      </c>
      <c r="D4614" s="54" t="n">
        <v>127.5</v>
      </c>
      <c r="E4614" s="55" t="n">
        <v>50</v>
      </c>
    </row>
    <row r="4615" customFormat="false" ht="15" hidden="false" customHeight="false" outlineLevel="0" collapsed="false">
      <c r="A4615" s="49" t="n">
        <v>170</v>
      </c>
      <c r="B4615" s="49" t="s">
        <v>218</v>
      </c>
      <c r="C4615" s="49" t="n">
        <v>2010</v>
      </c>
      <c r="D4615" s="54" t="n">
        <v>707</v>
      </c>
      <c r="E4615" s="55" t="n">
        <v>260</v>
      </c>
    </row>
    <row r="4616" customFormat="false" ht="15" hidden="false" customHeight="false" outlineLevel="0" collapsed="false">
      <c r="A4616" s="49" t="n">
        <v>170</v>
      </c>
      <c r="B4616" s="49" t="s">
        <v>218</v>
      </c>
      <c r="C4616" s="49" t="n">
        <v>2011</v>
      </c>
      <c r="D4616" s="54" t="n">
        <v>1020</v>
      </c>
      <c r="E4616" s="55" t="n">
        <v>400</v>
      </c>
    </row>
    <row r="4617" customFormat="false" ht="15" hidden="false" customHeight="false" outlineLevel="0" collapsed="false">
      <c r="A4617" s="49" t="n">
        <v>170</v>
      </c>
      <c r="B4617" s="49" t="s">
        <v>197</v>
      </c>
      <c r="C4617" s="49" t="n">
        <v>2010</v>
      </c>
      <c r="D4617" s="54" t="n">
        <v>103.25</v>
      </c>
      <c r="E4617" s="55" t="n">
        <v>35</v>
      </c>
    </row>
    <row r="4618" customFormat="false" ht="15" hidden="false" customHeight="false" outlineLevel="0" collapsed="false">
      <c r="A4618" s="49" t="n">
        <v>170</v>
      </c>
      <c r="B4618" s="49" t="s">
        <v>197</v>
      </c>
      <c r="C4618" s="49" t="n">
        <v>2011</v>
      </c>
      <c r="D4618" s="54" t="n">
        <v>103.25</v>
      </c>
      <c r="E4618" s="55" t="n">
        <v>35</v>
      </c>
    </row>
    <row r="4619" customFormat="false" ht="15" hidden="false" customHeight="false" outlineLevel="0" collapsed="false">
      <c r="A4619" s="49" t="n">
        <v>170</v>
      </c>
      <c r="B4619" s="49" t="s">
        <v>204</v>
      </c>
      <c r="C4619" s="49" t="n">
        <v>2011</v>
      </c>
      <c r="D4619" s="54" t="n">
        <v>14.75</v>
      </c>
      <c r="E4619" s="55" t="n">
        <v>5</v>
      </c>
    </row>
    <row r="4620" customFormat="false" ht="15" hidden="false" customHeight="false" outlineLevel="0" collapsed="false">
      <c r="A4620" s="49" t="n">
        <v>170</v>
      </c>
      <c r="B4620" s="49" t="s">
        <v>215</v>
      </c>
      <c r="C4620" s="49" t="n">
        <v>2010</v>
      </c>
      <c r="D4620" s="54" t="n">
        <v>44.25</v>
      </c>
      <c r="E4620" s="55" t="n">
        <v>15</v>
      </c>
    </row>
    <row r="4621" customFormat="false" ht="15" hidden="false" customHeight="false" outlineLevel="0" collapsed="false">
      <c r="A4621" s="49" t="n">
        <v>170</v>
      </c>
      <c r="B4621" s="49" t="s">
        <v>215</v>
      </c>
      <c r="C4621" s="49" t="n">
        <v>2011</v>
      </c>
      <c r="D4621" s="54" t="n">
        <v>201.25</v>
      </c>
      <c r="E4621" s="55" t="n">
        <v>75</v>
      </c>
    </row>
    <row r="4622" customFormat="false" ht="15" hidden="false" customHeight="false" outlineLevel="0" collapsed="false">
      <c r="A4622" s="49" t="n">
        <v>170</v>
      </c>
      <c r="B4622" s="49" t="s">
        <v>198</v>
      </c>
      <c r="C4622" s="49" t="n">
        <v>2010</v>
      </c>
      <c r="D4622" s="54" t="n">
        <v>44.25</v>
      </c>
      <c r="E4622" s="55" t="n">
        <v>15</v>
      </c>
    </row>
    <row r="4623" customFormat="false" ht="15" hidden="false" customHeight="false" outlineLevel="0" collapsed="false">
      <c r="A4623" s="49" t="n">
        <v>170</v>
      </c>
      <c r="B4623" s="49" t="s">
        <v>198</v>
      </c>
      <c r="C4623" s="49" t="n">
        <v>2011</v>
      </c>
      <c r="D4623" s="54" t="n">
        <v>88.5</v>
      </c>
      <c r="E4623" s="55" t="n">
        <v>30</v>
      </c>
    </row>
    <row r="4624" customFormat="false" ht="15" hidden="false" customHeight="false" outlineLevel="0" collapsed="false">
      <c r="A4624" s="49" t="n">
        <v>170</v>
      </c>
      <c r="B4624" s="49" t="s">
        <v>189</v>
      </c>
      <c r="C4624" s="49" t="n">
        <v>2009</v>
      </c>
      <c r="D4624" s="54" t="n">
        <v>166.32</v>
      </c>
      <c r="E4624" s="55" t="n">
        <v>48</v>
      </c>
    </row>
    <row r="4625" customFormat="false" ht="15" hidden="false" customHeight="false" outlineLevel="0" collapsed="false">
      <c r="A4625" s="49" t="n">
        <v>170</v>
      </c>
      <c r="B4625" s="49" t="s">
        <v>189</v>
      </c>
      <c r="C4625" s="49" t="n">
        <v>2010</v>
      </c>
      <c r="D4625" s="54" t="n">
        <v>7878.63</v>
      </c>
      <c r="E4625" s="55" t="n">
        <v>2649</v>
      </c>
    </row>
    <row r="4626" customFormat="false" ht="15" hidden="false" customHeight="false" outlineLevel="0" collapsed="false">
      <c r="A4626" s="49" t="n">
        <v>170</v>
      </c>
      <c r="B4626" s="49" t="s">
        <v>189</v>
      </c>
      <c r="C4626" s="49" t="n">
        <v>2011</v>
      </c>
      <c r="D4626" s="54" t="n">
        <v>8238.56</v>
      </c>
      <c r="E4626" s="55" t="n">
        <v>2746</v>
      </c>
    </row>
    <row r="4627" customFormat="false" ht="15" hidden="false" customHeight="false" outlineLevel="0" collapsed="false">
      <c r="A4627" s="49" t="n">
        <v>170</v>
      </c>
      <c r="B4627" s="49" t="s">
        <v>194</v>
      </c>
      <c r="C4627" s="49" t="n">
        <v>2010</v>
      </c>
      <c r="D4627" s="54" t="n">
        <v>14.75</v>
      </c>
      <c r="E4627" s="55" t="n">
        <v>5</v>
      </c>
    </row>
    <row r="4628" customFormat="false" ht="15" hidden="false" customHeight="false" outlineLevel="0" collapsed="false">
      <c r="A4628" s="49" t="n">
        <v>171</v>
      </c>
      <c r="B4628" s="49" t="s">
        <v>223</v>
      </c>
      <c r="C4628" s="49" t="n">
        <v>2011</v>
      </c>
      <c r="D4628" s="54" t="n">
        <v>31.5</v>
      </c>
      <c r="E4628" s="55" t="n">
        <v>15</v>
      </c>
    </row>
    <row r="4629" customFormat="false" ht="15" hidden="false" customHeight="false" outlineLevel="0" collapsed="false">
      <c r="A4629" s="49" t="n">
        <v>171</v>
      </c>
      <c r="B4629" s="49" t="s">
        <v>222</v>
      </c>
      <c r="C4629" s="49" t="n">
        <v>2010</v>
      </c>
      <c r="D4629" s="54" t="n">
        <v>33.6</v>
      </c>
      <c r="E4629" s="55" t="n">
        <v>16</v>
      </c>
    </row>
    <row r="4630" customFormat="false" ht="15" hidden="false" customHeight="false" outlineLevel="0" collapsed="false">
      <c r="A4630" s="49" t="n">
        <v>171</v>
      </c>
      <c r="B4630" s="49" t="s">
        <v>222</v>
      </c>
      <c r="C4630" s="49" t="n">
        <v>2011</v>
      </c>
      <c r="D4630" s="54" t="n">
        <v>50.4</v>
      </c>
      <c r="E4630" s="55" t="n">
        <v>24</v>
      </c>
    </row>
    <row r="4631" customFormat="false" ht="15" hidden="false" customHeight="false" outlineLevel="0" collapsed="false">
      <c r="A4631" s="49" t="n">
        <v>171</v>
      </c>
      <c r="B4631" s="49" t="s">
        <v>205</v>
      </c>
      <c r="C4631" s="49" t="n">
        <v>2010</v>
      </c>
      <c r="D4631" s="54" t="n">
        <v>16.8</v>
      </c>
      <c r="E4631" s="55" t="n">
        <v>8</v>
      </c>
    </row>
    <row r="4632" customFormat="false" ht="15" hidden="false" customHeight="false" outlineLevel="0" collapsed="false">
      <c r="A4632" s="49" t="n">
        <v>171</v>
      </c>
      <c r="B4632" s="49" t="s">
        <v>206</v>
      </c>
      <c r="C4632" s="49" t="n">
        <v>2011</v>
      </c>
      <c r="D4632" s="54" t="n">
        <v>16.8</v>
      </c>
      <c r="E4632" s="55" t="n">
        <v>8</v>
      </c>
    </row>
    <row r="4633" customFormat="false" ht="15" hidden="false" customHeight="false" outlineLevel="0" collapsed="false">
      <c r="A4633" s="49" t="n">
        <v>171</v>
      </c>
      <c r="B4633" s="49" t="s">
        <v>209</v>
      </c>
      <c r="C4633" s="49" t="n">
        <v>2010</v>
      </c>
      <c r="D4633" s="54" t="n">
        <v>88.8</v>
      </c>
      <c r="E4633" s="55" t="n">
        <v>48</v>
      </c>
    </row>
    <row r="4634" customFormat="false" ht="15" hidden="false" customHeight="false" outlineLevel="0" collapsed="false">
      <c r="A4634" s="49" t="n">
        <v>171</v>
      </c>
      <c r="B4634" s="49" t="s">
        <v>193</v>
      </c>
      <c r="C4634" s="49" t="n">
        <v>2011</v>
      </c>
      <c r="D4634" s="54" t="n">
        <v>33.6</v>
      </c>
      <c r="E4634" s="55" t="n">
        <v>16</v>
      </c>
    </row>
    <row r="4635" customFormat="false" ht="15" hidden="false" customHeight="false" outlineLevel="0" collapsed="false">
      <c r="A4635" s="49" t="n">
        <v>171</v>
      </c>
      <c r="B4635" s="49" t="s">
        <v>215</v>
      </c>
      <c r="C4635" s="49" t="n">
        <v>2011</v>
      </c>
      <c r="D4635" s="54" t="n">
        <v>16.8</v>
      </c>
      <c r="E4635" s="55" t="n">
        <v>8</v>
      </c>
    </row>
    <row r="4636" customFormat="false" ht="15" hidden="false" customHeight="false" outlineLevel="0" collapsed="false">
      <c r="A4636" s="49" t="n">
        <v>171</v>
      </c>
      <c r="B4636" s="49" t="s">
        <v>196</v>
      </c>
      <c r="C4636" s="49" t="n">
        <v>2010</v>
      </c>
      <c r="D4636" s="54" t="n">
        <v>16.8</v>
      </c>
      <c r="E4636" s="55" t="n">
        <v>8</v>
      </c>
    </row>
    <row r="4637" customFormat="false" ht="15" hidden="false" customHeight="false" outlineLevel="0" collapsed="false">
      <c r="A4637" s="49" t="n">
        <v>171</v>
      </c>
      <c r="B4637" s="49" t="s">
        <v>196</v>
      </c>
      <c r="C4637" s="49" t="n">
        <v>2011</v>
      </c>
      <c r="D4637" s="54" t="n">
        <v>33.6</v>
      </c>
      <c r="E4637" s="55" t="n">
        <v>16</v>
      </c>
    </row>
    <row r="4638" customFormat="false" ht="15" hidden="false" customHeight="false" outlineLevel="0" collapsed="false">
      <c r="A4638" s="49" t="n">
        <v>171</v>
      </c>
      <c r="B4638" s="49" t="s">
        <v>198</v>
      </c>
      <c r="C4638" s="49" t="n">
        <v>2011</v>
      </c>
      <c r="D4638" s="54" t="n">
        <v>16.8</v>
      </c>
      <c r="E4638" s="55" t="n">
        <v>8</v>
      </c>
    </row>
    <row r="4639" customFormat="false" ht="15" hidden="false" customHeight="false" outlineLevel="0" collapsed="false">
      <c r="A4639" s="49" t="n">
        <v>171</v>
      </c>
      <c r="B4639" s="49" t="s">
        <v>189</v>
      </c>
      <c r="C4639" s="49" t="n">
        <v>2009</v>
      </c>
      <c r="D4639" s="54" t="n">
        <v>86.2999999999999</v>
      </c>
      <c r="E4639" s="55" t="n">
        <v>-34</v>
      </c>
    </row>
    <row r="4640" customFormat="false" ht="15" hidden="false" customHeight="false" outlineLevel="0" collapsed="false">
      <c r="A4640" s="49" t="n">
        <v>171</v>
      </c>
      <c r="B4640" s="49" t="s">
        <v>189</v>
      </c>
      <c r="C4640" s="49" t="n">
        <v>2010</v>
      </c>
      <c r="D4640" s="54" t="n">
        <v>13940.02</v>
      </c>
      <c r="E4640" s="55" t="n">
        <v>6576</v>
      </c>
    </row>
    <row r="4641" customFormat="false" ht="15" hidden="false" customHeight="false" outlineLevel="0" collapsed="false">
      <c r="A4641" s="49" t="n">
        <v>171</v>
      </c>
      <c r="B4641" s="49" t="s">
        <v>189</v>
      </c>
      <c r="C4641" s="49" t="n">
        <v>2011</v>
      </c>
      <c r="D4641" s="54" t="n">
        <v>7962.77</v>
      </c>
      <c r="E4641" s="55" t="n">
        <v>3481</v>
      </c>
    </row>
    <row r="4642" customFormat="false" ht="15" hidden="false" customHeight="false" outlineLevel="0" collapsed="false">
      <c r="A4642" s="49" t="n">
        <v>172</v>
      </c>
      <c r="B4642" s="49" t="s">
        <v>203</v>
      </c>
      <c r="C4642" s="49" t="n">
        <v>2010</v>
      </c>
      <c r="D4642" s="54" t="n">
        <v>178.8</v>
      </c>
      <c r="E4642" s="55" t="n">
        <v>120</v>
      </c>
    </row>
    <row r="4643" customFormat="false" ht="15" hidden="false" customHeight="false" outlineLevel="0" collapsed="false">
      <c r="A4643" s="49" t="n">
        <v>172</v>
      </c>
      <c r="B4643" s="49" t="s">
        <v>203</v>
      </c>
      <c r="C4643" s="49" t="n">
        <v>2011</v>
      </c>
      <c r="D4643" s="54" t="n">
        <v>417.6</v>
      </c>
      <c r="E4643" s="55" t="n">
        <v>288</v>
      </c>
    </row>
    <row r="4644" customFormat="false" ht="15" hidden="false" customHeight="false" outlineLevel="0" collapsed="false">
      <c r="A4644" s="49" t="n">
        <v>172</v>
      </c>
      <c r="B4644" s="49" t="s">
        <v>199</v>
      </c>
      <c r="C4644" s="49" t="n">
        <v>2010</v>
      </c>
      <c r="D4644" s="54" t="n">
        <v>59.4</v>
      </c>
      <c r="E4644" s="55" t="n">
        <v>36</v>
      </c>
    </row>
    <row r="4645" customFormat="false" ht="15" hidden="false" customHeight="false" outlineLevel="0" collapsed="false">
      <c r="A4645" s="49" t="n">
        <v>172</v>
      </c>
      <c r="B4645" s="49" t="s">
        <v>199</v>
      </c>
      <c r="C4645" s="49" t="n">
        <v>2011</v>
      </c>
      <c r="D4645" s="54" t="n">
        <v>79.2</v>
      </c>
      <c r="E4645" s="55" t="n">
        <v>48</v>
      </c>
    </row>
    <row r="4646" customFormat="false" ht="15" hidden="false" customHeight="false" outlineLevel="0" collapsed="false">
      <c r="A4646" s="49" t="n">
        <v>172</v>
      </c>
      <c r="B4646" s="49" t="s">
        <v>201</v>
      </c>
      <c r="C4646" s="49" t="n">
        <v>2010</v>
      </c>
      <c r="D4646" s="54" t="n">
        <v>99</v>
      </c>
      <c r="E4646" s="55" t="n">
        <v>60</v>
      </c>
    </row>
    <row r="4647" customFormat="false" ht="15" hidden="false" customHeight="false" outlineLevel="0" collapsed="false">
      <c r="A4647" s="49" t="n">
        <v>172</v>
      </c>
      <c r="B4647" s="49" t="s">
        <v>201</v>
      </c>
      <c r="C4647" s="49" t="n">
        <v>2011</v>
      </c>
      <c r="D4647" s="54" t="n">
        <v>158.4</v>
      </c>
      <c r="E4647" s="55" t="n">
        <v>96</v>
      </c>
    </row>
    <row r="4648" customFormat="false" ht="15" hidden="false" customHeight="false" outlineLevel="0" collapsed="false">
      <c r="A4648" s="49" t="n">
        <v>172</v>
      </c>
      <c r="B4648" s="49" t="s">
        <v>226</v>
      </c>
      <c r="C4648" s="49" t="n">
        <v>2011</v>
      </c>
      <c r="D4648" s="54" t="n">
        <v>19.8</v>
      </c>
      <c r="E4648" s="55" t="n">
        <v>12</v>
      </c>
    </row>
    <row r="4649" customFormat="false" ht="15" hidden="false" customHeight="false" outlineLevel="0" collapsed="false">
      <c r="A4649" s="49" t="n">
        <v>172</v>
      </c>
      <c r="B4649" s="49" t="s">
        <v>200</v>
      </c>
      <c r="C4649" s="49" t="n">
        <v>2010</v>
      </c>
      <c r="D4649" s="54" t="n">
        <v>19.8</v>
      </c>
      <c r="E4649" s="55" t="n">
        <v>12</v>
      </c>
    </row>
    <row r="4650" customFormat="false" ht="15" hidden="false" customHeight="false" outlineLevel="0" collapsed="false">
      <c r="A4650" s="49" t="n">
        <v>172</v>
      </c>
      <c r="B4650" s="49" t="s">
        <v>200</v>
      </c>
      <c r="C4650" s="49" t="n">
        <v>2011</v>
      </c>
      <c r="D4650" s="54" t="n">
        <v>19.8</v>
      </c>
      <c r="E4650" s="55" t="n">
        <v>12</v>
      </c>
    </row>
    <row r="4651" customFormat="false" ht="15" hidden="false" customHeight="false" outlineLevel="0" collapsed="false">
      <c r="A4651" s="49" t="n">
        <v>172</v>
      </c>
      <c r="B4651" s="49" t="s">
        <v>202</v>
      </c>
      <c r="C4651" s="49" t="n">
        <v>2010</v>
      </c>
      <c r="D4651" s="54" t="n">
        <v>158.4</v>
      </c>
      <c r="E4651" s="55" t="n">
        <v>96</v>
      </c>
    </row>
    <row r="4652" customFormat="false" ht="15" hidden="false" customHeight="false" outlineLevel="0" collapsed="false">
      <c r="A4652" s="49" t="n">
        <v>172</v>
      </c>
      <c r="B4652" s="49" t="s">
        <v>202</v>
      </c>
      <c r="C4652" s="49" t="n">
        <v>2011</v>
      </c>
      <c r="D4652" s="54" t="n">
        <v>158.4</v>
      </c>
      <c r="E4652" s="55" t="n">
        <v>96</v>
      </c>
    </row>
    <row r="4653" customFormat="false" ht="15" hidden="false" customHeight="false" outlineLevel="0" collapsed="false">
      <c r="A4653" s="49" t="n">
        <v>172</v>
      </c>
      <c r="B4653" s="49" t="s">
        <v>222</v>
      </c>
      <c r="C4653" s="49" t="n">
        <v>2010</v>
      </c>
      <c r="D4653" s="54" t="n">
        <v>237.6</v>
      </c>
      <c r="E4653" s="55" t="n">
        <v>144</v>
      </c>
    </row>
    <row r="4654" customFormat="false" ht="15" hidden="false" customHeight="false" outlineLevel="0" collapsed="false">
      <c r="A4654" s="49" t="n">
        <v>172</v>
      </c>
      <c r="B4654" s="49" t="s">
        <v>222</v>
      </c>
      <c r="C4654" s="49" t="n">
        <v>2011</v>
      </c>
      <c r="D4654" s="54" t="n">
        <v>237.6</v>
      </c>
      <c r="E4654" s="55" t="n">
        <v>144</v>
      </c>
    </row>
    <row r="4655" customFormat="false" ht="15" hidden="false" customHeight="false" outlineLevel="0" collapsed="false">
      <c r="A4655" s="49" t="n">
        <v>172</v>
      </c>
      <c r="B4655" s="49" t="s">
        <v>191</v>
      </c>
      <c r="C4655" s="49" t="n">
        <v>2011</v>
      </c>
      <c r="D4655" s="54" t="n">
        <v>59.4</v>
      </c>
      <c r="E4655" s="55" t="n">
        <v>36</v>
      </c>
    </row>
    <row r="4656" customFormat="false" ht="15" hidden="false" customHeight="false" outlineLevel="0" collapsed="false">
      <c r="A4656" s="49" t="n">
        <v>172</v>
      </c>
      <c r="B4656" s="49" t="s">
        <v>205</v>
      </c>
      <c r="C4656" s="49" t="n">
        <v>2010</v>
      </c>
      <c r="D4656" s="54" t="n">
        <v>1343.1</v>
      </c>
      <c r="E4656" s="55" t="n">
        <v>814</v>
      </c>
    </row>
    <row r="4657" customFormat="false" ht="15" hidden="false" customHeight="false" outlineLevel="0" collapsed="false">
      <c r="A4657" s="49" t="n">
        <v>172</v>
      </c>
      <c r="B4657" s="49" t="s">
        <v>205</v>
      </c>
      <c r="C4657" s="49" t="n">
        <v>2011</v>
      </c>
      <c r="D4657" s="54" t="n">
        <v>1780.95</v>
      </c>
      <c r="E4657" s="55" t="n">
        <v>1091</v>
      </c>
    </row>
    <row r="4658" customFormat="false" ht="15" hidden="false" customHeight="false" outlineLevel="0" collapsed="false">
      <c r="A4658" s="49" t="n">
        <v>172</v>
      </c>
      <c r="B4658" s="49" t="s">
        <v>206</v>
      </c>
      <c r="C4658" s="49" t="n">
        <v>2010</v>
      </c>
      <c r="D4658" s="54" t="n">
        <v>943.8</v>
      </c>
      <c r="E4658" s="55" t="n">
        <v>572</v>
      </c>
    </row>
    <row r="4659" customFormat="false" ht="15" hidden="false" customHeight="false" outlineLevel="0" collapsed="false">
      <c r="A4659" s="49" t="n">
        <v>172</v>
      </c>
      <c r="B4659" s="49" t="s">
        <v>206</v>
      </c>
      <c r="C4659" s="49" t="n">
        <v>2011</v>
      </c>
      <c r="D4659" s="54" t="n">
        <v>1135.2</v>
      </c>
      <c r="E4659" s="55" t="n">
        <v>688</v>
      </c>
    </row>
    <row r="4660" customFormat="false" ht="15" hidden="false" customHeight="false" outlineLevel="0" collapsed="false">
      <c r="A4660" s="49" t="n">
        <v>172</v>
      </c>
      <c r="B4660" s="49" t="s">
        <v>234</v>
      </c>
      <c r="C4660" s="49" t="n">
        <v>2010</v>
      </c>
      <c r="D4660" s="54" t="n">
        <v>139.2</v>
      </c>
      <c r="E4660" s="55" t="n">
        <v>96</v>
      </c>
    </row>
    <row r="4661" customFormat="false" ht="15" hidden="false" customHeight="false" outlineLevel="0" collapsed="false">
      <c r="A4661" s="49" t="n">
        <v>172</v>
      </c>
      <c r="B4661" s="49" t="s">
        <v>234</v>
      </c>
      <c r="C4661" s="49" t="n">
        <v>2011</v>
      </c>
      <c r="D4661" s="54" t="n">
        <v>59.4</v>
      </c>
      <c r="E4661" s="55" t="n">
        <v>36</v>
      </c>
    </row>
    <row r="4662" customFormat="false" ht="15" hidden="false" customHeight="false" outlineLevel="0" collapsed="false">
      <c r="A4662" s="49" t="n">
        <v>172</v>
      </c>
      <c r="B4662" s="49" t="s">
        <v>192</v>
      </c>
      <c r="C4662" s="49" t="n">
        <v>2010</v>
      </c>
      <c r="D4662" s="54" t="n">
        <v>79.2</v>
      </c>
      <c r="E4662" s="55" t="n">
        <v>48</v>
      </c>
    </row>
    <row r="4663" customFormat="false" ht="15" hidden="false" customHeight="false" outlineLevel="0" collapsed="false">
      <c r="A4663" s="49" t="n">
        <v>172</v>
      </c>
      <c r="B4663" s="49" t="s">
        <v>192</v>
      </c>
      <c r="C4663" s="49" t="n">
        <v>2011</v>
      </c>
      <c r="D4663" s="54" t="n">
        <v>118.8</v>
      </c>
      <c r="E4663" s="55" t="n">
        <v>72</v>
      </c>
    </row>
    <row r="4664" customFormat="false" ht="15" hidden="false" customHeight="false" outlineLevel="0" collapsed="false">
      <c r="A4664" s="49" t="n">
        <v>172</v>
      </c>
      <c r="B4664" s="49" t="s">
        <v>225</v>
      </c>
      <c r="C4664" s="49" t="n">
        <v>2010</v>
      </c>
      <c r="D4664" s="54" t="n">
        <v>39.6</v>
      </c>
      <c r="E4664" s="55" t="n">
        <v>24</v>
      </c>
    </row>
    <row r="4665" customFormat="false" ht="15" hidden="false" customHeight="false" outlineLevel="0" collapsed="false">
      <c r="A4665" s="49" t="n">
        <v>172</v>
      </c>
      <c r="B4665" s="49" t="s">
        <v>218</v>
      </c>
      <c r="C4665" s="49" t="n">
        <v>2010</v>
      </c>
      <c r="D4665" s="54" t="n">
        <v>1372.05</v>
      </c>
      <c r="E4665" s="55" t="n">
        <v>913</v>
      </c>
    </row>
    <row r="4666" customFormat="false" ht="15" hidden="false" customHeight="false" outlineLevel="0" collapsed="false">
      <c r="A4666" s="49" t="n">
        <v>172</v>
      </c>
      <c r="B4666" s="49" t="s">
        <v>218</v>
      </c>
      <c r="C4666" s="49" t="n">
        <v>2011</v>
      </c>
      <c r="D4666" s="54" t="n">
        <v>1015.65</v>
      </c>
      <c r="E4666" s="55" t="n">
        <v>697</v>
      </c>
    </row>
    <row r="4667" customFormat="false" ht="15" hidden="false" customHeight="false" outlineLevel="0" collapsed="false">
      <c r="A4667" s="49" t="n">
        <v>172</v>
      </c>
      <c r="B4667" s="49" t="s">
        <v>193</v>
      </c>
      <c r="C4667" s="49" t="n">
        <v>2010</v>
      </c>
      <c r="D4667" s="54" t="n">
        <v>79.2</v>
      </c>
      <c r="E4667" s="55" t="n">
        <v>48</v>
      </c>
    </row>
    <row r="4668" customFormat="false" ht="15" hidden="false" customHeight="false" outlineLevel="0" collapsed="false">
      <c r="A4668" s="49" t="n">
        <v>172</v>
      </c>
      <c r="B4668" s="49" t="s">
        <v>193</v>
      </c>
      <c r="C4668" s="49" t="n">
        <v>2011</v>
      </c>
      <c r="D4668" s="54" t="n">
        <v>59.4</v>
      </c>
      <c r="E4668" s="55" t="n">
        <v>36</v>
      </c>
    </row>
    <row r="4669" customFormat="false" ht="15" hidden="false" customHeight="false" outlineLevel="0" collapsed="false">
      <c r="A4669" s="49" t="n">
        <v>172</v>
      </c>
      <c r="B4669" s="49" t="s">
        <v>197</v>
      </c>
      <c r="C4669" s="49" t="n">
        <v>2010</v>
      </c>
      <c r="D4669" s="54" t="n">
        <v>21.45</v>
      </c>
      <c r="E4669" s="55" t="n">
        <v>13</v>
      </c>
    </row>
    <row r="4670" customFormat="false" ht="15" hidden="false" customHeight="false" outlineLevel="0" collapsed="false">
      <c r="A4670" s="49" t="n">
        <v>172</v>
      </c>
      <c r="B4670" s="49" t="s">
        <v>197</v>
      </c>
      <c r="C4670" s="49" t="n">
        <v>2011</v>
      </c>
      <c r="D4670" s="54" t="n">
        <v>54.45</v>
      </c>
      <c r="E4670" s="55" t="n">
        <v>33</v>
      </c>
    </row>
    <row r="4671" customFormat="false" ht="15" hidden="false" customHeight="false" outlineLevel="0" collapsed="false">
      <c r="A4671" s="49" t="n">
        <v>172</v>
      </c>
      <c r="B4671" s="49" t="s">
        <v>212</v>
      </c>
      <c r="C4671" s="49" t="n">
        <v>2011</v>
      </c>
      <c r="D4671" s="54" t="n">
        <v>19.8</v>
      </c>
      <c r="E4671" s="55" t="n">
        <v>12</v>
      </c>
    </row>
    <row r="4672" customFormat="false" ht="15" hidden="false" customHeight="false" outlineLevel="0" collapsed="false">
      <c r="A4672" s="49" t="n">
        <v>172</v>
      </c>
      <c r="B4672" s="49" t="s">
        <v>215</v>
      </c>
      <c r="C4672" s="49" t="n">
        <v>2010</v>
      </c>
      <c r="D4672" s="54" t="n">
        <v>19.8</v>
      </c>
      <c r="E4672" s="55" t="n">
        <v>12</v>
      </c>
    </row>
    <row r="4673" customFormat="false" ht="15" hidden="false" customHeight="false" outlineLevel="0" collapsed="false">
      <c r="A4673" s="49" t="n">
        <v>172</v>
      </c>
      <c r="B4673" s="49" t="s">
        <v>196</v>
      </c>
      <c r="C4673" s="49" t="n">
        <v>2010</v>
      </c>
      <c r="D4673" s="54" t="n">
        <v>118.8</v>
      </c>
      <c r="E4673" s="55" t="n">
        <v>72</v>
      </c>
    </row>
    <row r="4674" customFormat="false" ht="15" hidden="false" customHeight="false" outlineLevel="0" collapsed="false">
      <c r="A4674" s="49" t="n">
        <v>172</v>
      </c>
      <c r="B4674" s="49" t="s">
        <v>196</v>
      </c>
      <c r="C4674" s="49" t="n">
        <v>2011</v>
      </c>
      <c r="D4674" s="54" t="n">
        <v>141.9</v>
      </c>
      <c r="E4674" s="55" t="n">
        <v>86</v>
      </c>
    </row>
    <row r="4675" customFormat="false" ht="15" hidden="false" customHeight="false" outlineLevel="0" collapsed="false">
      <c r="A4675" s="49" t="n">
        <v>172</v>
      </c>
      <c r="B4675" s="49" t="s">
        <v>210</v>
      </c>
      <c r="C4675" s="49" t="n">
        <v>2010</v>
      </c>
      <c r="D4675" s="54" t="n">
        <v>99</v>
      </c>
      <c r="E4675" s="55" t="n">
        <v>60</v>
      </c>
    </row>
    <row r="4676" customFormat="false" ht="15" hidden="false" customHeight="false" outlineLevel="0" collapsed="false">
      <c r="A4676" s="49" t="n">
        <v>172</v>
      </c>
      <c r="B4676" s="49" t="s">
        <v>210</v>
      </c>
      <c r="C4676" s="49" t="n">
        <v>2011</v>
      </c>
      <c r="D4676" s="54" t="n">
        <v>39.6</v>
      </c>
      <c r="E4676" s="55" t="n">
        <v>24</v>
      </c>
    </row>
    <row r="4677" customFormat="false" ht="15" hidden="false" customHeight="false" outlineLevel="0" collapsed="false">
      <c r="A4677" s="49" t="n">
        <v>172</v>
      </c>
      <c r="B4677" s="49" t="s">
        <v>198</v>
      </c>
      <c r="C4677" s="49" t="n">
        <v>2010</v>
      </c>
      <c r="D4677" s="54" t="n">
        <v>158.4</v>
      </c>
      <c r="E4677" s="55" t="n">
        <v>96</v>
      </c>
    </row>
    <row r="4678" customFormat="false" ht="15" hidden="false" customHeight="false" outlineLevel="0" collapsed="false">
      <c r="A4678" s="49" t="n">
        <v>172</v>
      </c>
      <c r="B4678" s="49" t="s">
        <v>198</v>
      </c>
      <c r="C4678" s="49" t="n">
        <v>2011</v>
      </c>
      <c r="D4678" s="54" t="n">
        <v>456</v>
      </c>
      <c r="E4678" s="55" t="n">
        <v>288</v>
      </c>
    </row>
    <row r="4679" customFormat="false" ht="15" hidden="false" customHeight="false" outlineLevel="0" collapsed="false">
      <c r="A4679" s="49" t="n">
        <v>172</v>
      </c>
      <c r="B4679" s="49" t="s">
        <v>207</v>
      </c>
      <c r="C4679" s="49" t="n">
        <v>2010</v>
      </c>
      <c r="D4679" s="54" t="n">
        <v>9.9</v>
      </c>
      <c r="E4679" s="55" t="n">
        <v>6</v>
      </c>
    </row>
    <row r="4680" customFormat="false" ht="15" hidden="false" customHeight="false" outlineLevel="0" collapsed="false">
      <c r="A4680" s="49" t="n">
        <v>172</v>
      </c>
      <c r="B4680" s="49" t="s">
        <v>189</v>
      </c>
      <c r="C4680" s="49" t="n">
        <v>2010</v>
      </c>
      <c r="D4680" s="54" t="n">
        <v>7715.12</v>
      </c>
      <c r="E4680" s="55" t="n">
        <v>4594</v>
      </c>
    </row>
    <row r="4681" customFormat="false" ht="15" hidden="false" customHeight="false" outlineLevel="0" collapsed="false">
      <c r="A4681" s="49" t="n">
        <v>172</v>
      </c>
      <c r="B4681" s="49" t="s">
        <v>189</v>
      </c>
      <c r="C4681" s="49" t="n">
        <v>2011</v>
      </c>
      <c r="D4681" s="54" t="n">
        <v>3213.11</v>
      </c>
      <c r="E4681" s="55" t="n">
        <v>1834</v>
      </c>
    </row>
    <row r="4682" customFormat="false" ht="15" hidden="false" customHeight="false" outlineLevel="0" collapsed="false">
      <c r="A4682" s="49" t="n">
        <v>172</v>
      </c>
      <c r="B4682" s="49" t="s">
        <v>194</v>
      </c>
      <c r="C4682" s="49" t="n">
        <v>2011</v>
      </c>
      <c r="D4682" s="54" t="n">
        <v>21.45</v>
      </c>
      <c r="E4682" s="55" t="n">
        <v>13</v>
      </c>
    </row>
    <row r="4683" customFormat="false" ht="15" hidden="false" customHeight="false" outlineLevel="0" collapsed="false">
      <c r="A4683" s="49" t="n">
        <v>173</v>
      </c>
      <c r="B4683" s="49" t="s">
        <v>203</v>
      </c>
      <c r="C4683" s="49" t="n">
        <v>2010</v>
      </c>
      <c r="D4683" s="54" t="n">
        <v>15.9</v>
      </c>
      <c r="E4683" s="55" t="n">
        <v>2</v>
      </c>
    </row>
    <row r="4684" customFormat="false" ht="15" hidden="false" customHeight="false" outlineLevel="0" collapsed="false">
      <c r="A4684" s="49" t="n">
        <v>173</v>
      </c>
      <c r="B4684" s="49" t="s">
        <v>203</v>
      </c>
      <c r="C4684" s="49" t="n">
        <v>2011</v>
      </c>
      <c r="D4684" s="54" t="n">
        <v>31.8</v>
      </c>
      <c r="E4684" s="55" t="n">
        <v>4</v>
      </c>
    </row>
    <row r="4685" customFormat="false" ht="15" hidden="false" customHeight="false" outlineLevel="0" collapsed="false">
      <c r="A4685" s="49" t="n">
        <v>173</v>
      </c>
      <c r="B4685" s="49" t="s">
        <v>199</v>
      </c>
      <c r="C4685" s="49" t="n">
        <v>2011</v>
      </c>
      <c r="D4685" s="54" t="n">
        <v>31.8</v>
      </c>
      <c r="E4685" s="55" t="n">
        <v>4</v>
      </c>
    </row>
    <row r="4686" customFormat="false" ht="15" hidden="false" customHeight="false" outlineLevel="0" collapsed="false">
      <c r="A4686" s="49" t="n">
        <v>173</v>
      </c>
      <c r="B4686" s="49" t="s">
        <v>201</v>
      </c>
      <c r="C4686" s="49" t="n">
        <v>2010</v>
      </c>
      <c r="D4686" s="54" t="n">
        <v>15.9</v>
      </c>
      <c r="E4686" s="55" t="n">
        <v>2</v>
      </c>
    </row>
    <row r="4687" customFormat="false" ht="15" hidden="false" customHeight="false" outlineLevel="0" collapsed="false">
      <c r="A4687" s="49" t="n">
        <v>173</v>
      </c>
      <c r="B4687" s="49" t="s">
        <v>201</v>
      </c>
      <c r="C4687" s="49" t="n">
        <v>2011</v>
      </c>
      <c r="D4687" s="54" t="n">
        <v>47.7</v>
      </c>
      <c r="E4687" s="55" t="n">
        <v>6</v>
      </c>
    </row>
    <row r="4688" customFormat="false" ht="15" hidden="false" customHeight="false" outlineLevel="0" collapsed="false">
      <c r="A4688" s="49" t="n">
        <v>173</v>
      </c>
      <c r="B4688" s="49" t="s">
        <v>223</v>
      </c>
      <c r="C4688" s="49" t="n">
        <v>2010</v>
      </c>
      <c r="D4688" s="54" t="n">
        <v>23.85</v>
      </c>
      <c r="E4688" s="55" t="n">
        <v>3</v>
      </c>
    </row>
    <row r="4689" customFormat="false" ht="15" hidden="false" customHeight="false" outlineLevel="0" collapsed="false">
      <c r="A4689" s="49" t="n">
        <v>173</v>
      </c>
      <c r="B4689" s="49" t="s">
        <v>223</v>
      </c>
      <c r="C4689" s="49" t="n">
        <v>2011</v>
      </c>
      <c r="D4689" s="54" t="n">
        <v>15.9</v>
      </c>
      <c r="E4689" s="55" t="n">
        <v>2</v>
      </c>
    </row>
    <row r="4690" customFormat="false" ht="15" hidden="false" customHeight="false" outlineLevel="0" collapsed="false">
      <c r="A4690" s="49" t="n">
        <v>173</v>
      </c>
      <c r="B4690" s="49" t="s">
        <v>200</v>
      </c>
      <c r="C4690" s="49" t="n">
        <v>2009</v>
      </c>
      <c r="D4690" s="54" t="n">
        <v>31.8</v>
      </c>
      <c r="E4690" s="55" t="n">
        <v>4</v>
      </c>
    </row>
    <row r="4691" customFormat="false" ht="15" hidden="false" customHeight="false" outlineLevel="0" collapsed="false">
      <c r="A4691" s="49" t="n">
        <v>173</v>
      </c>
      <c r="B4691" s="49" t="s">
        <v>200</v>
      </c>
      <c r="C4691" s="49" t="n">
        <v>2011</v>
      </c>
      <c r="D4691" s="54" t="n">
        <v>31.8</v>
      </c>
      <c r="E4691" s="55" t="n">
        <v>4</v>
      </c>
    </row>
    <row r="4692" customFormat="false" ht="15" hidden="false" customHeight="false" outlineLevel="0" collapsed="false">
      <c r="A4692" s="49" t="n">
        <v>173</v>
      </c>
      <c r="B4692" s="49" t="s">
        <v>222</v>
      </c>
      <c r="C4692" s="49" t="n">
        <v>2009</v>
      </c>
      <c r="D4692" s="54" t="n">
        <v>31.8</v>
      </c>
      <c r="E4692" s="55" t="n">
        <v>4</v>
      </c>
    </row>
    <row r="4693" customFormat="false" ht="15" hidden="false" customHeight="false" outlineLevel="0" collapsed="false">
      <c r="A4693" s="49" t="n">
        <v>173</v>
      </c>
      <c r="B4693" s="49" t="s">
        <v>222</v>
      </c>
      <c r="C4693" s="49" t="n">
        <v>2010</v>
      </c>
      <c r="D4693" s="54" t="n">
        <v>314.7</v>
      </c>
      <c r="E4693" s="55" t="n">
        <v>42</v>
      </c>
    </row>
    <row r="4694" customFormat="false" ht="15" hidden="false" customHeight="false" outlineLevel="0" collapsed="false">
      <c r="A4694" s="49" t="n">
        <v>173</v>
      </c>
      <c r="B4694" s="49" t="s">
        <v>222</v>
      </c>
      <c r="C4694" s="49" t="n">
        <v>2011</v>
      </c>
      <c r="D4694" s="54" t="n">
        <v>143.1</v>
      </c>
      <c r="E4694" s="55" t="n">
        <v>18</v>
      </c>
    </row>
    <row r="4695" customFormat="false" ht="15" hidden="false" customHeight="false" outlineLevel="0" collapsed="false">
      <c r="A4695" s="49" t="n">
        <v>173</v>
      </c>
      <c r="B4695" s="49" t="s">
        <v>191</v>
      </c>
      <c r="C4695" s="49" t="n">
        <v>2010</v>
      </c>
      <c r="D4695" s="54" t="n">
        <v>15.9</v>
      </c>
      <c r="E4695" s="55" t="n">
        <v>2</v>
      </c>
    </row>
    <row r="4696" customFormat="false" ht="15" hidden="false" customHeight="false" outlineLevel="0" collapsed="false">
      <c r="A4696" s="49" t="n">
        <v>173</v>
      </c>
      <c r="B4696" s="49" t="s">
        <v>191</v>
      </c>
      <c r="C4696" s="49" t="n">
        <v>2011</v>
      </c>
      <c r="D4696" s="54" t="n">
        <v>79.5</v>
      </c>
      <c r="E4696" s="55" t="n">
        <v>10</v>
      </c>
    </row>
    <row r="4697" customFormat="false" ht="15" hidden="false" customHeight="false" outlineLevel="0" collapsed="false">
      <c r="A4697" s="49" t="n">
        <v>173</v>
      </c>
      <c r="B4697" s="49" t="s">
        <v>205</v>
      </c>
      <c r="C4697" s="49" t="n">
        <v>2009</v>
      </c>
      <c r="D4697" s="54" t="n">
        <v>63.6</v>
      </c>
      <c r="E4697" s="55" t="n">
        <v>8</v>
      </c>
    </row>
    <row r="4698" customFormat="false" ht="15" hidden="false" customHeight="false" outlineLevel="0" collapsed="false">
      <c r="A4698" s="49" t="n">
        <v>173</v>
      </c>
      <c r="B4698" s="49" t="s">
        <v>205</v>
      </c>
      <c r="C4698" s="49" t="n">
        <v>2010</v>
      </c>
      <c r="D4698" s="54" t="n">
        <v>588.3</v>
      </c>
      <c r="E4698" s="55" t="n">
        <v>74</v>
      </c>
    </row>
    <row r="4699" customFormat="false" ht="15" hidden="false" customHeight="false" outlineLevel="0" collapsed="false">
      <c r="A4699" s="49" t="n">
        <v>173</v>
      </c>
      <c r="B4699" s="49" t="s">
        <v>205</v>
      </c>
      <c r="C4699" s="49" t="n">
        <v>2011</v>
      </c>
      <c r="D4699" s="54" t="n">
        <v>572.4</v>
      </c>
      <c r="E4699" s="55" t="n">
        <v>72</v>
      </c>
    </row>
    <row r="4700" customFormat="false" ht="15" hidden="false" customHeight="false" outlineLevel="0" collapsed="false">
      <c r="A4700" s="49" t="n">
        <v>173</v>
      </c>
      <c r="B4700" s="49" t="s">
        <v>206</v>
      </c>
      <c r="C4700" s="49" t="n">
        <v>2010</v>
      </c>
      <c r="D4700" s="54" t="n">
        <v>644.7</v>
      </c>
      <c r="E4700" s="55" t="n">
        <v>98</v>
      </c>
    </row>
    <row r="4701" customFormat="false" ht="15" hidden="false" customHeight="false" outlineLevel="0" collapsed="false">
      <c r="A4701" s="49" t="n">
        <v>173</v>
      </c>
      <c r="B4701" s="49" t="s">
        <v>206</v>
      </c>
      <c r="C4701" s="49" t="n">
        <v>2011</v>
      </c>
      <c r="D4701" s="54" t="n">
        <v>278.25</v>
      </c>
      <c r="E4701" s="55" t="n">
        <v>35</v>
      </c>
    </row>
    <row r="4702" customFormat="false" ht="15" hidden="false" customHeight="false" outlineLevel="0" collapsed="false">
      <c r="A4702" s="49" t="n">
        <v>173</v>
      </c>
      <c r="B4702" s="49" t="s">
        <v>234</v>
      </c>
      <c r="C4702" s="49" t="n">
        <v>2010</v>
      </c>
      <c r="D4702" s="54" t="n">
        <v>95.4</v>
      </c>
      <c r="E4702" s="55" t="n">
        <v>12</v>
      </c>
    </row>
    <row r="4703" customFormat="false" ht="15" hidden="false" customHeight="false" outlineLevel="0" collapsed="false">
      <c r="A4703" s="49" t="n">
        <v>173</v>
      </c>
      <c r="B4703" s="49" t="s">
        <v>234</v>
      </c>
      <c r="C4703" s="49" t="n">
        <v>2011</v>
      </c>
      <c r="D4703" s="54" t="n">
        <v>171.6</v>
      </c>
      <c r="E4703" s="55" t="n">
        <v>24</v>
      </c>
    </row>
    <row r="4704" customFormat="false" ht="15" hidden="false" customHeight="false" outlineLevel="0" collapsed="false">
      <c r="A4704" s="49" t="n">
        <v>173</v>
      </c>
      <c r="B4704" s="49" t="s">
        <v>211</v>
      </c>
      <c r="C4704" s="49" t="n">
        <v>2010</v>
      </c>
      <c r="D4704" s="54" t="n">
        <v>76.2</v>
      </c>
      <c r="E4704" s="55" t="n">
        <v>12</v>
      </c>
    </row>
    <row r="4705" customFormat="false" ht="15" hidden="false" customHeight="false" outlineLevel="0" collapsed="false">
      <c r="A4705" s="49" t="n">
        <v>173</v>
      </c>
      <c r="B4705" s="49" t="s">
        <v>211</v>
      </c>
      <c r="C4705" s="49" t="n">
        <v>2011</v>
      </c>
      <c r="D4705" s="54" t="n">
        <v>76.2</v>
      </c>
      <c r="E4705" s="55" t="n">
        <v>12</v>
      </c>
    </row>
    <row r="4706" customFormat="false" ht="15" hidden="false" customHeight="false" outlineLevel="0" collapsed="false">
      <c r="A4706" s="49" t="n">
        <v>173</v>
      </c>
      <c r="B4706" s="49" t="s">
        <v>192</v>
      </c>
      <c r="C4706" s="49" t="n">
        <v>2011</v>
      </c>
      <c r="D4706" s="54" t="n">
        <v>31.8</v>
      </c>
      <c r="E4706" s="55" t="n">
        <v>4</v>
      </c>
    </row>
    <row r="4707" customFormat="false" ht="15" hidden="false" customHeight="false" outlineLevel="0" collapsed="false">
      <c r="A4707" s="49" t="n">
        <v>173</v>
      </c>
      <c r="B4707" s="49" t="s">
        <v>219</v>
      </c>
      <c r="C4707" s="49" t="n">
        <v>2010</v>
      </c>
      <c r="D4707" s="54" t="n">
        <v>15.9</v>
      </c>
      <c r="E4707" s="55" t="n">
        <v>2</v>
      </c>
    </row>
    <row r="4708" customFormat="false" ht="15" hidden="false" customHeight="false" outlineLevel="0" collapsed="false">
      <c r="A4708" s="49" t="n">
        <v>173</v>
      </c>
      <c r="B4708" s="49" t="s">
        <v>228</v>
      </c>
      <c r="C4708" s="49" t="n">
        <v>2010</v>
      </c>
      <c r="D4708" s="54" t="n">
        <v>7.95</v>
      </c>
      <c r="E4708" s="55" t="n">
        <v>1</v>
      </c>
    </row>
    <row r="4709" customFormat="false" ht="15" hidden="false" customHeight="false" outlineLevel="0" collapsed="false">
      <c r="A4709" s="49" t="n">
        <v>173</v>
      </c>
      <c r="B4709" s="49" t="s">
        <v>193</v>
      </c>
      <c r="C4709" s="49" t="n">
        <v>2010</v>
      </c>
      <c r="D4709" s="54" t="n">
        <v>76.2</v>
      </c>
      <c r="E4709" s="55" t="n">
        <v>12</v>
      </c>
    </row>
    <row r="4710" customFormat="false" ht="15" hidden="false" customHeight="false" outlineLevel="0" collapsed="false">
      <c r="A4710" s="49" t="n">
        <v>173</v>
      </c>
      <c r="B4710" s="49" t="s">
        <v>193</v>
      </c>
      <c r="C4710" s="49" t="n">
        <v>2011</v>
      </c>
      <c r="D4710" s="54" t="n">
        <v>15.9</v>
      </c>
      <c r="E4710" s="55" t="n">
        <v>2</v>
      </c>
    </row>
    <row r="4711" customFormat="false" ht="15" hidden="false" customHeight="false" outlineLevel="0" collapsed="false">
      <c r="A4711" s="49" t="n">
        <v>173</v>
      </c>
      <c r="B4711" s="49" t="s">
        <v>197</v>
      </c>
      <c r="C4711" s="49" t="n">
        <v>2009</v>
      </c>
      <c r="D4711" s="54" t="n">
        <v>15.9</v>
      </c>
      <c r="E4711" s="55" t="n">
        <v>2</v>
      </c>
    </row>
    <row r="4712" customFormat="false" ht="15" hidden="false" customHeight="false" outlineLevel="0" collapsed="false">
      <c r="A4712" s="49" t="n">
        <v>173</v>
      </c>
      <c r="B4712" s="49" t="s">
        <v>197</v>
      </c>
      <c r="C4712" s="49" t="n">
        <v>2010</v>
      </c>
      <c r="D4712" s="54" t="n">
        <v>31.8</v>
      </c>
      <c r="E4712" s="55" t="n">
        <v>4</v>
      </c>
    </row>
    <row r="4713" customFormat="false" ht="15" hidden="false" customHeight="false" outlineLevel="0" collapsed="false">
      <c r="A4713" s="49" t="n">
        <v>173</v>
      </c>
      <c r="B4713" s="49" t="s">
        <v>197</v>
      </c>
      <c r="C4713" s="49" t="n">
        <v>2011</v>
      </c>
      <c r="D4713" s="54" t="n">
        <v>15.9</v>
      </c>
      <c r="E4713" s="55" t="n">
        <v>2</v>
      </c>
    </row>
    <row r="4714" customFormat="false" ht="15" hidden="false" customHeight="false" outlineLevel="0" collapsed="false">
      <c r="A4714" s="49" t="n">
        <v>173</v>
      </c>
      <c r="B4714" s="49" t="s">
        <v>196</v>
      </c>
      <c r="C4714" s="49" t="n">
        <v>2010</v>
      </c>
      <c r="D4714" s="54" t="n">
        <v>111.3</v>
      </c>
      <c r="E4714" s="55" t="n">
        <v>14</v>
      </c>
    </row>
    <row r="4715" customFormat="false" ht="15" hidden="false" customHeight="false" outlineLevel="0" collapsed="false">
      <c r="A4715" s="49" t="n">
        <v>173</v>
      </c>
      <c r="B4715" s="49" t="s">
        <v>196</v>
      </c>
      <c r="C4715" s="49" t="n">
        <v>2011</v>
      </c>
      <c r="D4715" s="54" t="n">
        <v>155.7</v>
      </c>
      <c r="E4715" s="55" t="n">
        <v>22</v>
      </c>
    </row>
    <row r="4716" customFormat="false" ht="15" hidden="false" customHeight="false" outlineLevel="0" collapsed="false">
      <c r="A4716" s="49" t="n">
        <v>173</v>
      </c>
      <c r="B4716" s="49" t="s">
        <v>198</v>
      </c>
      <c r="C4716" s="49" t="n">
        <v>2010</v>
      </c>
      <c r="D4716" s="54" t="n">
        <v>31.8</v>
      </c>
      <c r="E4716" s="55" t="n">
        <v>4</v>
      </c>
    </row>
    <row r="4717" customFormat="false" ht="15" hidden="false" customHeight="false" outlineLevel="0" collapsed="false">
      <c r="A4717" s="49" t="n">
        <v>173</v>
      </c>
      <c r="B4717" s="49" t="s">
        <v>198</v>
      </c>
      <c r="C4717" s="49" t="n">
        <v>2011</v>
      </c>
      <c r="D4717" s="54" t="n">
        <v>111.3</v>
      </c>
      <c r="E4717" s="55" t="n">
        <v>14</v>
      </c>
    </row>
    <row r="4718" customFormat="false" ht="15" hidden="false" customHeight="false" outlineLevel="0" collapsed="false">
      <c r="A4718" s="49" t="n">
        <v>173</v>
      </c>
      <c r="B4718" s="49" t="s">
        <v>208</v>
      </c>
      <c r="C4718" s="49" t="n">
        <v>2010</v>
      </c>
      <c r="D4718" s="54" t="n">
        <v>15.9</v>
      </c>
      <c r="E4718" s="55" t="n">
        <v>2</v>
      </c>
    </row>
    <row r="4719" customFormat="false" ht="15" hidden="false" customHeight="false" outlineLevel="0" collapsed="false">
      <c r="A4719" s="49" t="n">
        <v>173</v>
      </c>
      <c r="B4719" s="49" t="s">
        <v>189</v>
      </c>
      <c r="C4719" s="49" t="n">
        <v>2009</v>
      </c>
      <c r="D4719" s="54" t="n">
        <v>694.23</v>
      </c>
      <c r="E4719" s="55" t="n">
        <v>97</v>
      </c>
    </row>
    <row r="4720" customFormat="false" ht="15" hidden="false" customHeight="false" outlineLevel="0" collapsed="false">
      <c r="A4720" s="49" t="n">
        <v>173</v>
      </c>
      <c r="B4720" s="49" t="s">
        <v>189</v>
      </c>
      <c r="C4720" s="49" t="n">
        <v>2010</v>
      </c>
      <c r="D4720" s="54" t="n">
        <v>7631.79</v>
      </c>
      <c r="E4720" s="55" t="n">
        <v>1036</v>
      </c>
    </row>
    <row r="4721" customFormat="false" ht="15" hidden="false" customHeight="false" outlineLevel="0" collapsed="false">
      <c r="A4721" s="49" t="n">
        <v>173</v>
      </c>
      <c r="B4721" s="49" t="s">
        <v>189</v>
      </c>
      <c r="C4721" s="49" t="n">
        <v>2011</v>
      </c>
      <c r="D4721" s="54" t="n">
        <v>9586.69</v>
      </c>
      <c r="E4721" s="55" t="n">
        <v>1371</v>
      </c>
    </row>
    <row r="4722" customFormat="false" ht="15" hidden="false" customHeight="false" outlineLevel="0" collapsed="false">
      <c r="A4722" s="49" t="n">
        <v>173</v>
      </c>
      <c r="B4722" s="49" t="s">
        <v>194</v>
      </c>
      <c r="C4722" s="49" t="n">
        <v>2011</v>
      </c>
      <c r="D4722" s="54" t="n">
        <v>47.7</v>
      </c>
      <c r="E4722" s="55" t="n">
        <v>6</v>
      </c>
    </row>
    <row r="4723" customFormat="false" ht="15" hidden="false" customHeight="false" outlineLevel="0" collapsed="false">
      <c r="A4723" s="49" t="n">
        <v>174</v>
      </c>
      <c r="B4723" s="49" t="s">
        <v>199</v>
      </c>
      <c r="C4723" s="49" t="n">
        <v>2010</v>
      </c>
      <c r="D4723" s="54" t="n">
        <v>15</v>
      </c>
      <c r="E4723" s="55" t="n">
        <v>4</v>
      </c>
    </row>
    <row r="4724" customFormat="false" ht="15" hidden="false" customHeight="false" outlineLevel="0" collapsed="false">
      <c r="A4724" s="49" t="n">
        <v>174</v>
      </c>
      <c r="B4724" s="49" t="s">
        <v>199</v>
      </c>
      <c r="C4724" s="49" t="n">
        <v>2011</v>
      </c>
      <c r="D4724" s="54" t="n">
        <v>17</v>
      </c>
      <c r="E4724" s="55" t="n">
        <v>4</v>
      </c>
    </row>
    <row r="4725" customFormat="false" ht="15" hidden="false" customHeight="false" outlineLevel="0" collapsed="false">
      <c r="A4725" s="49" t="n">
        <v>174</v>
      </c>
      <c r="B4725" s="49" t="s">
        <v>223</v>
      </c>
      <c r="C4725" s="49" t="n">
        <v>2011</v>
      </c>
      <c r="D4725" s="54" t="n">
        <v>15</v>
      </c>
      <c r="E4725" s="55" t="n">
        <v>4</v>
      </c>
    </row>
    <row r="4726" customFormat="false" ht="15" hidden="false" customHeight="false" outlineLevel="0" collapsed="false">
      <c r="A4726" s="49" t="n">
        <v>174</v>
      </c>
      <c r="B4726" s="49" t="s">
        <v>222</v>
      </c>
      <c r="C4726" s="49" t="n">
        <v>2010</v>
      </c>
      <c r="D4726" s="54" t="n">
        <v>150</v>
      </c>
      <c r="E4726" s="55" t="n">
        <v>40</v>
      </c>
    </row>
    <row r="4727" customFormat="false" ht="15" hidden="false" customHeight="false" outlineLevel="0" collapsed="false">
      <c r="A4727" s="49" t="n">
        <v>174</v>
      </c>
      <c r="B4727" s="49" t="s">
        <v>222</v>
      </c>
      <c r="C4727" s="49" t="n">
        <v>2011</v>
      </c>
      <c r="D4727" s="54" t="n">
        <v>169.5</v>
      </c>
      <c r="E4727" s="55" t="n">
        <v>42</v>
      </c>
    </row>
    <row r="4728" customFormat="false" ht="15" hidden="false" customHeight="false" outlineLevel="0" collapsed="false">
      <c r="A4728" s="49" t="n">
        <v>174</v>
      </c>
      <c r="B4728" s="49" t="s">
        <v>205</v>
      </c>
      <c r="C4728" s="49" t="n">
        <v>2010</v>
      </c>
      <c r="D4728" s="54" t="n">
        <v>75</v>
      </c>
      <c r="E4728" s="55" t="n">
        <v>20</v>
      </c>
    </row>
    <row r="4729" customFormat="false" ht="15" hidden="false" customHeight="false" outlineLevel="0" collapsed="false">
      <c r="A4729" s="49" t="n">
        <v>174</v>
      </c>
      <c r="B4729" s="49" t="s">
        <v>205</v>
      </c>
      <c r="C4729" s="49" t="n">
        <v>2011</v>
      </c>
      <c r="D4729" s="54" t="n">
        <v>34</v>
      </c>
      <c r="E4729" s="55" t="n">
        <v>8</v>
      </c>
    </row>
    <row r="4730" customFormat="false" ht="15" hidden="false" customHeight="false" outlineLevel="0" collapsed="false">
      <c r="A4730" s="49" t="n">
        <v>174</v>
      </c>
      <c r="B4730" s="49" t="s">
        <v>206</v>
      </c>
      <c r="C4730" s="49" t="n">
        <v>2010</v>
      </c>
      <c r="D4730" s="54" t="n">
        <v>90</v>
      </c>
      <c r="E4730" s="55" t="n">
        <v>24</v>
      </c>
    </row>
    <row r="4731" customFormat="false" ht="15" hidden="false" customHeight="false" outlineLevel="0" collapsed="false">
      <c r="A4731" s="49" t="n">
        <v>174</v>
      </c>
      <c r="B4731" s="49" t="s">
        <v>206</v>
      </c>
      <c r="C4731" s="49" t="n">
        <v>2011</v>
      </c>
      <c r="D4731" s="54" t="n">
        <v>143</v>
      </c>
      <c r="E4731" s="55" t="n">
        <v>36</v>
      </c>
    </row>
    <row r="4732" customFormat="false" ht="15" hidden="false" customHeight="false" outlineLevel="0" collapsed="false">
      <c r="A4732" s="49" t="n">
        <v>174</v>
      </c>
      <c r="B4732" s="49" t="s">
        <v>192</v>
      </c>
      <c r="C4732" s="49" t="n">
        <v>2010</v>
      </c>
      <c r="D4732" s="54" t="n">
        <v>15</v>
      </c>
      <c r="E4732" s="55" t="n">
        <v>4</v>
      </c>
    </row>
    <row r="4733" customFormat="false" ht="15" hidden="false" customHeight="false" outlineLevel="0" collapsed="false">
      <c r="A4733" s="49" t="n">
        <v>174</v>
      </c>
      <c r="B4733" s="49" t="s">
        <v>192</v>
      </c>
      <c r="C4733" s="49" t="n">
        <v>2011</v>
      </c>
      <c r="D4733" s="54" t="n">
        <v>30</v>
      </c>
      <c r="E4733" s="55" t="n">
        <v>8</v>
      </c>
    </row>
    <row r="4734" customFormat="false" ht="15" hidden="false" customHeight="false" outlineLevel="0" collapsed="false">
      <c r="A4734" s="49" t="n">
        <v>174</v>
      </c>
      <c r="B4734" s="49" t="s">
        <v>218</v>
      </c>
      <c r="C4734" s="49" t="n">
        <v>2011</v>
      </c>
      <c r="D4734" s="54" t="n">
        <v>405</v>
      </c>
      <c r="E4734" s="55" t="n">
        <v>108</v>
      </c>
    </row>
    <row r="4735" customFormat="false" ht="15" hidden="false" customHeight="false" outlineLevel="0" collapsed="false">
      <c r="A4735" s="49" t="n">
        <v>174</v>
      </c>
      <c r="B4735" s="49" t="s">
        <v>197</v>
      </c>
      <c r="C4735" s="49" t="n">
        <v>2009</v>
      </c>
      <c r="D4735" s="54" t="n">
        <v>27.6</v>
      </c>
      <c r="E4735" s="55" t="n">
        <v>8</v>
      </c>
    </row>
    <row r="4736" customFormat="false" ht="15" hidden="false" customHeight="false" outlineLevel="0" collapsed="false">
      <c r="A4736" s="49" t="n">
        <v>174</v>
      </c>
      <c r="B4736" s="49" t="s">
        <v>197</v>
      </c>
      <c r="C4736" s="49" t="n">
        <v>2011</v>
      </c>
      <c r="D4736" s="54" t="n">
        <v>55.25</v>
      </c>
      <c r="E4736" s="55" t="n">
        <v>13</v>
      </c>
    </row>
    <row r="4737" customFormat="false" ht="15" hidden="false" customHeight="false" outlineLevel="0" collapsed="false">
      <c r="A4737" s="49" t="n">
        <v>174</v>
      </c>
      <c r="B4737" s="49" t="s">
        <v>196</v>
      </c>
      <c r="C4737" s="49" t="n">
        <v>2011</v>
      </c>
      <c r="D4737" s="54" t="n">
        <v>7.5</v>
      </c>
      <c r="E4737" s="55" t="n">
        <v>2</v>
      </c>
    </row>
    <row r="4738" customFormat="false" ht="15" hidden="false" customHeight="false" outlineLevel="0" collapsed="false">
      <c r="A4738" s="49" t="n">
        <v>174</v>
      </c>
      <c r="B4738" s="49" t="s">
        <v>198</v>
      </c>
      <c r="C4738" s="49" t="n">
        <v>2010</v>
      </c>
      <c r="D4738" s="54" t="n">
        <v>167.04</v>
      </c>
      <c r="E4738" s="55" t="n">
        <v>48</v>
      </c>
    </row>
    <row r="4739" customFormat="false" ht="15" hidden="false" customHeight="false" outlineLevel="0" collapsed="false">
      <c r="A4739" s="49" t="n">
        <v>174</v>
      </c>
      <c r="B4739" s="49" t="s">
        <v>198</v>
      </c>
      <c r="C4739" s="49" t="n">
        <v>2011</v>
      </c>
      <c r="D4739" s="54" t="n">
        <v>34</v>
      </c>
      <c r="E4739" s="55" t="n">
        <v>8</v>
      </c>
    </row>
    <row r="4740" customFormat="false" ht="15" hidden="false" customHeight="false" outlineLevel="0" collapsed="false">
      <c r="A4740" s="49" t="n">
        <v>174</v>
      </c>
      <c r="B4740" s="49" t="s">
        <v>214</v>
      </c>
      <c r="C4740" s="49" t="n">
        <v>2010</v>
      </c>
      <c r="D4740" s="54" t="n">
        <v>27.6</v>
      </c>
      <c r="E4740" s="55" t="n">
        <v>8</v>
      </c>
    </row>
    <row r="4741" customFormat="false" ht="15" hidden="false" customHeight="false" outlineLevel="0" collapsed="false">
      <c r="A4741" s="49" t="n">
        <v>174</v>
      </c>
      <c r="B4741" s="49" t="s">
        <v>189</v>
      </c>
      <c r="C4741" s="49" t="n">
        <v>2009</v>
      </c>
      <c r="D4741" s="54" t="n">
        <v>2244.45</v>
      </c>
      <c r="E4741" s="55" t="n">
        <v>639</v>
      </c>
    </row>
    <row r="4742" customFormat="false" ht="15" hidden="false" customHeight="false" outlineLevel="0" collapsed="false">
      <c r="A4742" s="49" t="n">
        <v>174</v>
      </c>
      <c r="B4742" s="49" t="s">
        <v>189</v>
      </c>
      <c r="C4742" s="49" t="n">
        <v>2010</v>
      </c>
      <c r="D4742" s="54" t="n">
        <v>8853.27</v>
      </c>
      <c r="E4742" s="55" t="n">
        <v>2370</v>
      </c>
    </row>
    <row r="4743" customFormat="false" ht="15" hidden="false" customHeight="false" outlineLevel="0" collapsed="false">
      <c r="A4743" s="49" t="n">
        <v>174</v>
      </c>
      <c r="B4743" s="49" t="s">
        <v>189</v>
      </c>
      <c r="C4743" s="49" t="n">
        <v>2011</v>
      </c>
      <c r="D4743" s="54" t="n">
        <v>9328.92</v>
      </c>
      <c r="E4743" s="55" t="n">
        <v>2329</v>
      </c>
    </row>
    <row r="4744" customFormat="false" ht="15" hidden="false" customHeight="false" outlineLevel="0" collapsed="false">
      <c r="A4744" s="49" t="n">
        <v>175</v>
      </c>
      <c r="B4744" s="49" t="s">
        <v>205</v>
      </c>
      <c r="C4744" s="49" t="n">
        <v>2010</v>
      </c>
      <c r="D4744" s="54" t="n">
        <v>35.7</v>
      </c>
      <c r="E4744" s="55" t="n">
        <v>6</v>
      </c>
    </row>
    <row r="4745" customFormat="false" ht="15" hidden="false" customHeight="false" outlineLevel="0" collapsed="false">
      <c r="A4745" s="49" t="n">
        <v>175</v>
      </c>
      <c r="B4745" s="49" t="s">
        <v>205</v>
      </c>
      <c r="C4745" s="49" t="n">
        <v>2011</v>
      </c>
      <c r="D4745" s="54" t="n">
        <v>29.75</v>
      </c>
      <c r="E4745" s="55" t="n">
        <v>5</v>
      </c>
    </row>
    <row r="4746" customFormat="false" ht="15" hidden="false" customHeight="false" outlineLevel="0" collapsed="false">
      <c r="A4746" s="49" t="n">
        <v>175</v>
      </c>
      <c r="B4746" s="49" t="s">
        <v>206</v>
      </c>
      <c r="C4746" s="49" t="n">
        <v>2010</v>
      </c>
      <c r="D4746" s="54" t="n">
        <v>71.4</v>
      </c>
      <c r="E4746" s="55" t="n">
        <v>12</v>
      </c>
    </row>
    <row r="4747" customFormat="false" ht="15" hidden="false" customHeight="false" outlineLevel="0" collapsed="false">
      <c r="A4747" s="49" t="n">
        <v>175</v>
      </c>
      <c r="B4747" s="49" t="s">
        <v>215</v>
      </c>
      <c r="C4747" s="49" t="n">
        <v>2011</v>
      </c>
      <c r="D4747" s="54" t="n">
        <v>71.4</v>
      </c>
      <c r="E4747" s="55" t="n">
        <v>12</v>
      </c>
    </row>
    <row r="4748" customFormat="false" ht="15" hidden="false" customHeight="false" outlineLevel="0" collapsed="false">
      <c r="A4748" s="49" t="n">
        <v>175</v>
      </c>
      <c r="B4748" s="49" t="s">
        <v>196</v>
      </c>
      <c r="C4748" s="49" t="n">
        <v>2011</v>
      </c>
      <c r="D4748" s="54" t="n">
        <v>5.95</v>
      </c>
      <c r="E4748" s="55" t="n">
        <v>1</v>
      </c>
    </row>
    <row r="4749" customFormat="false" ht="15" hidden="false" customHeight="false" outlineLevel="0" collapsed="false">
      <c r="A4749" s="49" t="n">
        <v>175</v>
      </c>
      <c r="B4749" s="49" t="s">
        <v>210</v>
      </c>
      <c r="C4749" s="49" t="n">
        <v>2010</v>
      </c>
      <c r="D4749" s="54" t="n">
        <v>17.85</v>
      </c>
      <c r="E4749" s="55" t="n">
        <v>3</v>
      </c>
    </row>
    <row r="4750" customFormat="false" ht="15" hidden="false" customHeight="false" outlineLevel="0" collapsed="false">
      <c r="A4750" s="49" t="n">
        <v>175</v>
      </c>
      <c r="B4750" s="49" t="s">
        <v>198</v>
      </c>
      <c r="C4750" s="49" t="n">
        <v>2011</v>
      </c>
      <c r="D4750" s="54" t="n">
        <v>17.85</v>
      </c>
      <c r="E4750" s="55" t="n">
        <v>3</v>
      </c>
    </row>
    <row r="4751" customFormat="false" ht="15" hidden="false" customHeight="false" outlineLevel="0" collapsed="false">
      <c r="A4751" s="49" t="n">
        <v>175</v>
      </c>
      <c r="B4751" s="49" t="s">
        <v>189</v>
      </c>
      <c r="C4751" s="49" t="n">
        <v>2010</v>
      </c>
      <c r="D4751" s="54" t="n">
        <v>9113.26</v>
      </c>
      <c r="E4751" s="55" t="n">
        <v>1504</v>
      </c>
    </row>
    <row r="4752" customFormat="false" ht="15" hidden="false" customHeight="false" outlineLevel="0" collapsed="false">
      <c r="A4752" s="49" t="n">
        <v>175</v>
      </c>
      <c r="B4752" s="49" t="s">
        <v>189</v>
      </c>
      <c r="C4752" s="49" t="n">
        <v>2011</v>
      </c>
      <c r="D4752" s="54" t="n">
        <v>12415.76</v>
      </c>
      <c r="E4752" s="55" t="n">
        <v>2030</v>
      </c>
    </row>
    <row r="4753" customFormat="false" ht="15" hidden="false" customHeight="false" outlineLevel="0" collapsed="false">
      <c r="A4753" s="49" t="n">
        <v>175</v>
      </c>
      <c r="B4753" s="49" t="s">
        <v>194</v>
      </c>
      <c r="C4753" s="49" t="n">
        <v>2011</v>
      </c>
      <c r="D4753" s="54" t="n">
        <v>5.95</v>
      </c>
      <c r="E4753" s="55" t="n">
        <v>1</v>
      </c>
    </row>
    <row r="4754" customFormat="false" ht="15" hidden="false" customHeight="false" outlineLevel="0" collapsed="false">
      <c r="A4754" s="49" t="n">
        <v>176</v>
      </c>
      <c r="B4754" s="49" t="s">
        <v>203</v>
      </c>
      <c r="C4754" s="49" t="n">
        <v>2010</v>
      </c>
      <c r="D4754" s="54" t="n">
        <v>35.7</v>
      </c>
      <c r="E4754" s="55" t="n">
        <v>6</v>
      </c>
    </row>
    <row r="4755" customFormat="false" ht="15" hidden="false" customHeight="false" outlineLevel="0" collapsed="false">
      <c r="A4755" s="49" t="n">
        <v>176</v>
      </c>
      <c r="B4755" s="49" t="s">
        <v>203</v>
      </c>
      <c r="C4755" s="49" t="n">
        <v>2011</v>
      </c>
      <c r="D4755" s="54" t="n">
        <v>89.25</v>
      </c>
      <c r="E4755" s="55" t="n">
        <v>15</v>
      </c>
    </row>
    <row r="4756" customFormat="false" ht="15" hidden="false" customHeight="false" outlineLevel="0" collapsed="false">
      <c r="A4756" s="49" t="n">
        <v>176</v>
      </c>
      <c r="B4756" s="49" t="s">
        <v>201</v>
      </c>
      <c r="C4756" s="49" t="n">
        <v>2010</v>
      </c>
      <c r="D4756" s="54" t="n">
        <v>53.55</v>
      </c>
      <c r="E4756" s="55" t="n">
        <v>9</v>
      </c>
    </row>
    <row r="4757" customFormat="false" ht="15" hidden="false" customHeight="false" outlineLevel="0" collapsed="false">
      <c r="A4757" s="49" t="n">
        <v>176</v>
      </c>
      <c r="B4757" s="49" t="s">
        <v>201</v>
      </c>
      <c r="C4757" s="49" t="n">
        <v>2011</v>
      </c>
      <c r="D4757" s="54" t="n">
        <v>17.85</v>
      </c>
      <c r="E4757" s="55" t="n">
        <v>3</v>
      </c>
    </row>
    <row r="4758" customFormat="false" ht="15" hidden="false" customHeight="false" outlineLevel="0" collapsed="false">
      <c r="A4758" s="49" t="n">
        <v>176</v>
      </c>
      <c r="B4758" s="49" t="s">
        <v>223</v>
      </c>
      <c r="C4758" s="49" t="n">
        <v>2009</v>
      </c>
      <c r="D4758" s="54" t="n">
        <v>17.85</v>
      </c>
      <c r="E4758" s="55" t="n">
        <v>3</v>
      </c>
    </row>
    <row r="4759" customFormat="false" ht="15" hidden="false" customHeight="false" outlineLevel="0" collapsed="false">
      <c r="A4759" s="49" t="n">
        <v>176</v>
      </c>
      <c r="B4759" s="49" t="s">
        <v>223</v>
      </c>
      <c r="C4759" s="49" t="n">
        <v>2010</v>
      </c>
      <c r="D4759" s="54" t="n">
        <v>17.85</v>
      </c>
      <c r="E4759" s="55" t="n">
        <v>3</v>
      </c>
    </row>
    <row r="4760" customFormat="false" ht="15" hidden="false" customHeight="false" outlineLevel="0" collapsed="false">
      <c r="A4760" s="49" t="n">
        <v>176</v>
      </c>
      <c r="B4760" s="49" t="s">
        <v>222</v>
      </c>
      <c r="C4760" s="49" t="n">
        <v>2009</v>
      </c>
      <c r="D4760" s="54" t="n">
        <v>17.85</v>
      </c>
      <c r="E4760" s="55" t="n">
        <v>3</v>
      </c>
    </row>
    <row r="4761" customFormat="false" ht="15" hidden="false" customHeight="false" outlineLevel="0" collapsed="false">
      <c r="A4761" s="49" t="n">
        <v>176</v>
      </c>
      <c r="B4761" s="49" t="s">
        <v>222</v>
      </c>
      <c r="C4761" s="49" t="n">
        <v>2010</v>
      </c>
      <c r="D4761" s="54" t="n">
        <v>214.2</v>
      </c>
      <c r="E4761" s="55" t="n">
        <v>36</v>
      </c>
    </row>
    <row r="4762" customFormat="false" ht="15" hidden="false" customHeight="false" outlineLevel="0" collapsed="false">
      <c r="A4762" s="49" t="n">
        <v>176</v>
      </c>
      <c r="B4762" s="49" t="s">
        <v>222</v>
      </c>
      <c r="C4762" s="49" t="n">
        <v>2011</v>
      </c>
      <c r="D4762" s="54" t="n">
        <v>214.2</v>
      </c>
      <c r="E4762" s="55" t="n">
        <v>36</v>
      </c>
    </row>
    <row r="4763" customFormat="false" ht="15" hidden="false" customHeight="false" outlineLevel="0" collapsed="false">
      <c r="A4763" s="49" t="n">
        <v>176</v>
      </c>
      <c r="B4763" s="49" t="s">
        <v>191</v>
      </c>
      <c r="C4763" s="49" t="n">
        <v>2010</v>
      </c>
      <c r="D4763" s="54" t="n">
        <v>17.85</v>
      </c>
      <c r="E4763" s="55" t="n">
        <v>3</v>
      </c>
    </row>
    <row r="4764" customFormat="false" ht="15" hidden="false" customHeight="false" outlineLevel="0" collapsed="false">
      <c r="A4764" s="49" t="n">
        <v>176</v>
      </c>
      <c r="B4764" s="49" t="s">
        <v>205</v>
      </c>
      <c r="C4764" s="49" t="n">
        <v>2009</v>
      </c>
      <c r="D4764" s="54" t="n">
        <v>53.55</v>
      </c>
      <c r="E4764" s="55" t="n">
        <v>9</v>
      </c>
    </row>
    <row r="4765" customFormat="false" ht="15" hidden="false" customHeight="false" outlineLevel="0" collapsed="false">
      <c r="A4765" s="49" t="n">
        <v>176</v>
      </c>
      <c r="B4765" s="49" t="s">
        <v>205</v>
      </c>
      <c r="C4765" s="49" t="n">
        <v>2010</v>
      </c>
      <c r="D4765" s="54" t="n">
        <v>541.05</v>
      </c>
      <c r="E4765" s="55" t="n">
        <v>99</v>
      </c>
    </row>
    <row r="4766" customFormat="false" ht="15" hidden="false" customHeight="false" outlineLevel="0" collapsed="false">
      <c r="A4766" s="49" t="n">
        <v>176</v>
      </c>
      <c r="B4766" s="49" t="s">
        <v>205</v>
      </c>
      <c r="C4766" s="49" t="n">
        <v>2011</v>
      </c>
      <c r="D4766" s="54" t="n">
        <v>944.85</v>
      </c>
      <c r="E4766" s="55" t="n">
        <v>183</v>
      </c>
    </row>
    <row r="4767" customFormat="false" ht="15" hidden="false" customHeight="false" outlineLevel="0" collapsed="false">
      <c r="A4767" s="49" t="n">
        <v>176</v>
      </c>
      <c r="B4767" s="49" t="s">
        <v>206</v>
      </c>
      <c r="C4767" s="49" t="n">
        <v>2011</v>
      </c>
      <c r="D4767" s="54" t="n">
        <v>398.25</v>
      </c>
      <c r="E4767" s="55" t="n">
        <v>75</v>
      </c>
    </row>
    <row r="4768" customFormat="false" ht="15" hidden="false" customHeight="false" outlineLevel="0" collapsed="false">
      <c r="A4768" s="49" t="n">
        <v>176</v>
      </c>
      <c r="B4768" s="49" t="s">
        <v>192</v>
      </c>
      <c r="C4768" s="49" t="n">
        <v>2010</v>
      </c>
      <c r="D4768" s="54" t="n">
        <v>17.85</v>
      </c>
      <c r="E4768" s="55" t="n">
        <v>3</v>
      </c>
    </row>
    <row r="4769" customFormat="false" ht="15" hidden="false" customHeight="false" outlineLevel="0" collapsed="false">
      <c r="A4769" s="49" t="n">
        <v>176</v>
      </c>
      <c r="B4769" s="49" t="s">
        <v>192</v>
      </c>
      <c r="C4769" s="49" t="n">
        <v>2011</v>
      </c>
      <c r="D4769" s="54" t="n">
        <v>17.85</v>
      </c>
      <c r="E4769" s="55" t="n">
        <v>3</v>
      </c>
    </row>
    <row r="4770" customFormat="false" ht="15" hidden="false" customHeight="false" outlineLevel="0" collapsed="false">
      <c r="A4770" s="49" t="n">
        <v>176</v>
      </c>
      <c r="B4770" s="49" t="s">
        <v>225</v>
      </c>
      <c r="C4770" s="49" t="n">
        <v>2010</v>
      </c>
      <c r="D4770" s="54" t="n">
        <v>89.25</v>
      </c>
      <c r="E4770" s="55" t="n">
        <v>15</v>
      </c>
    </row>
    <row r="4771" customFormat="false" ht="15" hidden="false" customHeight="false" outlineLevel="0" collapsed="false">
      <c r="A4771" s="49" t="n">
        <v>176</v>
      </c>
      <c r="B4771" s="49" t="s">
        <v>227</v>
      </c>
      <c r="C4771" s="49" t="n">
        <v>2010</v>
      </c>
      <c r="D4771" s="54" t="n">
        <v>17.85</v>
      </c>
      <c r="E4771" s="55" t="n">
        <v>3</v>
      </c>
    </row>
    <row r="4772" customFormat="false" ht="15" hidden="false" customHeight="false" outlineLevel="0" collapsed="false">
      <c r="A4772" s="49" t="n">
        <v>176</v>
      </c>
      <c r="B4772" s="49" t="s">
        <v>193</v>
      </c>
      <c r="C4772" s="49" t="n">
        <v>2011</v>
      </c>
      <c r="D4772" s="54" t="n">
        <v>309</v>
      </c>
      <c r="E4772" s="55" t="n">
        <v>60</v>
      </c>
    </row>
    <row r="4773" customFormat="false" ht="15" hidden="false" customHeight="false" outlineLevel="0" collapsed="false">
      <c r="A4773" s="49" t="n">
        <v>176</v>
      </c>
      <c r="B4773" s="49" t="s">
        <v>197</v>
      </c>
      <c r="C4773" s="49" t="n">
        <v>2009</v>
      </c>
      <c r="D4773" s="54" t="n">
        <v>35.7</v>
      </c>
      <c r="E4773" s="55" t="n">
        <v>6</v>
      </c>
    </row>
    <row r="4774" customFormat="false" ht="15" hidden="false" customHeight="false" outlineLevel="0" collapsed="false">
      <c r="A4774" s="49" t="n">
        <v>176</v>
      </c>
      <c r="B4774" s="49" t="s">
        <v>197</v>
      </c>
      <c r="C4774" s="49" t="n">
        <v>2010</v>
      </c>
      <c r="D4774" s="54" t="n">
        <v>53.55</v>
      </c>
      <c r="E4774" s="55" t="n">
        <v>9</v>
      </c>
    </row>
    <row r="4775" customFormat="false" ht="15" hidden="false" customHeight="false" outlineLevel="0" collapsed="false">
      <c r="A4775" s="49" t="n">
        <v>176</v>
      </c>
      <c r="B4775" s="49" t="s">
        <v>197</v>
      </c>
      <c r="C4775" s="49" t="n">
        <v>2011</v>
      </c>
      <c r="D4775" s="54" t="n">
        <v>23.8</v>
      </c>
      <c r="E4775" s="55" t="n">
        <v>4</v>
      </c>
    </row>
    <row r="4776" customFormat="false" ht="15" hidden="false" customHeight="false" outlineLevel="0" collapsed="false">
      <c r="A4776" s="49" t="n">
        <v>176</v>
      </c>
      <c r="B4776" s="49" t="s">
        <v>196</v>
      </c>
      <c r="C4776" s="49" t="n">
        <v>2009</v>
      </c>
      <c r="D4776" s="54" t="n">
        <v>35.7</v>
      </c>
      <c r="E4776" s="55" t="n">
        <v>6</v>
      </c>
    </row>
    <row r="4777" customFormat="false" ht="15" hidden="false" customHeight="false" outlineLevel="0" collapsed="false">
      <c r="A4777" s="49" t="n">
        <v>176</v>
      </c>
      <c r="B4777" s="49" t="s">
        <v>196</v>
      </c>
      <c r="C4777" s="49" t="n">
        <v>2010</v>
      </c>
      <c r="D4777" s="54" t="n">
        <v>35.7</v>
      </c>
      <c r="E4777" s="55" t="n">
        <v>6</v>
      </c>
    </row>
    <row r="4778" customFormat="false" ht="15" hidden="false" customHeight="false" outlineLevel="0" collapsed="false">
      <c r="A4778" s="49" t="n">
        <v>176</v>
      </c>
      <c r="B4778" s="49" t="s">
        <v>196</v>
      </c>
      <c r="C4778" s="49" t="n">
        <v>2011</v>
      </c>
      <c r="D4778" s="54" t="n">
        <v>17.85</v>
      </c>
      <c r="E4778" s="55" t="n">
        <v>3</v>
      </c>
    </row>
    <row r="4779" customFormat="false" ht="15" hidden="false" customHeight="false" outlineLevel="0" collapsed="false">
      <c r="A4779" s="49" t="n">
        <v>176</v>
      </c>
      <c r="B4779" s="49" t="s">
        <v>198</v>
      </c>
      <c r="C4779" s="49" t="n">
        <v>2010</v>
      </c>
      <c r="D4779" s="54" t="n">
        <v>89.25</v>
      </c>
      <c r="E4779" s="55" t="n">
        <v>15</v>
      </c>
    </row>
    <row r="4780" customFormat="false" ht="15" hidden="false" customHeight="false" outlineLevel="0" collapsed="false">
      <c r="A4780" s="49" t="n">
        <v>176</v>
      </c>
      <c r="B4780" s="49" t="s">
        <v>198</v>
      </c>
      <c r="C4780" s="49" t="n">
        <v>2011</v>
      </c>
      <c r="D4780" s="54" t="n">
        <v>178.5</v>
      </c>
      <c r="E4780" s="55" t="n">
        <v>30</v>
      </c>
    </row>
    <row r="4781" customFormat="false" ht="15" hidden="false" customHeight="false" outlineLevel="0" collapsed="false">
      <c r="A4781" s="49" t="n">
        <v>176</v>
      </c>
      <c r="B4781" s="49" t="s">
        <v>189</v>
      </c>
      <c r="C4781" s="49" t="n">
        <v>2009</v>
      </c>
      <c r="D4781" s="54" t="n">
        <v>5214.05</v>
      </c>
      <c r="E4781" s="55" t="n">
        <v>1460</v>
      </c>
    </row>
    <row r="4782" customFormat="false" ht="15" hidden="false" customHeight="false" outlineLevel="0" collapsed="false">
      <c r="A4782" s="49" t="n">
        <v>176</v>
      </c>
      <c r="B4782" s="49" t="s">
        <v>189</v>
      </c>
      <c r="C4782" s="49" t="n">
        <v>2010</v>
      </c>
      <c r="D4782" s="54" t="n">
        <v>9024.4</v>
      </c>
      <c r="E4782" s="55" t="n">
        <v>1836</v>
      </c>
    </row>
    <row r="4783" customFormat="false" ht="15" hidden="false" customHeight="false" outlineLevel="0" collapsed="false">
      <c r="A4783" s="49" t="n">
        <v>176</v>
      </c>
      <c r="B4783" s="49" t="s">
        <v>189</v>
      </c>
      <c r="C4783" s="49" t="n">
        <v>2011</v>
      </c>
      <c r="D4783" s="54" t="n">
        <v>3949.88</v>
      </c>
      <c r="E4783" s="55" t="n">
        <v>672</v>
      </c>
    </row>
    <row r="4784" customFormat="false" ht="15" hidden="false" customHeight="false" outlineLevel="0" collapsed="false">
      <c r="A4784" s="49" t="n">
        <v>176</v>
      </c>
      <c r="B4784" s="49" t="s">
        <v>194</v>
      </c>
      <c r="C4784" s="49" t="n">
        <v>2010</v>
      </c>
      <c r="D4784" s="54" t="n">
        <v>5.95</v>
      </c>
      <c r="E4784" s="55" t="n">
        <v>1</v>
      </c>
    </row>
    <row r="4785" customFormat="false" ht="15" hidden="false" customHeight="false" outlineLevel="0" collapsed="false">
      <c r="A4785" s="49" t="n">
        <v>177</v>
      </c>
      <c r="B4785" s="49" t="s">
        <v>203</v>
      </c>
      <c r="C4785" s="49" t="n">
        <v>2010</v>
      </c>
      <c r="D4785" s="54" t="n">
        <v>45</v>
      </c>
      <c r="E4785" s="55" t="n">
        <v>36</v>
      </c>
    </row>
    <row r="4786" customFormat="false" ht="15" hidden="false" customHeight="false" outlineLevel="0" collapsed="false">
      <c r="A4786" s="49" t="n">
        <v>177</v>
      </c>
      <c r="B4786" s="49" t="s">
        <v>203</v>
      </c>
      <c r="C4786" s="49" t="n">
        <v>2011</v>
      </c>
      <c r="D4786" s="54" t="n">
        <v>243.96</v>
      </c>
      <c r="E4786" s="55" t="n">
        <v>228</v>
      </c>
    </row>
    <row r="4787" customFormat="false" ht="15" hidden="false" customHeight="false" outlineLevel="0" collapsed="false">
      <c r="A4787" s="49" t="n">
        <v>177</v>
      </c>
      <c r="B4787" s="49" t="s">
        <v>199</v>
      </c>
      <c r="C4787" s="49" t="n">
        <v>2010</v>
      </c>
      <c r="D4787" s="54" t="n">
        <v>15</v>
      </c>
      <c r="E4787" s="55" t="n">
        <v>12</v>
      </c>
    </row>
    <row r="4788" customFormat="false" ht="15" hidden="false" customHeight="false" outlineLevel="0" collapsed="false">
      <c r="A4788" s="49" t="n">
        <v>177</v>
      </c>
      <c r="B4788" s="49" t="s">
        <v>201</v>
      </c>
      <c r="C4788" s="49" t="n">
        <v>2010</v>
      </c>
      <c r="D4788" s="54" t="n">
        <v>30</v>
      </c>
      <c r="E4788" s="55" t="n">
        <v>24</v>
      </c>
    </row>
    <row r="4789" customFormat="false" ht="15" hidden="false" customHeight="false" outlineLevel="0" collapsed="false">
      <c r="A4789" s="49" t="n">
        <v>177</v>
      </c>
      <c r="B4789" s="49" t="s">
        <v>201</v>
      </c>
      <c r="C4789" s="49" t="n">
        <v>2011</v>
      </c>
      <c r="D4789" s="54" t="n">
        <v>45</v>
      </c>
      <c r="E4789" s="55" t="n">
        <v>36</v>
      </c>
    </row>
    <row r="4790" customFormat="false" ht="15" hidden="false" customHeight="false" outlineLevel="0" collapsed="false">
      <c r="A4790" s="49" t="n">
        <v>177</v>
      </c>
      <c r="B4790" s="49" t="s">
        <v>221</v>
      </c>
      <c r="C4790" s="49" t="n">
        <v>2011</v>
      </c>
      <c r="D4790" s="54" t="n">
        <v>15</v>
      </c>
      <c r="E4790" s="55" t="n">
        <v>12</v>
      </c>
    </row>
    <row r="4791" customFormat="false" ht="15" hidden="false" customHeight="false" outlineLevel="0" collapsed="false">
      <c r="A4791" s="49" t="n">
        <v>177</v>
      </c>
      <c r="B4791" s="49" t="s">
        <v>202</v>
      </c>
      <c r="C4791" s="49" t="n">
        <v>2010</v>
      </c>
      <c r="D4791" s="54" t="n">
        <v>15</v>
      </c>
      <c r="E4791" s="55" t="n">
        <v>12</v>
      </c>
    </row>
    <row r="4792" customFormat="false" ht="15" hidden="false" customHeight="false" outlineLevel="0" collapsed="false">
      <c r="A4792" s="49" t="n">
        <v>177</v>
      </c>
      <c r="B4792" s="49" t="s">
        <v>202</v>
      </c>
      <c r="C4792" s="49" t="n">
        <v>2011</v>
      </c>
      <c r="D4792" s="54" t="n">
        <v>15</v>
      </c>
      <c r="E4792" s="55" t="n">
        <v>12</v>
      </c>
    </row>
    <row r="4793" customFormat="false" ht="15" hidden="false" customHeight="false" outlineLevel="0" collapsed="false">
      <c r="A4793" s="49" t="n">
        <v>177</v>
      </c>
      <c r="B4793" s="49" t="s">
        <v>222</v>
      </c>
      <c r="C4793" s="49" t="n">
        <v>2009</v>
      </c>
      <c r="D4793" s="54" t="n">
        <v>15</v>
      </c>
      <c r="E4793" s="55" t="n">
        <v>12</v>
      </c>
    </row>
    <row r="4794" customFormat="false" ht="15" hidden="false" customHeight="false" outlineLevel="0" collapsed="false">
      <c r="A4794" s="49" t="n">
        <v>177</v>
      </c>
      <c r="B4794" s="49" t="s">
        <v>222</v>
      </c>
      <c r="C4794" s="49" t="n">
        <v>2010</v>
      </c>
      <c r="D4794" s="54" t="n">
        <v>629.1</v>
      </c>
      <c r="E4794" s="55" t="n">
        <v>558</v>
      </c>
    </row>
    <row r="4795" customFormat="false" ht="15" hidden="false" customHeight="false" outlineLevel="0" collapsed="false">
      <c r="A4795" s="49" t="n">
        <v>177</v>
      </c>
      <c r="B4795" s="49" t="s">
        <v>222</v>
      </c>
      <c r="C4795" s="49" t="n">
        <v>2011</v>
      </c>
      <c r="D4795" s="54" t="n">
        <v>210</v>
      </c>
      <c r="E4795" s="55" t="n">
        <v>168</v>
      </c>
    </row>
    <row r="4796" customFormat="false" ht="15" hidden="false" customHeight="false" outlineLevel="0" collapsed="false">
      <c r="A4796" s="49" t="n">
        <v>177</v>
      </c>
      <c r="B4796" s="49" t="s">
        <v>191</v>
      </c>
      <c r="C4796" s="49" t="n">
        <v>2010</v>
      </c>
      <c r="D4796" s="54" t="n">
        <v>30</v>
      </c>
      <c r="E4796" s="55" t="n">
        <v>24</v>
      </c>
    </row>
    <row r="4797" customFormat="false" ht="15" hidden="false" customHeight="false" outlineLevel="0" collapsed="false">
      <c r="A4797" s="49" t="n">
        <v>177</v>
      </c>
      <c r="B4797" s="49" t="s">
        <v>205</v>
      </c>
      <c r="C4797" s="49" t="n">
        <v>2009</v>
      </c>
      <c r="D4797" s="54" t="n">
        <v>105</v>
      </c>
      <c r="E4797" s="55" t="n">
        <v>84</v>
      </c>
    </row>
    <row r="4798" customFormat="false" ht="15" hidden="false" customHeight="false" outlineLevel="0" collapsed="false">
      <c r="A4798" s="49" t="n">
        <v>177</v>
      </c>
      <c r="B4798" s="49" t="s">
        <v>205</v>
      </c>
      <c r="C4798" s="49" t="n">
        <v>2010</v>
      </c>
      <c r="D4798" s="54" t="n">
        <v>277.5</v>
      </c>
      <c r="E4798" s="55" t="n">
        <v>222</v>
      </c>
    </row>
    <row r="4799" customFormat="false" ht="15" hidden="false" customHeight="false" outlineLevel="0" collapsed="false">
      <c r="A4799" s="49" t="n">
        <v>177</v>
      </c>
      <c r="B4799" s="49" t="s">
        <v>205</v>
      </c>
      <c r="C4799" s="49" t="n">
        <v>2011</v>
      </c>
      <c r="D4799" s="54" t="n">
        <v>135</v>
      </c>
      <c r="E4799" s="55" t="n">
        <v>108</v>
      </c>
    </row>
    <row r="4800" customFormat="false" ht="15" hidden="false" customHeight="false" outlineLevel="0" collapsed="false">
      <c r="A4800" s="49" t="n">
        <v>177</v>
      </c>
      <c r="B4800" s="49" t="s">
        <v>206</v>
      </c>
      <c r="C4800" s="49" t="n">
        <v>2009</v>
      </c>
      <c r="D4800" s="54" t="n">
        <v>15</v>
      </c>
      <c r="E4800" s="55" t="n">
        <v>12</v>
      </c>
    </row>
    <row r="4801" customFormat="false" ht="15" hidden="false" customHeight="false" outlineLevel="0" collapsed="false">
      <c r="A4801" s="49" t="n">
        <v>177</v>
      </c>
      <c r="B4801" s="49" t="s">
        <v>206</v>
      </c>
      <c r="C4801" s="49" t="n">
        <v>2010</v>
      </c>
      <c r="D4801" s="54" t="n">
        <v>30</v>
      </c>
      <c r="E4801" s="55" t="n">
        <v>24</v>
      </c>
    </row>
    <row r="4802" customFormat="false" ht="15" hidden="false" customHeight="false" outlineLevel="0" collapsed="false">
      <c r="A4802" s="49" t="n">
        <v>177</v>
      </c>
      <c r="B4802" s="49" t="s">
        <v>206</v>
      </c>
      <c r="C4802" s="49" t="n">
        <v>2011</v>
      </c>
      <c r="D4802" s="54" t="n">
        <v>75</v>
      </c>
      <c r="E4802" s="55" t="n">
        <v>60</v>
      </c>
    </row>
    <row r="4803" customFormat="false" ht="15" hidden="false" customHeight="false" outlineLevel="0" collapsed="false">
      <c r="A4803" s="49" t="n">
        <v>177</v>
      </c>
      <c r="B4803" s="49" t="s">
        <v>234</v>
      </c>
      <c r="C4803" s="49" t="n">
        <v>2010</v>
      </c>
      <c r="D4803" s="54" t="n">
        <v>15</v>
      </c>
      <c r="E4803" s="55" t="n">
        <v>12</v>
      </c>
    </row>
    <row r="4804" customFormat="false" ht="15" hidden="false" customHeight="false" outlineLevel="0" collapsed="false">
      <c r="A4804" s="49" t="n">
        <v>177</v>
      </c>
      <c r="B4804" s="49" t="s">
        <v>234</v>
      </c>
      <c r="C4804" s="49" t="n">
        <v>2011</v>
      </c>
      <c r="D4804" s="54" t="n">
        <v>30</v>
      </c>
      <c r="E4804" s="55" t="n">
        <v>24</v>
      </c>
    </row>
    <row r="4805" customFormat="false" ht="15" hidden="false" customHeight="false" outlineLevel="0" collapsed="false">
      <c r="A4805" s="49" t="n">
        <v>177</v>
      </c>
      <c r="B4805" s="49" t="s">
        <v>190</v>
      </c>
      <c r="C4805" s="49" t="n">
        <v>2011</v>
      </c>
      <c r="D4805" s="54" t="n">
        <v>60</v>
      </c>
      <c r="E4805" s="55" t="n">
        <v>48</v>
      </c>
    </row>
    <row r="4806" customFormat="false" ht="15" hidden="false" customHeight="false" outlineLevel="0" collapsed="false">
      <c r="A4806" s="49" t="n">
        <v>177</v>
      </c>
      <c r="B4806" s="49" t="s">
        <v>211</v>
      </c>
      <c r="C4806" s="49" t="n">
        <v>2011</v>
      </c>
      <c r="D4806" s="54" t="n">
        <v>15</v>
      </c>
      <c r="E4806" s="55" t="n">
        <v>12</v>
      </c>
    </row>
    <row r="4807" customFormat="false" ht="15" hidden="false" customHeight="false" outlineLevel="0" collapsed="false">
      <c r="A4807" s="49" t="n">
        <v>177</v>
      </c>
      <c r="B4807" s="49" t="s">
        <v>218</v>
      </c>
      <c r="C4807" s="49" t="n">
        <v>2010</v>
      </c>
      <c r="D4807" s="54" t="n">
        <v>60</v>
      </c>
      <c r="E4807" s="55" t="n">
        <v>48</v>
      </c>
    </row>
    <row r="4808" customFormat="false" ht="15" hidden="false" customHeight="false" outlineLevel="0" collapsed="false">
      <c r="A4808" s="49" t="n">
        <v>177</v>
      </c>
      <c r="B4808" s="49" t="s">
        <v>218</v>
      </c>
      <c r="C4808" s="49" t="n">
        <v>2011</v>
      </c>
      <c r="D4808" s="54" t="n">
        <v>152.64</v>
      </c>
      <c r="E4808" s="55" t="n">
        <v>144</v>
      </c>
    </row>
    <row r="4809" customFormat="false" ht="15" hidden="false" customHeight="false" outlineLevel="0" collapsed="false">
      <c r="A4809" s="49" t="n">
        <v>177</v>
      </c>
      <c r="B4809" s="49" t="s">
        <v>228</v>
      </c>
      <c r="C4809" s="49" t="n">
        <v>2010</v>
      </c>
      <c r="D4809" s="54" t="n">
        <v>1.25</v>
      </c>
      <c r="E4809" s="55" t="n">
        <v>1</v>
      </c>
    </row>
    <row r="4810" customFormat="false" ht="15" hidden="false" customHeight="false" outlineLevel="0" collapsed="false">
      <c r="A4810" s="49" t="n">
        <v>177</v>
      </c>
      <c r="B4810" s="49" t="s">
        <v>193</v>
      </c>
      <c r="C4810" s="49" t="n">
        <v>2010</v>
      </c>
      <c r="D4810" s="54" t="n">
        <v>45</v>
      </c>
      <c r="E4810" s="55" t="n">
        <v>36</v>
      </c>
    </row>
    <row r="4811" customFormat="false" ht="15" hidden="false" customHeight="false" outlineLevel="0" collapsed="false">
      <c r="A4811" s="49" t="n">
        <v>177</v>
      </c>
      <c r="B4811" s="49" t="s">
        <v>193</v>
      </c>
      <c r="C4811" s="49" t="n">
        <v>2011</v>
      </c>
      <c r="D4811" s="54" t="n">
        <v>0</v>
      </c>
      <c r="E4811" s="55" t="n">
        <v>0</v>
      </c>
    </row>
    <row r="4812" customFormat="false" ht="15" hidden="false" customHeight="false" outlineLevel="0" collapsed="false">
      <c r="A4812" s="49" t="n">
        <v>177</v>
      </c>
      <c r="B4812" s="49" t="s">
        <v>197</v>
      </c>
      <c r="C4812" s="49" t="n">
        <v>2010</v>
      </c>
      <c r="D4812" s="54" t="n">
        <v>45</v>
      </c>
      <c r="E4812" s="55" t="n">
        <v>36</v>
      </c>
    </row>
    <row r="4813" customFormat="false" ht="15" hidden="false" customHeight="false" outlineLevel="0" collapsed="false">
      <c r="A4813" s="49" t="n">
        <v>177</v>
      </c>
      <c r="B4813" s="49" t="s">
        <v>197</v>
      </c>
      <c r="C4813" s="49" t="n">
        <v>2011</v>
      </c>
      <c r="D4813" s="54" t="n">
        <v>30</v>
      </c>
      <c r="E4813" s="55" t="n">
        <v>24</v>
      </c>
    </row>
    <row r="4814" customFormat="false" ht="15" hidden="false" customHeight="false" outlineLevel="0" collapsed="false">
      <c r="A4814" s="49" t="n">
        <v>177</v>
      </c>
      <c r="B4814" s="49" t="s">
        <v>204</v>
      </c>
      <c r="C4814" s="49" t="n">
        <v>2010</v>
      </c>
      <c r="D4814" s="54" t="n">
        <v>15</v>
      </c>
      <c r="E4814" s="55" t="n">
        <v>12</v>
      </c>
    </row>
    <row r="4815" customFormat="false" ht="15" hidden="false" customHeight="false" outlineLevel="0" collapsed="false">
      <c r="A4815" s="49" t="n">
        <v>177</v>
      </c>
      <c r="B4815" s="49" t="s">
        <v>215</v>
      </c>
      <c r="C4815" s="49" t="n">
        <v>2010</v>
      </c>
      <c r="D4815" s="54" t="n">
        <v>15</v>
      </c>
      <c r="E4815" s="55" t="n">
        <v>12</v>
      </c>
    </row>
    <row r="4816" customFormat="false" ht="15" hidden="false" customHeight="false" outlineLevel="0" collapsed="false">
      <c r="A4816" s="49" t="n">
        <v>177</v>
      </c>
      <c r="B4816" s="49" t="s">
        <v>215</v>
      </c>
      <c r="C4816" s="49" t="n">
        <v>2011</v>
      </c>
      <c r="D4816" s="54" t="n">
        <v>15</v>
      </c>
      <c r="E4816" s="55" t="n">
        <v>12</v>
      </c>
    </row>
    <row r="4817" customFormat="false" ht="15" hidden="false" customHeight="false" outlineLevel="0" collapsed="false">
      <c r="A4817" s="49" t="n">
        <v>177</v>
      </c>
      <c r="B4817" s="49" t="s">
        <v>196</v>
      </c>
      <c r="C4817" s="49" t="n">
        <v>2010</v>
      </c>
      <c r="D4817" s="54" t="n">
        <v>15</v>
      </c>
      <c r="E4817" s="55" t="n">
        <v>12</v>
      </c>
    </row>
    <row r="4818" customFormat="false" ht="15" hidden="false" customHeight="false" outlineLevel="0" collapsed="false">
      <c r="A4818" s="49" t="n">
        <v>177</v>
      </c>
      <c r="B4818" s="49" t="s">
        <v>196</v>
      </c>
      <c r="C4818" s="49" t="n">
        <v>2011</v>
      </c>
      <c r="D4818" s="54" t="n">
        <v>15</v>
      </c>
      <c r="E4818" s="55" t="n">
        <v>12</v>
      </c>
    </row>
    <row r="4819" customFormat="false" ht="15" hidden="false" customHeight="false" outlineLevel="0" collapsed="false">
      <c r="A4819" s="49" t="n">
        <v>177</v>
      </c>
      <c r="B4819" s="49" t="s">
        <v>210</v>
      </c>
      <c r="C4819" s="49" t="n">
        <v>2010</v>
      </c>
      <c r="D4819" s="54" t="n">
        <v>120</v>
      </c>
      <c r="E4819" s="55" t="n">
        <v>96</v>
      </c>
    </row>
    <row r="4820" customFormat="false" ht="15" hidden="false" customHeight="false" outlineLevel="0" collapsed="false">
      <c r="A4820" s="49" t="n">
        <v>177</v>
      </c>
      <c r="B4820" s="49" t="s">
        <v>210</v>
      </c>
      <c r="C4820" s="49" t="n">
        <v>2011</v>
      </c>
      <c r="D4820" s="54" t="n">
        <v>360</v>
      </c>
      <c r="E4820" s="55" t="n">
        <v>288</v>
      </c>
    </row>
    <row r="4821" customFormat="false" ht="15" hidden="false" customHeight="false" outlineLevel="0" collapsed="false">
      <c r="A4821" s="49" t="n">
        <v>177</v>
      </c>
      <c r="B4821" s="49" t="s">
        <v>198</v>
      </c>
      <c r="C4821" s="49" t="n">
        <v>2010</v>
      </c>
      <c r="D4821" s="54" t="n">
        <v>30</v>
      </c>
      <c r="E4821" s="55" t="n">
        <v>24</v>
      </c>
    </row>
    <row r="4822" customFormat="false" ht="15" hidden="false" customHeight="false" outlineLevel="0" collapsed="false">
      <c r="A4822" s="49" t="n">
        <v>177</v>
      </c>
      <c r="B4822" s="49" t="s">
        <v>198</v>
      </c>
      <c r="C4822" s="49" t="n">
        <v>2011</v>
      </c>
      <c r="D4822" s="54" t="n">
        <v>45</v>
      </c>
      <c r="E4822" s="55" t="n">
        <v>36</v>
      </c>
    </row>
    <row r="4823" customFormat="false" ht="15" hidden="false" customHeight="false" outlineLevel="0" collapsed="false">
      <c r="A4823" s="49" t="n">
        <v>177</v>
      </c>
      <c r="B4823" s="49" t="s">
        <v>207</v>
      </c>
      <c r="C4823" s="49" t="n">
        <v>2010</v>
      </c>
      <c r="D4823" s="54" t="n">
        <v>30</v>
      </c>
      <c r="E4823" s="55" t="n">
        <v>24</v>
      </c>
    </row>
    <row r="4824" customFormat="false" ht="15" hidden="false" customHeight="false" outlineLevel="0" collapsed="false">
      <c r="A4824" s="49" t="n">
        <v>177</v>
      </c>
      <c r="B4824" s="49" t="s">
        <v>189</v>
      </c>
      <c r="C4824" s="49" t="n">
        <v>2009</v>
      </c>
      <c r="D4824" s="54" t="n">
        <v>941.78</v>
      </c>
      <c r="E4824" s="55" t="n">
        <v>706</v>
      </c>
    </row>
    <row r="4825" customFormat="false" ht="15" hidden="false" customHeight="false" outlineLevel="0" collapsed="false">
      <c r="A4825" s="49" t="n">
        <v>177</v>
      </c>
      <c r="B4825" s="49" t="s">
        <v>189</v>
      </c>
      <c r="C4825" s="49" t="n">
        <v>2010</v>
      </c>
      <c r="D4825" s="54" t="n">
        <v>10078.12</v>
      </c>
      <c r="E4825" s="55" t="n">
        <v>7816</v>
      </c>
    </row>
    <row r="4826" customFormat="false" ht="15" hidden="false" customHeight="false" outlineLevel="0" collapsed="false">
      <c r="A4826" s="49" t="n">
        <v>177</v>
      </c>
      <c r="B4826" s="49" t="s">
        <v>189</v>
      </c>
      <c r="C4826" s="49" t="n">
        <v>2011</v>
      </c>
      <c r="D4826" s="54" t="n">
        <v>7623</v>
      </c>
      <c r="E4826" s="55" t="n">
        <v>5448</v>
      </c>
    </row>
    <row r="4827" customFormat="false" ht="15" hidden="false" customHeight="false" outlineLevel="0" collapsed="false">
      <c r="A4827" s="49" t="n">
        <v>178</v>
      </c>
      <c r="B4827" s="49" t="s">
        <v>203</v>
      </c>
      <c r="C4827" s="49" t="n">
        <v>2009</v>
      </c>
      <c r="D4827" s="54" t="n">
        <v>0</v>
      </c>
      <c r="E4827" s="55" t="n">
        <v>0</v>
      </c>
    </row>
    <row r="4828" customFormat="false" ht="15" hidden="false" customHeight="false" outlineLevel="0" collapsed="false">
      <c r="A4828" s="49" t="n">
        <v>178</v>
      </c>
      <c r="B4828" s="49" t="s">
        <v>203</v>
      </c>
      <c r="C4828" s="49" t="n">
        <v>2011</v>
      </c>
      <c r="D4828" s="54" t="n">
        <v>40.8</v>
      </c>
      <c r="E4828" s="55" t="n">
        <v>48</v>
      </c>
    </row>
    <row r="4829" customFormat="false" ht="15" hidden="false" customHeight="false" outlineLevel="0" collapsed="false">
      <c r="A4829" s="49" t="n">
        <v>178</v>
      </c>
      <c r="B4829" s="49" t="s">
        <v>201</v>
      </c>
      <c r="C4829" s="49" t="n">
        <v>2010</v>
      </c>
      <c r="D4829" s="54" t="n">
        <v>10.2</v>
      </c>
      <c r="E4829" s="55" t="n">
        <v>12</v>
      </c>
    </row>
    <row r="4830" customFormat="false" ht="15" hidden="false" customHeight="false" outlineLevel="0" collapsed="false">
      <c r="A4830" s="49" t="n">
        <v>178</v>
      </c>
      <c r="B4830" s="49" t="s">
        <v>216</v>
      </c>
      <c r="C4830" s="49" t="n">
        <v>2010</v>
      </c>
      <c r="D4830" s="54" t="n">
        <v>10.2</v>
      </c>
      <c r="E4830" s="55" t="n">
        <v>12</v>
      </c>
    </row>
    <row r="4831" customFormat="false" ht="15" hidden="false" customHeight="false" outlineLevel="0" collapsed="false">
      <c r="A4831" s="49" t="n">
        <v>178</v>
      </c>
      <c r="B4831" s="49" t="s">
        <v>223</v>
      </c>
      <c r="C4831" s="49" t="n">
        <v>2010</v>
      </c>
      <c r="D4831" s="54" t="n">
        <v>10.2</v>
      </c>
      <c r="E4831" s="55" t="n">
        <v>12</v>
      </c>
    </row>
    <row r="4832" customFormat="false" ht="15" hidden="false" customHeight="false" outlineLevel="0" collapsed="false">
      <c r="A4832" s="49" t="n">
        <v>178</v>
      </c>
      <c r="B4832" s="49" t="s">
        <v>223</v>
      </c>
      <c r="C4832" s="49" t="n">
        <v>2011</v>
      </c>
      <c r="D4832" s="54" t="n">
        <v>51</v>
      </c>
      <c r="E4832" s="55" t="n">
        <v>60</v>
      </c>
    </row>
    <row r="4833" customFormat="false" ht="15" hidden="false" customHeight="false" outlineLevel="0" collapsed="false">
      <c r="A4833" s="49" t="n">
        <v>178</v>
      </c>
      <c r="B4833" s="49" t="s">
        <v>200</v>
      </c>
      <c r="C4833" s="49" t="n">
        <v>2011</v>
      </c>
      <c r="D4833" s="54" t="n">
        <v>40.8</v>
      </c>
      <c r="E4833" s="55" t="n">
        <v>48</v>
      </c>
    </row>
    <row r="4834" customFormat="false" ht="15" hidden="false" customHeight="false" outlineLevel="0" collapsed="false">
      <c r="A4834" s="49" t="n">
        <v>178</v>
      </c>
      <c r="B4834" s="49" t="s">
        <v>222</v>
      </c>
      <c r="C4834" s="49" t="n">
        <v>2009</v>
      </c>
      <c r="D4834" s="54" t="n">
        <v>10.2</v>
      </c>
      <c r="E4834" s="55" t="n">
        <v>12</v>
      </c>
    </row>
    <row r="4835" customFormat="false" ht="15" hidden="false" customHeight="false" outlineLevel="0" collapsed="false">
      <c r="A4835" s="49" t="n">
        <v>178</v>
      </c>
      <c r="B4835" s="49" t="s">
        <v>222</v>
      </c>
      <c r="C4835" s="49" t="n">
        <v>2010</v>
      </c>
      <c r="D4835" s="54" t="n">
        <v>372.66</v>
      </c>
      <c r="E4835" s="55" t="n">
        <v>474</v>
      </c>
    </row>
    <row r="4836" customFormat="false" ht="15" hidden="false" customHeight="false" outlineLevel="0" collapsed="false">
      <c r="A4836" s="49" t="n">
        <v>178</v>
      </c>
      <c r="B4836" s="49" t="s">
        <v>222</v>
      </c>
      <c r="C4836" s="49" t="n">
        <v>2011</v>
      </c>
      <c r="D4836" s="54" t="n">
        <v>132.6</v>
      </c>
      <c r="E4836" s="55" t="n">
        <v>156</v>
      </c>
    </row>
    <row r="4837" customFormat="false" ht="15" hidden="false" customHeight="false" outlineLevel="0" collapsed="false">
      <c r="A4837" s="49" t="n">
        <v>178</v>
      </c>
      <c r="B4837" s="49" t="s">
        <v>191</v>
      </c>
      <c r="C4837" s="49" t="n">
        <v>2011</v>
      </c>
      <c r="D4837" s="54" t="n">
        <v>30.6</v>
      </c>
      <c r="E4837" s="55" t="n">
        <v>36</v>
      </c>
    </row>
    <row r="4838" customFormat="false" ht="15" hidden="false" customHeight="false" outlineLevel="0" collapsed="false">
      <c r="A4838" s="49" t="n">
        <v>178</v>
      </c>
      <c r="B4838" s="49" t="s">
        <v>205</v>
      </c>
      <c r="C4838" s="49" t="n">
        <v>2011</v>
      </c>
      <c r="D4838" s="54" t="n">
        <v>10.2</v>
      </c>
      <c r="E4838" s="55" t="n">
        <v>12</v>
      </c>
    </row>
    <row r="4839" customFormat="false" ht="15" hidden="false" customHeight="false" outlineLevel="0" collapsed="false">
      <c r="A4839" s="49" t="n">
        <v>178</v>
      </c>
      <c r="B4839" s="49" t="s">
        <v>206</v>
      </c>
      <c r="C4839" s="49" t="n">
        <v>2010</v>
      </c>
      <c r="D4839" s="54" t="n">
        <v>55.25</v>
      </c>
      <c r="E4839" s="55" t="n">
        <v>65</v>
      </c>
    </row>
    <row r="4840" customFormat="false" ht="15" hidden="false" customHeight="false" outlineLevel="0" collapsed="false">
      <c r="A4840" s="49" t="n">
        <v>178</v>
      </c>
      <c r="B4840" s="49" t="s">
        <v>206</v>
      </c>
      <c r="C4840" s="49" t="n">
        <v>2011</v>
      </c>
      <c r="D4840" s="54" t="n">
        <v>20.4</v>
      </c>
      <c r="E4840" s="55" t="n">
        <v>24</v>
      </c>
    </row>
    <row r="4841" customFormat="false" ht="15" hidden="false" customHeight="false" outlineLevel="0" collapsed="false">
      <c r="A4841" s="49" t="n">
        <v>178</v>
      </c>
      <c r="B4841" s="49" t="s">
        <v>209</v>
      </c>
      <c r="C4841" s="49" t="n">
        <v>2010</v>
      </c>
      <c r="D4841" s="54" t="n">
        <v>20.4</v>
      </c>
      <c r="E4841" s="55" t="n">
        <v>24</v>
      </c>
    </row>
    <row r="4842" customFormat="false" ht="15" hidden="false" customHeight="false" outlineLevel="0" collapsed="false">
      <c r="A4842" s="49" t="n">
        <v>178</v>
      </c>
      <c r="B4842" s="49" t="s">
        <v>218</v>
      </c>
      <c r="C4842" s="49" t="n">
        <v>2010</v>
      </c>
      <c r="D4842" s="54" t="n">
        <v>1310.64</v>
      </c>
      <c r="E4842" s="55" t="n">
        <v>2040</v>
      </c>
    </row>
    <row r="4843" customFormat="false" ht="15" hidden="false" customHeight="false" outlineLevel="0" collapsed="false">
      <c r="A4843" s="49" t="n">
        <v>178</v>
      </c>
      <c r="B4843" s="49" t="s">
        <v>218</v>
      </c>
      <c r="C4843" s="49" t="n">
        <v>2011</v>
      </c>
      <c r="D4843" s="54" t="n">
        <v>214.92</v>
      </c>
      <c r="E4843" s="55" t="n">
        <v>324</v>
      </c>
    </row>
    <row r="4844" customFormat="false" ht="15" hidden="false" customHeight="false" outlineLevel="0" collapsed="false">
      <c r="A4844" s="49" t="n">
        <v>178</v>
      </c>
      <c r="B4844" s="49" t="s">
        <v>193</v>
      </c>
      <c r="C4844" s="49" t="n">
        <v>2010</v>
      </c>
      <c r="D4844" s="54" t="n">
        <v>10.2</v>
      </c>
      <c r="E4844" s="55" t="n">
        <v>12</v>
      </c>
    </row>
    <row r="4845" customFormat="false" ht="15" hidden="false" customHeight="false" outlineLevel="0" collapsed="false">
      <c r="A4845" s="49" t="n">
        <v>178</v>
      </c>
      <c r="B4845" s="49" t="s">
        <v>213</v>
      </c>
      <c r="C4845" s="49" t="n">
        <v>2010</v>
      </c>
      <c r="D4845" s="54" t="n">
        <v>10.2</v>
      </c>
      <c r="E4845" s="55" t="n">
        <v>12</v>
      </c>
    </row>
    <row r="4846" customFormat="false" ht="15" hidden="false" customHeight="false" outlineLevel="0" collapsed="false">
      <c r="A4846" s="49" t="n">
        <v>178</v>
      </c>
      <c r="B4846" s="49" t="s">
        <v>196</v>
      </c>
      <c r="C4846" s="49" t="n">
        <v>2010</v>
      </c>
      <c r="D4846" s="54" t="n">
        <v>10.2</v>
      </c>
      <c r="E4846" s="55" t="n">
        <v>12</v>
      </c>
    </row>
    <row r="4847" customFormat="false" ht="15" hidden="false" customHeight="false" outlineLevel="0" collapsed="false">
      <c r="A4847" s="49" t="n">
        <v>178</v>
      </c>
      <c r="B4847" s="49" t="s">
        <v>210</v>
      </c>
      <c r="C4847" s="49" t="n">
        <v>2010</v>
      </c>
      <c r="D4847" s="54" t="n">
        <v>-10.2</v>
      </c>
      <c r="E4847" s="55" t="n">
        <v>-12</v>
      </c>
    </row>
    <row r="4848" customFormat="false" ht="15" hidden="false" customHeight="false" outlineLevel="0" collapsed="false">
      <c r="A4848" s="49" t="n">
        <v>178</v>
      </c>
      <c r="B4848" s="49" t="s">
        <v>198</v>
      </c>
      <c r="C4848" s="49" t="n">
        <v>2010</v>
      </c>
      <c r="D4848" s="54" t="n">
        <v>20.4</v>
      </c>
      <c r="E4848" s="55" t="n">
        <v>24</v>
      </c>
    </row>
    <row r="4849" customFormat="false" ht="15" hidden="false" customHeight="false" outlineLevel="0" collapsed="false">
      <c r="A4849" s="49" t="n">
        <v>178</v>
      </c>
      <c r="B4849" s="49" t="s">
        <v>189</v>
      </c>
      <c r="C4849" s="49" t="n">
        <v>2009</v>
      </c>
      <c r="D4849" s="54" t="n">
        <v>767.81</v>
      </c>
      <c r="E4849" s="55" t="n">
        <v>917</v>
      </c>
    </row>
    <row r="4850" customFormat="false" ht="15" hidden="false" customHeight="false" outlineLevel="0" collapsed="false">
      <c r="A4850" s="49" t="n">
        <v>178</v>
      </c>
      <c r="B4850" s="49" t="s">
        <v>189</v>
      </c>
      <c r="C4850" s="49" t="n">
        <v>2010</v>
      </c>
      <c r="D4850" s="54" t="n">
        <v>11980.31</v>
      </c>
      <c r="E4850" s="55" t="n">
        <v>14437</v>
      </c>
    </row>
    <row r="4851" customFormat="false" ht="15" hidden="false" customHeight="false" outlineLevel="0" collapsed="false">
      <c r="A4851" s="49" t="n">
        <v>178</v>
      </c>
      <c r="B4851" s="49" t="s">
        <v>189</v>
      </c>
      <c r="C4851" s="49" t="n">
        <v>2011</v>
      </c>
      <c r="D4851" s="54" t="n">
        <v>6559.07</v>
      </c>
      <c r="E4851" s="55" t="n">
        <v>7558</v>
      </c>
    </row>
    <row r="4852" customFormat="false" ht="15" hidden="false" customHeight="false" outlineLevel="0" collapsed="false">
      <c r="A4852" s="49" t="n">
        <v>179</v>
      </c>
      <c r="B4852" s="49" t="s">
        <v>203</v>
      </c>
      <c r="C4852" s="49" t="n">
        <v>2010</v>
      </c>
      <c r="D4852" s="54" t="n">
        <v>60</v>
      </c>
      <c r="E4852" s="55" t="n">
        <v>48</v>
      </c>
    </row>
    <row r="4853" customFormat="false" ht="15" hidden="false" customHeight="false" outlineLevel="0" collapsed="false">
      <c r="A4853" s="49" t="n">
        <v>179</v>
      </c>
      <c r="B4853" s="49" t="s">
        <v>201</v>
      </c>
      <c r="C4853" s="49" t="n">
        <v>2010</v>
      </c>
      <c r="D4853" s="54" t="n">
        <v>15</v>
      </c>
      <c r="E4853" s="55" t="n">
        <v>12</v>
      </c>
    </row>
    <row r="4854" customFormat="false" ht="15" hidden="false" customHeight="false" outlineLevel="0" collapsed="false">
      <c r="A4854" s="49" t="n">
        <v>179</v>
      </c>
      <c r="B4854" s="49" t="s">
        <v>223</v>
      </c>
      <c r="C4854" s="49" t="n">
        <v>2010</v>
      </c>
      <c r="D4854" s="54" t="n">
        <v>60</v>
      </c>
      <c r="E4854" s="55" t="n">
        <v>48</v>
      </c>
    </row>
    <row r="4855" customFormat="false" ht="15" hidden="false" customHeight="false" outlineLevel="0" collapsed="false">
      <c r="A4855" s="49" t="n">
        <v>179</v>
      </c>
      <c r="B4855" s="49" t="s">
        <v>223</v>
      </c>
      <c r="C4855" s="49" t="n">
        <v>2011</v>
      </c>
      <c r="D4855" s="54" t="n">
        <v>30</v>
      </c>
      <c r="E4855" s="55" t="n">
        <v>24</v>
      </c>
    </row>
    <row r="4856" customFormat="false" ht="15" hidden="false" customHeight="false" outlineLevel="0" collapsed="false">
      <c r="A4856" s="49" t="n">
        <v>179</v>
      </c>
      <c r="B4856" s="49" t="s">
        <v>200</v>
      </c>
      <c r="C4856" s="49" t="n">
        <v>2011</v>
      </c>
      <c r="D4856" s="54" t="n">
        <v>15</v>
      </c>
      <c r="E4856" s="55" t="n">
        <v>12</v>
      </c>
    </row>
    <row r="4857" customFormat="false" ht="15" hidden="false" customHeight="false" outlineLevel="0" collapsed="false">
      <c r="A4857" s="49" t="n">
        <v>179</v>
      </c>
      <c r="B4857" s="49" t="s">
        <v>202</v>
      </c>
      <c r="C4857" s="49" t="n">
        <v>2010</v>
      </c>
      <c r="D4857" s="54" t="n">
        <v>167.64</v>
      </c>
      <c r="E4857" s="55" t="n">
        <v>156</v>
      </c>
    </row>
    <row r="4858" customFormat="false" ht="15" hidden="false" customHeight="false" outlineLevel="0" collapsed="false">
      <c r="A4858" s="49" t="n">
        <v>179</v>
      </c>
      <c r="B4858" s="49" t="s">
        <v>202</v>
      </c>
      <c r="C4858" s="49" t="n">
        <v>2011</v>
      </c>
      <c r="D4858" s="54" t="n">
        <v>30</v>
      </c>
      <c r="E4858" s="55" t="n">
        <v>24</v>
      </c>
    </row>
    <row r="4859" customFormat="false" ht="15" hidden="false" customHeight="false" outlineLevel="0" collapsed="false">
      <c r="A4859" s="49" t="n">
        <v>179</v>
      </c>
      <c r="B4859" s="49" t="s">
        <v>222</v>
      </c>
      <c r="C4859" s="49" t="n">
        <v>2010</v>
      </c>
      <c r="D4859" s="54" t="n">
        <v>397.5</v>
      </c>
      <c r="E4859" s="55" t="n">
        <v>318</v>
      </c>
    </row>
    <row r="4860" customFormat="false" ht="15" hidden="false" customHeight="false" outlineLevel="0" collapsed="false">
      <c r="A4860" s="49" t="n">
        <v>179</v>
      </c>
      <c r="B4860" s="49" t="s">
        <v>222</v>
      </c>
      <c r="C4860" s="49" t="n">
        <v>2011</v>
      </c>
      <c r="D4860" s="54" t="n">
        <v>15</v>
      </c>
      <c r="E4860" s="55" t="n">
        <v>12</v>
      </c>
    </row>
    <row r="4861" customFormat="false" ht="15" hidden="false" customHeight="false" outlineLevel="0" collapsed="false">
      <c r="A4861" s="49" t="n">
        <v>179</v>
      </c>
      <c r="B4861" s="49" t="s">
        <v>205</v>
      </c>
      <c r="C4861" s="49" t="n">
        <v>2010</v>
      </c>
      <c r="D4861" s="54" t="n">
        <v>105</v>
      </c>
      <c r="E4861" s="55" t="n">
        <v>84</v>
      </c>
    </row>
    <row r="4862" customFormat="false" ht="15" hidden="false" customHeight="false" outlineLevel="0" collapsed="false">
      <c r="A4862" s="49" t="n">
        <v>179</v>
      </c>
      <c r="B4862" s="49" t="s">
        <v>205</v>
      </c>
      <c r="C4862" s="49" t="n">
        <v>2011</v>
      </c>
      <c r="D4862" s="54" t="n">
        <v>75</v>
      </c>
      <c r="E4862" s="55" t="n">
        <v>60</v>
      </c>
    </row>
    <row r="4863" customFormat="false" ht="15" hidden="false" customHeight="false" outlineLevel="0" collapsed="false">
      <c r="A4863" s="49" t="n">
        <v>179</v>
      </c>
      <c r="B4863" s="49" t="s">
        <v>206</v>
      </c>
      <c r="C4863" s="49" t="n">
        <v>2010</v>
      </c>
      <c r="D4863" s="54" t="n">
        <v>340</v>
      </c>
      <c r="E4863" s="55" t="n">
        <v>272</v>
      </c>
    </row>
    <row r="4864" customFormat="false" ht="15" hidden="false" customHeight="false" outlineLevel="0" collapsed="false">
      <c r="A4864" s="49" t="n">
        <v>179</v>
      </c>
      <c r="B4864" s="49" t="s">
        <v>206</v>
      </c>
      <c r="C4864" s="49" t="n">
        <v>2011</v>
      </c>
      <c r="D4864" s="54" t="n">
        <v>1018.2</v>
      </c>
      <c r="E4864" s="55" t="n">
        <v>924</v>
      </c>
    </row>
    <row r="4865" customFormat="false" ht="15" hidden="false" customHeight="false" outlineLevel="0" collapsed="false">
      <c r="A4865" s="49" t="n">
        <v>179</v>
      </c>
      <c r="B4865" s="49" t="s">
        <v>211</v>
      </c>
      <c r="C4865" s="49" t="n">
        <v>2011</v>
      </c>
      <c r="D4865" s="54" t="n">
        <v>15</v>
      </c>
      <c r="E4865" s="55" t="n">
        <v>12</v>
      </c>
    </row>
    <row r="4866" customFormat="false" ht="15" hidden="false" customHeight="false" outlineLevel="0" collapsed="false">
      <c r="A4866" s="49" t="n">
        <v>179</v>
      </c>
      <c r="B4866" s="49" t="s">
        <v>217</v>
      </c>
      <c r="C4866" s="49" t="n">
        <v>2011</v>
      </c>
      <c r="D4866" s="54" t="n">
        <v>60</v>
      </c>
      <c r="E4866" s="55" t="n">
        <v>48</v>
      </c>
    </row>
    <row r="4867" customFormat="false" ht="15" hidden="false" customHeight="false" outlineLevel="0" collapsed="false">
      <c r="A4867" s="49" t="n">
        <v>179</v>
      </c>
      <c r="B4867" s="49" t="s">
        <v>218</v>
      </c>
      <c r="C4867" s="49" t="n">
        <v>2010</v>
      </c>
      <c r="D4867" s="54" t="n">
        <v>382.78</v>
      </c>
      <c r="E4867" s="55" t="n">
        <v>350</v>
      </c>
    </row>
    <row r="4868" customFormat="false" ht="15" hidden="false" customHeight="false" outlineLevel="0" collapsed="false">
      <c r="A4868" s="49" t="n">
        <v>179</v>
      </c>
      <c r="B4868" s="49" t="s">
        <v>218</v>
      </c>
      <c r="C4868" s="49" t="n">
        <v>2011</v>
      </c>
      <c r="D4868" s="54" t="n">
        <v>305.28</v>
      </c>
      <c r="E4868" s="55" t="n">
        <v>288</v>
      </c>
    </row>
    <row r="4869" customFormat="false" ht="15" hidden="false" customHeight="false" outlineLevel="0" collapsed="false">
      <c r="A4869" s="49" t="n">
        <v>179</v>
      </c>
      <c r="B4869" s="49" t="s">
        <v>193</v>
      </c>
      <c r="C4869" s="49" t="n">
        <v>2011</v>
      </c>
      <c r="D4869" s="54" t="n">
        <v>15</v>
      </c>
      <c r="E4869" s="55" t="n">
        <v>12</v>
      </c>
    </row>
    <row r="4870" customFormat="false" ht="15" hidden="false" customHeight="false" outlineLevel="0" collapsed="false">
      <c r="A4870" s="49" t="n">
        <v>179</v>
      </c>
      <c r="B4870" s="49" t="s">
        <v>204</v>
      </c>
      <c r="C4870" s="49" t="n">
        <v>2011</v>
      </c>
      <c r="D4870" s="54" t="n">
        <v>15</v>
      </c>
      <c r="E4870" s="55" t="n">
        <v>12</v>
      </c>
    </row>
    <row r="4871" customFormat="false" ht="15" hidden="false" customHeight="false" outlineLevel="0" collapsed="false">
      <c r="A4871" s="49" t="n">
        <v>179</v>
      </c>
      <c r="B4871" s="49" t="s">
        <v>196</v>
      </c>
      <c r="C4871" s="49" t="n">
        <v>2010</v>
      </c>
      <c r="D4871" s="54" t="n">
        <v>62.5</v>
      </c>
      <c r="E4871" s="55" t="n">
        <v>50</v>
      </c>
    </row>
    <row r="4872" customFormat="false" ht="15" hidden="false" customHeight="false" outlineLevel="0" collapsed="false">
      <c r="A4872" s="49" t="n">
        <v>179</v>
      </c>
      <c r="B4872" s="49" t="s">
        <v>196</v>
      </c>
      <c r="C4872" s="49" t="n">
        <v>2011</v>
      </c>
      <c r="D4872" s="54" t="n">
        <v>75</v>
      </c>
      <c r="E4872" s="55" t="n">
        <v>60</v>
      </c>
    </row>
    <row r="4873" customFormat="false" ht="15" hidden="false" customHeight="false" outlineLevel="0" collapsed="false">
      <c r="A4873" s="49" t="n">
        <v>179</v>
      </c>
      <c r="B4873" s="49" t="s">
        <v>210</v>
      </c>
      <c r="C4873" s="49" t="n">
        <v>2010</v>
      </c>
      <c r="D4873" s="54" t="n">
        <v>15</v>
      </c>
      <c r="E4873" s="55" t="n">
        <v>12</v>
      </c>
    </row>
    <row r="4874" customFormat="false" ht="15" hidden="false" customHeight="false" outlineLevel="0" collapsed="false">
      <c r="A4874" s="49" t="n">
        <v>179</v>
      </c>
      <c r="B4874" s="49" t="s">
        <v>198</v>
      </c>
      <c r="C4874" s="49" t="n">
        <v>2010</v>
      </c>
      <c r="D4874" s="54" t="n">
        <v>30</v>
      </c>
      <c r="E4874" s="55" t="n">
        <v>24</v>
      </c>
    </row>
    <row r="4875" customFormat="false" ht="15" hidden="false" customHeight="false" outlineLevel="0" collapsed="false">
      <c r="A4875" s="49" t="n">
        <v>179</v>
      </c>
      <c r="B4875" s="49" t="s">
        <v>198</v>
      </c>
      <c r="C4875" s="49" t="n">
        <v>2011</v>
      </c>
      <c r="D4875" s="54" t="n">
        <v>75</v>
      </c>
      <c r="E4875" s="55" t="n">
        <v>60</v>
      </c>
    </row>
    <row r="4876" customFormat="false" ht="15" hidden="false" customHeight="false" outlineLevel="0" collapsed="false">
      <c r="A4876" s="49" t="n">
        <v>179</v>
      </c>
      <c r="B4876" s="49" t="s">
        <v>189</v>
      </c>
      <c r="C4876" s="49" t="n">
        <v>2010</v>
      </c>
      <c r="D4876" s="54" t="n">
        <v>13766.68</v>
      </c>
      <c r="E4876" s="55" t="n">
        <v>10748</v>
      </c>
    </row>
    <row r="4877" customFormat="false" ht="15" hidden="false" customHeight="false" outlineLevel="0" collapsed="false">
      <c r="A4877" s="49" t="n">
        <v>179</v>
      </c>
      <c r="B4877" s="49" t="s">
        <v>189</v>
      </c>
      <c r="C4877" s="49" t="n">
        <v>2011</v>
      </c>
      <c r="D4877" s="54" t="n">
        <v>4372.56</v>
      </c>
      <c r="E4877" s="55" t="n">
        <v>3480</v>
      </c>
    </row>
    <row r="4878" customFormat="false" ht="15" hidden="false" customHeight="false" outlineLevel="0" collapsed="false">
      <c r="A4878" s="49" t="n">
        <v>179</v>
      </c>
      <c r="B4878" s="49" t="s">
        <v>194</v>
      </c>
      <c r="C4878" s="49" t="n">
        <v>2011</v>
      </c>
      <c r="D4878" s="54" t="n">
        <v>16.25</v>
      </c>
      <c r="E4878" s="55" t="n">
        <v>13</v>
      </c>
    </row>
    <row r="4879" customFormat="false" ht="15" hidden="false" customHeight="false" outlineLevel="0" collapsed="false">
      <c r="A4879" s="49" t="n">
        <v>180</v>
      </c>
      <c r="B4879" s="49" t="s">
        <v>203</v>
      </c>
      <c r="C4879" s="49" t="n">
        <v>2010</v>
      </c>
      <c r="D4879" s="54" t="n">
        <v>292.2</v>
      </c>
      <c r="E4879" s="55" t="n">
        <v>228</v>
      </c>
    </row>
    <row r="4880" customFormat="false" ht="15" hidden="false" customHeight="false" outlineLevel="0" collapsed="false">
      <c r="A4880" s="49" t="n">
        <v>180</v>
      </c>
      <c r="B4880" s="49" t="s">
        <v>203</v>
      </c>
      <c r="C4880" s="49" t="n">
        <v>2011</v>
      </c>
      <c r="D4880" s="54" t="n">
        <v>480</v>
      </c>
      <c r="E4880" s="55" t="n">
        <v>384</v>
      </c>
    </row>
    <row r="4881" customFormat="false" ht="15" hidden="false" customHeight="false" outlineLevel="0" collapsed="false">
      <c r="A4881" s="49" t="n">
        <v>180</v>
      </c>
      <c r="B4881" s="49" t="s">
        <v>199</v>
      </c>
      <c r="C4881" s="49" t="n">
        <v>2010</v>
      </c>
      <c r="D4881" s="54" t="n">
        <v>17.4</v>
      </c>
      <c r="E4881" s="55" t="n">
        <v>12</v>
      </c>
    </row>
    <row r="4882" customFormat="false" ht="15" hidden="false" customHeight="false" outlineLevel="0" collapsed="false">
      <c r="A4882" s="49" t="n">
        <v>180</v>
      </c>
      <c r="B4882" s="49" t="s">
        <v>201</v>
      </c>
      <c r="C4882" s="49" t="n">
        <v>2010</v>
      </c>
      <c r="D4882" s="54" t="n">
        <v>17.4</v>
      </c>
      <c r="E4882" s="55" t="n">
        <v>12</v>
      </c>
    </row>
    <row r="4883" customFormat="false" ht="15" hidden="false" customHeight="false" outlineLevel="0" collapsed="false">
      <c r="A4883" s="49" t="n">
        <v>180</v>
      </c>
      <c r="B4883" s="49" t="s">
        <v>201</v>
      </c>
      <c r="C4883" s="49" t="n">
        <v>2011</v>
      </c>
      <c r="D4883" s="54" t="n">
        <v>17.4</v>
      </c>
      <c r="E4883" s="55" t="n">
        <v>12</v>
      </c>
    </row>
    <row r="4884" customFormat="false" ht="15" hidden="false" customHeight="false" outlineLevel="0" collapsed="false">
      <c r="A4884" s="49" t="n">
        <v>180</v>
      </c>
      <c r="B4884" s="49" t="s">
        <v>216</v>
      </c>
      <c r="C4884" s="49" t="n">
        <v>2010</v>
      </c>
      <c r="D4884" s="54" t="n">
        <v>1.45</v>
      </c>
      <c r="E4884" s="55" t="n">
        <v>1</v>
      </c>
    </row>
    <row r="4885" customFormat="false" ht="15" hidden="false" customHeight="false" outlineLevel="0" collapsed="false">
      <c r="A4885" s="49" t="n">
        <v>180</v>
      </c>
      <c r="B4885" s="49" t="s">
        <v>223</v>
      </c>
      <c r="C4885" s="49" t="n">
        <v>2010</v>
      </c>
      <c r="D4885" s="54" t="n">
        <v>34.8</v>
      </c>
      <c r="E4885" s="55" t="n">
        <v>24</v>
      </c>
    </row>
    <row r="4886" customFormat="false" ht="15" hidden="false" customHeight="false" outlineLevel="0" collapsed="false">
      <c r="A4886" s="49" t="n">
        <v>180</v>
      </c>
      <c r="B4886" s="49" t="s">
        <v>223</v>
      </c>
      <c r="C4886" s="49" t="n">
        <v>2011</v>
      </c>
      <c r="D4886" s="54" t="n">
        <v>52.2</v>
      </c>
      <c r="E4886" s="55" t="n">
        <v>36</v>
      </c>
    </row>
    <row r="4887" customFormat="false" ht="15" hidden="false" customHeight="false" outlineLevel="0" collapsed="false">
      <c r="A4887" s="49" t="n">
        <v>180</v>
      </c>
      <c r="B4887" s="49" t="s">
        <v>200</v>
      </c>
      <c r="C4887" s="49" t="n">
        <v>2010</v>
      </c>
      <c r="D4887" s="54" t="n">
        <v>17.4</v>
      </c>
      <c r="E4887" s="55" t="n">
        <v>12</v>
      </c>
    </row>
    <row r="4888" customFormat="false" ht="15" hidden="false" customHeight="false" outlineLevel="0" collapsed="false">
      <c r="A4888" s="49" t="n">
        <v>180</v>
      </c>
      <c r="B4888" s="49" t="s">
        <v>202</v>
      </c>
      <c r="C4888" s="49" t="n">
        <v>2010</v>
      </c>
      <c r="D4888" s="54" t="n">
        <v>17.4</v>
      </c>
      <c r="E4888" s="55" t="n">
        <v>12</v>
      </c>
    </row>
    <row r="4889" customFormat="false" ht="15" hidden="false" customHeight="false" outlineLevel="0" collapsed="false">
      <c r="A4889" s="49" t="n">
        <v>180</v>
      </c>
      <c r="B4889" s="49" t="s">
        <v>222</v>
      </c>
      <c r="C4889" s="49" t="n">
        <v>2009</v>
      </c>
      <c r="D4889" s="54" t="n">
        <v>34.8</v>
      </c>
      <c r="E4889" s="55" t="n">
        <v>24</v>
      </c>
    </row>
    <row r="4890" customFormat="false" ht="15" hidden="false" customHeight="false" outlineLevel="0" collapsed="false">
      <c r="A4890" s="49" t="n">
        <v>180</v>
      </c>
      <c r="B4890" s="49" t="s">
        <v>222</v>
      </c>
      <c r="C4890" s="49" t="n">
        <v>2010</v>
      </c>
      <c r="D4890" s="54" t="n">
        <v>843.6</v>
      </c>
      <c r="E4890" s="55" t="n">
        <v>648</v>
      </c>
    </row>
    <row r="4891" customFormat="false" ht="15" hidden="false" customHeight="false" outlineLevel="0" collapsed="false">
      <c r="A4891" s="49" t="n">
        <v>180</v>
      </c>
      <c r="B4891" s="49" t="s">
        <v>222</v>
      </c>
      <c r="C4891" s="49" t="n">
        <v>2011</v>
      </c>
      <c r="D4891" s="54" t="n">
        <v>104.4</v>
      </c>
      <c r="E4891" s="55" t="n">
        <v>72</v>
      </c>
    </row>
    <row r="4892" customFormat="false" ht="15" hidden="false" customHeight="false" outlineLevel="0" collapsed="false">
      <c r="A4892" s="49" t="n">
        <v>180</v>
      </c>
      <c r="B4892" s="49" t="s">
        <v>191</v>
      </c>
      <c r="C4892" s="49" t="n">
        <v>2010</v>
      </c>
      <c r="D4892" s="54" t="n">
        <v>87</v>
      </c>
      <c r="E4892" s="55" t="n">
        <v>60</v>
      </c>
    </row>
    <row r="4893" customFormat="false" ht="15" hidden="false" customHeight="false" outlineLevel="0" collapsed="false">
      <c r="A4893" s="49" t="n">
        <v>180</v>
      </c>
      <c r="B4893" s="49" t="s">
        <v>191</v>
      </c>
      <c r="C4893" s="49" t="n">
        <v>2011</v>
      </c>
      <c r="D4893" s="54" t="n">
        <v>17.4</v>
      </c>
      <c r="E4893" s="55" t="n">
        <v>12</v>
      </c>
    </row>
    <row r="4894" customFormat="false" ht="15" hidden="false" customHeight="false" outlineLevel="0" collapsed="false">
      <c r="A4894" s="49" t="n">
        <v>180</v>
      </c>
      <c r="B4894" s="49" t="s">
        <v>205</v>
      </c>
      <c r="C4894" s="49" t="n">
        <v>2009</v>
      </c>
      <c r="D4894" s="54" t="n">
        <v>34.8</v>
      </c>
      <c r="E4894" s="55" t="n">
        <v>24</v>
      </c>
    </row>
    <row r="4895" customFormat="false" ht="15" hidden="false" customHeight="false" outlineLevel="0" collapsed="false">
      <c r="A4895" s="49" t="n">
        <v>180</v>
      </c>
      <c r="B4895" s="49" t="s">
        <v>205</v>
      </c>
      <c r="C4895" s="49" t="n">
        <v>2010</v>
      </c>
      <c r="D4895" s="54" t="n">
        <v>250.85</v>
      </c>
      <c r="E4895" s="55" t="n">
        <v>173</v>
      </c>
    </row>
    <row r="4896" customFormat="false" ht="15" hidden="false" customHeight="false" outlineLevel="0" collapsed="false">
      <c r="A4896" s="49" t="n">
        <v>180</v>
      </c>
      <c r="B4896" s="49" t="s">
        <v>205</v>
      </c>
      <c r="C4896" s="49" t="n">
        <v>2011</v>
      </c>
      <c r="D4896" s="54" t="n">
        <v>226.2</v>
      </c>
      <c r="E4896" s="55" t="n">
        <v>156</v>
      </c>
    </row>
    <row r="4897" customFormat="false" ht="15" hidden="false" customHeight="false" outlineLevel="0" collapsed="false">
      <c r="A4897" s="49" t="n">
        <v>180</v>
      </c>
      <c r="B4897" s="49" t="s">
        <v>206</v>
      </c>
      <c r="C4897" s="49" t="n">
        <v>2009</v>
      </c>
      <c r="D4897" s="54" t="n">
        <v>34.8</v>
      </c>
      <c r="E4897" s="55" t="n">
        <v>24</v>
      </c>
    </row>
    <row r="4898" customFormat="false" ht="15" hidden="false" customHeight="false" outlineLevel="0" collapsed="false">
      <c r="A4898" s="49" t="n">
        <v>180</v>
      </c>
      <c r="B4898" s="49" t="s">
        <v>206</v>
      </c>
      <c r="C4898" s="49" t="n">
        <v>2010</v>
      </c>
      <c r="D4898" s="54" t="n">
        <v>796.05</v>
      </c>
      <c r="E4898" s="55" t="n">
        <v>549</v>
      </c>
    </row>
    <row r="4899" customFormat="false" ht="15" hidden="false" customHeight="false" outlineLevel="0" collapsed="false">
      <c r="A4899" s="49" t="n">
        <v>180</v>
      </c>
      <c r="B4899" s="49" t="s">
        <v>206</v>
      </c>
      <c r="C4899" s="49" t="n">
        <v>2011</v>
      </c>
      <c r="D4899" s="54" t="n">
        <v>423.4</v>
      </c>
      <c r="E4899" s="55" t="n">
        <v>292</v>
      </c>
    </row>
    <row r="4900" customFormat="false" ht="15" hidden="false" customHeight="false" outlineLevel="0" collapsed="false">
      <c r="A4900" s="49" t="n">
        <v>180</v>
      </c>
      <c r="B4900" s="49" t="s">
        <v>211</v>
      </c>
      <c r="C4900" s="49" t="n">
        <v>2010</v>
      </c>
      <c r="D4900" s="54" t="n">
        <v>34.8</v>
      </c>
      <c r="E4900" s="55" t="n">
        <v>24</v>
      </c>
    </row>
    <row r="4901" customFormat="false" ht="15" hidden="false" customHeight="false" outlineLevel="0" collapsed="false">
      <c r="A4901" s="49" t="n">
        <v>180</v>
      </c>
      <c r="B4901" s="49" t="s">
        <v>211</v>
      </c>
      <c r="C4901" s="49" t="n">
        <v>2011</v>
      </c>
      <c r="D4901" s="54" t="n">
        <v>17.4</v>
      </c>
      <c r="E4901" s="55" t="n">
        <v>12</v>
      </c>
    </row>
    <row r="4902" customFormat="false" ht="15" hidden="false" customHeight="false" outlineLevel="0" collapsed="false">
      <c r="A4902" s="49" t="n">
        <v>180</v>
      </c>
      <c r="B4902" s="49" t="s">
        <v>192</v>
      </c>
      <c r="C4902" s="49" t="n">
        <v>2010</v>
      </c>
      <c r="D4902" s="54" t="n">
        <v>52.2</v>
      </c>
      <c r="E4902" s="55" t="n">
        <v>36</v>
      </c>
    </row>
    <row r="4903" customFormat="false" ht="15" hidden="false" customHeight="false" outlineLevel="0" collapsed="false">
      <c r="A4903" s="49" t="n">
        <v>180</v>
      </c>
      <c r="B4903" s="49" t="s">
        <v>217</v>
      </c>
      <c r="C4903" s="49" t="n">
        <v>2010</v>
      </c>
      <c r="D4903" s="54" t="n">
        <v>121.8</v>
      </c>
      <c r="E4903" s="55" t="n">
        <v>84</v>
      </c>
    </row>
    <row r="4904" customFormat="false" ht="15" hidden="false" customHeight="false" outlineLevel="0" collapsed="false">
      <c r="A4904" s="49" t="n">
        <v>180</v>
      </c>
      <c r="B4904" s="49" t="s">
        <v>217</v>
      </c>
      <c r="C4904" s="49" t="n">
        <v>2011</v>
      </c>
      <c r="D4904" s="54" t="n">
        <v>207</v>
      </c>
      <c r="E4904" s="55" t="n">
        <v>156</v>
      </c>
    </row>
    <row r="4905" customFormat="false" ht="15" hidden="false" customHeight="false" outlineLevel="0" collapsed="false">
      <c r="A4905" s="49" t="n">
        <v>180</v>
      </c>
      <c r="B4905" s="49" t="s">
        <v>218</v>
      </c>
      <c r="C4905" s="49" t="n">
        <v>2009</v>
      </c>
      <c r="D4905" s="54" t="n">
        <v>17.4</v>
      </c>
      <c r="E4905" s="55" t="n">
        <v>12</v>
      </c>
    </row>
    <row r="4906" customFormat="false" ht="15" hidden="false" customHeight="false" outlineLevel="0" collapsed="false">
      <c r="A4906" s="49" t="n">
        <v>180</v>
      </c>
      <c r="B4906" s="49" t="s">
        <v>218</v>
      </c>
      <c r="C4906" s="49" t="n">
        <v>2010</v>
      </c>
      <c r="D4906" s="54" t="n">
        <v>532.2</v>
      </c>
      <c r="E4906" s="55" t="n">
        <v>420</v>
      </c>
    </row>
    <row r="4907" customFormat="false" ht="15" hidden="false" customHeight="false" outlineLevel="0" collapsed="false">
      <c r="A4907" s="49" t="n">
        <v>180</v>
      </c>
      <c r="B4907" s="49" t="s">
        <v>218</v>
      </c>
      <c r="C4907" s="49" t="n">
        <v>2011</v>
      </c>
      <c r="D4907" s="54" t="n">
        <v>480</v>
      </c>
      <c r="E4907" s="55" t="n">
        <v>384</v>
      </c>
    </row>
    <row r="4908" customFormat="false" ht="15" hidden="false" customHeight="false" outlineLevel="0" collapsed="false">
      <c r="A4908" s="49" t="n">
        <v>180</v>
      </c>
      <c r="B4908" s="49" t="s">
        <v>193</v>
      </c>
      <c r="C4908" s="49" t="n">
        <v>2011</v>
      </c>
      <c r="D4908" s="54" t="n">
        <v>34.8</v>
      </c>
      <c r="E4908" s="55" t="n">
        <v>24</v>
      </c>
    </row>
    <row r="4909" customFormat="false" ht="15" hidden="false" customHeight="false" outlineLevel="0" collapsed="false">
      <c r="A4909" s="49" t="n">
        <v>180</v>
      </c>
      <c r="B4909" s="49" t="s">
        <v>197</v>
      </c>
      <c r="C4909" s="49" t="n">
        <v>2009</v>
      </c>
      <c r="D4909" s="54" t="n">
        <v>34.8</v>
      </c>
      <c r="E4909" s="55" t="n">
        <v>24</v>
      </c>
    </row>
    <row r="4910" customFormat="false" ht="15" hidden="false" customHeight="false" outlineLevel="0" collapsed="false">
      <c r="A4910" s="49" t="n">
        <v>180</v>
      </c>
      <c r="B4910" s="49" t="s">
        <v>197</v>
      </c>
      <c r="C4910" s="49" t="n">
        <v>2010</v>
      </c>
      <c r="D4910" s="54" t="n">
        <v>87</v>
      </c>
      <c r="E4910" s="55" t="n">
        <v>60</v>
      </c>
    </row>
    <row r="4911" customFormat="false" ht="15" hidden="false" customHeight="false" outlineLevel="0" collapsed="false">
      <c r="A4911" s="49" t="n">
        <v>180</v>
      </c>
      <c r="B4911" s="49" t="s">
        <v>197</v>
      </c>
      <c r="C4911" s="49" t="n">
        <v>2011</v>
      </c>
      <c r="D4911" s="54" t="n">
        <v>104.4</v>
      </c>
      <c r="E4911" s="55" t="n">
        <v>72</v>
      </c>
    </row>
    <row r="4912" customFormat="false" ht="15" hidden="false" customHeight="false" outlineLevel="0" collapsed="false">
      <c r="A4912" s="49" t="n">
        <v>180</v>
      </c>
      <c r="B4912" s="49" t="s">
        <v>204</v>
      </c>
      <c r="C4912" s="49" t="n">
        <v>2010</v>
      </c>
      <c r="D4912" s="54" t="n">
        <v>17.4</v>
      </c>
      <c r="E4912" s="55" t="n">
        <v>12</v>
      </c>
    </row>
    <row r="4913" customFormat="false" ht="15" hidden="false" customHeight="false" outlineLevel="0" collapsed="false">
      <c r="A4913" s="49" t="n">
        <v>180</v>
      </c>
      <c r="B4913" s="49" t="s">
        <v>215</v>
      </c>
      <c r="C4913" s="49" t="n">
        <v>2010</v>
      </c>
      <c r="D4913" s="54" t="n">
        <v>34.8</v>
      </c>
      <c r="E4913" s="55" t="n">
        <v>24</v>
      </c>
    </row>
    <row r="4914" customFormat="false" ht="15" hidden="false" customHeight="false" outlineLevel="0" collapsed="false">
      <c r="A4914" s="49" t="n">
        <v>180</v>
      </c>
      <c r="B4914" s="49" t="s">
        <v>196</v>
      </c>
      <c r="C4914" s="49" t="n">
        <v>2010</v>
      </c>
      <c r="D4914" s="54" t="n">
        <v>69.6</v>
      </c>
      <c r="E4914" s="55" t="n">
        <v>48</v>
      </c>
    </row>
    <row r="4915" customFormat="false" ht="15" hidden="false" customHeight="false" outlineLevel="0" collapsed="false">
      <c r="A4915" s="49" t="n">
        <v>180</v>
      </c>
      <c r="B4915" s="49" t="s">
        <v>196</v>
      </c>
      <c r="C4915" s="49" t="n">
        <v>2011</v>
      </c>
      <c r="D4915" s="54" t="n">
        <v>159.5</v>
      </c>
      <c r="E4915" s="55" t="n">
        <v>110</v>
      </c>
    </row>
    <row r="4916" customFormat="false" ht="15" hidden="false" customHeight="false" outlineLevel="0" collapsed="false">
      <c r="A4916" s="49" t="n">
        <v>180</v>
      </c>
      <c r="B4916" s="49" t="s">
        <v>210</v>
      </c>
      <c r="C4916" s="49" t="n">
        <v>2010</v>
      </c>
      <c r="D4916" s="54" t="n">
        <v>1705.2</v>
      </c>
      <c r="E4916" s="55" t="n">
        <v>1176</v>
      </c>
    </row>
    <row r="4917" customFormat="false" ht="15" hidden="false" customHeight="false" outlineLevel="0" collapsed="false">
      <c r="A4917" s="49" t="n">
        <v>180</v>
      </c>
      <c r="B4917" s="49" t="s">
        <v>210</v>
      </c>
      <c r="C4917" s="49" t="n">
        <v>2011</v>
      </c>
      <c r="D4917" s="54" t="n">
        <v>574.2</v>
      </c>
      <c r="E4917" s="55" t="n">
        <v>396</v>
      </c>
    </row>
    <row r="4918" customFormat="false" ht="15" hidden="false" customHeight="false" outlineLevel="0" collapsed="false">
      <c r="A4918" s="49" t="n">
        <v>180</v>
      </c>
      <c r="B4918" s="49" t="s">
        <v>198</v>
      </c>
      <c r="C4918" s="49" t="n">
        <v>2011</v>
      </c>
      <c r="D4918" s="54" t="n">
        <v>53.65</v>
      </c>
      <c r="E4918" s="55" t="n">
        <v>37</v>
      </c>
    </row>
    <row r="4919" customFormat="false" ht="15" hidden="false" customHeight="false" outlineLevel="0" collapsed="false">
      <c r="A4919" s="49" t="n">
        <v>180</v>
      </c>
      <c r="B4919" s="49" t="s">
        <v>207</v>
      </c>
      <c r="C4919" s="49" t="n">
        <v>2010</v>
      </c>
      <c r="D4919" s="54" t="n">
        <v>123.25</v>
      </c>
      <c r="E4919" s="55" t="n">
        <v>85</v>
      </c>
    </row>
    <row r="4920" customFormat="false" ht="15" hidden="false" customHeight="false" outlineLevel="0" collapsed="false">
      <c r="A4920" s="49" t="n">
        <v>180</v>
      </c>
      <c r="B4920" s="49" t="s">
        <v>207</v>
      </c>
      <c r="C4920" s="49" t="n">
        <v>2011</v>
      </c>
      <c r="D4920" s="54" t="n">
        <v>0</v>
      </c>
      <c r="E4920" s="55" t="n">
        <v>0</v>
      </c>
    </row>
    <row r="4921" customFormat="false" ht="15" hidden="false" customHeight="false" outlineLevel="0" collapsed="false">
      <c r="A4921" s="49" t="n">
        <v>180</v>
      </c>
      <c r="B4921" s="49" t="s">
        <v>189</v>
      </c>
      <c r="C4921" s="49" t="n">
        <v>2009</v>
      </c>
      <c r="D4921" s="54" t="n">
        <v>467.45</v>
      </c>
      <c r="E4921" s="55" t="n">
        <v>284</v>
      </c>
    </row>
    <row r="4922" customFormat="false" ht="15" hidden="false" customHeight="false" outlineLevel="0" collapsed="false">
      <c r="A4922" s="49" t="n">
        <v>180</v>
      </c>
      <c r="B4922" s="49" t="s">
        <v>189</v>
      </c>
      <c r="C4922" s="49" t="n">
        <v>2010</v>
      </c>
      <c r="D4922" s="54" t="n">
        <v>8410.44</v>
      </c>
      <c r="E4922" s="55" t="n">
        <v>5742</v>
      </c>
    </row>
    <row r="4923" customFormat="false" ht="15" hidden="false" customHeight="false" outlineLevel="0" collapsed="false">
      <c r="A4923" s="49" t="n">
        <v>180</v>
      </c>
      <c r="B4923" s="49" t="s">
        <v>189</v>
      </c>
      <c r="C4923" s="49" t="n">
        <v>2011</v>
      </c>
      <c r="D4923" s="54" t="n">
        <v>4337.2</v>
      </c>
      <c r="E4923" s="55" t="n">
        <v>2942</v>
      </c>
    </row>
    <row r="4924" customFormat="false" ht="15" hidden="false" customHeight="false" outlineLevel="0" collapsed="false">
      <c r="A4924" s="49" t="n">
        <v>180</v>
      </c>
      <c r="B4924" s="49" t="s">
        <v>194</v>
      </c>
      <c r="C4924" s="49" t="n">
        <v>2010</v>
      </c>
      <c r="D4924" s="54" t="n">
        <v>34.8</v>
      </c>
      <c r="E4924" s="55" t="n">
        <v>24</v>
      </c>
    </row>
    <row r="4925" customFormat="false" ht="15" hidden="false" customHeight="false" outlineLevel="0" collapsed="false">
      <c r="A4925" s="49" t="n">
        <v>180</v>
      </c>
      <c r="B4925" s="49" t="s">
        <v>194</v>
      </c>
      <c r="C4925" s="49" t="n">
        <v>2011</v>
      </c>
      <c r="D4925" s="54" t="n">
        <v>17.4</v>
      </c>
      <c r="E4925" s="55" t="n">
        <v>12</v>
      </c>
    </row>
    <row r="4926" customFormat="false" ht="15" hidden="false" customHeight="false" outlineLevel="0" collapsed="false">
      <c r="A4926" s="49" t="n">
        <v>181</v>
      </c>
      <c r="B4926" s="49" t="s">
        <v>203</v>
      </c>
      <c r="C4926" s="49" t="n">
        <v>2011</v>
      </c>
      <c r="D4926" s="54" t="n">
        <v>220.6</v>
      </c>
      <c r="E4926" s="55" t="n">
        <v>120</v>
      </c>
    </row>
    <row r="4927" customFormat="false" ht="15" hidden="false" customHeight="false" outlineLevel="0" collapsed="false">
      <c r="A4927" s="49" t="n">
        <v>181</v>
      </c>
      <c r="B4927" s="49" t="s">
        <v>201</v>
      </c>
      <c r="C4927" s="49" t="n">
        <v>2011</v>
      </c>
      <c r="D4927" s="54" t="n">
        <v>104</v>
      </c>
      <c r="E4927" s="55" t="n">
        <v>50</v>
      </c>
    </row>
    <row r="4928" customFormat="false" ht="15" hidden="false" customHeight="false" outlineLevel="0" collapsed="false">
      <c r="A4928" s="49" t="n">
        <v>181</v>
      </c>
      <c r="B4928" s="49" t="s">
        <v>223</v>
      </c>
      <c r="C4928" s="49" t="n">
        <v>2011</v>
      </c>
      <c r="D4928" s="54" t="n">
        <v>41.6</v>
      </c>
      <c r="E4928" s="55" t="n">
        <v>20</v>
      </c>
    </row>
    <row r="4929" customFormat="false" ht="15" hidden="false" customHeight="false" outlineLevel="0" collapsed="false">
      <c r="A4929" s="49" t="n">
        <v>181</v>
      </c>
      <c r="B4929" s="49" t="s">
        <v>200</v>
      </c>
      <c r="C4929" s="49" t="n">
        <v>2011</v>
      </c>
      <c r="D4929" s="54" t="n">
        <v>20.8</v>
      </c>
      <c r="E4929" s="55" t="n">
        <v>10</v>
      </c>
    </row>
    <row r="4930" customFormat="false" ht="15" hidden="false" customHeight="false" outlineLevel="0" collapsed="false">
      <c r="A4930" s="49" t="n">
        <v>181</v>
      </c>
      <c r="B4930" s="49" t="s">
        <v>222</v>
      </c>
      <c r="C4930" s="49" t="n">
        <v>2011</v>
      </c>
      <c r="D4930" s="54" t="n">
        <v>524.94</v>
      </c>
      <c r="E4930" s="55" t="n">
        <v>253</v>
      </c>
    </row>
    <row r="4931" customFormat="false" ht="15" hidden="false" customHeight="false" outlineLevel="0" collapsed="false">
      <c r="A4931" s="49" t="n">
        <v>181</v>
      </c>
      <c r="B4931" s="49" t="s">
        <v>205</v>
      </c>
      <c r="C4931" s="49" t="n">
        <v>2011</v>
      </c>
      <c r="D4931" s="54" t="n">
        <v>322.4</v>
      </c>
      <c r="E4931" s="55" t="n">
        <v>155</v>
      </c>
    </row>
    <row r="4932" customFormat="false" ht="15" hidden="false" customHeight="false" outlineLevel="0" collapsed="false">
      <c r="A4932" s="49" t="n">
        <v>181</v>
      </c>
      <c r="B4932" s="49" t="s">
        <v>206</v>
      </c>
      <c r="C4932" s="49" t="n">
        <v>2011</v>
      </c>
      <c r="D4932" s="54" t="n">
        <v>310.7</v>
      </c>
      <c r="E4932" s="55" t="n">
        <v>150</v>
      </c>
    </row>
    <row r="4933" customFormat="false" ht="15" hidden="false" customHeight="false" outlineLevel="0" collapsed="false">
      <c r="A4933" s="49" t="n">
        <v>181</v>
      </c>
      <c r="B4933" s="49" t="s">
        <v>197</v>
      </c>
      <c r="C4933" s="49" t="n">
        <v>2011</v>
      </c>
      <c r="D4933" s="54" t="n">
        <v>124.8</v>
      </c>
      <c r="E4933" s="55" t="n">
        <v>60</v>
      </c>
    </row>
    <row r="4934" customFormat="false" ht="15" hidden="false" customHeight="false" outlineLevel="0" collapsed="false">
      <c r="A4934" s="49" t="n">
        <v>181</v>
      </c>
      <c r="B4934" s="49" t="s">
        <v>198</v>
      </c>
      <c r="C4934" s="49" t="n">
        <v>2011</v>
      </c>
      <c r="D4934" s="54" t="n">
        <v>62.4</v>
      </c>
      <c r="E4934" s="55" t="n">
        <v>30</v>
      </c>
    </row>
    <row r="4935" customFormat="false" ht="15" hidden="false" customHeight="false" outlineLevel="0" collapsed="false">
      <c r="A4935" s="49" t="n">
        <v>181</v>
      </c>
      <c r="B4935" s="49" t="s">
        <v>189</v>
      </c>
      <c r="C4935" s="49" t="n">
        <v>2011</v>
      </c>
      <c r="D4935" s="54" t="n">
        <v>19633.65</v>
      </c>
      <c r="E4935" s="55" t="n">
        <v>9850</v>
      </c>
    </row>
    <row r="4936" customFormat="false" ht="15" hidden="false" customHeight="false" outlineLevel="0" collapsed="false">
      <c r="A4936" s="49" t="n">
        <v>181</v>
      </c>
      <c r="B4936" s="49" t="s">
        <v>194</v>
      </c>
      <c r="C4936" s="49" t="n">
        <v>2011</v>
      </c>
      <c r="D4936" s="54" t="n">
        <v>2.08</v>
      </c>
      <c r="E4936" s="55" t="n">
        <v>1</v>
      </c>
    </row>
    <row r="4937" customFormat="false" ht="15" hidden="false" customHeight="false" outlineLevel="0" collapsed="false">
      <c r="A4937" s="49" t="n">
        <v>182</v>
      </c>
      <c r="B4937" s="49" t="s">
        <v>203</v>
      </c>
      <c r="C4937" s="49" t="n">
        <v>2011</v>
      </c>
      <c r="D4937" s="54" t="n">
        <v>451.5</v>
      </c>
      <c r="E4937" s="55" t="n">
        <v>310</v>
      </c>
    </row>
    <row r="4938" customFormat="false" ht="15" hidden="false" customHeight="false" outlineLevel="0" collapsed="false">
      <c r="A4938" s="49" t="n">
        <v>182</v>
      </c>
      <c r="B4938" s="49" t="s">
        <v>201</v>
      </c>
      <c r="C4938" s="49" t="n">
        <v>2011</v>
      </c>
      <c r="D4938" s="54" t="n">
        <v>99</v>
      </c>
      <c r="E4938" s="55" t="n">
        <v>60</v>
      </c>
    </row>
    <row r="4939" customFormat="false" ht="15" hidden="false" customHeight="false" outlineLevel="0" collapsed="false">
      <c r="A4939" s="49" t="n">
        <v>182</v>
      </c>
      <c r="B4939" s="49" t="s">
        <v>223</v>
      </c>
      <c r="C4939" s="49" t="n">
        <v>2011</v>
      </c>
      <c r="D4939" s="54" t="n">
        <v>33</v>
      </c>
      <c r="E4939" s="55" t="n">
        <v>20</v>
      </c>
    </row>
    <row r="4940" customFormat="false" ht="15" hidden="false" customHeight="false" outlineLevel="0" collapsed="false">
      <c r="A4940" s="49" t="n">
        <v>182</v>
      </c>
      <c r="B4940" s="49" t="s">
        <v>202</v>
      </c>
      <c r="C4940" s="49" t="n">
        <v>2011</v>
      </c>
      <c r="D4940" s="54" t="n">
        <v>16.5</v>
      </c>
      <c r="E4940" s="55" t="n">
        <v>10</v>
      </c>
    </row>
    <row r="4941" customFormat="false" ht="15" hidden="false" customHeight="false" outlineLevel="0" collapsed="false">
      <c r="A4941" s="49" t="n">
        <v>182</v>
      </c>
      <c r="B4941" s="49" t="s">
        <v>222</v>
      </c>
      <c r="C4941" s="49" t="n">
        <v>2011</v>
      </c>
      <c r="D4941" s="54" t="n">
        <v>235.95</v>
      </c>
      <c r="E4941" s="55" t="n">
        <v>143</v>
      </c>
    </row>
    <row r="4942" customFormat="false" ht="15" hidden="false" customHeight="false" outlineLevel="0" collapsed="false">
      <c r="A4942" s="49" t="n">
        <v>182</v>
      </c>
      <c r="B4942" s="49" t="s">
        <v>205</v>
      </c>
      <c r="C4942" s="49" t="n">
        <v>2011</v>
      </c>
      <c r="D4942" s="54" t="n">
        <v>796.95</v>
      </c>
      <c r="E4942" s="55" t="n">
        <v>483</v>
      </c>
    </row>
    <row r="4943" customFormat="false" ht="15" hidden="false" customHeight="false" outlineLevel="0" collapsed="false">
      <c r="A4943" s="49" t="n">
        <v>182</v>
      </c>
      <c r="B4943" s="49" t="s">
        <v>206</v>
      </c>
      <c r="C4943" s="49" t="n">
        <v>2011</v>
      </c>
      <c r="D4943" s="54" t="n">
        <v>475</v>
      </c>
      <c r="E4943" s="55" t="n">
        <v>300</v>
      </c>
    </row>
    <row r="4944" customFormat="false" ht="15" hidden="false" customHeight="false" outlineLevel="0" collapsed="false">
      <c r="A4944" s="49" t="n">
        <v>182</v>
      </c>
      <c r="B4944" s="49" t="s">
        <v>211</v>
      </c>
      <c r="C4944" s="49" t="n">
        <v>2011</v>
      </c>
      <c r="D4944" s="54" t="n">
        <v>16.5</v>
      </c>
      <c r="E4944" s="55" t="n">
        <v>10</v>
      </c>
    </row>
    <row r="4945" customFormat="false" ht="15" hidden="false" customHeight="false" outlineLevel="0" collapsed="false">
      <c r="A4945" s="49" t="n">
        <v>182</v>
      </c>
      <c r="B4945" s="49" t="s">
        <v>192</v>
      </c>
      <c r="C4945" s="49" t="n">
        <v>2011</v>
      </c>
      <c r="D4945" s="54" t="n">
        <v>16.5</v>
      </c>
      <c r="E4945" s="55" t="n">
        <v>10</v>
      </c>
    </row>
    <row r="4946" customFormat="false" ht="15" hidden="false" customHeight="false" outlineLevel="0" collapsed="false">
      <c r="A4946" s="49" t="n">
        <v>182</v>
      </c>
      <c r="B4946" s="49" t="s">
        <v>218</v>
      </c>
      <c r="C4946" s="49" t="n">
        <v>2011</v>
      </c>
      <c r="D4946" s="54" t="n">
        <v>1323.15</v>
      </c>
      <c r="E4946" s="55" t="n">
        <v>911</v>
      </c>
    </row>
    <row r="4947" customFormat="false" ht="15" hidden="false" customHeight="false" outlineLevel="0" collapsed="false">
      <c r="A4947" s="49" t="n">
        <v>182</v>
      </c>
      <c r="B4947" s="49" t="s">
        <v>197</v>
      </c>
      <c r="C4947" s="49" t="n">
        <v>2011</v>
      </c>
      <c r="D4947" s="54" t="n">
        <v>306.9</v>
      </c>
      <c r="E4947" s="55" t="n">
        <v>186</v>
      </c>
    </row>
    <row r="4948" customFormat="false" ht="15" hidden="false" customHeight="false" outlineLevel="0" collapsed="false">
      <c r="A4948" s="49" t="n">
        <v>182</v>
      </c>
      <c r="B4948" s="49" t="s">
        <v>204</v>
      </c>
      <c r="C4948" s="49" t="n">
        <v>2011</v>
      </c>
      <c r="D4948" s="54" t="n">
        <v>16.5</v>
      </c>
      <c r="E4948" s="55" t="n">
        <v>10</v>
      </c>
    </row>
    <row r="4949" customFormat="false" ht="15" hidden="false" customHeight="false" outlineLevel="0" collapsed="false">
      <c r="A4949" s="49" t="n">
        <v>182</v>
      </c>
      <c r="B4949" s="49" t="s">
        <v>196</v>
      </c>
      <c r="C4949" s="49" t="n">
        <v>2011</v>
      </c>
      <c r="D4949" s="54" t="n">
        <v>103.95</v>
      </c>
      <c r="E4949" s="55" t="n">
        <v>63</v>
      </c>
    </row>
    <row r="4950" customFormat="false" ht="15" hidden="false" customHeight="false" outlineLevel="0" collapsed="false">
      <c r="A4950" s="49" t="n">
        <v>182</v>
      </c>
      <c r="B4950" s="49" t="s">
        <v>198</v>
      </c>
      <c r="C4950" s="49" t="n">
        <v>2011</v>
      </c>
      <c r="D4950" s="54" t="n">
        <v>70.95</v>
      </c>
      <c r="E4950" s="55" t="n">
        <v>43</v>
      </c>
    </row>
    <row r="4951" customFormat="false" ht="15" hidden="false" customHeight="false" outlineLevel="0" collapsed="false">
      <c r="A4951" s="49" t="n">
        <v>182</v>
      </c>
      <c r="B4951" s="49" t="s">
        <v>207</v>
      </c>
      <c r="C4951" s="49" t="n">
        <v>2011</v>
      </c>
      <c r="D4951" s="54" t="n">
        <v>0</v>
      </c>
      <c r="E4951" s="55" t="n">
        <v>0</v>
      </c>
    </row>
    <row r="4952" customFormat="false" ht="15" hidden="false" customHeight="false" outlineLevel="0" collapsed="false">
      <c r="A4952" s="49" t="n">
        <v>182</v>
      </c>
      <c r="B4952" s="49" t="s">
        <v>189</v>
      </c>
      <c r="C4952" s="49" t="n">
        <v>2011</v>
      </c>
      <c r="D4952" s="54" t="n">
        <v>17390.67</v>
      </c>
      <c r="E4952" s="55" t="n">
        <v>10571</v>
      </c>
    </row>
    <row r="4953" customFormat="false" ht="15" hidden="false" customHeight="false" outlineLevel="0" collapsed="false">
      <c r="A4953" s="49" t="n">
        <v>183</v>
      </c>
      <c r="B4953" s="49" t="s">
        <v>203</v>
      </c>
      <c r="C4953" s="49" t="n">
        <v>2010</v>
      </c>
      <c r="D4953" s="54" t="n">
        <v>26.4</v>
      </c>
      <c r="E4953" s="55" t="n">
        <v>48</v>
      </c>
    </row>
    <row r="4954" customFormat="false" ht="15" hidden="false" customHeight="false" outlineLevel="0" collapsed="false">
      <c r="A4954" s="49" t="n">
        <v>183</v>
      </c>
      <c r="B4954" s="49" t="s">
        <v>203</v>
      </c>
      <c r="C4954" s="49" t="n">
        <v>2011</v>
      </c>
      <c r="D4954" s="54" t="n">
        <v>63.6</v>
      </c>
      <c r="E4954" s="55" t="n">
        <v>144</v>
      </c>
    </row>
    <row r="4955" customFormat="false" ht="15" hidden="false" customHeight="false" outlineLevel="0" collapsed="false">
      <c r="A4955" s="49" t="n">
        <v>183</v>
      </c>
      <c r="B4955" s="49" t="s">
        <v>199</v>
      </c>
      <c r="C4955" s="49" t="n">
        <v>2010</v>
      </c>
      <c r="D4955" s="54" t="n">
        <v>13.2</v>
      </c>
      <c r="E4955" s="55" t="n">
        <v>24</v>
      </c>
    </row>
    <row r="4956" customFormat="false" ht="15" hidden="false" customHeight="false" outlineLevel="0" collapsed="false">
      <c r="A4956" s="49" t="n">
        <v>183</v>
      </c>
      <c r="B4956" s="49" t="s">
        <v>201</v>
      </c>
      <c r="C4956" s="49" t="n">
        <v>2010</v>
      </c>
      <c r="D4956" s="54" t="n">
        <v>13.2</v>
      </c>
      <c r="E4956" s="55" t="n">
        <v>24</v>
      </c>
    </row>
    <row r="4957" customFormat="false" ht="15" hidden="false" customHeight="false" outlineLevel="0" collapsed="false">
      <c r="A4957" s="49" t="n">
        <v>183</v>
      </c>
      <c r="B4957" s="49" t="s">
        <v>201</v>
      </c>
      <c r="C4957" s="49" t="n">
        <v>2011</v>
      </c>
      <c r="D4957" s="54" t="n">
        <v>39.6</v>
      </c>
      <c r="E4957" s="55" t="n">
        <v>72</v>
      </c>
    </row>
    <row r="4958" customFormat="false" ht="15" hidden="false" customHeight="false" outlineLevel="0" collapsed="false">
      <c r="A4958" s="49" t="n">
        <v>183</v>
      </c>
      <c r="B4958" s="49" t="s">
        <v>223</v>
      </c>
      <c r="C4958" s="49" t="n">
        <v>2010</v>
      </c>
      <c r="D4958" s="54" t="n">
        <v>13.2</v>
      </c>
      <c r="E4958" s="55" t="n">
        <v>24</v>
      </c>
    </row>
    <row r="4959" customFormat="false" ht="15" hidden="false" customHeight="false" outlineLevel="0" collapsed="false">
      <c r="A4959" s="49" t="n">
        <v>183</v>
      </c>
      <c r="B4959" s="49" t="s">
        <v>223</v>
      </c>
      <c r="C4959" s="49" t="n">
        <v>2011</v>
      </c>
      <c r="D4959" s="54" t="n">
        <v>26.4</v>
      </c>
      <c r="E4959" s="55" t="n">
        <v>48</v>
      </c>
    </row>
    <row r="4960" customFormat="false" ht="15" hidden="false" customHeight="false" outlineLevel="0" collapsed="false">
      <c r="A4960" s="49" t="n">
        <v>183</v>
      </c>
      <c r="B4960" s="49" t="s">
        <v>202</v>
      </c>
      <c r="C4960" s="49" t="n">
        <v>2010</v>
      </c>
      <c r="D4960" s="54" t="n">
        <v>13.2</v>
      </c>
      <c r="E4960" s="55" t="n">
        <v>24</v>
      </c>
    </row>
    <row r="4961" customFormat="false" ht="15" hidden="false" customHeight="false" outlineLevel="0" collapsed="false">
      <c r="A4961" s="49" t="n">
        <v>183</v>
      </c>
      <c r="B4961" s="49" t="s">
        <v>222</v>
      </c>
      <c r="C4961" s="49" t="n">
        <v>2010</v>
      </c>
      <c r="D4961" s="54" t="n">
        <v>39.6</v>
      </c>
      <c r="E4961" s="55" t="n">
        <v>72</v>
      </c>
    </row>
    <row r="4962" customFormat="false" ht="15" hidden="false" customHeight="false" outlineLevel="0" collapsed="false">
      <c r="A4962" s="49" t="n">
        <v>183</v>
      </c>
      <c r="B4962" s="49" t="s">
        <v>222</v>
      </c>
      <c r="C4962" s="49" t="n">
        <v>2011</v>
      </c>
      <c r="D4962" s="54" t="n">
        <v>105.6</v>
      </c>
      <c r="E4962" s="55" t="n">
        <v>192</v>
      </c>
    </row>
    <row r="4963" customFormat="false" ht="15" hidden="false" customHeight="false" outlineLevel="0" collapsed="false">
      <c r="A4963" s="49" t="n">
        <v>183</v>
      </c>
      <c r="B4963" s="49" t="s">
        <v>191</v>
      </c>
      <c r="C4963" s="49" t="n">
        <v>2010</v>
      </c>
      <c r="D4963" s="54" t="n">
        <v>76.8</v>
      </c>
      <c r="E4963" s="55" t="n">
        <v>168</v>
      </c>
    </row>
    <row r="4964" customFormat="false" ht="15" hidden="false" customHeight="false" outlineLevel="0" collapsed="false">
      <c r="A4964" s="49" t="n">
        <v>183</v>
      </c>
      <c r="B4964" s="49" t="s">
        <v>205</v>
      </c>
      <c r="C4964" s="49" t="n">
        <v>2009</v>
      </c>
      <c r="D4964" s="54" t="n">
        <v>13.2</v>
      </c>
      <c r="E4964" s="55" t="n">
        <v>24</v>
      </c>
    </row>
    <row r="4965" customFormat="false" ht="15" hidden="false" customHeight="false" outlineLevel="0" collapsed="false">
      <c r="A4965" s="49" t="n">
        <v>183</v>
      </c>
      <c r="B4965" s="49" t="s">
        <v>205</v>
      </c>
      <c r="C4965" s="49" t="n">
        <v>2010</v>
      </c>
      <c r="D4965" s="54" t="n">
        <v>286.05</v>
      </c>
      <c r="E4965" s="55" t="n">
        <v>651</v>
      </c>
    </row>
    <row r="4966" customFormat="false" ht="15" hidden="false" customHeight="false" outlineLevel="0" collapsed="false">
      <c r="A4966" s="49" t="n">
        <v>183</v>
      </c>
      <c r="B4966" s="49" t="s">
        <v>205</v>
      </c>
      <c r="C4966" s="49" t="n">
        <v>2011</v>
      </c>
      <c r="D4966" s="54" t="n">
        <v>162.96</v>
      </c>
      <c r="E4966" s="55" t="n">
        <v>336</v>
      </c>
    </row>
    <row r="4967" customFormat="false" ht="15" hidden="false" customHeight="false" outlineLevel="0" collapsed="false">
      <c r="A4967" s="49" t="n">
        <v>183</v>
      </c>
      <c r="B4967" s="49" t="s">
        <v>206</v>
      </c>
      <c r="C4967" s="49" t="n">
        <v>2010</v>
      </c>
      <c r="D4967" s="54" t="n">
        <v>105.6</v>
      </c>
      <c r="E4967" s="55" t="n">
        <v>192</v>
      </c>
    </row>
    <row r="4968" customFormat="false" ht="15" hidden="false" customHeight="false" outlineLevel="0" collapsed="false">
      <c r="A4968" s="49" t="n">
        <v>183</v>
      </c>
      <c r="B4968" s="49" t="s">
        <v>206</v>
      </c>
      <c r="C4968" s="49" t="n">
        <v>2011</v>
      </c>
      <c r="D4968" s="54" t="n">
        <v>110.55</v>
      </c>
      <c r="E4968" s="55" t="n">
        <v>201</v>
      </c>
    </row>
    <row r="4969" customFormat="false" ht="15" hidden="false" customHeight="false" outlineLevel="0" collapsed="false">
      <c r="A4969" s="49" t="n">
        <v>183</v>
      </c>
      <c r="B4969" s="49" t="s">
        <v>234</v>
      </c>
      <c r="C4969" s="49" t="n">
        <v>2011</v>
      </c>
      <c r="D4969" s="54" t="n">
        <v>13.2</v>
      </c>
      <c r="E4969" s="55" t="n">
        <v>24</v>
      </c>
    </row>
    <row r="4970" customFormat="false" ht="15" hidden="false" customHeight="false" outlineLevel="0" collapsed="false">
      <c r="A4970" s="49" t="n">
        <v>183</v>
      </c>
      <c r="B4970" s="49" t="s">
        <v>192</v>
      </c>
      <c r="C4970" s="49" t="n">
        <v>2010</v>
      </c>
      <c r="D4970" s="54" t="n">
        <v>13.2</v>
      </c>
      <c r="E4970" s="55" t="n">
        <v>24</v>
      </c>
    </row>
    <row r="4971" customFormat="false" ht="15" hidden="false" customHeight="false" outlineLevel="0" collapsed="false">
      <c r="A4971" s="49" t="n">
        <v>183</v>
      </c>
      <c r="B4971" s="49" t="s">
        <v>192</v>
      </c>
      <c r="C4971" s="49" t="n">
        <v>2011</v>
      </c>
      <c r="D4971" s="54" t="n">
        <v>13.2</v>
      </c>
      <c r="E4971" s="55" t="n">
        <v>24</v>
      </c>
    </row>
    <row r="4972" customFormat="false" ht="15" hidden="false" customHeight="false" outlineLevel="0" collapsed="false">
      <c r="A4972" s="49" t="n">
        <v>183</v>
      </c>
      <c r="B4972" s="49" t="s">
        <v>218</v>
      </c>
      <c r="C4972" s="49" t="n">
        <v>2009</v>
      </c>
      <c r="D4972" s="54" t="n">
        <v>0.55</v>
      </c>
      <c r="E4972" s="55" t="n">
        <v>1</v>
      </c>
    </row>
    <row r="4973" customFormat="false" ht="15" hidden="false" customHeight="false" outlineLevel="0" collapsed="false">
      <c r="A4973" s="49" t="n">
        <v>183</v>
      </c>
      <c r="B4973" s="49" t="s">
        <v>218</v>
      </c>
      <c r="C4973" s="49" t="n">
        <v>2010</v>
      </c>
      <c r="D4973" s="54" t="n">
        <v>405.6</v>
      </c>
      <c r="E4973" s="55" t="n">
        <v>936</v>
      </c>
    </row>
    <row r="4974" customFormat="false" ht="15" hidden="false" customHeight="false" outlineLevel="0" collapsed="false">
      <c r="A4974" s="49" t="n">
        <v>183</v>
      </c>
      <c r="B4974" s="49" t="s">
        <v>218</v>
      </c>
      <c r="C4974" s="49" t="n">
        <v>2011</v>
      </c>
      <c r="D4974" s="54" t="n">
        <v>278.4</v>
      </c>
      <c r="E4974" s="55" t="n">
        <v>648</v>
      </c>
    </row>
    <row r="4975" customFormat="false" ht="15" hidden="false" customHeight="false" outlineLevel="0" collapsed="false">
      <c r="A4975" s="49" t="n">
        <v>183</v>
      </c>
      <c r="B4975" s="49" t="s">
        <v>193</v>
      </c>
      <c r="C4975" s="49" t="n">
        <v>2009</v>
      </c>
      <c r="D4975" s="54" t="n">
        <v>13.2</v>
      </c>
      <c r="E4975" s="55" t="n">
        <v>24</v>
      </c>
    </row>
    <row r="4976" customFormat="false" ht="15" hidden="false" customHeight="false" outlineLevel="0" collapsed="false">
      <c r="A4976" s="49" t="n">
        <v>183</v>
      </c>
      <c r="B4976" s="49" t="s">
        <v>193</v>
      </c>
      <c r="C4976" s="49" t="n">
        <v>2010</v>
      </c>
      <c r="D4976" s="54" t="n">
        <v>52.8</v>
      </c>
      <c r="E4976" s="55" t="n">
        <v>96</v>
      </c>
    </row>
    <row r="4977" customFormat="false" ht="15" hidden="false" customHeight="false" outlineLevel="0" collapsed="false">
      <c r="A4977" s="49" t="n">
        <v>183</v>
      </c>
      <c r="B4977" s="49" t="s">
        <v>193</v>
      </c>
      <c r="C4977" s="49" t="n">
        <v>2011</v>
      </c>
      <c r="D4977" s="54" t="n">
        <v>50.4</v>
      </c>
      <c r="E4977" s="55" t="n">
        <v>120</v>
      </c>
    </row>
    <row r="4978" customFormat="false" ht="15" hidden="false" customHeight="false" outlineLevel="0" collapsed="false">
      <c r="A4978" s="49" t="n">
        <v>183</v>
      </c>
      <c r="B4978" s="49" t="s">
        <v>197</v>
      </c>
      <c r="C4978" s="49" t="n">
        <v>2010</v>
      </c>
      <c r="D4978" s="54" t="n">
        <v>26.4</v>
      </c>
      <c r="E4978" s="55" t="n">
        <v>48</v>
      </c>
    </row>
    <row r="4979" customFormat="false" ht="15" hidden="false" customHeight="false" outlineLevel="0" collapsed="false">
      <c r="A4979" s="49" t="n">
        <v>183</v>
      </c>
      <c r="B4979" s="49" t="s">
        <v>197</v>
      </c>
      <c r="C4979" s="49" t="n">
        <v>2011</v>
      </c>
      <c r="D4979" s="54" t="n">
        <v>13.2</v>
      </c>
      <c r="E4979" s="55" t="n">
        <v>24</v>
      </c>
    </row>
    <row r="4980" customFormat="false" ht="15" hidden="false" customHeight="false" outlineLevel="0" collapsed="false">
      <c r="A4980" s="49" t="n">
        <v>183</v>
      </c>
      <c r="B4980" s="49" t="s">
        <v>196</v>
      </c>
      <c r="C4980" s="49" t="n">
        <v>2010</v>
      </c>
      <c r="D4980" s="54" t="n">
        <v>26.4</v>
      </c>
      <c r="E4980" s="55" t="n">
        <v>48</v>
      </c>
    </row>
    <row r="4981" customFormat="false" ht="15" hidden="false" customHeight="false" outlineLevel="0" collapsed="false">
      <c r="A4981" s="49" t="n">
        <v>183</v>
      </c>
      <c r="B4981" s="49" t="s">
        <v>196</v>
      </c>
      <c r="C4981" s="49" t="n">
        <v>2011</v>
      </c>
      <c r="D4981" s="54" t="n">
        <v>79.2</v>
      </c>
      <c r="E4981" s="55" t="n">
        <v>144</v>
      </c>
    </row>
    <row r="4982" customFormat="false" ht="15" hidden="false" customHeight="false" outlineLevel="0" collapsed="false">
      <c r="A4982" s="49" t="n">
        <v>183</v>
      </c>
      <c r="B4982" s="49" t="s">
        <v>210</v>
      </c>
      <c r="C4982" s="49" t="n">
        <v>2010</v>
      </c>
      <c r="D4982" s="54" t="n">
        <v>316.8</v>
      </c>
      <c r="E4982" s="55" t="n">
        <v>576</v>
      </c>
    </row>
    <row r="4983" customFormat="false" ht="15" hidden="false" customHeight="false" outlineLevel="0" collapsed="false">
      <c r="A4983" s="49" t="n">
        <v>183</v>
      </c>
      <c r="B4983" s="49" t="s">
        <v>210</v>
      </c>
      <c r="C4983" s="49" t="n">
        <v>2011</v>
      </c>
      <c r="D4983" s="54" t="n">
        <v>145.2</v>
      </c>
      <c r="E4983" s="55" t="n">
        <v>264</v>
      </c>
    </row>
    <row r="4984" customFormat="false" ht="15" hidden="false" customHeight="false" outlineLevel="0" collapsed="false">
      <c r="A4984" s="49" t="n">
        <v>183</v>
      </c>
      <c r="B4984" s="49" t="s">
        <v>198</v>
      </c>
      <c r="C4984" s="49" t="n">
        <v>2011</v>
      </c>
      <c r="D4984" s="54" t="n">
        <v>13.2</v>
      </c>
      <c r="E4984" s="55" t="n">
        <v>24</v>
      </c>
    </row>
    <row r="4985" customFormat="false" ht="15" hidden="false" customHeight="false" outlineLevel="0" collapsed="false">
      <c r="A4985" s="49" t="n">
        <v>183</v>
      </c>
      <c r="B4985" s="49" t="s">
        <v>207</v>
      </c>
      <c r="C4985" s="49" t="n">
        <v>2010</v>
      </c>
      <c r="D4985" s="54" t="n">
        <v>52.8</v>
      </c>
      <c r="E4985" s="55" t="n">
        <v>96</v>
      </c>
    </row>
    <row r="4986" customFormat="false" ht="15" hidden="false" customHeight="false" outlineLevel="0" collapsed="false">
      <c r="A4986" s="49" t="n">
        <v>183</v>
      </c>
      <c r="B4986" s="49" t="s">
        <v>214</v>
      </c>
      <c r="C4986" s="49" t="n">
        <v>2010</v>
      </c>
      <c r="D4986" s="54" t="n">
        <v>13.2</v>
      </c>
      <c r="E4986" s="55" t="n">
        <v>24</v>
      </c>
    </row>
    <row r="4987" customFormat="false" ht="15" hidden="false" customHeight="false" outlineLevel="0" collapsed="false">
      <c r="A4987" s="49" t="n">
        <v>183</v>
      </c>
      <c r="B4987" s="49" t="s">
        <v>189</v>
      </c>
      <c r="C4987" s="49" t="n">
        <v>2009</v>
      </c>
      <c r="D4987" s="54" t="n">
        <v>696.2</v>
      </c>
      <c r="E4987" s="55" t="n">
        <v>1349</v>
      </c>
    </row>
    <row r="4988" customFormat="false" ht="15" hidden="false" customHeight="false" outlineLevel="0" collapsed="false">
      <c r="A4988" s="49" t="n">
        <v>183</v>
      </c>
      <c r="B4988" s="49" t="s">
        <v>189</v>
      </c>
      <c r="C4988" s="49" t="n">
        <v>2010</v>
      </c>
      <c r="D4988" s="54" t="n">
        <v>11630.99</v>
      </c>
      <c r="E4988" s="55" t="n">
        <v>21931</v>
      </c>
    </row>
    <row r="4989" customFormat="false" ht="15" hidden="false" customHeight="false" outlineLevel="0" collapsed="false">
      <c r="A4989" s="49" t="n">
        <v>183</v>
      </c>
      <c r="B4989" s="49" t="s">
        <v>189</v>
      </c>
      <c r="C4989" s="49" t="n">
        <v>2011</v>
      </c>
      <c r="D4989" s="54" t="n">
        <v>6365.31</v>
      </c>
      <c r="E4989" s="55" t="n">
        <v>11481</v>
      </c>
    </row>
    <row r="4990" customFormat="false" ht="15" hidden="false" customHeight="false" outlineLevel="0" collapsed="false">
      <c r="A4990" s="49" t="n">
        <v>183</v>
      </c>
      <c r="B4990" s="49" t="s">
        <v>194</v>
      </c>
      <c r="C4990" s="49" t="n">
        <v>2011</v>
      </c>
      <c r="D4990" s="54" t="n">
        <v>13.2</v>
      </c>
      <c r="E4990" s="55" t="n">
        <v>24</v>
      </c>
    </row>
    <row r="4991" customFormat="false" ht="15" hidden="false" customHeight="false" outlineLevel="0" collapsed="false">
      <c r="A4991" s="49" t="n">
        <v>184</v>
      </c>
      <c r="B4991" s="49" t="s">
        <v>203</v>
      </c>
      <c r="C4991" s="49" t="n">
        <v>2010</v>
      </c>
      <c r="D4991" s="54" t="n">
        <v>417.6</v>
      </c>
      <c r="E4991" s="55" t="n">
        <v>288</v>
      </c>
    </row>
    <row r="4992" customFormat="false" ht="15" hidden="false" customHeight="false" outlineLevel="0" collapsed="false">
      <c r="A4992" s="49" t="n">
        <v>184</v>
      </c>
      <c r="B4992" s="49" t="s">
        <v>203</v>
      </c>
      <c r="C4992" s="49" t="n">
        <v>2011</v>
      </c>
      <c r="D4992" s="54" t="n">
        <v>1247.3</v>
      </c>
      <c r="E4992" s="55" t="n">
        <v>994</v>
      </c>
    </row>
    <row r="4993" customFormat="false" ht="15" hidden="false" customHeight="false" outlineLevel="0" collapsed="false">
      <c r="A4993" s="49" t="n">
        <v>184</v>
      </c>
      <c r="B4993" s="49" t="s">
        <v>201</v>
      </c>
      <c r="C4993" s="49" t="n">
        <v>2011</v>
      </c>
      <c r="D4993" s="54" t="n">
        <v>52.2</v>
      </c>
      <c r="E4993" s="55" t="n">
        <v>36</v>
      </c>
    </row>
    <row r="4994" customFormat="false" ht="15" hidden="false" customHeight="false" outlineLevel="0" collapsed="false">
      <c r="A4994" s="49" t="n">
        <v>184</v>
      </c>
      <c r="B4994" s="49" t="s">
        <v>222</v>
      </c>
      <c r="C4994" s="49" t="n">
        <v>2010</v>
      </c>
      <c r="D4994" s="54" t="n">
        <v>69.6</v>
      </c>
      <c r="E4994" s="55" t="n">
        <v>48</v>
      </c>
    </row>
    <row r="4995" customFormat="false" ht="15" hidden="false" customHeight="false" outlineLevel="0" collapsed="false">
      <c r="A4995" s="49" t="n">
        <v>184</v>
      </c>
      <c r="B4995" s="49" t="s">
        <v>222</v>
      </c>
      <c r="C4995" s="49" t="n">
        <v>2011</v>
      </c>
      <c r="D4995" s="54" t="n">
        <v>635.4</v>
      </c>
      <c r="E4995" s="55" t="n">
        <v>468</v>
      </c>
    </row>
    <row r="4996" customFormat="false" ht="15" hidden="false" customHeight="false" outlineLevel="0" collapsed="false">
      <c r="A4996" s="49" t="n">
        <v>184</v>
      </c>
      <c r="B4996" s="49" t="s">
        <v>191</v>
      </c>
      <c r="C4996" s="49" t="n">
        <v>2011</v>
      </c>
      <c r="D4996" s="54" t="n">
        <v>34.8</v>
      </c>
      <c r="E4996" s="55" t="n">
        <v>24</v>
      </c>
    </row>
    <row r="4997" customFormat="false" ht="15" hidden="false" customHeight="false" outlineLevel="0" collapsed="false">
      <c r="A4997" s="49" t="n">
        <v>184</v>
      </c>
      <c r="B4997" s="49" t="s">
        <v>205</v>
      </c>
      <c r="C4997" s="49" t="n">
        <v>2010</v>
      </c>
      <c r="D4997" s="54" t="n">
        <v>17.4</v>
      </c>
      <c r="E4997" s="55" t="n">
        <v>12</v>
      </c>
    </row>
    <row r="4998" customFormat="false" ht="15" hidden="false" customHeight="false" outlineLevel="0" collapsed="false">
      <c r="A4998" s="49" t="n">
        <v>184</v>
      </c>
      <c r="B4998" s="49" t="s">
        <v>205</v>
      </c>
      <c r="C4998" s="49" t="n">
        <v>2011</v>
      </c>
      <c r="D4998" s="54" t="n">
        <v>87</v>
      </c>
      <c r="E4998" s="55" t="n">
        <v>60</v>
      </c>
    </row>
    <row r="4999" customFormat="false" ht="15" hidden="false" customHeight="false" outlineLevel="0" collapsed="false">
      <c r="A4999" s="49" t="n">
        <v>184</v>
      </c>
      <c r="B4999" s="49" t="s">
        <v>206</v>
      </c>
      <c r="C4999" s="49" t="n">
        <v>2010</v>
      </c>
      <c r="D4999" s="54" t="n">
        <v>87</v>
      </c>
      <c r="E4999" s="55" t="n">
        <v>60</v>
      </c>
    </row>
    <row r="5000" customFormat="false" ht="15" hidden="false" customHeight="false" outlineLevel="0" collapsed="false">
      <c r="A5000" s="49" t="n">
        <v>184</v>
      </c>
      <c r="B5000" s="49" t="s">
        <v>206</v>
      </c>
      <c r="C5000" s="49" t="n">
        <v>2011</v>
      </c>
      <c r="D5000" s="54" t="n">
        <v>87</v>
      </c>
      <c r="E5000" s="55" t="n">
        <v>60</v>
      </c>
    </row>
    <row r="5001" customFormat="false" ht="15" hidden="false" customHeight="false" outlineLevel="0" collapsed="false">
      <c r="A5001" s="49" t="n">
        <v>184</v>
      </c>
      <c r="B5001" s="49" t="s">
        <v>209</v>
      </c>
      <c r="C5001" s="49" t="n">
        <v>2011</v>
      </c>
      <c r="D5001" s="54" t="n">
        <v>17.4</v>
      </c>
      <c r="E5001" s="55" t="n">
        <v>12</v>
      </c>
    </row>
    <row r="5002" customFormat="false" ht="15" hidden="false" customHeight="false" outlineLevel="0" collapsed="false">
      <c r="A5002" s="49" t="n">
        <v>184</v>
      </c>
      <c r="B5002" s="49" t="s">
        <v>234</v>
      </c>
      <c r="C5002" s="49" t="n">
        <v>2011</v>
      </c>
      <c r="D5002" s="54" t="n">
        <v>17.4</v>
      </c>
      <c r="E5002" s="55" t="n">
        <v>12</v>
      </c>
    </row>
    <row r="5003" customFormat="false" ht="15" hidden="false" customHeight="false" outlineLevel="0" collapsed="false">
      <c r="A5003" s="49" t="n">
        <v>184</v>
      </c>
      <c r="B5003" s="49" t="s">
        <v>211</v>
      </c>
      <c r="C5003" s="49" t="n">
        <v>2011</v>
      </c>
      <c r="D5003" s="54" t="n">
        <v>34.8</v>
      </c>
      <c r="E5003" s="55" t="n">
        <v>24</v>
      </c>
    </row>
    <row r="5004" customFormat="false" ht="15" hidden="false" customHeight="false" outlineLevel="0" collapsed="false">
      <c r="A5004" s="49" t="n">
        <v>184</v>
      </c>
      <c r="B5004" s="49" t="s">
        <v>192</v>
      </c>
      <c r="C5004" s="49" t="n">
        <v>2010</v>
      </c>
      <c r="D5004" s="54" t="n">
        <v>17.4</v>
      </c>
      <c r="E5004" s="55" t="n">
        <v>12</v>
      </c>
    </row>
    <row r="5005" customFormat="false" ht="15" hidden="false" customHeight="false" outlineLevel="0" collapsed="false">
      <c r="A5005" s="49" t="n">
        <v>184</v>
      </c>
      <c r="B5005" s="49" t="s">
        <v>192</v>
      </c>
      <c r="C5005" s="49" t="n">
        <v>2011</v>
      </c>
      <c r="D5005" s="54" t="n">
        <v>17.4</v>
      </c>
      <c r="E5005" s="55" t="n">
        <v>12</v>
      </c>
    </row>
    <row r="5006" customFormat="false" ht="15" hidden="false" customHeight="false" outlineLevel="0" collapsed="false">
      <c r="A5006" s="49" t="n">
        <v>184</v>
      </c>
      <c r="B5006" s="49" t="s">
        <v>227</v>
      </c>
      <c r="C5006" s="49" t="n">
        <v>2011</v>
      </c>
      <c r="D5006" s="54" t="n">
        <v>17.4</v>
      </c>
      <c r="E5006" s="55" t="n">
        <v>12</v>
      </c>
    </row>
    <row r="5007" customFormat="false" ht="15" hidden="false" customHeight="false" outlineLevel="0" collapsed="false">
      <c r="A5007" s="49" t="n">
        <v>184</v>
      </c>
      <c r="B5007" s="49" t="s">
        <v>218</v>
      </c>
      <c r="C5007" s="49" t="n">
        <v>2010</v>
      </c>
      <c r="D5007" s="54" t="n">
        <v>417.6</v>
      </c>
      <c r="E5007" s="55" t="n">
        <v>288</v>
      </c>
    </row>
    <row r="5008" customFormat="false" ht="15" hidden="false" customHeight="false" outlineLevel="0" collapsed="false">
      <c r="A5008" s="49" t="n">
        <v>184</v>
      </c>
      <c r="B5008" s="49" t="s">
        <v>213</v>
      </c>
      <c r="C5008" s="49" t="n">
        <v>2010</v>
      </c>
      <c r="D5008" s="54" t="n">
        <v>17.4</v>
      </c>
      <c r="E5008" s="55" t="n">
        <v>12</v>
      </c>
    </row>
    <row r="5009" customFormat="false" ht="15" hidden="false" customHeight="false" outlineLevel="0" collapsed="false">
      <c r="A5009" s="49" t="n">
        <v>184</v>
      </c>
      <c r="B5009" s="49" t="s">
        <v>213</v>
      </c>
      <c r="C5009" s="49" t="n">
        <v>2011</v>
      </c>
      <c r="D5009" s="54" t="n">
        <v>34.8</v>
      </c>
      <c r="E5009" s="55" t="n">
        <v>24</v>
      </c>
    </row>
    <row r="5010" customFormat="false" ht="15" hidden="false" customHeight="false" outlineLevel="0" collapsed="false">
      <c r="A5010" s="49" t="n">
        <v>184</v>
      </c>
      <c r="B5010" s="49" t="s">
        <v>197</v>
      </c>
      <c r="C5010" s="49" t="n">
        <v>2010</v>
      </c>
      <c r="D5010" s="54" t="n">
        <v>34.8</v>
      </c>
      <c r="E5010" s="55" t="n">
        <v>24</v>
      </c>
    </row>
    <row r="5011" customFormat="false" ht="15" hidden="false" customHeight="false" outlineLevel="0" collapsed="false">
      <c r="A5011" s="49" t="n">
        <v>184</v>
      </c>
      <c r="B5011" s="49" t="s">
        <v>197</v>
      </c>
      <c r="C5011" s="49" t="n">
        <v>2011</v>
      </c>
      <c r="D5011" s="54" t="n">
        <v>34.8</v>
      </c>
      <c r="E5011" s="55" t="n">
        <v>24</v>
      </c>
    </row>
    <row r="5012" customFormat="false" ht="15" hidden="false" customHeight="false" outlineLevel="0" collapsed="false">
      <c r="A5012" s="49" t="n">
        <v>184</v>
      </c>
      <c r="B5012" s="49" t="s">
        <v>212</v>
      </c>
      <c r="C5012" s="49" t="n">
        <v>2011</v>
      </c>
      <c r="D5012" s="54" t="n">
        <v>17.4</v>
      </c>
      <c r="E5012" s="55" t="n">
        <v>12</v>
      </c>
    </row>
    <row r="5013" customFormat="false" ht="15" hidden="false" customHeight="false" outlineLevel="0" collapsed="false">
      <c r="A5013" s="49" t="n">
        <v>184</v>
      </c>
      <c r="B5013" s="49" t="s">
        <v>215</v>
      </c>
      <c r="C5013" s="49" t="n">
        <v>2011</v>
      </c>
      <c r="D5013" s="54" t="n">
        <v>34.8</v>
      </c>
      <c r="E5013" s="55" t="n">
        <v>24</v>
      </c>
    </row>
    <row r="5014" customFormat="false" ht="15" hidden="false" customHeight="false" outlineLevel="0" collapsed="false">
      <c r="A5014" s="49" t="n">
        <v>184</v>
      </c>
      <c r="B5014" s="49" t="s">
        <v>196</v>
      </c>
      <c r="C5014" s="49" t="n">
        <v>2010</v>
      </c>
      <c r="D5014" s="54" t="n">
        <v>52.2</v>
      </c>
      <c r="E5014" s="55" t="n">
        <v>36</v>
      </c>
    </row>
    <row r="5015" customFormat="false" ht="15" hidden="false" customHeight="false" outlineLevel="0" collapsed="false">
      <c r="A5015" s="49" t="n">
        <v>184</v>
      </c>
      <c r="B5015" s="49" t="s">
        <v>196</v>
      </c>
      <c r="C5015" s="49" t="n">
        <v>2011</v>
      </c>
      <c r="D5015" s="54" t="n">
        <v>69.6</v>
      </c>
      <c r="E5015" s="55" t="n">
        <v>48</v>
      </c>
    </row>
    <row r="5016" customFormat="false" ht="15" hidden="false" customHeight="false" outlineLevel="0" collapsed="false">
      <c r="A5016" s="49" t="n">
        <v>184</v>
      </c>
      <c r="B5016" s="49" t="s">
        <v>210</v>
      </c>
      <c r="C5016" s="49" t="n">
        <v>2011</v>
      </c>
      <c r="D5016" s="54" t="n">
        <v>34.8</v>
      </c>
      <c r="E5016" s="55" t="n">
        <v>24</v>
      </c>
    </row>
    <row r="5017" customFormat="false" ht="15" hidden="false" customHeight="false" outlineLevel="0" collapsed="false">
      <c r="A5017" s="49" t="n">
        <v>184</v>
      </c>
      <c r="B5017" s="49" t="s">
        <v>198</v>
      </c>
      <c r="C5017" s="49" t="n">
        <v>2011</v>
      </c>
      <c r="D5017" s="54" t="n">
        <v>154.8</v>
      </c>
      <c r="E5017" s="55" t="n">
        <v>120</v>
      </c>
    </row>
    <row r="5018" customFormat="false" ht="15" hidden="false" customHeight="false" outlineLevel="0" collapsed="false">
      <c r="A5018" s="49" t="n">
        <v>184</v>
      </c>
      <c r="B5018" s="49" t="s">
        <v>189</v>
      </c>
      <c r="C5018" s="49" t="n">
        <v>2010</v>
      </c>
      <c r="D5018" s="54" t="n">
        <v>3432.74</v>
      </c>
      <c r="E5018" s="55" t="n">
        <v>2366</v>
      </c>
    </row>
    <row r="5019" customFormat="false" ht="15" hidden="false" customHeight="false" outlineLevel="0" collapsed="false">
      <c r="A5019" s="49" t="n">
        <v>184</v>
      </c>
      <c r="B5019" s="49" t="s">
        <v>189</v>
      </c>
      <c r="C5019" s="49" t="n">
        <v>2011</v>
      </c>
      <c r="D5019" s="54" t="n">
        <v>14123.35</v>
      </c>
      <c r="E5019" s="55" t="n">
        <v>9185</v>
      </c>
    </row>
    <row r="5020" customFormat="false" ht="15" hidden="false" customHeight="false" outlineLevel="0" collapsed="false">
      <c r="A5020" s="49" t="n">
        <v>185</v>
      </c>
      <c r="B5020" s="49" t="s">
        <v>199</v>
      </c>
      <c r="C5020" s="49" t="n">
        <v>2011</v>
      </c>
      <c r="D5020" s="54" t="n">
        <v>79.2</v>
      </c>
      <c r="E5020" s="55" t="n">
        <v>16</v>
      </c>
    </row>
    <row r="5021" customFormat="false" ht="15" hidden="false" customHeight="false" outlineLevel="0" collapsed="false">
      <c r="A5021" s="49" t="n">
        <v>185</v>
      </c>
      <c r="B5021" s="49" t="s">
        <v>201</v>
      </c>
      <c r="C5021" s="49" t="n">
        <v>2011</v>
      </c>
      <c r="D5021" s="54" t="n">
        <v>19.8</v>
      </c>
      <c r="E5021" s="55" t="n">
        <v>4</v>
      </c>
    </row>
    <row r="5022" customFormat="false" ht="15" hidden="false" customHeight="false" outlineLevel="0" collapsed="false">
      <c r="A5022" s="49" t="n">
        <v>185</v>
      </c>
      <c r="B5022" s="49" t="s">
        <v>223</v>
      </c>
      <c r="C5022" s="49" t="n">
        <v>2010</v>
      </c>
      <c r="D5022" s="54" t="n">
        <v>102.3</v>
      </c>
      <c r="E5022" s="55" t="n">
        <v>22</v>
      </c>
    </row>
    <row r="5023" customFormat="false" ht="15" hidden="false" customHeight="false" outlineLevel="0" collapsed="false">
      <c r="A5023" s="49" t="n">
        <v>185</v>
      </c>
      <c r="B5023" s="49" t="s">
        <v>223</v>
      </c>
      <c r="C5023" s="49" t="n">
        <v>2011</v>
      </c>
      <c r="D5023" s="54" t="n">
        <v>59.4</v>
      </c>
      <c r="E5023" s="55" t="n">
        <v>12</v>
      </c>
    </row>
    <row r="5024" customFormat="false" ht="15" hidden="false" customHeight="false" outlineLevel="0" collapsed="false">
      <c r="A5024" s="49" t="n">
        <v>185</v>
      </c>
      <c r="B5024" s="49" t="s">
        <v>200</v>
      </c>
      <c r="C5024" s="49" t="n">
        <v>2010</v>
      </c>
      <c r="D5024" s="54" t="n">
        <v>23.25</v>
      </c>
      <c r="E5024" s="55" t="n">
        <v>5</v>
      </c>
    </row>
    <row r="5025" customFormat="false" ht="15" hidden="false" customHeight="false" outlineLevel="0" collapsed="false">
      <c r="A5025" s="49" t="n">
        <v>185</v>
      </c>
      <c r="B5025" s="49" t="s">
        <v>222</v>
      </c>
      <c r="C5025" s="49" t="n">
        <v>2009</v>
      </c>
      <c r="D5025" s="54" t="n">
        <v>23.25</v>
      </c>
      <c r="E5025" s="55" t="n">
        <v>5</v>
      </c>
    </row>
    <row r="5026" customFormat="false" ht="15" hidden="false" customHeight="false" outlineLevel="0" collapsed="false">
      <c r="A5026" s="49" t="n">
        <v>185</v>
      </c>
      <c r="B5026" s="49" t="s">
        <v>222</v>
      </c>
      <c r="C5026" s="49" t="n">
        <v>2010</v>
      </c>
      <c r="D5026" s="54" t="n">
        <v>93</v>
      </c>
      <c r="E5026" s="55" t="n">
        <v>20</v>
      </c>
    </row>
    <row r="5027" customFormat="false" ht="15" hidden="false" customHeight="false" outlineLevel="0" collapsed="false">
      <c r="A5027" s="49" t="n">
        <v>185</v>
      </c>
      <c r="B5027" s="49" t="s">
        <v>222</v>
      </c>
      <c r="C5027" s="49" t="n">
        <v>2011</v>
      </c>
      <c r="D5027" s="54" t="n">
        <v>59.4</v>
      </c>
      <c r="E5027" s="55" t="n">
        <v>12</v>
      </c>
    </row>
    <row r="5028" customFormat="false" ht="15" hidden="false" customHeight="false" outlineLevel="0" collapsed="false">
      <c r="A5028" s="49" t="n">
        <v>185</v>
      </c>
      <c r="B5028" s="49" t="s">
        <v>191</v>
      </c>
      <c r="C5028" s="49" t="n">
        <v>2011</v>
      </c>
      <c r="D5028" s="54" t="n">
        <v>39.6</v>
      </c>
      <c r="E5028" s="55" t="n">
        <v>8</v>
      </c>
    </row>
    <row r="5029" customFormat="false" ht="15" hidden="false" customHeight="false" outlineLevel="0" collapsed="false">
      <c r="A5029" s="49" t="n">
        <v>185</v>
      </c>
      <c r="B5029" s="49" t="s">
        <v>205</v>
      </c>
      <c r="C5029" s="49" t="n">
        <v>2010</v>
      </c>
      <c r="D5029" s="54" t="n">
        <v>46.5</v>
      </c>
      <c r="E5029" s="55" t="n">
        <v>10</v>
      </c>
    </row>
    <row r="5030" customFormat="false" ht="15" hidden="false" customHeight="false" outlineLevel="0" collapsed="false">
      <c r="A5030" s="49" t="n">
        <v>185</v>
      </c>
      <c r="B5030" s="49" t="s">
        <v>205</v>
      </c>
      <c r="C5030" s="49" t="n">
        <v>2011</v>
      </c>
      <c r="D5030" s="54" t="n">
        <v>69.3</v>
      </c>
      <c r="E5030" s="55" t="n">
        <v>14</v>
      </c>
    </row>
    <row r="5031" customFormat="false" ht="15" hidden="false" customHeight="false" outlineLevel="0" collapsed="false">
      <c r="A5031" s="49" t="n">
        <v>185</v>
      </c>
      <c r="B5031" s="49" t="s">
        <v>206</v>
      </c>
      <c r="C5031" s="49" t="n">
        <v>2010</v>
      </c>
      <c r="D5031" s="54" t="n">
        <v>23.25</v>
      </c>
      <c r="E5031" s="55" t="n">
        <v>5</v>
      </c>
    </row>
    <row r="5032" customFormat="false" ht="15" hidden="false" customHeight="false" outlineLevel="0" collapsed="false">
      <c r="A5032" s="49" t="n">
        <v>185</v>
      </c>
      <c r="B5032" s="49" t="s">
        <v>206</v>
      </c>
      <c r="C5032" s="49" t="n">
        <v>2011</v>
      </c>
      <c r="D5032" s="54" t="n">
        <v>23.25</v>
      </c>
      <c r="E5032" s="55" t="n">
        <v>5</v>
      </c>
    </row>
    <row r="5033" customFormat="false" ht="15" hidden="false" customHeight="false" outlineLevel="0" collapsed="false">
      <c r="A5033" s="49" t="n">
        <v>185</v>
      </c>
      <c r="B5033" s="49" t="s">
        <v>217</v>
      </c>
      <c r="C5033" s="49" t="n">
        <v>2011</v>
      </c>
      <c r="D5033" s="54" t="n">
        <v>345.9</v>
      </c>
      <c r="E5033" s="55" t="n">
        <v>82</v>
      </c>
    </row>
    <row r="5034" customFormat="false" ht="15" hidden="false" customHeight="false" outlineLevel="0" collapsed="false">
      <c r="A5034" s="49" t="n">
        <v>185</v>
      </c>
      <c r="B5034" s="49" t="s">
        <v>218</v>
      </c>
      <c r="C5034" s="49" t="n">
        <v>2010</v>
      </c>
      <c r="D5034" s="54" t="n">
        <v>93</v>
      </c>
      <c r="E5034" s="55" t="n">
        <v>20</v>
      </c>
    </row>
    <row r="5035" customFormat="false" ht="15" hidden="false" customHeight="false" outlineLevel="0" collapsed="false">
      <c r="A5035" s="49" t="n">
        <v>185</v>
      </c>
      <c r="B5035" s="49" t="s">
        <v>196</v>
      </c>
      <c r="C5035" s="49" t="n">
        <v>2011</v>
      </c>
      <c r="D5035" s="54" t="n">
        <v>53.25</v>
      </c>
      <c r="E5035" s="55" t="n">
        <v>11</v>
      </c>
    </row>
    <row r="5036" customFormat="false" ht="15" hidden="false" customHeight="false" outlineLevel="0" collapsed="false">
      <c r="A5036" s="49" t="n">
        <v>185</v>
      </c>
      <c r="B5036" s="49" t="s">
        <v>210</v>
      </c>
      <c r="C5036" s="49" t="n">
        <v>2011</v>
      </c>
      <c r="D5036" s="54" t="n">
        <v>19.8</v>
      </c>
      <c r="E5036" s="55" t="n">
        <v>4</v>
      </c>
    </row>
    <row r="5037" customFormat="false" ht="15" hidden="false" customHeight="false" outlineLevel="0" collapsed="false">
      <c r="A5037" s="49" t="n">
        <v>185</v>
      </c>
      <c r="B5037" s="49" t="s">
        <v>189</v>
      </c>
      <c r="C5037" s="49" t="n">
        <v>2009</v>
      </c>
      <c r="D5037" s="54" t="n">
        <v>392</v>
      </c>
      <c r="E5037" s="55" t="n">
        <v>80</v>
      </c>
    </row>
    <row r="5038" customFormat="false" ht="15" hidden="false" customHeight="false" outlineLevel="0" collapsed="false">
      <c r="A5038" s="49" t="n">
        <v>185</v>
      </c>
      <c r="B5038" s="49" t="s">
        <v>189</v>
      </c>
      <c r="C5038" s="49" t="n">
        <v>2010</v>
      </c>
      <c r="D5038" s="54" t="n">
        <v>13229.73</v>
      </c>
      <c r="E5038" s="55" t="n">
        <v>3101</v>
      </c>
    </row>
    <row r="5039" customFormat="false" ht="15" hidden="false" customHeight="false" outlineLevel="0" collapsed="false">
      <c r="A5039" s="49" t="n">
        <v>185</v>
      </c>
      <c r="B5039" s="49" t="s">
        <v>189</v>
      </c>
      <c r="C5039" s="49" t="n">
        <v>2011</v>
      </c>
      <c r="D5039" s="54" t="n">
        <v>6517.81</v>
      </c>
      <c r="E5039" s="55" t="n">
        <v>730</v>
      </c>
    </row>
    <row r="5040" customFormat="false" ht="15" hidden="false" customHeight="false" outlineLevel="0" collapsed="false">
      <c r="A5040" s="49" t="n">
        <v>186</v>
      </c>
      <c r="B5040" s="49" t="s">
        <v>203</v>
      </c>
      <c r="C5040" s="49" t="n">
        <v>2010</v>
      </c>
      <c r="D5040" s="54" t="n">
        <v>68</v>
      </c>
      <c r="E5040" s="55" t="n">
        <v>8</v>
      </c>
    </row>
    <row r="5041" customFormat="false" ht="15" hidden="false" customHeight="false" outlineLevel="0" collapsed="false">
      <c r="A5041" s="49" t="n">
        <v>186</v>
      </c>
      <c r="B5041" s="49" t="s">
        <v>201</v>
      </c>
      <c r="C5041" s="49" t="n">
        <v>2011</v>
      </c>
      <c r="D5041" s="54" t="n">
        <v>51</v>
      </c>
      <c r="E5041" s="55" t="n">
        <v>6</v>
      </c>
    </row>
    <row r="5042" customFormat="false" ht="15" hidden="false" customHeight="false" outlineLevel="0" collapsed="false">
      <c r="A5042" s="49" t="n">
        <v>186</v>
      </c>
      <c r="B5042" s="49" t="s">
        <v>223</v>
      </c>
      <c r="C5042" s="49" t="n">
        <v>2011</v>
      </c>
      <c r="D5042" s="54" t="n">
        <v>51</v>
      </c>
      <c r="E5042" s="55" t="n">
        <v>6</v>
      </c>
    </row>
    <row r="5043" customFormat="false" ht="15" hidden="false" customHeight="false" outlineLevel="0" collapsed="false">
      <c r="A5043" s="49" t="n">
        <v>186</v>
      </c>
      <c r="B5043" s="49" t="s">
        <v>202</v>
      </c>
      <c r="C5043" s="49" t="n">
        <v>2010</v>
      </c>
      <c r="D5043" s="54" t="n">
        <v>183.6</v>
      </c>
      <c r="E5043" s="55" t="n">
        <v>24</v>
      </c>
    </row>
    <row r="5044" customFormat="false" ht="15" hidden="false" customHeight="false" outlineLevel="0" collapsed="false">
      <c r="A5044" s="49" t="n">
        <v>186</v>
      </c>
      <c r="B5044" s="49" t="s">
        <v>222</v>
      </c>
      <c r="C5044" s="49" t="n">
        <v>2010</v>
      </c>
      <c r="D5044" s="54" t="n">
        <v>153</v>
      </c>
      <c r="E5044" s="55" t="n">
        <v>18</v>
      </c>
    </row>
    <row r="5045" customFormat="false" ht="15" hidden="false" customHeight="false" outlineLevel="0" collapsed="false">
      <c r="A5045" s="49" t="n">
        <v>186</v>
      </c>
      <c r="B5045" s="49" t="s">
        <v>222</v>
      </c>
      <c r="C5045" s="49" t="n">
        <v>2011</v>
      </c>
      <c r="D5045" s="54" t="n">
        <v>59.5</v>
      </c>
      <c r="E5045" s="55" t="n">
        <v>7</v>
      </c>
    </row>
    <row r="5046" customFormat="false" ht="15" hidden="false" customHeight="false" outlineLevel="0" collapsed="false">
      <c r="A5046" s="49" t="n">
        <v>186</v>
      </c>
      <c r="B5046" s="49" t="s">
        <v>191</v>
      </c>
      <c r="C5046" s="49" t="n">
        <v>2011</v>
      </c>
      <c r="D5046" s="54" t="n">
        <v>17</v>
      </c>
      <c r="E5046" s="55" t="n">
        <v>2</v>
      </c>
    </row>
    <row r="5047" customFormat="false" ht="15" hidden="false" customHeight="false" outlineLevel="0" collapsed="false">
      <c r="A5047" s="49" t="n">
        <v>186</v>
      </c>
      <c r="B5047" s="49" t="s">
        <v>205</v>
      </c>
      <c r="C5047" s="49" t="n">
        <v>2010</v>
      </c>
      <c r="D5047" s="54" t="n">
        <v>59.5</v>
      </c>
      <c r="E5047" s="55" t="n">
        <v>7</v>
      </c>
    </row>
    <row r="5048" customFormat="false" ht="15" hidden="false" customHeight="false" outlineLevel="0" collapsed="false">
      <c r="A5048" s="49" t="n">
        <v>186</v>
      </c>
      <c r="B5048" s="49" t="s">
        <v>205</v>
      </c>
      <c r="C5048" s="49" t="n">
        <v>2011</v>
      </c>
      <c r="D5048" s="54" t="n">
        <v>93.5</v>
      </c>
      <c r="E5048" s="55" t="n">
        <v>11</v>
      </c>
    </row>
    <row r="5049" customFormat="false" ht="15" hidden="false" customHeight="false" outlineLevel="0" collapsed="false">
      <c r="A5049" s="49" t="n">
        <v>186</v>
      </c>
      <c r="B5049" s="49" t="s">
        <v>206</v>
      </c>
      <c r="C5049" s="49" t="n">
        <v>2010</v>
      </c>
      <c r="D5049" s="54" t="n">
        <v>0</v>
      </c>
      <c r="E5049" s="55" t="n">
        <v>0</v>
      </c>
    </row>
    <row r="5050" customFormat="false" ht="15" hidden="false" customHeight="false" outlineLevel="0" collapsed="false">
      <c r="A5050" s="49" t="n">
        <v>186</v>
      </c>
      <c r="B5050" s="49" t="s">
        <v>206</v>
      </c>
      <c r="C5050" s="49" t="n">
        <v>2011</v>
      </c>
      <c r="D5050" s="54" t="n">
        <v>93.5</v>
      </c>
      <c r="E5050" s="55" t="n">
        <v>11</v>
      </c>
    </row>
    <row r="5051" customFormat="false" ht="15" hidden="false" customHeight="false" outlineLevel="0" collapsed="false">
      <c r="A5051" s="49" t="n">
        <v>186</v>
      </c>
      <c r="B5051" s="49" t="s">
        <v>209</v>
      </c>
      <c r="C5051" s="49" t="n">
        <v>2011</v>
      </c>
      <c r="D5051" s="54" t="n">
        <v>34</v>
      </c>
      <c r="E5051" s="55" t="n">
        <v>4</v>
      </c>
    </row>
    <row r="5052" customFormat="false" ht="15" hidden="false" customHeight="false" outlineLevel="0" collapsed="false">
      <c r="A5052" s="49" t="n">
        <v>186</v>
      </c>
      <c r="B5052" s="49" t="s">
        <v>192</v>
      </c>
      <c r="C5052" s="49" t="n">
        <v>2010</v>
      </c>
      <c r="D5052" s="54" t="n">
        <v>17</v>
      </c>
      <c r="E5052" s="55" t="n">
        <v>2</v>
      </c>
    </row>
    <row r="5053" customFormat="false" ht="15" hidden="false" customHeight="false" outlineLevel="0" collapsed="false">
      <c r="A5053" s="49" t="n">
        <v>186</v>
      </c>
      <c r="B5053" s="49" t="s">
        <v>192</v>
      </c>
      <c r="C5053" s="49" t="n">
        <v>2011</v>
      </c>
      <c r="D5053" s="54" t="n">
        <v>34</v>
      </c>
      <c r="E5053" s="55" t="n">
        <v>4</v>
      </c>
    </row>
    <row r="5054" customFormat="false" ht="15" hidden="false" customHeight="false" outlineLevel="0" collapsed="false">
      <c r="A5054" s="49" t="n">
        <v>186</v>
      </c>
      <c r="B5054" s="49" t="s">
        <v>218</v>
      </c>
      <c r="C5054" s="49" t="n">
        <v>2010</v>
      </c>
      <c r="D5054" s="54" t="n">
        <v>275.4</v>
      </c>
      <c r="E5054" s="55" t="n">
        <v>36</v>
      </c>
    </row>
    <row r="5055" customFormat="false" ht="15" hidden="false" customHeight="false" outlineLevel="0" collapsed="false">
      <c r="A5055" s="49" t="n">
        <v>186</v>
      </c>
      <c r="B5055" s="49" t="s">
        <v>193</v>
      </c>
      <c r="C5055" s="49" t="n">
        <v>2011</v>
      </c>
      <c r="D5055" s="54" t="n">
        <v>85</v>
      </c>
      <c r="E5055" s="55" t="n">
        <v>10</v>
      </c>
    </row>
    <row r="5056" customFormat="false" ht="15" hidden="false" customHeight="false" outlineLevel="0" collapsed="false">
      <c r="A5056" s="49" t="n">
        <v>186</v>
      </c>
      <c r="B5056" s="49" t="s">
        <v>196</v>
      </c>
      <c r="C5056" s="49" t="n">
        <v>2010</v>
      </c>
      <c r="D5056" s="54" t="n">
        <v>17</v>
      </c>
      <c r="E5056" s="55" t="n">
        <v>2</v>
      </c>
    </row>
    <row r="5057" customFormat="false" ht="15" hidden="false" customHeight="false" outlineLevel="0" collapsed="false">
      <c r="A5057" s="49" t="n">
        <v>186</v>
      </c>
      <c r="B5057" s="49" t="s">
        <v>198</v>
      </c>
      <c r="C5057" s="49" t="n">
        <v>2011</v>
      </c>
      <c r="D5057" s="54" t="n">
        <v>153</v>
      </c>
      <c r="E5057" s="55" t="n">
        <v>18</v>
      </c>
    </row>
    <row r="5058" customFormat="false" ht="15" hidden="false" customHeight="false" outlineLevel="0" collapsed="false">
      <c r="A5058" s="49" t="n">
        <v>186</v>
      </c>
      <c r="B5058" s="49" t="s">
        <v>189</v>
      </c>
      <c r="C5058" s="49" t="n">
        <v>2010</v>
      </c>
      <c r="D5058" s="54" t="n">
        <v>8231.27</v>
      </c>
      <c r="E5058" s="55" t="n">
        <v>953</v>
      </c>
    </row>
    <row r="5059" customFormat="false" ht="15" hidden="false" customHeight="false" outlineLevel="0" collapsed="false">
      <c r="A5059" s="49" t="n">
        <v>186</v>
      </c>
      <c r="B5059" s="49" t="s">
        <v>189</v>
      </c>
      <c r="C5059" s="49" t="n">
        <v>2011</v>
      </c>
      <c r="D5059" s="54" t="n">
        <v>11441.01</v>
      </c>
      <c r="E5059" s="55" t="n">
        <v>1412</v>
      </c>
    </row>
    <row r="5060" customFormat="false" ht="15" hidden="false" customHeight="false" outlineLevel="0" collapsed="false">
      <c r="A5060" s="49" t="n">
        <v>187</v>
      </c>
      <c r="B5060" s="49" t="s">
        <v>223</v>
      </c>
      <c r="C5060" s="49" t="n">
        <v>2010</v>
      </c>
      <c r="D5060" s="54" t="n">
        <v>106.2</v>
      </c>
      <c r="E5060" s="55" t="n">
        <v>24</v>
      </c>
    </row>
    <row r="5061" customFormat="false" ht="15" hidden="false" customHeight="false" outlineLevel="0" collapsed="false">
      <c r="A5061" s="49" t="n">
        <v>187</v>
      </c>
      <c r="B5061" s="49" t="s">
        <v>222</v>
      </c>
      <c r="C5061" s="49" t="n">
        <v>2010</v>
      </c>
      <c r="D5061" s="54" t="n">
        <v>103.95</v>
      </c>
      <c r="E5061" s="55" t="n">
        <v>21</v>
      </c>
    </row>
    <row r="5062" customFormat="false" ht="15" hidden="false" customHeight="false" outlineLevel="0" collapsed="false">
      <c r="A5062" s="49" t="n">
        <v>187</v>
      </c>
      <c r="B5062" s="49" t="s">
        <v>222</v>
      </c>
      <c r="C5062" s="49" t="n">
        <v>2011</v>
      </c>
      <c r="D5062" s="54" t="n">
        <v>178.2</v>
      </c>
      <c r="E5062" s="55" t="n">
        <v>36</v>
      </c>
    </row>
    <row r="5063" customFormat="false" ht="15" hidden="false" customHeight="false" outlineLevel="0" collapsed="false">
      <c r="A5063" s="49" t="n">
        <v>187</v>
      </c>
      <c r="B5063" s="49" t="s">
        <v>205</v>
      </c>
      <c r="C5063" s="49" t="n">
        <v>2010</v>
      </c>
      <c r="D5063" s="54" t="n">
        <v>24.75</v>
      </c>
      <c r="E5063" s="55" t="n">
        <v>5</v>
      </c>
    </row>
    <row r="5064" customFormat="false" ht="15" hidden="false" customHeight="false" outlineLevel="0" collapsed="false">
      <c r="A5064" s="49" t="n">
        <v>187</v>
      </c>
      <c r="B5064" s="49" t="s">
        <v>205</v>
      </c>
      <c r="C5064" s="49" t="n">
        <v>2011</v>
      </c>
      <c r="D5064" s="54" t="n">
        <v>74.25</v>
      </c>
      <c r="E5064" s="55" t="n">
        <v>15</v>
      </c>
    </row>
    <row r="5065" customFormat="false" ht="15" hidden="false" customHeight="false" outlineLevel="0" collapsed="false">
      <c r="A5065" s="49" t="n">
        <v>187</v>
      </c>
      <c r="B5065" s="49" t="s">
        <v>206</v>
      </c>
      <c r="C5065" s="49" t="n">
        <v>2010</v>
      </c>
      <c r="D5065" s="54" t="n">
        <v>29.7</v>
      </c>
      <c r="E5065" s="55" t="n">
        <v>6</v>
      </c>
    </row>
    <row r="5066" customFormat="false" ht="15" hidden="false" customHeight="false" outlineLevel="0" collapsed="false">
      <c r="A5066" s="49" t="n">
        <v>187</v>
      </c>
      <c r="B5066" s="49" t="s">
        <v>196</v>
      </c>
      <c r="C5066" s="49" t="n">
        <v>2011</v>
      </c>
      <c r="D5066" s="54" t="n">
        <v>24.75</v>
      </c>
      <c r="E5066" s="55" t="n">
        <v>5</v>
      </c>
    </row>
    <row r="5067" customFormat="false" ht="15" hidden="false" customHeight="false" outlineLevel="0" collapsed="false">
      <c r="A5067" s="49" t="n">
        <v>187</v>
      </c>
      <c r="B5067" s="49" t="s">
        <v>198</v>
      </c>
      <c r="C5067" s="49" t="n">
        <v>2010</v>
      </c>
      <c r="D5067" s="54" t="n">
        <v>10.6</v>
      </c>
      <c r="E5067" s="55" t="n">
        <v>2</v>
      </c>
    </row>
    <row r="5068" customFormat="false" ht="15" hidden="false" customHeight="false" outlineLevel="0" collapsed="false">
      <c r="A5068" s="49" t="n">
        <v>187</v>
      </c>
      <c r="B5068" s="49" t="s">
        <v>189</v>
      </c>
      <c r="C5068" s="49" t="n">
        <v>2010</v>
      </c>
      <c r="D5068" s="54" t="n">
        <v>12324.8</v>
      </c>
      <c r="E5068" s="55" t="n">
        <v>2706</v>
      </c>
    </row>
    <row r="5069" customFormat="false" ht="15" hidden="false" customHeight="false" outlineLevel="0" collapsed="false">
      <c r="A5069" s="49" t="n">
        <v>187</v>
      </c>
      <c r="B5069" s="49" t="s">
        <v>189</v>
      </c>
      <c r="C5069" s="49" t="n">
        <v>2011</v>
      </c>
      <c r="D5069" s="54" t="n">
        <v>8204.5</v>
      </c>
      <c r="E5069" s="55" t="n">
        <v>1492</v>
      </c>
    </row>
    <row r="5070" customFormat="false" ht="15" hidden="false" customHeight="false" outlineLevel="0" collapsed="false">
      <c r="A5070" s="49" t="n">
        <v>188</v>
      </c>
      <c r="B5070" s="49" t="s">
        <v>203</v>
      </c>
      <c r="C5070" s="49" t="n">
        <v>2011</v>
      </c>
      <c r="D5070" s="54" t="n">
        <v>468</v>
      </c>
      <c r="E5070" s="55" t="n">
        <v>320</v>
      </c>
    </row>
    <row r="5071" customFormat="false" ht="15" hidden="false" customHeight="false" outlineLevel="0" collapsed="false">
      <c r="A5071" s="49" t="n">
        <v>188</v>
      </c>
      <c r="B5071" s="49" t="s">
        <v>201</v>
      </c>
      <c r="C5071" s="49" t="n">
        <v>2011</v>
      </c>
      <c r="D5071" s="54" t="n">
        <v>99</v>
      </c>
      <c r="E5071" s="55" t="n">
        <v>60</v>
      </c>
    </row>
    <row r="5072" customFormat="false" ht="15" hidden="false" customHeight="false" outlineLevel="0" collapsed="false">
      <c r="A5072" s="49" t="n">
        <v>188</v>
      </c>
      <c r="B5072" s="49" t="s">
        <v>226</v>
      </c>
      <c r="C5072" s="49" t="n">
        <v>2011</v>
      </c>
      <c r="D5072" s="54" t="n">
        <v>16.5</v>
      </c>
      <c r="E5072" s="55" t="n">
        <v>10</v>
      </c>
    </row>
    <row r="5073" customFormat="false" ht="15" hidden="false" customHeight="false" outlineLevel="0" collapsed="false">
      <c r="A5073" s="49" t="n">
        <v>188</v>
      </c>
      <c r="B5073" s="49" t="s">
        <v>223</v>
      </c>
      <c r="C5073" s="49" t="n">
        <v>2011</v>
      </c>
      <c r="D5073" s="54" t="n">
        <v>49.5</v>
      </c>
      <c r="E5073" s="55" t="n">
        <v>30</v>
      </c>
    </row>
    <row r="5074" customFormat="false" ht="15" hidden="false" customHeight="false" outlineLevel="0" collapsed="false">
      <c r="A5074" s="49" t="n">
        <v>188</v>
      </c>
      <c r="B5074" s="49" t="s">
        <v>200</v>
      </c>
      <c r="C5074" s="49" t="n">
        <v>2011</v>
      </c>
      <c r="D5074" s="54" t="n">
        <v>16.5</v>
      </c>
      <c r="E5074" s="55" t="n">
        <v>10</v>
      </c>
    </row>
    <row r="5075" customFormat="false" ht="15" hidden="false" customHeight="false" outlineLevel="0" collapsed="false">
      <c r="A5075" s="49" t="n">
        <v>188</v>
      </c>
      <c r="B5075" s="49" t="s">
        <v>202</v>
      </c>
      <c r="C5075" s="49" t="n">
        <v>2011</v>
      </c>
      <c r="D5075" s="54" t="n">
        <v>33</v>
      </c>
      <c r="E5075" s="55" t="n">
        <v>20</v>
      </c>
    </row>
    <row r="5076" customFormat="false" ht="15" hidden="false" customHeight="false" outlineLevel="0" collapsed="false">
      <c r="A5076" s="49" t="n">
        <v>188</v>
      </c>
      <c r="B5076" s="49" t="s">
        <v>222</v>
      </c>
      <c r="C5076" s="49" t="n">
        <v>2011</v>
      </c>
      <c r="D5076" s="54" t="n">
        <v>165</v>
      </c>
      <c r="E5076" s="55" t="n">
        <v>100</v>
      </c>
    </row>
    <row r="5077" customFormat="false" ht="15" hidden="false" customHeight="false" outlineLevel="0" collapsed="false">
      <c r="A5077" s="49" t="n">
        <v>188</v>
      </c>
      <c r="B5077" s="49" t="s">
        <v>191</v>
      </c>
      <c r="C5077" s="49" t="n">
        <v>2011</v>
      </c>
      <c r="D5077" s="54" t="n">
        <v>16.5</v>
      </c>
      <c r="E5077" s="55" t="n">
        <v>10</v>
      </c>
    </row>
    <row r="5078" customFormat="false" ht="15" hidden="false" customHeight="false" outlineLevel="0" collapsed="false">
      <c r="A5078" s="49" t="n">
        <v>188</v>
      </c>
      <c r="B5078" s="49" t="s">
        <v>205</v>
      </c>
      <c r="C5078" s="49" t="n">
        <v>2011</v>
      </c>
      <c r="D5078" s="54" t="n">
        <v>925.65</v>
      </c>
      <c r="E5078" s="55" t="n">
        <v>561</v>
      </c>
    </row>
    <row r="5079" customFormat="false" ht="15" hidden="false" customHeight="false" outlineLevel="0" collapsed="false">
      <c r="A5079" s="49" t="n">
        <v>188</v>
      </c>
      <c r="B5079" s="49" t="s">
        <v>206</v>
      </c>
      <c r="C5079" s="49" t="n">
        <v>2011</v>
      </c>
      <c r="D5079" s="54" t="n">
        <v>597.3</v>
      </c>
      <c r="E5079" s="55" t="n">
        <v>362</v>
      </c>
    </row>
    <row r="5080" customFormat="false" ht="15" hidden="false" customHeight="false" outlineLevel="0" collapsed="false">
      <c r="A5080" s="49" t="n">
        <v>188</v>
      </c>
      <c r="B5080" s="49" t="s">
        <v>234</v>
      </c>
      <c r="C5080" s="49" t="n">
        <v>2011</v>
      </c>
      <c r="D5080" s="54" t="n">
        <v>16.5</v>
      </c>
      <c r="E5080" s="55" t="n">
        <v>10</v>
      </c>
    </row>
    <row r="5081" customFormat="false" ht="15" hidden="false" customHeight="false" outlineLevel="0" collapsed="false">
      <c r="A5081" s="49" t="n">
        <v>188</v>
      </c>
      <c r="B5081" s="49" t="s">
        <v>192</v>
      </c>
      <c r="C5081" s="49" t="n">
        <v>2011</v>
      </c>
      <c r="D5081" s="54" t="n">
        <v>82.5</v>
      </c>
      <c r="E5081" s="55" t="n">
        <v>50</v>
      </c>
    </row>
    <row r="5082" customFormat="false" ht="15" hidden="false" customHeight="false" outlineLevel="0" collapsed="false">
      <c r="A5082" s="49" t="n">
        <v>188</v>
      </c>
      <c r="B5082" s="49" t="s">
        <v>218</v>
      </c>
      <c r="C5082" s="49" t="n">
        <v>2011</v>
      </c>
      <c r="D5082" s="54" t="n">
        <v>1161.65</v>
      </c>
      <c r="E5082" s="55" t="n">
        <v>801</v>
      </c>
    </row>
    <row r="5083" customFormat="false" ht="15" hidden="false" customHeight="false" outlineLevel="0" collapsed="false">
      <c r="A5083" s="49" t="n">
        <v>188</v>
      </c>
      <c r="B5083" s="49" t="s">
        <v>197</v>
      </c>
      <c r="C5083" s="49" t="n">
        <v>2011</v>
      </c>
      <c r="D5083" s="54" t="n">
        <v>49.5</v>
      </c>
      <c r="E5083" s="55" t="n">
        <v>30</v>
      </c>
    </row>
    <row r="5084" customFormat="false" ht="15" hidden="false" customHeight="false" outlineLevel="0" collapsed="false">
      <c r="A5084" s="49" t="n">
        <v>188</v>
      </c>
      <c r="B5084" s="49" t="s">
        <v>196</v>
      </c>
      <c r="C5084" s="49" t="n">
        <v>2011</v>
      </c>
      <c r="D5084" s="54" t="n">
        <v>6.6</v>
      </c>
      <c r="E5084" s="55" t="n">
        <v>4</v>
      </c>
    </row>
    <row r="5085" customFormat="false" ht="15" hidden="false" customHeight="false" outlineLevel="0" collapsed="false">
      <c r="A5085" s="49" t="n">
        <v>188</v>
      </c>
      <c r="B5085" s="49" t="s">
        <v>210</v>
      </c>
      <c r="C5085" s="49" t="n">
        <v>2011</v>
      </c>
      <c r="D5085" s="54" t="n">
        <v>33</v>
      </c>
      <c r="E5085" s="55" t="n">
        <v>20</v>
      </c>
    </row>
    <row r="5086" customFormat="false" ht="15" hidden="false" customHeight="false" outlineLevel="0" collapsed="false">
      <c r="A5086" s="49" t="n">
        <v>188</v>
      </c>
      <c r="B5086" s="49" t="s">
        <v>198</v>
      </c>
      <c r="C5086" s="49" t="n">
        <v>2011</v>
      </c>
      <c r="D5086" s="54" t="n">
        <v>99</v>
      </c>
      <c r="E5086" s="55" t="n">
        <v>60</v>
      </c>
    </row>
    <row r="5087" customFormat="false" ht="15" hidden="false" customHeight="false" outlineLevel="0" collapsed="false">
      <c r="A5087" s="49" t="n">
        <v>188</v>
      </c>
      <c r="B5087" s="49" t="s">
        <v>189</v>
      </c>
      <c r="C5087" s="49" t="n">
        <v>2011</v>
      </c>
      <c r="D5087" s="54" t="n">
        <v>16919.73</v>
      </c>
      <c r="E5087" s="55" t="n">
        <v>9630</v>
      </c>
    </row>
    <row r="5088" customFormat="false" ht="15" hidden="false" customHeight="false" outlineLevel="0" collapsed="false">
      <c r="A5088" s="49" t="n">
        <v>189</v>
      </c>
      <c r="B5088" s="49" t="s">
        <v>199</v>
      </c>
      <c r="C5088" s="49" t="n">
        <v>2009</v>
      </c>
      <c r="D5088" s="54" t="n">
        <v>13.5</v>
      </c>
      <c r="E5088" s="55" t="n">
        <v>2</v>
      </c>
    </row>
    <row r="5089" customFormat="false" ht="15" hidden="false" customHeight="false" outlineLevel="0" collapsed="false">
      <c r="A5089" s="49" t="n">
        <v>189</v>
      </c>
      <c r="B5089" s="49" t="s">
        <v>223</v>
      </c>
      <c r="C5089" s="49" t="n">
        <v>2010</v>
      </c>
      <c r="D5089" s="54" t="n">
        <v>15.9</v>
      </c>
      <c r="E5089" s="55" t="n">
        <v>2</v>
      </c>
    </row>
    <row r="5090" customFormat="false" ht="15" hidden="false" customHeight="false" outlineLevel="0" collapsed="false">
      <c r="A5090" s="49" t="n">
        <v>189</v>
      </c>
      <c r="B5090" s="49" t="s">
        <v>223</v>
      </c>
      <c r="C5090" s="49" t="n">
        <v>2011</v>
      </c>
      <c r="D5090" s="54" t="n">
        <v>48.9</v>
      </c>
      <c r="E5090" s="55" t="n">
        <v>6</v>
      </c>
    </row>
    <row r="5091" customFormat="false" ht="15" hidden="false" customHeight="false" outlineLevel="0" collapsed="false">
      <c r="A5091" s="49" t="n">
        <v>189</v>
      </c>
      <c r="B5091" s="49" t="s">
        <v>200</v>
      </c>
      <c r="C5091" s="49" t="n">
        <v>2009</v>
      </c>
      <c r="D5091" s="54" t="n">
        <v>13.5</v>
      </c>
      <c r="E5091" s="55" t="n">
        <v>2</v>
      </c>
    </row>
    <row r="5092" customFormat="false" ht="15" hidden="false" customHeight="false" outlineLevel="0" collapsed="false">
      <c r="A5092" s="49" t="n">
        <v>189</v>
      </c>
      <c r="B5092" s="49" t="s">
        <v>222</v>
      </c>
      <c r="C5092" s="49" t="n">
        <v>2010</v>
      </c>
      <c r="D5092" s="54" t="n">
        <v>421.94</v>
      </c>
      <c r="E5092" s="55" t="n">
        <v>66</v>
      </c>
    </row>
    <row r="5093" customFormat="false" ht="15" hidden="false" customHeight="false" outlineLevel="0" collapsed="false">
      <c r="A5093" s="49" t="n">
        <v>189</v>
      </c>
      <c r="B5093" s="49" t="s">
        <v>222</v>
      </c>
      <c r="C5093" s="49" t="n">
        <v>2011</v>
      </c>
      <c r="D5093" s="54" t="n">
        <v>83.4</v>
      </c>
      <c r="E5093" s="55" t="n">
        <v>12</v>
      </c>
    </row>
    <row r="5094" customFormat="false" ht="15" hidden="false" customHeight="false" outlineLevel="0" collapsed="false">
      <c r="A5094" s="49" t="n">
        <v>189</v>
      </c>
      <c r="B5094" s="49" t="s">
        <v>206</v>
      </c>
      <c r="C5094" s="49" t="n">
        <v>2010</v>
      </c>
      <c r="D5094" s="54" t="n">
        <v>59.92</v>
      </c>
      <c r="E5094" s="55" t="n">
        <v>8</v>
      </c>
    </row>
    <row r="5095" customFormat="false" ht="15" hidden="false" customHeight="false" outlineLevel="0" collapsed="false">
      <c r="A5095" s="49" t="n">
        <v>189</v>
      </c>
      <c r="B5095" s="49" t="s">
        <v>206</v>
      </c>
      <c r="C5095" s="49" t="n">
        <v>2011</v>
      </c>
      <c r="D5095" s="54" t="n">
        <v>86.7</v>
      </c>
      <c r="E5095" s="55" t="n">
        <v>12</v>
      </c>
    </row>
    <row r="5096" customFormat="false" ht="15" hidden="false" customHeight="false" outlineLevel="0" collapsed="false">
      <c r="A5096" s="49" t="n">
        <v>189</v>
      </c>
      <c r="B5096" s="49" t="s">
        <v>192</v>
      </c>
      <c r="C5096" s="49" t="n">
        <v>2010</v>
      </c>
      <c r="D5096" s="54" t="n">
        <v>67.5</v>
      </c>
      <c r="E5096" s="55" t="n">
        <v>10</v>
      </c>
    </row>
    <row r="5097" customFormat="false" ht="15" hidden="false" customHeight="false" outlineLevel="0" collapsed="false">
      <c r="A5097" s="49" t="n">
        <v>189</v>
      </c>
      <c r="B5097" s="49" t="s">
        <v>198</v>
      </c>
      <c r="C5097" s="49" t="n">
        <v>2010</v>
      </c>
      <c r="D5097" s="54" t="n">
        <v>63.5</v>
      </c>
      <c r="E5097" s="55" t="n">
        <v>10</v>
      </c>
    </row>
    <row r="5098" customFormat="false" ht="15" hidden="false" customHeight="false" outlineLevel="0" collapsed="false">
      <c r="A5098" s="49" t="n">
        <v>189</v>
      </c>
      <c r="B5098" s="49" t="s">
        <v>198</v>
      </c>
      <c r="C5098" s="49" t="n">
        <v>2011</v>
      </c>
      <c r="D5098" s="54" t="n">
        <v>31.8</v>
      </c>
      <c r="E5098" s="55" t="n">
        <v>4</v>
      </c>
    </row>
    <row r="5099" customFormat="false" ht="15" hidden="false" customHeight="false" outlineLevel="0" collapsed="false">
      <c r="A5099" s="49" t="n">
        <v>189</v>
      </c>
      <c r="B5099" s="49" t="s">
        <v>189</v>
      </c>
      <c r="C5099" s="49" t="n">
        <v>2009</v>
      </c>
      <c r="D5099" s="54" t="n">
        <v>1502.1</v>
      </c>
      <c r="E5099" s="55" t="n">
        <v>278</v>
      </c>
    </row>
    <row r="5100" customFormat="false" ht="15" hidden="false" customHeight="false" outlineLevel="0" collapsed="false">
      <c r="A5100" s="49" t="n">
        <v>189</v>
      </c>
      <c r="B5100" s="49" t="s">
        <v>189</v>
      </c>
      <c r="C5100" s="49" t="n">
        <v>2010</v>
      </c>
      <c r="D5100" s="54" t="n">
        <v>10452.39</v>
      </c>
      <c r="E5100" s="55" t="n">
        <v>1713</v>
      </c>
    </row>
    <row r="5101" customFormat="false" ht="15" hidden="false" customHeight="false" outlineLevel="0" collapsed="false">
      <c r="A5101" s="49" t="n">
        <v>189</v>
      </c>
      <c r="B5101" s="49" t="s">
        <v>189</v>
      </c>
      <c r="C5101" s="49" t="n">
        <v>2011</v>
      </c>
      <c r="D5101" s="54" t="n">
        <v>7811.53</v>
      </c>
      <c r="E5101" s="55" t="n">
        <v>1322</v>
      </c>
    </row>
    <row r="5102" customFormat="false" ht="15" hidden="false" customHeight="false" outlineLevel="0" collapsed="false">
      <c r="A5102" s="49" t="n">
        <v>189</v>
      </c>
      <c r="B5102" s="49" t="s">
        <v>194</v>
      </c>
      <c r="C5102" s="49" t="n">
        <v>2011</v>
      </c>
      <c r="D5102" s="54" t="n">
        <v>15.9</v>
      </c>
      <c r="E5102" s="55" t="n">
        <v>2</v>
      </c>
    </row>
    <row r="5103" customFormat="false" ht="15" hidden="false" customHeight="false" outlineLevel="0" collapsed="false">
      <c r="A5103" s="49" t="n">
        <v>190</v>
      </c>
      <c r="B5103" s="49" t="s">
        <v>203</v>
      </c>
      <c r="C5103" s="49" t="n">
        <v>2010</v>
      </c>
      <c r="D5103" s="54" t="n">
        <v>156</v>
      </c>
      <c r="E5103" s="55" t="n">
        <v>48</v>
      </c>
    </row>
    <row r="5104" customFormat="false" ht="15" hidden="false" customHeight="false" outlineLevel="0" collapsed="false">
      <c r="A5104" s="49" t="n">
        <v>190</v>
      </c>
      <c r="B5104" s="49" t="s">
        <v>203</v>
      </c>
      <c r="C5104" s="49" t="n">
        <v>2011</v>
      </c>
      <c r="D5104" s="54" t="n">
        <v>702</v>
      </c>
      <c r="E5104" s="55" t="n">
        <v>216</v>
      </c>
    </row>
    <row r="5105" customFormat="false" ht="15" hidden="false" customHeight="false" outlineLevel="0" collapsed="false">
      <c r="A5105" s="49" t="n">
        <v>190</v>
      </c>
      <c r="B5105" s="49" t="s">
        <v>199</v>
      </c>
      <c r="C5105" s="49" t="n">
        <v>2010</v>
      </c>
      <c r="D5105" s="54" t="n">
        <v>45</v>
      </c>
      <c r="E5105" s="55" t="n">
        <v>12</v>
      </c>
    </row>
    <row r="5106" customFormat="false" ht="15" hidden="false" customHeight="false" outlineLevel="0" collapsed="false">
      <c r="A5106" s="49" t="n">
        <v>190</v>
      </c>
      <c r="B5106" s="49" t="s">
        <v>201</v>
      </c>
      <c r="C5106" s="49" t="n">
        <v>2010</v>
      </c>
      <c r="D5106" s="54" t="n">
        <v>90</v>
      </c>
      <c r="E5106" s="55" t="n">
        <v>24</v>
      </c>
    </row>
    <row r="5107" customFormat="false" ht="15" hidden="false" customHeight="false" outlineLevel="0" collapsed="false">
      <c r="A5107" s="49" t="n">
        <v>190</v>
      </c>
      <c r="B5107" s="49" t="s">
        <v>201</v>
      </c>
      <c r="C5107" s="49" t="n">
        <v>2011</v>
      </c>
      <c r="D5107" s="54" t="n">
        <v>168.75</v>
      </c>
      <c r="E5107" s="55" t="n">
        <v>45</v>
      </c>
    </row>
    <row r="5108" customFormat="false" ht="15" hidden="false" customHeight="false" outlineLevel="0" collapsed="false">
      <c r="A5108" s="49" t="n">
        <v>190</v>
      </c>
      <c r="B5108" s="49" t="s">
        <v>223</v>
      </c>
      <c r="C5108" s="49" t="n">
        <v>2011</v>
      </c>
      <c r="D5108" s="54" t="n">
        <v>39</v>
      </c>
      <c r="E5108" s="55" t="n">
        <v>12</v>
      </c>
    </row>
    <row r="5109" customFormat="false" ht="15" hidden="false" customHeight="false" outlineLevel="0" collapsed="false">
      <c r="A5109" s="49" t="n">
        <v>190</v>
      </c>
      <c r="B5109" s="49" t="s">
        <v>222</v>
      </c>
      <c r="C5109" s="49" t="n">
        <v>2010</v>
      </c>
      <c r="D5109" s="54" t="n">
        <v>135</v>
      </c>
      <c r="E5109" s="55" t="n">
        <v>36</v>
      </c>
    </row>
    <row r="5110" customFormat="false" ht="15" hidden="false" customHeight="false" outlineLevel="0" collapsed="false">
      <c r="A5110" s="49" t="n">
        <v>190</v>
      </c>
      <c r="B5110" s="49" t="s">
        <v>222</v>
      </c>
      <c r="C5110" s="49" t="n">
        <v>2011</v>
      </c>
      <c r="D5110" s="54" t="n">
        <v>86.25</v>
      </c>
      <c r="E5110" s="55" t="n">
        <v>23</v>
      </c>
    </row>
    <row r="5111" customFormat="false" ht="15" hidden="false" customHeight="false" outlineLevel="0" collapsed="false">
      <c r="A5111" s="49" t="n">
        <v>190</v>
      </c>
      <c r="B5111" s="49" t="s">
        <v>205</v>
      </c>
      <c r="C5111" s="49" t="n">
        <v>2009</v>
      </c>
      <c r="D5111" s="54" t="n">
        <v>22.5</v>
      </c>
      <c r="E5111" s="55" t="n">
        <v>6</v>
      </c>
    </row>
    <row r="5112" customFormat="false" ht="15" hidden="false" customHeight="false" outlineLevel="0" collapsed="false">
      <c r="A5112" s="49" t="n">
        <v>190</v>
      </c>
      <c r="B5112" s="49" t="s">
        <v>205</v>
      </c>
      <c r="C5112" s="49" t="n">
        <v>2010</v>
      </c>
      <c r="D5112" s="54" t="n">
        <v>146.25</v>
      </c>
      <c r="E5112" s="55" t="n">
        <v>39</v>
      </c>
    </row>
    <row r="5113" customFormat="false" ht="15" hidden="false" customHeight="false" outlineLevel="0" collapsed="false">
      <c r="A5113" s="49" t="n">
        <v>190</v>
      </c>
      <c r="B5113" s="49" t="s">
        <v>205</v>
      </c>
      <c r="C5113" s="49" t="n">
        <v>2011</v>
      </c>
      <c r="D5113" s="54" t="n">
        <v>112.5</v>
      </c>
      <c r="E5113" s="55" t="n">
        <v>30</v>
      </c>
    </row>
    <row r="5114" customFormat="false" ht="15" hidden="false" customHeight="false" outlineLevel="0" collapsed="false">
      <c r="A5114" s="49" t="n">
        <v>190</v>
      </c>
      <c r="B5114" s="49" t="s">
        <v>206</v>
      </c>
      <c r="C5114" s="49" t="n">
        <v>2010</v>
      </c>
      <c r="D5114" s="54" t="n">
        <v>545.25</v>
      </c>
      <c r="E5114" s="55" t="n">
        <v>155</v>
      </c>
    </row>
    <row r="5115" customFormat="false" ht="15" hidden="false" customHeight="false" outlineLevel="0" collapsed="false">
      <c r="A5115" s="49" t="n">
        <v>190</v>
      </c>
      <c r="B5115" s="49" t="s">
        <v>206</v>
      </c>
      <c r="C5115" s="49" t="n">
        <v>2011</v>
      </c>
      <c r="D5115" s="54" t="n">
        <v>525</v>
      </c>
      <c r="E5115" s="55" t="n">
        <v>156</v>
      </c>
    </row>
    <row r="5116" customFormat="false" ht="15" hidden="false" customHeight="false" outlineLevel="0" collapsed="false">
      <c r="A5116" s="49" t="n">
        <v>190</v>
      </c>
      <c r="B5116" s="49" t="s">
        <v>209</v>
      </c>
      <c r="C5116" s="49" t="n">
        <v>2010</v>
      </c>
      <c r="D5116" s="54" t="n">
        <v>22.5</v>
      </c>
      <c r="E5116" s="55" t="n">
        <v>6</v>
      </c>
    </row>
    <row r="5117" customFormat="false" ht="15" hidden="false" customHeight="false" outlineLevel="0" collapsed="false">
      <c r="A5117" s="49" t="n">
        <v>190</v>
      </c>
      <c r="B5117" s="49" t="s">
        <v>234</v>
      </c>
      <c r="C5117" s="49" t="n">
        <v>2011</v>
      </c>
      <c r="D5117" s="54" t="n">
        <v>45</v>
      </c>
      <c r="E5117" s="55" t="n">
        <v>12</v>
      </c>
    </row>
    <row r="5118" customFormat="false" ht="15" hidden="false" customHeight="false" outlineLevel="0" collapsed="false">
      <c r="A5118" s="49" t="n">
        <v>190</v>
      </c>
      <c r="B5118" s="49" t="s">
        <v>192</v>
      </c>
      <c r="C5118" s="49" t="n">
        <v>2010</v>
      </c>
      <c r="D5118" s="54" t="n">
        <v>30</v>
      </c>
      <c r="E5118" s="55" t="n">
        <v>8</v>
      </c>
    </row>
    <row r="5119" customFormat="false" ht="15" hidden="false" customHeight="false" outlineLevel="0" collapsed="false">
      <c r="A5119" s="49" t="n">
        <v>190</v>
      </c>
      <c r="B5119" s="49" t="s">
        <v>192</v>
      </c>
      <c r="C5119" s="49" t="n">
        <v>2011</v>
      </c>
      <c r="D5119" s="54" t="n">
        <v>22.5</v>
      </c>
      <c r="E5119" s="55" t="n">
        <v>6</v>
      </c>
    </row>
    <row r="5120" customFormat="false" ht="15" hidden="false" customHeight="false" outlineLevel="0" collapsed="false">
      <c r="A5120" s="49" t="n">
        <v>190</v>
      </c>
      <c r="B5120" s="49" t="s">
        <v>217</v>
      </c>
      <c r="C5120" s="49" t="n">
        <v>2010</v>
      </c>
      <c r="D5120" s="54" t="n">
        <v>78</v>
      </c>
      <c r="E5120" s="55" t="n">
        <v>24</v>
      </c>
    </row>
    <row r="5121" customFormat="false" ht="15" hidden="false" customHeight="false" outlineLevel="0" collapsed="false">
      <c r="A5121" s="49" t="n">
        <v>190</v>
      </c>
      <c r="B5121" s="49" t="s">
        <v>217</v>
      </c>
      <c r="C5121" s="49" t="n">
        <v>2011</v>
      </c>
      <c r="D5121" s="54" t="n">
        <v>737.75</v>
      </c>
      <c r="E5121" s="55" t="n">
        <v>227</v>
      </c>
    </row>
    <row r="5122" customFormat="false" ht="15" hidden="false" customHeight="false" outlineLevel="0" collapsed="false">
      <c r="A5122" s="49" t="n">
        <v>190</v>
      </c>
      <c r="B5122" s="49" t="s">
        <v>227</v>
      </c>
      <c r="C5122" s="49" t="n">
        <v>2010</v>
      </c>
      <c r="D5122" s="54" t="n">
        <v>22.5</v>
      </c>
      <c r="E5122" s="55" t="n">
        <v>6</v>
      </c>
    </row>
    <row r="5123" customFormat="false" ht="15" hidden="false" customHeight="false" outlineLevel="0" collapsed="false">
      <c r="A5123" s="49" t="n">
        <v>190</v>
      </c>
      <c r="B5123" s="49" t="s">
        <v>218</v>
      </c>
      <c r="C5123" s="49" t="n">
        <v>2009</v>
      </c>
      <c r="D5123" s="54" t="n">
        <v>156</v>
      </c>
      <c r="E5123" s="55" t="n">
        <v>48</v>
      </c>
    </row>
    <row r="5124" customFormat="false" ht="15" hidden="false" customHeight="false" outlineLevel="0" collapsed="false">
      <c r="A5124" s="49" t="n">
        <v>190</v>
      </c>
      <c r="B5124" s="49" t="s">
        <v>218</v>
      </c>
      <c r="C5124" s="49" t="n">
        <v>2010</v>
      </c>
      <c r="D5124" s="54" t="n">
        <v>1504.5</v>
      </c>
      <c r="E5124" s="55" t="n">
        <v>462</v>
      </c>
    </row>
    <row r="5125" customFormat="false" ht="15" hidden="false" customHeight="false" outlineLevel="0" collapsed="false">
      <c r="A5125" s="49" t="n">
        <v>190</v>
      </c>
      <c r="B5125" s="49" t="s">
        <v>218</v>
      </c>
      <c r="C5125" s="49" t="n">
        <v>2011</v>
      </c>
      <c r="D5125" s="54" t="n">
        <v>1014</v>
      </c>
      <c r="E5125" s="55" t="n">
        <v>312</v>
      </c>
    </row>
    <row r="5126" customFormat="false" ht="15" hidden="false" customHeight="false" outlineLevel="0" collapsed="false">
      <c r="A5126" s="49" t="n">
        <v>190</v>
      </c>
      <c r="B5126" s="49" t="s">
        <v>193</v>
      </c>
      <c r="C5126" s="49" t="n">
        <v>2011</v>
      </c>
      <c r="D5126" s="54" t="n">
        <v>78</v>
      </c>
      <c r="E5126" s="55" t="n">
        <v>24</v>
      </c>
    </row>
    <row r="5127" customFormat="false" ht="15" hidden="false" customHeight="false" outlineLevel="0" collapsed="false">
      <c r="A5127" s="49" t="n">
        <v>190</v>
      </c>
      <c r="B5127" s="49" t="s">
        <v>197</v>
      </c>
      <c r="C5127" s="49" t="n">
        <v>2009</v>
      </c>
      <c r="D5127" s="54" t="n">
        <v>22.5</v>
      </c>
      <c r="E5127" s="55" t="n">
        <v>6</v>
      </c>
    </row>
    <row r="5128" customFormat="false" ht="15" hidden="false" customHeight="false" outlineLevel="0" collapsed="false">
      <c r="A5128" s="49" t="n">
        <v>190</v>
      </c>
      <c r="B5128" s="49" t="s">
        <v>197</v>
      </c>
      <c r="C5128" s="49" t="n">
        <v>2010</v>
      </c>
      <c r="D5128" s="54" t="n">
        <v>198.75</v>
      </c>
      <c r="E5128" s="55" t="n">
        <v>53</v>
      </c>
    </row>
    <row r="5129" customFormat="false" ht="15" hidden="false" customHeight="false" outlineLevel="0" collapsed="false">
      <c r="A5129" s="49" t="n">
        <v>190</v>
      </c>
      <c r="B5129" s="49" t="s">
        <v>197</v>
      </c>
      <c r="C5129" s="49" t="n">
        <v>2011</v>
      </c>
      <c r="D5129" s="54" t="n">
        <v>135</v>
      </c>
      <c r="E5129" s="55" t="n">
        <v>36</v>
      </c>
    </row>
    <row r="5130" customFormat="false" ht="15" hidden="false" customHeight="false" outlineLevel="0" collapsed="false">
      <c r="A5130" s="49" t="n">
        <v>190</v>
      </c>
      <c r="B5130" s="49" t="s">
        <v>196</v>
      </c>
      <c r="C5130" s="49" t="n">
        <v>2009</v>
      </c>
      <c r="D5130" s="54" t="n">
        <v>90</v>
      </c>
      <c r="E5130" s="55" t="n">
        <v>24</v>
      </c>
    </row>
    <row r="5131" customFormat="false" ht="15" hidden="false" customHeight="false" outlineLevel="0" collapsed="false">
      <c r="A5131" s="49" t="n">
        <v>190</v>
      </c>
      <c r="B5131" s="49" t="s">
        <v>196</v>
      </c>
      <c r="C5131" s="49" t="n">
        <v>2010</v>
      </c>
      <c r="D5131" s="54" t="n">
        <v>112.5</v>
      </c>
      <c r="E5131" s="55" t="n">
        <v>30</v>
      </c>
    </row>
    <row r="5132" customFormat="false" ht="15" hidden="false" customHeight="false" outlineLevel="0" collapsed="false">
      <c r="A5132" s="49" t="n">
        <v>190</v>
      </c>
      <c r="B5132" s="49" t="s">
        <v>196</v>
      </c>
      <c r="C5132" s="49" t="n">
        <v>2011</v>
      </c>
      <c r="D5132" s="54" t="n">
        <v>213</v>
      </c>
      <c r="E5132" s="55" t="n">
        <v>60</v>
      </c>
    </row>
    <row r="5133" customFormat="false" ht="15" hidden="false" customHeight="false" outlineLevel="0" collapsed="false">
      <c r="A5133" s="49" t="n">
        <v>190</v>
      </c>
      <c r="B5133" s="49" t="s">
        <v>210</v>
      </c>
      <c r="C5133" s="49" t="n">
        <v>2010</v>
      </c>
      <c r="D5133" s="54" t="n">
        <v>22.5</v>
      </c>
      <c r="E5133" s="55" t="n">
        <v>6</v>
      </c>
    </row>
    <row r="5134" customFormat="false" ht="15" hidden="false" customHeight="false" outlineLevel="0" collapsed="false">
      <c r="A5134" s="49" t="n">
        <v>190</v>
      </c>
      <c r="B5134" s="49" t="s">
        <v>198</v>
      </c>
      <c r="C5134" s="49" t="n">
        <v>2010</v>
      </c>
      <c r="D5134" s="54" t="n">
        <v>22.5</v>
      </c>
      <c r="E5134" s="55" t="n">
        <v>6</v>
      </c>
    </row>
    <row r="5135" customFormat="false" ht="15" hidden="false" customHeight="false" outlineLevel="0" collapsed="false">
      <c r="A5135" s="49" t="n">
        <v>190</v>
      </c>
      <c r="B5135" s="49" t="s">
        <v>198</v>
      </c>
      <c r="C5135" s="49" t="n">
        <v>2011</v>
      </c>
      <c r="D5135" s="54" t="n">
        <v>63.75</v>
      </c>
      <c r="E5135" s="55" t="n">
        <v>17</v>
      </c>
    </row>
    <row r="5136" customFormat="false" ht="15" hidden="false" customHeight="false" outlineLevel="0" collapsed="false">
      <c r="A5136" s="49" t="n">
        <v>190</v>
      </c>
      <c r="B5136" s="49" t="s">
        <v>189</v>
      </c>
      <c r="C5136" s="49" t="n">
        <v>2009</v>
      </c>
      <c r="D5136" s="54" t="n">
        <v>918.7</v>
      </c>
      <c r="E5136" s="55" t="n">
        <v>244</v>
      </c>
    </row>
    <row r="5137" customFormat="false" ht="15" hidden="false" customHeight="false" outlineLevel="0" collapsed="false">
      <c r="A5137" s="49" t="n">
        <v>190</v>
      </c>
      <c r="B5137" s="49" t="s">
        <v>189</v>
      </c>
      <c r="C5137" s="49" t="n">
        <v>2010</v>
      </c>
      <c r="D5137" s="54" t="n">
        <v>7024.34</v>
      </c>
      <c r="E5137" s="55" t="n">
        <v>1707</v>
      </c>
    </row>
    <row r="5138" customFormat="false" ht="15" hidden="false" customHeight="false" outlineLevel="0" collapsed="false">
      <c r="A5138" s="49" t="n">
        <v>190</v>
      </c>
      <c r="B5138" s="49" t="s">
        <v>189</v>
      </c>
      <c r="C5138" s="49" t="n">
        <v>2011</v>
      </c>
      <c r="D5138" s="54" t="n">
        <v>5215.27</v>
      </c>
      <c r="E5138" s="55" t="n">
        <v>1051</v>
      </c>
    </row>
    <row r="5139" customFormat="false" ht="15" hidden="false" customHeight="false" outlineLevel="0" collapsed="false">
      <c r="A5139" s="49" t="n">
        <v>191</v>
      </c>
      <c r="B5139" s="49" t="s">
        <v>222</v>
      </c>
      <c r="C5139" s="49" t="n">
        <v>2009</v>
      </c>
      <c r="D5139" s="54" t="n">
        <v>95.4</v>
      </c>
      <c r="E5139" s="55" t="n">
        <v>12</v>
      </c>
    </row>
    <row r="5140" customFormat="false" ht="15" hidden="false" customHeight="false" outlineLevel="0" collapsed="false">
      <c r="A5140" s="49" t="n">
        <v>191</v>
      </c>
      <c r="B5140" s="49" t="s">
        <v>222</v>
      </c>
      <c r="C5140" s="49" t="n">
        <v>2010</v>
      </c>
      <c r="D5140" s="54" t="n">
        <v>476.7</v>
      </c>
      <c r="E5140" s="55" t="n">
        <v>66</v>
      </c>
    </row>
    <row r="5141" customFormat="false" ht="15" hidden="false" customHeight="false" outlineLevel="0" collapsed="false">
      <c r="A5141" s="49" t="n">
        <v>191</v>
      </c>
      <c r="B5141" s="49" t="s">
        <v>222</v>
      </c>
      <c r="C5141" s="49" t="n">
        <v>2011</v>
      </c>
      <c r="D5141" s="54" t="n">
        <v>1076.4</v>
      </c>
      <c r="E5141" s="55" t="n">
        <v>152</v>
      </c>
    </row>
    <row r="5142" customFormat="false" ht="15" hidden="false" customHeight="false" outlineLevel="0" collapsed="false">
      <c r="A5142" s="49" t="n">
        <v>191</v>
      </c>
      <c r="B5142" s="49" t="s">
        <v>205</v>
      </c>
      <c r="C5142" s="49" t="n">
        <v>2011</v>
      </c>
      <c r="D5142" s="54" t="n">
        <v>63.6</v>
      </c>
      <c r="E5142" s="55" t="n">
        <v>8</v>
      </c>
    </row>
    <row r="5143" customFormat="false" ht="15" hidden="false" customHeight="false" outlineLevel="0" collapsed="false">
      <c r="A5143" s="49" t="n">
        <v>191</v>
      </c>
      <c r="B5143" s="49" t="s">
        <v>213</v>
      </c>
      <c r="C5143" s="49" t="n">
        <v>2011</v>
      </c>
      <c r="D5143" s="54" t="n">
        <v>31.8</v>
      </c>
      <c r="E5143" s="55" t="n">
        <v>4</v>
      </c>
    </row>
    <row r="5144" customFormat="false" ht="15" hidden="false" customHeight="false" outlineLevel="0" collapsed="false">
      <c r="A5144" s="49" t="n">
        <v>191</v>
      </c>
      <c r="B5144" s="49" t="s">
        <v>215</v>
      </c>
      <c r="C5144" s="49" t="n">
        <v>2011</v>
      </c>
      <c r="D5144" s="54" t="n">
        <v>83.4</v>
      </c>
      <c r="E5144" s="55" t="n">
        <v>12</v>
      </c>
    </row>
    <row r="5145" customFormat="false" ht="15" hidden="false" customHeight="false" outlineLevel="0" collapsed="false">
      <c r="A5145" s="49" t="n">
        <v>191</v>
      </c>
      <c r="B5145" s="49" t="s">
        <v>196</v>
      </c>
      <c r="C5145" s="49" t="n">
        <v>2010</v>
      </c>
      <c r="D5145" s="54" t="n">
        <v>15.9</v>
      </c>
      <c r="E5145" s="55" t="n">
        <v>2</v>
      </c>
    </row>
    <row r="5146" customFormat="false" ht="15" hidden="false" customHeight="false" outlineLevel="0" collapsed="false">
      <c r="A5146" s="49" t="n">
        <v>191</v>
      </c>
      <c r="B5146" s="49" t="s">
        <v>198</v>
      </c>
      <c r="C5146" s="49" t="n">
        <v>2010</v>
      </c>
      <c r="D5146" s="54" t="n">
        <v>15.9</v>
      </c>
      <c r="E5146" s="55" t="n">
        <v>2</v>
      </c>
    </row>
    <row r="5147" customFormat="false" ht="15" hidden="false" customHeight="false" outlineLevel="0" collapsed="false">
      <c r="A5147" s="49" t="n">
        <v>191</v>
      </c>
      <c r="B5147" s="49" t="s">
        <v>198</v>
      </c>
      <c r="C5147" s="49" t="n">
        <v>2011</v>
      </c>
      <c r="D5147" s="54" t="n">
        <v>15.9</v>
      </c>
      <c r="E5147" s="55" t="n">
        <v>2</v>
      </c>
    </row>
    <row r="5148" customFormat="false" ht="15" hidden="false" customHeight="false" outlineLevel="0" collapsed="false">
      <c r="A5148" s="49" t="n">
        <v>191</v>
      </c>
      <c r="B5148" s="49" t="s">
        <v>189</v>
      </c>
      <c r="C5148" s="49" t="n">
        <v>2009</v>
      </c>
      <c r="D5148" s="54" t="n">
        <v>1351.2</v>
      </c>
      <c r="E5148" s="55" t="n">
        <v>152</v>
      </c>
    </row>
    <row r="5149" customFormat="false" ht="15" hidden="false" customHeight="false" outlineLevel="0" collapsed="false">
      <c r="A5149" s="49" t="n">
        <v>191</v>
      </c>
      <c r="B5149" s="49" t="s">
        <v>189</v>
      </c>
      <c r="C5149" s="49" t="n">
        <v>2010</v>
      </c>
      <c r="D5149" s="54" t="n">
        <v>8838.96</v>
      </c>
      <c r="E5149" s="55" t="n">
        <v>1132</v>
      </c>
    </row>
    <row r="5150" customFormat="false" ht="15" hidden="false" customHeight="false" outlineLevel="0" collapsed="false">
      <c r="A5150" s="49" t="n">
        <v>191</v>
      </c>
      <c r="B5150" s="49" t="s">
        <v>189</v>
      </c>
      <c r="C5150" s="49" t="n">
        <v>2011</v>
      </c>
      <c r="D5150" s="54" t="n">
        <v>8440.62</v>
      </c>
      <c r="E5150" s="55" t="n">
        <v>1048</v>
      </c>
    </row>
    <row r="5151" customFormat="false" ht="15" hidden="false" customHeight="false" outlineLevel="0" collapsed="false">
      <c r="A5151" s="49" t="n">
        <v>192</v>
      </c>
      <c r="B5151" s="49" t="s">
        <v>200</v>
      </c>
      <c r="C5151" s="49" t="n">
        <v>2010</v>
      </c>
      <c r="D5151" s="54" t="n">
        <v>60</v>
      </c>
      <c r="E5151" s="55" t="n">
        <v>48</v>
      </c>
    </row>
    <row r="5152" customFormat="false" ht="15" hidden="false" customHeight="false" outlineLevel="0" collapsed="false">
      <c r="A5152" s="49" t="n">
        <v>192</v>
      </c>
      <c r="B5152" s="49" t="s">
        <v>222</v>
      </c>
      <c r="C5152" s="49" t="n">
        <v>2010</v>
      </c>
      <c r="D5152" s="54" t="n">
        <v>90</v>
      </c>
      <c r="E5152" s="55" t="n">
        <v>72</v>
      </c>
    </row>
    <row r="5153" customFormat="false" ht="15" hidden="false" customHeight="false" outlineLevel="0" collapsed="false">
      <c r="A5153" s="49" t="n">
        <v>192</v>
      </c>
      <c r="B5153" s="49" t="s">
        <v>222</v>
      </c>
      <c r="C5153" s="49" t="n">
        <v>2011</v>
      </c>
      <c r="D5153" s="54" t="n">
        <v>30</v>
      </c>
      <c r="E5153" s="55" t="n">
        <v>24</v>
      </c>
    </row>
    <row r="5154" customFormat="false" ht="15" hidden="false" customHeight="false" outlineLevel="0" collapsed="false">
      <c r="A5154" s="49" t="n">
        <v>192</v>
      </c>
      <c r="B5154" s="49" t="s">
        <v>205</v>
      </c>
      <c r="C5154" s="49" t="n">
        <v>2011</v>
      </c>
      <c r="D5154" s="54" t="n">
        <v>30</v>
      </c>
      <c r="E5154" s="55" t="n">
        <v>24</v>
      </c>
    </row>
    <row r="5155" customFormat="false" ht="15" hidden="false" customHeight="false" outlineLevel="0" collapsed="false">
      <c r="A5155" s="49" t="n">
        <v>192</v>
      </c>
      <c r="B5155" s="49" t="s">
        <v>206</v>
      </c>
      <c r="C5155" s="49" t="n">
        <v>2010</v>
      </c>
      <c r="D5155" s="54" t="n">
        <v>60</v>
      </c>
      <c r="E5155" s="55" t="n">
        <v>48</v>
      </c>
    </row>
    <row r="5156" customFormat="false" ht="15" hidden="false" customHeight="false" outlineLevel="0" collapsed="false">
      <c r="A5156" s="49" t="n">
        <v>192</v>
      </c>
      <c r="B5156" s="49" t="s">
        <v>209</v>
      </c>
      <c r="C5156" s="49" t="n">
        <v>2010</v>
      </c>
      <c r="D5156" s="54" t="n">
        <v>30</v>
      </c>
      <c r="E5156" s="55" t="n">
        <v>24</v>
      </c>
    </row>
    <row r="5157" customFormat="false" ht="15" hidden="false" customHeight="false" outlineLevel="0" collapsed="false">
      <c r="A5157" s="49" t="n">
        <v>192</v>
      </c>
      <c r="B5157" s="49" t="s">
        <v>192</v>
      </c>
      <c r="C5157" s="49" t="n">
        <v>2010</v>
      </c>
      <c r="D5157" s="54" t="n">
        <v>30</v>
      </c>
      <c r="E5157" s="55" t="n">
        <v>24</v>
      </c>
    </row>
    <row r="5158" customFormat="false" ht="15" hidden="false" customHeight="false" outlineLevel="0" collapsed="false">
      <c r="A5158" s="49" t="n">
        <v>192</v>
      </c>
      <c r="B5158" s="49" t="s">
        <v>218</v>
      </c>
      <c r="C5158" s="49" t="n">
        <v>2009</v>
      </c>
      <c r="D5158" s="54" t="n">
        <v>305.28</v>
      </c>
      <c r="E5158" s="55" t="n">
        <v>288</v>
      </c>
    </row>
    <row r="5159" customFormat="false" ht="15" hidden="false" customHeight="false" outlineLevel="0" collapsed="false">
      <c r="A5159" s="49" t="n">
        <v>192</v>
      </c>
      <c r="B5159" s="49" t="s">
        <v>218</v>
      </c>
      <c r="C5159" s="49" t="n">
        <v>2010</v>
      </c>
      <c r="D5159" s="54" t="n">
        <v>1982.93</v>
      </c>
      <c r="E5159" s="55" t="n">
        <v>1849</v>
      </c>
    </row>
    <row r="5160" customFormat="false" ht="15" hidden="false" customHeight="false" outlineLevel="0" collapsed="false">
      <c r="A5160" s="49" t="n">
        <v>192</v>
      </c>
      <c r="B5160" s="49" t="s">
        <v>218</v>
      </c>
      <c r="C5160" s="49" t="n">
        <v>2011</v>
      </c>
      <c r="D5160" s="54" t="n">
        <v>640.56</v>
      </c>
      <c r="E5160" s="55" t="n">
        <v>600</v>
      </c>
    </row>
    <row r="5161" customFormat="false" ht="15" hidden="false" customHeight="false" outlineLevel="0" collapsed="false">
      <c r="A5161" s="49" t="n">
        <v>192</v>
      </c>
      <c r="B5161" s="49" t="s">
        <v>213</v>
      </c>
      <c r="C5161" s="49" t="n">
        <v>2010</v>
      </c>
      <c r="D5161" s="54" t="n">
        <v>30</v>
      </c>
      <c r="E5161" s="55" t="n">
        <v>24</v>
      </c>
    </row>
    <row r="5162" customFormat="false" ht="15" hidden="false" customHeight="false" outlineLevel="0" collapsed="false">
      <c r="A5162" s="49" t="n">
        <v>192</v>
      </c>
      <c r="B5162" s="49" t="s">
        <v>215</v>
      </c>
      <c r="C5162" s="49" t="n">
        <v>2010</v>
      </c>
      <c r="D5162" s="54" t="n">
        <v>30</v>
      </c>
      <c r="E5162" s="55" t="n">
        <v>24</v>
      </c>
    </row>
    <row r="5163" customFormat="false" ht="15" hidden="false" customHeight="false" outlineLevel="0" collapsed="false">
      <c r="A5163" s="49" t="n">
        <v>192</v>
      </c>
      <c r="B5163" s="49" t="s">
        <v>214</v>
      </c>
      <c r="C5163" s="49" t="n">
        <v>2010</v>
      </c>
      <c r="D5163" s="54" t="n">
        <v>60</v>
      </c>
      <c r="E5163" s="55" t="n">
        <v>48</v>
      </c>
    </row>
    <row r="5164" customFormat="false" ht="15" hidden="false" customHeight="false" outlineLevel="0" collapsed="false">
      <c r="A5164" s="49" t="n">
        <v>192</v>
      </c>
      <c r="B5164" s="49" t="s">
        <v>189</v>
      </c>
      <c r="C5164" s="49" t="n">
        <v>2009</v>
      </c>
      <c r="D5164" s="54" t="n">
        <v>1470.3</v>
      </c>
      <c r="E5164" s="55" t="n">
        <v>1134</v>
      </c>
    </row>
    <row r="5165" customFormat="false" ht="15" hidden="false" customHeight="false" outlineLevel="0" collapsed="false">
      <c r="A5165" s="49" t="n">
        <v>192</v>
      </c>
      <c r="B5165" s="49" t="s">
        <v>189</v>
      </c>
      <c r="C5165" s="49" t="n">
        <v>2010</v>
      </c>
      <c r="D5165" s="54" t="n">
        <v>10353.97</v>
      </c>
      <c r="E5165" s="55" t="n">
        <v>8153</v>
      </c>
    </row>
    <row r="5166" customFormat="false" ht="15" hidden="false" customHeight="false" outlineLevel="0" collapsed="false">
      <c r="A5166" s="49" t="n">
        <v>192</v>
      </c>
      <c r="B5166" s="49" t="s">
        <v>189</v>
      </c>
      <c r="C5166" s="49" t="n">
        <v>2011</v>
      </c>
      <c r="D5166" s="54" t="n">
        <v>5292.59</v>
      </c>
      <c r="E5166" s="55" t="n">
        <v>4180</v>
      </c>
    </row>
    <row r="5167" customFormat="false" ht="15" hidden="false" customHeight="false" outlineLevel="0" collapsed="false">
      <c r="A5167" s="49" t="n">
        <v>193</v>
      </c>
      <c r="B5167" s="49" t="s">
        <v>201</v>
      </c>
      <c r="C5167" s="49" t="n">
        <v>2011</v>
      </c>
      <c r="D5167" s="54" t="n">
        <v>25.2</v>
      </c>
      <c r="E5167" s="55" t="n">
        <v>12</v>
      </c>
    </row>
    <row r="5168" customFormat="false" ht="15" hidden="false" customHeight="false" outlineLevel="0" collapsed="false">
      <c r="A5168" s="49" t="n">
        <v>193</v>
      </c>
      <c r="B5168" s="49" t="s">
        <v>226</v>
      </c>
      <c r="C5168" s="49" t="n">
        <v>2010</v>
      </c>
      <c r="D5168" s="54" t="n">
        <v>25.2</v>
      </c>
      <c r="E5168" s="55" t="n">
        <v>12</v>
      </c>
    </row>
    <row r="5169" customFormat="false" ht="15" hidden="false" customHeight="false" outlineLevel="0" collapsed="false">
      <c r="A5169" s="49" t="n">
        <v>193</v>
      </c>
      <c r="B5169" s="49" t="s">
        <v>222</v>
      </c>
      <c r="C5169" s="49" t="n">
        <v>2010</v>
      </c>
      <c r="D5169" s="54" t="n">
        <v>226.8</v>
      </c>
      <c r="E5169" s="55" t="n">
        <v>108</v>
      </c>
    </row>
    <row r="5170" customFormat="false" ht="15" hidden="false" customHeight="false" outlineLevel="0" collapsed="false">
      <c r="A5170" s="49" t="n">
        <v>193</v>
      </c>
      <c r="B5170" s="49" t="s">
        <v>222</v>
      </c>
      <c r="C5170" s="49" t="n">
        <v>2011</v>
      </c>
      <c r="D5170" s="54" t="n">
        <v>202.8</v>
      </c>
      <c r="E5170" s="55" t="n">
        <v>108</v>
      </c>
    </row>
    <row r="5171" customFormat="false" ht="15" hidden="false" customHeight="false" outlineLevel="0" collapsed="false">
      <c r="A5171" s="49" t="n">
        <v>193</v>
      </c>
      <c r="B5171" s="49" t="s">
        <v>205</v>
      </c>
      <c r="C5171" s="49" t="n">
        <v>2010</v>
      </c>
      <c r="D5171" s="54" t="n">
        <v>75.6</v>
      </c>
      <c r="E5171" s="55" t="n">
        <v>36</v>
      </c>
    </row>
    <row r="5172" customFormat="false" ht="15" hidden="false" customHeight="false" outlineLevel="0" collapsed="false">
      <c r="A5172" s="49" t="n">
        <v>193</v>
      </c>
      <c r="B5172" s="49" t="s">
        <v>205</v>
      </c>
      <c r="C5172" s="49" t="n">
        <v>2011</v>
      </c>
      <c r="D5172" s="54" t="n">
        <v>50.4</v>
      </c>
      <c r="E5172" s="55" t="n">
        <v>24</v>
      </c>
    </row>
    <row r="5173" customFormat="false" ht="15" hidden="false" customHeight="false" outlineLevel="0" collapsed="false">
      <c r="A5173" s="49" t="n">
        <v>193</v>
      </c>
      <c r="B5173" s="49" t="s">
        <v>206</v>
      </c>
      <c r="C5173" s="49" t="n">
        <v>2010</v>
      </c>
      <c r="D5173" s="54" t="n">
        <v>96.6</v>
      </c>
      <c r="E5173" s="55" t="n">
        <v>46</v>
      </c>
    </row>
    <row r="5174" customFormat="false" ht="15" hidden="false" customHeight="false" outlineLevel="0" collapsed="false">
      <c r="A5174" s="49" t="n">
        <v>193</v>
      </c>
      <c r="B5174" s="49" t="s">
        <v>206</v>
      </c>
      <c r="C5174" s="49" t="n">
        <v>2011</v>
      </c>
      <c r="D5174" s="54" t="n">
        <v>228</v>
      </c>
      <c r="E5174" s="55" t="n">
        <v>120</v>
      </c>
    </row>
    <row r="5175" customFormat="false" ht="15" hidden="false" customHeight="false" outlineLevel="0" collapsed="false">
      <c r="A5175" s="49" t="n">
        <v>193</v>
      </c>
      <c r="B5175" s="49" t="s">
        <v>192</v>
      </c>
      <c r="C5175" s="49" t="n">
        <v>2010</v>
      </c>
      <c r="D5175" s="54" t="n">
        <v>50.4</v>
      </c>
      <c r="E5175" s="55" t="n">
        <v>24</v>
      </c>
    </row>
    <row r="5176" customFormat="false" ht="15" hidden="false" customHeight="false" outlineLevel="0" collapsed="false">
      <c r="A5176" s="49" t="n">
        <v>193</v>
      </c>
      <c r="B5176" s="49" t="s">
        <v>193</v>
      </c>
      <c r="C5176" s="49" t="n">
        <v>2010</v>
      </c>
      <c r="D5176" s="54" t="n">
        <v>75.6</v>
      </c>
      <c r="E5176" s="55" t="n">
        <v>36</v>
      </c>
    </row>
    <row r="5177" customFormat="false" ht="15" hidden="false" customHeight="false" outlineLevel="0" collapsed="false">
      <c r="A5177" s="49" t="n">
        <v>193</v>
      </c>
      <c r="B5177" s="49" t="s">
        <v>197</v>
      </c>
      <c r="C5177" s="49" t="n">
        <v>2010</v>
      </c>
      <c r="D5177" s="54" t="n">
        <v>25.2</v>
      </c>
      <c r="E5177" s="55" t="n">
        <v>12</v>
      </c>
    </row>
    <row r="5178" customFormat="false" ht="15" hidden="false" customHeight="false" outlineLevel="0" collapsed="false">
      <c r="A5178" s="49" t="n">
        <v>193</v>
      </c>
      <c r="B5178" s="49" t="s">
        <v>197</v>
      </c>
      <c r="C5178" s="49" t="n">
        <v>2011</v>
      </c>
      <c r="D5178" s="54" t="n">
        <v>25.2</v>
      </c>
      <c r="E5178" s="55" t="n">
        <v>12</v>
      </c>
    </row>
    <row r="5179" customFormat="false" ht="15" hidden="false" customHeight="false" outlineLevel="0" collapsed="false">
      <c r="A5179" s="49" t="n">
        <v>193</v>
      </c>
      <c r="B5179" s="49" t="s">
        <v>198</v>
      </c>
      <c r="C5179" s="49" t="n">
        <v>2010</v>
      </c>
      <c r="D5179" s="54" t="n">
        <v>481.2</v>
      </c>
      <c r="E5179" s="55" t="n">
        <v>252</v>
      </c>
    </row>
    <row r="5180" customFormat="false" ht="15" hidden="false" customHeight="false" outlineLevel="0" collapsed="false">
      <c r="A5180" s="49" t="n">
        <v>193</v>
      </c>
      <c r="B5180" s="49" t="s">
        <v>198</v>
      </c>
      <c r="C5180" s="49" t="n">
        <v>2011</v>
      </c>
      <c r="D5180" s="54" t="n">
        <v>405.6</v>
      </c>
      <c r="E5180" s="55" t="n">
        <v>216</v>
      </c>
    </row>
    <row r="5181" customFormat="false" ht="15" hidden="false" customHeight="false" outlineLevel="0" collapsed="false">
      <c r="A5181" s="49" t="n">
        <v>193</v>
      </c>
      <c r="B5181" s="49" t="s">
        <v>189</v>
      </c>
      <c r="C5181" s="49" t="n">
        <v>2010</v>
      </c>
      <c r="D5181" s="54" t="n">
        <v>12284.8</v>
      </c>
      <c r="E5181" s="55" t="n">
        <v>6166</v>
      </c>
    </row>
    <row r="5182" customFormat="false" ht="15" hidden="false" customHeight="false" outlineLevel="0" collapsed="false">
      <c r="A5182" s="49" t="n">
        <v>193</v>
      </c>
      <c r="B5182" s="49" t="s">
        <v>189</v>
      </c>
      <c r="C5182" s="49" t="n">
        <v>2011</v>
      </c>
      <c r="D5182" s="54" t="n">
        <v>6190.23</v>
      </c>
      <c r="E5182" s="55" t="n">
        <v>3071</v>
      </c>
    </row>
    <row r="5183" customFormat="false" ht="15" hidden="false" customHeight="false" outlineLevel="0" collapsed="false">
      <c r="A5183" s="49" t="n">
        <v>194</v>
      </c>
      <c r="B5183" s="49" t="s">
        <v>203</v>
      </c>
      <c r="C5183" s="49" t="n">
        <v>2010</v>
      </c>
      <c r="D5183" s="54" t="n">
        <v>17</v>
      </c>
      <c r="E5183" s="55" t="n">
        <v>20</v>
      </c>
    </row>
    <row r="5184" customFormat="false" ht="15" hidden="false" customHeight="false" outlineLevel="0" collapsed="false">
      <c r="A5184" s="49" t="n">
        <v>194</v>
      </c>
      <c r="B5184" s="49" t="s">
        <v>203</v>
      </c>
      <c r="C5184" s="49" t="n">
        <v>2011</v>
      </c>
      <c r="D5184" s="54" t="n">
        <v>8.5</v>
      </c>
      <c r="E5184" s="55" t="n">
        <v>10</v>
      </c>
    </row>
    <row r="5185" customFormat="false" ht="15" hidden="false" customHeight="false" outlineLevel="0" collapsed="false">
      <c r="A5185" s="49" t="n">
        <v>194</v>
      </c>
      <c r="B5185" s="49" t="s">
        <v>199</v>
      </c>
      <c r="C5185" s="49" t="n">
        <v>2011</v>
      </c>
      <c r="D5185" s="54" t="n">
        <v>8.5</v>
      </c>
      <c r="E5185" s="55" t="n">
        <v>10</v>
      </c>
    </row>
    <row r="5186" customFormat="false" ht="15" hidden="false" customHeight="false" outlineLevel="0" collapsed="false">
      <c r="A5186" s="49" t="n">
        <v>194</v>
      </c>
      <c r="B5186" s="49" t="s">
        <v>201</v>
      </c>
      <c r="C5186" s="49" t="n">
        <v>2010</v>
      </c>
      <c r="D5186" s="54" t="n">
        <v>85</v>
      </c>
      <c r="E5186" s="55" t="n">
        <v>100</v>
      </c>
    </row>
    <row r="5187" customFormat="false" ht="15" hidden="false" customHeight="false" outlineLevel="0" collapsed="false">
      <c r="A5187" s="49" t="n">
        <v>194</v>
      </c>
      <c r="B5187" s="49" t="s">
        <v>201</v>
      </c>
      <c r="C5187" s="49" t="n">
        <v>2011</v>
      </c>
      <c r="D5187" s="54" t="n">
        <v>68</v>
      </c>
      <c r="E5187" s="55" t="n">
        <v>80</v>
      </c>
    </row>
    <row r="5188" customFormat="false" ht="15" hidden="false" customHeight="false" outlineLevel="0" collapsed="false">
      <c r="A5188" s="49" t="n">
        <v>194</v>
      </c>
      <c r="B5188" s="49" t="s">
        <v>222</v>
      </c>
      <c r="C5188" s="49" t="n">
        <v>2009</v>
      </c>
      <c r="D5188" s="54" t="n">
        <v>8.5</v>
      </c>
      <c r="E5188" s="55" t="n">
        <v>10</v>
      </c>
    </row>
    <row r="5189" customFormat="false" ht="15" hidden="false" customHeight="false" outlineLevel="0" collapsed="false">
      <c r="A5189" s="49" t="n">
        <v>194</v>
      </c>
      <c r="B5189" s="49" t="s">
        <v>222</v>
      </c>
      <c r="C5189" s="49" t="n">
        <v>2010</v>
      </c>
      <c r="D5189" s="54" t="n">
        <v>102</v>
      </c>
      <c r="E5189" s="55" t="n">
        <v>120</v>
      </c>
    </row>
    <row r="5190" customFormat="false" ht="15" hidden="false" customHeight="false" outlineLevel="0" collapsed="false">
      <c r="A5190" s="49" t="n">
        <v>194</v>
      </c>
      <c r="B5190" s="49" t="s">
        <v>222</v>
      </c>
      <c r="C5190" s="49" t="n">
        <v>2011</v>
      </c>
      <c r="D5190" s="54" t="n">
        <v>51</v>
      </c>
      <c r="E5190" s="55" t="n">
        <v>60</v>
      </c>
    </row>
    <row r="5191" customFormat="false" ht="15" hidden="false" customHeight="false" outlineLevel="0" collapsed="false">
      <c r="A5191" s="49" t="n">
        <v>194</v>
      </c>
      <c r="B5191" s="49" t="s">
        <v>191</v>
      </c>
      <c r="C5191" s="49" t="n">
        <v>2010</v>
      </c>
      <c r="D5191" s="54" t="n">
        <v>34</v>
      </c>
      <c r="E5191" s="55" t="n">
        <v>40</v>
      </c>
    </row>
    <row r="5192" customFormat="false" ht="15" hidden="false" customHeight="false" outlineLevel="0" collapsed="false">
      <c r="A5192" s="49" t="n">
        <v>194</v>
      </c>
      <c r="B5192" s="49" t="s">
        <v>191</v>
      </c>
      <c r="C5192" s="49" t="n">
        <v>2011</v>
      </c>
      <c r="D5192" s="54" t="n">
        <v>8.5</v>
      </c>
      <c r="E5192" s="55" t="n">
        <v>10</v>
      </c>
    </row>
    <row r="5193" customFormat="false" ht="15" hidden="false" customHeight="false" outlineLevel="0" collapsed="false">
      <c r="A5193" s="49" t="n">
        <v>194</v>
      </c>
      <c r="B5193" s="49" t="s">
        <v>205</v>
      </c>
      <c r="C5193" s="49" t="n">
        <v>2009</v>
      </c>
      <c r="D5193" s="54" t="n">
        <v>8.5</v>
      </c>
      <c r="E5193" s="55" t="n">
        <v>10</v>
      </c>
    </row>
    <row r="5194" customFormat="false" ht="15" hidden="false" customHeight="false" outlineLevel="0" collapsed="false">
      <c r="A5194" s="49" t="n">
        <v>194</v>
      </c>
      <c r="B5194" s="49" t="s">
        <v>205</v>
      </c>
      <c r="C5194" s="49" t="n">
        <v>2010</v>
      </c>
      <c r="D5194" s="54" t="n">
        <v>280.5</v>
      </c>
      <c r="E5194" s="55" t="n">
        <v>330</v>
      </c>
    </row>
    <row r="5195" customFormat="false" ht="15" hidden="false" customHeight="false" outlineLevel="0" collapsed="false">
      <c r="A5195" s="49" t="n">
        <v>194</v>
      </c>
      <c r="B5195" s="49" t="s">
        <v>205</v>
      </c>
      <c r="C5195" s="49" t="n">
        <v>2011</v>
      </c>
      <c r="D5195" s="54" t="n">
        <v>229.5</v>
      </c>
      <c r="E5195" s="55" t="n">
        <v>270</v>
      </c>
    </row>
    <row r="5196" customFormat="false" ht="15" hidden="false" customHeight="false" outlineLevel="0" collapsed="false">
      <c r="A5196" s="49" t="n">
        <v>194</v>
      </c>
      <c r="B5196" s="49" t="s">
        <v>206</v>
      </c>
      <c r="C5196" s="49" t="n">
        <v>2010</v>
      </c>
      <c r="D5196" s="54" t="n">
        <v>246.5</v>
      </c>
      <c r="E5196" s="55" t="n">
        <v>290</v>
      </c>
    </row>
    <row r="5197" customFormat="false" ht="15" hidden="false" customHeight="false" outlineLevel="0" collapsed="false">
      <c r="A5197" s="49" t="n">
        <v>194</v>
      </c>
      <c r="B5197" s="49" t="s">
        <v>206</v>
      </c>
      <c r="C5197" s="49" t="n">
        <v>2011</v>
      </c>
      <c r="D5197" s="54" t="n">
        <v>153</v>
      </c>
      <c r="E5197" s="55" t="n">
        <v>180</v>
      </c>
    </row>
    <row r="5198" customFormat="false" ht="15" hidden="false" customHeight="false" outlineLevel="0" collapsed="false">
      <c r="A5198" s="49" t="n">
        <v>194</v>
      </c>
      <c r="B5198" s="49" t="s">
        <v>234</v>
      </c>
      <c r="C5198" s="49" t="n">
        <v>2011</v>
      </c>
      <c r="D5198" s="54" t="n">
        <v>8.5</v>
      </c>
      <c r="E5198" s="55" t="n">
        <v>10</v>
      </c>
    </row>
    <row r="5199" customFormat="false" ht="15" hidden="false" customHeight="false" outlineLevel="0" collapsed="false">
      <c r="A5199" s="49" t="n">
        <v>194</v>
      </c>
      <c r="B5199" s="49" t="s">
        <v>211</v>
      </c>
      <c r="C5199" s="49" t="n">
        <v>2010</v>
      </c>
      <c r="D5199" s="54" t="n">
        <v>8.5</v>
      </c>
      <c r="E5199" s="55" t="n">
        <v>10</v>
      </c>
    </row>
    <row r="5200" customFormat="false" ht="15" hidden="false" customHeight="false" outlineLevel="0" collapsed="false">
      <c r="A5200" s="49" t="n">
        <v>194</v>
      </c>
      <c r="B5200" s="49" t="s">
        <v>192</v>
      </c>
      <c r="C5200" s="49" t="n">
        <v>2010</v>
      </c>
      <c r="D5200" s="54" t="n">
        <v>97.5</v>
      </c>
      <c r="E5200" s="55" t="n">
        <v>130</v>
      </c>
    </row>
    <row r="5201" customFormat="false" ht="15" hidden="false" customHeight="false" outlineLevel="0" collapsed="false">
      <c r="A5201" s="49" t="n">
        <v>194</v>
      </c>
      <c r="B5201" s="49" t="s">
        <v>192</v>
      </c>
      <c r="C5201" s="49" t="n">
        <v>2011</v>
      </c>
      <c r="D5201" s="54" t="n">
        <v>8.5</v>
      </c>
      <c r="E5201" s="55" t="n">
        <v>10</v>
      </c>
    </row>
    <row r="5202" customFormat="false" ht="15" hidden="false" customHeight="false" outlineLevel="0" collapsed="false">
      <c r="A5202" s="49" t="n">
        <v>194</v>
      </c>
      <c r="B5202" s="49" t="s">
        <v>218</v>
      </c>
      <c r="C5202" s="49" t="n">
        <v>2009</v>
      </c>
      <c r="D5202" s="54" t="n">
        <v>0.85</v>
      </c>
      <c r="E5202" s="55" t="n">
        <v>1</v>
      </c>
    </row>
    <row r="5203" customFormat="false" ht="15" hidden="false" customHeight="false" outlineLevel="0" collapsed="false">
      <c r="A5203" s="49" t="n">
        <v>194</v>
      </c>
      <c r="B5203" s="49" t="s">
        <v>218</v>
      </c>
      <c r="C5203" s="49" t="n">
        <v>2010</v>
      </c>
      <c r="D5203" s="54" t="n">
        <v>1067.5</v>
      </c>
      <c r="E5203" s="55" t="n">
        <v>1470</v>
      </c>
    </row>
    <row r="5204" customFormat="false" ht="15" hidden="false" customHeight="false" outlineLevel="0" collapsed="false">
      <c r="A5204" s="49" t="n">
        <v>194</v>
      </c>
      <c r="B5204" s="49" t="s">
        <v>218</v>
      </c>
      <c r="C5204" s="49" t="n">
        <v>2011</v>
      </c>
      <c r="D5204" s="54" t="n">
        <v>1008</v>
      </c>
      <c r="E5204" s="55" t="n">
        <v>1400</v>
      </c>
    </row>
    <row r="5205" customFormat="false" ht="15" hidden="false" customHeight="false" outlineLevel="0" collapsed="false">
      <c r="A5205" s="49" t="n">
        <v>194</v>
      </c>
      <c r="B5205" s="49" t="s">
        <v>197</v>
      </c>
      <c r="C5205" s="49" t="n">
        <v>2009</v>
      </c>
      <c r="D5205" s="54" t="n">
        <v>72</v>
      </c>
      <c r="E5205" s="55" t="n">
        <v>100</v>
      </c>
    </row>
    <row r="5206" customFormat="false" ht="15" hidden="false" customHeight="false" outlineLevel="0" collapsed="false">
      <c r="A5206" s="49" t="n">
        <v>194</v>
      </c>
      <c r="B5206" s="49" t="s">
        <v>197</v>
      </c>
      <c r="C5206" s="49" t="n">
        <v>2010</v>
      </c>
      <c r="D5206" s="54" t="n">
        <v>33.15</v>
      </c>
      <c r="E5206" s="55" t="n">
        <v>39</v>
      </c>
    </row>
    <row r="5207" customFormat="false" ht="15" hidden="false" customHeight="false" outlineLevel="0" collapsed="false">
      <c r="A5207" s="49" t="n">
        <v>194</v>
      </c>
      <c r="B5207" s="49" t="s">
        <v>197</v>
      </c>
      <c r="C5207" s="49" t="n">
        <v>2011</v>
      </c>
      <c r="D5207" s="54" t="n">
        <v>36.55</v>
      </c>
      <c r="E5207" s="55" t="n">
        <v>43</v>
      </c>
    </row>
    <row r="5208" customFormat="false" ht="15" hidden="false" customHeight="false" outlineLevel="0" collapsed="false">
      <c r="A5208" s="49" t="n">
        <v>194</v>
      </c>
      <c r="B5208" s="49" t="s">
        <v>215</v>
      </c>
      <c r="C5208" s="49" t="n">
        <v>2010</v>
      </c>
      <c r="D5208" s="54" t="n">
        <v>34</v>
      </c>
      <c r="E5208" s="55" t="n">
        <v>40</v>
      </c>
    </row>
    <row r="5209" customFormat="false" ht="15" hidden="false" customHeight="false" outlineLevel="0" collapsed="false">
      <c r="A5209" s="49" t="n">
        <v>194</v>
      </c>
      <c r="B5209" s="49" t="s">
        <v>196</v>
      </c>
      <c r="C5209" s="49" t="n">
        <v>2010</v>
      </c>
      <c r="D5209" s="54" t="n">
        <v>30.6</v>
      </c>
      <c r="E5209" s="55" t="n">
        <v>36</v>
      </c>
    </row>
    <row r="5210" customFormat="false" ht="15" hidden="false" customHeight="false" outlineLevel="0" collapsed="false">
      <c r="A5210" s="49" t="n">
        <v>194</v>
      </c>
      <c r="B5210" s="49" t="s">
        <v>196</v>
      </c>
      <c r="C5210" s="49" t="n">
        <v>2011</v>
      </c>
      <c r="D5210" s="54" t="n">
        <v>17</v>
      </c>
      <c r="E5210" s="55" t="n">
        <v>20</v>
      </c>
    </row>
    <row r="5211" customFormat="false" ht="15" hidden="false" customHeight="false" outlineLevel="0" collapsed="false">
      <c r="A5211" s="49" t="n">
        <v>194</v>
      </c>
      <c r="B5211" s="49" t="s">
        <v>210</v>
      </c>
      <c r="C5211" s="49" t="n">
        <v>2010</v>
      </c>
      <c r="D5211" s="54" t="n">
        <v>51</v>
      </c>
      <c r="E5211" s="55" t="n">
        <v>60</v>
      </c>
    </row>
    <row r="5212" customFormat="false" ht="15" hidden="false" customHeight="false" outlineLevel="0" collapsed="false">
      <c r="A5212" s="49" t="n">
        <v>194</v>
      </c>
      <c r="B5212" s="49" t="s">
        <v>210</v>
      </c>
      <c r="C5212" s="49" t="n">
        <v>2011</v>
      </c>
      <c r="D5212" s="54" t="n">
        <v>8.5</v>
      </c>
      <c r="E5212" s="55" t="n">
        <v>10</v>
      </c>
    </row>
    <row r="5213" customFormat="false" ht="15" hidden="false" customHeight="false" outlineLevel="0" collapsed="false">
      <c r="A5213" s="49" t="n">
        <v>194</v>
      </c>
      <c r="B5213" s="49" t="s">
        <v>198</v>
      </c>
      <c r="C5213" s="49" t="n">
        <v>2010</v>
      </c>
      <c r="D5213" s="54" t="n">
        <v>59.5</v>
      </c>
      <c r="E5213" s="55" t="n">
        <v>70</v>
      </c>
    </row>
    <row r="5214" customFormat="false" ht="15" hidden="false" customHeight="false" outlineLevel="0" collapsed="false">
      <c r="A5214" s="49" t="n">
        <v>194</v>
      </c>
      <c r="B5214" s="49" t="s">
        <v>207</v>
      </c>
      <c r="C5214" s="49" t="n">
        <v>2010</v>
      </c>
      <c r="D5214" s="54" t="n">
        <v>8.5</v>
      </c>
      <c r="E5214" s="55" t="n">
        <v>10</v>
      </c>
    </row>
    <row r="5215" customFormat="false" ht="15" hidden="false" customHeight="false" outlineLevel="0" collapsed="false">
      <c r="A5215" s="49" t="n">
        <v>194</v>
      </c>
      <c r="B5215" s="49" t="s">
        <v>189</v>
      </c>
      <c r="C5215" s="49" t="n">
        <v>2009</v>
      </c>
      <c r="D5215" s="54" t="n">
        <v>457.05</v>
      </c>
      <c r="E5215" s="55" t="n">
        <v>480</v>
      </c>
    </row>
    <row r="5216" customFormat="false" ht="15" hidden="false" customHeight="false" outlineLevel="0" collapsed="false">
      <c r="A5216" s="49" t="n">
        <v>194</v>
      </c>
      <c r="B5216" s="49" t="s">
        <v>189</v>
      </c>
      <c r="C5216" s="49" t="n">
        <v>2010</v>
      </c>
      <c r="D5216" s="54" t="n">
        <v>7472.65</v>
      </c>
      <c r="E5216" s="55" t="n">
        <v>7233</v>
      </c>
    </row>
    <row r="5217" customFormat="false" ht="15" hidden="false" customHeight="false" outlineLevel="0" collapsed="false">
      <c r="A5217" s="49" t="n">
        <v>194</v>
      </c>
      <c r="B5217" s="49" t="s">
        <v>189</v>
      </c>
      <c r="C5217" s="49" t="n">
        <v>2011</v>
      </c>
      <c r="D5217" s="54" t="n">
        <v>8652.31</v>
      </c>
      <c r="E5217" s="55" t="n">
        <v>6721</v>
      </c>
    </row>
    <row r="5218" customFormat="false" ht="15" hidden="false" customHeight="false" outlineLevel="0" collapsed="false">
      <c r="A5218" s="49" t="n">
        <v>195</v>
      </c>
      <c r="B5218" s="49" t="s">
        <v>199</v>
      </c>
      <c r="C5218" s="49" t="n">
        <v>2011</v>
      </c>
      <c r="D5218" s="54" t="n">
        <v>30</v>
      </c>
      <c r="E5218" s="55" t="n">
        <v>24</v>
      </c>
    </row>
    <row r="5219" customFormat="false" ht="15" hidden="false" customHeight="false" outlineLevel="0" collapsed="false">
      <c r="A5219" s="49" t="n">
        <v>195</v>
      </c>
      <c r="B5219" s="49" t="s">
        <v>195</v>
      </c>
      <c r="C5219" s="49" t="n">
        <v>2011</v>
      </c>
      <c r="D5219" s="54" t="n">
        <v>30</v>
      </c>
      <c r="E5219" s="55" t="n">
        <v>24</v>
      </c>
    </row>
    <row r="5220" customFormat="false" ht="15" hidden="false" customHeight="false" outlineLevel="0" collapsed="false">
      <c r="A5220" s="49" t="n">
        <v>195</v>
      </c>
      <c r="B5220" s="49" t="s">
        <v>201</v>
      </c>
      <c r="C5220" s="49" t="n">
        <v>2010</v>
      </c>
      <c r="D5220" s="54" t="n">
        <v>30</v>
      </c>
      <c r="E5220" s="55" t="n">
        <v>24</v>
      </c>
    </row>
    <row r="5221" customFormat="false" ht="15" hidden="false" customHeight="false" outlineLevel="0" collapsed="false">
      <c r="A5221" s="49" t="n">
        <v>195</v>
      </c>
      <c r="B5221" s="49" t="s">
        <v>202</v>
      </c>
      <c r="C5221" s="49" t="n">
        <v>2011</v>
      </c>
      <c r="D5221" s="54" t="n">
        <v>152.64</v>
      </c>
      <c r="E5221" s="55" t="n">
        <v>144</v>
      </c>
    </row>
    <row r="5222" customFormat="false" ht="15" hidden="false" customHeight="false" outlineLevel="0" collapsed="false">
      <c r="A5222" s="49" t="n">
        <v>195</v>
      </c>
      <c r="B5222" s="49" t="s">
        <v>222</v>
      </c>
      <c r="C5222" s="49" t="n">
        <v>2011</v>
      </c>
      <c r="D5222" s="54" t="n">
        <v>270</v>
      </c>
      <c r="E5222" s="55" t="n">
        <v>216</v>
      </c>
    </row>
    <row r="5223" customFormat="false" ht="15" hidden="false" customHeight="false" outlineLevel="0" collapsed="false">
      <c r="A5223" s="49" t="n">
        <v>195</v>
      </c>
      <c r="B5223" s="49" t="s">
        <v>205</v>
      </c>
      <c r="C5223" s="49" t="n">
        <v>2011</v>
      </c>
      <c r="D5223" s="54" t="n">
        <v>210</v>
      </c>
      <c r="E5223" s="55" t="n">
        <v>168</v>
      </c>
    </row>
    <row r="5224" customFormat="false" ht="15" hidden="false" customHeight="false" outlineLevel="0" collapsed="false">
      <c r="A5224" s="49" t="n">
        <v>195</v>
      </c>
      <c r="B5224" s="49" t="s">
        <v>206</v>
      </c>
      <c r="C5224" s="49" t="n">
        <v>2011</v>
      </c>
      <c r="D5224" s="54" t="n">
        <v>30</v>
      </c>
      <c r="E5224" s="55" t="n">
        <v>24</v>
      </c>
    </row>
    <row r="5225" customFormat="false" ht="15" hidden="false" customHeight="false" outlineLevel="0" collapsed="false">
      <c r="A5225" s="49" t="n">
        <v>195</v>
      </c>
      <c r="B5225" s="49" t="s">
        <v>193</v>
      </c>
      <c r="C5225" s="49" t="n">
        <v>2011</v>
      </c>
      <c r="D5225" s="54" t="n">
        <v>538.8</v>
      </c>
      <c r="E5225" s="55" t="n">
        <v>504</v>
      </c>
    </row>
    <row r="5226" customFormat="false" ht="15" hidden="false" customHeight="false" outlineLevel="0" collapsed="false">
      <c r="A5226" s="49" t="n">
        <v>195</v>
      </c>
      <c r="B5226" s="49" t="s">
        <v>197</v>
      </c>
      <c r="C5226" s="49" t="n">
        <v>2011</v>
      </c>
      <c r="D5226" s="54" t="n">
        <v>60</v>
      </c>
      <c r="E5226" s="55" t="n">
        <v>48</v>
      </c>
    </row>
    <row r="5227" customFormat="false" ht="15" hidden="false" customHeight="false" outlineLevel="0" collapsed="false">
      <c r="A5227" s="49" t="n">
        <v>195</v>
      </c>
      <c r="B5227" s="49" t="s">
        <v>196</v>
      </c>
      <c r="C5227" s="49" t="n">
        <v>2011</v>
      </c>
      <c r="D5227" s="54" t="n">
        <v>120</v>
      </c>
      <c r="E5227" s="55" t="n">
        <v>96</v>
      </c>
    </row>
    <row r="5228" customFormat="false" ht="15" hidden="false" customHeight="false" outlineLevel="0" collapsed="false">
      <c r="A5228" s="49" t="n">
        <v>195</v>
      </c>
      <c r="B5228" s="49" t="s">
        <v>198</v>
      </c>
      <c r="C5228" s="49" t="n">
        <v>2010</v>
      </c>
      <c r="D5228" s="54" t="n">
        <v>101.76</v>
      </c>
      <c r="E5228" s="55" t="n">
        <v>96</v>
      </c>
    </row>
    <row r="5229" customFormat="false" ht="15" hidden="false" customHeight="false" outlineLevel="0" collapsed="false">
      <c r="A5229" s="49" t="n">
        <v>195</v>
      </c>
      <c r="B5229" s="49" t="s">
        <v>198</v>
      </c>
      <c r="C5229" s="49" t="n">
        <v>2011</v>
      </c>
      <c r="D5229" s="54" t="n">
        <v>30</v>
      </c>
      <c r="E5229" s="55" t="n">
        <v>24</v>
      </c>
    </row>
    <row r="5230" customFormat="false" ht="15" hidden="false" customHeight="false" outlineLevel="0" collapsed="false">
      <c r="A5230" s="49" t="n">
        <v>195</v>
      </c>
      <c r="B5230" s="49" t="s">
        <v>189</v>
      </c>
      <c r="C5230" s="49" t="n">
        <v>2010</v>
      </c>
      <c r="D5230" s="54" t="n">
        <v>4918.88</v>
      </c>
      <c r="E5230" s="55" t="n">
        <v>4128</v>
      </c>
    </row>
    <row r="5231" customFormat="false" ht="15" hidden="false" customHeight="false" outlineLevel="0" collapsed="false">
      <c r="A5231" s="49" t="n">
        <v>195</v>
      </c>
      <c r="B5231" s="49" t="s">
        <v>189</v>
      </c>
      <c r="C5231" s="49" t="n">
        <v>2011</v>
      </c>
      <c r="D5231" s="54" t="n">
        <v>13857</v>
      </c>
      <c r="E5231" s="55" t="n">
        <v>12283</v>
      </c>
    </row>
    <row r="5232" customFormat="false" ht="15" hidden="false" customHeight="false" outlineLevel="0" collapsed="false">
      <c r="A5232" s="49" t="n">
        <v>196</v>
      </c>
      <c r="B5232" s="49" t="s">
        <v>203</v>
      </c>
      <c r="C5232" s="49" t="n">
        <v>2010</v>
      </c>
      <c r="D5232" s="54" t="n">
        <v>12.75</v>
      </c>
      <c r="E5232" s="55" t="n">
        <v>1</v>
      </c>
    </row>
    <row r="5233" customFormat="false" ht="15" hidden="false" customHeight="false" outlineLevel="0" collapsed="false">
      <c r="A5233" s="49" t="n">
        <v>196</v>
      </c>
      <c r="B5233" s="49" t="s">
        <v>200</v>
      </c>
      <c r="C5233" s="49" t="n">
        <v>2010</v>
      </c>
      <c r="D5233" s="54" t="n">
        <v>51</v>
      </c>
      <c r="E5233" s="55" t="n">
        <v>4</v>
      </c>
    </row>
    <row r="5234" customFormat="false" ht="15" hidden="false" customHeight="false" outlineLevel="0" collapsed="false">
      <c r="A5234" s="49" t="n">
        <v>196</v>
      </c>
      <c r="B5234" s="49" t="s">
        <v>222</v>
      </c>
      <c r="C5234" s="49" t="n">
        <v>2010</v>
      </c>
      <c r="D5234" s="54" t="n">
        <v>1579.5</v>
      </c>
      <c r="E5234" s="55" t="n">
        <v>138</v>
      </c>
    </row>
    <row r="5235" customFormat="false" ht="15" hidden="false" customHeight="false" outlineLevel="0" collapsed="false">
      <c r="A5235" s="49" t="n">
        <v>196</v>
      </c>
      <c r="B5235" s="49" t="s">
        <v>222</v>
      </c>
      <c r="C5235" s="49" t="n">
        <v>2011</v>
      </c>
      <c r="D5235" s="54" t="n">
        <v>556.05</v>
      </c>
      <c r="E5235" s="55" t="n">
        <v>47</v>
      </c>
    </row>
    <row r="5236" customFormat="false" ht="15" hidden="false" customHeight="false" outlineLevel="0" collapsed="false">
      <c r="A5236" s="49" t="n">
        <v>196</v>
      </c>
      <c r="B5236" s="49" t="s">
        <v>224</v>
      </c>
      <c r="C5236" s="49" t="n">
        <v>2011</v>
      </c>
      <c r="D5236" s="54" t="n">
        <v>12.75</v>
      </c>
      <c r="E5236" s="55" t="n">
        <v>1</v>
      </c>
    </row>
    <row r="5237" customFormat="false" ht="15" hidden="false" customHeight="false" outlineLevel="0" collapsed="false">
      <c r="A5237" s="49" t="n">
        <v>196</v>
      </c>
      <c r="B5237" s="49" t="s">
        <v>206</v>
      </c>
      <c r="C5237" s="49" t="n">
        <v>2010</v>
      </c>
      <c r="D5237" s="54" t="n">
        <v>113.1</v>
      </c>
      <c r="E5237" s="55" t="n">
        <v>10</v>
      </c>
    </row>
    <row r="5238" customFormat="false" ht="15" hidden="false" customHeight="false" outlineLevel="0" collapsed="false">
      <c r="A5238" s="49" t="n">
        <v>196</v>
      </c>
      <c r="B5238" s="49" t="s">
        <v>209</v>
      </c>
      <c r="C5238" s="49" t="n">
        <v>2010</v>
      </c>
      <c r="D5238" s="54" t="n">
        <v>76.5</v>
      </c>
      <c r="E5238" s="55" t="n">
        <v>6</v>
      </c>
    </row>
    <row r="5239" customFormat="false" ht="15" hidden="false" customHeight="false" outlineLevel="0" collapsed="false">
      <c r="A5239" s="49" t="n">
        <v>196</v>
      </c>
      <c r="B5239" s="49" t="s">
        <v>209</v>
      </c>
      <c r="C5239" s="49" t="n">
        <v>2011</v>
      </c>
      <c r="D5239" s="54" t="n">
        <v>87.6</v>
      </c>
      <c r="E5239" s="55" t="n">
        <v>8</v>
      </c>
    </row>
    <row r="5240" customFormat="false" ht="15" hidden="false" customHeight="false" outlineLevel="0" collapsed="false">
      <c r="A5240" s="49" t="n">
        <v>196</v>
      </c>
      <c r="B5240" s="49" t="s">
        <v>193</v>
      </c>
      <c r="C5240" s="49" t="n">
        <v>2011</v>
      </c>
      <c r="D5240" s="54" t="n">
        <v>25.5</v>
      </c>
      <c r="E5240" s="55" t="n">
        <v>2</v>
      </c>
    </row>
    <row r="5241" customFormat="false" ht="15" hidden="false" customHeight="false" outlineLevel="0" collapsed="false">
      <c r="A5241" s="49" t="n">
        <v>196</v>
      </c>
      <c r="B5241" s="49" t="s">
        <v>214</v>
      </c>
      <c r="C5241" s="49" t="n">
        <v>2010</v>
      </c>
      <c r="D5241" s="54" t="n">
        <v>25.5</v>
      </c>
      <c r="E5241" s="55" t="n">
        <v>2</v>
      </c>
    </row>
    <row r="5242" customFormat="false" ht="15" hidden="false" customHeight="false" outlineLevel="0" collapsed="false">
      <c r="A5242" s="49" t="n">
        <v>196</v>
      </c>
      <c r="B5242" s="49" t="s">
        <v>189</v>
      </c>
      <c r="C5242" s="49" t="n">
        <v>2010</v>
      </c>
      <c r="D5242" s="54" t="n">
        <v>7127.21</v>
      </c>
      <c r="E5242" s="55" t="n">
        <v>521</v>
      </c>
    </row>
    <row r="5243" customFormat="false" ht="15" hidden="false" customHeight="false" outlineLevel="0" collapsed="false">
      <c r="A5243" s="49" t="n">
        <v>196</v>
      </c>
      <c r="B5243" s="49" t="s">
        <v>189</v>
      </c>
      <c r="C5243" s="49" t="n">
        <v>2011</v>
      </c>
      <c r="D5243" s="54" t="n">
        <v>10636.23</v>
      </c>
      <c r="E5243" s="55" t="n">
        <v>741</v>
      </c>
    </row>
    <row r="5244" customFormat="false" ht="15" hidden="false" customHeight="false" outlineLevel="0" collapsed="false">
      <c r="A5244" s="49" t="n">
        <v>196</v>
      </c>
      <c r="B5244" s="49" t="s">
        <v>194</v>
      </c>
      <c r="C5244" s="49" t="n">
        <v>2010</v>
      </c>
      <c r="D5244" s="54" t="n">
        <v>12.75</v>
      </c>
      <c r="E5244" s="55" t="n">
        <v>1</v>
      </c>
    </row>
    <row r="5245" customFormat="false" ht="15" hidden="false" customHeight="false" outlineLevel="0" collapsed="false">
      <c r="A5245" s="49" t="n">
        <v>197</v>
      </c>
      <c r="B5245" s="49" t="s">
        <v>199</v>
      </c>
      <c r="C5245" s="49" t="n">
        <v>2010</v>
      </c>
      <c r="D5245" s="54" t="n">
        <v>61.2</v>
      </c>
      <c r="E5245" s="55" t="n">
        <v>24</v>
      </c>
    </row>
    <row r="5246" customFormat="false" ht="15" hidden="false" customHeight="false" outlineLevel="0" collapsed="false">
      <c r="A5246" s="49" t="n">
        <v>197</v>
      </c>
      <c r="B5246" s="49" t="s">
        <v>199</v>
      </c>
      <c r="C5246" s="49" t="n">
        <v>2011</v>
      </c>
      <c r="D5246" s="54" t="n">
        <v>45.9</v>
      </c>
      <c r="E5246" s="55" t="n">
        <v>18</v>
      </c>
    </row>
    <row r="5247" customFormat="false" ht="15" hidden="false" customHeight="false" outlineLevel="0" collapsed="false">
      <c r="A5247" s="49" t="n">
        <v>197</v>
      </c>
      <c r="B5247" s="49" t="s">
        <v>201</v>
      </c>
      <c r="C5247" s="49" t="n">
        <v>2010</v>
      </c>
      <c r="D5247" s="54" t="n">
        <v>153</v>
      </c>
      <c r="E5247" s="55" t="n">
        <v>60</v>
      </c>
    </row>
    <row r="5248" customFormat="false" ht="15" hidden="false" customHeight="false" outlineLevel="0" collapsed="false">
      <c r="A5248" s="49" t="n">
        <v>197</v>
      </c>
      <c r="B5248" s="49" t="s">
        <v>201</v>
      </c>
      <c r="C5248" s="49" t="n">
        <v>2011</v>
      </c>
      <c r="D5248" s="54" t="n">
        <v>119.85</v>
      </c>
      <c r="E5248" s="55" t="n">
        <v>47</v>
      </c>
    </row>
    <row r="5249" customFormat="false" ht="15" hidden="false" customHeight="false" outlineLevel="0" collapsed="false">
      <c r="A5249" s="49" t="n">
        <v>197</v>
      </c>
      <c r="B5249" s="49" t="s">
        <v>226</v>
      </c>
      <c r="C5249" s="49" t="n">
        <v>2010</v>
      </c>
      <c r="D5249" s="54" t="n">
        <v>15.3</v>
      </c>
      <c r="E5249" s="55" t="n">
        <v>6</v>
      </c>
    </row>
    <row r="5250" customFormat="false" ht="15" hidden="false" customHeight="false" outlineLevel="0" collapsed="false">
      <c r="A5250" s="49" t="n">
        <v>197</v>
      </c>
      <c r="B5250" s="49" t="s">
        <v>226</v>
      </c>
      <c r="C5250" s="49" t="n">
        <v>2011</v>
      </c>
      <c r="D5250" s="54" t="n">
        <v>15.3</v>
      </c>
      <c r="E5250" s="55" t="n">
        <v>6</v>
      </c>
    </row>
    <row r="5251" customFormat="false" ht="15" hidden="false" customHeight="false" outlineLevel="0" collapsed="false">
      <c r="A5251" s="49" t="n">
        <v>197</v>
      </c>
      <c r="B5251" s="49" t="s">
        <v>202</v>
      </c>
      <c r="C5251" s="49" t="n">
        <v>2009</v>
      </c>
      <c r="D5251" s="54" t="n">
        <v>15.3</v>
      </c>
      <c r="E5251" s="55" t="n">
        <v>6</v>
      </c>
    </row>
    <row r="5252" customFormat="false" ht="15" hidden="false" customHeight="false" outlineLevel="0" collapsed="false">
      <c r="A5252" s="49" t="n">
        <v>197</v>
      </c>
      <c r="B5252" s="49" t="s">
        <v>202</v>
      </c>
      <c r="C5252" s="49" t="n">
        <v>2010</v>
      </c>
      <c r="D5252" s="54" t="n">
        <v>61.2</v>
      </c>
      <c r="E5252" s="55" t="n">
        <v>24</v>
      </c>
    </row>
    <row r="5253" customFormat="false" ht="15" hidden="false" customHeight="false" outlineLevel="0" collapsed="false">
      <c r="A5253" s="49" t="n">
        <v>197</v>
      </c>
      <c r="B5253" s="49" t="s">
        <v>202</v>
      </c>
      <c r="C5253" s="49" t="n">
        <v>2011</v>
      </c>
      <c r="D5253" s="54" t="n">
        <v>61.2</v>
      </c>
      <c r="E5253" s="55" t="n">
        <v>24</v>
      </c>
    </row>
    <row r="5254" customFormat="false" ht="15" hidden="false" customHeight="false" outlineLevel="0" collapsed="false">
      <c r="A5254" s="49" t="n">
        <v>197</v>
      </c>
      <c r="B5254" s="49" t="s">
        <v>222</v>
      </c>
      <c r="C5254" s="49" t="n">
        <v>2010</v>
      </c>
      <c r="D5254" s="54" t="n">
        <v>183.6</v>
      </c>
      <c r="E5254" s="55" t="n">
        <v>72</v>
      </c>
    </row>
    <row r="5255" customFormat="false" ht="15" hidden="false" customHeight="false" outlineLevel="0" collapsed="false">
      <c r="A5255" s="49" t="n">
        <v>197</v>
      </c>
      <c r="B5255" s="49" t="s">
        <v>222</v>
      </c>
      <c r="C5255" s="49" t="n">
        <v>2011</v>
      </c>
      <c r="D5255" s="54" t="n">
        <v>45.9</v>
      </c>
      <c r="E5255" s="55" t="n">
        <v>18</v>
      </c>
    </row>
    <row r="5256" customFormat="false" ht="15" hidden="false" customHeight="false" outlineLevel="0" collapsed="false">
      <c r="A5256" s="49" t="n">
        <v>197</v>
      </c>
      <c r="B5256" s="49" t="s">
        <v>191</v>
      </c>
      <c r="C5256" s="49" t="n">
        <v>2011</v>
      </c>
      <c r="D5256" s="54" t="n">
        <v>15.3</v>
      </c>
      <c r="E5256" s="55" t="n">
        <v>6</v>
      </c>
    </row>
    <row r="5257" customFormat="false" ht="15" hidden="false" customHeight="false" outlineLevel="0" collapsed="false">
      <c r="A5257" s="49" t="n">
        <v>197</v>
      </c>
      <c r="B5257" s="49" t="s">
        <v>205</v>
      </c>
      <c r="C5257" s="49" t="n">
        <v>2009</v>
      </c>
      <c r="D5257" s="54" t="n">
        <v>107.1</v>
      </c>
      <c r="E5257" s="55" t="n">
        <v>42</v>
      </c>
    </row>
    <row r="5258" customFormat="false" ht="15" hidden="false" customHeight="false" outlineLevel="0" collapsed="false">
      <c r="A5258" s="49" t="n">
        <v>197</v>
      </c>
      <c r="B5258" s="49" t="s">
        <v>205</v>
      </c>
      <c r="C5258" s="49" t="n">
        <v>2010</v>
      </c>
      <c r="D5258" s="54" t="n">
        <v>1157.7</v>
      </c>
      <c r="E5258" s="55" t="n">
        <v>454</v>
      </c>
    </row>
    <row r="5259" customFormat="false" ht="15" hidden="false" customHeight="false" outlineLevel="0" collapsed="false">
      <c r="A5259" s="49" t="n">
        <v>197</v>
      </c>
      <c r="B5259" s="49" t="s">
        <v>205</v>
      </c>
      <c r="C5259" s="49" t="n">
        <v>2011</v>
      </c>
      <c r="D5259" s="54" t="n">
        <v>734.4</v>
      </c>
      <c r="E5259" s="55" t="n">
        <v>288</v>
      </c>
    </row>
    <row r="5260" customFormat="false" ht="15" hidden="false" customHeight="false" outlineLevel="0" collapsed="false">
      <c r="A5260" s="49" t="n">
        <v>197</v>
      </c>
      <c r="B5260" s="49" t="s">
        <v>206</v>
      </c>
      <c r="C5260" s="49" t="n">
        <v>2009</v>
      </c>
      <c r="D5260" s="54" t="n">
        <v>76.5</v>
      </c>
      <c r="E5260" s="55" t="n">
        <v>30</v>
      </c>
    </row>
    <row r="5261" customFormat="false" ht="15" hidden="false" customHeight="false" outlineLevel="0" collapsed="false">
      <c r="A5261" s="49" t="n">
        <v>197</v>
      </c>
      <c r="B5261" s="49" t="s">
        <v>206</v>
      </c>
      <c r="C5261" s="49" t="n">
        <v>2010</v>
      </c>
      <c r="D5261" s="54" t="n">
        <v>1047.15</v>
      </c>
      <c r="E5261" s="55" t="n">
        <v>453</v>
      </c>
    </row>
    <row r="5262" customFormat="false" ht="15" hidden="false" customHeight="false" outlineLevel="0" collapsed="false">
      <c r="A5262" s="49" t="n">
        <v>197</v>
      </c>
      <c r="B5262" s="49" t="s">
        <v>206</v>
      </c>
      <c r="C5262" s="49" t="n">
        <v>2011</v>
      </c>
      <c r="D5262" s="54" t="n">
        <v>1059.9</v>
      </c>
      <c r="E5262" s="55" t="n">
        <v>458</v>
      </c>
    </row>
    <row r="5263" customFormat="false" ht="15" hidden="false" customHeight="false" outlineLevel="0" collapsed="false">
      <c r="A5263" s="49" t="n">
        <v>197</v>
      </c>
      <c r="B5263" s="49" t="s">
        <v>234</v>
      </c>
      <c r="C5263" s="49" t="n">
        <v>2011</v>
      </c>
      <c r="D5263" s="54" t="n">
        <v>30.6</v>
      </c>
      <c r="E5263" s="55" t="n">
        <v>12</v>
      </c>
    </row>
    <row r="5264" customFormat="false" ht="15" hidden="false" customHeight="false" outlineLevel="0" collapsed="false">
      <c r="A5264" s="49" t="n">
        <v>197</v>
      </c>
      <c r="B5264" s="49" t="s">
        <v>192</v>
      </c>
      <c r="C5264" s="49" t="n">
        <v>2011</v>
      </c>
      <c r="D5264" s="54" t="n">
        <v>15.3</v>
      </c>
      <c r="E5264" s="55" t="n">
        <v>6</v>
      </c>
    </row>
    <row r="5265" customFormat="false" ht="15" hidden="false" customHeight="false" outlineLevel="0" collapsed="false">
      <c r="A5265" s="49" t="n">
        <v>197</v>
      </c>
      <c r="B5265" s="49" t="s">
        <v>218</v>
      </c>
      <c r="C5265" s="49" t="n">
        <v>2010</v>
      </c>
      <c r="D5265" s="54" t="n">
        <v>2187.9</v>
      </c>
      <c r="E5265" s="55" t="n">
        <v>1038</v>
      </c>
    </row>
    <row r="5266" customFormat="false" ht="15" hidden="false" customHeight="false" outlineLevel="0" collapsed="false">
      <c r="A5266" s="49" t="n">
        <v>197</v>
      </c>
      <c r="B5266" s="49" t="s">
        <v>218</v>
      </c>
      <c r="C5266" s="49" t="n">
        <v>2011</v>
      </c>
      <c r="D5266" s="54" t="n">
        <v>2033.85</v>
      </c>
      <c r="E5266" s="55" t="n">
        <v>967</v>
      </c>
    </row>
    <row r="5267" customFormat="false" ht="15" hidden="false" customHeight="false" outlineLevel="0" collapsed="false">
      <c r="A5267" s="49" t="n">
        <v>197</v>
      </c>
      <c r="B5267" s="49" t="s">
        <v>197</v>
      </c>
      <c r="C5267" s="49" t="n">
        <v>2010</v>
      </c>
      <c r="D5267" s="54" t="n">
        <v>7.65</v>
      </c>
      <c r="E5267" s="55" t="n">
        <v>3</v>
      </c>
    </row>
    <row r="5268" customFormat="false" ht="15" hidden="false" customHeight="false" outlineLevel="0" collapsed="false">
      <c r="A5268" s="49" t="n">
        <v>197</v>
      </c>
      <c r="B5268" s="49" t="s">
        <v>196</v>
      </c>
      <c r="C5268" s="49" t="n">
        <v>2010</v>
      </c>
      <c r="D5268" s="54" t="n">
        <v>15.3</v>
      </c>
      <c r="E5268" s="55" t="n">
        <v>6</v>
      </c>
    </row>
    <row r="5269" customFormat="false" ht="15" hidden="false" customHeight="false" outlineLevel="0" collapsed="false">
      <c r="A5269" s="49" t="n">
        <v>197</v>
      </c>
      <c r="B5269" s="49" t="s">
        <v>196</v>
      </c>
      <c r="C5269" s="49" t="n">
        <v>2011</v>
      </c>
      <c r="D5269" s="54" t="n">
        <v>76.5</v>
      </c>
      <c r="E5269" s="55" t="n">
        <v>30</v>
      </c>
    </row>
    <row r="5270" customFormat="false" ht="15" hidden="false" customHeight="false" outlineLevel="0" collapsed="false">
      <c r="A5270" s="49" t="n">
        <v>197</v>
      </c>
      <c r="B5270" s="49" t="s">
        <v>210</v>
      </c>
      <c r="C5270" s="49" t="n">
        <v>2011</v>
      </c>
      <c r="D5270" s="54" t="n">
        <v>15.3</v>
      </c>
      <c r="E5270" s="55" t="n">
        <v>6</v>
      </c>
    </row>
    <row r="5271" customFormat="false" ht="15" hidden="false" customHeight="false" outlineLevel="0" collapsed="false">
      <c r="A5271" s="49" t="n">
        <v>197</v>
      </c>
      <c r="B5271" s="49" t="s">
        <v>198</v>
      </c>
      <c r="C5271" s="49" t="n">
        <v>2010</v>
      </c>
      <c r="D5271" s="54" t="n">
        <v>15.3</v>
      </c>
      <c r="E5271" s="55" t="n">
        <v>6</v>
      </c>
    </row>
    <row r="5272" customFormat="false" ht="15" hidden="false" customHeight="false" outlineLevel="0" collapsed="false">
      <c r="A5272" s="49" t="n">
        <v>197</v>
      </c>
      <c r="B5272" s="49" t="s">
        <v>198</v>
      </c>
      <c r="C5272" s="49" t="n">
        <v>2011</v>
      </c>
      <c r="D5272" s="54" t="n">
        <v>30.6</v>
      </c>
      <c r="E5272" s="55" t="n">
        <v>12</v>
      </c>
    </row>
    <row r="5273" customFormat="false" ht="15" hidden="false" customHeight="false" outlineLevel="0" collapsed="false">
      <c r="A5273" s="49" t="n">
        <v>197</v>
      </c>
      <c r="B5273" s="49" t="s">
        <v>207</v>
      </c>
      <c r="C5273" s="49" t="n">
        <v>2010</v>
      </c>
      <c r="D5273" s="54" t="n">
        <v>45.9</v>
      </c>
      <c r="E5273" s="55" t="n">
        <v>18</v>
      </c>
    </row>
    <row r="5274" customFormat="false" ht="15" hidden="false" customHeight="false" outlineLevel="0" collapsed="false">
      <c r="A5274" s="49" t="n">
        <v>197</v>
      </c>
      <c r="B5274" s="49" t="s">
        <v>189</v>
      </c>
      <c r="C5274" s="49" t="n">
        <v>2009</v>
      </c>
      <c r="D5274" s="54" t="n">
        <v>528.28</v>
      </c>
      <c r="E5274" s="55" t="n">
        <v>206</v>
      </c>
    </row>
    <row r="5275" customFormat="false" ht="15" hidden="false" customHeight="false" outlineLevel="0" collapsed="false">
      <c r="A5275" s="49" t="n">
        <v>197</v>
      </c>
      <c r="B5275" s="49" t="s">
        <v>189</v>
      </c>
      <c r="C5275" s="49" t="n">
        <v>2010</v>
      </c>
      <c r="D5275" s="54" t="n">
        <v>5377.99</v>
      </c>
      <c r="E5275" s="55" t="n">
        <v>2005</v>
      </c>
    </row>
    <row r="5276" customFormat="false" ht="15" hidden="false" customHeight="false" outlineLevel="0" collapsed="false">
      <c r="A5276" s="49" t="n">
        <v>197</v>
      </c>
      <c r="B5276" s="49" t="s">
        <v>189</v>
      </c>
      <c r="C5276" s="49" t="n">
        <v>2011</v>
      </c>
      <c r="D5276" s="54" t="n">
        <v>4897.91</v>
      </c>
      <c r="E5276" s="55" t="n">
        <v>1840</v>
      </c>
    </row>
    <row r="5277" customFormat="false" ht="15" hidden="false" customHeight="false" outlineLevel="0" collapsed="false">
      <c r="A5277" s="49" t="n">
        <v>197</v>
      </c>
      <c r="B5277" s="49" t="s">
        <v>194</v>
      </c>
      <c r="C5277" s="49" t="n">
        <v>2011</v>
      </c>
      <c r="D5277" s="54" t="n">
        <v>5.1</v>
      </c>
      <c r="E5277" s="55" t="n">
        <v>2</v>
      </c>
    </row>
    <row r="5278" customFormat="false" ht="15" hidden="false" customHeight="false" outlineLevel="0" collapsed="false">
      <c r="A5278" s="49" t="n">
        <v>198</v>
      </c>
      <c r="B5278" s="49" t="s">
        <v>203</v>
      </c>
      <c r="C5278" s="49" t="n">
        <v>2010</v>
      </c>
      <c r="D5278" s="54" t="n">
        <v>72</v>
      </c>
      <c r="E5278" s="55" t="n">
        <v>100</v>
      </c>
    </row>
    <row r="5279" customFormat="false" ht="15" hidden="false" customHeight="false" outlineLevel="0" collapsed="false">
      <c r="A5279" s="49" t="n">
        <v>198</v>
      </c>
      <c r="B5279" s="49" t="s">
        <v>201</v>
      </c>
      <c r="C5279" s="49" t="n">
        <v>2010</v>
      </c>
      <c r="D5279" s="54" t="n">
        <v>85</v>
      </c>
      <c r="E5279" s="55" t="n">
        <v>100</v>
      </c>
    </row>
    <row r="5280" customFormat="false" ht="15" hidden="false" customHeight="false" outlineLevel="0" collapsed="false">
      <c r="A5280" s="49" t="n">
        <v>198</v>
      </c>
      <c r="B5280" s="49" t="s">
        <v>201</v>
      </c>
      <c r="C5280" s="49" t="n">
        <v>2011</v>
      </c>
      <c r="D5280" s="54" t="n">
        <v>59.5</v>
      </c>
      <c r="E5280" s="55" t="n">
        <v>70</v>
      </c>
    </row>
    <row r="5281" customFormat="false" ht="15" hidden="false" customHeight="false" outlineLevel="0" collapsed="false">
      <c r="A5281" s="49" t="n">
        <v>198</v>
      </c>
      <c r="B5281" s="49" t="s">
        <v>222</v>
      </c>
      <c r="C5281" s="49" t="n">
        <v>2010</v>
      </c>
      <c r="D5281" s="54" t="n">
        <v>76.5</v>
      </c>
      <c r="E5281" s="55" t="n">
        <v>90</v>
      </c>
    </row>
    <row r="5282" customFormat="false" ht="15" hidden="false" customHeight="false" outlineLevel="0" collapsed="false">
      <c r="A5282" s="49" t="n">
        <v>198</v>
      </c>
      <c r="B5282" s="49" t="s">
        <v>222</v>
      </c>
      <c r="C5282" s="49" t="n">
        <v>2011</v>
      </c>
      <c r="D5282" s="54" t="n">
        <v>59.5</v>
      </c>
      <c r="E5282" s="55" t="n">
        <v>70</v>
      </c>
    </row>
    <row r="5283" customFormat="false" ht="15" hidden="false" customHeight="false" outlineLevel="0" collapsed="false">
      <c r="A5283" s="49" t="n">
        <v>198</v>
      </c>
      <c r="B5283" s="49" t="s">
        <v>205</v>
      </c>
      <c r="C5283" s="49" t="n">
        <v>2009</v>
      </c>
      <c r="D5283" s="54" t="n">
        <v>-0.85</v>
      </c>
      <c r="E5283" s="55" t="n">
        <v>-1</v>
      </c>
    </row>
    <row r="5284" customFormat="false" ht="15" hidden="false" customHeight="false" outlineLevel="0" collapsed="false">
      <c r="A5284" s="49" t="n">
        <v>198</v>
      </c>
      <c r="B5284" s="49" t="s">
        <v>205</v>
      </c>
      <c r="C5284" s="49" t="n">
        <v>2010</v>
      </c>
      <c r="D5284" s="54" t="n">
        <v>193</v>
      </c>
      <c r="E5284" s="55" t="n">
        <v>250</v>
      </c>
    </row>
    <row r="5285" customFormat="false" ht="15" hidden="false" customHeight="false" outlineLevel="0" collapsed="false">
      <c r="A5285" s="49" t="n">
        <v>198</v>
      </c>
      <c r="B5285" s="49" t="s">
        <v>205</v>
      </c>
      <c r="C5285" s="49" t="n">
        <v>2011</v>
      </c>
      <c r="D5285" s="54" t="n">
        <v>85</v>
      </c>
      <c r="E5285" s="55" t="n">
        <v>100</v>
      </c>
    </row>
    <row r="5286" customFormat="false" ht="15" hidden="false" customHeight="false" outlineLevel="0" collapsed="false">
      <c r="A5286" s="49" t="n">
        <v>198</v>
      </c>
      <c r="B5286" s="49" t="s">
        <v>206</v>
      </c>
      <c r="C5286" s="49" t="n">
        <v>2010</v>
      </c>
      <c r="D5286" s="54" t="n">
        <v>100.3</v>
      </c>
      <c r="E5286" s="55" t="n">
        <v>118</v>
      </c>
    </row>
    <row r="5287" customFormat="false" ht="15" hidden="false" customHeight="false" outlineLevel="0" collapsed="false">
      <c r="A5287" s="49" t="n">
        <v>198</v>
      </c>
      <c r="B5287" s="49" t="s">
        <v>206</v>
      </c>
      <c r="C5287" s="49" t="n">
        <v>2011</v>
      </c>
      <c r="D5287" s="54" t="n">
        <v>184.46</v>
      </c>
      <c r="E5287" s="55" t="n">
        <v>232</v>
      </c>
    </row>
    <row r="5288" customFormat="false" ht="15" hidden="false" customHeight="false" outlineLevel="0" collapsed="false">
      <c r="A5288" s="49" t="n">
        <v>198</v>
      </c>
      <c r="B5288" s="49" t="s">
        <v>209</v>
      </c>
      <c r="C5288" s="49" t="n">
        <v>2011</v>
      </c>
      <c r="D5288" s="54" t="n">
        <v>8.5</v>
      </c>
      <c r="E5288" s="55" t="n">
        <v>10</v>
      </c>
    </row>
    <row r="5289" customFormat="false" ht="15" hidden="false" customHeight="false" outlineLevel="0" collapsed="false">
      <c r="A5289" s="49" t="n">
        <v>198</v>
      </c>
      <c r="B5289" s="49" t="s">
        <v>211</v>
      </c>
      <c r="C5289" s="49" t="n">
        <v>2011</v>
      </c>
      <c r="D5289" s="54" t="n">
        <v>8.5</v>
      </c>
      <c r="E5289" s="55" t="n">
        <v>10</v>
      </c>
    </row>
    <row r="5290" customFormat="false" ht="15" hidden="false" customHeight="false" outlineLevel="0" collapsed="false">
      <c r="A5290" s="49" t="n">
        <v>198</v>
      </c>
      <c r="B5290" s="49" t="s">
        <v>192</v>
      </c>
      <c r="C5290" s="49" t="n">
        <v>2010</v>
      </c>
      <c r="D5290" s="54" t="n">
        <v>22.1</v>
      </c>
      <c r="E5290" s="55" t="n">
        <v>26</v>
      </c>
    </row>
    <row r="5291" customFormat="false" ht="15" hidden="false" customHeight="false" outlineLevel="0" collapsed="false">
      <c r="A5291" s="49" t="n">
        <v>198</v>
      </c>
      <c r="B5291" s="49" t="s">
        <v>192</v>
      </c>
      <c r="C5291" s="49" t="n">
        <v>2011</v>
      </c>
      <c r="D5291" s="54" t="n">
        <v>8.5</v>
      </c>
      <c r="E5291" s="55" t="n">
        <v>10</v>
      </c>
    </row>
    <row r="5292" customFormat="false" ht="15" hidden="false" customHeight="false" outlineLevel="0" collapsed="false">
      <c r="A5292" s="49" t="n">
        <v>198</v>
      </c>
      <c r="B5292" s="49" t="s">
        <v>217</v>
      </c>
      <c r="C5292" s="49" t="n">
        <v>2011</v>
      </c>
      <c r="D5292" s="54" t="n">
        <v>42.5</v>
      </c>
      <c r="E5292" s="55" t="n">
        <v>50</v>
      </c>
    </row>
    <row r="5293" customFormat="false" ht="15" hidden="false" customHeight="false" outlineLevel="0" collapsed="false">
      <c r="A5293" s="49" t="n">
        <v>198</v>
      </c>
      <c r="B5293" s="49" t="s">
        <v>218</v>
      </c>
      <c r="C5293" s="49" t="n">
        <v>2009</v>
      </c>
      <c r="D5293" s="54" t="n">
        <v>0.85</v>
      </c>
      <c r="E5293" s="55" t="n">
        <v>1</v>
      </c>
    </row>
    <row r="5294" customFormat="false" ht="15" hidden="false" customHeight="false" outlineLevel="0" collapsed="false">
      <c r="A5294" s="49" t="n">
        <v>198</v>
      </c>
      <c r="B5294" s="49" t="s">
        <v>218</v>
      </c>
      <c r="C5294" s="49" t="n">
        <v>2010</v>
      </c>
      <c r="D5294" s="54" t="n">
        <v>483</v>
      </c>
      <c r="E5294" s="55" t="n">
        <v>660</v>
      </c>
    </row>
    <row r="5295" customFormat="false" ht="15" hidden="false" customHeight="false" outlineLevel="0" collapsed="false">
      <c r="A5295" s="49" t="n">
        <v>198</v>
      </c>
      <c r="B5295" s="49" t="s">
        <v>218</v>
      </c>
      <c r="C5295" s="49" t="n">
        <v>2011</v>
      </c>
      <c r="D5295" s="54" t="n">
        <v>512.5</v>
      </c>
      <c r="E5295" s="55" t="n">
        <v>710</v>
      </c>
    </row>
    <row r="5296" customFormat="false" ht="15" hidden="false" customHeight="false" outlineLevel="0" collapsed="false">
      <c r="A5296" s="49" t="n">
        <v>198</v>
      </c>
      <c r="B5296" s="49" t="s">
        <v>197</v>
      </c>
      <c r="C5296" s="49" t="n">
        <v>2010</v>
      </c>
      <c r="D5296" s="54" t="n">
        <v>17</v>
      </c>
      <c r="E5296" s="55" t="n">
        <v>20</v>
      </c>
    </row>
    <row r="5297" customFormat="false" ht="15" hidden="false" customHeight="false" outlineLevel="0" collapsed="false">
      <c r="A5297" s="49" t="n">
        <v>198</v>
      </c>
      <c r="B5297" s="49" t="s">
        <v>197</v>
      </c>
      <c r="C5297" s="49" t="n">
        <v>2011</v>
      </c>
      <c r="D5297" s="54" t="n">
        <v>25.5</v>
      </c>
      <c r="E5297" s="55" t="n">
        <v>30</v>
      </c>
    </row>
    <row r="5298" customFormat="false" ht="15" hidden="false" customHeight="false" outlineLevel="0" collapsed="false">
      <c r="A5298" s="49" t="n">
        <v>198</v>
      </c>
      <c r="B5298" s="49" t="s">
        <v>196</v>
      </c>
      <c r="C5298" s="49" t="n">
        <v>2009</v>
      </c>
      <c r="D5298" s="54" t="n">
        <v>17</v>
      </c>
      <c r="E5298" s="55" t="n">
        <v>20</v>
      </c>
    </row>
    <row r="5299" customFormat="false" ht="15" hidden="false" customHeight="false" outlineLevel="0" collapsed="false">
      <c r="A5299" s="49" t="n">
        <v>198</v>
      </c>
      <c r="B5299" s="49" t="s">
        <v>196</v>
      </c>
      <c r="C5299" s="49" t="n">
        <v>2010</v>
      </c>
      <c r="D5299" s="54" t="n">
        <v>8.5</v>
      </c>
      <c r="E5299" s="55" t="n">
        <v>10</v>
      </c>
    </row>
    <row r="5300" customFormat="false" ht="15" hidden="false" customHeight="false" outlineLevel="0" collapsed="false">
      <c r="A5300" s="49" t="n">
        <v>198</v>
      </c>
      <c r="B5300" s="49" t="s">
        <v>210</v>
      </c>
      <c r="C5300" s="49" t="n">
        <v>2010</v>
      </c>
      <c r="D5300" s="54" t="n">
        <v>8.5</v>
      </c>
      <c r="E5300" s="55" t="n">
        <v>10</v>
      </c>
    </row>
    <row r="5301" customFormat="false" ht="15" hidden="false" customHeight="false" outlineLevel="0" collapsed="false">
      <c r="A5301" s="49" t="n">
        <v>198</v>
      </c>
      <c r="B5301" s="49" t="s">
        <v>198</v>
      </c>
      <c r="C5301" s="49" t="n">
        <v>2010</v>
      </c>
      <c r="D5301" s="54" t="n">
        <v>186.5</v>
      </c>
      <c r="E5301" s="55" t="n">
        <v>250</v>
      </c>
    </row>
    <row r="5302" customFormat="false" ht="15" hidden="false" customHeight="false" outlineLevel="0" collapsed="false">
      <c r="A5302" s="49" t="n">
        <v>198</v>
      </c>
      <c r="B5302" s="49" t="s">
        <v>198</v>
      </c>
      <c r="C5302" s="49" t="n">
        <v>2011</v>
      </c>
      <c r="D5302" s="54" t="n">
        <v>89</v>
      </c>
      <c r="E5302" s="55" t="n">
        <v>120</v>
      </c>
    </row>
    <row r="5303" customFormat="false" ht="15" hidden="false" customHeight="false" outlineLevel="0" collapsed="false">
      <c r="A5303" s="49" t="n">
        <v>198</v>
      </c>
      <c r="B5303" s="49" t="s">
        <v>189</v>
      </c>
      <c r="C5303" s="49" t="n">
        <v>2009</v>
      </c>
      <c r="D5303" s="54" t="n">
        <v>390.5</v>
      </c>
      <c r="E5303" s="55" t="n">
        <v>450</v>
      </c>
    </row>
    <row r="5304" customFormat="false" ht="15" hidden="false" customHeight="false" outlineLevel="0" collapsed="false">
      <c r="A5304" s="49" t="n">
        <v>198</v>
      </c>
      <c r="B5304" s="49" t="s">
        <v>189</v>
      </c>
      <c r="C5304" s="49" t="n">
        <v>2010</v>
      </c>
      <c r="D5304" s="54" t="n">
        <v>6910.21</v>
      </c>
      <c r="E5304" s="55" t="n">
        <v>6717</v>
      </c>
    </row>
    <row r="5305" customFormat="false" ht="15" hidden="false" customHeight="false" outlineLevel="0" collapsed="false">
      <c r="A5305" s="49" t="n">
        <v>198</v>
      </c>
      <c r="B5305" s="49" t="s">
        <v>189</v>
      </c>
      <c r="C5305" s="49" t="n">
        <v>2011</v>
      </c>
      <c r="D5305" s="54" t="n">
        <v>10589.7</v>
      </c>
      <c r="E5305" s="55" t="n">
        <v>7876</v>
      </c>
    </row>
    <row r="5306" customFormat="false" ht="15" hidden="false" customHeight="false" outlineLevel="0" collapsed="false">
      <c r="A5306" s="49" t="n">
        <v>199</v>
      </c>
      <c r="B5306" s="49" t="s">
        <v>223</v>
      </c>
      <c r="C5306" s="49" t="n">
        <v>2011</v>
      </c>
      <c r="D5306" s="54" t="n">
        <v>91.8</v>
      </c>
      <c r="E5306" s="55" t="n">
        <v>36</v>
      </c>
    </row>
    <row r="5307" customFormat="false" ht="15" hidden="false" customHeight="false" outlineLevel="0" collapsed="false">
      <c r="A5307" s="49" t="n">
        <v>199</v>
      </c>
      <c r="B5307" s="49" t="s">
        <v>200</v>
      </c>
      <c r="C5307" s="49" t="n">
        <v>2009</v>
      </c>
      <c r="D5307" s="54" t="n">
        <v>15.3</v>
      </c>
      <c r="E5307" s="55" t="n">
        <v>6</v>
      </c>
    </row>
    <row r="5308" customFormat="false" ht="15" hidden="false" customHeight="false" outlineLevel="0" collapsed="false">
      <c r="A5308" s="49" t="n">
        <v>199</v>
      </c>
      <c r="B5308" s="49" t="s">
        <v>202</v>
      </c>
      <c r="C5308" s="49" t="n">
        <v>2010</v>
      </c>
      <c r="D5308" s="54" t="n">
        <v>100.8</v>
      </c>
      <c r="E5308" s="55" t="n">
        <v>48</v>
      </c>
    </row>
    <row r="5309" customFormat="false" ht="15" hidden="false" customHeight="false" outlineLevel="0" collapsed="false">
      <c r="A5309" s="49" t="n">
        <v>199</v>
      </c>
      <c r="B5309" s="49" t="s">
        <v>222</v>
      </c>
      <c r="C5309" s="49" t="n">
        <v>2010</v>
      </c>
      <c r="D5309" s="54" t="n">
        <v>306</v>
      </c>
      <c r="E5309" s="55" t="n">
        <v>120</v>
      </c>
    </row>
    <row r="5310" customFormat="false" ht="15" hidden="false" customHeight="false" outlineLevel="0" collapsed="false">
      <c r="A5310" s="49" t="n">
        <v>199</v>
      </c>
      <c r="B5310" s="49" t="s">
        <v>222</v>
      </c>
      <c r="C5310" s="49" t="n">
        <v>2011</v>
      </c>
      <c r="D5310" s="54" t="n">
        <v>76.5</v>
      </c>
      <c r="E5310" s="55" t="n">
        <v>30</v>
      </c>
    </row>
    <row r="5311" customFormat="false" ht="15" hidden="false" customHeight="false" outlineLevel="0" collapsed="false">
      <c r="A5311" s="49" t="n">
        <v>199</v>
      </c>
      <c r="B5311" s="49" t="s">
        <v>205</v>
      </c>
      <c r="C5311" s="49" t="n">
        <v>2011</v>
      </c>
      <c r="D5311" s="54" t="n">
        <v>10.2</v>
      </c>
      <c r="E5311" s="55" t="n">
        <v>4</v>
      </c>
    </row>
    <row r="5312" customFormat="false" ht="15" hidden="false" customHeight="false" outlineLevel="0" collapsed="false">
      <c r="A5312" s="49" t="n">
        <v>199</v>
      </c>
      <c r="B5312" s="49" t="s">
        <v>209</v>
      </c>
      <c r="C5312" s="49" t="n">
        <v>2010</v>
      </c>
      <c r="D5312" s="54" t="n">
        <v>30.6</v>
      </c>
      <c r="E5312" s="55" t="n">
        <v>12</v>
      </c>
    </row>
    <row r="5313" customFormat="false" ht="15" hidden="false" customHeight="false" outlineLevel="0" collapsed="false">
      <c r="A5313" s="49" t="n">
        <v>199</v>
      </c>
      <c r="B5313" s="49" t="s">
        <v>219</v>
      </c>
      <c r="C5313" s="49" t="n">
        <v>2011</v>
      </c>
      <c r="D5313" s="54" t="n">
        <v>15.3</v>
      </c>
      <c r="E5313" s="55" t="n">
        <v>6</v>
      </c>
    </row>
    <row r="5314" customFormat="false" ht="15" hidden="false" customHeight="false" outlineLevel="0" collapsed="false">
      <c r="A5314" s="49" t="n">
        <v>199</v>
      </c>
      <c r="B5314" s="49" t="s">
        <v>193</v>
      </c>
      <c r="C5314" s="49" t="n">
        <v>2010</v>
      </c>
      <c r="D5314" s="54" t="n">
        <v>76.5</v>
      </c>
      <c r="E5314" s="55" t="n">
        <v>30</v>
      </c>
    </row>
    <row r="5315" customFormat="false" ht="15" hidden="false" customHeight="false" outlineLevel="0" collapsed="false">
      <c r="A5315" s="49" t="n">
        <v>199</v>
      </c>
      <c r="B5315" s="49" t="s">
        <v>197</v>
      </c>
      <c r="C5315" s="49" t="n">
        <v>2010</v>
      </c>
      <c r="D5315" s="54" t="n">
        <v>30.6</v>
      </c>
      <c r="E5315" s="55" t="n">
        <v>12</v>
      </c>
    </row>
    <row r="5316" customFormat="false" ht="15" hidden="false" customHeight="false" outlineLevel="0" collapsed="false">
      <c r="A5316" s="49" t="n">
        <v>199</v>
      </c>
      <c r="B5316" s="49" t="s">
        <v>197</v>
      </c>
      <c r="C5316" s="49" t="n">
        <v>2011</v>
      </c>
      <c r="D5316" s="54" t="n">
        <v>30.6</v>
      </c>
      <c r="E5316" s="55" t="n">
        <v>12</v>
      </c>
    </row>
    <row r="5317" customFormat="false" ht="15" hidden="false" customHeight="false" outlineLevel="0" collapsed="false">
      <c r="A5317" s="49" t="n">
        <v>199</v>
      </c>
      <c r="B5317" s="49" t="s">
        <v>215</v>
      </c>
      <c r="C5317" s="49" t="n">
        <v>2010</v>
      </c>
      <c r="D5317" s="54" t="n">
        <v>30.6</v>
      </c>
      <c r="E5317" s="55" t="n">
        <v>12</v>
      </c>
    </row>
    <row r="5318" customFormat="false" ht="15" hidden="false" customHeight="false" outlineLevel="0" collapsed="false">
      <c r="A5318" s="49" t="n">
        <v>199</v>
      </c>
      <c r="B5318" s="49" t="s">
        <v>215</v>
      </c>
      <c r="C5318" s="49" t="n">
        <v>2011</v>
      </c>
      <c r="D5318" s="54" t="n">
        <v>76.5</v>
      </c>
      <c r="E5318" s="55" t="n">
        <v>30</v>
      </c>
    </row>
    <row r="5319" customFormat="false" ht="15" hidden="false" customHeight="false" outlineLevel="0" collapsed="false">
      <c r="A5319" s="49" t="n">
        <v>199</v>
      </c>
      <c r="B5319" s="49" t="s">
        <v>198</v>
      </c>
      <c r="C5319" s="49" t="n">
        <v>2011</v>
      </c>
      <c r="D5319" s="54" t="n">
        <v>2.55</v>
      </c>
      <c r="E5319" s="55" t="n">
        <v>1</v>
      </c>
    </row>
    <row r="5320" customFormat="false" ht="15" hidden="false" customHeight="false" outlineLevel="0" collapsed="false">
      <c r="A5320" s="49" t="n">
        <v>199</v>
      </c>
      <c r="B5320" s="49" t="s">
        <v>214</v>
      </c>
      <c r="C5320" s="49" t="n">
        <v>2010</v>
      </c>
      <c r="D5320" s="54" t="n">
        <v>61.2</v>
      </c>
      <c r="E5320" s="55" t="n">
        <v>24</v>
      </c>
    </row>
    <row r="5321" customFormat="false" ht="15" hidden="false" customHeight="false" outlineLevel="0" collapsed="false">
      <c r="A5321" s="49" t="n">
        <v>199</v>
      </c>
      <c r="B5321" s="49" t="s">
        <v>214</v>
      </c>
      <c r="C5321" s="49" t="n">
        <v>2011</v>
      </c>
      <c r="D5321" s="54" t="n">
        <v>61.2</v>
      </c>
      <c r="E5321" s="55" t="n">
        <v>24</v>
      </c>
    </row>
    <row r="5322" customFormat="false" ht="15" hidden="false" customHeight="false" outlineLevel="0" collapsed="false">
      <c r="A5322" s="49" t="n">
        <v>199</v>
      </c>
      <c r="B5322" s="49" t="s">
        <v>189</v>
      </c>
      <c r="C5322" s="49" t="n">
        <v>2009</v>
      </c>
      <c r="D5322" s="54" t="n">
        <v>864.44</v>
      </c>
      <c r="E5322" s="55" t="n">
        <v>330</v>
      </c>
    </row>
    <row r="5323" customFormat="false" ht="15" hidden="false" customHeight="false" outlineLevel="0" collapsed="false">
      <c r="A5323" s="49" t="n">
        <v>199</v>
      </c>
      <c r="B5323" s="49" t="s">
        <v>189</v>
      </c>
      <c r="C5323" s="49" t="n">
        <v>2010</v>
      </c>
      <c r="D5323" s="54" t="n">
        <v>10632.55</v>
      </c>
      <c r="E5323" s="55" t="n">
        <v>4320</v>
      </c>
    </row>
    <row r="5324" customFormat="false" ht="15" hidden="false" customHeight="false" outlineLevel="0" collapsed="false">
      <c r="A5324" s="49" t="n">
        <v>199</v>
      </c>
      <c r="B5324" s="49" t="s">
        <v>189</v>
      </c>
      <c r="C5324" s="49" t="n">
        <v>2011</v>
      </c>
      <c r="D5324" s="54" t="n">
        <v>7659.53</v>
      </c>
      <c r="E5324" s="55" t="n">
        <v>3278</v>
      </c>
    </row>
    <row r="5325" customFormat="false" ht="15" hidden="false" customHeight="false" outlineLevel="0" collapsed="false">
      <c r="A5325" s="49" t="n">
        <v>200</v>
      </c>
      <c r="B5325" s="49" t="s">
        <v>199</v>
      </c>
      <c r="C5325" s="49" t="n">
        <v>2009</v>
      </c>
      <c r="D5325" s="54" t="n">
        <v>19.9</v>
      </c>
      <c r="E5325" s="55" t="n">
        <v>2</v>
      </c>
    </row>
    <row r="5326" customFormat="false" ht="15" hidden="false" customHeight="false" outlineLevel="0" collapsed="false">
      <c r="A5326" s="49" t="n">
        <v>200</v>
      </c>
      <c r="B5326" s="49" t="s">
        <v>199</v>
      </c>
      <c r="C5326" s="49" t="n">
        <v>2010</v>
      </c>
      <c r="D5326" s="54" t="n">
        <v>87.9</v>
      </c>
      <c r="E5326" s="55" t="n">
        <v>10</v>
      </c>
    </row>
    <row r="5327" customFormat="false" ht="15" hidden="false" customHeight="false" outlineLevel="0" collapsed="false">
      <c r="A5327" s="49" t="n">
        <v>200</v>
      </c>
      <c r="B5327" s="49" t="s">
        <v>199</v>
      </c>
      <c r="C5327" s="49" t="n">
        <v>2011</v>
      </c>
      <c r="D5327" s="54" t="n">
        <v>19.9</v>
      </c>
      <c r="E5327" s="55" t="n">
        <v>2</v>
      </c>
    </row>
    <row r="5328" customFormat="false" ht="15" hidden="false" customHeight="false" outlineLevel="0" collapsed="false">
      <c r="A5328" s="49" t="n">
        <v>200</v>
      </c>
      <c r="B5328" s="49" t="s">
        <v>195</v>
      </c>
      <c r="C5328" s="49" t="n">
        <v>2010</v>
      </c>
      <c r="D5328" s="54" t="n">
        <v>19.9</v>
      </c>
      <c r="E5328" s="55" t="n">
        <v>2</v>
      </c>
    </row>
    <row r="5329" customFormat="false" ht="15" hidden="false" customHeight="false" outlineLevel="0" collapsed="false">
      <c r="A5329" s="49" t="n">
        <v>200</v>
      </c>
      <c r="B5329" s="49" t="s">
        <v>195</v>
      </c>
      <c r="C5329" s="49" t="n">
        <v>2011</v>
      </c>
      <c r="D5329" s="54" t="n">
        <v>19.9</v>
      </c>
      <c r="E5329" s="55" t="n">
        <v>2</v>
      </c>
    </row>
    <row r="5330" customFormat="false" ht="15" hidden="false" customHeight="false" outlineLevel="0" collapsed="false">
      <c r="A5330" s="49" t="n">
        <v>200</v>
      </c>
      <c r="B5330" s="49" t="s">
        <v>201</v>
      </c>
      <c r="C5330" s="49" t="n">
        <v>2011</v>
      </c>
      <c r="D5330" s="54" t="n">
        <v>-9.95</v>
      </c>
      <c r="E5330" s="55" t="n">
        <v>-1</v>
      </c>
    </row>
    <row r="5331" customFormat="false" ht="15" hidden="false" customHeight="false" outlineLevel="0" collapsed="false">
      <c r="A5331" s="49" t="n">
        <v>200</v>
      </c>
      <c r="B5331" s="49" t="s">
        <v>200</v>
      </c>
      <c r="C5331" s="49" t="n">
        <v>2010</v>
      </c>
      <c r="D5331" s="54" t="n">
        <v>87.9</v>
      </c>
      <c r="E5331" s="55" t="n">
        <v>10</v>
      </c>
    </row>
    <row r="5332" customFormat="false" ht="15" hidden="false" customHeight="false" outlineLevel="0" collapsed="false">
      <c r="A5332" s="49" t="n">
        <v>200</v>
      </c>
      <c r="B5332" s="49" t="s">
        <v>200</v>
      </c>
      <c r="C5332" s="49" t="n">
        <v>2011</v>
      </c>
      <c r="D5332" s="54" t="n">
        <v>97.85</v>
      </c>
      <c r="E5332" s="55" t="n">
        <v>11</v>
      </c>
    </row>
    <row r="5333" customFormat="false" ht="15" hidden="false" customHeight="false" outlineLevel="0" collapsed="false">
      <c r="A5333" s="49" t="n">
        <v>200</v>
      </c>
      <c r="B5333" s="49" t="s">
        <v>222</v>
      </c>
      <c r="C5333" s="49" t="n">
        <v>2009</v>
      </c>
      <c r="D5333" s="54" t="n">
        <v>175.8</v>
      </c>
      <c r="E5333" s="55" t="n">
        <v>20</v>
      </c>
    </row>
    <row r="5334" customFormat="false" ht="15" hidden="false" customHeight="false" outlineLevel="0" collapsed="false">
      <c r="A5334" s="49" t="n">
        <v>200</v>
      </c>
      <c r="B5334" s="49" t="s">
        <v>222</v>
      </c>
      <c r="C5334" s="49" t="n">
        <v>2010</v>
      </c>
      <c r="D5334" s="54" t="n">
        <v>745.7</v>
      </c>
      <c r="E5334" s="55" t="n">
        <v>85</v>
      </c>
    </row>
    <row r="5335" customFormat="false" ht="15" hidden="false" customHeight="false" outlineLevel="0" collapsed="false">
      <c r="A5335" s="49" t="n">
        <v>200</v>
      </c>
      <c r="B5335" s="49" t="s">
        <v>222</v>
      </c>
      <c r="C5335" s="49" t="n">
        <v>2011</v>
      </c>
      <c r="D5335" s="54" t="n">
        <v>223.9</v>
      </c>
      <c r="E5335" s="55" t="n">
        <v>26</v>
      </c>
    </row>
    <row r="5336" customFormat="false" ht="15" hidden="false" customHeight="false" outlineLevel="0" collapsed="false">
      <c r="A5336" s="49" t="n">
        <v>200</v>
      </c>
      <c r="B5336" s="49" t="s">
        <v>205</v>
      </c>
      <c r="C5336" s="49" t="n">
        <v>2010</v>
      </c>
      <c r="D5336" s="54" t="n">
        <v>19.9</v>
      </c>
      <c r="E5336" s="55" t="n">
        <v>2</v>
      </c>
    </row>
    <row r="5337" customFormat="false" ht="15" hidden="false" customHeight="false" outlineLevel="0" collapsed="false">
      <c r="A5337" s="49" t="n">
        <v>200</v>
      </c>
      <c r="B5337" s="49" t="s">
        <v>206</v>
      </c>
      <c r="C5337" s="49" t="n">
        <v>2011</v>
      </c>
      <c r="D5337" s="54" t="n">
        <v>39.8</v>
      </c>
      <c r="E5337" s="55" t="n">
        <v>4</v>
      </c>
    </row>
    <row r="5338" customFormat="false" ht="15" hidden="false" customHeight="false" outlineLevel="0" collapsed="false">
      <c r="A5338" s="49" t="n">
        <v>200</v>
      </c>
      <c r="B5338" s="49" t="s">
        <v>209</v>
      </c>
      <c r="C5338" s="49" t="n">
        <v>2010</v>
      </c>
      <c r="D5338" s="54" t="n">
        <v>68</v>
      </c>
      <c r="E5338" s="55" t="n">
        <v>8</v>
      </c>
    </row>
    <row r="5339" customFormat="false" ht="15" hidden="false" customHeight="false" outlineLevel="0" collapsed="false">
      <c r="A5339" s="49" t="n">
        <v>200</v>
      </c>
      <c r="B5339" s="49" t="s">
        <v>192</v>
      </c>
      <c r="C5339" s="49" t="n">
        <v>2010</v>
      </c>
      <c r="D5339" s="54" t="n">
        <v>9.95</v>
      </c>
      <c r="E5339" s="55" t="n">
        <v>1</v>
      </c>
    </row>
    <row r="5340" customFormat="false" ht="15" hidden="false" customHeight="false" outlineLevel="0" collapsed="false">
      <c r="A5340" s="49" t="n">
        <v>200</v>
      </c>
      <c r="B5340" s="49" t="s">
        <v>227</v>
      </c>
      <c r="C5340" s="49" t="n">
        <v>2011</v>
      </c>
      <c r="D5340" s="54" t="n">
        <v>39.8</v>
      </c>
      <c r="E5340" s="55" t="n">
        <v>4</v>
      </c>
    </row>
    <row r="5341" customFormat="false" ht="15" hidden="false" customHeight="false" outlineLevel="0" collapsed="false">
      <c r="A5341" s="49" t="n">
        <v>200</v>
      </c>
      <c r="B5341" s="49" t="s">
        <v>213</v>
      </c>
      <c r="C5341" s="49" t="n">
        <v>2011</v>
      </c>
      <c r="D5341" s="54" t="n">
        <v>79.6</v>
      </c>
      <c r="E5341" s="55" t="n">
        <v>8</v>
      </c>
    </row>
    <row r="5342" customFormat="false" ht="15" hidden="false" customHeight="false" outlineLevel="0" collapsed="false">
      <c r="A5342" s="49" t="n">
        <v>200</v>
      </c>
      <c r="B5342" s="49" t="s">
        <v>197</v>
      </c>
      <c r="C5342" s="49" t="n">
        <v>2009</v>
      </c>
      <c r="D5342" s="54" t="n">
        <v>19.9</v>
      </c>
      <c r="E5342" s="55" t="n">
        <v>2</v>
      </c>
    </row>
    <row r="5343" customFormat="false" ht="15" hidden="false" customHeight="false" outlineLevel="0" collapsed="false">
      <c r="A5343" s="49" t="n">
        <v>200</v>
      </c>
      <c r="B5343" s="49" t="s">
        <v>197</v>
      </c>
      <c r="C5343" s="49" t="n">
        <v>2011</v>
      </c>
      <c r="D5343" s="54" t="n">
        <v>19.9</v>
      </c>
      <c r="E5343" s="55" t="n">
        <v>2</v>
      </c>
    </row>
    <row r="5344" customFormat="false" ht="15" hidden="false" customHeight="false" outlineLevel="0" collapsed="false">
      <c r="A5344" s="49" t="n">
        <v>200</v>
      </c>
      <c r="B5344" s="49" t="s">
        <v>196</v>
      </c>
      <c r="C5344" s="49" t="n">
        <v>2009</v>
      </c>
      <c r="D5344" s="54" t="n">
        <v>79.6</v>
      </c>
      <c r="E5344" s="55" t="n">
        <v>8</v>
      </c>
    </row>
    <row r="5345" customFormat="false" ht="15" hidden="false" customHeight="false" outlineLevel="0" collapsed="false">
      <c r="A5345" s="49" t="n">
        <v>200</v>
      </c>
      <c r="B5345" s="49" t="s">
        <v>196</v>
      </c>
      <c r="C5345" s="49" t="n">
        <v>2011</v>
      </c>
      <c r="D5345" s="54" t="n">
        <v>19.9</v>
      </c>
      <c r="E5345" s="55" t="n">
        <v>2</v>
      </c>
    </row>
    <row r="5346" customFormat="false" ht="15" hidden="false" customHeight="false" outlineLevel="0" collapsed="false">
      <c r="A5346" s="49" t="n">
        <v>200</v>
      </c>
      <c r="B5346" s="49" t="s">
        <v>198</v>
      </c>
      <c r="C5346" s="49" t="n">
        <v>2010</v>
      </c>
      <c r="D5346" s="54" t="n">
        <v>19.9</v>
      </c>
      <c r="E5346" s="55" t="n">
        <v>2</v>
      </c>
    </row>
    <row r="5347" customFormat="false" ht="15" hidden="false" customHeight="false" outlineLevel="0" collapsed="false">
      <c r="A5347" s="49" t="n">
        <v>200</v>
      </c>
      <c r="B5347" s="49" t="s">
        <v>198</v>
      </c>
      <c r="C5347" s="49" t="n">
        <v>2011</v>
      </c>
      <c r="D5347" s="54" t="n">
        <v>87.9</v>
      </c>
      <c r="E5347" s="55" t="n">
        <v>10</v>
      </c>
    </row>
    <row r="5348" customFormat="false" ht="15" hidden="false" customHeight="false" outlineLevel="0" collapsed="false">
      <c r="A5348" s="49" t="n">
        <v>200</v>
      </c>
      <c r="B5348" s="49" t="s">
        <v>189</v>
      </c>
      <c r="C5348" s="49" t="n">
        <v>2009</v>
      </c>
      <c r="D5348" s="54" t="n">
        <v>2302.5</v>
      </c>
      <c r="E5348" s="55" t="n">
        <v>223</v>
      </c>
    </row>
    <row r="5349" customFormat="false" ht="15" hidden="false" customHeight="false" outlineLevel="0" collapsed="false">
      <c r="A5349" s="49" t="n">
        <v>200</v>
      </c>
      <c r="B5349" s="49" t="s">
        <v>189</v>
      </c>
      <c r="C5349" s="49" t="n">
        <v>2010</v>
      </c>
      <c r="D5349" s="54" t="n">
        <v>12326.62</v>
      </c>
      <c r="E5349" s="55" t="n">
        <v>1296</v>
      </c>
    </row>
    <row r="5350" customFormat="false" ht="15" hidden="false" customHeight="false" outlineLevel="0" collapsed="false">
      <c r="A5350" s="49" t="n">
        <v>200</v>
      </c>
      <c r="B5350" s="49" t="s">
        <v>189</v>
      </c>
      <c r="C5350" s="49" t="n">
        <v>2011</v>
      </c>
      <c r="D5350" s="54" t="n">
        <v>3341.18</v>
      </c>
      <c r="E5350" s="55" t="n">
        <v>370</v>
      </c>
    </row>
    <row r="5351" customFormat="false" ht="15" hidden="false" customHeight="false" outlineLevel="0" collapsed="false">
      <c r="A5351" s="49" t="n">
        <v>200</v>
      </c>
      <c r="B5351" s="49" t="s">
        <v>194</v>
      </c>
      <c r="C5351" s="49" t="n">
        <v>2010</v>
      </c>
      <c r="D5351" s="54" t="n">
        <v>136</v>
      </c>
      <c r="E5351" s="55" t="n">
        <v>16</v>
      </c>
    </row>
    <row r="5352" customFormat="false" ht="15" hidden="false" customHeight="false" outlineLevel="0" collapsed="false">
      <c r="A5352" s="49" t="n">
        <v>201</v>
      </c>
      <c r="B5352" s="49" t="s">
        <v>203</v>
      </c>
      <c r="C5352" s="49" t="n">
        <v>2010</v>
      </c>
      <c r="D5352" s="54" t="n">
        <v>204</v>
      </c>
      <c r="E5352" s="55" t="n">
        <v>48</v>
      </c>
    </row>
    <row r="5353" customFormat="false" ht="15" hidden="false" customHeight="false" outlineLevel="0" collapsed="false">
      <c r="A5353" s="49" t="n">
        <v>201</v>
      </c>
      <c r="B5353" s="49" t="s">
        <v>203</v>
      </c>
      <c r="C5353" s="49" t="n">
        <v>2011</v>
      </c>
      <c r="D5353" s="54" t="n">
        <v>816</v>
      </c>
      <c r="E5353" s="55" t="n">
        <v>192</v>
      </c>
    </row>
    <row r="5354" customFormat="false" ht="15" hidden="false" customHeight="false" outlineLevel="0" collapsed="false">
      <c r="A5354" s="49" t="n">
        <v>201</v>
      </c>
      <c r="B5354" s="49" t="s">
        <v>199</v>
      </c>
      <c r="C5354" s="49" t="n">
        <v>2010</v>
      </c>
      <c r="D5354" s="54" t="n">
        <v>19.8</v>
      </c>
      <c r="E5354" s="55" t="n">
        <v>4</v>
      </c>
    </row>
    <row r="5355" customFormat="false" ht="15" hidden="false" customHeight="false" outlineLevel="0" collapsed="false">
      <c r="A5355" s="49" t="n">
        <v>201</v>
      </c>
      <c r="B5355" s="49" t="s">
        <v>201</v>
      </c>
      <c r="C5355" s="49" t="n">
        <v>2010</v>
      </c>
      <c r="D5355" s="54" t="n">
        <v>99</v>
      </c>
      <c r="E5355" s="55" t="n">
        <v>20</v>
      </c>
    </row>
    <row r="5356" customFormat="false" ht="15" hidden="false" customHeight="false" outlineLevel="0" collapsed="false">
      <c r="A5356" s="49" t="n">
        <v>201</v>
      </c>
      <c r="B5356" s="49" t="s">
        <v>201</v>
      </c>
      <c r="C5356" s="49" t="n">
        <v>2011</v>
      </c>
      <c r="D5356" s="54" t="n">
        <v>59.4</v>
      </c>
      <c r="E5356" s="55" t="n">
        <v>12</v>
      </c>
    </row>
    <row r="5357" customFormat="false" ht="15" hidden="false" customHeight="false" outlineLevel="0" collapsed="false">
      <c r="A5357" s="49" t="n">
        <v>201</v>
      </c>
      <c r="B5357" s="49" t="s">
        <v>223</v>
      </c>
      <c r="C5357" s="49" t="n">
        <v>2011</v>
      </c>
      <c r="D5357" s="54" t="n">
        <v>63.75</v>
      </c>
      <c r="E5357" s="55" t="n">
        <v>15</v>
      </c>
    </row>
    <row r="5358" customFormat="false" ht="15" hidden="false" customHeight="false" outlineLevel="0" collapsed="false">
      <c r="A5358" s="49" t="n">
        <v>201</v>
      </c>
      <c r="B5358" s="49" t="s">
        <v>222</v>
      </c>
      <c r="C5358" s="49" t="n">
        <v>2009</v>
      </c>
      <c r="D5358" s="54" t="n">
        <v>306</v>
      </c>
      <c r="E5358" s="55" t="n">
        <v>72</v>
      </c>
    </row>
    <row r="5359" customFormat="false" ht="15" hidden="false" customHeight="false" outlineLevel="0" collapsed="false">
      <c r="A5359" s="49" t="n">
        <v>201</v>
      </c>
      <c r="B5359" s="49" t="s">
        <v>222</v>
      </c>
      <c r="C5359" s="49" t="n">
        <v>2010</v>
      </c>
      <c r="D5359" s="54" t="n">
        <v>385.2</v>
      </c>
      <c r="E5359" s="55" t="n">
        <v>88</v>
      </c>
    </row>
    <row r="5360" customFormat="false" ht="15" hidden="false" customHeight="false" outlineLevel="0" collapsed="false">
      <c r="A5360" s="49" t="n">
        <v>201</v>
      </c>
      <c r="B5360" s="49" t="s">
        <v>222</v>
      </c>
      <c r="C5360" s="49" t="n">
        <v>2011</v>
      </c>
      <c r="D5360" s="54" t="n">
        <v>507</v>
      </c>
      <c r="E5360" s="55" t="n">
        <v>116</v>
      </c>
    </row>
    <row r="5361" customFormat="false" ht="15" hidden="false" customHeight="false" outlineLevel="0" collapsed="false">
      <c r="A5361" s="49" t="n">
        <v>201</v>
      </c>
      <c r="B5361" s="49" t="s">
        <v>191</v>
      </c>
      <c r="C5361" s="49" t="n">
        <v>2010</v>
      </c>
      <c r="D5361" s="54" t="n">
        <v>39.6</v>
      </c>
      <c r="E5361" s="55" t="n">
        <v>8</v>
      </c>
    </row>
    <row r="5362" customFormat="false" ht="15" hidden="false" customHeight="false" outlineLevel="0" collapsed="false">
      <c r="A5362" s="49" t="n">
        <v>201</v>
      </c>
      <c r="B5362" s="49" t="s">
        <v>191</v>
      </c>
      <c r="C5362" s="49" t="n">
        <v>2011</v>
      </c>
      <c r="D5362" s="54" t="n">
        <v>54.45</v>
      </c>
      <c r="E5362" s="55" t="n">
        <v>11</v>
      </c>
    </row>
    <row r="5363" customFormat="false" ht="15" hidden="false" customHeight="false" outlineLevel="0" collapsed="false">
      <c r="A5363" s="49" t="n">
        <v>201</v>
      </c>
      <c r="B5363" s="49" t="s">
        <v>205</v>
      </c>
      <c r="C5363" s="49" t="n">
        <v>2009</v>
      </c>
      <c r="D5363" s="54" t="n">
        <v>19.8</v>
      </c>
      <c r="E5363" s="55" t="n">
        <v>4</v>
      </c>
    </row>
    <row r="5364" customFormat="false" ht="15" hidden="false" customHeight="false" outlineLevel="0" collapsed="false">
      <c r="A5364" s="49" t="n">
        <v>201</v>
      </c>
      <c r="B5364" s="49" t="s">
        <v>205</v>
      </c>
      <c r="C5364" s="49" t="n">
        <v>2010</v>
      </c>
      <c r="D5364" s="54" t="n">
        <v>49.5</v>
      </c>
      <c r="E5364" s="55" t="n">
        <v>10</v>
      </c>
    </row>
    <row r="5365" customFormat="false" ht="15" hidden="false" customHeight="false" outlineLevel="0" collapsed="false">
      <c r="A5365" s="49" t="n">
        <v>201</v>
      </c>
      <c r="B5365" s="49" t="s">
        <v>205</v>
      </c>
      <c r="C5365" s="49" t="n">
        <v>2011</v>
      </c>
      <c r="D5365" s="54" t="n">
        <v>34.65</v>
      </c>
      <c r="E5365" s="55" t="n">
        <v>7</v>
      </c>
    </row>
    <row r="5366" customFormat="false" ht="15" hidden="false" customHeight="false" outlineLevel="0" collapsed="false">
      <c r="A5366" s="49" t="n">
        <v>201</v>
      </c>
      <c r="B5366" s="49" t="s">
        <v>206</v>
      </c>
      <c r="C5366" s="49" t="n">
        <v>2009</v>
      </c>
      <c r="D5366" s="54" t="n">
        <v>39.6</v>
      </c>
      <c r="E5366" s="55" t="n">
        <v>8</v>
      </c>
    </row>
    <row r="5367" customFormat="false" ht="15" hidden="false" customHeight="false" outlineLevel="0" collapsed="false">
      <c r="A5367" s="49" t="n">
        <v>201</v>
      </c>
      <c r="B5367" s="49" t="s">
        <v>206</v>
      </c>
      <c r="C5367" s="49" t="n">
        <v>2010</v>
      </c>
      <c r="D5367" s="54" t="n">
        <v>303.35</v>
      </c>
      <c r="E5367" s="55" t="n">
        <v>61</v>
      </c>
    </row>
    <row r="5368" customFormat="false" ht="15" hidden="false" customHeight="false" outlineLevel="0" collapsed="false">
      <c r="A5368" s="49" t="n">
        <v>201</v>
      </c>
      <c r="B5368" s="49" t="s">
        <v>206</v>
      </c>
      <c r="C5368" s="49" t="n">
        <v>2011</v>
      </c>
      <c r="D5368" s="54" t="n">
        <v>650.55</v>
      </c>
      <c r="E5368" s="55" t="n">
        <v>145</v>
      </c>
    </row>
    <row r="5369" customFormat="false" ht="15" hidden="false" customHeight="false" outlineLevel="0" collapsed="false">
      <c r="A5369" s="49" t="n">
        <v>201</v>
      </c>
      <c r="B5369" s="49" t="s">
        <v>234</v>
      </c>
      <c r="C5369" s="49" t="n">
        <v>2011</v>
      </c>
      <c r="D5369" s="54" t="n">
        <v>79.2</v>
      </c>
      <c r="E5369" s="55" t="n">
        <v>16</v>
      </c>
    </row>
    <row r="5370" customFormat="false" ht="15" hidden="false" customHeight="false" outlineLevel="0" collapsed="false">
      <c r="A5370" s="49" t="n">
        <v>201</v>
      </c>
      <c r="B5370" s="49" t="s">
        <v>192</v>
      </c>
      <c r="C5370" s="49" t="n">
        <v>2011</v>
      </c>
      <c r="D5370" s="54" t="n">
        <v>79.2</v>
      </c>
      <c r="E5370" s="55" t="n">
        <v>16</v>
      </c>
    </row>
    <row r="5371" customFormat="false" ht="15" hidden="false" customHeight="false" outlineLevel="0" collapsed="false">
      <c r="A5371" s="49" t="n">
        <v>201</v>
      </c>
      <c r="B5371" s="49" t="s">
        <v>217</v>
      </c>
      <c r="C5371" s="49" t="n">
        <v>2011</v>
      </c>
      <c r="D5371" s="54" t="n">
        <v>612</v>
      </c>
      <c r="E5371" s="55" t="n">
        <v>144</v>
      </c>
    </row>
    <row r="5372" customFormat="false" ht="15" hidden="false" customHeight="false" outlineLevel="0" collapsed="false">
      <c r="A5372" s="49" t="n">
        <v>201</v>
      </c>
      <c r="B5372" s="49" t="s">
        <v>218</v>
      </c>
      <c r="C5372" s="49" t="n">
        <v>2010</v>
      </c>
      <c r="D5372" s="54" t="n">
        <v>733.8</v>
      </c>
      <c r="E5372" s="55" t="n">
        <v>172</v>
      </c>
    </row>
    <row r="5373" customFormat="false" ht="15" hidden="false" customHeight="false" outlineLevel="0" collapsed="false">
      <c r="A5373" s="49" t="n">
        <v>201</v>
      </c>
      <c r="B5373" s="49" t="s">
        <v>218</v>
      </c>
      <c r="C5373" s="49" t="n">
        <v>2011</v>
      </c>
      <c r="D5373" s="54" t="n">
        <v>510</v>
      </c>
      <c r="E5373" s="55" t="n">
        <v>120</v>
      </c>
    </row>
    <row r="5374" customFormat="false" ht="15" hidden="false" customHeight="false" outlineLevel="0" collapsed="false">
      <c r="A5374" s="49" t="n">
        <v>201</v>
      </c>
      <c r="B5374" s="49" t="s">
        <v>193</v>
      </c>
      <c r="C5374" s="49" t="n">
        <v>2011</v>
      </c>
      <c r="D5374" s="54" t="n">
        <v>223.8</v>
      </c>
      <c r="E5374" s="55" t="n">
        <v>52</v>
      </c>
    </row>
    <row r="5375" customFormat="false" ht="15" hidden="false" customHeight="false" outlineLevel="0" collapsed="false">
      <c r="A5375" s="49" t="n">
        <v>201</v>
      </c>
      <c r="B5375" s="49" t="s">
        <v>213</v>
      </c>
      <c r="C5375" s="49" t="n">
        <v>2010</v>
      </c>
      <c r="D5375" s="54" t="n">
        <v>19.8</v>
      </c>
      <c r="E5375" s="55" t="n">
        <v>4</v>
      </c>
    </row>
    <row r="5376" customFormat="false" ht="15" hidden="false" customHeight="false" outlineLevel="0" collapsed="false">
      <c r="A5376" s="49" t="n">
        <v>201</v>
      </c>
      <c r="B5376" s="49" t="s">
        <v>213</v>
      </c>
      <c r="C5376" s="49" t="n">
        <v>2011</v>
      </c>
      <c r="D5376" s="54" t="n">
        <v>19.8</v>
      </c>
      <c r="E5376" s="55" t="n">
        <v>4</v>
      </c>
    </row>
    <row r="5377" customFormat="false" ht="15" hidden="false" customHeight="false" outlineLevel="0" collapsed="false">
      <c r="A5377" s="49" t="n">
        <v>201</v>
      </c>
      <c r="B5377" s="49" t="s">
        <v>197</v>
      </c>
      <c r="C5377" s="49" t="n">
        <v>2010</v>
      </c>
      <c r="D5377" s="54" t="n">
        <v>59.4</v>
      </c>
      <c r="E5377" s="55" t="n">
        <v>12</v>
      </c>
    </row>
    <row r="5378" customFormat="false" ht="15" hidden="false" customHeight="false" outlineLevel="0" collapsed="false">
      <c r="A5378" s="49" t="n">
        <v>201</v>
      </c>
      <c r="B5378" s="49" t="s">
        <v>197</v>
      </c>
      <c r="C5378" s="49" t="n">
        <v>2011</v>
      </c>
      <c r="D5378" s="54" t="n">
        <v>59.4</v>
      </c>
      <c r="E5378" s="55" t="n">
        <v>12</v>
      </c>
    </row>
    <row r="5379" customFormat="false" ht="15" hidden="false" customHeight="false" outlineLevel="0" collapsed="false">
      <c r="A5379" s="49" t="n">
        <v>201</v>
      </c>
      <c r="B5379" s="49" t="s">
        <v>196</v>
      </c>
      <c r="C5379" s="49" t="n">
        <v>2010</v>
      </c>
      <c r="D5379" s="54" t="n">
        <v>19.8</v>
      </c>
      <c r="E5379" s="55" t="n">
        <v>4</v>
      </c>
    </row>
    <row r="5380" customFormat="false" ht="15" hidden="false" customHeight="false" outlineLevel="0" collapsed="false">
      <c r="A5380" s="49" t="n">
        <v>201</v>
      </c>
      <c r="B5380" s="49" t="s">
        <v>196</v>
      </c>
      <c r="C5380" s="49" t="n">
        <v>2011</v>
      </c>
      <c r="D5380" s="54" t="n">
        <v>14.85</v>
      </c>
      <c r="E5380" s="55" t="n">
        <v>3</v>
      </c>
    </row>
    <row r="5381" customFormat="false" ht="15" hidden="false" customHeight="false" outlineLevel="0" collapsed="false">
      <c r="A5381" s="49" t="n">
        <v>201</v>
      </c>
      <c r="B5381" s="49" t="s">
        <v>210</v>
      </c>
      <c r="C5381" s="49" t="n">
        <v>2010</v>
      </c>
      <c r="D5381" s="54" t="n">
        <v>356.4</v>
      </c>
      <c r="E5381" s="55" t="n">
        <v>72</v>
      </c>
    </row>
    <row r="5382" customFormat="false" ht="15" hidden="false" customHeight="false" outlineLevel="0" collapsed="false">
      <c r="A5382" s="49" t="n">
        <v>201</v>
      </c>
      <c r="B5382" s="49" t="s">
        <v>198</v>
      </c>
      <c r="C5382" s="49" t="n">
        <v>2011</v>
      </c>
      <c r="D5382" s="54" t="n">
        <v>39.6</v>
      </c>
      <c r="E5382" s="55" t="n">
        <v>8</v>
      </c>
    </row>
    <row r="5383" customFormat="false" ht="15" hidden="false" customHeight="false" outlineLevel="0" collapsed="false">
      <c r="A5383" s="49" t="n">
        <v>201</v>
      </c>
      <c r="B5383" s="49" t="s">
        <v>189</v>
      </c>
      <c r="C5383" s="49" t="n">
        <v>2009</v>
      </c>
      <c r="D5383" s="54" t="n">
        <v>479.67</v>
      </c>
      <c r="E5383" s="55" t="n">
        <v>85</v>
      </c>
    </row>
    <row r="5384" customFormat="false" ht="15" hidden="false" customHeight="false" outlineLevel="0" collapsed="false">
      <c r="A5384" s="49" t="n">
        <v>201</v>
      </c>
      <c r="B5384" s="49" t="s">
        <v>189</v>
      </c>
      <c r="C5384" s="49" t="n">
        <v>2010</v>
      </c>
      <c r="D5384" s="54" t="n">
        <v>6347.82</v>
      </c>
      <c r="E5384" s="55" t="n">
        <v>1191</v>
      </c>
    </row>
    <row r="5385" customFormat="false" ht="15" hidden="false" customHeight="false" outlineLevel="0" collapsed="false">
      <c r="A5385" s="49" t="n">
        <v>201</v>
      </c>
      <c r="B5385" s="49" t="s">
        <v>189</v>
      </c>
      <c r="C5385" s="49" t="n">
        <v>2011</v>
      </c>
      <c r="D5385" s="54" t="n">
        <v>6751.06</v>
      </c>
      <c r="E5385" s="55" t="n">
        <v>1125</v>
      </c>
    </row>
    <row r="5386" customFormat="false" ht="15" hidden="false" customHeight="false" outlineLevel="0" collapsed="false">
      <c r="A5386" s="49" t="n">
        <v>202</v>
      </c>
      <c r="B5386" s="49" t="s">
        <v>201</v>
      </c>
      <c r="C5386" s="49" t="n">
        <v>2010</v>
      </c>
      <c r="D5386" s="54" t="n">
        <v>51</v>
      </c>
      <c r="E5386" s="55" t="n">
        <v>4</v>
      </c>
    </row>
    <row r="5387" customFormat="false" ht="15" hidden="false" customHeight="false" outlineLevel="0" collapsed="false">
      <c r="A5387" s="49" t="n">
        <v>202</v>
      </c>
      <c r="B5387" s="49" t="s">
        <v>222</v>
      </c>
      <c r="C5387" s="49" t="n">
        <v>2009</v>
      </c>
      <c r="D5387" s="54" t="n">
        <v>38.25</v>
      </c>
      <c r="E5387" s="55" t="n">
        <v>3</v>
      </c>
    </row>
    <row r="5388" customFormat="false" ht="15" hidden="false" customHeight="false" outlineLevel="0" collapsed="false">
      <c r="A5388" s="49" t="n">
        <v>202</v>
      </c>
      <c r="B5388" s="49" t="s">
        <v>222</v>
      </c>
      <c r="C5388" s="49" t="n">
        <v>2010</v>
      </c>
      <c r="D5388" s="54" t="n">
        <v>127.5</v>
      </c>
      <c r="E5388" s="55" t="n">
        <v>10</v>
      </c>
    </row>
    <row r="5389" customFormat="false" ht="15" hidden="false" customHeight="false" outlineLevel="0" collapsed="false">
      <c r="A5389" s="49" t="n">
        <v>202</v>
      </c>
      <c r="B5389" s="49" t="s">
        <v>222</v>
      </c>
      <c r="C5389" s="49" t="n">
        <v>2011</v>
      </c>
      <c r="D5389" s="54" t="n">
        <v>125.85</v>
      </c>
      <c r="E5389" s="55" t="n">
        <v>11</v>
      </c>
    </row>
    <row r="5390" customFormat="false" ht="15" hidden="false" customHeight="false" outlineLevel="0" collapsed="false">
      <c r="A5390" s="49" t="n">
        <v>202</v>
      </c>
      <c r="B5390" s="49" t="s">
        <v>205</v>
      </c>
      <c r="C5390" s="49" t="n">
        <v>2011</v>
      </c>
      <c r="D5390" s="54" t="n">
        <v>25.5</v>
      </c>
      <c r="E5390" s="55" t="n">
        <v>2</v>
      </c>
    </row>
    <row r="5391" customFormat="false" ht="15" hidden="false" customHeight="false" outlineLevel="0" collapsed="false">
      <c r="A5391" s="49" t="n">
        <v>202</v>
      </c>
      <c r="B5391" s="49" t="s">
        <v>206</v>
      </c>
      <c r="C5391" s="49" t="n">
        <v>2009</v>
      </c>
      <c r="D5391" s="54" t="n">
        <v>175.2</v>
      </c>
      <c r="E5391" s="55" t="n">
        <v>16</v>
      </c>
    </row>
    <row r="5392" customFormat="false" ht="15" hidden="false" customHeight="false" outlineLevel="0" collapsed="false">
      <c r="A5392" s="49" t="n">
        <v>202</v>
      </c>
      <c r="B5392" s="49" t="s">
        <v>206</v>
      </c>
      <c r="C5392" s="49" t="n">
        <v>2010</v>
      </c>
      <c r="D5392" s="54" t="n">
        <v>615</v>
      </c>
      <c r="E5392" s="55" t="n">
        <v>56</v>
      </c>
    </row>
    <row r="5393" customFormat="false" ht="15" hidden="false" customHeight="false" outlineLevel="0" collapsed="false">
      <c r="A5393" s="49" t="n">
        <v>202</v>
      </c>
      <c r="B5393" s="49" t="s">
        <v>206</v>
      </c>
      <c r="C5393" s="49" t="n">
        <v>2011</v>
      </c>
      <c r="D5393" s="54" t="n">
        <v>14.55</v>
      </c>
      <c r="E5393" s="55" t="n">
        <v>1</v>
      </c>
    </row>
    <row r="5394" customFormat="false" ht="15" hidden="false" customHeight="false" outlineLevel="0" collapsed="false">
      <c r="A5394" s="49" t="n">
        <v>202</v>
      </c>
      <c r="B5394" s="49" t="s">
        <v>209</v>
      </c>
      <c r="C5394" s="49" t="n">
        <v>2010</v>
      </c>
      <c r="D5394" s="54" t="n">
        <v>12.75</v>
      </c>
      <c r="E5394" s="55" t="n">
        <v>1</v>
      </c>
    </row>
    <row r="5395" customFormat="false" ht="15" hidden="false" customHeight="false" outlineLevel="0" collapsed="false">
      <c r="A5395" s="49" t="n">
        <v>202</v>
      </c>
      <c r="B5395" s="49" t="s">
        <v>197</v>
      </c>
      <c r="C5395" s="49" t="n">
        <v>2010</v>
      </c>
      <c r="D5395" s="54" t="n">
        <v>25.5</v>
      </c>
      <c r="E5395" s="55" t="n">
        <v>2</v>
      </c>
    </row>
    <row r="5396" customFormat="false" ht="15" hidden="false" customHeight="false" outlineLevel="0" collapsed="false">
      <c r="A5396" s="49" t="n">
        <v>202</v>
      </c>
      <c r="B5396" s="49" t="s">
        <v>198</v>
      </c>
      <c r="C5396" s="49" t="n">
        <v>2010</v>
      </c>
      <c r="D5396" s="54" t="n">
        <v>12.75</v>
      </c>
      <c r="E5396" s="55" t="n">
        <v>1</v>
      </c>
    </row>
    <row r="5397" customFormat="false" ht="15" hidden="false" customHeight="false" outlineLevel="0" collapsed="false">
      <c r="A5397" s="49" t="n">
        <v>202</v>
      </c>
      <c r="B5397" s="49" t="s">
        <v>189</v>
      </c>
      <c r="C5397" s="49" t="n">
        <v>2009</v>
      </c>
      <c r="D5397" s="54" t="n">
        <v>2025.99</v>
      </c>
      <c r="E5397" s="55" t="n">
        <v>150</v>
      </c>
    </row>
    <row r="5398" customFormat="false" ht="15" hidden="false" customHeight="false" outlineLevel="0" collapsed="false">
      <c r="A5398" s="49" t="n">
        <v>202</v>
      </c>
      <c r="B5398" s="49" t="s">
        <v>189</v>
      </c>
      <c r="C5398" s="49" t="n">
        <v>2010</v>
      </c>
      <c r="D5398" s="54" t="n">
        <v>13699.87</v>
      </c>
      <c r="E5398" s="55" t="n">
        <v>913</v>
      </c>
    </row>
    <row r="5399" customFormat="false" ht="15" hidden="false" customHeight="false" outlineLevel="0" collapsed="false">
      <c r="A5399" s="49" t="n">
        <v>202</v>
      </c>
      <c r="B5399" s="49" t="s">
        <v>189</v>
      </c>
      <c r="C5399" s="49" t="n">
        <v>2011</v>
      </c>
      <c r="D5399" s="54" t="n">
        <v>3063.95</v>
      </c>
      <c r="E5399" s="55" t="n">
        <v>213</v>
      </c>
    </row>
    <row r="5400" customFormat="false" ht="15" hidden="false" customHeight="false" outlineLevel="0" collapsed="false">
      <c r="A5400" s="49" t="n">
        <v>202</v>
      </c>
      <c r="B5400" s="49" t="s">
        <v>194</v>
      </c>
      <c r="C5400" s="49" t="n">
        <v>2010</v>
      </c>
      <c r="D5400" s="54" t="n">
        <v>25.5</v>
      </c>
      <c r="E5400" s="55" t="n">
        <v>2</v>
      </c>
    </row>
    <row r="5401" customFormat="false" ht="15" hidden="false" customHeight="false" outlineLevel="0" collapsed="false">
      <c r="A5401" s="49" t="n">
        <v>203</v>
      </c>
      <c r="B5401" s="49" t="s">
        <v>203</v>
      </c>
      <c r="C5401" s="49" t="n">
        <v>2010</v>
      </c>
      <c r="D5401" s="54" t="n">
        <v>59.4</v>
      </c>
      <c r="E5401" s="55" t="n">
        <v>12</v>
      </c>
    </row>
    <row r="5402" customFormat="false" ht="15" hidden="false" customHeight="false" outlineLevel="0" collapsed="false">
      <c r="A5402" s="49" t="n">
        <v>203</v>
      </c>
      <c r="B5402" s="49" t="s">
        <v>226</v>
      </c>
      <c r="C5402" s="49" t="n">
        <v>2011</v>
      </c>
      <c r="D5402" s="54" t="n">
        <v>19.8</v>
      </c>
      <c r="E5402" s="55" t="n">
        <v>4</v>
      </c>
    </row>
    <row r="5403" customFormat="false" ht="15" hidden="false" customHeight="false" outlineLevel="0" collapsed="false">
      <c r="A5403" s="49" t="n">
        <v>203</v>
      </c>
      <c r="B5403" s="49" t="s">
        <v>223</v>
      </c>
      <c r="C5403" s="49" t="n">
        <v>2009</v>
      </c>
      <c r="D5403" s="54" t="n">
        <v>19.8</v>
      </c>
      <c r="E5403" s="55" t="n">
        <v>4</v>
      </c>
    </row>
    <row r="5404" customFormat="false" ht="15" hidden="false" customHeight="false" outlineLevel="0" collapsed="false">
      <c r="A5404" s="49" t="n">
        <v>203</v>
      </c>
      <c r="B5404" s="49" t="s">
        <v>223</v>
      </c>
      <c r="C5404" s="49" t="n">
        <v>2010</v>
      </c>
      <c r="D5404" s="54" t="n">
        <v>39.6</v>
      </c>
      <c r="E5404" s="55" t="n">
        <v>8</v>
      </c>
    </row>
    <row r="5405" customFormat="false" ht="15" hidden="false" customHeight="false" outlineLevel="0" collapsed="false">
      <c r="A5405" s="49" t="n">
        <v>203</v>
      </c>
      <c r="B5405" s="49" t="s">
        <v>191</v>
      </c>
      <c r="C5405" s="49" t="n">
        <v>2011</v>
      </c>
      <c r="D5405" s="54" t="n">
        <v>19.8</v>
      </c>
      <c r="E5405" s="55" t="n">
        <v>4</v>
      </c>
    </row>
    <row r="5406" customFormat="false" ht="15" hidden="false" customHeight="false" outlineLevel="0" collapsed="false">
      <c r="A5406" s="49" t="n">
        <v>203</v>
      </c>
      <c r="B5406" s="49" t="s">
        <v>205</v>
      </c>
      <c r="C5406" s="49" t="n">
        <v>2010</v>
      </c>
      <c r="D5406" s="54" t="n">
        <v>39.6</v>
      </c>
      <c r="E5406" s="55" t="n">
        <v>8</v>
      </c>
    </row>
    <row r="5407" customFormat="false" ht="15" hidden="false" customHeight="false" outlineLevel="0" collapsed="false">
      <c r="A5407" s="49" t="n">
        <v>203</v>
      </c>
      <c r="B5407" s="49" t="s">
        <v>205</v>
      </c>
      <c r="C5407" s="49" t="n">
        <v>2011</v>
      </c>
      <c r="D5407" s="54" t="n">
        <v>59.4</v>
      </c>
      <c r="E5407" s="55" t="n">
        <v>12</v>
      </c>
    </row>
    <row r="5408" customFormat="false" ht="15" hidden="false" customHeight="false" outlineLevel="0" collapsed="false">
      <c r="A5408" s="49" t="n">
        <v>203</v>
      </c>
      <c r="B5408" s="49" t="s">
        <v>206</v>
      </c>
      <c r="C5408" s="49" t="n">
        <v>2010</v>
      </c>
      <c r="D5408" s="54" t="n">
        <v>138.6</v>
      </c>
      <c r="E5408" s="55" t="n">
        <v>28</v>
      </c>
    </row>
    <row r="5409" customFormat="false" ht="15" hidden="false" customHeight="false" outlineLevel="0" collapsed="false">
      <c r="A5409" s="49" t="n">
        <v>203</v>
      </c>
      <c r="B5409" s="49" t="s">
        <v>206</v>
      </c>
      <c r="C5409" s="49" t="n">
        <v>2011</v>
      </c>
      <c r="D5409" s="54" t="n">
        <v>9.9</v>
      </c>
      <c r="E5409" s="55" t="n">
        <v>2</v>
      </c>
    </row>
    <row r="5410" customFormat="false" ht="15" hidden="false" customHeight="false" outlineLevel="0" collapsed="false">
      <c r="A5410" s="49" t="n">
        <v>203</v>
      </c>
      <c r="B5410" s="49" t="s">
        <v>192</v>
      </c>
      <c r="C5410" s="49" t="n">
        <v>2011</v>
      </c>
      <c r="D5410" s="54" t="n">
        <v>59.4</v>
      </c>
      <c r="E5410" s="55" t="n">
        <v>12</v>
      </c>
    </row>
    <row r="5411" customFormat="false" ht="15" hidden="false" customHeight="false" outlineLevel="0" collapsed="false">
      <c r="A5411" s="49" t="n">
        <v>203</v>
      </c>
      <c r="B5411" s="49" t="s">
        <v>227</v>
      </c>
      <c r="C5411" s="49" t="n">
        <v>2010</v>
      </c>
      <c r="D5411" s="54" t="n">
        <v>19.8</v>
      </c>
      <c r="E5411" s="55" t="n">
        <v>4</v>
      </c>
    </row>
    <row r="5412" customFormat="false" ht="15" hidden="false" customHeight="false" outlineLevel="0" collapsed="false">
      <c r="A5412" s="49" t="n">
        <v>203</v>
      </c>
      <c r="B5412" s="49" t="s">
        <v>193</v>
      </c>
      <c r="C5412" s="49" t="n">
        <v>2011</v>
      </c>
      <c r="D5412" s="54" t="n">
        <v>19.8</v>
      </c>
      <c r="E5412" s="55" t="n">
        <v>4</v>
      </c>
    </row>
    <row r="5413" customFormat="false" ht="15" hidden="false" customHeight="false" outlineLevel="0" collapsed="false">
      <c r="A5413" s="49" t="n">
        <v>203</v>
      </c>
      <c r="B5413" s="49" t="s">
        <v>213</v>
      </c>
      <c r="C5413" s="49" t="n">
        <v>2010</v>
      </c>
      <c r="D5413" s="54" t="n">
        <v>39.6</v>
      </c>
      <c r="E5413" s="55" t="n">
        <v>8</v>
      </c>
    </row>
    <row r="5414" customFormat="false" ht="15" hidden="false" customHeight="false" outlineLevel="0" collapsed="false">
      <c r="A5414" s="49" t="n">
        <v>203</v>
      </c>
      <c r="B5414" s="49" t="s">
        <v>196</v>
      </c>
      <c r="C5414" s="49" t="n">
        <v>2011</v>
      </c>
      <c r="D5414" s="54" t="n">
        <v>39.6</v>
      </c>
      <c r="E5414" s="55" t="n">
        <v>8</v>
      </c>
    </row>
    <row r="5415" customFormat="false" ht="15" hidden="false" customHeight="false" outlineLevel="0" collapsed="false">
      <c r="A5415" s="49" t="n">
        <v>203</v>
      </c>
      <c r="B5415" s="49" t="s">
        <v>198</v>
      </c>
      <c r="C5415" s="49" t="n">
        <v>2010</v>
      </c>
      <c r="D5415" s="54" t="n">
        <v>118.8</v>
      </c>
      <c r="E5415" s="55" t="n">
        <v>24</v>
      </c>
    </row>
    <row r="5416" customFormat="false" ht="15" hidden="false" customHeight="false" outlineLevel="0" collapsed="false">
      <c r="A5416" s="49" t="n">
        <v>203</v>
      </c>
      <c r="B5416" s="49" t="s">
        <v>189</v>
      </c>
      <c r="C5416" s="49" t="n">
        <v>2009</v>
      </c>
      <c r="D5416" s="54" t="n">
        <v>1391.1</v>
      </c>
      <c r="E5416" s="55" t="n">
        <v>254</v>
      </c>
    </row>
    <row r="5417" customFormat="false" ht="15" hidden="false" customHeight="false" outlineLevel="0" collapsed="false">
      <c r="A5417" s="49" t="n">
        <v>203</v>
      </c>
      <c r="B5417" s="49" t="s">
        <v>189</v>
      </c>
      <c r="C5417" s="49" t="n">
        <v>2010</v>
      </c>
      <c r="D5417" s="54" t="n">
        <v>16237.61</v>
      </c>
      <c r="E5417" s="55" t="n">
        <v>2994</v>
      </c>
    </row>
    <row r="5418" customFormat="false" ht="15" hidden="false" customHeight="false" outlineLevel="0" collapsed="false">
      <c r="A5418" s="49" t="n">
        <v>203</v>
      </c>
      <c r="B5418" s="49" t="s">
        <v>189</v>
      </c>
      <c r="C5418" s="49" t="n">
        <v>2011</v>
      </c>
      <c r="D5418" s="54" t="n">
        <v>1392.48</v>
      </c>
      <c r="E5418" s="55" t="n">
        <v>266</v>
      </c>
    </row>
    <row r="5419" customFormat="false" ht="15" hidden="false" customHeight="false" outlineLevel="0" collapsed="false">
      <c r="A5419" s="49" t="n">
        <v>204</v>
      </c>
      <c r="B5419" s="49" t="s">
        <v>203</v>
      </c>
      <c r="C5419" s="49" t="n">
        <v>2010</v>
      </c>
      <c r="D5419" s="54" t="n">
        <v>23.4</v>
      </c>
      <c r="E5419" s="55" t="n">
        <v>12</v>
      </c>
    </row>
    <row r="5420" customFormat="false" ht="15" hidden="false" customHeight="false" outlineLevel="0" collapsed="false">
      <c r="A5420" s="49" t="n">
        <v>204</v>
      </c>
      <c r="B5420" s="49" t="s">
        <v>222</v>
      </c>
      <c r="C5420" s="49" t="n">
        <v>2010</v>
      </c>
      <c r="D5420" s="54" t="n">
        <v>245.7</v>
      </c>
      <c r="E5420" s="55" t="n">
        <v>126</v>
      </c>
    </row>
    <row r="5421" customFormat="false" ht="15" hidden="false" customHeight="false" outlineLevel="0" collapsed="false">
      <c r="A5421" s="49" t="n">
        <v>204</v>
      </c>
      <c r="B5421" s="49" t="s">
        <v>222</v>
      </c>
      <c r="C5421" s="49" t="n">
        <v>2011</v>
      </c>
      <c r="D5421" s="54" t="n">
        <v>99.84</v>
      </c>
      <c r="E5421" s="55" t="n">
        <v>48</v>
      </c>
    </row>
    <row r="5422" customFormat="false" ht="15" hidden="false" customHeight="false" outlineLevel="0" collapsed="false">
      <c r="A5422" s="49" t="n">
        <v>204</v>
      </c>
      <c r="B5422" s="49" t="s">
        <v>205</v>
      </c>
      <c r="C5422" s="49" t="n">
        <v>2011</v>
      </c>
      <c r="D5422" s="54" t="n">
        <v>24.96</v>
      </c>
      <c r="E5422" s="55" t="n">
        <v>12</v>
      </c>
    </row>
    <row r="5423" customFormat="false" ht="15" hidden="false" customHeight="false" outlineLevel="0" collapsed="false">
      <c r="A5423" s="49" t="n">
        <v>204</v>
      </c>
      <c r="B5423" s="49" t="s">
        <v>214</v>
      </c>
      <c r="C5423" s="49" t="n">
        <v>2010</v>
      </c>
      <c r="D5423" s="54" t="n">
        <v>23.4</v>
      </c>
      <c r="E5423" s="55" t="n">
        <v>12</v>
      </c>
    </row>
    <row r="5424" customFormat="false" ht="15" hidden="false" customHeight="false" outlineLevel="0" collapsed="false">
      <c r="A5424" s="49" t="n">
        <v>204</v>
      </c>
      <c r="B5424" s="49" t="s">
        <v>189</v>
      </c>
      <c r="C5424" s="49" t="n">
        <v>2009</v>
      </c>
      <c r="D5424" s="54" t="n">
        <v>823.7</v>
      </c>
      <c r="E5424" s="55" t="n">
        <v>384</v>
      </c>
    </row>
    <row r="5425" customFormat="false" ht="15" hidden="false" customHeight="false" outlineLevel="0" collapsed="false">
      <c r="A5425" s="49" t="n">
        <v>204</v>
      </c>
      <c r="B5425" s="49" t="s">
        <v>189</v>
      </c>
      <c r="C5425" s="49" t="n">
        <v>2010</v>
      </c>
      <c r="D5425" s="54" t="n">
        <v>9503.81</v>
      </c>
      <c r="E5425" s="55" t="n">
        <v>5151</v>
      </c>
    </row>
    <row r="5426" customFormat="false" ht="15" hidden="false" customHeight="false" outlineLevel="0" collapsed="false">
      <c r="A5426" s="49" t="n">
        <v>204</v>
      </c>
      <c r="B5426" s="49" t="s">
        <v>189</v>
      </c>
      <c r="C5426" s="49" t="n">
        <v>2011</v>
      </c>
      <c r="D5426" s="54" t="n">
        <v>8841.2</v>
      </c>
      <c r="E5426" s="55" t="n">
        <v>3947</v>
      </c>
    </row>
    <row r="5427" customFormat="false" ht="15" hidden="false" customHeight="false" outlineLevel="0" collapsed="false">
      <c r="A5427" s="49" t="n">
        <v>205</v>
      </c>
      <c r="B5427" s="49" t="s">
        <v>203</v>
      </c>
      <c r="C5427" s="49" t="n">
        <v>2010</v>
      </c>
      <c r="D5427" s="54" t="n">
        <v>21</v>
      </c>
      <c r="E5427" s="55" t="n">
        <v>10</v>
      </c>
    </row>
    <row r="5428" customFormat="false" ht="15" hidden="false" customHeight="false" outlineLevel="0" collapsed="false">
      <c r="A5428" s="49" t="n">
        <v>205</v>
      </c>
      <c r="B5428" s="49" t="s">
        <v>203</v>
      </c>
      <c r="C5428" s="49" t="n">
        <v>2011</v>
      </c>
      <c r="D5428" s="54" t="n">
        <v>10.5</v>
      </c>
      <c r="E5428" s="55" t="n">
        <v>5</v>
      </c>
    </row>
    <row r="5429" customFormat="false" ht="15" hidden="false" customHeight="false" outlineLevel="0" collapsed="false">
      <c r="A5429" s="49" t="n">
        <v>205</v>
      </c>
      <c r="B5429" s="49" t="s">
        <v>201</v>
      </c>
      <c r="C5429" s="49" t="n">
        <v>2010</v>
      </c>
      <c r="D5429" s="54" t="n">
        <v>21</v>
      </c>
      <c r="E5429" s="55" t="n">
        <v>10</v>
      </c>
    </row>
    <row r="5430" customFormat="false" ht="15" hidden="false" customHeight="false" outlineLevel="0" collapsed="false">
      <c r="A5430" s="49" t="n">
        <v>205</v>
      </c>
      <c r="B5430" s="49" t="s">
        <v>201</v>
      </c>
      <c r="C5430" s="49" t="n">
        <v>2011</v>
      </c>
      <c r="D5430" s="54" t="n">
        <v>10.5</v>
      </c>
      <c r="E5430" s="55" t="n">
        <v>5</v>
      </c>
    </row>
    <row r="5431" customFormat="false" ht="15" hidden="false" customHeight="false" outlineLevel="0" collapsed="false">
      <c r="A5431" s="49" t="n">
        <v>205</v>
      </c>
      <c r="B5431" s="49" t="s">
        <v>233</v>
      </c>
      <c r="C5431" s="49" t="n">
        <v>2010</v>
      </c>
      <c r="D5431" s="54" t="n">
        <v>21</v>
      </c>
      <c r="E5431" s="55" t="n">
        <v>10</v>
      </c>
    </row>
    <row r="5432" customFormat="false" ht="15" hidden="false" customHeight="false" outlineLevel="0" collapsed="false">
      <c r="A5432" s="49" t="n">
        <v>205</v>
      </c>
      <c r="B5432" s="49" t="s">
        <v>223</v>
      </c>
      <c r="C5432" s="49" t="n">
        <v>2010</v>
      </c>
      <c r="D5432" s="54" t="n">
        <v>124</v>
      </c>
      <c r="E5432" s="55" t="n">
        <v>65</v>
      </c>
    </row>
    <row r="5433" customFormat="false" ht="15" hidden="false" customHeight="false" outlineLevel="0" collapsed="false">
      <c r="A5433" s="49" t="n">
        <v>205</v>
      </c>
      <c r="B5433" s="49" t="s">
        <v>200</v>
      </c>
      <c r="C5433" s="49" t="n">
        <v>2010</v>
      </c>
      <c r="D5433" s="54" t="n">
        <v>10.5</v>
      </c>
      <c r="E5433" s="55" t="n">
        <v>5</v>
      </c>
    </row>
    <row r="5434" customFormat="false" ht="15" hidden="false" customHeight="false" outlineLevel="0" collapsed="false">
      <c r="A5434" s="49" t="n">
        <v>205</v>
      </c>
      <c r="B5434" s="49" t="s">
        <v>222</v>
      </c>
      <c r="C5434" s="49" t="n">
        <v>2010</v>
      </c>
      <c r="D5434" s="54" t="n">
        <v>166</v>
      </c>
      <c r="E5434" s="55" t="n">
        <v>85</v>
      </c>
    </row>
    <row r="5435" customFormat="false" ht="15" hidden="false" customHeight="false" outlineLevel="0" collapsed="false">
      <c r="A5435" s="49" t="n">
        <v>205</v>
      </c>
      <c r="B5435" s="49" t="s">
        <v>222</v>
      </c>
      <c r="C5435" s="49" t="n">
        <v>2011</v>
      </c>
      <c r="D5435" s="54" t="n">
        <v>113.5</v>
      </c>
      <c r="E5435" s="55" t="n">
        <v>60</v>
      </c>
    </row>
    <row r="5436" customFormat="false" ht="15" hidden="false" customHeight="false" outlineLevel="0" collapsed="false">
      <c r="A5436" s="49" t="n">
        <v>205</v>
      </c>
      <c r="B5436" s="49" t="s">
        <v>205</v>
      </c>
      <c r="C5436" s="49" t="n">
        <v>2010</v>
      </c>
      <c r="D5436" s="54" t="n">
        <v>94.5</v>
      </c>
      <c r="E5436" s="55" t="n">
        <v>45</v>
      </c>
    </row>
    <row r="5437" customFormat="false" ht="15" hidden="false" customHeight="false" outlineLevel="0" collapsed="false">
      <c r="A5437" s="49" t="n">
        <v>205</v>
      </c>
      <c r="B5437" s="49" t="s">
        <v>205</v>
      </c>
      <c r="C5437" s="49" t="n">
        <v>2011</v>
      </c>
      <c r="D5437" s="54" t="n">
        <v>31.5</v>
      </c>
      <c r="E5437" s="55" t="n">
        <v>15</v>
      </c>
    </row>
    <row r="5438" customFormat="false" ht="15" hidden="false" customHeight="false" outlineLevel="0" collapsed="false">
      <c r="A5438" s="49" t="n">
        <v>205</v>
      </c>
      <c r="B5438" s="49" t="s">
        <v>206</v>
      </c>
      <c r="C5438" s="49" t="n">
        <v>2010</v>
      </c>
      <c r="D5438" s="54" t="n">
        <v>71.4</v>
      </c>
      <c r="E5438" s="55" t="n">
        <v>34</v>
      </c>
    </row>
    <row r="5439" customFormat="false" ht="15" hidden="false" customHeight="false" outlineLevel="0" collapsed="false">
      <c r="A5439" s="49" t="n">
        <v>205</v>
      </c>
      <c r="B5439" s="49" t="s">
        <v>206</v>
      </c>
      <c r="C5439" s="49" t="n">
        <v>2011</v>
      </c>
      <c r="D5439" s="54" t="n">
        <v>58.8</v>
      </c>
      <c r="E5439" s="55" t="n">
        <v>28</v>
      </c>
    </row>
    <row r="5440" customFormat="false" ht="15" hidden="false" customHeight="false" outlineLevel="0" collapsed="false">
      <c r="A5440" s="49" t="n">
        <v>205</v>
      </c>
      <c r="B5440" s="49" t="s">
        <v>192</v>
      </c>
      <c r="C5440" s="49" t="n">
        <v>2010</v>
      </c>
      <c r="D5440" s="54" t="n">
        <v>42</v>
      </c>
      <c r="E5440" s="55" t="n">
        <v>20</v>
      </c>
    </row>
    <row r="5441" customFormat="false" ht="15" hidden="false" customHeight="false" outlineLevel="0" collapsed="false">
      <c r="A5441" s="49" t="n">
        <v>205</v>
      </c>
      <c r="B5441" s="49" t="s">
        <v>192</v>
      </c>
      <c r="C5441" s="49" t="n">
        <v>2011</v>
      </c>
      <c r="D5441" s="54" t="n">
        <v>94.5</v>
      </c>
      <c r="E5441" s="55" t="n">
        <v>45</v>
      </c>
    </row>
    <row r="5442" customFormat="false" ht="15" hidden="false" customHeight="false" outlineLevel="0" collapsed="false">
      <c r="A5442" s="49" t="n">
        <v>205</v>
      </c>
      <c r="B5442" s="49" t="s">
        <v>219</v>
      </c>
      <c r="C5442" s="49" t="n">
        <v>2010</v>
      </c>
      <c r="D5442" s="54" t="n">
        <v>10.5</v>
      </c>
      <c r="E5442" s="55" t="n">
        <v>5</v>
      </c>
    </row>
    <row r="5443" customFormat="false" ht="15" hidden="false" customHeight="false" outlineLevel="0" collapsed="false">
      <c r="A5443" s="49" t="n">
        <v>205</v>
      </c>
      <c r="B5443" s="49" t="s">
        <v>218</v>
      </c>
      <c r="C5443" s="49" t="n">
        <v>2010</v>
      </c>
      <c r="D5443" s="54" t="n">
        <v>464.6</v>
      </c>
      <c r="E5443" s="55" t="n">
        <v>251</v>
      </c>
    </row>
    <row r="5444" customFormat="false" ht="15" hidden="false" customHeight="false" outlineLevel="0" collapsed="false">
      <c r="A5444" s="49" t="n">
        <v>205</v>
      </c>
      <c r="B5444" s="49" t="s">
        <v>197</v>
      </c>
      <c r="C5444" s="49" t="n">
        <v>2010</v>
      </c>
      <c r="D5444" s="54" t="n">
        <v>52.5</v>
      </c>
      <c r="E5444" s="55" t="n">
        <v>25</v>
      </c>
    </row>
    <row r="5445" customFormat="false" ht="15" hidden="false" customHeight="false" outlineLevel="0" collapsed="false">
      <c r="A5445" s="49" t="n">
        <v>205</v>
      </c>
      <c r="B5445" s="49" t="s">
        <v>204</v>
      </c>
      <c r="C5445" s="49" t="n">
        <v>2011</v>
      </c>
      <c r="D5445" s="54" t="n">
        <v>10.5</v>
      </c>
      <c r="E5445" s="55" t="n">
        <v>5</v>
      </c>
    </row>
    <row r="5446" customFormat="false" ht="15" hidden="false" customHeight="false" outlineLevel="0" collapsed="false">
      <c r="A5446" s="49" t="n">
        <v>205</v>
      </c>
      <c r="B5446" s="49" t="s">
        <v>215</v>
      </c>
      <c r="C5446" s="49" t="n">
        <v>2010</v>
      </c>
      <c r="D5446" s="54" t="n">
        <v>52.5</v>
      </c>
      <c r="E5446" s="55" t="n">
        <v>25</v>
      </c>
    </row>
    <row r="5447" customFormat="false" ht="15" hidden="false" customHeight="false" outlineLevel="0" collapsed="false">
      <c r="A5447" s="49" t="n">
        <v>205</v>
      </c>
      <c r="B5447" s="49" t="s">
        <v>196</v>
      </c>
      <c r="C5447" s="49" t="n">
        <v>2010</v>
      </c>
      <c r="D5447" s="54" t="n">
        <v>10.5</v>
      </c>
      <c r="E5447" s="55" t="n">
        <v>5</v>
      </c>
    </row>
    <row r="5448" customFormat="false" ht="15" hidden="false" customHeight="false" outlineLevel="0" collapsed="false">
      <c r="A5448" s="49" t="n">
        <v>205</v>
      </c>
      <c r="B5448" s="49" t="s">
        <v>196</v>
      </c>
      <c r="C5448" s="49" t="n">
        <v>2011</v>
      </c>
      <c r="D5448" s="54" t="n">
        <v>10.5</v>
      </c>
      <c r="E5448" s="55" t="n">
        <v>5</v>
      </c>
    </row>
    <row r="5449" customFormat="false" ht="15" hidden="false" customHeight="false" outlineLevel="0" collapsed="false">
      <c r="A5449" s="49" t="n">
        <v>205</v>
      </c>
      <c r="B5449" s="49" t="s">
        <v>210</v>
      </c>
      <c r="C5449" s="49" t="n">
        <v>2010</v>
      </c>
      <c r="D5449" s="54" t="n">
        <v>10.5</v>
      </c>
      <c r="E5449" s="55" t="n">
        <v>5</v>
      </c>
    </row>
    <row r="5450" customFormat="false" ht="15" hidden="false" customHeight="false" outlineLevel="0" collapsed="false">
      <c r="A5450" s="49" t="n">
        <v>205</v>
      </c>
      <c r="B5450" s="49" t="s">
        <v>210</v>
      </c>
      <c r="C5450" s="49" t="n">
        <v>2011</v>
      </c>
      <c r="D5450" s="54" t="n">
        <v>10.5</v>
      </c>
      <c r="E5450" s="55" t="n">
        <v>5</v>
      </c>
    </row>
    <row r="5451" customFormat="false" ht="15" hidden="false" customHeight="false" outlineLevel="0" collapsed="false">
      <c r="A5451" s="49" t="n">
        <v>205</v>
      </c>
      <c r="B5451" s="49" t="s">
        <v>198</v>
      </c>
      <c r="C5451" s="49" t="n">
        <v>2010</v>
      </c>
      <c r="D5451" s="54" t="n">
        <v>63</v>
      </c>
      <c r="E5451" s="55" t="n">
        <v>30</v>
      </c>
    </row>
    <row r="5452" customFormat="false" ht="15" hidden="false" customHeight="false" outlineLevel="0" collapsed="false">
      <c r="A5452" s="49" t="n">
        <v>205</v>
      </c>
      <c r="B5452" s="49" t="s">
        <v>189</v>
      </c>
      <c r="C5452" s="49" t="n">
        <v>2010</v>
      </c>
      <c r="D5452" s="54" t="n">
        <v>11402.18</v>
      </c>
      <c r="E5452" s="55" t="n">
        <v>5421</v>
      </c>
    </row>
    <row r="5453" customFormat="false" ht="15" hidden="false" customHeight="false" outlineLevel="0" collapsed="false">
      <c r="A5453" s="49" t="n">
        <v>205</v>
      </c>
      <c r="B5453" s="49" t="s">
        <v>189</v>
      </c>
      <c r="C5453" s="49" t="n">
        <v>2011</v>
      </c>
      <c r="D5453" s="54" t="n">
        <v>6557.81</v>
      </c>
      <c r="E5453" s="55" t="n">
        <v>3006</v>
      </c>
    </row>
    <row r="5454" customFormat="false" ht="15" hidden="false" customHeight="false" outlineLevel="0" collapsed="false">
      <c r="A5454" s="49" t="n">
        <v>205</v>
      </c>
      <c r="B5454" s="49" t="s">
        <v>194</v>
      </c>
      <c r="C5454" s="49" t="n">
        <v>2010</v>
      </c>
      <c r="D5454" s="54" t="n">
        <v>10.5</v>
      </c>
      <c r="E5454" s="55" t="n">
        <v>5</v>
      </c>
    </row>
    <row r="5455" customFormat="false" ht="15" hidden="false" customHeight="false" outlineLevel="0" collapsed="false">
      <c r="A5455" s="49" t="n">
        <v>206</v>
      </c>
      <c r="B5455" s="49" t="s">
        <v>223</v>
      </c>
      <c r="C5455" s="49" t="n">
        <v>2011</v>
      </c>
      <c r="D5455" s="54" t="n">
        <v>40.68</v>
      </c>
      <c r="E5455" s="55" t="n">
        <v>12</v>
      </c>
    </row>
    <row r="5456" customFormat="false" ht="15" hidden="false" customHeight="false" outlineLevel="0" collapsed="false">
      <c r="A5456" s="49" t="n">
        <v>206</v>
      </c>
      <c r="B5456" s="49" t="s">
        <v>200</v>
      </c>
      <c r="C5456" s="49" t="n">
        <v>2010</v>
      </c>
      <c r="D5456" s="54" t="n">
        <v>22.5</v>
      </c>
      <c r="E5456" s="55" t="n">
        <v>6</v>
      </c>
    </row>
    <row r="5457" customFormat="false" ht="15" hidden="false" customHeight="false" outlineLevel="0" collapsed="false">
      <c r="A5457" s="49" t="n">
        <v>206</v>
      </c>
      <c r="B5457" s="49" t="s">
        <v>200</v>
      </c>
      <c r="C5457" s="49" t="n">
        <v>2011</v>
      </c>
      <c r="D5457" s="54" t="n">
        <v>30</v>
      </c>
      <c r="E5457" s="55" t="n">
        <v>8</v>
      </c>
    </row>
    <row r="5458" customFormat="false" ht="15" hidden="false" customHeight="false" outlineLevel="0" collapsed="false">
      <c r="A5458" s="49" t="n">
        <v>206</v>
      </c>
      <c r="B5458" s="49" t="s">
        <v>222</v>
      </c>
      <c r="C5458" s="49" t="n">
        <v>2010</v>
      </c>
      <c r="D5458" s="54" t="n">
        <v>247.5</v>
      </c>
      <c r="E5458" s="55" t="n">
        <v>66</v>
      </c>
    </row>
    <row r="5459" customFormat="false" ht="15" hidden="false" customHeight="false" outlineLevel="0" collapsed="false">
      <c r="A5459" s="49" t="n">
        <v>206</v>
      </c>
      <c r="B5459" s="49" t="s">
        <v>222</v>
      </c>
      <c r="C5459" s="49" t="n">
        <v>2011</v>
      </c>
      <c r="D5459" s="54" t="n">
        <v>120</v>
      </c>
      <c r="E5459" s="55" t="n">
        <v>32</v>
      </c>
    </row>
    <row r="5460" customFormat="false" ht="15" hidden="false" customHeight="false" outlineLevel="0" collapsed="false">
      <c r="A5460" s="49" t="n">
        <v>206</v>
      </c>
      <c r="B5460" s="49" t="s">
        <v>205</v>
      </c>
      <c r="C5460" s="49" t="n">
        <v>2011</v>
      </c>
      <c r="D5460" s="54" t="n">
        <v>45</v>
      </c>
      <c r="E5460" s="55" t="n">
        <v>12</v>
      </c>
    </row>
    <row r="5461" customFormat="false" ht="15" hidden="false" customHeight="false" outlineLevel="0" collapsed="false">
      <c r="A5461" s="49" t="n">
        <v>206</v>
      </c>
      <c r="B5461" s="49" t="s">
        <v>206</v>
      </c>
      <c r="C5461" s="49" t="n">
        <v>2010</v>
      </c>
      <c r="D5461" s="54" t="n">
        <v>297.72</v>
      </c>
      <c r="E5461" s="55" t="n">
        <v>84</v>
      </c>
    </row>
    <row r="5462" customFormat="false" ht="15" hidden="false" customHeight="false" outlineLevel="0" collapsed="false">
      <c r="A5462" s="49" t="n">
        <v>206</v>
      </c>
      <c r="B5462" s="49" t="s">
        <v>206</v>
      </c>
      <c r="C5462" s="49" t="n">
        <v>2011</v>
      </c>
      <c r="D5462" s="54" t="n">
        <v>90</v>
      </c>
      <c r="E5462" s="55" t="n">
        <v>24</v>
      </c>
    </row>
    <row r="5463" customFormat="false" ht="15" hidden="false" customHeight="false" outlineLevel="0" collapsed="false">
      <c r="A5463" s="49" t="n">
        <v>206</v>
      </c>
      <c r="B5463" s="49" t="s">
        <v>192</v>
      </c>
      <c r="C5463" s="49" t="n">
        <v>2011</v>
      </c>
      <c r="D5463" s="54" t="n">
        <v>11.25</v>
      </c>
      <c r="E5463" s="55" t="n">
        <v>3</v>
      </c>
    </row>
    <row r="5464" customFormat="false" ht="15" hidden="false" customHeight="false" outlineLevel="0" collapsed="false">
      <c r="A5464" s="49" t="n">
        <v>206</v>
      </c>
      <c r="B5464" s="49" t="s">
        <v>225</v>
      </c>
      <c r="C5464" s="49" t="n">
        <v>2010</v>
      </c>
      <c r="D5464" s="54" t="n">
        <v>141.36</v>
      </c>
      <c r="E5464" s="55" t="n">
        <v>40</v>
      </c>
    </row>
    <row r="5465" customFormat="false" ht="15" hidden="false" customHeight="false" outlineLevel="0" collapsed="false">
      <c r="A5465" s="49" t="n">
        <v>206</v>
      </c>
      <c r="B5465" s="49" t="s">
        <v>218</v>
      </c>
      <c r="C5465" s="49" t="n">
        <v>2010</v>
      </c>
      <c r="D5465" s="54" t="n">
        <v>177.72</v>
      </c>
      <c r="E5465" s="55" t="n">
        <v>52</v>
      </c>
    </row>
    <row r="5466" customFormat="false" ht="15" hidden="false" customHeight="false" outlineLevel="0" collapsed="false">
      <c r="A5466" s="49" t="n">
        <v>206</v>
      </c>
      <c r="B5466" s="49" t="s">
        <v>218</v>
      </c>
      <c r="C5466" s="49" t="n">
        <v>2011</v>
      </c>
      <c r="D5466" s="54" t="n">
        <v>162.72</v>
      </c>
      <c r="E5466" s="55" t="n">
        <v>48</v>
      </c>
    </row>
    <row r="5467" customFormat="false" ht="15" hidden="false" customHeight="false" outlineLevel="0" collapsed="false">
      <c r="A5467" s="49" t="n">
        <v>206</v>
      </c>
      <c r="B5467" s="49" t="s">
        <v>193</v>
      </c>
      <c r="C5467" s="49" t="n">
        <v>2011</v>
      </c>
      <c r="D5467" s="54" t="n">
        <v>162.72</v>
      </c>
      <c r="E5467" s="55" t="n">
        <v>48</v>
      </c>
    </row>
    <row r="5468" customFormat="false" ht="15" hidden="false" customHeight="false" outlineLevel="0" collapsed="false">
      <c r="A5468" s="49" t="n">
        <v>206</v>
      </c>
      <c r="B5468" s="49" t="s">
        <v>189</v>
      </c>
      <c r="C5468" s="49" t="n">
        <v>2010</v>
      </c>
      <c r="D5468" s="54" t="n">
        <v>7875.48</v>
      </c>
      <c r="E5468" s="55" t="n">
        <v>2087</v>
      </c>
    </row>
    <row r="5469" customFormat="false" ht="15" hidden="false" customHeight="false" outlineLevel="0" collapsed="false">
      <c r="A5469" s="49" t="n">
        <v>206</v>
      </c>
      <c r="B5469" s="49" t="s">
        <v>189</v>
      </c>
      <c r="C5469" s="49" t="n">
        <v>2011</v>
      </c>
      <c r="D5469" s="54" t="n">
        <v>10095.16</v>
      </c>
      <c r="E5469" s="55" t="n">
        <v>2745</v>
      </c>
    </row>
    <row r="5470" customFormat="false" ht="15" hidden="false" customHeight="false" outlineLevel="0" collapsed="false">
      <c r="A5470" s="49" t="n">
        <v>207</v>
      </c>
      <c r="B5470" s="49" t="s">
        <v>203</v>
      </c>
      <c r="C5470" s="49" t="n">
        <v>2011</v>
      </c>
      <c r="D5470" s="54" t="n">
        <v>47.7</v>
      </c>
      <c r="E5470" s="55" t="n">
        <v>6</v>
      </c>
    </row>
    <row r="5471" customFormat="false" ht="15" hidden="false" customHeight="false" outlineLevel="0" collapsed="false">
      <c r="A5471" s="49" t="n">
        <v>207</v>
      </c>
      <c r="B5471" s="49" t="s">
        <v>223</v>
      </c>
      <c r="C5471" s="49" t="n">
        <v>2010</v>
      </c>
      <c r="D5471" s="54" t="n">
        <v>15.9</v>
      </c>
      <c r="E5471" s="55" t="n">
        <v>2</v>
      </c>
    </row>
    <row r="5472" customFormat="false" ht="15" hidden="false" customHeight="false" outlineLevel="0" collapsed="false">
      <c r="A5472" s="49" t="n">
        <v>207</v>
      </c>
      <c r="B5472" s="49" t="s">
        <v>223</v>
      </c>
      <c r="C5472" s="49" t="n">
        <v>2011</v>
      </c>
      <c r="D5472" s="54" t="n">
        <v>47.7</v>
      </c>
      <c r="E5472" s="55" t="n">
        <v>6</v>
      </c>
    </row>
    <row r="5473" customFormat="false" ht="15" hidden="false" customHeight="false" outlineLevel="0" collapsed="false">
      <c r="A5473" s="49" t="n">
        <v>207</v>
      </c>
      <c r="B5473" s="49" t="s">
        <v>222</v>
      </c>
      <c r="C5473" s="49" t="n">
        <v>2009</v>
      </c>
      <c r="D5473" s="54" t="n">
        <v>27</v>
      </c>
      <c r="E5473" s="55" t="n">
        <v>4</v>
      </c>
    </row>
    <row r="5474" customFormat="false" ht="15" hidden="false" customHeight="false" outlineLevel="0" collapsed="false">
      <c r="A5474" s="49" t="n">
        <v>207</v>
      </c>
      <c r="B5474" s="49" t="s">
        <v>222</v>
      </c>
      <c r="C5474" s="49" t="n">
        <v>2010</v>
      </c>
      <c r="D5474" s="54" t="n">
        <v>3117.12</v>
      </c>
      <c r="E5474" s="55" t="n">
        <v>488</v>
      </c>
    </row>
    <row r="5475" customFormat="false" ht="15" hidden="false" customHeight="false" outlineLevel="0" collapsed="false">
      <c r="A5475" s="49" t="n">
        <v>207</v>
      </c>
      <c r="B5475" s="49" t="s">
        <v>222</v>
      </c>
      <c r="C5475" s="49" t="n">
        <v>2011</v>
      </c>
      <c r="D5475" s="54" t="n">
        <v>690.9</v>
      </c>
      <c r="E5475" s="55" t="n">
        <v>100</v>
      </c>
    </row>
    <row r="5476" customFormat="false" ht="15" hidden="false" customHeight="false" outlineLevel="0" collapsed="false">
      <c r="A5476" s="49" t="n">
        <v>207</v>
      </c>
      <c r="B5476" s="49" t="s">
        <v>206</v>
      </c>
      <c r="C5476" s="49" t="n">
        <v>2010</v>
      </c>
      <c r="D5476" s="54" t="n">
        <v>59.92</v>
      </c>
      <c r="E5476" s="55" t="n">
        <v>8</v>
      </c>
    </row>
    <row r="5477" customFormat="false" ht="15" hidden="false" customHeight="false" outlineLevel="0" collapsed="false">
      <c r="A5477" s="49" t="n">
        <v>207</v>
      </c>
      <c r="B5477" s="49" t="s">
        <v>206</v>
      </c>
      <c r="C5477" s="49" t="n">
        <v>2011</v>
      </c>
      <c r="D5477" s="54" t="n">
        <v>65.4</v>
      </c>
      <c r="E5477" s="55" t="n">
        <v>8</v>
      </c>
    </row>
    <row r="5478" customFormat="false" ht="15" hidden="false" customHeight="false" outlineLevel="0" collapsed="false">
      <c r="A5478" s="49" t="n">
        <v>207</v>
      </c>
      <c r="B5478" s="49" t="s">
        <v>209</v>
      </c>
      <c r="C5478" s="49" t="n">
        <v>2010</v>
      </c>
      <c r="D5478" s="54" t="n">
        <v>277.9</v>
      </c>
      <c r="E5478" s="55" t="n">
        <v>42</v>
      </c>
    </row>
    <row r="5479" customFormat="false" ht="15" hidden="false" customHeight="false" outlineLevel="0" collapsed="false">
      <c r="A5479" s="49" t="n">
        <v>207</v>
      </c>
      <c r="B5479" s="49" t="s">
        <v>209</v>
      </c>
      <c r="C5479" s="49" t="n">
        <v>2011</v>
      </c>
      <c r="D5479" s="54" t="n">
        <v>135</v>
      </c>
      <c r="E5479" s="55" t="n">
        <v>20</v>
      </c>
    </row>
    <row r="5480" customFormat="false" ht="15" hidden="false" customHeight="false" outlineLevel="0" collapsed="false">
      <c r="A5480" s="49" t="n">
        <v>207</v>
      </c>
      <c r="B5480" s="49" t="s">
        <v>192</v>
      </c>
      <c r="C5480" s="49" t="n">
        <v>2010</v>
      </c>
      <c r="D5480" s="54" t="n">
        <v>45.86</v>
      </c>
      <c r="E5480" s="55" t="n">
        <v>6</v>
      </c>
    </row>
    <row r="5481" customFormat="false" ht="15" hidden="false" customHeight="false" outlineLevel="0" collapsed="false">
      <c r="A5481" s="49" t="n">
        <v>207</v>
      </c>
      <c r="B5481" s="49" t="s">
        <v>197</v>
      </c>
      <c r="C5481" s="49" t="n">
        <v>2011</v>
      </c>
      <c r="D5481" s="54" t="n">
        <v>31.8</v>
      </c>
      <c r="E5481" s="55" t="n">
        <v>4</v>
      </c>
    </row>
    <row r="5482" customFormat="false" ht="15" hidden="false" customHeight="false" outlineLevel="0" collapsed="false">
      <c r="A5482" s="49" t="n">
        <v>207</v>
      </c>
      <c r="B5482" s="49" t="s">
        <v>196</v>
      </c>
      <c r="C5482" s="49" t="n">
        <v>2011</v>
      </c>
      <c r="D5482" s="54" t="n">
        <v>7.95</v>
      </c>
      <c r="E5482" s="55" t="n">
        <v>1</v>
      </c>
    </row>
    <row r="5483" customFormat="false" ht="15" hidden="false" customHeight="false" outlineLevel="0" collapsed="false">
      <c r="A5483" s="49" t="n">
        <v>207</v>
      </c>
      <c r="B5483" s="49" t="s">
        <v>198</v>
      </c>
      <c r="C5483" s="49" t="n">
        <v>2010</v>
      </c>
      <c r="D5483" s="54" t="n">
        <v>270</v>
      </c>
      <c r="E5483" s="55" t="n">
        <v>40</v>
      </c>
    </row>
    <row r="5484" customFormat="false" ht="15" hidden="false" customHeight="false" outlineLevel="0" collapsed="false">
      <c r="A5484" s="49" t="n">
        <v>207</v>
      </c>
      <c r="B5484" s="49" t="s">
        <v>198</v>
      </c>
      <c r="C5484" s="49" t="n">
        <v>2011</v>
      </c>
      <c r="D5484" s="54" t="n">
        <v>31.8</v>
      </c>
      <c r="E5484" s="55" t="n">
        <v>4</v>
      </c>
    </row>
    <row r="5485" customFormat="false" ht="15" hidden="false" customHeight="false" outlineLevel="0" collapsed="false">
      <c r="A5485" s="49" t="n">
        <v>207</v>
      </c>
      <c r="B5485" s="49" t="s">
        <v>189</v>
      </c>
      <c r="C5485" s="49" t="n">
        <v>2009</v>
      </c>
      <c r="D5485" s="54" t="n">
        <v>968.86</v>
      </c>
      <c r="E5485" s="55" t="n">
        <v>194</v>
      </c>
    </row>
    <row r="5486" customFormat="false" ht="15" hidden="false" customHeight="false" outlineLevel="0" collapsed="false">
      <c r="A5486" s="49" t="n">
        <v>207</v>
      </c>
      <c r="B5486" s="49" t="s">
        <v>189</v>
      </c>
      <c r="C5486" s="49" t="n">
        <v>2010</v>
      </c>
      <c r="D5486" s="54" t="n">
        <v>8990.9</v>
      </c>
      <c r="E5486" s="55" t="n">
        <v>1460</v>
      </c>
    </row>
    <row r="5487" customFormat="false" ht="15" hidden="false" customHeight="false" outlineLevel="0" collapsed="false">
      <c r="A5487" s="49" t="n">
        <v>207</v>
      </c>
      <c r="B5487" s="49" t="s">
        <v>189</v>
      </c>
      <c r="C5487" s="49" t="n">
        <v>2011</v>
      </c>
      <c r="D5487" s="54" t="n">
        <v>4618.05</v>
      </c>
      <c r="E5487" s="55" t="n">
        <v>711</v>
      </c>
    </row>
    <row r="5488" customFormat="false" ht="15" hidden="false" customHeight="false" outlineLevel="0" collapsed="false">
      <c r="A5488" s="49" t="n">
        <v>208</v>
      </c>
      <c r="B5488" s="49" t="s">
        <v>201</v>
      </c>
      <c r="C5488" s="49" t="n">
        <v>2010</v>
      </c>
      <c r="D5488" s="54" t="n">
        <v>30</v>
      </c>
      <c r="E5488" s="55" t="n">
        <v>8</v>
      </c>
    </row>
    <row r="5489" customFormat="false" ht="15" hidden="false" customHeight="false" outlineLevel="0" collapsed="false">
      <c r="A5489" s="49" t="n">
        <v>208</v>
      </c>
      <c r="B5489" s="49" t="s">
        <v>223</v>
      </c>
      <c r="C5489" s="49" t="n">
        <v>2010</v>
      </c>
      <c r="D5489" s="54" t="n">
        <v>15</v>
      </c>
      <c r="E5489" s="55" t="n">
        <v>4</v>
      </c>
    </row>
    <row r="5490" customFormat="false" ht="15" hidden="false" customHeight="false" outlineLevel="0" collapsed="false">
      <c r="A5490" s="49" t="n">
        <v>208</v>
      </c>
      <c r="B5490" s="49" t="s">
        <v>200</v>
      </c>
      <c r="C5490" s="49" t="n">
        <v>2011</v>
      </c>
      <c r="D5490" s="54" t="n">
        <v>15</v>
      </c>
      <c r="E5490" s="55" t="n">
        <v>4</v>
      </c>
    </row>
    <row r="5491" customFormat="false" ht="15" hidden="false" customHeight="false" outlineLevel="0" collapsed="false">
      <c r="A5491" s="49" t="n">
        <v>208</v>
      </c>
      <c r="B5491" s="49" t="s">
        <v>222</v>
      </c>
      <c r="C5491" s="49" t="n">
        <v>2010</v>
      </c>
      <c r="D5491" s="54" t="n">
        <v>195</v>
      </c>
      <c r="E5491" s="55" t="n">
        <v>52</v>
      </c>
    </row>
    <row r="5492" customFormat="false" ht="15" hidden="false" customHeight="false" outlineLevel="0" collapsed="false">
      <c r="A5492" s="49" t="n">
        <v>208</v>
      </c>
      <c r="B5492" s="49" t="s">
        <v>222</v>
      </c>
      <c r="C5492" s="49" t="n">
        <v>2011</v>
      </c>
      <c r="D5492" s="54" t="n">
        <v>228.48</v>
      </c>
      <c r="E5492" s="55" t="n">
        <v>64</v>
      </c>
    </row>
    <row r="5493" customFormat="false" ht="15" hidden="false" customHeight="false" outlineLevel="0" collapsed="false">
      <c r="A5493" s="49" t="n">
        <v>208</v>
      </c>
      <c r="B5493" s="49" t="s">
        <v>205</v>
      </c>
      <c r="C5493" s="49" t="n">
        <v>2011</v>
      </c>
      <c r="D5493" s="54" t="n">
        <v>15</v>
      </c>
      <c r="E5493" s="55" t="n">
        <v>4</v>
      </c>
    </row>
    <row r="5494" customFormat="false" ht="15" hidden="false" customHeight="false" outlineLevel="0" collapsed="false">
      <c r="A5494" s="49" t="n">
        <v>208</v>
      </c>
      <c r="B5494" s="49" t="s">
        <v>206</v>
      </c>
      <c r="C5494" s="49" t="n">
        <v>2010</v>
      </c>
      <c r="D5494" s="54" t="n">
        <v>30</v>
      </c>
      <c r="E5494" s="55" t="n">
        <v>8</v>
      </c>
    </row>
    <row r="5495" customFormat="false" ht="15" hidden="false" customHeight="false" outlineLevel="0" collapsed="false">
      <c r="A5495" s="49" t="n">
        <v>208</v>
      </c>
      <c r="B5495" s="49" t="s">
        <v>206</v>
      </c>
      <c r="C5495" s="49" t="n">
        <v>2011</v>
      </c>
      <c r="D5495" s="54" t="n">
        <v>60</v>
      </c>
      <c r="E5495" s="55" t="n">
        <v>16</v>
      </c>
    </row>
    <row r="5496" customFormat="false" ht="15" hidden="false" customHeight="false" outlineLevel="0" collapsed="false">
      <c r="A5496" s="49" t="n">
        <v>208</v>
      </c>
      <c r="B5496" s="49" t="s">
        <v>218</v>
      </c>
      <c r="C5496" s="49" t="n">
        <v>2010</v>
      </c>
      <c r="D5496" s="54" t="n">
        <v>244.08</v>
      </c>
      <c r="E5496" s="55" t="n">
        <v>72</v>
      </c>
    </row>
    <row r="5497" customFormat="false" ht="15" hidden="false" customHeight="false" outlineLevel="0" collapsed="false">
      <c r="A5497" s="49" t="n">
        <v>208</v>
      </c>
      <c r="B5497" s="49" t="s">
        <v>218</v>
      </c>
      <c r="C5497" s="49" t="n">
        <v>2011</v>
      </c>
      <c r="D5497" s="54" t="n">
        <v>81.36</v>
      </c>
      <c r="E5497" s="55" t="n">
        <v>24</v>
      </c>
    </row>
    <row r="5498" customFormat="false" ht="15" hidden="false" customHeight="false" outlineLevel="0" collapsed="false">
      <c r="A5498" s="49" t="n">
        <v>208</v>
      </c>
      <c r="B5498" s="49" t="s">
        <v>193</v>
      </c>
      <c r="C5498" s="49" t="n">
        <v>2011</v>
      </c>
      <c r="D5498" s="54" t="n">
        <v>81.36</v>
      </c>
      <c r="E5498" s="55" t="n">
        <v>24</v>
      </c>
    </row>
    <row r="5499" customFormat="false" ht="15" hidden="false" customHeight="false" outlineLevel="0" collapsed="false">
      <c r="A5499" s="49" t="n">
        <v>208</v>
      </c>
      <c r="B5499" s="49" t="s">
        <v>196</v>
      </c>
      <c r="C5499" s="49" t="n">
        <v>2011</v>
      </c>
      <c r="D5499" s="54" t="n">
        <v>22.5</v>
      </c>
      <c r="E5499" s="55" t="n">
        <v>6</v>
      </c>
    </row>
    <row r="5500" customFormat="false" ht="15" hidden="false" customHeight="false" outlineLevel="0" collapsed="false">
      <c r="A5500" s="49" t="n">
        <v>208</v>
      </c>
      <c r="B5500" s="49" t="s">
        <v>210</v>
      </c>
      <c r="C5500" s="49" t="n">
        <v>2010</v>
      </c>
      <c r="D5500" s="54" t="n">
        <v>15</v>
      </c>
      <c r="E5500" s="55" t="n">
        <v>4</v>
      </c>
    </row>
    <row r="5501" customFormat="false" ht="15" hidden="false" customHeight="false" outlineLevel="0" collapsed="false">
      <c r="A5501" s="49" t="n">
        <v>208</v>
      </c>
      <c r="B5501" s="49" t="s">
        <v>198</v>
      </c>
      <c r="C5501" s="49" t="n">
        <v>2011</v>
      </c>
      <c r="D5501" s="54" t="n">
        <v>15</v>
      </c>
      <c r="E5501" s="55" t="n">
        <v>4</v>
      </c>
    </row>
    <row r="5502" customFormat="false" ht="15" hidden="false" customHeight="false" outlineLevel="0" collapsed="false">
      <c r="A5502" s="49" t="n">
        <v>208</v>
      </c>
      <c r="B5502" s="49" t="s">
        <v>189</v>
      </c>
      <c r="C5502" s="49" t="n">
        <v>2010</v>
      </c>
      <c r="D5502" s="54" t="n">
        <v>9536.2</v>
      </c>
      <c r="E5502" s="55" t="n">
        <v>2464</v>
      </c>
    </row>
    <row r="5503" customFormat="false" ht="15" hidden="false" customHeight="false" outlineLevel="0" collapsed="false">
      <c r="A5503" s="49" t="n">
        <v>208</v>
      </c>
      <c r="B5503" s="49" t="s">
        <v>189</v>
      </c>
      <c r="C5503" s="49" t="n">
        <v>2011</v>
      </c>
      <c r="D5503" s="54" t="n">
        <v>8849.04</v>
      </c>
      <c r="E5503" s="55" t="n">
        <v>2441</v>
      </c>
    </row>
    <row r="5504" customFormat="false" ht="15" hidden="false" customHeight="false" outlineLevel="0" collapsed="false">
      <c r="A5504" s="49" t="n">
        <v>208</v>
      </c>
      <c r="B5504" s="49" t="s">
        <v>194</v>
      </c>
      <c r="C5504" s="49" t="n">
        <v>2011</v>
      </c>
      <c r="D5504" s="54" t="n">
        <v>3.75</v>
      </c>
      <c r="E5504" s="55" t="n">
        <v>1</v>
      </c>
    </row>
    <row r="5505" customFormat="false" ht="15" hidden="false" customHeight="false" outlineLevel="0" collapsed="false">
      <c r="A5505" s="49" t="n">
        <v>209</v>
      </c>
      <c r="B5505" s="49" t="s">
        <v>203</v>
      </c>
      <c r="C5505" s="49" t="n">
        <v>2010</v>
      </c>
      <c r="D5505" s="54" t="n">
        <v>102</v>
      </c>
      <c r="E5505" s="55" t="n">
        <v>24</v>
      </c>
    </row>
    <row r="5506" customFormat="false" ht="15" hidden="false" customHeight="false" outlineLevel="0" collapsed="false">
      <c r="A5506" s="49" t="n">
        <v>209</v>
      </c>
      <c r="B5506" s="49" t="s">
        <v>203</v>
      </c>
      <c r="C5506" s="49" t="n">
        <v>2011</v>
      </c>
      <c r="D5506" s="54" t="n">
        <v>803.1</v>
      </c>
      <c r="E5506" s="55" t="n">
        <v>186</v>
      </c>
    </row>
    <row r="5507" customFormat="false" ht="15" hidden="false" customHeight="false" outlineLevel="0" collapsed="false">
      <c r="A5507" s="49" t="n">
        <v>209</v>
      </c>
      <c r="B5507" s="49" t="s">
        <v>199</v>
      </c>
      <c r="C5507" s="49" t="n">
        <v>2010</v>
      </c>
      <c r="D5507" s="54" t="n">
        <v>59.4</v>
      </c>
      <c r="E5507" s="55" t="n">
        <v>12</v>
      </c>
    </row>
    <row r="5508" customFormat="false" ht="15" hidden="false" customHeight="false" outlineLevel="0" collapsed="false">
      <c r="A5508" s="49" t="n">
        <v>209</v>
      </c>
      <c r="B5508" s="49" t="s">
        <v>199</v>
      </c>
      <c r="C5508" s="49" t="n">
        <v>2011</v>
      </c>
      <c r="D5508" s="54" t="n">
        <v>14.85</v>
      </c>
      <c r="E5508" s="55" t="n">
        <v>3</v>
      </c>
    </row>
    <row r="5509" customFormat="false" ht="15" hidden="false" customHeight="false" outlineLevel="0" collapsed="false">
      <c r="A5509" s="49" t="n">
        <v>209</v>
      </c>
      <c r="B5509" s="49" t="s">
        <v>201</v>
      </c>
      <c r="C5509" s="49" t="n">
        <v>2010</v>
      </c>
      <c r="D5509" s="54" t="n">
        <v>103.95</v>
      </c>
      <c r="E5509" s="55" t="n">
        <v>21</v>
      </c>
    </row>
    <row r="5510" customFormat="false" ht="15" hidden="false" customHeight="false" outlineLevel="0" collapsed="false">
      <c r="A5510" s="49" t="n">
        <v>209</v>
      </c>
      <c r="B5510" s="49" t="s">
        <v>201</v>
      </c>
      <c r="C5510" s="49" t="n">
        <v>2011</v>
      </c>
      <c r="D5510" s="54" t="n">
        <v>29.7</v>
      </c>
      <c r="E5510" s="55" t="n">
        <v>6</v>
      </c>
    </row>
    <row r="5511" customFormat="false" ht="15" hidden="false" customHeight="false" outlineLevel="0" collapsed="false">
      <c r="A5511" s="49" t="n">
        <v>209</v>
      </c>
      <c r="B5511" s="49" t="s">
        <v>233</v>
      </c>
      <c r="C5511" s="49" t="n">
        <v>2010</v>
      </c>
      <c r="D5511" s="54" t="n">
        <v>29.7</v>
      </c>
      <c r="E5511" s="55" t="n">
        <v>6</v>
      </c>
    </row>
    <row r="5512" customFormat="false" ht="15" hidden="false" customHeight="false" outlineLevel="0" collapsed="false">
      <c r="A5512" s="49" t="n">
        <v>209</v>
      </c>
      <c r="B5512" s="49" t="s">
        <v>226</v>
      </c>
      <c r="C5512" s="49" t="n">
        <v>2010</v>
      </c>
      <c r="D5512" s="54" t="n">
        <v>14.85</v>
      </c>
      <c r="E5512" s="55" t="n">
        <v>3</v>
      </c>
    </row>
    <row r="5513" customFormat="false" ht="15" hidden="false" customHeight="false" outlineLevel="0" collapsed="false">
      <c r="A5513" s="49" t="n">
        <v>209</v>
      </c>
      <c r="B5513" s="49" t="s">
        <v>226</v>
      </c>
      <c r="C5513" s="49" t="n">
        <v>2011</v>
      </c>
      <c r="D5513" s="54" t="n">
        <v>29.7</v>
      </c>
      <c r="E5513" s="55" t="n">
        <v>6</v>
      </c>
    </row>
    <row r="5514" customFormat="false" ht="15" hidden="false" customHeight="false" outlineLevel="0" collapsed="false">
      <c r="A5514" s="49" t="n">
        <v>209</v>
      </c>
      <c r="B5514" s="49" t="s">
        <v>202</v>
      </c>
      <c r="C5514" s="49" t="n">
        <v>2010</v>
      </c>
      <c r="D5514" s="54" t="n">
        <v>29.7</v>
      </c>
      <c r="E5514" s="55" t="n">
        <v>6</v>
      </c>
    </row>
    <row r="5515" customFormat="false" ht="15" hidden="false" customHeight="false" outlineLevel="0" collapsed="false">
      <c r="A5515" s="49" t="n">
        <v>209</v>
      </c>
      <c r="B5515" s="49" t="s">
        <v>222</v>
      </c>
      <c r="C5515" s="49" t="n">
        <v>2010</v>
      </c>
      <c r="D5515" s="54" t="n">
        <v>1698.75</v>
      </c>
      <c r="E5515" s="55" t="n">
        <v>389</v>
      </c>
    </row>
    <row r="5516" customFormat="false" ht="15" hidden="false" customHeight="false" outlineLevel="0" collapsed="false">
      <c r="A5516" s="49" t="n">
        <v>209</v>
      </c>
      <c r="B5516" s="49" t="s">
        <v>222</v>
      </c>
      <c r="C5516" s="49" t="n">
        <v>2011</v>
      </c>
      <c r="D5516" s="54" t="n">
        <v>178.2</v>
      </c>
      <c r="E5516" s="55" t="n">
        <v>36</v>
      </c>
    </row>
    <row r="5517" customFormat="false" ht="15" hidden="false" customHeight="false" outlineLevel="0" collapsed="false">
      <c r="A5517" s="49" t="n">
        <v>209</v>
      </c>
      <c r="B5517" s="49" t="s">
        <v>191</v>
      </c>
      <c r="C5517" s="49" t="n">
        <v>2010</v>
      </c>
      <c r="D5517" s="54" t="n">
        <v>24.75</v>
      </c>
      <c r="E5517" s="55" t="n">
        <v>5</v>
      </c>
    </row>
    <row r="5518" customFormat="false" ht="15" hidden="false" customHeight="false" outlineLevel="0" collapsed="false">
      <c r="A5518" s="49" t="n">
        <v>209</v>
      </c>
      <c r="B5518" s="49" t="s">
        <v>191</v>
      </c>
      <c r="C5518" s="49" t="n">
        <v>2011</v>
      </c>
      <c r="D5518" s="54" t="n">
        <v>44.55</v>
      </c>
      <c r="E5518" s="55" t="n">
        <v>9</v>
      </c>
    </row>
    <row r="5519" customFormat="false" ht="15" hidden="false" customHeight="false" outlineLevel="0" collapsed="false">
      <c r="A5519" s="49" t="n">
        <v>209</v>
      </c>
      <c r="B5519" s="49" t="s">
        <v>205</v>
      </c>
      <c r="C5519" s="49" t="n">
        <v>2010</v>
      </c>
      <c r="D5519" s="54" t="n">
        <v>257.4</v>
      </c>
      <c r="E5519" s="55" t="n">
        <v>52</v>
      </c>
    </row>
    <row r="5520" customFormat="false" ht="15" hidden="false" customHeight="false" outlineLevel="0" collapsed="false">
      <c r="A5520" s="49" t="n">
        <v>209</v>
      </c>
      <c r="B5520" s="49" t="s">
        <v>205</v>
      </c>
      <c r="C5520" s="49" t="n">
        <v>2011</v>
      </c>
      <c r="D5520" s="54" t="n">
        <v>242.55</v>
      </c>
      <c r="E5520" s="55" t="n">
        <v>49</v>
      </c>
    </row>
    <row r="5521" customFormat="false" ht="15" hidden="false" customHeight="false" outlineLevel="0" collapsed="false">
      <c r="A5521" s="49" t="n">
        <v>209</v>
      </c>
      <c r="B5521" s="49" t="s">
        <v>206</v>
      </c>
      <c r="C5521" s="49" t="n">
        <v>2010</v>
      </c>
      <c r="D5521" s="54" t="n">
        <v>148.5</v>
      </c>
      <c r="E5521" s="55" t="n">
        <v>30</v>
      </c>
    </row>
    <row r="5522" customFormat="false" ht="15" hidden="false" customHeight="false" outlineLevel="0" collapsed="false">
      <c r="A5522" s="49" t="n">
        <v>209</v>
      </c>
      <c r="B5522" s="49" t="s">
        <v>206</v>
      </c>
      <c r="C5522" s="49" t="n">
        <v>2011</v>
      </c>
      <c r="D5522" s="54" t="n">
        <v>113.85</v>
      </c>
      <c r="E5522" s="55" t="n">
        <v>23</v>
      </c>
    </row>
    <row r="5523" customFormat="false" ht="15" hidden="false" customHeight="false" outlineLevel="0" collapsed="false">
      <c r="A5523" s="49" t="n">
        <v>209</v>
      </c>
      <c r="B5523" s="49" t="s">
        <v>209</v>
      </c>
      <c r="C5523" s="49" t="n">
        <v>2011</v>
      </c>
      <c r="D5523" s="54" t="n">
        <v>14.85</v>
      </c>
      <c r="E5523" s="55" t="n">
        <v>3</v>
      </c>
    </row>
    <row r="5524" customFormat="false" ht="15" hidden="false" customHeight="false" outlineLevel="0" collapsed="false">
      <c r="A5524" s="49" t="n">
        <v>209</v>
      </c>
      <c r="B5524" s="49" t="s">
        <v>234</v>
      </c>
      <c r="C5524" s="49" t="n">
        <v>2011</v>
      </c>
      <c r="D5524" s="54" t="n">
        <v>29.7</v>
      </c>
      <c r="E5524" s="55" t="n">
        <v>6</v>
      </c>
    </row>
    <row r="5525" customFormat="false" ht="15" hidden="false" customHeight="false" outlineLevel="0" collapsed="false">
      <c r="A5525" s="49" t="n">
        <v>209</v>
      </c>
      <c r="B5525" s="49" t="s">
        <v>211</v>
      </c>
      <c r="C5525" s="49" t="n">
        <v>2011</v>
      </c>
      <c r="D5525" s="54" t="n">
        <v>29.7</v>
      </c>
      <c r="E5525" s="55" t="n">
        <v>6</v>
      </c>
    </row>
    <row r="5526" customFormat="false" ht="15" hidden="false" customHeight="false" outlineLevel="0" collapsed="false">
      <c r="A5526" s="49" t="n">
        <v>209</v>
      </c>
      <c r="B5526" s="49" t="s">
        <v>192</v>
      </c>
      <c r="C5526" s="49" t="n">
        <v>2010</v>
      </c>
      <c r="D5526" s="54" t="n">
        <v>79.2</v>
      </c>
      <c r="E5526" s="55" t="n">
        <v>16</v>
      </c>
    </row>
    <row r="5527" customFormat="false" ht="15" hidden="false" customHeight="false" outlineLevel="0" collapsed="false">
      <c r="A5527" s="49" t="n">
        <v>209</v>
      </c>
      <c r="B5527" s="49" t="s">
        <v>192</v>
      </c>
      <c r="C5527" s="49" t="n">
        <v>2011</v>
      </c>
      <c r="D5527" s="54" t="n">
        <v>29.7</v>
      </c>
      <c r="E5527" s="55" t="n">
        <v>6</v>
      </c>
    </row>
    <row r="5528" customFormat="false" ht="15" hidden="false" customHeight="false" outlineLevel="0" collapsed="false">
      <c r="A5528" s="49" t="n">
        <v>209</v>
      </c>
      <c r="B5528" s="49" t="s">
        <v>217</v>
      </c>
      <c r="C5528" s="49" t="n">
        <v>2010</v>
      </c>
      <c r="D5528" s="54" t="n">
        <v>0</v>
      </c>
      <c r="E5528" s="55" t="n">
        <v>0</v>
      </c>
    </row>
    <row r="5529" customFormat="false" ht="15" hidden="false" customHeight="false" outlineLevel="0" collapsed="false">
      <c r="A5529" s="49" t="n">
        <v>209</v>
      </c>
      <c r="B5529" s="49" t="s">
        <v>227</v>
      </c>
      <c r="C5529" s="49" t="n">
        <v>2011</v>
      </c>
      <c r="D5529" s="54" t="n">
        <v>14.85</v>
      </c>
      <c r="E5529" s="55" t="n">
        <v>3</v>
      </c>
    </row>
    <row r="5530" customFormat="false" ht="15" hidden="false" customHeight="false" outlineLevel="0" collapsed="false">
      <c r="A5530" s="49" t="n">
        <v>209</v>
      </c>
      <c r="B5530" s="49" t="s">
        <v>218</v>
      </c>
      <c r="C5530" s="49" t="n">
        <v>2010</v>
      </c>
      <c r="D5530" s="54" t="n">
        <v>171.3</v>
      </c>
      <c r="E5530" s="55" t="n">
        <v>38</v>
      </c>
    </row>
    <row r="5531" customFormat="false" ht="15" hidden="false" customHeight="false" outlineLevel="0" collapsed="false">
      <c r="A5531" s="49" t="n">
        <v>209</v>
      </c>
      <c r="B5531" s="49" t="s">
        <v>218</v>
      </c>
      <c r="C5531" s="49" t="n">
        <v>2011</v>
      </c>
      <c r="D5531" s="54" t="n">
        <v>14.85</v>
      </c>
      <c r="E5531" s="55" t="n">
        <v>3</v>
      </c>
    </row>
    <row r="5532" customFormat="false" ht="15" hidden="false" customHeight="false" outlineLevel="0" collapsed="false">
      <c r="A5532" s="49" t="n">
        <v>209</v>
      </c>
      <c r="B5532" s="49" t="s">
        <v>193</v>
      </c>
      <c r="C5532" s="49" t="n">
        <v>2011</v>
      </c>
      <c r="D5532" s="54" t="n">
        <v>74.25</v>
      </c>
      <c r="E5532" s="55" t="n">
        <v>15</v>
      </c>
    </row>
    <row r="5533" customFormat="false" ht="15" hidden="false" customHeight="false" outlineLevel="0" collapsed="false">
      <c r="A5533" s="49" t="n">
        <v>209</v>
      </c>
      <c r="B5533" s="49" t="s">
        <v>213</v>
      </c>
      <c r="C5533" s="49" t="n">
        <v>2011</v>
      </c>
      <c r="D5533" s="54" t="n">
        <v>14.85</v>
      </c>
      <c r="E5533" s="55" t="n">
        <v>3</v>
      </c>
    </row>
    <row r="5534" customFormat="false" ht="15" hidden="false" customHeight="false" outlineLevel="0" collapsed="false">
      <c r="A5534" s="49" t="n">
        <v>209</v>
      </c>
      <c r="B5534" s="49" t="s">
        <v>197</v>
      </c>
      <c r="C5534" s="49" t="n">
        <v>2011</v>
      </c>
      <c r="D5534" s="54" t="n">
        <v>14.85</v>
      </c>
      <c r="E5534" s="55" t="n">
        <v>3</v>
      </c>
    </row>
    <row r="5535" customFormat="false" ht="15" hidden="false" customHeight="false" outlineLevel="0" collapsed="false">
      <c r="A5535" s="49" t="n">
        <v>209</v>
      </c>
      <c r="B5535" s="49" t="s">
        <v>196</v>
      </c>
      <c r="C5535" s="49" t="n">
        <v>2010</v>
      </c>
      <c r="D5535" s="54" t="n">
        <v>29.7</v>
      </c>
      <c r="E5535" s="55" t="n">
        <v>6</v>
      </c>
    </row>
    <row r="5536" customFormat="false" ht="15" hidden="false" customHeight="false" outlineLevel="0" collapsed="false">
      <c r="A5536" s="49" t="n">
        <v>209</v>
      </c>
      <c r="B5536" s="49" t="s">
        <v>196</v>
      </c>
      <c r="C5536" s="49" t="n">
        <v>2011</v>
      </c>
      <c r="D5536" s="54" t="n">
        <v>14.85</v>
      </c>
      <c r="E5536" s="55" t="n">
        <v>3</v>
      </c>
    </row>
    <row r="5537" customFormat="false" ht="15" hidden="false" customHeight="false" outlineLevel="0" collapsed="false">
      <c r="A5537" s="49" t="n">
        <v>209</v>
      </c>
      <c r="B5537" s="49" t="s">
        <v>210</v>
      </c>
      <c r="C5537" s="49" t="n">
        <v>2010</v>
      </c>
      <c r="D5537" s="54" t="n">
        <v>14.85</v>
      </c>
      <c r="E5537" s="55" t="n">
        <v>3</v>
      </c>
    </row>
    <row r="5538" customFormat="false" ht="15" hidden="false" customHeight="false" outlineLevel="0" collapsed="false">
      <c r="A5538" s="49" t="n">
        <v>209</v>
      </c>
      <c r="B5538" s="49" t="s">
        <v>198</v>
      </c>
      <c r="C5538" s="49" t="n">
        <v>2010</v>
      </c>
      <c r="D5538" s="54" t="n">
        <v>74.25</v>
      </c>
      <c r="E5538" s="55" t="n">
        <v>15</v>
      </c>
    </row>
    <row r="5539" customFormat="false" ht="15" hidden="false" customHeight="false" outlineLevel="0" collapsed="false">
      <c r="A5539" s="49" t="n">
        <v>209</v>
      </c>
      <c r="B5539" s="49" t="s">
        <v>198</v>
      </c>
      <c r="C5539" s="49" t="n">
        <v>2011</v>
      </c>
      <c r="D5539" s="54" t="n">
        <v>44.55</v>
      </c>
      <c r="E5539" s="55" t="n">
        <v>9</v>
      </c>
    </row>
    <row r="5540" customFormat="false" ht="15" hidden="false" customHeight="false" outlineLevel="0" collapsed="false">
      <c r="A5540" s="49" t="n">
        <v>209</v>
      </c>
      <c r="B5540" s="49" t="s">
        <v>189</v>
      </c>
      <c r="C5540" s="49" t="n">
        <v>2010</v>
      </c>
      <c r="D5540" s="54" t="n">
        <v>6738.24</v>
      </c>
      <c r="E5540" s="55" t="n">
        <v>1374</v>
      </c>
    </row>
    <row r="5541" customFormat="false" ht="15" hidden="false" customHeight="false" outlineLevel="0" collapsed="false">
      <c r="A5541" s="49" t="n">
        <v>209</v>
      </c>
      <c r="B5541" s="49" t="s">
        <v>189</v>
      </c>
      <c r="C5541" s="49" t="n">
        <v>2011</v>
      </c>
      <c r="D5541" s="54" t="n">
        <v>8069.4</v>
      </c>
      <c r="E5541" s="55" t="n">
        <v>1630</v>
      </c>
    </row>
    <row r="5542" customFormat="false" ht="15" hidden="false" customHeight="false" outlineLevel="0" collapsed="false">
      <c r="A5542" s="49" t="n">
        <v>210</v>
      </c>
      <c r="B5542" s="49" t="s">
        <v>203</v>
      </c>
      <c r="C5542" s="49" t="n">
        <v>2011</v>
      </c>
      <c r="D5542" s="54" t="n">
        <v>17.7</v>
      </c>
      <c r="E5542" s="55" t="n">
        <v>6</v>
      </c>
    </row>
    <row r="5543" customFormat="false" ht="15" hidden="false" customHeight="false" outlineLevel="0" collapsed="false">
      <c r="A5543" s="49" t="n">
        <v>210</v>
      </c>
      <c r="B5543" s="49" t="s">
        <v>199</v>
      </c>
      <c r="C5543" s="49" t="n">
        <v>2010</v>
      </c>
      <c r="D5543" s="54" t="n">
        <v>35.4</v>
      </c>
      <c r="E5543" s="55" t="n">
        <v>12</v>
      </c>
    </row>
    <row r="5544" customFormat="false" ht="15" hidden="false" customHeight="false" outlineLevel="0" collapsed="false">
      <c r="A5544" s="49" t="n">
        <v>210</v>
      </c>
      <c r="B5544" s="49" t="s">
        <v>199</v>
      </c>
      <c r="C5544" s="49" t="n">
        <v>2011</v>
      </c>
      <c r="D5544" s="54" t="n">
        <v>17.7</v>
      </c>
      <c r="E5544" s="55" t="n">
        <v>6</v>
      </c>
    </row>
    <row r="5545" customFormat="false" ht="15" hidden="false" customHeight="false" outlineLevel="0" collapsed="false">
      <c r="A5545" s="49" t="n">
        <v>210</v>
      </c>
      <c r="B5545" s="49" t="s">
        <v>201</v>
      </c>
      <c r="C5545" s="49" t="n">
        <v>2011</v>
      </c>
      <c r="D5545" s="54" t="n">
        <v>53.1</v>
      </c>
      <c r="E5545" s="55" t="n">
        <v>18</v>
      </c>
    </row>
    <row r="5546" customFormat="false" ht="15" hidden="false" customHeight="false" outlineLevel="0" collapsed="false">
      <c r="A5546" s="49" t="n">
        <v>210</v>
      </c>
      <c r="B5546" s="49" t="s">
        <v>223</v>
      </c>
      <c r="C5546" s="49" t="n">
        <v>2010</v>
      </c>
      <c r="D5546" s="54" t="n">
        <v>35.4</v>
      </c>
      <c r="E5546" s="55" t="n">
        <v>12</v>
      </c>
    </row>
    <row r="5547" customFormat="false" ht="15" hidden="false" customHeight="false" outlineLevel="0" collapsed="false">
      <c r="A5547" s="49" t="n">
        <v>210</v>
      </c>
      <c r="B5547" s="49" t="s">
        <v>200</v>
      </c>
      <c r="C5547" s="49" t="n">
        <v>2010</v>
      </c>
      <c r="D5547" s="54" t="n">
        <v>17.7</v>
      </c>
      <c r="E5547" s="55" t="n">
        <v>6</v>
      </c>
    </row>
    <row r="5548" customFormat="false" ht="15" hidden="false" customHeight="false" outlineLevel="0" collapsed="false">
      <c r="A5548" s="49" t="n">
        <v>210</v>
      </c>
      <c r="B5548" s="49" t="s">
        <v>202</v>
      </c>
      <c r="C5548" s="49" t="n">
        <v>2010</v>
      </c>
      <c r="D5548" s="54" t="n">
        <v>122.4</v>
      </c>
      <c r="E5548" s="55" t="n">
        <v>48</v>
      </c>
    </row>
    <row r="5549" customFormat="false" ht="15" hidden="false" customHeight="false" outlineLevel="0" collapsed="false">
      <c r="A5549" s="49" t="n">
        <v>210</v>
      </c>
      <c r="B5549" s="49" t="s">
        <v>222</v>
      </c>
      <c r="C5549" s="49" t="n">
        <v>2010</v>
      </c>
      <c r="D5549" s="54" t="n">
        <v>438.05</v>
      </c>
      <c r="E5549" s="55" t="n">
        <v>155</v>
      </c>
    </row>
    <row r="5550" customFormat="false" ht="15" hidden="false" customHeight="false" outlineLevel="0" collapsed="false">
      <c r="A5550" s="49" t="n">
        <v>210</v>
      </c>
      <c r="B5550" s="49" t="s">
        <v>222</v>
      </c>
      <c r="C5550" s="49" t="n">
        <v>2011</v>
      </c>
      <c r="D5550" s="54" t="n">
        <v>926.3</v>
      </c>
      <c r="E5550" s="55" t="n">
        <v>314</v>
      </c>
    </row>
    <row r="5551" customFormat="false" ht="15" hidden="false" customHeight="false" outlineLevel="0" collapsed="false">
      <c r="A5551" s="49" t="n">
        <v>210</v>
      </c>
      <c r="B5551" s="49" t="s">
        <v>191</v>
      </c>
      <c r="C5551" s="49" t="n">
        <v>2010</v>
      </c>
      <c r="D5551" s="54" t="n">
        <v>17.7</v>
      </c>
      <c r="E5551" s="55" t="n">
        <v>6</v>
      </c>
    </row>
    <row r="5552" customFormat="false" ht="15" hidden="false" customHeight="false" outlineLevel="0" collapsed="false">
      <c r="A5552" s="49" t="n">
        <v>210</v>
      </c>
      <c r="B5552" s="49" t="s">
        <v>205</v>
      </c>
      <c r="C5552" s="49" t="n">
        <v>2010</v>
      </c>
      <c r="D5552" s="54" t="n">
        <v>141.6</v>
      </c>
      <c r="E5552" s="55" t="n">
        <v>48</v>
      </c>
    </row>
    <row r="5553" customFormat="false" ht="15" hidden="false" customHeight="false" outlineLevel="0" collapsed="false">
      <c r="A5553" s="49" t="n">
        <v>210</v>
      </c>
      <c r="B5553" s="49" t="s">
        <v>205</v>
      </c>
      <c r="C5553" s="49" t="n">
        <v>2011</v>
      </c>
      <c r="D5553" s="54" t="n">
        <v>88.5</v>
      </c>
      <c r="E5553" s="55" t="n">
        <v>30</v>
      </c>
    </row>
    <row r="5554" customFormat="false" ht="15" hidden="false" customHeight="false" outlineLevel="0" collapsed="false">
      <c r="A5554" s="49" t="n">
        <v>210</v>
      </c>
      <c r="B5554" s="49" t="s">
        <v>206</v>
      </c>
      <c r="C5554" s="49" t="n">
        <v>2010</v>
      </c>
      <c r="D5554" s="54" t="n">
        <v>53.1</v>
      </c>
      <c r="E5554" s="55" t="n">
        <v>18</v>
      </c>
    </row>
    <row r="5555" customFormat="false" ht="15" hidden="false" customHeight="false" outlineLevel="0" collapsed="false">
      <c r="A5555" s="49" t="n">
        <v>210</v>
      </c>
      <c r="B5555" s="49" t="s">
        <v>206</v>
      </c>
      <c r="C5555" s="49" t="n">
        <v>2011</v>
      </c>
      <c r="D5555" s="54" t="n">
        <v>35.4</v>
      </c>
      <c r="E5555" s="55" t="n">
        <v>12</v>
      </c>
    </row>
    <row r="5556" customFormat="false" ht="15" hidden="false" customHeight="false" outlineLevel="0" collapsed="false">
      <c r="A5556" s="49" t="n">
        <v>210</v>
      </c>
      <c r="B5556" s="49" t="s">
        <v>209</v>
      </c>
      <c r="C5556" s="49" t="n">
        <v>2010</v>
      </c>
      <c r="D5556" s="54" t="n">
        <v>17.7</v>
      </c>
      <c r="E5556" s="55" t="n">
        <v>6</v>
      </c>
    </row>
    <row r="5557" customFormat="false" ht="15" hidden="false" customHeight="false" outlineLevel="0" collapsed="false">
      <c r="A5557" s="49" t="n">
        <v>210</v>
      </c>
      <c r="B5557" s="49" t="s">
        <v>192</v>
      </c>
      <c r="C5557" s="49" t="n">
        <v>2010</v>
      </c>
      <c r="D5557" s="54" t="n">
        <v>5.9</v>
      </c>
      <c r="E5557" s="55" t="n">
        <v>2</v>
      </c>
    </row>
    <row r="5558" customFormat="false" ht="15" hidden="false" customHeight="false" outlineLevel="0" collapsed="false">
      <c r="A5558" s="49" t="n">
        <v>210</v>
      </c>
      <c r="B5558" s="49" t="s">
        <v>193</v>
      </c>
      <c r="C5558" s="49" t="n">
        <v>2010</v>
      </c>
      <c r="D5558" s="54" t="n">
        <v>70.8</v>
      </c>
      <c r="E5558" s="55" t="n">
        <v>24</v>
      </c>
    </row>
    <row r="5559" customFormat="false" ht="15" hidden="false" customHeight="false" outlineLevel="0" collapsed="false">
      <c r="A5559" s="49" t="n">
        <v>210</v>
      </c>
      <c r="B5559" s="49" t="s">
        <v>193</v>
      </c>
      <c r="C5559" s="49" t="n">
        <v>2011</v>
      </c>
      <c r="D5559" s="54" t="n">
        <v>17.7</v>
      </c>
      <c r="E5559" s="55" t="n">
        <v>6</v>
      </c>
    </row>
    <row r="5560" customFormat="false" ht="15" hidden="false" customHeight="false" outlineLevel="0" collapsed="false">
      <c r="A5560" s="49" t="n">
        <v>210</v>
      </c>
      <c r="B5560" s="49" t="s">
        <v>197</v>
      </c>
      <c r="C5560" s="49" t="n">
        <v>2010</v>
      </c>
      <c r="D5560" s="54" t="n">
        <v>35.4</v>
      </c>
      <c r="E5560" s="55" t="n">
        <v>12</v>
      </c>
    </row>
    <row r="5561" customFormat="false" ht="15" hidden="false" customHeight="false" outlineLevel="0" collapsed="false">
      <c r="A5561" s="49" t="n">
        <v>210</v>
      </c>
      <c r="B5561" s="49" t="s">
        <v>197</v>
      </c>
      <c r="C5561" s="49" t="n">
        <v>2011</v>
      </c>
      <c r="D5561" s="54" t="n">
        <v>35.4</v>
      </c>
      <c r="E5561" s="55" t="n">
        <v>12</v>
      </c>
    </row>
    <row r="5562" customFormat="false" ht="15" hidden="false" customHeight="false" outlineLevel="0" collapsed="false">
      <c r="A5562" s="49" t="n">
        <v>210</v>
      </c>
      <c r="B5562" s="49" t="s">
        <v>215</v>
      </c>
      <c r="C5562" s="49" t="n">
        <v>2011</v>
      </c>
      <c r="D5562" s="54" t="n">
        <v>35.4</v>
      </c>
      <c r="E5562" s="55" t="n">
        <v>12</v>
      </c>
    </row>
    <row r="5563" customFormat="false" ht="15" hidden="false" customHeight="false" outlineLevel="0" collapsed="false">
      <c r="A5563" s="49" t="n">
        <v>210</v>
      </c>
      <c r="B5563" s="49" t="s">
        <v>196</v>
      </c>
      <c r="C5563" s="49" t="n">
        <v>2010</v>
      </c>
      <c r="D5563" s="54" t="n">
        <v>17.7</v>
      </c>
      <c r="E5563" s="55" t="n">
        <v>6</v>
      </c>
    </row>
    <row r="5564" customFormat="false" ht="15" hidden="false" customHeight="false" outlineLevel="0" collapsed="false">
      <c r="A5564" s="49" t="n">
        <v>210</v>
      </c>
      <c r="B5564" s="49" t="s">
        <v>198</v>
      </c>
      <c r="C5564" s="49" t="n">
        <v>2010</v>
      </c>
      <c r="D5564" s="54" t="n">
        <v>175.5</v>
      </c>
      <c r="E5564" s="55" t="n">
        <v>66</v>
      </c>
    </row>
    <row r="5565" customFormat="false" ht="15" hidden="false" customHeight="false" outlineLevel="0" collapsed="false">
      <c r="A5565" s="49" t="n">
        <v>210</v>
      </c>
      <c r="B5565" s="49" t="s">
        <v>198</v>
      </c>
      <c r="C5565" s="49" t="n">
        <v>2011</v>
      </c>
      <c r="D5565" s="54" t="n">
        <v>131.25</v>
      </c>
      <c r="E5565" s="55" t="n">
        <v>51</v>
      </c>
    </row>
    <row r="5566" customFormat="false" ht="15" hidden="false" customHeight="false" outlineLevel="0" collapsed="false">
      <c r="A5566" s="49" t="n">
        <v>210</v>
      </c>
      <c r="B5566" s="49" t="s">
        <v>214</v>
      </c>
      <c r="C5566" s="49" t="n">
        <v>2010</v>
      </c>
      <c r="D5566" s="54" t="n">
        <v>70.8</v>
      </c>
      <c r="E5566" s="55" t="n">
        <v>24</v>
      </c>
    </row>
    <row r="5567" customFormat="false" ht="15" hidden="false" customHeight="false" outlineLevel="0" collapsed="false">
      <c r="A5567" s="49" t="n">
        <v>210</v>
      </c>
      <c r="B5567" s="49" t="s">
        <v>214</v>
      </c>
      <c r="C5567" s="49" t="n">
        <v>2011</v>
      </c>
      <c r="D5567" s="54" t="n">
        <v>35.4</v>
      </c>
      <c r="E5567" s="55" t="n">
        <v>12</v>
      </c>
    </row>
    <row r="5568" customFormat="false" ht="15" hidden="false" customHeight="false" outlineLevel="0" collapsed="false">
      <c r="A5568" s="49" t="n">
        <v>210</v>
      </c>
      <c r="B5568" s="49" t="s">
        <v>189</v>
      </c>
      <c r="C5568" s="49" t="n">
        <v>2010</v>
      </c>
      <c r="D5568" s="54" t="n">
        <v>7499.91</v>
      </c>
      <c r="E5568" s="55" t="n">
        <v>2769</v>
      </c>
    </row>
    <row r="5569" customFormat="false" ht="15" hidden="false" customHeight="false" outlineLevel="0" collapsed="false">
      <c r="A5569" s="49" t="n">
        <v>210</v>
      </c>
      <c r="B5569" s="49" t="s">
        <v>189</v>
      </c>
      <c r="C5569" s="49" t="n">
        <v>2011</v>
      </c>
      <c r="D5569" s="54" t="n">
        <v>9221.08</v>
      </c>
      <c r="E5569" s="55" t="n">
        <v>3148</v>
      </c>
    </row>
    <row r="5570" customFormat="false" ht="15" hidden="false" customHeight="false" outlineLevel="0" collapsed="false">
      <c r="A5570" s="49" t="n">
        <v>210</v>
      </c>
      <c r="B5570" s="49" t="s">
        <v>194</v>
      </c>
      <c r="C5570" s="49" t="n">
        <v>2011</v>
      </c>
      <c r="D5570" s="54" t="n">
        <v>17.7</v>
      </c>
      <c r="E5570" s="55" t="n">
        <v>6</v>
      </c>
    </row>
    <row r="5571" customFormat="false" ht="15" hidden="false" customHeight="false" outlineLevel="0" collapsed="false">
      <c r="A5571" s="49" t="n">
        <v>211</v>
      </c>
      <c r="B5571" s="49" t="s">
        <v>201</v>
      </c>
      <c r="C5571" s="49" t="n">
        <v>2010</v>
      </c>
      <c r="D5571" s="54" t="n">
        <v>15</v>
      </c>
      <c r="E5571" s="55" t="n">
        <v>12</v>
      </c>
    </row>
    <row r="5572" customFormat="false" ht="15" hidden="false" customHeight="false" outlineLevel="0" collapsed="false">
      <c r="A5572" s="49" t="n">
        <v>211</v>
      </c>
      <c r="B5572" s="49" t="s">
        <v>201</v>
      </c>
      <c r="C5572" s="49" t="n">
        <v>2011</v>
      </c>
      <c r="D5572" s="54" t="n">
        <v>19.8</v>
      </c>
      <c r="E5572" s="55" t="n">
        <v>12</v>
      </c>
    </row>
    <row r="5573" customFormat="false" ht="15" hidden="false" customHeight="false" outlineLevel="0" collapsed="false">
      <c r="A5573" s="49" t="n">
        <v>211</v>
      </c>
      <c r="B5573" s="49" t="s">
        <v>223</v>
      </c>
      <c r="C5573" s="49" t="n">
        <v>2010</v>
      </c>
      <c r="D5573" s="54" t="n">
        <v>15</v>
      </c>
      <c r="E5573" s="55" t="n">
        <v>12</v>
      </c>
    </row>
    <row r="5574" customFormat="false" ht="15" hidden="false" customHeight="false" outlineLevel="0" collapsed="false">
      <c r="A5574" s="49" t="n">
        <v>211</v>
      </c>
      <c r="B5574" s="49" t="s">
        <v>222</v>
      </c>
      <c r="C5574" s="49" t="n">
        <v>2010</v>
      </c>
      <c r="D5574" s="54" t="n">
        <v>177.88</v>
      </c>
      <c r="E5574" s="55" t="n">
        <v>140</v>
      </c>
    </row>
    <row r="5575" customFormat="false" ht="15" hidden="false" customHeight="false" outlineLevel="0" collapsed="false">
      <c r="A5575" s="49" t="n">
        <v>211</v>
      </c>
      <c r="B5575" s="49" t="s">
        <v>222</v>
      </c>
      <c r="C5575" s="49" t="n">
        <v>2011</v>
      </c>
      <c r="D5575" s="54" t="n">
        <v>905.52</v>
      </c>
      <c r="E5575" s="55" t="n">
        <v>600</v>
      </c>
    </row>
    <row r="5576" customFormat="false" ht="15" hidden="false" customHeight="false" outlineLevel="0" collapsed="false">
      <c r="A5576" s="49" t="n">
        <v>211</v>
      </c>
      <c r="B5576" s="49" t="s">
        <v>191</v>
      </c>
      <c r="C5576" s="49" t="n">
        <v>2010</v>
      </c>
      <c r="D5576" s="54" t="n">
        <v>15</v>
      </c>
      <c r="E5576" s="55" t="n">
        <v>12</v>
      </c>
    </row>
    <row r="5577" customFormat="false" ht="15" hidden="false" customHeight="false" outlineLevel="0" collapsed="false">
      <c r="A5577" s="49" t="n">
        <v>211</v>
      </c>
      <c r="B5577" s="49" t="s">
        <v>191</v>
      </c>
      <c r="C5577" s="49" t="n">
        <v>2011</v>
      </c>
      <c r="D5577" s="54" t="n">
        <v>35.76</v>
      </c>
      <c r="E5577" s="55" t="n">
        <v>24</v>
      </c>
    </row>
    <row r="5578" customFormat="false" ht="15" hidden="false" customHeight="false" outlineLevel="0" collapsed="false">
      <c r="A5578" s="49" t="n">
        <v>211</v>
      </c>
      <c r="B5578" s="49" t="s">
        <v>205</v>
      </c>
      <c r="C5578" s="49" t="n">
        <v>2010</v>
      </c>
      <c r="D5578" s="54" t="n">
        <v>587.71</v>
      </c>
      <c r="E5578" s="55" t="n">
        <v>491</v>
      </c>
    </row>
    <row r="5579" customFormat="false" ht="15" hidden="false" customHeight="false" outlineLevel="0" collapsed="false">
      <c r="A5579" s="49" t="n">
        <v>211</v>
      </c>
      <c r="B5579" s="49" t="s">
        <v>205</v>
      </c>
      <c r="C5579" s="49" t="n">
        <v>2011</v>
      </c>
      <c r="D5579" s="54" t="n">
        <v>343.54</v>
      </c>
      <c r="E5579" s="55" t="n">
        <v>234</v>
      </c>
    </row>
    <row r="5580" customFormat="false" ht="15" hidden="false" customHeight="false" outlineLevel="0" collapsed="false">
      <c r="A5580" s="49" t="n">
        <v>211</v>
      </c>
      <c r="B5580" s="49" t="s">
        <v>206</v>
      </c>
      <c r="C5580" s="49" t="n">
        <v>2010</v>
      </c>
      <c r="D5580" s="54" t="n">
        <v>67.88</v>
      </c>
      <c r="E5580" s="55" t="n">
        <v>52</v>
      </c>
    </row>
    <row r="5581" customFormat="false" ht="15" hidden="false" customHeight="false" outlineLevel="0" collapsed="false">
      <c r="A5581" s="49" t="n">
        <v>211</v>
      </c>
      <c r="B5581" s="49" t="s">
        <v>206</v>
      </c>
      <c r="C5581" s="49" t="n">
        <v>2011</v>
      </c>
      <c r="D5581" s="54" t="n">
        <v>451.62</v>
      </c>
      <c r="E5581" s="55" t="n">
        <v>306</v>
      </c>
    </row>
    <row r="5582" customFormat="false" ht="15" hidden="false" customHeight="false" outlineLevel="0" collapsed="false">
      <c r="A5582" s="49" t="n">
        <v>211</v>
      </c>
      <c r="B5582" s="49" t="s">
        <v>211</v>
      </c>
      <c r="C5582" s="49" t="n">
        <v>2011</v>
      </c>
      <c r="D5582" s="54" t="n">
        <v>1.65</v>
      </c>
      <c r="E5582" s="55" t="n">
        <v>1</v>
      </c>
    </row>
    <row r="5583" customFormat="false" ht="15" hidden="false" customHeight="false" outlineLevel="0" collapsed="false">
      <c r="A5583" s="49" t="n">
        <v>211</v>
      </c>
      <c r="B5583" s="49" t="s">
        <v>192</v>
      </c>
      <c r="C5583" s="49" t="n">
        <v>2010</v>
      </c>
      <c r="D5583" s="54" t="n">
        <v>17.5</v>
      </c>
      <c r="E5583" s="55" t="n">
        <v>14</v>
      </c>
    </row>
    <row r="5584" customFormat="false" ht="15" hidden="false" customHeight="false" outlineLevel="0" collapsed="false">
      <c r="A5584" s="49" t="n">
        <v>211</v>
      </c>
      <c r="B5584" s="49" t="s">
        <v>192</v>
      </c>
      <c r="C5584" s="49" t="n">
        <v>2011</v>
      </c>
      <c r="D5584" s="54" t="n">
        <v>53.64</v>
      </c>
      <c r="E5584" s="55" t="n">
        <v>36</v>
      </c>
    </row>
    <row r="5585" customFormat="false" ht="15" hidden="false" customHeight="false" outlineLevel="0" collapsed="false">
      <c r="A5585" s="49" t="n">
        <v>211</v>
      </c>
      <c r="B5585" s="49" t="s">
        <v>217</v>
      </c>
      <c r="C5585" s="49" t="n">
        <v>2010</v>
      </c>
      <c r="D5585" s="54" t="n">
        <v>120</v>
      </c>
      <c r="E5585" s="55" t="n">
        <v>96</v>
      </c>
    </row>
    <row r="5586" customFormat="false" ht="15" hidden="false" customHeight="false" outlineLevel="0" collapsed="false">
      <c r="A5586" s="49" t="n">
        <v>211</v>
      </c>
      <c r="B5586" s="49" t="s">
        <v>217</v>
      </c>
      <c r="C5586" s="49" t="n">
        <v>2011</v>
      </c>
      <c r="D5586" s="54" t="n">
        <v>1.49</v>
      </c>
      <c r="E5586" s="55" t="n">
        <v>1</v>
      </c>
    </row>
    <row r="5587" customFormat="false" ht="15" hidden="false" customHeight="false" outlineLevel="0" collapsed="false">
      <c r="A5587" s="49" t="n">
        <v>211</v>
      </c>
      <c r="B5587" s="49" t="s">
        <v>218</v>
      </c>
      <c r="C5587" s="49" t="n">
        <v>2010</v>
      </c>
      <c r="D5587" s="54" t="n">
        <v>506.02</v>
      </c>
      <c r="E5587" s="55" t="n">
        <v>434</v>
      </c>
    </row>
    <row r="5588" customFormat="false" ht="15" hidden="false" customHeight="false" outlineLevel="0" collapsed="false">
      <c r="A5588" s="49" t="n">
        <v>211</v>
      </c>
      <c r="B5588" s="49" t="s">
        <v>218</v>
      </c>
      <c r="C5588" s="49" t="n">
        <v>2011</v>
      </c>
      <c r="D5588" s="54" t="n">
        <v>837.6</v>
      </c>
      <c r="E5588" s="55" t="n">
        <v>624</v>
      </c>
    </row>
    <row r="5589" customFormat="false" ht="15" hidden="false" customHeight="false" outlineLevel="0" collapsed="false">
      <c r="A5589" s="49" t="n">
        <v>211</v>
      </c>
      <c r="B5589" s="49" t="s">
        <v>193</v>
      </c>
      <c r="C5589" s="49" t="n">
        <v>2010</v>
      </c>
      <c r="D5589" s="54" t="n">
        <v>71.52</v>
      </c>
      <c r="E5589" s="55" t="n">
        <v>48</v>
      </c>
    </row>
    <row r="5590" customFormat="false" ht="15" hidden="false" customHeight="false" outlineLevel="0" collapsed="false">
      <c r="A5590" s="49" t="n">
        <v>211</v>
      </c>
      <c r="B5590" s="49" t="s">
        <v>193</v>
      </c>
      <c r="C5590" s="49" t="n">
        <v>2011</v>
      </c>
      <c r="D5590" s="54" t="n">
        <v>69.6</v>
      </c>
      <c r="E5590" s="55" t="n">
        <v>48</v>
      </c>
    </row>
    <row r="5591" customFormat="false" ht="15" hidden="false" customHeight="false" outlineLevel="0" collapsed="false">
      <c r="A5591" s="49" t="n">
        <v>211</v>
      </c>
      <c r="B5591" s="49" t="s">
        <v>197</v>
      </c>
      <c r="C5591" s="49" t="n">
        <v>2010</v>
      </c>
      <c r="D5591" s="54" t="n">
        <v>15</v>
      </c>
      <c r="E5591" s="55" t="n">
        <v>12</v>
      </c>
    </row>
    <row r="5592" customFormat="false" ht="15" hidden="false" customHeight="false" outlineLevel="0" collapsed="false">
      <c r="A5592" s="49" t="n">
        <v>211</v>
      </c>
      <c r="B5592" s="49" t="s">
        <v>197</v>
      </c>
      <c r="C5592" s="49" t="n">
        <v>2011</v>
      </c>
      <c r="D5592" s="54" t="n">
        <v>95.43</v>
      </c>
      <c r="E5592" s="55" t="n">
        <v>59</v>
      </c>
    </row>
    <row r="5593" customFormat="false" ht="15" hidden="false" customHeight="false" outlineLevel="0" collapsed="false">
      <c r="A5593" s="49" t="n">
        <v>211</v>
      </c>
      <c r="B5593" s="49" t="s">
        <v>215</v>
      </c>
      <c r="C5593" s="49" t="n">
        <v>2011</v>
      </c>
      <c r="D5593" s="54" t="n">
        <v>19.8</v>
      </c>
      <c r="E5593" s="55" t="n">
        <v>12</v>
      </c>
    </row>
    <row r="5594" customFormat="false" ht="15" hidden="false" customHeight="false" outlineLevel="0" collapsed="false">
      <c r="A5594" s="49" t="n">
        <v>211</v>
      </c>
      <c r="B5594" s="49" t="s">
        <v>196</v>
      </c>
      <c r="C5594" s="49" t="n">
        <v>2010</v>
      </c>
      <c r="D5594" s="54" t="n">
        <v>15</v>
      </c>
      <c r="E5594" s="55" t="n">
        <v>12</v>
      </c>
    </row>
    <row r="5595" customFormat="false" ht="15" hidden="false" customHeight="false" outlineLevel="0" collapsed="false">
      <c r="A5595" s="49" t="n">
        <v>211</v>
      </c>
      <c r="B5595" s="49" t="s">
        <v>198</v>
      </c>
      <c r="C5595" s="49" t="n">
        <v>2010</v>
      </c>
      <c r="D5595" s="54" t="n">
        <v>131.76</v>
      </c>
      <c r="E5595" s="55" t="n">
        <v>120</v>
      </c>
    </row>
    <row r="5596" customFormat="false" ht="15" hidden="false" customHeight="false" outlineLevel="0" collapsed="false">
      <c r="A5596" s="49" t="n">
        <v>211</v>
      </c>
      <c r="B5596" s="49" t="s">
        <v>198</v>
      </c>
      <c r="C5596" s="49" t="n">
        <v>2011</v>
      </c>
      <c r="D5596" s="54" t="n">
        <v>229.98</v>
      </c>
      <c r="E5596" s="55" t="n">
        <v>158</v>
      </c>
    </row>
    <row r="5597" customFormat="false" ht="15" hidden="false" customHeight="false" outlineLevel="0" collapsed="false">
      <c r="A5597" s="49" t="n">
        <v>211</v>
      </c>
      <c r="B5597" s="49" t="s">
        <v>207</v>
      </c>
      <c r="C5597" s="49" t="n">
        <v>2010</v>
      </c>
      <c r="D5597" s="54" t="n">
        <v>30</v>
      </c>
      <c r="E5597" s="55" t="n">
        <v>24</v>
      </c>
    </row>
    <row r="5598" customFormat="false" ht="15" hidden="false" customHeight="false" outlineLevel="0" collapsed="false">
      <c r="A5598" s="49" t="n">
        <v>211</v>
      </c>
      <c r="B5598" s="49" t="s">
        <v>189</v>
      </c>
      <c r="C5598" s="49" t="n">
        <v>2010</v>
      </c>
      <c r="D5598" s="54" t="n">
        <v>5918.35</v>
      </c>
      <c r="E5598" s="55" t="n">
        <v>4764</v>
      </c>
    </row>
    <row r="5599" customFormat="false" ht="15" hidden="false" customHeight="false" outlineLevel="0" collapsed="false">
      <c r="A5599" s="49" t="n">
        <v>211</v>
      </c>
      <c r="B5599" s="49" t="s">
        <v>189</v>
      </c>
      <c r="C5599" s="49" t="n">
        <v>2011</v>
      </c>
      <c r="D5599" s="54" t="n">
        <v>8613.41</v>
      </c>
      <c r="E5599" s="55" t="n">
        <v>5360</v>
      </c>
    </row>
    <row r="5600" customFormat="false" ht="15" hidden="false" customHeight="false" outlineLevel="0" collapsed="false">
      <c r="A5600" s="49" t="n">
        <v>212</v>
      </c>
      <c r="B5600" s="49" t="s">
        <v>203</v>
      </c>
      <c r="C5600" s="49" t="n">
        <v>2010</v>
      </c>
      <c r="D5600" s="54" t="n">
        <v>266.58</v>
      </c>
      <c r="E5600" s="55" t="n">
        <v>78</v>
      </c>
    </row>
    <row r="5601" customFormat="false" ht="15" hidden="false" customHeight="false" outlineLevel="0" collapsed="false">
      <c r="A5601" s="49" t="n">
        <v>212</v>
      </c>
      <c r="B5601" s="49" t="s">
        <v>199</v>
      </c>
      <c r="C5601" s="49" t="n">
        <v>2009</v>
      </c>
      <c r="D5601" s="54" t="n">
        <v>45</v>
      </c>
      <c r="E5601" s="55" t="n">
        <v>12</v>
      </c>
    </row>
    <row r="5602" customFormat="false" ht="15" hidden="false" customHeight="false" outlineLevel="0" collapsed="false">
      <c r="A5602" s="49" t="n">
        <v>212</v>
      </c>
      <c r="B5602" s="49" t="s">
        <v>199</v>
      </c>
      <c r="C5602" s="49" t="n">
        <v>2011</v>
      </c>
      <c r="D5602" s="54" t="n">
        <v>49.8</v>
      </c>
      <c r="E5602" s="55" t="n">
        <v>12</v>
      </c>
    </row>
    <row r="5603" customFormat="false" ht="15" hidden="false" customHeight="false" outlineLevel="0" collapsed="false">
      <c r="A5603" s="49" t="n">
        <v>212</v>
      </c>
      <c r="B5603" s="49" t="s">
        <v>201</v>
      </c>
      <c r="C5603" s="49" t="n">
        <v>2010</v>
      </c>
      <c r="D5603" s="54" t="n">
        <v>112.5</v>
      </c>
      <c r="E5603" s="55" t="n">
        <v>30</v>
      </c>
    </row>
    <row r="5604" customFormat="false" ht="15" hidden="false" customHeight="false" outlineLevel="0" collapsed="false">
      <c r="A5604" s="49" t="n">
        <v>212</v>
      </c>
      <c r="B5604" s="49" t="s">
        <v>201</v>
      </c>
      <c r="C5604" s="49" t="n">
        <v>2011</v>
      </c>
      <c r="D5604" s="54" t="n">
        <v>33.2</v>
      </c>
      <c r="E5604" s="55" t="n">
        <v>8</v>
      </c>
    </row>
    <row r="5605" customFormat="false" ht="15" hidden="false" customHeight="false" outlineLevel="0" collapsed="false">
      <c r="A5605" s="49" t="n">
        <v>212</v>
      </c>
      <c r="B5605" s="49" t="s">
        <v>223</v>
      </c>
      <c r="C5605" s="49" t="n">
        <v>2010</v>
      </c>
      <c r="D5605" s="54" t="n">
        <v>45</v>
      </c>
      <c r="E5605" s="55" t="n">
        <v>12</v>
      </c>
    </row>
    <row r="5606" customFormat="false" ht="15" hidden="false" customHeight="false" outlineLevel="0" collapsed="false">
      <c r="A5606" s="49" t="n">
        <v>212</v>
      </c>
      <c r="B5606" s="49" t="s">
        <v>202</v>
      </c>
      <c r="C5606" s="49" t="n">
        <v>2010</v>
      </c>
      <c r="D5606" s="54" t="n">
        <v>157.5</v>
      </c>
      <c r="E5606" s="55" t="n">
        <v>42</v>
      </c>
    </row>
    <row r="5607" customFormat="false" ht="15" hidden="false" customHeight="false" outlineLevel="0" collapsed="false">
      <c r="A5607" s="49" t="n">
        <v>212</v>
      </c>
      <c r="B5607" s="49" t="s">
        <v>202</v>
      </c>
      <c r="C5607" s="49" t="n">
        <v>2011</v>
      </c>
      <c r="D5607" s="54" t="n">
        <v>282.2</v>
      </c>
      <c r="E5607" s="55" t="n">
        <v>68</v>
      </c>
    </row>
    <row r="5608" customFormat="false" ht="15" hidden="false" customHeight="false" outlineLevel="0" collapsed="false">
      <c r="A5608" s="49" t="n">
        <v>212</v>
      </c>
      <c r="B5608" s="49" t="s">
        <v>222</v>
      </c>
      <c r="C5608" s="49" t="n">
        <v>2010</v>
      </c>
      <c r="D5608" s="54" t="n">
        <v>202.5</v>
      </c>
      <c r="E5608" s="55" t="n">
        <v>54</v>
      </c>
    </row>
    <row r="5609" customFormat="false" ht="15" hidden="false" customHeight="false" outlineLevel="0" collapsed="false">
      <c r="A5609" s="49" t="n">
        <v>212</v>
      </c>
      <c r="B5609" s="49" t="s">
        <v>222</v>
      </c>
      <c r="C5609" s="49" t="n">
        <v>2011</v>
      </c>
      <c r="D5609" s="54" t="n">
        <v>16.6</v>
      </c>
      <c r="E5609" s="55" t="n">
        <v>4</v>
      </c>
    </row>
    <row r="5610" customFormat="false" ht="15" hidden="false" customHeight="false" outlineLevel="0" collapsed="false">
      <c r="A5610" s="49" t="n">
        <v>212</v>
      </c>
      <c r="B5610" s="49" t="s">
        <v>191</v>
      </c>
      <c r="C5610" s="49" t="n">
        <v>2009</v>
      </c>
      <c r="D5610" s="54" t="n">
        <v>90</v>
      </c>
      <c r="E5610" s="55" t="n">
        <v>24</v>
      </c>
    </row>
    <row r="5611" customFormat="false" ht="15" hidden="false" customHeight="false" outlineLevel="0" collapsed="false">
      <c r="A5611" s="49" t="n">
        <v>212</v>
      </c>
      <c r="B5611" s="49" t="s">
        <v>191</v>
      </c>
      <c r="C5611" s="49" t="n">
        <v>2010</v>
      </c>
      <c r="D5611" s="54" t="n">
        <v>180</v>
      </c>
      <c r="E5611" s="55" t="n">
        <v>48</v>
      </c>
    </row>
    <row r="5612" customFormat="false" ht="15" hidden="false" customHeight="false" outlineLevel="0" collapsed="false">
      <c r="A5612" s="49" t="n">
        <v>212</v>
      </c>
      <c r="B5612" s="49" t="s">
        <v>191</v>
      </c>
      <c r="C5612" s="49" t="n">
        <v>2011</v>
      </c>
      <c r="D5612" s="54" t="n">
        <v>919.6</v>
      </c>
      <c r="E5612" s="55" t="n">
        <v>232</v>
      </c>
    </row>
    <row r="5613" customFormat="false" ht="15" hidden="false" customHeight="false" outlineLevel="0" collapsed="false">
      <c r="A5613" s="49" t="n">
        <v>212</v>
      </c>
      <c r="B5613" s="49" t="s">
        <v>205</v>
      </c>
      <c r="C5613" s="49" t="n">
        <v>2009</v>
      </c>
      <c r="D5613" s="54" t="n">
        <v>0</v>
      </c>
      <c r="E5613" s="55" t="n">
        <v>0</v>
      </c>
    </row>
    <row r="5614" customFormat="false" ht="15" hidden="false" customHeight="false" outlineLevel="0" collapsed="false">
      <c r="A5614" s="49" t="n">
        <v>212</v>
      </c>
      <c r="B5614" s="49" t="s">
        <v>205</v>
      </c>
      <c r="C5614" s="49" t="n">
        <v>2010</v>
      </c>
      <c r="D5614" s="54" t="n">
        <v>135</v>
      </c>
      <c r="E5614" s="55" t="n">
        <v>36</v>
      </c>
    </row>
    <row r="5615" customFormat="false" ht="15" hidden="false" customHeight="false" outlineLevel="0" collapsed="false">
      <c r="A5615" s="49" t="n">
        <v>212</v>
      </c>
      <c r="B5615" s="49" t="s">
        <v>205</v>
      </c>
      <c r="C5615" s="49" t="n">
        <v>2011</v>
      </c>
      <c r="D5615" s="54" t="n">
        <v>170.15</v>
      </c>
      <c r="E5615" s="55" t="n">
        <v>41</v>
      </c>
    </row>
    <row r="5616" customFormat="false" ht="15" hidden="false" customHeight="false" outlineLevel="0" collapsed="false">
      <c r="A5616" s="49" t="n">
        <v>212</v>
      </c>
      <c r="B5616" s="49" t="s">
        <v>206</v>
      </c>
      <c r="C5616" s="49" t="n">
        <v>2009</v>
      </c>
      <c r="D5616" s="54" t="n">
        <v>112.5</v>
      </c>
      <c r="E5616" s="55" t="n">
        <v>30</v>
      </c>
    </row>
    <row r="5617" customFormat="false" ht="15" hidden="false" customHeight="false" outlineLevel="0" collapsed="false">
      <c r="A5617" s="49" t="n">
        <v>212</v>
      </c>
      <c r="B5617" s="49" t="s">
        <v>206</v>
      </c>
      <c r="C5617" s="49" t="n">
        <v>2010</v>
      </c>
      <c r="D5617" s="54" t="n">
        <v>405</v>
      </c>
      <c r="E5617" s="55" t="n">
        <v>108</v>
      </c>
    </row>
    <row r="5618" customFormat="false" ht="15" hidden="false" customHeight="false" outlineLevel="0" collapsed="false">
      <c r="A5618" s="49" t="n">
        <v>212</v>
      </c>
      <c r="B5618" s="49" t="s">
        <v>206</v>
      </c>
      <c r="C5618" s="49" t="n">
        <v>2011</v>
      </c>
      <c r="D5618" s="54" t="n">
        <v>39.1</v>
      </c>
      <c r="E5618" s="55" t="n">
        <v>10</v>
      </c>
    </row>
    <row r="5619" customFormat="false" ht="15" hidden="false" customHeight="false" outlineLevel="0" collapsed="false">
      <c r="A5619" s="49" t="n">
        <v>212</v>
      </c>
      <c r="B5619" s="49" t="s">
        <v>234</v>
      </c>
      <c r="C5619" s="49" t="n">
        <v>2011</v>
      </c>
      <c r="D5619" s="54" t="n">
        <v>66.4</v>
      </c>
      <c r="E5619" s="55" t="n">
        <v>16</v>
      </c>
    </row>
    <row r="5620" customFormat="false" ht="15" hidden="false" customHeight="false" outlineLevel="0" collapsed="false">
      <c r="A5620" s="49" t="n">
        <v>212</v>
      </c>
      <c r="B5620" s="49" t="s">
        <v>218</v>
      </c>
      <c r="C5620" s="49" t="n">
        <v>2010</v>
      </c>
      <c r="D5620" s="54" t="n">
        <v>998.82</v>
      </c>
      <c r="E5620" s="55" t="n">
        <v>294</v>
      </c>
    </row>
    <row r="5621" customFormat="false" ht="15" hidden="false" customHeight="false" outlineLevel="0" collapsed="false">
      <c r="A5621" s="49" t="n">
        <v>212</v>
      </c>
      <c r="B5621" s="49" t="s">
        <v>218</v>
      </c>
      <c r="C5621" s="49" t="n">
        <v>2011</v>
      </c>
      <c r="D5621" s="54" t="n">
        <v>270</v>
      </c>
      <c r="E5621" s="55" t="n">
        <v>72</v>
      </c>
    </row>
    <row r="5622" customFormat="false" ht="15" hidden="false" customHeight="false" outlineLevel="0" collapsed="false">
      <c r="A5622" s="49" t="n">
        <v>212</v>
      </c>
      <c r="B5622" s="49" t="s">
        <v>193</v>
      </c>
      <c r="C5622" s="49" t="n">
        <v>2011</v>
      </c>
      <c r="D5622" s="54" t="n">
        <v>270</v>
      </c>
      <c r="E5622" s="55" t="n">
        <v>72</v>
      </c>
    </row>
    <row r="5623" customFormat="false" ht="15" hidden="false" customHeight="false" outlineLevel="0" collapsed="false">
      <c r="A5623" s="49" t="n">
        <v>212</v>
      </c>
      <c r="B5623" s="49" t="s">
        <v>204</v>
      </c>
      <c r="C5623" s="49" t="n">
        <v>2010</v>
      </c>
      <c r="D5623" s="54" t="n">
        <v>22.5</v>
      </c>
      <c r="E5623" s="55" t="n">
        <v>6</v>
      </c>
    </row>
    <row r="5624" customFormat="false" ht="15" hidden="false" customHeight="false" outlineLevel="0" collapsed="false">
      <c r="A5624" s="49" t="n">
        <v>212</v>
      </c>
      <c r="B5624" s="49" t="s">
        <v>215</v>
      </c>
      <c r="C5624" s="49" t="n">
        <v>2011</v>
      </c>
      <c r="D5624" s="54" t="n">
        <v>66.4</v>
      </c>
      <c r="E5624" s="55" t="n">
        <v>16</v>
      </c>
    </row>
    <row r="5625" customFormat="false" ht="15" hidden="false" customHeight="false" outlineLevel="0" collapsed="false">
      <c r="A5625" s="49" t="n">
        <v>212</v>
      </c>
      <c r="B5625" s="49" t="s">
        <v>196</v>
      </c>
      <c r="C5625" s="49" t="n">
        <v>2010</v>
      </c>
      <c r="D5625" s="54" t="n">
        <v>488.16</v>
      </c>
      <c r="E5625" s="55" t="n">
        <v>144</v>
      </c>
    </row>
    <row r="5626" customFormat="false" ht="15" hidden="false" customHeight="false" outlineLevel="0" collapsed="false">
      <c r="A5626" s="49" t="n">
        <v>212</v>
      </c>
      <c r="B5626" s="49" t="s">
        <v>196</v>
      </c>
      <c r="C5626" s="49" t="n">
        <v>2011</v>
      </c>
      <c r="D5626" s="54" t="n">
        <v>774.76</v>
      </c>
      <c r="E5626" s="55" t="n">
        <v>220</v>
      </c>
    </row>
    <row r="5627" customFormat="false" ht="15" hidden="false" customHeight="false" outlineLevel="0" collapsed="false">
      <c r="A5627" s="49" t="n">
        <v>212</v>
      </c>
      <c r="B5627" s="49" t="s">
        <v>210</v>
      </c>
      <c r="C5627" s="49" t="n">
        <v>2010</v>
      </c>
      <c r="D5627" s="54" t="n">
        <v>22.5</v>
      </c>
      <c r="E5627" s="55" t="n">
        <v>6</v>
      </c>
    </row>
    <row r="5628" customFormat="false" ht="15" hidden="false" customHeight="false" outlineLevel="0" collapsed="false">
      <c r="A5628" s="49" t="n">
        <v>212</v>
      </c>
      <c r="B5628" s="49" t="s">
        <v>198</v>
      </c>
      <c r="C5628" s="49" t="n">
        <v>2010</v>
      </c>
      <c r="D5628" s="54" t="n">
        <v>157.5</v>
      </c>
      <c r="E5628" s="55" t="n">
        <v>42</v>
      </c>
    </row>
    <row r="5629" customFormat="false" ht="15" hidden="false" customHeight="false" outlineLevel="0" collapsed="false">
      <c r="A5629" s="49" t="n">
        <v>212</v>
      </c>
      <c r="B5629" s="49" t="s">
        <v>198</v>
      </c>
      <c r="C5629" s="49" t="n">
        <v>2011</v>
      </c>
      <c r="D5629" s="54" t="n">
        <v>113.8</v>
      </c>
      <c r="E5629" s="55" t="n">
        <v>28</v>
      </c>
    </row>
    <row r="5630" customFormat="false" ht="15" hidden="false" customHeight="false" outlineLevel="0" collapsed="false">
      <c r="A5630" s="49" t="n">
        <v>212</v>
      </c>
      <c r="B5630" s="49" t="s">
        <v>208</v>
      </c>
      <c r="C5630" s="49" t="n">
        <v>2010</v>
      </c>
      <c r="D5630" s="54" t="n">
        <v>22.5</v>
      </c>
      <c r="E5630" s="55" t="n">
        <v>6</v>
      </c>
    </row>
    <row r="5631" customFormat="false" ht="15" hidden="false" customHeight="false" outlineLevel="0" collapsed="false">
      <c r="A5631" s="49" t="n">
        <v>212</v>
      </c>
      <c r="B5631" s="49" t="s">
        <v>207</v>
      </c>
      <c r="C5631" s="49" t="n">
        <v>2011</v>
      </c>
      <c r="D5631" s="54" t="n">
        <v>33.2</v>
      </c>
      <c r="E5631" s="55" t="n">
        <v>8</v>
      </c>
    </row>
    <row r="5632" customFormat="false" ht="15" hidden="false" customHeight="false" outlineLevel="0" collapsed="false">
      <c r="A5632" s="49" t="n">
        <v>212</v>
      </c>
      <c r="B5632" s="49" t="s">
        <v>189</v>
      </c>
      <c r="C5632" s="49" t="n">
        <v>2009</v>
      </c>
      <c r="D5632" s="54" t="n">
        <v>630.61</v>
      </c>
      <c r="E5632" s="55" t="n">
        <v>174</v>
      </c>
    </row>
    <row r="5633" customFormat="false" ht="15" hidden="false" customHeight="false" outlineLevel="0" collapsed="false">
      <c r="A5633" s="49" t="n">
        <v>212</v>
      </c>
      <c r="B5633" s="49" t="s">
        <v>189</v>
      </c>
      <c r="C5633" s="49" t="n">
        <v>2010</v>
      </c>
      <c r="D5633" s="54" t="n">
        <v>6081.97</v>
      </c>
      <c r="E5633" s="55" t="n">
        <v>1660</v>
      </c>
    </row>
    <row r="5634" customFormat="false" ht="15" hidden="false" customHeight="false" outlineLevel="0" collapsed="false">
      <c r="A5634" s="49" t="n">
        <v>212</v>
      </c>
      <c r="B5634" s="49" t="s">
        <v>189</v>
      </c>
      <c r="C5634" s="49" t="n">
        <v>2011</v>
      </c>
      <c r="D5634" s="54" t="n">
        <v>6020.65</v>
      </c>
      <c r="E5634" s="55" t="n">
        <v>1546</v>
      </c>
    </row>
    <row r="5635" customFormat="false" ht="15" hidden="false" customHeight="false" outlineLevel="0" collapsed="false">
      <c r="A5635" s="49" t="n">
        <v>213</v>
      </c>
      <c r="B5635" s="49" t="s">
        <v>201</v>
      </c>
      <c r="C5635" s="49" t="n">
        <v>2011</v>
      </c>
      <c r="D5635" s="54" t="n">
        <v>19.5</v>
      </c>
      <c r="E5635" s="55" t="n">
        <v>6</v>
      </c>
    </row>
    <row r="5636" customFormat="false" ht="15" hidden="false" customHeight="false" outlineLevel="0" collapsed="false">
      <c r="A5636" s="49" t="n">
        <v>213</v>
      </c>
      <c r="B5636" s="49" t="s">
        <v>223</v>
      </c>
      <c r="C5636" s="49" t="n">
        <v>2010</v>
      </c>
      <c r="D5636" s="54" t="n">
        <v>17.7</v>
      </c>
      <c r="E5636" s="55" t="n">
        <v>6</v>
      </c>
    </row>
    <row r="5637" customFormat="false" ht="15" hidden="false" customHeight="false" outlineLevel="0" collapsed="false">
      <c r="A5637" s="49" t="n">
        <v>213</v>
      </c>
      <c r="B5637" s="49" t="s">
        <v>200</v>
      </c>
      <c r="C5637" s="49" t="n">
        <v>2011</v>
      </c>
      <c r="D5637" s="54" t="n">
        <v>17.7</v>
      </c>
      <c r="E5637" s="55" t="n">
        <v>6</v>
      </c>
    </row>
    <row r="5638" customFormat="false" ht="15" hidden="false" customHeight="false" outlineLevel="0" collapsed="false">
      <c r="A5638" s="49" t="n">
        <v>213</v>
      </c>
      <c r="B5638" s="49" t="s">
        <v>205</v>
      </c>
      <c r="C5638" s="49" t="n">
        <v>2010</v>
      </c>
      <c r="D5638" s="54" t="n">
        <v>460.2</v>
      </c>
      <c r="E5638" s="55" t="n">
        <v>156</v>
      </c>
    </row>
    <row r="5639" customFormat="false" ht="15" hidden="false" customHeight="false" outlineLevel="0" collapsed="false">
      <c r="A5639" s="49" t="n">
        <v>213</v>
      </c>
      <c r="B5639" s="49" t="s">
        <v>205</v>
      </c>
      <c r="C5639" s="49" t="n">
        <v>2011</v>
      </c>
      <c r="D5639" s="54" t="n">
        <v>514.6</v>
      </c>
      <c r="E5639" s="55" t="n">
        <v>160</v>
      </c>
    </row>
    <row r="5640" customFormat="false" ht="15" hidden="false" customHeight="false" outlineLevel="0" collapsed="false">
      <c r="A5640" s="49" t="n">
        <v>213</v>
      </c>
      <c r="B5640" s="49" t="s">
        <v>206</v>
      </c>
      <c r="C5640" s="49" t="n">
        <v>2010</v>
      </c>
      <c r="D5640" s="54" t="n">
        <v>17.7</v>
      </c>
      <c r="E5640" s="55" t="n">
        <v>6</v>
      </c>
    </row>
    <row r="5641" customFormat="false" ht="15" hidden="false" customHeight="false" outlineLevel="0" collapsed="false">
      <c r="A5641" s="49" t="n">
        <v>213</v>
      </c>
      <c r="B5641" s="49" t="s">
        <v>206</v>
      </c>
      <c r="C5641" s="49" t="n">
        <v>2011</v>
      </c>
      <c r="D5641" s="54" t="n">
        <v>187.45</v>
      </c>
      <c r="E5641" s="55" t="n">
        <v>61</v>
      </c>
    </row>
    <row r="5642" customFormat="false" ht="15" hidden="false" customHeight="false" outlineLevel="0" collapsed="false">
      <c r="A5642" s="49" t="n">
        <v>213</v>
      </c>
      <c r="B5642" s="49" t="s">
        <v>234</v>
      </c>
      <c r="C5642" s="49" t="n">
        <v>2011</v>
      </c>
      <c r="D5642" s="54" t="n">
        <v>19.5</v>
      </c>
      <c r="E5642" s="55" t="n">
        <v>6</v>
      </c>
    </row>
    <row r="5643" customFormat="false" ht="15" hidden="false" customHeight="false" outlineLevel="0" collapsed="false">
      <c r="A5643" s="49" t="n">
        <v>213</v>
      </c>
      <c r="B5643" s="49" t="s">
        <v>218</v>
      </c>
      <c r="C5643" s="49" t="n">
        <v>2010</v>
      </c>
      <c r="D5643" s="54" t="n">
        <v>70.8</v>
      </c>
      <c r="E5643" s="55" t="n">
        <v>24</v>
      </c>
    </row>
    <row r="5644" customFormat="false" ht="15" hidden="false" customHeight="false" outlineLevel="0" collapsed="false">
      <c r="A5644" s="49" t="n">
        <v>213</v>
      </c>
      <c r="B5644" s="49" t="s">
        <v>218</v>
      </c>
      <c r="C5644" s="49" t="n">
        <v>2011</v>
      </c>
      <c r="D5644" s="54" t="n">
        <v>275</v>
      </c>
      <c r="E5644" s="55" t="n">
        <v>100</v>
      </c>
    </row>
    <row r="5645" customFormat="false" ht="15" hidden="false" customHeight="false" outlineLevel="0" collapsed="false">
      <c r="A5645" s="49" t="n">
        <v>213</v>
      </c>
      <c r="B5645" s="49" t="s">
        <v>196</v>
      </c>
      <c r="C5645" s="49" t="n">
        <v>2011</v>
      </c>
      <c r="D5645" s="54" t="n">
        <v>43.1</v>
      </c>
      <c r="E5645" s="55" t="n">
        <v>14</v>
      </c>
    </row>
    <row r="5646" customFormat="false" ht="15" hidden="false" customHeight="false" outlineLevel="0" collapsed="false">
      <c r="A5646" s="49" t="n">
        <v>213</v>
      </c>
      <c r="B5646" s="49" t="s">
        <v>207</v>
      </c>
      <c r="C5646" s="49" t="n">
        <v>2010</v>
      </c>
      <c r="D5646" s="54" t="n">
        <v>11.8</v>
      </c>
      <c r="E5646" s="55" t="n">
        <v>4</v>
      </c>
    </row>
    <row r="5647" customFormat="false" ht="15" hidden="false" customHeight="false" outlineLevel="0" collapsed="false">
      <c r="A5647" s="49" t="n">
        <v>213</v>
      </c>
      <c r="B5647" s="49" t="s">
        <v>207</v>
      </c>
      <c r="C5647" s="49" t="n">
        <v>2011</v>
      </c>
      <c r="D5647" s="54" t="n">
        <v>9.75</v>
      </c>
      <c r="E5647" s="55" t="n">
        <v>3</v>
      </c>
    </row>
    <row r="5648" customFormat="false" ht="15" hidden="false" customHeight="false" outlineLevel="0" collapsed="false">
      <c r="A5648" s="49" t="n">
        <v>213</v>
      </c>
      <c r="B5648" s="49" t="s">
        <v>189</v>
      </c>
      <c r="C5648" s="49" t="n">
        <v>2010</v>
      </c>
      <c r="D5648" s="54" t="n">
        <v>5321.4</v>
      </c>
      <c r="E5648" s="55" t="n">
        <v>1358</v>
      </c>
    </row>
    <row r="5649" customFormat="false" ht="15" hidden="false" customHeight="false" outlineLevel="0" collapsed="false">
      <c r="A5649" s="49" t="n">
        <v>213</v>
      </c>
      <c r="B5649" s="49" t="s">
        <v>189</v>
      </c>
      <c r="C5649" s="49" t="n">
        <v>2011</v>
      </c>
      <c r="D5649" s="54" t="n">
        <v>12291.99</v>
      </c>
      <c r="E5649" s="55" t="n">
        <v>4029</v>
      </c>
    </row>
    <row r="5650" customFormat="false" ht="15" hidden="false" customHeight="false" outlineLevel="0" collapsed="false">
      <c r="A5650" s="49" t="n">
        <v>213</v>
      </c>
      <c r="B5650" s="49" t="s">
        <v>194</v>
      </c>
      <c r="C5650" s="49" t="n">
        <v>2011</v>
      </c>
      <c r="D5650" s="54" t="n">
        <v>3.25</v>
      </c>
      <c r="E5650" s="55" t="n">
        <v>1</v>
      </c>
    </row>
    <row r="5651" customFormat="false" ht="15" hidden="false" customHeight="false" outlineLevel="0" collapsed="false">
      <c r="A5651" s="49" t="n">
        <v>214</v>
      </c>
      <c r="B5651" s="49" t="s">
        <v>203</v>
      </c>
      <c r="C5651" s="49" t="n">
        <v>2010</v>
      </c>
      <c r="D5651" s="54" t="n">
        <v>50.4</v>
      </c>
      <c r="E5651" s="55" t="n">
        <v>24</v>
      </c>
    </row>
    <row r="5652" customFormat="false" ht="15" hidden="false" customHeight="false" outlineLevel="0" collapsed="false">
      <c r="A5652" s="49" t="n">
        <v>214</v>
      </c>
      <c r="B5652" s="49" t="s">
        <v>199</v>
      </c>
      <c r="C5652" s="49" t="n">
        <v>2010</v>
      </c>
      <c r="D5652" s="54" t="n">
        <v>25.2</v>
      </c>
      <c r="E5652" s="55" t="n">
        <v>12</v>
      </c>
    </row>
    <row r="5653" customFormat="false" ht="15" hidden="false" customHeight="false" outlineLevel="0" collapsed="false">
      <c r="A5653" s="49" t="n">
        <v>214</v>
      </c>
      <c r="B5653" s="49" t="s">
        <v>201</v>
      </c>
      <c r="C5653" s="49" t="n">
        <v>2011</v>
      </c>
      <c r="D5653" s="54" t="n">
        <v>50.4</v>
      </c>
      <c r="E5653" s="55" t="n">
        <v>24</v>
      </c>
    </row>
    <row r="5654" customFormat="false" ht="15" hidden="false" customHeight="false" outlineLevel="0" collapsed="false">
      <c r="A5654" s="49" t="n">
        <v>214</v>
      </c>
      <c r="B5654" s="49" t="s">
        <v>223</v>
      </c>
      <c r="C5654" s="49" t="n">
        <v>2010</v>
      </c>
      <c r="D5654" s="54" t="n">
        <v>12.6</v>
      </c>
      <c r="E5654" s="55" t="n">
        <v>6</v>
      </c>
    </row>
    <row r="5655" customFormat="false" ht="15" hidden="false" customHeight="false" outlineLevel="0" collapsed="false">
      <c r="A5655" s="49" t="n">
        <v>214</v>
      </c>
      <c r="B5655" s="49" t="s">
        <v>223</v>
      </c>
      <c r="C5655" s="49" t="n">
        <v>2011</v>
      </c>
      <c r="D5655" s="54" t="n">
        <v>25.2</v>
      </c>
      <c r="E5655" s="55" t="n">
        <v>12</v>
      </c>
    </row>
    <row r="5656" customFormat="false" ht="15" hidden="false" customHeight="false" outlineLevel="0" collapsed="false">
      <c r="A5656" s="49" t="n">
        <v>214</v>
      </c>
      <c r="B5656" s="49" t="s">
        <v>200</v>
      </c>
      <c r="C5656" s="49" t="n">
        <v>2009</v>
      </c>
      <c r="D5656" s="54" t="n">
        <v>12.6</v>
      </c>
      <c r="E5656" s="55" t="n">
        <v>6</v>
      </c>
    </row>
    <row r="5657" customFormat="false" ht="15" hidden="false" customHeight="false" outlineLevel="0" collapsed="false">
      <c r="A5657" s="49" t="n">
        <v>214</v>
      </c>
      <c r="B5657" s="49" t="s">
        <v>200</v>
      </c>
      <c r="C5657" s="49" t="n">
        <v>2010</v>
      </c>
      <c r="D5657" s="54" t="n">
        <v>25.2</v>
      </c>
      <c r="E5657" s="55" t="n">
        <v>12</v>
      </c>
    </row>
    <row r="5658" customFormat="false" ht="15" hidden="false" customHeight="false" outlineLevel="0" collapsed="false">
      <c r="A5658" s="49" t="n">
        <v>214</v>
      </c>
      <c r="B5658" s="49" t="s">
        <v>222</v>
      </c>
      <c r="C5658" s="49" t="n">
        <v>2009</v>
      </c>
      <c r="D5658" s="54" t="n">
        <v>583.2</v>
      </c>
      <c r="E5658" s="55" t="n">
        <v>312</v>
      </c>
    </row>
    <row r="5659" customFormat="false" ht="15" hidden="false" customHeight="false" outlineLevel="0" collapsed="false">
      <c r="A5659" s="49" t="n">
        <v>214</v>
      </c>
      <c r="B5659" s="49" t="s">
        <v>222</v>
      </c>
      <c r="C5659" s="49" t="n">
        <v>2010</v>
      </c>
      <c r="D5659" s="54" t="n">
        <v>2319.6</v>
      </c>
      <c r="E5659" s="55" t="n">
        <v>1236</v>
      </c>
    </row>
    <row r="5660" customFormat="false" ht="15" hidden="false" customHeight="false" outlineLevel="0" collapsed="false">
      <c r="A5660" s="49" t="n">
        <v>214</v>
      </c>
      <c r="B5660" s="49" t="s">
        <v>222</v>
      </c>
      <c r="C5660" s="49" t="n">
        <v>2011</v>
      </c>
      <c r="D5660" s="54" t="n">
        <v>760.8</v>
      </c>
      <c r="E5660" s="55" t="n">
        <v>408</v>
      </c>
    </row>
    <row r="5661" customFormat="false" ht="15" hidden="false" customHeight="false" outlineLevel="0" collapsed="false">
      <c r="A5661" s="49" t="n">
        <v>214</v>
      </c>
      <c r="B5661" s="49" t="s">
        <v>191</v>
      </c>
      <c r="C5661" s="49" t="n">
        <v>2010</v>
      </c>
      <c r="D5661" s="54" t="n">
        <v>25.2</v>
      </c>
      <c r="E5661" s="55" t="n">
        <v>12</v>
      </c>
    </row>
    <row r="5662" customFormat="false" ht="15" hidden="false" customHeight="false" outlineLevel="0" collapsed="false">
      <c r="A5662" s="49" t="n">
        <v>214</v>
      </c>
      <c r="B5662" s="49" t="s">
        <v>205</v>
      </c>
      <c r="C5662" s="49" t="n">
        <v>2009</v>
      </c>
      <c r="D5662" s="54" t="n">
        <v>12.6</v>
      </c>
      <c r="E5662" s="55" t="n">
        <v>6</v>
      </c>
    </row>
    <row r="5663" customFormat="false" ht="15" hidden="false" customHeight="false" outlineLevel="0" collapsed="false">
      <c r="A5663" s="49" t="n">
        <v>214</v>
      </c>
      <c r="B5663" s="49" t="s">
        <v>205</v>
      </c>
      <c r="C5663" s="49" t="n">
        <v>2010</v>
      </c>
      <c r="D5663" s="54" t="n">
        <v>42</v>
      </c>
      <c r="E5663" s="55" t="n">
        <v>20</v>
      </c>
    </row>
    <row r="5664" customFormat="false" ht="15" hidden="false" customHeight="false" outlineLevel="0" collapsed="false">
      <c r="A5664" s="49" t="n">
        <v>214</v>
      </c>
      <c r="B5664" s="49" t="s">
        <v>205</v>
      </c>
      <c r="C5664" s="49" t="n">
        <v>2011</v>
      </c>
      <c r="D5664" s="54" t="n">
        <v>88.2</v>
      </c>
      <c r="E5664" s="55" t="n">
        <v>42</v>
      </c>
    </row>
    <row r="5665" customFormat="false" ht="15" hidden="false" customHeight="false" outlineLevel="0" collapsed="false">
      <c r="A5665" s="49" t="n">
        <v>214</v>
      </c>
      <c r="B5665" s="49" t="s">
        <v>206</v>
      </c>
      <c r="C5665" s="49" t="n">
        <v>2011</v>
      </c>
      <c r="D5665" s="54" t="n">
        <v>31.5</v>
      </c>
      <c r="E5665" s="55" t="n">
        <v>15</v>
      </c>
    </row>
    <row r="5666" customFormat="false" ht="15" hidden="false" customHeight="false" outlineLevel="0" collapsed="false">
      <c r="A5666" s="49" t="n">
        <v>214</v>
      </c>
      <c r="B5666" s="49" t="s">
        <v>227</v>
      </c>
      <c r="C5666" s="49" t="n">
        <v>2010</v>
      </c>
      <c r="D5666" s="54" t="n">
        <v>12.6</v>
      </c>
      <c r="E5666" s="55" t="n">
        <v>6</v>
      </c>
    </row>
    <row r="5667" customFormat="false" ht="15" hidden="false" customHeight="false" outlineLevel="0" collapsed="false">
      <c r="A5667" s="49" t="n">
        <v>214</v>
      </c>
      <c r="B5667" s="49" t="s">
        <v>193</v>
      </c>
      <c r="C5667" s="49" t="n">
        <v>2011</v>
      </c>
      <c r="D5667" s="54" t="n">
        <v>201.6</v>
      </c>
      <c r="E5667" s="55" t="n">
        <v>96</v>
      </c>
    </row>
    <row r="5668" customFormat="false" ht="15" hidden="false" customHeight="false" outlineLevel="0" collapsed="false">
      <c r="A5668" s="49" t="n">
        <v>214</v>
      </c>
      <c r="B5668" s="49" t="s">
        <v>197</v>
      </c>
      <c r="C5668" s="49" t="n">
        <v>2011</v>
      </c>
      <c r="D5668" s="54" t="n">
        <v>88.8</v>
      </c>
      <c r="E5668" s="55" t="n">
        <v>48</v>
      </c>
    </row>
    <row r="5669" customFormat="false" ht="15" hidden="false" customHeight="false" outlineLevel="0" collapsed="false">
      <c r="A5669" s="49" t="n">
        <v>214</v>
      </c>
      <c r="B5669" s="49" t="s">
        <v>196</v>
      </c>
      <c r="C5669" s="49" t="n">
        <v>2011</v>
      </c>
      <c r="D5669" s="54" t="n">
        <v>50.4</v>
      </c>
      <c r="E5669" s="55" t="n">
        <v>24</v>
      </c>
    </row>
    <row r="5670" customFormat="false" ht="15" hidden="false" customHeight="false" outlineLevel="0" collapsed="false">
      <c r="A5670" s="49" t="n">
        <v>214</v>
      </c>
      <c r="B5670" s="49" t="s">
        <v>214</v>
      </c>
      <c r="C5670" s="49" t="n">
        <v>2010</v>
      </c>
      <c r="D5670" s="54" t="n">
        <v>37.8</v>
      </c>
      <c r="E5670" s="55" t="n">
        <v>18</v>
      </c>
    </row>
    <row r="5671" customFormat="false" ht="15" hidden="false" customHeight="false" outlineLevel="0" collapsed="false">
      <c r="A5671" s="49" t="n">
        <v>214</v>
      </c>
      <c r="B5671" s="49" t="s">
        <v>214</v>
      </c>
      <c r="C5671" s="49" t="n">
        <v>2011</v>
      </c>
      <c r="D5671" s="54" t="n">
        <v>25.2</v>
      </c>
      <c r="E5671" s="55" t="n">
        <v>12</v>
      </c>
    </row>
    <row r="5672" customFormat="false" ht="15" hidden="false" customHeight="false" outlineLevel="0" collapsed="false">
      <c r="A5672" s="49" t="n">
        <v>214</v>
      </c>
      <c r="B5672" s="49" t="s">
        <v>189</v>
      </c>
      <c r="C5672" s="49" t="n">
        <v>2009</v>
      </c>
      <c r="D5672" s="54" t="n">
        <v>1177.84</v>
      </c>
      <c r="E5672" s="55" t="n">
        <v>638</v>
      </c>
    </row>
    <row r="5673" customFormat="false" ht="15" hidden="false" customHeight="false" outlineLevel="0" collapsed="false">
      <c r="A5673" s="49" t="n">
        <v>214</v>
      </c>
      <c r="B5673" s="49" t="s">
        <v>189</v>
      </c>
      <c r="C5673" s="49" t="n">
        <v>2010</v>
      </c>
      <c r="D5673" s="54" t="n">
        <v>7659.39</v>
      </c>
      <c r="E5673" s="55" t="n">
        <v>3874</v>
      </c>
    </row>
    <row r="5674" customFormat="false" ht="15" hidden="false" customHeight="false" outlineLevel="0" collapsed="false">
      <c r="A5674" s="49" t="n">
        <v>214</v>
      </c>
      <c r="B5674" s="49" t="s">
        <v>189</v>
      </c>
      <c r="C5674" s="49" t="n">
        <v>2011</v>
      </c>
      <c r="D5674" s="54" t="n">
        <v>5715.25</v>
      </c>
      <c r="E5674" s="55" t="n">
        <v>2771</v>
      </c>
    </row>
    <row r="5675" customFormat="false" ht="15" hidden="false" customHeight="false" outlineLevel="0" collapsed="false">
      <c r="A5675" s="49" t="n">
        <v>214</v>
      </c>
      <c r="B5675" s="49" t="s">
        <v>194</v>
      </c>
      <c r="C5675" s="49" t="n">
        <v>2011</v>
      </c>
      <c r="D5675" s="54" t="n">
        <v>25.2</v>
      </c>
      <c r="E5675" s="55" t="n">
        <v>12</v>
      </c>
    </row>
    <row r="5676" customFormat="false" ht="15" hidden="false" customHeight="false" outlineLevel="0" collapsed="false">
      <c r="A5676" s="49" t="n">
        <v>215</v>
      </c>
      <c r="B5676" s="49" t="s">
        <v>203</v>
      </c>
      <c r="C5676" s="49" t="n">
        <v>2010</v>
      </c>
      <c r="D5676" s="54" t="n">
        <v>13.2</v>
      </c>
      <c r="E5676" s="55" t="n">
        <v>24</v>
      </c>
    </row>
    <row r="5677" customFormat="false" ht="15" hidden="false" customHeight="false" outlineLevel="0" collapsed="false">
      <c r="A5677" s="49" t="n">
        <v>215</v>
      </c>
      <c r="B5677" s="49" t="s">
        <v>203</v>
      </c>
      <c r="C5677" s="49" t="n">
        <v>2011</v>
      </c>
      <c r="D5677" s="54" t="n">
        <v>100.8</v>
      </c>
      <c r="E5677" s="55" t="n">
        <v>240</v>
      </c>
    </row>
    <row r="5678" customFormat="false" ht="15" hidden="false" customHeight="false" outlineLevel="0" collapsed="false">
      <c r="A5678" s="49" t="n">
        <v>215</v>
      </c>
      <c r="B5678" s="49" t="s">
        <v>199</v>
      </c>
      <c r="C5678" s="49" t="n">
        <v>2010</v>
      </c>
      <c r="D5678" s="54" t="n">
        <v>13.2</v>
      </c>
      <c r="E5678" s="55" t="n">
        <v>24</v>
      </c>
    </row>
    <row r="5679" customFormat="false" ht="15" hidden="false" customHeight="false" outlineLevel="0" collapsed="false">
      <c r="A5679" s="49" t="n">
        <v>215</v>
      </c>
      <c r="B5679" s="49" t="s">
        <v>201</v>
      </c>
      <c r="C5679" s="49" t="n">
        <v>2010</v>
      </c>
      <c r="D5679" s="54" t="n">
        <v>13.2</v>
      </c>
      <c r="E5679" s="55" t="n">
        <v>24</v>
      </c>
    </row>
    <row r="5680" customFormat="false" ht="15" hidden="false" customHeight="false" outlineLevel="0" collapsed="false">
      <c r="A5680" s="49" t="n">
        <v>215</v>
      </c>
      <c r="B5680" s="49" t="s">
        <v>201</v>
      </c>
      <c r="C5680" s="49" t="n">
        <v>2011</v>
      </c>
      <c r="D5680" s="54" t="n">
        <v>13.2</v>
      </c>
      <c r="E5680" s="55" t="n">
        <v>24</v>
      </c>
    </row>
    <row r="5681" customFormat="false" ht="15" hidden="false" customHeight="false" outlineLevel="0" collapsed="false">
      <c r="A5681" s="49" t="n">
        <v>215</v>
      </c>
      <c r="B5681" s="49" t="s">
        <v>223</v>
      </c>
      <c r="C5681" s="49" t="n">
        <v>2010</v>
      </c>
      <c r="D5681" s="54" t="n">
        <v>39.6</v>
      </c>
      <c r="E5681" s="55" t="n">
        <v>72</v>
      </c>
    </row>
    <row r="5682" customFormat="false" ht="15" hidden="false" customHeight="false" outlineLevel="0" collapsed="false">
      <c r="A5682" s="49" t="n">
        <v>215</v>
      </c>
      <c r="B5682" s="49" t="s">
        <v>223</v>
      </c>
      <c r="C5682" s="49" t="n">
        <v>2011</v>
      </c>
      <c r="D5682" s="54" t="n">
        <v>39.6</v>
      </c>
      <c r="E5682" s="55" t="n">
        <v>72</v>
      </c>
    </row>
    <row r="5683" customFormat="false" ht="15" hidden="false" customHeight="false" outlineLevel="0" collapsed="false">
      <c r="A5683" s="49" t="n">
        <v>215</v>
      </c>
      <c r="B5683" s="49" t="s">
        <v>202</v>
      </c>
      <c r="C5683" s="49" t="n">
        <v>2011</v>
      </c>
      <c r="D5683" s="54" t="n">
        <v>13.2</v>
      </c>
      <c r="E5683" s="55" t="n">
        <v>24</v>
      </c>
    </row>
    <row r="5684" customFormat="false" ht="15" hidden="false" customHeight="false" outlineLevel="0" collapsed="false">
      <c r="A5684" s="49" t="n">
        <v>215</v>
      </c>
      <c r="B5684" s="49" t="s">
        <v>222</v>
      </c>
      <c r="C5684" s="49" t="n">
        <v>2010</v>
      </c>
      <c r="D5684" s="54" t="n">
        <v>395.6</v>
      </c>
      <c r="E5684" s="55" t="n">
        <v>776</v>
      </c>
    </row>
    <row r="5685" customFormat="false" ht="15" hidden="false" customHeight="false" outlineLevel="0" collapsed="false">
      <c r="A5685" s="49" t="n">
        <v>215</v>
      </c>
      <c r="B5685" s="49" t="s">
        <v>222</v>
      </c>
      <c r="C5685" s="49" t="n">
        <v>2011</v>
      </c>
      <c r="D5685" s="54" t="n">
        <v>522</v>
      </c>
      <c r="E5685" s="55" t="n">
        <v>1176</v>
      </c>
    </row>
    <row r="5686" customFormat="false" ht="15" hidden="false" customHeight="false" outlineLevel="0" collapsed="false">
      <c r="A5686" s="49" t="n">
        <v>215</v>
      </c>
      <c r="B5686" s="49" t="s">
        <v>191</v>
      </c>
      <c r="C5686" s="49" t="n">
        <v>2010</v>
      </c>
      <c r="D5686" s="54" t="n">
        <v>103.2</v>
      </c>
      <c r="E5686" s="55" t="n">
        <v>216</v>
      </c>
    </row>
    <row r="5687" customFormat="false" ht="15" hidden="false" customHeight="false" outlineLevel="0" collapsed="false">
      <c r="A5687" s="49" t="n">
        <v>215</v>
      </c>
      <c r="B5687" s="49" t="s">
        <v>205</v>
      </c>
      <c r="C5687" s="49" t="n">
        <v>2010</v>
      </c>
      <c r="D5687" s="54" t="n">
        <v>79.2</v>
      </c>
      <c r="E5687" s="55" t="n">
        <v>144</v>
      </c>
    </row>
    <row r="5688" customFormat="false" ht="15" hidden="false" customHeight="false" outlineLevel="0" collapsed="false">
      <c r="A5688" s="49" t="n">
        <v>215</v>
      </c>
      <c r="B5688" s="49" t="s">
        <v>205</v>
      </c>
      <c r="C5688" s="49" t="n">
        <v>2011</v>
      </c>
      <c r="D5688" s="54" t="n">
        <v>26.4</v>
      </c>
      <c r="E5688" s="55" t="n">
        <v>48</v>
      </c>
    </row>
    <row r="5689" customFormat="false" ht="15" hidden="false" customHeight="false" outlineLevel="0" collapsed="false">
      <c r="A5689" s="49" t="n">
        <v>215</v>
      </c>
      <c r="B5689" s="49" t="s">
        <v>206</v>
      </c>
      <c r="C5689" s="49" t="n">
        <v>2010</v>
      </c>
      <c r="D5689" s="54" t="n">
        <v>105.6</v>
      </c>
      <c r="E5689" s="55" t="n">
        <v>192</v>
      </c>
    </row>
    <row r="5690" customFormat="false" ht="15" hidden="false" customHeight="false" outlineLevel="0" collapsed="false">
      <c r="A5690" s="49" t="n">
        <v>215</v>
      </c>
      <c r="B5690" s="49" t="s">
        <v>206</v>
      </c>
      <c r="C5690" s="49" t="n">
        <v>2011</v>
      </c>
      <c r="D5690" s="54" t="n">
        <v>79.2</v>
      </c>
      <c r="E5690" s="55" t="n">
        <v>144</v>
      </c>
    </row>
    <row r="5691" customFormat="false" ht="15" hidden="false" customHeight="false" outlineLevel="0" collapsed="false">
      <c r="A5691" s="49" t="n">
        <v>215</v>
      </c>
      <c r="B5691" s="49" t="s">
        <v>192</v>
      </c>
      <c r="C5691" s="49" t="n">
        <v>2010</v>
      </c>
      <c r="D5691" s="54" t="n">
        <v>13.2</v>
      </c>
      <c r="E5691" s="55" t="n">
        <v>24</v>
      </c>
    </row>
    <row r="5692" customFormat="false" ht="15" hidden="false" customHeight="false" outlineLevel="0" collapsed="false">
      <c r="A5692" s="49" t="n">
        <v>215</v>
      </c>
      <c r="B5692" s="49" t="s">
        <v>218</v>
      </c>
      <c r="C5692" s="49" t="n">
        <v>2010</v>
      </c>
      <c r="D5692" s="54" t="n">
        <v>215.35</v>
      </c>
      <c r="E5692" s="55" t="n">
        <v>505</v>
      </c>
    </row>
    <row r="5693" customFormat="false" ht="15" hidden="false" customHeight="false" outlineLevel="0" collapsed="false">
      <c r="A5693" s="49" t="n">
        <v>215</v>
      </c>
      <c r="B5693" s="49" t="s">
        <v>218</v>
      </c>
      <c r="C5693" s="49" t="n">
        <v>2011</v>
      </c>
      <c r="D5693" s="54" t="n">
        <v>13.2</v>
      </c>
      <c r="E5693" s="55" t="n">
        <v>24</v>
      </c>
    </row>
    <row r="5694" customFormat="false" ht="15" hidden="false" customHeight="false" outlineLevel="0" collapsed="false">
      <c r="A5694" s="49" t="n">
        <v>215</v>
      </c>
      <c r="B5694" s="49" t="s">
        <v>193</v>
      </c>
      <c r="C5694" s="49" t="n">
        <v>2010</v>
      </c>
      <c r="D5694" s="54" t="n">
        <v>26.4</v>
      </c>
      <c r="E5694" s="55" t="n">
        <v>48</v>
      </c>
    </row>
    <row r="5695" customFormat="false" ht="15" hidden="false" customHeight="false" outlineLevel="0" collapsed="false">
      <c r="A5695" s="49" t="n">
        <v>215</v>
      </c>
      <c r="B5695" s="49" t="s">
        <v>193</v>
      </c>
      <c r="C5695" s="49" t="n">
        <v>2011</v>
      </c>
      <c r="D5695" s="54" t="n">
        <v>13.2</v>
      </c>
      <c r="E5695" s="55" t="n">
        <v>24</v>
      </c>
    </row>
    <row r="5696" customFormat="false" ht="15" hidden="false" customHeight="false" outlineLevel="0" collapsed="false">
      <c r="A5696" s="49" t="n">
        <v>215</v>
      </c>
      <c r="B5696" s="49" t="s">
        <v>197</v>
      </c>
      <c r="C5696" s="49" t="n">
        <v>2010</v>
      </c>
      <c r="D5696" s="54" t="n">
        <v>13.2</v>
      </c>
      <c r="E5696" s="55" t="n">
        <v>24</v>
      </c>
    </row>
    <row r="5697" customFormat="false" ht="15" hidden="false" customHeight="false" outlineLevel="0" collapsed="false">
      <c r="A5697" s="49" t="n">
        <v>215</v>
      </c>
      <c r="B5697" s="49" t="s">
        <v>196</v>
      </c>
      <c r="C5697" s="49" t="n">
        <v>2010</v>
      </c>
      <c r="D5697" s="54" t="n">
        <v>13.2</v>
      </c>
      <c r="E5697" s="55" t="n">
        <v>24</v>
      </c>
    </row>
    <row r="5698" customFormat="false" ht="15" hidden="false" customHeight="false" outlineLevel="0" collapsed="false">
      <c r="A5698" s="49" t="n">
        <v>215</v>
      </c>
      <c r="B5698" s="49" t="s">
        <v>196</v>
      </c>
      <c r="C5698" s="49" t="n">
        <v>2011</v>
      </c>
      <c r="D5698" s="54" t="n">
        <v>26.4</v>
      </c>
      <c r="E5698" s="55" t="n">
        <v>48</v>
      </c>
    </row>
    <row r="5699" customFormat="false" ht="15" hidden="false" customHeight="false" outlineLevel="0" collapsed="false">
      <c r="A5699" s="49" t="n">
        <v>215</v>
      </c>
      <c r="B5699" s="49" t="s">
        <v>210</v>
      </c>
      <c r="C5699" s="49" t="n">
        <v>2010</v>
      </c>
      <c r="D5699" s="54" t="n">
        <v>26.4</v>
      </c>
      <c r="E5699" s="55" t="n">
        <v>48</v>
      </c>
    </row>
    <row r="5700" customFormat="false" ht="15" hidden="false" customHeight="false" outlineLevel="0" collapsed="false">
      <c r="A5700" s="49" t="n">
        <v>215</v>
      </c>
      <c r="B5700" s="49" t="s">
        <v>210</v>
      </c>
      <c r="C5700" s="49" t="n">
        <v>2011</v>
      </c>
      <c r="D5700" s="54" t="n">
        <v>478.8</v>
      </c>
      <c r="E5700" s="55" t="n">
        <v>984</v>
      </c>
    </row>
    <row r="5701" customFormat="false" ht="15" hidden="false" customHeight="false" outlineLevel="0" collapsed="false">
      <c r="A5701" s="49" t="n">
        <v>215</v>
      </c>
      <c r="B5701" s="49" t="s">
        <v>198</v>
      </c>
      <c r="C5701" s="49" t="n">
        <v>2010</v>
      </c>
      <c r="D5701" s="54" t="n">
        <v>13.2</v>
      </c>
      <c r="E5701" s="55" t="n">
        <v>24</v>
      </c>
    </row>
    <row r="5702" customFormat="false" ht="15" hidden="false" customHeight="false" outlineLevel="0" collapsed="false">
      <c r="A5702" s="49" t="n">
        <v>215</v>
      </c>
      <c r="B5702" s="49" t="s">
        <v>214</v>
      </c>
      <c r="C5702" s="49" t="n">
        <v>2010</v>
      </c>
      <c r="D5702" s="54" t="n">
        <v>13.2</v>
      </c>
      <c r="E5702" s="55" t="n">
        <v>24</v>
      </c>
    </row>
    <row r="5703" customFormat="false" ht="15" hidden="false" customHeight="false" outlineLevel="0" collapsed="false">
      <c r="A5703" s="49" t="n">
        <v>215</v>
      </c>
      <c r="B5703" s="49" t="s">
        <v>189</v>
      </c>
      <c r="C5703" s="49" t="n">
        <v>2010</v>
      </c>
      <c r="D5703" s="54" t="n">
        <v>9413.07</v>
      </c>
      <c r="E5703" s="55" t="n">
        <v>15844</v>
      </c>
    </row>
    <row r="5704" customFormat="false" ht="15" hidden="false" customHeight="false" outlineLevel="0" collapsed="false">
      <c r="A5704" s="49" t="n">
        <v>215</v>
      </c>
      <c r="B5704" s="49" t="s">
        <v>189</v>
      </c>
      <c r="C5704" s="49" t="n">
        <v>2011</v>
      </c>
      <c r="D5704" s="54" t="n">
        <v>7143.03</v>
      </c>
      <c r="E5704" s="55" t="n">
        <v>11555</v>
      </c>
    </row>
    <row r="5705" customFormat="false" ht="15" hidden="false" customHeight="false" outlineLevel="0" collapsed="false">
      <c r="A5705" s="49" t="n">
        <v>215</v>
      </c>
      <c r="B5705" s="49" t="s">
        <v>194</v>
      </c>
      <c r="C5705" s="49" t="n">
        <v>2011</v>
      </c>
      <c r="D5705" s="54" t="n">
        <v>19.8</v>
      </c>
      <c r="E5705" s="55" t="n">
        <v>36</v>
      </c>
    </row>
    <row r="5706" customFormat="false" ht="15" hidden="false" customHeight="false" outlineLevel="0" collapsed="false">
      <c r="A5706" s="49" t="n">
        <v>216</v>
      </c>
      <c r="B5706" s="49" t="s">
        <v>200</v>
      </c>
      <c r="C5706" s="49" t="n">
        <v>2010</v>
      </c>
      <c r="D5706" s="54" t="n">
        <v>35.7</v>
      </c>
      <c r="E5706" s="55" t="n">
        <v>6</v>
      </c>
    </row>
    <row r="5707" customFormat="false" ht="15" hidden="false" customHeight="false" outlineLevel="0" collapsed="false">
      <c r="A5707" s="49" t="n">
        <v>216</v>
      </c>
      <c r="B5707" s="49" t="s">
        <v>222</v>
      </c>
      <c r="C5707" s="49" t="n">
        <v>2010</v>
      </c>
      <c r="D5707" s="54" t="n">
        <v>232.05</v>
      </c>
      <c r="E5707" s="55" t="n">
        <v>39</v>
      </c>
    </row>
    <row r="5708" customFormat="false" ht="15" hidden="false" customHeight="false" outlineLevel="0" collapsed="false">
      <c r="A5708" s="49" t="n">
        <v>216</v>
      </c>
      <c r="B5708" s="49" t="s">
        <v>222</v>
      </c>
      <c r="C5708" s="49" t="n">
        <v>2011</v>
      </c>
      <c r="D5708" s="54" t="n">
        <v>541.25</v>
      </c>
      <c r="E5708" s="55" t="n">
        <v>95</v>
      </c>
    </row>
    <row r="5709" customFormat="false" ht="15" hidden="false" customHeight="false" outlineLevel="0" collapsed="false">
      <c r="A5709" s="49" t="n">
        <v>216</v>
      </c>
      <c r="B5709" s="49" t="s">
        <v>205</v>
      </c>
      <c r="C5709" s="49" t="n">
        <v>2011</v>
      </c>
      <c r="D5709" s="54" t="n">
        <v>17.85</v>
      </c>
      <c r="E5709" s="55" t="n">
        <v>3</v>
      </c>
    </row>
    <row r="5710" customFormat="false" ht="15" hidden="false" customHeight="false" outlineLevel="0" collapsed="false">
      <c r="A5710" s="49" t="n">
        <v>216</v>
      </c>
      <c r="B5710" s="49" t="s">
        <v>206</v>
      </c>
      <c r="C5710" s="49" t="n">
        <v>2010</v>
      </c>
      <c r="D5710" s="54" t="n">
        <v>107.1</v>
      </c>
      <c r="E5710" s="55" t="n">
        <v>18</v>
      </c>
    </row>
    <row r="5711" customFormat="false" ht="15" hidden="false" customHeight="false" outlineLevel="0" collapsed="false">
      <c r="A5711" s="49" t="n">
        <v>216</v>
      </c>
      <c r="B5711" s="49" t="s">
        <v>206</v>
      </c>
      <c r="C5711" s="49" t="n">
        <v>2011</v>
      </c>
      <c r="D5711" s="54" t="n">
        <v>160.65</v>
      </c>
      <c r="E5711" s="55" t="n">
        <v>27</v>
      </c>
    </row>
    <row r="5712" customFormat="false" ht="15" hidden="false" customHeight="false" outlineLevel="0" collapsed="false">
      <c r="A5712" s="49" t="n">
        <v>216</v>
      </c>
      <c r="B5712" s="49" t="s">
        <v>209</v>
      </c>
      <c r="C5712" s="49" t="n">
        <v>2010</v>
      </c>
      <c r="D5712" s="54" t="n">
        <v>17.85</v>
      </c>
      <c r="E5712" s="55" t="n">
        <v>3</v>
      </c>
    </row>
    <row r="5713" customFormat="false" ht="15" hidden="false" customHeight="false" outlineLevel="0" collapsed="false">
      <c r="A5713" s="49" t="n">
        <v>216</v>
      </c>
      <c r="B5713" s="49" t="s">
        <v>209</v>
      </c>
      <c r="C5713" s="49" t="n">
        <v>2011</v>
      </c>
      <c r="D5713" s="54" t="n">
        <v>17.85</v>
      </c>
      <c r="E5713" s="55" t="n">
        <v>3</v>
      </c>
    </row>
    <row r="5714" customFormat="false" ht="15" hidden="false" customHeight="false" outlineLevel="0" collapsed="false">
      <c r="A5714" s="49" t="n">
        <v>216</v>
      </c>
      <c r="B5714" s="49" t="s">
        <v>211</v>
      </c>
      <c r="C5714" s="49" t="n">
        <v>2010</v>
      </c>
      <c r="D5714" s="54" t="n">
        <v>130.8</v>
      </c>
      <c r="E5714" s="55" t="n">
        <v>24</v>
      </c>
    </row>
    <row r="5715" customFormat="false" ht="15" hidden="false" customHeight="false" outlineLevel="0" collapsed="false">
      <c r="A5715" s="49" t="n">
        <v>216</v>
      </c>
      <c r="B5715" s="49" t="s">
        <v>193</v>
      </c>
      <c r="C5715" s="49" t="n">
        <v>2011</v>
      </c>
      <c r="D5715" s="54" t="n">
        <v>17.85</v>
      </c>
      <c r="E5715" s="55" t="n">
        <v>3</v>
      </c>
    </row>
    <row r="5716" customFormat="false" ht="15" hidden="false" customHeight="false" outlineLevel="0" collapsed="false">
      <c r="A5716" s="49" t="n">
        <v>216</v>
      </c>
      <c r="B5716" s="49" t="s">
        <v>197</v>
      </c>
      <c r="C5716" s="49" t="n">
        <v>2010</v>
      </c>
      <c r="D5716" s="54" t="n">
        <v>35.7</v>
      </c>
      <c r="E5716" s="55" t="n">
        <v>6</v>
      </c>
    </row>
    <row r="5717" customFormat="false" ht="15" hidden="false" customHeight="false" outlineLevel="0" collapsed="false">
      <c r="A5717" s="49" t="n">
        <v>216</v>
      </c>
      <c r="B5717" s="49" t="s">
        <v>196</v>
      </c>
      <c r="C5717" s="49" t="n">
        <v>2011</v>
      </c>
      <c r="D5717" s="54" t="n">
        <v>17.85</v>
      </c>
      <c r="E5717" s="55" t="n">
        <v>3</v>
      </c>
    </row>
    <row r="5718" customFormat="false" ht="15" hidden="false" customHeight="false" outlineLevel="0" collapsed="false">
      <c r="A5718" s="49" t="n">
        <v>216</v>
      </c>
      <c r="B5718" s="49" t="s">
        <v>198</v>
      </c>
      <c r="C5718" s="49" t="n">
        <v>2010</v>
      </c>
      <c r="D5718" s="54" t="n">
        <v>65.4</v>
      </c>
      <c r="E5718" s="55" t="n">
        <v>12</v>
      </c>
    </row>
    <row r="5719" customFormat="false" ht="15" hidden="false" customHeight="false" outlineLevel="0" collapsed="false">
      <c r="A5719" s="49" t="n">
        <v>216</v>
      </c>
      <c r="B5719" s="49" t="s">
        <v>198</v>
      </c>
      <c r="C5719" s="49" t="n">
        <v>2011</v>
      </c>
      <c r="D5719" s="54" t="n">
        <v>83.25</v>
      </c>
      <c r="E5719" s="55" t="n">
        <v>15</v>
      </c>
    </row>
    <row r="5720" customFormat="false" ht="15" hidden="false" customHeight="false" outlineLevel="0" collapsed="false">
      <c r="A5720" s="49" t="n">
        <v>216</v>
      </c>
      <c r="B5720" s="49" t="s">
        <v>189</v>
      </c>
      <c r="C5720" s="49" t="n">
        <v>2010</v>
      </c>
      <c r="D5720" s="54" t="n">
        <v>6316.53</v>
      </c>
      <c r="E5720" s="55" t="n">
        <v>1041</v>
      </c>
    </row>
    <row r="5721" customFormat="false" ht="15" hidden="false" customHeight="false" outlineLevel="0" collapsed="false">
      <c r="A5721" s="49" t="n">
        <v>216</v>
      </c>
      <c r="B5721" s="49" t="s">
        <v>189</v>
      </c>
      <c r="C5721" s="49" t="n">
        <v>2011</v>
      </c>
      <c r="D5721" s="54" t="n">
        <v>11184.1</v>
      </c>
      <c r="E5721" s="55" t="n">
        <v>1862</v>
      </c>
    </row>
    <row r="5722" customFormat="false" ht="15" hidden="false" customHeight="false" outlineLevel="0" collapsed="false">
      <c r="A5722" s="49" t="n">
        <v>217</v>
      </c>
      <c r="B5722" s="49" t="s">
        <v>200</v>
      </c>
      <c r="C5722" s="49" t="n">
        <v>2010</v>
      </c>
      <c r="D5722" s="54" t="n">
        <v>7.5</v>
      </c>
      <c r="E5722" s="55" t="n">
        <v>2</v>
      </c>
    </row>
    <row r="5723" customFormat="false" ht="15" hidden="false" customHeight="false" outlineLevel="0" collapsed="false">
      <c r="A5723" s="49" t="n">
        <v>217</v>
      </c>
      <c r="B5723" s="49" t="s">
        <v>200</v>
      </c>
      <c r="C5723" s="49" t="n">
        <v>2011</v>
      </c>
      <c r="D5723" s="54" t="n">
        <v>15</v>
      </c>
      <c r="E5723" s="55" t="n">
        <v>4</v>
      </c>
    </row>
    <row r="5724" customFormat="false" ht="15" hidden="false" customHeight="false" outlineLevel="0" collapsed="false">
      <c r="A5724" s="49" t="n">
        <v>217</v>
      </c>
      <c r="B5724" s="49" t="s">
        <v>222</v>
      </c>
      <c r="C5724" s="49" t="n">
        <v>2010</v>
      </c>
      <c r="D5724" s="54" t="n">
        <v>217.5</v>
      </c>
      <c r="E5724" s="55" t="n">
        <v>58</v>
      </c>
    </row>
    <row r="5725" customFormat="false" ht="15" hidden="false" customHeight="false" outlineLevel="0" collapsed="false">
      <c r="A5725" s="49" t="n">
        <v>217</v>
      </c>
      <c r="B5725" s="49" t="s">
        <v>222</v>
      </c>
      <c r="C5725" s="49" t="n">
        <v>2011</v>
      </c>
      <c r="D5725" s="54" t="n">
        <v>165</v>
      </c>
      <c r="E5725" s="55" t="n">
        <v>44</v>
      </c>
    </row>
    <row r="5726" customFormat="false" ht="15" hidden="false" customHeight="false" outlineLevel="0" collapsed="false">
      <c r="A5726" s="49" t="n">
        <v>217</v>
      </c>
      <c r="B5726" s="49" t="s">
        <v>205</v>
      </c>
      <c r="C5726" s="49" t="n">
        <v>2011</v>
      </c>
      <c r="D5726" s="54" t="n">
        <v>30</v>
      </c>
      <c r="E5726" s="55" t="n">
        <v>8</v>
      </c>
    </row>
    <row r="5727" customFormat="false" ht="15" hidden="false" customHeight="false" outlineLevel="0" collapsed="false">
      <c r="A5727" s="49" t="n">
        <v>217</v>
      </c>
      <c r="B5727" s="49" t="s">
        <v>206</v>
      </c>
      <c r="C5727" s="49" t="n">
        <v>2010</v>
      </c>
      <c r="D5727" s="54" t="n">
        <v>30</v>
      </c>
      <c r="E5727" s="55" t="n">
        <v>8</v>
      </c>
    </row>
    <row r="5728" customFormat="false" ht="15" hidden="false" customHeight="false" outlineLevel="0" collapsed="false">
      <c r="A5728" s="49" t="n">
        <v>217</v>
      </c>
      <c r="B5728" s="49" t="s">
        <v>206</v>
      </c>
      <c r="C5728" s="49" t="n">
        <v>2011</v>
      </c>
      <c r="D5728" s="54" t="n">
        <v>15</v>
      </c>
      <c r="E5728" s="55" t="n">
        <v>4</v>
      </c>
    </row>
    <row r="5729" customFormat="false" ht="15" hidden="false" customHeight="false" outlineLevel="0" collapsed="false">
      <c r="A5729" s="49" t="n">
        <v>217</v>
      </c>
      <c r="B5729" s="49" t="s">
        <v>225</v>
      </c>
      <c r="C5729" s="49" t="n">
        <v>2010</v>
      </c>
      <c r="D5729" s="54" t="n">
        <v>135</v>
      </c>
      <c r="E5729" s="55" t="n">
        <v>36</v>
      </c>
    </row>
    <row r="5730" customFormat="false" ht="15" hidden="false" customHeight="false" outlineLevel="0" collapsed="false">
      <c r="A5730" s="49" t="n">
        <v>217</v>
      </c>
      <c r="B5730" s="49" t="s">
        <v>218</v>
      </c>
      <c r="C5730" s="49" t="n">
        <v>2010</v>
      </c>
      <c r="D5730" s="54" t="n">
        <v>162.72</v>
      </c>
      <c r="E5730" s="55" t="n">
        <v>48</v>
      </c>
    </row>
    <row r="5731" customFormat="false" ht="15" hidden="false" customHeight="false" outlineLevel="0" collapsed="false">
      <c r="A5731" s="49" t="n">
        <v>217</v>
      </c>
      <c r="B5731" s="49" t="s">
        <v>218</v>
      </c>
      <c r="C5731" s="49" t="n">
        <v>2011</v>
      </c>
      <c r="D5731" s="54" t="n">
        <v>81.36</v>
      </c>
      <c r="E5731" s="55" t="n">
        <v>24</v>
      </c>
    </row>
    <row r="5732" customFormat="false" ht="15" hidden="false" customHeight="false" outlineLevel="0" collapsed="false">
      <c r="A5732" s="49" t="n">
        <v>217</v>
      </c>
      <c r="B5732" s="49" t="s">
        <v>193</v>
      </c>
      <c r="C5732" s="49" t="n">
        <v>2011</v>
      </c>
      <c r="D5732" s="54" t="n">
        <v>81.36</v>
      </c>
      <c r="E5732" s="55" t="n">
        <v>24</v>
      </c>
    </row>
    <row r="5733" customFormat="false" ht="15" hidden="false" customHeight="false" outlineLevel="0" collapsed="false">
      <c r="A5733" s="49" t="n">
        <v>217</v>
      </c>
      <c r="B5733" s="49" t="s">
        <v>196</v>
      </c>
      <c r="C5733" s="49" t="n">
        <v>2011</v>
      </c>
      <c r="D5733" s="54" t="n">
        <v>22.5</v>
      </c>
      <c r="E5733" s="55" t="n">
        <v>6</v>
      </c>
    </row>
    <row r="5734" customFormat="false" ht="15" hidden="false" customHeight="false" outlineLevel="0" collapsed="false">
      <c r="A5734" s="49" t="n">
        <v>217</v>
      </c>
      <c r="B5734" s="49" t="s">
        <v>210</v>
      </c>
      <c r="C5734" s="49" t="n">
        <v>2010</v>
      </c>
      <c r="D5734" s="54" t="n">
        <v>15</v>
      </c>
      <c r="E5734" s="55" t="n">
        <v>4</v>
      </c>
    </row>
    <row r="5735" customFormat="false" ht="15" hidden="false" customHeight="false" outlineLevel="0" collapsed="false">
      <c r="A5735" s="49" t="n">
        <v>217</v>
      </c>
      <c r="B5735" s="49" t="s">
        <v>189</v>
      </c>
      <c r="C5735" s="49" t="n">
        <v>2010</v>
      </c>
      <c r="D5735" s="54" t="n">
        <v>10041.84</v>
      </c>
      <c r="E5735" s="55" t="n">
        <v>2738</v>
      </c>
    </row>
    <row r="5736" customFormat="false" ht="15" hidden="false" customHeight="false" outlineLevel="0" collapsed="false">
      <c r="A5736" s="49" t="n">
        <v>217</v>
      </c>
      <c r="B5736" s="49" t="s">
        <v>189</v>
      </c>
      <c r="C5736" s="49" t="n">
        <v>2011</v>
      </c>
      <c r="D5736" s="54" t="n">
        <v>7914.02</v>
      </c>
      <c r="E5736" s="55" t="n">
        <v>2168</v>
      </c>
    </row>
    <row r="5737" customFormat="false" ht="15" hidden="false" customHeight="false" outlineLevel="0" collapsed="false">
      <c r="A5737" s="49" t="n">
        <v>218</v>
      </c>
      <c r="B5737" s="49" t="s">
        <v>226</v>
      </c>
      <c r="C5737" s="49" t="n">
        <v>2011</v>
      </c>
      <c r="D5737" s="54" t="n">
        <v>19.8</v>
      </c>
      <c r="E5737" s="55" t="n">
        <v>12</v>
      </c>
    </row>
    <row r="5738" customFormat="false" ht="15" hidden="false" customHeight="false" outlineLevel="0" collapsed="false">
      <c r="A5738" s="49" t="n">
        <v>218</v>
      </c>
      <c r="B5738" s="49" t="s">
        <v>223</v>
      </c>
      <c r="C5738" s="49" t="n">
        <v>2010</v>
      </c>
      <c r="D5738" s="54" t="n">
        <v>163.8</v>
      </c>
      <c r="E5738" s="55" t="n">
        <v>108</v>
      </c>
    </row>
    <row r="5739" customFormat="false" ht="15" hidden="false" customHeight="false" outlineLevel="0" collapsed="false">
      <c r="A5739" s="49" t="n">
        <v>218</v>
      </c>
      <c r="B5739" s="49" t="s">
        <v>223</v>
      </c>
      <c r="C5739" s="49" t="n">
        <v>2011</v>
      </c>
      <c r="D5739" s="54" t="n">
        <v>39.6</v>
      </c>
      <c r="E5739" s="55" t="n">
        <v>24</v>
      </c>
    </row>
    <row r="5740" customFormat="false" ht="15" hidden="false" customHeight="false" outlineLevel="0" collapsed="false">
      <c r="A5740" s="49" t="n">
        <v>218</v>
      </c>
      <c r="B5740" s="49" t="s">
        <v>200</v>
      </c>
      <c r="C5740" s="49" t="n">
        <v>2010</v>
      </c>
      <c r="D5740" s="54" t="n">
        <v>19.8</v>
      </c>
      <c r="E5740" s="55" t="n">
        <v>12</v>
      </c>
    </row>
    <row r="5741" customFormat="false" ht="15" hidden="false" customHeight="false" outlineLevel="0" collapsed="false">
      <c r="A5741" s="49" t="n">
        <v>218</v>
      </c>
      <c r="B5741" s="49" t="s">
        <v>202</v>
      </c>
      <c r="C5741" s="49" t="n">
        <v>2010</v>
      </c>
      <c r="D5741" s="54" t="n">
        <v>19.8</v>
      </c>
      <c r="E5741" s="55" t="n">
        <v>12</v>
      </c>
    </row>
    <row r="5742" customFormat="false" ht="15" hidden="false" customHeight="false" outlineLevel="0" collapsed="false">
      <c r="A5742" s="49" t="n">
        <v>218</v>
      </c>
      <c r="B5742" s="49" t="s">
        <v>222</v>
      </c>
      <c r="C5742" s="49" t="n">
        <v>2010</v>
      </c>
      <c r="D5742" s="54" t="n">
        <v>658.8</v>
      </c>
      <c r="E5742" s="55" t="n">
        <v>408</v>
      </c>
    </row>
    <row r="5743" customFormat="false" ht="15" hidden="false" customHeight="false" outlineLevel="0" collapsed="false">
      <c r="A5743" s="49" t="n">
        <v>218</v>
      </c>
      <c r="B5743" s="49" t="s">
        <v>222</v>
      </c>
      <c r="C5743" s="49" t="n">
        <v>2011</v>
      </c>
      <c r="D5743" s="54" t="n">
        <v>754.2</v>
      </c>
      <c r="E5743" s="55" t="n">
        <v>492</v>
      </c>
    </row>
    <row r="5744" customFormat="false" ht="15" hidden="false" customHeight="false" outlineLevel="0" collapsed="false">
      <c r="A5744" s="49" t="n">
        <v>218</v>
      </c>
      <c r="B5744" s="49" t="s">
        <v>205</v>
      </c>
      <c r="C5744" s="49" t="n">
        <v>2010</v>
      </c>
      <c r="D5744" s="54" t="n">
        <v>211.2</v>
      </c>
      <c r="E5744" s="55" t="n">
        <v>128</v>
      </c>
    </row>
    <row r="5745" customFormat="false" ht="15" hidden="false" customHeight="false" outlineLevel="0" collapsed="false">
      <c r="A5745" s="49" t="n">
        <v>218</v>
      </c>
      <c r="B5745" s="49" t="s">
        <v>205</v>
      </c>
      <c r="C5745" s="49" t="n">
        <v>2011</v>
      </c>
      <c r="D5745" s="54" t="n">
        <v>158.4</v>
      </c>
      <c r="E5745" s="55" t="n">
        <v>96</v>
      </c>
    </row>
    <row r="5746" customFormat="false" ht="15" hidden="false" customHeight="false" outlineLevel="0" collapsed="false">
      <c r="A5746" s="49" t="n">
        <v>218</v>
      </c>
      <c r="B5746" s="49" t="s">
        <v>206</v>
      </c>
      <c r="C5746" s="49" t="n">
        <v>2010</v>
      </c>
      <c r="D5746" s="54" t="n">
        <v>217.8</v>
      </c>
      <c r="E5746" s="55" t="n">
        <v>132</v>
      </c>
    </row>
    <row r="5747" customFormat="false" ht="15" hidden="false" customHeight="false" outlineLevel="0" collapsed="false">
      <c r="A5747" s="49" t="n">
        <v>218</v>
      </c>
      <c r="B5747" s="49" t="s">
        <v>206</v>
      </c>
      <c r="C5747" s="49" t="n">
        <v>2011</v>
      </c>
      <c r="D5747" s="54" t="n">
        <v>59.4</v>
      </c>
      <c r="E5747" s="55" t="n">
        <v>36</v>
      </c>
    </row>
    <row r="5748" customFormat="false" ht="15" hidden="false" customHeight="false" outlineLevel="0" collapsed="false">
      <c r="A5748" s="49" t="n">
        <v>218</v>
      </c>
      <c r="B5748" s="49" t="s">
        <v>190</v>
      </c>
      <c r="C5748" s="49" t="n">
        <v>2011</v>
      </c>
      <c r="D5748" s="54" t="n">
        <v>19.8</v>
      </c>
      <c r="E5748" s="55" t="n">
        <v>12</v>
      </c>
    </row>
    <row r="5749" customFormat="false" ht="15" hidden="false" customHeight="false" outlineLevel="0" collapsed="false">
      <c r="A5749" s="49" t="n">
        <v>218</v>
      </c>
      <c r="B5749" s="49" t="s">
        <v>192</v>
      </c>
      <c r="C5749" s="49" t="n">
        <v>2010</v>
      </c>
      <c r="D5749" s="54" t="n">
        <v>19.8</v>
      </c>
      <c r="E5749" s="55" t="n">
        <v>12</v>
      </c>
    </row>
    <row r="5750" customFormat="false" ht="15" hidden="false" customHeight="false" outlineLevel="0" collapsed="false">
      <c r="A5750" s="49" t="n">
        <v>218</v>
      </c>
      <c r="B5750" s="49" t="s">
        <v>192</v>
      </c>
      <c r="C5750" s="49" t="n">
        <v>2011</v>
      </c>
      <c r="D5750" s="54" t="n">
        <v>19.8</v>
      </c>
      <c r="E5750" s="55" t="n">
        <v>12</v>
      </c>
    </row>
    <row r="5751" customFormat="false" ht="15" hidden="false" customHeight="false" outlineLevel="0" collapsed="false">
      <c r="A5751" s="49" t="n">
        <v>218</v>
      </c>
      <c r="B5751" s="49" t="s">
        <v>217</v>
      </c>
      <c r="C5751" s="49" t="n">
        <v>2011</v>
      </c>
      <c r="D5751" s="54" t="n">
        <v>523.65</v>
      </c>
      <c r="E5751" s="55" t="n">
        <v>361</v>
      </c>
    </row>
    <row r="5752" customFormat="false" ht="15" hidden="false" customHeight="false" outlineLevel="0" collapsed="false">
      <c r="A5752" s="49" t="n">
        <v>218</v>
      </c>
      <c r="B5752" s="49" t="s">
        <v>218</v>
      </c>
      <c r="C5752" s="49" t="n">
        <v>2010</v>
      </c>
      <c r="D5752" s="54" t="n">
        <v>313.2</v>
      </c>
      <c r="E5752" s="55" t="n">
        <v>216</v>
      </c>
    </row>
    <row r="5753" customFormat="false" ht="15" hidden="false" customHeight="false" outlineLevel="0" collapsed="false">
      <c r="A5753" s="49" t="n">
        <v>218</v>
      </c>
      <c r="B5753" s="49" t="s">
        <v>218</v>
      </c>
      <c r="C5753" s="49" t="n">
        <v>2011</v>
      </c>
      <c r="D5753" s="54" t="n">
        <v>210.45</v>
      </c>
      <c r="E5753" s="55" t="n">
        <v>145</v>
      </c>
    </row>
    <row r="5754" customFormat="false" ht="15" hidden="false" customHeight="false" outlineLevel="0" collapsed="false">
      <c r="A5754" s="49" t="n">
        <v>218</v>
      </c>
      <c r="B5754" s="49" t="s">
        <v>228</v>
      </c>
      <c r="C5754" s="49" t="n">
        <v>2010</v>
      </c>
      <c r="D5754" s="54" t="n">
        <v>1.65</v>
      </c>
      <c r="E5754" s="55" t="n">
        <v>1</v>
      </c>
    </row>
    <row r="5755" customFormat="false" ht="15" hidden="false" customHeight="false" outlineLevel="0" collapsed="false">
      <c r="A5755" s="49" t="n">
        <v>218</v>
      </c>
      <c r="B5755" s="49" t="s">
        <v>193</v>
      </c>
      <c r="C5755" s="49" t="n">
        <v>2010</v>
      </c>
      <c r="D5755" s="54" t="n">
        <v>79.2</v>
      </c>
      <c r="E5755" s="55" t="n">
        <v>48</v>
      </c>
    </row>
    <row r="5756" customFormat="false" ht="15" hidden="false" customHeight="false" outlineLevel="0" collapsed="false">
      <c r="A5756" s="49" t="n">
        <v>218</v>
      </c>
      <c r="B5756" s="49" t="s">
        <v>197</v>
      </c>
      <c r="C5756" s="49" t="n">
        <v>2010</v>
      </c>
      <c r="D5756" s="54" t="n">
        <v>79.2</v>
      </c>
      <c r="E5756" s="55" t="n">
        <v>48</v>
      </c>
    </row>
    <row r="5757" customFormat="false" ht="15" hidden="false" customHeight="false" outlineLevel="0" collapsed="false">
      <c r="A5757" s="49" t="n">
        <v>218</v>
      </c>
      <c r="B5757" s="49" t="s">
        <v>197</v>
      </c>
      <c r="C5757" s="49" t="n">
        <v>2011</v>
      </c>
      <c r="D5757" s="54" t="n">
        <v>36.3</v>
      </c>
      <c r="E5757" s="55" t="n">
        <v>22</v>
      </c>
    </row>
    <row r="5758" customFormat="false" ht="15" hidden="false" customHeight="false" outlineLevel="0" collapsed="false">
      <c r="A5758" s="49" t="n">
        <v>218</v>
      </c>
      <c r="B5758" s="49" t="s">
        <v>196</v>
      </c>
      <c r="C5758" s="49" t="n">
        <v>2011</v>
      </c>
      <c r="D5758" s="54" t="n">
        <v>9.9</v>
      </c>
      <c r="E5758" s="55" t="n">
        <v>6</v>
      </c>
    </row>
    <row r="5759" customFormat="false" ht="15" hidden="false" customHeight="false" outlineLevel="0" collapsed="false">
      <c r="A5759" s="49" t="n">
        <v>218</v>
      </c>
      <c r="B5759" s="49" t="s">
        <v>210</v>
      </c>
      <c r="C5759" s="49" t="n">
        <v>2010</v>
      </c>
      <c r="D5759" s="54" t="n">
        <v>19.8</v>
      </c>
      <c r="E5759" s="55" t="n">
        <v>12</v>
      </c>
    </row>
    <row r="5760" customFormat="false" ht="15" hidden="false" customHeight="false" outlineLevel="0" collapsed="false">
      <c r="A5760" s="49" t="n">
        <v>218</v>
      </c>
      <c r="B5760" s="49" t="s">
        <v>198</v>
      </c>
      <c r="C5760" s="49" t="n">
        <v>2010</v>
      </c>
      <c r="D5760" s="54" t="n">
        <v>19.8</v>
      </c>
      <c r="E5760" s="55" t="n">
        <v>12</v>
      </c>
    </row>
    <row r="5761" customFormat="false" ht="15" hidden="false" customHeight="false" outlineLevel="0" collapsed="false">
      <c r="A5761" s="49" t="n">
        <v>218</v>
      </c>
      <c r="B5761" s="49" t="s">
        <v>189</v>
      </c>
      <c r="C5761" s="49" t="n">
        <v>2010</v>
      </c>
      <c r="D5761" s="54" t="n">
        <v>8199.87</v>
      </c>
      <c r="E5761" s="55" t="n">
        <v>4754</v>
      </c>
    </row>
    <row r="5762" customFormat="false" ht="15" hidden="false" customHeight="false" outlineLevel="0" collapsed="false">
      <c r="A5762" s="49" t="n">
        <v>218</v>
      </c>
      <c r="B5762" s="49" t="s">
        <v>189</v>
      </c>
      <c r="C5762" s="49" t="n">
        <v>2011</v>
      </c>
      <c r="D5762" s="54" t="n">
        <v>7037.55</v>
      </c>
      <c r="E5762" s="55" t="n">
        <v>4111</v>
      </c>
    </row>
    <row r="5763" customFormat="false" ht="15" hidden="false" customHeight="false" outlineLevel="0" collapsed="false">
      <c r="A5763" s="49" t="n">
        <v>219</v>
      </c>
      <c r="B5763" s="49" t="s">
        <v>199</v>
      </c>
      <c r="C5763" s="49" t="n">
        <v>2011</v>
      </c>
      <c r="D5763" s="54" t="n">
        <v>14.22</v>
      </c>
      <c r="E5763" s="55" t="n">
        <v>18</v>
      </c>
    </row>
    <row r="5764" customFormat="false" ht="15" hidden="false" customHeight="false" outlineLevel="0" collapsed="false">
      <c r="A5764" s="49" t="n">
        <v>219</v>
      </c>
      <c r="B5764" s="49" t="s">
        <v>201</v>
      </c>
      <c r="C5764" s="49" t="n">
        <v>2011</v>
      </c>
      <c r="D5764" s="54" t="n">
        <v>83.07</v>
      </c>
      <c r="E5764" s="55" t="n">
        <v>45</v>
      </c>
    </row>
    <row r="5765" customFormat="false" ht="15" hidden="false" customHeight="false" outlineLevel="0" collapsed="false">
      <c r="A5765" s="49" t="n">
        <v>219</v>
      </c>
      <c r="B5765" s="49" t="s">
        <v>223</v>
      </c>
      <c r="C5765" s="49" t="n">
        <v>2011</v>
      </c>
      <c r="D5765" s="54" t="n">
        <v>22.95</v>
      </c>
      <c r="E5765" s="55" t="n">
        <v>9</v>
      </c>
    </row>
    <row r="5766" customFormat="false" ht="15" hidden="false" customHeight="false" outlineLevel="0" collapsed="false">
      <c r="A5766" s="49" t="n">
        <v>219</v>
      </c>
      <c r="B5766" s="49" t="s">
        <v>200</v>
      </c>
      <c r="C5766" s="49" t="n">
        <v>2010</v>
      </c>
      <c r="D5766" s="54" t="n">
        <v>22.95</v>
      </c>
      <c r="E5766" s="55" t="n">
        <v>9</v>
      </c>
    </row>
    <row r="5767" customFormat="false" ht="15" hidden="false" customHeight="false" outlineLevel="0" collapsed="false">
      <c r="A5767" s="49" t="n">
        <v>219</v>
      </c>
      <c r="B5767" s="49" t="s">
        <v>200</v>
      </c>
      <c r="C5767" s="49" t="n">
        <v>2011</v>
      </c>
      <c r="D5767" s="54" t="n">
        <v>22.95</v>
      </c>
      <c r="E5767" s="55" t="n">
        <v>9</v>
      </c>
    </row>
    <row r="5768" customFormat="false" ht="15" hidden="false" customHeight="false" outlineLevel="0" collapsed="false">
      <c r="A5768" s="49" t="n">
        <v>219</v>
      </c>
      <c r="B5768" s="49" t="s">
        <v>222</v>
      </c>
      <c r="C5768" s="49" t="n">
        <v>2010</v>
      </c>
      <c r="D5768" s="54" t="n">
        <v>137.7</v>
      </c>
      <c r="E5768" s="55" t="n">
        <v>54</v>
      </c>
    </row>
    <row r="5769" customFormat="false" ht="15" hidden="false" customHeight="false" outlineLevel="0" collapsed="false">
      <c r="A5769" s="49" t="n">
        <v>219</v>
      </c>
      <c r="B5769" s="49" t="s">
        <v>222</v>
      </c>
      <c r="C5769" s="49" t="n">
        <v>2011</v>
      </c>
      <c r="D5769" s="54" t="n">
        <v>79.83</v>
      </c>
      <c r="E5769" s="55" t="n">
        <v>81</v>
      </c>
    </row>
    <row r="5770" customFormat="false" ht="15" hidden="false" customHeight="false" outlineLevel="0" collapsed="false">
      <c r="A5770" s="49" t="n">
        <v>219</v>
      </c>
      <c r="B5770" s="49" t="s">
        <v>205</v>
      </c>
      <c r="C5770" s="49" t="n">
        <v>2011</v>
      </c>
      <c r="D5770" s="54" t="n">
        <v>37.17</v>
      </c>
      <c r="E5770" s="55" t="n">
        <v>27</v>
      </c>
    </row>
    <row r="5771" customFormat="false" ht="15" hidden="false" customHeight="false" outlineLevel="0" collapsed="false">
      <c r="A5771" s="49" t="n">
        <v>219</v>
      </c>
      <c r="B5771" s="49" t="s">
        <v>206</v>
      </c>
      <c r="C5771" s="49" t="n">
        <v>2010</v>
      </c>
      <c r="D5771" s="54" t="n">
        <v>22.95</v>
      </c>
      <c r="E5771" s="55" t="n">
        <v>9</v>
      </c>
    </row>
    <row r="5772" customFormat="false" ht="15" hidden="false" customHeight="false" outlineLevel="0" collapsed="false">
      <c r="A5772" s="49" t="n">
        <v>219</v>
      </c>
      <c r="B5772" s="49" t="s">
        <v>206</v>
      </c>
      <c r="C5772" s="49" t="n">
        <v>2011</v>
      </c>
      <c r="D5772" s="54" t="n">
        <v>83.07</v>
      </c>
      <c r="E5772" s="55" t="n">
        <v>45</v>
      </c>
    </row>
    <row r="5773" customFormat="false" ht="15" hidden="false" customHeight="false" outlineLevel="0" collapsed="false">
      <c r="A5773" s="49" t="n">
        <v>219</v>
      </c>
      <c r="B5773" s="49" t="s">
        <v>192</v>
      </c>
      <c r="C5773" s="49" t="n">
        <v>2010</v>
      </c>
      <c r="D5773" s="54" t="n">
        <v>45.9</v>
      </c>
      <c r="E5773" s="55" t="n">
        <v>18</v>
      </c>
    </row>
    <row r="5774" customFormat="false" ht="15" hidden="false" customHeight="false" outlineLevel="0" collapsed="false">
      <c r="A5774" s="49" t="n">
        <v>219</v>
      </c>
      <c r="B5774" s="49" t="s">
        <v>227</v>
      </c>
      <c r="C5774" s="49" t="n">
        <v>2010</v>
      </c>
      <c r="D5774" s="54" t="n">
        <v>22.95</v>
      </c>
      <c r="E5774" s="55" t="n">
        <v>9</v>
      </c>
    </row>
    <row r="5775" customFormat="false" ht="15" hidden="false" customHeight="false" outlineLevel="0" collapsed="false">
      <c r="A5775" s="49" t="n">
        <v>219</v>
      </c>
      <c r="B5775" s="49" t="s">
        <v>218</v>
      </c>
      <c r="C5775" s="49" t="n">
        <v>2011</v>
      </c>
      <c r="D5775" s="54" t="n">
        <v>51.39</v>
      </c>
      <c r="E5775" s="55" t="n">
        <v>45</v>
      </c>
    </row>
    <row r="5776" customFormat="false" ht="15" hidden="false" customHeight="false" outlineLevel="0" collapsed="false">
      <c r="A5776" s="49" t="n">
        <v>219</v>
      </c>
      <c r="B5776" s="49" t="s">
        <v>228</v>
      </c>
      <c r="C5776" s="49" t="n">
        <v>2010</v>
      </c>
      <c r="D5776" s="54" t="n">
        <v>2.55</v>
      </c>
      <c r="E5776" s="55" t="n">
        <v>1</v>
      </c>
    </row>
    <row r="5777" customFormat="false" ht="15" hidden="false" customHeight="false" outlineLevel="0" collapsed="false">
      <c r="A5777" s="49" t="n">
        <v>219</v>
      </c>
      <c r="B5777" s="49" t="s">
        <v>197</v>
      </c>
      <c r="C5777" s="49" t="n">
        <v>2009</v>
      </c>
      <c r="D5777" s="54" t="n">
        <v>22.95</v>
      </c>
      <c r="E5777" s="55" t="n">
        <v>9</v>
      </c>
    </row>
    <row r="5778" customFormat="false" ht="15" hidden="false" customHeight="false" outlineLevel="0" collapsed="false">
      <c r="A5778" s="49" t="n">
        <v>219</v>
      </c>
      <c r="B5778" s="49" t="s">
        <v>197</v>
      </c>
      <c r="C5778" s="49" t="n">
        <v>2010</v>
      </c>
      <c r="D5778" s="54" t="n">
        <v>45.9</v>
      </c>
      <c r="E5778" s="55" t="n">
        <v>18</v>
      </c>
    </row>
    <row r="5779" customFormat="false" ht="15" hidden="false" customHeight="false" outlineLevel="0" collapsed="false">
      <c r="A5779" s="49" t="n">
        <v>219</v>
      </c>
      <c r="B5779" s="49" t="s">
        <v>197</v>
      </c>
      <c r="C5779" s="49" t="n">
        <v>2011</v>
      </c>
      <c r="D5779" s="54" t="n">
        <v>14.22</v>
      </c>
      <c r="E5779" s="55" t="n">
        <v>18</v>
      </c>
    </row>
    <row r="5780" customFormat="false" ht="15" hidden="false" customHeight="false" outlineLevel="0" collapsed="false">
      <c r="A5780" s="49" t="n">
        <v>219</v>
      </c>
      <c r="B5780" s="49" t="s">
        <v>196</v>
      </c>
      <c r="C5780" s="49" t="n">
        <v>2010</v>
      </c>
      <c r="D5780" s="54" t="n">
        <v>68.85</v>
      </c>
      <c r="E5780" s="55" t="n">
        <v>27</v>
      </c>
    </row>
    <row r="5781" customFormat="false" ht="15" hidden="false" customHeight="false" outlineLevel="0" collapsed="false">
      <c r="A5781" s="49" t="n">
        <v>219</v>
      </c>
      <c r="B5781" s="49" t="s">
        <v>196</v>
      </c>
      <c r="C5781" s="49" t="n">
        <v>2011</v>
      </c>
      <c r="D5781" s="54" t="n">
        <v>14.22</v>
      </c>
      <c r="E5781" s="55" t="n">
        <v>18</v>
      </c>
    </row>
    <row r="5782" customFormat="false" ht="15" hidden="false" customHeight="false" outlineLevel="0" collapsed="false">
      <c r="A5782" s="49" t="n">
        <v>219</v>
      </c>
      <c r="B5782" s="49" t="s">
        <v>210</v>
      </c>
      <c r="C5782" s="49" t="n">
        <v>2011</v>
      </c>
      <c r="D5782" s="54" t="n">
        <v>37.17</v>
      </c>
      <c r="E5782" s="55" t="n">
        <v>27</v>
      </c>
    </row>
    <row r="5783" customFormat="false" ht="15" hidden="false" customHeight="false" outlineLevel="0" collapsed="false">
      <c r="A5783" s="49" t="n">
        <v>219</v>
      </c>
      <c r="B5783" s="49" t="s">
        <v>198</v>
      </c>
      <c r="C5783" s="49" t="n">
        <v>2010</v>
      </c>
      <c r="D5783" s="54" t="n">
        <v>45.9</v>
      </c>
      <c r="E5783" s="55" t="n">
        <v>18</v>
      </c>
    </row>
    <row r="5784" customFormat="false" ht="15" hidden="false" customHeight="false" outlineLevel="0" collapsed="false">
      <c r="A5784" s="49" t="n">
        <v>219</v>
      </c>
      <c r="B5784" s="49" t="s">
        <v>189</v>
      </c>
      <c r="C5784" s="49" t="n">
        <v>2009</v>
      </c>
      <c r="D5784" s="54" t="n">
        <v>1220.12</v>
      </c>
      <c r="E5784" s="55" t="n">
        <v>406</v>
      </c>
    </row>
    <row r="5785" customFormat="false" ht="15" hidden="false" customHeight="false" outlineLevel="0" collapsed="false">
      <c r="A5785" s="49" t="n">
        <v>219</v>
      </c>
      <c r="B5785" s="49" t="s">
        <v>189</v>
      </c>
      <c r="C5785" s="49" t="n">
        <v>2010</v>
      </c>
      <c r="D5785" s="54" t="n">
        <v>6133.21</v>
      </c>
      <c r="E5785" s="55" t="n">
        <v>2248</v>
      </c>
    </row>
    <row r="5786" customFormat="false" ht="15" hidden="false" customHeight="false" outlineLevel="0" collapsed="false">
      <c r="A5786" s="49" t="n">
        <v>219</v>
      </c>
      <c r="B5786" s="49" t="s">
        <v>189</v>
      </c>
      <c r="C5786" s="49" t="n">
        <v>2011</v>
      </c>
      <c r="D5786" s="54" t="n">
        <v>10331.61</v>
      </c>
      <c r="E5786" s="55" t="n">
        <v>6553</v>
      </c>
    </row>
    <row r="5787" customFormat="false" ht="15" hidden="false" customHeight="false" outlineLevel="0" collapsed="false">
      <c r="A5787" s="49" t="n">
        <v>219</v>
      </c>
      <c r="B5787" s="49" t="s">
        <v>194</v>
      </c>
      <c r="C5787" s="49" t="n">
        <v>2010</v>
      </c>
      <c r="D5787" s="54" t="n">
        <v>206.55</v>
      </c>
      <c r="E5787" s="55" t="n">
        <v>81</v>
      </c>
    </row>
    <row r="5788" customFormat="false" ht="15" hidden="false" customHeight="false" outlineLevel="0" collapsed="false">
      <c r="A5788" s="49" t="n">
        <v>219</v>
      </c>
      <c r="B5788" s="49" t="s">
        <v>194</v>
      </c>
      <c r="C5788" s="49" t="n">
        <v>2011</v>
      </c>
      <c r="D5788" s="54" t="n">
        <v>2.55</v>
      </c>
      <c r="E5788" s="55" t="n">
        <v>1</v>
      </c>
    </row>
    <row r="5789" customFormat="false" ht="15" hidden="false" customHeight="false" outlineLevel="0" collapsed="false">
      <c r="A5789" s="49" t="n">
        <v>220</v>
      </c>
      <c r="B5789" s="49" t="s">
        <v>201</v>
      </c>
      <c r="C5789" s="49" t="n">
        <v>2011</v>
      </c>
      <c r="D5789" s="54" t="n">
        <v>17</v>
      </c>
      <c r="E5789" s="55" t="n">
        <v>2</v>
      </c>
    </row>
    <row r="5790" customFormat="false" ht="15" hidden="false" customHeight="false" outlineLevel="0" collapsed="false">
      <c r="A5790" s="49" t="n">
        <v>220</v>
      </c>
      <c r="B5790" s="49" t="s">
        <v>223</v>
      </c>
      <c r="C5790" s="49" t="n">
        <v>2010</v>
      </c>
      <c r="D5790" s="54" t="n">
        <v>129.2</v>
      </c>
      <c r="E5790" s="55" t="n">
        <v>16</v>
      </c>
    </row>
    <row r="5791" customFormat="false" ht="15" hidden="false" customHeight="false" outlineLevel="0" collapsed="false">
      <c r="A5791" s="49" t="n">
        <v>220</v>
      </c>
      <c r="B5791" s="49" t="s">
        <v>223</v>
      </c>
      <c r="C5791" s="49" t="n">
        <v>2011</v>
      </c>
      <c r="D5791" s="54" t="n">
        <v>34</v>
      </c>
      <c r="E5791" s="55" t="n">
        <v>4</v>
      </c>
    </row>
    <row r="5792" customFormat="false" ht="15" hidden="false" customHeight="false" outlineLevel="0" collapsed="false">
      <c r="A5792" s="49" t="n">
        <v>220</v>
      </c>
      <c r="B5792" s="49" t="s">
        <v>200</v>
      </c>
      <c r="C5792" s="49" t="n">
        <v>2010</v>
      </c>
      <c r="D5792" s="54" t="n">
        <v>17</v>
      </c>
      <c r="E5792" s="55" t="n">
        <v>2</v>
      </c>
    </row>
    <row r="5793" customFormat="false" ht="15" hidden="false" customHeight="false" outlineLevel="0" collapsed="false">
      <c r="A5793" s="49" t="n">
        <v>220</v>
      </c>
      <c r="B5793" s="49" t="s">
        <v>202</v>
      </c>
      <c r="C5793" s="49" t="n">
        <v>2011</v>
      </c>
      <c r="D5793" s="54" t="n">
        <v>61.2</v>
      </c>
      <c r="E5793" s="55" t="n">
        <v>8</v>
      </c>
    </row>
    <row r="5794" customFormat="false" ht="15" hidden="false" customHeight="false" outlineLevel="0" collapsed="false">
      <c r="A5794" s="49" t="n">
        <v>220</v>
      </c>
      <c r="B5794" s="49" t="s">
        <v>222</v>
      </c>
      <c r="C5794" s="49" t="n">
        <v>2009</v>
      </c>
      <c r="D5794" s="54" t="n">
        <v>34</v>
      </c>
      <c r="E5794" s="55" t="n">
        <v>4</v>
      </c>
    </row>
    <row r="5795" customFormat="false" ht="15" hidden="false" customHeight="false" outlineLevel="0" collapsed="false">
      <c r="A5795" s="49" t="n">
        <v>220</v>
      </c>
      <c r="B5795" s="49" t="s">
        <v>222</v>
      </c>
      <c r="C5795" s="49" t="n">
        <v>2010</v>
      </c>
      <c r="D5795" s="54" t="n">
        <v>600.1</v>
      </c>
      <c r="E5795" s="55" t="n">
        <v>73</v>
      </c>
    </row>
    <row r="5796" customFormat="false" ht="15" hidden="false" customHeight="false" outlineLevel="0" collapsed="false">
      <c r="A5796" s="49" t="n">
        <v>220</v>
      </c>
      <c r="B5796" s="49" t="s">
        <v>222</v>
      </c>
      <c r="C5796" s="49" t="n">
        <v>2011</v>
      </c>
      <c r="D5796" s="54" t="n">
        <v>258.4</v>
      </c>
      <c r="E5796" s="55" t="n">
        <v>31</v>
      </c>
    </row>
    <row r="5797" customFormat="false" ht="15" hidden="false" customHeight="false" outlineLevel="0" collapsed="false">
      <c r="A5797" s="49" t="n">
        <v>220</v>
      </c>
      <c r="B5797" s="49" t="s">
        <v>206</v>
      </c>
      <c r="C5797" s="49" t="n">
        <v>2010</v>
      </c>
      <c r="D5797" s="54" t="n">
        <v>68</v>
      </c>
      <c r="E5797" s="55" t="n">
        <v>8</v>
      </c>
    </row>
    <row r="5798" customFormat="false" ht="15" hidden="false" customHeight="false" outlineLevel="0" collapsed="false">
      <c r="A5798" s="49" t="n">
        <v>220</v>
      </c>
      <c r="B5798" s="49" t="s">
        <v>206</v>
      </c>
      <c r="C5798" s="49" t="n">
        <v>2011</v>
      </c>
      <c r="D5798" s="54" t="n">
        <v>127.5</v>
      </c>
      <c r="E5798" s="55" t="n">
        <v>15</v>
      </c>
    </row>
    <row r="5799" customFormat="false" ht="15" hidden="false" customHeight="false" outlineLevel="0" collapsed="false">
      <c r="A5799" s="49" t="n">
        <v>220</v>
      </c>
      <c r="B5799" s="49" t="s">
        <v>209</v>
      </c>
      <c r="C5799" s="49" t="n">
        <v>2010</v>
      </c>
      <c r="D5799" s="54" t="n">
        <v>122.4</v>
      </c>
      <c r="E5799" s="55" t="n">
        <v>16</v>
      </c>
    </row>
    <row r="5800" customFormat="false" ht="15" hidden="false" customHeight="false" outlineLevel="0" collapsed="false">
      <c r="A5800" s="49" t="n">
        <v>220</v>
      </c>
      <c r="B5800" s="49" t="s">
        <v>209</v>
      </c>
      <c r="C5800" s="49" t="n">
        <v>2011</v>
      </c>
      <c r="D5800" s="54" t="n">
        <v>17</v>
      </c>
      <c r="E5800" s="55" t="n">
        <v>2</v>
      </c>
    </row>
    <row r="5801" customFormat="false" ht="15" hidden="false" customHeight="false" outlineLevel="0" collapsed="false">
      <c r="A5801" s="49" t="n">
        <v>220</v>
      </c>
      <c r="B5801" s="49" t="s">
        <v>219</v>
      </c>
      <c r="C5801" s="49" t="n">
        <v>2011</v>
      </c>
      <c r="D5801" s="54" t="n">
        <v>34</v>
      </c>
      <c r="E5801" s="55" t="n">
        <v>4</v>
      </c>
    </row>
    <row r="5802" customFormat="false" ht="15" hidden="false" customHeight="false" outlineLevel="0" collapsed="false">
      <c r="A5802" s="49" t="n">
        <v>220</v>
      </c>
      <c r="B5802" s="49" t="s">
        <v>193</v>
      </c>
      <c r="C5802" s="49" t="n">
        <v>2011</v>
      </c>
      <c r="D5802" s="54" t="n">
        <v>17</v>
      </c>
      <c r="E5802" s="55" t="n">
        <v>2</v>
      </c>
    </row>
    <row r="5803" customFormat="false" ht="15" hidden="false" customHeight="false" outlineLevel="0" collapsed="false">
      <c r="A5803" s="49" t="n">
        <v>220</v>
      </c>
      <c r="B5803" s="49" t="s">
        <v>213</v>
      </c>
      <c r="C5803" s="49" t="n">
        <v>2010</v>
      </c>
      <c r="D5803" s="54" t="n">
        <v>34</v>
      </c>
      <c r="E5803" s="55" t="n">
        <v>4</v>
      </c>
    </row>
    <row r="5804" customFormat="false" ht="15" hidden="false" customHeight="false" outlineLevel="0" collapsed="false">
      <c r="A5804" s="49" t="n">
        <v>220</v>
      </c>
      <c r="B5804" s="49" t="s">
        <v>213</v>
      </c>
      <c r="C5804" s="49" t="n">
        <v>2011</v>
      </c>
      <c r="D5804" s="54" t="n">
        <v>68</v>
      </c>
      <c r="E5804" s="55" t="n">
        <v>8</v>
      </c>
    </row>
    <row r="5805" customFormat="false" ht="15" hidden="false" customHeight="false" outlineLevel="0" collapsed="false">
      <c r="A5805" s="49" t="n">
        <v>220</v>
      </c>
      <c r="B5805" s="49" t="s">
        <v>189</v>
      </c>
      <c r="C5805" s="49" t="n">
        <v>2009</v>
      </c>
      <c r="D5805" s="54" t="n">
        <v>171.4</v>
      </c>
      <c r="E5805" s="55" t="n">
        <v>16</v>
      </c>
    </row>
    <row r="5806" customFormat="false" ht="15" hidden="false" customHeight="false" outlineLevel="0" collapsed="false">
      <c r="A5806" s="49" t="n">
        <v>220</v>
      </c>
      <c r="B5806" s="49" t="s">
        <v>189</v>
      </c>
      <c r="C5806" s="49" t="n">
        <v>2010</v>
      </c>
      <c r="D5806" s="54" t="n">
        <v>8418.07</v>
      </c>
      <c r="E5806" s="55" t="n">
        <v>976</v>
      </c>
    </row>
    <row r="5807" customFormat="false" ht="15" hidden="false" customHeight="false" outlineLevel="0" collapsed="false">
      <c r="A5807" s="49" t="n">
        <v>220</v>
      </c>
      <c r="B5807" s="49" t="s">
        <v>189</v>
      </c>
      <c r="C5807" s="49" t="n">
        <v>2011</v>
      </c>
      <c r="D5807" s="54" t="n">
        <v>8538.13</v>
      </c>
      <c r="E5807" s="55" t="n">
        <v>991</v>
      </c>
    </row>
    <row r="5808" customFormat="false" ht="15" hidden="false" customHeight="false" outlineLevel="0" collapsed="false">
      <c r="A5808" s="49" t="n">
        <v>221</v>
      </c>
      <c r="B5808" s="49" t="s">
        <v>222</v>
      </c>
      <c r="C5808" s="49" t="n">
        <v>2010</v>
      </c>
      <c r="D5808" s="54" t="n">
        <v>82.5</v>
      </c>
      <c r="E5808" s="55" t="n">
        <v>66</v>
      </c>
    </row>
    <row r="5809" customFormat="false" ht="15" hidden="false" customHeight="false" outlineLevel="0" collapsed="false">
      <c r="A5809" s="49" t="n">
        <v>221</v>
      </c>
      <c r="B5809" s="49" t="s">
        <v>222</v>
      </c>
      <c r="C5809" s="49" t="n">
        <v>2011</v>
      </c>
      <c r="D5809" s="54" t="n">
        <v>30</v>
      </c>
      <c r="E5809" s="55" t="n">
        <v>24</v>
      </c>
    </row>
    <row r="5810" customFormat="false" ht="15" hidden="false" customHeight="false" outlineLevel="0" collapsed="false">
      <c r="A5810" s="49" t="n">
        <v>221</v>
      </c>
      <c r="B5810" s="49" t="s">
        <v>205</v>
      </c>
      <c r="C5810" s="49" t="n">
        <v>2010</v>
      </c>
      <c r="D5810" s="54" t="n">
        <v>30</v>
      </c>
      <c r="E5810" s="55" t="n">
        <v>24</v>
      </c>
    </row>
    <row r="5811" customFormat="false" ht="15" hidden="false" customHeight="false" outlineLevel="0" collapsed="false">
      <c r="A5811" s="49" t="n">
        <v>221</v>
      </c>
      <c r="B5811" s="49" t="s">
        <v>206</v>
      </c>
      <c r="C5811" s="49" t="n">
        <v>2010</v>
      </c>
      <c r="D5811" s="54" t="n">
        <v>30</v>
      </c>
      <c r="E5811" s="55" t="n">
        <v>24</v>
      </c>
    </row>
    <row r="5812" customFormat="false" ht="15" hidden="false" customHeight="false" outlineLevel="0" collapsed="false">
      <c r="A5812" s="49" t="n">
        <v>221</v>
      </c>
      <c r="B5812" s="49" t="s">
        <v>192</v>
      </c>
      <c r="C5812" s="49" t="n">
        <v>2010</v>
      </c>
      <c r="D5812" s="54" t="n">
        <v>15</v>
      </c>
      <c r="E5812" s="55" t="n">
        <v>12</v>
      </c>
    </row>
    <row r="5813" customFormat="false" ht="15" hidden="false" customHeight="false" outlineLevel="0" collapsed="false">
      <c r="A5813" s="49" t="n">
        <v>221</v>
      </c>
      <c r="B5813" s="49" t="s">
        <v>189</v>
      </c>
      <c r="C5813" s="49" t="n">
        <v>2009</v>
      </c>
      <c r="D5813" s="54" t="n">
        <v>840.65</v>
      </c>
      <c r="E5813" s="55" t="n">
        <v>685</v>
      </c>
    </row>
    <row r="5814" customFormat="false" ht="15" hidden="false" customHeight="false" outlineLevel="0" collapsed="false">
      <c r="A5814" s="49" t="n">
        <v>221</v>
      </c>
      <c r="B5814" s="49" t="s">
        <v>189</v>
      </c>
      <c r="C5814" s="49" t="n">
        <v>2010</v>
      </c>
      <c r="D5814" s="54" t="n">
        <v>8172.97</v>
      </c>
      <c r="E5814" s="55" t="n">
        <v>6861</v>
      </c>
    </row>
    <row r="5815" customFormat="false" ht="15" hidden="false" customHeight="false" outlineLevel="0" collapsed="false">
      <c r="A5815" s="49" t="n">
        <v>221</v>
      </c>
      <c r="B5815" s="49" t="s">
        <v>189</v>
      </c>
      <c r="C5815" s="49" t="n">
        <v>2011</v>
      </c>
      <c r="D5815" s="54" t="n">
        <v>9498.51</v>
      </c>
      <c r="E5815" s="55" t="n">
        <v>8077</v>
      </c>
    </row>
    <row r="5816" customFormat="false" ht="15" hidden="false" customHeight="false" outlineLevel="0" collapsed="false">
      <c r="A5816" s="49" t="n">
        <v>222</v>
      </c>
      <c r="B5816" s="49" t="s">
        <v>195</v>
      </c>
      <c r="C5816" s="49" t="n">
        <v>2010</v>
      </c>
      <c r="D5816" s="54" t="n">
        <v>15</v>
      </c>
      <c r="E5816" s="55" t="n">
        <v>4</v>
      </c>
    </row>
    <row r="5817" customFormat="false" ht="15" hidden="false" customHeight="false" outlineLevel="0" collapsed="false">
      <c r="A5817" s="49" t="n">
        <v>222</v>
      </c>
      <c r="B5817" s="49" t="s">
        <v>222</v>
      </c>
      <c r="C5817" s="49" t="n">
        <v>2010</v>
      </c>
      <c r="D5817" s="54" t="n">
        <v>126.36</v>
      </c>
      <c r="E5817" s="55" t="n">
        <v>36</v>
      </c>
    </row>
    <row r="5818" customFormat="false" ht="15" hidden="false" customHeight="false" outlineLevel="0" collapsed="false">
      <c r="A5818" s="49" t="n">
        <v>222</v>
      </c>
      <c r="B5818" s="49" t="s">
        <v>222</v>
      </c>
      <c r="C5818" s="49" t="n">
        <v>2011</v>
      </c>
      <c r="D5818" s="54" t="n">
        <v>180</v>
      </c>
      <c r="E5818" s="55" t="n">
        <v>48</v>
      </c>
    </row>
    <row r="5819" customFormat="false" ht="15" hidden="false" customHeight="false" outlineLevel="0" collapsed="false">
      <c r="A5819" s="49" t="n">
        <v>222</v>
      </c>
      <c r="B5819" s="49" t="s">
        <v>205</v>
      </c>
      <c r="C5819" s="49" t="n">
        <v>2010</v>
      </c>
      <c r="D5819" s="54" t="n">
        <v>15</v>
      </c>
      <c r="E5819" s="55" t="n">
        <v>4</v>
      </c>
    </row>
    <row r="5820" customFormat="false" ht="15" hidden="false" customHeight="false" outlineLevel="0" collapsed="false">
      <c r="A5820" s="49" t="n">
        <v>222</v>
      </c>
      <c r="B5820" s="49" t="s">
        <v>206</v>
      </c>
      <c r="C5820" s="49" t="n">
        <v>2010</v>
      </c>
      <c r="D5820" s="54" t="n">
        <v>77.61</v>
      </c>
      <c r="E5820" s="55" t="n">
        <v>23</v>
      </c>
    </row>
    <row r="5821" customFormat="false" ht="15" hidden="false" customHeight="false" outlineLevel="0" collapsed="false">
      <c r="A5821" s="49" t="n">
        <v>222</v>
      </c>
      <c r="B5821" s="49" t="s">
        <v>196</v>
      </c>
      <c r="C5821" s="49" t="n">
        <v>2011</v>
      </c>
      <c r="D5821" s="54" t="n">
        <v>22.5</v>
      </c>
      <c r="E5821" s="55" t="n">
        <v>6</v>
      </c>
    </row>
    <row r="5822" customFormat="false" ht="15" hidden="false" customHeight="false" outlineLevel="0" collapsed="false">
      <c r="A5822" s="49" t="n">
        <v>222</v>
      </c>
      <c r="B5822" s="49" t="s">
        <v>198</v>
      </c>
      <c r="C5822" s="49" t="n">
        <v>2011</v>
      </c>
      <c r="D5822" s="54" t="n">
        <v>45</v>
      </c>
      <c r="E5822" s="55" t="n">
        <v>12</v>
      </c>
    </row>
    <row r="5823" customFormat="false" ht="15" hidden="false" customHeight="false" outlineLevel="0" collapsed="false">
      <c r="A5823" s="49" t="n">
        <v>222</v>
      </c>
      <c r="B5823" s="49" t="s">
        <v>189</v>
      </c>
      <c r="C5823" s="49" t="n">
        <v>2009</v>
      </c>
      <c r="D5823" s="54" t="n">
        <v>354.21</v>
      </c>
      <c r="E5823" s="55" t="n">
        <v>85</v>
      </c>
    </row>
    <row r="5824" customFormat="false" ht="15" hidden="false" customHeight="false" outlineLevel="0" collapsed="false">
      <c r="A5824" s="49" t="n">
        <v>222</v>
      </c>
      <c r="B5824" s="49" t="s">
        <v>189</v>
      </c>
      <c r="C5824" s="49" t="n">
        <v>2010</v>
      </c>
      <c r="D5824" s="54" t="n">
        <v>10599.71</v>
      </c>
      <c r="E5824" s="55" t="n">
        <v>2861</v>
      </c>
    </row>
    <row r="5825" customFormat="false" ht="15" hidden="false" customHeight="false" outlineLevel="0" collapsed="false">
      <c r="A5825" s="49" t="n">
        <v>222</v>
      </c>
      <c r="B5825" s="49" t="s">
        <v>189</v>
      </c>
      <c r="C5825" s="49" t="n">
        <v>2011</v>
      </c>
      <c r="D5825" s="54" t="n">
        <v>7222.86</v>
      </c>
      <c r="E5825" s="55" t="n">
        <v>1622</v>
      </c>
    </row>
    <row r="5826" customFormat="false" ht="15" hidden="false" customHeight="false" outlineLevel="0" collapsed="false">
      <c r="A5826" s="49" t="n">
        <v>223</v>
      </c>
      <c r="B5826" s="49" t="s">
        <v>203</v>
      </c>
      <c r="C5826" s="49" t="n">
        <v>2010</v>
      </c>
      <c r="D5826" s="54" t="n">
        <v>178.8</v>
      </c>
      <c r="E5826" s="55" t="n">
        <v>120</v>
      </c>
    </row>
    <row r="5827" customFormat="false" ht="15" hidden="false" customHeight="false" outlineLevel="0" collapsed="false">
      <c r="A5827" s="49" t="n">
        <v>223</v>
      </c>
      <c r="B5827" s="49" t="s">
        <v>203</v>
      </c>
      <c r="C5827" s="49" t="n">
        <v>2011</v>
      </c>
      <c r="D5827" s="54" t="n">
        <v>417.6</v>
      </c>
      <c r="E5827" s="55" t="n">
        <v>288</v>
      </c>
    </row>
    <row r="5828" customFormat="false" ht="15" hidden="false" customHeight="false" outlineLevel="0" collapsed="false">
      <c r="A5828" s="49" t="n">
        <v>223</v>
      </c>
      <c r="B5828" s="49" t="s">
        <v>199</v>
      </c>
      <c r="C5828" s="49" t="n">
        <v>2010</v>
      </c>
      <c r="D5828" s="54" t="n">
        <v>19.8</v>
      </c>
      <c r="E5828" s="55" t="n">
        <v>12</v>
      </c>
    </row>
    <row r="5829" customFormat="false" ht="15" hidden="false" customHeight="false" outlineLevel="0" collapsed="false">
      <c r="A5829" s="49" t="n">
        <v>223</v>
      </c>
      <c r="B5829" s="49" t="s">
        <v>199</v>
      </c>
      <c r="C5829" s="49" t="n">
        <v>2011</v>
      </c>
      <c r="D5829" s="54" t="n">
        <v>39.6</v>
      </c>
      <c r="E5829" s="55" t="n">
        <v>24</v>
      </c>
    </row>
    <row r="5830" customFormat="false" ht="15" hidden="false" customHeight="false" outlineLevel="0" collapsed="false">
      <c r="A5830" s="49" t="n">
        <v>223</v>
      </c>
      <c r="B5830" s="49" t="s">
        <v>201</v>
      </c>
      <c r="C5830" s="49" t="n">
        <v>2010</v>
      </c>
      <c r="D5830" s="54" t="n">
        <v>39.6</v>
      </c>
      <c r="E5830" s="55" t="n">
        <v>24</v>
      </c>
    </row>
    <row r="5831" customFormat="false" ht="15" hidden="false" customHeight="false" outlineLevel="0" collapsed="false">
      <c r="A5831" s="49" t="n">
        <v>223</v>
      </c>
      <c r="B5831" s="49" t="s">
        <v>201</v>
      </c>
      <c r="C5831" s="49" t="n">
        <v>2011</v>
      </c>
      <c r="D5831" s="54" t="n">
        <v>178.2</v>
      </c>
      <c r="E5831" s="55" t="n">
        <v>108</v>
      </c>
    </row>
    <row r="5832" customFormat="false" ht="15" hidden="false" customHeight="false" outlineLevel="0" collapsed="false">
      <c r="A5832" s="49" t="n">
        <v>223</v>
      </c>
      <c r="B5832" s="49" t="s">
        <v>226</v>
      </c>
      <c r="C5832" s="49" t="n">
        <v>2011</v>
      </c>
      <c r="D5832" s="54" t="n">
        <v>19.8</v>
      </c>
      <c r="E5832" s="55" t="n">
        <v>12</v>
      </c>
    </row>
    <row r="5833" customFormat="false" ht="15" hidden="false" customHeight="false" outlineLevel="0" collapsed="false">
      <c r="A5833" s="49" t="n">
        <v>223</v>
      </c>
      <c r="B5833" s="49" t="s">
        <v>223</v>
      </c>
      <c r="C5833" s="49" t="n">
        <v>2010</v>
      </c>
      <c r="D5833" s="54" t="n">
        <v>39.6</v>
      </c>
      <c r="E5833" s="55" t="n">
        <v>24</v>
      </c>
    </row>
    <row r="5834" customFormat="false" ht="15" hidden="false" customHeight="false" outlineLevel="0" collapsed="false">
      <c r="A5834" s="49" t="n">
        <v>223</v>
      </c>
      <c r="B5834" s="49" t="s">
        <v>223</v>
      </c>
      <c r="C5834" s="49" t="n">
        <v>2011</v>
      </c>
      <c r="D5834" s="54" t="n">
        <v>39.6</v>
      </c>
      <c r="E5834" s="55" t="n">
        <v>24</v>
      </c>
    </row>
    <row r="5835" customFormat="false" ht="15" hidden="false" customHeight="false" outlineLevel="0" collapsed="false">
      <c r="A5835" s="49" t="n">
        <v>223</v>
      </c>
      <c r="B5835" s="49" t="s">
        <v>200</v>
      </c>
      <c r="C5835" s="49" t="n">
        <v>2011</v>
      </c>
      <c r="D5835" s="54" t="n">
        <v>19.8</v>
      </c>
      <c r="E5835" s="55" t="n">
        <v>12</v>
      </c>
    </row>
    <row r="5836" customFormat="false" ht="15" hidden="false" customHeight="false" outlineLevel="0" collapsed="false">
      <c r="A5836" s="49" t="n">
        <v>223</v>
      </c>
      <c r="B5836" s="49" t="s">
        <v>202</v>
      </c>
      <c r="C5836" s="49" t="n">
        <v>2010</v>
      </c>
      <c r="D5836" s="54" t="n">
        <v>79.2</v>
      </c>
      <c r="E5836" s="55" t="n">
        <v>48</v>
      </c>
    </row>
    <row r="5837" customFormat="false" ht="15" hidden="false" customHeight="false" outlineLevel="0" collapsed="false">
      <c r="A5837" s="49" t="n">
        <v>223</v>
      </c>
      <c r="B5837" s="49" t="s">
        <v>202</v>
      </c>
      <c r="C5837" s="49" t="n">
        <v>2011</v>
      </c>
      <c r="D5837" s="54" t="n">
        <v>99</v>
      </c>
      <c r="E5837" s="55" t="n">
        <v>60</v>
      </c>
    </row>
    <row r="5838" customFormat="false" ht="15" hidden="false" customHeight="false" outlineLevel="0" collapsed="false">
      <c r="A5838" s="49" t="n">
        <v>223</v>
      </c>
      <c r="B5838" s="49" t="s">
        <v>222</v>
      </c>
      <c r="C5838" s="49" t="n">
        <v>2010</v>
      </c>
      <c r="D5838" s="54" t="n">
        <v>39.6</v>
      </c>
      <c r="E5838" s="55" t="n">
        <v>24</v>
      </c>
    </row>
    <row r="5839" customFormat="false" ht="15" hidden="false" customHeight="false" outlineLevel="0" collapsed="false">
      <c r="A5839" s="49" t="n">
        <v>223</v>
      </c>
      <c r="B5839" s="49" t="s">
        <v>222</v>
      </c>
      <c r="C5839" s="49" t="n">
        <v>2011</v>
      </c>
      <c r="D5839" s="54" t="n">
        <v>496.8</v>
      </c>
      <c r="E5839" s="55" t="n">
        <v>336</v>
      </c>
    </row>
    <row r="5840" customFormat="false" ht="15" hidden="false" customHeight="false" outlineLevel="0" collapsed="false">
      <c r="A5840" s="49" t="n">
        <v>223</v>
      </c>
      <c r="B5840" s="49" t="s">
        <v>191</v>
      </c>
      <c r="C5840" s="49" t="n">
        <v>2011</v>
      </c>
      <c r="D5840" s="54" t="n">
        <v>39.6</v>
      </c>
      <c r="E5840" s="55" t="n">
        <v>24</v>
      </c>
    </row>
    <row r="5841" customFormat="false" ht="15" hidden="false" customHeight="false" outlineLevel="0" collapsed="false">
      <c r="A5841" s="49" t="n">
        <v>223</v>
      </c>
      <c r="B5841" s="49" t="s">
        <v>205</v>
      </c>
      <c r="C5841" s="49" t="n">
        <v>2010</v>
      </c>
      <c r="D5841" s="54" t="n">
        <v>693</v>
      </c>
      <c r="E5841" s="55" t="n">
        <v>420</v>
      </c>
    </row>
    <row r="5842" customFormat="false" ht="15" hidden="false" customHeight="false" outlineLevel="0" collapsed="false">
      <c r="A5842" s="49" t="n">
        <v>223</v>
      </c>
      <c r="B5842" s="49" t="s">
        <v>205</v>
      </c>
      <c r="C5842" s="49" t="n">
        <v>2011</v>
      </c>
      <c r="D5842" s="54" t="n">
        <v>937.8</v>
      </c>
      <c r="E5842" s="55" t="n">
        <v>580</v>
      </c>
    </row>
    <row r="5843" customFormat="false" ht="15" hidden="false" customHeight="false" outlineLevel="0" collapsed="false">
      <c r="A5843" s="49" t="n">
        <v>223</v>
      </c>
      <c r="B5843" s="49" t="s">
        <v>206</v>
      </c>
      <c r="C5843" s="49" t="n">
        <v>2010</v>
      </c>
      <c r="D5843" s="54" t="n">
        <v>660</v>
      </c>
      <c r="E5843" s="55" t="n">
        <v>400</v>
      </c>
    </row>
    <row r="5844" customFormat="false" ht="15" hidden="false" customHeight="false" outlineLevel="0" collapsed="false">
      <c r="A5844" s="49" t="n">
        <v>223</v>
      </c>
      <c r="B5844" s="49" t="s">
        <v>206</v>
      </c>
      <c r="C5844" s="49" t="n">
        <v>2011</v>
      </c>
      <c r="D5844" s="54" t="n">
        <v>673.2</v>
      </c>
      <c r="E5844" s="55" t="n">
        <v>408</v>
      </c>
    </row>
    <row r="5845" customFormat="false" ht="15" hidden="false" customHeight="false" outlineLevel="0" collapsed="false">
      <c r="A5845" s="49" t="n">
        <v>223</v>
      </c>
      <c r="B5845" s="49" t="s">
        <v>234</v>
      </c>
      <c r="C5845" s="49" t="n">
        <v>2010</v>
      </c>
      <c r="D5845" s="54" t="n">
        <v>139.2</v>
      </c>
      <c r="E5845" s="55" t="n">
        <v>96</v>
      </c>
    </row>
    <row r="5846" customFormat="false" ht="15" hidden="false" customHeight="false" outlineLevel="0" collapsed="false">
      <c r="A5846" s="49" t="n">
        <v>223</v>
      </c>
      <c r="B5846" s="49" t="s">
        <v>192</v>
      </c>
      <c r="C5846" s="49" t="n">
        <v>2010</v>
      </c>
      <c r="D5846" s="54" t="n">
        <v>59.4</v>
      </c>
      <c r="E5846" s="55" t="n">
        <v>36</v>
      </c>
    </row>
    <row r="5847" customFormat="false" ht="15" hidden="false" customHeight="false" outlineLevel="0" collapsed="false">
      <c r="A5847" s="49" t="n">
        <v>223</v>
      </c>
      <c r="B5847" s="49" t="s">
        <v>192</v>
      </c>
      <c r="C5847" s="49" t="n">
        <v>2011</v>
      </c>
      <c r="D5847" s="54" t="n">
        <v>59.4</v>
      </c>
      <c r="E5847" s="55" t="n">
        <v>36</v>
      </c>
    </row>
    <row r="5848" customFormat="false" ht="15" hidden="false" customHeight="false" outlineLevel="0" collapsed="false">
      <c r="A5848" s="49" t="n">
        <v>223</v>
      </c>
      <c r="B5848" s="49" t="s">
        <v>225</v>
      </c>
      <c r="C5848" s="49" t="n">
        <v>2010</v>
      </c>
      <c r="D5848" s="54" t="n">
        <v>39.6</v>
      </c>
      <c r="E5848" s="55" t="n">
        <v>24</v>
      </c>
    </row>
    <row r="5849" customFormat="false" ht="15" hidden="false" customHeight="false" outlineLevel="0" collapsed="false">
      <c r="A5849" s="49" t="n">
        <v>223</v>
      </c>
      <c r="B5849" s="49" t="s">
        <v>218</v>
      </c>
      <c r="C5849" s="49" t="n">
        <v>2010</v>
      </c>
      <c r="D5849" s="54" t="n">
        <v>1334.1</v>
      </c>
      <c r="E5849" s="55" t="n">
        <v>890</v>
      </c>
    </row>
    <row r="5850" customFormat="false" ht="15" hidden="false" customHeight="false" outlineLevel="0" collapsed="false">
      <c r="A5850" s="49" t="n">
        <v>223</v>
      </c>
      <c r="B5850" s="49" t="s">
        <v>218</v>
      </c>
      <c r="C5850" s="49" t="n">
        <v>2011</v>
      </c>
      <c r="D5850" s="54" t="n">
        <v>696</v>
      </c>
      <c r="E5850" s="55" t="n">
        <v>480</v>
      </c>
    </row>
    <row r="5851" customFormat="false" ht="15" hidden="false" customHeight="false" outlineLevel="0" collapsed="false">
      <c r="A5851" s="49" t="n">
        <v>223</v>
      </c>
      <c r="B5851" s="49" t="s">
        <v>193</v>
      </c>
      <c r="C5851" s="49" t="n">
        <v>2010</v>
      </c>
      <c r="D5851" s="54" t="n">
        <v>138.6</v>
      </c>
      <c r="E5851" s="55" t="n">
        <v>84</v>
      </c>
    </row>
    <row r="5852" customFormat="false" ht="15" hidden="false" customHeight="false" outlineLevel="0" collapsed="false">
      <c r="A5852" s="49" t="n">
        <v>223</v>
      </c>
      <c r="B5852" s="49" t="s">
        <v>193</v>
      </c>
      <c r="C5852" s="49" t="n">
        <v>2011</v>
      </c>
      <c r="D5852" s="54" t="n">
        <v>59.4</v>
      </c>
      <c r="E5852" s="55" t="n">
        <v>36</v>
      </c>
    </row>
    <row r="5853" customFormat="false" ht="15" hidden="false" customHeight="false" outlineLevel="0" collapsed="false">
      <c r="A5853" s="49" t="n">
        <v>223</v>
      </c>
      <c r="B5853" s="49" t="s">
        <v>197</v>
      </c>
      <c r="C5853" s="49" t="n">
        <v>2011</v>
      </c>
      <c r="D5853" s="54" t="n">
        <v>47.85</v>
      </c>
      <c r="E5853" s="55" t="n">
        <v>29</v>
      </c>
    </row>
    <row r="5854" customFormat="false" ht="15" hidden="false" customHeight="false" outlineLevel="0" collapsed="false">
      <c r="A5854" s="49" t="n">
        <v>223</v>
      </c>
      <c r="B5854" s="49" t="s">
        <v>212</v>
      </c>
      <c r="C5854" s="49" t="n">
        <v>2011</v>
      </c>
      <c r="D5854" s="54" t="n">
        <v>19.8</v>
      </c>
      <c r="E5854" s="55" t="n">
        <v>12</v>
      </c>
    </row>
    <row r="5855" customFormat="false" ht="15" hidden="false" customHeight="false" outlineLevel="0" collapsed="false">
      <c r="A5855" s="49" t="n">
        <v>223</v>
      </c>
      <c r="B5855" s="49" t="s">
        <v>215</v>
      </c>
      <c r="C5855" s="49" t="n">
        <v>2010</v>
      </c>
      <c r="D5855" s="54" t="n">
        <v>19.8</v>
      </c>
      <c r="E5855" s="55" t="n">
        <v>12</v>
      </c>
    </row>
    <row r="5856" customFormat="false" ht="15" hidden="false" customHeight="false" outlineLevel="0" collapsed="false">
      <c r="A5856" s="49" t="n">
        <v>223</v>
      </c>
      <c r="B5856" s="49" t="s">
        <v>196</v>
      </c>
      <c r="C5856" s="49" t="n">
        <v>2011</v>
      </c>
      <c r="D5856" s="54" t="n">
        <v>59.4</v>
      </c>
      <c r="E5856" s="55" t="n">
        <v>36</v>
      </c>
    </row>
    <row r="5857" customFormat="false" ht="15" hidden="false" customHeight="false" outlineLevel="0" collapsed="false">
      <c r="A5857" s="49" t="n">
        <v>223</v>
      </c>
      <c r="B5857" s="49" t="s">
        <v>210</v>
      </c>
      <c r="C5857" s="49" t="n">
        <v>2010</v>
      </c>
      <c r="D5857" s="54" t="n">
        <v>59.4</v>
      </c>
      <c r="E5857" s="55" t="n">
        <v>36</v>
      </c>
    </row>
    <row r="5858" customFormat="false" ht="15" hidden="false" customHeight="false" outlineLevel="0" collapsed="false">
      <c r="A5858" s="49" t="n">
        <v>223</v>
      </c>
      <c r="B5858" s="49" t="s">
        <v>198</v>
      </c>
      <c r="C5858" s="49" t="n">
        <v>2010</v>
      </c>
      <c r="D5858" s="54" t="n">
        <v>59.4</v>
      </c>
      <c r="E5858" s="55" t="n">
        <v>36</v>
      </c>
    </row>
    <row r="5859" customFormat="false" ht="15" hidden="false" customHeight="false" outlineLevel="0" collapsed="false">
      <c r="A5859" s="49" t="n">
        <v>223</v>
      </c>
      <c r="B5859" s="49" t="s">
        <v>198</v>
      </c>
      <c r="C5859" s="49" t="n">
        <v>2011</v>
      </c>
      <c r="D5859" s="54" t="n">
        <v>202.95</v>
      </c>
      <c r="E5859" s="55" t="n">
        <v>123</v>
      </c>
    </row>
    <row r="5860" customFormat="false" ht="15" hidden="false" customHeight="false" outlineLevel="0" collapsed="false">
      <c r="A5860" s="49" t="n">
        <v>223</v>
      </c>
      <c r="B5860" s="49" t="s">
        <v>189</v>
      </c>
      <c r="C5860" s="49" t="n">
        <v>2010</v>
      </c>
      <c r="D5860" s="54" t="n">
        <v>6267.22</v>
      </c>
      <c r="E5860" s="55" t="n">
        <v>3871</v>
      </c>
    </row>
    <row r="5861" customFormat="false" ht="15" hidden="false" customHeight="false" outlineLevel="0" collapsed="false">
      <c r="A5861" s="49" t="n">
        <v>223</v>
      </c>
      <c r="B5861" s="49" t="s">
        <v>189</v>
      </c>
      <c r="C5861" s="49" t="n">
        <v>2011</v>
      </c>
      <c r="D5861" s="54" t="n">
        <v>4592.7</v>
      </c>
      <c r="E5861" s="55" t="n">
        <v>2694</v>
      </c>
    </row>
    <row r="5862" customFormat="false" ht="15" hidden="false" customHeight="false" outlineLevel="0" collapsed="false">
      <c r="A5862" s="49" t="n">
        <v>223</v>
      </c>
      <c r="B5862" s="49" t="s">
        <v>194</v>
      </c>
      <c r="C5862" s="49" t="n">
        <v>2011</v>
      </c>
      <c r="D5862" s="54" t="n">
        <v>49.5</v>
      </c>
      <c r="E5862" s="55" t="n">
        <v>30</v>
      </c>
    </row>
    <row r="5863" customFormat="false" ht="15" hidden="false" customHeight="false" outlineLevel="0" collapsed="false">
      <c r="A5863" s="49" t="n">
        <v>224</v>
      </c>
      <c r="B5863" s="49" t="s">
        <v>199</v>
      </c>
      <c r="C5863" s="49" t="n">
        <v>2011</v>
      </c>
      <c r="D5863" s="54" t="n">
        <v>15.3</v>
      </c>
      <c r="E5863" s="55" t="n">
        <v>6</v>
      </c>
    </row>
    <row r="5864" customFormat="false" ht="15" hidden="false" customHeight="false" outlineLevel="0" collapsed="false">
      <c r="A5864" s="49" t="n">
        <v>224</v>
      </c>
      <c r="B5864" s="49" t="s">
        <v>222</v>
      </c>
      <c r="C5864" s="49" t="n">
        <v>2010</v>
      </c>
      <c r="D5864" s="54" t="n">
        <v>61.2</v>
      </c>
      <c r="E5864" s="55" t="n">
        <v>24</v>
      </c>
    </row>
    <row r="5865" customFormat="false" ht="15" hidden="false" customHeight="false" outlineLevel="0" collapsed="false">
      <c r="A5865" s="49" t="n">
        <v>224</v>
      </c>
      <c r="B5865" s="49" t="s">
        <v>222</v>
      </c>
      <c r="C5865" s="49" t="n">
        <v>2011</v>
      </c>
      <c r="D5865" s="54" t="n">
        <v>15.3</v>
      </c>
      <c r="E5865" s="55" t="n">
        <v>6</v>
      </c>
    </row>
    <row r="5866" customFormat="false" ht="15" hidden="false" customHeight="false" outlineLevel="0" collapsed="false">
      <c r="A5866" s="49" t="n">
        <v>224</v>
      </c>
      <c r="B5866" s="49" t="s">
        <v>205</v>
      </c>
      <c r="C5866" s="49" t="n">
        <v>2010</v>
      </c>
      <c r="D5866" s="54" t="n">
        <v>112.2</v>
      </c>
      <c r="E5866" s="55" t="n">
        <v>44</v>
      </c>
    </row>
    <row r="5867" customFormat="false" ht="15" hidden="false" customHeight="false" outlineLevel="0" collapsed="false">
      <c r="A5867" s="49" t="n">
        <v>224</v>
      </c>
      <c r="B5867" s="49" t="s">
        <v>205</v>
      </c>
      <c r="C5867" s="49" t="n">
        <v>2011</v>
      </c>
      <c r="D5867" s="54" t="n">
        <v>30.6</v>
      </c>
      <c r="E5867" s="55" t="n">
        <v>12</v>
      </c>
    </row>
    <row r="5868" customFormat="false" ht="15" hidden="false" customHeight="false" outlineLevel="0" collapsed="false">
      <c r="A5868" s="49" t="n">
        <v>224</v>
      </c>
      <c r="B5868" s="49" t="s">
        <v>206</v>
      </c>
      <c r="C5868" s="49" t="n">
        <v>2011</v>
      </c>
      <c r="D5868" s="54" t="n">
        <v>15.3</v>
      </c>
      <c r="E5868" s="55" t="n">
        <v>6</v>
      </c>
    </row>
    <row r="5869" customFormat="false" ht="15" hidden="false" customHeight="false" outlineLevel="0" collapsed="false">
      <c r="A5869" s="49" t="n">
        <v>224</v>
      </c>
      <c r="B5869" s="49" t="s">
        <v>189</v>
      </c>
      <c r="C5869" s="49" t="n">
        <v>2009</v>
      </c>
      <c r="D5869" s="54" t="n">
        <v>967.33</v>
      </c>
      <c r="E5869" s="55" t="n">
        <v>443</v>
      </c>
    </row>
    <row r="5870" customFormat="false" ht="15" hidden="false" customHeight="false" outlineLevel="0" collapsed="false">
      <c r="A5870" s="49" t="n">
        <v>224</v>
      </c>
      <c r="B5870" s="49" t="s">
        <v>189</v>
      </c>
      <c r="C5870" s="49" t="n">
        <v>2010</v>
      </c>
      <c r="D5870" s="54" t="n">
        <v>7254.91</v>
      </c>
      <c r="E5870" s="55" t="n">
        <v>3146</v>
      </c>
    </row>
    <row r="5871" customFormat="false" ht="15" hidden="false" customHeight="false" outlineLevel="0" collapsed="false">
      <c r="A5871" s="49" t="n">
        <v>224</v>
      </c>
      <c r="B5871" s="49" t="s">
        <v>189</v>
      </c>
      <c r="C5871" s="49" t="n">
        <v>2011</v>
      </c>
      <c r="D5871" s="54" t="n">
        <v>10074.78</v>
      </c>
      <c r="E5871" s="55" t="n">
        <v>3811</v>
      </c>
    </row>
    <row r="5872" customFormat="false" ht="15" hidden="false" customHeight="false" outlineLevel="0" collapsed="false">
      <c r="A5872" s="49" t="n">
        <v>225</v>
      </c>
      <c r="B5872" s="49" t="s">
        <v>223</v>
      </c>
      <c r="C5872" s="49" t="n">
        <v>2010</v>
      </c>
      <c r="D5872" s="54" t="n">
        <v>51</v>
      </c>
      <c r="E5872" s="55" t="n">
        <v>4</v>
      </c>
    </row>
    <row r="5873" customFormat="false" ht="15" hidden="false" customHeight="false" outlineLevel="0" collapsed="false">
      <c r="A5873" s="49" t="n">
        <v>225</v>
      </c>
      <c r="B5873" s="49" t="s">
        <v>223</v>
      </c>
      <c r="C5873" s="49" t="n">
        <v>2011</v>
      </c>
      <c r="D5873" s="54" t="n">
        <v>51</v>
      </c>
      <c r="E5873" s="55" t="n">
        <v>4</v>
      </c>
    </row>
    <row r="5874" customFormat="false" ht="15" hidden="false" customHeight="false" outlineLevel="0" collapsed="false">
      <c r="A5874" s="49" t="n">
        <v>225</v>
      </c>
      <c r="B5874" s="49" t="s">
        <v>200</v>
      </c>
      <c r="C5874" s="49" t="n">
        <v>2009</v>
      </c>
      <c r="D5874" s="54" t="n">
        <v>79.6</v>
      </c>
      <c r="E5874" s="55" t="n">
        <v>8</v>
      </c>
    </row>
    <row r="5875" customFormat="false" ht="15" hidden="false" customHeight="false" outlineLevel="0" collapsed="false">
      <c r="A5875" s="49" t="n">
        <v>225</v>
      </c>
      <c r="B5875" s="49" t="s">
        <v>200</v>
      </c>
      <c r="C5875" s="49" t="n">
        <v>2010</v>
      </c>
      <c r="D5875" s="54" t="n">
        <v>159.2</v>
      </c>
      <c r="E5875" s="55" t="n">
        <v>16</v>
      </c>
    </row>
    <row r="5876" customFormat="false" ht="15" hidden="false" customHeight="false" outlineLevel="0" collapsed="false">
      <c r="A5876" s="49" t="n">
        <v>225</v>
      </c>
      <c r="B5876" s="49" t="s">
        <v>200</v>
      </c>
      <c r="C5876" s="49" t="n">
        <v>2011</v>
      </c>
      <c r="D5876" s="54" t="n">
        <v>38.25</v>
      </c>
      <c r="E5876" s="55" t="n">
        <v>3</v>
      </c>
    </row>
    <row r="5877" customFormat="false" ht="15" hidden="false" customHeight="false" outlineLevel="0" collapsed="false">
      <c r="A5877" s="49" t="n">
        <v>225</v>
      </c>
      <c r="B5877" s="49" t="s">
        <v>222</v>
      </c>
      <c r="C5877" s="49" t="n">
        <v>2010</v>
      </c>
      <c r="D5877" s="54" t="n">
        <v>76.5</v>
      </c>
      <c r="E5877" s="55" t="n">
        <v>6</v>
      </c>
    </row>
    <row r="5878" customFormat="false" ht="15" hidden="false" customHeight="false" outlineLevel="0" collapsed="false">
      <c r="A5878" s="49" t="n">
        <v>225</v>
      </c>
      <c r="B5878" s="49" t="s">
        <v>222</v>
      </c>
      <c r="C5878" s="49" t="n">
        <v>2011</v>
      </c>
      <c r="D5878" s="54" t="n">
        <v>51</v>
      </c>
      <c r="E5878" s="55" t="n">
        <v>4</v>
      </c>
    </row>
    <row r="5879" customFormat="false" ht="15" hidden="false" customHeight="false" outlineLevel="0" collapsed="false">
      <c r="A5879" s="49" t="n">
        <v>225</v>
      </c>
      <c r="B5879" s="49" t="s">
        <v>205</v>
      </c>
      <c r="C5879" s="49" t="n">
        <v>2011</v>
      </c>
      <c r="D5879" s="54" t="n">
        <v>79.6</v>
      </c>
      <c r="E5879" s="55" t="n">
        <v>8</v>
      </c>
    </row>
    <row r="5880" customFormat="false" ht="15" hidden="false" customHeight="false" outlineLevel="0" collapsed="false">
      <c r="A5880" s="49" t="n">
        <v>225</v>
      </c>
      <c r="B5880" s="49" t="s">
        <v>206</v>
      </c>
      <c r="C5880" s="49" t="n">
        <v>2011</v>
      </c>
      <c r="D5880" s="54" t="n">
        <v>51</v>
      </c>
      <c r="E5880" s="55" t="n">
        <v>4</v>
      </c>
    </row>
    <row r="5881" customFormat="false" ht="15" hidden="false" customHeight="false" outlineLevel="0" collapsed="false">
      <c r="A5881" s="49" t="n">
        <v>225</v>
      </c>
      <c r="B5881" s="49" t="s">
        <v>209</v>
      </c>
      <c r="C5881" s="49" t="n">
        <v>2010</v>
      </c>
      <c r="D5881" s="54" t="n">
        <v>12.75</v>
      </c>
      <c r="E5881" s="55" t="n">
        <v>1</v>
      </c>
    </row>
    <row r="5882" customFormat="false" ht="15" hidden="false" customHeight="false" outlineLevel="0" collapsed="false">
      <c r="A5882" s="49" t="n">
        <v>225</v>
      </c>
      <c r="B5882" s="49" t="s">
        <v>192</v>
      </c>
      <c r="C5882" s="49" t="n">
        <v>2010</v>
      </c>
      <c r="D5882" s="54" t="n">
        <v>38.25</v>
      </c>
      <c r="E5882" s="55" t="n">
        <v>3</v>
      </c>
    </row>
    <row r="5883" customFormat="false" ht="15" hidden="false" customHeight="false" outlineLevel="0" collapsed="false">
      <c r="A5883" s="49" t="n">
        <v>225</v>
      </c>
      <c r="B5883" s="49" t="s">
        <v>192</v>
      </c>
      <c r="C5883" s="49" t="n">
        <v>2011</v>
      </c>
      <c r="D5883" s="54" t="n">
        <v>25.5</v>
      </c>
      <c r="E5883" s="55" t="n">
        <v>2</v>
      </c>
    </row>
    <row r="5884" customFormat="false" ht="15" hidden="false" customHeight="false" outlineLevel="0" collapsed="false">
      <c r="A5884" s="49" t="n">
        <v>225</v>
      </c>
      <c r="B5884" s="49" t="s">
        <v>193</v>
      </c>
      <c r="C5884" s="49" t="n">
        <v>2011</v>
      </c>
      <c r="D5884" s="54" t="n">
        <v>12.75</v>
      </c>
      <c r="E5884" s="55" t="n">
        <v>1</v>
      </c>
    </row>
    <row r="5885" customFormat="false" ht="15" hidden="false" customHeight="false" outlineLevel="0" collapsed="false">
      <c r="A5885" s="49" t="n">
        <v>225</v>
      </c>
      <c r="B5885" s="49" t="s">
        <v>197</v>
      </c>
      <c r="C5885" s="49" t="n">
        <v>2010</v>
      </c>
      <c r="D5885" s="54" t="n">
        <v>12.75</v>
      </c>
      <c r="E5885" s="55" t="n">
        <v>1</v>
      </c>
    </row>
    <row r="5886" customFormat="false" ht="15" hidden="false" customHeight="false" outlineLevel="0" collapsed="false">
      <c r="A5886" s="49" t="n">
        <v>225</v>
      </c>
      <c r="B5886" s="49" t="s">
        <v>197</v>
      </c>
      <c r="C5886" s="49" t="n">
        <v>2011</v>
      </c>
      <c r="D5886" s="54" t="n">
        <v>12.75</v>
      </c>
      <c r="E5886" s="55" t="n">
        <v>1</v>
      </c>
    </row>
    <row r="5887" customFormat="false" ht="15" hidden="false" customHeight="false" outlineLevel="0" collapsed="false">
      <c r="A5887" s="49" t="n">
        <v>225</v>
      </c>
      <c r="B5887" s="49" t="s">
        <v>204</v>
      </c>
      <c r="C5887" s="49" t="n">
        <v>2011</v>
      </c>
      <c r="D5887" s="54" t="n">
        <v>38.25</v>
      </c>
      <c r="E5887" s="55" t="n">
        <v>3</v>
      </c>
    </row>
    <row r="5888" customFormat="false" ht="15" hidden="false" customHeight="false" outlineLevel="0" collapsed="false">
      <c r="A5888" s="49" t="n">
        <v>225</v>
      </c>
      <c r="B5888" s="49" t="s">
        <v>196</v>
      </c>
      <c r="C5888" s="49" t="n">
        <v>2009</v>
      </c>
      <c r="D5888" s="54" t="n">
        <v>79.6</v>
      </c>
      <c r="E5888" s="55" t="n">
        <v>8</v>
      </c>
    </row>
    <row r="5889" customFormat="false" ht="15" hidden="false" customHeight="false" outlineLevel="0" collapsed="false">
      <c r="A5889" s="49" t="n">
        <v>225</v>
      </c>
      <c r="B5889" s="49" t="s">
        <v>196</v>
      </c>
      <c r="C5889" s="49" t="n">
        <v>2010</v>
      </c>
      <c r="D5889" s="54" t="n">
        <v>156.1</v>
      </c>
      <c r="E5889" s="55" t="n">
        <v>14</v>
      </c>
    </row>
    <row r="5890" customFormat="false" ht="15" hidden="false" customHeight="false" outlineLevel="0" collapsed="false">
      <c r="A5890" s="49" t="n">
        <v>225</v>
      </c>
      <c r="B5890" s="49" t="s">
        <v>196</v>
      </c>
      <c r="C5890" s="49" t="n">
        <v>2011</v>
      </c>
      <c r="D5890" s="54" t="n">
        <v>436.25</v>
      </c>
      <c r="E5890" s="55" t="n">
        <v>43</v>
      </c>
    </row>
    <row r="5891" customFormat="false" ht="15" hidden="false" customHeight="false" outlineLevel="0" collapsed="false">
      <c r="A5891" s="49" t="n">
        <v>225</v>
      </c>
      <c r="B5891" s="49" t="s">
        <v>214</v>
      </c>
      <c r="C5891" s="49" t="n">
        <v>2010</v>
      </c>
      <c r="D5891" s="54" t="n">
        <v>25.5</v>
      </c>
      <c r="E5891" s="55" t="n">
        <v>2</v>
      </c>
    </row>
    <row r="5892" customFormat="false" ht="15" hidden="false" customHeight="false" outlineLevel="0" collapsed="false">
      <c r="A5892" s="49" t="n">
        <v>225</v>
      </c>
      <c r="B5892" s="49" t="s">
        <v>189</v>
      </c>
      <c r="C5892" s="49" t="n">
        <v>2009</v>
      </c>
      <c r="D5892" s="54" t="n">
        <v>294.33</v>
      </c>
      <c r="E5892" s="55" t="n">
        <v>21</v>
      </c>
    </row>
    <row r="5893" customFormat="false" ht="15" hidden="false" customHeight="false" outlineLevel="0" collapsed="false">
      <c r="A5893" s="49" t="n">
        <v>225</v>
      </c>
      <c r="B5893" s="49" t="s">
        <v>189</v>
      </c>
      <c r="C5893" s="49" t="n">
        <v>2010</v>
      </c>
      <c r="D5893" s="54" t="n">
        <v>7027.3</v>
      </c>
      <c r="E5893" s="55" t="n">
        <v>704</v>
      </c>
    </row>
    <row r="5894" customFormat="false" ht="15" hidden="false" customHeight="false" outlineLevel="0" collapsed="false">
      <c r="A5894" s="49" t="n">
        <v>225</v>
      </c>
      <c r="B5894" s="49" t="s">
        <v>189</v>
      </c>
      <c r="C5894" s="49" t="n">
        <v>2011</v>
      </c>
      <c r="D5894" s="54" t="n">
        <v>9714.8</v>
      </c>
      <c r="E5894" s="55" t="n">
        <v>835</v>
      </c>
    </row>
    <row r="5895" customFormat="false" ht="15" hidden="false" customHeight="false" outlineLevel="0" collapsed="false">
      <c r="A5895" s="49" t="n">
        <v>226</v>
      </c>
      <c r="B5895" s="49" t="s">
        <v>203</v>
      </c>
      <c r="C5895" s="49" t="n">
        <v>2010</v>
      </c>
      <c r="D5895" s="54" t="n">
        <v>425.28</v>
      </c>
      <c r="E5895" s="55" t="n">
        <v>384</v>
      </c>
    </row>
    <row r="5896" customFormat="false" ht="15" hidden="false" customHeight="false" outlineLevel="0" collapsed="false">
      <c r="A5896" s="49" t="n">
        <v>226</v>
      </c>
      <c r="B5896" s="49" t="s">
        <v>203</v>
      </c>
      <c r="C5896" s="49" t="n">
        <v>2011</v>
      </c>
      <c r="D5896" s="54" t="n">
        <v>305.28</v>
      </c>
      <c r="E5896" s="55" t="n">
        <v>288</v>
      </c>
    </row>
    <row r="5897" customFormat="false" ht="15" hidden="false" customHeight="false" outlineLevel="0" collapsed="false">
      <c r="A5897" s="49" t="n">
        <v>226</v>
      </c>
      <c r="B5897" s="49" t="s">
        <v>199</v>
      </c>
      <c r="C5897" s="49" t="n">
        <v>2010</v>
      </c>
      <c r="D5897" s="54" t="n">
        <v>90</v>
      </c>
      <c r="E5897" s="55" t="n">
        <v>72</v>
      </c>
    </row>
    <row r="5898" customFormat="false" ht="15" hidden="false" customHeight="false" outlineLevel="0" collapsed="false">
      <c r="A5898" s="49" t="n">
        <v>226</v>
      </c>
      <c r="B5898" s="49" t="s">
        <v>199</v>
      </c>
      <c r="C5898" s="49" t="n">
        <v>2011</v>
      </c>
      <c r="D5898" s="54" t="n">
        <v>30</v>
      </c>
      <c r="E5898" s="55" t="n">
        <v>24</v>
      </c>
    </row>
    <row r="5899" customFormat="false" ht="15" hidden="false" customHeight="false" outlineLevel="0" collapsed="false">
      <c r="A5899" s="49" t="n">
        <v>226</v>
      </c>
      <c r="B5899" s="49" t="s">
        <v>201</v>
      </c>
      <c r="C5899" s="49" t="n">
        <v>2010</v>
      </c>
      <c r="D5899" s="54" t="n">
        <v>150</v>
      </c>
      <c r="E5899" s="55" t="n">
        <v>120</v>
      </c>
    </row>
    <row r="5900" customFormat="false" ht="15" hidden="false" customHeight="false" outlineLevel="0" collapsed="false">
      <c r="A5900" s="49" t="n">
        <v>226</v>
      </c>
      <c r="B5900" s="49" t="s">
        <v>201</v>
      </c>
      <c r="C5900" s="49" t="n">
        <v>2011</v>
      </c>
      <c r="D5900" s="54" t="n">
        <v>90</v>
      </c>
      <c r="E5900" s="55" t="n">
        <v>72</v>
      </c>
    </row>
    <row r="5901" customFormat="false" ht="15" hidden="false" customHeight="false" outlineLevel="0" collapsed="false">
      <c r="A5901" s="49" t="n">
        <v>226</v>
      </c>
      <c r="B5901" s="49" t="s">
        <v>216</v>
      </c>
      <c r="C5901" s="49" t="n">
        <v>2010</v>
      </c>
      <c r="D5901" s="54" t="n">
        <v>1.25</v>
      </c>
      <c r="E5901" s="55" t="n">
        <v>1</v>
      </c>
    </row>
    <row r="5902" customFormat="false" ht="15" hidden="false" customHeight="false" outlineLevel="0" collapsed="false">
      <c r="A5902" s="49" t="n">
        <v>226</v>
      </c>
      <c r="B5902" s="49" t="s">
        <v>223</v>
      </c>
      <c r="C5902" s="49" t="n">
        <v>2010</v>
      </c>
      <c r="D5902" s="54" t="n">
        <v>30</v>
      </c>
      <c r="E5902" s="55" t="n">
        <v>24</v>
      </c>
    </row>
    <row r="5903" customFormat="false" ht="15" hidden="false" customHeight="false" outlineLevel="0" collapsed="false">
      <c r="A5903" s="49" t="n">
        <v>226</v>
      </c>
      <c r="B5903" s="49" t="s">
        <v>223</v>
      </c>
      <c r="C5903" s="49" t="n">
        <v>2011</v>
      </c>
      <c r="D5903" s="54" t="n">
        <v>60</v>
      </c>
      <c r="E5903" s="55" t="n">
        <v>48</v>
      </c>
    </row>
    <row r="5904" customFormat="false" ht="15" hidden="false" customHeight="false" outlineLevel="0" collapsed="false">
      <c r="A5904" s="49" t="n">
        <v>226</v>
      </c>
      <c r="B5904" s="49" t="s">
        <v>200</v>
      </c>
      <c r="C5904" s="49" t="n">
        <v>2010</v>
      </c>
      <c r="D5904" s="54" t="n">
        <v>1.25</v>
      </c>
      <c r="E5904" s="55" t="n">
        <v>1</v>
      </c>
    </row>
    <row r="5905" customFormat="false" ht="15" hidden="false" customHeight="false" outlineLevel="0" collapsed="false">
      <c r="A5905" s="49" t="n">
        <v>226</v>
      </c>
      <c r="B5905" s="49" t="s">
        <v>222</v>
      </c>
      <c r="C5905" s="49" t="n">
        <v>2010</v>
      </c>
      <c r="D5905" s="54" t="n">
        <v>360</v>
      </c>
      <c r="E5905" s="55" t="n">
        <v>288</v>
      </c>
    </row>
    <row r="5906" customFormat="false" ht="15" hidden="false" customHeight="false" outlineLevel="0" collapsed="false">
      <c r="A5906" s="49" t="n">
        <v>226</v>
      </c>
      <c r="B5906" s="49" t="s">
        <v>222</v>
      </c>
      <c r="C5906" s="49" t="n">
        <v>2011</v>
      </c>
      <c r="D5906" s="54" t="n">
        <v>90</v>
      </c>
      <c r="E5906" s="55" t="n">
        <v>72</v>
      </c>
    </row>
    <row r="5907" customFormat="false" ht="15" hidden="false" customHeight="false" outlineLevel="0" collapsed="false">
      <c r="A5907" s="49" t="n">
        <v>226</v>
      </c>
      <c r="B5907" s="49" t="s">
        <v>191</v>
      </c>
      <c r="C5907" s="49" t="n">
        <v>2010</v>
      </c>
      <c r="D5907" s="54" t="n">
        <v>30</v>
      </c>
      <c r="E5907" s="55" t="n">
        <v>24</v>
      </c>
    </row>
    <row r="5908" customFormat="false" ht="15" hidden="false" customHeight="false" outlineLevel="0" collapsed="false">
      <c r="A5908" s="49" t="n">
        <v>226</v>
      </c>
      <c r="B5908" s="49" t="s">
        <v>191</v>
      </c>
      <c r="C5908" s="49" t="n">
        <v>2011</v>
      </c>
      <c r="D5908" s="54" t="n">
        <v>30</v>
      </c>
      <c r="E5908" s="55" t="n">
        <v>24</v>
      </c>
    </row>
    <row r="5909" customFormat="false" ht="15" hidden="false" customHeight="false" outlineLevel="0" collapsed="false">
      <c r="A5909" s="49" t="n">
        <v>226</v>
      </c>
      <c r="B5909" s="49" t="s">
        <v>205</v>
      </c>
      <c r="C5909" s="49" t="n">
        <v>2009</v>
      </c>
      <c r="D5909" s="54" t="n">
        <v>0</v>
      </c>
      <c r="E5909" s="55" t="n">
        <v>0</v>
      </c>
    </row>
    <row r="5910" customFormat="false" ht="15" hidden="false" customHeight="false" outlineLevel="0" collapsed="false">
      <c r="A5910" s="49" t="n">
        <v>226</v>
      </c>
      <c r="B5910" s="49" t="s">
        <v>205</v>
      </c>
      <c r="C5910" s="49" t="n">
        <v>2010</v>
      </c>
      <c r="D5910" s="54" t="n">
        <v>900</v>
      </c>
      <c r="E5910" s="55" t="n">
        <v>720</v>
      </c>
    </row>
    <row r="5911" customFormat="false" ht="15" hidden="false" customHeight="false" outlineLevel="0" collapsed="false">
      <c r="A5911" s="49" t="n">
        <v>226</v>
      </c>
      <c r="B5911" s="49" t="s">
        <v>205</v>
      </c>
      <c r="C5911" s="49" t="n">
        <v>2011</v>
      </c>
      <c r="D5911" s="54" t="n">
        <v>840</v>
      </c>
      <c r="E5911" s="55" t="n">
        <v>672</v>
      </c>
    </row>
    <row r="5912" customFormat="false" ht="15" hidden="false" customHeight="false" outlineLevel="0" collapsed="false">
      <c r="A5912" s="49" t="n">
        <v>226</v>
      </c>
      <c r="B5912" s="49" t="s">
        <v>206</v>
      </c>
      <c r="C5912" s="49" t="n">
        <v>2009</v>
      </c>
      <c r="D5912" s="54" t="n">
        <v>60</v>
      </c>
      <c r="E5912" s="55" t="n">
        <v>48</v>
      </c>
    </row>
    <row r="5913" customFormat="false" ht="15" hidden="false" customHeight="false" outlineLevel="0" collapsed="false">
      <c r="A5913" s="49" t="n">
        <v>226</v>
      </c>
      <c r="B5913" s="49" t="s">
        <v>206</v>
      </c>
      <c r="C5913" s="49" t="n">
        <v>2010</v>
      </c>
      <c r="D5913" s="54" t="n">
        <v>583.75</v>
      </c>
      <c r="E5913" s="55" t="n">
        <v>467</v>
      </c>
    </row>
    <row r="5914" customFormat="false" ht="15" hidden="false" customHeight="false" outlineLevel="0" collapsed="false">
      <c r="A5914" s="49" t="n">
        <v>226</v>
      </c>
      <c r="B5914" s="49" t="s">
        <v>206</v>
      </c>
      <c r="C5914" s="49" t="n">
        <v>2011</v>
      </c>
      <c r="D5914" s="54" t="n">
        <v>695</v>
      </c>
      <c r="E5914" s="55" t="n">
        <v>556</v>
      </c>
    </row>
    <row r="5915" customFormat="false" ht="15" hidden="false" customHeight="false" outlineLevel="0" collapsed="false">
      <c r="A5915" s="49" t="n">
        <v>226</v>
      </c>
      <c r="B5915" s="49" t="s">
        <v>192</v>
      </c>
      <c r="C5915" s="49" t="n">
        <v>2010</v>
      </c>
      <c r="D5915" s="54" t="n">
        <v>30</v>
      </c>
      <c r="E5915" s="55" t="n">
        <v>24</v>
      </c>
    </row>
    <row r="5916" customFormat="false" ht="15" hidden="false" customHeight="false" outlineLevel="0" collapsed="false">
      <c r="A5916" s="49" t="n">
        <v>226</v>
      </c>
      <c r="B5916" s="49" t="s">
        <v>218</v>
      </c>
      <c r="C5916" s="49" t="n">
        <v>2009</v>
      </c>
      <c r="D5916" s="54" t="n">
        <v>1.25</v>
      </c>
      <c r="E5916" s="55" t="n">
        <v>1</v>
      </c>
    </row>
    <row r="5917" customFormat="false" ht="15" hidden="false" customHeight="false" outlineLevel="0" collapsed="false">
      <c r="A5917" s="49" t="n">
        <v>226</v>
      </c>
      <c r="B5917" s="49" t="s">
        <v>218</v>
      </c>
      <c r="C5917" s="49" t="n">
        <v>2010</v>
      </c>
      <c r="D5917" s="54" t="n">
        <v>1677.65</v>
      </c>
      <c r="E5917" s="55" t="n">
        <v>1561</v>
      </c>
    </row>
    <row r="5918" customFormat="false" ht="15" hidden="false" customHeight="false" outlineLevel="0" collapsed="false">
      <c r="A5918" s="49" t="n">
        <v>226</v>
      </c>
      <c r="B5918" s="49" t="s">
        <v>218</v>
      </c>
      <c r="C5918" s="49" t="n">
        <v>2011</v>
      </c>
      <c r="D5918" s="54" t="n">
        <v>1005.84</v>
      </c>
      <c r="E5918" s="55" t="n">
        <v>936</v>
      </c>
    </row>
    <row r="5919" customFormat="false" ht="15" hidden="false" customHeight="false" outlineLevel="0" collapsed="false">
      <c r="A5919" s="49" t="n">
        <v>226</v>
      </c>
      <c r="B5919" s="49" t="s">
        <v>193</v>
      </c>
      <c r="C5919" s="49" t="n">
        <v>2010</v>
      </c>
      <c r="D5919" s="54" t="n">
        <v>30</v>
      </c>
      <c r="E5919" s="55" t="n">
        <v>24</v>
      </c>
    </row>
    <row r="5920" customFormat="false" ht="15" hidden="false" customHeight="false" outlineLevel="0" collapsed="false">
      <c r="A5920" s="49" t="n">
        <v>226</v>
      </c>
      <c r="B5920" s="49" t="s">
        <v>193</v>
      </c>
      <c r="C5920" s="49" t="n">
        <v>2011</v>
      </c>
      <c r="D5920" s="54" t="n">
        <v>60</v>
      </c>
      <c r="E5920" s="55" t="n">
        <v>48</v>
      </c>
    </row>
    <row r="5921" customFormat="false" ht="15" hidden="false" customHeight="false" outlineLevel="0" collapsed="false">
      <c r="A5921" s="49" t="n">
        <v>226</v>
      </c>
      <c r="B5921" s="49" t="s">
        <v>197</v>
      </c>
      <c r="C5921" s="49" t="n">
        <v>2009</v>
      </c>
      <c r="D5921" s="54" t="n">
        <v>30</v>
      </c>
      <c r="E5921" s="55" t="n">
        <v>24</v>
      </c>
    </row>
    <row r="5922" customFormat="false" ht="15" hidden="false" customHeight="false" outlineLevel="0" collapsed="false">
      <c r="A5922" s="49" t="n">
        <v>226</v>
      </c>
      <c r="B5922" s="49" t="s">
        <v>197</v>
      </c>
      <c r="C5922" s="49" t="n">
        <v>2010</v>
      </c>
      <c r="D5922" s="54" t="n">
        <v>32.5</v>
      </c>
      <c r="E5922" s="55" t="n">
        <v>26</v>
      </c>
    </row>
    <row r="5923" customFormat="false" ht="15" hidden="false" customHeight="false" outlineLevel="0" collapsed="false">
      <c r="A5923" s="49" t="n">
        <v>226</v>
      </c>
      <c r="B5923" s="49" t="s">
        <v>197</v>
      </c>
      <c r="C5923" s="49" t="n">
        <v>2011</v>
      </c>
      <c r="D5923" s="54" t="n">
        <v>60</v>
      </c>
      <c r="E5923" s="55" t="n">
        <v>48</v>
      </c>
    </row>
    <row r="5924" customFormat="false" ht="15" hidden="false" customHeight="false" outlineLevel="0" collapsed="false">
      <c r="A5924" s="49" t="n">
        <v>226</v>
      </c>
      <c r="B5924" s="49" t="s">
        <v>196</v>
      </c>
      <c r="C5924" s="49" t="n">
        <v>2011</v>
      </c>
      <c r="D5924" s="54" t="n">
        <v>150</v>
      </c>
      <c r="E5924" s="55" t="n">
        <v>120</v>
      </c>
    </row>
    <row r="5925" customFormat="false" ht="15" hidden="false" customHeight="false" outlineLevel="0" collapsed="false">
      <c r="A5925" s="49" t="n">
        <v>226</v>
      </c>
      <c r="B5925" s="49" t="s">
        <v>210</v>
      </c>
      <c r="C5925" s="49" t="n">
        <v>2010</v>
      </c>
      <c r="D5925" s="54" t="n">
        <v>60</v>
      </c>
      <c r="E5925" s="55" t="n">
        <v>48</v>
      </c>
    </row>
    <row r="5926" customFormat="false" ht="15" hidden="false" customHeight="false" outlineLevel="0" collapsed="false">
      <c r="A5926" s="49" t="n">
        <v>226</v>
      </c>
      <c r="B5926" s="49" t="s">
        <v>198</v>
      </c>
      <c r="C5926" s="49" t="n">
        <v>2010</v>
      </c>
      <c r="D5926" s="54" t="n">
        <v>270</v>
      </c>
      <c r="E5926" s="55" t="n">
        <v>216</v>
      </c>
    </row>
    <row r="5927" customFormat="false" ht="15" hidden="false" customHeight="false" outlineLevel="0" collapsed="false">
      <c r="A5927" s="49" t="n">
        <v>226</v>
      </c>
      <c r="B5927" s="49" t="s">
        <v>198</v>
      </c>
      <c r="C5927" s="49" t="n">
        <v>2011</v>
      </c>
      <c r="D5927" s="54" t="n">
        <v>120</v>
      </c>
      <c r="E5927" s="55" t="n">
        <v>96</v>
      </c>
    </row>
    <row r="5928" customFormat="false" ht="15" hidden="false" customHeight="false" outlineLevel="0" collapsed="false">
      <c r="A5928" s="49" t="n">
        <v>226</v>
      </c>
      <c r="B5928" s="49" t="s">
        <v>207</v>
      </c>
      <c r="C5928" s="49" t="n">
        <v>2010</v>
      </c>
      <c r="D5928" s="54" t="n">
        <v>60</v>
      </c>
      <c r="E5928" s="55" t="n">
        <v>48</v>
      </c>
    </row>
    <row r="5929" customFormat="false" ht="15" hidden="false" customHeight="false" outlineLevel="0" collapsed="false">
      <c r="A5929" s="49" t="n">
        <v>226</v>
      </c>
      <c r="B5929" s="49" t="s">
        <v>207</v>
      </c>
      <c r="C5929" s="49" t="n">
        <v>2011</v>
      </c>
      <c r="D5929" s="54" t="n">
        <v>60</v>
      </c>
      <c r="E5929" s="55" t="n">
        <v>48</v>
      </c>
    </row>
    <row r="5930" customFormat="false" ht="15" hidden="false" customHeight="false" outlineLevel="0" collapsed="false">
      <c r="A5930" s="49" t="n">
        <v>226</v>
      </c>
      <c r="B5930" s="49" t="s">
        <v>189</v>
      </c>
      <c r="C5930" s="49" t="n">
        <v>2009</v>
      </c>
      <c r="D5930" s="54" t="n">
        <v>356.95</v>
      </c>
      <c r="E5930" s="55" t="n">
        <v>275</v>
      </c>
    </row>
    <row r="5931" customFormat="false" ht="15" hidden="false" customHeight="false" outlineLevel="0" collapsed="false">
      <c r="A5931" s="49" t="n">
        <v>226</v>
      </c>
      <c r="B5931" s="49" t="s">
        <v>189</v>
      </c>
      <c r="C5931" s="49" t="n">
        <v>2010</v>
      </c>
      <c r="D5931" s="54" t="n">
        <v>5769.38</v>
      </c>
      <c r="E5931" s="55" t="n">
        <v>4648</v>
      </c>
    </row>
    <row r="5932" customFormat="false" ht="15" hidden="false" customHeight="false" outlineLevel="0" collapsed="false">
      <c r="A5932" s="49" t="n">
        <v>226</v>
      </c>
      <c r="B5932" s="49" t="s">
        <v>189</v>
      </c>
      <c r="C5932" s="49" t="n">
        <v>2011</v>
      </c>
      <c r="D5932" s="54" t="n">
        <v>3654.82</v>
      </c>
      <c r="E5932" s="55" t="n">
        <v>2925</v>
      </c>
    </row>
    <row r="5933" customFormat="false" ht="15" hidden="false" customHeight="false" outlineLevel="0" collapsed="false">
      <c r="A5933" s="49" t="n">
        <v>226</v>
      </c>
      <c r="B5933" s="49" t="s">
        <v>194</v>
      </c>
      <c r="C5933" s="49" t="n">
        <v>2011</v>
      </c>
      <c r="D5933" s="54" t="n">
        <v>30</v>
      </c>
      <c r="E5933" s="55" t="n">
        <v>24</v>
      </c>
    </row>
    <row r="5934" customFormat="false" ht="15" hidden="false" customHeight="false" outlineLevel="0" collapsed="false">
      <c r="A5934" s="49" t="n">
        <v>227</v>
      </c>
      <c r="B5934" s="49" t="s">
        <v>200</v>
      </c>
      <c r="C5934" s="49" t="n">
        <v>2009</v>
      </c>
      <c r="D5934" s="54" t="n">
        <v>9.9</v>
      </c>
      <c r="E5934" s="55" t="n">
        <v>6</v>
      </c>
    </row>
    <row r="5935" customFormat="false" ht="15" hidden="false" customHeight="false" outlineLevel="0" collapsed="false">
      <c r="A5935" s="49" t="n">
        <v>227</v>
      </c>
      <c r="B5935" s="49" t="s">
        <v>222</v>
      </c>
      <c r="C5935" s="49" t="n">
        <v>2009</v>
      </c>
      <c r="D5935" s="54" t="n">
        <v>39.6</v>
      </c>
      <c r="E5935" s="55" t="n">
        <v>24</v>
      </c>
    </row>
    <row r="5936" customFormat="false" ht="15" hidden="false" customHeight="false" outlineLevel="0" collapsed="false">
      <c r="A5936" s="49" t="n">
        <v>227</v>
      </c>
      <c r="B5936" s="49" t="s">
        <v>222</v>
      </c>
      <c r="C5936" s="49" t="n">
        <v>2010</v>
      </c>
      <c r="D5936" s="54" t="n">
        <v>188.7</v>
      </c>
      <c r="E5936" s="55" t="n">
        <v>126</v>
      </c>
    </row>
    <row r="5937" customFormat="false" ht="15" hidden="false" customHeight="false" outlineLevel="0" collapsed="false">
      <c r="A5937" s="49" t="n">
        <v>227</v>
      </c>
      <c r="B5937" s="49" t="s">
        <v>222</v>
      </c>
      <c r="C5937" s="49" t="n">
        <v>2011</v>
      </c>
      <c r="D5937" s="54" t="n">
        <v>59.4</v>
      </c>
      <c r="E5937" s="55" t="n">
        <v>36</v>
      </c>
    </row>
    <row r="5938" customFormat="false" ht="15" hidden="false" customHeight="false" outlineLevel="0" collapsed="false">
      <c r="A5938" s="49" t="n">
        <v>227</v>
      </c>
      <c r="B5938" s="49" t="s">
        <v>206</v>
      </c>
      <c r="C5938" s="49" t="n">
        <v>2010</v>
      </c>
      <c r="D5938" s="54" t="n">
        <v>37.95</v>
      </c>
      <c r="E5938" s="55" t="n">
        <v>23</v>
      </c>
    </row>
    <row r="5939" customFormat="false" ht="15" hidden="false" customHeight="false" outlineLevel="0" collapsed="false">
      <c r="A5939" s="49" t="n">
        <v>227</v>
      </c>
      <c r="B5939" s="49" t="s">
        <v>206</v>
      </c>
      <c r="C5939" s="49" t="n">
        <v>2011</v>
      </c>
      <c r="D5939" s="54" t="n">
        <v>19.8</v>
      </c>
      <c r="E5939" s="55" t="n">
        <v>12</v>
      </c>
    </row>
    <row r="5940" customFormat="false" ht="15" hidden="false" customHeight="false" outlineLevel="0" collapsed="false">
      <c r="A5940" s="49" t="n">
        <v>227</v>
      </c>
      <c r="B5940" s="49" t="s">
        <v>209</v>
      </c>
      <c r="C5940" s="49" t="n">
        <v>2010</v>
      </c>
      <c r="D5940" s="54" t="n">
        <v>9.9</v>
      </c>
      <c r="E5940" s="55" t="n">
        <v>6</v>
      </c>
    </row>
    <row r="5941" customFormat="false" ht="15" hidden="false" customHeight="false" outlineLevel="0" collapsed="false">
      <c r="A5941" s="49" t="n">
        <v>227</v>
      </c>
      <c r="B5941" s="49" t="s">
        <v>213</v>
      </c>
      <c r="C5941" s="49" t="n">
        <v>2010</v>
      </c>
      <c r="D5941" s="54" t="n">
        <v>19.8</v>
      </c>
      <c r="E5941" s="55" t="n">
        <v>12</v>
      </c>
    </row>
    <row r="5942" customFormat="false" ht="15" hidden="false" customHeight="false" outlineLevel="0" collapsed="false">
      <c r="A5942" s="49" t="n">
        <v>227</v>
      </c>
      <c r="B5942" s="49" t="s">
        <v>204</v>
      </c>
      <c r="C5942" s="49" t="n">
        <v>2010</v>
      </c>
      <c r="D5942" s="54" t="n">
        <v>1.65</v>
      </c>
      <c r="E5942" s="55" t="n">
        <v>1</v>
      </c>
    </row>
    <row r="5943" customFormat="false" ht="15" hidden="false" customHeight="false" outlineLevel="0" collapsed="false">
      <c r="A5943" s="49" t="n">
        <v>227</v>
      </c>
      <c r="B5943" s="49" t="s">
        <v>189</v>
      </c>
      <c r="C5943" s="49" t="n">
        <v>2009</v>
      </c>
      <c r="D5943" s="54" t="n">
        <v>1018.76</v>
      </c>
      <c r="E5943" s="55" t="n">
        <v>634</v>
      </c>
    </row>
    <row r="5944" customFormat="false" ht="15" hidden="false" customHeight="false" outlineLevel="0" collapsed="false">
      <c r="A5944" s="49" t="n">
        <v>227</v>
      </c>
      <c r="B5944" s="49" t="s">
        <v>189</v>
      </c>
      <c r="C5944" s="49" t="n">
        <v>2010</v>
      </c>
      <c r="D5944" s="54" t="n">
        <v>11068.9</v>
      </c>
      <c r="E5944" s="55" t="n">
        <v>6964</v>
      </c>
    </row>
    <row r="5945" customFormat="false" ht="15" hidden="false" customHeight="false" outlineLevel="0" collapsed="false">
      <c r="A5945" s="49" t="n">
        <v>227</v>
      </c>
      <c r="B5945" s="49" t="s">
        <v>189</v>
      </c>
      <c r="C5945" s="49" t="n">
        <v>2011</v>
      </c>
      <c r="D5945" s="54" t="n">
        <v>5747.64</v>
      </c>
      <c r="E5945" s="55" t="n">
        <v>3589</v>
      </c>
    </row>
    <row r="5946" customFormat="false" ht="15" hidden="false" customHeight="false" outlineLevel="0" collapsed="false">
      <c r="A5946" s="49" t="n">
        <v>228</v>
      </c>
      <c r="B5946" s="49" t="s">
        <v>203</v>
      </c>
      <c r="C5946" s="49" t="n">
        <v>2010</v>
      </c>
      <c r="D5946" s="54" t="n">
        <v>510</v>
      </c>
      <c r="E5946" s="55" t="n">
        <v>200</v>
      </c>
    </row>
    <row r="5947" customFormat="false" ht="15" hidden="false" customHeight="false" outlineLevel="0" collapsed="false">
      <c r="A5947" s="49" t="n">
        <v>228</v>
      </c>
      <c r="B5947" s="49" t="s">
        <v>223</v>
      </c>
      <c r="C5947" s="49" t="n">
        <v>2011</v>
      </c>
      <c r="D5947" s="54" t="n">
        <v>19.5</v>
      </c>
      <c r="E5947" s="55" t="n">
        <v>6</v>
      </c>
    </row>
    <row r="5948" customFormat="false" ht="15" hidden="false" customHeight="false" outlineLevel="0" collapsed="false">
      <c r="A5948" s="49" t="n">
        <v>228</v>
      </c>
      <c r="B5948" s="49" t="s">
        <v>222</v>
      </c>
      <c r="C5948" s="49" t="n">
        <v>2010</v>
      </c>
      <c r="D5948" s="54" t="n">
        <v>88.5</v>
      </c>
      <c r="E5948" s="55" t="n">
        <v>30</v>
      </c>
    </row>
    <row r="5949" customFormat="false" ht="15" hidden="false" customHeight="false" outlineLevel="0" collapsed="false">
      <c r="A5949" s="49" t="n">
        <v>228</v>
      </c>
      <c r="B5949" s="49" t="s">
        <v>222</v>
      </c>
      <c r="C5949" s="49" t="n">
        <v>2011</v>
      </c>
      <c r="D5949" s="54" t="n">
        <v>606.7</v>
      </c>
      <c r="E5949" s="55" t="n">
        <v>218</v>
      </c>
    </row>
    <row r="5950" customFormat="false" ht="15" hidden="false" customHeight="false" outlineLevel="0" collapsed="false">
      <c r="A5950" s="49" t="n">
        <v>228</v>
      </c>
      <c r="B5950" s="49" t="s">
        <v>191</v>
      </c>
      <c r="C5950" s="49" t="n">
        <v>2010</v>
      </c>
      <c r="D5950" s="54" t="n">
        <v>17.7</v>
      </c>
      <c r="E5950" s="55" t="n">
        <v>6</v>
      </c>
    </row>
    <row r="5951" customFormat="false" ht="15" hidden="false" customHeight="false" outlineLevel="0" collapsed="false">
      <c r="A5951" s="49" t="n">
        <v>228</v>
      </c>
      <c r="B5951" s="49" t="s">
        <v>191</v>
      </c>
      <c r="C5951" s="49" t="n">
        <v>2011</v>
      </c>
      <c r="D5951" s="54" t="n">
        <v>19.5</v>
      </c>
      <c r="E5951" s="55" t="n">
        <v>6</v>
      </c>
    </row>
    <row r="5952" customFormat="false" ht="15" hidden="false" customHeight="false" outlineLevel="0" collapsed="false">
      <c r="A5952" s="49" t="n">
        <v>228</v>
      </c>
      <c r="B5952" s="49" t="s">
        <v>205</v>
      </c>
      <c r="C5952" s="49" t="n">
        <v>2009</v>
      </c>
      <c r="D5952" s="54" t="n">
        <v>17.7</v>
      </c>
      <c r="E5952" s="55" t="n">
        <v>6</v>
      </c>
    </row>
    <row r="5953" customFormat="false" ht="15" hidden="false" customHeight="false" outlineLevel="0" collapsed="false">
      <c r="A5953" s="49" t="n">
        <v>228</v>
      </c>
      <c r="B5953" s="49" t="s">
        <v>205</v>
      </c>
      <c r="C5953" s="49" t="n">
        <v>2010</v>
      </c>
      <c r="D5953" s="54" t="n">
        <v>238.95</v>
      </c>
      <c r="E5953" s="55" t="n">
        <v>81</v>
      </c>
    </row>
    <row r="5954" customFormat="false" ht="15" hidden="false" customHeight="false" outlineLevel="0" collapsed="false">
      <c r="A5954" s="49" t="n">
        <v>228</v>
      </c>
      <c r="B5954" s="49" t="s">
        <v>205</v>
      </c>
      <c r="C5954" s="49" t="n">
        <v>2011</v>
      </c>
      <c r="D5954" s="54" t="n">
        <v>119.9</v>
      </c>
      <c r="E5954" s="55" t="n">
        <v>38</v>
      </c>
    </row>
    <row r="5955" customFormat="false" ht="15" hidden="false" customHeight="false" outlineLevel="0" collapsed="false">
      <c r="A5955" s="49" t="n">
        <v>228</v>
      </c>
      <c r="B5955" s="49" t="s">
        <v>206</v>
      </c>
      <c r="C5955" s="49" t="n">
        <v>2010</v>
      </c>
      <c r="D5955" s="54" t="n">
        <v>654.9</v>
      </c>
      <c r="E5955" s="55" t="n">
        <v>222</v>
      </c>
    </row>
    <row r="5956" customFormat="false" ht="15" hidden="false" customHeight="false" outlineLevel="0" collapsed="false">
      <c r="A5956" s="49" t="n">
        <v>228</v>
      </c>
      <c r="B5956" s="49" t="s">
        <v>206</v>
      </c>
      <c r="C5956" s="49" t="n">
        <v>2011</v>
      </c>
      <c r="D5956" s="54" t="n">
        <v>784</v>
      </c>
      <c r="E5956" s="55" t="n">
        <v>272</v>
      </c>
    </row>
    <row r="5957" customFormat="false" ht="15" hidden="false" customHeight="false" outlineLevel="0" collapsed="false">
      <c r="A5957" s="49" t="n">
        <v>228</v>
      </c>
      <c r="B5957" s="49" t="s">
        <v>234</v>
      </c>
      <c r="C5957" s="49" t="n">
        <v>2011</v>
      </c>
      <c r="D5957" s="54" t="n">
        <v>19.5</v>
      </c>
      <c r="E5957" s="55" t="n">
        <v>6</v>
      </c>
    </row>
    <row r="5958" customFormat="false" ht="15" hidden="false" customHeight="false" outlineLevel="0" collapsed="false">
      <c r="A5958" s="49" t="n">
        <v>228</v>
      </c>
      <c r="B5958" s="49" t="s">
        <v>190</v>
      </c>
      <c r="C5958" s="49" t="n">
        <v>2011</v>
      </c>
      <c r="D5958" s="54" t="n">
        <v>17.7</v>
      </c>
      <c r="E5958" s="55" t="n">
        <v>6</v>
      </c>
    </row>
    <row r="5959" customFormat="false" ht="15" hidden="false" customHeight="false" outlineLevel="0" collapsed="false">
      <c r="A5959" s="49" t="n">
        <v>228</v>
      </c>
      <c r="B5959" s="49" t="s">
        <v>211</v>
      </c>
      <c r="C5959" s="49" t="n">
        <v>2011</v>
      </c>
      <c r="D5959" s="54" t="n">
        <v>19.5</v>
      </c>
      <c r="E5959" s="55" t="n">
        <v>6</v>
      </c>
    </row>
    <row r="5960" customFormat="false" ht="15" hidden="false" customHeight="false" outlineLevel="0" collapsed="false">
      <c r="A5960" s="49" t="n">
        <v>228</v>
      </c>
      <c r="B5960" s="49" t="s">
        <v>192</v>
      </c>
      <c r="C5960" s="49" t="n">
        <v>2010</v>
      </c>
      <c r="D5960" s="54" t="n">
        <v>17.7</v>
      </c>
      <c r="E5960" s="55" t="n">
        <v>6</v>
      </c>
    </row>
    <row r="5961" customFormat="false" ht="15" hidden="false" customHeight="false" outlineLevel="0" collapsed="false">
      <c r="A5961" s="49" t="n">
        <v>228</v>
      </c>
      <c r="B5961" s="49" t="s">
        <v>227</v>
      </c>
      <c r="C5961" s="49" t="n">
        <v>2011</v>
      </c>
      <c r="D5961" s="54" t="n">
        <v>19.5</v>
      </c>
      <c r="E5961" s="55" t="n">
        <v>6</v>
      </c>
    </row>
    <row r="5962" customFormat="false" ht="15" hidden="false" customHeight="false" outlineLevel="0" collapsed="false">
      <c r="A5962" s="49" t="n">
        <v>228</v>
      </c>
      <c r="B5962" s="49" t="s">
        <v>218</v>
      </c>
      <c r="C5962" s="49" t="n">
        <v>2009</v>
      </c>
      <c r="D5962" s="54" t="n">
        <v>2.95</v>
      </c>
      <c r="E5962" s="55" t="n">
        <v>1</v>
      </c>
    </row>
    <row r="5963" customFormat="false" ht="15" hidden="false" customHeight="false" outlineLevel="0" collapsed="false">
      <c r="A5963" s="49" t="n">
        <v>228</v>
      </c>
      <c r="B5963" s="49" t="s">
        <v>218</v>
      </c>
      <c r="C5963" s="49" t="n">
        <v>2010</v>
      </c>
      <c r="D5963" s="54" t="n">
        <v>563.1</v>
      </c>
      <c r="E5963" s="55" t="n">
        <v>218</v>
      </c>
    </row>
    <row r="5964" customFormat="false" ht="15" hidden="false" customHeight="false" outlineLevel="0" collapsed="false">
      <c r="A5964" s="49" t="n">
        <v>228</v>
      </c>
      <c r="B5964" s="49" t="s">
        <v>218</v>
      </c>
      <c r="C5964" s="49" t="n">
        <v>2011</v>
      </c>
      <c r="D5964" s="54" t="n">
        <v>608.5</v>
      </c>
      <c r="E5964" s="55" t="n">
        <v>218</v>
      </c>
    </row>
    <row r="5965" customFormat="false" ht="15" hidden="false" customHeight="false" outlineLevel="0" collapsed="false">
      <c r="A5965" s="49" t="n">
        <v>228</v>
      </c>
      <c r="B5965" s="49" t="s">
        <v>197</v>
      </c>
      <c r="C5965" s="49" t="n">
        <v>2011</v>
      </c>
      <c r="D5965" s="54" t="n">
        <v>39</v>
      </c>
      <c r="E5965" s="55" t="n">
        <v>12</v>
      </c>
    </row>
    <row r="5966" customFormat="false" ht="15" hidden="false" customHeight="false" outlineLevel="0" collapsed="false">
      <c r="A5966" s="49" t="n">
        <v>228</v>
      </c>
      <c r="B5966" s="49" t="s">
        <v>196</v>
      </c>
      <c r="C5966" s="49" t="n">
        <v>2010</v>
      </c>
      <c r="D5966" s="54" t="n">
        <v>17.7</v>
      </c>
      <c r="E5966" s="55" t="n">
        <v>6</v>
      </c>
    </row>
    <row r="5967" customFormat="false" ht="15" hidden="false" customHeight="false" outlineLevel="0" collapsed="false">
      <c r="A5967" s="49" t="n">
        <v>228</v>
      </c>
      <c r="B5967" s="49" t="s">
        <v>198</v>
      </c>
      <c r="C5967" s="49" t="n">
        <v>2011</v>
      </c>
      <c r="D5967" s="54" t="n">
        <v>27.45</v>
      </c>
      <c r="E5967" s="55" t="n">
        <v>9</v>
      </c>
    </row>
    <row r="5968" customFormat="false" ht="15" hidden="false" customHeight="false" outlineLevel="0" collapsed="false">
      <c r="A5968" s="49" t="n">
        <v>228</v>
      </c>
      <c r="B5968" s="49" t="s">
        <v>189</v>
      </c>
      <c r="C5968" s="49" t="n">
        <v>2009</v>
      </c>
      <c r="D5968" s="54" t="n">
        <v>696.05</v>
      </c>
      <c r="E5968" s="55" t="n">
        <v>215</v>
      </c>
    </row>
    <row r="5969" customFormat="false" ht="15" hidden="false" customHeight="false" outlineLevel="0" collapsed="false">
      <c r="A5969" s="49" t="n">
        <v>228</v>
      </c>
      <c r="B5969" s="49" t="s">
        <v>189</v>
      </c>
      <c r="C5969" s="49" t="n">
        <v>2010</v>
      </c>
      <c r="D5969" s="54" t="n">
        <v>7734.4</v>
      </c>
      <c r="E5969" s="55" t="n">
        <v>2520</v>
      </c>
    </row>
    <row r="5970" customFormat="false" ht="15" hidden="false" customHeight="false" outlineLevel="0" collapsed="false">
      <c r="A5970" s="49" t="n">
        <v>228</v>
      </c>
      <c r="B5970" s="49" t="s">
        <v>189</v>
      </c>
      <c r="C5970" s="49" t="n">
        <v>2011</v>
      </c>
      <c r="D5970" s="54" t="n">
        <v>5196.03</v>
      </c>
      <c r="E5970" s="55" t="n">
        <v>1467</v>
      </c>
    </row>
    <row r="5971" customFormat="false" ht="15" hidden="false" customHeight="false" outlineLevel="0" collapsed="false">
      <c r="A5971" s="49" t="n">
        <v>228</v>
      </c>
      <c r="B5971" s="49" t="s">
        <v>194</v>
      </c>
      <c r="C5971" s="49" t="n">
        <v>2010</v>
      </c>
      <c r="D5971" s="54" t="n">
        <v>17.7</v>
      </c>
      <c r="E5971" s="55" t="n">
        <v>6</v>
      </c>
    </row>
    <row r="5972" customFormat="false" ht="15" hidden="false" customHeight="false" outlineLevel="0" collapsed="false">
      <c r="A5972" s="49" t="n">
        <v>229</v>
      </c>
      <c r="B5972" s="49" t="s">
        <v>199</v>
      </c>
      <c r="C5972" s="49" t="n">
        <v>2009</v>
      </c>
      <c r="D5972" s="54" t="n">
        <v>19.9</v>
      </c>
      <c r="E5972" s="55" t="n">
        <v>2</v>
      </c>
    </row>
    <row r="5973" customFormat="false" ht="15" hidden="false" customHeight="false" outlineLevel="0" collapsed="false">
      <c r="A5973" s="49" t="n">
        <v>229</v>
      </c>
      <c r="B5973" s="49" t="s">
        <v>199</v>
      </c>
      <c r="C5973" s="49" t="n">
        <v>2010</v>
      </c>
      <c r="D5973" s="54" t="n">
        <v>19.9</v>
      </c>
      <c r="E5973" s="55" t="n">
        <v>2</v>
      </c>
    </row>
    <row r="5974" customFormat="false" ht="15" hidden="false" customHeight="false" outlineLevel="0" collapsed="false">
      <c r="A5974" s="49" t="n">
        <v>229</v>
      </c>
      <c r="B5974" s="49" t="s">
        <v>201</v>
      </c>
      <c r="C5974" s="49" t="n">
        <v>2010</v>
      </c>
      <c r="D5974" s="54" t="n">
        <v>49.75</v>
      </c>
      <c r="E5974" s="55" t="n">
        <v>5</v>
      </c>
    </row>
    <row r="5975" customFormat="false" ht="15" hidden="false" customHeight="false" outlineLevel="0" collapsed="false">
      <c r="A5975" s="49" t="n">
        <v>229</v>
      </c>
      <c r="B5975" s="49" t="s">
        <v>200</v>
      </c>
      <c r="C5975" s="49" t="n">
        <v>2010</v>
      </c>
      <c r="D5975" s="54" t="n">
        <v>79.6</v>
      </c>
      <c r="E5975" s="55" t="n">
        <v>8</v>
      </c>
    </row>
    <row r="5976" customFormat="false" ht="15" hidden="false" customHeight="false" outlineLevel="0" collapsed="false">
      <c r="A5976" s="49" t="n">
        <v>229</v>
      </c>
      <c r="B5976" s="49" t="s">
        <v>200</v>
      </c>
      <c r="C5976" s="49" t="n">
        <v>2011</v>
      </c>
      <c r="D5976" s="54" t="n">
        <v>39.8</v>
      </c>
      <c r="E5976" s="55" t="n">
        <v>4</v>
      </c>
    </row>
    <row r="5977" customFormat="false" ht="15" hidden="false" customHeight="false" outlineLevel="0" collapsed="false">
      <c r="A5977" s="49" t="n">
        <v>229</v>
      </c>
      <c r="B5977" s="49" t="s">
        <v>222</v>
      </c>
      <c r="C5977" s="49" t="n">
        <v>2009</v>
      </c>
      <c r="D5977" s="54" t="n">
        <v>69.65</v>
      </c>
      <c r="E5977" s="55" t="n">
        <v>7</v>
      </c>
    </row>
    <row r="5978" customFormat="false" ht="15" hidden="false" customHeight="false" outlineLevel="0" collapsed="false">
      <c r="A5978" s="49" t="n">
        <v>229</v>
      </c>
      <c r="B5978" s="49" t="s">
        <v>222</v>
      </c>
      <c r="C5978" s="49" t="n">
        <v>2010</v>
      </c>
      <c r="D5978" s="54" t="n">
        <v>781.95</v>
      </c>
      <c r="E5978" s="55" t="n">
        <v>85</v>
      </c>
    </row>
    <row r="5979" customFormat="false" ht="15" hidden="false" customHeight="false" outlineLevel="0" collapsed="false">
      <c r="A5979" s="49" t="n">
        <v>229</v>
      </c>
      <c r="B5979" s="49" t="s">
        <v>222</v>
      </c>
      <c r="C5979" s="49" t="n">
        <v>2011</v>
      </c>
      <c r="D5979" s="54" t="n">
        <v>159.2</v>
      </c>
      <c r="E5979" s="55" t="n">
        <v>16</v>
      </c>
    </row>
    <row r="5980" customFormat="false" ht="15" hidden="false" customHeight="false" outlineLevel="0" collapsed="false">
      <c r="A5980" s="49" t="n">
        <v>229</v>
      </c>
      <c r="B5980" s="49" t="s">
        <v>206</v>
      </c>
      <c r="C5980" s="49" t="n">
        <v>2011</v>
      </c>
      <c r="D5980" s="54" t="n">
        <v>9.95</v>
      </c>
      <c r="E5980" s="55" t="n">
        <v>1</v>
      </c>
    </row>
    <row r="5981" customFormat="false" ht="15" hidden="false" customHeight="false" outlineLevel="0" collapsed="false">
      <c r="A5981" s="49" t="n">
        <v>229</v>
      </c>
      <c r="B5981" s="49" t="s">
        <v>192</v>
      </c>
      <c r="C5981" s="49" t="n">
        <v>2010</v>
      </c>
      <c r="D5981" s="54" t="n">
        <v>9.95</v>
      </c>
      <c r="E5981" s="55" t="n">
        <v>1</v>
      </c>
    </row>
    <row r="5982" customFormat="false" ht="15" hidden="false" customHeight="false" outlineLevel="0" collapsed="false">
      <c r="A5982" s="49" t="n">
        <v>229</v>
      </c>
      <c r="B5982" s="49" t="s">
        <v>227</v>
      </c>
      <c r="C5982" s="49" t="n">
        <v>2010</v>
      </c>
      <c r="D5982" s="54" t="n">
        <v>19.9</v>
      </c>
      <c r="E5982" s="55" t="n">
        <v>2</v>
      </c>
    </row>
    <row r="5983" customFormat="false" ht="15" hidden="false" customHeight="false" outlineLevel="0" collapsed="false">
      <c r="A5983" s="49" t="n">
        <v>229</v>
      </c>
      <c r="B5983" s="49" t="s">
        <v>213</v>
      </c>
      <c r="C5983" s="49" t="n">
        <v>2010</v>
      </c>
      <c r="D5983" s="54" t="n">
        <v>19.9</v>
      </c>
      <c r="E5983" s="55" t="n">
        <v>2</v>
      </c>
    </row>
    <row r="5984" customFormat="false" ht="15" hidden="false" customHeight="false" outlineLevel="0" collapsed="false">
      <c r="A5984" s="49" t="n">
        <v>229</v>
      </c>
      <c r="B5984" s="49" t="s">
        <v>213</v>
      </c>
      <c r="C5984" s="49" t="n">
        <v>2011</v>
      </c>
      <c r="D5984" s="54" t="n">
        <v>109.45</v>
      </c>
      <c r="E5984" s="55" t="n">
        <v>11</v>
      </c>
    </row>
    <row r="5985" customFormat="false" ht="15" hidden="false" customHeight="false" outlineLevel="0" collapsed="false">
      <c r="A5985" s="49" t="n">
        <v>229</v>
      </c>
      <c r="B5985" s="49" t="s">
        <v>197</v>
      </c>
      <c r="C5985" s="49" t="n">
        <v>2010</v>
      </c>
      <c r="D5985" s="54" t="n">
        <v>19.9</v>
      </c>
      <c r="E5985" s="55" t="n">
        <v>2</v>
      </c>
    </row>
    <row r="5986" customFormat="false" ht="15" hidden="false" customHeight="false" outlineLevel="0" collapsed="false">
      <c r="A5986" s="49" t="n">
        <v>229</v>
      </c>
      <c r="B5986" s="49" t="s">
        <v>196</v>
      </c>
      <c r="C5986" s="49" t="n">
        <v>2009</v>
      </c>
      <c r="D5986" s="54" t="n">
        <v>79.6</v>
      </c>
      <c r="E5986" s="55" t="n">
        <v>8</v>
      </c>
    </row>
    <row r="5987" customFormat="false" ht="15" hidden="false" customHeight="false" outlineLevel="0" collapsed="false">
      <c r="A5987" s="49" t="n">
        <v>229</v>
      </c>
      <c r="B5987" s="49" t="s">
        <v>196</v>
      </c>
      <c r="C5987" s="49" t="n">
        <v>2011</v>
      </c>
      <c r="D5987" s="54" t="n">
        <v>39.8</v>
      </c>
      <c r="E5987" s="55" t="n">
        <v>4</v>
      </c>
    </row>
    <row r="5988" customFormat="false" ht="15" hidden="false" customHeight="false" outlineLevel="0" collapsed="false">
      <c r="A5988" s="49" t="n">
        <v>229</v>
      </c>
      <c r="B5988" s="49" t="s">
        <v>198</v>
      </c>
      <c r="C5988" s="49" t="n">
        <v>2011</v>
      </c>
      <c r="D5988" s="54" t="n">
        <v>121.9</v>
      </c>
      <c r="E5988" s="55" t="n">
        <v>14</v>
      </c>
    </row>
    <row r="5989" customFormat="false" ht="15" hidden="false" customHeight="false" outlineLevel="0" collapsed="false">
      <c r="A5989" s="49" t="n">
        <v>229</v>
      </c>
      <c r="B5989" s="49" t="s">
        <v>189</v>
      </c>
      <c r="C5989" s="49" t="n">
        <v>2009</v>
      </c>
      <c r="D5989" s="54" t="n">
        <v>687.15</v>
      </c>
      <c r="E5989" s="55" t="n">
        <v>64</v>
      </c>
    </row>
    <row r="5990" customFormat="false" ht="15" hidden="false" customHeight="false" outlineLevel="0" collapsed="false">
      <c r="A5990" s="49" t="n">
        <v>229</v>
      </c>
      <c r="B5990" s="49" t="s">
        <v>189</v>
      </c>
      <c r="C5990" s="49" t="n">
        <v>2010</v>
      </c>
      <c r="D5990" s="54" t="n">
        <v>12305.46</v>
      </c>
      <c r="E5990" s="55" t="n">
        <v>1320</v>
      </c>
    </row>
    <row r="5991" customFormat="false" ht="15" hidden="false" customHeight="false" outlineLevel="0" collapsed="false">
      <c r="A5991" s="49" t="n">
        <v>229</v>
      </c>
      <c r="B5991" s="49" t="s">
        <v>189</v>
      </c>
      <c r="C5991" s="49" t="n">
        <v>2011</v>
      </c>
      <c r="D5991" s="54" t="n">
        <v>3358.61</v>
      </c>
      <c r="E5991" s="55" t="n">
        <v>493</v>
      </c>
    </row>
    <row r="5992" customFormat="false" ht="15" hidden="false" customHeight="false" outlineLevel="0" collapsed="false">
      <c r="A5992" s="49" t="n">
        <v>229</v>
      </c>
      <c r="B5992" s="49" t="s">
        <v>194</v>
      </c>
      <c r="C5992" s="49" t="n">
        <v>2010</v>
      </c>
      <c r="D5992" s="54" t="n">
        <v>59.7</v>
      </c>
      <c r="E5992" s="55" t="n">
        <v>6</v>
      </c>
    </row>
    <row r="5993" customFormat="false" ht="15" hidden="false" customHeight="false" outlineLevel="0" collapsed="false">
      <c r="A5993" s="49" t="n">
        <v>230</v>
      </c>
      <c r="B5993" s="49" t="s">
        <v>201</v>
      </c>
      <c r="C5993" s="49" t="n">
        <v>2011</v>
      </c>
      <c r="D5993" s="54" t="n">
        <v>34</v>
      </c>
      <c r="E5993" s="55" t="n">
        <v>8</v>
      </c>
    </row>
    <row r="5994" customFormat="false" ht="15" hidden="false" customHeight="false" outlineLevel="0" collapsed="false">
      <c r="A5994" s="49" t="n">
        <v>230</v>
      </c>
      <c r="B5994" s="49" t="s">
        <v>200</v>
      </c>
      <c r="C5994" s="49" t="n">
        <v>2009</v>
      </c>
      <c r="D5994" s="54" t="n">
        <v>13.8</v>
      </c>
      <c r="E5994" s="55" t="n">
        <v>4</v>
      </c>
    </row>
    <row r="5995" customFormat="false" ht="15" hidden="false" customHeight="false" outlineLevel="0" collapsed="false">
      <c r="A5995" s="49" t="n">
        <v>230</v>
      </c>
      <c r="B5995" s="49" t="s">
        <v>222</v>
      </c>
      <c r="C5995" s="49" t="n">
        <v>2009</v>
      </c>
      <c r="D5995" s="54" t="n">
        <v>27.6</v>
      </c>
      <c r="E5995" s="55" t="n">
        <v>8</v>
      </c>
    </row>
    <row r="5996" customFormat="false" ht="15" hidden="false" customHeight="false" outlineLevel="0" collapsed="false">
      <c r="A5996" s="49" t="n">
        <v>230</v>
      </c>
      <c r="B5996" s="49" t="s">
        <v>222</v>
      </c>
      <c r="C5996" s="49" t="n">
        <v>2010</v>
      </c>
      <c r="D5996" s="54" t="n">
        <v>289.8</v>
      </c>
      <c r="E5996" s="55" t="n">
        <v>84</v>
      </c>
    </row>
    <row r="5997" customFormat="false" ht="15" hidden="false" customHeight="false" outlineLevel="0" collapsed="false">
      <c r="A5997" s="49" t="n">
        <v>230</v>
      </c>
      <c r="B5997" s="49" t="s">
        <v>222</v>
      </c>
      <c r="C5997" s="49" t="n">
        <v>2011</v>
      </c>
      <c r="D5997" s="54" t="n">
        <v>44.6</v>
      </c>
      <c r="E5997" s="55" t="n">
        <v>12</v>
      </c>
    </row>
    <row r="5998" customFormat="false" ht="15" hidden="false" customHeight="false" outlineLevel="0" collapsed="false">
      <c r="A5998" s="49" t="n">
        <v>230</v>
      </c>
      <c r="B5998" s="49" t="s">
        <v>205</v>
      </c>
      <c r="C5998" s="49" t="n">
        <v>2010</v>
      </c>
      <c r="D5998" s="54" t="n">
        <v>13.8</v>
      </c>
      <c r="E5998" s="55" t="n">
        <v>4</v>
      </c>
    </row>
    <row r="5999" customFormat="false" ht="15" hidden="false" customHeight="false" outlineLevel="0" collapsed="false">
      <c r="A5999" s="49" t="n">
        <v>230</v>
      </c>
      <c r="B5999" s="49" t="s">
        <v>205</v>
      </c>
      <c r="C5999" s="49" t="n">
        <v>2011</v>
      </c>
      <c r="D5999" s="54" t="n">
        <v>43.55</v>
      </c>
      <c r="E5999" s="55" t="n">
        <v>11</v>
      </c>
    </row>
    <row r="6000" customFormat="false" ht="15" hidden="false" customHeight="false" outlineLevel="0" collapsed="false">
      <c r="A6000" s="49" t="n">
        <v>230</v>
      </c>
      <c r="B6000" s="49" t="s">
        <v>206</v>
      </c>
      <c r="C6000" s="49" t="n">
        <v>2010</v>
      </c>
      <c r="D6000" s="54" t="n">
        <v>354.6</v>
      </c>
      <c r="E6000" s="55" t="n">
        <v>108</v>
      </c>
    </row>
    <row r="6001" customFormat="false" ht="15" hidden="false" customHeight="false" outlineLevel="0" collapsed="false">
      <c r="A6001" s="49" t="n">
        <v>230</v>
      </c>
      <c r="B6001" s="49" t="s">
        <v>206</v>
      </c>
      <c r="C6001" s="49" t="n">
        <v>2011</v>
      </c>
      <c r="D6001" s="54" t="n">
        <v>314.4</v>
      </c>
      <c r="E6001" s="55" t="n">
        <v>80</v>
      </c>
    </row>
    <row r="6002" customFormat="false" ht="15" hidden="false" customHeight="false" outlineLevel="0" collapsed="false">
      <c r="A6002" s="49" t="n">
        <v>230</v>
      </c>
      <c r="B6002" s="49" t="s">
        <v>192</v>
      </c>
      <c r="C6002" s="49" t="n">
        <v>2010</v>
      </c>
      <c r="D6002" s="54" t="n">
        <v>13.8</v>
      </c>
      <c r="E6002" s="55" t="n">
        <v>4</v>
      </c>
    </row>
    <row r="6003" customFormat="false" ht="15" hidden="false" customHeight="false" outlineLevel="0" collapsed="false">
      <c r="A6003" s="49" t="n">
        <v>230</v>
      </c>
      <c r="B6003" s="49" t="s">
        <v>225</v>
      </c>
      <c r="C6003" s="49" t="n">
        <v>2010</v>
      </c>
      <c r="D6003" s="54" t="n">
        <v>27.6</v>
      </c>
      <c r="E6003" s="55" t="n">
        <v>8</v>
      </c>
    </row>
    <row r="6004" customFormat="false" ht="15" hidden="false" customHeight="false" outlineLevel="0" collapsed="false">
      <c r="A6004" s="49" t="n">
        <v>230</v>
      </c>
      <c r="B6004" s="49" t="s">
        <v>218</v>
      </c>
      <c r="C6004" s="49" t="n">
        <v>2011</v>
      </c>
      <c r="D6004" s="54" t="n">
        <v>13.8</v>
      </c>
      <c r="E6004" s="55" t="n">
        <v>4</v>
      </c>
    </row>
    <row r="6005" customFormat="false" ht="15" hidden="false" customHeight="false" outlineLevel="0" collapsed="false">
      <c r="A6005" s="49" t="n">
        <v>230</v>
      </c>
      <c r="B6005" s="49" t="s">
        <v>193</v>
      </c>
      <c r="C6005" s="49" t="n">
        <v>2011</v>
      </c>
      <c r="D6005" s="54" t="n">
        <v>82.8</v>
      </c>
      <c r="E6005" s="55" t="n">
        <v>24</v>
      </c>
    </row>
    <row r="6006" customFormat="false" ht="15" hidden="false" customHeight="false" outlineLevel="0" collapsed="false">
      <c r="A6006" s="49" t="n">
        <v>230</v>
      </c>
      <c r="B6006" s="49" t="s">
        <v>197</v>
      </c>
      <c r="C6006" s="49" t="n">
        <v>2011</v>
      </c>
      <c r="D6006" s="54" t="n">
        <v>17</v>
      </c>
      <c r="E6006" s="55" t="n">
        <v>4</v>
      </c>
    </row>
    <row r="6007" customFormat="false" ht="15" hidden="false" customHeight="false" outlineLevel="0" collapsed="false">
      <c r="A6007" s="49" t="n">
        <v>230</v>
      </c>
      <c r="B6007" s="49" t="s">
        <v>198</v>
      </c>
      <c r="C6007" s="49" t="n">
        <v>2010</v>
      </c>
      <c r="D6007" s="54" t="n">
        <v>133.8</v>
      </c>
      <c r="E6007" s="55" t="n">
        <v>44</v>
      </c>
    </row>
    <row r="6008" customFormat="false" ht="15" hidden="false" customHeight="false" outlineLevel="0" collapsed="false">
      <c r="A6008" s="49" t="n">
        <v>230</v>
      </c>
      <c r="B6008" s="49" t="s">
        <v>207</v>
      </c>
      <c r="C6008" s="49" t="n">
        <v>2010</v>
      </c>
      <c r="D6008" s="54" t="n">
        <v>6.9</v>
      </c>
      <c r="E6008" s="55" t="n">
        <v>2</v>
      </c>
    </row>
    <row r="6009" customFormat="false" ht="15" hidden="false" customHeight="false" outlineLevel="0" collapsed="false">
      <c r="A6009" s="49" t="n">
        <v>230</v>
      </c>
      <c r="B6009" s="49" t="s">
        <v>189</v>
      </c>
      <c r="C6009" s="49" t="n">
        <v>2009</v>
      </c>
      <c r="D6009" s="54" t="n">
        <v>2277.63</v>
      </c>
      <c r="E6009" s="55" t="n">
        <v>686</v>
      </c>
    </row>
    <row r="6010" customFormat="false" ht="15" hidden="false" customHeight="false" outlineLevel="0" collapsed="false">
      <c r="A6010" s="49" t="n">
        <v>230</v>
      </c>
      <c r="B6010" s="49" t="s">
        <v>189</v>
      </c>
      <c r="C6010" s="49" t="n">
        <v>2010</v>
      </c>
      <c r="D6010" s="54" t="n">
        <v>8894.2</v>
      </c>
      <c r="E6010" s="55" t="n">
        <v>2322</v>
      </c>
    </row>
    <row r="6011" customFormat="false" ht="15" hidden="false" customHeight="false" outlineLevel="0" collapsed="false">
      <c r="A6011" s="49" t="n">
        <v>230</v>
      </c>
      <c r="B6011" s="49" t="s">
        <v>189</v>
      </c>
      <c r="C6011" s="49" t="n">
        <v>2011</v>
      </c>
      <c r="D6011" s="54" t="n">
        <v>5409.51</v>
      </c>
      <c r="E6011" s="55" t="n">
        <v>1116</v>
      </c>
    </row>
    <row r="6012" customFormat="false" ht="15" hidden="false" customHeight="false" outlineLevel="0" collapsed="false">
      <c r="A6012" s="49" t="n">
        <v>231</v>
      </c>
      <c r="B6012" s="49" t="s">
        <v>203</v>
      </c>
      <c r="C6012" s="49" t="n">
        <v>2010</v>
      </c>
      <c r="D6012" s="54" t="n">
        <v>39.6</v>
      </c>
      <c r="E6012" s="55" t="n">
        <v>8</v>
      </c>
    </row>
    <row r="6013" customFormat="false" ht="15" hidden="false" customHeight="false" outlineLevel="0" collapsed="false">
      <c r="A6013" s="49" t="n">
        <v>231</v>
      </c>
      <c r="B6013" s="49" t="s">
        <v>203</v>
      </c>
      <c r="C6013" s="49" t="n">
        <v>2011</v>
      </c>
      <c r="D6013" s="54" t="n">
        <v>345.6</v>
      </c>
      <c r="E6013" s="55" t="n">
        <v>80</v>
      </c>
    </row>
    <row r="6014" customFormat="false" ht="15" hidden="false" customHeight="false" outlineLevel="0" collapsed="false">
      <c r="A6014" s="49" t="n">
        <v>231</v>
      </c>
      <c r="B6014" s="49" t="s">
        <v>199</v>
      </c>
      <c r="C6014" s="49" t="n">
        <v>2010</v>
      </c>
      <c r="D6014" s="54" t="n">
        <v>79.2</v>
      </c>
      <c r="E6014" s="55" t="n">
        <v>16</v>
      </c>
    </row>
    <row r="6015" customFormat="false" ht="15" hidden="false" customHeight="false" outlineLevel="0" collapsed="false">
      <c r="A6015" s="49" t="n">
        <v>231</v>
      </c>
      <c r="B6015" s="49" t="s">
        <v>201</v>
      </c>
      <c r="C6015" s="49" t="n">
        <v>2010</v>
      </c>
      <c r="D6015" s="54" t="n">
        <v>19.8</v>
      </c>
      <c r="E6015" s="55" t="n">
        <v>4</v>
      </c>
    </row>
    <row r="6016" customFormat="false" ht="15" hidden="false" customHeight="false" outlineLevel="0" collapsed="false">
      <c r="A6016" s="49" t="n">
        <v>231</v>
      </c>
      <c r="B6016" s="49" t="s">
        <v>201</v>
      </c>
      <c r="C6016" s="49" t="n">
        <v>2011</v>
      </c>
      <c r="D6016" s="54" t="n">
        <v>19.8</v>
      </c>
      <c r="E6016" s="55" t="n">
        <v>4</v>
      </c>
    </row>
    <row r="6017" customFormat="false" ht="15" hidden="false" customHeight="false" outlineLevel="0" collapsed="false">
      <c r="A6017" s="49" t="n">
        <v>231</v>
      </c>
      <c r="B6017" s="49" t="s">
        <v>226</v>
      </c>
      <c r="C6017" s="49" t="n">
        <v>2010</v>
      </c>
      <c r="D6017" s="54" t="n">
        <v>19.8</v>
      </c>
      <c r="E6017" s="55" t="n">
        <v>4</v>
      </c>
    </row>
    <row r="6018" customFormat="false" ht="15" hidden="false" customHeight="false" outlineLevel="0" collapsed="false">
      <c r="A6018" s="49" t="n">
        <v>231</v>
      </c>
      <c r="B6018" s="49" t="s">
        <v>223</v>
      </c>
      <c r="C6018" s="49" t="n">
        <v>2011</v>
      </c>
      <c r="D6018" s="54" t="n">
        <v>19.8</v>
      </c>
      <c r="E6018" s="55" t="n">
        <v>4</v>
      </c>
    </row>
    <row r="6019" customFormat="false" ht="15" hidden="false" customHeight="false" outlineLevel="0" collapsed="false">
      <c r="A6019" s="49" t="n">
        <v>231</v>
      </c>
      <c r="B6019" s="49" t="s">
        <v>200</v>
      </c>
      <c r="C6019" s="49" t="n">
        <v>2010</v>
      </c>
      <c r="D6019" s="54" t="n">
        <v>39.6</v>
      </c>
      <c r="E6019" s="55" t="n">
        <v>8</v>
      </c>
    </row>
    <row r="6020" customFormat="false" ht="15" hidden="false" customHeight="false" outlineLevel="0" collapsed="false">
      <c r="A6020" s="49" t="n">
        <v>231</v>
      </c>
      <c r="B6020" s="49" t="s">
        <v>221</v>
      </c>
      <c r="C6020" s="49" t="n">
        <v>2011</v>
      </c>
      <c r="D6020" s="54" t="n">
        <v>39.6</v>
      </c>
      <c r="E6020" s="55" t="n">
        <v>8</v>
      </c>
    </row>
    <row r="6021" customFormat="false" ht="15" hidden="false" customHeight="false" outlineLevel="0" collapsed="false">
      <c r="A6021" s="49" t="n">
        <v>231</v>
      </c>
      <c r="B6021" s="49" t="s">
        <v>222</v>
      </c>
      <c r="C6021" s="49" t="n">
        <v>2010</v>
      </c>
      <c r="D6021" s="54" t="n">
        <v>408.9</v>
      </c>
      <c r="E6021" s="55" t="n">
        <v>86</v>
      </c>
    </row>
    <row r="6022" customFormat="false" ht="15" hidden="false" customHeight="false" outlineLevel="0" collapsed="false">
      <c r="A6022" s="49" t="n">
        <v>231</v>
      </c>
      <c r="B6022" s="49" t="s">
        <v>222</v>
      </c>
      <c r="C6022" s="49" t="n">
        <v>2011</v>
      </c>
      <c r="D6022" s="54" t="n">
        <v>609</v>
      </c>
      <c r="E6022" s="55" t="n">
        <v>140</v>
      </c>
    </row>
    <row r="6023" customFormat="false" ht="15" hidden="false" customHeight="false" outlineLevel="0" collapsed="false">
      <c r="A6023" s="49" t="n">
        <v>231</v>
      </c>
      <c r="B6023" s="49" t="s">
        <v>191</v>
      </c>
      <c r="C6023" s="49" t="n">
        <v>2010</v>
      </c>
      <c r="D6023" s="54" t="n">
        <v>59.4</v>
      </c>
      <c r="E6023" s="55" t="n">
        <v>12</v>
      </c>
    </row>
    <row r="6024" customFormat="false" ht="15" hidden="false" customHeight="false" outlineLevel="0" collapsed="false">
      <c r="A6024" s="49" t="n">
        <v>231</v>
      </c>
      <c r="B6024" s="49" t="s">
        <v>205</v>
      </c>
      <c r="C6024" s="49" t="n">
        <v>2010</v>
      </c>
      <c r="D6024" s="54" t="n">
        <v>39.6</v>
      </c>
      <c r="E6024" s="55" t="n">
        <v>8</v>
      </c>
    </row>
    <row r="6025" customFormat="false" ht="15" hidden="false" customHeight="false" outlineLevel="0" collapsed="false">
      <c r="A6025" s="49" t="n">
        <v>231</v>
      </c>
      <c r="B6025" s="49" t="s">
        <v>205</v>
      </c>
      <c r="C6025" s="49" t="n">
        <v>2011</v>
      </c>
      <c r="D6025" s="54" t="n">
        <v>49.5</v>
      </c>
      <c r="E6025" s="55" t="n">
        <v>10</v>
      </c>
    </row>
    <row r="6026" customFormat="false" ht="15" hidden="false" customHeight="false" outlineLevel="0" collapsed="false">
      <c r="A6026" s="49" t="n">
        <v>231</v>
      </c>
      <c r="B6026" s="49" t="s">
        <v>206</v>
      </c>
      <c r="C6026" s="49" t="n">
        <v>2010</v>
      </c>
      <c r="D6026" s="54" t="n">
        <v>851.4</v>
      </c>
      <c r="E6026" s="55" t="n">
        <v>172</v>
      </c>
    </row>
    <row r="6027" customFormat="false" ht="15" hidden="false" customHeight="false" outlineLevel="0" collapsed="false">
      <c r="A6027" s="49" t="n">
        <v>231</v>
      </c>
      <c r="B6027" s="49" t="s">
        <v>206</v>
      </c>
      <c r="C6027" s="49" t="n">
        <v>2011</v>
      </c>
      <c r="D6027" s="54" t="n">
        <v>557.4</v>
      </c>
      <c r="E6027" s="55" t="n">
        <v>116</v>
      </c>
    </row>
    <row r="6028" customFormat="false" ht="15" hidden="false" customHeight="false" outlineLevel="0" collapsed="false">
      <c r="A6028" s="49" t="n">
        <v>231</v>
      </c>
      <c r="B6028" s="49" t="s">
        <v>209</v>
      </c>
      <c r="C6028" s="49" t="n">
        <v>2010</v>
      </c>
      <c r="D6028" s="54" t="n">
        <v>39.6</v>
      </c>
      <c r="E6028" s="55" t="n">
        <v>8</v>
      </c>
    </row>
    <row r="6029" customFormat="false" ht="15" hidden="false" customHeight="false" outlineLevel="0" collapsed="false">
      <c r="A6029" s="49" t="n">
        <v>231</v>
      </c>
      <c r="B6029" s="49" t="s">
        <v>211</v>
      </c>
      <c r="C6029" s="49" t="n">
        <v>2011</v>
      </c>
      <c r="D6029" s="54" t="n">
        <v>14.85</v>
      </c>
      <c r="E6029" s="55" t="n">
        <v>3</v>
      </c>
    </row>
    <row r="6030" customFormat="false" ht="15" hidden="false" customHeight="false" outlineLevel="0" collapsed="false">
      <c r="A6030" s="49" t="n">
        <v>231</v>
      </c>
      <c r="B6030" s="49" t="s">
        <v>192</v>
      </c>
      <c r="C6030" s="49" t="n">
        <v>2011</v>
      </c>
      <c r="D6030" s="54" t="n">
        <v>19.8</v>
      </c>
      <c r="E6030" s="55" t="n">
        <v>4</v>
      </c>
    </row>
    <row r="6031" customFormat="false" ht="15" hidden="false" customHeight="false" outlineLevel="0" collapsed="false">
      <c r="A6031" s="49" t="n">
        <v>231</v>
      </c>
      <c r="B6031" s="49" t="s">
        <v>225</v>
      </c>
      <c r="C6031" s="49" t="n">
        <v>2010</v>
      </c>
      <c r="D6031" s="54" t="n">
        <v>59.4</v>
      </c>
      <c r="E6031" s="55" t="n">
        <v>12</v>
      </c>
    </row>
    <row r="6032" customFormat="false" ht="15" hidden="false" customHeight="false" outlineLevel="0" collapsed="false">
      <c r="A6032" s="49" t="n">
        <v>231</v>
      </c>
      <c r="B6032" s="49" t="s">
        <v>218</v>
      </c>
      <c r="C6032" s="49" t="n">
        <v>2010</v>
      </c>
      <c r="D6032" s="54" t="n">
        <v>2907.45</v>
      </c>
      <c r="E6032" s="55" t="n">
        <v>679</v>
      </c>
    </row>
    <row r="6033" customFormat="false" ht="15" hidden="false" customHeight="false" outlineLevel="0" collapsed="false">
      <c r="A6033" s="49" t="n">
        <v>231</v>
      </c>
      <c r="B6033" s="49" t="s">
        <v>218</v>
      </c>
      <c r="C6033" s="49" t="n">
        <v>2011</v>
      </c>
      <c r="D6033" s="54" t="n">
        <v>1428</v>
      </c>
      <c r="E6033" s="55" t="n">
        <v>336</v>
      </c>
    </row>
    <row r="6034" customFormat="false" ht="15" hidden="false" customHeight="false" outlineLevel="0" collapsed="false">
      <c r="A6034" s="49" t="n">
        <v>231</v>
      </c>
      <c r="B6034" s="49" t="s">
        <v>193</v>
      </c>
      <c r="C6034" s="49" t="n">
        <v>2011</v>
      </c>
      <c r="D6034" s="54" t="n">
        <v>59.4</v>
      </c>
      <c r="E6034" s="55" t="n">
        <v>12</v>
      </c>
    </row>
    <row r="6035" customFormat="false" ht="15" hidden="false" customHeight="false" outlineLevel="0" collapsed="false">
      <c r="A6035" s="49" t="n">
        <v>231</v>
      </c>
      <c r="B6035" s="49" t="s">
        <v>197</v>
      </c>
      <c r="C6035" s="49" t="n">
        <v>2010</v>
      </c>
      <c r="D6035" s="54" t="n">
        <v>39.6</v>
      </c>
      <c r="E6035" s="55" t="n">
        <v>8</v>
      </c>
    </row>
    <row r="6036" customFormat="false" ht="15" hidden="false" customHeight="false" outlineLevel="0" collapsed="false">
      <c r="A6036" s="49" t="n">
        <v>231</v>
      </c>
      <c r="B6036" s="49" t="s">
        <v>215</v>
      </c>
      <c r="C6036" s="49" t="n">
        <v>2010</v>
      </c>
      <c r="D6036" s="54" t="n">
        <v>19.8</v>
      </c>
      <c r="E6036" s="55" t="n">
        <v>4</v>
      </c>
    </row>
    <row r="6037" customFormat="false" ht="15" hidden="false" customHeight="false" outlineLevel="0" collapsed="false">
      <c r="A6037" s="49" t="n">
        <v>231</v>
      </c>
      <c r="B6037" s="49" t="s">
        <v>196</v>
      </c>
      <c r="C6037" s="49" t="n">
        <v>2011</v>
      </c>
      <c r="D6037" s="54" t="n">
        <v>74.25</v>
      </c>
      <c r="E6037" s="55" t="n">
        <v>15</v>
      </c>
    </row>
    <row r="6038" customFormat="false" ht="15" hidden="false" customHeight="false" outlineLevel="0" collapsed="false">
      <c r="A6038" s="49" t="n">
        <v>231</v>
      </c>
      <c r="B6038" s="49" t="s">
        <v>210</v>
      </c>
      <c r="C6038" s="49" t="n">
        <v>2010</v>
      </c>
      <c r="D6038" s="54" t="n">
        <v>19.8</v>
      </c>
      <c r="E6038" s="55" t="n">
        <v>4</v>
      </c>
    </row>
    <row r="6039" customFormat="false" ht="15" hidden="false" customHeight="false" outlineLevel="0" collapsed="false">
      <c r="A6039" s="49" t="n">
        <v>231</v>
      </c>
      <c r="B6039" s="49" t="s">
        <v>198</v>
      </c>
      <c r="C6039" s="49" t="n">
        <v>2010</v>
      </c>
      <c r="D6039" s="54" t="n">
        <v>99</v>
      </c>
      <c r="E6039" s="55" t="n">
        <v>20</v>
      </c>
    </row>
    <row r="6040" customFormat="false" ht="15" hidden="false" customHeight="false" outlineLevel="0" collapsed="false">
      <c r="A6040" s="49" t="n">
        <v>231</v>
      </c>
      <c r="B6040" s="49" t="s">
        <v>189</v>
      </c>
      <c r="C6040" s="49" t="n">
        <v>2010</v>
      </c>
      <c r="D6040" s="54" t="n">
        <v>6622.18</v>
      </c>
      <c r="E6040" s="55" t="n">
        <v>1327</v>
      </c>
    </row>
    <row r="6041" customFormat="false" ht="15" hidden="false" customHeight="false" outlineLevel="0" collapsed="false">
      <c r="A6041" s="49" t="n">
        <v>231</v>
      </c>
      <c r="B6041" s="49" t="s">
        <v>189</v>
      </c>
      <c r="C6041" s="49" t="n">
        <v>2011</v>
      </c>
      <c r="D6041" s="54" t="n">
        <v>3339.45</v>
      </c>
      <c r="E6041" s="55" t="n">
        <v>642</v>
      </c>
    </row>
    <row r="6042" customFormat="false" ht="15" hidden="false" customHeight="false" outlineLevel="0" collapsed="false">
      <c r="A6042" s="49" t="n">
        <v>232</v>
      </c>
      <c r="B6042" s="49" t="s">
        <v>201</v>
      </c>
      <c r="C6042" s="49" t="n">
        <v>2009</v>
      </c>
      <c r="D6042" s="54" t="n">
        <v>15</v>
      </c>
      <c r="E6042" s="55" t="n">
        <v>4</v>
      </c>
    </row>
    <row r="6043" customFormat="false" ht="15" hidden="false" customHeight="false" outlineLevel="0" collapsed="false">
      <c r="A6043" s="49" t="n">
        <v>232</v>
      </c>
      <c r="B6043" s="49" t="s">
        <v>201</v>
      </c>
      <c r="C6043" s="49" t="n">
        <v>2010</v>
      </c>
      <c r="D6043" s="54" t="n">
        <v>45</v>
      </c>
      <c r="E6043" s="55" t="n">
        <v>12</v>
      </c>
    </row>
    <row r="6044" customFormat="false" ht="15" hidden="false" customHeight="false" outlineLevel="0" collapsed="false">
      <c r="A6044" s="49" t="n">
        <v>232</v>
      </c>
      <c r="B6044" s="49" t="s">
        <v>201</v>
      </c>
      <c r="C6044" s="49" t="n">
        <v>2011</v>
      </c>
      <c r="D6044" s="54" t="n">
        <v>30</v>
      </c>
      <c r="E6044" s="55" t="n">
        <v>8</v>
      </c>
    </row>
    <row r="6045" customFormat="false" ht="15" hidden="false" customHeight="false" outlineLevel="0" collapsed="false">
      <c r="A6045" s="49" t="n">
        <v>232</v>
      </c>
      <c r="B6045" s="49" t="s">
        <v>216</v>
      </c>
      <c r="C6045" s="49" t="n">
        <v>2011</v>
      </c>
      <c r="D6045" s="54" t="n">
        <v>81.36</v>
      </c>
      <c r="E6045" s="55" t="n">
        <v>24</v>
      </c>
    </row>
    <row r="6046" customFormat="false" ht="15" hidden="false" customHeight="false" outlineLevel="0" collapsed="false">
      <c r="A6046" s="49" t="n">
        <v>232</v>
      </c>
      <c r="B6046" s="49" t="s">
        <v>223</v>
      </c>
      <c r="C6046" s="49" t="n">
        <v>2010</v>
      </c>
      <c r="D6046" s="54" t="n">
        <v>75</v>
      </c>
      <c r="E6046" s="55" t="n">
        <v>20</v>
      </c>
    </row>
    <row r="6047" customFormat="false" ht="15" hidden="false" customHeight="false" outlineLevel="0" collapsed="false">
      <c r="A6047" s="49" t="n">
        <v>232</v>
      </c>
      <c r="B6047" s="49" t="s">
        <v>200</v>
      </c>
      <c r="C6047" s="49" t="n">
        <v>2009</v>
      </c>
      <c r="D6047" s="54" t="n">
        <v>15</v>
      </c>
      <c r="E6047" s="55" t="n">
        <v>4</v>
      </c>
    </row>
    <row r="6048" customFormat="false" ht="15" hidden="false" customHeight="false" outlineLevel="0" collapsed="false">
      <c r="A6048" s="49" t="n">
        <v>232</v>
      </c>
      <c r="B6048" s="49" t="s">
        <v>222</v>
      </c>
      <c r="C6048" s="49" t="n">
        <v>2009</v>
      </c>
      <c r="D6048" s="54" t="n">
        <v>52.5</v>
      </c>
      <c r="E6048" s="55" t="n">
        <v>14</v>
      </c>
    </row>
    <row r="6049" customFormat="false" ht="15" hidden="false" customHeight="false" outlineLevel="0" collapsed="false">
      <c r="A6049" s="49" t="n">
        <v>232</v>
      </c>
      <c r="B6049" s="49" t="s">
        <v>222</v>
      </c>
      <c r="C6049" s="49" t="n">
        <v>2010</v>
      </c>
      <c r="D6049" s="54" t="n">
        <v>120</v>
      </c>
      <c r="E6049" s="55" t="n">
        <v>32</v>
      </c>
    </row>
    <row r="6050" customFormat="false" ht="15" hidden="false" customHeight="false" outlineLevel="0" collapsed="false">
      <c r="A6050" s="49" t="n">
        <v>232</v>
      </c>
      <c r="B6050" s="49" t="s">
        <v>222</v>
      </c>
      <c r="C6050" s="49" t="n">
        <v>2011</v>
      </c>
      <c r="D6050" s="54" t="n">
        <v>206.25</v>
      </c>
      <c r="E6050" s="55" t="n">
        <v>55</v>
      </c>
    </row>
    <row r="6051" customFormat="false" ht="15" hidden="false" customHeight="false" outlineLevel="0" collapsed="false">
      <c r="A6051" s="49" t="n">
        <v>232</v>
      </c>
      <c r="B6051" s="49" t="s">
        <v>191</v>
      </c>
      <c r="C6051" s="49" t="n">
        <v>2010</v>
      </c>
      <c r="D6051" s="54" t="n">
        <v>15</v>
      </c>
      <c r="E6051" s="55" t="n">
        <v>4</v>
      </c>
    </row>
    <row r="6052" customFormat="false" ht="15" hidden="false" customHeight="false" outlineLevel="0" collapsed="false">
      <c r="A6052" s="49" t="n">
        <v>232</v>
      </c>
      <c r="B6052" s="49" t="s">
        <v>191</v>
      </c>
      <c r="C6052" s="49" t="n">
        <v>2011</v>
      </c>
      <c r="D6052" s="54" t="n">
        <v>120</v>
      </c>
      <c r="E6052" s="55" t="n">
        <v>32</v>
      </c>
    </row>
    <row r="6053" customFormat="false" ht="15" hidden="false" customHeight="false" outlineLevel="0" collapsed="false">
      <c r="A6053" s="49" t="n">
        <v>232</v>
      </c>
      <c r="B6053" s="49" t="s">
        <v>205</v>
      </c>
      <c r="C6053" s="49" t="n">
        <v>2010</v>
      </c>
      <c r="D6053" s="54" t="n">
        <v>75</v>
      </c>
      <c r="E6053" s="55" t="n">
        <v>20</v>
      </c>
    </row>
    <row r="6054" customFormat="false" ht="15" hidden="false" customHeight="false" outlineLevel="0" collapsed="false">
      <c r="A6054" s="49" t="n">
        <v>232</v>
      </c>
      <c r="B6054" s="49" t="s">
        <v>205</v>
      </c>
      <c r="C6054" s="49" t="n">
        <v>2011</v>
      </c>
      <c r="D6054" s="54" t="n">
        <v>86.25</v>
      </c>
      <c r="E6054" s="55" t="n">
        <v>23</v>
      </c>
    </row>
    <row r="6055" customFormat="false" ht="15" hidden="false" customHeight="false" outlineLevel="0" collapsed="false">
      <c r="A6055" s="49" t="n">
        <v>232</v>
      </c>
      <c r="B6055" s="49" t="s">
        <v>206</v>
      </c>
      <c r="C6055" s="49" t="n">
        <v>2010</v>
      </c>
      <c r="D6055" s="54" t="n">
        <v>108.75</v>
      </c>
      <c r="E6055" s="55" t="n">
        <v>29</v>
      </c>
    </row>
    <row r="6056" customFormat="false" ht="15" hidden="false" customHeight="false" outlineLevel="0" collapsed="false">
      <c r="A6056" s="49" t="n">
        <v>232</v>
      </c>
      <c r="B6056" s="49" t="s">
        <v>206</v>
      </c>
      <c r="C6056" s="49" t="n">
        <v>2011</v>
      </c>
      <c r="D6056" s="54" t="n">
        <v>131.25</v>
      </c>
      <c r="E6056" s="55" t="n">
        <v>35</v>
      </c>
    </row>
    <row r="6057" customFormat="false" ht="15" hidden="false" customHeight="false" outlineLevel="0" collapsed="false">
      <c r="A6057" s="49" t="n">
        <v>232</v>
      </c>
      <c r="B6057" s="49" t="s">
        <v>209</v>
      </c>
      <c r="C6057" s="49" t="n">
        <v>2010</v>
      </c>
      <c r="D6057" s="54" t="n">
        <v>30</v>
      </c>
      <c r="E6057" s="55" t="n">
        <v>8</v>
      </c>
    </row>
    <row r="6058" customFormat="false" ht="15" hidden="false" customHeight="false" outlineLevel="0" collapsed="false">
      <c r="A6058" s="49" t="n">
        <v>232</v>
      </c>
      <c r="B6058" s="49" t="s">
        <v>192</v>
      </c>
      <c r="C6058" s="49" t="n">
        <v>2010</v>
      </c>
      <c r="D6058" s="54" t="n">
        <v>15</v>
      </c>
      <c r="E6058" s="55" t="n">
        <v>4</v>
      </c>
    </row>
    <row r="6059" customFormat="false" ht="15" hidden="false" customHeight="false" outlineLevel="0" collapsed="false">
      <c r="A6059" s="49" t="n">
        <v>232</v>
      </c>
      <c r="B6059" s="49" t="s">
        <v>192</v>
      </c>
      <c r="C6059" s="49" t="n">
        <v>2011</v>
      </c>
      <c r="D6059" s="54" t="n">
        <v>37.5</v>
      </c>
      <c r="E6059" s="55" t="n">
        <v>10</v>
      </c>
    </row>
    <row r="6060" customFormat="false" ht="15" hidden="false" customHeight="false" outlineLevel="0" collapsed="false">
      <c r="A6060" s="49" t="n">
        <v>232</v>
      </c>
      <c r="B6060" s="49" t="s">
        <v>218</v>
      </c>
      <c r="C6060" s="49" t="n">
        <v>2009</v>
      </c>
      <c r="D6060" s="54" t="n">
        <v>3.75</v>
      </c>
      <c r="E6060" s="55" t="n">
        <v>1</v>
      </c>
    </row>
    <row r="6061" customFormat="false" ht="15" hidden="false" customHeight="false" outlineLevel="0" collapsed="false">
      <c r="A6061" s="49" t="n">
        <v>232</v>
      </c>
      <c r="B6061" s="49" t="s">
        <v>218</v>
      </c>
      <c r="C6061" s="49" t="n">
        <v>2010</v>
      </c>
      <c r="D6061" s="54" t="n">
        <v>15</v>
      </c>
      <c r="E6061" s="55" t="n">
        <v>4</v>
      </c>
    </row>
    <row r="6062" customFormat="false" ht="15" hidden="false" customHeight="false" outlineLevel="0" collapsed="false">
      <c r="A6062" s="49" t="n">
        <v>232</v>
      </c>
      <c r="B6062" s="49" t="s">
        <v>218</v>
      </c>
      <c r="C6062" s="49" t="n">
        <v>2011</v>
      </c>
      <c r="D6062" s="54" t="n">
        <v>503.16</v>
      </c>
      <c r="E6062" s="55" t="n">
        <v>148</v>
      </c>
    </row>
    <row r="6063" customFormat="false" ht="15" hidden="false" customHeight="false" outlineLevel="0" collapsed="false">
      <c r="A6063" s="49" t="n">
        <v>232</v>
      </c>
      <c r="B6063" s="49" t="s">
        <v>193</v>
      </c>
      <c r="C6063" s="49" t="n">
        <v>2010</v>
      </c>
      <c r="D6063" s="54" t="n">
        <v>45</v>
      </c>
      <c r="E6063" s="55" t="n">
        <v>12</v>
      </c>
    </row>
    <row r="6064" customFormat="false" ht="15" hidden="false" customHeight="false" outlineLevel="0" collapsed="false">
      <c r="A6064" s="49" t="n">
        <v>232</v>
      </c>
      <c r="B6064" s="49" t="s">
        <v>213</v>
      </c>
      <c r="C6064" s="49" t="n">
        <v>2009</v>
      </c>
      <c r="D6064" s="54" t="n">
        <v>15</v>
      </c>
      <c r="E6064" s="55" t="n">
        <v>4</v>
      </c>
    </row>
    <row r="6065" customFormat="false" ht="15" hidden="false" customHeight="false" outlineLevel="0" collapsed="false">
      <c r="A6065" s="49" t="n">
        <v>232</v>
      </c>
      <c r="B6065" s="49" t="s">
        <v>197</v>
      </c>
      <c r="C6065" s="49" t="n">
        <v>2009</v>
      </c>
      <c r="D6065" s="54" t="n">
        <v>81.36</v>
      </c>
      <c r="E6065" s="55" t="n">
        <v>24</v>
      </c>
    </row>
    <row r="6066" customFormat="false" ht="15" hidden="false" customHeight="false" outlineLevel="0" collapsed="false">
      <c r="A6066" s="49" t="n">
        <v>232</v>
      </c>
      <c r="B6066" s="49" t="s">
        <v>197</v>
      </c>
      <c r="C6066" s="49" t="n">
        <v>2010</v>
      </c>
      <c r="D6066" s="54" t="n">
        <v>30</v>
      </c>
      <c r="E6066" s="55" t="n">
        <v>8</v>
      </c>
    </row>
    <row r="6067" customFormat="false" ht="15" hidden="false" customHeight="false" outlineLevel="0" collapsed="false">
      <c r="A6067" s="49" t="n">
        <v>232</v>
      </c>
      <c r="B6067" s="49" t="s">
        <v>197</v>
      </c>
      <c r="C6067" s="49" t="n">
        <v>2011</v>
      </c>
      <c r="D6067" s="54" t="n">
        <v>48.75</v>
      </c>
      <c r="E6067" s="55" t="n">
        <v>13</v>
      </c>
    </row>
    <row r="6068" customFormat="false" ht="15" hidden="false" customHeight="false" outlineLevel="0" collapsed="false">
      <c r="A6068" s="49" t="n">
        <v>232</v>
      </c>
      <c r="B6068" s="49" t="s">
        <v>204</v>
      </c>
      <c r="C6068" s="49" t="n">
        <v>2010</v>
      </c>
      <c r="D6068" s="54" t="n">
        <v>3.75</v>
      </c>
      <c r="E6068" s="55" t="n">
        <v>1</v>
      </c>
    </row>
    <row r="6069" customFormat="false" ht="15" hidden="false" customHeight="false" outlineLevel="0" collapsed="false">
      <c r="A6069" s="49" t="n">
        <v>232</v>
      </c>
      <c r="B6069" s="49" t="s">
        <v>196</v>
      </c>
      <c r="C6069" s="49" t="n">
        <v>2010</v>
      </c>
      <c r="D6069" s="54" t="n">
        <v>3.75</v>
      </c>
      <c r="E6069" s="55" t="n">
        <v>1</v>
      </c>
    </row>
    <row r="6070" customFormat="false" ht="15" hidden="false" customHeight="false" outlineLevel="0" collapsed="false">
      <c r="A6070" s="49" t="n">
        <v>232</v>
      </c>
      <c r="B6070" s="49" t="s">
        <v>196</v>
      </c>
      <c r="C6070" s="49" t="n">
        <v>2011</v>
      </c>
      <c r="D6070" s="54" t="n">
        <v>15</v>
      </c>
      <c r="E6070" s="55" t="n">
        <v>4</v>
      </c>
    </row>
    <row r="6071" customFormat="false" ht="15" hidden="false" customHeight="false" outlineLevel="0" collapsed="false">
      <c r="A6071" s="49" t="n">
        <v>232</v>
      </c>
      <c r="B6071" s="49" t="s">
        <v>210</v>
      </c>
      <c r="C6071" s="49" t="n">
        <v>2010</v>
      </c>
      <c r="D6071" s="54" t="n">
        <v>15</v>
      </c>
      <c r="E6071" s="55" t="n">
        <v>4</v>
      </c>
    </row>
    <row r="6072" customFormat="false" ht="15" hidden="false" customHeight="false" outlineLevel="0" collapsed="false">
      <c r="A6072" s="49" t="n">
        <v>232</v>
      </c>
      <c r="B6072" s="49" t="s">
        <v>210</v>
      </c>
      <c r="C6072" s="49" t="n">
        <v>2011</v>
      </c>
      <c r="D6072" s="54" t="n">
        <v>15</v>
      </c>
      <c r="E6072" s="55" t="n">
        <v>4</v>
      </c>
    </row>
    <row r="6073" customFormat="false" ht="15" hidden="false" customHeight="false" outlineLevel="0" collapsed="false">
      <c r="A6073" s="49" t="n">
        <v>232</v>
      </c>
      <c r="B6073" s="49" t="s">
        <v>198</v>
      </c>
      <c r="C6073" s="49" t="n">
        <v>2010</v>
      </c>
      <c r="D6073" s="54" t="n">
        <v>15</v>
      </c>
      <c r="E6073" s="55" t="n">
        <v>4</v>
      </c>
    </row>
    <row r="6074" customFormat="false" ht="15" hidden="false" customHeight="false" outlineLevel="0" collapsed="false">
      <c r="A6074" s="49" t="n">
        <v>232</v>
      </c>
      <c r="B6074" s="49" t="s">
        <v>198</v>
      </c>
      <c r="C6074" s="49" t="n">
        <v>2011</v>
      </c>
      <c r="D6074" s="54" t="n">
        <v>15</v>
      </c>
      <c r="E6074" s="55" t="n">
        <v>4</v>
      </c>
    </row>
    <row r="6075" customFormat="false" ht="15" hidden="false" customHeight="false" outlineLevel="0" collapsed="false">
      <c r="A6075" s="49" t="n">
        <v>232</v>
      </c>
      <c r="B6075" s="49" t="s">
        <v>189</v>
      </c>
      <c r="C6075" s="49" t="n">
        <v>2009</v>
      </c>
      <c r="D6075" s="54" t="n">
        <v>585.15</v>
      </c>
      <c r="E6075" s="55" t="n">
        <v>139</v>
      </c>
    </row>
    <row r="6076" customFormat="false" ht="15" hidden="false" customHeight="false" outlineLevel="0" collapsed="false">
      <c r="A6076" s="49" t="n">
        <v>232</v>
      </c>
      <c r="B6076" s="49" t="s">
        <v>189</v>
      </c>
      <c r="C6076" s="49" t="n">
        <v>2010</v>
      </c>
      <c r="D6076" s="54" t="n">
        <v>5305.08</v>
      </c>
      <c r="E6076" s="55" t="n">
        <v>1367</v>
      </c>
    </row>
    <row r="6077" customFormat="false" ht="15" hidden="false" customHeight="false" outlineLevel="0" collapsed="false">
      <c r="A6077" s="49" t="n">
        <v>232</v>
      </c>
      <c r="B6077" s="49" t="s">
        <v>189</v>
      </c>
      <c r="C6077" s="49" t="n">
        <v>2011</v>
      </c>
      <c r="D6077" s="54" t="n">
        <v>9848.58</v>
      </c>
      <c r="E6077" s="55" t="n">
        <v>2479</v>
      </c>
    </row>
    <row r="6078" customFormat="false" ht="15" hidden="false" customHeight="false" outlineLevel="0" collapsed="false">
      <c r="A6078" s="49" t="n">
        <v>233</v>
      </c>
      <c r="B6078" s="49" t="s">
        <v>223</v>
      </c>
      <c r="C6078" s="49" t="n">
        <v>2010</v>
      </c>
      <c r="D6078" s="54" t="n">
        <v>131.76</v>
      </c>
      <c r="E6078" s="55" t="n">
        <v>120</v>
      </c>
    </row>
    <row r="6079" customFormat="false" ht="15" hidden="false" customHeight="false" outlineLevel="0" collapsed="false">
      <c r="A6079" s="49" t="n">
        <v>233</v>
      </c>
      <c r="B6079" s="49" t="s">
        <v>222</v>
      </c>
      <c r="C6079" s="49" t="n">
        <v>2010</v>
      </c>
      <c r="D6079" s="54" t="n">
        <v>748.8</v>
      </c>
      <c r="E6079" s="55" t="n">
        <v>672</v>
      </c>
    </row>
    <row r="6080" customFormat="false" ht="15" hidden="false" customHeight="false" outlineLevel="0" collapsed="false">
      <c r="A6080" s="49" t="n">
        <v>233</v>
      </c>
      <c r="B6080" s="49" t="s">
        <v>222</v>
      </c>
      <c r="C6080" s="49" t="n">
        <v>2011</v>
      </c>
      <c r="D6080" s="54" t="n">
        <v>527.04</v>
      </c>
      <c r="E6080" s="55" t="n">
        <v>480</v>
      </c>
    </row>
    <row r="6081" customFormat="false" ht="15" hidden="false" customHeight="false" outlineLevel="0" collapsed="false">
      <c r="A6081" s="49" t="n">
        <v>233</v>
      </c>
      <c r="B6081" s="49" t="s">
        <v>205</v>
      </c>
      <c r="C6081" s="49" t="n">
        <v>2010</v>
      </c>
      <c r="D6081" s="54" t="n">
        <v>123.75</v>
      </c>
      <c r="E6081" s="55" t="n">
        <v>99</v>
      </c>
    </row>
    <row r="6082" customFormat="false" ht="15" hidden="false" customHeight="false" outlineLevel="0" collapsed="false">
      <c r="A6082" s="49" t="n">
        <v>233</v>
      </c>
      <c r="B6082" s="49" t="s">
        <v>205</v>
      </c>
      <c r="C6082" s="49" t="n">
        <v>2011</v>
      </c>
      <c r="D6082" s="54" t="n">
        <v>272.64</v>
      </c>
      <c r="E6082" s="55" t="n">
        <v>240</v>
      </c>
    </row>
    <row r="6083" customFormat="false" ht="15" hidden="false" customHeight="false" outlineLevel="0" collapsed="false">
      <c r="A6083" s="49" t="n">
        <v>233</v>
      </c>
      <c r="B6083" s="49" t="s">
        <v>206</v>
      </c>
      <c r="C6083" s="49" t="n">
        <v>2010</v>
      </c>
      <c r="D6083" s="54" t="n">
        <v>200.88</v>
      </c>
      <c r="E6083" s="55" t="n">
        <v>168</v>
      </c>
    </row>
    <row r="6084" customFormat="false" ht="15" hidden="false" customHeight="false" outlineLevel="0" collapsed="false">
      <c r="A6084" s="49" t="n">
        <v>233</v>
      </c>
      <c r="B6084" s="49" t="s">
        <v>206</v>
      </c>
      <c r="C6084" s="49" t="n">
        <v>2011</v>
      </c>
      <c r="D6084" s="54" t="n">
        <v>30</v>
      </c>
      <c r="E6084" s="55" t="n">
        <v>24</v>
      </c>
    </row>
    <row r="6085" customFormat="false" ht="15" hidden="false" customHeight="false" outlineLevel="0" collapsed="false">
      <c r="A6085" s="49" t="n">
        <v>233</v>
      </c>
      <c r="B6085" s="49" t="s">
        <v>192</v>
      </c>
      <c r="C6085" s="49" t="n">
        <v>2010</v>
      </c>
      <c r="D6085" s="54" t="n">
        <v>30</v>
      </c>
      <c r="E6085" s="55" t="n">
        <v>24</v>
      </c>
    </row>
    <row r="6086" customFormat="false" ht="15" hidden="false" customHeight="false" outlineLevel="0" collapsed="false">
      <c r="A6086" s="49" t="n">
        <v>233</v>
      </c>
      <c r="B6086" s="49" t="s">
        <v>218</v>
      </c>
      <c r="C6086" s="49" t="n">
        <v>2010</v>
      </c>
      <c r="D6086" s="54" t="n">
        <v>164.26</v>
      </c>
      <c r="E6086" s="55" t="n">
        <v>146</v>
      </c>
    </row>
    <row r="6087" customFormat="false" ht="15" hidden="false" customHeight="false" outlineLevel="0" collapsed="false">
      <c r="A6087" s="49" t="n">
        <v>233</v>
      </c>
      <c r="B6087" s="49" t="s">
        <v>218</v>
      </c>
      <c r="C6087" s="49" t="n">
        <v>2011</v>
      </c>
      <c r="D6087" s="54" t="n">
        <v>203.52</v>
      </c>
      <c r="E6087" s="55" t="n">
        <v>192</v>
      </c>
    </row>
    <row r="6088" customFormat="false" ht="15" hidden="false" customHeight="false" outlineLevel="0" collapsed="false">
      <c r="A6088" s="49" t="n">
        <v>233</v>
      </c>
      <c r="B6088" s="49" t="s">
        <v>228</v>
      </c>
      <c r="C6088" s="49" t="n">
        <v>2010</v>
      </c>
      <c r="D6088" s="54" t="n">
        <v>1.25</v>
      </c>
      <c r="E6088" s="55" t="n">
        <v>1</v>
      </c>
    </row>
    <row r="6089" customFormat="false" ht="15" hidden="false" customHeight="false" outlineLevel="0" collapsed="false">
      <c r="A6089" s="49" t="n">
        <v>233</v>
      </c>
      <c r="B6089" s="49" t="s">
        <v>193</v>
      </c>
      <c r="C6089" s="49" t="n">
        <v>2010</v>
      </c>
      <c r="D6089" s="54" t="n">
        <v>30</v>
      </c>
      <c r="E6089" s="55" t="n">
        <v>24</v>
      </c>
    </row>
    <row r="6090" customFormat="false" ht="15" hidden="false" customHeight="false" outlineLevel="0" collapsed="false">
      <c r="A6090" s="49" t="n">
        <v>233</v>
      </c>
      <c r="B6090" s="49" t="s">
        <v>193</v>
      </c>
      <c r="C6090" s="49" t="n">
        <v>2011</v>
      </c>
      <c r="D6090" s="54" t="n">
        <v>60</v>
      </c>
      <c r="E6090" s="55" t="n">
        <v>48</v>
      </c>
    </row>
    <row r="6091" customFormat="false" ht="15" hidden="false" customHeight="false" outlineLevel="0" collapsed="false">
      <c r="A6091" s="49" t="n">
        <v>233</v>
      </c>
      <c r="B6091" s="49" t="s">
        <v>210</v>
      </c>
      <c r="C6091" s="49" t="n">
        <v>2010</v>
      </c>
      <c r="D6091" s="54" t="n">
        <v>365.28</v>
      </c>
      <c r="E6091" s="55" t="n">
        <v>336</v>
      </c>
    </row>
    <row r="6092" customFormat="false" ht="15" hidden="false" customHeight="false" outlineLevel="0" collapsed="false">
      <c r="A6092" s="49" t="n">
        <v>233</v>
      </c>
      <c r="B6092" s="49" t="s">
        <v>214</v>
      </c>
      <c r="C6092" s="49" t="n">
        <v>2010</v>
      </c>
      <c r="D6092" s="54" t="n">
        <v>30</v>
      </c>
      <c r="E6092" s="55" t="n">
        <v>24</v>
      </c>
    </row>
    <row r="6093" customFormat="false" ht="15" hidden="false" customHeight="false" outlineLevel="0" collapsed="false">
      <c r="A6093" s="49" t="n">
        <v>233</v>
      </c>
      <c r="B6093" s="49" t="s">
        <v>189</v>
      </c>
      <c r="C6093" s="49" t="n">
        <v>2010</v>
      </c>
      <c r="D6093" s="54" t="n">
        <v>7012.26</v>
      </c>
      <c r="E6093" s="55" t="n">
        <v>5534</v>
      </c>
    </row>
    <row r="6094" customFormat="false" ht="15" hidden="false" customHeight="false" outlineLevel="0" collapsed="false">
      <c r="A6094" s="49" t="n">
        <v>233</v>
      </c>
      <c r="B6094" s="49" t="s">
        <v>189</v>
      </c>
      <c r="C6094" s="49" t="n">
        <v>2011</v>
      </c>
      <c r="D6094" s="54" t="n">
        <v>7709.07</v>
      </c>
      <c r="E6094" s="55" t="n">
        <v>6505</v>
      </c>
    </row>
    <row r="6095" customFormat="false" ht="15" hidden="false" customHeight="false" outlineLevel="0" collapsed="false">
      <c r="A6095" s="49" t="n">
        <v>233</v>
      </c>
      <c r="B6095" s="49" t="s">
        <v>194</v>
      </c>
      <c r="C6095" s="49" t="n">
        <v>2011</v>
      </c>
      <c r="D6095" s="54" t="n">
        <v>30</v>
      </c>
      <c r="E6095" s="55" t="n">
        <v>24</v>
      </c>
    </row>
    <row r="6096" customFormat="false" ht="15" hidden="false" customHeight="false" outlineLevel="0" collapsed="false">
      <c r="A6096" s="49" t="n">
        <v>234</v>
      </c>
      <c r="B6096" s="49" t="s">
        <v>199</v>
      </c>
      <c r="C6096" s="49" t="n">
        <v>2009</v>
      </c>
      <c r="D6096" s="54" t="n">
        <v>15.3</v>
      </c>
      <c r="E6096" s="55" t="n">
        <v>6</v>
      </c>
    </row>
    <row r="6097" customFormat="false" ht="15" hidden="false" customHeight="false" outlineLevel="0" collapsed="false">
      <c r="A6097" s="49" t="n">
        <v>234</v>
      </c>
      <c r="B6097" s="49" t="s">
        <v>199</v>
      </c>
      <c r="C6097" s="49" t="n">
        <v>2010</v>
      </c>
      <c r="D6097" s="54" t="n">
        <v>0</v>
      </c>
      <c r="E6097" s="55" t="n">
        <v>0</v>
      </c>
    </row>
    <row r="6098" customFormat="false" ht="15" hidden="false" customHeight="false" outlineLevel="0" collapsed="false">
      <c r="A6098" s="49" t="n">
        <v>234</v>
      </c>
      <c r="B6098" s="49" t="s">
        <v>199</v>
      </c>
      <c r="C6098" s="49" t="n">
        <v>2011</v>
      </c>
      <c r="D6098" s="54" t="n">
        <v>45.9</v>
      </c>
      <c r="E6098" s="55" t="n">
        <v>18</v>
      </c>
    </row>
    <row r="6099" customFormat="false" ht="15" hidden="false" customHeight="false" outlineLevel="0" collapsed="false">
      <c r="A6099" s="49" t="n">
        <v>234</v>
      </c>
      <c r="B6099" s="49" t="s">
        <v>201</v>
      </c>
      <c r="C6099" s="49" t="n">
        <v>2010</v>
      </c>
      <c r="D6099" s="54" t="n">
        <v>183.6</v>
      </c>
      <c r="E6099" s="55" t="n">
        <v>72</v>
      </c>
    </row>
    <row r="6100" customFormat="false" ht="15" hidden="false" customHeight="false" outlineLevel="0" collapsed="false">
      <c r="A6100" s="49" t="n">
        <v>234</v>
      </c>
      <c r="B6100" s="49" t="s">
        <v>201</v>
      </c>
      <c r="C6100" s="49" t="n">
        <v>2011</v>
      </c>
      <c r="D6100" s="54" t="n">
        <v>168.3</v>
      </c>
      <c r="E6100" s="55" t="n">
        <v>66</v>
      </c>
    </row>
    <row r="6101" customFormat="false" ht="15" hidden="false" customHeight="false" outlineLevel="0" collapsed="false">
      <c r="A6101" s="49" t="n">
        <v>234</v>
      </c>
      <c r="B6101" s="49" t="s">
        <v>200</v>
      </c>
      <c r="C6101" s="49" t="n">
        <v>2010</v>
      </c>
      <c r="D6101" s="54" t="n">
        <v>15.3</v>
      </c>
      <c r="E6101" s="55" t="n">
        <v>6</v>
      </c>
    </row>
    <row r="6102" customFormat="false" ht="15" hidden="false" customHeight="false" outlineLevel="0" collapsed="false">
      <c r="A6102" s="49" t="n">
        <v>234</v>
      </c>
      <c r="B6102" s="49" t="s">
        <v>222</v>
      </c>
      <c r="C6102" s="49" t="n">
        <v>2010</v>
      </c>
      <c r="D6102" s="54" t="n">
        <v>122.4</v>
      </c>
      <c r="E6102" s="55" t="n">
        <v>48</v>
      </c>
    </row>
    <row r="6103" customFormat="false" ht="15" hidden="false" customHeight="false" outlineLevel="0" collapsed="false">
      <c r="A6103" s="49" t="n">
        <v>234</v>
      </c>
      <c r="B6103" s="49" t="s">
        <v>222</v>
      </c>
      <c r="C6103" s="49" t="n">
        <v>2011</v>
      </c>
      <c r="D6103" s="54" t="n">
        <v>30.6</v>
      </c>
      <c r="E6103" s="55" t="n">
        <v>12</v>
      </c>
    </row>
    <row r="6104" customFormat="false" ht="15" hidden="false" customHeight="false" outlineLevel="0" collapsed="false">
      <c r="A6104" s="49" t="n">
        <v>234</v>
      </c>
      <c r="B6104" s="49" t="s">
        <v>205</v>
      </c>
      <c r="C6104" s="49" t="n">
        <v>2009</v>
      </c>
      <c r="D6104" s="54" t="n">
        <v>61.2</v>
      </c>
      <c r="E6104" s="55" t="n">
        <v>24</v>
      </c>
    </row>
    <row r="6105" customFormat="false" ht="15" hidden="false" customHeight="false" outlineLevel="0" collapsed="false">
      <c r="A6105" s="49" t="n">
        <v>234</v>
      </c>
      <c r="B6105" s="49" t="s">
        <v>205</v>
      </c>
      <c r="C6105" s="49" t="n">
        <v>2010</v>
      </c>
      <c r="D6105" s="54" t="n">
        <v>1476.45</v>
      </c>
      <c r="E6105" s="55" t="n">
        <v>579</v>
      </c>
    </row>
    <row r="6106" customFormat="false" ht="15" hidden="false" customHeight="false" outlineLevel="0" collapsed="false">
      <c r="A6106" s="49" t="n">
        <v>234</v>
      </c>
      <c r="B6106" s="49" t="s">
        <v>205</v>
      </c>
      <c r="C6106" s="49" t="n">
        <v>2011</v>
      </c>
      <c r="D6106" s="54" t="n">
        <v>1088.85</v>
      </c>
      <c r="E6106" s="55" t="n">
        <v>427</v>
      </c>
    </row>
    <row r="6107" customFormat="false" ht="15" hidden="false" customHeight="false" outlineLevel="0" collapsed="false">
      <c r="A6107" s="49" t="n">
        <v>234</v>
      </c>
      <c r="B6107" s="49" t="s">
        <v>206</v>
      </c>
      <c r="C6107" s="49" t="n">
        <v>2009</v>
      </c>
      <c r="D6107" s="54" t="n">
        <v>45.9</v>
      </c>
      <c r="E6107" s="55" t="n">
        <v>18</v>
      </c>
    </row>
    <row r="6108" customFormat="false" ht="15" hidden="false" customHeight="false" outlineLevel="0" collapsed="false">
      <c r="A6108" s="49" t="n">
        <v>234</v>
      </c>
      <c r="B6108" s="49" t="s">
        <v>206</v>
      </c>
      <c r="C6108" s="49" t="n">
        <v>2010</v>
      </c>
      <c r="D6108" s="54" t="n">
        <v>1216.5</v>
      </c>
      <c r="E6108" s="55" t="n">
        <v>530</v>
      </c>
    </row>
    <row r="6109" customFormat="false" ht="15" hidden="false" customHeight="false" outlineLevel="0" collapsed="false">
      <c r="A6109" s="49" t="n">
        <v>234</v>
      </c>
      <c r="B6109" s="49" t="s">
        <v>206</v>
      </c>
      <c r="C6109" s="49" t="n">
        <v>2011</v>
      </c>
      <c r="D6109" s="54" t="n">
        <v>1111.95</v>
      </c>
      <c r="E6109" s="55" t="n">
        <v>489</v>
      </c>
    </row>
    <row r="6110" customFormat="false" ht="15" hidden="false" customHeight="false" outlineLevel="0" collapsed="false">
      <c r="A6110" s="49" t="n">
        <v>234</v>
      </c>
      <c r="B6110" s="49" t="s">
        <v>234</v>
      </c>
      <c r="C6110" s="49" t="n">
        <v>2010</v>
      </c>
      <c r="D6110" s="54" t="n">
        <v>15.3</v>
      </c>
      <c r="E6110" s="55" t="n">
        <v>6</v>
      </c>
    </row>
    <row r="6111" customFormat="false" ht="15" hidden="false" customHeight="false" outlineLevel="0" collapsed="false">
      <c r="A6111" s="49" t="n">
        <v>234</v>
      </c>
      <c r="B6111" s="49" t="s">
        <v>234</v>
      </c>
      <c r="C6111" s="49" t="n">
        <v>2011</v>
      </c>
      <c r="D6111" s="54" t="n">
        <v>15.3</v>
      </c>
      <c r="E6111" s="55" t="n">
        <v>6</v>
      </c>
    </row>
    <row r="6112" customFormat="false" ht="15" hidden="false" customHeight="false" outlineLevel="0" collapsed="false">
      <c r="A6112" s="49" t="n">
        <v>234</v>
      </c>
      <c r="B6112" s="49" t="s">
        <v>192</v>
      </c>
      <c r="C6112" s="49" t="n">
        <v>2010</v>
      </c>
      <c r="D6112" s="54" t="n">
        <v>30.6</v>
      </c>
      <c r="E6112" s="55" t="n">
        <v>12</v>
      </c>
    </row>
    <row r="6113" customFormat="false" ht="15" hidden="false" customHeight="false" outlineLevel="0" collapsed="false">
      <c r="A6113" s="49" t="n">
        <v>234</v>
      </c>
      <c r="B6113" s="49" t="s">
        <v>192</v>
      </c>
      <c r="C6113" s="49" t="n">
        <v>2011</v>
      </c>
      <c r="D6113" s="54" t="n">
        <v>22.95</v>
      </c>
      <c r="E6113" s="55" t="n">
        <v>9</v>
      </c>
    </row>
    <row r="6114" customFormat="false" ht="15" hidden="false" customHeight="false" outlineLevel="0" collapsed="false">
      <c r="A6114" s="49" t="n">
        <v>234</v>
      </c>
      <c r="B6114" s="49" t="s">
        <v>218</v>
      </c>
      <c r="C6114" s="49" t="n">
        <v>2010</v>
      </c>
      <c r="D6114" s="54" t="n">
        <v>1084.5</v>
      </c>
      <c r="E6114" s="55" t="n">
        <v>510</v>
      </c>
    </row>
    <row r="6115" customFormat="false" ht="15" hidden="false" customHeight="false" outlineLevel="0" collapsed="false">
      <c r="A6115" s="49" t="n">
        <v>234</v>
      </c>
      <c r="B6115" s="49" t="s">
        <v>218</v>
      </c>
      <c r="C6115" s="49" t="n">
        <v>2011</v>
      </c>
      <c r="D6115" s="54" t="n">
        <v>1388.55</v>
      </c>
      <c r="E6115" s="55" t="n">
        <v>661</v>
      </c>
    </row>
    <row r="6116" customFormat="false" ht="15" hidden="false" customHeight="false" outlineLevel="0" collapsed="false">
      <c r="A6116" s="49" t="n">
        <v>234</v>
      </c>
      <c r="B6116" s="49" t="s">
        <v>197</v>
      </c>
      <c r="C6116" s="49" t="n">
        <v>2010</v>
      </c>
      <c r="D6116" s="54" t="n">
        <v>51</v>
      </c>
      <c r="E6116" s="55" t="n">
        <v>20</v>
      </c>
    </row>
    <row r="6117" customFormat="false" ht="15" hidden="false" customHeight="false" outlineLevel="0" collapsed="false">
      <c r="A6117" s="49" t="n">
        <v>234</v>
      </c>
      <c r="B6117" s="49" t="s">
        <v>197</v>
      </c>
      <c r="C6117" s="49" t="n">
        <v>2011</v>
      </c>
      <c r="D6117" s="54" t="n">
        <v>15.3</v>
      </c>
      <c r="E6117" s="55" t="n">
        <v>6</v>
      </c>
    </row>
    <row r="6118" customFormat="false" ht="15" hidden="false" customHeight="false" outlineLevel="0" collapsed="false">
      <c r="A6118" s="49" t="n">
        <v>234</v>
      </c>
      <c r="B6118" s="49" t="s">
        <v>196</v>
      </c>
      <c r="C6118" s="49" t="n">
        <v>2010</v>
      </c>
      <c r="D6118" s="54" t="n">
        <v>30.6</v>
      </c>
      <c r="E6118" s="55" t="n">
        <v>12</v>
      </c>
    </row>
    <row r="6119" customFormat="false" ht="15" hidden="false" customHeight="false" outlineLevel="0" collapsed="false">
      <c r="A6119" s="49" t="n">
        <v>234</v>
      </c>
      <c r="B6119" s="49" t="s">
        <v>210</v>
      </c>
      <c r="C6119" s="49" t="n">
        <v>2011</v>
      </c>
      <c r="D6119" s="54" t="n">
        <v>45.9</v>
      </c>
      <c r="E6119" s="55" t="n">
        <v>18</v>
      </c>
    </row>
    <row r="6120" customFormat="false" ht="15" hidden="false" customHeight="false" outlineLevel="0" collapsed="false">
      <c r="A6120" s="49" t="n">
        <v>234</v>
      </c>
      <c r="B6120" s="49" t="s">
        <v>198</v>
      </c>
      <c r="C6120" s="49" t="n">
        <v>2010</v>
      </c>
      <c r="D6120" s="54" t="n">
        <v>45.9</v>
      </c>
      <c r="E6120" s="55" t="n">
        <v>18</v>
      </c>
    </row>
    <row r="6121" customFormat="false" ht="15" hidden="false" customHeight="false" outlineLevel="0" collapsed="false">
      <c r="A6121" s="49" t="n">
        <v>234</v>
      </c>
      <c r="B6121" s="49" t="s">
        <v>198</v>
      </c>
      <c r="C6121" s="49" t="n">
        <v>2011</v>
      </c>
      <c r="D6121" s="54" t="n">
        <v>15.3</v>
      </c>
      <c r="E6121" s="55" t="n">
        <v>6</v>
      </c>
    </row>
    <row r="6122" customFormat="false" ht="15" hidden="false" customHeight="false" outlineLevel="0" collapsed="false">
      <c r="A6122" s="49" t="n">
        <v>234</v>
      </c>
      <c r="B6122" s="49" t="s">
        <v>207</v>
      </c>
      <c r="C6122" s="49" t="n">
        <v>2010</v>
      </c>
      <c r="D6122" s="54" t="n">
        <v>61.2</v>
      </c>
      <c r="E6122" s="55" t="n">
        <v>24</v>
      </c>
    </row>
    <row r="6123" customFormat="false" ht="15" hidden="false" customHeight="false" outlineLevel="0" collapsed="false">
      <c r="A6123" s="49" t="n">
        <v>234</v>
      </c>
      <c r="B6123" s="49" t="s">
        <v>214</v>
      </c>
      <c r="C6123" s="49" t="n">
        <v>2010</v>
      </c>
      <c r="D6123" s="54" t="n">
        <v>15.3</v>
      </c>
      <c r="E6123" s="55" t="n">
        <v>6</v>
      </c>
    </row>
    <row r="6124" customFormat="false" ht="15" hidden="false" customHeight="false" outlineLevel="0" collapsed="false">
      <c r="A6124" s="49" t="n">
        <v>234</v>
      </c>
      <c r="B6124" s="49" t="s">
        <v>189</v>
      </c>
      <c r="C6124" s="49" t="n">
        <v>2009</v>
      </c>
      <c r="D6124" s="54" t="n">
        <v>720.15</v>
      </c>
      <c r="E6124" s="55" t="n">
        <v>303</v>
      </c>
    </row>
    <row r="6125" customFormat="false" ht="15" hidden="false" customHeight="false" outlineLevel="0" collapsed="false">
      <c r="A6125" s="49" t="n">
        <v>234</v>
      </c>
      <c r="B6125" s="49" t="s">
        <v>189</v>
      </c>
      <c r="C6125" s="49" t="n">
        <v>2010</v>
      </c>
      <c r="D6125" s="54" t="n">
        <v>5151.5</v>
      </c>
      <c r="E6125" s="55" t="n">
        <v>1944</v>
      </c>
    </row>
    <row r="6126" customFormat="false" ht="15" hidden="false" customHeight="false" outlineLevel="0" collapsed="false">
      <c r="A6126" s="49" t="n">
        <v>234</v>
      </c>
      <c r="B6126" s="49" t="s">
        <v>189</v>
      </c>
      <c r="C6126" s="49" t="n">
        <v>2011</v>
      </c>
      <c r="D6126" s="54" t="n">
        <v>3373.81</v>
      </c>
      <c r="E6126" s="55" t="n">
        <v>1169</v>
      </c>
    </row>
    <row r="6127" customFormat="false" ht="15" hidden="false" customHeight="false" outlineLevel="0" collapsed="false">
      <c r="A6127" s="49" t="n">
        <v>235</v>
      </c>
      <c r="B6127" s="49" t="s">
        <v>203</v>
      </c>
      <c r="C6127" s="49" t="n">
        <v>2011</v>
      </c>
      <c r="D6127" s="54" t="n">
        <v>35.7</v>
      </c>
      <c r="E6127" s="55" t="n">
        <v>42</v>
      </c>
    </row>
    <row r="6128" customFormat="false" ht="15" hidden="false" customHeight="false" outlineLevel="0" collapsed="false">
      <c r="A6128" s="49" t="n">
        <v>235</v>
      </c>
      <c r="B6128" s="49" t="s">
        <v>201</v>
      </c>
      <c r="C6128" s="49" t="n">
        <v>2011</v>
      </c>
      <c r="D6128" s="54" t="n">
        <v>20.4</v>
      </c>
      <c r="E6128" s="55" t="n">
        <v>24</v>
      </c>
    </row>
    <row r="6129" customFormat="false" ht="15" hidden="false" customHeight="false" outlineLevel="0" collapsed="false">
      <c r="A6129" s="49" t="n">
        <v>235</v>
      </c>
      <c r="B6129" s="49" t="s">
        <v>223</v>
      </c>
      <c r="C6129" s="49" t="n">
        <v>2009</v>
      </c>
      <c r="D6129" s="54" t="n">
        <v>10.2</v>
      </c>
      <c r="E6129" s="55" t="n">
        <v>12</v>
      </c>
    </row>
    <row r="6130" customFormat="false" ht="15" hidden="false" customHeight="false" outlineLevel="0" collapsed="false">
      <c r="A6130" s="49" t="n">
        <v>235</v>
      </c>
      <c r="B6130" s="49" t="s">
        <v>222</v>
      </c>
      <c r="C6130" s="49" t="n">
        <v>2010</v>
      </c>
      <c r="D6130" s="54" t="n">
        <v>295.8</v>
      </c>
      <c r="E6130" s="55" t="n">
        <v>348</v>
      </c>
    </row>
    <row r="6131" customFormat="false" ht="15" hidden="false" customHeight="false" outlineLevel="0" collapsed="false">
      <c r="A6131" s="49" t="n">
        <v>235</v>
      </c>
      <c r="B6131" s="49" t="s">
        <v>222</v>
      </c>
      <c r="C6131" s="49" t="n">
        <v>2011</v>
      </c>
      <c r="D6131" s="54" t="n">
        <v>81.6</v>
      </c>
      <c r="E6131" s="55" t="n">
        <v>96</v>
      </c>
    </row>
    <row r="6132" customFormat="false" ht="15" hidden="false" customHeight="false" outlineLevel="0" collapsed="false">
      <c r="A6132" s="49" t="n">
        <v>235</v>
      </c>
      <c r="B6132" s="49" t="s">
        <v>205</v>
      </c>
      <c r="C6132" s="49" t="n">
        <v>2010</v>
      </c>
      <c r="D6132" s="54" t="n">
        <v>20.4</v>
      </c>
      <c r="E6132" s="55" t="n">
        <v>24</v>
      </c>
    </row>
    <row r="6133" customFormat="false" ht="15" hidden="false" customHeight="false" outlineLevel="0" collapsed="false">
      <c r="A6133" s="49" t="n">
        <v>235</v>
      </c>
      <c r="B6133" s="49" t="s">
        <v>206</v>
      </c>
      <c r="C6133" s="49" t="n">
        <v>2010</v>
      </c>
      <c r="D6133" s="54" t="n">
        <v>101.15</v>
      </c>
      <c r="E6133" s="55" t="n">
        <v>119</v>
      </c>
    </row>
    <row r="6134" customFormat="false" ht="15" hidden="false" customHeight="false" outlineLevel="0" collapsed="false">
      <c r="A6134" s="49" t="n">
        <v>235</v>
      </c>
      <c r="B6134" s="49" t="s">
        <v>206</v>
      </c>
      <c r="C6134" s="49" t="n">
        <v>2011</v>
      </c>
      <c r="D6134" s="54" t="n">
        <v>164.59</v>
      </c>
      <c r="E6134" s="55" t="n">
        <v>223</v>
      </c>
    </row>
    <row r="6135" customFormat="false" ht="15" hidden="false" customHeight="false" outlineLevel="0" collapsed="false">
      <c r="A6135" s="49" t="n">
        <v>235</v>
      </c>
      <c r="B6135" s="49" t="s">
        <v>209</v>
      </c>
      <c r="C6135" s="49" t="n">
        <v>2010</v>
      </c>
      <c r="D6135" s="54" t="n">
        <v>20.4</v>
      </c>
      <c r="E6135" s="55" t="n">
        <v>24</v>
      </c>
    </row>
    <row r="6136" customFormat="false" ht="15" hidden="false" customHeight="false" outlineLevel="0" collapsed="false">
      <c r="A6136" s="49" t="n">
        <v>235</v>
      </c>
      <c r="B6136" s="49" t="s">
        <v>193</v>
      </c>
      <c r="C6136" s="49" t="n">
        <v>2010</v>
      </c>
      <c r="D6136" s="54" t="n">
        <v>20.4</v>
      </c>
      <c r="E6136" s="55" t="n">
        <v>24</v>
      </c>
    </row>
    <row r="6137" customFormat="false" ht="15" hidden="false" customHeight="false" outlineLevel="0" collapsed="false">
      <c r="A6137" s="49" t="n">
        <v>235</v>
      </c>
      <c r="B6137" s="49" t="s">
        <v>196</v>
      </c>
      <c r="C6137" s="49" t="n">
        <v>2011</v>
      </c>
      <c r="D6137" s="54" t="n">
        <v>10.2</v>
      </c>
      <c r="E6137" s="55" t="n">
        <v>12</v>
      </c>
    </row>
    <row r="6138" customFormat="false" ht="15" hidden="false" customHeight="false" outlineLevel="0" collapsed="false">
      <c r="A6138" s="49" t="n">
        <v>235</v>
      </c>
      <c r="B6138" s="49" t="s">
        <v>210</v>
      </c>
      <c r="C6138" s="49" t="n">
        <v>2010</v>
      </c>
      <c r="D6138" s="54" t="n">
        <v>10.2</v>
      </c>
      <c r="E6138" s="55" t="n">
        <v>12</v>
      </c>
    </row>
    <row r="6139" customFormat="false" ht="15" hidden="false" customHeight="false" outlineLevel="0" collapsed="false">
      <c r="A6139" s="49" t="n">
        <v>235</v>
      </c>
      <c r="B6139" s="49" t="s">
        <v>198</v>
      </c>
      <c r="C6139" s="49" t="n">
        <v>2011</v>
      </c>
      <c r="D6139" s="54" t="n">
        <v>10.2</v>
      </c>
      <c r="E6139" s="55" t="n">
        <v>12</v>
      </c>
    </row>
    <row r="6140" customFormat="false" ht="15" hidden="false" customHeight="false" outlineLevel="0" collapsed="false">
      <c r="A6140" s="49" t="n">
        <v>235</v>
      </c>
      <c r="B6140" s="49" t="s">
        <v>189</v>
      </c>
      <c r="C6140" s="49" t="n">
        <v>2009</v>
      </c>
      <c r="D6140" s="54" t="n">
        <v>11.36</v>
      </c>
      <c r="E6140" s="55" t="n">
        <v>1</v>
      </c>
    </row>
    <row r="6141" customFormat="false" ht="15" hidden="false" customHeight="false" outlineLevel="0" collapsed="false">
      <c r="A6141" s="49" t="n">
        <v>235</v>
      </c>
      <c r="B6141" s="49" t="s">
        <v>189</v>
      </c>
      <c r="C6141" s="49" t="n">
        <v>2010</v>
      </c>
      <c r="D6141" s="54" t="n">
        <v>9721.55</v>
      </c>
      <c r="E6141" s="55" t="n">
        <v>11894</v>
      </c>
    </row>
    <row r="6142" customFormat="false" ht="15" hidden="false" customHeight="false" outlineLevel="0" collapsed="false">
      <c r="A6142" s="49" t="n">
        <v>235</v>
      </c>
      <c r="B6142" s="49" t="s">
        <v>189</v>
      </c>
      <c r="C6142" s="49" t="n">
        <v>2011</v>
      </c>
      <c r="D6142" s="54" t="n">
        <v>7070.83</v>
      </c>
      <c r="E6142" s="55" t="n">
        <v>8582</v>
      </c>
    </row>
    <row r="6143" customFormat="false" ht="15" hidden="false" customHeight="false" outlineLevel="0" collapsed="false">
      <c r="A6143" s="49" t="n">
        <v>236</v>
      </c>
      <c r="B6143" s="49" t="s">
        <v>203</v>
      </c>
      <c r="C6143" s="49" t="n">
        <v>2010</v>
      </c>
      <c r="D6143" s="54" t="n">
        <v>15</v>
      </c>
      <c r="E6143" s="55" t="n">
        <v>12</v>
      </c>
    </row>
    <row r="6144" customFormat="false" ht="15" hidden="false" customHeight="false" outlineLevel="0" collapsed="false">
      <c r="A6144" s="49" t="n">
        <v>236</v>
      </c>
      <c r="B6144" s="49" t="s">
        <v>203</v>
      </c>
      <c r="C6144" s="49" t="n">
        <v>2011</v>
      </c>
      <c r="D6144" s="54" t="n">
        <v>763.2</v>
      </c>
      <c r="E6144" s="55" t="n">
        <v>720</v>
      </c>
    </row>
    <row r="6145" customFormat="false" ht="15" hidden="false" customHeight="false" outlineLevel="0" collapsed="false">
      <c r="A6145" s="49" t="n">
        <v>236</v>
      </c>
      <c r="B6145" s="49" t="s">
        <v>199</v>
      </c>
      <c r="C6145" s="49" t="n">
        <v>2010</v>
      </c>
      <c r="D6145" s="54" t="n">
        <v>15</v>
      </c>
      <c r="E6145" s="55" t="n">
        <v>12</v>
      </c>
    </row>
    <row r="6146" customFormat="false" ht="15" hidden="false" customHeight="false" outlineLevel="0" collapsed="false">
      <c r="A6146" s="49" t="n">
        <v>236</v>
      </c>
      <c r="B6146" s="49" t="s">
        <v>201</v>
      </c>
      <c r="C6146" s="49" t="n">
        <v>2010</v>
      </c>
      <c r="D6146" s="54" t="n">
        <v>30</v>
      </c>
      <c r="E6146" s="55" t="n">
        <v>24</v>
      </c>
    </row>
    <row r="6147" customFormat="false" ht="15" hidden="false" customHeight="false" outlineLevel="0" collapsed="false">
      <c r="A6147" s="49" t="n">
        <v>236</v>
      </c>
      <c r="B6147" s="49" t="s">
        <v>201</v>
      </c>
      <c r="C6147" s="49" t="n">
        <v>2011</v>
      </c>
      <c r="D6147" s="54" t="n">
        <v>75</v>
      </c>
      <c r="E6147" s="55" t="n">
        <v>60</v>
      </c>
    </row>
    <row r="6148" customFormat="false" ht="15" hidden="false" customHeight="false" outlineLevel="0" collapsed="false">
      <c r="A6148" s="49" t="n">
        <v>236</v>
      </c>
      <c r="B6148" s="49" t="s">
        <v>202</v>
      </c>
      <c r="C6148" s="49" t="n">
        <v>2010</v>
      </c>
      <c r="D6148" s="54" t="n">
        <v>90</v>
      </c>
      <c r="E6148" s="55" t="n">
        <v>72</v>
      </c>
    </row>
    <row r="6149" customFormat="false" ht="15" hidden="false" customHeight="false" outlineLevel="0" collapsed="false">
      <c r="A6149" s="49" t="n">
        <v>236</v>
      </c>
      <c r="B6149" s="49" t="s">
        <v>202</v>
      </c>
      <c r="C6149" s="49" t="n">
        <v>2011</v>
      </c>
      <c r="D6149" s="54" t="n">
        <v>75</v>
      </c>
      <c r="E6149" s="55" t="n">
        <v>60</v>
      </c>
    </row>
    <row r="6150" customFormat="false" ht="15" hidden="false" customHeight="false" outlineLevel="0" collapsed="false">
      <c r="A6150" s="49" t="n">
        <v>236</v>
      </c>
      <c r="B6150" s="49" t="s">
        <v>222</v>
      </c>
      <c r="C6150" s="49" t="n">
        <v>2010</v>
      </c>
      <c r="D6150" s="54" t="n">
        <v>495</v>
      </c>
      <c r="E6150" s="55" t="n">
        <v>396</v>
      </c>
    </row>
    <row r="6151" customFormat="false" ht="15" hidden="false" customHeight="false" outlineLevel="0" collapsed="false">
      <c r="A6151" s="49" t="n">
        <v>236</v>
      </c>
      <c r="B6151" s="49" t="s">
        <v>222</v>
      </c>
      <c r="C6151" s="49" t="n">
        <v>2011</v>
      </c>
      <c r="D6151" s="54" t="n">
        <v>547.5</v>
      </c>
      <c r="E6151" s="55" t="n">
        <v>438</v>
      </c>
    </row>
    <row r="6152" customFormat="false" ht="15" hidden="false" customHeight="false" outlineLevel="0" collapsed="false">
      <c r="A6152" s="49" t="n">
        <v>236</v>
      </c>
      <c r="B6152" s="49" t="s">
        <v>191</v>
      </c>
      <c r="C6152" s="49" t="n">
        <v>2010</v>
      </c>
      <c r="D6152" s="54" t="n">
        <v>15</v>
      </c>
      <c r="E6152" s="55" t="n">
        <v>12</v>
      </c>
    </row>
    <row r="6153" customFormat="false" ht="15" hidden="false" customHeight="false" outlineLevel="0" collapsed="false">
      <c r="A6153" s="49" t="n">
        <v>236</v>
      </c>
      <c r="B6153" s="49" t="s">
        <v>205</v>
      </c>
      <c r="C6153" s="49" t="n">
        <v>2010</v>
      </c>
      <c r="D6153" s="54" t="n">
        <v>165</v>
      </c>
      <c r="E6153" s="55" t="n">
        <v>132</v>
      </c>
    </row>
    <row r="6154" customFormat="false" ht="15" hidden="false" customHeight="false" outlineLevel="0" collapsed="false">
      <c r="A6154" s="49" t="n">
        <v>236</v>
      </c>
      <c r="B6154" s="49" t="s">
        <v>205</v>
      </c>
      <c r="C6154" s="49" t="n">
        <v>2011</v>
      </c>
      <c r="D6154" s="54" t="n">
        <v>540</v>
      </c>
      <c r="E6154" s="55" t="n">
        <v>432</v>
      </c>
    </row>
    <row r="6155" customFormat="false" ht="15" hidden="false" customHeight="false" outlineLevel="0" collapsed="false">
      <c r="A6155" s="49" t="n">
        <v>236</v>
      </c>
      <c r="B6155" s="49" t="s">
        <v>206</v>
      </c>
      <c r="C6155" s="49" t="n">
        <v>2010</v>
      </c>
      <c r="D6155" s="54" t="n">
        <v>330</v>
      </c>
      <c r="E6155" s="55" t="n">
        <v>264</v>
      </c>
    </row>
    <row r="6156" customFormat="false" ht="15" hidden="false" customHeight="false" outlineLevel="0" collapsed="false">
      <c r="A6156" s="49" t="n">
        <v>236</v>
      </c>
      <c r="B6156" s="49" t="s">
        <v>206</v>
      </c>
      <c r="C6156" s="49" t="n">
        <v>2011</v>
      </c>
      <c r="D6156" s="54" t="n">
        <v>420</v>
      </c>
      <c r="E6156" s="55" t="n">
        <v>336</v>
      </c>
    </row>
    <row r="6157" customFormat="false" ht="15" hidden="false" customHeight="false" outlineLevel="0" collapsed="false">
      <c r="A6157" s="49" t="n">
        <v>236</v>
      </c>
      <c r="B6157" s="49" t="s">
        <v>225</v>
      </c>
      <c r="C6157" s="49" t="n">
        <v>2010</v>
      </c>
      <c r="D6157" s="54" t="n">
        <v>75</v>
      </c>
      <c r="E6157" s="55" t="n">
        <v>60</v>
      </c>
    </row>
    <row r="6158" customFormat="false" ht="15" hidden="false" customHeight="false" outlineLevel="0" collapsed="false">
      <c r="A6158" s="49" t="n">
        <v>236</v>
      </c>
      <c r="B6158" s="49" t="s">
        <v>218</v>
      </c>
      <c r="C6158" s="49" t="n">
        <v>2010</v>
      </c>
      <c r="D6158" s="54" t="n">
        <v>75</v>
      </c>
      <c r="E6158" s="55" t="n">
        <v>60</v>
      </c>
    </row>
    <row r="6159" customFormat="false" ht="15" hidden="false" customHeight="false" outlineLevel="0" collapsed="false">
      <c r="A6159" s="49" t="n">
        <v>236</v>
      </c>
      <c r="B6159" s="49" t="s">
        <v>193</v>
      </c>
      <c r="C6159" s="49" t="n">
        <v>2011</v>
      </c>
      <c r="D6159" s="54" t="n">
        <v>60</v>
      </c>
      <c r="E6159" s="55" t="n">
        <v>48</v>
      </c>
    </row>
    <row r="6160" customFormat="false" ht="15" hidden="false" customHeight="false" outlineLevel="0" collapsed="false">
      <c r="A6160" s="49" t="n">
        <v>236</v>
      </c>
      <c r="B6160" s="49" t="s">
        <v>197</v>
      </c>
      <c r="C6160" s="49" t="n">
        <v>2010</v>
      </c>
      <c r="D6160" s="54" t="n">
        <v>30</v>
      </c>
      <c r="E6160" s="55" t="n">
        <v>24</v>
      </c>
    </row>
    <row r="6161" customFormat="false" ht="15" hidden="false" customHeight="false" outlineLevel="0" collapsed="false">
      <c r="A6161" s="49" t="n">
        <v>236</v>
      </c>
      <c r="B6161" s="49" t="s">
        <v>197</v>
      </c>
      <c r="C6161" s="49" t="n">
        <v>2011</v>
      </c>
      <c r="D6161" s="54" t="n">
        <v>60</v>
      </c>
      <c r="E6161" s="55" t="n">
        <v>48</v>
      </c>
    </row>
    <row r="6162" customFormat="false" ht="15" hidden="false" customHeight="false" outlineLevel="0" collapsed="false">
      <c r="A6162" s="49" t="n">
        <v>236</v>
      </c>
      <c r="B6162" s="49" t="s">
        <v>196</v>
      </c>
      <c r="C6162" s="49" t="n">
        <v>2010</v>
      </c>
      <c r="D6162" s="54" t="n">
        <v>90</v>
      </c>
      <c r="E6162" s="55" t="n">
        <v>72</v>
      </c>
    </row>
    <row r="6163" customFormat="false" ht="15" hidden="false" customHeight="false" outlineLevel="0" collapsed="false">
      <c r="A6163" s="49" t="n">
        <v>236</v>
      </c>
      <c r="B6163" s="49" t="s">
        <v>196</v>
      </c>
      <c r="C6163" s="49" t="n">
        <v>2011</v>
      </c>
      <c r="D6163" s="54" t="n">
        <v>105</v>
      </c>
      <c r="E6163" s="55" t="n">
        <v>84</v>
      </c>
    </row>
    <row r="6164" customFormat="false" ht="15" hidden="false" customHeight="false" outlineLevel="0" collapsed="false">
      <c r="A6164" s="49" t="n">
        <v>236</v>
      </c>
      <c r="B6164" s="49" t="s">
        <v>198</v>
      </c>
      <c r="C6164" s="49" t="n">
        <v>2010</v>
      </c>
      <c r="D6164" s="54" t="n">
        <v>75</v>
      </c>
      <c r="E6164" s="55" t="n">
        <v>60</v>
      </c>
    </row>
    <row r="6165" customFormat="false" ht="15" hidden="false" customHeight="false" outlineLevel="0" collapsed="false">
      <c r="A6165" s="49" t="n">
        <v>236</v>
      </c>
      <c r="B6165" s="49" t="s">
        <v>198</v>
      </c>
      <c r="C6165" s="49" t="n">
        <v>2011</v>
      </c>
      <c r="D6165" s="54" t="n">
        <v>75</v>
      </c>
      <c r="E6165" s="55" t="n">
        <v>60</v>
      </c>
    </row>
    <row r="6166" customFormat="false" ht="15" hidden="false" customHeight="false" outlineLevel="0" collapsed="false">
      <c r="A6166" s="49" t="n">
        <v>236</v>
      </c>
      <c r="B6166" s="49" t="s">
        <v>214</v>
      </c>
      <c r="C6166" s="49" t="n">
        <v>2010</v>
      </c>
      <c r="D6166" s="54" t="n">
        <v>15</v>
      </c>
      <c r="E6166" s="55" t="n">
        <v>12</v>
      </c>
    </row>
    <row r="6167" customFormat="false" ht="15" hidden="false" customHeight="false" outlineLevel="0" collapsed="false">
      <c r="A6167" s="49" t="n">
        <v>236</v>
      </c>
      <c r="B6167" s="49" t="s">
        <v>189</v>
      </c>
      <c r="C6167" s="49" t="n">
        <v>2009</v>
      </c>
      <c r="D6167" s="54" t="n">
        <v>25.83</v>
      </c>
      <c r="E6167" s="55" t="n">
        <v>13</v>
      </c>
    </row>
    <row r="6168" customFormat="false" ht="15" hidden="false" customHeight="false" outlineLevel="0" collapsed="false">
      <c r="A6168" s="49" t="n">
        <v>236</v>
      </c>
      <c r="B6168" s="49" t="s">
        <v>189</v>
      </c>
      <c r="C6168" s="49" t="n">
        <v>2010</v>
      </c>
      <c r="D6168" s="54" t="n">
        <v>6528.84</v>
      </c>
      <c r="E6168" s="55" t="n">
        <v>4366</v>
      </c>
    </row>
    <row r="6169" customFormat="false" ht="15" hidden="false" customHeight="false" outlineLevel="0" collapsed="false">
      <c r="A6169" s="49" t="n">
        <v>236</v>
      </c>
      <c r="B6169" s="49" t="s">
        <v>189</v>
      </c>
      <c r="C6169" s="49" t="n">
        <v>2011</v>
      </c>
      <c r="D6169" s="54" t="n">
        <v>6769.99</v>
      </c>
      <c r="E6169" s="55" t="n">
        <v>4948</v>
      </c>
    </row>
    <row r="6170" customFormat="false" ht="15" hidden="false" customHeight="false" outlineLevel="0" collapsed="false">
      <c r="A6170" s="49" t="n">
        <v>236</v>
      </c>
      <c r="B6170" s="49" t="s">
        <v>194</v>
      </c>
      <c r="C6170" s="49" t="n">
        <v>2011</v>
      </c>
      <c r="D6170" s="54" t="n">
        <v>15</v>
      </c>
      <c r="E6170" s="55" t="n">
        <v>12</v>
      </c>
    </row>
    <row r="6171" customFormat="false" ht="15" hidden="false" customHeight="false" outlineLevel="0" collapsed="false">
      <c r="A6171" s="49" t="n">
        <v>237</v>
      </c>
      <c r="B6171" s="49" t="s">
        <v>203</v>
      </c>
      <c r="C6171" s="49" t="n">
        <v>2010</v>
      </c>
      <c r="D6171" s="54" t="n">
        <v>119.6</v>
      </c>
      <c r="E6171" s="55" t="n">
        <v>8</v>
      </c>
    </row>
    <row r="6172" customFormat="false" ht="15" hidden="false" customHeight="false" outlineLevel="0" collapsed="false">
      <c r="A6172" s="49" t="n">
        <v>237</v>
      </c>
      <c r="B6172" s="49" t="s">
        <v>199</v>
      </c>
      <c r="C6172" s="49" t="n">
        <v>2010</v>
      </c>
      <c r="D6172" s="54" t="n">
        <v>33.9</v>
      </c>
      <c r="E6172" s="55" t="n">
        <v>2</v>
      </c>
    </row>
    <row r="6173" customFormat="false" ht="15" hidden="false" customHeight="false" outlineLevel="0" collapsed="false">
      <c r="A6173" s="49" t="n">
        <v>237</v>
      </c>
      <c r="B6173" s="49" t="s">
        <v>199</v>
      </c>
      <c r="C6173" s="49" t="n">
        <v>2011</v>
      </c>
      <c r="D6173" s="54" t="n">
        <v>67.8</v>
      </c>
      <c r="E6173" s="55" t="n">
        <v>4</v>
      </c>
    </row>
    <row r="6174" customFormat="false" ht="15" hidden="false" customHeight="false" outlineLevel="0" collapsed="false">
      <c r="A6174" s="49" t="n">
        <v>237</v>
      </c>
      <c r="B6174" s="49" t="s">
        <v>201</v>
      </c>
      <c r="C6174" s="49" t="n">
        <v>2010</v>
      </c>
      <c r="D6174" s="54" t="n">
        <v>93.7</v>
      </c>
      <c r="E6174" s="55" t="n">
        <v>6</v>
      </c>
    </row>
    <row r="6175" customFormat="false" ht="15" hidden="false" customHeight="false" outlineLevel="0" collapsed="false">
      <c r="A6175" s="49" t="n">
        <v>237</v>
      </c>
      <c r="B6175" s="49" t="s">
        <v>201</v>
      </c>
      <c r="C6175" s="49" t="n">
        <v>2011</v>
      </c>
      <c r="D6175" s="54" t="n">
        <v>307</v>
      </c>
      <c r="E6175" s="55" t="n">
        <v>20</v>
      </c>
    </row>
    <row r="6176" customFormat="false" ht="15" hidden="false" customHeight="false" outlineLevel="0" collapsed="false">
      <c r="A6176" s="49" t="n">
        <v>237</v>
      </c>
      <c r="B6176" s="49" t="s">
        <v>223</v>
      </c>
      <c r="C6176" s="49" t="n">
        <v>2011</v>
      </c>
      <c r="D6176" s="54" t="n">
        <v>33.9</v>
      </c>
      <c r="E6176" s="55" t="n">
        <v>2</v>
      </c>
    </row>
    <row r="6177" customFormat="false" ht="15" hidden="false" customHeight="false" outlineLevel="0" collapsed="false">
      <c r="A6177" s="49" t="n">
        <v>237</v>
      </c>
      <c r="B6177" s="49" t="s">
        <v>200</v>
      </c>
      <c r="C6177" s="49" t="n">
        <v>2011</v>
      </c>
      <c r="D6177" s="54" t="n">
        <v>50.85</v>
      </c>
      <c r="E6177" s="55" t="n">
        <v>3</v>
      </c>
    </row>
    <row r="6178" customFormat="false" ht="15" hidden="false" customHeight="false" outlineLevel="0" collapsed="false">
      <c r="A6178" s="49" t="n">
        <v>237</v>
      </c>
      <c r="B6178" s="49" t="s">
        <v>202</v>
      </c>
      <c r="C6178" s="49" t="n">
        <v>2010</v>
      </c>
      <c r="D6178" s="54" t="n">
        <v>239.2</v>
      </c>
      <c r="E6178" s="55" t="n">
        <v>16</v>
      </c>
    </row>
    <row r="6179" customFormat="false" ht="15" hidden="false" customHeight="false" outlineLevel="0" collapsed="false">
      <c r="A6179" s="49" t="n">
        <v>237</v>
      </c>
      <c r="B6179" s="49" t="s">
        <v>202</v>
      </c>
      <c r="C6179" s="49" t="n">
        <v>2011</v>
      </c>
      <c r="D6179" s="54" t="n">
        <v>16.95</v>
      </c>
      <c r="E6179" s="55" t="n">
        <v>1</v>
      </c>
    </row>
    <row r="6180" customFormat="false" ht="15" hidden="false" customHeight="false" outlineLevel="0" collapsed="false">
      <c r="A6180" s="49" t="n">
        <v>237</v>
      </c>
      <c r="B6180" s="49" t="s">
        <v>222</v>
      </c>
      <c r="C6180" s="49" t="n">
        <v>2010</v>
      </c>
      <c r="D6180" s="54" t="n">
        <v>630.95</v>
      </c>
      <c r="E6180" s="55" t="n">
        <v>41</v>
      </c>
    </row>
    <row r="6181" customFormat="false" ht="15" hidden="false" customHeight="false" outlineLevel="0" collapsed="false">
      <c r="A6181" s="49" t="n">
        <v>237</v>
      </c>
      <c r="B6181" s="49" t="s">
        <v>222</v>
      </c>
      <c r="C6181" s="49" t="n">
        <v>2011</v>
      </c>
      <c r="D6181" s="54" t="n">
        <v>923</v>
      </c>
      <c r="E6181" s="55" t="n">
        <v>60</v>
      </c>
    </row>
    <row r="6182" customFormat="false" ht="15" hidden="false" customHeight="false" outlineLevel="0" collapsed="false">
      <c r="A6182" s="49" t="n">
        <v>237</v>
      </c>
      <c r="B6182" s="49" t="s">
        <v>205</v>
      </c>
      <c r="C6182" s="49" t="n">
        <v>2011</v>
      </c>
      <c r="D6182" s="54" t="n">
        <v>118.65</v>
      </c>
      <c r="E6182" s="55" t="n">
        <v>7</v>
      </c>
    </row>
    <row r="6183" customFormat="false" ht="15" hidden="false" customHeight="false" outlineLevel="0" collapsed="false">
      <c r="A6183" s="49" t="n">
        <v>237</v>
      </c>
      <c r="B6183" s="49" t="s">
        <v>206</v>
      </c>
      <c r="C6183" s="49" t="n">
        <v>2010</v>
      </c>
      <c r="D6183" s="54" t="n">
        <v>223.3</v>
      </c>
      <c r="E6183" s="55" t="n">
        <v>14</v>
      </c>
    </row>
    <row r="6184" customFormat="false" ht="15" hidden="false" customHeight="false" outlineLevel="0" collapsed="false">
      <c r="A6184" s="49" t="n">
        <v>237</v>
      </c>
      <c r="B6184" s="49" t="s">
        <v>206</v>
      </c>
      <c r="C6184" s="49" t="n">
        <v>2011</v>
      </c>
      <c r="D6184" s="54" t="n">
        <v>420.6</v>
      </c>
      <c r="E6184" s="55" t="n">
        <v>28</v>
      </c>
    </row>
    <row r="6185" customFormat="false" ht="15" hidden="false" customHeight="false" outlineLevel="0" collapsed="false">
      <c r="A6185" s="49" t="n">
        <v>237</v>
      </c>
      <c r="B6185" s="49" t="s">
        <v>209</v>
      </c>
      <c r="C6185" s="49" t="n">
        <v>2011</v>
      </c>
      <c r="D6185" s="54" t="n">
        <v>119.6</v>
      </c>
      <c r="E6185" s="55" t="n">
        <v>8</v>
      </c>
    </row>
    <row r="6186" customFormat="false" ht="15" hidden="false" customHeight="false" outlineLevel="0" collapsed="false">
      <c r="A6186" s="49" t="n">
        <v>237</v>
      </c>
      <c r="B6186" s="49" t="s">
        <v>211</v>
      </c>
      <c r="C6186" s="49" t="n">
        <v>2010</v>
      </c>
      <c r="D6186" s="54" t="n">
        <v>16.95</v>
      </c>
      <c r="E6186" s="55" t="n">
        <v>1</v>
      </c>
    </row>
    <row r="6187" customFormat="false" ht="15" hidden="false" customHeight="false" outlineLevel="0" collapsed="false">
      <c r="A6187" s="49" t="n">
        <v>237</v>
      </c>
      <c r="B6187" s="49" t="s">
        <v>192</v>
      </c>
      <c r="C6187" s="49" t="n">
        <v>2010</v>
      </c>
      <c r="D6187" s="54" t="n">
        <v>153.5</v>
      </c>
      <c r="E6187" s="55" t="n">
        <v>10</v>
      </c>
    </row>
    <row r="6188" customFormat="false" ht="15" hidden="false" customHeight="false" outlineLevel="0" collapsed="false">
      <c r="A6188" s="49" t="n">
        <v>237</v>
      </c>
      <c r="B6188" s="49" t="s">
        <v>192</v>
      </c>
      <c r="C6188" s="49" t="n">
        <v>2011</v>
      </c>
      <c r="D6188" s="54" t="n">
        <v>179.4</v>
      </c>
      <c r="E6188" s="55" t="n">
        <v>12</v>
      </c>
    </row>
    <row r="6189" customFormat="false" ht="15" hidden="false" customHeight="false" outlineLevel="0" collapsed="false">
      <c r="A6189" s="49" t="n">
        <v>237</v>
      </c>
      <c r="B6189" s="49" t="s">
        <v>218</v>
      </c>
      <c r="C6189" s="49" t="n">
        <v>2011</v>
      </c>
      <c r="D6189" s="54" t="n">
        <v>717.6</v>
      </c>
      <c r="E6189" s="55" t="n">
        <v>48</v>
      </c>
    </row>
    <row r="6190" customFormat="false" ht="15" hidden="false" customHeight="false" outlineLevel="0" collapsed="false">
      <c r="A6190" s="49" t="n">
        <v>237</v>
      </c>
      <c r="B6190" s="49" t="s">
        <v>193</v>
      </c>
      <c r="C6190" s="49" t="n">
        <v>2010</v>
      </c>
      <c r="D6190" s="54" t="n">
        <v>59.8</v>
      </c>
      <c r="E6190" s="55" t="n">
        <v>4</v>
      </c>
    </row>
    <row r="6191" customFormat="false" ht="15" hidden="false" customHeight="false" outlineLevel="0" collapsed="false">
      <c r="A6191" s="49" t="n">
        <v>237</v>
      </c>
      <c r="B6191" s="49" t="s">
        <v>193</v>
      </c>
      <c r="C6191" s="49" t="n">
        <v>2011</v>
      </c>
      <c r="D6191" s="54" t="n">
        <v>255.2</v>
      </c>
      <c r="E6191" s="55" t="n">
        <v>16</v>
      </c>
    </row>
    <row r="6192" customFormat="false" ht="15" hidden="false" customHeight="false" outlineLevel="0" collapsed="false">
      <c r="A6192" s="49" t="n">
        <v>237</v>
      </c>
      <c r="B6192" s="49" t="s">
        <v>213</v>
      </c>
      <c r="C6192" s="49" t="n">
        <v>2011</v>
      </c>
      <c r="D6192" s="54" t="n">
        <v>16.95</v>
      </c>
      <c r="E6192" s="55" t="n">
        <v>1</v>
      </c>
    </row>
    <row r="6193" customFormat="false" ht="15" hidden="false" customHeight="false" outlineLevel="0" collapsed="false">
      <c r="A6193" s="49" t="n">
        <v>237</v>
      </c>
      <c r="B6193" s="49" t="s">
        <v>197</v>
      </c>
      <c r="C6193" s="49" t="n">
        <v>2010</v>
      </c>
      <c r="D6193" s="54" t="n">
        <v>16.95</v>
      </c>
      <c r="E6193" s="55" t="n">
        <v>1</v>
      </c>
    </row>
    <row r="6194" customFormat="false" ht="15" hidden="false" customHeight="false" outlineLevel="0" collapsed="false">
      <c r="A6194" s="49" t="n">
        <v>237</v>
      </c>
      <c r="B6194" s="49" t="s">
        <v>196</v>
      </c>
      <c r="C6194" s="49" t="n">
        <v>2011</v>
      </c>
      <c r="D6194" s="54" t="n">
        <v>101.7</v>
      </c>
      <c r="E6194" s="55" t="n">
        <v>6</v>
      </c>
    </row>
    <row r="6195" customFormat="false" ht="15" hidden="false" customHeight="false" outlineLevel="0" collapsed="false">
      <c r="A6195" s="49" t="n">
        <v>237</v>
      </c>
      <c r="B6195" s="49" t="s">
        <v>198</v>
      </c>
      <c r="C6195" s="49" t="n">
        <v>2011</v>
      </c>
      <c r="D6195" s="54" t="n">
        <v>153.5</v>
      </c>
      <c r="E6195" s="55" t="n">
        <v>10</v>
      </c>
    </row>
    <row r="6196" customFormat="false" ht="15" hidden="false" customHeight="false" outlineLevel="0" collapsed="false">
      <c r="A6196" s="49" t="n">
        <v>237</v>
      </c>
      <c r="B6196" s="49" t="s">
        <v>189</v>
      </c>
      <c r="C6196" s="49" t="n">
        <v>2010</v>
      </c>
      <c r="D6196" s="54" t="n">
        <v>3069.85</v>
      </c>
      <c r="E6196" s="55" t="n">
        <v>188</v>
      </c>
    </row>
    <row r="6197" customFormat="false" ht="15" hidden="false" customHeight="false" outlineLevel="0" collapsed="false">
      <c r="A6197" s="49" t="n">
        <v>237</v>
      </c>
      <c r="B6197" s="49" t="s">
        <v>189</v>
      </c>
      <c r="C6197" s="49" t="n">
        <v>2011</v>
      </c>
      <c r="D6197" s="54" t="n">
        <v>9417.79</v>
      </c>
      <c r="E6197" s="55" t="n">
        <v>591</v>
      </c>
    </row>
    <row r="6198" customFormat="false" ht="15" hidden="false" customHeight="false" outlineLevel="0" collapsed="false">
      <c r="A6198" s="49" t="n">
        <v>238</v>
      </c>
      <c r="B6198" s="49" t="s">
        <v>199</v>
      </c>
      <c r="C6198" s="49" t="n">
        <v>2010</v>
      </c>
      <c r="D6198" s="54" t="n">
        <v>25.2</v>
      </c>
      <c r="E6198" s="55" t="n">
        <v>12</v>
      </c>
    </row>
    <row r="6199" customFormat="false" ht="15" hidden="false" customHeight="false" outlineLevel="0" collapsed="false">
      <c r="A6199" s="49" t="n">
        <v>238</v>
      </c>
      <c r="B6199" s="49" t="s">
        <v>205</v>
      </c>
      <c r="C6199" s="49" t="n">
        <v>2010</v>
      </c>
      <c r="D6199" s="54" t="n">
        <v>8.4</v>
      </c>
      <c r="E6199" s="55" t="n">
        <v>4</v>
      </c>
    </row>
    <row r="6200" customFormat="false" ht="15" hidden="false" customHeight="false" outlineLevel="0" collapsed="false">
      <c r="A6200" s="49" t="n">
        <v>238</v>
      </c>
      <c r="B6200" s="49" t="s">
        <v>205</v>
      </c>
      <c r="C6200" s="49" t="n">
        <v>2011</v>
      </c>
      <c r="D6200" s="54" t="n">
        <v>25.2</v>
      </c>
      <c r="E6200" s="55" t="n">
        <v>12</v>
      </c>
    </row>
    <row r="6201" customFormat="false" ht="15" hidden="false" customHeight="false" outlineLevel="0" collapsed="false">
      <c r="A6201" s="49" t="n">
        <v>238</v>
      </c>
      <c r="B6201" s="49" t="s">
        <v>206</v>
      </c>
      <c r="C6201" s="49" t="n">
        <v>2010</v>
      </c>
      <c r="D6201" s="54" t="n">
        <v>25.2</v>
      </c>
      <c r="E6201" s="55" t="n">
        <v>12</v>
      </c>
    </row>
    <row r="6202" customFormat="false" ht="15" hidden="false" customHeight="false" outlineLevel="0" collapsed="false">
      <c r="A6202" s="49" t="n">
        <v>238</v>
      </c>
      <c r="B6202" s="49" t="s">
        <v>206</v>
      </c>
      <c r="C6202" s="49" t="n">
        <v>2011</v>
      </c>
      <c r="D6202" s="54" t="n">
        <v>25.2</v>
      </c>
      <c r="E6202" s="55" t="n">
        <v>12</v>
      </c>
    </row>
    <row r="6203" customFormat="false" ht="15" hidden="false" customHeight="false" outlineLevel="0" collapsed="false">
      <c r="A6203" s="49" t="n">
        <v>238</v>
      </c>
      <c r="B6203" s="49" t="s">
        <v>210</v>
      </c>
      <c r="C6203" s="49" t="n">
        <v>2011</v>
      </c>
      <c r="D6203" s="54" t="n">
        <v>23.1</v>
      </c>
      <c r="E6203" s="55" t="n">
        <v>11</v>
      </c>
    </row>
    <row r="6204" customFormat="false" ht="15" hidden="false" customHeight="false" outlineLevel="0" collapsed="false">
      <c r="A6204" s="49" t="n">
        <v>238</v>
      </c>
      <c r="B6204" s="49" t="s">
        <v>198</v>
      </c>
      <c r="C6204" s="49" t="n">
        <v>2010</v>
      </c>
      <c r="D6204" s="54" t="n">
        <v>228</v>
      </c>
      <c r="E6204" s="55" t="n">
        <v>120</v>
      </c>
    </row>
    <row r="6205" customFormat="false" ht="15" hidden="false" customHeight="false" outlineLevel="0" collapsed="false">
      <c r="A6205" s="49" t="n">
        <v>238</v>
      </c>
      <c r="B6205" s="49" t="s">
        <v>214</v>
      </c>
      <c r="C6205" s="49" t="n">
        <v>2010</v>
      </c>
      <c r="D6205" s="54" t="n">
        <v>25.2</v>
      </c>
      <c r="E6205" s="55" t="n">
        <v>12</v>
      </c>
    </row>
    <row r="6206" customFormat="false" ht="15" hidden="false" customHeight="false" outlineLevel="0" collapsed="false">
      <c r="A6206" s="49" t="n">
        <v>238</v>
      </c>
      <c r="B6206" s="49" t="s">
        <v>189</v>
      </c>
      <c r="C6206" s="49" t="n">
        <v>2010</v>
      </c>
      <c r="D6206" s="54" t="n">
        <v>9151.81</v>
      </c>
      <c r="E6206" s="55" t="n">
        <v>4471</v>
      </c>
    </row>
    <row r="6207" customFormat="false" ht="15" hidden="false" customHeight="false" outlineLevel="0" collapsed="false">
      <c r="A6207" s="49" t="n">
        <v>238</v>
      </c>
      <c r="B6207" s="49" t="s">
        <v>189</v>
      </c>
      <c r="C6207" s="49" t="n">
        <v>2011</v>
      </c>
      <c r="D6207" s="54" t="n">
        <v>7957.46</v>
      </c>
      <c r="E6207" s="55" t="n">
        <v>3836</v>
      </c>
    </row>
    <row r="6208" customFormat="false" ht="15" hidden="false" customHeight="false" outlineLevel="0" collapsed="false">
      <c r="A6208" s="49" t="n">
        <v>239</v>
      </c>
      <c r="B6208" s="49" t="s">
        <v>203</v>
      </c>
      <c r="C6208" s="49" t="n">
        <v>2010</v>
      </c>
      <c r="D6208" s="54" t="n">
        <v>15.6</v>
      </c>
      <c r="E6208" s="55" t="n">
        <v>8</v>
      </c>
    </row>
    <row r="6209" customFormat="false" ht="15" hidden="false" customHeight="false" outlineLevel="0" collapsed="false">
      <c r="A6209" s="49" t="n">
        <v>239</v>
      </c>
      <c r="B6209" s="49" t="s">
        <v>201</v>
      </c>
      <c r="C6209" s="49" t="n">
        <v>2011</v>
      </c>
      <c r="D6209" s="54" t="n">
        <v>31.2</v>
      </c>
      <c r="E6209" s="55" t="n">
        <v>16</v>
      </c>
    </row>
    <row r="6210" customFormat="false" ht="15" hidden="false" customHeight="false" outlineLevel="0" collapsed="false">
      <c r="A6210" s="49" t="n">
        <v>239</v>
      </c>
      <c r="B6210" s="49" t="s">
        <v>233</v>
      </c>
      <c r="C6210" s="49" t="n">
        <v>2010</v>
      </c>
      <c r="D6210" s="54" t="n">
        <v>31.2</v>
      </c>
      <c r="E6210" s="55" t="n">
        <v>16</v>
      </c>
    </row>
    <row r="6211" customFormat="false" ht="15" hidden="false" customHeight="false" outlineLevel="0" collapsed="false">
      <c r="A6211" s="49" t="n">
        <v>239</v>
      </c>
      <c r="B6211" s="49" t="s">
        <v>226</v>
      </c>
      <c r="C6211" s="49" t="n">
        <v>2010</v>
      </c>
      <c r="D6211" s="54" t="n">
        <v>15.6</v>
      </c>
      <c r="E6211" s="55" t="n">
        <v>8</v>
      </c>
    </row>
    <row r="6212" customFormat="false" ht="15" hidden="false" customHeight="false" outlineLevel="0" collapsed="false">
      <c r="A6212" s="49" t="n">
        <v>239</v>
      </c>
      <c r="B6212" s="49" t="s">
        <v>222</v>
      </c>
      <c r="C6212" s="49" t="n">
        <v>2009</v>
      </c>
      <c r="D6212" s="54" t="n">
        <v>93.6</v>
      </c>
      <c r="E6212" s="55" t="n">
        <v>48</v>
      </c>
    </row>
    <row r="6213" customFormat="false" ht="15" hidden="false" customHeight="false" outlineLevel="0" collapsed="false">
      <c r="A6213" s="49" t="n">
        <v>239</v>
      </c>
      <c r="B6213" s="49" t="s">
        <v>222</v>
      </c>
      <c r="C6213" s="49" t="n">
        <v>2010</v>
      </c>
      <c r="D6213" s="54" t="n">
        <v>444.6</v>
      </c>
      <c r="E6213" s="55" t="n">
        <v>228</v>
      </c>
    </row>
    <row r="6214" customFormat="false" ht="15" hidden="false" customHeight="false" outlineLevel="0" collapsed="false">
      <c r="A6214" s="49" t="n">
        <v>239</v>
      </c>
      <c r="B6214" s="49" t="s">
        <v>222</v>
      </c>
      <c r="C6214" s="49" t="n">
        <v>2011</v>
      </c>
      <c r="D6214" s="54" t="n">
        <v>156</v>
      </c>
      <c r="E6214" s="55" t="n">
        <v>80</v>
      </c>
    </row>
    <row r="6215" customFormat="false" ht="15" hidden="false" customHeight="false" outlineLevel="0" collapsed="false">
      <c r="A6215" s="49" t="n">
        <v>239</v>
      </c>
      <c r="B6215" s="49" t="s">
        <v>191</v>
      </c>
      <c r="C6215" s="49" t="n">
        <v>2010</v>
      </c>
      <c r="D6215" s="54" t="n">
        <v>15.6</v>
      </c>
      <c r="E6215" s="55" t="n">
        <v>8</v>
      </c>
    </row>
    <row r="6216" customFormat="false" ht="15" hidden="false" customHeight="false" outlineLevel="0" collapsed="false">
      <c r="A6216" s="49" t="n">
        <v>239</v>
      </c>
      <c r="B6216" s="49" t="s">
        <v>191</v>
      </c>
      <c r="C6216" s="49" t="n">
        <v>2011</v>
      </c>
      <c r="D6216" s="54" t="n">
        <v>31.2</v>
      </c>
      <c r="E6216" s="55" t="n">
        <v>16</v>
      </c>
    </row>
    <row r="6217" customFormat="false" ht="15" hidden="false" customHeight="false" outlineLevel="0" collapsed="false">
      <c r="A6217" s="49" t="n">
        <v>239</v>
      </c>
      <c r="B6217" s="49" t="s">
        <v>205</v>
      </c>
      <c r="C6217" s="49" t="n">
        <v>2010</v>
      </c>
      <c r="D6217" s="54" t="n">
        <v>109.2</v>
      </c>
      <c r="E6217" s="55" t="n">
        <v>56</v>
      </c>
    </row>
    <row r="6218" customFormat="false" ht="15" hidden="false" customHeight="false" outlineLevel="0" collapsed="false">
      <c r="A6218" s="49" t="n">
        <v>239</v>
      </c>
      <c r="B6218" s="49" t="s">
        <v>205</v>
      </c>
      <c r="C6218" s="49" t="n">
        <v>2011</v>
      </c>
      <c r="D6218" s="54" t="n">
        <v>95.55</v>
      </c>
      <c r="E6218" s="55" t="n">
        <v>49</v>
      </c>
    </row>
    <row r="6219" customFormat="false" ht="15" hidden="false" customHeight="false" outlineLevel="0" collapsed="false">
      <c r="A6219" s="49" t="n">
        <v>239</v>
      </c>
      <c r="B6219" s="49" t="s">
        <v>206</v>
      </c>
      <c r="C6219" s="49" t="n">
        <v>2010</v>
      </c>
      <c r="D6219" s="54" t="n">
        <v>46.8</v>
      </c>
      <c r="E6219" s="55" t="n">
        <v>24</v>
      </c>
    </row>
    <row r="6220" customFormat="false" ht="15" hidden="false" customHeight="false" outlineLevel="0" collapsed="false">
      <c r="A6220" s="49" t="n">
        <v>239</v>
      </c>
      <c r="B6220" s="49" t="s">
        <v>206</v>
      </c>
      <c r="C6220" s="49" t="n">
        <v>2011</v>
      </c>
      <c r="D6220" s="54" t="n">
        <v>31.2</v>
      </c>
      <c r="E6220" s="55" t="n">
        <v>16</v>
      </c>
    </row>
    <row r="6221" customFormat="false" ht="15" hidden="false" customHeight="false" outlineLevel="0" collapsed="false">
      <c r="A6221" s="49" t="n">
        <v>239</v>
      </c>
      <c r="B6221" s="49" t="s">
        <v>209</v>
      </c>
      <c r="C6221" s="49" t="n">
        <v>2010</v>
      </c>
      <c r="D6221" s="54" t="n">
        <v>15.6</v>
      </c>
      <c r="E6221" s="55" t="n">
        <v>8</v>
      </c>
    </row>
    <row r="6222" customFormat="false" ht="15" hidden="false" customHeight="false" outlineLevel="0" collapsed="false">
      <c r="A6222" s="49" t="n">
        <v>239</v>
      </c>
      <c r="B6222" s="49" t="s">
        <v>209</v>
      </c>
      <c r="C6222" s="49" t="n">
        <v>2011</v>
      </c>
      <c r="D6222" s="54" t="n">
        <v>15.6</v>
      </c>
      <c r="E6222" s="55" t="n">
        <v>8</v>
      </c>
    </row>
    <row r="6223" customFormat="false" ht="15" hidden="false" customHeight="false" outlineLevel="0" collapsed="false">
      <c r="A6223" s="49" t="n">
        <v>239</v>
      </c>
      <c r="B6223" s="49" t="s">
        <v>192</v>
      </c>
      <c r="C6223" s="49" t="n">
        <v>2009</v>
      </c>
      <c r="D6223" s="54" t="n">
        <v>15.6</v>
      </c>
      <c r="E6223" s="55" t="n">
        <v>8</v>
      </c>
    </row>
    <row r="6224" customFormat="false" ht="15" hidden="false" customHeight="false" outlineLevel="0" collapsed="false">
      <c r="A6224" s="49" t="n">
        <v>239</v>
      </c>
      <c r="B6224" s="49" t="s">
        <v>192</v>
      </c>
      <c r="C6224" s="49" t="n">
        <v>2010</v>
      </c>
      <c r="D6224" s="54" t="n">
        <v>15.6</v>
      </c>
      <c r="E6224" s="55" t="n">
        <v>8</v>
      </c>
    </row>
    <row r="6225" customFormat="false" ht="15" hidden="false" customHeight="false" outlineLevel="0" collapsed="false">
      <c r="A6225" s="49" t="n">
        <v>239</v>
      </c>
      <c r="B6225" s="49" t="s">
        <v>192</v>
      </c>
      <c r="C6225" s="49" t="n">
        <v>2011</v>
      </c>
      <c r="D6225" s="54" t="n">
        <v>15.6</v>
      </c>
      <c r="E6225" s="55" t="n">
        <v>8</v>
      </c>
    </row>
    <row r="6226" customFormat="false" ht="15" hidden="false" customHeight="false" outlineLevel="0" collapsed="false">
      <c r="A6226" s="49" t="n">
        <v>239</v>
      </c>
      <c r="B6226" s="49" t="s">
        <v>217</v>
      </c>
      <c r="C6226" s="49" t="n">
        <v>2010</v>
      </c>
      <c r="D6226" s="54" t="n">
        <v>82.5</v>
      </c>
      <c r="E6226" s="55" t="n">
        <v>50</v>
      </c>
    </row>
    <row r="6227" customFormat="false" ht="15" hidden="false" customHeight="false" outlineLevel="0" collapsed="false">
      <c r="A6227" s="49" t="n">
        <v>239</v>
      </c>
      <c r="B6227" s="49" t="s">
        <v>217</v>
      </c>
      <c r="C6227" s="49" t="n">
        <v>2011</v>
      </c>
      <c r="D6227" s="54" t="n">
        <v>82.5</v>
      </c>
      <c r="E6227" s="55" t="n">
        <v>50</v>
      </c>
    </row>
    <row r="6228" customFormat="false" ht="15" hidden="false" customHeight="false" outlineLevel="0" collapsed="false">
      <c r="A6228" s="49" t="n">
        <v>239</v>
      </c>
      <c r="B6228" s="49" t="s">
        <v>218</v>
      </c>
      <c r="C6228" s="49" t="n">
        <v>2011</v>
      </c>
      <c r="D6228" s="54" t="n">
        <v>263.1</v>
      </c>
      <c r="E6228" s="55" t="n">
        <v>158</v>
      </c>
    </row>
    <row r="6229" customFormat="false" ht="15" hidden="false" customHeight="false" outlineLevel="0" collapsed="false">
      <c r="A6229" s="49" t="n">
        <v>239</v>
      </c>
      <c r="B6229" s="49" t="s">
        <v>228</v>
      </c>
      <c r="C6229" s="49" t="n">
        <v>2010</v>
      </c>
      <c r="D6229" s="54" t="n">
        <v>1.95</v>
      </c>
      <c r="E6229" s="55" t="n">
        <v>1</v>
      </c>
    </row>
    <row r="6230" customFormat="false" ht="15" hidden="false" customHeight="false" outlineLevel="0" collapsed="false">
      <c r="A6230" s="49" t="n">
        <v>239</v>
      </c>
      <c r="B6230" s="49" t="s">
        <v>193</v>
      </c>
      <c r="C6230" s="49" t="n">
        <v>2010</v>
      </c>
      <c r="D6230" s="54" t="n">
        <v>82.5</v>
      </c>
      <c r="E6230" s="55" t="n">
        <v>50</v>
      </c>
    </row>
    <row r="6231" customFormat="false" ht="15" hidden="false" customHeight="false" outlineLevel="0" collapsed="false">
      <c r="A6231" s="49" t="n">
        <v>239</v>
      </c>
      <c r="B6231" s="49" t="s">
        <v>193</v>
      </c>
      <c r="C6231" s="49" t="n">
        <v>2011</v>
      </c>
      <c r="D6231" s="54" t="n">
        <v>15.6</v>
      </c>
      <c r="E6231" s="55" t="n">
        <v>8</v>
      </c>
    </row>
    <row r="6232" customFormat="false" ht="15" hidden="false" customHeight="false" outlineLevel="0" collapsed="false">
      <c r="A6232" s="49" t="n">
        <v>239</v>
      </c>
      <c r="B6232" s="49" t="s">
        <v>213</v>
      </c>
      <c r="C6232" s="49" t="n">
        <v>2010</v>
      </c>
      <c r="D6232" s="54" t="n">
        <v>15.6</v>
      </c>
      <c r="E6232" s="55" t="n">
        <v>8</v>
      </c>
    </row>
    <row r="6233" customFormat="false" ht="15" hidden="false" customHeight="false" outlineLevel="0" collapsed="false">
      <c r="A6233" s="49" t="n">
        <v>239</v>
      </c>
      <c r="B6233" s="49" t="s">
        <v>213</v>
      </c>
      <c r="C6233" s="49" t="n">
        <v>2011</v>
      </c>
      <c r="D6233" s="54" t="n">
        <v>15.6</v>
      </c>
      <c r="E6233" s="55" t="n">
        <v>8</v>
      </c>
    </row>
    <row r="6234" customFormat="false" ht="15" hidden="false" customHeight="false" outlineLevel="0" collapsed="false">
      <c r="A6234" s="49" t="n">
        <v>239</v>
      </c>
      <c r="B6234" s="49" t="s">
        <v>197</v>
      </c>
      <c r="C6234" s="49" t="n">
        <v>2010</v>
      </c>
      <c r="D6234" s="54" t="n">
        <v>31.2</v>
      </c>
      <c r="E6234" s="55" t="n">
        <v>16</v>
      </c>
    </row>
    <row r="6235" customFormat="false" ht="15" hidden="false" customHeight="false" outlineLevel="0" collapsed="false">
      <c r="A6235" s="49" t="n">
        <v>239</v>
      </c>
      <c r="B6235" s="49" t="s">
        <v>197</v>
      </c>
      <c r="C6235" s="49" t="n">
        <v>2011</v>
      </c>
      <c r="D6235" s="54" t="n">
        <v>46.8</v>
      </c>
      <c r="E6235" s="55" t="n">
        <v>24</v>
      </c>
    </row>
    <row r="6236" customFormat="false" ht="15" hidden="false" customHeight="false" outlineLevel="0" collapsed="false">
      <c r="A6236" s="49" t="n">
        <v>239</v>
      </c>
      <c r="B6236" s="49" t="s">
        <v>204</v>
      </c>
      <c r="C6236" s="49" t="n">
        <v>2011</v>
      </c>
      <c r="D6236" s="54" t="n">
        <v>15.6</v>
      </c>
      <c r="E6236" s="55" t="n">
        <v>8</v>
      </c>
    </row>
    <row r="6237" customFormat="false" ht="15" hidden="false" customHeight="false" outlineLevel="0" collapsed="false">
      <c r="A6237" s="49" t="n">
        <v>239</v>
      </c>
      <c r="B6237" s="49" t="s">
        <v>196</v>
      </c>
      <c r="C6237" s="49" t="n">
        <v>2011</v>
      </c>
      <c r="D6237" s="54" t="n">
        <v>31.2</v>
      </c>
      <c r="E6237" s="55" t="n">
        <v>16</v>
      </c>
    </row>
    <row r="6238" customFormat="false" ht="15" hidden="false" customHeight="false" outlineLevel="0" collapsed="false">
      <c r="A6238" s="49" t="n">
        <v>239</v>
      </c>
      <c r="B6238" s="49" t="s">
        <v>210</v>
      </c>
      <c r="C6238" s="49" t="n">
        <v>2010</v>
      </c>
      <c r="D6238" s="54" t="n">
        <v>31.2</v>
      </c>
      <c r="E6238" s="55" t="n">
        <v>16</v>
      </c>
    </row>
    <row r="6239" customFormat="false" ht="15" hidden="false" customHeight="false" outlineLevel="0" collapsed="false">
      <c r="A6239" s="49" t="n">
        <v>239</v>
      </c>
      <c r="B6239" s="49" t="s">
        <v>198</v>
      </c>
      <c r="C6239" s="49" t="n">
        <v>2010</v>
      </c>
      <c r="D6239" s="54" t="n">
        <v>15.6</v>
      </c>
      <c r="E6239" s="55" t="n">
        <v>8</v>
      </c>
    </row>
    <row r="6240" customFormat="false" ht="15" hidden="false" customHeight="false" outlineLevel="0" collapsed="false">
      <c r="A6240" s="49" t="n">
        <v>239</v>
      </c>
      <c r="B6240" s="49" t="s">
        <v>198</v>
      </c>
      <c r="C6240" s="49" t="n">
        <v>2011</v>
      </c>
      <c r="D6240" s="54" t="n">
        <v>46.8</v>
      </c>
      <c r="E6240" s="55" t="n">
        <v>24</v>
      </c>
    </row>
    <row r="6241" customFormat="false" ht="15" hidden="false" customHeight="false" outlineLevel="0" collapsed="false">
      <c r="A6241" s="49" t="n">
        <v>239</v>
      </c>
      <c r="B6241" s="49" t="s">
        <v>207</v>
      </c>
      <c r="C6241" s="49" t="n">
        <v>2010</v>
      </c>
      <c r="D6241" s="54" t="n">
        <v>31.2</v>
      </c>
      <c r="E6241" s="55" t="n">
        <v>16</v>
      </c>
    </row>
    <row r="6242" customFormat="false" ht="15" hidden="false" customHeight="false" outlineLevel="0" collapsed="false">
      <c r="A6242" s="49" t="n">
        <v>239</v>
      </c>
      <c r="B6242" s="49" t="s">
        <v>214</v>
      </c>
      <c r="C6242" s="49" t="n">
        <v>2010</v>
      </c>
      <c r="D6242" s="54" t="n">
        <v>15.6</v>
      </c>
      <c r="E6242" s="55" t="n">
        <v>8</v>
      </c>
    </row>
    <row r="6243" customFormat="false" ht="15" hidden="false" customHeight="false" outlineLevel="0" collapsed="false">
      <c r="A6243" s="49" t="n">
        <v>239</v>
      </c>
      <c r="B6243" s="49" t="s">
        <v>189</v>
      </c>
      <c r="C6243" s="49" t="n">
        <v>2009</v>
      </c>
      <c r="D6243" s="54" t="n">
        <v>1147.91</v>
      </c>
      <c r="E6243" s="55" t="n">
        <v>616</v>
      </c>
    </row>
    <row r="6244" customFormat="false" ht="15" hidden="false" customHeight="false" outlineLevel="0" collapsed="false">
      <c r="A6244" s="49" t="n">
        <v>239</v>
      </c>
      <c r="B6244" s="49" t="s">
        <v>189</v>
      </c>
      <c r="C6244" s="49" t="n">
        <v>2010</v>
      </c>
      <c r="D6244" s="54" t="n">
        <v>9483.13</v>
      </c>
      <c r="E6244" s="55" t="n">
        <v>5147</v>
      </c>
    </row>
    <row r="6245" customFormat="false" ht="15" hidden="false" customHeight="false" outlineLevel="0" collapsed="false">
      <c r="A6245" s="49" t="n">
        <v>239</v>
      </c>
      <c r="B6245" s="49" t="s">
        <v>189</v>
      </c>
      <c r="C6245" s="49" t="n">
        <v>2011</v>
      </c>
      <c r="D6245" s="54" t="n">
        <v>4767.95</v>
      </c>
      <c r="E6245" s="55" t="n">
        <v>2533</v>
      </c>
    </row>
    <row r="6246" customFormat="false" ht="15" hidden="false" customHeight="false" outlineLevel="0" collapsed="false">
      <c r="A6246" s="49" t="n">
        <v>240</v>
      </c>
      <c r="B6246" s="49" t="s">
        <v>222</v>
      </c>
      <c r="C6246" s="49" t="n">
        <v>2010</v>
      </c>
      <c r="D6246" s="54" t="n">
        <v>236.3</v>
      </c>
      <c r="E6246" s="55" t="n">
        <v>10</v>
      </c>
    </row>
    <row r="6247" customFormat="false" ht="15" hidden="false" customHeight="false" outlineLevel="0" collapsed="false">
      <c r="A6247" s="49" t="n">
        <v>240</v>
      </c>
      <c r="B6247" s="49" t="s">
        <v>206</v>
      </c>
      <c r="C6247" s="49" t="n">
        <v>2010</v>
      </c>
      <c r="D6247" s="54" t="n">
        <v>76.5</v>
      </c>
      <c r="E6247" s="55" t="n">
        <v>6</v>
      </c>
    </row>
    <row r="6248" customFormat="false" ht="15" hidden="false" customHeight="false" outlineLevel="0" collapsed="false">
      <c r="A6248" s="49" t="n">
        <v>240</v>
      </c>
      <c r="B6248" s="49" t="s">
        <v>210</v>
      </c>
      <c r="C6248" s="49" t="n">
        <v>2010</v>
      </c>
      <c r="D6248" s="54" t="n">
        <v>76.5</v>
      </c>
      <c r="E6248" s="55" t="n">
        <v>6</v>
      </c>
    </row>
    <row r="6249" customFormat="false" ht="15" hidden="false" customHeight="false" outlineLevel="0" collapsed="false">
      <c r="A6249" s="49" t="n">
        <v>240</v>
      </c>
      <c r="B6249" s="49" t="s">
        <v>189</v>
      </c>
      <c r="C6249" s="49" t="n">
        <v>2009</v>
      </c>
      <c r="D6249" s="54" t="n">
        <v>79.9</v>
      </c>
      <c r="E6249" s="55" t="n">
        <v>2</v>
      </c>
    </row>
    <row r="6250" customFormat="false" ht="15" hidden="false" customHeight="false" outlineLevel="0" collapsed="false">
      <c r="A6250" s="49" t="n">
        <v>240</v>
      </c>
      <c r="B6250" s="49" t="s">
        <v>189</v>
      </c>
      <c r="C6250" s="49" t="n">
        <v>2010</v>
      </c>
      <c r="D6250" s="54" t="n">
        <v>16928.56</v>
      </c>
      <c r="E6250" s="55" t="n">
        <v>790</v>
      </c>
    </row>
    <row r="6251" customFormat="false" ht="15" hidden="false" customHeight="false" outlineLevel="0" collapsed="false">
      <c r="A6251" s="49" t="n">
        <v>241</v>
      </c>
      <c r="B6251" s="49" t="s">
        <v>203</v>
      </c>
      <c r="C6251" s="49" t="n">
        <v>2010</v>
      </c>
      <c r="D6251" s="54" t="n">
        <v>156</v>
      </c>
      <c r="E6251" s="55" t="n">
        <v>140</v>
      </c>
    </row>
    <row r="6252" customFormat="false" ht="15" hidden="false" customHeight="false" outlineLevel="0" collapsed="false">
      <c r="A6252" s="49" t="n">
        <v>241</v>
      </c>
      <c r="B6252" s="49" t="s">
        <v>199</v>
      </c>
      <c r="C6252" s="49" t="n">
        <v>2010</v>
      </c>
      <c r="D6252" s="54" t="n">
        <v>87.5</v>
      </c>
      <c r="E6252" s="55" t="n">
        <v>70</v>
      </c>
    </row>
    <row r="6253" customFormat="false" ht="15" hidden="false" customHeight="false" outlineLevel="0" collapsed="false">
      <c r="A6253" s="49" t="n">
        <v>241</v>
      </c>
      <c r="B6253" s="49" t="s">
        <v>199</v>
      </c>
      <c r="C6253" s="49" t="n">
        <v>2011</v>
      </c>
      <c r="D6253" s="54" t="n">
        <v>37.5</v>
      </c>
      <c r="E6253" s="55" t="n">
        <v>30</v>
      </c>
    </row>
    <row r="6254" customFormat="false" ht="15" hidden="false" customHeight="false" outlineLevel="0" collapsed="false">
      <c r="A6254" s="49" t="n">
        <v>241</v>
      </c>
      <c r="B6254" s="49" t="s">
        <v>201</v>
      </c>
      <c r="C6254" s="49" t="n">
        <v>2010</v>
      </c>
      <c r="D6254" s="54" t="n">
        <v>25</v>
      </c>
      <c r="E6254" s="55" t="n">
        <v>20</v>
      </c>
    </row>
    <row r="6255" customFormat="false" ht="15" hidden="false" customHeight="false" outlineLevel="0" collapsed="false">
      <c r="A6255" s="49" t="n">
        <v>241</v>
      </c>
      <c r="B6255" s="49" t="s">
        <v>201</v>
      </c>
      <c r="C6255" s="49" t="n">
        <v>2011</v>
      </c>
      <c r="D6255" s="54" t="n">
        <v>25</v>
      </c>
      <c r="E6255" s="55" t="n">
        <v>20</v>
      </c>
    </row>
    <row r="6256" customFormat="false" ht="15" hidden="false" customHeight="false" outlineLevel="0" collapsed="false">
      <c r="A6256" s="49" t="n">
        <v>241</v>
      </c>
      <c r="B6256" s="49" t="s">
        <v>223</v>
      </c>
      <c r="C6256" s="49" t="n">
        <v>2010</v>
      </c>
      <c r="D6256" s="54" t="n">
        <v>12.5</v>
      </c>
      <c r="E6256" s="55" t="n">
        <v>10</v>
      </c>
    </row>
    <row r="6257" customFormat="false" ht="15" hidden="false" customHeight="false" outlineLevel="0" collapsed="false">
      <c r="A6257" s="49" t="n">
        <v>241</v>
      </c>
      <c r="B6257" s="49" t="s">
        <v>222</v>
      </c>
      <c r="C6257" s="49" t="n">
        <v>2010</v>
      </c>
      <c r="D6257" s="54" t="n">
        <v>474</v>
      </c>
      <c r="E6257" s="55" t="n">
        <v>440</v>
      </c>
    </row>
    <row r="6258" customFormat="false" ht="15" hidden="false" customHeight="false" outlineLevel="0" collapsed="false">
      <c r="A6258" s="49" t="n">
        <v>241</v>
      </c>
      <c r="B6258" s="49" t="s">
        <v>222</v>
      </c>
      <c r="C6258" s="49" t="n">
        <v>2011</v>
      </c>
      <c r="D6258" s="54" t="n">
        <v>50</v>
      </c>
      <c r="E6258" s="55" t="n">
        <v>40</v>
      </c>
    </row>
    <row r="6259" customFormat="false" ht="15" hidden="false" customHeight="false" outlineLevel="0" collapsed="false">
      <c r="A6259" s="49" t="n">
        <v>241</v>
      </c>
      <c r="B6259" s="49" t="s">
        <v>191</v>
      </c>
      <c r="C6259" s="49" t="n">
        <v>2010</v>
      </c>
      <c r="D6259" s="54" t="n">
        <v>37.5</v>
      </c>
      <c r="E6259" s="55" t="n">
        <v>30</v>
      </c>
    </row>
    <row r="6260" customFormat="false" ht="15" hidden="false" customHeight="false" outlineLevel="0" collapsed="false">
      <c r="A6260" s="49" t="n">
        <v>241</v>
      </c>
      <c r="B6260" s="49" t="s">
        <v>205</v>
      </c>
      <c r="C6260" s="49" t="n">
        <v>2010</v>
      </c>
      <c r="D6260" s="54" t="n">
        <v>90</v>
      </c>
      <c r="E6260" s="55" t="n">
        <v>72</v>
      </c>
    </row>
    <row r="6261" customFormat="false" ht="15" hidden="false" customHeight="false" outlineLevel="0" collapsed="false">
      <c r="A6261" s="49" t="n">
        <v>241</v>
      </c>
      <c r="B6261" s="49" t="s">
        <v>205</v>
      </c>
      <c r="C6261" s="49" t="n">
        <v>2011</v>
      </c>
      <c r="D6261" s="54" t="n">
        <v>62.5</v>
      </c>
      <c r="E6261" s="55" t="n">
        <v>50</v>
      </c>
    </row>
    <row r="6262" customFormat="false" ht="15" hidden="false" customHeight="false" outlineLevel="0" collapsed="false">
      <c r="A6262" s="49" t="n">
        <v>241</v>
      </c>
      <c r="B6262" s="49" t="s">
        <v>206</v>
      </c>
      <c r="C6262" s="49" t="n">
        <v>2009</v>
      </c>
      <c r="D6262" s="54" t="n">
        <v>12.5</v>
      </c>
      <c r="E6262" s="55" t="n">
        <v>10</v>
      </c>
    </row>
    <row r="6263" customFormat="false" ht="15" hidden="false" customHeight="false" outlineLevel="0" collapsed="false">
      <c r="A6263" s="49" t="n">
        <v>241</v>
      </c>
      <c r="B6263" s="49" t="s">
        <v>206</v>
      </c>
      <c r="C6263" s="49" t="n">
        <v>2010</v>
      </c>
      <c r="D6263" s="54" t="n">
        <v>569.25</v>
      </c>
      <c r="E6263" s="55" t="n">
        <v>501</v>
      </c>
    </row>
    <row r="6264" customFormat="false" ht="15" hidden="false" customHeight="false" outlineLevel="0" collapsed="false">
      <c r="A6264" s="49" t="n">
        <v>241</v>
      </c>
      <c r="B6264" s="49" t="s">
        <v>206</v>
      </c>
      <c r="C6264" s="49" t="n">
        <v>2011</v>
      </c>
      <c r="D6264" s="54" t="n">
        <v>125</v>
      </c>
      <c r="E6264" s="55" t="n">
        <v>100</v>
      </c>
    </row>
    <row r="6265" customFormat="false" ht="15" hidden="false" customHeight="false" outlineLevel="0" collapsed="false">
      <c r="A6265" s="49" t="n">
        <v>241</v>
      </c>
      <c r="B6265" s="49" t="s">
        <v>211</v>
      </c>
      <c r="C6265" s="49" t="n">
        <v>2010</v>
      </c>
      <c r="D6265" s="54" t="n">
        <v>12.5</v>
      </c>
      <c r="E6265" s="55" t="n">
        <v>10</v>
      </c>
    </row>
    <row r="6266" customFormat="false" ht="15" hidden="false" customHeight="false" outlineLevel="0" collapsed="false">
      <c r="A6266" s="49" t="n">
        <v>241</v>
      </c>
      <c r="B6266" s="49" t="s">
        <v>211</v>
      </c>
      <c r="C6266" s="49" t="n">
        <v>2011</v>
      </c>
      <c r="D6266" s="54" t="n">
        <v>75</v>
      </c>
      <c r="E6266" s="55" t="n">
        <v>60</v>
      </c>
    </row>
    <row r="6267" customFormat="false" ht="15" hidden="false" customHeight="false" outlineLevel="0" collapsed="false">
      <c r="A6267" s="49" t="n">
        <v>241</v>
      </c>
      <c r="B6267" s="49" t="s">
        <v>192</v>
      </c>
      <c r="C6267" s="49" t="n">
        <v>2010</v>
      </c>
      <c r="D6267" s="54" t="n">
        <v>25</v>
      </c>
      <c r="E6267" s="55" t="n">
        <v>20</v>
      </c>
    </row>
    <row r="6268" customFormat="false" ht="15" hidden="false" customHeight="false" outlineLevel="0" collapsed="false">
      <c r="A6268" s="49" t="n">
        <v>241</v>
      </c>
      <c r="B6268" s="49" t="s">
        <v>192</v>
      </c>
      <c r="C6268" s="49" t="n">
        <v>2011</v>
      </c>
      <c r="D6268" s="54" t="n">
        <v>12.5</v>
      </c>
      <c r="E6268" s="55" t="n">
        <v>10</v>
      </c>
    </row>
    <row r="6269" customFormat="false" ht="15" hidden="false" customHeight="false" outlineLevel="0" collapsed="false">
      <c r="A6269" s="49" t="n">
        <v>241</v>
      </c>
      <c r="B6269" s="49" t="s">
        <v>218</v>
      </c>
      <c r="C6269" s="49" t="n">
        <v>2010</v>
      </c>
      <c r="D6269" s="54" t="n">
        <v>1110</v>
      </c>
      <c r="E6269" s="55" t="n">
        <v>1040</v>
      </c>
    </row>
    <row r="6270" customFormat="false" ht="15" hidden="false" customHeight="false" outlineLevel="0" collapsed="false">
      <c r="A6270" s="49" t="n">
        <v>241</v>
      </c>
      <c r="B6270" s="49" t="s">
        <v>218</v>
      </c>
      <c r="C6270" s="49" t="n">
        <v>2011</v>
      </c>
      <c r="D6270" s="54" t="n">
        <v>530</v>
      </c>
      <c r="E6270" s="55" t="n">
        <v>500</v>
      </c>
    </row>
    <row r="6271" customFormat="false" ht="15" hidden="false" customHeight="false" outlineLevel="0" collapsed="false">
      <c r="A6271" s="49" t="n">
        <v>241</v>
      </c>
      <c r="B6271" s="49" t="s">
        <v>213</v>
      </c>
      <c r="C6271" s="49" t="n">
        <v>2010</v>
      </c>
      <c r="D6271" s="54" t="n">
        <v>12.5</v>
      </c>
      <c r="E6271" s="55" t="n">
        <v>10</v>
      </c>
    </row>
    <row r="6272" customFormat="false" ht="15" hidden="false" customHeight="false" outlineLevel="0" collapsed="false">
      <c r="A6272" s="49" t="n">
        <v>241</v>
      </c>
      <c r="B6272" s="49" t="s">
        <v>213</v>
      </c>
      <c r="C6272" s="49" t="n">
        <v>2011</v>
      </c>
      <c r="D6272" s="54" t="n">
        <v>12.5</v>
      </c>
      <c r="E6272" s="55" t="n">
        <v>10</v>
      </c>
    </row>
    <row r="6273" customFormat="false" ht="15" hidden="false" customHeight="false" outlineLevel="0" collapsed="false">
      <c r="A6273" s="49" t="n">
        <v>241</v>
      </c>
      <c r="B6273" s="49" t="s">
        <v>197</v>
      </c>
      <c r="C6273" s="49" t="n">
        <v>2010</v>
      </c>
      <c r="D6273" s="54" t="n">
        <v>25</v>
      </c>
      <c r="E6273" s="55" t="n">
        <v>20</v>
      </c>
    </row>
    <row r="6274" customFormat="false" ht="15" hidden="false" customHeight="false" outlineLevel="0" collapsed="false">
      <c r="A6274" s="49" t="n">
        <v>241</v>
      </c>
      <c r="B6274" s="49" t="s">
        <v>197</v>
      </c>
      <c r="C6274" s="49" t="n">
        <v>2011</v>
      </c>
      <c r="D6274" s="54" t="n">
        <v>56.25</v>
      </c>
      <c r="E6274" s="55" t="n">
        <v>45</v>
      </c>
    </row>
    <row r="6275" customFormat="false" ht="15" hidden="false" customHeight="false" outlineLevel="0" collapsed="false">
      <c r="A6275" s="49" t="n">
        <v>241</v>
      </c>
      <c r="B6275" s="49" t="s">
        <v>204</v>
      </c>
      <c r="C6275" s="49" t="n">
        <v>2011</v>
      </c>
      <c r="D6275" s="54" t="n">
        <v>12.5</v>
      </c>
      <c r="E6275" s="55" t="n">
        <v>10</v>
      </c>
    </row>
    <row r="6276" customFormat="false" ht="15" hidden="false" customHeight="false" outlineLevel="0" collapsed="false">
      <c r="A6276" s="49" t="n">
        <v>241</v>
      </c>
      <c r="B6276" s="49" t="s">
        <v>196</v>
      </c>
      <c r="C6276" s="49" t="n">
        <v>2009</v>
      </c>
      <c r="D6276" s="54" t="n">
        <v>25</v>
      </c>
      <c r="E6276" s="55" t="n">
        <v>20</v>
      </c>
    </row>
    <row r="6277" customFormat="false" ht="15" hidden="false" customHeight="false" outlineLevel="0" collapsed="false">
      <c r="A6277" s="49" t="n">
        <v>241</v>
      </c>
      <c r="B6277" s="49" t="s">
        <v>196</v>
      </c>
      <c r="C6277" s="49" t="n">
        <v>2010</v>
      </c>
      <c r="D6277" s="54" t="n">
        <v>12.5</v>
      </c>
      <c r="E6277" s="55" t="n">
        <v>10</v>
      </c>
    </row>
    <row r="6278" customFormat="false" ht="15" hidden="false" customHeight="false" outlineLevel="0" collapsed="false">
      <c r="A6278" s="49" t="n">
        <v>241</v>
      </c>
      <c r="B6278" s="49" t="s">
        <v>210</v>
      </c>
      <c r="C6278" s="49" t="n">
        <v>2011</v>
      </c>
      <c r="D6278" s="54" t="n">
        <v>12.5</v>
      </c>
      <c r="E6278" s="55" t="n">
        <v>10</v>
      </c>
    </row>
    <row r="6279" customFormat="false" ht="15" hidden="false" customHeight="false" outlineLevel="0" collapsed="false">
      <c r="A6279" s="49" t="n">
        <v>241</v>
      </c>
      <c r="B6279" s="49" t="s">
        <v>198</v>
      </c>
      <c r="C6279" s="49" t="n">
        <v>2010</v>
      </c>
      <c r="D6279" s="54" t="n">
        <v>25</v>
      </c>
      <c r="E6279" s="55" t="n">
        <v>20</v>
      </c>
    </row>
    <row r="6280" customFormat="false" ht="15" hidden="false" customHeight="false" outlineLevel="0" collapsed="false">
      <c r="A6280" s="49" t="n">
        <v>241</v>
      </c>
      <c r="B6280" s="49" t="s">
        <v>198</v>
      </c>
      <c r="C6280" s="49" t="n">
        <v>2011</v>
      </c>
      <c r="D6280" s="54" t="n">
        <v>137.5</v>
      </c>
      <c r="E6280" s="55" t="n">
        <v>110</v>
      </c>
    </row>
    <row r="6281" customFormat="false" ht="15" hidden="false" customHeight="false" outlineLevel="0" collapsed="false">
      <c r="A6281" s="49" t="n">
        <v>241</v>
      </c>
      <c r="B6281" s="49" t="s">
        <v>189</v>
      </c>
      <c r="C6281" s="49" t="n">
        <v>2009</v>
      </c>
      <c r="D6281" s="54" t="n">
        <v>534.84</v>
      </c>
      <c r="E6281" s="55" t="n">
        <v>404</v>
      </c>
    </row>
    <row r="6282" customFormat="false" ht="15" hidden="false" customHeight="false" outlineLevel="0" collapsed="false">
      <c r="A6282" s="49" t="n">
        <v>241</v>
      </c>
      <c r="B6282" s="49" t="s">
        <v>189</v>
      </c>
      <c r="C6282" s="49" t="n">
        <v>2010</v>
      </c>
      <c r="D6282" s="54" t="n">
        <v>8182.86</v>
      </c>
      <c r="E6282" s="55" t="n">
        <v>5983</v>
      </c>
    </row>
    <row r="6283" customFormat="false" ht="15" hidden="false" customHeight="false" outlineLevel="0" collapsed="false">
      <c r="A6283" s="49" t="n">
        <v>241</v>
      </c>
      <c r="B6283" s="49" t="s">
        <v>189</v>
      </c>
      <c r="C6283" s="49" t="n">
        <v>2011</v>
      </c>
      <c r="D6283" s="54" t="n">
        <v>4807.41</v>
      </c>
      <c r="E6283" s="55" t="n">
        <v>3470</v>
      </c>
    </row>
    <row r="6284" customFormat="false" ht="15" hidden="false" customHeight="false" outlineLevel="0" collapsed="false">
      <c r="A6284" s="49" t="n">
        <v>242</v>
      </c>
      <c r="B6284" s="49" t="s">
        <v>200</v>
      </c>
      <c r="C6284" s="49" t="n">
        <v>2010</v>
      </c>
      <c r="D6284" s="54" t="n">
        <v>60</v>
      </c>
      <c r="E6284" s="55" t="n">
        <v>48</v>
      </c>
    </row>
    <row r="6285" customFormat="false" ht="15" hidden="false" customHeight="false" outlineLevel="0" collapsed="false">
      <c r="A6285" s="49" t="n">
        <v>242</v>
      </c>
      <c r="B6285" s="49" t="s">
        <v>222</v>
      </c>
      <c r="C6285" s="49" t="n">
        <v>2010</v>
      </c>
      <c r="D6285" s="54" t="n">
        <v>90</v>
      </c>
      <c r="E6285" s="55" t="n">
        <v>72</v>
      </c>
    </row>
    <row r="6286" customFormat="false" ht="15" hidden="false" customHeight="false" outlineLevel="0" collapsed="false">
      <c r="A6286" s="49" t="n">
        <v>242</v>
      </c>
      <c r="B6286" s="49" t="s">
        <v>222</v>
      </c>
      <c r="C6286" s="49" t="n">
        <v>2011</v>
      </c>
      <c r="D6286" s="54" t="n">
        <v>30</v>
      </c>
      <c r="E6286" s="55" t="n">
        <v>24</v>
      </c>
    </row>
    <row r="6287" customFormat="false" ht="15" hidden="false" customHeight="false" outlineLevel="0" collapsed="false">
      <c r="A6287" s="49" t="n">
        <v>242</v>
      </c>
      <c r="B6287" s="49" t="s">
        <v>205</v>
      </c>
      <c r="C6287" s="49" t="n">
        <v>2010</v>
      </c>
      <c r="D6287" s="54" t="n">
        <v>30</v>
      </c>
      <c r="E6287" s="55" t="n">
        <v>24</v>
      </c>
    </row>
    <row r="6288" customFormat="false" ht="15" hidden="false" customHeight="false" outlineLevel="0" collapsed="false">
      <c r="A6288" s="49" t="n">
        <v>242</v>
      </c>
      <c r="B6288" s="49" t="s">
        <v>209</v>
      </c>
      <c r="C6288" s="49" t="n">
        <v>2009</v>
      </c>
      <c r="D6288" s="54" t="n">
        <v>30</v>
      </c>
      <c r="E6288" s="55" t="n">
        <v>24</v>
      </c>
    </row>
    <row r="6289" customFormat="false" ht="15" hidden="false" customHeight="false" outlineLevel="0" collapsed="false">
      <c r="A6289" s="49" t="n">
        <v>242</v>
      </c>
      <c r="B6289" s="49" t="s">
        <v>209</v>
      </c>
      <c r="C6289" s="49" t="n">
        <v>2010</v>
      </c>
      <c r="D6289" s="54" t="n">
        <v>120</v>
      </c>
      <c r="E6289" s="55" t="n">
        <v>96</v>
      </c>
    </row>
    <row r="6290" customFormat="false" ht="15" hidden="false" customHeight="false" outlineLevel="0" collapsed="false">
      <c r="A6290" s="49" t="n">
        <v>242</v>
      </c>
      <c r="B6290" s="49" t="s">
        <v>192</v>
      </c>
      <c r="C6290" s="49" t="n">
        <v>2011</v>
      </c>
      <c r="D6290" s="54" t="n">
        <v>30</v>
      </c>
      <c r="E6290" s="55" t="n">
        <v>24</v>
      </c>
    </row>
    <row r="6291" customFormat="false" ht="15" hidden="false" customHeight="false" outlineLevel="0" collapsed="false">
      <c r="A6291" s="49" t="n">
        <v>242</v>
      </c>
      <c r="B6291" s="49" t="s">
        <v>218</v>
      </c>
      <c r="C6291" s="49" t="n">
        <v>2010</v>
      </c>
      <c r="D6291" s="54" t="n">
        <v>1067.09</v>
      </c>
      <c r="E6291" s="55" t="n">
        <v>985</v>
      </c>
    </row>
    <row r="6292" customFormat="false" ht="15" hidden="false" customHeight="false" outlineLevel="0" collapsed="false">
      <c r="A6292" s="49" t="n">
        <v>242</v>
      </c>
      <c r="B6292" s="49" t="s">
        <v>218</v>
      </c>
      <c r="C6292" s="49" t="n">
        <v>2011</v>
      </c>
      <c r="D6292" s="54" t="n">
        <v>640.56</v>
      </c>
      <c r="E6292" s="55" t="n">
        <v>600</v>
      </c>
    </row>
    <row r="6293" customFormat="false" ht="15" hidden="false" customHeight="false" outlineLevel="0" collapsed="false">
      <c r="A6293" s="49" t="n">
        <v>242</v>
      </c>
      <c r="B6293" s="49" t="s">
        <v>196</v>
      </c>
      <c r="C6293" s="49" t="n">
        <v>2010</v>
      </c>
      <c r="D6293" s="54" t="n">
        <v>35</v>
      </c>
      <c r="E6293" s="55" t="n">
        <v>28</v>
      </c>
    </row>
    <row r="6294" customFormat="false" ht="15" hidden="false" customHeight="false" outlineLevel="0" collapsed="false">
      <c r="A6294" s="49" t="n">
        <v>242</v>
      </c>
      <c r="B6294" s="49" t="s">
        <v>198</v>
      </c>
      <c r="C6294" s="49" t="n">
        <v>2011</v>
      </c>
      <c r="D6294" s="54" t="n">
        <v>2.5</v>
      </c>
      <c r="E6294" s="55" t="n">
        <v>2</v>
      </c>
    </row>
    <row r="6295" customFormat="false" ht="15" hidden="false" customHeight="false" outlineLevel="0" collapsed="false">
      <c r="A6295" s="49" t="n">
        <v>242</v>
      </c>
      <c r="B6295" s="49" t="s">
        <v>189</v>
      </c>
      <c r="C6295" s="49" t="n">
        <v>2009</v>
      </c>
      <c r="D6295" s="54" t="n">
        <v>799.46</v>
      </c>
      <c r="E6295" s="55" t="n">
        <v>610</v>
      </c>
    </row>
    <row r="6296" customFormat="false" ht="15" hidden="false" customHeight="false" outlineLevel="0" collapsed="false">
      <c r="A6296" s="49" t="n">
        <v>242</v>
      </c>
      <c r="B6296" s="49" t="s">
        <v>189</v>
      </c>
      <c r="C6296" s="49" t="n">
        <v>2010</v>
      </c>
      <c r="D6296" s="54" t="n">
        <v>10157.79</v>
      </c>
      <c r="E6296" s="55" t="n">
        <v>7743</v>
      </c>
    </row>
    <row r="6297" customFormat="false" ht="15" hidden="false" customHeight="false" outlineLevel="0" collapsed="false">
      <c r="A6297" s="49" t="n">
        <v>242</v>
      </c>
      <c r="B6297" s="49" t="s">
        <v>189</v>
      </c>
      <c r="C6297" s="49" t="n">
        <v>2011</v>
      </c>
      <c r="D6297" s="54" t="n">
        <v>4266.47</v>
      </c>
      <c r="E6297" s="55" t="n">
        <v>3160</v>
      </c>
    </row>
    <row r="6298" customFormat="false" ht="15" hidden="false" customHeight="false" outlineLevel="0" collapsed="false">
      <c r="A6298" s="49" t="n">
        <v>243</v>
      </c>
      <c r="B6298" s="49" t="s">
        <v>203</v>
      </c>
      <c r="C6298" s="49" t="n">
        <v>2010</v>
      </c>
      <c r="D6298" s="54" t="n">
        <v>19.8</v>
      </c>
      <c r="E6298" s="55" t="n">
        <v>12</v>
      </c>
    </row>
    <row r="6299" customFormat="false" ht="15" hidden="false" customHeight="false" outlineLevel="0" collapsed="false">
      <c r="A6299" s="49" t="n">
        <v>243</v>
      </c>
      <c r="B6299" s="49" t="s">
        <v>203</v>
      </c>
      <c r="C6299" s="49" t="n">
        <v>2011</v>
      </c>
      <c r="D6299" s="54" t="n">
        <v>278.4</v>
      </c>
      <c r="E6299" s="55" t="n">
        <v>192</v>
      </c>
    </row>
    <row r="6300" customFormat="false" ht="15" hidden="false" customHeight="false" outlineLevel="0" collapsed="false">
      <c r="A6300" s="49" t="n">
        <v>243</v>
      </c>
      <c r="B6300" s="49" t="s">
        <v>199</v>
      </c>
      <c r="C6300" s="49" t="n">
        <v>2010</v>
      </c>
      <c r="D6300" s="54" t="n">
        <v>39.6</v>
      </c>
      <c r="E6300" s="55" t="n">
        <v>24</v>
      </c>
    </row>
    <row r="6301" customFormat="false" ht="15" hidden="false" customHeight="false" outlineLevel="0" collapsed="false">
      <c r="A6301" s="49" t="n">
        <v>243</v>
      </c>
      <c r="B6301" s="49" t="s">
        <v>199</v>
      </c>
      <c r="C6301" s="49" t="n">
        <v>2011</v>
      </c>
      <c r="D6301" s="54" t="n">
        <v>59.4</v>
      </c>
      <c r="E6301" s="55" t="n">
        <v>36</v>
      </c>
    </row>
    <row r="6302" customFormat="false" ht="15" hidden="false" customHeight="false" outlineLevel="0" collapsed="false">
      <c r="A6302" s="49" t="n">
        <v>243</v>
      </c>
      <c r="B6302" s="49" t="s">
        <v>201</v>
      </c>
      <c r="C6302" s="49" t="n">
        <v>2010</v>
      </c>
      <c r="D6302" s="54" t="n">
        <v>79.2</v>
      </c>
      <c r="E6302" s="55" t="n">
        <v>48</v>
      </c>
    </row>
    <row r="6303" customFormat="false" ht="15" hidden="false" customHeight="false" outlineLevel="0" collapsed="false">
      <c r="A6303" s="49" t="n">
        <v>243</v>
      </c>
      <c r="B6303" s="49" t="s">
        <v>201</v>
      </c>
      <c r="C6303" s="49" t="n">
        <v>2011</v>
      </c>
      <c r="D6303" s="54" t="n">
        <v>39.6</v>
      </c>
      <c r="E6303" s="55" t="n">
        <v>24</v>
      </c>
    </row>
    <row r="6304" customFormat="false" ht="15" hidden="false" customHeight="false" outlineLevel="0" collapsed="false">
      <c r="A6304" s="49" t="n">
        <v>243</v>
      </c>
      <c r="B6304" s="49" t="s">
        <v>226</v>
      </c>
      <c r="C6304" s="49" t="n">
        <v>2010</v>
      </c>
      <c r="D6304" s="54" t="n">
        <v>19.8</v>
      </c>
      <c r="E6304" s="55" t="n">
        <v>12</v>
      </c>
    </row>
    <row r="6305" customFormat="false" ht="15" hidden="false" customHeight="false" outlineLevel="0" collapsed="false">
      <c r="A6305" s="49" t="n">
        <v>243</v>
      </c>
      <c r="B6305" s="49" t="s">
        <v>223</v>
      </c>
      <c r="C6305" s="49" t="n">
        <v>2010</v>
      </c>
      <c r="D6305" s="54" t="n">
        <v>19.8</v>
      </c>
      <c r="E6305" s="55" t="n">
        <v>12</v>
      </c>
    </row>
    <row r="6306" customFormat="false" ht="15" hidden="false" customHeight="false" outlineLevel="0" collapsed="false">
      <c r="A6306" s="49" t="n">
        <v>243</v>
      </c>
      <c r="B6306" s="49" t="s">
        <v>223</v>
      </c>
      <c r="C6306" s="49" t="n">
        <v>2011</v>
      </c>
      <c r="D6306" s="54" t="n">
        <v>59.4</v>
      </c>
      <c r="E6306" s="55" t="n">
        <v>36</v>
      </c>
    </row>
    <row r="6307" customFormat="false" ht="15" hidden="false" customHeight="false" outlineLevel="0" collapsed="false">
      <c r="A6307" s="49" t="n">
        <v>243</v>
      </c>
      <c r="B6307" s="49" t="s">
        <v>200</v>
      </c>
      <c r="C6307" s="49" t="n">
        <v>2010</v>
      </c>
      <c r="D6307" s="54" t="n">
        <v>21.45</v>
      </c>
      <c r="E6307" s="55" t="n">
        <v>13</v>
      </c>
    </row>
    <row r="6308" customFormat="false" ht="15" hidden="false" customHeight="false" outlineLevel="0" collapsed="false">
      <c r="A6308" s="49" t="n">
        <v>243</v>
      </c>
      <c r="B6308" s="49" t="s">
        <v>202</v>
      </c>
      <c r="C6308" s="49" t="n">
        <v>2010</v>
      </c>
      <c r="D6308" s="54" t="n">
        <v>79.2</v>
      </c>
      <c r="E6308" s="55" t="n">
        <v>48</v>
      </c>
    </row>
    <row r="6309" customFormat="false" ht="15" hidden="false" customHeight="false" outlineLevel="0" collapsed="false">
      <c r="A6309" s="49" t="n">
        <v>243</v>
      </c>
      <c r="B6309" s="49" t="s">
        <v>222</v>
      </c>
      <c r="C6309" s="49" t="n">
        <v>2010</v>
      </c>
      <c r="D6309" s="54" t="n">
        <v>297</v>
      </c>
      <c r="E6309" s="55" t="n">
        <v>180</v>
      </c>
    </row>
    <row r="6310" customFormat="false" ht="15" hidden="false" customHeight="false" outlineLevel="0" collapsed="false">
      <c r="A6310" s="49" t="n">
        <v>243</v>
      </c>
      <c r="B6310" s="49" t="s">
        <v>222</v>
      </c>
      <c r="C6310" s="49" t="n">
        <v>2011</v>
      </c>
      <c r="D6310" s="54" t="n">
        <v>397.2</v>
      </c>
      <c r="E6310" s="55" t="n">
        <v>264</v>
      </c>
    </row>
    <row r="6311" customFormat="false" ht="15" hidden="false" customHeight="false" outlineLevel="0" collapsed="false">
      <c r="A6311" s="49" t="n">
        <v>243</v>
      </c>
      <c r="B6311" s="49" t="s">
        <v>191</v>
      </c>
      <c r="C6311" s="49" t="n">
        <v>2011</v>
      </c>
      <c r="D6311" s="54" t="n">
        <v>19.8</v>
      </c>
      <c r="E6311" s="55" t="n">
        <v>12</v>
      </c>
    </row>
    <row r="6312" customFormat="false" ht="15" hidden="false" customHeight="false" outlineLevel="0" collapsed="false">
      <c r="A6312" s="49" t="n">
        <v>243</v>
      </c>
      <c r="B6312" s="49" t="s">
        <v>205</v>
      </c>
      <c r="C6312" s="49" t="n">
        <v>2010</v>
      </c>
      <c r="D6312" s="54" t="n">
        <v>143.55</v>
      </c>
      <c r="E6312" s="55" t="n">
        <v>87</v>
      </c>
    </row>
    <row r="6313" customFormat="false" ht="15" hidden="false" customHeight="false" outlineLevel="0" collapsed="false">
      <c r="A6313" s="49" t="n">
        <v>243</v>
      </c>
      <c r="B6313" s="49" t="s">
        <v>205</v>
      </c>
      <c r="C6313" s="49" t="n">
        <v>2011</v>
      </c>
      <c r="D6313" s="54" t="n">
        <v>435.6</v>
      </c>
      <c r="E6313" s="55" t="n">
        <v>264</v>
      </c>
    </row>
    <row r="6314" customFormat="false" ht="15" hidden="false" customHeight="false" outlineLevel="0" collapsed="false">
      <c r="A6314" s="49" t="n">
        <v>243</v>
      </c>
      <c r="B6314" s="49" t="s">
        <v>206</v>
      </c>
      <c r="C6314" s="49" t="n">
        <v>2010</v>
      </c>
      <c r="D6314" s="54" t="n">
        <v>257.4</v>
      </c>
      <c r="E6314" s="55" t="n">
        <v>156</v>
      </c>
    </row>
    <row r="6315" customFormat="false" ht="15" hidden="false" customHeight="false" outlineLevel="0" collapsed="false">
      <c r="A6315" s="49" t="n">
        <v>243</v>
      </c>
      <c r="B6315" s="49" t="s">
        <v>206</v>
      </c>
      <c r="C6315" s="49" t="n">
        <v>2011</v>
      </c>
      <c r="D6315" s="54" t="n">
        <v>183.15</v>
      </c>
      <c r="E6315" s="55" t="n">
        <v>111</v>
      </c>
    </row>
    <row r="6316" customFormat="false" ht="15" hidden="false" customHeight="false" outlineLevel="0" collapsed="false">
      <c r="A6316" s="49" t="n">
        <v>243</v>
      </c>
      <c r="B6316" s="49" t="s">
        <v>211</v>
      </c>
      <c r="C6316" s="49" t="n">
        <v>2011</v>
      </c>
      <c r="D6316" s="54" t="n">
        <v>4.95</v>
      </c>
      <c r="E6316" s="55" t="n">
        <v>3</v>
      </c>
    </row>
    <row r="6317" customFormat="false" ht="15" hidden="false" customHeight="false" outlineLevel="0" collapsed="false">
      <c r="A6317" s="49" t="n">
        <v>243</v>
      </c>
      <c r="B6317" s="49" t="s">
        <v>192</v>
      </c>
      <c r="C6317" s="49" t="n">
        <v>2010</v>
      </c>
      <c r="D6317" s="54" t="n">
        <v>19.8</v>
      </c>
      <c r="E6317" s="55" t="n">
        <v>12</v>
      </c>
    </row>
    <row r="6318" customFormat="false" ht="15" hidden="false" customHeight="false" outlineLevel="0" collapsed="false">
      <c r="A6318" s="49" t="n">
        <v>243</v>
      </c>
      <c r="B6318" s="49" t="s">
        <v>192</v>
      </c>
      <c r="C6318" s="49" t="n">
        <v>2011</v>
      </c>
      <c r="D6318" s="54" t="n">
        <v>19.8</v>
      </c>
      <c r="E6318" s="55" t="n">
        <v>12</v>
      </c>
    </row>
    <row r="6319" customFormat="false" ht="15" hidden="false" customHeight="false" outlineLevel="0" collapsed="false">
      <c r="A6319" s="49" t="n">
        <v>243</v>
      </c>
      <c r="B6319" s="49" t="s">
        <v>217</v>
      </c>
      <c r="C6319" s="49" t="n">
        <v>2010</v>
      </c>
      <c r="D6319" s="54" t="n">
        <v>139.2</v>
      </c>
      <c r="E6319" s="55" t="n">
        <v>96</v>
      </c>
    </row>
    <row r="6320" customFormat="false" ht="15" hidden="false" customHeight="false" outlineLevel="0" collapsed="false">
      <c r="A6320" s="49" t="n">
        <v>243</v>
      </c>
      <c r="B6320" s="49" t="s">
        <v>219</v>
      </c>
      <c r="C6320" s="49" t="n">
        <v>2010</v>
      </c>
      <c r="D6320" s="54" t="n">
        <v>19.8</v>
      </c>
      <c r="E6320" s="55" t="n">
        <v>12</v>
      </c>
    </row>
    <row r="6321" customFormat="false" ht="15" hidden="false" customHeight="false" outlineLevel="0" collapsed="false">
      <c r="A6321" s="49" t="n">
        <v>243</v>
      </c>
      <c r="B6321" s="49" t="s">
        <v>225</v>
      </c>
      <c r="C6321" s="49" t="n">
        <v>2010</v>
      </c>
      <c r="D6321" s="54" t="n">
        <v>19.8</v>
      </c>
      <c r="E6321" s="55" t="n">
        <v>12</v>
      </c>
    </row>
    <row r="6322" customFormat="false" ht="15" hidden="false" customHeight="false" outlineLevel="0" collapsed="false">
      <c r="A6322" s="49" t="n">
        <v>243</v>
      </c>
      <c r="B6322" s="49" t="s">
        <v>218</v>
      </c>
      <c r="C6322" s="49" t="n">
        <v>2010</v>
      </c>
      <c r="D6322" s="54" t="n">
        <v>442.35</v>
      </c>
      <c r="E6322" s="55" t="n">
        <v>303</v>
      </c>
    </row>
    <row r="6323" customFormat="false" ht="15" hidden="false" customHeight="false" outlineLevel="0" collapsed="false">
      <c r="A6323" s="49" t="n">
        <v>243</v>
      </c>
      <c r="B6323" s="49" t="s">
        <v>218</v>
      </c>
      <c r="C6323" s="49" t="n">
        <v>2011</v>
      </c>
      <c r="D6323" s="54" t="n">
        <v>1252.8</v>
      </c>
      <c r="E6323" s="55" t="n">
        <v>864</v>
      </c>
    </row>
    <row r="6324" customFormat="false" ht="15" hidden="false" customHeight="false" outlineLevel="0" collapsed="false">
      <c r="A6324" s="49" t="n">
        <v>243</v>
      </c>
      <c r="B6324" s="49" t="s">
        <v>193</v>
      </c>
      <c r="C6324" s="49" t="n">
        <v>2010</v>
      </c>
      <c r="D6324" s="54" t="n">
        <v>178.2</v>
      </c>
      <c r="E6324" s="55" t="n">
        <v>108</v>
      </c>
    </row>
    <row r="6325" customFormat="false" ht="15" hidden="false" customHeight="false" outlineLevel="0" collapsed="false">
      <c r="A6325" s="49" t="n">
        <v>243</v>
      </c>
      <c r="B6325" s="49" t="s">
        <v>193</v>
      </c>
      <c r="C6325" s="49" t="n">
        <v>2011</v>
      </c>
      <c r="D6325" s="54" t="n">
        <v>19.8</v>
      </c>
      <c r="E6325" s="55" t="n">
        <v>12</v>
      </c>
    </row>
    <row r="6326" customFormat="false" ht="15" hidden="false" customHeight="false" outlineLevel="0" collapsed="false">
      <c r="A6326" s="49" t="n">
        <v>243</v>
      </c>
      <c r="B6326" s="49" t="s">
        <v>213</v>
      </c>
      <c r="C6326" s="49" t="n">
        <v>2011</v>
      </c>
      <c r="D6326" s="54" t="n">
        <v>19.8</v>
      </c>
      <c r="E6326" s="55" t="n">
        <v>12</v>
      </c>
    </row>
    <row r="6327" customFormat="false" ht="15" hidden="false" customHeight="false" outlineLevel="0" collapsed="false">
      <c r="A6327" s="49" t="n">
        <v>243</v>
      </c>
      <c r="B6327" s="49" t="s">
        <v>197</v>
      </c>
      <c r="C6327" s="49" t="n">
        <v>2010</v>
      </c>
      <c r="D6327" s="54" t="n">
        <v>145.2</v>
      </c>
      <c r="E6327" s="55" t="n">
        <v>88</v>
      </c>
    </row>
    <row r="6328" customFormat="false" ht="15" hidden="false" customHeight="false" outlineLevel="0" collapsed="false">
      <c r="A6328" s="49" t="n">
        <v>243</v>
      </c>
      <c r="B6328" s="49" t="s">
        <v>197</v>
      </c>
      <c r="C6328" s="49" t="n">
        <v>2011</v>
      </c>
      <c r="D6328" s="54" t="n">
        <v>115.5</v>
      </c>
      <c r="E6328" s="55" t="n">
        <v>70</v>
      </c>
    </row>
    <row r="6329" customFormat="false" ht="15" hidden="false" customHeight="false" outlineLevel="0" collapsed="false">
      <c r="A6329" s="49" t="n">
        <v>243</v>
      </c>
      <c r="B6329" s="49" t="s">
        <v>204</v>
      </c>
      <c r="C6329" s="49" t="n">
        <v>2010</v>
      </c>
      <c r="D6329" s="54" t="n">
        <v>1.65</v>
      </c>
      <c r="E6329" s="55" t="n">
        <v>1</v>
      </c>
    </row>
    <row r="6330" customFormat="false" ht="15" hidden="false" customHeight="false" outlineLevel="0" collapsed="false">
      <c r="A6330" s="49" t="n">
        <v>243</v>
      </c>
      <c r="B6330" s="49" t="s">
        <v>215</v>
      </c>
      <c r="C6330" s="49" t="n">
        <v>2010</v>
      </c>
      <c r="D6330" s="54" t="n">
        <v>19.8</v>
      </c>
      <c r="E6330" s="55" t="n">
        <v>12</v>
      </c>
    </row>
    <row r="6331" customFormat="false" ht="15" hidden="false" customHeight="false" outlineLevel="0" collapsed="false">
      <c r="A6331" s="49" t="n">
        <v>243</v>
      </c>
      <c r="B6331" s="49" t="s">
        <v>215</v>
      </c>
      <c r="C6331" s="49" t="n">
        <v>2011</v>
      </c>
      <c r="D6331" s="54" t="n">
        <v>79.2</v>
      </c>
      <c r="E6331" s="55" t="n">
        <v>48</v>
      </c>
    </row>
    <row r="6332" customFormat="false" ht="15" hidden="false" customHeight="false" outlineLevel="0" collapsed="false">
      <c r="A6332" s="49" t="n">
        <v>243</v>
      </c>
      <c r="B6332" s="49" t="s">
        <v>196</v>
      </c>
      <c r="C6332" s="49" t="n">
        <v>2010</v>
      </c>
      <c r="D6332" s="54" t="n">
        <v>23.1</v>
      </c>
      <c r="E6332" s="55" t="n">
        <v>14</v>
      </c>
    </row>
    <row r="6333" customFormat="false" ht="15" hidden="false" customHeight="false" outlineLevel="0" collapsed="false">
      <c r="A6333" s="49" t="n">
        <v>243</v>
      </c>
      <c r="B6333" s="49" t="s">
        <v>196</v>
      </c>
      <c r="C6333" s="49" t="n">
        <v>2011</v>
      </c>
      <c r="D6333" s="54" t="n">
        <v>75.9</v>
      </c>
      <c r="E6333" s="55" t="n">
        <v>46</v>
      </c>
    </row>
    <row r="6334" customFormat="false" ht="15" hidden="false" customHeight="false" outlineLevel="0" collapsed="false">
      <c r="A6334" s="49" t="n">
        <v>243</v>
      </c>
      <c r="B6334" s="49" t="s">
        <v>210</v>
      </c>
      <c r="C6334" s="49" t="n">
        <v>2010</v>
      </c>
      <c r="D6334" s="54" t="n">
        <v>19.8</v>
      </c>
      <c r="E6334" s="55" t="n">
        <v>12</v>
      </c>
    </row>
    <row r="6335" customFormat="false" ht="15" hidden="false" customHeight="false" outlineLevel="0" collapsed="false">
      <c r="A6335" s="49" t="n">
        <v>243</v>
      </c>
      <c r="B6335" s="49" t="s">
        <v>198</v>
      </c>
      <c r="C6335" s="49" t="n">
        <v>2010</v>
      </c>
      <c r="D6335" s="54" t="n">
        <v>59.4</v>
      </c>
      <c r="E6335" s="55" t="n">
        <v>36</v>
      </c>
    </row>
    <row r="6336" customFormat="false" ht="15" hidden="false" customHeight="false" outlineLevel="0" collapsed="false">
      <c r="A6336" s="49" t="n">
        <v>243</v>
      </c>
      <c r="B6336" s="49" t="s">
        <v>198</v>
      </c>
      <c r="C6336" s="49" t="n">
        <v>2011</v>
      </c>
      <c r="D6336" s="54" t="n">
        <v>19.8</v>
      </c>
      <c r="E6336" s="55" t="n">
        <v>12</v>
      </c>
    </row>
    <row r="6337" customFormat="false" ht="15" hidden="false" customHeight="false" outlineLevel="0" collapsed="false">
      <c r="A6337" s="49" t="n">
        <v>243</v>
      </c>
      <c r="B6337" s="49" t="s">
        <v>207</v>
      </c>
      <c r="C6337" s="49" t="n">
        <v>2010</v>
      </c>
      <c r="D6337" s="54" t="n">
        <v>9.9</v>
      </c>
      <c r="E6337" s="55" t="n">
        <v>6</v>
      </c>
    </row>
    <row r="6338" customFormat="false" ht="15" hidden="false" customHeight="false" outlineLevel="0" collapsed="false">
      <c r="A6338" s="49" t="n">
        <v>243</v>
      </c>
      <c r="B6338" s="49" t="s">
        <v>214</v>
      </c>
      <c r="C6338" s="49" t="n">
        <v>2010</v>
      </c>
      <c r="D6338" s="54" t="n">
        <v>19.8</v>
      </c>
      <c r="E6338" s="55" t="n">
        <v>12</v>
      </c>
    </row>
    <row r="6339" customFormat="false" ht="15" hidden="false" customHeight="false" outlineLevel="0" collapsed="false">
      <c r="A6339" s="49" t="n">
        <v>243</v>
      </c>
      <c r="B6339" s="49" t="s">
        <v>214</v>
      </c>
      <c r="C6339" s="49" t="n">
        <v>2011</v>
      </c>
      <c r="D6339" s="54" t="n">
        <v>19.8</v>
      </c>
      <c r="E6339" s="55" t="n">
        <v>12</v>
      </c>
    </row>
    <row r="6340" customFormat="false" ht="15" hidden="false" customHeight="false" outlineLevel="0" collapsed="false">
      <c r="A6340" s="49" t="n">
        <v>243</v>
      </c>
      <c r="B6340" s="49" t="s">
        <v>189</v>
      </c>
      <c r="C6340" s="49" t="n">
        <v>2010</v>
      </c>
      <c r="D6340" s="54" t="n">
        <v>8071.02</v>
      </c>
      <c r="E6340" s="55" t="n">
        <v>4628</v>
      </c>
    </row>
    <row r="6341" customFormat="false" ht="15" hidden="false" customHeight="false" outlineLevel="0" collapsed="false">
      <c r="A6341" s="49" t="n">
        <v>243</v>
      </c>
      <c r="B6341" s="49" t="s">
        <v>189</v>
      </c>
      <c r="C6341" s="49" t="n">
        <v>2011</v>
      </c>
      <c r="D6341" s="54" t="n">
        <v>4003.78</v>
      </c>
      <c r="E6341" s="55" t="n">
        <v>2315</v>
      </c>
    </row>
    <row r="6342" customFormat="false" ht="15" hidden="false" customHeight="false" outlineLevel="0" collapsed="false">
      <c r="A6342" s="49" t="n">
        <v>243</v>
      </c>
      <c r="B6342" s="49" t="s">
        <v>194</v>
      </c>
      <c r="C6342" s="49" t="n">
        <v>2011</v>
      </c>
      <c r="D6342" s="54" t="n">
        <v>19.8</v>
      </c>
      <c r="E6342" s="55" t="n">
        <v>12</v>
      </c>
    </row>
    <row r="6343" customFormat="false" ht="15" hidden="false" customHeight="false" outlineLevel="0" collapsed="false">
      <c r="A6343" s="49" t="n">
        <v>244</v>
      </c>
      <c r="B6343" s="49" t="s">
        <v>203</v>
      </c>
      <c r="C6343" s="49" t="n">
        <v>2011</v>
      </c>
      <c r="D6343" s="54" t="n">
        <v>67.8</v>
      </c>
      <c r="E6343" s="55" t="n">
        <v>60</v>
      </c>
    </row>
    <row r="6344" customFormat="false" ht="15" hidden="false" customHeight="false" outlineLevel="0" collapsed="false">
      <c r="A6344" s="49" t="n">
        <v>244</v>
      </c>
      <c r="B6344" s="49" t="s">
        <v>201</v>
      </c>
      <c r="C6344" s="49" t="n">
        <v>2010</v>
      </c>
      <c r="D6344" s="54" t="n">
        <v>11.4</v>
      </c>
      <c r="E6344" s="55" t="n">
        <v>12</v>
      </c>
    </row>
    <row r="6345" customFormat="false" ht="15" hidden="false" customHeight="false" outlineLevel="0" collapsed="false">
      <c r="A6345" s="49" t="n">
        <v>244</v>
      </c>
      <c r="B6345" s="49" t="s">
        <v>201</v>
      </c>
      <c r="C6345" s="49" t="n">
        <v>2011</v>
      </c>
      <c r="D6345" s="54" t="n">
        <v>11.4</v>
      </c>
      <c r="E6345" s="55" t="n">
        <v>12</v>
      </c>
    </row>
    <row r="6346" customFormat="false" ht="15" hidden="false" customHeight="false" outlineLevel="0" collapsed="false">
      <c r="A6346" s="49" t="n">
        <v>244</v>
      </c>
      <c r="B6346" s="49" t="s">
        <v>223</v>
      </c>
      <c r="C6346" s="49" t="n">
        <v>2010</v>
      </c>
      <c r="D6346" s="54" t="n">
        <v>11.4</v>
      </c>
      <c r="E6346" s="55" t="n">
        <v>12</v>
      </c>
    </row>
    <row r="6347" customFormat="false" ht="15" hidden="false" customHeight="false" outlineLevel="0" collapsed="false">
      <c r="A6347" s="49" t="n">
        <v>244</v>
      </c>
      <c r="B6347" s="49" t="s">
        <v>223</v>
      </c>
      <c r="C6347" s="49" t="n">
        <v>2011</v>
      </c>
      <c r="D6347" s="54" t="n">
        <v>64.2</v>
      </c>
      <c r="E6347" s="55" t="n">
        <v>60</v>
      </c>
    </row>
    <row r="6348" customFormat="false" ht="15" hidden="false" customHeight="false" outlineLevel="0" collapsed="false">
      <c r="A6348" s="49" t="n">
        <v>244</v>
      </c>
      <c r="B6348" s="49" t="s">
        <v>200</v>
      </c>
      <c r="C6348" s="49" t="n">
        <v>2009</v>
      </c>
      <c r="D6348" s="54" t="n">
        <v>11.4</v>
      </c>
      <c r="E6348" s="55" t="n">
        <v>12</v>
      </c>
    </row>
    <row r="6349" customFormat="false" ht="15" hidden="false" customHeight="false" outlineLevel="0" collapsed="false">
      <c r="A6349" s="49" t="n">
        <v>244</v>
      </c>
      <c r="B6349" s="49" t="s">
        <v>222</v>
      </c>
      <c r="C6349" s="49" t="n">
        <v>2010</v>
      </c>
      <c r="D6349" s="54" t="n">
        <v>125.4</v>
      </c>
      <c r="E6349" s="55" t="n">
        <v>132</v>
      </c>
    </row>
    <row r="6350" customFormat="false" ht="15" hidden="false" customHeight="false" outlineLevel="0" collapsed="false">
      <c r="A6350" s="49" t="n">
        <v>244</v>
      </c>
      <c r="B6350" s="49" t="s">
        <v>222</v>
      </c>
      <c r="C6350" s="49" t="n">
        <v>2011</v>
      </c>
      <c r="D6350" s="54" t="n">
        <v>37.8</v>
      </c>
      <c r="E6350" s="55" t="n">
        <v>36</v>
      </c>
    </row>
    <row r="6351" customFormat="false" ht="15" hidden="false" customHeight="false" outlineLevel="0" collapsed="false">
      <c r="A6351" s="49" t="n">
        <v>244</v>
      </c>
      <c r="B6351" s="49" t="s">
        <v>191</v>
      </c>
      <c r="C6351" s="49" t="n">
        <v>2011</v>
      </c>
      <c r="D6351" s="54" t="n">
        <v>11.4</v>
      </c>
      <c r="E6351" s="55" t="n">
        <v>12</v>
      </c>
    </row>
    <row r="6352" customFormat="false" ht="15" hidden="false" customHeight="false" outlineLevel="0" collapsed="false">
      <c r="A6352" s="49" t="n">
        <v>244</v>
      </c>
      <c r="B6352" s="49" t="s">
        <v>205</v>
      </c>
      <c r="C6352" s="49" t="n">
        <v>2010</v>
      </c>
      <c r="D6352" s="54" t="n">
        <v>11.4</v>
      </c>
      <c r="E6352" s="55" t="n">
        <v>12</v>
      </c>
    </row>
    <row r="6353" customFormat="false" ht="15" hidden="false" customHeight="false" outlineLevel="0" collapsed="false">
      <c r="A6353" s="49" t="n">
        <v>244</v>
      </c>
      <c r="B6353" s="49" t="s">
        <v>205</v>
      </c>
      <c r="C6353" s="49" t="n">
        <v>2011</v>
      </c>
      <c r="D6353" s="54" t="n">
        <v>11.4</v>
      </c>
      <c r="E6353" s="55" t="n">
        <v>12</v>
      </c>
    </row>
    <row r="6354" customFormat="false" ht="15" hidden="false" customHeight="false" outlineLevel="0" collapsed="false">
      <c r="A6354" s="49" t="n">
        <v>244</v>
      </c>
      <c r="B6354" s="49" t="s">
        <v>206</v>
      </c>
      <c r="C6354" s="49" t="n">
        <v>2010</v>
      </c>
      <c r="D6354" s="54" t="n">
        <v>57</v>
      </c>
      <c r="E6354" s="55" t="n">
        <v>60</v>
      </c>
    </row>
    <row r="6355" customFormat="false" ht="15" hidden="false" customHeight="false" outlineLevel="0" collapsed="false">
      <c r="A6355" s="49" t="n">
        <v>244</v>
      </c>
      <c r="B6355" s="49" t="s">
        <v>206</v>
      </c>
      <c r="C6355" s="49" t="n">
        <v>2011</v>
      </c>
      <c r="D6355" s="54" t="n">
        <v>22.8</v>
      </c>
      <c r="E6355" s="55" t="n">
        <v>24</v>
      </c>
    </row>
    <row r="6356" customFormat="false" ht="15" hidden="false" customHeight="false" outlineLevel="0" collapsed="false">
      <c r="A6356" s="49" t="n">
        <v>244</v>
      </c>
      <c r="B6356" s="49" t="s">
        <v>192</v>
      </c>
      <c r="C6356" s="49" t="n">
        <v>2010</v>
      </c>
      <c r="D6356" s="54" t="n">
        <v>2.85</v>
      </c>
      <c r="E6356" s="55" t="n">
        <v>3</v>
      </c>
    </row>
    <row r="6357" customFormat="false" ht="15" hidden="false" customHeight="false" outlineLevel="0" collapsed="false">
      <c r="A6357" s="49" t="n">
        <v>244</v>
      </c>
      <c r="B6357" s="49" t="s">
        <v>218</v>
      </c>
      <c r="C6357" s="49" t="n">
        <v>2010</v>
      </c>
      <c r="D6357" s="54" t="n">
        <v>1865.76</v>
      </c>
      <c r="E6357" s="55" t="n">
        <v>2352</v>
      </c>
    </row>
    <row r="6358" customFormat="false" ht="15" hidden="false" customHeight="false" outlineLevel="0" collapsed="false">
      <c r="A6358" s="49" t="n">
        <v>244</v>
      </c>
      <c r="B6358" s="49" t="s">
        <v>218</v>
      </c>
      <c r="C6358" s="49" t="n">
        <v>2011</v>
      </c>
      <c r="D6358" s="54" t="n">
        <v>375.48</v>
      </c>
      <c r="E6358" s="55" t="n">
        <v>468</v>
      </c>
    </row>
    <row r="6359" customFormat="false" ht="15" hidden="false" customHeight="false" outlineLevel="0" collapsed="false">
      <c r="A6359" s="49" t="n">
        <v>244</v>
      </c>
      <c r="B6359" s="49" t="s">
        <v>193</v>
      </c>
      <c r="C6359" s="49" t="n">
        <v>2010</v>
      </c>
      <c r="D6359" s="54" t="n">
        <v>22.8</v>
      </c>
      <c r="E6359" s="55" t="n">
        <v>24</v>
      </c>
    </row>
    <row r="6360" customFormat="false" ht="15" hidden="false" customHeight="false" outlineLevel="0" collapsed="false">
      <c r="A6360" s="49" t="n">
        <v>244</v>
      </c>
      <c r="B6360" s="49" t="s">
        <v>193</v>
      </c>
      <c r="C6360" s="49" t="n">
        <v>2011</v>
      </c>
      <c r="D6360" s="54" t="n">
        <v>11.4</v>
      </c>
      <c r="E6360" s="55" t="n">
        <v>12</v>
      </c>
    </row>
    <row r="6361" customFormat="false" ht="15" hidden="false" customHeight="false" outlineLevel="0" collapsed="false">
      <c r="A6361" s="49" t="n">
        <v>244</v>
      </c>
      <c r="B6361" s="49" t="s">
        <v>213</v>
      </c>
      <c r="C6361" s="49" t="n">
        <v>2011</v>
      </c>
      <c r="D6361" s="54" t="n">
        <v>37.8</v>
      </c>
      <c r="E6361" s="55" t="n">
        <v>36</v>
      </c>
    </row>
    <row r="6362" customFormat="false" ht="15" hidden="false" customHeight="false" outlineLevel="0" collapsed="false">
      <c r="A6362" s="49" t="n">
        <v>244</v>
      </c>
      <c r="B6362" s="49" t="s">
        <v>196</v>
      </c>
      <c r="C6362" s="49" t="n">
        <v>2010</v>
      </c>
      <c r="D6362" s="54" t="n">
        <v>11.4</v>
      </c>
      <c r="E6362" s="55" t="n">
        <v>12</v>
      </c>
    </row>
    <row r="6363" customFormat="false" ht="15" hidden="false" customHeight="false" outlineLevel="0" collapsed="false">
      <c r="A6363" s="49" t="n">
        <v>244</v>
      </c>
      <c r="B6363" s="49" t="s">
        <v>210</v>
      </c>
      <c r="C6363" s="49" t="n">
        <v>2010</v>
      </c>
      <c r="D6363" s="54" t="n">
        <v>11.4</v>
      </c>
      <c r="E6363" s="55" t="n">
        <v>12</v>
      </c>
    </row>
    <row r="6364" customFormat="false" ht="15" hidden="false" customHeight="false" outlineLevel="0" collapsed="false">
      <c r="A6364" s="49" t="n">
        <v>244</v>
      </c>
      <c r="B6364" s="49" t="s">
        <v>189</v>
      </c>
      <c r="C6364" s="49" t="n">
        <v>2009</v>
      </c>
      <c r="D6364" s="54" t="n">
        <v>757.26</v>
      </c>
      <c r="E6364" s="55" t="n">
        <v>770</v>
      </c>
    </row>
    <row r="6365" customFormat="false" ht="15" hidden="false" customHeight="false" outlineLevel="0" collapsed="false">
      <c r="A6365" s="49" t="n">
        <v>244</v>
      </c>
      <c r="B6365" s="49" t="s">
        <v>189</v>
      </c>
      <c r="C6365" s="49" t="n">
        <v>2010</v>
      </c>
      <c r="D6365" s="54" t="n">
        <v>8204.96</v>
      </c>
      <c r="E6365" s="55" t="n">
        <v>8240</v>
      </c>
    </row>
    <row r="6366" customFormat="false" ht="15" hidden="false" customHeight="false" outlineLevel="0" collapsed="false">
      <c r="A6366" s="49" t="n">
        <v>244</v>
      </c>
      <c r="B6366" s="49" t="s">
        <v>189</v>
      </c>
      <c r="C6366" s="49" t="n">
        <v>2011</v>
      </c>
      <c r="D6366" s="54" t="n">
        <v>5382.18</v>
      </c>
      <c r="E6366" s="55" t="n">
        <v>4974</v>
      </c>
    </row>
    <row r="6367" customFormat="false" ht="15" hidden="false" customHeight="false" outlineLevel="0" collapsed="false">
      <c r="A6367" s="49" t="n">
        <v>244</v>
      </c>
      <c r="B6367" s="49" t="s">
        <v>194</v>
      </c>
      <c r="C6367" s="49" t="n">
        <v>2010</v>
      </c>
      <c r="D6367" s="54" t="n">
        <v>4.75</v>
      </c>
      <c r="E6367" s="55" t="n">
        <v>5</v>
      </c>
    </row>
    <row r="6368" customFormat="false" ht="15" hidden="false" customHeight="false" outlineLevel="0" collapsed="false">
      <c r="A6368" s="49" t="n">
        <v>245</v>
      </c>
      <c r="B6368" s="49" t="s">
        <v>226</v>
      </c>
      <c r="C6368" s="49" t="n">
        <v>2011</v>
      </c>
      <c r="D6368" s="54" t="n">
        <v>13.52</v>
      </c>
      <c r="E6368" s="55" t="n">
        <v>8</v>
      </c>
    </row>
    <row r="6369" customFormat="false" ht="15" hidden="false" customHeight="false" outlineLevel="0" collapsed="false">
      <c r="A6369" s="49" t="n">
        <v>245</v>
      </c>
      <c r="B6369" s="49" t="s">
        <v>200</v>
      </c>
      <c r="C6369" s="49" t="n">
        <v>2009</v>
      </c>
      <c r="D6369" s="54" t="n">
        <v>27.04</v>
      </c>
      <c r="E6369" s="55" t="n">
        <v>16</v>
      </c>
    </row>
    <row r="6370" customFormat="false" ht="15" hidden="false" customHeight="false" outlineLevel="0" collapsed="false">
      <c r="A6370" s="49" t="n">
        <v>245</v>
      </c>
      <c r="B6370" s="49" t="s">
        <v>200</v>
      </c>
      <c r="C6370" s="49" t="n">
        <v>2010</v>
      </c>
      <c r="D6370" s="54" t="n">
        <v>162.24</v>
      </c>
      <c r="E6370" s="55" t="n">
        <v>96</v>
      </c>
    </row>
    <row r="6371" customFormat="false" ht="15" hidden="false" customHeight="false" outlineLevel="0" collapsed="false">
      <c r="A6371" s="49" t="n">
        <v>245</v>
      </c>
      <c r="B6371" s="49" t="s">
        <v>200</v>
      </c>
      <c r="C6371" s="49" t="n">
        <v>2011</v>
      </c>
      <c r="D6371" s="54" t="n">
        <v>27.04</v>
      </c>
      <c r="E6371" s="55" t="n">
        <v>16</v>
      </c>
    </row>
    <row r="6372" customFormat="false" ht="15" hidden="false" customHeight="false" outlineLevel="0" collapsed="false">
      <c r="A6372" s="49" t="n">
        <v>245</v>
      </c>
      <c r="B6372" s="49" t="s">
        <v>222</v>
      </c>
      <c r="C6372" s="49" t="n">
        <v>2010</v>
      </c>
      <c r="D6372" s="54" t="n">
        <v>67.6</v>
      </c>
      <c r="E6372" s="55" t="n">
        <v>40</v>
      </c>
    </row>
    <row r="6373" customFormat="false" ht="15" hidden="false" customHeight="false" outlineLevel="0" collapsed="false">
      <c r="A6373" s="49" t="n">
        <v>245</v>
      </c>
      <c r="B6373" s="49" t="s">
        <v>222</v>
      </c>
      <c r="C6373" s="49" t="n">
        <v>2011</v>
      </c>
      <c r="D6373" s="54" t="n">
        <v>243.36</v>
      </c>
      <c r="E6373" s="55" t="n">
        <v>144</v>
      </c>
    </row>
    <row r="6374" customFormat="false" ht="15" hidden="false" customHeight="false" outlineLevel="0" collapsed="false">
      <c r="A6374" s="49" t="n">
        <v>245</v>
      </c>
      <c r="B6374" s="49" t="s">
        <v>205</v>
      </c>
      <c r="C6374" s="49" t="n">
        <v>2010</v>
      </c>
      <c r="D6374" s="54" t="n">
        <v>54.08</v>
      </c>
      <c r="E6374" s="55" t="n">
        <v>32</v>
      </c>
    </row>
    <row r="6375" customFormat="false" ht="15" hidden="false" customHeight="false" outlineLevel="0" collapsed="false">
      <c r="A6375" s="49" t="n">
        <v>245</v>
      </c>
      <c r="B6375" s="49" t="s">
        <v>205</v>
      </c>
      <c r="C6375" s="49" t="n">
        <v>2011</v>
      </c>
      <c r="D6375" s="54" t="n">
        <v>13.52</v>
      </c>
      <c r="E6375" s="55" t="n">
        <v>8</v>
      </c>
    </row>
    <row r="6376" customFormat="false" ht="15" hidden="false" customHeight="false" outlineLevel="0" collapsed="false">
      <c r="A6376" s="49" t="n">
        <v>245</v>
      </c>
      <c r="B6376" s="49" t="s">
        <v>206</v>
      </c>
      <c r="C6376" s="49" t="n">
        <v>2010</v>
      </c>
      <c r="D6376" s="54" t="n">
        <v>108.16</v>
      </c>
      <c r="E6376" s="55" t="n">
        <v>64</v>
      </c>
    </row>
    <row r="6377" customFormat="false" ht="15" hidden="false" customHeight="false" outlineLevel="0" collapsed="false">
      <c r="A6377" s="49" t="n">
        <v>245</v>
      </c>
      <c r="B6377" s="49" t="s">
        <v>206</v>
      </c>
      <c r="C6377" s="49" t="n">
        <v>2011</v>
      </c>
      <c r="D6377" s="54" t="n">
        <v>54.08</v>
      </c>
      <c r="E6377" s="55" t="n">
        <v>32</v>
      </c>
    </row>
    <row r="6378" customFormat="false" ht="15" hidden="false" customHeight="false" outlineLevel="0" collapsed="false">
      <c r="A6378" s="49" t="n">
        <v>245</v>
      </c>
      <c r="B6378" s="49" t="s">
        <v>209</v>
      </c>
      <c r="C6378" s="49" t="n">
        <v>2010</v>
      </c>
      <c r="D6378" s="54" t="n">
        <v>81.12</v>
      </c>
      <c r="E6378" s="55" t="n">
        <v>48</v>
      </c>
    </row>
    <row r="6379" customFormat="false" ht="15" hidden="false" customHeight="false" outlineLevel="0" collapsed="false">
      <c r="A6379" s="49" t="n">
        <v>245</v>
      </c>
      <c r="B6379" s="49" t="s">
        <v>192</v>
      </c>
      <c r="C6379" s="49" t="n">
        <v>2011</v>
      </c>
      <c r="D6379" s="54" t="n">
        <v>27.04</v>
      </c>
      <c r="E6379" s="55" t="n">
        <v>16</v>
      </c>
    </row>
    <row r="6380" customFormat="false" ht="15" hidden="false" customHeight="false" outlineLevel="0" collapsed="false">
      <c r="A6380" s="49" t="n">
        <v>245</v>
      </c>
      <c r="B6380" s="49" t="s">
        <v>218</v>
      </c>
      <c r="C6380" s="49" t="n">
        <v>2010</v>
      </c>
      <c r="D6380" s="54" t="n">
        <v>255.2</v>
      </c>
      <c r="E6380" s="55" t="n">
        <v>176</v>
      </c>
    </row>
    <row r="6381" customFormat="false" ht="15" hidden="false" customHeight="false" outlineLevel="0" collapsed="false">
      <c r="A6381" s="49" t="n">
        <v>245</v>
      </c>
      <c r="B6381" s="49" t="s">
        <v>218</v>
      </c>
      <c r="C6381" s="49" t="n">
        <v>2011</v>
      </c>
      <c r="D6381" s="54" t="n">
        <v>255.2</v>
      </c>
      <c r="E6381" s="55" t="n">
        <v>176</v>
      </c>
    </row>
    <row r="6382" customFormat="false" ht="15" hidden="false" customHeight="false" outlineLevel="0" collapsed="false">
      <c r="A6382" s="49" t="n">
        <v>245</v>
      </c>
      <c r="B6382" s="49" t="s">
        <v>197</v>
      </c>
      <c r="C6382" s="49" t="n">
        <v>2010</v>
      </c>
      <c r="D6382" s="54" t="n">
        <v>27.04</v>
      </c>
      <c r="E6382" s="55" t="n">
        <v>16</v>
      </c>
    </row>
    <row r="6383" customFormat="false" ht="15" hidden="false" customHeight="false" outlineLevel="0" collapsed="false">
      <c r="A6383" s="49" t="n">
        <v>245</v>
      </c>
      <c r="B6383" s="49" t="s">
        <v>196</v>
      </c>
      <c r="C6383" s="49" t="n">
        <v>2009</v>
      </c>
      <c r="D6383" s="54" t="n">
        <v>54.08</v>
      </c>
      <c r="E6383" s="55" t="n">
        <v>32</v>
      </c>
    </row>
    <row r="6384" customFormat="false" ht="15" hidden="false" customHeight="false" outlineLevel="0" collapsed="false">
      <c r="A6384" s="49" t="n">
        <v>245</v>
      </c>
      <c r="B6384" s="49" t="s">
        <v>196</v>
      </c>
      <c r="C6384" s="49" t="n">
        <v>2011</v>
      </c>
      <c r="D6384" s="54" t="n">
        <v>13.52</v>
      </c>
      <c r="E6384" s="55" t="n">
        <v>8</v>
      </c>
    </row>
    <row r="6385" customFormat="false" ht="15" hidden="false" customHeight="false" outlineLevel="0" collapsed="false">
      <c r="A6385" s="49" t="n">
        <v>245</v>
      </c>
      <c r="B6385" s="49" t="s">
        <v>198</v>
      </c>
      <c r="C6385" s="49" t="n">
        <v>2011</v>
      </c>
      <c r="D6385" s="54" t="n">
        <v>38.87</v>
      </c>
      <c r="E6385" s="55" t="n">
        <v>23</v>
      </c>
    </row>
    <row r="6386" customFormat="false" ht="15" hidden="false" customHeight="false" outlineLevel="0" collapsed="false">
      <c r="A6386" s="49" t="n">
        <v>245</v>
      </c>
      <c r="B6386" s="49" t="s">
        <v>189</v>
      </c>
      <c r="C6386" s="49" t="n">
        <v>2009</v>
      </c>
      <c r="D6386" s="54" t="n">
        <v>601.33</v>
      </c>
      <c r="E6386" s="55" t="n">
        <v>327</v>
      </c>
    </row>
    <row r="6387" customFormat="false" ht="15" hidden="false" customHeight="false" outlineLevel="0" collapsed="false">
      <c r="A6387" s="49" t="n">
        <v>245</v>
      </c>
      <c r="B6387" s="49" t="s">
        <v>189</v>
      </c>
      <c r="C6387" s="49" t="n">
        <v>2010</v>
      </c>
      <c r="D6387" s="54" t="n">
        <v>8306.93</v>
      </c>
      <c r="E6387" s="55" t="n">
        <v>4969</v>
      </c>
    </row>
    <row r="6388" customFormat="false" ht="15" hidden="false" customHeight="false" outlineLevel="0" collapsed="false">
      <c r="A6388" s="49" t="n">
        <v>245</v>
      </c>
      <c r="B6388" s="49" t="s">
        <v>189</v>
      </c>
      <c r="C6388" s="49" t="n">
        <v>2011</v>
      </c>
      <c r="D6388" s="54" t="n">
        <v>6691.11</v>
      </c>
      <c r="E6388" s="55" t="n">
        <v>4024</v>
      </c>
    </row>
    <row r="6389" customFormat="false" ht="15" hidden="false" customHeight="false" outlineLevel="0" collapsed="false">
      <c r="A6389" s="49" t="n">
        <v>246</v>
      </c>
      <c r="B6389" s="49" t="s">
        <v>203</v>
      </c>
      <c r="C6389" s="49" t="n">
        <v>2011</v>
      </c>
      <c r="D6389" s="54" t="n">
        <v>50.4</v>
      </c>
      <c r="E6389" s="55" t="n">
        <v>120</v>
      </c>
    </row>
    <row r="6390" customFormat="false" ht="15" hidden="false" customHeight="false" outlineLevel="0" collapsed="false">
      <c r="A6390" s="49" t="n">
        <v>246</v>
      </c>
      <c r="B6390" s="49" t="s">
        <v>199</v>
      </c>
      <c r="C6390" s="49" t="n">
        <v>2010</v>
      </c>
      <c r="D6390" s="54" t="n">
        <v>13.2</v>
      </c>
      <c r="E6390" s="55" t="n">
        <v>24</v>
      </c>
    </row>
    <row r="6391" customFormat="false" ht="15" hidden="false" customHeight="false" outlineLevel="0" collapsed="false">
      <c r="A6391" s="49" t="n">
        <v>246</v>
      </c>
      <c r="B6391" s="49" t="s">
        <v>199</v>
      </c>
      <c r="C6391" s="49" t="n">
        <v>2011</v>
      </c>
      <c r="D6391" s="54" t="n">
        <v>13.2</v>
      </c>
      <c r="E6391" s="55" t="n">
        <v>24</v>
      </c>
    </row>
    <row r="6392" customFormat="false" ht="15" hidden="false" customHeight="false" outlineLevel="0" collapsed="false">
      <c r="A6392" s="49" t="n">
        <v>246</v>
      </c>
      <c r="B6392" s="49" t="s">
        <v>201</v>
      </c>
      <c r="C6392" s="49" t="n">
        <v>2010</v>
      </c>
      <c r="D6392" s="54" t="n">
        <v>39.6</v>
      </c>
      <c r="E6392" s="55" t="n">
        <v>72</v>
      </c>
    </row>
    <row r="6393" customFormat="false" ht="15" hidden="false" customHeight="false" outlineLevel="0" collapsed="false">
      <c r="A6393" s="49" t="n">
        <v>246</v>
      </c>
      <c r="B6393" s="49" t="s">
        <v>201</v>
      </c>
      <c r="C6393" s="49" t="n">
        <v>2011</v>
      </c>
      <c r="D6393" s="54" t="n">
        <v>52.8</v>
      </c>
      <c r="E6393" s="55" t="n">
        <v>96</v>
      </c>
    </row>
    <row r="6394" customFormat="false" ht="15" hidden="false" customHeight="false" outlineLevel="0" collapsed="false">
      <c r="A6394" s="49" t="n">
        <v>246</v>
      </c>
      <c r="B6394" s="49" t="s">
        <v>223</v>
      </c>
      <c r="C6394" s="49" t="n">
        <v>2010</v>
      </c>
      <c r="D6394" s="54" t="n">
        <v>13.2</v>
      </c>
      <c r="E6394" s="55" t="n">
        <v>24</v>
      </c>
    </row>
    <row r="6395" customFormat="false" ht="15" hidden="false" customHeight="false" outlineLevel="0" collapsed="false">
      <c r="A6395" s="49" t="n">
        <v>246</v>
      </c>
      <c r="B6395" s="49" t="s">
        <v>223</v>
      </c>
      <c r="C6395" s="49" t="n">
        <v>2011</v>
      </c>
      <c r="D6395" s="54" t="n">
        <v>26.4</v>
      </c>
      <c r="E6395" s="55" t="n">
        <v>48</v>
      </c>
    </row>
    <row r="6396" customFormat="false" ht="15" hidden="false" customHeight="false" outlineLevel="0" collapsed="false">
      <c r="A6396" s="49" t="n">
        <v>246</v>
      </c>
      <c r="B6396" s="49" t="s">
        <v>202</v>
      </c>
      <c r="C6396" s="49" t="n">
        <v>2010</v>
      </c>
      <c r="D6396" s="54" t="n">
        <v>26.4</v>
      </c>
      <c r="E6396" s="55" t="n">
        <v>48</v>
      </c>
    </row>
    <row r="6397" customFormat="false" ht="15" hidden="false" customHeight="false" outlineLevel="0" collapsed="false">
      <c r="A6397" s="49" t="n">
        <v>246</v>
      </c>
      <c r="B6397" s="49" t="s">
        <v>222</v>
      </c>
      <c r="C6397" s="49" t="n">
        <v>2009</v>
      </c>
      <c r="D6397" s="54" t="n">
        <v>127.2</v>
      </c>
      <c r="E6397" s="55" t="n">
        <v>288</v>
      </c>
    </row>
    <row r="6398" customFormat="false" ht="15" hidden="false" customHeight="false" outlineLevel="0" collapsed="false">
      <c r="A6398" s="49" t="n">
        <v>246</v>
      </c>
      <c r="B6398" s="49" t="s">
        <v>222</v>
      </c>
      <c r="C6398" s="49" t="n">
        <v>2010</v>
      </c>
      <c r="D6398" s="54" t="n">
        <v>1208.4</v>
      </c>
      <c r="E6398" s="55" t="n">
        <v>2736</v>
      </c>
    </row>
    <row r="6399" customFormat="false" ht="15" hidden="false" customHeight="false" outlineLevel="0" collapsed="false">
      <c r="A6399" s="49" t="n">
        <v>246</v>
      </c>
      <c r="B6399" s="49" t="s">
        <v>222</v>
      </c>
      <c r="C6399" s="49" t="n">
        <v>2011</v>
      </c>
      <c r="D6399" s="54" t="n">
        <v>540</v>
      </c>
      <c r="E6399" s="55" t="n">
        <v>1152</v>
      </c>
    </row>
    <row r="6400" customFormat="false" ht="15" hidden="false" customHeight="false" outlineLevel="0" collapsed="false">
      <c r="A6400" s="49" t="n">
        <v>246</v>
      </c>
      <c r="B6400" s="49" t="s">
        <v>191</v>
      </c>
      <c r="C6400" s="49" t="n">
        <v>2010</v>
      </c>
      <c r="D6400" s="54" t="n">
        <v>52.8</v>
      </c>
      <c r="E6400" s="55" t="n">
        <v>96</v>
      </c>
    </row>
    <row r="6401" customFormat="false" ht="15" hidden="false" customHeight="false" outlineLevel="0" collapsed="false">
      <c r="A6401" s="49" t="n">
        <v>246</v>
      </c>
      <c r="B6401" s="49" t="s">
        <v>205</v>
      </c>
      <c r="C6401" s="49" t="n">
        <v>2009</v>
      </c>
      <c r="D6401" s="54" t="n">
        <v>13.2</v>
      </c>
      <c r="E6401" s="55" t="n">
        <v>24</v>
      </c>
    </row>
    <row r="6402" customFormat="false" ht="15" hidden="false" customHeight="false" outlineLevel="0" collapsed="false">
      <c r="A6402" s="49" t="n">
        <v>246</v>
      </c>
      <c r="B6402" s="49" t="s">
        <v>205</v>
      </c>
      <c r="C6402" s="49" t="n">
        <v>2010</v>
      </c>
      <c r="D6402" s="54" t="n">
        <v>53.35</v>
      </c>
      <c r="E6402" s="55" t="n">
        <v>97</v>
      </c>
    </row>
    <row r="6403" customFormat="false" ht="15" hidden="false" customHeight="false" outlineLevel="0" collapsed="false">
      <c r="A6403" s="49" t="n">
        <v>246</v>
      </c>
      <c r="B6403" s="49" t="s">
        <v>205</v>
      </c>
      <c r="C6403" s="49" t="n">
        <v>2011</v>
      </c>
      <c r="D6403" s="54" t="n">
        <v>52.8</v>
      </c>
      <c r="E6403" s="55" t="n">
        <v>96</v>
      </c>
    </row>
    <row r="6404" customFormat="false" ht="15" hidden="false" customHeight="false" outlineLevel="0" collapsed="false">
      <c r="A6404" s="49" t="n">
        <v>246</v>
      </c>
      <c r="B6404" s="49" t="s">
        <v>206</v>
      </c>
      <c r="C6404" s="49" t="n">
        <v>2010</v>
      </c>
      <c r="D6404" s="54" t="n">
        <v>105.6</v>
      </c>
      <c r="E6404" s="55" t="n">
        <v>192</v>
      </c>
    </row>
    <row r="6405" customFormat="false" ht="15" hidden="false" customHeight="false" outlineLevel="0" collapsed="false">
      <c r="A6405" s="49" t="n">
        <v>246</v>
      </c>
      <c r="B6405" s="49" t="s">
        <v>206</v>
      </c>
      <c r="C6405" s="49" t="n">
        <v>2011</v>
      </c>
      <c r="D6405" s="54" t="n">
        <v>39.6</v>
      </c>
      <c r="E6405" s="55" t="n">
        <v>72</v>
      </c>
    </row>
    <row r="6406" customFormat="false" ht="15" hidden="false" customHeight="false" outlineLevel="0" collapsed="false">
      <c r="A6406" s="49" t="n">
        <v>246</v>
      </c>
      <c r="B6406" s="49" t="s">
        <v>190</v>
      </c>
      <c r="C6406" s="49" t="n">
        <v>2010</v>
      </c>
      <c r="D6406" s="54" t="n">
        <v>13.2</v>
      </c>
      <c r="E6406" s="55" t="n">
        <v>24</v>
      </c>
    </row>
    <row r="6407" customFormat="false" ht="15" hidden="false" customHeight="false" outlineLevel="0" collapsed="false">
      <c r="A6407" s="49" t="n">
        <v>246</v>
      </c>
      <c r="B6407" s="49" t="s">
        <v>190</v>
      </c>
      <c r="C6407" s="49" t="n">
        <v>2011</v>
      </c>
      <c r="D6407" s="54" t="n">
        <v>39.6</v>
      </c>
      <c r="E6407" s="55" t="n">
        <v>72</v>
      </c>
    </row>
    <row r="6408" customFormat="false" ht="15" hidden="false" customHeight="false" outlineLevel="0" collapsed="false">
      <c r="A6408" s="49" t="n">
        <v>246</v>
      </c>
      <c r="B6408" s="49" t="s">
        <v>192</v>
      </c>
      <c r="C6408" s="49" t="n">
        <v>2011</v>
      </c>
      <c r="D6408" s="54" t="n">
        <v>13.2</v>
      </c>
      <c r="E6408" s="55" t="n">
        <v>24</v>
      </c>
    </row>
    <row r="6409" customFormat="false" ht="15" hidden="false" customHeight="false" outlineLevel="0" collapsed="false">
      <c r="A6409" s="49" t="n">
        <v>246</v>
      </c>
      <c r="B6409" s="49" t="s">
        <v>218</v>
      </c>
      <c r="C6409" s="49" t="n">
        <v>2010</v>
      </c>
      <c r="D6409" s="54" t="n">
        <v>214.8</v>
      </c>
      <c r="E6409" s="55" t="n">
        <v>504</v>
      </c>
    </row>
    <row r="6410" customFormat="false" ht="15" hidden="false" customHeight="false" outlineLevel="0" collapsed="false">
      <c r="A6410" s="49" t="n">
        <v>246</v>
      </c>
      <c r="B6410" s="49" t="s">
        <v>218</v>
      </c>
      <c r="C6410" s="49" t="n">
        <v>2011</v>
      </c>
      <c r="D6410" s="54" t="n">
        <v>429.6</v>
      </c>
      <c r="E6410" s="55" t="n">
        <v>1008</v>
      </c>
    </row>
    <row r="6411" customFormat="false" ht="15" hidden="false" customHeight="false" outlineLevel="0" collapsed="false">
      <c r="A6411" s="49" t="n">
        <v>246</v>
      </c>
      <c r="B6411" s="49" t="s">
        <v>193</v>
      </c>
      <c r="C6411" s="49" t="n">
        <v>2010</v>
      </c>
      <c r="D6411" s="54" t="n">
        <v>39.6</v>
      </c>
      <c r="E6411" s="55" t="n">
        <v>72</v>
      </c>
    </row>
    <row r="6412" customFormat="false" ht="15" hidden="false" customHeight="false" outlineLevel="0" collapsed="false">
      <c r="A6412" s="49" t="n">
        <v>246</v>
      </c>
      <c r="B6412" s="49" t="s">
        <v>193</v>
      </c>
      <c r="C6412" s="49" t="n">
        <v>2011</v>
      </c>
      <c r="D6412" s="54" t="n">
        <v>13.2</v>
      </c>
      <c r="E6412" s="55" t="n">
        <v>24</v>
      </c>
    </row>
    <row r="6413" customFormat="false" ht="15" hidden="false" customHeight="false" outlineLevel="0" collapsed="false">
      <c r="A6413" s="49" t="n">
        <v>246</v>
      </c>
      <c r="B6413" s="49" t="s">
        <v>197</v>
      </c>
      <c r="C6413" s="49" t="n">
        <v>2010</v>
      </c>
      <c r="D6413" s="54" t="n">
        <v>26.4</v>
      </c>
      <c r="E6413" s="55" t="n">
        <v>48</v>
      </c>
    </row>
    <row r="6414" customFormat="false" ht="15" hidden="false" customHeight="false" outlineLevel="0" collapsed="false">
      <c r="A6414" s="49" t="n">
        <v>246</v>
      </c>
      <c r="B6414" s="49" t="s">
        <v>197</v>
      </c>
      <c r="C6414" s="49" t="n">
        <v>2011</v>
      </c>
      <c r="D6414" s="54" t="n">
        <v>64.15</v>
      </c>
      <c r="E6414" s="55" t="n">
        <v>145</v>
      </c>
    </row>
    <row r="6415" customFormat="false" ht="15" hidden="false" customHeight="false" outlineLevel="0" collapsed="false">
      <c r="A6415" s="49" t="n">
        <v>246</v>
      </c>
      <c r="B6415" s="49" t="s">
        <v>204</v>
      </c>
      <c r="C6415" s="49" t="n">
        <v>2010</v>
      </c>
      <c r="D6415" s="54" t="n">
        <v>0.55</v>
      </c>
      <c r="E6415" s="55" t="n">
        <v>1</v>
      </c>
    </row>
    <row r="6416" customFormat="false" ht="15" hidden="false" customHeight="false" outlineLevel="0" collapsed="false">
      <c r="A6416" s="49" t="n">
        <v>246</v>
      </c>
      <c r="B6416" s="49" t="s">
        <v>196</v>
      </c>
      <c r="C6416" s="49" t="n">
        <v>2010</v>
      </c>
      <c r="D6416" s="54" t="n">
        <v>39.6</v>
      </c>
      <c r="E6416" s="55" t="n">
        <v>72</v>
      </c>
    </row>
    <row r="6417" customFormat="false" ht="15" hidden="false" customHeight="false" outlineLevel="0" collapsed="false">
      <c r="A6417" s="49" t="n">
        <v>246</v>
      </c>
      <c r="B6417" s="49" t="s">
        <v>196</v>
      </c>
      <c r="C6417" s="49" t="n">
        <v>2011</v>
      </c>
      <c r="D6417" s="54" t="n">
        <v>13.2</v>
      </c>
      <c r="E6417" s="55" t="n">
        <v>24</v>
      </c>
    </row>
    <row r="6418" customFormat="false" ht="15" hidden="false" customHeight="false" outlineLevel="0" collapsed="false">
      <c r="A6418" s="49" t="n">
        <v>246</v>
      </c>
      <c r="B6418" s="49" t="s">
        <v>210</v>
      </c>
      <c r="C6418" s="49" t="n">
        <v>2010</v>
      </c>
      <c r="D6418" s="54" t="n">
        <v>277.2</v>
      </c>
      <c r="E6418" s="55" t="n">
        <v>504</v>
      </c>
    </row>
    <row r="6419" customFormat="false" ht="15" hidden="false" customHeight="false" outlineLevel="0" collapsed="false">
      <c r="A6419" s="49" t="n">
        <v>246</v>
      </c>
      <c r="B6419" s="49" t="s">
        <v>207</v>
      </c>
      <c r="C6419" s="49" t="n">
        <v>2010</v>
      </c>
      <c r="D6419" s="54" t="n">
        <v>26.4</v>
      </c>
      <c r="E6419" s="55" t="n">
        <v>48</v>
      </c>
    </row>
    <row r="6420" customFormat="false" ht="15" hidden="false" customHeight="false" outlineLevel="0" collapsed="false">
      <c r="A6420" s="49" t="n">
        <v>246</v>
      </c>
      <c r="B6420" s="49" t="s">
        <v>189</v>
      </c>
      <c r="C6420" s="49" t="n">
        <v>2009</v>
      </c>
      <c r="D6420" s="54" t="n">
        <v>745.9</v>
      </c>
      <c r="E6420" s="55" t="n">
        <v>1507</v>
      </c>
    </row>
    <row r="6421" customFormat="false" ht="15" hidden="false" customHeight="false" outlineLevel="0" collapsed="false">
      <c r="A6421" s="49" t="n">
        <v>246</v>
      </c>
      <c r="B6421" s="49" t="s">
        <v>189</v>
      </c>
      <c r="C6421" s="49" t="n">
        <v>2010</v>
      </c>
      <c r="D6421" s="54" t="n">
        <v>8280.09</v>
      </c>
      <c r="E6421" s="55" t="n">
        <v>16262</v>
      </c>
    </row>
    <row r="6422" customFormat="false" ht="15" hidden="false" customHeight="false" outlineLevel="0" collapsed="false">
      <c r="A6422" s="49" t="n">
        <v>246</v>
      </c>
      <c r="B6422" s="49" t="s">
        <v>189</v>
      </c>
      <c r="C6422" s="49" t="n">
        <v>2011</v>
      </c>
      <c r="D6422" s="54" t="n">
        <v>4380.08</v>
      </c>
      <c r="E6422" s="55" t="n">
        <v>8767</v>
      </c>
    </row>
    <row r="6423" customFormat="false" ht="15" hidden="false" customHeight="false" outlineLevel="0" collapsed="false">
      <c r="A6423" s="49" t="n">
        <v>246</v>
      </c>
      <c r="B6423" s="49" t="s">
        <v>194</v>
      </c>
      <c r="C6423" s="49" t="n">
        <v>2010</v>
      </c>
      <c r="D6423" s="54" t="n">
        <v>13.2</v>
      </c>
      <c r="E6423" s="55" t="n">
        <v>24</v>
      </c>
    </row>
    <row r="6424" customFormat="false" ht="15" hidden="false" customHeight="false" outlineLevel="0" collapsed="false">
      <c r="A6424" s="49" t="n">
        <v>246</v>
      </c>
      <c r="B6424" s="49" t="s">
        <v>194</v>
      </c>
      <c r="C6424" s="49" t="n">
        <v>2011</v>
      </c>
      <c r="D6424" s="54" t="n">
        <v>26.4</v>
      </c>
      <c r="E6424" s="55" t="n">
        <v>48</v>
      </c>
    </row>
    <row r="6425" customFormat="false" ht="15" hidden="false" customHeight="false" outlineLevel="0" collapsed="false">
      <c r="A6425" s="49" t="n">
        <v>247</v>
      </c>
      <c r="B6425" s="49" t="s">
        <v>199</v>
      </c>
      <c r="C6425" s="49" t="n">
        <v>2010</v>
      </c>
      <c r="D6425" s="54" t="n">
        <v>31.8</v>
      </c>
      <c r="E6425" s="55" t="n">
        <v>4</v>
      </c>
    </row>
    <row r="6426" customFormat="false" ht="15" hidden="false" customHeight="false" outlineLevel="0" collapsed="false">
      <c r="A6426" s="49" t="n">
        <v>247</v>
      </c>
      <c r="B6426" s="49" t="s">
        <v>195</v>
      </c>
      <c r="C6426" s="49" t="n">
        <v>2010</v>
      </c>
      <c r="D6426" s="54" t="n">
        <v>13.5</v>
      </c>
      <c r="E6426" s="55" t="n">
        <v>2</v>
      </c>
    </row>
    <row r="6427" customFormat="false" ht="15" hidden="false" customHeight="false" outlineLevel="0" collapsed="false">
      <c r="A6427" s="49" t="n">
        <v>247</v>
      </c>
      <c r="B6427" s="49" t="s">
        <v>216</v>
      </c>
      <c r="C6427" s="49" t="n">
        <v>2011</v>
      </c>
      <c r="D6427" s="54" t="n">
        <v>67.5</v>
      </c>
      <c r="E6427" s="55" t="n">
        <v>10</v>
      </c>
    </row>
    <row r="6428" customFormat="false" ht="15" hidden="false" customHeight="false" outlineLevel="0" collapsed="false">
      <c r="A6428" s="49" t="n">
        <v>247</v>
      </c>
      <c r="B6428" s="49" t="s">
        <v>223</v>
      </c>
      <c r="C6428" s="49" t="n">
        <v>2010</v>
      </c>
      <c r="D6428" s="54" t="n">
        <v>44.94</v>
      </c>
      <c r="E6428" s="55" t="n">
        <v>6</v>
      </c>
    </row>
    <row r="6429" customFormat="false" ht="15" hidden="false" customHeight="false" outlineLevel="0" collapsed="false">
      <c r="A6429" s="49" t="n">
        <v>247</v>
      </c>
      <c r="B6429" s="49" t="s">
        <v>202</v>
      </c>
      <c r="C6429" s="49" t="n">
        <v>2010</v>
      </c>
      <c r="D6429" s="54" t="n">
        <v>67.5</v>
      </c>
      <c r="E6429" s="55" t="n">
        <v>10</v>
      </c>
    </row>
    <row r="6430" customFormat="false" ht="15" hidden="false" customHeight="false" outlineLevel="0" collapsed="false">
      <c r="A6430" s="49" t="n">
        <v>247</v>
      </c>
      <c r="B6430" s="49" t="s">
        <v>202</v>
      </c>
      <c r="C6430" s="49" t="n">
        <v>2011</v>
      </c>
      <c r="D6430" s="54" t="n">
        <v>70.8</v>
      </c>
      <c r="E6430" s="55" t="n">
        <v>10</v>
      </c>
    </row>
    <row r="6431" customFormat="false" ht="15" hidden="false" customHeight="false" outlineLevel="0" collapsed="false">
      <c r="A6431" s="49" t="n">
        <v>247</v>
      </c>
      <c r="B6431" s="49" t="s">
        <v>222</v>
      </c>
      <c r="C6431" s="49" t="n">
        <v>2010</v>
      </c>
      <c r="D6431" s="54" t="n">
        <v>83.4</v>
      </c>
      <c r="E6431" s="55" t="n">
        <v>12</v>
      </c>
    </row>
    <row r="6432" customFormat="false" ht="15" hidden="false" customHeight="false" outlineLevel="0" collapsed="false">
      <c r="A6432" s="49" t="n">
        <v>247</v>
      </c>
      <c r="B6432" s="49" t="s">
        <v>205</v>
      </c>
      <c r="C6432" s="49" t="n">
        <v>2010</v>
      </c>
      <c r="D6432" s="54" t="n">
        <v>13.5</v>
      </c>
      <c r="E6432" s="55" t="n">
        <v>2</v>
      </c>
    </row>
    <row r="6433" customFormat="false" ht="15" hidden="false" customHeight="false" outlineLevel="0" collapsed="false">
      <c r="A6433" s="49" t="n">
        <v>247</v>
      </c>
      <c r="B6433" s="49" t="s">
        <v>205</v>
      </c>
      <c r="C6433" s="49" t="n">
        <v>2011</v>
      </c>
      <c r="D6433" s="54" t="n">
        <v>47.7</v>
      </c>
      <c r="E6433" s="55" t="n">
        <v>6</v>
      </c>
    </row>
    <row r="6434" customFormat="false" ht="15" hidden="false" customHeight="false" outlineLevel="0" collapsed="false">
      <c r="A6434" s="49" t="n">
        <v>247</v>
      </c>
      <c r="B6434" s="49" t="s">
        <v>206</v>
      </c>
      <c r="C6434" s="49" t="n">
        <v>2010</v>
      </c>
      <c r="D6434" s="54" t="n">
        <v>202.59</v>
      </c>
      <c r="E6434" s="55" t="n">
        <v>29</v>
      </c>
    </row>
    <row r="6435" customFormat="false" ht="15" hidden="false" customHeight="false" outlineLevel="0" collapsed="false">
      <c r="A6435" s="49" t="n">
        <v>247</v>
      </c>
      <c r="B6435" s="49" t="s">
        <v>206</v>
      </c>
      <c r="C6435" s="49" t="n">
        <v>2011</v>
      </c>
      <c r="D6435" s="54" t="n">
        <v>249.6</v>
      </c>
      <c r="E6435" s="55" t="n">
        <v>34</v>
      </c>
    </row>
    <row r="6436" customFormat="false" ht="15" hidden="false" customHeight="false" outlineLevel="0" collapsed="false">
      <c r="A6436" s="49" t="n">
        <v>247</v>
      </c>
      <c r="B6436" s="49" t="s">
        <v>209</v>
      </c>
      <c r="C6436" s="49" t="n">
        <v>2010</v>
      </c>
      <c r="D6436" s="54" t="n">
        <v>262</v>
      </c>
      <c r="E6436" s="55" t="n">
        <v>40</v>
      </c>
    </row>
    <row r="6437" customFormat="false" ht="15" hidden="false" customHeight="false" outlineLevel="0" collapsed="false">
      <c r="A6437" s="49" t="n">
        <v>247</v>
      </c>
      <c r="B6437" s="49" t="s">
        <v>209</v>
      </c>
      <c r="C6437" s="49" t="n">
        <v>2011</v>
      </c>
      <c r="D6437" s="54" t="n">
        <v>67.5</v>
      </c>
      <c r="E6437" s="55" t="n">
        <v>10</v>
      </c>
    </row>
    <row r="6438" customFormat="false" ht="15" hidden="false" customHeight="false" outlineLevel="0" collapsed="false">
      <c r="A6438" s="49" t="n">
        <v>247</v>
      </c>
      <c r="B6438" s="49" t="s">
        <v>192</v>
      </c>
      <c r="C6438" s="49" t="n">
        <v>2010</v>
      </c>
      <c r="D6438" s="54" t="n">
        <v>46.78</v>
      </c>
      <c r="E6438" s="55" t="n">
        <v>6</v>
      </c>
    </row>
    <row r="6439" customFormat="false" ht="15" hidden="false" customHeight="false" outlineLevel="0" collapsed="false">
      <c r="A6439" s="49" t="n">
        <v>247</v>
      </c>
      <c r="B6439" s="49" t="s">
        <v>192</v>
      </c>
      <c r="C6439" s="49" t="n">
        <v>2011</v>
      </c>
      <c r="D6439" s="54" t="n">
        <v>113.1</v>
      </c>
      <c r="E6439" s="55" t="n">
        <v>14</v>
      </c>
    </row>
    <row r="6440" customFormat="false" ht="15" hidden="false" customHeight="false" outlineLevel="0" collapsed="false">
      <c r="A6440" s="49" t="n">
        <v>247</v>
      </c>
      <c r="B6440" s="49" t="s">
        <v>227</v>
      </c>
      <c r="C6440" s="49" t="n">
        <v>2010</v>
      </c>
      <c r="D6440" s="54" t="n">
        <v>14.98</v>
      </c>
      <c r="E6440" s="55" t="n">
        <v>2</v>
      </c>
    </row>
    <row r="6441" customFormat="false" ht="15" hidden="false" customHeight="false" outlineLevel="0" collapsed="false">
      <c r="A6441" s="49" t="n">
        <v>247</v>
      </c>
      <c r="B6441" s="49" t="s">
        <v>218</v>
      </c>
      <c r="C6441" s="49" t="n">
        <v>2010</v>
      </c>
      <c r="D6441" s="54" t="n">
        <v>161.9</v>
      </c>
      <c r="E6441" s="55" t="n">
        <v>26</v>
      </c>
    </row>
    <row r="6442" customFormat="false" ht="15" hidden="false" customHeight="false" outlineLevel="0" collapsed="false">
      <c r="A6442" s="49" t="n">
        <v>247</v>
      </c>
      <c r="B6442" s="49" t="s">
        <v>218</v>
      </c>
      <c r="C6442" s="49" t="n">
        <v>2011</v>
      </c>
      <c r="D6442" s="54" t="n">
        <v>276.6</v>
      </c>
      <c r="E6442" s="55" t="n">
        <v>40</v>
      </c>
    </row>
    <row r="6443" customFormat="false" ht="15" hidden="false" customHeight="false" outlineLevel="0" collapsed="false">
      <c r="A6443" s="49" t="n">
        <v>247</v>
      </c>
      <c r="B6443" s="49" t="s">
        <v>213</v>
      </c>
      <c r="C6443" s="49" t="n">
        <v>2011</v>
      </c>
      <c r="D6443" s="54" t="n">
        <v>15.9</v>
      </c>
      <c r="E6443" s="55" t="n">
        <v>2</v>
      </c>
    </row>
    <row r="6444" customFormat="false" ht="15" hidden="false" customHeight="false" outlineLevel="0" collapsed="false">
      <c r="A6444" s="49" t="n">
        <v>247</v>
      </c>
      <c r="B6444" s="49" t="s">
        <v>197</v>
      </c>
      <c r="C6444" s="49" t="n">
        <v>2010</v>
      </c>
      <c r="D6444" s="54" t="n">
        <v>15.9</v>
      </c>
      <c r="E6444" s="55" t="n">
        <v>2</v>
      </c>
    </row>
    <row r="6445" customFormat="false" ht="15" hidden="false" customHeight="false" outlineLevel="0" collapsed="false">
      <c r="A6445" s="49" t="n">
        <v>247</v>
      </c>
      <c r="B6445" s="49" t="s">
        <v>197</v>
      </c>
      <c r="C6445" s="49" t="n">
        <v>2011</v>
      </c>
      <c r="D6445" s="54" t="n">
        <v>80.7</v>
      </c>
      <c r="E6445" s="55" t="n">
        <v>10</v>
      </c>
    </row>
    <row r="6446" customFormat="false" ht="15" hidden="false" customHeight="false" outlineLevel="0" collapsed="false">
      <c r="A6446" s="49" t="n">
        <v>247</v>
      </c>
      <c r="B6446" s="49" t="s">
        <v>215</v>
      </c>
      <c r="C6446" s="49" t="n">
        <v>2010</v>
      </c>
      <c r="D6446" s="54" t="n">
        <v>14.98</v>
      </c>
      <c r="E6446" s="55" t="n">
        <v>2</v>
      </c>
    </row>
    <row r="6447" customFormat="false" ht="15" hidden="false" customHeight="false" outlineLevel="0" collapsed="false">
      <c r="A6447" s="49" t="n">
        <v>247</v>
      </c>
      <c r="B6447" s="49" t="s">
        <v>196</v>
      </c>
      <c r="C6447" s="49" t="n">
        <v>2011</v>
      </c>
      <c r="D6447" s="54" t="n">
        <v>32.4</v>
      </c>
      <c r="E6447" s="55" t="n">
        <v>4</v>
      </c>
    </row>
    <row r="6448" customFormat="false" ht="15" hidden="false" customHeight="false" outlineLevel="0" collapsed="false">
      <c r="A6448" s="49" t="n">
        <v>247</v>
      </c>
      <c r="B6448" s="49" t="s">
        <v>210</v>
      </c>
      <c r="C6448" s="49" t="n">
        <v>2010</v>
      </c>
      <c r="D6448" s="54" t="n">
        <v>14.98</v>
      </c>
      <c r="E6448" s="55" t="n">
        <v>2</v>
      </c>
    </row>
    <row r="6449" customFormat="false" ht="15" hidden="false" customHeight="false" outlineLevel="0" collapsed="false">
      <c r="A6449" s="49" t="n">
        <v>247</v>
      </c>
      <c r="B6449" s="49" t="s">
        <v>198</v>
      </c>
      <c r="C6449" s="49" t="n">
        <v>2010</v>
      </c>
      <c r="D6449" s="54" t="n">
        <v>270</v>
      </c>
      <c r="E6449" s="55" t="n">
        <v>40</v>
      </c>
    </row>
    <row r="6450" customFormat="false" ht="15" hidden="false" customHeight="false" outlineLevel="0" collapsed="false">
      <c r="A6450" s="49" t="n">
        <v>247</v>
      </c>
      <c r="B6450" s="49" t="s">
        <v>198</v>
      </c>
      <c r="C6450" s="49" t="n">
        <v>2011</v>
      </c>
      <c r="D6450" s="54" t="n">
        <v>56.25</v>
      </c>
      <c r="E6450" s="55" t="n">
        <v>7</v>
      </c>
    </row>
    <row r="6451" customFormat="false" ht="15" hidden="false" customHeight="false" outlineLevel="0" collapsed="false">
      <c r="A6451" s="49" t="n">
        <v>247</v>
      </c>
      <c r="B6451" s="49" t="s">
        <v>214</v>
      </c>
      <c r="C6451" s="49" t="n">
        <v>2010</v>
      </c>
      <c r="D6451" s="54" t="n">
        <v>14.98</v>
      </c>
      <c r="E6451" s="55" t="n">
        <v>2</v>
      </c>
    </row>
    <row r="6452" customFormat="false" ht="15" hidden="false" customHeight="false" outlineLevel="0" collapsed="false">
      <c r="A6452" s="49" t="n">
        <v>247</v>
      </c>
      <c r="B6452" s="49" t="s">
        <v>189</v>
      </c>
      <c r="C6452" s="49" t="n">
        <v>2010</v>
      </c>
      <c r="D6452" s="54" t="n">
        <v>10409.38</v>
      </c>
      <c r="E6452" s="55" t="n">
        <v>1602</v>
      </c>
    </row>
    <row r="6453" customFormat="false" ht="15" hidden="false" customHeight="false" outlineLevel="0" collapsed="false">
      <c r="A6453" s="49" t="n">
        <v>247</v>
      </c>
      <c r="B6453" s="49" t="s">
        <v>189</v>
      </c>
      <c r="C6453" s="49" t="n">
        <v>2011</v>
      </c>
      <c r="D6453" s="54" t="n">
        <v>4271.17</v>
      </c>
      <c r="E6453" s="55" t="n">
        <v>575</v>
      </c>
    </row>
    <row r="6454" customFormat="false" ht="15" hidden="false" customHeight="false" outlineLevel="0" collapsed="false">
      <c r="A6454" s="49" t="n">
        <v>248</v>
      </c>
      <c r="B6454" s="49" t="s">
        <v>201</v>
      </c>
      <c r="C6454" s="49" t="n">
        <v>2010</v>
      </c>
      <c r="D6454" s="54" t="n">
        <v>30</v>
      </c>
      <c r="E6454" s="55" t="n">
        <v>24</v>
      </c>
    </row>
    <row r="6455" customFormat="false" ht="15" hidden="false" customHeight="false" outlineLevel="0" collapsed="false">
      <c r="A6455" s="49" t="n">
        <v>248</v>
      </c>
      <c r="B6455" s="49" t="s">
        <v>201</v>
      </c>
      <c r="C6455" s="49" t="n">
        <v>2011</v>
      </c>
      <c r="D6455" s="54" t="n">
        <v>30</v>
      </c>
      <c r="E6455" s="55" t="n">
        <v>24</v>
      </c>
    </row>
    <row r="6456" customFormat="false" ht="15" hidden="false" customHeight="false" outlineLevel="0" collapsed="false">
      <c r="A6456" s="49" t="n">
        <v>248</v>
      </c>
      <c r="B6456" s="49" t="s">
        <v>200</v>
      </c>
      <c r="C6456" s="49" t="n">
        <v>2010</v>
      </c>
      <c r="D6456" s="54" t="n">
        <v>15</v>
      </c>
      <c r="E6456" s="55" t="n">
        <v>12</v>
      </c>
    </row>
    <row r="6457" customFormat="false" ht="15" hidden="false" customHeight="false" outlineLevel="0" collapsed="false">
      <c r="A6457" s="49" t="n">
        <v>248</v>
      </c>
      <c r="B6457" s="49" t="s">
        <v>202</v>
      </c>
      <c r="C6457" s="49" t="n">
        <v>2010</v>
      </c>
      <c r="D6457" s="54" t="n">
        <v>15</v>
      </c>
      <c r="E6457" s="55" t="n">
        <v>12</v>
      </c>
    </row>
    <row r="6458" customFormat="false" ht="15" hidden="false" customHeight="false" outlineLevel="0" collapsed="false">
      <c r="A6458" s="49" t="n">
        <v>248</v>
      </c>
      <c r="B6458" s="49" t="s">
        <v>222</v>
      </c>
      <c r="C6458" s="49" t="n">
        <v>2010</v>
      </c>
      <c r="D6458" s="54" t="n">
        <v>550.14</v>
      </c>
      <c r="E6458" s="55" t="n">
        <v>462</v>
      </c>
    </row>
    <row r="6459" customFormat="false" ht="15" hidden="false" customHeight="false" outlineLevel="0" collapsed="false">
      <c r="A6459" s="49" t="n">
        <v>248</v>
      </c>
      <c r="B6459" s="49" t="s">
        <v>222</v>
      </c>
      <c r="C6459" s="49" t="n">
        <v>2011</v>
      </c>
      <c r="D6459" s="54" t="n">
        <v>315</v>
      </c>
      <c r="E6459" s="55" t="n">
        <v>252</v>
      </c>
    </row>
    <row r="6460" customFormat="false" ht="15" hidden="false" customHeight="false" outlineLevel="0" collapsed="false">
      <c r="A6460" s="49" t="n">
        <v>248</v>
      </c>
      <c r="B6460" s="49" t="s">
        <v>205</v>
      </c>
      <c r="C6460" s="49" t="n">
        <v>2009</v>
      </c>
      <c r="D6460" s="54" t="n">
        <v>-22.5</v>
      </c>
      <c r="E6460" s="55" t="n">
        <v>-18</v>
      </c>
    </row>
    <row r="6461" customFormat="false" ht="15" hidden="false" customHeight="false" outlineLevel="0" collapsed="false">
      <c r="A6461" s="49" t="n">
        <v>248</v>
      </c>
      <c r="B6461" s="49" t="s">
        <v>205</v>
      </c>
      <c r="C6461" s="49" t="n">
        <v>2010</v>
      </c>
      <c r="D6461" s="54" t="n">
        <v>75</v>
      </c>
      <c r="E6461" s="55" t="n">
        <v>60</v>
      </c>
    </row>
    <row r="6462" customFormat="false" ht="15" hidden="false" customHeight="false" outlineLevel="0" collapsed="false">
      <c r="A6462" s="49" t="n">
        <v>248</v>
      </c>
      <c r="B6462" s="49" t="s">
        <v>205</v>
      </c>
      <c r="C6462" s="49" t="n">
        <v>2011</v>
      </c>
      <c r="D6462" s="54" t="n">
        <v>150</v>
      </c>
      <c r="E6462" s="55" t="n">
        <v>120</v>
      </c>
    </row>
    <row r="6463" customFormat="false" ht="15" hidden="false" customHeight="false" outlineLevel="0" collapsed="false">
      <c r="A6463" s="49" t="n">
        <v>248</v>
      </c>
      <c r="B6463" s="49" t="s">
        <v>206</v>
      </c>
      <c r="C6463" s="49" t="n">
        <v>2010</v>
      </c>
      <c r="D6463" s="54" t="n">
        <v>287.64</v>
      </c>
      <c r="E6463" s="55" t="n">
        <v>252</v>
      </c>
    </row>
    <row r="6464" customFormat="false" ht="15" hidden="false" customHeight="false" outlineLevel="0" collapsed="false">
      <c r="A6464" s="49" t="n">
        <v>248</v>
      </c>
      <c r="B6464" s="49" t="s">
        <v>206</v>
      </c>
      <c r="C6464" s="49" t="n">
        <v>2011</v>
      </c>
      <c r="D6464" s="54" t="n">
        <v>135</v>
      </c>
      <c r="E6464" s="55" t="n">
        <v>108</v>
      </c>
    </row>
    <row r="6465" customFormat="false" ht="15" hidden="false" customHeight="false" outlineLevel="0" collapsed="false">
      <c r="A6465" s="49" t="n">
        <v>248</v>
      </c>
      <c r="B6465" s="49" t="s">
        <v>228</v>
      </c>
      <c r="C6465" s="49" t="n">
        <v>2010</v>
      </c>
      <c r="D6465" s="54" t="n">
        <v>1.25</v>
      </c>
      <c r="E6465" s="55" t="n">
        <v>1</v>
      </c>
    </row>
    <row r="6466" customFormat="false" ht="15" hidden="false" customHeight="false" outlineLevel="0" collapsed="false">
      <c r="A6466" s="49" t="n">
        <v>248</v>
      </c>
      <c r="B6466" s="49" t="s">
        <v>193</v>
      </c>
      <c r="C6466" s="49" t="n">
        <v>2010</v>
      </c>
      <c r="D6466" s="54" t="n">
        <v>45</v>
      </c>
      <c r="E6466" s="55" t="n">
        <v>36</v>
      </c>
    </row>
    <row r="6467" customFormat="false" ht="15" hidden="false" customHeight="false" outlineLevel="0" collapsed="false">
      <c r="A6467" s="49" t="n">
        <v>248</v>
      </c>
      <c r="B6467" s="49" t="s">
        <v>193</v>
      </c>
      <c r="C6467" s="49" t="n">
        <v>2011</v>
      </c>
      <c r="D6467" s="54" t="n">
        <v>15</v>
      </c>
      <c r="E6467" s="55" t="n">
        <v>12</v>
      </c>
    </row>
    <row r="6468" customFormat="false" ht="15" hidden="false" customHeight="false" outlineLevel="0" collapsed="false">
      <c r="A6468" s="49" t="n">
        <v>248</v>
      </c>
      <c r="B6468" s="49" t="s">
        <v>213</v>
      </c>
      <c r="C6468" s="49" t="n">
        <v>2010</v>
      </c>
      <c r="D6468" s="54" t="n">
        <v>15</v>
      </c>
      <c r="E6468" s="55" t="n">
        <v>12</v>
      </c>
    </row>
    <row r="6469" customFormat="false" ht="15" hidden="false" customHeight="false" outlineLevel="0" collapsed="false">
      <c r="A6469" s="49" t="n">
        <v>248</v>
      </c>
      <c r="B6469" s="49" t="s">
        <v>197</v>
      </c>
      <c r="C6469" s="49" t="n">
        <v>2010</v>
      </c>
      <c r="D6469" s="54" t="n">
        <v>45</v>
      </c>
      <c r="E6469" s="55" t="n">
        <v>36</v>
      </c>
    </row>
    <row r="6470" customFormat="false" ht="15" hidden="false" customHeight="false" outlineLevel="0" collapsed="false">
      <c r="A6470" s="49" t="n">
        <v>248</v>
      </c>
      <c r="B6470" s="49" t="s">
        <v>197</v>
      </c>
      <c r="C6470" s="49" t="n">
        <v>2011</v>
      </c>
      <c r="D6470" s="54" t="n">
        <v>30</v>
      </c>
      <c r="E6470" s="55" t="n">
        <v>24</v>
      </c>
    </row>
    <row r="6471" customFormat="false" ht="15" hidden="false" customHeight="false" outlineLevel="0" collapsed="false">
      <c r="A6471" s="49" t="n">
        <v>248</v>
      </c>
      <c r="B6471" s="49" t="s">
        <v>204</v>
      </c>
      <c r="C6471" s="49" t="n">
        <v>2010</v>
      </c>
      <c r="D6471" s="54" t="n">
        <v>15</v>
      </c>
      <c r="E6471" s="55" t="n">
        <v>12</v>
      </c>
    </row>
    <row r="6472" customFormat="false" ht="15" hidden="false" customHeight="false" outlineLevel="0" collapsed="false">
      <c r="A6472" s="49" t="n">
        <v>248</v>
      </c>
      <c r="B6472" s="49" t="s">
        <v>204</v>
      </c>
      <c r="C6472" s="49" t="n">
        <v>2011</v>
      </c>
      <c r="D6472" s="54" t="n">
        <v>15</v>
      </c>
      <c r="E6472" s="55" t="n">
        <v>12</v>
      </c>
    </row>
    <row r="6473" customFormat="false" ht="15" hidden="false" customHeight="false" outlineLevel="0" collapsed="false">
      <c r="A6473" s="49" t="n">
        <v>248</v>
      </c>
      <c r="B6473" s="49" t="s">
        <v>196</v>
      </c>
      <c r="C6473" s="49" t="n">
        <v>2010</v>
      </c>
      <c r="D6473" s="54" t="n">
        <v>30</v>
      </c>
      <c r="E6473" s="55" t="n">
        <v>24</v>
      </c>
    </row>
    <row r="6474" customFormat="false" ht="15" hidden="false" customHeight="false" outlineLevel="0" collapsed="false">
      <c r="A6474" s="49" t="n">
        <v>248</v>
      </c>
      <c r="B6474" s="49" t="s">
        <v>196</v>
      </c>
      <c r="C6474" s="49" t="n">
        <v>2011</v>
      </c>
      <c r="D6474" s="54" t="n">
        <v>60</v>
      </c>
      <c r="E6474" s="55" t="n">
        <v>48</v>
      </c>
    </row>
    <row r="6475" customFormat="false" ht="15" hidden="false" customHeight="false" outlineLevel="0" collapsed="false">
      <c r="A6475" s="49" t="n">
        <v>248</v>
      </c>
      <c r="B6475" s="49" t="s">
        <v>210</v>
      </c>
      <c r="C6475" s="49" t="n">
        <v>2010</v>
      </c>
      <c r="D6475" s="54" t="n">
        <v>195</v>
      </c>
      <c r="E6475" s="55" t="n">
        <v>156</v>
      </c>
    </row>
    <row r="6476" customFormat="false" ht="15" hidden="false" customHeight="false" outlineLevel="0" collapsed="false">
      <c r="A6476" s="49" t="n">
        <v>248</v>
      </c>
      <c r="B6476" s="49" t="s">
        <v>210</v>
      </c>
      <c r="C6476" s="49" t="n">
        <v>2011</v>
      </c>
      <c r="D6476" s="54" t="n">
        <v>735</v>
      </c>
      <c r="E6476" s="55" t="n">
        <v>588</v>
      </c>
    </row>
    <row r="6477" customFormat="false" ht="15" hidden="false" customHeight="false" outlineLevel="0" collapsed="false">
      <c r="A6477" s="49" t="n">
        <v>248</v>
      </c>
      <c r="B6477" s="49" t="s">
        <v>198</v>
      </c>
      <c r="C6477" s="49" t="n">
        <v>2011</v>
      </c>
      <c r="D6477" s="54" t="n">
        <v>15</v>
      </c>
      <c r="E6477" s="55" t="n">
        <v>12</v>
      </c>
    </row>
    <row r="6478" customFormat="false" ht="15" hidden="false" customHeight="false" outlineLevel="0" collapsed="false">
      <c r="A6478" s="49" t="n">
        <v>248</v>
      </c>
      <c r="B6478" s="49" t="s">
        <v>189</v>
      </c>
      <c r="C6478" s="49" t="n">
        <v>2009</v>
      </c>
      <c r="D6478" s="54" t="n">
        <v>661.5</v>
      </c>
      <c r="E6478" s="55" t="n">
        <v>450</v>
      </c>
    </row>
    <row r="6479" customFormat="false" ht="15" hidden="false" customHeight="false" outlineLevel="0" collapsed="false">
      <c r="A6479" s="49" t="n">
        <v>248</v>
      </c>
      <c r="B6479" s="49" t="s">
        <v>189</v>
      </c>
      <c r="C6479" s="49" t="n">
        <v>2010</v>
      </c>
      <c r="D6479" s="54" t="n">
        <v>6902.04</v>
      </c>
      <c r="E6479" s="55" t="n">
        <v>5347</v>
      </c>
    </row>
    <row r="6480" customFormat="false" ht="15" hidden="false" customHeight="false" outlineLevel="0" collapsed="false">
      <c r="A6480" s="49" t="n">
        <v>248</v>
      </c>
      <c r="B6480" s="49" t="s">
        <v>189</v>
      </c>
      <c r="C6480" s="49" t="n">
        <v>2011</v>
      </c>
      <c r="D6480" s="54" t="n">
        <v>6511.84</v>
      </c>
      <c r="E6480" s="55" t="n">
        <v>4548</v>
      </c>
    </row>
    <row r="6481" customFormat="false" ht="15" hidden="false" customHeight="false" outlineLevel="0" collapsed="false">
      <c r="A6481" s="49" t="n">
        <v>248</v>
      </c>
      <c r="B6481" s="49" t="s">
        <v>194</v>
      </c>
      <c r="C6481" s="49" t="n">
        <v>2011</v>
      </c>
      <c r="D6481" s="54" t="n">
        <v>30</v>
      </c>
      <c r="E6481" s="55" t="n">
        <v>24</v>
      </c>
    </row>
    <row r="6482" customFormat="false" ht="15" hidden="false" customHeight="false" outlineLevel="0" collapsed="false">
      <c r="A6482" s="49" t="n">
        <v>249</v>
      </c>
      <c r="B6482" s="49" t="s">
        <v>203</v>
      </c>
      <c r="C6482" s="49" t="n">
        <v>2010</v>
      </c>
      <c r="D6482" s="54" t="n">
        <v>15.6</v>
      </c>
      <c r="E6482" s="55" t="n">
        <v>8</v>
      </c>
    </row>
    <row r="6483" customFormat="false" ht="15" hidden="false" customHeight="false" outlineLevel="0" collapsed="false">
      <c r="A6483" s="49" t="n">
        <v>249</v>
      </c>
      <c r="B6483" s="49" t="s">
        <v>199</v>
      </c>
      <c r="C6483" s="49" t="n">
        <v>2010</v>
      </c>
      <c r="D6483" s="54" t="n">
        <v>31.2</v>
      </c>
      <c r="E6483" s="55" t="n">
        <v>16</v>
      </c>
    </row>
    <row r="6484" customFormat="false" ht="15" hidden="false" customHeight="false" outlineLevel="0" collapsed="false">
      <c r="A6484" s="49" t="n">
        <v>249</v>
      </c>
      <c r="B6484" s="49" t="s">
        <v>199</v>
      </c>
      <c r="C6484" s="49" t="n">
        <v>2011</v>
      </c>
      <c r="D6484" s="54" t="n">
        <v>15.6</v>
      </c>
      <c r="E6484" s="55" t="n">
        <v>8</v>
      </c>
    </row>
    <row r="6485" customFormat="false" ht="15" hidden="false" customHeight="false" outlineLevel="0" collapsed="false">
      <c r="A6485" s="49" t="n">
        <v>249</v>
      </c>
      <c r="B6485" s="49" t="s">
        <v>201</v>
      </c>
      <c r="C6485" s="49" t="n">
        <v>2010</v>
      </c>
      <c r="D6485" s="54" t="n">
        <v>62.4</v>
      </c>
      <c r="E6485" s="55" t="n">
        <v>32</v>
      </c>
    </row>
    <row r="6486" customFormat="false" ht="15" hidden="false" customHeight="false" outlineLevel="0" collapsed="false">
      <c r="A6486" s="49" t="n">
        <v>249</v>
      </c>
      <c r="B6486" s="49" t="s">
        <v>201</v>
      </c>
      <c r="C6486" s="49" t="n">
        <v>2011</v>
      </c>
      <c r="D6486" s="54" t="n">
        <v>62.4</v>
      </c>
      <c r="E6486" s="55" t="n">
        <v>32</v>
      </c>
    </row>
    <row r="6487" customFormat="false" ht="15" hidden="false" customHeight="false" outlineLevel="0" collapsed="false">
      <c r="A6487" s="49" t="n">
        <v>249</v>
      </c>
      <c r="B6487" s="49" t="s">
        <v>233</v>
      </c>
      <c r="C6487" s="49" t="n">
        <v>2010</v>
      </c>
      <c r="D6487" s="54" t="n">
        <v>15.6</v>
      </c>
      <c r="E6487" s="55" t="n">
        <v>8</v>
      </c>
    </row>
    <row r="6488" customFormat="false" ht="15" hidden="false" customHeight="false" outlineLevel="0" collapsed="false">
      <c r="A6488" s="49" t="n">
        <v>249</v>
      </c>
      <c r="B6488" s="49" t="s">
        <v>226</v>
      </c>
      <c r="C6488" s="49" t="n">
        <v>2010</v>
      </c>
      <c r="D6488" s="54" t="n">
        <v>31.2</v>
      </c>
      <c r="E6488" s="55" t="n">
        <v>16</v>
      </c>
    </row>
    <row r="6489" customFormat="false" ht="15" hidden="false" customHeight="false" outlineLevel="0" collapsed="false">
      <c r="A6489" s="49" t="n">
        <v>249</v>
      </c>
      <c r="B6489" s="49" t="s">
        <v>222</v>
      </c>
      <c r="C6489" s="49" t="n">
        <v>2009</v>
      </c>
      <c r="D6489" s="54" t="n">
        <v>15.6</v>
      </c>
      <c r="E6489" s="55" t="n">
        <v>8</v>
      </c>
    </row>
    <row r="6490" customFormat="false" ht="15" hidden="false" customHeight="false" outlineLevel="0" collapsed="false">
      <c r="A6490" s="49" t="n">
        <v>249</v>
      </c>
      <c r="B6490" s="49" t="s">
        <v>222</v>
      </c>
      <c r="C6490" s="49" t="n">
        <v>2010</v>
      </c>
      <c r="D6490" s="54" t="n">
        <v>171.6</v>
      </c>
      <c r="E6490" s="55" t="n">
        <v>88</v>
      </c>
    </row>
    <row r="6491" customFormat="false" ht="15" hidden="false" customHeight="false" outlineLevel="0" collapsed="false">
      <c r="A6491" s="49" t="n">
        <v>249</v>
      </c>
      <c r="B6491" s="49" t="s">
        <v>222</v>
      </c>
      <c r="C6491" s="49" t="n">
        <v>2011</v>
      </c>
      <c r="D6491" s="54" t="n">
        <v>93.6</v>
      </c>
      <c r="E6491" s="55" t="n">
        <v>48</v>
      </c>
    </row>
    <row r="6492" customFormat="false" ht="15" hidden="false" customHeight="false" outlineLevel="0" collapsed="false">
      <c r="A6492" s="49" t="n">
        <v>249</v>
      </c>
      <c r="B6492" s="49" t="s">
        <v>191</v>
      </c>
      <c r="C6492" s="49" t="n">
        <v>2010</v>
      </c>
      <c r="D6492" s="54" t="n">
        <v>31.2</v>
      </c>
      <c r="E6492" s="55" t="n">
        <v>16</v>
      </c>
    </row>
    <row r="6493" customFormat="false" ht="15" hidden="false" customHeight="false" outlineLevel="0" collapsed="false">
      <c r="A6493" s="49" t="n">
        <v>249</v>
      </c>
      <c r="B6493" s="49" t="s">
        <v>191</v>
      </c>
      <c r="C6493" s="49" t="n">
        <v>2011</v>
      </c>
      <c r="D6493" s="54" t="n">
        <v>15.6</v>
      </c>
      <c r="E6493" s="55" t="n">
        <v>8</v>
      </c>
    </row>
    <row r="6494" customFormat="false" ht="15" hidden="false" customHeight="false" outlineLevel="0" collapsed="false">
      <c r="A6494" s="49" t="n">
        <v>249</v>
      </c>
      <c r="B6494" s="49" t="s">
        <v>205</v>
      </c>
      <c r="C6494" s="49" t="n">
        <v>2009</v>
      </c>
      <c r="D6494" s="54" t="n">
        <v>31.2</v>
      </c>
      <c r="E6494" s="55" t="n">
        <v>16</v>
      </c>
    </row>
    <row r="6495" customFormat="false" ht="15" hidden="false" customHeight="false" outlineLevel="0" collapsed="false">
      <c r="A6495" s="49" t="n">
        <v>249</v>
      </c>
      <c r="B6495" s="49" t="s">
        <v>205</v>
      </c>
      <c r="C6495" s="49" t="n">
        <v>2010</v>
      </c>
      <c r="D6495" s="54" t="n">
        <v>458.25</v>
      </c>
      <c r="E6495" s="55" t="n">
        <v>235</v>
      </c>
    </row>
    <row r="6496" customFormat="false" ht="15" hidden="false" customHeight="false" outlineLevel="0" collapsed="false">
      <c r="A6496" s="49" t="n">
        <v>249</v>
      </c>
      <c r="B6496" s="49" t="s">
        <v>205</v>
      </c>
      <c r="C6496" s="49" t="n">
        <v>2011</v>
      </c>
      <c r="D6496" s="54" t="n">
        <v>425.1</v>
      </c>
      <c r="E6496" s="55" t="n">
        <v>218</v>
      </c>
    </row>
    <row r="6497" customFormat="false" ht="15" hidden="false" customHeight="false" outlineLevel="0" collapsed="false">
      <c r="A6497" s="49" t="n">
        <v>249</v>
      </c>
      <c r="B6497" s="49" t="s">
        <v>206</v>
      </c>
      <c r="C6497" s="49" t="n">
        <v>2010</v>
      </c>
      <c r="D6497" s="54" t="n">
        <v>374.4</v>
      </c>
      <c r="E6497" s="55" t="n">
        <v>192</v>
      </c>
    </row>
    <row r="6498" customFormat="false" ht="15" hidden="false" customHeight="false" outlineLevel="0" collapsed="false">
      <c r="A6498" s="49" t="n">
        <v>249</v>
      </c>
      <c r="B6498" s="49" t="s">
        <v>206</v>
      </c>
      <c r="C6498" s="49" t="n">
        <v>2011</v>
      </c>
      <c r="D6498" s="54" t="n">
        <v>187.2</v>
      </c>
      <c r="E6498" s="55" t="n">
        <v>96</v>
      </c>
    </row>
    <row r="6499" customFormat="false" ht="15" hidden="false" customHeight="false" outlineLevel="0" collapsed="false">
      <c r="A6499" s="49" t="n">
        <v>249</v>
      </c>
      <c r="B6499" s="49" t="s">
        <v>234</v>
      </c>
      <c r="C6499" s="49" t="n">
        <v>2010</v>
      </c>
      <c r="D6499" s="54" t="n">
        <v>46.8</v>
      </c>
      <c r="E6499" s="55" t="n">
        <v>24</v>
      </c>
    </row>
    <row r="6500" customFormat="false" ht="15" hidden="false" customHeight="false" outlineLevel="0" collapsed="false">
      <c r="A6500" s="49" t="n">
        <v>249</v>
      </c>
      <c r="B6500" s="49" t="s">
        <v>234</v>
      </c>
      <c r="C6500" s="49" t="n">
        <v>2011</v>
      </c>
      <c r="D6500" s="54" t="n">
        <v>15.6</v>
      </c>
      <c r="E6500" s="55" t="n">
        <v>8</v>
      </c>
    </row>
    <row r="6501" customFormat="false" ht="15" hidden="false" customHeight="false" outlineLevel="0" collapsed="false">
      <c r="A6501" s="49" t="n">
        <v>249</v>
      </c>
      <c r="B6501" s="49" t="s">
        <v>192</v>
      </c>
      <c r="C6501" s="49" t="n">
        <v>2010</v>
      </c>
      <c r="D6501" s="54" t="n">
        <v>15.6</v>
      </c>
      <c r="E6501" s="55" t="n">
        <v>8</v>
      </c>
    </row>
    <row r="6502" customFormat="false" ht="15" hidden="false" customHeight="false" outlineLevel="0" collapsed="false">
      <c r="A6502" s="49" t="n">
        <v>249</v>
      </c>
      <c r="B6502" s="49" t="s">
        <v>225</v>
      </c>
      <c r="C6502" s="49" t="n">
        <v>2010</v>
      </c>
      <c r="D6502" s="54" t="n">
        <v>15.6</v>
      </c>
      <c r="E6502" s="55" t="n">
        <v>8</v>
      </c>
    </row>
    <row r="6503" customFormat="false" ht="15" hidden="false" customHeight="false" outlineLevel="0" collapsed="false">
      <c r="A6503" s="49" t="n">
        <v>249</v>
      </c>
      <c r="B6503" s="49" t="s">
        <v>218</v>
      </c>
      <c r="C6503" s="49" t="n">
        <v>2010</v>
      </c>
      <c r="D6503" s="54" t="n">
        <v>680.7</v>
      </c>
      <c r="E6503" s="55" t="n">
        <v>406</v>
      </c>
    </row>
    <row r="6504" customFormat="false" ht="15" hidden="false" customHeight="false" outlineLevel="0" collapsed="false">
      <c r="A6504" s="49" t="n">
        <v>249</v>
      </c>
      <c r="B6504" s="49" t="s">
        <v>218</v>
      </c>
      <c r="C6504" s="49" t="n">
        <v>2011</v>
      </c>
      <c r="D6504" s="54" t="n">
        <v>594</v>
      </c>
      <c r="E6504" s="55" t="n">
        <v>360</v>
      </c>
    </row>
    <row r="6505" customFormat="false" ht="15" hidden="false" customHeight="false" outlineLevel="0" collapsed="false">
      <c r="A6505" s="49" t="n">
        <v>249</v>
      </c>
      <c r="B6505" s="49" t="s">
        <v>228</v>
      </c>
      <c r="C6505" s="49" t="n">
        <v>2010</v>
      </c>
      <c r="D6505" s="54" t="n">
        <v>1.95</v>
      </c>
      <c r="E6505" s="55" t="n">
        <v>1</v>
      </c>
    </row>
    <row r="6506" customFormat="false" ht="15" hidden="false" customHeight="false" outlineLevel="0" collapsed="false">
      <c r="A6506" s="49" t="n">
        <v>249</v>
      </c>
      <c r="B6506" s="49" t="s">
        <v>193</v>
      </c>
      <c r="C6506" s="49" t="n">
        <v>2010</v>
      </c>
      <c r="D6506" s="54" t="n">
        <v>31.2</v>
      </c>
      <c r="E6506" s="55" t="n">
        <v>16</v>
      </c>
    </row>
    <row r="6507" customFormat="false" ht="15" hidden="false" customHeight="false" outlineLevel="0" collapsed="false">
      <c r="A6507" s="49" t="n">
        <v>249</v>
      </c>
      <c r="B6507" s="49" t="s">
        <v>193</v>
      </c>
      <c r="C6507" s="49" t="n">
        <v>2011</v>
      </c>
      <c r="D6507" s="54" t="n">
        <v>15.6</v>
      </c>
      <c r="E6507" s="55" t="n">
        <v>8</v>
      </c>
    </row>
    <row r="6508" customFormat="false" ht="15" hidden="false" customHeight="false" outlineLevel="0" collapsed="false">
      <c r="A6508" s="49" t="n">
        <v>249</v>
      </c>
      <c r="B6508" s="49" t="s">
        <v>197</v>
      </c>
      <c r="C6508" s="49" t="n">
        <v>2009</v>
      </c>
      <c r="D6508" s="54" t="n">
        <v>15.6</v>
      </c>
      <c r="E6508" s="55" t="n">
        <v>8</v>
      </c>
    </row>
    <row r="6509" customFormat="false" ht="15" hidden="false" customHeight="false" outlineLevel="0" collapsed="false">
      <c r="A6509" s="49" t="n">
        <v>249</v>
      </c>
      <c r="B6509" s="49" t="s">
        <v>197</v>
      </c>
      <c r="C6509" s="49" t="n">
        <v>2010</v>
      </c>
      <c r="D6509" s="54" t="n">
        <v>93.6</v>
      </c>
      <c r="E6509" s="55" t="n">
        <v>48</v>
      </c>
    </row>
    <row r="6510" customFormat="false" ht="15" hidden="false" customHeight="false" outlineLevel="0" collapsed="false">
      <c r="A6510" s="49" t="n">
        <v>249</v>
      </c>
      <c r="B6510" s="49" t="s">
        <v>215</v>
      </c>
      <c r="C6510" s="49" t="n">
        <v>2011</v>
      </c>
      <c r="D6510" s="54" t="n">
        <v>31.2</v>
      </c>
      <c r="E6510" s="55" t="n">
        <v>16</v>
      </c>
    </row>
    <row r="6511" customFormat="false" ht="15" hidden="false" customHeight="false" outlineLevel="0" collapsed="false">
      <c r="A6511" s="49" t="n">
        <v>249</v>
      </c>
      <c r="B6511" s="49" t="s">
        <v>196</v>
      </c>
      <c r="C6511" s="49" t="n">
        <v>2010</v>
      </c>
      <c r="D6511" s="54" t="n">
        <v>46.8</v>
      </c>
      <c r="E6511" s="55" t="n">
        <v>24</v>
      </c>
    </row>
    <row r="6512" customFormat="false" ht="15" hidden="false" customHeight="false" outlineLevel="0" collapsed="false">
      <c r="A6512" s="49" t="n">
        <v>249</v>
      </c>
      <c r="B6512" s="49" t="s">
        <v>196</v>
      </c>
      <c r="C6512" s="49" t="n">
        <v>2011</v>
      </c>
      <c r="D6512" s="54" t="n">
        <v>46.8</v>
      </c>
      <c r="E6512" s="55" t="n">
        <v>24</v>
      </c>
    </row>
    <row r="6513" customFormat="false" ht="15" hidden="false" customHeight="false" outlineLevel="0" collapsed="false">
      <c r="A6513" s="49" t="n">
        <v>249</v>
      </c>
      <c r="B6513" s="49" t="s">
        <v>210</v>
      </c>
      <c r="C6513" s="49" t="n">
        <v>2010</v>
      </c>
      <c r="D6513" s="54" t="n">
        <v>15.6</v>
      </c>
      <c r="E6513" s="55" t="n">
        <v>8</v>
      </c>
    </row>
    <row r="6514" customFormat="false" ht="15" hidden="false" customHeight="false" outlineLevel="0" collapsed="false">
      <c r="A6514" s="49" t="n">
        <v>249</v>
      </c>
      <c r="B6514" s="49" t="s">
        <v>210</v>
      </c>
      <c r="C6514" s="49" t="n">
        <v>2011</v>
      </c>
      <c r="D6514" s="54" t="n">
        <v>31.2</v>
      </c>
      <c r="E6514" s="55" t="n">
        <v>16</v>
      </c>
    </row>
    <row r="6515" customFormat="false" ht="15" hidden="false" customHeight="false" outlineLevel="0" collapsed="false">
      <c r="A6515" s="49" t="n">
        <v>249</v>
      </c>
      <c r="B6515" s="49" t="s">
        <v>198</v>
      </c>
      <c r="C6515" s="49" t="n">
        <v>2010</v>
      </c>
      <c r="D6515" s="54" t="n">
        <v>15.6</v>
      </c>
      <c r="E6515" s="55" t="n">
        <v>8</v>
      </c>
    </row>
    <row r="6516" customFormat="false" ht="15" hidden="false" customHeight="false" outlineLevel="0" collapsed="false">
      <c r="A6516" s="49" t="n">
        <v>249</v>
      </c>
      <c r="B6516" s="49" t="s">
        <v>198</v>
      </c>
      <c r="C6516" s="49" t="n">
        <v>2011</v>
      </c>
      <c r="D6516" s="54" t="n">
        <v>87.75</v>
      </c>
      <c r="E6516" s="55" t="n">
        <v>45</v>
      </c>
    </row>
    <row r="6517" customFormat="false" ht="15" hidden="false" customHeight="false" outlineLevel="0" collapsed="false">
      <c r="A6517" s="49" t="n">
        <v>249</v>
      </c>
      <c r="B6517" s="49" t="s">
        <v>207</v>
      </c>
      <c r="C6517" s="49" t="n">
        <v>2010</v>
      </c>
      <c r="D6517" s="54" t="n">
        <v>11.7</v>
      </c>
      <c r="E6517" s="55" t="n">
        <v>6</v>
      </c>
    </row>
    <row r="6518" customFormat="false" ht="15" hidden="false" customHeight="false" outlineLevel="0" collapsed="false">
      <c r="A6518" s="49" t="n">
        <v>249</v>
      </c>
      <c r="B6518" s="49" t="s">
        <v>189</v>
      </c>
      <c r="C6518" s="49" t="n">
        <v>2009</v>
      </c>
      <c r="D6518" s="54" t="n">
        <v>477.45</v>
      </c>
      <c r="E6518" s="55" t="n">
        <v>234</v>
      </c>
    </row>
    <row r="6519" customFormat="false" ht="15" hidden="false" customHeight="false" outlineLevel="0" collapsed="false">
      <c r="A6519" s="49" t="n">
        <v>249</v>
      </c>
      <c r="B6519" s="49" t="s">
        <v>189</v>
      </c>
      <c r="C6519" s="49" t="n">
        <v>2010</v>
      </c>
      <c r="D6519" s="54" t="n">
        <v>8708.6</v>
      </c>
      <c r="E6519" s="55" t="n">
        <v>4792</v>
      </c>
    </row>
    <row r="6520" customFormat="false" ht="15" hidden="false" customHeight="false" outlineLevel="0" collapsed="false">
      <c r="A6520" s="49" t="n">
        <v>249</v>
      </c>
      <c r="B6520" s="49" t="s">
        <v>189</v>
      </c>
      <c r="C6520" s="49" t="n">
        <v>2011</v>
      </c>
      <c r="D6520" s="54" t="n">
        <v>3811.53</v>
      </c>
      <c r="E6520" s="55" t="n">
        <v>1945</v>
      </c>
    </row>
    <row r="6521" customFormat="false" ht="15" hidden="false" customHeight="false" outlineLevel="0" collapsed="false">
      <c r="A6521" s="49" t="n">
        <v>249</v>
      </c>
      <c r="B6521" s="49" t="s">
        <v>194</v>
      </c>
      <c r="C6521" s="49" t="n">
        <v>2011</v>
      </c>
      <c r="D6521" s="54" t="n">
        <v>11.7</v>
      </c>
      <c r="E6521" s="55" t="n">
        <v>6</v>
      </c>
    </row>
    <row r="6522" customFormat="false" ht="15" hidden="false" customHeight="false" outlineLevel="0" collapsed="false">
      <c r="A6522" s="49" t="n">
        <v>250</v>
      </c>
      <c r="B6522" s="49" t="s">
        <v>203</v>
      </c>
      <c r="C6522" s="49" t="n">
        <v>2011</v>
      </c>
      <c r="D6522" s="54" t="n">
        <v>1104.9</v>
      </c>
      <c r="E6522" s="55" t="n">
        <v>294</v>
      </c>
    </row>
    <row r="6523" customFormat="false" ht="15" hidden="false" customHeight="false" outlineLevel="0" collapsed="false">
      <c r="A6523" s="49" t="n">
        <v>250</v>
      </c>
      <c r="B6523" s="49" t="s">
        <v>199</v>
      </c>
      <c r="C6523" s="49" t="n">
        <v>2011</v>
      </c>
      <c r="D6523" s="54" t="n">
        <v>49.8</v>
      </c>
      <c r="E6523" s="55" t="n">
        <v>12</v>
      </c>
    </row>
    <row r="6524" customFormat="false" ht="15" hidden="false" customHeight="false" outlineLevel="0" collapsed="false">
      <c r="A6524" s="49" t="n">
        <v>250</v>
      </c>
      <c r="B6524" s="49" t="s">
        <v>201</v>
      </c>
      <c r="C6524" s="49" t="n">
        <v>2011</v>
      </c>
      <c r="D6524" s="54" t="n">
        <v>273.9</v>
      </c>
      <c r="E6524" s="55" t="n">
        <v>66</v>
      </c>
    </row>
    <row r="6525" customFormat="false" ht="15" hidden="false" customHeight="false" outlineLevel="0" collapsed="false">
      <c r="A6525" s="49" t="n">
        <v>250</v>
      </c>
      <c r="B6525" s="49" t="s">
        <v>223</v>
      </c>
      <c r="C6525" s="49" t="n">
        <v>2011</v>
      </c>
      <c r="D6525" s="54" t="n">
        <v>49.8</v>
      </c>
      <c r="E6525" s="55" t="n">
        <v>12</v>
      </c>
    </row>
    <row r="6526" customFormat="false" ht="15" hidden="false" customHeight="false" outlineLevel="0" collapsed="false">
      <c r="A6526" s="49" t="n">
        <v>250</v>
      </c>
      <c r="B6526" s="49" t="s">
        <v>200</v>
      </c>
      <c r="C6526" s="49" t="n">
        <v>2011</v>
      </c>
      <c r="D6526" s="54" t="n">
        <v>24.9</v>
      </c>
      <c r="E6526" s="55" t="n">
        <v>6</v>
      </c>
    </row>
    <row r="6527" customFormat="false" ht="15" hidden="false" customHeight="false" outlineLevel="0" collapsed="false">
      <c r="A6527" s="49" t="n">
        <v>250</v>
      </c>
      <c r="B6527" s="49" t="s">
        <v>202</v>
      </c>
      <c r="C6527" s="49" t="n">
        <v>2011</v>
      </c>
      <c r="D6527" s="54" t="n">
        <v>99.6</v>
      </c>
      <c r="E6527" s="55" t="n">
        <v>24</v>
      </c>
    </row>
    <row r="6528" customFormat="false" ht="15" hidden="false" customHeight="false" outlineLevel="0" collapsed="false">
      <c r="A6528" s="49" t="n">
        <v>250</v>
      </c>
      <c r="B6528" s="49" t="s">
        <v>222</v>
      </c>
      <c r="C6528" s="49" t="n">
        <v>2011</v>
      </c>
      <c r="D6528" s="54" t="n">
        <v>174.3</v>
      </c>
      <c r="E6528" s="55" t="n">
        <v>42</v>
      </c>
    </row>
    <row r="6529" customFormat="false" ht="15" hidden="false" customHeight="false" outlineLevel="0" collapsed="false">
      <c r="A6529" s="49" t="n">
        <v>250</v>
      </c>
      <c r="B6529" s="49" t="s">
        <v>191</v>
      </c>
      <c r="C6529" s="49" t="n">
        <v>2011</v>
      </c>
      <c r="D6529" s="54" t="n">
        <v>99.6</v>
      </c>
      <c r="E6529" s="55" t="n">
        <v>24</v>
      </c>
    </row>
    <row r="6530" customFormat="false" ht="15" hidden="false" customHeight="false" outlineLevel="0" collapsed="false">
      <c r="A6530" s="49" t="n">
        <v>250</v>
      </c>
      <c r="B6530" s="49" t="s">
        <v>205</v>
      </c>
      <c r="C6530" s="49" t="n">
        <v>2011</v>
      </c>
      <c r="D6530" s="54" t="n">
        <v>290.5</v>
      </c>
      <c r="E6530" s="55" t="n">
        <v>70</v>
      </c>
    </row>
    <row r="6531" customFormat="false" ht="15" hidden="false" customHeight="false" outlineLevel="0" collapsed="false">
      <c r="A6531" s="49" t="n">
        <v>250</v>
      </c>
      <c r="B6531" s="49" t="s">
        <v>206</v>
      </c>
      <c r="C6531" s="49" t="n">
        <v>2011</v>
      </c>
      <c r="D6531" s="54" t="n">
        <v>896.4</v>
      </c>
      <c r="E6531" s="55" t="n">
        <v>216</v>
      </c>
    </row>
    <row r="6532" customFormat="false" ht="15" hidden="false" customHeight="false" outlineLevel="0" collapsed="false">
      <c r="A6532" s="49" t="n">
        <v>250</v>
      </c>
      <c r="B6532" s="49" t="s">
        <v>211</v>
      </c>
      <c r="C6532" s="49" t="n">
        <v>2011</v>
      </c>
      <c r="D6532" s="54" t="n">
        <v>254.7</v>
      </c>
      <c r="E6532" s="55" t="n">
        <v>66</v>
      </c>
    </row>
    <row r="6533" customFormat="false" ht="15" hidden="false" customHeight="false" outlineLevel="0" collapsed="false">
      <c r="A6533" s="49" t="n">
        <v>250</v>
      </c>
      <c r="B6533" s="49" t="s">
        <v>192</v>
      </c>
      <c r="C6533" s="49" t="n">
        <v>2011</v>
      </c>
      <c r="D6533" s="54" t="n">
        <v>49.8</v>
      </c>
      <c r="E6533" s="55" t="n">
        <v>12</v>
      </c>
    </row>
    <row r="6534" customFormat="false" ht="15" hidden="false" customHeight="false" outlineLevel="0" collapsed="false">
      <c r="A6534" s="49" t="n">
        <v>250</v>
      </c>
      <c r="B6534" s="49" t="s">
        <v>217</v>
      </c>
      <c r="C6534" s="49" t="n">
        <v>2011</v>
      </c>
      <c r="D6534" s="54" t="n">
        <v>360</v>
      </c>
      <c r="E6534" s="55" t="n">
        <v>96</v>
      </c>
    </row>
    <row r="6535" customFormat="false" ht="15" hidden="false" customHeight="false" outlineLevel="0" collapsed="false">
      <c r="A6535" s="49" t="n">
        <v>250</v>
      </c>
      <c r="B6535" s="49" t="s">
        <v>218</v>
      </c>
      <c r="C6535" s="49" t="n">
        <v>2011</v>
      </c>
      <c r="D6535" s="54" t="n">
        <v>2344.15</v>
      </c>
      <c r="E6535" s="55" t="n">
        <v>625</v>
      </c>
    </row>
    <row r="6536" customFormat="false" ht="15" hidden="false" customHeight="false" outlineLevel="0" collapsed="false">
      <c r="A6536" s="49" t="n">
        <v>250</v>
      </c>
      <c r="B6536" s="49" t="s">
        <v>193</v>
      </c>
      <c r="C6536" s="49" t="n">
        <v>2011</v>
      </c>
      <c r="D6536" s="54" t="n">
        <v>124.5</v>
      </c>
      <c r="E6536" s="55" t="n">
        <v>30</v>
      </c>
    </row>
    <row r="6537" customFormat="false" ht="15" hidden="false" customHeight="false" outlineLevel="0" collapsed="false">
      <c r="A6537" s="49" t="n">
        <v>250</v>
      </c>
      <c r="B6537" s="49" t="s">
        <v>213</v>
      </c>
      <c r="C6537" s="49" t="n">
        <v>2011</v>
      </c>
      <c r="D6537" s="54" t="n">
        <v>49.8</v>
      </c>
      <c r="E6537" s="55" t="n">
        <v>12</v>
      </c>
    </row>
    <row r="6538" customFormat="false" ht="15" hidden="false" customHeight="false" outlineLevel="0" collapsed="false">
      <c r="A6538" s="49" t="n">
        <v>250</v>
      </c>
      <c r="B6538" s="49" t="s">
        <v>197</v>
      </c>
      <c r="C6538" s="49" t="n">
        <v>2011</v>
      </c>
      <c r="D6538" s="54" t="n">
        <v>78.85</v>
      </c>
      <c r="E6538" s="55" t="n">
        <v>19</v>
      </c>
    </row>
    <row r="6539" customFormat="false" ht="15" hidden="false" customHeight="false" outlineLevel="0" collapsed="false">
      <c r="A6539" s="49" t="n">
        <v>250</v>
      </c>
      <c r="B6539" s="49" t="s">
        <v>204</v>
      </c>
      <c r="C6539" s="49" t="n">
        <v>2011</v>
      </c>
      <c r="D6539" s="54" t="n">
        <v>24.9</v>
      </c>
      <c r="E6539" s="55" t="n">
        <v>6</v>
      </c>
    </row>
    <row r="6540" customFormat="false" ht="15" hidden="false" customHeight="false" outlineLevel="0" collapsed="false">
      <c r="A6540" s="49" t="n">
        <v>250</v>
      </c>
      <c r="B6540" s="49" t="s">
        <v>196</v>
      </c>
      <c r="C6540" s="49" t="n">
        <v>2011</v>
      </c>
      <c r="D6540" s="54" t="n">
        <v>178.45</v>
      </c>
      <c r="E6540" s="55" t="n">
        <v>43</v>
      </c>
    </row>
    <row r="6541" customFormat="false" ht="15" hidden="false" customHeight="false" outlineLevel="0" collapsed="false">
      <c r="A6541" s="49" t="n">
        <v>250</v>
      </c>
      <c r="B6541" s="49" t="s">
        <v>210</v>
      </c>
      <c r="C6541" s="49" t="n">
        <v>2011</v>
      </c>
      <c r="D6541" s="54" t="n">
        <v>24.9</v>
      </c>
      <c r="E6541" s="55" t="n">
        <v>6</v>
      </c>
    </row>
    <row r="6542" customFormat="false" ht="15" hidden="false" customHeight="false" outlineLevel="0" collapsed="false">
      <c r="A6542" s="49" t="n">
        <v>250</v>
      </c>
      <c r="B6542" s="49" t="s">
        <v>198</v>
      </c>
      <c r="C6542" s="49" t="n">
        <v>2011</v>
      </c>
      <c r="D6542" s="54" t="n">
        <v>53.95</v>
      </c>
      <c r="E6542" s="55" t="n">
        <v>13</v>
      </c>
    </row>
    <row r="6543" customFormat="false" ht="15" hidden="false" customHeight="false" outlineLevel="0" collapsed="false">
      <c r="A6543" s="49" t="n">
        <v>250</v>
      </c>
      <c r="B6543" s="49" t="s">
        <v>214</v>
      </c>
      <c r="C6543" s="49" t="n">
        <v>2011</v>
      </c>
      <c r="D6543" s="54" t="n">
        <v>24.9</v>
      </c>
      <c r="E6543" s="55" t="n">
        <v>6</v>
      </c>
    </row>
    <row r="6544" customFormat="false" ht="15" hidden="false" customHeight="false" outlineLevel="0" collapsed="false">
      <c r="A6544" s="49" t="n">
        <v>250</v>
      </c>
      <c r="B6544" s="49" t="s">
        <v>189</v>
      </c>
      <c r="C6544" s="49" t="n">
        <v>2011</v>
      </c>
      <c r="D6544" s="54" t="n">
        <v>10123.52</v>
      </c>
      <c r="E6544" s="55" t="n">
        <v>2418</v>
      </c>
    </row>
    <row r="6545" customFormat="false" ht="15" hidden="false" customHeight="false" outlineLevel="0" collapsed="false">
      <c r="A6545" s="49" t="n">
        <v>250</v>
      </c>
      <c r="B6545" s="49" t="s">
        <v>194</v>
      </c>
      <c r="C6545" s="49" t="n">
        <v>2011</v>
      </c>
      <c r="D6545" s="54" t="n">
        <v>37.35</v>
      </c>
      <c r="E6545" s="55" t="n">
        <v>9</v>
      </c>
    </row>
    <row r="6546" customFormat="false" ht="15" hidden="false" customHeight="false" outlineLevel="0" collapsed="false">
      <c r="A6546" s="49" t="n">
        <v>251</v>
      </c>
      <c r="B6546" s="49" t="s">
        <v>203</v>
      </c>
      <c r="C6546" s="49" t="n">
        <v>2011</v>
      </c>
      <c r="D6546" s="54" t="n">
        <v>250</v>
      </c>
      <c r="E6546" s="55" t="n">
        <v>200</v>
      </c>
    </row>
    <row r="6547" customFormat="false" ht="15" hidden="false" customHeight="false" outlineLevel="0" collapsed="false">
      <c r="A6547" s="49" t="n">
        <v>251</v>
      </c>
      <c r="B6547" s="49" t="s">
        <v>201</v>
      </c>
      <c r="C6547" s="49" t="n">
        <v>2011</v>
      </c>
      <c r="D6547" s="54" t="n">
        <v>17.4</v>
      </c>
      <c r="E6547" s="55" t="n">
        <v>12</v>
      </c>
    </row>
    <row r="6548" customFormat="false" ht="15" hidden="false" customHeight="false" outlineLevel="0" collapsed="false">
      <c r="A6548" s="49" t="n">
        <v>251</v>
      </c>
      <c r="B6548" s="49" t="s">
        <v>223</v>
      </c>
      <c r="C6548" s="49" t="n">
        <v>2011</v>
      </c>
      <c r="D6548" s="54" t="n">
        <v>15</v>
      </c>
      <c r="E6548" s="55" t="n">
        <v>12</v>
      </c>
    </row>
    <row r="6549" customFormat="false" ht="15" hidden="false" customHeight="false" outlineLevel="0" collapsed="false">
      <c r="A6549" s="49" t="n">
        <v>251</v>
      </c>
      <c r="B6549" s="49" t="s">
        <v>200</v>
      </c>
      <c r="C6549" s="49" t="n">
        <v>2010</v>
      </c>
      <c r="D6549" s="54" t="n">
        <v>5.8</v>
      </c>
      <c r="E6549" s="55" t="n">
        <v>4</v>
      </c>
    </row>
    <row r="6550" customFormat="false" ht="15" hidden="false" customHeight="false" outlineLevel="0" collapsed="false">
      <c r="A6550" s="49" t="n">
        <v>251</v>
      </c>
      <c r="B6550" s="49" t="s">
        <v>222</v>
      </c>
      <c r="C6550" s="49" t="n">
        <v>2010</v>
      </c>
      <c r="D6550" s="54" t="n">
        <v>176.9</v>
      </c>
      <c r="E6550" s="55" t="n">
        <v>122</v>
      </c>
    </row>
    <row r="6551" customFormat="false" ht="15" hidden="false" customHeight="false" outlineLevel="0" collapsed="false">
      <c r="A6551" s="49" t="n">
        <v>251</v>
      </c>
      <c r="B6551" s="49" t="s">
        <v>222</v>
      </c>
      <c r="C6551" s="49" t="n">
        <v>2011</v>
      </c>
      <c r="D6551" s="54" t="n">
        <v>87</v>
      </c>
      <c r="E6551" s="55" t="n">
        <v>60</v>
      </c>
    </row>
    <row r="6552" customFormat="false" ht="15" hidden="false" customHeight="false" outlineLevel="0" collapsed="false">
      <c r="A6552" s="49" t="n">
        <v>251</v>
      </c>
      <c r="B6552" s="49" t="s">
        <v>206</v>
      </c>
      <c r="C6552" s="49" t="n">
        <v>2011</v>
      </c>
      <c r="D6552" s="54" t="n">
        <v>20.3</v>
      </c>
      <c r="E6552" s="55" t="n">
        <v>14</v>
      </c>
    </row>
    <row r="6553" customFormat="false" ht="15" hidden="false" customHeight="false" outlineLevel="0" collapsed="false">
      <c r="A6553" s="49" t="n">
        <v>251</v>
      </c>
      <c r="B6553" s="49" t="s">
        <v>192</v>
      </c>
      <c r="C6553" s="49" t="n">
        <v>2010</v>
      </c>
      <c r="D6553" s="54" t="n">
        <v>2.9</v>
      </c>
      <c r="E6553" s="55" t="n">
        <v>2</v>
      </c>
    </row>
    <row r="6554" customFormat="false" ht="15" hidden="false" customHeight="false" outlineLevel="0" collapsed="false">
      <c r="A6554" s="49" t="n">
        <v>251</v>
      </c>
      <c r="B6554" s="49" t="s">
        <v>225</v>
      </c>
      <c r="C6554" s="49" t="n">
        <v>2010</v>
      </c>
      <c r="D6554" s="54" t="n">
        <v>34.8</v>
      </c>
      <c r="E6554" s="55" t="n">
        <v>24</v>
      </c>
    </row>
    <row r="6555" customFormat="false" ht="15" hidden="false" customHeight="false" outlineLevel="0" collapsed="false">
      <c r="A6555" s="49" t="n">
        <v>251</v>
      </c>
      <c r="B6555" s="49" t="s">
        <v>218</v>
      </c>
      <c r="C6555" s="49" t="n">
        <v>2009</v>
      </c>
      <c r="D6555" s="54" t="n">
        <v>151.45</v>
      </c>
      <c r="E6555" s="55" t="n">
        <v>121</v>
      </c>
    </row>
    <row r="6556" customFormat="false" ht="15" hidden="false" customHeight="false" outlineLevel="0" collapsed="false">
      <c r="A6556" s="49" t="n">
        <v>251</v>
      </c>
      <c r="B6556" s="49" t="s">
        <v>218</v>
      </c>
      <c r="C6556" s="49" t="n">
        <v>2010</v>
      </c>
      <c r="D6556" s="54" t="n">
        <v>450.8</v>
      </c>
      <c r="E6556" s="55" t="n">
        <v>344</v>
      </c>
    </row>
    <row r="6557" customFormat="false" ht="15" hidden="false" customHeight="false" outlineLevel="0" collapsed="false">
      <c r="A6557" s="49" t="n">
        <v>251</v>
      </c>
      <c r="B6557" s="49" t="s">
        <v>218</v>
      </c>
      <c r="C6557" s="49" t="n">
        <v>2011</v>
      </c>
      <c r="D6557" s="54" t="n">
        <v>100</v>
      </c>
      <c r="E6557" s="55" t="n">
        <v>80</v>
      </c>
    </row>
    <row r="6558" customFormat="false" ht="15" hidden="false" customHeight="false" outlineLevel="0" collapsed="false">
      <c r="A6558" s="49" t="n">
        <v>251</v>
      </c>
      <c r="B6558" s="49" t="s">
        <v>204</v>
      </c>
      <c r="C6558" s="49" t="n">
        <v>2010</v>
      </c>
      <c r="D6558" s="54" t="n">
        <v>17.4</v>
      </c>
      <c r="E6558" s="55" t="n">
        <v>12</v>
      </c>
    </row>
    <row r="6559" customFormat="false" ht="15" hidden="false" customHeight="false" outlineLevel="0" collapsed="false">
      <c r="A6559" s="49" t="n">
        <v>251</v>
      </c>
      <c r="B6559" s="49" t="s">
        <v>196</v>
      </c>
      <c r="C6559" s="49" t="n">
        <v>2010</v>
      </c>
      <c r="D6559" s="54" t="n">
        <v>17.4</v>
      </c>
      <c r="E6559" s="55" t="n">
        <v>12</v>
      </c>
    </row>
    <row r="6560" customFormat="false" ht="15" hidden="false" customHeight="false" outlineLevel="0" collapsed="false">
      <c r="A6560" s="49" t="n">
        <v>251</v>
      </c>
      <c r="B6560" s="49" t="s">
        <v>198</v>
      </c>
      <c r="C6560" s="49" t="n">
        <v>2011</v>
      </c>
      <c r="D6560" s="54" t="n">
        <v>17.4</v>
      </c>
      <c r="E6560" s="55" t="n">
        <v>12</v>
      </c>
    </row>
    <row r="6561" customFormat="false" ht="15" hidden="false" customHeight="false" outlineLevel="0" collapsed="false">
      <c r="A6561" s="49" t="n">
        <v>251</v>
      </c>
      <c r="B6561" s="49" t="s">
        <v>207</v>
      </c>
      <c r="C6561" s="49" t="n">
        <v>2010</v>
      </c>
      <c r="D6561" s="54" t="n">
        <v>18.85</v>
      </c>
      <c r="E6561" s="55" t="n">
        <v>13</v>
      </c>
    </row>
    <row r="6562" customFormat="false" ht="15" hidden="false" customHeight="false" outlineLevel="0" collapsed="false">
      <c r="A6562" s="49" t="n">
        <v>251</v>
      </c>
      <c r="B6562" s="49" t="s">
        <v>207</v>
      </c>
      <c r="C6562" s="49" t="n">
        <v>2011</v>
      </c>
      <c r="D6562" s="54" t="n">
        <v>10.15</v>
      </c>
      <c r="E6562" s="55" t="n">
        <v>7</v>
      </c>
    </row>
    <row r="6563" customFormat="false" ht="15" hidden="false" customHeight="false" outlineLevel="0" collapsed="false">
      <c r="A6563" s="49" t="n">
        <v>251</v>
      </c>
      <c r="B6563" s="49" t="s">
        <v>214</v>
      </c>
      <c r="C6563" s="49" t="n">
        <v>2010</v>
      </c>
      <c r="D6563" s="54" t="n">
        <v>17.4</v>
      </c>
      <c r="E6563" s="55" t="n">
        <v>12</v>
      </c>
    </row>
    <row r="6564" customFormat="false" ht="15" hidden="false" customHeight="false" outlineLevel="0" collapsed="false">
      <c r="A6564" s="49" t="n">
        <v>251</v>
      </c>
      <c r="B6564" s="49" t="s">
        <v>189</v>
      </c>
      <c r="C6564" s="49" t="n">
        <v>2009</v>
      </c>
      <c r="D6564" s="54" t="n">
        <v>702.12</v>
      </c>
      <c r="E6564" s="55" t="n">
        <v>468</v>
      </c>
    </row>
    <row r="6565" customFormat="false" ht="15" hidden="false" customHeight="false" outlineLevel="0" collapsed="false">
      <c r="A6565" s="49" t="n">
        <v>251</v>
      </c>
      <c r="B6565" s="49" t="s">
        <v>189</v>
      </c>
      <c r="C6565" s="49" t="n">
        <v>2010</v>
      </c>
      <c r="D6565" s="54" t="n">
        <v>8384.9</v>
      </c>
      <c r="E6565" s="55" t="n">
        <v>5908</v>
      </c>
    </row>
    <row r="6566" customFormat="false" ht="15" hidden="false" customHeight="false" outlineLevel="0" collapsed="false">
      <c r="A6566" s="49" t="n">
        <v>251</v>
      </c>
      <c r="B6566" s="49" t="s">
        <v>189</v>
      </c>
      <c r="C6566" s="49" t="n">
        <v>2011</v>
      </c>
      <c r="D6566" s="54" t="n">
        <v>6252.81</v>
      </c>
      <c r="E6566" s="55" t="n">
        <v>4485</v>
      </c>
    </row>
    <row r="6567" customFormat="false" ht="15" hidden="false" customHeight="false" outlineLevel="0" collapsed="false">
      <c r="A6567" s="49" t="n">
        <v>252</v>
      </c>
      <c r="B6567" s="49" t="s">
        <v>203</v>
      </c>
      <c r="C6567" s="49" t="n">
        <v>2010</v>
      </c>
      <c r="D6567" s="54" t="n">
        <v>290</v>
      </c>
      <c r="E6567" s="55" t="n">
        <v>200</v>
      </c>
    </row>
    <row r="6568" customFormat="false" ht="15" hidden="false" customHeight="false" outlineLevel="0" collapsed="false">
      <c r="A6568" s="49" t="n">
        <v>252</v>
      </c>
      <c r="B6568" s="49" t="s">
        <v>203</v>
      </c>
      <c r="C6568" s="49" t="n">
        <v>2011</v>
      </c>
      <c r="D6568" s="54" t="n">
        <v>290</v>
      </c>
      <c r="E6568" s="55" t="n">
        <v>200</v>
      </c>
    </row>
    <row r="6569" customFormat="false" ht="15" hidden="false" customHeight="false" outlineLevel="0" collapsed="false">
      <c r="A6569" s="49" t="n">
        <v>252</v>
      </c>
      <c r="B6569" s="49" t="s">
        <v>199</v>
      </c>
      <c r="C6569" s="49" t="n">
        <v>2010</v>
      </c>
      <c r="D6569" s="54" t="n">
        <v>19.8</v>
      </c>
      <c r="E6569" s="55" t="n">
        <v>12</v>
      </c>
    </row>
    <row r="6570" customFormat="false" ht="15" hidden="false" customHeight="false" outlineLevel="0" collapsed="false">
      <c r="A6570" s="49" t="n">
        <v>252</v>
      </c>
      <c r="B6570" s="49" t="s">
        <v>201</v>
      </c>
      <c r="C6570" s="49" t="n">
        <v>2011</v>
      </c>
      <c r="D6570" s="54" t="n">
        <v>16.5</v>
      </c>
      <c r="E6570" s="55" t="n">
        <v>10</v>
      </c>
    </row>
    <row r="6571" customFormat="false" ht="15" hidden="false" customHeight="false" outlineLevel="0" collapsed="false">
      <c r="A6571" s="49" t="n">
        <v>252</v>
      </c>
      <c r="B6571" s="49" t="s">
        <v>226</v>
      </c>
      <c r="C6571" s="49" t="n">
        <v>2011</v>
      </c>
      <c r="D6571" s="54" t="n">
        <v>16.5</v>
      </c>
      <c r="E6571" s="55" t="n">
        <v>10</v>
      </c>
    </row>
    <row r="6572" customFormat="false" ht="15" hidden="false" customHeight="false" outlineLevel="0" collapsed="false">
      <c r="A6572" s="49" t="n">
        <v>252</v>
      </c>
      <c r="B6572" s="49" t="s">
        <v>223</v>
      </c>
      <c r="C6572" s="49" t="n">
        <v>2010</v>
      </c>
      <c r="D6572" s="54" t="n">
        <v>16.5</v>
      </c>
      <c r="E6572" s="55" t="n">
        <v>10</v>
      </c>
    </row>
    <row r="6573" customFormat="false" ht="15" hidden="false" customHeight="false" outlineLevel="0" collapsed="false">
      <c r="A6573" s="49" t="n">
        <v>252</v>
      </c>
      <c r="B6573" s="49" t="s">
        <v>200</v>
      </c>
      <c r="C6573" s="49" t="n">
        <v>2011</v>
      </c>
      <c r="D6573" s="54" t="n">
        <v>33</v>
      </c>
      <c r="E6573" s="55" t="n">
        <v>20</v>
      </c>
    </row>
    <row r="6574" customFormat="false" ht="15" hidden="false" customHeight="false" outlineLevel="0" collapsed="false">
      <c r="A6574" s="49" t="n">
        <v>252</v>
      </c>
      <c r="B6574" s="49" t="s">
        <v>202</v>
      </c>
      <c r="C6574" s="49" t="n">
        <v>2011</v>
      </c>
      <c r="D6574" s="54" t="n">
        <v>16.5</v>
      </c>
      <c r="E6574" s="55" t="n">
        <v>10</v>
      </c>
    </row>
    <row r="6575" customFormat="false" ht="15" hidden="false" customHeight="false" outlineLevel="0" collapsed="false">
      <c r="A6575" s="49" t="n">
        <v>252</v>
      </c>
      <c r="B6575" s="49" t="s">
        <v>222</v>
      </c>
      <c r="C6575" s="49" t="n">
        <v>2010</v>
      </c>
      <c r="D6575" s="54" t="n">
        <v>369.6</v>
      </c>
      <c r="E6575" s="55" t="n">
        <v>224</v>
      </c>
    </row>
    <row r="6576" customFormat="false" ht="15" hidden="false" customHeight="false" outlineLevel="0" collapsed="false">
      <c r="A6576" s="49" t="n">
        <v>252</v>
      </c>
      <c r="B6576" s="49" t="s">
        <v>222</v>
      </c>
      <c r="C6576" s="49" t="n">
        <v>2011</v>
      </c>
      <c r="D6576" s="54" t="n">
        <v>478.5</v>
      </c>
      <c r="E6576" s="55" t="n">
        <v>290</v>
      </c>
    </row>
    <row r="6577" customFormat="false" ht="15" hidden="false" customHeight="false" outlineLevel="0" collapsed="false">
      <c r="A6577" s="49" t="n">
        <v>252</v>
      </c>
      <c r="B6577" s="49" t="s">
        <v>191</v>
      </c>
      <c r="C6577" s="49" t="n">
        <v>2010</v>
      </c>
      <c r="D6577" s="54" t="n">
        <v>16.5</v>
      </c>
      <c r="E6577" s="55" t="n">
        <v>10</v>
      </c>
    </row>
    <row r="6578" customFormat="false" ht="15" hidden="false" customHeight="false" outlineLevel="0" collapsed="false">
      <c r="A6578" s="49" t="n">
        <v>252</v>
      </c>
      <c r="B6578" s="49" t="s">
        <v>205</v>
      </c>
      <c r="C6578" s="49" t="n">
        <v>2010</v>
      </c>
      <c r="D6578" s="54" t="n">
        <v>135.3</v>
      </c>
      <c r="E6578" s="55" t="n">
        <v>82</v>
      </c>
    </row>
    <row r="6579" customFormat="false" ht="15" hidden="false" customHeight="false" outlineLevel="0" collapsed="false">
      <c r="A6579" s="49" t="n">
        <v>252</v>
      </c>
      <c r="B6579" s="49" t="s">
        <v>205</v>
      </c>
      <c r="C6579" s="49" t="n">
        <v>2011</v>
      </c>
      <c r="D6579" s="54" t="n">
        <v>102.3</v>
      </c>
      <c r="E6579" s="55" t="n">
        <v>62</v>
      </c>
    </row>
    <row r="6580" customFormat="false" ht="15" hidden="false" customHeight="false" outlineLevel="0" collapsed="false">
      <c r="A6580" s="49" t="n">
        <v>252</v>
      </c>
      <c r="B6580" s="49" t="s">
        <v>206</v>
      </c>
      <c r="C6580" s="49" t="n">
        <v>2010</v>
      </c>
      <c r="D6580" s="54" t="n">
        <v>198</v>
      </c>
      <c r="E6580" s="55" t="n">
        <v>120</v>
      </c>
    </row>
    <row r="6581" customFormat="false" ht="15" hidden="false" customHeight="false" outlineLevel="0" collapsed="false">
      <c r="A6581" s="49" t="n">
        <v>252</v>
      </c>
      <c r="B6581" s="49" t="s">
        <v>206</v>
      </c>
      <c r="C6581" s="49" t="n">
        <v>2011</v>
      </c>
      <c r="D6581" s="54" t="n">
        <v>179.85</v>
      </c>
      <c r="E6581" s="55" t="n">
        <v>109</v>
      </c>
    </row>
    <row r="6582" customFormat="false" ht="15" hidden="false" customHeight="false" outlineLevel="0" collapsed="false">
      <c r="A6582" s="49" t="n">
        <v>252</v>
      </c>
      <c r="B6582" s="49" t="s">
        <v>234</v>
      </c>
      <c r="C6582" s="49" t="n">
        <v>2011</v>
      </c>
      <c r="D6582" s="54" t="n">
        <v>16.5</v>
      </c>
      <c r="E6582" s="55" t="n">
        <v>10</v>
      </c>
    </row>
    <row r="6583" customFormat="false" ht="15" hidden="false" customHeight="false" outlineLevel="0" collapsed="false">
      <c r="A6583" s="49" t="n">
        <v>252</v>
      </c>
      <c r="B6583" s="49" t="s">
        <v>211</v>
      </c>
      <c r="C6583" s="49" t="n">
        <v>2011</v>
      </c>
      <c r="D6583" s="54" t="n">
        <v>33</v>
      </c>
      <c r="E6583" s="55" t="n">
        <v>20</v>
      </c>
    </row>
    <row r="6584" customFormat="false" ht="15" hidden="false" customHeight="false" outlineLevel="0" collapsed="false">
      <c r="A6584" s="49" t="n">
        <v>252</v>
      </c>
      <c r="B6584" s="49" t="s">
        <v>192</v>
      </c>
      <c r="C6584" s="49" t="n">
        <v>2010</v>
      </c>
      <c r="D6584" s="54" t="n">
        <v>16.5</v>
      </c>
      <c r="E6584" s="55" t="n">
        <v>10</v>
      </c>
    </row>
    <row r="6585" customFormat="false" ht="15" hidden="false" customHeight="false" outlineLevel="0" collapsed="false">
      <c r="A6585" s="49" t="n">
        <v>252</v>
      </c>
      <c r="B6585" s="49" t="s">
        <v>217</v>
      </c>
      <c r="C6585" s="49" t="n">
        <v>2011</v>
      </c>
      <c r="D6585" s="54" t="n">
        <v>166.65</v>
      </c>
      <c r="E6585" s="55" t="n">
        <v>101</v>
      </c>
    </row>
    <row r="6586" customFormat="false" ht="15" hidden="false" customHeight="false" outlineLevel="0" collapsed="false">
      <c r="A6586" s="49" t="n">
        <v>252</v>
      </c>
      <c r="B6586" s="49" t="s">
        <v>219</v>
      </c>
      <c r="C6586" s="49" t="n">
        <v>2011</v>
      </c>
      <c r="D6586" s="54" t="n">
        <v>16.5</v>
      </c>
      <c r="E6586" s="55" t="n">
        <v>10</v>
      </c>
    </row>
    <row r="6587" customFormat="false" ht="15" hidden="false" customHeight="false" outlineLevel="0" collapsed="false">
      <c r="A6587" s="49" t="n">
        <v>252</v>
      </c>
      <c r="B6587" s="49" t="s">
        <v>218</v>
      </c>
      <c r="C6587" s="49" t="n">
        <v>2010</v>
      </c>
      <c r="D6587" s="54" t="n">
        <v>85.8</v>
      </c>
      <c r="E6587" s="55" t="n">
        <v>52</v>
      </c>
    </row>
    <row r="6588" customFormat="false" ht="15" hidden="false" customHeight="false" outlineLevel="0" collapsed="false">
      <c r="A6588" s="49" t="n">
        <v>252</v>
      </c>
      <c r="B6588" s="49" t="s">
        <v>218</v>
      </c>
      <c r="C6588" s="49" t="n">
        <v>2011</v>
      </c>
      <c r="D6588" s="54" t="n">
        <v>231</v>
      </c>
      <c r="E6588" s="55" t="n">
        <v>140</v>
      </c>
    </row>
    <row r="6589" customFormat="false" ht="15" hidden="false" customHeight="false" outlineLevel="0" collapsed="false">
      <c r="A6589" s="49" t="n">
        <v>252</v>
      </c>
      <c r="B6589" s="49" t="s">
        <v>193</v>
      </c>
      <c r="C6589" s="49" t="n">
        <v>2010</v>
      </c>
      <c r="D6589" s="54" t="n">
        <v>49.5</v>
      </c>
      <c r="E6589" s="55" t="n">
        <v>30</v>
      </c>
    </row>
    <row r="6590" customFormat="false" ht="15" hidden="false" customHeight="false" outlineLevel="0" collapsed="false">
      <c r="A6590" s="49" t="n">
        <v>252</v>
      </c>
      <c r="B6590" s="49" t="s">
        <v>193</v>
      </c>
      <c r="C6590" s="49" t="n">
        <v>2011</v>
      </c>
      <c r="D6590" s="54" t="n">
        <v>49.5</v>
      </c>
      <c r="E6590" s="55" t="n">
        <v>30</v>
      </c>
    </row>
    <row r="6591" customFormat="false" ht="15" hidden="false" customHeight="false" outlineLevel="0" collapsed="false">
      <c r="A6591" s="49" t="n">
        <v>252</v>
      </c>
      <c r="B6591" s="49" t="s">
        <v>213</v>
      </c>
      <c r="C6591" s="49" t="n">
        <v>2010</v>
      </c>
      <c r="D6591" s="54" t="n">
        <v>16.5</v>
      </c>
      <c r="E6591" s="55" t="n">
        <v>10</v>
      </c>
    </row>
    <row r="6592" customFormat="false" ht="15" hidden="false" customHeight="false" outlineLevel="0" collapsed="false">
      <c r="A6592" s="49" t="n">
        <v>252</v>
      </c>
      <c r="B6592" s="49" t="s">
        <v>213</v>
      </c>
      <c r="C6592" s="49" t="n">
        <v>2011</v>
      </c>
      <c r="D6592" s="54" t="n">
        <v>16.5</v>
      </c>
      <c r="E6592" s="55" t="n">
        <v>10</v>
      </c>
    </row>
    <row r="6593" customFormat="false" ht="15" hidden="false" customHeight="false" outlineLevel="0" collapsed="false">
      <c r="A6593" s="49" t="n">
        <v>252</v>
      </c>
      <c r="B6593" s="49" t="s">
        <v>197</v>
      </c>
      <c r="C6593" s="49" t="n">
        <v>2011</v>
      </c>
      <c r="D6593" s="54" t="n">
        <v>9.9</v>
      </c>
      <c r="E6593" s="55" t="n">
        <v>6</v>
      </c>
    </row>
    <row r="6594" customFormat="false" ht="15" hidden="false" customHeight="false" outlineLevel="0" collapsed="false">
      <c r="A6594" s="49" t="n">
        <v>252</v>
      </c>
      <c r="B6594" s="49" t="s">
        <v>196</v>
      </c>
      <c r="C6594" s="49" t="n">
        <v>2010</v>
      </c>
      <c r="D6594" s="54" t="n">
        <v>16.5</v>
      </c>
      <c r="E6594" s="55" t="n">
        <v>10</v>
      </c>
    </row>
    <row r="6595" customFormat="false" ht="15" hidden="false" customHeight="false" outlineLevel="0" collapsed="false">
      <c r="A6595" s="49" t="n">
        <v>252</v>
      </c>
      <c r="B6595" s="49" t="s">
        <v>196</v>
      </c>
      <c r="C6595" s="49" t="n">
        <v>2011</v>
      </c>
      <c r="D6595" s="54" t="n">
        <v>59.4</v>
      </c>
      <c r="E6595" s="55" t="n">
        <v>36</v>
      </c>
    </row>
    <row r="6596" customFormat="false" ht="15" hidden="false" customHeight="false" outlineLevel="0" collapsed="false">
      <c r="A6596" s="49" t="n">
        <v>252</v>
      </c>
      <c r="B6596" s="49" t="s">
        <v>210</v>
      </c>
      <c r="C6596" s="49" t="n">
        <v>2010</v>
      </c>
      <c r="D6596" s="54" t="n">
        <v>19.8</v>
      </c>
      <c r="E6596" s="55" t="n">
        <v>12</v>
      </c>
    </row>
    <row r="6597" customFormat="false" ht="15" hidden="false" customHeight="false" outlineLevel="0" collapsed="false">
      <c r="A6597" s="49" t="n">
        <v>252</v>
      </c>
      <c r="B6597" s="49" t="s">
        <v>198</v>
      </c>
      <c r="C6597" s="49" t="n">
        <v>2011</v>
      </c>
      <c r="D6597" s="54" t="n">
        <v>16.5</v>
      </c>
      <c r="E6597" s="55" t="n">
        <v>10</v>
      </c>
    </row>
    <row r="6598" customFormat="false" ht="15" hidden="false" customHeight="false" outlineLevel="0" collapsed="false">
      <c r="A6598" s="49" t="n">
        <v>252</v>
      </c>
      <c r="B6598" s="49" t="s">
        <v>207</v>
      </c>
      <c r="C6598" s="49" t="n">
        <v>2010</v>
      </c>
      <c r="D6598" s="54" t="n">
        <v>13.2</v>
      </c>
      <c r="E6598" s="55" t="n">
        <v>8</v>
      </c>
    </row>
    <row r="6599" customFormat="false" ht="15" hidden="false" customHeight="false" outlineLevel="0" collapsed="false">
      <c r="A6599" s="49" t="n">
        <v>252</v>
      </c>
      <c r="B6599" s="49" t="s">
        <v>189</v>
      </c>
      <c r="C6599" s="49" t="n">
        <v>2010</v>
      </c>
      <c r="D6599" s="54" t="n">
        <v>7831.17</v>
      </c>
      <c r="E6599" s="55" t="n">
        <v>4488</v>
      </c>
    </row>
    <row r="6600" customFormat="false" ht="15" hidden="false" customHeight="false" outlineLevel="0" collapsed="false">
      <c r="A6600" s="49" t="n">
        <v>252</v>
      </c>
      <c r="B6600" s="49" t="s">
        <v>189</v>
      </c>
      <c r="C6600" s="49" t="n">
        <v>2011</v>
      </c>
      <c r="D6600" s="54" t="n">
        <v>5841.88</v>
      </c>
      <c r="E6600" s="55" t="n">
        <v>3482</v>
      </c>
    </row>
    <row r="6601" customFormat="false" ht="15" hidden="false" customHeight="false" outlineLevel="0" collapsed="false">
      <c r="A6601" s="49" t="n">
        <v>252</v>
      </c>
      <c r="B6601" s="49" t="s">
        <v>194</v>
      </c>
      <c r="C6601" s="49" t="n">
        <v>2011</v>
      </c>
      <c r="D6601" s="54" t="n">
        <v>16.5</v>
      </c>
      <c r="E6601" s="55" t="n">
        <v>10</v>
      </c>
    </row>
    <row r="6602" customFormat="false" ht="15" hidden="false" customHeight="false" outlineLevel="0" collapsed="false">
      <c r="A6602" s="49" t="n">
        <v>253</v>
      </c>
      <c r="B6602" s="49" t="s">
        <v>203</v>
      </c>
      <c r="C6602" s="49" t="n">
        <v>2010</v>
      </c>
      <c r="D6602" s="54" t="n">
        <v>198</v>
      </c>
      <c r="E6602" s="55" t="n">
        <v>40</v>
      </c>
    </row>
    <row r="6603" customFormat="false" ht="15" hidden="false" customHeight="false" outlineLevel="0" collapsed="false">
      <c r="A6603" s="49" t="n">
        <v>253</v>
      </c>
      <c r="B6603" s="49" t="s">
        <v>203</v>
      </c>
      <c r="C6603" s="49" t="n">
        <v>2011</v>
      </c>
      <c r="D6603" s="54" t="n">
        <v>792</v>
      </c>
      <c r="E6603" s="55" t="n">
        <v>160</v>
      </c>
    </row>
    <row r="6604" customFormat="false" ht="15" hidden="false" customHeight="false" outlineLevel="0" collapsed="false">
      <c r="A6604" s="49" t="n">
        <v>253</v>
      </c>
      <c r="B6604" s="49" t="s">
        <v>223</v>
      </c>
      <c r="C6604" s="49" t="n">
        <v>2010</v>
      </c>
      <c r="D6604" s="54" t="n">
        <v>53.55</v>
      </c>
      <c r="E6604" s="55" t="n">
        <v>9</v>
      </c>
    </row>
    <row r="6605" customFormat="false" ht="15" hidden="false" customHeight="false" outlineLevel="0" collapsed="false">
      <c r="A6605" s="49" t="n">
        <v>253</v>
      </c>
      <c r="B6605" s="49" t="s">
        <v>222</v>
      </c>
      <c r="C6605" s="49" t="n">
        <v>2010</v>
      </c>
      <c r="D6605" s="54" t="n">
        <v>357</v>
      </c>
      <c r="E6605" s="55" t="n">
        <v>60</v>
      </c>
    </row>
    <row r="6606" customFormat="false" ht="15" hidden="false" customHeight="false" outlineLevel="0" collapsed="false">
      <c r="A6606" s="49" t="n">
        <v>253</v>
      </c>
      <c r="B6606" s="49" t="s">
        <v>222</v>
      </c>
      <c r="C6606" s="49" t="n">
        <v>2011</v>
      </c>
      <c r="D6606" s="54" t="n">
        <v>196.35</v>
      </c>
      <c r="E6606" s="55" t="n">
        <v>33</v>
      </c>
    </row>
    <row r="6607" customFormat="false" ht="15" hidden="false" customHeight="false" outlineLevel="0" collapsed="false">
      <c r="A6607" s="49" t="n">
        <v>253</v>
      </c>
      <c r="B6607" s="49" t="s">
        <v>205</v>
      </c>
      <c r="C6607" s="49" t="n">
        <v>2010</v>
      </c>
      <c r="D6607" s="54" t="n">
        <v>89.25</v>
      </c>
      <c r="E6607" s="55" t="n">
        <v>15</v>
      </c>
    </row>
    <row r="6608" customFormat="false" ht="15" hidden="false" customHeight="false" outlineLevel="0" collapsed="false">
      <c r="A6608" s="49" t="n">
        <v>253</v>
      </c>
      <c r="B6608" s="49" t="s">
        <v>205</v>
      </c>
      <c r="C6608" s="49" t="n">
        <v>2011</v>
      </c>
      <c r="D6608" s="54" t="n">
        <v>17.85</v>
      </c>
      <c r="E6608" s="55" t="n">
        <v>3</v>
      </c>
    </row>
    <row r="6609" customFormat="false" ht="15" hidden="false" customHeight="false" outlineLevel="0" collapsed="false">
      <c r="A6609" s="49" t="n">
        <v>253</v>
      </c>
      <c r="B6609" s="49" t="s">
        <v>206</v>
      </c>
      <c r="C6609" s="49" t="n">
        <v>2010</v>
      </c>
      <c r="D6609" s="54" t="n">
        <v>238</v>
      </c>
      <c r="E6609" s="55" t="n">
        <v>40</v>
      </c>
    </row>
    <row r="6610" customFormat="false" ht="15" hidden="false" customHeight="false" outlineLevel="0" collapsed="false">
      <c r="A6610" s="49" t="n">
        <v>253</v>
      </c>
      <c r="B6610" s="49" t="s">
        <v>206</v>
      </c>
      <c r="C6610" s="49" t="n">
        <v>2011</v>
      </c>
      <c r="D6610" s="54" t="n">
        <v>107.1</v>
      </c>
      <c r="E6610" s="55" t="n">
        <v>18</v>
      </c>
    </row>
    <row r="6611" customFormat="false" ht="15" hidden="false" customHeight="false" outlineLevel="0" collapsed="false">
      <c r="A6611" s="49" t="n">
        <v>253</v>
      </c>
      <c r="B6611" s="49" t="s">
        <v>192</v>
      </c>
      <c r="C6611" s="49" t="n">
        <v>2010</v>
      </c>
      <c r="D6611" s="54" t="n">
        <v>35.7</v>
      </c>
      <c r="E6611" s="55" t="n">
        <v>6</v>
      </c>
    </row>
    <row r="6612" customFormat="false" ht="15" hidden="false" customHeight="false" outlineLevel="0" collapsed="false">
      <c r="A6612" s="49" t="n">
        <v>253</v>
      </c>
      <c r="B6612" s="49" t="s">
        <v>192</v>
      </c>
      <c r="C6612" s="49" t="n">
        <v>2011</v>
      </c>
      <c r="D6612" s="54" t="n">
        <v>35.7</v>
      </c>
      <c r="E6612" s="55" t="n">
        <v>6</v>
      </c>
    </row>
    <row r="6613" customFormat="false" ht="15" hidden="false" customHeight="false" outlineLevel="0" collapsed="false">
      <c r="A6613" s="49" t="n">
        <v>253</v>
      </c>
      <c r="B6613" s="49" t="s">
        <v>217</v>
      </c>
      <c r="C6613" s="49" t="n">
        <v>2010</v>
      </c>
      <c r="D6613" s="54" t="n">
        <v>124.95</v>
      </c>
      <c r="E6613" s="55" t="n">
        <v>21</v>
      </c>
    </row>
    <row r="6614" customFormat="false" ht="15" hidden="false" customHeight="false" outlineLevel="0" collapsed="false">
      <c r="A6614" s="49" t="n">
        <v>253</v>
      </c>
      <c r="B6614" s="49" t="s">
        <v>217</v>
      </c>
      <c r="C6614" s="49" t="n">
        <v>2011</v>
      </c>
      <c r="D6614" s="54" t="n">
        <v>194.05</v>
      </c>
      <c r="E6614" s="55" t="n">
        <v>39</v>
      </c>
    </row>
    <row r="6615" customFormat="false" ht="15" hidden="false" customHeight="false" outlineLevel="0" collapsed="false">
      <c r="A6615" s="49" t="n">
        <v>253</v>
      </c>
      <c r="B6615" s="49" t="s">
        <v>218</v>
      </c>
      <c r="C6615" s="49" t="n">
        <v>2010</v>
      </c>
      <c r="D6615" s="54" t="n">
        <v>701.1</v>
      </c>
      <c r="E6615" s="55" t="n">
        <v>138</v>
      </c>
    </row>
    <row r="6616" customFormat="false" ht="15" hidden="false" customHeight="false" outlineLevel="0" collapsed="false">
      <c r="A6616" s="49" t="n">
        <v>253</v>
      </c>
      <c r="B6616" s="49" t="s">
        <v>218</v>
      </c>
      <c r="C6616" s="49" t="n">
        <v>2011</v>
      </c>
      <c r="D6616" s="54" t="n">
        <v>233.7</v>
      </c>
      <c r="E6616" s="55" t="n">
        <v>46</v>
      </c>
    </row>
    <row r="6617" customFormat="false" ht="15" hidden="false" customHeight="false" outlineLevel="0" collapsed="false">
      <c r="A6617" s="49" t="n">
        <v>253</v>
      </c>
      <c r="B6617" s="49" t="s">
        <v>193</v>
      </c>
      <c r="C6617" s="49" t="n">
        <v>2011</v>
      </c>
      <c r="D6617" s="54" t="n">
        <v>71.4</v>
      </c>
      <c r="E6617" s="55" t="n">
        <v>12</v>
      </c>
    </row>
    <row r="6618" customFormat="false" ht="15" hidden="false" customHeight="false" outlineLevel="0" collapsed="false">
      <c r="A6618" s="49" t="n">
        <v>253</v>
      </c>
      <c r="B6618" s="49" t="s">
        <v>197</v>
      </c>
      <c r="C6618" s="49" t="n">
        <v>2010</v>
      </c>
      <c r="D6618" s="54" t="n">
        <v>17.85</v>
      </c>
      <c r="E6618" s="55" t="n">
        <v>3</v>
      </c>
    </row>
    <row r="6619" customFormat="false" ht="15" hidden="false" customHeight="false" outlineLevel="0" collapsed="false">
      <c r="A6619" s="49" t="n">
        <v>253</v>
      </c>
      <c r="B6619" s="49" t="s">
        <v>197</v>
      </c>
      <c r="C6619" s="49" t="n">
        <v>2011</v>
      </c>
      <c r="D6619" s="54" t="n">
        <v>11.9</v>
      </c>
      <c r="E6619" s="55" t="n">
        <v>2</v>
      </c>
    </row>
    <row r="6620" customFormat="false" ht="15" hidden="false" customHeight="false" outlineLevel="0" collapsed="false">
      <c r="A6620" s="49" t="n">
        <v>253</v>
      </c>
      <c r="B6620" s="49" t="s">
        <v>215</v>
      </c>
      <c r="C6620" s="49" t="n">
        <v>2010</v>
      </c>
      <c r="D6620" s="54" t="n">
        <v>23.8</v>
      </c>
      <c r="E6620" s="55" t="n">
        <v>4</v>
      </c>
    </row>
    <row r="6621" customFormat="false" ht="15" hidden="false" customHeight="false" outlineLevel="0" collapsed="false">
      <c r="A6621" s="49" t="n">
        <v>253</v>
      </c>
      <c r="B6621" s="49" t="s">
        <v>196</v>
      </c>
      <c r="C6621" s="49" t="n">
        <v>2010</v>
      </c>
      <c r="D6621" s="54" t="n">
        <v>17.85</v>
      </c>
      <c r="E6621" s="55" t="n">
        <v>3</v>
      </c>
    </row>
    <row r="6622" customFormat="false" ht="15" hidden="false" customHeight="false" outlineLevel="0" collapsed="false">
      <c r="A6622" s="49" t="n">
        <v>253</v>
      </c>
      <c r="B6622" s="49" t="s">
        <v>198</v>
      </c>
      <c r="C6622" s="49" t="n">
        <v>2010</v>
      </c>
      <c r="D6622" s="54" t="n">
        <v>142.8</v>
      </c>
      <c r="E6622" s="55" t="n">
        <v>24</v>
      </c>
    </row>
    <row r="6623" customFormat="false" ht="15" hidden="false" customHeight="false" outlineLevel="0" collapsed="false">
      <c r="A6623" s="49" t="n">
        <v>253</v>
      </c>
      <c r="B6623" s="49" t="s">
        <v>189</v>
      </c>
      <c r="C6623" s="49" t="n">
        <v>2010</v>
      </c>
      <c r="D6623" s="54" t="n">
        <v>7807.68</v>
      </c>
      <c r="E6623" s="55" t="n">
        <v>1062</v>
      </c>
    </row>
    <row r="6624" customFormat="false" ht="15" hidden="false" customHeight="false" outlineLevel="0" collapsed="false">
      <c r="A6624" s="49" t="n">
        <v>253</v>
      </c>
      <c r="B6624" s="49" t="s">
        <v>189</v>
      </c>
      <c r="C6624" s="49" t="n">
        <v>2011</v>
      </c>
      <c r="D6624" s="54" t="n">
        <v>5197.29</v>
      </c>
      <c r="E6624" s="55" t="n">
        <v>738</v>
      </c>
    </row>
    <row r="6625" customFormat="false" ht="15" hidden="false" customHeight="false" outlineLevel="0" collapsed="false">
      <c r="A6625" s="49" t="n">
        <v>254</v>
      </c>
      <c r="B6625" s="49" t="s">
        <v>201</v>
      </c>
      <c r="C6625" s="49" t="n">
        <v>2010</v>
      </c>
      <c r="D6625" s="54" t="n">
        <v>15.3</v>
      </c>
      <c r="E6625" s="55" t="n">
        <v>6</v>
      </c>
    </row>
    <row r="6626" customFormat="false" ht="15" hidden="false" customHeight="false" outlineLevel="0" collapsed="false">
      <c r="A6626" s="49" t="n">
        <v>254</v>
      </c>
      <c r="B6626" s="49" t="s">
        <v>201</v>
      </c>
      <c r="C6626" s="49" t="n">
        <v>2011</v>
      </c>
      <c r="D6626" s="54" t="n">
        <v>45.9</v>
      </c>
      <c r="E6626" s="55" t="n">
        <v>18</v>
      </c>
    </row>
    <row r="6627" customFormat="false" ht="15" hidden="false" customHeight="false" outlineLevel="0" collapsed="false">
      <c r="A6627" s="49" t="n">
        <v>254</v>
      </c>
      <c r="B6627" s="49" t="s">
        <v>223</v>
      </c>
      <c r="C6627" s="49" t="n">
        <v>2011</v>
      </c>
      <c r="D6627" s="54" t="n">
        <v>30.6</v>
      </c>
      <c r="E6627" s="55" t="n">
        <v>12</v>
      </c>
    </row>
    <row r="6628" customFormat="false" ht="15" hidden="false" customHeight="false" outlineLevel="0" collapsed="false">
      <c r="A6628" s="49" t="n">
        <v>254</v>
      </c>
      <c r="B6628" s="49" t="s">
        <v>200</v>
      </c>
      <c r="C6628" s="49" t="n">
        <v>2010</v>
      </c>
      <c r="D6628" s="54" t="n">
        <v>30.6</v>
      </c>
      <c r="E6628" s="55" t="n">
        <v>12</v>
      </c>
    </row>
    <row r="6629" customFormat="false" ht="15" hidden="false" customHeight="false" outlineLevel="0" collapsed="false">
      <c r="A6629" s="49" t="n">
        <v>254</v>
      </c>
      <c r="B6629" s="49" t="s">
        <v>222</v>
      </c>
      <c r="C6629" s="49" t="n">
        <v>2009</v>
      </c>
      <c r="D6629" s="54" t="n">
        <v>30.6</v>
      </c>
      <c r="E6629" s="55" t="n">
        <v>12</v>
      </c>
    </row>
    <row r="6630" customFormat="false" ht="15" hidden="false" customHeight="false" outlineLevel="0" collapsed="false">
      <c r="A6630" s="49" t="n">
        <v>254</v>
      </c>
      <c r="B6630" s="49" t="s">
        <v>222</v>
      </c>
      <c r="C6630" s="49" t="n">
        <v>2010</v>
      </c>
      <c r="D6630" s="54" t="n">
        <v>244.8</v>
      </c>
      <c r="E6630" s="55" t="n">
        <v>96</v>
      </c>
    </row>
    <row r="6631" customFormat="false" ht="15" hidden="false" customHeight="false" outlineLevel="0" collapsed="false">
      <c r="A6631" s="49" t="n">
        <v>254</v>
      </c>
      <c r="B6631" s="49" t="s">
        <v>222</v>
      </c>
      <c r="C6631" s="49" t="n">
        <v>2011</v>
      </c>
      <c r="D6631" s="54" t="n">
        <v>163.2</v>
      </c>
      <c r="E6631" s="55" t="n">
        <v>64</v>
      </c>
    </row>
    <row r="6632" customFormat="false" ht="15" hidden="false" customHeight="false" outlineLevel="0" collapsed="false">
      <c r="A6632" s="49" t="n">
        <v>254</v>
      </c>
      <c r="B6632" s="49" t="s">
        <v>191</v>
      </c>
      <c r="C6632" s="49" t="n">
        <v>2011</v>
      </c>
      <c r="D6632" s="54" t="n">
        <v>15.3</v>
      </c>
      <c r="E6632" s="55" t="n">
        <v>6</v>
      </c>
    </row>
    <row r="6633" customFormat="false" ht="15" hidden="false" customHeight="false" outlineLevel="0" collapsed="false">
      <c r="A6633" s="49" t="n">
        <v>254</v>
      </c>
      <c r="B6633" s="49" t="s">
        <v>205</v>
      </c>
      <c r="C6633" s="49" t="n">
        <v>2010</v>
      </c>
      <c r="D6633" s="54" t="n">
        <v>91.8</v>
      </c>
      <c r="E6633" s="55" t="n">
        <v>36</v>
      </c>
    </row>
    <row r="6634" customFormat="false" ht="15" hidden="false" customHeight="false" outlineLevel="0" collapsed="false">
      <c r="A6634" s="49" t="n">
        <v>254</v>
      </c>
      <c r="B6634" s="49" t="s">
        <v>205</v>
      </c>
      <c r="C6634" s="49" t="n">
        <v>2011</v>
      </c>
      <c r="D6634" s="54" t="n">
        <v>255</v>
      </c>
      <c r="E6634" s="55" t="n">
        <v>100</v>
      </c>
    </row>
    <row r="6635" customFormat="false" ht="15" hidden="false" customHeight="false" outlineLevel="0" collapsed="false">
      <c r="A6635" s="49" t="n">
        <v>254</v>
      </c>
      <c r="B6635" s="49" t="s">
        <v>206</v>
      </c>
      <c r="C6635" s="49" t="n">
        <v>2009</v>
      </c>
      <c r="D6635" s="54" t="n">
        <v>15.3</v>
      </c>
      <c r="E6635" s="55" t="n">
        <v>6</v>
      </c>
    </row>
    <row r="6636" customFormat="false" ht="15" hidden="false" customHeight="false" outlineLevel="0" collapsed="false">
      <c r="A6636" s="49" t="n">
        <v>254</v>
      </c>
      <c r="B6636" s="49" t="s">
        <v>206</v>
      </c>
      <c r="C6636" s="49" t="n">
        <v>2010</v>
      </c>
      <c r="D6636" s="54" t="n">
        <v>130.05</v>
      </c>
      <c r="E6636" s="55" t="n">
        <v>51</v>
      </c>
    </row>
    <row r="6637" customFormat="false" ht="15" hidden="false" customHeight="false" outlineLevel="0" collapsed="false">
      <c r="A6637" s="49" t="n">
        <v>254</v>
      </c>
      <c r="B6637" s="49" t="s">
        <v>206</v>
      </c>
      <c r="C6637" s="49" t="n">
        <v>2011</v>
      </c>
      <c r="D6637" s="54" t="n">
        <v>71.4</v>
      </c>
      <c r="E6637" s="55" t="n">
        <v>28</v>
      </c>
    </row>
    <row r="6638" customFormat="false" ht="15" hidden="false" customHeight="false" outlineLevel="0" collapsed="false">
      <c r="A6638" s="49" t="n">
        <v>254</v>
      </c>
      <c r="B6638" s="49" t="s">
        <v>192</v>
      </c>
      <c r="C6638" s="49" t="n">
        <v>2010</v>
      </c>
      <c r="D6638" s="54" t="n">
        <v>15.3</v>
      </c>
      <c r="E6638" s="55" t="n">
        <v>6</v>
      </c>
    </row>
    <row r="6639" customFormat="false" ht="15" hidden="false" customHeight="false" outlineLevel="0" collapsed="false">
      <c r="A6639" s="49" t="n">
        <v>254</v>
      </c>
      <c r="B6639" s="49" t="s">
        <v>192</v>
      </c>
      <c r="C6639" s="49" t="n">
        <v>2011</v>
      </c>
      <c r="D6639" s="54" t="n">
        <v>15.3</v>
      </c>
      <c r="E6639" s="55" t="n">
        <v>6</v>
      </c>
    </row>
    <row r="6640" customFormat="false" ht="15" hidden="false" customHeight="false" outlineLevel="0" collapsed="false">
      <c r="A6640" s="49" t="n">
        <v>254</v>
      </c>
      <c r="B6640" s="49" t="s">
        <v>227</v>
      </c>
      <c r="C6640" s="49" t="n">
        <v>2010</v>
      </c>
      <c r="D6640" s="54" t="n">
        <v>15.3</v>
      </c>
      <c r="E6640" s="55" t="n">
        <v>6</v>
      </c>
    </row>
    <row r="6641" customFormat="false" ht="15" hidden="false" customHeight="false" outlineLevel="0" collapsed="false">
      <c r="A6641" s="49" t="n">
        <v>254</v>
      </c>
      <c r="B6641" s="49" t="s">
        <v>218</v>
      </c>
      <c r="C6641" s="49" t="n">
        <v>2010</v>
      </c>
      <c r="D6641" s="54" t="n">
        <v>201.6</v>
      </c>
      <c r="E6641" s="55" t="n">
        <v>96</v>
      </c>
    </row>
    <row r="6642" customFormat="false" ht="15" hidden="false" customHeight="false" outlineLevel="0" collapsed="false">
      <c r="A6642" s="49" t="n">
        <v>254</v>
      </c>
      <c r="B6642" s="49" t="s">
        <v>215</v>
      </c>
      <c r="C6642" s="49" t="n">
        <v>2011</v>
      </c>
      <c r="D6642" s="54" t="n">
        <v>100.8</v>
      </c>
      <c r="E6642" s="55" t="n">
        <v>48</v>
      </c>
    </row>
    <row r="6643" customFormat="false" ht="15" hidden="false" customHeight="false" outlineLevel="0" collapsed="false">
      <c r="A6643" s="49" t="n">
        <v>254</v>
      </c>
      <c r="B6643" s="49" t="s">
        <v>207</v>
      </c>
      <c r="C6643" s="49" t="n">
        <v>2010</v>
      </c>
      <c r="D6643" s="54" t="n">
        <v>15.3</v>
      </c>
      <c r="E6643" s="55" t="n">
        <v>6</v>
      </c>
    </row>
    <row r="6644" customFormat="false" ht="15" hidden="false" customHeight="false" outlineLevel="0" collapsed="false">
      <c r="A6644" s="49" t="n">
        <v>254</v>
      </c>
      <c r="B6644" s="49" t="s">
        <v>189</v>
      </c>
      <c r="C6644" s="49" t="n">
        <v>2009</v>
      </c>
      <c r="D6644" s="54" t="n">
        <v>837.3</v>
      </c>
      <c r="E6644" s="55" t="n">
        <v>306</v>
      </c>
    </row>
    <row r="6645" customFormat="false" ht="15" hidden="false" customHeight="false" outlineLevel="0" collapsed="false">
      <c r="A6645" s="49" t="n">
        <v>254</v>
      </c>
      <c r="B6645" s="49" t="s">
        <v>189</v>
      </c>
      <c r="C6645" s="49" t="n">
        <v>2010</v>
      </c>
      <c r="D6645" s="54" t="n">
        <v>9635.09</v>
      </c>
      <c r="E6645" s="55" t="n">
        <v>3864</v>
      </c>
    </row>
    <row r="6646" customFormat="false" ht="15" hidden="false" customHeight="false" outlineLevel="0" collapsed="false">
      <c r="A6646" s="49" t="n">
        <v>254</v>
      </c>
      <c r="B6646" s="49" t="s">
        <v>189</v>
      </c>
      <c r="C6646" s="49" t="n">
        <v>2011</v>
      </c>
      <c r="D6646" s="54" t="n">
        <v>4622.81</v>
      </c>
      <c r="E6646" s="55" t="n">
        <v>1897</v>
      </c>
    </row>
    <row r="6647" customFormat="false" ht="15" hidden="false" customHeight="false" outlineLevel="0" collapsed="false">
      <c r="A6647" s="49" t="n">
        <v>254</v>
      </c>
      <c r="B6647" s="49" t="s">
        <v>194</v>
      </c>
      <c r="C6647" s="49" t="n">
        <v>2010</v>
      </c>
      <c r="D6647" s="54" t="n">
        <v>15.3</v>
      </c>
      <c r="E6647" s="55" t="n">
        <v>6</v>
      </c>
    </row>
    <row r="6648" customFormat="false" ht="15" hidden="false" customHeight="false" outlineLevel="0" collapsed="false">
      <c r="A6648" s="49" t="n">
        <v>255</v>
      </c>
      <c r="B6648" s="49" t="s">
        <v>203</v>
      </c>
      <c r="C6648" s="49" t="n">
        <v>2010</v>
      </c>
      <c r="D6648" s="54" t="n">
        <v>157.8</v>
      </c>
      <c r="E6648" s="55" t="n">
        <v>60</v>
      </c>
    </row>
    <row r="6649" customFormat="false" ht="15" hidden="false" customHeight="false" outlineLevel="0" collapsed="false">
      <c r="A6649" s="49" t="n">
        <v>255</v>
      </c>
      <c r="B6649" s="49" t="s">
        <v>203</v>
      </c>
      <c r="C6649" s="49" t="n">
        <v>2011</v>
      </c>
      <c r="D6649" s="54" t="n">
        <v>507.3</v>
      </c>
      <c r="E6649" s="55" t="n">
        <v>198</v>
      </c>
    </row>
    <row r="6650" customFormat="false" ht="15" hidden="false" customHeight="false" outlineLevel="0" collapsed="false">
      <c r="A6650" s="49" t="n">
        <v>255</v>
      </c>
      <c r="B6650" s="49" t="s">
        <v>199</v>
      </c>
      <c r="C6650" s="49" t="n">
        <v>2010</v>
      </c>
      <c r="D6650" s="54" t="n">
        <v>35.4</v>
      </c>
      <c r="E6650" s="55" t="n">
        <v>12</v>
      </c>
    </row>
    <row r="6651" customFormat="false" ht="15" hidden="false" customHeight="false" outlineLevel="0" collapsed="false">
      <c r="A6651" s="49" t="n">
        <v>255</v>
      </c>
      <c r="B6651" s="49" t="s">
        <v>199</v>
      </c>
      <c r="C6651" s="49" t="n">
        <v>2011</v>
      </c>
      <c r="D6651" s="54" t="n">
        <v>17.7</v>
      </c>
      <c r="E6651" s="55" t="n">
        <v>6</v>
      </c>
    </row>
    <row r="6652" customFormat="false" ht="15" hidden="false" customHeight="false" outlineLevel="0" collapsed="false">
      <c r="A6652" s="49" t="n">
        <v>255</v>
      </c>
      <c r="B6652" s="49" t="s">
        <v>201</v>
      </c>
      <c r="C6652" s="49" t="n">
        <v>2011</v>
      </c>
      <c r="D6652" s="54" t="n">
        <v>14.75</v>
      </c>
      <c r="E6652" s="55" t="n">
        <v>5</v>
      </c>
    </row>
    <row r="6653" customFormat="false" ht="15" hidden="false" customHeight="false" outlineLevel="0" collapsed="false">
      <c r="A6653" s="49" t="n">
        <v>255</v>
      </c>
      <c r="B6653" s="49" t="s">
        <v>223</v>
      </c>
      <c r="C6653" s="49" t="n">
        <v>2010</v>
      </c>
      <c r="D6653" s="54" t="n">
        <v>122.4</v>
      </c>
      <c r="E6653" s="55" t="n">
        <v>48</v>
      </c>
    </row>
    <row r="6654" customFormat="false" ht="15" hidden="false" customHeight="false" outlineLevel="0" collapsed="false">
      <c r="A6654" s="49" t="n">
        <v>255</v>
      </c>
      <c r="B6654" s="49" t="s">
        <v>223</v>
      </c>
      <c r="C6654" s="49" t="n">
        <v>2011</v>
      </c>
      <c r="D6654" s="54" t="n">
        <v>30.6</v>
      </c>
      <c r="E6654" s="55" t="n">
        <v>12</v>
      </c>
    </row>
    <row r="6655" customFormat="false" ht="15" hidden="false" customHeight="false" outlineLevel="0" collapsed="false">
      <c r="A6655" s="49" t="n">
        <v>255</v>
      </c>
      <c r="B6655" s="49" t="s">
        <v>200</v>
      </c>
      <c r="C6655" s="49" t="n">
        <v>2011</v>
      </c>
      <c r="D6655" s="54" t="n">
        <v>20.65</v>
      </c>
      <c r="E6655" s="55" t="n">
        <v>7</v>
      </c>
    </row>
    <row r="6656" customFormat="false" ht="15" hidden="false" customHeight="false" outlineLevel="0" collapsed="false">
      <c r="A6656" s="49" t="n">
        <v>255</v>
      </c>
      <c r="B6656" s="49" t="s">
        <v>222</v>
      </c>
      <c r="C6656" s="49" t="n">
        <v>2010</v>
      </c>
      <c r="D6656" s="54" t="n">
        <v>129.8</v>
      </c>
      <c r="E6656" s="55" t="n">
        <v>44</v>
      </c>
    </row>
    <row r="6657" customFormat="false" ht="15" hidden="false" customHeight="false" outlineLevel="0" collapsed="false">
      <c r="A6657" s="49" t="n">
        <v>255</v>
      </c>
      <c r="B6657" s="49" t="s">
        <v>222</v>
      </c>
      <c r="C6657" s="49" t="n">
        <v>2011</v>
      </c>
      <c r="D6657" s="54" t="n">
        <v>88.5</v>
      </c>
      <c r="E6657" s="55" t="n">
        <v>30</v>
      </c>
    </row>
    <row r="6658" customFormat="false" ht="15" hidden="false" customHeight="false" outlineLevel="0" collapsed="false">
      <c r="A6658" s="49" t="n">
        <v>255</v>
      </c>
      <c r="B6658" s="49" t="s">
        <v>205</v>
      </c>
      <c r="C6658" s="49" t="n">
        <v>2010</v>
      </c>
      <c r="D6658" s="54" t="n">
        <v>17.7</v>
      </c>
      <c r="E6658" s="55" t="n">
        <v>6</v>
      </c>
    </row>
    <row r="6659" customFormat="false" ht="15" hidden="false" customHeight="false" outlineLevel="0" collapsed="false">
      <c r="A6659" s="49" t="n">
        <v>255</v>
      </c>
      <c r="B6659" s="49" t="s">
        <v>205</v>
      </c>
      <c r="C6659" s="49" t="n">
        <v>2011</v>
      </c>
      <c r="D6659" s="54" t="n">
        <v>159.3</v>
      </c>
      <c r="E6659" s="55" t="n">
        <v>54</v>
      </c>
    </row>
    <row r="6660" customFormat="false" ht="15" hidden="false" customHeight="false" outlineLevel="0" collapsed="false">
      <c r="A6660" s="49" t="n">
        <v>255</v>
      </c>
      <c r="B6660" s="49" t="s">
        <v>206</v>
      </c>
      <c r="C6660" s="49" t="n">
        <v>2010</v>
      </c>
      <c r="D6660" s="54" t="n">
        <v>123.9</v>
      </c>
      <c r="E6660" s="55" t="n">
        <v>42</v>
      </c>
    </row>
    <row r="6661" customFormat="false" ht="15" hidden="false" customHeight="false" outlineLevel="0" collapsed="false">
      <c r="A6661" s="49" t="n">
        <v>255</v>
      </c>
      <c r="B6661" s="49" t="s">
        <v>206</v>
      </c>
      <c r="C6661" s="49" t="n">
        <v>2011</v>
      </c>
      <c r="D6661" s="54" t="n">
        <v>70.8</v>
      </c>
      <c r="E6661" s="55" t="n">
        <v>24</v>
      </c>
    </row>
    <row r="6662" customFormat="false" ht="15" hidden="false" customHeight="false" outlineLevel="0" collapsed="false">
      <c r="A6662" s="49" t="n">
        <v>255</v>
      </c>
      <c r="B6662" s="49" t="s">
        <v>192</v>
      </c>
      <c r="C6662" s="49" t="n">
        <v>2010</v>
      </c>
      <c r="D6662" s="54" t="n">
        <v>76.7</v>
      </c>
      <c r="E6662" s="55" t="n">
        <v>26</v>
      </c>
    </row>
    <row r="6663" customFormat="false" ht="15" hidden="false" customHeight="false" outlineLevel="0" collapsed="false">
      <c r="A6663" s="49" t="n">
        <v>255</v>
      </c>
      <c r="B6663" s="49" t="s">
        <v>192</v>
      </c>
      <c r="C6663" s="49" t="n">
        <v>2011</v>
      </c>
      <c r="D6663" s="54" t="n">
        <v>88.5</v>
      </c>
      <c r="E6663" s="55" t="n">
        <v>30</v>
      </c>
    </row>
    <row r="6664" customFormat="false" ht="15" hidden="false" customHeight="false" outlineLevel="0" collapsed="false">
      <c r="A6664" s="49" t="n">
        <v>255</v>
      </c>
      <c r="B6664" s="49" t="s">
        <v>225</v>
      </c>
      <c r="C6664" s="49" t="n">
        <v>2010</v>
      </c>
      <c r="D6664" s="54" t="n">
        <v>88.5</v>
      </c>
      <c r="E6664" s="55" t="n">
        <v>30</v>
      </c>
    </row>
    <row r="6665" customFormat="false" ht="15" hidden="false" customHeight="false" outlineLevel="0" collapsed="false">
      <c r="A6665" s="49" t="n">
        <v>255</v>
      </c>
      <c r="B6665" s="49" t="s">
        <v>218</v>
      </c>
      <c r="C6665" s="49" t="n">
        <v>2009</v>
      </c>
      <c r="D6665" s="54" t="n">
        <v>244.8</v>
      </c>
      <c r="E6665" s="55" t="n">
        <v>96</v>
      </c>
    </row>
    <row r="6666" customFormat="false" ht="15" hidden="false" customHeight="false" outlineLevel="0" collapsed="false">
      <c r="A6666" s="49" t="n">
        <v>255</v>
      </c>
      <c r="B6666" s="49" t="s">
        <v>218</v>
      </c>
      <c r="C6666" s="49" t="n">
        <v>2010</v>
      </c>
      <c r="D6666" s="54" t="n">
        <v>370.15</v>
      </c>
      <c r="E6666" s="55" t="n">
        <v>145</v>
      </c>
    </row>
    <row r="6667" customFormat="false" ht="15" hidden="false" customHeight="false" outlineLevel="0" collapsed="false">
      <c r="A6667" s="49" t="n">
        <v>255</v>
      </c>
      <c r="B6667" s="49" t="s">
        <v>197</v>
      </c>
      <c r="C6667" s="49" t="n">
        <v>2010</v>
      </c>
      <c r="D6667" s="54" t="n">
        <v>35.4</v>
      </c>
      <c r="E6667" s="55" t="n">
        <v>12</v>
      </c>
    </row>
    <row r="6668" customFormat="false" ht="15" hidden="false" customHeight="false" outlineLevel="0" collapsed="false">
      <c r="A6668" s="49" t="n">
        <v>255</v>
      </c>
      <c r="B6668" s="49" t="s">
        <v>197</v>
      </c>
      <c r="C6668" s="49" t="n">
        <v>2011</v>
      </c>
      <c r="D6668" s="54" t="n">
        <v>17.7</v>
      </c>
      <c r="E6668" s="55" t="n">
        <v>6</v>
      </c>
    </row>
    <row r="6669" customFormat="false" ht="15" hidden="false" customHeight="false" outlineLevel="0" collapsed="false">
      <c r="A6669" s="49" t="n">
        <v>255</v>
      </c>
      <c r="B6669" s="49" t="s">
        <v>196</v>
      </c>
      <c r="C6669" s="49" t="n">
        <v>2010</v>
      </c>
      <c r="D6669" s="54" t="n">
        <v>2.95</v>
      </c>
      <c r="E6669" s="55" t="n">
        <v>1</v>
      </c>
    </row>
    <row r="6670" customFormat="false" ht="15" hidden="false" customHeight="false" outlineLevel="0" collapsed="false">
      <c r="A6670" s="49" t="n">
        <v>255</v>
      </c>
      <c r="B6670" s="49" t="s">
        <v>196</v>
      </c>
      <c r="C6670" s="49" t="n">
        <v>2011</v>
      </c>
      <c r="D6670" s="54" t="n">
        <v>20.65</v>
      </c>
      <c r="E6670" s="55" t="n">
        <v>7</v>
      </c>
    </row>
    <row r="6671" customFormat="false" ht="15" hidden="false" customHeight="false" outlineLevel="0" collapsed="false">
      <c r="A6671" s="49" t="n">
        <v>255</v>
      </c>
      <c r="B6671" s="49" t="s">
        <v>210</v>
      </c>
      <c r="C6671" s="49" t="n">
        <v>2010</v>
      </c>
      <c r="D6671" s="54" t="n">
        <v>805.2</v>
      </c>
      <c r="E6671" s="55" t="n">
        <v>312</v>
      </c>
    </row>
    <row r="6672" customFormat="false" ht="15" hidden="false" customHeight="false" outlineLevel="0" collapsed="false">
      <c r="A6672" s="49" t="n">
        <v>255</v>
      </c>
      <c r="B6672" s="49" t="s">
        <v>198</v>
      </c>
      <c r="C6672" s="49" t="n">
        <v>2011</v>
      </c>
      <c r="D6672" s="54" t="n">
        <v>35.4</v>
      </c>
      <c r="E6672" s="55" t="n">
        <v>12</v>
      </c>
    </row>
    <row r="6673" customFormat="false" ht="15" hidden="false" customHeight="false" outlineLevel="0" collapsed="false">
      <c r="A6673" s="49" t="n">
        <v>255</v>
      </c>
      <c r="B6673" s="49" t="s">
        <v>189</v>
      </c>
      <c r="C6673" s="49" t="n">
        <v>2009</v>
      </c>
      <c r="D6673" s="54" t="n">
        <v>881.24</v>
      </c>
      <c r="E6673" s="55" t="n">
        <v>278</v>
      </c>
    </row>
    <row r="6674" customFormat="false" ht="15" hidden="false" customHeight="false" outlineLevel="0" collapsed="false">
      <c r="A6674" s="49" t="n">
        <v>255</v>
      </c>
      <c r="B6674" s="49" t="s">
        <v>189</v>
      </c>
      <c r="C6674" s="49" t="n">
        <v>2010</v>
      </c>
      <c r="D6674" s="54" t="n">
        <v>5451.37</v>
      </c>
      <c r="E6674" s="55" t="n">
        <v>1863</v>
      </c>
    </row>
    <row r="6675" customFormat="false" ht="15" hidden="false" customHeight="false" outlineLevel="0" collapsed="false">
      <c r="A6675" s="49" t="n">
        <v>255</v>
      </c>
      <c r="B6675" s="49" t="s">
        <v>189</v>
      </c>
      <c r="C6675" s="49" t="n">
        <v>2011</v>
      </c>
      <c r="D6675" s="54" t="n">
        <v>6973.03</v>
      </c>
      <c r="E6675" s="55" t="n">
        <v>2525</v>
      </c>
    </row>
    <row r="6676" customFormat="false" ht="15" hidden="false" customHeight="false" outlineLevel="0" collapsed="false">
      <c r="A6676" s="49" t="n">
        <v>256</v>
      </c>
      <c r="B6676" s="49" t="s">
        <v>203</v>
      </c>
      <c r="C6676" s="49" t="n">
        <v>2010</v>
      </c>
      <c r="D6676" s="54" t="n">
        <v>70.8</v>
      </c>
      <c r="E6676" s="55" t="n">
        <v>24</v>
      </c>
    </row>
    <row r="6677" customFormat="false" ht="15" hidden="false" customHeight="false" outlineLevel="0" collapsed="false">
      <c r="A6677" s="49" t="n">
        <v>256</v>
      </c>
      <c r="B6677" s="49" t="s">
        <v>203</v>
      </c>
      <c r="C6677" s="49" t="n">
        <v>2011</v>
      </c>
      <c r="D6677" s="54" t="n">
        <v>219</v>
      </c>
      <c r="E6677" s="55" t="n">
        <v>84</v>
      </c>
    </row>
    <row r="6678" customFormat="false" ht="15" hidden="false" customHeight="false" outlineLevel="0" collapsed="false">
      <c r="A6678" s="49" t="n">
        <v>256</v>
      </c>
      <c r="B6678" s="49" t="s">
        <v>201</v>
      </c>
      <c r="C6678" s="49" t="n">
        <v>2010</v>
      </c>
      <c r="D6678" s="54" t="n">
        <v>17.7</v>
      </c>
      <c r="E6678" s="55" t="n">
        <v>6</v>
      </c>
    </row>
    <row r="6679" customFormat="false" ht="15" hidden="false" customHeight="false" outlineLevel="0" collapsed="false">
      <c r="A6679" s="49" t="n">
        <v>256</v>
      </c>
      <c r="B6679" s="49" t="s">
        <v>223</v>
      </c>
      <c r="C6679" s="49" t="n">
        <v>2011</v>
      </c>
      <c r="D6679" s="54" t="n">
        <v>17.7</v>
      </c>
      <c r="E6679" s="55" t="n">
        <v>6</v>
      </c>
    </row>
    <row r="6680" customFormat="false" ht="15" hidden="false" customHeight="false" outlineLevel="0" collapsed="false">
      <c r="A6680" s="49" t="n">
        <v>256</v>
      </c>
      <c r="B6680" s="49" t="s">
        <v>200</v>
      </c>
      <c r="C6680" s="49" t="n">
        <v>2009</v>
      </c>
      <c r="D6680" s="54" t="n">
        <v>35.4</v>
      </c>
      <c r="E6680" s="55" t="n">
        <v>12</v>
      </c>
    </row>
    <row r="6681" customFormat="false" ht="15" hidden="false" customHeight="false" outlineLevel="0" collapsed="false">
      <c r="A6681" s="49" t="n">
        <v>256</v>
      </c>
      <c r="B6681" s="49" t="s">
        <v>222</v>
      </c>
      <c r="C6681" s="49" t="n">
        <v>2009</v>
      </c>
      <c r="D6681" s="54" t="n">
        <v>787.5</v>
      </c>
      <c r="E6681" s="55" t="n">
        <v>306</v>
      </c>
    </row>
    <row r="6682" customFormat="false" ht="15" hidden="false" customHeight="false" outlineLevel="0" collapsed="false">
      <c r="A6682" s="49" t="n">
        <v>256</v>
      </c>
      <c r="B6682" s="49" t="s">
        <v>222</v>
      </c>
      <c r="C6682" s="49" t="n">
        <v>2010</v>
      </c>
      <c r="D6682" s="54" t="n">
        <v>1752</v>
      </c>
      <c r="E6682" s="55" t="n">
        <v>672</v>
      </c>
    </row>
    <row r="6683" customFormat="false" ht="15" hidden="false" customHeight="false" outlineLevel="0" collapsed="false">
      <c r="A6683" s="49" t="n">
        <v>256</v>
      </c>
      <c r="B6683" s="49" t="s">
        <v>222</v>
      </c>
      <c r="C6683" s="49" t="n">
        <v>2011</v>
      </c>
      <c r="D6683" s="54" t="n">
        <v>598</v>
      </c>
      <c r="E6683" s="55" t="n">
        <v>232</v>
      </c>
    </row>
    <row r="6684" customFormat="false" ht="15" hidden="false" customHeight="false" outlineLevel="0" collapsed="false">
      <c r="A6684" s="49" t="n">
        <v>256</v>
      </c>
      <c r="B6684" s="49" t="s">
        <v>191</v>
      </c>
      <c r="C6684" s="49" t="n">
        <v>2011</v>
      </c>
      <c r="D6684" s="54" t="n">
        <v>53.1</v>
      </c>
      <c r="E6684" s="55" t="n">
        <v>18</v>
      </c>
    </row>
    <row r="6685" customFormat="false" ht="15" hidden="false" customHeight="false" outlineLevel="0" collapsed="false">
      <c r="A6685" s="49" t="n">
        <v>256</v>
      </c>
      <c r="B6685" s="49" t="s">
        <v>205</v>
      </c>
      <c r="C6685" s="49" t="n">
        <v>2011</v>
      </c>
      <c r="D6685" s="54" t="n">
        <v>70.8</v>
      </c>
      <c r="E6685" s="55" t="n">
        <v>24</v>
      </c>
    </row>
    <row r="6686" customFormat="false" ht="15" hidden="false" customHeight="false" outlineLevel="0" collapsed="false">
      <c r="A6686" s="49" t="n">
        <v>256</v>
      </c>
      <c r="B6686" s="49" t="s">
        <v>206</v>
      </c>
      <c r="C6686" s="49" t="n">
        <v>2009</v>
      </c>
      <c r="D6686" s="54" t="n">
        <v>17.7</v>
      </c>
      <c r="E6686" s="55" t="n">
        <v>6</v>
      </c>
    </row>
    <row r="6687" customFormat="false" ht="15" hidden="false" customHeight="false" outlineLevel="0" collapsed="false">
      <c r="A6687" s="49" t="n">
        <v>256</v>
      </c>
      <c r="B6687" s="49" t="s">
        <v>206</v>
      </c>
      <c r="C6687" s="49" t="n">
        <v>2010</v>
      </c>
      <c r="D6687" s="54" t="n">
        <v>159.3</v>
      </c>
      <c r="E6687" s="55" t="n">
        <v>54</v>
      </c>
    </row>
    <row r="6688" customFormat="false" ht="15" hidden="false" customHeight="false" outlineLevel="0" collapsed="false">
      <c r="A6688" s="49" t="n">
        <v>256</v>
      </c>
      <c r="B6688" s="49" t="s">
        <v>206</v>
      </c>
      <c r="C6688" s="49" t="n">
        <v>2011</v>
      </c>
      <c r="D6688" s="54" t="n">
        <v>342.9</v>
      </c>
      <c r="E6688" s="55" t="n">
        <v>126</v>
      </c>
    </row>
    <row r="6689" customFormat="false" ht="15" hidden="false" customHeight="false" outlineLevel="0" collapsed="false">
      <c r="A6689" s="49" t="n">
        <v>256</v>
      </c>
      <c r="B6689" s="49" t="s">
        <v>192</v>
      </c>
      <c r="C6689" s="49" t="n">
        <v>2010</v>
      </c>
      <c r="D6689" s="54" t="n">
        <v>8.85</v>
      </c>
      <c r="E6689" s="55" t="n">
        <v>3</v>
      </c>
    </row>
    <row r="6690" customFormat="false" ht="15" hidden="false" customHeight="false" outlineLevel="0" collapsed="false">
      <c r="A6690" s="49" t="n">
        <v>256</v>
      </c>
      <c r="B6690" s="49" t="s">
        <v>192</v>
      </c>
      <c r="C6690" s="49" t="n">
        <v>2011</v>
      </c>
      <c r="D6690" s="54" t="n">
        <v>17.7</v>
      </c>
      <c r="E6690" s="55" t="n">
        <v>6</v>
      </c>
    </row>
    <row r="6691" customFormat="false" ht="15" hidden="false" customHeight="false" outlineLevel="0" collapsed="false">
      <c r="A6691" s="49" t="n">
        <v>256</v>
      </c>
      <c r="B6691" s="49" t="s">
        <v>227</v>
      </c>
      <c r="C6691" s="49" t="n">
        <v>2010</v>
      </c>
      <c r="D6691" s="54" t="n">
        <v>17.7</v>
      </c>
      <c r="E6691" s="55" t="n">
        <v>6</v>
      </c>
    </row>
    <row r="6692" customFormat="false" ht="15" hidden="false" customHeight="false" outlineLevel="0" collapsed="false">
      <c r="A6692" s="49" t="n">
        <v>256</v>
      </c>
      <c r="B6692" s="49" t="s">
        <v>218</v>
      </c>
      <c r="C6692" s="49" t="n">
        <v>2011</v>
      </c>
      <c r="D6692" s="54" t="n">
        <v>17.7</v>
      </c>
      <c r="E6692" s="55" t="n">
        <v>6</v>
      </c>
    </row>
    <row r="6693" customFormat="false" ht="15" hidden="false" customHeight="false" outlineLevel="0" collapsed="false">
      <c r="A6693" s="49" t="n">
        <v>256</v>
      </c>
      <c r="B6693" s="49" t="s">
        <v>193</v>
      </c>
      <c r="C6693" s="49" t="n">
        <v>2010</v>
      </c>
      <c r="D6693" s="54" t="n">
        <v>17.7</v>
      </c>
      <c r="E6693" s="55" t="n">
        <v>6</v>
      </c>
    </row>
    <row r="6694" customFormat="false" ht="15" hidden="false" customHeight="false" outlineLevel="0" collapsed="false">
      <c r="A6694" s="49" t="n">
        <v>256</v>
      </c>
      <c r="B6694" s="49" t="s">
        <v>197</v>
      </c>
      <c r="C6694" s="49" t="n">
        <v>2009</v>
      </c>
      <c r="D6694" s="54" t="n">
        <v>35.4</v>
      </c>
      <c r="E6694" s="55" t="n">
        <v>12</v>
      </c>
    </row>
    <row r="6695" customFormat="false" ht="15" hidden="false" customHeight="false" outlineLevel="0" collapsed="false">
      <c r="A6695" s="49" t="n">
        <v>256</v>
      </c>
      <c r="B6695" s="49" t="s">
        <v>197</v>
      </c>
      <c r="C6695" s="49" t="n">
        <v>2010</v>
      </c>
      <c r="D6695" s="54" t="n">
        <v>17.7</v>
      </c>
      <c r="E6695" s="55" t="n">
        <v>6</v>
      </c>
    </row>
    <row r="6696" customFormat="false" ht="15" hidden="false" customHeight="false" outlineLevel="0" collapsed="false">
      <c r="A6696" s="49" t="n">
        <v>256</v>
      </c>
      <c r="B6696" s="49" t="s">
        <v>197</v>
      </c>
      <c r="C6696" s="49" t="n">
        <v>2011</v>
      </c>
      <c r="D6696" s="54" t="n">
        <v>53.1</v>
      </c>
      <c r="E6696" s="55" t="n">
        <v>18</v>
      </c>
    </row>
    <row r="6697" customFormat="false" ht="15" hidden="false" customHeight="false" outlineLevel="0" collapsed="false">
      <c r="A6697" s="49" t="n">
        <v>256</v>
      </c>
      <c r="B6697" s="49" t="s">
        <v>196</v>
      </c>
      <c r="C6697" s="49" t="n">
        <v>2010</v>
      </c>
      <c r="D6697" s="54" t="n">
        <v>230.1</v>
      </c>
      <c r="E6697" s="55" t="n">
        <v>78</v>
      </c>
    </row>
    <row r="6698" customFormat="false" ht="15" hidden="false" customHeight="false" outlineLevel="0" collapsed="false">
      <c r="A6698" s="49" t="n">
        <v>256</v>
      </c>
      <c r="B6698" s="49" t="s">
        <v>196</v>
      </c>
      <c r="C6698" s="49" t="n">
        <v>2011</v>
      </c>
      <c r="D6698" s="54" t="n">
        <v>123.9</v>
      </c>
      <c r="E6698" s="55" t="n">
        <v>42</v>
      </c>
    </row>
    <row r="6699" customFormat="false" ht="15" hidden="false" customHeight="false" outlineLevel="0" collapsed="false">
      <c r="A6699" s="49" t="n">
        <v>256</v>
      </c>
      <c r="B6699" s="49" t="s">
        <v>198</v>
      </c>
      <c r="C6699" s="49" t="n">
        <v>2010</v>
      </c>
      <c r="D6699" s="54" t="n">
        <v>307.5</v>
      </c>
      <c r="E6699" s="55" t="n">
        <v>114</v>
      </c>
    </row>
    <row r="6700" customFormat="false" ht="15" hidden="false" customHeight="false" outlineLevel="0" collapsed="false">
      <c r="A6700" s="49" t="n">
        <v>256</v>
      </c>
      <c r="B6700" s="49" t="s">
        <v>198</v>
      </c>
      <c r="C6700" s="49" t="n">
        <v>2011</v>
      </c>
      <c r="D6700" s="54" t="n">
        <v>183.6</v>
      </c>
      <c r="E6700" s="55" t="n">
        <v>72</v>
      </c>
    </row>
    <row r="6701" customFormat="false" ht="15" hidden="false" customHeight="false" outlineLevel="0" collapsed="false">
      <c r="A6701" s="49" t="n">
        <v>256</v>
      </c>
      <c r="B6701" s="49" t="s">
        <v>214</v>
      </c>
      <c r="C6701" s="49" t="n">
        <v>2010</v>
      </c>
      <c r="D6701" s="54" t="n">
        <v>35.4</v>
      </c>
      <c r="E6701" s="55" t="n">
        <v>12</v>
      </c>
    </row>
    <row r="6702" customFormat="false" ht="15" hidden="false" customHeight="false" outlineLevel="0" collapsed="false">
      <c r="A6702" s="49" t="n">
        <v>256</v>
      </c>
      <c r="B6702" s="49" t="s">
        <v>189</v>
      </c>
      <c r="C6702" s="49" t="n">
        <v>2009</v>
      </c>
      <c r="D6702" s="54" t="n">
        <v>308.06</v>
      </c>
      <c r="E6702" s="55" t="n">
        <v>95</v>
      </c>
    </row>
    <row r="6703" customFormat="false" ht="15" hidden="false" customHeight="false" outlineLevel="0" collapsed="false">
      <c r="A6703" s="49" t="n">
        <v>256</v>
      </c>
      <c r="B6703" s="49" t="s">
        <v>189</v>
      </c>
      <c r="C6703" s="49" t="n">
        <v>2010</v>
      </c>
      <c r="D6703" s="54" t="n">
        <v>7952.59</v>
      </c>
      <c r="E6703" s="55" t="n">
        <v>2898</v>
      </c>
    </row>
    <row r="6704" customFormat="false" ht="15" hidden="false" customHeight="false" outlineLevel="0" collapsed="false">
      <c r="A6704" s="49" t="n">
        <v>256</v>
      </c>
      <c r="B6704" s="49" t="s">
        <v>189</v>
      </c>
      <c r="C6704" s="49" t="n">
        <v>2011</v>
      </c>
      <c r="D6704" s="54" t="n">
        <v>3092.61</v>
      </c>
      <c r="E6704" s="55" t="n">
        <v>1015</v>
      </c>
    </row>
    <row r="6705" customFormat="false" ht="15" hidden="false" customHeight="false" outlineLevel="0" collapsed="false">
      <c r="A6705" s="49" t="n">
        <v>257</v>
      </c>
      <c r="B6705" s="49" t="s">
        <v>203</v>
      </c>
      <c r="C6705" s="49" t="n">
        <v>2011</v>
      </c>
      <c r="D6705" s="54" t="n">
        <v>320.28</v>
      </c>
      <c r="E6705" s="55" t="n">
        <v>300</v>
      </c>
    </row>
    <row r="6706" customFormat="false" ht="15" hidden="false" customHeight="false" outlineLevel="0" collapsed="false">
      <c r="A6706" s="49" t="n">
        <v>257</v>
      </c>
      <c r="B6706" s="49" t="s">
        <v>199</v>
      </c>
      <c r="C6706" s="49" t="n">
        <v>2011</v>
      </c>
      <c r="D6706" s="54" t="n">
        <v>15</v>
      </c>
      <c r="E6706" s="55" t="n">
        <v>12</v>
      </c>
    </row>
    <row r="6707" customFormat="false" ht="15" hidden="false" customHeight="false" outlineLevel="0" collapsed="false">
      <c r="A6707" s="49" t="n">
        <v>257</v>
      </c>
      <c r="B6707" s="49" t="s">
        <v>201</v>
      </c>
      <c r="C6707" s="49" t="n">
        <v>2011</v>
      </c>
      <c r="D6707" s="54" t="n">
        <v>15</v>
      </c>
      <c r="E6707" s="55" t="n">
        <v>12</v>
      </c>
    </row>
    <row r="6708" customFormat="false" ht="15" hidden="false" customHeight="false" outlineLevel="0" collapsed="false">
      <c r="A6708" s="49" t="n">
        <v>257</v>
      </c>
      <c r="B6708" s="49" t="s">
        <v>216</v>
      </c>
      <c r="C6708" s="49" t="n">
        <v>2011</v>
      </c>
      <c r="D6708" s="54" t="n">
        <v>30</v>
      </c>
      <c r="E6708" s="55" t="n">
        <v>24</v>
      </c>
    </row>
    <row r="6709" customFormat="false" ht="15" hidden="false" customHeight="false" outlineLevel="0" collapsed="false">
      <c r="A6709" s="49" t="n">
        <v>257</v>
      </c>
      <c r="B6709" s="49" t="s">
        <v>200</v>
      </c>
      <c r="C6709" s="49" t="n">
        <v>2011</v>
      </c>
      <c r="D6709" s="54" t="n">
        <v>30</v>
      </c>
      <c r="E6709" s="55" t="n">
        <v>24</v>
      </c>
    </row>
    <row r="6710" customFormat="false" ht="15" hidden="false" customHeight="false" outlineLevel="0" collapsed="false">
      <c r="A6710" s="49" t="n">
        <v>257</v>
      </c>
      <c r="B6710" s="49" t="s">
        <v>222</v>
      </c>
      <c r="C6710" s="49" t="n">
        <v>2011</v>
      </c>
      <c r="D6710" s="54" t="n">
        <v>473.96</v>
      </c>
      <c r="E6710" s="55" t="n">
        <v>412</v>
      </c>
    </row>
    <row r="6711" customFormat="false" ht="15" hidden="false" customHeight="false" outlineLevel="0" collapsed="false">
      <c r="A6711" s="49" t="n">
        <v>257</v>
      </c>
      <c r="B6711" s="49" t="s">
        <v>205</v>
      </c>
      <c r="C6711" s="49" t="n">
        <v>2011</v>
      </c>
      <c r="D6711" s="54" t="n">
        <v>75</v>
      </c>
      <c r="E6711" s="55" t="n">
        <v>60</v>
      </c>
    </row>
    <row r="6712" customFormat="false" ht="15" hidden="false" customHeight="false" outlineLevel="0" collapsed="false">
      <c r="A6712" s="49" t="n">
        <v>257</v>
      </c>
      <c r="B6712" s="49" t="s">
        <v>206</v>
      </c>
      <c r="C6712" s="49" t="n">
        <v>2011</v>
      </c>
      <c r="D6712" s="54" t="n">
        <v>528.96</v>
      </c>
      <c r="E6712" s="55" t="n">
        <v>456</v>
      </c>
    </row>
    <row r="6713" customFormat="false" ht="15" hidden="false" customHeight="false" outlineLevel="0" collapsed="false">
      <c r="A6713" s="49" t="n">
        <v>257</v>
      </c>
      <c r="B6713" s="49" t="s">
        <v>192</v>
      </c>
      <c r="C6713" s="49" t="n">
        <v>2011</v>
      </c>
      <c r="D6713" s="54" t="n">
        <v>30</v>
      </c>
      <c r="E6713" s="55" t="n">
        <v>24</v>
      </c>
    </row>
    <row r="6714" customFormat="false" ht="15" hidden="false" customHeight="false" outlineLevel="0" collapsed="false">
      <c r="A6714" s="49" t="n">
        <v>257</v>
      </c>
      <c r="B6714" s="49" t="s">
        <v>217</v>
      </c>
      <c r="C6714" s="49" t="n">
        <v>2011</v>
      </c>
      <c r="D6714" s="54" t="n">
        <v>15</v>
      </c>
      <c r="E6714" s="55" t="n">
        <v>12</v>
      </c>
    </row>
    <row r="6715" customFormat="false" ht="15" hidden="false" customHeight="false" outlineLevel="0" collapsed="false">
      <c r="A6715" s="49" t="n">
        <v>257</v>
      </c>
      <c r="B6715" s="49" t="s">
        <v>218</v>
      </c>
      <c r="C6715" s="49" t="n">
        <v>2011</v>
      </c>
      <c r="D6715" s="54" t="n">
        <v>397.85</v>
      </c>
      <c r="E6715" s="55" t="n">
        <v>373</v>
      </c>
    </row>
    <row r="6716" customFormat="false" ht="15" hidden="false" customHeight="false" outlineLevel="0" collapsed="false">
      <c r="A6716" s="49" t="n">
        <v>257</v>
      </c>
      <c r="B6716" s="49" t="s">
        <v>193</v>
      </c>
      <c r="C6716" s="49" t="n">
        <v>2011</v>
      </c>
      <c r="D6716" s="54" t="n">
        <v>30</v>
      </c>
      <c r="E6716" s="55" t="n">
        <v>24</v>
      </c>
    </row>
    <row r="6717" customFormat="false" ht="15" hidden="false" customHeight="false" outlineLevel="0" collapsed="false">
      <c r="A6717" s="49" t="n">
        <v>257</v>
      </c>
      <c r="B6717" s="49" t="s">
        <v>213</v>
      </c>
      <c r="C6717" s="49" t="n">
        <v>2011</v>
      </c>
      <c r="D6717" s="54" t="n">
        <v>72.5</v>
      </c>
      <c r="E6717" s="55" t="n">
        <v>58</v>
      </c>
    </row>
    <row r="6718" customFormat="false" ht="15" hidden="false" customHeight="false" outlineLevel="0" collapsed="false">
      <c r="A6718" s="49" t="n">
        <v>257</v>
      </c>
      <c r="B6718" s="49" t="s">
        <v>215</v>
      </c>
      <c r="C6718" s="49" t="n">
        <v>2011</v>
      </c>
      <c r="D6718" s="54" t="n">
        <v>15</v>
      </c>
      <c r="E6718" s="55" t="n">
        <v>12</v>
      </c>
    </row>
    <row r="6719" customFormat="false" ht="15" hidden="false" customHeight="false" outlineLevel="0" collapsed="false">
      <c r="A6719" s="49" t="n">
        <v>257</v>
      </c>
      <c r="B6719" s="49" t="s">
        <v>196</v>
      </c>
      <c r="C6719" s="49" t="n">
        <v>2011</v>
      </c>
      <c r="D6719" s="54" t="n">
        <v>7.5</v>
      </c>
      <c r="E6719" s="55" t="n">
        <v>6</v>
      </c>
    </row>
    <row r="6720" customFormat="false" ht="15" hidden="false" customHeight="false" outlineLevel="0" collapsed="false">
      <c r="A6720" s="49" t="n">
        <v>257</v>
      </c>
      <c r="B6720" s="49" t="s">
        <v>210</v>
      </c>
      <c r="C6720" s="49" t="n">
        <v>2011</v>
      </c>
      <c r="D6720" s="54" t="n">
        <v>30</v>
      </c>
      <c r="E6720" s="55" t="n">
        <v>24</v>
      </c>
    </row>
    <row r="6721" customFormat="false" ht="15" hidden="false" customHeight="false" outlineLevel="0" collapsed="false">
      <c r="A6721" s="49" t="n">
        <v>257</v>
      </c>
      <c r="B6721" s="49" t="s">
        <v>207</v>
      </c>
      <c r="C6721" s="49" t="n">
        <v>2011</v>
      </c>
      <c r="D6721" s="54" t="n">
        <v>1.25</v>
      </c>
      <c r="E6721" s="55" t="n">
        <v>1</v>
      </c>
    </row>
    <row r="6722" customFormat="false" ht="15" hidden="false" customHeight="false" outlineLevel="0" collapsed="false">
      <c r="A6722" s="49" t="n">
        <v>257</v>
      </c>
      <c r="B6722" s="49" t="s">
        <v>189</v>
      </c>
      <c r="C6722" s="49" t="n">
        <v>2011</v>
      </c>
      <c r="D6722" s="54" t="n">
        <v>14291.18</v>
      </c>
      <c r="E6722" s="55" t="n">
        <v>10735</v>
      </c>
    </row>
    <row r="6723" customFormat="false" ht="15" hidden="false" customHeight="false" outlineLevel="0" collapsed="false">
      <c r="A6723" s="49" t="n">
        <v>257</v>
      </c>
      <c r="B6723" s="49" t="s">
        <v>194</v>
      </c>
      <c r="C6723" s="49" t="n">
        <v>2011</v>
      </c>
      <c r="D6723" s="54" t="n">
        <v>15</v>
      </c>
      <c r="E6723" s="55" t="n">
        <v>12</v>
      </c>
    </row>
    <row r="6724" customFormat="false" ht="15" hidden="false" customHeight="false" outlineLevel="0" collapsed="false">
      <c r="A6724" s="49" t="n">
        <v>258</v>
      </c>
      <c r="B6724" s="49" t="s">
        <v>203</v>
      </c>
      <c r="C6724" s="49" t="n">
        <v>2010</v>
      </c>
      <c r="D6724" s="54" t="n">
        <v>9.95</v>
      </c>
      <c r="E6724" s="55" t="n">
        <v>1</v>
      </c>
    </row>
    <row r="6725" customFormat="false" ht="15" hidden="false" customHeight="false" outlineLevel="0" collapsed="false">
      <c r="A6725" s="49" t="n">
        <v>258</v>
      </c>
      <c r="B6725" s="49" t="s">
        <v>201</v>
      </c>
      <c r="C6725" s="49" t="n">
        <v>2011</v>
      </c>
      <c r="D6725" s="54" t="n">
        <v>9.95</v>
      </c>
      <c r="E6725" s="55" t="n">
        <v>1</v>
      </c>
    </row>
    <row r="6726" customFormat="false" ht="15" hidden="false" customHeight="false" outlineLevel="0" collapsed="false">
      <c r="A6726" s="49" t="n">
        <v>258</v>
      </c>
      <c r="B6726" s="49" t="s">
        <v>223</v>
      </c>
      <c r="C6726" s="49" t="n">
        <v>2010</v>
      </c>
      <c r="D6726" s="54" t="n">
        <v>29.85</v>
      </c>
      <c r="E6726" s="55" t="n">
        <v>3</v>
      </c>
    </row>
    <row r="6727" customFormat="false" ht="15" hidden="false" customHeight="false" outlineLevel="0" collapsed="false">
      <c r="A6727" s="49" t="n">
        <v>258</v>
      </c>
      <c r="B6727" s="49" t="s">
        <v>223</v>
      </c>
      <c r="C6727" s="49" t="n">
        <v>2011</v>
      </c>
      <c r="D6727" s="54" t="n">
        <v>9.95</v>
      </c>
      <c r="E6727" s="55" t="n">
        <v>1</v>
      </c>
    </row>
    <row r="6728" customFormat="false" ht="15" hidden="false" customHeight="false" outlineLevel="0" collapsed="false">
      <c r="A6728" s="49" t="n">
        <v>258</v>
      </c>
      <c r="B6728" s="49" t="s">
        <v>200</v>
      </c>
      <c r="C6728" s="49" t="n">
        <v>2011</v>
      </c>
      <c r="D6728" s="54" t="n">
        <v>39.8</v>
      </c>
      <c r="E6728" s="55" t="n">
        <v>4</v>
      </c>
    </row>
    <row r="6729" customFormat="false" ht="15" hidden="false" customHeight="false" outlineLevel="0" collapsed="false">
      <c r="A6729" s="49" t="n">
        <v>258</v>
      </c>
      <c r="B6729" s="49" t="s">
        <v>222</v>
      </c>
      <c r="C6729" s="49" t="n">
        <v>2010</v>
      </c>
      <c r="D6729" s="54" t="n">
        <v>445.3</v>
      </c>
      <c r="E6729" s="55" t="n">
        <v>50</v>
      </c>
    </row>
    <row r="6730" customFormat="false" ht="15" hidden="false" customHeight="false" outlineLevel="0" collapsed="false">
      <c r="A6730" s="49" t="n">
        <v>258</v>
      </c>
      <c r="B6730" s="49" t="s">
        <v>222</v>
      </c>
      <c r="C6730" s="49" t="n">
        <v>2011</v>
      </c>
      <c r="D6730" s="54" t="n">
        <v>333.35</v>
      </c>
      <c r="E6730" s="55" t="n">
        <v>37</v>
      </c>
    </row>
    <row r="6731" customFormat="false" ht="15" hidden="false" customHeight="false" outlineLevel="0" collapsed="false">
      <c r="A6731" s="49" t="n">
        <v>258</v>
      </c>
      <c r="B6731" s="49" t="s">
        <v>205</v>
      </c>
      <c r="C6731" s="49" t="n">
        <v>2011</v>
      </c>
      <c r="D6731" s="54" t="n">
        <v>39.8</v>
      </c>
      <c r="E6731" s="55" t="n">
        <v>4</v>
      </c>
    </row>
    <row r="6732" customFormat="false" ht="15" hidden="false" customHeight="false" outlineLevel="0" collapsed="false">
      <c r="A6732" s="49" t="n">
        <v>258</v>
      </c>
      <c r="B6732" s="49" t="s">
        <v>206</v>
      </c>
      <c r="C6732" s="49" t="n">
        <v>2010</v>
      </c>
      <c r="D6732" s="54" t="n">
        <v>19.9</v>
      </c>
      <c r="E6732" s="55" t="n">
        <v>2</v>
      </c>
    </row>
    <row r="6733" customFormat="false" ht="15" hidden="false" customHeight="false" outlineLevel="0" collapsed="false">
      <c r="A6733" s="49" t="n">
        <v>258</v>
      </c>
      <c r="B6733" s="49" t="s">
        <v>206</v>
      </c>
      <c r="C6733" s="49" t="n">
        <v>2011</v>
      </c>
      <c r="D6733" s="54" t="n">
        <v>109.45</v>
      </c>
      <c r="E6733" s="55" t="n">
        <v>11</v>
      </c>
    </row>
    <row r="6734" customFormat="false" ht="15" hidden="false" customHeight="false" outlineLevel="0" collapsed="false">
      <c r="A6734" s="49" t="n">
        <v>258</v>
      </c>
      <c r="B6734" s="49" t="s">
        <v>192</v>
      </c>
      <c r="C6734" s="49" t="n">
        <v>2011</v>
      </c>
      <c r="D6734" s="54" t="n">
        <v>29.85</v>
      </c>
      <c r="E6734" s="55" t="n">
        <v>3</v>
      </c>
    </row>
    <row r="6735" customFormat="false" ht="15" hidden="false" customHeight="false" outlineLevel="0" collapsed="false">
      <c r="A6735" s="49" t="n">
        <v>258</v>
      </c>
      <c r="B6735" s="49" t="s">
        <v>218</v>
      </c>
      <c r="C6735" s="49" t="n">
        <v>2010</v>
      </c>
      <c r="D6735" s="54" t="n">
        <v>204</v>
      </c>
      <c r="E6735" s="55" t="n">
        <v>24</v>
      </c>
    </row>
    <row r="6736" customFormat="false" ht="15" hidden="false" customHeight="false" outlineLevel="0" collapsed="false">
      <c r="A6736" s="49" t="n">
        <v>258</v>
      </c>
      <c r="B6736" s="49" t="s">
        <v>218</v>
      </c>
      <c r="C6736" s="49" t="n">
        <v>2011</v>
      </c>
      <c r="D6736" s="54" t="n">
        <v>131.85</v>
      </c>
      <c r="E6736" s="55" t="n">
        <v>15</v>
      </c>
    </row>
    <row r="6737" customFormat="false" ht="15" hidden="false" customHeight="false" outlineLevel="0" collapsed="false">
      <c r="A6737" s="49" t="n">
        <v>258</v>
      </c>
      <c r="B6737" s="49" t="s">
        <v>196</v>
      </c>
      <c r="C6737" s="49" t="n">
        <v>2010</v>
      </c>
      <c r="D6737" s="54" t="n">
        <v>9.95</v>
      </c>
      <c r="E6737" s="55" t="n">
        <v>1</v>
      </c>
    </row>
    <row r="6738" customFormat="false" ht="15" hidden="false" customHeight="false" outlineLevel="0" collapsed="false">
      <c r="A6738" s="49" t="n">
        <v>258</v>
      </c>
      <c r="B6738" s="49" t="s">
        <v>196</v>
      </c>
      <c r="C6738" s="49" t="n">
        <v>2011</v>
      </c>
      <c r="D6738" s="54" t="n">
        <v>29.85</v>
      </c>
      <c r="E6738" s="55" t="n">
        <v>3</v>
      </c>
    </row>
    <row r="6739" customFormat="false" ht="15" hidden="false" customHeight="false" outlineLevel="0" collapsed="false">
      <c r="A6739" s="49" t="n">
        <v>258</v>
      </c>
      <c r="B6739" s="49" t="s">
        <v>210</v>
      </c>
      <c r="C6739" s="49" t="n">
        <v>2011</v>
      </c>
      <c r="D6739" s="54" t="n">
        <v>9.95</v>
      </c>
      <c r="E6739" s="55" t="n">
        <v>1</v>
      </c>
    </row>
    <row r="6740" customFormat="false" ht="15" hidden="false" customHeight="false" outlineLevel="0" collapsed="false">
      <c r="A6740" s="49" t="n">
        <v>258</v>
      </c>
      <c r="B6740" s="49" t="s">
        <v>198</v>
      </c>
      <c r="C6740" s="49" t="n">
        <v>2011</v>
      </c>
      <c r="D6740" s="54" t="n">
        <v>9.95</v>
      </c>
      <c r="E6740" s="55" t="n">
        <v>1</v>
      </c>
    </row>
    <row r="6741" customFormat="false" ht="15" hidden="false" customHeight="false" outlineLevel="0" collapsed="false">
      <c r="A6741" s="49" t="n">
        <v>258</v>
      </c>
      <c r="B6741" s="49" t="s">
        <v>189</v>
      </c>
      <c r="C6741" s="49" t="n">
        <v>2010</v>
      </c>
      <c r="D6741" s="54" t="n">
        <v>4212.52</v>
      </c>
      <c r="E6741" s="55" t="n">
        <v>424</v>
      </c>
    </row>
    <row r="6742" customFormat="false" ht="15" hidden="false" customHeight="false" outlineLevel="0" collapsed="false">
      <c r="A6742" s="49" t="n">
        <v>258</v>
      </c>
      <c r="B6742" s="49" t="s">
        <v>189</v>
      </c>
      <c r="C6742" s="49" t="n">
        <v>2011</v>
      </c>
      <c r="D6742" s="54" t="n">
        <v>10614.89</v>
      </c>
      <c r="E6742" s="55" t="n">
        <v>988</v>
      </c>
    </row>
    <row r="6743" customFormat="false" ht="15" hidden="false" customHeight="false" outlineLevel="0" collapsed="false">
      <c r="A6743" s="49" t="n">
        <v>259</v>
      </c>
      <c r="B6743" s="49" t="s">
        <v>199</v>
      </c>
      <c r="C6743" s="49" t="n">
        <v>2010</v>
      </c>
      <c r="D6743" s="54" t="n">
        <v>18.6</v>
      </c>
      <c r="E6743" s="55" t="n">
        <v>4</v>
      </c>
    </row>
    <row r="6744" customFormat="false" ht="15" hidden="false" customHeight="false" outlineLevel="0" collapsed="false">
      <c r="A6744" s="49" t="n">
        <v>259</v>
      </c>
      <c r="B6744" s="49" t="s">
        <v>201</v>
      </c>
      <c r="C6744" s="49" t="n">
        <v>2010</v>
      </c>
      <c r="D6744" s="54" t="n">
        <v>55.8</v>
      </c>
      <c r="E6744" s="55" t="n">
        <v>12</v>
      </c>
    </row>
    <row r="6745" customFormat="false" ht="15" hidden="false" customHeight="false" outlineLevel="0" collapsed="false">
      <c r="A6745" s="49" t="n">
        <v>259</v>
      </c>
      <c r="B6745" s="49" t="s">
        <v>222</v>
      </c>
      <c r="C6745" s="49" t="n">
        <v>2010</v>
      </c>
      <c r="D6745" s="54" t="n">
        <v>353.4</v>
      </c>
      <c r="E6745" s="55" t="n">
        <v>76</v>
      </c>
    </row>
    <row r="6746" customFormat="false" ht="15" hidden="false" customHeight="false" outlineLevel="0" collapsed="false">
      <c r="A6746" s="49" t="n">
        <v>259</v>
      </c>
      <c r="B6746" s="49" t="s">
        <v>205</v>
      </c>
      <c r="C6746" s="49" t="n">
        <v>2010</v>
      </c>
      <c r="D6746" s="54" t="n">
        <v>93</v>
      </c>
      <c r="E6746" s="55" t="n">
        <v>20</v>
      </c>
    </row>
    <row r="6747" customFormat="false" ht="15" hidden="false" customHeight="false" outlineLevel="0" collapsed="false">
      <c r="A6747" s="49" t="n">
        <v>259</v>
      </c>
      <c r="B6747" s="49" t="s">
        <v>206</v>
      </c>
      <c r="C6747" s="49" t="n">
        <v>2010</v>
      </c>
      <c r="D6747" s="54" t="n">
        <v>622.2</v>
      </c>
      <c r="E6747" s="55" t="n">
        <v>140</v>
      </c>
    </row>
    <row r="6748" customFormat="false" ht="15" hidden="false" customHeight="false" outlineLevel="0" collapsed="false">
      <c r="A6748" s="49" t="n">
        <v>259</v>
      </c>
      <c r="B6748" s="49" t="s">
        <v>218</v>
      </c>
      <c r="C6748" s="49" t="n">
        <v>2010</v>
      </c>
      <c r="D6748" s="54" t="n">
        <v>459</v>
      </c>
      <c r="E6748" s="55" t="n">
        <v>108</v>
      </c>
    </row>
    <row r="6749" customFormat="false" ht="15" hidden="false" customHeight="false" outlineLevel="0" collapsed="false">
      <c r="A6749" s="49" t="n">
        <v>259</v>
      </c>
      <c r="B6749" s="49" t="s">
        <v>196</v>
      </c>
      <c r="C6749" s="49" t="n">
        <v>2010</v>
      </c>
      <c r="D6749" s="54" t="n">
        <v>148.8</v>
      </c>
      <c r="E6749" s="55" t="n">
        <v>32</v>
      </c>
    </row>
    <row r="6750" customFormat="false" ht="15" hidden="false" customHeight="false" outlineLevel="0" collapsed="false">
      <c r="A6750" s="49" t="n">
        <v>259</v>
      </c>
      <c r="B6750" s="49" t="s">
        <v>198</v>
      </c>
      <c r="C6750" s="49" t="n">
        <v>2010</v>
      </c>
      <c r="D6750" s="54" t="n">
        <v>227.4</v>
      </c>
      <c r="E6750" s="55" t="n">
        <v>52</v>
      </c>
    </row>
    <row r="6751" customFormat="false" ht="15" hidden="false" customHeight="false" outlineLevel="0" collapsed="false">
      <c r="A6751" s="49" t="n">
        <v>259</v>
      </c>
      <c r="B6751" s="49" t="s">
        <v>189</v>
      </c>
      <c r="C6751" s="49" t="n">
        <v>2010</v>
      </c>
      <c r="D6751" s="54" t="n">
        <v>13982.11</v>
      </c>
      <c r="E6751" s="55" t="n">
        <v>3001</v>
      </c>
    </row>
    <row r="6752" customFormat="false" ht="15" hidden="false" customHeight="false" outlineLevel="0" collapsed="false">
      <c r="A6752" s="49" t="n">
        <v>259</v>
      </c>
      <c r="B6752" s="49" t="s">
        <v>189</v>
      </c>
      <c r="C6752" s="49" t="n">
        <v>2011</v>
      </c>
      <c r="D6752" s="54" t="n">
        <v>337.22</v>
      </c>
      <c r="E6752" s="55" t="n">
        <v>52</v>
      </c>
    </row>
    <row r="6753" customFormat="false" ht="15" hidden="false" customHeight="false" outlineLevel="0" collapsed="false">
      <c r="A6753" s="49" t="n">
        <v>260</v>
      </c>
      <c r="B6753" s="49" t="s">
        <v>199</v>
      </c>
      <c r="C6753" s="49" t="n">
        <v>2010</v>
      </c>
      <c r="D6753" s="54" t="n">
        <v>29.7</v>
      </c>
      <c r="E6753" s="55" t="n">
        <v>6</v>
      </c>
    </row>
    <row r="6754" customFormat="false" ht="15" hidden="false" customHeight="false" outlineLevel="0" collapsed="false">
      <c r="A6754" s="49" t="n">
        <v>260</v>
      </c>
      <c r="B6754" s="49" t="s">
        <v>201</v>
      </c>
      <c r="C6754" s="49" t="n">
        <v>2011</v>
      </c>
      <c r="D6754" s="54" t="n">
        <v>59.4</v>
      </c>
      <c r="E6754" s="55" t="n">
        <v>12</v>
      </c>
    </row>
    <row r="6755" customFormat="false" ht="15" hidden="false" customHeight="false" outlineLevel="0" collapsed="false">
      <c r="A6755" s="49" t="n">
        <v>260</v>
      </c>
      <c r="B6755" s="49" t="s">
        <v>223</v>
      </c>
      <c r="C6755" s="49" t="n">
        <v>2011</v>
      </c>
      <c r="D6755" s="54" t="n">
        <v>91.3</v>
      </c>
      <c r="E6755" s="55" t="n">
        <v>20</v>
      </c>
    </row>
    <row r="6756" customFormat="false" ht="15" hidden="false" customHeight="false" outlineLevel="0" collapsed="false">
      <c r="A6756" s="49" t="n">
        <v>260</v>
      </c>
      <c r="B6756" s="49" t="s">
        <v>200</v>
      </c>
      <c r="C6756" s="49" t="n">
        <v>2010</v>
      </c>
      <c r="D6756" s="54" t="n">
        <v>29.7</v>
      </c>
      <c r="E6756" s="55" t="n">
        <v>6</v>
      </c>
    </row>
    <row r="6757" customFormat="false" ht="15" hidden="false" customHeight="false" outlineLevel="0" collapsed="false">
      <c r="A6757" s="49" t="n">
        <v>260</v>
      </c>
      <c r="B6757" s="49" t="s">
        <v>222</v>
      </c>
      <c r="C6757" s="49" t="n">
        <v>2010</v>
      </c>
      <c r="D6757" s="54" t="n">
        <v>316.8</v>
      </c>
      <c r="E6757" s="55" t="n">
        <v>64</v>
      </c>
    </row>
    <row r="6758" customFormat="false" ht="15" hidden="false" customHeight="false" outlineLevel="0" collapsed="false">
      <c r="A6758" s="49" t="n">
        <v>260</v>
      </c>
      <c r="B6758" s="49" t="s">
        <v>222</v>
      </c>
      <c r="C6758" s="49" t="n">
        <v>2011</v>
      </c>
      <c r="D6758" s="54" t="n">
        <v>861.3</v>
      </c>
      <c r="E6758" s="55" t="n">
        <v>174</v>
      </c>
    </row>
    <row r="6759" customFormat="false" ht="15" hidden="false" customHeight="false" outlineLevel="0" collapsed="false">
      <c r="A6759" s="49" t="n">
        <v>260</v>
      </c>
      <c r="B6759" s="49" t="s">
        <v>191</v>
      </c>
      <c r="C6759" s="49" t="n">
        <v>2011</v>
      </c>
      <c r="D6759" s="54" t="n">
        <v>44.55</v>
      </c>
      <c r="E6759" s="55" t="n">
        <v>9</v>
      </c>
    </row>
    <row r="6760" customFormat="false" ht="15" hidden="false" customHeight="false" outlineLevel="0" collapsed="false">
      <c r="A6760" s="49" t="n">
        <v>260</v>
      </c>
      <c r="B6760" s="49" t="s">
        <v>205</v>
      </c>
      <c r="C6760" s="49" t="n">
        <v>2010</v>
      </c>
      <c r="D6760" s="54" t="n">
        <v>161.4</v>
      </c>
      <c r="E6760" s="55" t="n">
        <v>36</v>
      </c>
    </row>
    <row r="6761" customFormat="false" ht="15" hidden="false" customHeight="false" outlineLevel="0" collapsed="false">
      <c r="A6761" s="49" t="n">
        <v>260</v>
      </c>
      <c r="B6761" s="49" t="s">
        <v>205</v>
      </c>
      <c r="C6761" s="49" t="n">
        <v>2011</v>
      </c>
      <c r="D6761" s="54" t="n">
        <v>184.65</v>
      </c>
      <c r="E6761" s="55" t="n">
        <v>39</v>
      </c>
    </row>
    <row r="6762" customFormat="false" ht="15" hidden="false" customHeight="false" outlineLevel="0" collapsed="false">
      <c r="A6762" s="49" t="n">
        <v>260</v>
      </c>
      <c r="B6762" s="49" t="s">
        <v>206</v>
      </c>
      <c r="C6762" s="49" t="n">
        <v>2009</v>
      </c>
      <c r="D6762" s="54" t="n">
        <v>44.55</v>
      </c>
      <c r="E6762" s="55" t="n">
        <v>9</v>
      </c>
    </row>
    <row r="6763" customFormat="false" ht="15" hidden="false" customHeight="false" outlineLevel="0" collapsed="false">
      <c r="A6763" s="49" t="n">
        <v>260</v>
      </c>
      <c r="B6763" s="49" t="s">
        <v>206</v>
      </c>
      <c r="C6763" s="49" t="n">
        <v>2010</v>
      </c>
      <c r="D6763" s="54" t="n">
        <v>178.2</v>
      </c>
      <c r="E6763" s="55" t="n">
        <v>36</v>
      </c>
    </row>
    <row r="6764" customFormat="false" ht="15" hidden="false" customHeight="false" outlineLevel="0" collapsed="false">
      <c r="A6764" s="49" t="n">
        <v>260</v>
      </c>
      <c r="B6764" s="49" t="s">
        <v>206</v>
      </c>
      <c r="C6764" s="49" t="n">
        <v>2011</v>
      </c>
      <c r="D6764" s="54" t="n">
        <v>89.1</v>
      </c>
      <c r="E6764" s="55" t="n">
        <v>18</v>
      </c>
    </row>
    <row r="6765" customFormat="false" ht="15" hidden="false" customHeight="false" outlineLevel="0" collapsed="false">
      <c r="A6765" s="49" t="n">
        <v>260</v>
      </c>
      <c r="B6765" s="49" t="s">
        <v>192</v>
      </c>
      <c r="C6765" s="49" t="n">
        <v>2010</v>
      </c>
      <c r="D6765" s="54" t="n">
        <v>29.7</v>
      </c>
      <c r="E6765" s="55" t="n">
        <v>6</v>
      </c>
    </row>
    <row r="6766" customFormat="false" ht="15" hidden="false" customHeight="false" outlineLevel="0" collapsed="false">
      <c r="A6766" s="49" t="n">
        <v>260</v>
      </c>
      <c r="B6766" s="49" t="s">
        <v>192</v>
      </c>
      <c r="C6766" s="49" t="n">
        <v>2011</v>
      </c>
      <c r="D6766" s="54" t="n">
        <v>59.4</v>
      </c>
      <c r="E6766" s="55" t="n">
        <v>12</v>
      </c>
    </row>
    <row r="6767" customFormat="false" ht="15" hidden="false" customHeight="false" outlineLevel="0" collapsed="false">
      <c r="A6767" s="49" t="n">
        <v>260</v>
      </c>
      <c r="B6767" s="49" t="s">
        <v>218</v>
      </c>
      <c r="C6767" s="49" t="n">
        <v>2010</v>
      </c>
      <c r="D6767" s="54" t="n">
        <v>14.85</v>
      </c>
      <c r="E6767" s="55" t="n">
        <v>3</v>
      </c>
    </row>
    <row r="6768" customFormat="false" ht="15" hidden="false" customHeight="false" outlineLevel="0" collapsed="false">
      <c r="A6768" s="49" t="n">
        <v>260</v>
      </c>
      <c r="B6768" s="49" t="s">
        <v>193</v>
      </c>
      <c r="C6768" s="49" t="n">
        <v>2011</v>
      </c>
      <c r="D6768" s="54" t="n">
        <v>59.4</v>
      </c>
      <c r="E6768" s="55" t="n">
        <v>12</v>
      </c>
    </row>
    <row r="6769" customFormat="false" ht="15" hidden="false" customHeight="false" outlineLevel="0" collapsed="false">
      <c r="A6769" s="49" t="n">
        <v>260</v>
      </c>
      <c r="B6769" s="49" t="s">
        <v>197</v>
      </c>
      <c r="C6769" s="49" t="n">
        <v>2010</v>
      </c>
      <c r="D6769" s="54" t="n">
        <v>24.75</v>
      </c>
      <c r="E6769" s="55" t="n">
        <v>5</v>
      </c>
    </row>
    <row r="6770" customFormat="false" ht="15" hidden="false" customHeight="false" outlineLevel="0" collapsed="false">
      <c r="A6770" s="49" t="n">
        <v>260</v>
      </c>
      <c r="B6770" s="49" t="s">
        <v>215</v>
      </c>
      <c r="C6770" s="49" t="n">
        <v>2011</v>
      </c>
      <c r="D6770" s="54" t="n">
        <v>51</v>
      </c>
      <c r="E6770" s="55" t="n">
        <v>12</v>
      </c>
    </row>
    <row r="6771" customFormat="false" ht="15" hidden="false" customHeight="false" outlineLevel="0" collapsed="false">
      <c r="A6771" s="49" t="n">
        <v>260</v>
      </c>
      <c r="B6771" s="49" t="s">
        <v>196</v>
      </c>
      <c r="C6771" s="49" t="n">
        <v>2011</v>
      </c>
      <c r="D6771" s="54" t="n">
        <v>14.85</v>
      </c>
      <c r="E6771" s="55" t="n">
        <v>3</v>
      </c>
    </row>
    <row r="6772" customFormat="false" ht="15" hidden="false" customHeight="false" outlineLevel="0" collapsed="false">
      <c r="A6772" s="49" t="n">
        <v>260</v>
      </c>
      <c r="B6772" s="49" t="s">
        <v>207</v>
      </c>
      <c r="C6772" s="49" t="n">
        <v>2010</v>
      </c>
      <c r="D6772" s="54" t="n">
        <v>14.85</v>
      </c>
      <c r="E6772" s="55" t="n">
        <v>3</v>
      </c>
    </row>
    <row r="6773" customFormat="false" ht="15" hidden="false" customHeight="false" outlineLevel="0" collapsed="false">
      <c r="A6773" s="49" t="n">
        <v>260</v>
      </c>
      <c r="B6773" s="49" t="s">
        <v>189</v>
      </c>
      <c r="C6773" s="49" t="n">
        <v>2009</v>
      </c>
      <c r="D6773" s="54" t="n">
        <v>796.42</v>
      </c>
      <c r="E6773" s="55" t="n">
        <v>150</v>
      </c>
    </row>
    <row r="6774" customFormat="false" ht="15" hidden="false" customHeight="false" outlineLevel="0" collapsed="false">
      <c r="A6774" s="49" t="n">
        <v>260</v>
      </c>
      <c r="B6774" s="49" t="s">
        <v>189</v>
      </c>
      <c r="C6774" s="49" t="n">
        <v>2010</v>
      </c>
      <c r="D6774" s="54" t="n">
        <v>8534.43</v>
      </c>
      <c r="E6774" s="55" t="n">
        <v>1712</v>
      </c>
    </row>
    <row r="6775" customFormat="false" ht="15" hidden="false" customHeight="false" outlineLevel="0" collapsed="false">
      <c r="A6775" s="49" t="n">
        <v>260</v>
      </c>
      <c r="B6775" s="49" t="s">
        <v>189</v>
      </c>
      <c r="C6775" s="49" t="n">
        <v>2011</v>
      </c>
      <c r="D6775" s="54" t="n">
        <v>4539.67</v>
      </c>
      <c r="E6775" s="55" t="n">
        <v>914</v>
      </c>
    </row>
    <row r="6776" customFormat="false" ht="15" hidden="false" customHeight="false" outlineLevel="0" collapsed="false">
      <c r="A6776" s="49" t="n">
        <v>260</v>
      </c>
      <c r="B6776" s="49" t="s">
        <v>194</v>
      </c>
      <c r="C6776" s="49" t="n">
        <v>2010</v>
      </c>
      <c r="D6776" s="54" t="n">
        <v>14.85</v>
      </c>
      <c r="E6776" s="55" t="n">
        <v>3</v>
      </c>
    </row>
    <row r="6777" customFormat="false" ht="15" hidden="false" customHeight="false" outlineLevel="0" collapsed="false">
      <c r="A6777" s="49" t="n">
        <v>261</v>
      </c>
      <c r="B6777" s="49" t="s">
        <v>201</v>
      </c>
      <c r="C6777" s="49" t="n">
        <v>2010</v>
      </c>
      <c r="D6777" s="54" t="n">
        <v>39.8</v>
      </c>
      <c r="E6777" s="55" t="n">
        <v>4</v>
      </c>
    </row>
    <row r="6778" customFormat="false" ht="15" hidden="false" customHeight="false" outlineLevel="0" collapsed="false">
      <c r="A6778" s="49" t="n">
        <v>261</v>
      </c>
      <c r="B6778" s="49" t="s">
        <v>223</v>
      </c>
      <c r="C6778" s="49" t="n">
        <v>2010</v>
      </c>
      <c r="D6778" s="54" t="n">
        <v>79.6</v>
      </c>
      <c r="E6778" s="55" t="n">
        <v>8</v>
      </c>
    </row>
    <row r="6779" customFormat="false" ht="15" hidden="false" customHeight="false" outlineLevel="0" collapsed="false">
      <c r="A6779" s="49" t="n">
        <v>261</v>
      </c>
      <c r="B6779" s="49" t="s">
        <v>200</v>
      </c>
      <c r="C6779" s="49" t="n">
        <v>2009</v>
      </c>
      <c r="D6779" s="54" t="n">
        <v>59.7</v>
      </c>
      <c r="E6779" s="55" t="n">
        <v>6</v>
      </c>
    </row>
    <row r="6780" customFormat="false" ht="15" hidden="false" customHeight="false" outlineLevel="0" collapsed="false">
      <c r="A6780" s="49" t="n">
        <v>261</v>
      </c>
      <c r="B6780" s="49" t="s">
        <v>200</v>
      </c>
      <c r="C6780" s="49" t="n">
        <v>2010</v>
      </c>
      <c r="D6780" s="54" t="n">
        <v>19.9</v>
      </c>
      <c r="E6780" s="55" t="n">
        <v>2</v>
      </c>
    </row>
    <row r="6781" customFormat="false" ht="15" hidden="false" customHeight="false" outlineLevel="0" collapsed="false">
      <c r="A6781" s="49" t="n">
        <v>261</v>
      </c>
      <c r="B6781" s="49" t="s">
        <v>222</v>
      </c>
      <c r="C6781" s="49" t="n">
        <v>2009</v>
      </c>
      <c r="D6781" s="54" t="n">
        <v>119.4</v>
      </c>
      <c r="E6781" s="55" t="n">
        <v>12</v>
      </c>
    </row>
    <row r="6782" customFormat="false" ht="15" hidden="false" customHeight="false" outlineLevel="0" collapsed="false">
      <c r="A6782" s="49" t="n">
        <v>261</v>
      </c>
      <c r="B6782" s="49" t="s">
        <v>222</v>
      </c>
      <c r="C6782" s="49" t="n">
        <v>2010</v>
      </c>
      <c r="D6782" s="54" t="n">
        <v>601.76</v>
      </c>
      <c r="E6782" s="55" t="n">
        <v>64</v>
      </c>
    </row>
    <row r="6783" customFormat="false" ht="15" hidden="false" customHeight="false" outlineLevel="0" collapsed="false">
      <c r="A6783" s="49" t="n">
        <v>261</v>
      </c>
      <c r="B6783" s="49" t="s">
        <v>222</v>
      </c>
      <c r="C6783" s="49" t="n">
        <v>2011</v>
      </c>
      <c r="D6783" s="54" t="n">
        <v>99.5</v>
      </c>
      <c r="E6783" s="55" t="n">
        <v>10</v>
      </c>
    </row>
    <row r="6784" customFormat="false" ht="15" hidden="false" customHeight="false" outlineLevel="0" collapsed="false">
      <c r="A6784" s="49" t="n">
        <v>261</v>
      </c>
      <c r="B6784" s="49" t="s">
        <v>191</v>
      </c>
      <c r="C6784" s="49" t="n">
        <v>2011</v>
      </c>
      <c r="D6784" s="54" t="n">
        <v>59.7</v>
      </c>
      <c r="E6784" s="55" t="n">
        <v>6</v>
      </c>
    </row>
    <row r="6785" customFormat="false" ht="15" hidden="false" customHeight="false" outlineLevel="0" collapsed="false">
      <c r="A6785" s="49" t="n">
        <v>261</v>
      </c>
      <c r="B6785" s="49" t="s">
        <v>205</v>
      </c>
      <c r="C6785" s="49" t="n">
        <v>2010</v>
      </c>
      <c r="D6785" s="54" t="n">
        <v>59.7</v>
      </c>
      <c r="E6785" s="55" t="n">
        <v>6</v>
      </c>
    </row>
    <row r="6786" customFormat="false" ht="15" hidden="false" customHeight="false" outlineLevel="0" collapsed="false">
      <c r="A6786" s="49" t="n">
        <v>261</v>
      </c>
      <c r="B6786" s="49" t="s">
        <v>205</v>
      </c>
      <c r="C6786" s="49" t="n">
        <v>2011</v>
      </c>
      <c r="D6786" s="54" t="n">
        <v>99.5</v>
      </c>
      <c r="E6786" s="55" t="n">
        <v>10</v>
      </c>
    </row>
    <row r="6787" customFormat="false" ht="15" hidden="false" customHeight="false" outlineLevel="0" collapsed="false">
      <c r="A6787" s="49" t="n">
        <v>261</v>
      </c>
      <c r="B6787" s="49" t="s">
        <v>206</v>
      </c>
      <c r="C6787" s="49" t="n">
        <v>2010</v>
      </c>
      <c r="D6787" s="54" t="n">
        <v>19.9</v>
      </c>
      <c r="E6787" s="55" t="n">
        <v>2</v>
      </c>
    </row>
    <row r="6788" customFormat="false" ht="15" hidden="false" customHeight="false" outlineLevel="0" collapsed="false">
      <c r="A6788" s="49" t="n">
        <v>261</v>
      </c>
      <c r="B6788" s="49" t="s">
        <v>206</v>
      </c>
      <c r="C6788" s="49" t="n">
        <v>2011</v>
      </c>
      <c r="D6788" s="54" t="n">
        <v>39.8</v>
      </c>
      <c r="E6788" s="55" t="n">
        <v>4</v>
      </c>
    </row>
    <row r="6789" customFormat="false" ht="15" hidden="false" customHeight="false" outlineLevel="0" collapsed="false">
      <c r="A6789" s="49" t="n">
        <v>261</v>
      </c>
      <c r="B6789" s="49" t="s">
        <v>209</v>
      </c>
      <c r="C6789" s="49" t="n">
        <v>2009</v>
      </c>
      <c r="D6789" s="54" t="n">
        <v>19.9</v>
      </c>
      <c r="E6789" s="55" t="n">
        <v>2</v>
      </c>
    </row>
    <row r="6790" customFormat="false" ht="15" hidden="false" customHeight="false" outlineLevel="0" collapsed="false">
      <c r="A6790" s="49" t="n">
        <v>261</v>
      </c>
      <c r="B6790" s="49" t="s">
        <v>209</v>
      </c>
      <c r="C6790" s="49" t="n">
        <v>2011</v>
      </c>
      <c r="D6790" s="54" t="n">
        <v>135.84</v>
      </c>
      <c r="E6790" s="55" t="n">
        <v>16</v>
      </c>
    </row>
    <row r="6791" customFormat="false" ht="15" hidden="false" customHeight="false" outlineLevel="0" collapsed="false">
      <c r="A6791" s="49" t="n">
        <v>261</v>
      </c>
      <c r="B6791" s="49" t="s">
        <v>218</v>
      </c>
      <c r="C6791" s="49" t="n">
        <v>2010</v>
      </c>
      <c r="D6791" s="54" t="n">
        <v>271.68</v>
      </c>
      <c r="E6791" s="55" t="n">
        <v>32</v>
      </c>
    </row>
    <row r="6792" customFormat="false" ht="15" hidden="false" customHeight="false" outlineLevel="0" collapsed="false">
      <c r="A6792" s="49" t="n">
        <v>261</v>
      </c>
      <c r="B6792" s="49" t="s">
        <v>193</v>
      </c>
      <c r="C6792" s="49" t="n">
        <v>2011</v>
      </c>
      <c r="D6792" s="54" t="n">
        <v>39.8</v>
      </c>
      <c r="E6792" s="55" t="n">
        <v>4</v>
      </c>
    </row>
    <row r="6793" customFormat="false" ht="15" hidden="false" customHeight="false" outlineLevel="0" collapsed="false">
      <c r="A6793" s="49" t="n">
        <v>261</v>
      </c>
      <c r="B6793" s="49" t="s">
        <v>197</v>
      </c>
      <c r="C6793" s="49" t="n">
        <v>2010</v>
      </c>
      <c r="D6793" s="54" t="n">
        <v>39.8</v>
      </c>
      <c r="E6793" s="55" t="n">
        <v>4</v>
      </c>
    </row>
    <row r="6794" customFormat="false" ht="15" hidden="false" customHeight="false" outlineLevel="0" collapsed="false">
      <c r="A6794" s="49" t="n">
        <v>261</v>
      </c>
      <c r="B6794" s="49" t="s">
        <v>204</v>
      </c>
      <c r="C6794" s="49" t="n">
        <v>2010</v>
      </c>
      <c r="D6794" s="54" t="n">
        <v>19.9</v>
      </c>
      <c r="E6794" s="55" t="n">
        <v>2</v>
      </c>
    </row>
    <row r="6795" customFormat="false" ht="15" hidden="false" customHeight="false" outlineLevel="0" collapsed="false">
      <c r="A6795" s="49" t="n">
        <v>261</v>
      </c>
      <c r="B6795" s="49" t="s">
        <v>189</v>
      </c>
      <c r="C6795" s="49" t="n">
        <v>2009</v>
      </c>
      <c r="D6795" s="54" t="n">
        <v>861.38</v>
      </c>
      <c r="E6795" s="55" t="n">
        <v>83</v>
      </c>
    </row>
    <row r="6796" customFormat="false" ht="15" hidden="false" customHeight="false" outlineLevel="0" collapsed="false">
      <c r="A6796" s="49" t="n">
        <v>261</v>
      </c>
      <c r="B6796" s="49" t="s">
        <v>189</v>
      </c>
      <c r="C6796" s="49" t="n">
        <v>2010</v>
      </c>
      <c r="D6796" s="54" t="n">
        <v>10117.03</v>
      </c>
      <c r="E6796" s="55" t="n">
        <v>1065</v>
      </c>
    </row>
    <row r="6797" customFormat="false" ht="15" hidden="false" customHeight="false" outlineLevel="0" collapsed="false">
      <c r="A6797" s="49" t="n">
        <v>261</v>
      </c>
      <c r="B6797" s="49" t="s">
        <v>189</v>
      </c>
      <c r="C6797" s="49" t="n">
        <v>2011</v>
      </c>
      <c r="D6797" s="54" t="n">
        <v>3415.19</v>
      </c>
      <c r="E6797" s="55" t="n">
        <v>335</v>
      </c>
    </row>
    <row r="6798" customFormat="false" ht="15" hidden="false" customHeight="false" outlineLevel="0" collapsed="false">
      <c r="A6798" s="49" t="n">
        <v>261</v>
      </c>
      <c r="B6798" s="49" t="s">
        <v>194</v>
      </c>
      <c r="C6798" s="49" t="n">
        <v>2010</v>
      </c>
      <c r="D6798" s="54" t="n">
        <v>19.9</v>
      </c>
      <c r="E6798" s="55" t="n">
        <v>2</v>
      </c>
    </row>
    <row r="6799" customFormat="false" ht="15" hidden="false" customHeight="false" outlineLevel="0" collapsed="false">
      <c r="A6799" s="49" t="n">
        <v>262</v>
      </c>
      <c r="B6799" s="49" t="s">
        <v>203</v>
      </c>
      <c r="C6799" s="49" t="n">
        <v>2011</v>
      </c>
      <c r="D6799" s="54" t="n">
        <v>99</v>
      </c>
      <c r="E6799" s="55" t="n">
        <v>60</v>
      </c>
    </row>
    <row r="6800" customFormat="false" ht="15" hidden="false" customHeight="false" outlineLevel="0" collapsed="false">
      <c r="A6800" s="49" t="n">
        <v>262</v>
      </c>
      <c r="B6800" s="49" t="s">
        <v>199</v>
      </c>
      <c r="C6800" s="49" t="n">
        <v>2011</v>
      </c>
      <c r="D6800" s="54" t="n">
        <v>19.8</v>
      </c>
      <c r="E6800" s="55" t="n">
        <v>12</v>
      </c>
    </row>
    <row r="6801" customFormat="false" ht="15" hidden="false" customHeight="false" outlineLevel="0" collapsed="false">
      <c r="A6801" s="49" t="n">
        <v>262</v>
      </c>
      <c r="B6801" s="49" t="s">
        <v>201</v>
      </c>
      <c r="C6801" s="49" t="n">
        <v>2011</v>
      </c>
      <c r="D6801" s="54" t="n">
        <v>19.8</v>
      </c>
      <c r="E6801" s="55" t="n">
        <v>12</v>
      </c>
    </row>
    <row r="6802" customFormat="false" ht="15" hidden="false" customHeight="false" outlineLevel="0" collapsed="false">
      <c r="A6802" s="49" t="n">
        <v>262</v>
      </c>
      <c r="B6802" s="49" t="s">
        <v>223</v>
      </c>
      <c r="C6802" s="49" t="n">
        <v>2011</v>
      </c>
      <c r="D6802" s="54" t="n">
        <v>19.8</v>
      </c>
      <c r="E6802" s="55" t="n">
        <v>12</v>
      </c>
    </row>
    <row r="6803" customFormat="false" ht="15" hidden="false" customHeight="false" outlineLevel="0" collapsed="false">
      <c r="A6803" s="49" t="n">
        <v>262</v>
      </c>
      <c r="B6803" s="49" t="s">
        <v>200</v>
      </c>
      <c r="C6803" s="49" t="n">
        <v>2011</v>
      </c>
      <c r="D6803" s="54" t="n">
        <v>19.8</v>
      </c>
      <c r="E6803" s="55" t="n">
        <v>12</v>
      </c>
    </row>
    <row r="6804" customFormat="false" ht="15" hidden="false" customHeight="false" outlineLevel="0" collapsed="false">
      <c r="A6804" s="49" t="n">
        <v>262</v>
      </c>
      <c r="B6804" s="49" t="s">
        <v>222</v>
      </c>
      <c r="C6804" s="49" t="n">
        <v>2011</v>
      </c>
      <c r="D6804" s="54" t="n">
        <v>115.5</v>
      </c>
      <c r="E6804" s="55" t="n">
        <v>70</v>
      </c>
    </row>
    <row r="6805" customFormat="false" ht="15" hidden="false" customHeight="false" outlineLevel="0" collapsed="false">
      <c r="A6805" s="49" t="n">
        <v>262</v>
      </c>
      <c r="B6805" s="49" t="s">
        <v>205</v>
      </c>
      <c r="C6805" s="49" t="n">
        <v>2011</v>
      </c>
      <c r="D6805" s="54" t="n">
        <v>19.8</v>
      </c>
      <c r="E6805" s="55" t="n">
        <v>12</v>
      </c>
    </row>
    <row r="6806" customFormat="false" ht="15" hidden="false" customHeight="false" outlineLevel="0" collapsed="false">
      <c r="A6806" s="49" t="n">
        <v>262</v>
      </c>
      <c r="B6806" s="49" t="s">
        <v>189</v>
      </c>
      <c r="C6806" s="49" t="n">
        <v>2011</v>
      </c>
      <c r="D6806" s="54" t="n">
        <v>15825.15</v>
      </c>
      <c r="E6806" s="55" t="n">
        <v>8491</v>
      </c>
    </row>
    <row r="6807" customFormat="false" ht="15" hidden="false" customHeight="false" outlineLevel="0" collapsed="false">
      <c r="A6807" s="49" t="n">
        <v>262</v>
      </c>
      <c r="B6807" s="49" t="s">
        <v>194</v>
      </c>
      <c r="C6807" s="49" t="n">
        <v>2011</v>
      </c>
      <c r="D6807" s="54" t="n">
        <v>19.8</v>
      </c>
      <c r="E6807" s="55" t="n">
        <v>12</v>
      </c>
    </row>
    <row r="6808" customFormat="false" ht="15" hidden="false" customHeight="false" outlineLevel="0" collapsed="false">
      <c r="A6808" s="49" t="n">
        <v>263</v>
      </c>
      <c r="B6808" s="49" t="s">
        <v>203</v>
      </c>
      <c r="C6808" s="49" t="n">
        <v>2010</v>
      </c>
      <c r="D6808" s="54" t="n">
        <v>145</v>
      </c>
      <c r="E6808" s="55" t="n">
        <v>100</v>
      </c>
    </row>
    <row r="6809" customFormat="false" ht="15" hidden="false" customHeight="false" outlineLevel="0" collapsed="false">
      <c r="A6809" s="49" t="n">
        <v>263</v>
      </c>
      <c r="B6809" s="49" t="s">
        <v>203</v>
      </c>
      <c r="C6809" s="49" t="n">
        <v>2011</v>
      </c>
      <c r="D6809" s="54" t="n">
        <v>774.5</v>
      </c>
      <c r="E6809" s="55" t="n">
        <v>530</v>
      </c>
    </row>
    <row r="6810" customFormat="false" ht="15" hidden="false" customHeight="false" outlineLevel="0" collapsed="false">
      <c r="A6810" s="49" t="n">
        <v>263</v>
      </c>
      <c r="B6810" s="49" t="s">
        <v>201</v>
      </c>
      <c r="C6810" s="49" t="n">
        <v>2010</v>
      </c>
      <c r="D6810" s="54" t="n">
        <v>16.5</v>
      </c>
      <c r="E6810" s="55" t="n">
        <v>10</v>
      </c>
    </row>
    <row r="6811" customFormat="false" ht="15" hidden="false" customHeight="false" outlineLevel="0" collapsed="false">
      <c r="A6811" s="49" t="n">
        <v>263</v>
      </c>
      <c r="B6811" s="49" t="s">
        <v>201</v>
      </c>
      <c r="C6811" s="49" t="n">
        <v>2011</v>
      </c>
      <c r="D6811" s="54" t="n">
        <v>99</v>
      </c>
      <c r="E6811" s="55" t="n">
        <v>60</v>
      </c>
    </row>
    <row r="6812" customFormat="false" ht="15" hidden="false" customHeight="false" outlineLevel="0" collapsed="false">
      <c r="A6812" s="49" t="n">
        <v>263</v>
      </c>
      <c r="B6812" s="49" t="s">
        <v>216</v>
      </c>
      <c r="C6812" s="49" t="n">
        <v>2011</v>
      </c>
      <c r="D6812" s="54" t="n">
        <v>16.5</v>
      </c>
      <c r="E6812" s="55" t="n">
        <v>10</v>
      </c>
    </row>
    <row r="6813" customFormat="false" ht="15" hidden="false" customHeight="false" outlineLevel="0" collapsed="false">
      <c r="A6813" s="49" t="n">
        <v>263</v>
      </c>
      <c r="B6813" s="49" t="s">
        <v>226</v>
      </c>
      <c r="C6813" s="49" t="n">
        <v>2011</v>
      </c>
      <c r="D6813" s="54" t="n">
        <v>16.5</v>
      </c>
      <c r="E6813" s="55" t="n">
        <v>10</v>
      </c>
    </row>
    <row r="6814" customFormat="false" ht="15" hidden="false" customHeight="false" outlineLevel="0" collapsed="false">
      <c r="A6814" s="49" t="n">
        <v>263</v>
      </c>
      <c r="B6814" s="49" t="s">
        <v>223</v>
      </c>
      <c r="C6814" s="49" t="n">
        <v>2010</v>
      </c>
      <c r="D6814" s="54" t="n">
        <v>16.5</v>
      </c>
      <c r="E6814" s="55" t="n">
        <v>10</v>
      </c>
    </row>
    <row r="6815" customFormat="false" ht="15" hidden="false" customHeight="false" outlineLevel="0" collapsed="false">
      <c r="A6815" s="49" t="n">
        <v>263</v>
      </c>
      <c r="B6815" s="49" t="s">
        <v>223</v>
      </c>
      <c r="C6815" s="49" t="n">
        <v>2011</v>
      </c>
      <c r="D6815" s="54" t="n">
        <v>33</v>
      </c>
      <c r="E6815" s="55" t="n">
        <v>20</v>
      </c>
    </row>
    <row r="6816" customFormat="false" ht="15" hidden="false" customHeight="false" outlineLevel="0" collapsed="false">
      <c r="A6816" s="49" t="n">
        <v>263</v>
      </c>
      <c r="B6816" s="49" t="s">
        <v>222</v>
      </c>
      <c r="C6816" s="49" t="n">
        <v>2010</v>
      </c>
      <c r="D6816" s="54" t="n">
        <v>66</v>
      </c>
      <c r="E6816" s="55" t="n">
        <v>40</v>
      </c>
    </row>
    <row r="6817" customFormat="false" ht="15" hidden="false" customHeight="false" outlineLevel="0" collapsed="false">
      <c r="A6817" s="49" t="n">
        <v>263</v>
      </c>
      <c r="B6817" s="49" t="s">
        <v>222</v>
      </c>
      <c r="C6817" s="49" t="n">
        <v>2011</v>
      </c>
      <c r="D6817" s="54" t="n">
        <v>405.5</v>
      </c>
      <c r="E6817" s="55" t="n">
        <v>270</v>
      </c>
    </row>
    <row r="6818" customFormat="false" ht="15" hidden="false" customHeight="false" outlineLevel="0" collapsed="false">
      <c r="A6818" s="49" t="n">
        <v>263</v>
      </c>
      <c r="B6818" s="49" t="s">
        <v>205</v>
      </c>
      <c r="C6818" s="49" t="n">
        <v>2010</v>
      </c>
      <c r="D6818" s="54" t="n">
        <v>100.65</v>
      </c>
      <c r="E6818" s="55" t="n">
        <v>61</v>
      </c>
    </row>
    <row r="6819" customFormat="false" ht="15" hidden="false" customHeight="false" outlineLevel="0" collapsed="false">
      <c r="A6819" s="49" t="n">
        <v>263</v>
      </c>
      <c r="B6819" s="49" t="s">
        <v>205</v>
      </c>
      <c r="C6819" s="49" t="n">
        <v>2011</v>
      </c>
      <c r="D6819" s="54" t="n">
        <v>679.8</v>
      </c>
      <c r="E6819" s="55" t="n">
        <v>412</v>
      </c>
    </row>
    <row r="6820" customFormat="false" ht="15" hidden="false" customHeight="false" outlineLevel="0" collapsed="false">
      <c r="A6820" s="49" t="n">
        <v>263</v>
      </c>
      <c r="B6820" s="49" t="s">
        <v>206</v>
      </c>
      <c r="C6820" s="49" t="n">
        <v>2011</v>
      </c>
      <c r="D6820" s="54" t="n">
        <v>181.3</v>
      </c>
      <c r="E6820" s="55" t="n">
        <v>122</v>
      </c>
    </row>
    <row r="6821" customFormat="false" ht="15" hidden="false" customHeight="false" outlineLevel="0" collapsed="false">
      <c r="A6821" s="49" t="n">
        <v>263</v>
      </c>
      <c r="B6821" s="49" t="s">
        <v>192</v>
      </c>
      <c r="C6821" s="49" t="n">
        <v>2011</v>
      </c>
      <c r="D6821" s="54" t="n">
        <v>16.5</v>
      </c>
      <c r="E6821" s="55" t="n">
        <v>10</v>
      </c>
    </row>
    <row r="6822" customFormat="false" ht="15" hidden="false" customHeight="false" outlineLevel="0" collapsed="false">
      <c r="A6822" s="49" t="n">
        <v>263</v>
      </c>
      <c r="B6822" s="49" t="s">
        <v>217</v>
      </c>
      <c r="C6822" s="49" t="n">
        <v>2010</v>
      </c>
      <c r="D6822" s="54" t="n">
        <v>99</v>
      </c>
      <c r="E6822" s="55" t="n">
        <v>60</v>
      </c>
    </row>
    <row r="6823" customFormat="false" ht="15" hidden="false" customHeight="false" outlineLevel="0" collapsed="false">
      <c r="A6823" s="49" t="n">
        <v>263</v>
      </c>
      <c r="B6823" s="49" t="s">
        <v>217</v>
      </c>
      <c r="C6823" s="49" t="n">
        <v>2011</v>
      </c>
      <c r="D6823" s="54" t="n">
        <v>433.35</v>
      </c>
      <c r="E6823" s="55" t="n">
        <v>299</v>
      </c>
    </row>
    <row r="6824" customFormat="false" ht="15" hidden="false" customHeight="false" outlineLevel="0" collapsed="false">
      <c r="A6824" s="49" t="n">
        <v>263</v>
      </c>
      <c r="B6824" s="49" t="s">
        <v>218</v>
      </c>
      <c r="C6824" s="49" t="n">
        <v>2010</v>
      </c>
      <c r="D6824" s="54" t="n">
        <v>968.8</v>
      </c>
      <c r="E6824" s="55" t="n">
        <v>672</v>
      </c>
    </row>
    <row r="6825" customFormat="false" ht="15" hidden="false" customHeight="false" outlineLevel="0" collapsed="false">
      <c r="A6825" s="49" t="n">
        <v>263</v>
      </c>
      <c r="B6825" s="49" t="s">
        <v>218</v>
      </c>
      <c r="C6825" s="49" t="n">
        <v>2011</v>
      </c>
      <c r="D6825" s="54" t="n">
        <v>870</v>
      </c>
      <c r="E6825" s="55" t="n">
        <v>600</v>
      </c>
    </row>
    <row r="6826" customFormat="false" ht="15" hidden="false" customHeight="false" outlineLevel="0" collapsed="false">
      <c r="A6826" s="49" t="n">
        <v>263</v>
      </c>
      <c r="B6826" s="49" t="s">
        <v>193</v>
      </c>
      <c r="C6826" s="49" t="n">
        <v>2010</v>
      </c>
      <c r="D6826" s="54" t="n">
        <v>49.5</v>
      </c>
      <c r="E6826" s="55" t="n">
        <v>30</v>
      </c>
    </row>
    <row r="6827" customFormat="false" ht="15" hidden="false" customHeight="false" outlineLevel="0" collapsed="false">
      <c r="A6827" s="49" t="n">
        <v>263</v>
      </c>
      <c r="B6827" s="49" t="s">
        <v>197</v>
      </c>
      <c r="C6827" s="49" t="n">
        <v>2010</v>
      </c>
      <c r="D6827" s="54" t="n">
        <v>115.5</v>
      </c>
      <c r="E6827" s="55" t="n">
        <v>70</v>
      </c>
    </row>
    <row r="6828" customFormat="false" ht="15" hidden="false" customHeight="false" outlineLevel="0" collapsed="false">
      <c r="A6828" s="49" t="n">
        <v>263</v>
      </c>
      <c r="B6828" s="49" t="s">
        <v>197</v>
      </c>
      <c r="C6828" s="49" t="n">
        <v>2011</v>
      </c>
      <c r="D6828" s="54" t="n">
        <v>181.5</v>
      </c>
      <c r="E6828" s="55" t="n">
        <v>110</v>
      </c>
    </row>
    <row r="6829" customFormat="false" ht="15" hidden="false" customHeight="false" outlineLevel="0" collapsed="false">
      <c r="A6829" s="49" t="n">
        <v>263</v>
      </c>
      <c r="B6829" s="49" t="s">
        <v>196</v>
      </c>
      <c r="C6829" s="49" t="n">
        <v>2010</v>
      </c>
      <c r="D6829" s="54" t="n">
        <v>1.65</v>
      </c>
      <c r="E6829" s="55" t="n">
        <v>1</v>
      </c>
    </row>
    <row r="6830" customFormat="false" ht="15" hidden="false" customHeight="false" outlineLevel="0" collapsed="false">
      <c r="A6830" s="49" t="n">
        <v>263</v>
      </c>
      <c r="B6830" s="49" t="s">
        <v>196</v>
      </c>
      <c r="C6830" s="49" t="n">
        <v>2011</v>
      </c>
      <c r="D6830" s="54" t="n">
        <v>11.55</v>
      </c>
      <c r="E6830" s="55" t="n">
        <v>7</v>
      </c>
    </row>
    <row r="6831" customFormat="false" ht="15" hidden="false" customHeight="false" outlineLevel="0" collapsed="false">
      <c r="A6831" s="49" t="n">
        <v>263</v>
      </c>
      <c r="B6831" s="49" t="s">
        <v>198</v>
      </c>
      <c r="C6831" s="49" t="n">
        <v>2010</v>
      </c>
      <c r="D6831" s="54" t="n">
        <v>49.5</v>
      </c>
      <c r="E6831" s="55" t="n">
        <v>30</v>
      </c>
    </row>
    <row r="6832" customFormat="false" ht="15" hidden="false" customHeight="false" outlineLevel="0" collapsed="false">
      <c r="A6832" s="49" t="n">
        <v>263</v>
      </c>
      <c r="B6832" s="49" t="s">
        <v>198</v>
      </c>
      <c r="C6832" s="49" t="n">
        <v>2011</v>
      </c>
      <c r="D6832" s="54" t="n">
        <v>16.5</v>
      </c>
      <c r="E6832" s="55" t="n">
        <v>10</v>
      </c>
    </row>
    <row r="6833" customFormat="false" ht="15" hidden="false" customHeight="false" outlineLevel="0" collapsed="false">
      <c r="A6833" s="49" t="n">
        <v>263</v>
      </c>
      <c r="B6833" s="49" t="s">
        <v>189</v>
      </c>
      <c r="C6833" s="49" t="n">
        <v>2010</v>
      </c>
      <c r="D6833" s="54" t="n">
        <v>3832.05</v>
      </c>
      <c r="E6833" s="55" t="n">
        <v>2329</v>
      </c>
    </row>
    <row r="6834" customFormat="false" ht="15" hidden="false" customHeight="false" outlineLevel="0" collapsed="false">
      <c r="A6834" s="49" t="n">
        <v>263</v>
      </c>
      <c r="B6834" s="49" t="s">
        <v>189</v>
      </c>
      <c r="C6834" s="49" t="n">
        <v>2011</v>
      </c>
      <c r="D6834" s="54" t="n">
        <v>6888.76</v>
      </c>
      <c r="E6834" s="55" t="n">
        <v>3990</v>
      </c>
    </row>
    <row r="6835" customFormat="false" ht="15" hidden="false" customHeight="false" outlineLevel="0" collapsed="false">
      <c r="A6835" s="49" t="n">
        <v>263</v>
      </c>
      <c r="B6835" s="49" t="s">
        <v>194</v>
      </c>
      <c r="C6835" s="49" t="n">
        <v>2011</v>
      </c>
      <c r="D6835" s="54" t="n">
        <v>16.5</v>
      </c>
      <c r="E6835" s="55" t="n">
        <v>10</v>
      </c>
    </row>
    <row r="6836" customFormat="false" ht="15" hidden="false" customHeight="false" outlineLevel="0" collapsed="false">
      <c r="A6836" s="49" t="n">
        <v>264</v>
      </c>
      <c r="B6836" s="49" t="s">
        <v>200</v>
      </c>
      <c r="C6836" s="49" t="n">
        <v>2010</v>
      </c>
      <c r="D6836" s="54" t="n">
        <v>59.4</v>
      </c>
      <c r="E6836" s="55" t="n">
        <v>36</v>
      </c>
    </row>
    <row r="6837" customFormat="false" ht="15" hidden="false" customHeight="false" outlineLevel="0" collapsed="false">
      <c r="A6837" s="49" t="n">
        <v>264</v>
      </c>
      <c r="B6837" s="49" t="s">
        <v>222</v>
      </c>
      <c r="C6837" s="49" t="n">
        <v>2010</v>
      </c>
      <c r="D6837" s="54" t="n">
        <v>158.4</v>
      </c>
      <c r="E6837" s="55" t="n">
        <v>96</v>
      </c>
    </row>
    <row r="6838" customFormat="false" ht="15" hidden="false" customHeight="false" outlineLevel="0" collapsed="false">
      <c r="A6838" s="49" t="n">
        <v>264</v>
      </c>
      <c r="B6838" s="49" t="s">
        <v>222</v>
      </c>
      <c r="C6838" s="49" t="n">
        <v>2011</v>
      </c>
      <c r="D6838" s="54" t="n">
        <v>415.8</v>
      </c>
      <c r="E6838" s="55" t="n">
        <v>252</v>
      </c>
    </row>
    <row r="6839" customFormat="false" ht="15" hidden="false" customHeight="false" outlineLevel="0" collapsed="false">
      <c r="A6839" s="49" t="n">
        <v>264</v>
      </c>
      <c r="B6839" s="49" t="s">
        <v>191</v>
      </c>
      <c r="C6839" s="49" t="n">
        <v>2011</v>
      </c>
      <c r="D6839" s="54" t="n">
        <v>19.8</v>
      </c>
      <c r="E6839" s="55" t="n">
        <v>12</v>
      </c>
    </row>
    <row r="6840" customFormat="false" ht="15" hidden="false" customHeight="false" outlineLevel="0" collapsed="false">
      <c r="A6840" s="49" t="n">
        <v>264</v>
      </c>
      <c r="B6840" s="49" t="s">
        <v>205</v>
      </c>
      <c r="C6840" s="49" t="n">
        <v>2010</v>
      </c>
      <c r="D6840" s="54" t="n">
        <v>19.8</v>
      </c>
      <c r="E6840" s="55" t="n">
        <v>12</v>
      </c>
    </row>
    <row r="6841" customFormat="false" ht="15" hidden="false" customHeight="false" outlineLevel="0" collapsed="false">
      <c r="A6841" s="49" t="n">
        <v>264</v>
      </c>
      <c r="B6841" s="49" t="s">
        <v>206</v>
      </c>
      <c r="C6841" s="49" t="n">
        <v>2011</v>
      </c>
      <c r="D6841" s="54" t="n">
        <v>19.8</v>
      </c>
      <c r="E6841" s="55" t="n">
        <v>12</v>
      </c>
    </row>
    <row r="6842" customFormat="false" ht="15" hidden="false" customHeight="false" outlineLevel="0" collapsed="false">
      <c r="A6842" s="49" t="n">
        <v>264</v>
      </c>
      <c r="B6842" s="49" t="s">
        <v>209</v>
      </c>
      <c r="C6842" s="49" t="n">
        <v>2010</v>
      </c>
      <c r="D6842" s="54" t="n">
        <v>19.8</v>
      </c>
      <c r="E6842" s="55" t="n">
        <v>12</v>
      </c>
    </row>
    <row r="6843" customFormat="false" ht="15" hidden="false" customHeight="false" outlineLevel="0" collapsed="false">
      <c r="A6843" s="49" t="n">
        <v>264</v>
      </c>
      <c r="B6843" s="49" t="s">
        <v>218</v>
      </c>
      <c r="C6843" s="49" t="n">
        <v>2010</v>
      </c>
      <c r="D6843" s="54" t="n">
        <v>1920.45</v>
      </c>
      <c r="E6843" s="55" t="n">
        <v>1321</v>
      </c>
    </row>
    <row r="6844" customFormat="false" ht="15" hidden="false" customHeight="false" outlineLevel="0" collapsed="false">
      <c r="A6844" s="49" t="n">
        <v>264</v>
      </c>
      <c r="B6844" s="49" t="s">
        <v>218</v>
      </c>
      <c r="C6844" s="49" t="n">
        <v>2011</v>
      </c>
      <c r="D6844" s="54" t="n">
        <v>392.4</v>
      </c>
      <c r="E6844" s="55" t="n">
        <v>264</v>
      </c>
    </row>
    <row r="6845" customFormat="false" ht="15" hidden="false" customHeight="false" outlineLevel="0" collapsed="false">
      <c r="A6845" s="49" t="n">
        <v>264</v>
      </c>
      <c r="B6845" s="49" t="s">
        <v>197</v>
      </c>
      <c r="C6845" s="49" t="n">
        <v>2010</v>
      </c>
      <c r="D6845" s="54" t="n">
        <v>59.4</v>
      </c>
      <c r="E6845" s="55" t="n">
        <v>36</v>
      </c>
    </row>
    <row r="6846" customFormat="false" ht="15" hidden="false" customHeight="false" outlineLevel="0" collapsed="false">
      <c r="A6846" s="49" t="n">
        <v>264</v>
      </c>
      <c r="B6846" s="49" t="s">
        <v>197</v>
      </c>
      <c r="C6846" s="49" t="n">
        <v>2011</v>
      </c>
      <c r="D6846" s="54" t="n">
        <v>19.8</v>
      </c>
      <c r="E6846" s="55" t="n">
        <v>12</v>
      </c>
    </row>
    <row r="6847" customFormat="false" ht="15" hidden="false" customHeight="false" outlineLevel="0" collapsed="false">
      <c r="A6847" s="49" t="n">
        <v>264</v>
      </c>
      <c r="B6847" s="49" t="s">
        <v>198</v>
      </c>
      <c r="C6847" s="49" t="n">
        <v>2011</v>
      </c>
      <c r="D6847" s="54" t="n">
        <v>4.95</v>
      </c>
      <c r="E6847" s="55" t="n">
        <v>3</v>
      </c>
    </row>
    <row r="6848" customFormat="false" ht="15" hidden="false" customHeight="false" outlineLevel="0" collapsed="false">
      <c r="A6848" s="49" t="n">
        <v>264</v>
      </c>
      <c r="B6848" s="49" t="s">
        <v>189</v>
      </c>
      <c r="C6848" s="49" t="n">
        <v>2009</v>
      </c>
      <c r="D6848" s="54" t="n">
        <v>954.22</v>
      </c>
      <c r="E6848" s="55" t="n">
        <v>574</v>
      </c>
    </row>
    <row r="6849" customFormat="false" ht="15" hidden="false" customHeight="false" outlineLevel="0" collapsed="false">
      <c r="A6849" s="49" t="n">
        <v>264</v>
      </c>
      <c r="B6849" s="49" t="s">
        <v>189</v>
      </c>
      <c r="C6849" s="49" t="n">
        <v>2010</v>
      </c>
      <c r="D6849" s="54" t="n">
        <v>7973.3</v>
      </c>
      <c r="E6849" s="55" t="n">
        <v>4717</v>
      </c>
    </row>
    <row r="6850" customFormat="false" ht="15" hidden="false" customHeight="false" outlineLevel="0" collapsed="false">
      <c r="A6850" s="49" t="n">
        <v>264</v>
      </c>
      <c r="B6850" s="49" t="s">
        <v>189</v>
      </c>
      <c r="C6850" s="49" t="n">
        <v>2011</v>
      </c>
      <c r="D6850" s="54" t="n">
        <v>3977.04</v>
      </c>
      <c r="E6850" s="55" t="n">
        <v>2352</v>
      </c>
    </row>
    <row r="6851" customFormat="false" ht="15" hidden="false" customHeight="false" outlineLevel="0" collapsed="false">
      <c r="A6851" s="49" t="n">
        <v>265</v>
      </c>
      <c r="B6851" s="49" t="s">
        <v>201</v>
      </c>
      <c r="C6851" s="49" t="n">
        <v>2010</v>
      </c>
      <c r="D6851" s="54" t="n">
        <v>19.8</v>
      </c>
      <c r="E6851" s="55" t="n">
        <v>12</v>
      </c>
    </row>
    <row r="6852" customFormat="false" ht="15" hidden="false" customHeight="false" outlineLevel="0" collapsed="false">
      <c r="A6852" s="49" t="n">
        <v>265</v>
      </c>
      <c r="B6852" s="49" t="s">
        <v>201</v>
      </c>
      <c r="C6852" s="49" t="n">
        <v>2011</v>
      </c>
      <c r="D6852" s="54" t="n">
        <v>59.4</v>
      </c>
      <c r="E6852" s="55" t="n">
        <v>36</v>
      </c>
    </row>
    <row r="6853" customFormat="false" ht="15" hidden="false" customHeight="false" outlineLevel="0" collapsed="false">
      <c r="A6853" s="49" t="n">
        <v>265</v>
      </c>
      <c r="B6853" s="49" t="s">
        <v>223</v>
      </c>
      <c r="C6853" s="49" t="n">
        <v>2010</v>
      </c>
      <c r="D6853" s="54" t="n">
        <v>39.6</v>
      </c>
      <c r="E6853" s="55" t="n">
        <v>24</v>
      </c>
    </row>
    <row r="6854" customFormat="false" ht="15" hidden="false" customHeight="false" outlineLevel="0" collapsed="false">
      <c r="A6854" s="49" t="n">
        <v>265</v>
      </c>
      <c r="B6854" s="49" t="s">
        <v>223</v>
      </c>
      <c r="C6854" s="49" t="n">
        <v>2011</v>
      </c>
      <c r="D6854" s="54" t="n">
        <v>19.8</v>
      </c>
      <c r="E6854" s="55" t="n">
        <v>12</v>
      </c>
    </row>
    <row r="6855" customFormat="false" ht="15" hidden="false" customHeight="false" outlineLevel="0" collapsed="false">
      <c r="A6855" s="49" t="n">
        <v>265</v>
      </c>
      <c r="B6855" s="49" t="s">
        <v>200</v>
      </c>
      <c r="C6855" s="49" t="n">
        <v>2011</v>
      </c>
      <c r="D6855" s="54" t="n">
        <v>3.3</v>
      </c>
      <c r="E6855" s="55" t="n">
        <v>2</v>
      </c>
    </row>
    <row r="6856" customFormat="false" ht="15" hidden="false" customHeight="false" outlineLevel="0" collapsed="false">
      <c r="A6856" s="49" t="n">
        <v>265</v>
      </c>
      <c r="B6856" s="49" t="s">
        <v>202</v>
      </c>
      <c r="C6856" s="49" t="n">
        <v>2010</v>
      </c>
      <c r="D6856" s="54" t="n">
        <v>19.8</v>
      </c>
      <c r="E6856" s="55" t="n">
        <v>12</v>
      </c>
    </row>
    <row r="6857" customFormat="false" ht="15" hidden="false" customHeight="false" outlineLevel="0" collapsed="false">
      <c r="A6857" s="49" t="n">
        <v>265</v>
      </c>
      <c r="B6857" s="49" t="s">
        <v>222</v>
      </c>
      <c r="C6857" s="49" t="n">
        <v>2010</v>
      </c>
      <c r="D6857" s="54" t="n">
        <v>178.2</v>
      </c>
      <c r="E6857" s="55" t="n">
        <v>108</v>
      </c>
    </row>
    <row r="6858" customFormat="false" ht="15" hidden="false" customHeight="false" outlineLevel="0" collapsed="false">
      <c r="A6858" s="49" t="n">
        <v>265</v>
      </c>
      <c r="B6858" s="49" t="s">
        <v>222</v>
      </c>
      <c r="C6858" s="49" t="n">
        <v>2011</v>
      </c>
      <c r="D6858" s="54" t="n">
        <v>99</v>
      </c>
      <c r="E6858" s="55" t="n">
        <v>60</v>
      </c>
    </row>
    <row r="6859" customFormat="false" ht="15" hidden="false" customHeight="false" outlineLevel="0" collapsed="false">
      <c r="A6859" s="49" t="n">
        <v>265</v>
      </c>
      <c r="B6859" s="49" t="s">
        <v>191</v>
      </c>
      <c r="C6859" s="49" t="n">
        <v>2010</v>
      </c>
      <c r="D6859" s="54" t="n">
        <v>19.8</v>
      </c>
      <c r="E6859" s="55" t="n">
        <v>12</v>
      </c>
    </row>
    <row r="6860" customFormat="false" ht="15" hidden="false" customHeight="false" outlineLevel="0" collapsed="false">
      <c r="A6860" s="49" t="n">
        <v>265</v>
      </c>
      <c r="B6860" s="49" t="s">
        <v>191</v>
      </c>
      <c r="C6860" s="49" t="n">
        <v>2011</v>
      </c>
      <c r="D6860" s="54" t="n">
        <v>19.8</v>
      </c>
      <c r="E6860" s="55" t="n">
        <v>12</v>
      </c>
    </row>
    <row r="6861" customFormat="false" ht="15" hidden="false" customHeight="false" outlineLevel="0" collapsed="false">
      <c r="A6861" s="49" t="n">
        <v>265</v>
      </c>
      <c r="B6861" s="49" t="s">
        <v>205</v>
      </c>
      <c r="C6861" s="49" t="n">
        <v>2010</v>
      </c>
      <c r="D6861" s="54" t="n">
        <v>127.05</v>
      </c>
      <c r="E6861" s="55" t="n">
        <v>77</v>
      </c>
    </row>
    <row r="6862" customFormat="false" ht="15" hidden="false" customHeight="false" outlineLevel="0" collapsed="false">
      <c r="A6862" s="49" t="n">
        <v>265</v>
      </c>
      <c r="B6862" s="49" t="s">
        <v>205</v>
      </c>
      <c r="C6862" s="49" t="n">
        <v>2011</v>
      </c>
      <c r="D6862" s="54" t="n">
        <v>118.8</v>
      </c>
      <c r="E6862" s="55" t="n">
        <v>72</v>
      </c>
    </row>
    <row r="6863" customFormat="false" ht="15" hidden="false" customHeight="false" outlineLevel="0" collapsed="false">
      <c r="A6863" s="49" t="n">
        <v>265</v>
      </c>
      <c r="B6863" s="49" t="s">
        <v>206</v>
      </c>
      <c r="C6863" s="49" t="n">
        <v>2010</v>
      </c>
      <c r="D6863" s="54" t="n">
        <v>198</v>
      </c>
      <c r="E6863" s="55" t="n">
        <v>120</v>
      </c>
    </row>
    <row r="6864" customFormat="false" ht="15" hidden="false" customHeight="false" outlineLevel="0" collapsed="false">
      <c r="A6864" s="49" t="n">
        <v>265</v>
      </c>
      <c r="B6864" s="49" t="s">
        <v>206</v>
      </c>
      <c r="C6864" s="49" t="n">
        <v>2011</v>
      </c>
      <c r="D6864" s="54" t="n">
        <v>79.2</v>
      </c>
      <c r="E6864" s="55" t="n">
        <v>48</v>
      </c>
    </row>
    <row r="6865" customFormat="false" ht="15" hidden="false" customHeight="false" outlineLevel="0" collapsed="false">
      <c r="A6865" s="49" t="n">
        <v>265</v>
      </c>
      <c r="B6865" s="49" t="s">
        <v>209</v>
      </c>
      <c r="C6865" s="49" t="n">
        <v>2010</v>
      </c>
      <c r="D6865" s="54" t="n">
        <v>19.8</v>
      </c>
      <c r="E6865" s="55" t="n">
        <v>12</v>
      </c>
    </row>
    <row r="6866" customFormat="false" ht="15" hidden="false" customHeight="false" outlineLevel="0" collapsed="false">
      <c r="A6866" s="49" t="n">
        <v>265</v>
      </c>
      <c r="B6866" s="49" t="s">
        <v>211</v>
      </c>
      <c r="C6866" s="49" t="n">
        <v>2011</v>
      </c>
      <c r="D6866" s="54" t="n">
        <v>1.65</v>
      </c>
      <c r="E6866" s="55" t="n">
        <v>1</v>
      </c>
    </row>
    <row r="6867" customFormat="false" ht="15" hidden="false" customHeight="false" outlineLevel="0" collapsed="false">
      <c r="A6867" s="49" t="n">
        <v>265</v>
      </c>
      <c r="B6867" s="49" t="s">
        <v>192</v>
      </c>
      <c r="C6867" s="49" t="n">
        <v>2010</v>
      </c>
      <c r="D6867" s="54" t="n">
        <v>39.6</v>
      </c>
      <c r="E6867" s="55" t="n">
        <v>24</v>
      </c>
    </row>
    <row r="6868" customFormat="false" ht="15" hidden="false" customHeight="false" outlineLevel="0" collapsed="false">
      <c r="A6868" s="49" t="n">
        <v>265</v>
      </c>
      <c r="B6868" s="49" t="s">
        <v>192</v>
      </c>
      <c r="C6868" s="49" t="n">
        <v>2011</v>
      </c>
      <c r="D6868" s="54" t="n">
        <v>19.8</v>
      </c>
      <c r="E6868" s="55" t="n">
        <v>12</v>
      </c>
    </row>
    <row r="6869" customFormat="false" ht="15" hidden="false" customHeight="false" outlineLevel="0" collapsed="false">
      <c r="A6869" s="49" t="n">
        <v>265</v>
      </c>
      <c r="B6869" s="49" t="s">
        <v>217</v>
      </c>
      <c r="C6869" s="49" t="n">
        <v>2011</v>
      </c>
      <c r="D6869" s="54" t="n">
        <v>118.8</v>
      </c>
      <c r="E6869" s="55" t="n">
        <v>72</v>
      </c>
    </row>
    <row r="6870" customFormat="false" ht="15" hidden="false" customHeight="false" outlineLevel="0" collapsed="false">
      <c r="A6870" s="49" t="n">
        <v>265</v>
      </c>
      <c r="B6870" s="49" t="s">
        <v>218</v>
      </c>
      <c r="C6870" s="49" t="n">
        <v>2010</v>
      </c>
      <c r="D6870" s="54" t="n">
        <v>440.7</v>
      </c>
      <c r="E6870" s="55" t="n">
        <v>302</v>
      </c>
    </row>
    <row r="6871" customFormat="false" ht="15" hidden="false" customHeight="false" outlineLevel="0" collapsed="false">
      <c r="A6871" s="49" t="n">
        <v>265</v>
      </c>
      <c r="B6871" s="49" t="s">
        <v>218</v>
      </c>
      <c r="C6871" s="49" t="n">
        <v>2011</v>
      </c>
      <c r="D6871" s="54" t="n">
        <v>696</v>
      </c>
      <c r="E6871" s="55" t="n">
        <v>480</v>
      </c>
    </row>
    <row r="6872" customFormat="false" ht="15" hidden="false" customHeight="false" outlineLevel="0" collapsed="false">
      <c r="A6872" s="49" t="n">
        <v>265</v>
      </c>
      <c r="B6872" s="49" t="s">
        <v>213</v>
      </c>
      <c r="C6872" s="49" t="n">
        <v>2011</v>
      </c>
      <c r="D6872" s="54" t="n">
        <v>19.8</v>
      </c>
      <c r="E6872" s="55" t="n">
        <v>12</v>
      </c>
    </row>
    <row r="6873" customFormat="false" ht="15" hidden="false" customHeight="false" outlineLevel="0" collapsed="false">
      <c r="A6873" s="49" t="n">
        <v>265</v>
      </c>
      <c r="B6873" s="49" t="s">
        <v>197</v>
      </c>
      <c r="C6873" s="49" t="n">
        <v>2010</v>
      </c>
      <c r="D6873" s="54" t="n">
        <v>99</v>
      </c>
      <c r="E6873" s="55" t="n">
        <v>60</v>
      </c>
    </row>
    <row r="6874" customFormat="false" ht="15" hidden="false" customHeight="false" outlineLevel="0" collapsed="false">
      <c r="A6874" s="49" t="n">
        <v>265</v>
      </c>
      <c r="B6874" s="49" t="s">
        <v>197</v>
      </c>
      <c r="C6874" s="49" t="n">
        <v>2011</v>
      </c>
      <c r="D6874" s="54" t="n">
        <v>29.7</v>
      </c>
      <c r="E6874" s="55" t="n">
        <v>18</v>
      </c>
    </row>
    <row r="6875" customFormat="false" ht="15" hidden="false" customHeight="false" outlineLevel="0" collapsed="false">
      <c r="A6875" s="49" t="n">
        <v>265</v>
      </c>
      <c r="B6875" s="49" t="s">
        <v>196</v>
      </c>
      <c r="C6875" s="49" t="n">
        <v>2011</v>
      </c>
      <c r="D6875" s="54" t="n">
        <v>19.8</v>
      </c>
      <c r="E6875" s="55" t="n">
        <v>12</v>
      </c>
    </row>
    <row r="6876" customFormat="false" ht="15" hidden="false" customHeight="false" outlineLevel="0" collapsed="false">
      <c r="A6876" s="49" t="n">
        <v>265</v>
      </c>
      <c r="B6876" s="49" t="s">
        <v>210</v>
      </c>
      <c r="C6876" s="49" t="n">
        <v>2010</v>
      </c>
      <c r="D6876" s="54" t="n">
        <v>19.8</v>
      </c>
      <c r="E6876" s="55" t="n">
        <v>12</v>
      </c>
    </row>
    <row r="6877" customFormat="false" ht="15" hidden="false" customHeight="false" outlineLevel="0" collapsed="false">
      <c r="A6877" s="49" t="n">
        <v>265</v>
      </c>
      <c r="B6877" s="49" t="s">
        <v>210</v>
      </c>
      <c r="C6877" s="49" t="n">
        <v>2011</v>
      </c>
      <c r="D6877" s="54" t="n">
        <v>158.4</v>
      </c>
      <c r="E6877" s="55" t="n">
        <v>96</v>
      </c>
    </row>
    <row r="6878" customFormat="false" ht="15" hidden="false" customHeight="false" outlineLevel="0" collapsed="false">
      <c r="A6878" s="49" t="n">
        <v>265</v>
      </c>
      <c r="B6878" s="49" t="s">
        <v>198</v>
      </c>
      <c r="C6878" s="49" t="n">
        <v>2011</v>
      </c>
      <c r="D6878" s="54" t="n">
        <v>19.8</v>
      </c>
      <c r="E6878" s="55" t="n">
        <v>12</v>
      </c>
    </row>
    <row r="6879" customFormat="false" ht="15" hidden="false" customHeight="false" outlineLevel="0" collapsed="false">
      <c r="A6879" s="49" t="n">
        <v>265</v>
      </c>
      <c r="B6879" s="49" t="s">
        <v>189</v>
      </c>
      <c r="C6879" s="49" t="n">
        <v>2010</v>
      </c>
      <c r="D6879" s="54" t="n">
        <v>6184.76</v>
      </c>
      <c r="E6879" s="55" t="n">
        <v>3442</v>
      </c>
    </row>
    <row r="6880" customFormat="false" ht="15" hidden="false" customHeight="false" outlineLevel="0" collapsed="false">
      <c r="A6880" s="49" t="n">
        <v>265</v>
      </c>
      <c r="B6880" s="49" t="s">
        <v>189</v>
      </c>
      <c r="C6880" s="49" t="n">
        <v>2011</v>
      </c>
      <c r="D6880" s="54" t="n">
        <v>6921.5</v>
      </c>
      <c r="E6880" s="55" t="n">
        <v>4172</v>
      </c>
    </row>
    <row r="6881" customFormat="false" ht="15" hidden="false" customHeight="false" outlineLevel="0" collapsed="false">
      <c r="A6881" s="49" t="n">
        <v>265</v>
      </c>
      <c r="B6881" s="49" t="s">
        <v>194</v>
      </c>
      <c r="C6881" s="49" t="n">
        <v>2011</v>
      </c>
      <c r="D6881" s="54" t="n">
        <v>13.2</v>
      </c>
      <c r="E6881" s="55" t="n">
        <v>8</v>
      </c>
    </row>
    <row r="6882" customFormat="false" ht="15" hidden="false" customHeight="false" outlineLevel="0" collapsed="false">
      <c r="A6882" s="49" t="n">
        <v>266</v>
      </c>
      <c r="B6882" s="49" t="s">
        <v>203</v>
      </c>
      <c r="C6882" s="49" t="n">
        <v>2010</v>
      </c>
      <c r="D6882" s="54" t="n">
        <v>17</v>
      </c>
      <c r="E6882" s="55" t="n">
        <v>2</v>
      </c>
    </row>
    <row r="6883" customFormat="false" ht="15" hidden="false" customHeight="false" outlineLevel="0" collapsed="false">
      <c r="A6883" s="49" t="n">
        <v>266</v>
      </c>
      <c r="B6883" s="49" t="s">
        <v>203</v>
      </c>
      <c r="C6883" s="49" t="n">
        <v>2011</v>
      </c>
      <c r="D6883" s="54" t="n">
        <v>159.8</v>
      </c>
      <c r="E6883" s="55" t="n">
        <v>20</v>
      </c>
    </row>
    <row r="6884" customFormat="false" ht="15" hidden="false" customHeight="false" outlineLevel="0" collapsed="false">
      <c r="A6884" s="49" t="n">
        <v>266</v>
      </c>
      <c r="B6884" s="49" t="s">
        <v>201</v>
      </c>
      <c r="C6884" s="49" t="n">
        <v>2010</v>
      </c>
      <c r="D6884" s="54" t="n">
        <v>17</v>
      </c>
      <c r="E6884" s="55" t="n">
        <v>2</v>
      </c>
    </row>
    <row r="6885" customFormat="false" ht="15" hidden="false" customHeight="false" outlineLevel="0" collapsed="false">
      <c r="A6885" s="49" t="n">
        <v>266</v>
      </c>
      <c r="B6885" s="49" t="s">
        <v>201</v>
      </c>
      <c r="C6885" s="49" t="n">
        <v>2011</v>
      </c>
      <c r="D6885" s="54" t="n">
        <v>136</v>
      </c>
      <c r="E6885" s="55" t="n">
        <v>16</v>
      </c>
    </row>
    <row r="6886" customFormat="false" ht="15" hidden="false" customHeight="false" outlineLevel="0" collapsed="false">
      <c r="A6886" s="49" t="n">
        <v>266</v>
      </c>
      <c r="B6886" s="49" t="s">
        <v>223</v>
      </c>
      <c r="C6886" s="49" t="n">
        <v>2010</v>
      </c>
      <c r="D6886" s="54" t="n">
        <v>17</v>
      </c>
      <c r="E6886" s="55" t="n">
        <v>2</v>
      </c>
    </row>
    <row r="6887" customFormat="false" ht="15" hidden="false" customHeight="false" outlineLevel="0" collapsed="false">
      <c r="A6887" s="49" t="n">
        <v>266</v>
      </c>
      <c r="B6887" s="49" t="s">
        <v>223</v>
      </c>
      <c r="C6887" s="49" t="n">
        <v>2011</v>
      </c>
      <c r="D6887" s="54" t="n">
        <v>34</v>
      </c>
      <c r="E6887" s="55" t="n">
        <v>4</v>
      </c>
    </row>
    <row r="6888" customFormat="false" ht="15" hidden="false" customHeight="false" outlineLevel="0" collapsed="false">
      <c r="A6888" s="49" t="n">
        <v>266</v>
      </c>
      <c r="B6888" s="49" t="s">
        <v>200</v>
      </c>
      <c r="C6888" s="49" t="n">
        <v>2011</v>
      </c>
      <c r="D6888" s="54" t="n">
        <v>17</v>
      </c>
      <c r="E6888" s="55" t="n">
        <v>2</v>
      </c>
    </row>
    <row r="6889" customFormat="false" ht="15" hidden="false" customHeight="false" outlineLevel="0" collapsed="false">
      <c r="A6889" s="49" t="n">
        <v>266</v>
      </c>
      <c r="B6889" s="49" t="s">
        <v>202</v>
      </c>
      <c r="C6889" s="49" t="n">
        <v>2010</v>
      </c>
      <c r="D6889" s="54" t="n">
        <v>91.8</v>
      </c>
      <c r="E6889" s="55" t="n">
        <v>12</v>
      </c>
    </row>
    <row r="6890" customFormat="false" ht="15" hidden="false" customHeight="false" outlineLevel="0" collapsed="false">
      <c r="A6890" s="49" t="n">
        <v>266</v>
      </c>
      <c r="B6890" s="49" t="s">
        <v>222</v>
      </c>
      <c r="C6890" s="49" t="n">
        <v>2010</v>
      </c>
      <c r="D6890" s="54" t="n">
        <v>561</v>
      </c>
      <c r="E6890" s="55" t="n">
        <v>72</v>
      </c>
    </row>
    <row r="6891" customFormat="false" ht="15" hidden="false" customHeight="false" outlineLevel="0" collapsed="false">
      <c r="A6891" s="49" t="n">
        <v>266</v>
      </c>
      <c r="B6891" s="49" t="s">
        <v>222</v>
      </c>
      <c r="C6891" s="49" t="n">
        <v>2011</v>
      </c>
      <c r="D6891" s="54" t="n">
        <v>554.2</v>
      </c>
      <c r="E6891" s="55" t="n">
        <v>70</v>
      </c>
    </row>
    <row r="6892" customFormat="false" ht="15" hidden="false" customHeight="false" outlineLevel="0" collapsed="false">
      <c r="A6892" s="49" t="n">
        <v>266</v>
      </c>
      <c r="B6892" s="49" t="s">
        <v>224</v>
      </c>
      <c r="C6892" s="49" t="n">
        <v>2011</v>
      </c>
      <c r="D6892" s="54" t="n">
        <v>17</v>
      </c>
      <c r="E6892" s="55" t="n">
        <v>2</v>
      </c>
    </row>
    <row r="6893" customFormat="false" ht="15" hidden="false" customHeight="false" outlineLevel="0" collapsed="false">
      <c r="A6893" s="49" t="n">
        <v>266</v>
      </c>
      <c r="B6893" s="49" t="s">
        <v>205</v>
      </c>
      <c r="C6893" s="49" t="n">
        <v>2011</v>
      </c>
      <c r="D6893" s="54" t="n">
        <v>102</v>
      </c>
      <c r="E6893" s="55" t="n">
        <v>12</v>
      </c>
    </row>
    <row r="6894" customFormat="false" ht="15" hidden="false" customHeight="false" outlineLevel="0" collapsed="false">
      <c r="A6894" s="49" t="n">
        <v>266</v>
      </c>
      <c r="B6894" s="49" t="s">
        <v>206</v>
      </c>
      <c r="C6894" s="49" t="n">
        <v>2009</v>
      </c>
      <c r="D6894" s="54" t="n">
        <v>17</v>
      </c>
      <c r="E6894" s="55" t="n">
        <v>2</v>
      </c>
    </row>
    <row r="6895" customFormat="false" ht="15" hidden="false" customHeight="false" outlineLevel="0" collapsed="false">
      <c r="A6895" s="49" t="n">
        <v>266</v>
      </c>
      <c r="B6895" s="49" t="s">
        <v>206</v>
      </c>
      <c r="C6895" s="49" t="n">
        <v>2011</v>
      </c>
      <c r="D6895" s="54" t="n">
        <v>200.6</v>
      </c>
      <c r="E6895" s="55" t="n">
        <v>26</v>
      </c>
    </row>
    <row r="6896" customFormat="false" ht="15" hidden="false" customHeight="false" outlineLevel="0" collapsed="false">
      <c r="A6896" s="49" t="n">
        <v>266</v>
      </c>
      <c r="B6896" s="49" t="s">
        <v>211</v>
      </c>
      <c r="C6896" s="49" t="n">
        <v>2011</v>
      </c>
      <c r="D6896" s="54" t="n">
        <v>91.8</v>
      </c>
      <c r="E6896" s="55" t="n">
        <v>12</v>
      </c>
    </row>
    <row r="6897" customFormat="false" ht="15" hidden="false" customHeight="false" outlineLevel="0" collapsed="false">
      <c r="A6897" s="49" t="n">
        <v>266</v>
      </c>
      <c r="B6897" s="49" t="s">
        <v>218</v>
      </c>
      <c r="C6897" s="49" t="n">
        <v>2010</v>
      </c>
      <c r="D6897" s="54" t="n">
        <v>183.6</v>
      </c>
      <c r="E6897" s="55" t="n">
        <v>24</v>
      </c>
    </row>
    <row r="6898" customFormat="false" ht="15" hidden="false" customHeight="false" outlineLevel="0" collapsed="false">
      <c r="A6898" s="49" t="n">
        <v>266</v>
      </c>
      <c r="B6898" s="49" t="s">
        <v>218</v>
      </c>
      <c r="C6898" s="49" t="n">
        <v>2011</v>
      </c>
      <c r="D6898" s="54" t="n">
        <v>183.6</v>
      </c>
      <c r="E6898" s="55" t="n">
        <v>24</v>
      </c>
    </row>
    <row r="6899" customFormat="false" ht="15" hidden="false" customHeight="false" outlineLevel="0" collapsed="false">
      <c r="A6899" s="49" t="n">
        <v>266</v>
      </c>
      <c r="B6899" s="49" t="s">
        <v>197</v>
      </c>
      <c r="C6899" s="49" t="n">
        <v>2011</v>
      </c>
      <c r="D6899" s="54" t="n">
        <v>17</v>
      </c>
      <c r="E6899" s="55" t="n">
        <v>2</v>
      </c>
    </row>
    <row r="6900" customFormat="false" ht="15" hidden="false" customHeight="false" outlineLevel="0" collapsed="false">
      <c r="A6900" s="49" t="n">
        <v>266</v>
      </c>
      <c r="B6900" s="49" t="s">
        <v>215</v>
      </c>
      <c r="C6900" s="49" t="n">
        <v>2011</v>
      </c>
      <c r="D6900" s="54" t="n">
        <v>51</v>
      </c>
      <c r="E6900" s="55" t="n">
        <v>6</v>
      </c>
    </row>
    <row r="6901" customFormat="false" ht="15" hidden="false" customHeight="false" outlineLevel="0" collapsed="false">
      <c r="A6901" s="49" t="n">
        <v>266</v>
      </c>
      <c r="B6901" s="49" t="s">
        <v>196</v>
      </c>
      <c r="C6901" s="49" t="n">
        <v>2010</v>
      </c>
      <c r="D6901" s="54" t="n">
        <v>17</v>
      </c>
      <c r="E6901" s="55" t="n">
        <v>2</v>
      </c>
    </row>
    <row r="6902" customFormat="false" ht="15" hidden="false" customHeight="false" outlineLevel="0" collapsed="false">
      <c r="A6902" s="49" t="n">
        <v>266</v>
      </c>
      <c r="B6902" s="49" t="s">
        <v>198</v>
      </c>
      <c r="C6902" s="49" t="n">
        <v>2010</v>
      </c>
      <c r="D6902" s="54" t="n">
        <v>51</v>
      </c>
      <c r="E6902" s="55" t="n">
        <v>6</v>
      </c>
    </row>
    <row r="6903" customFormat="false" ht="15" hidden="false" customHeight="false" outlineLevel="0" collapsed="false">
      <c r="A6903" s="49" t="n">
        <v>266</v>
      </c>
      <c r="B6903" s="49" t="s">
        <v>198</v>
      </c>
      <c r="C6903" s="49" t="n">
        <v>2011</v>
      </c>
      <c r="D6903" s="54" t="n">
        <v>68</v>
      </c>
      <c r="E6903" s="55" t="n">
        <v>8</v>
      </c>
    </row>
    <row r="6904" customFormat="false" ht="15" hidden="false" customHeight="false" outlineLevel="0" collapsed="false">
      <c r="A6904" s="49" t="n">
        <v>266</v>
      </c>
      <c r="B6904" s="49" t="s">
        <v>189</v>
      </c>
      <c r="C6904" s="49" t="n">
        <v>2009</v>
      </c>
      <c r="D6904" s="54" t="n">
        <v>358.05</v>
      </c>
      <c r="E6904" s="55" t="n">
        <v>39</v>
      </c>
    </row>
    <row r="6905" customFormat="false" ht="15" hidden="false" customHeight="false" outlineLevel="0" collapsed="false">
      <c r="A6905" s="49" t="n">
        <v>266</v>
      </c>
      <c r="B6905" s="49" t="s">
        <v>189</v>
      </c>
      <c r="C6905" s="49" t="n">
        <v>2010</v>
      </c>
      <c r="D6905" s="54" t="n">
        <v>3167.59</v>
      </c>
      <c r="E6905" s="55" t="n">
        <v>375</v>
      </c>
    </row>
    <row r="6906" customFormat="false" ht="15" hidden="false" customHeight="false" outlineLevel="0" collapsed="false">
      <c r="A6906" s="49" t="n">
        <v>266</v>
      </c>
      <c r="B6906" s="49" t="s">
        <v>189</v>
      </c>
      <c r="C6906" s="49" t="n">
        <v>2011</v>
      </c>
      <c r="D6906" s="54" t="n">
        <v>9668.34</v>
      </c>
      <c r="E6906" s="55" t="n">
        <v>1129</v>
      </c>
    </row>
    <row r="6907" customFormat="false" ht="15" hidden="false" customHeight="false" outlineLevel="0" collapsed="false">
      <c r="A6907" s="49" t="n">
        <v>267</v>
      </c>
      <c r="B6907" s="49" t="s">
        <v>203</v>
      </c>
      <c r="C6907" s="49" t="n">
        <v>2010</v>
      </c>
      <c r="D6907" s="54" t="n">
        <v>29.96</v>
      </c>
      <c r="E6907" s="55" t="n">
        <v>4</v>
      </c>
    </row>
    <row r="6908" customFormat="false" ht="15" hidden="false" customHeight="false" outlineLevel="0" collapsed="false">
      <c r="A6908" s="49" t="n">
        <v>267</v>
      </c>
      <c r="B6908" s="49" t="s">
        <v>203</v>
      </c>
      <c r="C6908" s="49" t="n">
        <v>2011</v>
      </c>
      <c r="D6908" s="54" t="n">
        <v>48.9</v>
      </c>
      <c r="E6908" s="55" t="n">
        <v>6</v>
      </c>
    </row>
    <row r="6909" customFormat="false" ht="15" hidden="false" customHeight="false" outlineLevel="0" collapsed="false">
      <c r="A6909" s="49" t="n">
        <v>267</v>
      </c>
      <c r="B6909" s="49" t="s">
        <v>223</v>
      </c>
      <c r="C6909" s="49" t="n">
        <v>2010</v>
      </c>
      <c r="D6909" s="54" t="n">
        <v>30.88</v>
      </c>
      <c r="E6909" s="55" t="n">
        <v>4</v>
      </c>
    </row>
    <row r="6910" customFormat="false" ht="15" hidden="false" customHeight="false" outlineLevel="0" collapsed="false">
      <c r="A6910" s="49" t="n">
        <v>267</v>
      </c>
      <c r="B6910" s="49" t="s">
        <v>223</v>
      </c>
      <c r="C6910" s="49" t="n">
        <v>2011</v>
      </c>
      <c r="D6910" s="54" t="n">
        <v>111.9</v>
      </c>
      <c r="E6910" s="55" t="n">
        <v>14</v>
      </c>
    </row>
    <row r="6911" customFormat="false" ht="15" hidden="false" customHeight="false" outlineLevel="0" collapsed="false">
      <c r="A6911" s="49" t="n">
        <v>267</v>
      </c>
      <c r="B6911" s="49" t="s">
        <v>200</v>
      </c>
      <c r="C6911" s="49" t="n">
        <v>2011</v>
      </c>
      <c r="D6911" s="54" t="n">
        <v>15.9</v>
      </c>
      <c r="E6911" s="55" t="n">
        <v>2</v>
      </c>
    </row>
    <row r="6912" customFormat="false" ht="15" hidden="false" customHeight="false" outlineLevel="0" collapsed="false">
      <c r="A6912" s="49" t="n">
        <v>267</v>
      </c>
      <c r="B6912" s="49" t="s">
        <v>222</v>
      </c>
      <c r="C6912" s="49" t="n">
        <v>2010</v>
      </c>
      <c r="D6912" s="54" t="n">
        <v>162.8</v>
      </c>
      <c r="E6912" s="55" t="n">
        <v>24</v>
      </c>
    </row>
    <row r="6913" customFormat="false" ht="15" hidden="false" customHeight="false" outlineLevel="0" collapsed="false">
      <c r="A6913" s="49" t="n">
        <v>267</v>
      </c>
      <c r="B6913" s="49" t="s">
        <v>222</v>
      </c>
      <c r="C6913" s="49" t="n">
        <v>2011</v>
      </c>
      <c r="D6913" s="54" t="n">
        <v>186.6</v>
      </c>
      <c r="E6913" s="55" t="n">
        <v>26</v>
      </c>
    </row>
    <row r="6914" customFormat="false" ht="15" hidden="false" customHeight="false" outlineLevel="0" collapsed="false">
      <c r="A6914" s="49" t="n">
        <v>267</v>
      </c>
      <c r="B6914" s="49" t="s">
        <v>191</v>
      </c>
      <c r="C6914" s="49" t="n">
        <v>2011</v>
      </c>
      <c r="D6914" s="54" t="n">
        <v>15.9</v>
      </c>
      <c r="E6914" s="55" t="n">
        <v>2</v>
      </c>
    </row>
    <row r="6915" customFormat="false" ht="15" hidden="false" customHeight="false" outlineLevel="0" collapsed="false">
      <c r="A6915" s="49" t="n">
        <v>267</v>
      </c>
      <c r="B6915" s="49" t="s">
        <v>205</v>
      </c>
      <c r="C6915" s="49" t="n">
        <v>2011</v>
      </c>
      <c r="D6915" s="54" t="n">
        <v>70.8</v>
      </c>
      <c r="E6915" s="55" t="n">
        <v>10</v>
      </c>
    </row>
    <row r="6916" customFormat="false" ht="15" hidden="false" customHeight="false" outlineLevel="0" collapsed="false">
      <c r="A6916" s="49" t="n">
        <v>267</v>
      </c>
      <c r="B6916" s="49" t="s">
        <v>206</v>
      </c>
      <c r="C6916" s="49" t="n">
        <v>2010</v>
      </c>
      <c r="D6916" s="54" t="n">
        <v>67.5</v>
      </c>
      <c r="E6916" s="55" t="n">
        <v>10</v>
      </c>
    </row>
    <row r="6917" customFormat="false" ht="15" hidden="false" customHeight="false" outlineLevel="0" collapsed="false">
      <c r="A6917" s="49" t="n">
        <v>267</v>
      </c>
      <c r="B6917" s="49" t="s">
        <v>206</v>
      </c>
      <c r="C6917" s="49" t="n">
        <v>2011</v>
      </c>
      <c r="D6917" s="54" t="n">
        <v>48.3</v>
      </c>
      <c r="E6917" s="55" t="n">
        <v>6</v>
      </c>
    </row>
    <row r="6918" customFormat="false" ht="15" hidden="false" customHeight="false" outlineLevel="0" collapsed="false">
      <c r="A6918" s="49" t="n">
        <v>267</v>
      </c>
      <c r="B6918" s="49" t="s">
        <v>211</v>
      </c>
      <c r="C6918" s="49" t="n">
        <v>2010</v>
      </c>
      <c r="D6918" s="54" t="n">
        <v>67.5</v>
      </c>
      <c r="E6918" s="55" t="n">
        <v>10</v>
      </c>
    </row>
    <row r="6919" customFormat="false" ht="15" hidden="false" customHeight="false" outlineLevel="0" collapsed="false">
      <c r="A6919" s="49" t="n">
        <v>267</v>
      </c>
      <c r="B6919" s="49" t="s">
        <v>192</v>
      </c>
      <c r="C6919" s="49" t="n">
        <v>2010</v>
      </c>
      <c r="D6919" s="54" t="n">
        <v>15.9</v>
      </c>
      <c r="E6919" s="55" t="n">
        <v>2</v>
      </c>
    </row>
    <row r="6920" customFormat="false" ht="15" hidden="false" customHeight="false" outlineLevel="0" collapsed="false">
      <c r="A6920" s="49" t="n">
        <v>267</v>
      </c>
      <c r="B6920" s="49" t="s">
        <v>192</v>
      </c>
      <c r="C6920" s="49" t="n">
        <v>2011</v>
      </c>
      <c r="D6920" s="54" t="n">
        <v>64.8</v>
      </c>
      <c r="E6920" s="55" t="n">
        <v>8</v>
      </c>
    </row>
    <row r="6921" customFormat="false" ht="15" hidden="false" customHeight="false" outlineLevel="0" collapsed="false">
      <c r="A6921" s="49" t="n">
        <v>267</v>
      </c>
      <c r="B6921" s="49" t="s">
        <v>218</v>
      </c>
      <c r="C6921" s="49" t="n">
        <v>2011</v>
      </c>
      <c r="D6921" s="54" t="n">
        <v>31.8</v>
      </c>
      <c r="E6921" s="55" t="n">
        <v>4</v>
      </c>
    </row>
    <row r="6922" customFormat="false" ht="15" hidden="false" customHeight="false" outlineLevel="0" collapsed="false">
      <c r="A6922" s="49" t="n">
        <v>267</v>
      </c>
      <c r="B6922" s="49" t="s">
        <v>193</v>
      </c>
      <c r="C6922" s="49" t="n">
        <v>2010</v>
      </c>
      <c r="D6922" s="54" t="n">
        <v>15.9</v>
      </c>
      <c r="E6922" s="55" t="n">
        <v>2</v>
      </c>
    </row>
    <row r="6923" customFormat="false" ht="15" hidden="false" customHeight="false" outlineLevel="0" collapsed="false">
      <c r="A6923" s="49" t="n">
        <v>267</v>
      </c>
      <c r="B6923" s="49" t="s">
        <v>193</v>
      </c>
      <c r="C6923" s="49" t="n">
        <v>2011</v>
      </c>
      <c r="D6923" s="54" t="n">
        <v>15.9</v>
      </c>
      <c r="E6923" s="55" t="n">
        <v>2</v>
      </c>
    </row>
    <row r="6924" customFormat="false" ht="15" hidden="false" customHeight="false" outlineLevel="0" collapsed="false">
      <c r="A6924" s="49" t="n">
        <v>267</v>
      </c>
      <c r="B6924" s="49" t="s">
        <v>213</v>
      </c>
      <c r="C6924" s="49" t="n">
        <v>2010</v>
      </c>
      <c r="D6924" s="54" t="n">
        <v>30.88</v>
      </c>
      <c r="E6924" s="55" t="n">
        <v>4</v>
      </c>
    </row>
    <row r="6925" customFormat="false" ht="15" hidden="false" customHeight="false" outlineLevel="0" collapsed="false">
      <c r="A6925" s="49" t="n">
        <v>267</v>
      </c>
      <c r="B6925" s="49" t="s">
        <v>213</v>
      </c>
      <c r="C6925" s="49" t="n">
        <v>2011</v>
      </c>
      <c r="D6925" s="54" t="n">
        <v>80.1</v>
      </c>
      <c r="E6925" s="55" t="n">
        <v>10</v>
      </c>
    </row>
    <row r="6926" customFormat="false" ht="15" hidden="false" customHeight="false" outlineLevel="0" collapsed="false">
      <c r="A6926" s="49" t="n">
        <v>267</v>
      </c>
      <c r="B6926" s="49" t="s">
        <v>197</v>
      </c>
      <c r="C6926" s="49" t="n">
        <v>2011</v>
      </c>
      <c r="D6926" s="54" t="n">
        <v>16.5</v>
      </c>
      <c r="E6926" s="55" t="n">
        <v>2</v>
      </c>
    </row>
    <row r="6927" customFormat="false" ht="15" hidden="false" customHeight="false" outlineLevel="0" collapsed="false">
      <c r="A6927" s="49" t="n">
        <v>267</v>
      </c>
      <c r="B6927" s="49" t="s">
        <v>196</v>
      </c>
      <c r="C6927" s="49" t="n">
        <v>2011</v>
      </c>
      <c r="D6927" s="54" t="n">
        <v>31.8</v>
      </c>
      <c r="E6927" s="55" t="n">
        <v>4</v>
      </c>
    </row>
    <row r="6928" customFormat="false" ht="15" hidden="false" customHeight="false" outlineLevel="0" collapsed="false">
      <c r="A6928" s="49" t="n">
        <v>267</v>
      </c>
      <c r="B6928" s="49" t="s">
        <v>198</v>
      </c>
      <c r="C6928" s="49" t="n">
        <v>2010</v>
      </c>
      <c r="D6928" s="54" t="n">
        <v>270</v>
      </c>
      <c r="E6928" s="55" t="n">
        <v>40</v>
      </c>
    </row>
    <row r="6929" customFormat="false" ht="15" hidden="false" customHeight="false" outlineLevel="0" collapsed="false">
      <c r="A6929" s="49" t="n">
        <v>267</v>
      </c>
      <c r="B6929" s="49" t="s">
        <v>198</v>
      </c>
      <c r="C6929" s="49" t="n">
        <v>2011</v>
      </c>
      <c r="D6929" s="54" t="n">
        <v>15.9</v>
      </c>
      <c r="E6929" s="55" t="n">
        <v>2</v>
      </c>
    </row>
    <row r="6930" customFormat="false" ht="15" hidden="false" customHeight="false" outlineLevel="0" collapsed="false">
      <c r="A6930" s="49" t="n">
        <v>267</v>
      </c>
      <c r="B6930" s="49" t="s">
        <v>189</v>
      </c>
      <c r="C6930" s="49" t="n">
        <v>2010</v>
      </c>
      <c r="D6930" s="54" t="n">
        <v>5461.46</v>
      </c>
      <c r="E6930" s="55" t="n">
        <v>843</v>
      </c>
    </row>
    <row r="6931" customFormat="false" ht="15" hidden="false" customHeight="false" outlineLevel="0" collapsed="false">
      <c r="A6931" s="49" t="n">
        <v>267</v>
      </c>
      <c r="B6931" s="49" t="s">
        <v>189</v>
      </c>
      <c r="C6931" s="49" t="n">
        <v>2011</v>
      </c>
      <c r="D6931" s="54" t="n">
        <v>8880.17</v>
      </c>
      <c r="E6931" s="55" t="n">
        <v>1483</v>
      </c>
    </row>
    <row r="6932" customFormat="false" ht="15" hidden="false" customHeight="false" outlineLevel="0" collapsed="false">
      <c r="A6932" s="49" t="n">
        <v>268</v>
      </c>
      <c r="B6932" s="49" t="s">
        <v>199</v>
      </c>
      <c r="C6932" s="49" t="n">
        <v>2011</v>
      </c>
      <c r="D6932" s="54" t="n">
        <v>15.3</v>
      </c>
      <c r="E6932" s="55" t="n">
        <v>6</v>
      </c>
    </row>
    <row r="6933" customFormat="false" ht="15" hidden="false" customHeight="false" outlineLevel="0" collapsed="false">
      <c r="A6933" s="49" t="n">
        <v>268</v>
      </c>
      <c r="B6933" s="49" t="s">
        <v>200</v>
      </c>
      <c r="C6933" s="49" t="n">
        <v>2009</v>
      </c>
      <c r="D6933" s="54" t="n">
        <v>12.6</v>
      </c>
      <c r="E6933" s="55" t="n">
        <v>6</v>
      </c>
    </row>
    <row r="6934" customFormat="false" ht="15" hidden="false" customHeight="false" outlineLevel="0" collapsed="false">
      <c r="A6934" s="49" t="n">
        <v>268</v>
      </c>
      <c r="B6934" s="49" t="s">
        <v>222</v>
      </c>
      <c r="C6934" s="49" t="n">
        <v>2010</v>
      </c>
      <c r="D6934" s="54" t="n">
        <v>88.2</v>
      </c>
      <c r="E6934" s="55" t="n">
        <v>42</v>
      </c>
    </row>
    <row r="6935" customFormat="false" ht="15" hidden="false" customHeight="false" outlineLevel="0" collapsed="false">
      <c r="A6935" s="49" t="n">
        <v>268</v>
      </c>
      <c r="B6935" s="49" t="s">
        <v>222</v>
      </c>
      <c r="C6935" s="49" t="n">
        <v>2011</v>
      </c>
      <c r="D6935" s="54" t="n">
        <v>107.1</v>
      </c>
      <c r="E6935" s="55" t="n">
        <v>42</v>
      </c>
    </row>
    <row r="6936" customFormat="false" ht="15" hidden="false" customHeight="false" outlineLevel="0" collapsed="false">
      <c r="A6936" s="49" t="n">
        <v>268</v>
      </c>
      <c r="B6936" s="49" t="s">
        <v>191</v>
      </c>
      <c r="C6936" s="49" t="n">
        <v>2010</v>
      </c>
      <c r="D6936" s="54" t="n">
        <v>12.6</v>
      </c>
      <c r="E6936" s="55" t="n">
        <v>6</v>
      </c>
    </row>
    <row r="6937" customFormat="false" ht="15" hidden="false" customHeight="false" outlineLevel="0" collapsed="false">
      <c r="A6937" s="49" t="n">
        <v>268</v>
      </c>
      <c r="B6937" s="49" t="s">
        <v>205</v>
      </c>
      <c r="C6937" s="49" t="n">
        <v>2010</v>
      </c>
      <c r="D6937" s="54" t="n">
        <v>18.9</v>
      </c>
      <c r="E6937" s="55" t="n">
        <v>9</v>
      </c>
    </row>
    <row r="6938" customFormat="false" ht="15" hidden="false" customHeight="false" outlineLevel="0" collapsed="false">
      <c r="A6938" s="49" t="n">
        <v>268</v>
      </c>
      <c r="B6938" s="49" t="s">
        <v>205</v>
      </c>
      <c r="C6938" s="49" t="n">
        <v>2011</v>
      </c>
      <c r="D6938" s="54" t="n">
        <v>61.2</v>
      </c>
      <c r="E6938" s="55" t="n">
        <v>24</v>
      </c>
    </row>
    <row r="6939" customFormat="false" ht="15" hidden="false" customHeight="false" outlineLevel="0" collapsed="false">
      <c r="A6939" s="49" t="n">
        <v>268</v>
      </c>
      <c r="B6939" s="49" t="s">
        <v>206</v>
      </c>
      <c r="C6939" s="49" t="n">
        <v>2010</v>
      </c>
      <c r="D6939" s="54" t="n">
        <v>189</v>
      </c>
      <c r="E6939" s="55" t="n">
        <v>90</v>
      </c>
    </row>
    <row r="6940" customFormat="false" ht="15" hidden="false" customHeight="false" outlineLevel="0" collapsed="false">
      <c r="A6940" s="49" t="n">
        <v>268</v>
      </c>
      <c r="B6940" s="49" t="s">
        <v>206</v>
      </c>
      <c r="C6940" s="49" t="n">
        <v>2011</v>
      </c>
      <c r="D6940" s="54" t="n">
        <v>270.15</v>
      </c>
      <c r="E6940" s="55" t="n">
        <v>107</v>
      </c>
    </row>
    <row r="6941" customFormat="false" ht="15" hidden="false" customHeight="false" outlineLevel="0" collapsed="false">
      <c r="A6941" s="49" t="n">
        <v>268</v>
      </c>
      <c r="B6941" s="49" t="s">
        <v>217</v>
      </c>
      <c r="C6941" s="49" t="n">
        <v>2010</v>
      </c>
      <c r="D6941" s="54" t="n">
        <v>126</v>
      </c>
      <c r="E6941" s="55" t="n">
        <v>60</v>
      </c>
    </row>
    <row r="6942" customFormat="false" ht="15" hidden="false" customHeight="false" outlineLevel="0" collapsed="false">
      <c r="A6942" s="49" t="n">
        <v>268</v>
      </c>
      <c r="B6942" s="49" t="s">
        <v>217</v>
      </c>
      <c r="C6942" s="49" t="n">
        <v>2011</v>
      </c>
      <c r="D6942" s="54" t="n">
        <v>-2.1</v>
      </c>
      <c r="E6942" s="55" t="n">
        <v>-1</v>
      </c>
    </row>
    <row r="6943" customFormat="false" ht="15" hidden="false" customHeight="false" outlineLevel="0" collapsed="false">
      <c r="A6943" s="49" t="n">
        <v>268</v>
      </c>
      <c r="B6943" s="49" t="s">
        <v>218</v>
      </c>
      <c r="C6943" s="49" t="n">
        <v>2010</v>
      </c>
      <c r="D6943" s="54" t="n">
        <v>4.2</v>
      </c>
      <c r="E6943" s="55" t="n">
        <v>2</v>
      </c>
    </row>
    <row r="6944" customFormat="false" ht="15" hidden="false" customHeight="false" outlineLevel="0" collapsed="false">
      <c r="A6944" s="49" t="n">
        <v>268</v>
      </c>
      <c r="B6944" s="49" t="s">
        <v>218</v>
      </c>
      <c r="C6944" s="49" t="n">
        <v>2011</v>
      </c>
      <c r="D6944" s="54" t="n">
        <v>37.8</v>
      </c>
      <c r="E6944" s="55" t="n">
        <v>18</v>
      </c>
    </row>
    <row r="6945" customFormat="false" ht="15" hidden="false" customHeight="false" outlineLevel="0" collapsed="false">
      <c r="A6945" s="49" t="n">
        <v>268</v>
      </c>
      <c r="B6945" s="49" t="s">
        <v>197</v>
      </c>
      <c r="C6945" s="49" t="n">
        <v>2009</v>
      </c>
      <c r="D6945" s="54" t="n">
        <v>25.2</v>
      </c>
      <c r="E6945" s="55" t="n">
        <v>12</v>
      </c>
    </row>
    <row r="6946" customFormat="false" ht="15" hidden="false" customHeight="false" outlineLevel="0" collapsed="false">
      <c r="A6946" s="49" t="n">
        <v>268</v>
      </c>
      <c r="B6946" s="49" t="s">
        <v>197</v>
      </c>
      <c r="C6946" s="49" t="n">
        <v>2010</v>
      </c>
      <c r="D6946" s="54" t="n">
        <v>12.6</v>
      </c>
      <c r="E6946" s="55" t="n">
        <v>6</v>
      </c>
    </row>
    <row r="6947" customFormat="false" ht="15" hidden="false" customHeight="false" outlineLevel="0" collapsed="false">
      <c r="A6947" s="49" t="n">
        <v>268</v>
      </c>
      <c r="B6947" s="49" t="s">
        <v>197</v>
      </c>
      <c r="C6947" s="49" t="n">
        <v>2011</v>
      </c>
      <c r="D6947" s="54" t="n">
        <v>45.9</v>
      </c>
      <c r="E6947" s="55" t="n">
        <v>18</v>
      </c>
    </row>
    <row r="6948" customFormat="false" ht="15" hidden="false" customHeight="false" outlineLevel="0" collapsed="false">
      <c r="A6948" s="49" t="n">
        <v>268</v>
      </c>
      <c r="B6948" s="49" t="s">
        <v>196</v>
      </c>
      <c r="C6948" s="49" t="n">
        <v>2009</v>
      </c>
      <c r="D6948" s="54" t="n">
        <v>50.4</v>
      </c>
      <c r="E6948" s="55" t="n">
        <v>24</v>
      </c>
    </row>
    <row r="6949" customFormat="false" ht="15" hidden="false" customHeight="false" outlineLevel="0" collapsed="false">
      <c r="A6949" s="49" t="n">
        <v>268</v>
      </c>
      <c r="B6949" s="49" t="s">
        <v>196</v>
      </c>
      <c r="C6949" s="49" t="n">
        <v>2011</v>
      </c>
      <c r="D6949" s="54" t="n">
        <v>30.6</v>
      </c>
      <c r="E6949" s="55" t="n">
        <v>12</v>
      </c>
    </row>
    <row r="6950" customFormat="false" ht="15" hidden="false" customHeight="false" outlineLevel="0" collapsed="false">
      <c r="A6950" s="49" t="n">
        <v>268</v>
      </c>
      <c r="B6950" s="49" t="s">
        <v>198</v>
      </c>
      <c r="C6950" s="49" t="n">
        <v>2009</v>
      </c>
      <c r="D6950" s="54" t="n">
        <v>12.6</v>
      </c>
      <c r="E6950" s="55" t="n">
        <v>6</v>
      </c>
    </row>
    <row r="6951" customFormat="false" ht="15" hidden="false" customHeight="false" outlineLevel="0" collapsed="false">
      <c r="A6951" s="49" t="n">
        <v>268</v>
      </c>
      <c r="B6951" s="49" t="s">
        <v>198</v>
      </c>
      <c r="C6951" s="49" t="n">
        <v>2010</v>
      </c>
      <c r="D6951" s="54" t="n">
        <v>12.6</v>
      </c>
      <c r="E6951" s="55" t="n">
        <v>6</v>
      </c>
    </row>
    <row r="6952" customFormat="false" ht="15" hidden="false" customHeight="false" outlineLevel="0" collapsed="false">
      <c r="A6952" s="49" t="n">
        <v>268</v>
      </c>
      <c r="B6952" s="49" t="s">
        <v>214</v>
      </c>
      <c r="C6952" s="49" t="n">
        <v>2010</v>
      </c>
      <c r="D6952" s="54" t="n">
        <v>12.6</v>
      </c>
      <c r="E6952" s="55" t="n">
        <v>6</v>
      </c>
    </row>
    <row r="6953" customFormat="false" ht="15" hidden="false" customHeight="false" outlineLevel="0" collapsed="false">
      <c r="A6953" s="49" t="n">
        <v>268</v>
      </c>
      <c r="B6953" s="49" t="s">
        <v>189</v>
      </c>
      <c r="C6953" s="49" t="n">
        <v>2009</v>
      </c>
      <c r="D6953" s="54" t="n">
        <v>292.9</v>
      </c>
      <c r="E6953" s="55" t="n">
        <v>129</v>
      </c>
    </row>
    <row r="6954" customFormat="false" ht="15" hidden="false" customHeight="false" outlineLevel="0" collapsed="false">
      <c r="A6954" s="49" t="n">
        <v>268</v>
      </c>
      <c r="B6954" s="49" t="s">
        <v>189</v>
      </c>
      <c r="C6954" s="49" t="n">
        <v>2010</v>
      </c>
      <c r="D6954" s="54" t="n">
        <v>6456.16</v>
      </c>
      <c r="E6954" s="55" t="n">
        <v>3233</v>
      </c>
    </row>
    <row r="6955" customFormat="false" ht="15" hidden="false" customHeight="false" outlineLevel="0" collapsed="false">
      <c r="A6955" s="49" t="n">
        <v>268</v>
      </c>
      <c r="B6955" s="49" t="s">
        <v>189</v>
      </c>
      <c r="C6955" s="49" t="n">
        <v>2011</v>
      </c>
      <c r="D6955" s="54" t="n">
        <v>7887.89</v>
      </c>
      <c r="E6955" s="55" t="n">
        <v>2539</v>
      </c>
    </row>
    <row r="6956" customFormat="false" ht="15" hidden="false" customHeight="false" outlineLevel="0" collapsed="false">
      <c r="A6956" s="49" t="n">
        <v>269</v>
      </c>
      <c r="B6956" s="49" t="s">
        <v>203</v>
      </c>
      <c r="C6956" s="49" t="n">
        <v>2010</v>
      </c>
      <c r="D6956" s="54" t="n">
        <v>19.9</v>
      </c>
      <c r="E6956" s="55" t="n">
        <v>2</v>
      </c>
    </row>
    <row r="6957" customFormat="false" ht="15" hidden="false" customHeight="false" outlineLevel="0" collapsed="false">
      <c r="A6957" s="49" t="n">
        <v>269</v>
      </c>
      <c r="B6957" s="49" t="s">
        <v>201</v>
      </c>
      <c r="C6957" s="49" t="n">
        <v>2011</v>
      </c>
      <c r="D6957" s="54" t="n">
        <v>63.85</v>
      </c>
      <c r="E6957" s="55" t="n">
        <v>7</v>
      </c>
    </row>
    <row r="6958" customFormat="false" ht="15" hidden="false" customHeight="false" outlineLevel="0" collapsed="false">
      <c r="A6958" s="49" t="n">
        <v>269</v>
      </c>
      <c r="B6958" s="49" t="s">
        <v>223</v>
      </c>
      <c r="C6958" s="49" t="n">
        <v>2010</v>
      </c>
      <c r="D6958" s="54" t="n">
        <v>19.9</v>
      </c>
      <c r="E6958" s="55" t="n">
        <v>2</v>
      </c>
    </row>
    <row r="6959" customFormat="false" ht="15" hidden="false" customHeight="false" outlineLevel="0" collapsed="false">
      <c r="A6959" s="49" t="n">
        <v>269</v>
      </c>
      <c r="B6959" s="49" t="s">
        <v>223</v>
      </c>
      <c r="C6959" s="49" t="n">
        <v>2011</v>
      </c>
      <c r="D6959" s="54" t="n">
        <v>19.9</v>
      </c>
      <c r="E6959" s="55" t="n">
        <v>2</v>
      </c>
    </row>
    <row r="6960" customFormat="false" ht="15" hidden="false" customHeight="false" outlineLevel="0" collapsed="false">
      <c r="A6960" s="49" t="n">
        <v>269</v>
      </c>
      <c r="B6960" s="49" t="s">
        <v>200</v>
      </c>
      <c r="C6960" s="49" t="n">
        <v>2010</v>
      </c>
      <c r="D6960" s="54" t="n">
        <v>34</v>
      </c>
      <c r="E6960" s="55" t="n">
        <v>4</v>
      </c>
    </row>
    <row r="6961" customFormat="false" ht="15" hidden="false" customHeight="false" outlineLevel="0" collapsed="false">
      <c r="A6961" s="49" t="n">
        <v>269</v>
      </c>
      <c r="B6961" s="49" t="s">
        <v>200</v>
      </c>
      <c r="C6961" s="49" t="n">
        <v>2011</v>
      </c>
      <c r="D6961" s="54" t="n">
        <v>34</v>
      </c>
      <c r="E6961" s="55" t="n">
        <v>4</v>
      </c>
    </row>
    <row r="6962" customFormat="false" ht="15" hidden="false" customHeight="false" outlineLevel="0" collapsed="false">
      <c r="A6962" s="49" t="n">
        <v>269</v>
      </c>
      <c r="B6962" s="49" t="s">
        <v>222</v>
      </c>
      <c r="C6962" s="49" t="n">
        <v>2010</v>
      </c>
      <c r="D6962" s="54" t="n">
        <v>407.15</v>
      </c>
      <c r="E6962" s="55" t="n">
        <v>45</v>
      </c>
    </row>
    <row r="6963" customFormat="false" ht="15" hidden="false" customHeight="false" outlineLevel="0" collapsed="false">
      <c r="A6963" s="49" t="n">
        <v>269</v>
      </c>
      <c r="B6963" s="49" t="s">
        <v>222</v>
      </c>
      <c r="C6963" s="49" t="n">
        <v>2011</v>
      </c>
      <c r="D6963" s="54" t="n">
        <v>137.65</v>
      </c>
      <c r="E6963" s="55" t="n">
        <v>15</v>
      </c>
    </row>
    <row r="6964" customFormat="false" ht="15" hidden="false" customHeight="false" outlineLevel="0" collapsed="false">
      <c r="A6964" s="49" t="n">
        <v>269</v>
      </c>
      <c r="B6964" s="49" t="s">
        <v>191</v>
      </c>
      <c r="C6964" s="49" t="n">
        <v>2011</v>
      </c>
      <c r="D6964" s="54" t="n">
        <v>9.95</v>
      </c>
      <c r="E6964" s="55" t="n">
        <v>1</v>
      </c>
    </row>
    <row r="6965" customFormat="false" ht="15" hidden="false" customHeight="false" outlineLevel="0" collapsed="false">
      <c r="A6965" s="49" t="n">
        <v>269</v>
      </c>
      <c r="B6965" s="49" t="s">
        <v>205</v>
      </c>
      <c r="C6965" s="49" t="n">
        <v>2010</v>
      </c>
      <c r="D6965" s="54" t="n">
        <v>29.85</v>
      </c>
      <c r="E6965" s="55" t="n">
        <v>3</v>
      </c>
    </row>
    <row r="6966" customFormat="false" ht="15" hidden="false" customHeight="false" outlineLevel="0" collapsed="false">
      <c r="A6966" s="49" t="n">
        <v>269</v>
      </c>
      <c r="B6966" s="49" t="s">
        <v>206</v>
      </c>
      <c r="C6966" s="49" t="n">
        <v>2010</v>
      </c>
      <c r="D6966" s="54" t="n">
        <v>69.65</v>
      </c>
      <c r="E6966" s="55" t="n">
        <v>7</v>
      </c>
    </row>
    <row r="6967" customFormat="false" ht="15" hidden="false" customHeight="false" outlineLevel="0" collapsed="false">
      <c r="A6967" s="49" t="n">
        <v>269</v>
      </c>
      <c r="B6967" s="49" t="s">
        <v>206</v>
      </c>
      <c r="C6967" s="49" t="n">
        <v>2011</v>
      </c>
      <c r="D6967" s="54" t="n">
        <v>79.6</v>
      </c>
      <c r="E6967" s="55" t="n">
        <v>8</v>
      </c>
    </row>
    <row r="6968" customFormat="false" ht="15" hidden="false" customHeight="false" outlineLevel="0" collapsed="false">
      <c r="A6968" s="49" t="n">
        <v>269</v>
      </c>
      <c r="B6968" s="49" t="s">
        <v>209</v>
      </c>
      <c r="C6968" s="49" t="n">
        <v>2010</v>
      </c>
      <c r="D6968" s="54" t="n">
        <v>34</v>
      </c>
      <c r="E6968" s="55" t="n">
        <v>4</v>
      </c>
    </row>
    <row r="6969" customFormat="false" ht="15" hidden="false" customHeight="false" outlineLevel="0" collapsed="false">
      <c r="A6969" s="49" t="n">
        <v>269</v>
      </c>
      <c r="B6969" s="49" t="s">
        <v>211</v>
      </c>
      <c r="C6969" s="49" t="n">
        <v>2011</v>
      </c>
      <c r="D6969" s="54" t="n">
        <v>9.95</v>
      </c>
      <c r="E6969" s="55" t="n">
        <v>1</v>
      </c>
    </row>
    <row r="6970" customFormat="false" ht="15" hidden="false" customHeight="false" outlineLevel="0" collapsed="false">
      <c r="A6970" s="49" t="n">
        <v>269</v>
      </c>
      <c r="B6970" s="49" t="s">
        <v>192</v>
      </c>
      <c r="C6970" s="49" t="n">
        <v>2010</v>
      </c>
      <c r="D6970" s="54" t="n">
        <v>29.85</v>
      </c>
      <c r="E6970" s="55" t="n">
        <v>3</v>
      </c>
    </row>
    <row r="6971" customFormat="false" ht="15" hidden="false" customHeight="false" outlineLevel="0" collapsed="false">
      <c r="A6971" s="49" t="n">
        <v>269</v>
      </c>
      <c r="B6971" s="49" t="s">
        <v>218</v>
      </c>
      <c r="C6971" s="49" t="n">
        <v>2011</v>
      </c>
      <c r="D6971" s="54" t="n">
        <v>306</v>
      </c>
      <c r="E6971" s="55" t="n">
        <v>36</v>
      </c>
    </row>
    <row r="6972" customFormat="false" ht="15" hidden="false" customHeight="false" outlineLevel="0" collapsed="false">
      <c r="A6972" s="49" t="n">
        <v>269</v>
      </c>
      <c r="B6972" s="49" t="s">
        <v>213</v>
      </c>
      <c r="C6972" s="49" t="n">
        <v>2011</v>
      </c>
      <c r="D6972" s="54" t="n">
        <v>9.95</v>
      </c>
      <c r="E6972" s="55" t="n">
        <v>1</v>
      </c>
    </row>
    <row r="6973" customFormat="false" ht="15" hidden="false" customHeight="false" outlineLevel="0" collapsed="false">
      <c r="A6973" s="49" t="n">
        <v>269</v>
      </c>
      <c r="B6973" s="49" t="s">
        <v>197</v>
      </c>
      <c r="C6973" s="49" t="n">
        <v>2010</v>
      </c>
      <c r="D6973" s="54" t="n">
        <v>39.8</v>
      </c>
      <c r="E6973" s="55" t="n">
        <v>4</v>
      </c>
    </row>
    <row r="6974" customFormat="false" ht="15" hidden="false" customHeight="false" outlineLevel="0" collapsed="false">
      <c r="A6974" s="49" t="n">
        <v>269</v>
      </c>
      <c r="B6974" s="49" t="s">
        <v>197</v>
      </c>
      <c r="C6974" s="49" t="n">
        <v>2011</v>
      </c>
      <c r="D6974" s="54" t="n">
        <v>19.9</v>
      </c>
      <c r="E6974" s="55" t="n">
        <v>2</v>
      </c>
    </row>
    <row r="6975" customFormat="false" ht="15" hidden="false" customHeight="false" outlineLevel="0" collapsed="false">
      <c r="A6975" s="49" t="n">
        <v>269</v>
      </c>
      <c r="B6975" s="49" t="s">
        <v>196</v>
      </c>
      <c r="C6975" s="49" t="n">
        <v>2011</v>
      </c>
      <c r="D6975" s="54" t="n">
        <v>19.9</v>
      </c>
      <c r="E6975" s="55" t="n">
        <v>2</v>
      </c>
    </row>
    <row r="6976" customFormat="false" ht="15" hidden="false" customHeight="false" outlineLevel="0" collapsed="false">
      <c r="A6976" s="49" t="n">
        <v>269</v>
      </c>
      <c r="B6976" s="49" t="s">
        <v>198</v>
      </c>
      <c r="C6976" s="49" t="n">
        <v>2010</v>
      </c>
      <c r="D6976" s="54" t="n">
        <v>43.95</v>
      </c>
      <c r="E6976" s="55" t="n">
        <v>5</v>
      </c>
    </row>
    <row r="6977" customFormat="false" ht="15" hidden="false" customHeight="false" outlineLevel="0" collapsed="false">
      <c r="A6977" s="49" t="n">
        <v>269</v>
      </c>
      <c r="B6977" s="49" t="s">
        <v>189</v>
      </c>
      <c r="C6977" s="49" t="n">
        <v>2010</v>
      </c>
      <c r="D6977" s="54" t="n">
        <v>7576.5</v>
      </c>
      <c r="E6977" s="55" t="n">
        <v>743</v>
      </c>
    </row>
    <row r="6978" customFormat="false" ht="15" hidden="false" customHeight="false" outlineLevel="0" collapsed="false">
      <c r="A6978" s="49" t="n">
        <v>269</v>
      </c>
      <c r="B6978" s="49" t="s">
        <v>189</v>
      </c>
      <c r="C6978" s="49" t="n">
        <v>2011</v>
      </c>
      <c r="D6978" s="54" t="n">
        <v>6722.9</v>
      </c>
      <c r="E6978" s="55" t="n">
        <v>661</v>
      </c>
    </row>
    <row r="6979" customFormat="false" ht="15" hidden="false" customHeight="false" outlineLevel="0" collapsed="false">
      <c r="A6979" s="49" t="n">
        <v>270</v>
      </c>
      <c r="B6979" s="49" t="s">
        <v>201</v>
      </c>
      <c r="C6979" s="49" t="n">
        <v>2011</v>
      </c>
      <c r="D6979" s="54" t="n">
        <v>24.75</v>
      </c>
      <c r="E6979" s="55" t="n">
        <v>5</v>
      </c>
    </row>
    <row r="6980" customFormat="false" ht="15" hidden="false" customHeight="false" outlineLevel="0" collapsed="false">
      <c r="A6980" s="49" t="n">
        <v>270</v>
      </c>
      <c r="B6980" s="49" t="s">
        <v>223</v>
      </c>
      <c r="C6980" s="49" t="n">
        <v>2011</v>
      </c>
      <c r="D6980" s="54" t="n">
        <v>74.25</v>
      </c>
      <c r="E6980" s="55" t="n">
        <v>15</v>
      </c>
    </row>
    <row r="6981" customFormat="false" ht="15" hidden="false" customHeight="false" outlineLevel="0" collapsed="false">
      <c r="A6981" s="49" t="n">
        <v>270</v>
      </c>
      <c r="B6981" s="49" t="s">
        <v>222</v>
      </c>
      <c r="C6981" s="49" t="n">
        <v>2011</v>
      </c>
      <c r="D6981" s="54" t="n">
        <v>257</v>
      </c>
      <c r="E6981" s="55" t="n">
        <v>60</v>
      </c>
    </row>
    <row r="6982" customFormat="false" ht="15" hidden="false" customHeight="false" outlineLevel="0" collapsed="false">
      <c r="A6982" s="49" t="n">
        <v>270</v>
      </c>
      <c r="B6982" s="49" t="s">
        <v>205</v>
      </c>
      <c r="C6982" s="49" t="n">
        <v>2011</v>
      </c>
      <c r="D6982" s="54" t="n">
        <v>74.25</v>
      </c>
      <c r="E6982" s="55" t="n">
        <v>15</v>
      </c>
    </row>
    <row r="6983" customFormat="false" ht="15" hidden="false" customHeight="false" outlineLevel="0" collapsed="false">
      <c r="A6983" s="49" t="n">
        <v>270</v>
      </c>
      <c r="B6983" s="49" t="s">
        <v>206</v>
      </c>
      <c r="C6983" s="49" t="n">
        <v>2011</v>
      </c>
      <c r="D6983" s="54" t="n">
        <v>24.75</v>
      </c>
      <c r="E6983" s="55" t="n">
        <v>5</v>
      </c>
    </row>
    <row r="6984" customFormat="false" ht="15" hidden="false" customHeight="false" outlineLevel="0" collapsed="false">
      <c r="A6984" s="49" t="n">
        <v>270</v>
      </c>
      <c r="B6984" s="49" t="s">
        <v>196</v>
      </c>
      <c r="C6984" s="49" t="n">
        <v>2011</v>
      </c>
      <c r="D6984" s="54" t="n">
        <v>24.75</v>
      </c>
      <c r="E6984" s="55" t="n">
        <v>5</v>
      </c>
    </row>
    <row r="6985" customFormat="false" ht="15" hidden="false" customHeight="false" outlineLevel="0" collapsed="false">
      <c r="A6985" s="49" t="n">
        <v>270</v>
      </c>
      <c r="B6985" s="49" t="s">
        <v>210</v>
      </c>
      <c r="C6985" s="49" t="n">
        <v>2011</v>
      </c>
      <c r="D6985" s="54" t="n">
        <v>24.75</v>
      </c>
      <c r="E6985" s="55" t="n">
        <v>5</v>
      </c>
    </row>
    <row r="6986" customFormat="false" ht="15" hidden="false" customHeight="false" outlineLevel="0" collapsed="false">
      <c r="A6986" s="49" t="n">
        <v>270</v>
      </c>
      <c r="B6986" s="49" t="s">
        <v>189</v>
      </c>
      <c r="C6986" s="49" t="n">
        <v>2011</v>
      </c>
      <c r="D6986" s="54" t="n">
        <v>15200.11</v>
      </c>
      <c r="E6986" s="55" t="n">
        <v>2861</v>
      </c>
    </row>
    <row r="6987" customFormat="false" ht="15" hidden="false" customHeight="false" outlineLevel="0" collapsed="false">
      <c r="A6987" s="49" t="n">
        <v>270</v>
      </c>
      <c r="B6987" s="49" t="s">
        <v>194</v>
      </c>
      <c r="C6987" s="49" t="n">
        <v>2011</v>
      </c>
      <c r="D6987" s="54" t="n">
        <v>29.7</v>
      </c>
      <c r="E6987" s="55" t="n">
        <v>6</v>
      </c>
    </row>
    <row r="6988" customFormat="false" ht="15" hidden="false" customHeight="false" outlineLevel="0" collapsed="false">
      <c r="A6988" s="49" t="n">
        <v>271</v>
      </c>
      <c r="B6988" s="49" t="s">
        <v>203</v>
      </c>
      <c r="C6988" s="49" t="n">
        <v>2010</v>
      </c>
      <c r="D6988" s="54" t="n">
        <v>31.2</v>
      </c>
      <c r="E6988" s="55" t="n">
        <v>16</v>
      </c>
    </row>
    <row r="6989" customFormat="false" ht="15" hidden="false" customHeight="false" outlineLevel="0" collapsed="false">
      <c r="A6989" s="49" t="n">
        <v>271</v>
      </c>
      <c r="B6989" s="49" t="s">
        <v>199</v>
      </c>
      <c r="C6989" s="49" t="n">
        <v>2010</v>
      </c>
      <c r="D6989" s="54" t="n">
        <v>31.2</v>
      </c>
      <c r="E6989" s="55" t="n">
        <v>16</v>
      </c>
    </row>
    <row r="6990" customFormat="false" ht="15" hidden="false" customHeight="false" outlineLevel="0" collapsed="false">
      <c r="A6990" s="49" t="n">
        <v>271</v>
      </c>
      <c r="B6990" s="49" t="s">
        <v>199</v>
      </c>
      <c r="C6990" s="49" t="n">
        <v>2011</v>
      </c>
      <c r="D6990" s="54" t="n">
        <v>15.6</v>
      </c>
      <c r="E6990" s="55" t="n">
        <v>8</v>
      </c>
    </row>
    <row r="6991" customFormat="false" ht="15" hidden="false" customHeight="false" outlineLevel="0" collapsed="false">
      <c r="A6991" s="49" t="n">
        <v>271</v>
      </c>
      <c r="B6991" s="49" t="s">
        <v>201</v>
      </c>
      <c r="C6991" s="49" t="n">
        <v>2010</v>
      </c>
      <c r="D6991" s="54" t="n">
        <v>93.6</v>
      </c>
      <c r="E6991" s="55" t="n">
        <v>48</v>
      </c>
    </row>
    <row r="6992" customFormat="false" ht="15" hidden="false" customHeight="false" outlineLevel="0" collapsed="false">
      <c r="A6992" s="49" t="n">
        <v>271</v>
      </c>
      <c r="B6992" s="49" t="s">
        <v>201</v>
      </c>
      <c r="C6992" s="49" t="n">
        <v>2011</v>
      </c>
      <c r="D6992" s="54" t="n">
        <v>78</v>
      </c>
      <c r="E6992" s="55" t="n">
        <v>40</v>
      </c>
    </row>
    <row r="6993" customFormat="false" ht="15" hidden="false" customHeight="false" outlineLevel="0" collapsed="false">
      <c r="A6993" s="49" t="n">
        <v>271</v>
      </c>
      <c r="B6993" s="49" t="s">
        <v>233</v>
      </c>
      <c r="C6993" s="49" t="n">
        <v>2010</v>
      </c>
      <c r="D6993" s="54" t="n">
        <v>15.6</v>
      </c>
      <c r="E6993" s="55" t="n">
        <v>8</v>
      </c>
    </row>
    <row r="6994" customFormat="false" ht="15" hidden="false" customHeight="false" outlineLevel="0" collapsed="false">
      <c r="A6994" s="49" t="n">
        <v>271</v>
      </c>
      <c r="B6994" s="49" t="s">
        <v>226</v>
      </c>
      <c r="C6994" s="49" t="n">
        <v>2010</v>
      </c>
      <c r="D6994" s="54" t="n">
        <v>15.6</v>
      </c>
      <c r="E6994" s="55" t="n">
        <v>8</v>
      </c>
    </row>
    <row r="6995" customFormat="false" ht="15" hidden="false" customHeight="false" outlineLevel="0" collapsed="false">
      <c r="A6995" s="49" t="n">
        <v>271</v>
      </c>
      <c r="B6995" s="49" t="s">
        <v>226</v>
      </c>
      <c r="C6995" s="49" t="n">
        <v>2011</v>
      </c>
      <c r="D6995" s="54" t="n">
        <v>15.6</v>
      </c>
      <c r="E6995" s="55" t="n">
        <v>8</v>
      </c>
    </row>
    <row r="6996" customFormat="false" ht="15" hidden="false" customHeight="false" outlineLevel="0" collapsed="false">
      <c r="A6996" s="49" t="n">
        <v>271</v>
      </c>
      <c r="B6996" s="49" t="s">
        <v>222</v>
      </c>
      <c r="C6996" s="49" t="n">
        <v>2010</v>
      </c>
      <c r="D6996" s="54" t="n">
        <v>273</v>
      </c>
      <c r="E6996" s="55" t="n">
        <v>140</v>
      </c>
    </row>
    <row r="6997" customFormat="false" ht="15" hidden="false" customHeight="false" outlineLevel="0" collapsed="false">
      <c r="A6997" s="49" t="n">
        <v>271</v>
      </c>
      <c r="B6997" s="49" t="s">
        <v>222</v>
      </c>
      <c r="C6997" s="49" t="n">
        <v>2011</v>
      </c>
      <c r="D6997" s="54" t="n">
        <v>109.2</v>
      </c>
      <c r="E6997" s="55" t="n">
        <v>56</v>
      </c>
    </row>
    <row r="6998" customFormat="false" ht="15" hidden="false" customHeight="false" outlineLevel="0" collapsed="false">
      <c r="A6998" s="49" t="n">
        <v>271</v>
      </c>
      <c r="B6998" s="49" t="s">
        <v>191</v>
      </c>
      <c r="C6998" s="49" t="n">
        <v>2010</v>
      </c>
      <c r="D6998" s="54" t="n">
        <v>15.6</v>
      </c>
      <c r="E6998" s="55" t="n">
        <v>8</v>
      </c>
    </row>
    <row r="6999" customFormat="false" ht="15" hidden="false" customHeight="false" outlineLevel="0" collapsed="false">
      <c r="A6999" s="49" t="n">
        <v>271</v>
      </c>
      <c r="B6999" s="49" t="s">
        <v>191</v>
      </c>
      <c r="C6999" s="49" t="n">
        <v>2011</v>
      </c>
      <c r="D6999" s="54" t="n">
        <v>46.8</v>
      </c>
      <c r="E6999" s="55" t="n">
        <v>24</v>
      </c>
    </row>
    <row r="7000" customFormat="false" ht="15" hidden="false" customHeight="false" outlineLevel="0" collapsed="false">
      <c r="A7000" s="49" t="n">
        <v>271</v>
      </c>
      <c r="B7000" s="49" t="s">
        <v>205</v>
      </c>
      <c r="C7000" s="49" t="n">
        <v>2010</v>
      </c>
      <c r="D7000" s="54" t="n">
        <v>255.45</v>
      </c>
      <c r="E7000" s="55" t="n">
        <v>131</v>
      </c>
    </row>
    <row r="7001" customFormat="false" ht="15" hidden="false" customHeight="false" outlineLevel="0" collapsed="false">
      <c r="A7001" s="49" t="n">
        <v>271</v>
      </c>
      <c r="B7001" s="49" t="s">
        <v>205</v>
      </c>
      <c r="C7001" s="49" t="n">
        <v>2011</v>
      </c>
      <c r="D7001" s="54" t="n">
        <v>497.85</v>
      </c>
      <c r="E7001" s="55" t="n">
        <v>263</v>
      </c>
    </row>
    <row r="7002" customFormat="false" ht="15" hidden="false" customHeight="false" outlineLevel="0" collapsed="false">
      <c r="A7002" s="49" t="n">
        <v>271</v>
      </c>
      <c r="B7002" s="49" t="s">
        <v>206</v>
      </c>
      <c r="C7002" s="49" t="n">
        <v>2010</v>
      </c>
      <c r="D7002" s="54" t="n">
        <v>265.2</v>
      </c>
      <c r="E7002" s="55" t="n">
        <v>136</v>
      </c>
    </row>
    <row r="7003" customFormat="false" ht="15" hidden="false" customHeight="false" outlineLevel="0" collapsed="false">
      <c r="A7003" s="49" t="n">
        <v>271</v>
      </c>
      <c r="B7003" s="49" t="s">
        <v>206</v>
      </c>
      <c r="C7003" s="49" t="n">
        <v>2011</v>
      </c>
      <c r="D7003" s="54" t="n">
        <v>200.85</v>
      </c>
      <c r="E7003" s="55" t="n">
        <v>103</v>
      </c>
    </row>
    <row r="7004" customFormat="false" ht="15" hidden="false" customHeight="false" outlineLevel="0" collapsed="false">
      <c r="A7004" s="49" t="n">
        <v>271</v>
      </c>
      <c r="B7004" s="49" t="s">
        <v>234</v>
      </c>
      <c r="C7004" s="49" t="n">
        <v>2010</v>
      </c>
      <c r="D7004" s="54" t="n">
        <v>46.8</v>
      </c>
      <c r="E7004" s="55" t="n">
        <v>24</v>
      </c>
    </row>
    <row r="7005" customFormat="false" ht="15" hidden="false" customHeight="false" outlineLevel="0" collapsed="false">
      <c r="A7005" s="49" t="n">
        <v>271</v>
      </c>
      <c r="B7005" s="49" t="s">
        <v>234</v>
      </c>
      <c r="C7005" s="49" t="n">
        <v>2011</v>
      </c>
      <c r="D7005" s="54" t="n">
        <v>15.6</v>
      </c>
      <c r="E7005" s="55" t="n">
        <v>8</v>
      </c>
    </row>
    <row r="7006" customFormat="false" ht="15" hidden="false" customHeight="false" outlineLevel="0" collapsed="false">
      <c r="A7006" s="49" t="n">
        <v>271</v>
      </c>
      <c r="B7006" s="49" t="s">
        <v>192</v>
      </c>
      <c r="C7006" s="49" t="n">
        <v>2011</v>
      </c>
      <c r="D7006" s="54" t="n">
        <v>15.6</v>
      </c>
      <c r="E7006" s="55" t="n">
        <v>8</v>
      </c>
    </row>
    <row r="7007" customFormat="false" ht="15" hidden="false" customHeight="false" outlineLevel="0" collapsed="false">
      <c r="A7007" s="49" t="n">
        <v>271</v>
      </c>
      <c r="B7007" s="49" t="s">
        <v>217</v>
      </c>
      <c r="C7007" s="49" t="n">
        <v>2010</v>
      </c>
      <c r="D7007" s="54" t="n">
        <v>82.5</v>
      </c>
      <c r="E7007" s="55" t="n">
        <v>50</v>
      </c>
    </row>
    <row r="7008" customFormat="false" ht="15" hidden="false" customHeight="false" outlineLevel="0" collapsed="false">
      <c r="A7008" s="49" t="n">
        <v>271</v>
      </c>
      <c r="B7008" s="49" t="s">
        <v>217</v>
      </c>
      <c r="C7008" s="49" t="n">
        <v>2011</v>
      </c>
      <c r="D7008" s="54" t="n">
        <v>82.5</v>
      </c>
      <c r="E7008" s="55" t="n">
        <v>50</v>
      </c>
    </row>
    <row r="7009" customFormat="false" ht="15" hidden="false" customHeight="false" outlineLevel="0" collapsed="false">
      <c r="A7009" s="49" t="n">
        <v>271</v>
      </c>
      <c r="B7009" s="49" t="s">
        <v>220</v>
      </c>
      <c r="C7009" s="49" t="n">
        <v>2010</v>
      </c>
      <c r="D7009" s="54" t="n">
        <v>0</v>
      </c>
      <c r="E7009" s="55" t="n">
        <v>0</v>
      </c>
    </row>
    <row r="7010" customFormat="false" ht="15" hidden="false" customHeight="false" outlineLevel="0" collapsed="false">
      <c r="A7010" s="49" t="n">
        <v>271</v>
      </c>
      <c r="B7010" s="49" t="s">
        <v>218</v>
      </c>
      <c r="C7010" s="49" t="n">
        <v>2010</v>
      </c>
      <c r="D7010" s="54" t="n">
        <v>445.65</v>
      </c>
      <c r="E7010" s="55" t="n">
        <v>267</v>
      </c>
    </row>
    <row r="7011" customFormat="false" ht="15" hidden="false" customHeight="false" outlineLevel="0" collapsed="false">
      <c r="A7011" s="49" t="n">
        <v>271</v>
      </c>
      <c r="B7011" s="49" t="s">
        <v>218</v>
      </c>
      <c r="C7011" s="49" t="n">
        <v>2011</v>
      </c>
      <c r="D7011" s="54" t="n">
        <v>1186.2</v>
      </c>
      <c r="E7011" s="55" t="n">
        <v>716</v>
      </c>
    </row>
    <row r="7012" customFormat="false" ht="15" hidden="false" customHeight="false" outlineLevel="0" collapsed="false">
      <c r="A7012" s="49" t="n">
        <v>271</v>
      </c>
      <c r="B7012" s="49" t="s">
        <v>193</v>
      </c>
      <c r="C7012" s="49" t="n">
        <v>2010</v>
      </c>
      <c r="D7012" s="54" t="n">
        <v>46.8</v>
      </c>
      <c r="E7012" s="55" t="n">
        <v>24</v>
      </c>
    </row>
    <row r="7013" customFormat="false" ht="15" hidden="false" customHeight="false" outlineLevel="0" collapsed="false">
      <c r="A7013" s="49" t="n">
        <v>271</v>
      </c>
      <c r="B7013" s="49" t="s">
        <v>193</v>
      </c>
      <c r="C7013" s="49" t="n">
        <v>2011</v>
      </c>
      <c r="D7013" s="54" t="n">
        <v>15.6</v>
      </c>
      <c r="E7013" s="55" t="n">
        <v>8</v>
      </c>
    </row>
    <row r="7014" customFormat="false" ht="15" hidden="false" customHeight="false" outlineLevel="0" collapsed="false">
      <c r="A7014" s="49" t="n">
        <v>271</v>
      </c>
      <c r="B7014" s="49" t="s">
        <v>204</v>
      </c>
      <c r="C7014" s="49" t="n">
        <v>2010</v>
      </c>
      <c r="D7014" s="54" t="n">
        <v>1.95</v>
      </c>
      <c r="E7014" s="55" t="n">
        <v>1</v>
      </c>
    </row>
    <row r="7015" customFormat="false" ht="15" hidden="false" customHeight="false" outlineLevel="0" collapsed="false">
      <c r="A7015" s="49" t="n">
        <v>271</v>
      </c>
      <c r="B7015" s="49" t="s">
        <v>215</v>
      </c>
      <c r="C7015" s="49" t="n">
        <v>2011</v>
      </c>
      <c r="D7015" s="54" t="n">
        <v>31.2</v>
      </c>
      <c r="E7015" s="55" t="n">
        <v>16</v>
      </c>
    </row>
    <row r="7016" customFormat="false" ht="15" hidden="false" customHeight="false" outlineLevel="0" collapsed="false">
      <c r="A7016" s="49" t="n">
        <v>271</v>
      </c>
      <c r="B7016" s="49" t="s">
        <v>196</v>
      </c>
      <c r="C7016" s="49" t="n">
        <v>2010</v>
      </c>
      <c r="D7016" s="54" t="n">
        <v>27.3</v>
      </c>
      <c r="E7016" s="55" t="n">
        <v>14</v>
      </c>
    </row>
    <row r="7017" customFormat="false" ht="15" hidden="false" customHeight="false" outlineLevel="0" collapsed="false">
      <c r="A7017" s="49" t="n">
        <v>271</v>
      </c>
      <c r="B7017" s="49" t="s">
        <v>196</v>
      </c>
      <c r="C7017" s="49" t="n">
        <v>2011</v>
      </c>
      <c r="D7017" s="54" t="n">
        <v>23.4</v>
      </c>
      <c r="E7017" s="55" t="n">
        <v>12</v>
      </c>
    </row>
    <row r="7018" customFormat="false" ht="15" hidden="false" customHeight="false" outlineLevel="0" collapsed="false">
      <c r="A7018" s="49" t="n">
        <v>271</v>
      </c>
      <c r="B7018" s="49" t="s">
        <v>198</v>
      </c>
      <c r="C7018" s="49" t="n">
        <v>2010</v>
      </c>
      <c r="D7018" s="54" t="n">
        <v>78</v>
      </c>
      <c r="E7018" s="55" t="n">
        <v>40</v>
      </c>
    </row>
    <row r="7019" customFormat="false" ht="15" hidden="false" customHeight="false" outlineLevel="0" collapsed="false">
      <c r="A7019" s="49" t="n">
        <v>271</v>
      </c>
      <c r="B7019" s="49" t="s">
        <v>198</v>
      </c>
      <c r="C7019" s="49" t="n">
        <v>2011</v>
      </c>
      <c r="D7019" s="54" t="n">
        <v>109.2</v>
      </c>
      <c r="E7019" s="55" t="n">
        <v>56</v>
      </c>
    </row>
    <row r="7020" customFormat="false" ht="15" hidden="false" customHeight="false" outlineLevel="0" collapsed="false">
      <c r="A7020" s="49" t="n">
        <v>271</v>
      </c>
      <c r="B7020" s="49" t="s">
        <v>207</v>
      </c>
      <c r="C7020" s="49" t="n">
        <v>2010</v>
      </c>
      <c r="D7020" s="54" t="n">
        <v>11.7</v>
      </c>
      <c r="E7020" s="55" t="n">
        <v>6</v>
      </c>
    </row>
    <row r="7021" customFormat="false" ht="15" hidden="false" customHeight="false" outlineLevel="0" collapsed="false">
      <c r="A7021" s="49" t="n">
        <v>271</v>
      </c>
      <c r="B7021" s="49" t="s">
        <v>214</v>
      </c>
      <c r="C7021" s="49" t="n">
        <v>2010</v>
      </c>
      <c r="D7021" s="54" t="n">
        <v>15.6</v>
      </c>
      <c r="E7021" s="55" t="n">
        <v>8</v>
      </c>
    </row>
    <row r="7022" customFormat="false" ht="15" hidden="false" customHeight="false" outlineLevel="0" collapsed="false">
      <c r="A7022" s="49" t="n">
        <v>271</v>
      </c>
      <c r="B7022" s="49" t="s">
        <v>189</v>
      </c>
      <c r="C7022" s="49" t="n">
        <v>2010</v>
      </c>
      <c r="D7022" s="54" t="n">
        <v>7071.34</v>
      </c>
      <c r="E7022" s="55" t="n">
        <v>3544</v>
      </c>
    </row>
    <row r="7023" customFormat="false" ht="15" hidden="false" customHeight="false" outlineLevel="0" collapsed="false">
      <c r="A7023" s="49" t="n">
        <v>271</v>
      </c>
      <c r="B7023" s="49" t="s">
        <v>189</v>
      </c>
      <c r="C7023" s="49" t="n">
        <v>2011</v>
      </c>
      <c r="D7023" s="54" t="n">
        <v>4400.23</v>
      </c>
      <c r="E7023" s="55" t="n">
        <v>2137</v>
      </c>
    </row>
    <row r="7024" customFormat="false" ht="15" hidden="false" customHeight="false" outlineLevel="0" collapsed="false">
      <c r="A7024" s="49" t="n">
        <v>271</v>
      </c>
      <c r="B7024" s="49" t="s">
        <v>194</v>
      </c>
      <c r="C7024" s="49" t="n">
        <v>2011</v>
      </c>
      <c r="D7024" s="54" t="n">
        <v>11.7</v>
      </c>
      <c r="E7024" s="55" t="n">
        <v>6</v>
      </c>
    </row>
    <row r="7025" customFormat="false" ht="15" hidden="false" customHeight="false" outlineLevel="0" collapsed="false">
      <c r="A7025" s="49" t="n">
        <v>272</v>
      </c>
      <c r="B7025" s="49" t="s">
        <v>199</v>
      </c>
      <c r="C7025" s="49" t="n">
        <v>2011</v>
      </c>
      <c r="D7025" s="54" t="n">
        <v>25.2</v>
      </c>
      <c r="E7025" s="55" t="n">
        <v>12</v>
      </c>
    </row>
    <row r="7026" customFormat="false" ht="15" hidden="false" customHeight="false" outlineLevel="0" collapsed="false">
      <c r="A7026" s="49" t="n">
        <v>272</v>
      </c>
      <c r="B7026" s="49" t="s">
        <v>201</v>
      </c>
      <c r="C7026" s="49" t="n">
        <v>2010</v>
      </c>
      <c r="D7026" s="54" t="n">
        <v>25.2</v>
      </c>
      <c r="E7026" s="55" t="n">
        <v>12</v>
      </c>
    </row>
    <row r="7027" customFormat="false" ht="15" hidden="false" customHeight="false" outlineLevel="0" collapsed="false">
      <c r="A7027" s="49" t="n">
        <v>272</v>
      </c>
      <c r="B7027" s="49" t="s">
        <v>201</v>
      </c>
      <c r="C7027" s="49" t="n">
        <v>2011</v>
      </c>
      <c r="D7027" s="54" t="n">
        <v>151.2</v>
      </c>
      <c r="E7027" s="55" t="n">
        <v>72</v>
      </c>
    </row>
    <row r="7028" customFormat="false" ht="15" hidden="false" customHeight="false" outlineLevel="0" collapsed="false">
      <c r="A7028" s="49" t="n">
        <v>272</v>
      </c>
      <c r="B7028" s="49" t="s">
        <v>202</v>
      </c>
      <c r="C7028" s="49" t="n">
        <v>2010</v>
      </c>
      <c r="D7028" s="54" t="n">
        <v>70.2</v>
      </c>
      <c r="E7028" s="55" t="n">
        <v>36</v>
      </c>
    </row>
    <row r="7029" customFormat="false" ht="15" hidden="false" customHeight="false" outlineLevel="0" collapsed="false">
      <c r="A7029" s="49" t="n">
        <v>272</v>
      </c>
      <c r="B7029" s="49" t="s">
        <v>202</v>
      </c>
      <c r="C7029" s="49" t="n">
        <v>2011</v>
      </c>
      <c r="D7029" s="54" t="n">
        <v>126</v>
      </c>
      <c r="E7029" s="55" t="n">
        <v>60</v>
      </c>
    </row>
    <row r="7030" customFormat="false" ht="15" hidden="false" customHeight="false" outlineLevel="0" collapsed="false">
      <c r="A7030" s="49" t="n">
        <v>272</v>
      </c>
      <c r="B7030" s="49" t="s">
        <v>222</v>
      </c>
      <c r="C7030" s="49" t="n">
        <v>2009</v>
      </c>
      <c r="D7030" s="54" t="n">
        <v>145.8</v>
      </c>
      <c r="E7030" s="55" t="n">
        <v>84</v>
      </c>
    </row>
    <row r="7031" customFormat="false" ht="15" hidden="false" customHeight="false" outlineLevel="0" collapsed="false">
      <c r="A7031" s="49" t="n">
        <v>272</v>
      </c>
      <c r="B7031" s="49" t="s">
        <v>222</v>
      </c>
      <c r="C7031" s="49" t="n">
        <v>2010</v>
      </c>
      <c r="D7031" s="54" t="n">
        <v>898.2</v>
      </c>
      <c r="E7031" s="55" t="n">
        <v>504</v>
      </c>
    </row>
    <row r="7032" customFormat="false" ht="15" hidden="false" customHeight="false" outlineLevel="0" collapsed="false">
      <c r="A7032" s="49" t="n">
        <v>272</v>
      </c>
      <c r="B7032" s="49" t="s">
        <v>222</v>
      </c>
      <c r="C7032" s="49" t="n">
        <v>2011</v>
      </c>
      <c r="D7032" s="54" t="n">
        <v>285.6</v>
      </c>
      <c r="E7032" s="55" t="n">
        <v>136</v>
      </c>
    </row>
    <row r="7033" customFormat="false" ht="15" hidden="false" customHeight="false" outlineLevel="0" collapsed="false">
      <c r="A7033" s="49" t="n">
        <v>272</v>
      </c>
      <c r="B7033" s="49" t="s">
        <v>205</v>
      </c>
      <c r="C7033" s="49" t="n">
        <v>2010</v>
      </c>
      <c r="D7033" s="54" t="n">
        <v>320.4</v>
      </c>
      <c r="E7033" s="55" t="n">
        <v>156</v>
      </c>
    </row>
    <row r="7034" customFormat="false" ht="15" hidden="false" customHeight="false" outlineLevel="0" collapsed="false">
      <c r="A7034" s="49" t="n">
        <v>272</v>
      </c>
      <c r="B7034" s="49" t="s">
        <v>205</v>
      </c>
      <c r="C7034" s="49" t="n">
        <v>2011</v>
      </c>
      <c r="D7034" s="54" t="n">
        <v>783.3</v>
      </c>
      <c r="E7034" s="55" t="n">
        <v>373</v>
      </c>
    </row>
    <row r="7035" customFormat="false" ht="15" hidden="false" customHeight="false" outlineLevel="0" collapsed="false">
      <c r="A7035" s="49" t="n">
        <v>272</v>
      </c>
      <c r="B7035" s="49" t="s">
        <v>206</v>
      </c>
      <c r="C7035" s="49" t="n">
        <v>2010</v>
      </c>
      <c r="D7035" s="54" t="n">
        <v>25.2</v>
      </c>
      <c r="E7035" s="55" t="n">
        <v>12</v>
      </c>
    </row>
    <row r="7036" customFormat="false" ht="15" hidden="false" customHeight="false" outlineLevel="0" collapsed="false">
      <c r="A7036" s="49" t="n">
        <v>272</v>
      </c>
      <c r="B7036" s="49" t="s">
        <v>206</v>
      </c>
      <c r="C7036" s="49" t="n">
        <v>2011</v>
      </c>
      <c r="D7036" s="54" t="n">
        <v>201.6</v>
      </c>
      <c r="E7036" s="55" t="n">
        <v>96</v>
      </c>
    </row>
    <row r="7037" customFormat="false" ht="15" hidden="false" customHeight="false" outlineLevel="0" collapsed="false">
      <c r="A7037" s="49" t="n">
        <v>272</v>
      </c>
      <c r="B7037" s="49" t="s">
        <v>209</v>
      </c>
      <c r="C7037" s="49" t="n">
        <v>2010</v>
      </c>
      <c r="D7037" s="54" t="n">
        <v>46.8</v>
      </c>
      <c r="E7037" s="55" t="n">
        <v>24</v>
      </c>
    </row>
    <row r="7038" customFormat="false" ht="15" hidden="false" customHeight="false" outlineLevel="0" collapsed="false">
      <c r="A7038" s="49" t="n">
        <v>272</v>
      </c>
      <c r="B7038" s="49" t="s">
        <v>192</v>
      </c>
      <c r="C7038" s="49" t="n">
        <v>2010</v>
      </c>
      <c r="D7038" s="54" t="n">
        <v>25.2</v>
      </c>
      <c r="E7038" s="55" t="n">
        <v>12</v>
      </c>
    </row>
    <row r="7039" customFormat="false" ht="15" hidden="false" customHeight="false" outlineLevel="0" collapsed="false">
      <c r="A7039" s="49" t="n">
        <v>272</v>
      </c>
      <c r="B7039" s="49" t="s">
        <v>192</v>
      </c>
      <c r="C7039" s="49" t="n">
        <v>2011</v>
      </c>
      <c r="D7039" s="54" t="n">
        <v>126</v>
      </c>
      <c r="E7039" s="55" t="n">
        <v>60</v>
      </c>
    </row>
    <row r="7040" customFormat="false" ht="15" hidden="false" customHeight="false" outlineLevel="0" collapsed="false">
      <c r="A7040" s="49" t="n">
        <v>272</v>
      </c>
      <c r="B7040" s="49" t="s">
        <v>218</v>
      </c>
      <c r="C7040" s="49" t="n">
        <v>2010</v>
      </c>
      <c r="D7040" s="54" t="n">
        <v>8.4</v>
      </c>
      <c r="E7040" s="55" t="n">
        <v>4</v>
      </c>
    </row>
    <row r="7041" customFormat="false" ht="15" hidden="false" customHeight="false" outlineLevel="0" collapsed="false">
      <c r="A7041" s="49" t="n">
        <v>272</v>
      </c>
      <c r="B7041" s="49" t="s">
        <v>218</v>
      </c>
      <c r="C7041" s="49" t="n">
        <v>2011</v>
      </c>
      <c r="D7041" s="54" t="n">
        <v>25.2</v>
      </c>
      <c r="E7041" s="55" t="n">
        <v>12</v>
      </c>
    </row>
    <row r="7042" customFormat="false" ht="15" hidden="false" customHeight="false" outlineLevel="0" collapsed="false">
      <c r="A7042" s="49" t="n">
        <v>272</v>
      </c>
      <c r="B7042" s="49" t="s">
        <v>193</v>
      </c>
      <c r="C7042" s="49" t="n">
        <v>2010</v>
      </c>
      <c r="D7042" s="54" t="n">
        <v>100.8</v>
      </c>
      <c r="E7042" s="55" t="n">
        <v>48</v>
      </c>
    </row>
    <row r="7043" customFormat="false" ht="15" hidden="false" customHeight="false" outlineLevel="0" collapsed="false">
      <c r="A7043" s="49" t="n">
        <v>272</v>
      </c>
      <c r="B7043" s="49" t="s">
        <v>197</v>
      </c>
      <c r="C7043" s="49" t="n">
        <v>2010</v>
      </c>
      <c r="D7043" s="54" t="n">
        <v>25.2</v>
      </c>
      <c r="E7043" s="55" t="n">
        <v>12</v>
      </c>
    </row>
    <row r="7044" customFormat="false" ht="15" hidden="false" customHeight="false" outlineLevel="0" collapsed="false">
      <c r="A7044" s="49" t="n">
        <v>272</v>
      </c>
      <c r="B7044" s="49" t="s">
        <v>197</v>
      </c>
      <c r="C7044" s="49" t="n">
        <v>2011</v>
      </c>
      <c r="D7044" s="54" t="n">
        <v>134.4</v>
      </c>
      <c r="E7044" s="55" t="n">
        <v>64</v>
      </c>
    </row>
    <row r="7045" customFormat="false" ht="15" hidden="false" customHeight="false" outlineLevel="0" collapsed="false">
      <c r="A7045" s="49" t="n">
        <v>272</v>
      </c>
      <c r="B7045" s="49" t="s">
        <v>204</v>
      </c>
      <c r="C7045" s="49" t="n">
        <v>2011</v>
      </c>
      <c r="D7045" s="54" t="n">
        <v>25.2</v>
      </c>
      <c r="E7045" s="55" t="n">
        <v>12</v>
      </c>
    </row>
    <row r="7046" customFormat="false" ht="15" hidden="false" customHeight="false" outlineLevel="0" collapsed="false">
      <c r="A7046" s="49" t="n">
        <v>272</v>
      </c>
      <c r="B7046" s="49" t="s">
        <v>196</v>
      </c>
      <c r="C7046" s="49" t="n">
        <v>2009</v>
      </c>
      <c r="D7046" s="54" t="n">
        <v>46.8</v>
      </c>
      <c r="E7046" s="55" t="n">
        <v>24</v>
      </c>
    </row>
    <row r="7047" customFormat="false" ht="15" hidden="false" customHeight="false" outlineLevel="0" collapsed="false">
      <c r="A7047" s="49" t="n">
        <v>272</v>
      </c>
      <c r="B7047" s="49" t="s">
        <v>196</v>
      </c>
      <c r="C7047" s="49" t="n">
        <v>2010</v>
      </c>
      <c r="D7047" s="54" t="n">
        <v>39</v>
      </c>
      <c r="E7047" s="55" t="n">
        <v>20</v>
      </c>
    </row>
    <row r="7048" customFormat="false" ht="15" hidden="false" customHeight="false" outlineLevel="0" collapsed="false">
      <c r="A7048" s="49" t="n">
        <v>272</v>
      </c>
      <c r="B7048" s="49" t="s">
        <v>196</v>
      </c>
      <c r="C7048" s="49" t="n">
        <v>2011</v>
      </c>
      <c r="D7048" s="54" t="n">
        <v>88.2</v>
      </c>
      <c r="E7048" s="55" t="n">
        <v>42</v>
      </c>
    </row>
    <row r="7049" customFormat="false" ht="15" hidden="false" customHeight="false" outlineLevel="0" collapsed="false">
      <c r="A7049" s="49" t="n">
        <v>272</v>
      </c>
      <c r="B7049" s="49" t="s">
        <v>210</v>
      </c>
      <c r="C7049" s="49" t="n">
        <v>2011</v>
      </c>
      <c r="D7049" s="54" t="n">
        <v>25.2</v>
      </c>
      <c r="E7049" s="55" t="n">
        <v>12</v>
      </c>
    </row>
    <row r="7050" customFormat="false" ht="15" hidden="false" customHeight="false" outlineLevel="0" collapsed="false">
      <c r="A7050" s="49" t="n">
        <v>272</v>
      </c>
      <c r="B7050" s="49" t="s">
        <v>198</v>
      </c>
      <c r="C7050" s="49" t="n">
        <v>2010</v>
      </c>
      <c r="D7050" s="54" t="n">
        <v>23.4</v>
      </c>
      <c r="E7050" s="55" t="n">
        <v>12</v>
      </c>
    </row>
    <row r="7051" customFormat="false" ht="15" hidden="false" customHeight="false" outlineLevel="0" collapsed="false">
      <c r="A7051" s="49" t="n">
        <v>272</v>
      </c>
      <c r="B7051" s="49" t="s">
        <v>198</v>
      </c>
      <c r="C7051" s="49" t="n">
        <v>2011</v>
      </c>
      <c r="D7051" s="54" t="n">
        <v>25.2</v>
      </c>
      <c r="E7051" s="55" t="n">
        <v>12</v>
      </c>
    </row>
    <row r="7052" customFormat="false" ht="15" hidden="false" customHeight="false" outlineLevel="0" collapsed="false">
      <c r="A7052" s="49" t="n">
        <v>272</v>
      </c>
      <c r="B7052" s="49" t="s">
        <v>189</v>
      </c>
      <c r="C7052" s="49" t="n">
        <v>2009</v>
      </c>
      <c r="D7052" s="54" t="n">
        <v>502.85</v>
      </c>
      <c r="E7052" s="55" t="n">
        <v>194</v>
      </c>
    </row>
    <row r="7053" customFormat="false" ht="15" hidden="false" customHeight="false" outlineLevel="0" collapsed="false">
      <c r="A7053" s="49" t="n">
        <v>272</v>
      </c>
      <c r="B7053" s="49" t="s">
        <v>189</v>
      </c>
      <c r="C7053" s="49" t="n">
        <v>2010</v>
      </c>
      <c r="D7053" s="54" t="n">
        <v>4939.63</v>
      </c>
      <c r="E7053" s="55" t="n">
        <v>2488</v>
      </c>
    </row>
    <row r="7054" customFormat="false" ht="15" hidden="false" customHeight="false" outlineLevel="0" collapsed="false">
      <c r="A7054" s="49" t="n">
        <v>272</v>
      </c>
      <c r="B7054" s="49" t="s">
        <v>189</v>
      </c>
      <c r="C7054" s="49" t="n">
        <v>2011</v>
      </c>
      <c r="D7054" s="54" t="n">
        <v>6360.6</v>
      </c>
      <c r="E7054" s="55" t="n">
        <v>2906</v>
      </c>
    </row>
    <row r="7055" customFormat="false" ht="15" hidden="false" customHeight="false" outlineLevel="0" collapsed="false">
      <c r="A7055" s="49" t="n">
        <v>272</v>
      </c>
      <c r="B7055" s="49" t="s">
        <v>194</v>
      </c>
      <c r="C7055" s="49" t="n">
        <v>2011</v>
      </c>
      <c r="D7055" s="54" t="n">
        <v>6.3</v>
      </c>
      <c r="E7055" s="55" t="n">
        <v>3</v>
      </c>
    </row>
    <row r="7056" customFormat="false" ht="15" hidden="false" customHeight="false" outlineLevel="0" collapsed="false">
      <c r="A7056" s="49" t="n">
        <v>273</v>
      </c>
      <c r="B7056" s="49" t="s">
        <v>203</v>
      </c>
      <c r="C7056" s="49" t="n">
        <v>2011</v>
      </c>
      <c r="D7056" s="54" t="n">
        <v>1416</v>
      </c>
      <c r="E7056" s="55" t="n">
        <v>416</v>
      </c>
    </row>
    <row r="7057" customFormat="false" ht="15" hidden="false" customHeight="false" outlineLevel="0" collapsed="false">
      <c r="A7057" s="49" t="n">
        <v>273</v>
      </c>
      <c r="B7057" s="49" t="s">
        <v>201</v>
      </c>
      <c r="C7057" s="49" t="n">
        <v>2010</v>
      </c>
      <c r="D7057" s="54" t="n">
        <v>15</v>
      </c>
      <c r="E7057" s="55" t="n">
        <v>4</v>
      </c>
    </row>
    <row r="7058" customFormat="false" ht="15" hidden="false" customHeight="false" outlineLevel="0" collapsed="false">
      <c r="A7058" s="49" t="n">
        <v>273</v>
      </c>
      <c r="B7058" s="49" t="s">
        <v>201</v>
      </c>
      <c r="C7058" s="49" t="n">
        <v>2011</v>
      </c>
      <c r="D7058" s="54" t="n">
        <v>30</v>
      </c>
      <c r="E7058" s="55" t="n">
        <v>8</v>
      </c>
    </row>
    <row r="7059" customFormat="false" ht="15" hidden="false" customHeight="false" outlineLevel="0" collapsed="false">
      <c r="A7059" s="49" t="n">
        <v>273</v>
      </c>
      <c r="B7059" s="49" t="s">
        <v>226</v>
      </c>
      <c r="C7059" s="49" t="n">
        <v>2011</v>
      </c>
      <c r="D7059" s="54" t="n">
        <v>15</v>
      </c>
      <c r="E7059" s="55" t="n">
        <v>4</v>
      </c>
    </row>
    <row r="7060" customFormat="false" ht="15" hidden="false" customHeight="false" outlineLevel="0" collapsed="false">
      <c r="A7060" s="49" t="n">
        <v>273</v>
      </c>
      <c r="B7060" s="49" t="s">
        <v>223</v>
      </c>
      <c r="C7060" s="49" t="n">
        <v>2010</v>
      </c>
      <c r="D7060" s="54" t="n">
        <v>15</v>
      </c>
      <c r="E7060" s="55" t="n">
        <v>4</v>
      </c>
    </row>
    <row r="7061" customFormat="false" ht="15" hidden="false" customHeight="false" outlineLevel="0" collapsed="false">
      <c r="A7061" s="49" t="n">
        <v>273</v>
      </c>
      <c r="B7061" s="49" t="s">
        <v>202</v>
      </c>
      <c r="C7061" s="49" t="n">
        <v>2010</v>
      </c>
      <c r="D7061" s="54" t="n">
        <v>60</v>
      </c>
      <c r="E7061" s="55" t="n">
        <v>16</v>
      </c>
    </row>
    <row r="7062" customFormat="false" ht="15" hidden="false" customHeight="false" outlineLevel="0" collapsed="false">
      <c r="A7062" s="49" t="n">
        <v>273</v>
      </c>
      <c r="B7062" s="49" t="s">
        <v>222</v>
      </c>
      <c r="C7062" s="49" t="n">
        <v>2010</v>
      </c>
      <c r="D7062" s="54" t="n">
        <v>105</v>
      </c>
      <c r="E7062" s="55" t="n">
        <v>28</v>
      </c>
    </row>
    <row r="7063" customFormat="false" ht="15" hidden="false" customHeight="false" outlineLevel="0" collapsed="false">
      <c r="A7063" s="49" t="n">
        <v>273</v>
      </c>
      <c r="B7063" s="49" t="s">
        <v>222</v>
      </c>
      <c r="C7063" s="49" t="n">
        <v>2011</v>
      </c>
      <c r="D7063" s="54" t="n">
        <v>60</v>
      </c>
      <c r="E7063" s="55" t="n">
        <v>16</v>
      </c>
    </row>
    <row r="7064" customFormat="false" ht="15" hidden="false" customHeight="false" outlineLevel="0" collapsed="false">
      <c r="A7064" s="49" t="n">
        <v>273</v>
      </c>
      <c r="B7064" s="49" t="s">
        <v>191</v>
      </c>
      <c r="C7064" s="49" t="n">
        <v>2010</v>
      </c>
      <c r="D7064" s="54" t="n">
        <v>15</v>
      </c>
      <c r="E7064" s="55" t="n">
        <v>4</v>
      </c>
    </row>
    <row r="7065" customFormat="false" ht="15" hidden="false" customHeight="false" outlineLevel="0" collapsed="false">
      <c r="A7065" s="49" t="n">
        <v>273</v>
      </c>
      <c r="B7065" s="49" t="s">
        <v>205</v>
      </c>
      <c r="C7065" s="49" t="n">
        <v>2010</v>
      </c>
      <c r="D7065" s="54" t="n">
        <v>150</v>
      </c>
      <c r="E7065" s="55" t="n">
        <v>40</v>
      </c>
    </row>
    <row r="7066" customFormat="false" ht="15" hidden="false" customHeight="false" outlineLevel="0" collapsed="false">
      <c r="A7066" s="49" t="n">
        <v>273</v>
      </c>
      <c r="B7066" s="49" t="s">
        <v>205</v>
      </c>
      <c r="C7066" s="49" t="n">
        <v>2011</v>
      </c>
      <c r="D7066" s="54" t="n">
        <v>153.75</v>
      </c>
      <c r="E7066" s="55" t="n">
        <v>41</v>
      </c>
    </row>
    <row r="7067" customFormat="false" ht="15" hidden="false" customHeight="false" outlineLevel="0" collapsed="false">
      <c r="A7067" s="49" t="n">
        <v>273</v>
      </c>
      <c r="B7067" s="49" t="s">
        <v>206</v>
      </c>
      <c r="C7067" s="49" t="n">
        <v>2010</v>
      </c>
      <c r="D7067" s="54" t="n">
        <v>15</v>
      </c>
      <c r="E7067" s="55" t="n">
        <v>4</v>
      </c>
    </row>
    <row r="7068" customFormat="false" ht="15" hidden="false" customHeight="false" outlineLevel="0" collapsed="false">
      <c r="A7068" s="49" t="n">
        <v>273</v>
      </c>
      <c r="B7068" s="49" t="s">
        <v>206</v>
      </c>
      <c r="C7068" s="49" t="n">
        <v>2011</v>
      </c>
      <c r="D7068" s="54" t="n">
        <v>146.25</v>
      </c>
      <c r="E7068" s="55" t="n">
        <v>39</v>
      </c>
    </row>
    <row r="7069" customFormat="false" ht="15" hidden="false" customHeight="false" outlineLevel="0" collapsed="false">
      <c r="A7069" s="49" t="n">
        <v>273</v>
      </c>
      <c r="B7069" s="49" t="s">
        <v>209</v>
      </c>
      <c r="C7069" s="49" t="n">
        <v>2011</v>
      </c>
      <c r="D7069" s="54" t="n">
        <v>15</v>
      </c>
      <c r="E7069" s="55" t="n">
        <v>4</v>
      </c>
    </row>
    <row r="7070" customFormat="false" ht="15" hidden="false" customHeight="false" outlineLevel="0" collapsed="false">
      <c r="A7070" s="49" t="n">
        <v>273</v>
      </c>
      <c r="B7070" s="49" t="s">
        <v>234</v>
      </c>
      <c r="C7070" s="49" t="n">
        <v>2011</v>
      </c>
      <c r="D7070" s="54" t="n">
        <v>45</v>
      </c>
      <c r="E7070" s="55" t="n">
        <v>12</v>
      </c>
    </row>
    <row r="7071" customFormat="false" ht="15" hidden="false" customHeight="false" outlineLevel="0" collapsed="false">
      <c r="A7071" s="49" t="n">
        <v>273</v>
      </c>
      <c r="B7071" s="49" t="s">
        <v>192</v>
      </c>
      <c r="C7071" s="49" t="n">
        <v>2010</v>
      </c>
      <c r="D7071" s="54" t="n">
        <v>30</v>
      </c>
      <c r="E7071" s="55" t="n">
        <v>8</v>
      </c>
    </row>
    <row r="7072" customFormat="false" ht="15" hidden="false" customHeight="false" outlineLevel="0" collapsed="false">
      <c r="A7072" s="49" t="n">
        <v>273</v>
      </c>
      <c r="B7072" s="49" t="s">
        <v>192</v>
      </c>
      <c r="C7072" s="49" t="n">
        <v>2011</v>
      </c>
      <c r="D7072" s="54" t="n">
        <v>15</v>
      </c>
      <c r="E7072" s="55" t="n">
        <v>4</v>
      </c>
    </row>
    <row r="7073" customFormat="false" ht="15" hidden="false" customHeight="false" outlineLevel="0" collapsed="false">
      <c r="A7073" s="49" t="n">
        <v>273</v>
      </c>
      <c r="B7073" s="49" t="s">
        <v>217</v>
      </c>
      <c r="C7073" s="49" t="n">
        <v>2010</v>
      </c>
      <c r="D7073" s="54" t="n">
        <v>120</v>
      </c>
      <c r="E7073" s="55" t="n">
        <v>32</v>
      </c>
    </row>
    <row r="7074" customFormat="false" ht="15" hidden="false" customHeight="false" outlineLevel="0" collapsed="false">
      <c r="A7074" s="49" t="n">
        <v>273</v>
      </c>
      <c r="B7074" s="49" t="s">
        <v>218</v>
      </c>
      <c r="C7074" s="49" t="n">
        <v>2010</v>
      </c>
      <c r="D7074" s="54" t="n">
        <v>45</v>
      </c>
      <c r="E7074" s="55" t="n">
        <v>12</v>
      </c>
    </row>
    <row r="7075" customFormat="false" ht="15" hidden="false" customHeight="false" outlineLevel="0" collapsed="false">
      <c r="A7075" s="49" t="n">
        <v>273</v>
      </c>
      <c r="B7075" s="49" t="s">
        <v>228</v>
      </c>
      <c r="C7075" s="49" t="n">
        <v>2010</v>
      </c>
      <c r="D7075" s="54" t="n">
        <v>3.75</v>
      </c>
      <c r="E7075" s="55" t="n">
        <v>1</v>
      </c>
    </row>
    <row r="7076" customFormat="false" ht="15" hidden="false" customHeight="false" outlineLevel="0" collapsed="false">
      <c r="A7076" s="49" t="n">
        <v>273</v>
      </c>
      <c r="B7076" s="49" t="s">
        <v>193</v>
      </c>
      <c r="C7076" s="49" t="n">
        <v>2011</v>
      </c>
      <c r="D7076" s="54" t="n">
        <v>60</v>
      </c>
      <c r="E7076" s="55" t="n">
        <v>16</v>
      </c>
    </row>
    <row r="7077" customFormat="false" ht="15" hidden="false" customHeight="false" outlineLevel="0" collapsed="false">
      <c r="A7077" s="49" t="n">
        <v>273</v>
      </c>
      <c r="B7077" s="49" t="s">
        <v>197</v>
      </c>
      <c r="C7077" s="49" t="n">
        <v>2010</v>
      </c>
      <c r="D7077" s="54" t="n">
        <v>3.75</v>
      </c>
      <c r="E7077" s="55" t="n">
        <v>1</v>
      </c>
    </row>
    <row r="7078" customFormat="false" ht="15" hidden="false" customHeight="false" outlineLevel="0" collapsed="false">
      <c r="A7078" s="49" t="n">
        <v>273</v>
      </c>
      <c r="B7078" s="49" t="s">
        <v>197</v>
      </c>
      <c r="C7078" s="49" t="n">
        <v>2011</v>
      </c>
      <c r="D7078" s="54" t="n">
        <v>30</v>
      </c>
      <c r="E7078" s="55" t="n">
        <v>8</v>
      </c>
    </row>
    <row r="7079" customFormat="false" ht="15" hidden="false" customHeight="false" outlineLevel="0" collapsed="false">
      <c r="A7079" s="49" t="n">
        <v>273</v>
      </c>
      <c r="B7079" s="49" t="s">
        <v>204</v>
      </c>
      <c r="C7079" s="49" t="n">
        <v>2011</v>
      </c>
      <c r="D7079" s="54" t="n">
        <v>15</v>
      </c>
      <c r="E7079" s="55" t="n">
        <v>4</v>
      </c>
    </row>
    <row r="7080" customFormat="false" ht="15" hidden="false" customHeight="false" outlineLevel="0" collapsed="false">
      <c r="A7080" s="49" t="n">
        <v>273</v>
      </c>
      <c r="B7080" s="49" t="s">
        <v>215</v>
      </c>
      <c r="C7080" s="49" t="n">
        <v>2010</v>
      </c>
      <c r="D7080" s="54" t="n">
        <v>15</v>
      </c>
      <c r="E7080" s="55" t="n">
        <v>4</v>
      </c>
    </row>
    <row r="7081" customFormat="false" ht="15" hidden="false" customHeight="false" outlineLevel="0" collapsed="false">
      <c r="A7081" s="49" t="n">
        <v>273</v>
      </c>
      <c r="B7081" s="49" t="s">
        <v>196</v>
      </c>
      <c r="C7081" s="49" t="n">
        <v>2010</v>
      </c>
      <c r="D7081" s="54" t="n">
        <v>75</v>
      </c>
      <c r="E7081" s="55" t="n">
        <v>20</v>
      </c>
    </row>
    <row r="7082" customFormat="false" ht="15" hidden="false" customHeight="false" outlineLevel="0" collapsed="false">
      <c r="A7082" s="49" t="n">
        <v>273</v>
      </c>
      <c r="B7082" s="49" t="s">
        <v>196</v>
      </c>
      <c r="C7082" s="49" t="n">
        <v>2011</v>
      </c>
      <c r="D7082" s="54" t="n">
        <v>90</v>
      </c>
      <c r="E7082" s="55" t="n">
        <v>24</v>
      </c>
    </row>
    <row r="7083" customFormat="false" ht="15" hidden="false" customHeight="false" outlineLevel="0" collapsed="false">
      <c r="A7083" s="49" t="n">
        <v>273</v>
      </c>
      <c r="B7083" s="49" t="s">
        <v>210</v>
      </c>
      <c r="C7083" s="49" t="n">
        <v>2010</v>
      </c>
      <c r="D7083" s="54" t="n">
        <v>45</v>
      </c>
      <c r="E7083" s="55" t="n">
        <v>12</v>
      </c>
    </row>
    <row r="7084" customFormat="false" ht="15" hidden="false" customHeight="false" outlineLevel="0" collapsed="false">
      <c r="A7084" s="49" t="n">
        <v>273</v>
      </c>
      <c r="B7084" s="49" t="s">
        <v>198</v>
      </c>
      <c r="C7084" s="49" t="n">
        <v>2010</v>
      </c>
      <c r="D7084" s="54" t="n">
        <v>15</v>
      </c>
      <c r="E7084" s="55" t="n">
        <v>4</v>
      </c>
    </row>
    <row r="7085" customFormat="false" ht="15" hidden="false" customHeight="false" outlineLevel="0" collapsed="false">
      <c r="A7085" s="49" t="n">
        <v>273</v>
      </c>
      <c r="B7085" s="49" t="s">
        <v>198</v>
      </c>
      <c r="C7085" s="49" t="n">
        <v>2011</v>
      </c>
      <c r="D7085" s="54" t="n">
        <v>60</v>
      </c>
      <c r="E7085" s="55" t="n">
        <v>16</v>
      </c>
    </row>
    <row r="7086" customFormat="false" ht="15" hidden="false" customHeight="false" outlineLevel="0" collapsed="false">
      <c r="A7086" s="49" t="n">
        <v>273</v>
      </c>
      <c r="B7086" s="49" t="s">
        <v>207</v>
      </c>
      <c r="C7086" s="49" t="n">
        <v>2011</v>
      </c>
      <c r="D7086" s="54" t="n">
        <v>0</v>
      </c>
      <c r="E7086" s="55" t="n">
        <v>0</v>
      </c>
    </row>
    <row r="7087" customFormat="false" ht="15" hidden="false" customHeight="false" outlineLevel="0" collapsed="false">
      <c r="A7087" s="49" t="n">
        <v>273</v>
      </c>
      <c r="B7087" s="49" t="s">
        <v>189</v>
      </c>
      <c r="C7087" s="49" t="n">
        <v>2010</v>
      </c>
      <c r="D7087" s="54" t="n">
        <v>6046.17</v>
      </c>
      <c r="E7087" s="55" t="n">
        <v>1579</v>
      </c>
    </row>
    <row r="7088" customFormat="false" ht="15" hidden="false" customHeight="false" outlineLevel="0" collapsed="false">
      <c r="A7088" s="49" t="n">
        <v>273</v>
      </c>
      <c r="B7088" s="49" t="s">
        <v>189</v>
      </c>
      <c r="C7088" s="49" t="n">
        <v>2011</v>
      </c>
      <c r="D7088" s="54" t="n">
        <v>6612.92</v>
      </c>
      <c r="E7088" s="55" t="n">
        <v>1601</v>
      </c>
    </row>
    <row r="7089" customFormat="false" ht="15" hidden="false" customHeight="false" outlineLevel="0" collapsed="false">
      <c r="A7089" s="49" t="n">
        <v>273</v>
      </c>
      <c r="B7089" s="49" t="s">
        <v>194</v>
      </c>
      <c r="C7089" s="49" t="n">
        <v>2011</v>
      </c>
      <c r="D7089" s="54" t="n">
        <v>45</v>
      </c>
      <c r="E7089" s="55" t="n">
        <v>12</v>
      </c>
    </row>
    <row r="7090" customFormat="false" ht="15" hidden="false" customHeight="false" outlineLevel="0" collapsed="false">
      <c r="A7090" s="49" t="n">
        <v>274</v>
      </c>
      <c r="B7090" s="49" t="s">
        <v>203</v>
      </c>
      <c r="C7090" s="49" t="n">
        <v>2010</v>
      </c>
      <c r="D7090" s="54" t="n">
        <v>32.7</v>
      </c>
      <c r="E7090" s="55" t="n">
        <v>6</v>
      </c>
    </row>
    <row r="7091" customFormat="false" ht="15" hidden="false" customHeight="false" outlineLevel="0" collapsed="false">
      <c r="A7091" s="49" t="n">
        <v>274</v>
      </c>
      <c r="B7091" s="49" t="s">
        <v>200</v>
      </c>
      <c r="C7091" s="49" t="n">
        <v>2010</v>
      </c>
      <c r="D7091" s="54" t="n">
        <v>16.35</v>
      </c>
      <c r="E7091" s="55" t="n">
        <v>3</v>
      </c>
    </row>
    <row r="7092" customFormat="false" ht="15" hidden="false" customHeight="false" outlineLevel="0" collapsed="false">
      <c r="A7092" s="49" t="n">
        <v>274</v>
      </c>
      <c r="B7092" s="49" t="s">
        <v>222</v>
      </c>
      <c r="C7092" s="49" t="n">
        <v>2010</v>
      </c>
      <c r="D7092" s="54" t="n">
        <v>16.35</v>
      </c>
      <c r="E7092" s="55" t="n">
        <v>3</v>
      </c>
    </row>
    <row r="7093" customFormat="false" ht="15" hidden="false" customHeight="false" outlineLevel="0" collapsed="false">
      <c r="A7093" s="49" t="n">
        <v>274</v>
      </c>
      <c r="B7093" s="49" t="s">
        <v>198</v>
      </c>
      <c r="C7093" s="49" t="n">
        <v>2010</v>
      </c>
      <c r="D7093" s="54" t="n">
        <v>32.7</v>
      </c>
      <c r="E7093" s="55" t="n">
        <v>6</v>
      </c>
    </row>
    <row r="7094" customFormat="false" ht="15" hidden="false" customHeight="false" outlineLevel="0" collapsed="false">
      <c r="A7094" s="49" t="n">
        <v>274</v>
      </c>
      <c r="B7094" s="49" t="s">
        <v>189</v>
      </c>
      <c r="C7094" s="49" t="n">
        <v>2009</v>
      </c>
      <c r="D7094" s="54" t="n">
        <v>1849.4</v>
      </c>
      <c r="E7094" s="55" t="n">
        <v>310</v>
      </c>
    </row>
    <row r="7095" customFormat="false" ht="15" hidden="false" customHeight="false" outlineLevel="0" collapsed="false">
      <c r="A7095" s="49" t="n">
        <v>274</v>
      </c>
      <c r="B7095" s="49" t="s">
        <v>189</v>
      </c>
      <c r="C7095" s="49" t="n">
        <v>2010</v>
      </c>
      <c r="D7095" s="54" t="n">
        <v>13141.93</v>
      </c>
      <c r="E7095" s="55" t="n">
        <v>2548</v>
      </c>
    </row>
    <row r="7096" customFormat="false" ht="15" hidden="false" customHeight="false" outlineLevel="0" collapsed="false">
      <c r="A7096" s="49" t="n">
        <v>274</v>
      </c>
      <c r="B7096" s="49" t="s">
        <v>189</v>
      </c>
      <c r="C7096" s="49" t="n">
        <v>2011</v>
      </c>
      <c r="D7096" s="54" t="n">
        <v>358.15</v>
      </c>
      <c r="E7096" s="55" t="n">
        <v>71</v>
      </c>
    </row>
    <row r="7097" customFormat="false" ht="15" hidden="false" customHeight="false" outlineLevel="0" collapsed="false">
      <c r="A7097" s="49" t="n">
        <v>275</v>
      </c>
      <c r="B7097" s="49" t="s">
        <v>203</v>
      </c>
      <c r="C7097" s="49" t="n">
        <v>2011</v>
      </c>
      <c r="D7097" s="54" t="n">
        <v>570.24</v>
      </c>
      <c r="E7097" s="55" t="n">
        <v>432</v>
      </c>
    </row>
    <row r="7098" customFormat="false" ht="15" hidden="false" customHeight="false" outlineLevel="0" collapsed="false">
      <c r="A7098" s="49" t="n">
        <v>275</v>
      </c>
      <c r="B7098" s="49" t="s">
        <v>222</v>
      </c>
      <c r="C7098" s="49" t="n">
        <v>2010</v>
      </c>
      <c r="D7098" s="54" t="n">
        <v>240</v>
      </c>
      <c r="E7098" s="55" t="n">
        <v>192</v>
      </c>
    </row>
    <row r="7099" customFormat="false" ht="15" hidden="false" customHeight="false" outlineLevel="0" collapsed="false">
      <c r="A7099" s="49" t="n">
        <v>275</v>
      </c>
      <c r="B7099" s="49" t="s">
        <v>222</v>
      </c>
      <c r="C7099" s="49" t="n">
        <v>2011</v>
      </c>
      <c r="D7099" s="54" t="n">
        <v>105.4</v>
      </c>
      <c r="E7099" s="55" t="n">
        <v>76</v>
      </c>
    </row>
    <row r="7100" customFormat="false" ht="15" hidden="false" customHeight="false" outlineLevel="0" collapsed="false">
      <c r="A7100" s="49" t="n">
        <v>275</v>
      </c>
      <c r="B7100" s="49" t="s">
        <v>205</v>
      </c>
      <c r="C7100" s="49" t="n">
        <v>2009</v>
      </c>
      <c r="D7100" s="54" t="n">
        <v>15</v>
      </c>
      <c r="E7100" s="55" t="n">
        <v>12</v>
      </c>
    </row>
    <row r="7101" customFormat="false" ht="15" hidden="false" customHeight="false" outlineLevel="0" collapsed="false">
      <c r="A7101" s="49" t="n">
        <v>275</v>
      </c>
      <c r="B7101" s="49" t="s">
        <v>205</v>
      </c>
      <c r="C7101" s="49" t="n">
        <v>2010</v>
      </c>
      <c r="D7101" s="54" t="n">
        <v>48.75</v>
      </c>
      <c r="E7101" s="55" t="n">
        <v>39</v>
      </c>
    </row>
    <row r="7102" customFormat="false" ht="15" hidden="false" customHeight="false" outlineLevel="0" collapsed="false">
      <c r="A7102" s="49" t="n">
        <v>275</v>
      </c>
      <c r="B7102" s="49" t="s">
        <v>205</v>
      </c>
      <c r="C7102" s="49" t="n">
        <v>2011</v>
      </c>
      <c r="D7102" s="54" t="n">
        <v>121.35</v>
      </c>
      <c r="E7102" s="55" t="n">
        <v>87</v>
      </c>
    </row>
    <row r="7103" customFormat="false" ht="15" hidden="false" customHeight="false" outlineLevel="0" collapsed="false">
      <c r="A7103" s="49" t="n">
        <v>275</v>
      </c>
      <c r="B7103" s="49" t="s">
        <v>206</v>
      </c>
      <c r="C7103" s="49" t="n">
        <v>2010</v>
      </c>
      <c r="D7103" s="54" t="n">
        <v>75</v>
      </c>
      <c r="E7103" s="55" t="n">
        <v>60</v>
      </c>
    </row>
    <row r="7104" customFormat="false" ht="15" hidden="false" customHeight="false" outlineLevel="0" collapsed="false">
      <c r="A7104" s="49" t="n">
        <v>275</v>
      </c>
      <c r="B7104" s="49" t="s">
        <v>206</v>
      </c>
      <c r="C7104" s="49" t="n">
        <v>2011</v>
      </c>
      <c r="D7104" s="54" t="n">
        <v>49.8</v>
      </c>
      <c r="E7104" s="55" t="n">
        <v>36</v>
      </c>
    </row>
    <row r="7105" customFormat="false" ht="15" hidden="false" customHeight="false" outlineLevel="0" collapsed="false">
      <c r="A7105" s="49" t="n">
        <v>275</v>
      </c>
      <c r="B7105" s="49" t="s">
        <v>209</v>
      </c>
      <c r="C7105" s="49" t="n">
        <v>2011</v>
      </c>
      <c r="D7105" s="54" t="n">
        <v>17.4</v>
      </c>
      <c r="E7105" s="55" t="n">
        <v>12</v>
      </c>
    </row>
    <row r="7106" customFormat="false" ht="15" hidden="false" customHeight="false" outlineLevel="0" collapsed="false">
      <c r="A7106" s="49" t="n">
        <v>275</v>
      </c>
      <c r="B7106" s="49" t="s">
        <v>192</v>
      </c>
      <c r="C7106" s="49" t="n">
        <v>2010</v>
      </c>
      <c r="D7106" s="54" t="n">
        <v>15</v>
      </c>
      <c r="E7106" s="55" t="n">
        <v>12</v>
      </c>
    </row>
    <row r="7107" customFormat="false" ht="15" hidden="false" customHeight="false" outlineLevel="0" collapsed="false">
      <c r="A7107" s="49" t="n">
        <v>275</v>
      </c>
      <c r="B7107" s="49" t="s">
        <v>192</v>
      </c>
      <c r="C7107" s="49" t="n">
        <v>2011</v>
      </c>
      <c r="D7107" s="54" t="n">
        <v>17.4</v>
      </c>
      <c r="E7107" s="55" t="n">
        <v>12</v>
      </c>
    </row>
    <row r="7108" customFormat="false" ht="15" hidden="false" customHeight="false" outlineLevel="0" collapsed="false">
      <c r="A7108" s="49" t="n">
        <v>275</v>
      </c>
      <c r="B7108" s="49" t="s">
        <v>218</v>
      </c>
      <c r="C7108" s="49" t="n">
        <v>2010</v>
      </c>
      <c r="D7108" s="54" t="n">
        <v>15</v>
      </c>
      <c r="E7108" s="55" t="n">
        <v>12</v>
      </c>
    </row>
    <row r="7109" customFormat="false" ht="15" hidden="false" customHeight="false" outlineLevel="0" collapsed="false">
      <c r="A7109" s="49" t="n">
        <v>275</v>
      </c>
      <c r="B7109" s="49" t="s">
        <v>228</v>
      </c>
      <c r="C7109" s="49" t="n">
        <v>2010</v>
      </c>
      <c r="D7109" s="54" t="n">
        <v>1.25</v>
      </c>
      <c r="E7109" s="55" t="n">
        <v>1</v>
      </c>
    </row>
    <row r="7110" customFormat="false" ht="15" hidden="false" customHeight="false" outlineLevel="0" collapsed="false">
      <c r="A7110" s="49" t="n">
        <v>275</v>
      </c>
      <c r="B7110" s="49" t="s">
        <v>193</v>
      </c>
      <c r="C7110" s="49" t="n">
        <v>2010</v>
      </c>
      <c r="D7110" s="54" t="n">
        <v>15</v>
      </c>
      <c r="E7110" s="55" t="n">
        <v>12</v>
      </c>
    </row>
    <row r="7111" customFormat="false" ht="15" hidden="false" customHeight="false" outlineLevel="0" collapsed="false">
      <c r="A7111" s="49" t="n">
        <v>275</v>
      </c>
      <c r="B7111" s="49" t="s">
        <v>213</v>
      </c>
      <c r="C7111" s="49" t="n">
        <v>2011</v>
      </c>
      <c r="D7111" s="54" t="n">
        <v>17.4</v>
      </c>
      <c r="E7111" s="55" t="n">
        <v>12</v>
      </c>
    </row>
    <row r="7112" customFormat="false" ht="15" hidden="false" customHeight="false" outlineLevel="0" collapsed="false">
      <c r="A7112" s="49" t="n">
        <v>275</v>
      </c>
      <c r="B7112" s="49" t="s">
        <v>197</v>
      </c>
      <c r="C7112" s="49" t="n">
        <v>2009</v>
      </c>
      <c r="D7112" s="54" t="n">
        <v>15</v>
      </c>
      <c r="E7112" s="55" t="n">
        <v>12</v>
      </c>
    </row>
    <row r="7113" customFormat="false" ht="15" hidden="false" customHeight="false" outlineLevel="0" collapsed="false">
      <c r="A7113" s="49" t="n">
        <v>275</v>
      </c>
      <c r="B7113" s="49" t="s">
        <v>197</v>
      </c>
      <c r="C7113" s="49" t="n">
        <v>2010</v>
      </c>
      <c r="D7113" s="54" t="n">
        <v>60</v>
      </c>
      <c r="E7113" s="55" t="n">
        <v>48</v>
      </c>
    </row>
    <row r="7114" customFormat="false" ht="15" hidden="false" customHeight="false" outlineLevel="0" collapsed="false">
      <c r="A7114" s="49" t="n">
        <v>275</v>
      </c>
      <c r="B7114" s="49" t="s">
        <v>197</v>
      </c>
      <c r="C7114" s="49" t="n">
        <v>2011</v>
      </c>
      <c r="D7114" s="54" t="n">
        <v>32.4</v>
      </c>
      <c r="E7114" s="55" t="n">
        <v>24</v>
      </c>
    </row>
    <row r="7115" customFormat="false" ht="15" hidden="false" customHeight="false" outlineLevel="0" collapsed="false">
      <c r="A7115" s="49" t="n">
        <v>275</v>
      </c>
      <c r="B7115" s="49" t="s">
        <v>196</v>
      </c>
      <c r="C7115" s="49" t="n">
        <v>2010</v>
      </c>
      <c r="D7115" s="54" t="n">
        <v>30</v>
      </c>
      <c r="E7115" s="55" t="n">
        <v>24</v>
      </c>
    </row>
    <row r="7116" customFormat="false" ht="15" hidden="false" customHeight="false" outlineLevel="0" collapsed="false">
      <c r="A7116" s="49" t="n">
        <v>275</v>
      </c>
      <c r="B7116" s="49" t="s">
        <v>196</v>
      </c>
      <c r="C7116" s="49" t="n">
        <v>2011</v>
      </c>
      <c r="D7116" s="54" t="n">
        <v>58.5</v>
      </c>
      <c r="E7116" s="55" t="n">
        <v>42</v>
      </c>
    </row>
    <row r="7117" customFormat="false" ht="15" hidden="false" customHeight="false" outlineLevel="0" collapsed="false">
      <c r="A7117" s="49" t="n">
        <v>275</v>
      </c>
      <c r="B7117" s="49" t="s">
        <v>198</v>
      </c>
      <c r="C7117" s="49" t="n">
        <v>2011</v>
      </c>
      <c r="D7117" s="54" t="n">
        <v>17.4</v>
      </c>
      <c r="E7117" s="55" t="n">
        <v>12</v>
      </c>
    </row>
    <row r="7118" customFormat="false" ht="15" hidden="false" customHeight="false" outlineLevel="0" collapsed="false">
      <c r="A7118" s="49" t="n">
        <v>275</v>
      </c>
      <c r="B7118" s="49" t="s">
        <v>207</v>
      </c>
      <c r="C7118" s="49" t="n">
        <v>2011</v>
      </c>
      <c r="D7118" s="54" t="n">
        <v>0</v>
      </c>
      <c r="E7118" s="55" t="n">
        <v>0</v>
      </c>
    </row>
    <row r="7119" customFormat="false" ht="15" hidden="false" customHeight="false" outlineLevel="0" collapsed="false">
      <c r="A7119" s="49" t="n">
        <v>275</v>
      </c>
      <c r="B7119" s="49" t="s">
        <v>214</v>
      </c>
      <c r="C7119" s="49" t="n">
        <v>2010</v>
      </c>
      <c r="D7119" s="54" t="n">
        <v>15</v>
      </c>
      <c r="E7119" s="55" t="n">
        <v>12</v>
      </c>
    </row>
    <row r="7120" customFormat="false" ht="15" hidden="false" customHeight="false" outlineLevel="0" collapsed="false">
      <c r="A7120" s="49" t="n">
        <v>275</v>
      </c>
      <c r="B7120" s="49" t="s">
        <v>189</v>
      </c>
      <c r="C7120" s="49" t="n">
        <v>2009</v>
      </c>
      <c r="D7120" s="54" t="n">
        <v>199.47</v>
      </c>
      <c r="E7120" s="55" t="n">
        <v>111</v>
      </c>
    </row>
    <row r="7121" customFormat="false" ht="15" hidden="false" customHeight="false" outlineLevel="0" collapsed="false">
      <c r="A7121" s="49" t="n">
        <v>275</v>
      </c>
      <c r="B7121" s="49" t="s">
        <v>189</v>
      </c>
      <c r="C7121" s="49" t="n">
        <v>2010</v>
      </c>
      <c r="D7121" s="54" t="n">
        <v>4490.09</v>
      </c>
      <c r="E7121" s="55" t="n">
        <v>3577</v>
      </c>
    </row>
    <row r="7122" customFormat="false" ht="15" hidden="false" customHeight="false" outlineLevel="0" collapsed="false">
      <c r="A7122" s="49" t="n">
        <v>275</v>
      </c>
      <c r="B7122" s="49" t="s">
        <v>189</v>
      </c>
      <c r="C7122" s="49" t="n">
        <v>2011</v>
      </c>
      <c r="D7122" s="54" t="n">
        <v>9136.23</v>
      </c>
      <c r="E7122" s="55" t="n">
        <v>7144</v>
      </c>
    </row>
    <row r="7123" customFormat="false" ht="15" hidden="false" customHeight="false" outlineLevel="0" collapsed="false">
      <c r="A7123" s="49" t="n">
        <v>275</v>
      </c>
      <c r="B7123" s="49" t="s">
        <v>194</v>
      </c>
      <c r="C7123" s="49" t="n">
        <v>2011</v>
      </c>
      <c r="D7123" s="54" t="n">
        <v>47.85</v>
      </c>
      <c r="E7123" s="55" t="n">
        <v>33</v>
      </c>
    </row>
    <row r="7124" customFormat="false" ht="15" hidden="false" customHeight="false" outlineLevel="0" collapsed="false">
      <c r="A7124" s="49" t="n">
        <v>275</v>
      </c>
      <c r="B7124" s="49" t="s">
        <v>229</v>
      </c>
      <c r="C7124" s="49" t="n">
        <v>2010</v>
      </c>
      <c r="D7124" s="54" t="n">
        <v>3.75</v>
      </c>
      <c r="E7124" s="55" t="n">
        <v>3</v>
      </c>
    </row>
    <row r="7125" customFormat="false" ht="15" hidden="false" customHeight="false" outlineLevel="0" collapsed="false">
      <c r="A7125" s="49" t="n">
        <v>276</v>
      </c>
      <c r="B7125" s="49" t="s">
        <v>203</v>
      </c>
      <c r="C7125" s="49" t="n">
        <v>2010</v>
      </c>
      <c r="D7125" s="54" t="n">
        <v>162.72</v>
      </c>
      <c r="E7125" s="55" t="n">
        <v>48</v>
      </c>
    </row>
    <row r="7126" customFormat="false" ht="15" hidden="false" customHeight="false" outlineLevel="0" collapsed="false">
      <c r="A7126" s="49" t="n">
        <v>276</v>
      </c>
      <c r="B7126" s="49" t="s">
        <v>203</v>
      </c>
      <c r="C7126" s="49" t="n">
        <v>2011</v>
      </c>
      <c r="D7126" s="54" t="n">
        <v>813.6</v>
      </c>
      <c r="E7126" s="55" t="n">
        <v>240</v>
      </c>
    </row>
    <row r="7127" customFormat="false" ht="15" hidden="false" customHeight="false" outlineLevel="0" collapsed="false">
      <c r="A7127" s="49" t="n">
        <v>276</v>
      </c>
      <c r="B7127" s="49" t="s">
        <v>199</v>
      </c>
      <c r="C7127" s="49" t="n">
        <v>2010</v>
      </c>
      <c r="D7127" s="54" t="n">
        <v>45</v>
      </c>
      <c r="E7127" s="55" t="n">
        <v>12</v>
      </c>
    </row>
    <row r="7128" customFormat="false" ht="15" hidden="false" customHeight="false" outlineLevel="0" collapsed="false">
      <c r="A7128" s="49" t="n">
        <v>276</v>
      </c>
      <c r="B7128" s="49" t="s">
        <v>223</v>
      </c>
      <c r="C7128" s="49" t="n">
        <v>2011</v>
      </c>
      <c r="D7128" s="54" t="n">
        <v>203.4</v>
      </c>
      <c r="E7128" s="55" t="n">
        <v>60</v>
      </c>
    </row>
    <row r="7129" customFormat="false" ht="15" hidden="false" customHeight="false" outlineLevel="0" collapsed="false">
      <c r="A7129" s="49" t="n">
        <v>276</v>
      </c>
      <c r="B7129" s="49" t="s">
        <v>200</v>
      </c>
      <c r="C7129" s="49" t="n">
        <v>2010</v>
      </c>
      <c r="D7129" s="54" t="n">
        <v>3.75</v>
      </c>
      <c r="E7129" s="55" t="n">
        <v>1</v>
      </c>
    </row>
    <row r="7130" customFormat="false" ht="15" hidden="false" customHeight="false" outlineLevel="0" collapsed="false">
      <c r="A7130" s="49" t="n">
        <v>276</v>
      </c>
      <c r="B7130" s="49" t="s">
        <v>200</v>
      </c>
      <c r="C7130" s="49" t="n">
        <v>2011</v>
      </c>
      <c r="D7130" s="54" t="n">
        <v>18.75</v>
      </c>
      <c r="E7130" s="55" t="n">
        <v>5</v>
      </c>
    </row>
    <row r="7131" customFormat="false" ht="15" hidden="false" customHeight="false" outlineLevel="0" collapsed="false">
      <c r="A7131" s="49" t="n">
        <v>276</v>
      </c>
      <c r="B7131" s="49" t="s">
        <v>222</v>
      </c>
      <c r="C7131" s="49" t="n">
        <v>2010</v>
      </c>
      <c r="D7131" s="54" t="n">
        <v>60</v>
      </c>
      <c r="E7131" s="55" t="n">
        <v>16</v>
      </c>
    </row>
    <row r="7132" customFormat="false" ht="15" hidden="false" customHeight="false" outlineLevel="0" collapsed="false">
      <c r="A7132" s="49" t="n">
        <v>276</v>
      </c>
      <c r="B7132" s="49" t="s">
        <v>222</v>
      </c>
      <c r="C7132" s="49" t="n">
        <v>2011</v>
      </c>
      <c r="D7132" s="54" t="n">
        <v>112.5</v>
      </c>
      <c r="E7132" s="55" t="n">
        <v>30</v>
      </c>
    </row>
    <row r="7133" customFormat="false" ht="15" hidden="false" customHeight="false" outlineLevel="0" collapsed="false">
      <c r="A7133" s="49" t="n">
        <v>276</v>
      </c>
      <c r="B7133" s="49" t="s">
        <v>205</v>
      </c>
      <c r="C7133" s="49" t="n">
        <v>2010</v>
      </c>
      <c r="D7133" s="54" t="n">
        <v>18.75</v>
      </c>
      <c r="E7133" s="55" t="n">
        <v>5</v>
      </c>
    </row>
    <row r="7134" customFormat="false" ht="15" hidden="false" customHeight="false" outlineLevel="0" collapsed="false">
      <c r="A7134" s="49" t="n">
        <v>276</v>
      </c>
      <c r="B7134" s="49" t="s">
        <v>205</v>
      </c>
      <c r="C7134" s="49" t="n">
        <v>2011</v>
      </c>
      <c r="D7134" s="54" t="n">
        <v>90</v>
      </c>
      <c r="E7134" s="55" t="n">
        <v>24</v>
      </c>
    </row>
    <row r="7135" customFormat="false" ht="15" hidden="false" customHeight="false" outlineLevel="0" collapsed="false">
      <c r="A7135" s="49" t="n">
        <v>276</v>
      </c>
      <c r="B7135" s="49" t="s">
        <v>206</v>
      </c>
      <c r="C7135" s="49" t="n">
        <v>2010</v>
      </c>
      <c r="D7135" s="54" t="n">
        <v>41.25</v>
      </c>
      <c r="E7135" s="55" t="n">
        <v>11</v>
      </c>
    </row>
    <row r="7136" customFormat="false" ht="15" hidden="false" customHeight="false" outlineLevel="0" collapsed="false">
      <c r="A7136" s="49" t="n">
        <v>276</v>
      </c>
      <c r="B7136" s="49" t="s">
        <v>206</v>
      </c>
      <c r="C7136" s="49" t="n">
        <v>2011</v>
      </c>
      <c r="D7136" s="54" t="n">
        <v>30</v>
      </c>
      <c r="E7136" s="55" t="n">
        <v>8</v>
      </c>
    </row>
    <row r="7137" customFormat="false" ht="15" hidden="false" customHeight="false" outlineLevel="0" collapsed="false">
      <c r="A7137" s="49" t="n">
        <v>276</v>
      </c>
      <c r="B7137" s="49" t="s">
        <v>211</v>
      </c>
      <c r="C7137" s="49" t="n">
        <v>2011</v>
      </c>
      <c r="D7137" s="54" t="n">
        <v>15</v>
      </c>
      <c r="E7137" s="55" t="n">
        <v>4</v>
      </c>
    </row>
    <row r="7138" customFormat="false" ht="15" hidden="false" customHeight="false" outlineLevel="0" collapsed="false">
      <c r="A7138" s="49" t="n">
        <v>276</v>
      </c>
      <c r="B7138" s="49" t="s">
        <v>192</v>
      </c>
      <c r="C7138" s="49" t="n">
        <v>2011</v>
      </c>
      <c r="D7138" s="54" t="n">
        <v>60</v>
      </c>
      <c r="E7138" s="55" t="n">
        <v>16</v>
      </c>
    </row>
    <row r="7139" customFormat="false" ht="15" hidden="false" customHeight="false" outlineLevel="0" collapsed="false">
      <c r="A7139" s="49" t="n">
        <v>276</v>
      </c>
      <c r="B7139" s="49" t="s">
        <v>217</v>
      </c>
      <c r="C7139" s="49" t="n">
        <v>2010</v>
      </c>
      <c r="D7139" s="54" t="n">
        <v>60</v>
      </c>
      <c r="E7139" s="55" t="n">
        <v>16</v>
      </c>
    </row>
    <row r="7140" customFormat="false" ht="15" hidden="false" customHeight="false" outlineLevel="0" collapsed="false">
      <c r="A7140" s="49" t="n">
        <v>276</v>
      </c>
      <c r="B7140" s="49" t="s">
        <v>218</v>
      </c>
      <c r="C7140" s="49" t="n">
        <v>2010</v>
      </c>
      <c r="D7140" s="54" t="n">
        <v>488.16</v>
      </c>
      <c r="E7140" s="55" t="n">
        <v>144</v>
      </c>
    </row>
    <row r="7141" customFormat="false" ht="15" hidden="false" customHeight="false" outlineLevel="0" collapsed="false">
      <c r="A7141" s="49" t="n">
        <v>276</v>
      </c>
      <c r="B7141" s="49" t="s">
        <v>218</v>
      </c>
      <c r="C7141" s="49" t="n">
        <v>2011</v>
      </c>
      <c r="D7141" s="54" t="n">
        <v>162.72</v>
      </c>
      <c r="E7141" s="55" t="n">
        <v>48</v>
      </c>
    </row>
    <row r="7142" customFormat="false" ht="15" hidden="false" customHeight="false" outlineLevel="0" collapsed="false">
      <c r="A7142" s="49" t="n">
        <v>276</v>
      </c>
      <c r="B7142" s="49" t="s">
        <v>196</v>
      </c>
      <c r="C7142" s="49" t="n">
        <v>2011</v>
      </c>
      <c r="D7142" s="54" t="n">
        <v>22.5</v>
      </c>
      <c r="E7142" s="55" t="n">
        <v>6</v>
      </c>
    </row>
    <row r="7143" customFormat="false" ht="15" hidden="false" customHeight="false" outlineLevel="0" collapsed="false">
      <c r="A7143" s="49" t="n">
        <v>276</v>
      </c>
      <c r="B7143" s="49" t="s">
        <v>210</v>
      </c>
      <c r="C7143" s="49" t="n">
        <v>2010</v>
      </c>
      <c r="D7143" s="54" t="n">
        <v>30</v>
      </c>
      <c r="E7143" s="55" t="n">
        <v>8</v>
      </c>
    </row>
    <row r="7144" customFormat="false" ht="15" hidden="false" customHeight="false" outlineLevel="0" collapsed="false">
      <c r="A7144" s="49" t="n">
        <v>276</v>
      </c>
      <c r="B7144" s="49" t="s">
        <v>210</v>
      </c>
      <c r="C7144" s="49" t="n">
        <v>2011</v>
      </c>
      <c r="D7144" s="54" t="n">
        <v>45</v>
      </c>
      <c r="E7144" s="55" t="n">
        <v>12</v>
      </c>
    </row>
    <row r="7145" customFormat="false" ht="15" hidden="false" customHeight="false" outlineLevel="0" collapsed="false">
      <c r="A7145" s="49" t="n">
        <v>276</v>
      </c>
      <c r="B7145" s="49" t="s">
        <v>198</v>
      </c>
      <c r="C7145" s="49" t="n">
        <v>2011</v>
      </c>
      <c r="D7145" s="54" t="n">
        <v>15</v>
      </c>
      <c r="E7145" s="55" t="n">
        <v>4</v>
      </c>
    </row>
    <row r="7146" customFormat="false" ht="15" hidden="false" customHeight="false" outlineLevel="0" collapsed="false">
      <c r="A7146" s="49" t="n">
        <v>276</v>
      </c>
      <c r="B7146" s="49" t="s">
        <v>189</v>
      </c>
      <c r="C7146" s="49" t="n">
        <v>2010</v>
      </c>
      <c r="D7146" s="54" t="n">
        <v>6007.48</v>
      </c>
      <c r="E7146" s="55" t="n">
        <v>1338</v>
      </c>
    </row>
    <row r="7147" customFormat="false" ht="15" hidden="false" customHeight="false" outlineLevel="0" collapsed="false">
      <c r="A7147" s="49" t="n">
        <v>276</v>
      </c>
      <c r="B7147" s="49" t="s">
        <v>189</v>
      </c>
      <c r="C7147" s="49" t="n">
        <v>2011</v>
      </c>
      <c r="D7147" s="54" t="n">
        <v>6845.02</v>
      </c>
      <c r="E7147" s="55" t="n">
        <v>1702</v>
      </c>
    </row>
    <row r="7148" customFormat="false" ht="15" hidden="false" customHeight="false" outlineLevel="0" collapsed="false">
      <c r="A7148" s="49" t="n">
        <v>277</v>
      </c>
      <c r="B7148" s="49" t="s">
        <v>203</v>
      </c>
      <c r="C7148" s="49" t="n">
        <v>2010</v>
      </c>
      <c r="D7148" s="54" t="n">
        <v>44.94</v>
      </c>
      <c r="E7148" s="55" t="n">
        <v>6</v>
      </c>
    </row>
    <row r="7149" customFormat="false" ht="15" hidden="false" customHeight="false" outlineLevel="0" collapsed="false">
      <c r="A7149" s="49" t="n">
        <v>277</v>
      </c>
      <c r="B7149" s="49" t="s">
        <v>203</v>
      </c>
      <c r="C7149" s="49" t="n">
        <v>2011</v>
      </c>
      <c r="D7149" s="54" t="n">
        <v>234.3</v>
      </c>
      <c r="E7149" s="55" t="n">
        <v>34</v>
      </c>
    </row>
    <row r="7150" customFormat="false" ht="15" hidden="false" customHeight="false" outlineLevel="0" collapsed="false">
      <c r="A7150" s="49" t="n">
        <v>277</v>
      </c>
      <c r="B7150" s="49" t="s">
        <v>201</v>
      </c>
      <c r="C7150" s="49" t="n">
        <v>2010</v>
      </c>
      <c r="D7150" s="54" t="n">
        <v>14.98</v>
      </c>
      <c r="E7150" s="55" t="n">
        <v>2</v>
      </c>
    </row>
    <row r="7151" customFormat="false" ht="15" hidden="false" customHeight="false" outlineLevel="0" collapsed="false">
      <c r="A7151" s="49" t="n">
        <v>277</v>
      </c>
      <c r="B7151" s="49" t="s">
        <v>201</v>
      </c>
      <c r="C7151" s="49" t="n">
        <v>2011</v>
      </c>
      <c r="D7151" s="54" t="n">
        <v>33</v>
      </c>
      <c r="E7151" s="55" t="n">
        <v>4</v>
      </c>
    </row>
    <row r="7152" customFormat="false" ht="15" hidden="false" customHeight="false" outlineLevel="0" collapsed="false">
      <c r="A7152" s="49" t="n">
        <v>277</v>
      </c>
      <c r="B7152" s="49" t="s">
        <v>223</v>
      </c>
      <c r="C7152" s="49" t="n">
        <v>2010</v>
      </c>
      <c r="D7152" s="54" t="n">
        <v>29.96</v>
      </c>
      <c r="E7152" s="55" t="n">
        <v>4</v>
      </c>
    </row>
    <row r="7153" customFormat="false" ht="15" hidden="false" customHeight="false" outlineLevel="0" collapsed="false">
      <c r="A7153" s="49" t="n">
        <v>277</v>
      </c>
      <c r="B7153" s="49" t="s">
        <v>223</v>
      </c>
      <c r="C7153" s="49" t="n">
        <v>2011</v>
      </c>
      <c r="D7153" s="54" t="n">
        <v>95.4</v>
      </c>
      <c r="E7153" s="55" t="n">
        <v>12</v>
      </c>
    </row>
    <row r="7154" customFormat="false" ht="15" hidden="false" customHeight="false" outlineLevel="0" collapsed="false">
      <c r="A7154" s="49" t="n">
        <v>277</v>
      </c>
      <c r="B7154" s="49" t="s">
        <v>200</v>
      </c>
      <c r="C7154" s="49" t="n">
        <v>2011</v>
      </c>
      <c r="D7154" s="54" t="n">
        <v>15.9</v>
      </c>
      <c r="E7154" s="55" t="n">
        <v>2</v>
      </c>
    </row>
    <row r="7155" customFormat="false" ht="15" hidden="false" customHeight="false" outlineLevel="0" collapsed="false">
      <c r="A7155" s="49" t="n">
        <v>277</v>
      </c>
      <c r="B7155" s="49" t="s">
        <v>222</v>
      </c>
      <c r="C7155" s="49" t="n">
        <v>2010</v>
      </c>
      <c r="D7155" s="54" t="n">
        <v>385.2</v>
      </c>
      <c r="E7155" s="55" t="n">
        <v>56</v>
      </c>
    </row>
    <row r="7156" customFormat="false" ht="15" hidden="false" customHeight="false" outlineLevel="0" collapsed="false">
      <c r="A7156" s="49" t="n">
        <v>277</v>
      </c>
      <c r="B7156" s="49" t="s">
        <v>222</v>
      </c>
      <c r="C7156" s="49" t="n">
        <v>2011</v>
      </c>
      <c r="D7156" s="54" t="n">
        <v>179.4</v>
      </c>
      <c r="E7156" s="55" t="n">
        <v>24</v>
      </c>
    </row>
    <row r="7157" customFormat="false" ht="15" hidden="false" customHeight="false" outlineLevel="0" collapsed="false">
      <c r="A7157" s="49" t="n">
        <v>277</v>
      </c>
      <c r="B7157" s="49" t="s">
        <v>205</v>
      </c>
      <c r="C7157" s="49" t="n">
        <v>2011</v>
      </c>
      <c r="D7157" s="54" t="n">
        <v>32.4</v>
      </c>
      <c r="E7157" s="55" t="n">
        <v>4</v>
      </c>
    </row>
    <row r="7158" customFormat="false" ht="15" hidden="false" customHeight="false" outlineLevel="0" collapsed="false">
      <c r="A7158" s="49" t="n">
        <v>277</v>
      </c>
      <c r="B7158" s="49" t="s">
        <v>206</v>
      </c>
      <c r="C7158" s="49" t="n">
        <v>2010</v>
      </c>
      <c r="D7158" s="54" t="n">
        <v>162.8</v>
      </c>
      <c r="E7158" s="55" t="n">
        <v>24</v>
      </c>
    </row>
    <row r="7159" customFormat="false" ht="15" hidden="false" customHeight="false" outlineLevel="0" collapsed="false">
      <c r="A7159" s="49" t="n">
        <v>277</v>
      </c>
      <c r="B7159" s="49" t="s">
        <v>206</v>
      </c>
      <c r="C7159" s="49" t="n">
        <v>2011</v>
      </c>
      <c r="D7159" s="54" t="n">
        <v>311.7</v>
      </c>
      <c r="E7159" s="55" t="n">
        <v>42</v>
      </c>
    </row>
    <row r="7160" customFormat="false" ht="15" hidden="false" customHeight="false" outlineLevel="0" collapsed="false">
      <c r="A7160" s="49" t="n">
        <v>277</v>
      </c>
      <c r="B7160" s="49" t="s">
        <v>209</v>
      </c>
      <c r="C7160" s="49" t="n">
        <v>2011</v>
      </c>
      <c r="D7160" s="54" t="n">
        <v>135</v>
      </c>
      <c r="E7160" s="55" t="n">
        <v>20</v>
      </c>
    </row>
    <row r="7161" customFormat="false" ht="15" hidden="false" customHeight="false" outlineLevel="0" collapsed="false">
      <c r="A7161" s="49" t="n">
        <v>277</v>
      </c>
      <c r="B7161" s="49" t="s">
        <v>192</v>
      </c>
      <c r="C7161" s="49" t="n">
        <v>2010</v>
      </c>
      <c r="D7161" s="54" t="n">
        <v>15.9</v>
      </c>
      <c r="E7161" s="55" t="n">
        <v>2</v>
      </c>
    </row>
    <row r="7162" customFormat="false" ht="15" hidden="false" customHeight="false" outlineLevel="0" collapsed="false">
      <c r="A7162" s="49" t="n">
        <v>277</v>
      </c>
      <c r="B7162" s="49" t="s">
        <v>192</v>
      </c>
      <c r="C7162" s="49" t="n">
        <v>2011</v>
      </c>
      <c r="D7162" s="54" t="n">
        <v>147.3</v>
      </c>
      <c r="E7162" s="55" t="n">
        <v>18</v>
      </c>
    </row>
    <row r="7163" customFormat="false" ht="15" hidden="false" customHeight="false" outlineLevel="0" collapsed="false">
      <c r="A7163" s="49" t="n">
        <v>277</v>
      </c>
      <c r="B7163" s="49" t="s">
        <v>227</v>
      </c>
      <c r="C7163" s="49" t="n">
        <v>2010</v>
      </c>
      <c r="D7163" s="54" t="n">
        <v>14.98</v>
      </c>
      <c r="E7163" s="55" t="n">
        <v>2</v>
      </c>
    </row>
    <row r="7164" customFormat="false" ht="15" hidden="false" customHeight="false" outlineLevel="0" collapsed="false">
      <c r="A7164" s="49" t="n">
        <v>277</v>
      </c>
      <c r="B7164" s="49" t="s">
        <v>218</v>
      </c>
      <c r="C7164" s="49" t="n">
        <v>2011</v>
      </c>
      <c r="D7164" s="54" t="n">
        <v>31.8</v>
      </c>
      <c r="E7164" s="55" t="n">
        <v>4</v>
      </c>
    </row>
    <row r="7165" customFormat="false" ht="15" hidden="false" customHeight="false" outlineLevel="0" collapsed="false">
      <c r="A7165" s="49" t="n">
        <v>277</v>
      </c>
      <c r="B7165" s="49" t="s">
        <v>193</v>
      </c>
      <c r="C7165" s="49" t="n">
        <v>2011</v>
      </c>
      <c r="D7165" s="54" t="n">
        <v>16.5</v>
      </c>
      <c r="E7165" s="55" t="n">
        <v>2</v>
      </c>
    </row>
    <row r="7166" customFormat="false" ht="15" hidden="false" customHeight="false" outlineLevel="0" collapsed="false">
      <c r="A7166" s="49" t="n">
        <v>277</v>
      </c>
      <c r="B7166" s="49" t="s">
        <v>197</v>
      </c>
      <c r="C7166" s="49" t="n">
        <v>2011</v>
      </c>
      <c r="D7166" s="54" t="n">
        <v>33</v>
      </c>
      <c r="E7166" s="55" t="n">
        <v>4</v>
      </c>
    </row>
    <row r="7167" customFormat="false" ht="15" hidden="false" customHeight="false" outlineLevel="0" collapsed="false">
      <c r="A7167" s="49" t="n">
        <v>277</v>
      </c>
      <c r="B7167" s="49" t="s">
        <v>196</v>
      </c>
      <c r="C7167" s="49" t="n">
        <v>2011</v>
      </c>
      <c r="D7167" s="54" t="n">
        <v>64.2</v>
      </c>
      <c r="E7167" s="55" t="n">
        <v>8</v>
      </c>
    </row>
    <row r="7168" customFormat="false" ht="15" hidden="false" customHeight="false" outlineLevel="0" collapsed="false">
      <c r="A7168" s="49" t="n">
        <v>277</v>
      </c>
      <c r="B7168" s="49" t="s">
        <v>198</v>
      </c>
      <c r="C7168" s="49" t="n">
        <v>2011</v>
      </c>
      <c r="D7168" s="54" t="n">
        <v>111.9</v>
      </c>
      <c r="E7168" s="55" t="n">
        <v>14</v>
      </c>
    </row>
    <row r="7169" customFormat="false" ht="15" hidden="false" customHeight="false" outlineLevel="0" collapsed="false">
      <c r="A7169" s="49" t="n">
        <v>277</v>
      </c>
      <c r="B7169" s="49" t="s">
        <v>189</v>
      </c>
      <c r="C7169" s="49" t="n">
        <v>2010</v>
      </c>
      <c r="D7169" s="54" t="n">
        <v>3649.67</v>
      </c>
      <c r="E7169" s="55" t="n">
        <v>427</v>
      </c>
    </row>
    <row r="7170" customFormat="false" ht="15" hidden="false" customHeight="false" outlineLevel="0" collapsed="false">
      <c r="A7170" s="49" t="n">
        <v>277</v>
      </c>
      <c r="B7170" s="49" t="s">
        <v>189</v>
      </c>
      <c r="C7170" s="49" t="n">
        <v>2011</v>
      </c>
      <c r="D7170" s="54" t="n">
        <v>9540.67</v>
      </c>
      <c r="E7170" s="55" t="n">
        <v>1277</v>
      </c>
    </row>
    <row r="7171" customFormat="false" ht="15" hidden="false" customHeight="false" outlineLevel="0" collapsed="false">
      <c r="A7171" s="49" t="n">
        <v>278</v>
      </c>
      <c r="B7171" s="49" t="s">
        <v>203</v>
      </c>
      <c r="C7171" s="49" t="n">
        <v>2010</v>
      </c>
      <c r="D7171" s="54" t="n">
        <v>45</v>
      </c>
      <c r="E7171" s="55" t="n">
        <v>36</v>
      </c>
    </row>
    <row r="7172" customFormat="false" ht="15" hidden="false" customHeight="false" outlineLevel="0" collapsed="false">
      <c r="A7172" s="49" t="n">
        <v>278</v>
      </c>
      <c r="B7172" s="49" t="s">
        <v>203</v>
      </c>
      <c r="C7172" s="49" t="n">
        <v>2011</v>
      </c>
      <c r="D7172" s="54" t="n">
        <v>60</v>
      </c>
      <c r="E7172" s="55" t="n">
        <v>48</v>
      </c>
    </row>
    <row r="7173" customFormat="false" ht="15" hidden="false" customHeight="false" outlineLevel="0" collapsed="false">
      <c r="A7173" s="49" t="n">
        <v>278</v>
      </c>
      <c r="B7173" s="49" t="s">
        <v>201</v>
      </c>
      <c r="C7173" s="49" t="n">
        <v>2011</v>
      </c>
      <c r="D7173" s="54" t="n">
        <v>32.4</v>
      </c>
      <c r="E7173" s="55" t="n">
        <v>24</v>
      </c>
    </row>
    <row r="7174" customFormat="false" ht="15" hidden="false" customHeight="false" outlineLevel="0" collapsed="false">
      <c r="A7174" s="49" t="n">
        <v>278</v>
      </c>
      <c r="B7174" s="49" t="s">
        <v>202</v>
      </c>
      <c r="C7174" s="49" t="n">
        <v>2011</v>
      </c>
      <c r="D7174" s="54" t="n">
        <v>17.4</v>
      </c>
      <c r="E7174" s="55" t="n">
        <v>12</v>
      </c>
    </row>
    <row r="7175" customFormat="false" ht="15" hidden="false" customHeight="false" outlineLevel="0" collapsed="false">
      <c r="A7175" s="49" t="n">
        <v>278</v>
      </c>
      <c r="B7175" s="49" t="s">
        <v>222</v>
      </c>
      <c r="C7175" s="49" t="n">
        <v>2009</v>
      </c>
      <c r="D7175" s="54" t="n">
        <v>30</v>
      </c>
      <c r="E7175" s="55" t="n">
        <v>24</v>
      </c>
    </row>
    <row r="7176" customFormat="false" ht="15" hidden="false" customHeight="false" outlineLevel="0" collapsed="false">
      <c r="A7176" s="49" t="n">
        <v>278</v>
      </c>
      <c r="B7176" s="49" t="s">
        <v>222</v>
      </c>
      <c r="C7176" s="49" t="n">
        <v>2010</v>
      </c>
      <c r="D7176" s="54" t="n">
        <v>300</v>
      </c>
      <c r="E7176" s="55" t="n">
        <v>240</v>
      </c>
    </row>
    <row r="7177" customFormat="false" ht="15" hidden="false" customHeight="false" outlineLevel="0" collapsed="false">
      <c r="A7177" s="49" t="n">
        <v>278</v>
      </c>
      <c r="B7177" s="49" t="s">
        <v>222</v>
      </c>
      <c r="C7177" s="49" t="n">
        <v>2011</v>
      </c>
      <c r="D7177" s="54" t="n">
        <v>552.1</v>
      </c>
      <c r="E7177" s="55" t="n">
        <v>434</v>
      </c>
    </row>
    <row r="7178" customFormat="false" ht="15" hidden="false" customHeight="false" outlineLevel="0" collapsed="false">
      <c r="A7178" s="49" t="n">
        <v>278</v>
      </c>
      <c r="B7178" s="49" t="s">
        <v>205</v>
      </c>
      <c r="C7178" s="49" t="n">
        <v>2010</v>
      </c>
      <c r="D7178" s="54" t="n">
        <v>256.25</v>
      </c>
      <c r="E7178" s="55" t="n">
        <v>205</v>
      </c>
    </row>
    <row r="7179" customFormat="false" ht="15" hidden="false" customHeight="false" outlineLevel="0" collapsed="false">
      <c r="A7179" s="49" t="n">
        <v>278</v>
      </c>
      <c r="B7179" s="49" t="s">
        <v>205</v>
      </c>
      <c r="C7179" s="49" t="n">
        <v>2011</v>
      </c>
      <c r="D7179" s="54" t="n">
        <v>168.05</v>
      </c>
      <c r="E7179" s="55" t="n">
        <v>121</v>
      </c>
    </row>
    <row r="7180" customFormat="false" ht="15" hidden="false" customHeight="false" outlineLevel="0" collapsed="false">
      <c r="A7180" s="49" t="n">
        <v>278</v>
      </c>
      <c r="B7180" s="49" t="s">
        <v>206</v>
      </c>
      <c r="C7180" s="49" t="n">
        <v>2010</v>
      </c>
      <c r="D7180" s="54" t="n">
        <v>30</v>
      </c>
      <c r="E7180" s="55" t="n">
        <v>24</v>
      </c>
    </row>
    <row r="7181" customFormat="false" ht="15" hidden="false" customHeight="false" outlineLevel="0" collapsed="false">
      <c r="A7181" s="49" t="n">
        <v>278</v>
      </c>
      <c r="B7181" s="49" t="s">
        <v>206</v>
      </c>
      <c r="C7181" s="49" t="n">
        <v>2011</v>
      </c>
      <c r="D7181" s="54" t="n">
        <v>144.6</v>
      </c>
      <c r="E7181" s="55" t="n">
        <v>108</v>
      </c>
    </row>
    <row r="7182" customFormat="false" ht="15" hidden="false" customHeight="false" outlineLevel="0" collapsed="false">
      <c r="A7182" s="49" t="n">
        <v>278</v>
      </c>
      <c r="B7182" s="49" t="s">
        <v>192</v>
      </c>
      <c r="C7182" s="49" t="n">
        <v>2010</v>
      </c>
      <c r="D7182" s="54" t="n">
        <v>15</v>
      </c>
      <c r="E7182" s="55" t="n">
        <v>12</v>
      </c>
    </row>
    <row r="7183" customFormat="false" ht="15" hidden="false" customHeight="false" outlineLevel="0" collapsed="false">
      <c r="A7183" s="49" t="n">
        <v>278</v>
      </c>
      <c r="B7183" s="49" t="s">
        <v>192</v>
      </c>
      <c r="C7183" s="49" t="n">
        <v>2011</v>
      </c>
      <c r="D7183" s="54" t="n">
        <v>47.4</v>
      </c>
      <c r="E7183" s="55" t="n">
        <v>36</v>
      </c>
    </row>
    <row r="7184" customFormat="false" ht="15" hidden="false" customHeight="false" outlineLevel="0" collapsed="false">
      <c r="A7184" s="49" t="n">
        <v>278</v>
      </c>
      <c r="B7184" s="49" t="s">
        <v>218</v>
      </c>
      <c r="C7184" s="49" t="n">
        <v>2010</v>
      </c>
      <c r="D7184" s="54" t="n">
        <v>188.89</v>
      </c>
      <c r="E7184" s="55" t="n">
        <v>173</v>
      </c>
    </row>
    <row r="7185" customFormat="false" ht="15" hidden="false" customHeight="false" outlineLevel="0" collapsed="false">
      <c r="A7185" s="49" t="n">
        <v>278</v>
      </c>
      <c r="B7185" s="49" t="s">
        <v>218</v>
      </c>
      <c r="C7185" s="49" t="n">
        <v>2011</v>
      </c>
      <c r="D7185" s="54" t="n">
        <v>362.64</v>
      </c>
      <c r="E7185" s="55" t="n">
        <v>312</v>
      </c>
    </row>
    <row r="7186" customFormat="false" ht="15" hidden="false" customHeight="false" outlineLevel="0" collapsed="false">
      <c r="A7186" s="49" t="n">
        <v>278</v>
      </c>
      <c r="B7186" s="49" t="s">
        <v>193</v>
      </c>
      <c r="C7186" s="49" t="n">
        <v>2010</v>
      </c>
      <c r="D7186" s="54" t="n">
        <v>30</v>
      </c>
      <c r="E7186" s="55" t="n">
        <v>24</v>
      </c>
    </row>
    <row r="7187" customFormat="false" ht="15" hidden="false" customHeight="false" outlineLevel="0" collapsed="false">
      <c r="A7187" s="49" t="n">
        <v>278</v>
      </c>
      <c r="B7187" s="49" t="s">
        <v>193</v>
      </c>
      <c r="C7187" s="49" t="n">
        <v>2011</v>
      </c>
      <c r="D7187" s="54" t="n">
        <v>17.4</v>
      </c>
      <c r="E7187" s="55" t="n">
        <v>12</v>
      </c>
    </row>
    <row r="7188" customFormat="false" ht="15" hidden="false" customHeight="false" outlineLevel="0" collapsed="false">
      <c r="A7188" s="49" t="n">
        <v>278</v>
      </c>
      <c r="B7188" s="49" t="s">
        <v>213</v>
      </c>
      <c r="C7188" s="49" t="n">
        <v>2011</v>
      </c>
      <c r="D7188" s="54" t="n">
        <v>15</v>
      </c>
      <c r="E7188" s="55" t="n">
        <v>12</v>
      </c>
    </row>
    <row r="7189" customFormat="false" ht="15" hidden="false" customHeight="false" outlineLevel="0" collapsed="false">
      <c r="A7189" s="49" t="n">
        <v>278</v>
      </c>
      <c r="B7189" s="49" t="s">
        <v>197</v>
      </c>
      <c r="C7189" s="49" t="n">
        <v>2010</v>
      </c>
      <c r="D7189" s="54" t="n">
        <v>30</v>
      </c>
      <c r="E7189" s="55" t="n">
        <v>24</v>
      </c>
    </row>
    <row r="7190" customFormat="false" ht="15" hidden="false" customHeight="false" outlineLevel="0" collapsed="false">
      <c r="A7190" s="49" t="n">
        <v>278</v>
      </c>
      <c r="B7190" s="49" t="s">
        <v>197</v>
      </c>
      <c r="C7190" s="49" t="n">
        <v>2011</v>
      </c>
      <c r="D7190" s="54" t="n">
        <v>100</v>
      </c>
      <c r="E7190" s="55" t="n">
        <v>76</v>
      </c>
    </row>
    <row r="7191" customFormat="false" ht="15" hidden="false" customHeight="false" outlineLevel="0" collapsed="false">
      <c r="A7191" s="49" t="n">
        <v>278</v>
      </c>
      <c r="B7191" s="49" t="s">
        <v>204</v>
      </c>
      <c r="C7191" s="49" t="n">
        <v>2010</v>
      </c>
      <c r="D7191" s="54" t="n">
        <v>1.25</v>
      </c>
      <c r="E7191" s="55" t="n">
        <v>1</v>
      </c>
    </row>
    <row r="7192" customFormat="false" ht="15" hidden="false" customHeight="false" outlineLevel="0" collapsed="false">
      <c r="A7192" s="49" t="n">
        <v>278</v>
      </c>
      <c r="B7192" s="49" t="s">
        <v>196</v>
      </c>
      <c r="C7192" s="49" t="n">
        <v>2010</v>
      </c>
      <c r="D7192" s="54" t="n">
        <v>45</v>
      </c>
      <c r="E7192" s="55" t="n">
        <v>36</v>
      </c>
    </row>
    <row r="7193" customFormat="false" ht="15" hidden="false" customHeight="false" outlineLevel="0" collapsed="false">
      <c r="A7193" s="49" t="n">
        <v>278</v>
      </c>
      <c r="B7193" s="49" t="s">
        <v>196</v>
      </c>
      <c r="C7193" s="49" t="n">
        <v>2011</v>
      </c>
      <c r="D7193" s="54" t="n">
        <v>64.05</v>
      </c>
      <c r="E7193" s="55" t="n">
        <v>49</v>
      </c>
    </row>
    <row r="7194" customFormat="false" ht="15" hidden="false" customHeight="false" outlineLevel="0" collapsed="false">
      <c r="A7194" s="49" t="n">
        <v>278</v>
      </c>
      <c r="B7194" s="49" t="s">
        <v>210</v>
      </c>
      <c r="C7194" s="49" t="n">
        <v>2010</v>
      </c>
      <c r="D7194" s="54" t="n">
        <v>15</v>
      </c>
      <c r="E7194" s="55" t="n">
        <v>12</v>
      </c>
    </row>
    <row r="7195" customFormat="false" ht="15" hidden="false" customHeight="false" outlineLevel="0" collapsed="false">
      <c r="A7195" s="49" t="n">
        <v>278</v>
      </c>
      <c r="B7195" s="49" t="s">
        <v>198</v>
      </c>
      <c r="C7195" s="49" t="n">
        <v>2010</v>
      </c>
      <c r="D7195" s="54" t="n">
        <v>45</v>
      </c>
      <c r="E7195" s="55" t="n">
        <v>36</v>
      </c>
    </row>
    <row r="7196" customFormat="false" ht="15" hidden="false" customHeight="false" outlineLevel="0" collapsed="false">
      <c r="A7196" s="49" t="n">
        <v>278</v>
      </c>
      <c r="B7196" s="49" t="s">
        <v>198</v>
      </c>
      <c r="C7196" s="49" t="n">
        <v>2011</v>
      </c>
      <c r="D7196" s="54" t="n">
        <v>84.6</v>
      </c>
      <c r="E7196" s="55" t="n">
        <v>60</v>
      </c>
    </row>
    <row r="7197" customFormat="false" ht="15" hidden="false" customHeight="false" outlineLevel="0" collapsed="false">
      <c r="A7197" s="49" t="n">
        <v>278</v>
      </c>
      <c r="B7197" s="49" t="s">
        <v>189</v>
      </c>
      <c r="C7197" s="49" t="n">
        <v>2009</v>
      </c>
      <c r="D7197" s="54" t="n">
        <v>468.36</v>
      </c>
      <c r="E7197" s="55" t="n">
        <v>324</v>
      </c>
    </row>
    <row r="7198" customFormat="false" ht="15" hidden="false" customHeight="false" outlineLevel="0" collapsed="false">
      <c r="A7198" s="49" t="n">
        <v>278</v>
      </c>
      <c r="B7198" s="49" t="s">
        <v>189</v>
      </c>
      <c r="C7198" s="49" t="n">
        <v>2010</v>
      </c>
      <c r="D7198" s="54" t="n">
        <v>5645.85</v>
      </c>
      <c r="E7198" s="55" t="n">
        <v>4317</v>
      </c>
    </row>
    <row r="7199" customFormat="false" ht="15" hidden="false" customHeight="false" outlineLevel="0" collapsed="false">
      <c r="A7199" s="49" t="n">
        <v>278</v>
      </c>
      <c r="B7199" s="49" t="s">
        <v>189</v>
      </c>
      <c r="C7199" s="49" t="n">
        <v>2011</v>
      </c>
      <c r="D7199" s="54" t="n">
        <v>6449.49</v>
      </c>
      <c r="E7199" s="55" t="n">
        <v>4743</v>
      </c>
    </row>
    <row r="7200" customFormat="false" ht="15" hidden="false" customHeight="false" outlineLevel="0" collapsed="false">
      <c r="A7200" s="49" t="n">
        <v>278</v>
      </c>
      <c r="B7200" s="49" t="s">
        <v>194</v>
      </c>
      <c r="C7200" s="49" t="n">
        <v>2011</v>
      </c>
      <c r="D7200" s="54" t="n">
        <v>11.65</v>
      </c>
      <c r="E7200" s="55" t="n">
        <v>9</v>
      </c>
    </row>
    <row r="7201" customFormat="false" ht="15" hidden="false" customHeight="false" outlineLevel="0" collapsed="false">
      <c r="A7201" s="49" t="n">
        <v>279</v>
      </c>
      <c r="B7201" s="49" t="s">
        <v>223</v>
      </c>
      <c r="C7201" s="49" t="n">
        <v>2010</v>
      </c>
      <c r="D7201" s="54" t="n">
        <v>15.9</v>
      </c>
      <c r="E7201" s="55" t="n">
        <v>2</v>
      </c>
    </row>
    <row r="7202" customFormat="false" ht="15" hidden="false" customHeight="false" outlineLevel="0" collapsed="false">
      <c r="A7202" s="49" t="n">
        <v>279</v>
      </c>
      <c r="B7202" s="49" t="s">
        <v>223</v>
      </c>
      <c r="C7202" s="49" t="n">
        <v>2011</v>
      </c>
      <c r="D7202" s="54" t="n">
        <v>15.9</v>
      </c>
      <c r="E7202" s="55" t="n">
        <v>2</v>
      </c>
    </row>
    <row r="7203" customFormat="false" ht="15" hidden="false" customHeight="false" outlineLevel="0" collapsed="false">
      <c r="A7203" s="49" t="n">
        <v>279</v>
      </c>
      <c r="B7203" s="49" t="s">
        <v>200</v>
      </c>
      <c r="C7203" s="49" t="n">
        <v>2010</v>
      </c>
      <c r="D7203" s="54" t="n">
        <v>44.94</v>
      </c>
      <c r="E7203" s="55" t="n">
        <v>6</v>
      </c>
    </row>
    <row r="7204" customFormat="false" ht="15" hidden="false" customHeight="false" outlineLevel="0" collapsed="false">
      <c r="A7204" s="49" t="n">
        <v>279</v>
      </c>
      <c r="B7204" s="49" t="s">
        <v>200</v>
      </c>
      <c r="C7204" s="49" t="n">
        <v>2011</v>
      </c>
      <c r="D7204" s="54" t="n">
        <v>47.7</v>
      </c>
      <c r="E7204" s="55" t="n">
        <v>6</v>
      </c>
    </row>
    <row r="7205" customFormat="false" ht="15" hidden="false" customHeight="false" outlineLevel="0" collapsed="false">
      <c r="A7205" s="49" t="n">
        <v>279</v>
      </c>
      <c r="B7205" s="49" t="s">
        <v>202</v>
      </c>
      <c r="C7205" s="49" t="n">
        <v>2010</v>
      </c>
      <c r="D7205" s="54" t="n">
        <v>15.9</v>
      </c>
      <c r="E7205" s="55" t="n">
        <v>2</v>
      </c>
    </row>
    <row r="7206" customFormat="false" ht="15" hidden="false" customHeight="false" outlineLevel="0" collapsed="false">
      <c r="A7206" s="49" t="n">
        <v>279</v>
      </c>
      <c r="B7206" s="49" t="s">
        <v>222</v>
      </c>
      <c r="C7206" s="49" t="n">
        <v>2010</v>
      </c>
      <c r="D7206" s="54" t="n">
        <v>285.66</v>
      </c>
      <c r="E7206" s="55" t="n">
        <v>42</v>
      </c>
    </row>
    <row r="7207" customFormat="false" ht="15" hidden="false" customHeight="false" outlineLevel="0" collapsed="false">
      <c r="A7207" s="49" t="n">
        <v>279</v>
      </c>
      <c r="B7207" s="49" t="s">
        <v>222</v>
      </c>
      <c r="C7207" s="49" t="n">
        <v>2011</v>
      </c>
      <c r="D7207" s="54" t="n">
        <v>83.4</v>
      </c>
      <c r="E7207" s="55" t="n">
        <v>12</v>
      </c>
    </row>
    <row r="7208" customFormat="false" ht="15" hidden="false" customHeight="false" outlineLevel="0" collapsed="false">
      <c r="A7208" s="49" t="n">
        <v>279</v>
      </c>
      <c r="B7208" s="49" t="s">
        <v>205</v>
      </c>
      <c r="C7208" s="49" t="n">
        <v>2010</v>
      </c>
      <c r="D7208" s="54" t="n">
        <v>231.14</v>
      </c>
      <c r="E7208" s="55" t="n">
        <v>30</v>
      </c>
    </row>
    <row r="7209" customFormat="false" ht="15" hidden="false" customHeight="false" outlineLevel="0" collapsed="false">
      <c r="A7209" s="49" t="n">
        <v>279</v>
      </c>
      <c r="B7209" s="49" t="s">
        <v>205</v>
      </c>
      <c r="C7209" s="49" t="n">
        <v>2011</v>
      </c>
      <c r="D7209" s="54" t="n">
        <v>143.7</v>
      </c>
      <c r="E7209" s="55" t="n">
        <v>18</v>
      </c>
    </row>
    <row r="7210" customFormat="false" ht="15" hidden="false" customHeight="false" outlineLevel="0" collapsed="false">
      <c r="A7210" s="49" t="n">
        <v>279</v>
      </c>
      <c r="B7210" s="49" t="s">
        <v>206</v>
      </c>
      <c r="C7210" s="49" t="n">
        <v>2010</v>
      </c>
      <c r="D7210" s="54" t="n">
        <v>14.98</v>
      </c>
      <c r="E7210" s="55" t="n">
        <v>2</v>
      </c>
    </row>
    <row r="7211" customFormat="false" ht="15" hidden="false" customHeight="false" outlineLevel="0" collapsed="false">
      <c r="A7211" s="49" t="n">
        <v>279</v>
      </c>
      <c r="B7211" s="49" t="s">
        <v>206</v>
      </c>
      <c r="C7211" s="49" t="n">
        <v>2011</v>
      </c>
      <c r="D7211" s="54" t="n">
        <v>288.6</v>
      </c>
      <c r="E7211" s="55" t="n">
        <v>40</v>
      </c>
    </row>
    <row r="7212" customFormat="false" ht="15" hidden="false" customHeight="false" outlineLevel="0" collapsed="false">
      <c r="A7212" s="49" t="n">
        <v>279</v>
      </c>
      <c r="B7212" s="49" t="s">
        <v>192</v>
      </c>
      <c r="C7212" s="49" t="n">
        <v>2011</v>
      </c>
      <c r="D7212" s="54" t="n">
        <v>15.9</v>
      </c>
      <c r="E7212" s="55" t="n">
        <v>2</v>
      </c>
    </row>
    <row r="7213" customFormat="false" ht="15" hidden="false" customHeight="false" outlineLevel="0" collapsed="false">
      <c r="A7213" s="49" t="n">
        <v>279</v>
      </c>
      <c r="B7213" s="49" t="s">
        <v>193</v>
      </c>
      <c r="C7213" s="49" t="n">
        <v>2010</v>
      </c>
      <c r="D7213" s="54" t="n">
        <v>15.9</v>
      </c>
      <c r="E7213" s="55" t="n">
        <v>2</v>
      </c>
    </row>
    <row r="7214" customFormat="false" ht="15" hidden="false" customHeight="false" outlineLevel="0" collapsed="false">
      <c r="A7214" s="49" t="n">
        <v>279</v>
      </c>
      <c r="B7214" s="49" t="s">
        <v>215</v>
      </c>
      <c r="C7214" s="49" t="n">
        <v>2010</v>
      </c>
      <c r="D7214" s="54" t="n">
        <v>14.98</v>
      </c>
      <c r="E7214" s="55" t="n">
        <v>2</v>
      </c>
    </row>
    <row r="7215" customFormat="false" ht="15" hidden="false" customHeight="false" outlineLevel="0" collapsed="false">
      <c r="A7215" s="49" t="n">
        <v>279</v>
      </c>
      <c r="B7215" s="49" t="s">
        <v>215</v>
      </c>
      <c r="C7215" s="49" t="n">
        <v>2011</v>
      </c>
      <c r="D7215" s="54" t="n">
        <v>67.5</v>
      </c>
      <c r="E7215" s="55" t="n">
        <v>10</v>
      </c>
    </row>
    <row r="7216" customFormat="false" ht="15" hidden="false" customHeight="false" outlineLevel="0" collapsed="false">
      <c r="A7216" s="49" t="n">
        <v>279</v>
      </c>
      <c r="B7216" s="49" t="s">
        <v>196</v>
      </c>
      <c r="C7216" s="49" t="n">
        <v>2011</v>
      </c>
      <c r="D7216" s="54" t="n">
        <v>16.5</v>
      </c>
      <c r="E7216" s="55" t="n">
        <v>2</v>
      </c>
    </row>
    <row r="7217" customFormat="false" ht="15" hidden="false" customHeight="false" outlineLevel="0" collapsed="false">
      <c r="A7217" s="49" t="n">
        <v>279</v>
      </c>
      <c r="B7217" s="49" t="s">
        <v>210</v>
      </c>
      <c r="C7217" s="49" t="n">
        <v>2010</v>
      </c>
      <c r="D7217" s="54" t="n">
        <v>44.94</v>
      </c>
      <c r="E7217" s="55" t="n">
        <v>6</v>
      </c>
    </row>
    <row r="7218" customFormat="false" ht="15" hidden="false" customHeight="false" outlineLevel="0" collapsed="false">
      <c r="A7218" s="49" t="n">
        <v>279</v>
      </c>
      <c r="B7218" s="49" t="s">
        <v>198</v>
      </c>
      <c r="C7218" s="49" t="n">
        <v>2010</v>
      </c>
      <c r="D7218" s="54" t="n">
        <v>270</v>
      </c>
      <c r="E7218" s="55" t="n">
        <v>40</v>
      </c>
    </row>
    <row r="7219" customFormat="false" ht="15" hidden="false" customHeight="false" outlineLevel="0" collapsed="false">
      <c r="A7219" s="49" t="n">
        <v>279</v>
      </c>
      <c r="B7219" s="49" t="s">
        <v>198</v>
      </c>
      <c r="C7219" s="49" t="n">
        <v>2011</v>
      </c>
      <c r="D7219" s="54" t="n">
        <v>15.9</v>
      </c>
      <c r="E7219" s="55" t="n">
        <v>2</v>
      </c>
    </row>
    <row r="7220" customFormat="false" ht="15" hidden="false" customHeight="false" outlineLevel="0" collapsed="false">
      <c r="A7220" s="49" t="n">
        <v>279</v>
      </c>
      <c r="B7220" s="49" t="s">
        <v>214</v>
      </c>
      <c r="C7220" s="49" t="n">
        <v>2010</v>
      </c>
      <c r="D7220" s="54" t="n">
        <v>14.98</v>
      </c>
      <c r="E7220" s="55" t="n">
        <v>2</v>
      </c>
    </row>
    <row r="7221" customFormat="false" ht="15" hidden="false" customHeight="false" outlineLevel="0" collapsed="false">
      <c r="A7221" s="49" t="n">
        <v>279</v>
      </c>
      <c r="B7221" s="49" t="s">
        <v>189</v>
      </c>
      <c r="C7221" s="49" t="n">
        <v>2010</v>
      </c>
      <c r="D7221" s="54" t="n">
        <v>8925.48</v>
      </c>
      <c r="E7221" s="55" t="n">
        <v>1444</v>
      </c>
    </row>
    <row r="7222" customFormat="false" ht="15" hidden="false" customHeight="false" outlineLevel="0" collapsed="false">
      <c r="A7222" s="49" t="n">
        <v>279</v>
      </c>
      <c r="B7222" s="49" t="s">
        <v>189</v>
      </c>
      <c r="C7222" s="49" t="n">
        <v>2011</v>
      </c>
      <c r="D7222" s="54" t="n">
        <v>4677.24</v>
      </c>
      <c r="E7222" s="55" t="n">
        <v>652</v>
      </c>
    </row>
    <row r="7223" customFormat="false" ht="15" hidden="false" customHeight="false" outlineLevel="0" collapsed="false">
      <c r="A7223" s="49" t="n">
        <v>280</v>
      </c>
      <c r="B7223" s="49" t="s">
        <v>199</v>
      </c>
      <c r="C7223" s="49" t="n">
        <v>2010</v>
      </c>
      <c r="D7223" s="54" t="n">
        <v>17.7</v>
      </c>
      <c r="E7223" s="55" t="n">
        <v>6</v>
      </c>
    </row>
    <row r="7224" customFormat="false" ht="15" hidden="false" customHeight="false" outlineLevel="0" collapsed="false">
      <c r="A7224" s="49" t="n">
        <v>280</v>
      </c>
      <c r="B7224" s="49" t="s">
        <v>201</v>
      </c>
      <c r="C7224" s="49" t="n">
        <v>2009</v>
      </c>
      <c r="D7224" s="54" t="n">
        <v>17.7</v>
      </c>
      <c r="E7224" s="55" t="n">
        <v>6</v>
      </c>
    </row>
    <row r="7225" customFormat="false" ht="15" hidden="false" customHeight="false" outlineLevel="0" collapsed="false">
      <c r="A7225" s="49" t="n">
        <v>280</v>
      </c>
      <c r="B7225" s="49" t="s">
        <v>201</v>
      </c>
      <c r="C7225" s="49" t="n">
        <v>2011</v>
      </c>
      <c r="D7225" s="54" t="n">
        <v>17.7</v>
      </c>
      <c r="E7225" s="55" t="n">
        <v>6</v>
      </c>
    </row>
    <row r="7226" customFormat="false" ht="15" hidden="false" customHeight="false" outlineLevel="0" collapsed="false">
      <c r="A7226" s="49" t="n">
        <v>280</v>
      </c>
      <c r="B7226" s="49" t="s">
        <v>223</v>
      </c>
      <c r="C7226" s="49" t="n">
        <v>2011</v>
      </c>
      <c r="D7226" s="54" t="n">
        <v>30.6</v>
      </c>
      <c r="E7226" s="55" t="n">
        <v>12</v>
      </c>
    </row>
    <row r="7227" customFormat="false" ht="15" hidden="false" customHeight="false" outlineLevel="0" collapsed="false">
      <c r="A7227" s="49" t="n">
        <v>280</v>
      </c>
      <c r="B7227" s="49" t="s">
        <v>222</v>
      </c>
      <c r="C7227" s="49" t="n">
        <v>2010</v>
      </c>
      <c r="D7227" s="54" t="n">
        <v>481.9</v>
      </c>
      <c r="E7227" s="55" t="n">
        <v>178</v>
      </c>
    </row>
    <row r="7228" customFormat="false" ht="15" hidden="false" customHeight="false" outlineLevel="0" collapsed="false">
      <c r="A7228" s="49" t="n">
        <v>280</v>
      </c>
      <c r="B7228" s="49" t="s">
        <v>222</v>
      </c>
      <c r="C7228" s="49" t="n">
        <v>2011</v>
      </c>
      <c r="D7228" s="54" t="n">
        <v>35.4</v>
      </c>
      <c r="E7228" s="55" t="n">
        <v>12</v>
      </c>
    </row>
    <row r="7229" customFormat="false" ht="15" hidden="false" customHeight="false" outlineLevel="0" collapsed="false">
      <c r="A7229" s="49" t="n">
        <v>280</v>
      </c>
      <c r="B7229" s="49" t="s">
        <v>205</v>
      </c>
      <c r="C7229" s="49" t="n">
        <v>2010</v>
      </c>
      <c r="D7229" s="54" t="n">
        <v>342.9</v>
      </c>
      <c r="E7229" s="55" t="n">
        <v>126</v>
      </c>
    </row>
    <row r="7230" customFormat="false" ht="15" hidden="false" customHeight="false" outlineLevel="0" collapsed="false">
      <c r="A7230" s="49" t="n">
        <v>280</v>
      </c>
      <c r="B7230" s="49" t="s">
        <v>205</v>
      </c>
      <c r="C7230" s="49" t="n">
        <v>2011</v>
      </c>
      <c r="D7230" s="54" t="n">
        <v>346.2</v>
      </c>
      <c r="E7230" s="55" t="n">
        <v>132</v>
      </c>
    </row>
    <row r="7231" customFormat="false" ht="15" hidden="false" customHeight="false" outlineLevel="0" collapsed="false">
      <c r="A7231" s="49" t="n">
        <v>280</v>
      </c>
      <c r="B7231" s="49" t="s">
        <v>206</v>
      </c>
      <c r="C7231" s="49" t="n">
        <v>2009</v>
      </c>
      <c r="D7231" s="54" t="n">
        <v>17.7</v>
      </c>
      <c r="E7231" s="55" t="n">
        <v>6</v>
      </c>
    </row>
    <row r="7232" customFormat="false" ht="15" hidden="false" customHeight="false" outlineLevel="0" collapsed="false">
      <c r="A7232" s="49" t="n">
        <v>280</v>
      </c>
      <c r="B7232" s="49" t="s">
        <v>206</v>
      </c>
      <c r="C7232" s="49" t="n">
        <v>2010</v>
      </c>
      <c r="D7232" s="54" t="n">
        <v>171.1</v>
      </c>
      <c r="E7232" s="55" t="n">
        <v>58</v>
      </c>
    </row>
    <row r="7233" customFormat="false" ht="15" hidden="false" customHeight="false" outlineLevel="0" collapsed="false">
      <c r="A7233" s="49" t="n">
        <v>280</v>
      </c>
      <c r="B7233" s="49" t="s">
        <v>206</v>
      </c>
      <c r="C7233" s="49" t="n">
        <v>2011</v>
      </c>
      <c r="D7233" s="54" t="n">
        <v>35.4</v>
      </c>
      <c r="E7233" s="55" t="n">
        <v>12</v>
      </c>
    </row>
    <row r="7234" customFormat="false" ht="15" hidden="false" customHeight="false" outlineLevel="0" collapsed="false">
      <c r="A7234" s="49" t="n">
        <v>280</v>
      </c>
      <c r="B7234" s="49" t="s">
        <v>192</v>
      </c>
      <c r="C7234" s="49" t="n">
        <v>2011</v>
      </c>
      <c r="D7234" s="54" t="n">
        <v>35.4</v>
      </c>
      <c r="E7234" s="55" t="n">
        <v>12</v>
      </c>
    </row>
    <row r="7235" customFormat="false" ht="15" hidden="false" customHeight="false" outlineLevel="0" collapsed="false">
      <c r="A7235" s="49" t="n">
        <v>280</v>
      </c>
      <c r="B7235" s="49" t="s">
        <v>197</v>
      </c>
      <c r="C7235" s="49" t="n">
        <v>2009</v>
      </c>
      <c r="D7235" s="54" t="n">
        <v>35.4</v>
      </c>
      <c r="E7235" s="55" t="n">
        <v>12</v>
      </c>
    </row>
    <row r="7236" customFormat="false" ht="15" hidden="false" customHeight="false" outlineLevel="0" collapsed="false">
      <c r="A7236" s="49" t="n">
        <v>280</v>
      </c>
      <c r="B7236" s="49" t="s">
        <v>197</v>
      </c>
      <c r="C7236" s="49" t="n">
        <v>2010</v>
      </c>
      <c r="D7236" s="54" t="n">
        <v>88.5</v>
      </c>
      <c r="E7236" s="55" t="n">
        <v>30</v>
      </c>
    </row>
    <row r="7237" customFormat="false" ht="15" hidden="false" customHeight="false" outlineLevel="0" collapsed="false">
      <c r="A7237" s="49" t="n">
        <v>280</v>
      </c>
      <c r="B7237" s="49" t="s">
        <v>197</v>
      </c>
      <c r="C7237" s="49" t="n">
        <v>2011</v>
      </c>
      <c r="D7237" s="54" t="n">
        <v>53.1</v>
      </c>
      <c r="E7237" s="55" t="n">
        <v>18</v>
      </c>
    </row>
    <row r="7238" customFormat="false" ht="15" hidden="false" customHeight="false" outlineLevel="0" collapsed="false">
      <c r="A7238" s="49" t="n">
        <v>280</v>
      </c>
      <c r="B7238" s="49" t="s">
        <v>196</v>
      </c>
      <c r="C7238" s="49" t="n">
        <v>2010</v>
      </c>
      <c r="D7238" s="54" t="n">
        <v>247.8</v>
      </c>
      <c r="E7238" s="55" t="n">
        <v>84</v>
      </c>
    </row>
    <row r="7239" customFormat="false" ht="15" hidden="false" customHeight="false" outlineLevel="0" collapsed="false">
      <c r="A7239" s="49" t="n">
        <v>280</v>
      </c>
      <c r="B7239" s="49" t="s">
        <v>196</v>
      </c>
      <c r="C7239" s="49" t="n">
        <v>2011</v>
      </c>
      <c r="D7239" s="54" t="n">
        <v>194.7</v>
      </c>
      <c r="E7239" s="55" t="n">
        <v>66</v>
      </c>
    </row>
    <row r="7240" customFormat="false" ht="15" hidden="false" customHeight="false" outlineLevel="0" collapsed="false">
      <c r="A7240" s="49" t="n">
        <v>280</v>
      </c>
      <c r="B7240" s="49" t="s">
        <v>198</v>
      </c>
      <c r="C7240" s="49" t="n">
        <v>2011</v>
      </c>
      <c r="D7240" s="54" t="n">
        <v>106.2</v>
      </c>
      <c r="E7240" s="55" t="n">
        <v>36</v>
      </c>
    </row>
    <row r="7241" customFormat="false" ht="15" hidden="false" customHeight="false" outlineLevel="0" collapsed="false">
      <c r="A7241" s="49" t="n">
        <v>280</v>
      </c>
      <c r="B7241" s="49" t="s">
        <v>214</v>
      </c>
      <c r="C7241" s="49" t="n">
        <v>2010</v>
      </c>
      <c r="D7241" s="54" t="n">
        <v>17.7</v>
      </c>
      <c r="E7241" s="55" t="n">
        <v>6</v>
      </c>
    </row>
    <row r="7242" customFormat="false" ht="15" hidden="false" customHeight="false" outlineLevel="0" collapsed="false">
      <c r="A7242" s="49" t="n">
        <v>280</v>
      </c>
      <c r="B7242" s="49" t="s">
        <v>189</v>
      </c>
      <c r="C7242" s="49" t="n">
        <v>2009</v>
      </c>
      <c r="D7242" s="54" t="n">
        <v>622.93</v>
      </c>
      <c r="E7242" s="55" t="n">
        <v>193</v>
      </c>
    </row>
    <row r="7243" customFormat="false" ht="15" hidden="false" customHeight="false" outlineLevel="0" collapsed="false">
      <c r="A7243" s="49" t="n">
        <v>280</v>
      </c>
      <c r="B7243" s="49" t="s">
        <v>189</v>
      </c>
      <c r="C7243" s="49" t="n">
        <v>2010</v>
      </c>
      <c r="D7243" s="54" t="n">
        <v>8624.09</v>
      </c>
      <c r="E7243" s="55" t="n">
        <v>3007</v>
      </c>
    </row>
    <row r="7244" customFormat="false" ht="15" hidden="false" customHeight="false" outlineLevel="0" collapsed="false">
      <c r="A7244" s="49" t="n">
        <v>280</v>
      </c>
      <c r="B7244" s="49" t="s">
        <v>189</v>
      </c>
      <c r="C7244" s="49" t="n">
        <v>2011</v>
      </c>
      <c r="D7244" s="54" t="n">
        <v>3612.72</v>
      </c>
      <c r="E7244" s="55" t="n">
        <v>1296</v>
      </c>
    </row>
    <row r="7245" customFormat="false" ht="15" hidden="false" customHeight="false" outlineLevel="0" collapsed="false">
      <c r="A7245" s="49" t="n">
        <v>280</v>
      </c>
      <c r="B7245" s="49" t="s">
        <v>194</v>
      </c>
      <c r="C7245" s="49" t="n">
        <v>2010</v>
      </c>
      <c r="D7245" s="54" t="n">
        <v>35.4</v>
      </c>
      <c r="E7245" s="55" t="n">
        <v>12</v>
      </c>
    </row>
    <row r="7246" customFormat="false" ht="15" hidden="false" customHeight="false" outlineLevel="0" collapsed="false">
      <c r="A7246" s="49" t="n">
        <v>281</v>
      </c>
      <c r="B7246" s="49" t="s">
        <v>199</v>
      </c>
      <c r="C7246" s="49" t="n">
        <v>2010</v>
      </c>
      <c r="D7246" s="54" t="n">
        <v>26.4</v>
      </c>
      <c r="E7246" s="55" t="n">
        <v>48</v>
      </c>
    </row>
    <row r="7247" customFormat="false" ht="15" hidden="false" customHeight="false" outlineLevel="0" collapsed="false">
      <c r="A7247" s="49" t="n">
        <v>281</v>
      </c>
      <c r="B7247" s="49" t="s">
        <v>201</v>
      </c>
      <c r="C7247" s="49" t="n">
        <v>2010</v>
      </c>
      <c r="D7247" s="54" t="n">
        <v>52.8</v>
      </c>
      <c r="E7247" s="55" t="n">
        <v>96</v>
      </c>
    </row>
    <row r="7248" customFormat="false" ht="15" hidden="false" customHeight="false" outlineLevel="0" collapsed="false">
      <c r="A7248" s="49" t="n">
        <v>281</v>
      </c>
      <c r="B7248" s="49" t="s">
        <v>201</v>
      </c>
      <c r="C7248" s="49" t="n">
        <v>2011</v>
      </c>
      <c r="D7248" s="54" t="n">
        <v>145.2</v>
      </c>
      <c r="E7248" s="55" t="n">
        <v>264</v>
      </c>
    </row>
    <row r="7249" customFormat="false" ht="15" hidden="false" customHeight="false" outlineLevel="0" collapsed="false">
      <c r="A7249" s="49" t="n">
        <v>281</v>
      </c>
      <c r="B7249" s="49" t="s">
        <v>226</v>
      </c>
      <c r="C7249" s="49" t="n">
        <v>2010</v>
      </c>
      <c r="D7249" s="54" t="n">
        <v>13.2</v>
      </c>
      <c r="E7249" s="55" t="n">
        <v>24</v>
      </c>
    </row>
    <row r="7250" customFormat="false" ht="15" hidden="false" customHeight="false" outlineLevel="0" collapsed="false">
      <c r="A7250" s="49" t="n">
        <v>281</v>
      </c>
      <c r="B7250" s="49" t="s">
        <v>226</v>
      </c>
      <c r="C7250" s="49" t="n">
        <v>2011</v>
      </c>
      <c r="D7250" s="54" t="n">
        <v>13.2</v>
      </c>
      <c r="E7250" s="55" t="n">
        <v>24</v>
      </c>
    </row>
    <row r="7251" customFormat="false" ht="15" hidden="false" customHeight="false" outlineLevel="0" collapsed="false">
      <c r="A7251" s="49" t="n">
        <v>281</v>
      </c>
      <c r="B7251" s="49" t="s">
        <v>223</v>
      </c>
      <c r="C7251" s="49" t="n">
        <v>2010</v>
      </c>
      <c r="D7251" s="54" t="n">
        <v>26.4</v>
      </c>
      <c r="E7251" s="55" t="n">
        <v>48</v>
      </c>
    </row>
    <row r="7252" customFormat="false" ht="15" hidden="false" customHeight="false" outlineLevel="0" collapsed="false">
      <c r="A7252" s="49" t="n">
        <v>281</v>
      </c>
      <c r="B7252" s="49" t="s">
        <v>223</v>
      </c>
      <c r="C7252" s="49" t="n">
        <v>2011</v>
      </c>
      <c r="D7252" s="54" t="n">
        <v>26.4</v>
      </c>
      <c r="E7252" s="55" t="n">
        <v>48</v>
      </c>
    </row>
    <row r="7253" customFormat="false" ht="15" hidden="false" customHeight="false" outlineLevel="0" collapsed="false">
      <c r="A7253" s="49" t="n">
        <v>281</v>
      </c>
      <c r="B7253" s="49" t="s">
        <v>202</v>
      </c>
      <c r="C7253" s="49" t="n">
        <v>2010</v>
      </c>
      <c r="D7253" s="54" t="n">
        <v>13.2</v>
      </c>
      <c r="E7253" s="55" t="n">
        <v>24</v>
      </c>
    </row>
    <row r="7254" customFormat="false" ht="15" hidden="false" customHeight="false" outlineLevel="0" collapsed="false">
      <c r="A7254" s="49" t="n">
        <v>281</v>
      </c>
      <c r="B7254" s="49" t="s">
        <v>222</v>
      </c>
      <c r="C7254" s="49" t="n">
        <v>2009</v>
      </c>
      <c r="D7254" s="54" t="n">
        <v>100.8</v>
      </c>
      <c r="E7254" s="55" t="n">
        <v>240</v>
      </c>
    </row>
    <row r="7255" customFormat="false" ht="15" hidden="false" customHeight="false" outlineLevel="0" collapsed="false">
      <c r="A7255" s="49" t="n">
        <v>281</v>
      </c>
      <c r="B7255" s="49" t="s">
        <v>222</v>
      </c>
      <c r="C7255" s="49" t="n">
        <v>2010</v>
      </c>
      <c r="D7255" s="54" t="n">
        <v>1070.4</v>
      </c>
      <c r="E7255" s="55" t="n">
        <v>2400</v>
      </c>
    </row>
    <row r="7256" customFormat="false" ht="15" hidden="false" customHeight="false" outlineLevel="0" collapsed="false">
      <c r="A7256" s="49" t="n">
        <v>281</v>
      </c>
      <c r="B7256" s="49" t="s">
        <v>222</v>
      </c>
      <c r="C7256" s="49" t="n">
        <v>2011</v>
      </c>
      <c r="D7256" s="54" t="n">
        <v>336</v>
      </c>
      <c r="E7256" s="55" t="n">
        <v>696</v>
      </c>
    </row>
    <row r="7257" customFormat="false" ht="15" hidden="false" customHeight="false" outlineLevel="0" collapsed="false">
      <c r="A7257" s="49" t="n">
        <v>281</v>
      </c>
      <c r="B7257" s="49" t="s">
        <v>191</v>
      </c>
      <c r="C7257" s="49" t="n">
        <v>2010</v>
      </c>
      <c r="D7257" s="54" t="n">
        <v>13.2</v>
      </c>
      <c r="E7257" s="55" t="n">
        <v>24</v>
      </c>
    </row>
    <row r="7258" customFormat="false" ht="15" hidden="false" customHeight="false" outlineLevel="0" collapsed="false">
      <c r="A7258" s="49" t="n">
        <v>281</v>
      </c>
      <c r="B7258" s="49" t="s">
        <v>191</v>
      </c>
      <c r="C7258" s="49" t="n">
        <v>2011</v>
      </c>
      <c r="D7258" s="54" t="n">
        <v>26.4</v>
      </c>
      <c r="E7258" s="55" t="n">
        <v>48</v>
      </c>
    </row>
    <row r="7259" customFormat="false" ht="15" hidden="false" customHeight="false" outlineLevel="0" collapsed="false">
      <c r="A7259" s="49" t="n">
        <v>281</v>
      </c>
      <c r="B7259" s="49" t="s">
        <v>205</v>
      </c>
      <c r="C7259" s="49" t="n">
        <v>2009</v>
      </c>
      <c r="D7259" s="54" t="n">
        <v>13.2</v>
      </c>
      <c r="E7259" s="55" t="n">
        <v>24</v>
      </c>
    </row>
    <row r="7260" customFormat="false" ht="15" hidden="false" customHeight="false" outlineLevel="0" collapsed="false">
      <c r="A7260" s="49" t="n">
        <v>281</v>
      </c>
      <c r="B7260" s="49" t="s">
        <v>205</v>
      </c>
      <c r="C7260" s="49" t="n">
        <v>2010</v>
      </c>
      <c r="D7260" s="54" t="n">
        <v>66.55</v>
      </c>
      <c r="E7260" s="55" t="n">
        <v>121</v>
      </c>
    </row>
    <row r="7261" customFormat="false" ht="15" hidden="false" customHeight="false" outlineLevel="0" collapsed="false">
      <c r="A7261" s="49" t="n">
        <v>281</v>
      </c>
      <c r="B7261" s="49" t="s">
        <v>205</v>
      </c>
      <c r="C7261" s="49" t="n">
        <v>2011</v>
      </c>
      <c r="D7261" s="54" t="n">
        <v>26.4</v>
      </c>
      <c r="E7261" s="55" t="n">
        <v>48</v>
      </c>
    </row>
    <row r="7262" customFormat="false" ht="15" hidden="false" customHeight="false" outlineLevel="0" collapsed="false">
      <c r="A7262" s="49" t="n">
        <v>281</v>
      </c>
      <c r="B7262" s="49" t="s">
        <v>206</v>
      </c>
      <c r="C7262" s="49" t="n">
        <v>2010</v>
      </c>
      <c r="D7262" s="54" t="n">
        <v>145.2</v>
      </c>
      <c r="E7262" s="55" t="n">
        <v>264</v>
      </c>
    </row>
    <row r="7263" customFormat="false" ht="15" hidden="false" customHeight="false" outlineLevel="0" collapsed="false">
      <c r="A7263" s="49" t="n">
        <v>281</v>
      </c>
      <c r="B7263" s="49" t="s">
        <v>206</v>
      </c>
      <c r="C7263" s="49" t="n">
        <v>2011</v>
      </c>
      <c r="D7263" s="54" t="n">
        <v>36.3</v>
      </c>
      <c r="E7263" s="55" t="n">
        <v>66</v>
      </c>
    </row>
    <row r="7264" customFormat="false" ht="15" hidden="false" customHeight="false" outlineLevel="0" collapsed="false">
      <c r="A7264" s="49" t="n">
        <v>281</v>
      </c>
      <c r="B7264" s="49" t="s">
        <v>234</v>
      </c>
      <c r="C7264" s="49" t="n">
        <v>2011</v>
      </c>
      <c r="D7264" s="54" t="n">
        <v>13.2</v>
      </c>
      <c r="E7264" s="55" t="n">
        <v>24</v>
      </c>
    </row>
    <row r="7265" customFormat="false" ht="15" hidden="false" customHeight="false" outlineLevel="0" collapsed="false">
      <c r="A7265" s="49" t="n">
        <v>281</v>
      </c>
      <c r="B7265" s="49" t="s">
        <v>190</v>
      </c>
      <c r="C7265" s="49" t="n">
        <v>2011</v>
      </c>
      <c r="D7265" s="54" t="n">
        <v>26.4</v>
      </c>
      <c r="E7265" s="55" t="n">
        <v>48</v>
      </c>
    </row>
    <row r="7266" customFormat="false" ht="15" hidden="false" customHeight="false" outlineLevel="0" collapsed="false">
      <c r="A7266" s="49" t="n">
        <v>281</v>
      </c>
      <c r="B7266" s="49" t="s">
        <v>211</v>
      </c>
      <c r="C7266" s="49" t="n">
        <v>2011</v>
      </c>
      <c r="D7266" s="54" t="n">
        <v>13.2</v>
      </c>
      <c r="E7266" s="55" t="n">
        <v>24</v>
      </c>
    </row>
    <row r="7267" customFormat="false" ht="15" hidden="false" customHeight="false" outlineLevel="0" collapsed="false">
      <c r="A7267" s="49" t="n">
        <v>281</v>
      </c>
      <c r="B7267" s="49" t="s">
        <v>218</v>
      </c>
      <c r="C7267" s="49" t="n">
        <v>2010</v>
      </c>
      <c r="D7267" s="54" t="n">
        <v>228</v>
      </c>
      <c r="E7267" s="55" t="n">
        <v>528</v>
      </c>
    </row>
    <row r="7268" customFormat="false" ht="15" hidden="false" customHeight="false" outlineLevel="0" collapsed="false">
      <c r="A7268" s="49" t="n">
        <v>281</v>
      </c>
      <c r="B7268" s="49" t="s">
        <v>218</v>
      </c>
      <c r="C7268" s="49" t="n">
        <v>2011</v>
      </c>
      <c r="D7268" s="54" t="n">
        <v>379.2</v>
      </c>
      <c r="E7268" s="55" t="n">
        <v>888</v>
      </c>
    </row>
    <row r="7269" customFormat="false" ht="15" hidden="false" customHeight="false" outlineLevel="0" collapsed="false">
      <c r="A7269" s="49" t="n">
        <v>281</v>
      </c>
      <c r="B7269" s="49" t="s">
        <v>193</v>
      </c>
      <c r="C7269" s="49" t="n">
        <v>2010</v>
      </c>
      <c r="D7269" s="54" t="n">
        <v>26.4</v>
      </c>
      <c r="E7269" s="55" t="n">
        <v>48</v>
      </c>
    </row>
    <row r="7270" customFormat="false" ht="15" hidden="false" customHeight="false" outlineLevel="0" collapsed="false">
      <c r="A7270" s="49" t="n">
        <v>281</v>
      </c>
      <c r="B7270" s="49" t="s">
        <v>193</v>
      </c>
      <c r="C7270" s="49" t="n">
        <v>2011</v>
      </c>
      <c r="D7270" s="54" t="n">
        <v>13.2</v>
      </c>
      <c r="E7270" s="55" t="n">
        <v>24</v>
      </c>
    </row>
    <row r="7271" customFormat="false" ht="15" hidden="false" customHeight="false" outlineLevel="0" collapsed="false">
      <c r="A7271" s="49" t="n">
        <v>281</v>
      </c>
      <c r="B7271" s="49" t="s">
        <v>197</v>
      </c>
      <c r="C7271" s="49" t="n">
        <v>2010</v>
      </c>
      <c r="D7271" s="54" t="n">
        <v>13.2</v>
      </c>
      <c r="E7271" s="55" t="n">
        <v>24</v>
      </c>
    </row>
    <row r="7272" customFormat="false" ht="15" hidden="false" customHeight="false" outlineLevel="0" collapsed="false">
      <c r="A7272" s="49" t="n">
        <v>281</v>
      </c>
      <c r="B7272" s="49" t="s">
        <v>197</v>
      </c>
      <c r="C7272" s="49" t="n">
        <v>2011</v>
      </c>
      <c r="D7272" s="54" t="n">
        <v>1.65</v>
      </c>
      <c r="E7272" s="55" t="n">
        <v>3</v>
      </c>
    </row>
    <row r="7273" customFormat="false" ht="15" hidden="false" customHeight="false" outlineLevel="0" collapsed="false">
      <c r="A7273" s="49" t="n">
        <v>281</v>
      </c>
      <c r="B7273" s="49" t="s">
        <v>204</v>
      </c>
      <c r="C7273" s="49" t="n">
        <v>2010</v>
      </c>
      <c r="D7273" s="54" t="n">
        <v>0.55</v>
      </c>
      <c r="E7273" s="55" t="n">
        <v>1</v>
      </c>
    </row>
    <row r="7274" customFormat="false" ht="15" hidden="false" customHeight="false" outlineLevel="0" collapsed="false">
      <c r="A7274" s="49" t="n">
        <v>281</v>
      </c>
      <c r="B7274" s="49" t="s">
        <v>215</v>
      </c>
      <c r="C7274" s="49" t="n">
        <v>2011</v>
      </c>
      <c r="D7274" s="54" t="n">
        <v>13.2</v>
      </c>
      <c r="E7274" s="55" t="n">
        <v>24</v>
      </c>
    </row>
    <row r="7275" customFormat="false" ht="15" hidden="false" customHeight="false" outlineLevel="0" collapsed="false">
      <c r="A7275" s="49" t="n">
        <v>281</v>
      </c>
      <c r="B7275" s="49" t="s">
        <v>196</v>
      </c>
      <c r="C7275" s="49" t="n">
        <v>2009</v>
      </c>
      <c r="D7275" s="54" t="n">
        <v>26.4</v>
      </c>
      <c r="E7275" s="55" t="n">
        <v>48</v>
      </c>
    </row>
    <row r="7276" customFormat="false" ht="15" hidden="false" customHeight="false" outlineLevel="0" collapsed="false">
      <c r="A7276" s="49" t="n">
        <v>281</v>
      </c>
      <c r="B7276" s="49" t="s">
        <v>196</v>
      </c>
      <c r="C7276" s="49" t="n">
        <v>2010</v>
      </c>
      <c r="D7276" s="54" t="n">
        <v>13.2</v>
      </c>
      <c r="E7276" s="55" t="n">
        <v>24</v>
      </c>
    </row>
    <row r="7277" customFormat="false" ht="15" hidden="false" customHeight="false" outlineLevel="0" collapsed="false">
      <c r="A7277" s="49" t="n">
        <v>281</v>
      </c>
      <c r="B7277" s="49" t="s">
        <v>196</v>
      </c>
      <c r="C7277" s="49" t="n">
        <v>2011</v>
      </c>
      <c r="D7277" s="54" t="n">
        <v>26.4</v>
      </c>
      <c r="E7277" s="55" t="n">
        <v>48</v>
      </c>
    </row>
    <row r="7278" customFormat="false" ht="15" hidden="false" customHeight="false" outlineLevel="0" collapsed="false">
      <c r="A7278" s="49" t="n">
        <v>281</v>
      </c>
      <c r="B7278" s="49" t="s">
        <v>210</v>
      </c>
      <c r="C7278" s="49" t="n">
        <v>2010</v>
      </c>
      <c r="D7278" s="54" t="n">
        <v>342</v>
      </c>
      <c r="E7278" s="55" t="n">
        <v>792</v>
      </c>
    </row>
    <row r="7279" customFormat="false" ht="15" hidden="false" customHeight="false" outlineLevel="0" collapsed="false">
      <c r="A7279" s="49" t="n">
        <v>281</v>
      </c>
      <c r="B7279" s="49" t="s">
        <v>210</v>
      </c>
      <c r="C7279" s="49" t="n">
        <v>2011</v>
      </c>
      <c r="D7279" s="54" t="n">
        <v>13.2</v>
      </c>
      <c r="E7279" s="55" t="n">
        <v>24</v>
      </c>
    </row>
    <row r="7280" customFormat="false" ht="15" hidden="false" customHeight="false" outlineLevel="0" collapsed="false">
      <c r="A7280" s="49" t="n">
        <v>281</v>
      </c>
      <c r="B7280" s="49" t="s">
        <v>198</v>
      </c>
      <c r="C7280" s="49" t="n">
        <v>2010</v>
      </c>
      <c r="D7280" s="54" t="n">
        <v>13.2</v>
      </c>
      <c r="E7280" s="55" t="n">
        <v>24</v>
      </c>
    </row>
    <row r="7281" customFormat="false" ht="15" hidden="false" customHeight="false" outlineLevel="0" collapsed="false">
      <c r="A7281" s="49" t="n">
        <v>281</v>
      </c>
      <c r="B7281" s="49" t="s">
        <v>198</v>
      </c>
      <c r="C7281" s="49" t="n">
        <v>2011</v>
      </c>
      <c r="D7281" s="54" t="n">
        <v>13.2</v>
      </c>
      <c r="E7281" s="55" t="n">
        <v>24</v>
      </c>
    </row>
    <row r="7282" customFormat="false" ht="15" hidden="false" customHeight="false" outlineLevel="0" collapsed="false">
      <c r="A7282" s="49" t="n">
        <v>281</v>
      </c>
      <c r="B7282" s="49" t="s">
        <v>207</v>
      </c>
      <c r="C7282" s="49" t="n">
        <v>2010</v>
      </c>
      <c r="D7282" s="54" t="n">
        <v>13.2</v>
      </c>
      <c r="E7282" s="55" t="n">
        <v>24</v>
      </c>
    </row>
    <row r="7283" customFormat="false" ht="15" hidden="false" customHeight="false" outlineLevel="0" collapsed="false">
      <c r="A7283" s="49" t="n">
        <v>281</v>
      </c>
      <c r="B7283" s="49" t="s">
        <v>214</v>
      </c>
      <c r="C7283" s="49" t="n">
        <v>2010</v>
      </c>
      <c r="D7283" s="54" t="n">
        <v>13.2</v>
      </c>
      <c r="E7283" s="55" t="n">
        <v>24</v>
      </c>
    </row>
    <row r="7284" customFormat="false" ht="15" hidden="false" customHeight="false" outlineLevel="0" collapsed="false">
      <c r="A7284" s="49" t="n">
        <v>281</v>
      </c>
      <c r="B7284" s="49" t="s">
        <v>189</v>
      </c>
      <c r="C7284" s="49" t="n">
        <v>2009</v>
      </c>
      <c r="D7284" s="54" t="n">
        <v>320.2</v>
      </c>
      <c r="E7284" s="55" t="n">
        <v>571</v>
      </c>
    </row>
    <row r="7285" customFormat="false" ht="15" hidden="false" customHeight="false" outlineLevel="0" collapsed="false">
      <c r="A7285" s="49" t="n">
        <v>281</v>
      </c>
      <c r="B7285" s="49" t="s">
        <v>189</v>
      </c>
      <c r="C7285" s="49" t="n">
        <v>2010</v>
      </c>
      <c r="D7285" s="54" t="n">
        <v>6904.58</v>
      </c>
      <c r="E7285" s="55" t="n">
        <v>14289</v>
      </c>
    </row>
    <row r="7286" customFormat="false" ht="15" hidden="false" customHeight="false" outlineLevel="0" collapsed="false">
      <c r="A7286" s="49" t="n">
        <v>281</v>
      </c>
      <c r="B7286" s="49" t="s">
        <v>189</v>
      </c>
      <c r="C7286" s="49" t="n">
        <v>2011</v>
      </c>
      <c r="D7286" s="54" t="n">
        <v>4608.03</v>
      </c>
      <c r="E7286" s="55" t="n">
        <v>9200</v>
      </c>
    </row>
    <row r="7287" customFormat="false" ht="15" hidden="false" customHeight="false" outlineLevel="0" collapsed="false">
      <c r="A7287" s="49" t="n">
        <v>281</v>
      </c>
      <c r="B7287" s="49" t="s">
        <v>194</v>
      </c>
      <c r="C7287" s="49" t="n">
        <v>2011</v>
      </c>
      <c r="D7287" s="54" t="n">
        <v>1.1</v>
      </c>
      <c r="E7287" s="55" t="n">
        <v>2</v>
      </c>
    </row>
    <row r="7288" customFormat="false" ht="15" hidden="false" customHeight="false" outlineLevel="0" collapsed="false">
      <c r="A7288" s="49" t="n">
        <v>282</v>
      </c>
      <c r="B7288" s="49" t="s">
        <v>203</v>
      </c>
      <c r="C7288" s="49" t="n">
        <v>2010</v>
      </c>
      <c r="D7288" s="54" t="n">
        <v>51</v>
      </c>
      <c r="E7288" s="55" t="n">
        <v>12</v>
      </c>
    </row>
    <row r="7289" customFormat="false" ht="15" hidden="false" customHeight="false" outlineLevel="0" collapsed="false">
      <c r="A7289" s="49" t="n">
        <v>282</v>
      </c>
      <c r="B7289" s="49" t="s">
        <v>203</v>
      </c>
      <c r="C7289" s="49" t="n">
        <v>2011</v>
      </c>
      <c r="D7289" s="54" t="n">
        <v>1260</v>
      </c>
      <c r="E7289" s="55" t="n">
        <v>336</v>
      </c>
    </row>
    <row r="7290" customFormat="false" ht="15" hidden="false" customHeight="false" outlineLevel="0" collapsed="false">
      <c r="A7290" s="49" t="n">
        <v>282</v>
      </c>
      <c r="B7290" s="49" t="s">
        <v>199</v>
      </c>
      <c r="C7290" s="49" t="n">
        <v>2010</v>
      </c>
      <c r="D7290" s="54" t="n">
        <v>34</v>
      </c>
      <c r="E7290" s="55" t="n">
        <v>8</v>
      </c>
    </row>
    <row r="7291" customFormat="false" ht="15" hidden="false" customHeight="false" outlineLevel="0" collapsed="false">
      <c r="A7291" s="49" t="n">
        <v>282</v>
      </c>
      <c r="B7291" s="49" t="s">
        <v>199</v>
      </c>
      <c r="C7291" s="49" t="n">
        <v>2011</v>
      </c>
      <c r="D7291" s="54" t="n">
        <v>34</v>
      </c>
      <c r="E7291" s="55" t="n">
        <v>8</v>
      </c>
    </row>
    <row r="7292" customFormat="false" ht="15" hidden="false" customHeight="false" outlineLevel="0" collapsed="false">
      <c r="A7292" s="49" t="n">
        <v>282</v>
      </c>
      <c r="B7292" s="49" t="s">
        <v>201</v>
      </c>
      <c r="C7292" s="49" t="n">
        <v>2011</v>
      </c>
      <c r="D7292" s="54" t="n">
        <v>34</v>
      </c>
      <c r="E7292" s="55" t="n">
        <v>8</v>
      </c>
    </row>
    <row r="7293" customFormat="false" ht="15" hidden="false" customHeight="false" outlineLevel="0" collapsed="false">
      <c r="A7293" s="49" t="n">
        <v>282</v>
      </c>
      <c r="B7293" s="49" t="s">
        <v>223</v>
      </c>
      <c r="C7293" s="49" t="n">
        <v>2010</v>
      </c>
      <c r="D7293" s="54" t="n">
        <v>34</v>
      </c>
      <c r="E7293" s="55" t="n">
        <v>8</v>
      </c>
    </row>
    <row r="7294" customFormat="false" ht="15" hidden="false" customHeight="false" outlineLevel="0" collapsed="false">
      <c r="A7294" s="49" t="n">
        <v>282</v>
      </c>
      <c r="B7294" s="49" t="s">
        <v>223</v>
      </c>
      <c r="C7294" s="49" t="n">
        <v>2011</v>
      </c>
      <c r="D7294" s="54" t="n">
        <v>62</v>
      </c>
      <c r="E7294" s="55" t="n">
        <v>16</v>
      </c>
    </row>
    <row r="7295" customFormat="false" ht="15" hidden="false" customHeight="false" outlineLevel="0" collapsed="false">
      <c r="A7295" s="49" t="n">
        <v>282</v>
      </c>
      <c r="B7295" s="49" t="s">
        <v>200</v>
      </c>
      <c r="C7295" s="49" t="n">
        <v>2011</v>
      </c>
      <c r="D7295" s="54" t="n">
        <v>8.5</v>
      </c>
      <c r="E7295" s="55" t="n">
        <v>2</v>
      </c>
    </row>
    <row r="7296" customFormat="false" ht="15" hidden="false" customHeight="false" outlineLevel="0" collapsed="false">
      <c r="A7296" s="49" t="n">
        <v>282</v>
      </c>
      <c r="B7296" s="49" t="s">
        <v>222</v>
      </c>
      <c r="C7296" s="49" t="n">
        <v>2010</v>
      </c>
      <c r="D7296" s="54" t="n">
        <v>221</v>
      </c>
      <c r="E7296" s="55" t="n">
        <v>52</v>
      </c>
    </row>
    <row r="7297" customFormat="false" ht="15" hidden="false" customHeight="false" outlineLevel="0" collapsed="false">
      <c r="A7297" s="49" t="n">
        <v>282</v>
      </c>
      <c r="B7297" s="49" t="s">
        <v>222</v>
      </c>
      <c r="C7297" s="49" t="n">
        <v>2011</v>
      </c>
      <c r="D7297" s="54" t="n">
        <v>119</v>
      </c>
      <c r="E7297" s="55" t="n">
        <v>28</v>
      </c>
    </row>
    <row r="7298" customFormat="false" ht="15" hidden="false" customHeight="false" outlineLevel="0" collapsed="false">
      <c r="A7298" s="49" t="n">
        <v>282</v>
      </c>
      <c r="B7298" s="49" t="s">
        <v>205</v>
      </c>
      <c r="C7298" s="49" t="n">
        <v>2010</v>
      </c>
      <c r="D7298" s="54" t="n">
        <v>55.25</v>
      </c>
      <c r="E7298" s="55" t="n">
        <v>13</v>
      </c>
    </row>
    <row r="7299" customFormat="false" ht="15" hidden="false" customHeight="false" outlineLevel="0" collapsed="false">
      <c r="A7299" s="49" t="n">
        <v>282</v>
      </c>
      <c r="B7299" s="49" t="s">
        <v>205</v>
      </c>
      <c r="C7299" s="49" t="n">
        <v>2011</v>
      </c>
      <c r="D7299" s="54" t="n">
        <v>165.75</v>
      </c>
      <c r="E7299" s="55" t="n">
        <v>39</v>
      </c>
    </row>
    <row r="7300" customFormat="false" ht="15" hidden="false" customHeight="false" outlineLevel="0" collapsed="false">
      <c r="A7300" s="49" t="n">
        <v>282</v>
      </c>
      <c r="B7300" s="49" t="s">
        <v>206</v>
      </c>
      <c r="C7300" s="49" t="n">
        <v>2010</v>
      </c>
      <c r="D7300" s="54" t="n">
        <v>85</v>
      </c>
      <c r="E7300" s="55" t="n">
        <v>20</v>
      </c>
    </row>
    <row r="7301" customFormat="false" ht="15" hidden="false" customHeight="false" outlineLevel="0" collapsed="false">
      <c r="A7301" s="49" t="n">
        <v>282</v>
      </c>
      <c r="B7301" s="49" t="s">
        <v>206</v>
      </c>
      <c r="C7301" s="49" t="n">
        <v>2011</v>
      </c>
      <c r="D7301" s="54" t="n">
        <v>51</v>
      </c>
      <c r="E7301" s="55" t="n">
        <v>12</v>
      </c>
    </row>
    <row r="7302" customFormat="false" ht="15" hidden="false" customHeight="false" outlineLevel="0" collapsed="false">
      <c r="A7302" s="49" t="n">
        <v>282</v>
      </c>
      <c r="B7302" s="49" t="s">
        <v>209</v>
      </c>
      <c r="C7302" s="49" t="n">
        <v>2011</v>
      </c>
      <c r="D7302" s="54" t="n">
        <v>17</v>
      </c>
      <c r="E7302" s="55" t="n">
        <v>4</v>
      </c>
    </row>
    <row r="7303" customFormat="false" ht="15" hidden="false" customHeight="false" outlineLevel="0" collapsed="false">
      <c r="A7303" s="49" t="n">
        <v>282</v>
      </c>
      <c r="B7303" s="49" t="s">
        <v>217</v>
      </c>
      <c r="C7303" s="49" t="n">
        <v>2010</v>
      </c>
      <c r="D7303" s="54" t="n">
        <v>34</v>
      </c>
      <c r="E7303" s="55" t="n">
        <v>8</v>
      </c>
    </row>
    <row r="7304" customFormat="false" ht="15" hidden="false" customHeight="false" outlineLevel="0" collapsed="false">
      <c r="A7304" s="49" t="n">
        <v>282</v>
      </c>
      <c r="B7304" s="49" t="s">
        <v>225</v>
      </c>
      <c r="C7304" s="49" t="n">
        <v>2010</v>
      </c>
      <c r="D7304" s="54" t="n">
        <v>68</v>
      </c>
      <c r="E7304" s="55" t="n">
        <v>16</v>
      </c>
    </row>
    <row r="7305" customFormat="false" ht="15" hidden="false" customHeight="false" outlineLevel="0" collapsed="false">
      <c r="A7305" s="49" t="n">
        <v>282</v>
      </c>
      <c r="B7305" s="49" t="s">
        <v>218</v>
      </c>
      <c r="C7305" s="49" t="n">
        <v>2010</v>
      </c>
      <c r="D7305" s="54" t="n">
        <v>720</v>
      </c>
      <c r="E7305" s="55" t="n">
        <v>192</v>
      </c>
    </row>
    <row r="7306" customFormat="false" ht="15" hidden="false" customHeight="false" outlineLevel="0" collapsed="false">
      <c r="A7306" s="49" t="n">
        <v>282</v>
      </c>
      <c r="B7306" s="49" t="s">
        <v>218</v>
      </c>
      <c r="C7306" s="49" t="n">
        <v>2011</v>
      </c>
      <c r="D7306" s="54" t="n">
        <v>180</v>
      </c>
      <c r="E7306" s="55" t="n">
        <v>48</v>
      </c>
    </row>
    <row r="7307" customFormat="false" ht="15" hidden="false" customHeight="false" outlineLevel="0" collapsed="false">
      <c r="A7307" s="49" t="n">
        <v>282</v>
      </c>
      <c r="B7307" s="49" t="s">
        <v>197</v>
      </c>
      <c r="C7307" s="49" t="n">
        <v>2011</v>
      </c>
      <c r="D7307" s="54" t="n">
        <v>34</v>
      </c>
      <c r="E7307" s="55" t="n">
        <v>8</v>
      </c>
    </row>
    <row r="7308" customFormat="false" ht="15" hidden="false" customHeight="false" outlineLevel="0" collapsed="false">
      <c r="A7308" s="49" t="n">
        <v>282</v>
      </c>
      <c r="B7308" s="49" t="s">
        <v>196</v>
      </c>
      <c r="C7308" s="49" t="n">
        <v>2011</v>
      </c>
      <c r="D7308" s="54" t="n">
        <v>55.25</v>
      </c>
      <c r="E7308" s="55" t="n">
        <v>13</v>
      </c>
    </row>
    <row r="7309" customFormat="false" ht="15" hidden="false" customHeight="false" outlineLevel="0" collapsed="false">
      <c r="A7309" s="49" t="n">
        <v>282</v>
      </c>
      <c r="B7309" s="49" t="s">
        <v>189</v>
      </c>
      <c r="C7309" s="49" t="n">
        <v>2010</v>
      </c>
      <c r="D7309" s="54" t="n">
        <v>6952.76</v>
      </c>
      <c r="E7309" s="55" t="n">
        <v>1440</v>
      </c>
    </row>
    <row r="7310" customFormat="false" ht="15" hidden="false" customHeight="false" outlineLevel="0" collapsed="false">
      <c r="A7310" s="49" t="n">
        <v>282</v>
      </c>
      <c r="B7310" s="49" t="s">
        <v>189</v>
      </c>
      <c r="C7310" s="49" t="n">
        <v>2011</v>
      </c>
      <c r="D7310" s="54" t="n">
        <v>4886.55</v>
      </c>
      <c r="E7310" s="55" t="n">
        <v>1161</v>
      </c>
    </row>
    <row r="7311" customFormat="false" ht="15" hidden="false" customHeight="false" outlineLevel="0" collapsed="false">
      <c r="A7311" s="49" t="n">
        <v>283</v>
      </c>
      <c r="B7311" s="49" t="s">
        <v>203</v>
      </c>
      <c r="C7311" s="49" t="n">
        <v>2010</v>
      </c>
      <c r="D7311" s="54" t="n">
        <v>20.28</v>
      </c>
      <c r="E7311" s="55" t="n">
        <v>12</v>
      </c>
    </row>
    <row r="7312" customFormat="false" ht="15" hidden="false" customHeight="false" outlineLevel="0" collapsed="false">
      <c r="A7312" s="49" t="n">
        <v>283</v>
      </c>
      <c r="B7312" s="49" t="s">
        <v>201</v>
      </c>
      <c r="C7312" s="49" t="n">
        <v>2011</v>
      </c>
      <c r="D7312" s="54" t="n">
        <v>40.56</v>
      </c>
      <c r="E7312" s="55" t="n">
        <v>24</v>
      </c>
    </row>
    <row r="7313" customFormat="false" ht="15" hidden="false" customHeight="false" outlineLevel="0" collapsed="false">
      <c r="A7313" s="49" t="n">
        <v>283</v>
      </c>
      <c r="B7313" s="49" t="s">
        <v>200</v>
      </c>
      <c r="C7313" s="49" t="n">
        <v>2009</v>
      </c>
      <c r="D7313" s="54" t="n">
        <v>20.28</v>
      </c>
      <c r="E7313" s="55" t="n">
        <v>12</v>
      </c>
    </row>
    <row r="7314" customFormat="false" ht="15" hidden="false" customHeight="false" outlineLevel="0" collapsed="false">
      <c r="A7314" s="49" t="n">
        <v>283</v>
      </c>
      <c r="B7314" s="49" t="s">
        <v>202</v>
      </c>
      <c r="C7314" s="49" t="n">
        <v>2010</v>
      </c>
      <c r="D7314" s="54" t="n">
        <v>69.6</v>
      </c>
      <c r="E7314" s="55" t="n">
        <v>48</v>
      </c>
    </row>
    <row r="7315" customFormat="false" ht="15" hidden="false" customHeight="false" outlineLevel="0" collapsed="false">
      <c r="A7315" s="49" t="n">
        <v>283</v>
      </c>
      <c r="B7315" s="49" t="s">
        <v>202</v>
      </c>
      <c r="C7315" s="49" t="n">
        <v>2011</v>
      </c>
      <c r="D7315" s="54" t="n">
        <v>20.28</v>
      </c>
      <c r="E7315" s="55" t="n">
        <v>12</v>
      </c>
    </row>
    <row r="7316" customFormat="false" ht="15" hidden="false" customHeight="false" outlineLevel="0" collapsed="false">
      <c r="A7316" s="49" t="n">
        <v>283</v>
      </c>
      <c r="B7316" s="49" t="s">
        <v>222</v>
      </c>
      <c r="C7316" s="49" t="n">
        <v>2010</v>
      </c>
      <c r="D7316" s="54" t="n">
        <v>150.72</v>
      </c>
      <c r="E7316" s="55" t="n">
        <v>96</v>
      </c>
    </row>
    <row r="7317" customFormat="false" ht="15" hidden="false" customHeight="false" outlineLevel="0" collapsed="false">
      <c r="A7317" s="49" t="n">
        <v>283</v>
      </c>
      <c r="B7317" s="49" t="s">
        <v>222</v>
      </c>
      <c r="C7317" s="49" t="n">
        <v>2011</v>
      </c>
      <c r="D7317" s="54" t="n">
        <v>994.68</v>
      </c>
      <c r="E7317" s="55" t="n">
        <v>684</v>
      </c>
    </row>
    <row r="7318" customFormat="false" ht="15" hidden="false" customHeight="false" outlineLevel="0" collapsed="false">
      <c r="A7318" s="49" t="n">
        <v>283</v>
      </c>
      <c r="B7318" s="49" t="s">
        <v>205</v>
      </c>
      <c r="C7318" s="49" t="n">
        <v>2011</v>
      </c>
      <c r="D7318" s="54" t="n">
        <v>25.35</v>
      </c>
      <c r="E7318" s="55" t="n">
        <v>15</v>
      </c>
    </row>
    <row r="7319" customFormat="false" ht="15" hidden="false" customHeight="false" outlineLevel="0" collapsed="false">
      <c r="A7319" s="49" t="n">
        <v>283</v>
      </c>
      <c r="B7319" s="49" t="s">
        <v>206</v>
      </c>
      <c r="C7319" s="49" t="n">
        <v>2010</v>
      </c>
      <c r="D7319" s="54" t="n">
        <v>81.12</v>
      </c>
      <c r="E7319" s="55" t="n">
        <v>48</v>
      </c>
    </row>
    <row r="7320" customFormat="false" ht="15" hidden="false" customHeight="false" outlineLevel="0" collapsed="false">
      <c r="A7320" s="49" t="n">
        <v>283</v>
      </c>
      <c r="B7320" s="49" t="s">
        <v>206</v>
      </c>
      <c r="C7320" s="49" t="n">
        <v>2011</v>
      </c>
      <c r="D7320" s="54" t="n">
        <v>150.72</v>
      </c>
      <c r="E7320" s="55" t="n">
        <v>96</v>
      </c>
    </row>
    <row r="7321" customFormat="false" ht="15" hidden="false" customHeight="false" outlineLevel="0" collapsed="false">
      <c r="A7321" s="49" t="n">
        <v>283</v>
      </c>
      <c r="B7321" s="49" t="s">
        <v>211</v>
      </c>
      <c r="C7321" s="49" t="n">
        <v>2010</v>
      </c>
      <c r="D7321" s="54" t="n">
        <v>20.28</v>
      </c>
      <c r="E7321" s="55" t="n">
        <v>12</v>
      </c>
    </row>
    <row r="7322" customFormat="false" ht="15" hidden="false" customHeight="false" outlineLevel="0" collapsed="false">
      <c r="A7322" s="49" t="n">
        <v>283</v>
      </c>
      <c r="B7322" s="49" t="s">
        <v>192</v>
      </c>
      <c r="C7322" s="49" t="n">
        <v>2010</v>
      </c>
      <c r="D7322" s="54" t="n">
        <v>20.28</v>
      </c>
      <c r="E7322" s="55" t="n">
        <v>12</v>
      </c>
    </row>
    <row r="7323" customFormat="false" ht="15" hidden="false" customHeight="false" outlineLevel="0" collapsed="false">
      <c r="A7323" s="49" t="n">
        <v>283</v>
      </c>
      <c r="B7323" s="49" t="s">
        <v>192</v>
      </c>
      <c r="C7323" s="49" t="n">
        <v>2011</v>
      </c>
      <c r="D7323" s="54" t="n">
        <v>20.28</v>
      </c>
      <c r="E7323" s="55" t="n">
        <v>12</v>
      </c>
    </row>
    <row r="7324" customFormat="false" ht="15" hidden="false" customHeight="false" outlineLevel="0" collapsed="false">
      <c r="A7324" s="49" t="n">
        <v>283</v>
      </c>
      <c r="B7324" s="49" t="s">
        <v>219</v>
      </c>
      <c r="C7324" s="49" t="n">
        <v>2011</v>
      </c>
      <c r="D7324" s="54" t="n">
        <v>20.28</v>
      </c>
      <c r="E7324" s="55" t="n">
        <v>12</v>
      </c>
    </row>
    <row r="7325" customFormat="false" ht="15" hidden="false" customHeight="false" outlineLevel="0" collapsed="false">
      <c r="A7325" s="49" t="n">
        <v>283</v>
      </c>
      <c r="B7325" s="49" t="s">
        <v>193</v>
      </c>
      <c r="C7325" s="49" t="n">
        <v>2010</v>
      </c>
      <c r="D7325" s="54" t="n">
        <v>20.28</v>
      </c>
      <c r="E7325" s="55" t="n">
        <v>12</v>
      </c>
    </row>
    <row r="7326" customFormat="false" ht="15" hidden="false" customHeight="false" outlineLevel="0" collapsed="false">
      <c r="A7326" s="49" t="n">
        <v>283</v>
      </c>
      <c r="B7326" s="49" t="s">
        <v>193</v>
      </c>
      <c r="C7326" s="49" t="n">
        <v>2011</v>
      </c>
      <c r="D7326" s="54" t="n">
        <v>89.88</v>
      </c>
      <c r="E7326" s="55" t="n">
        <v>60</v>
      </c>
    </row>
    <row r="7327" customFormat="false" ht="15" hidden="false" customHeight="false" outlineLevel="0" collapsed="false">
      <c r="A7327" s="49" t="n">
        <v>283</v>
      </c>
      <c r="B7327" s="49" t="s">
        <v>197</v>
      </c>
      <c r="C7327" s="49" t="n">
        <v>2009</v>
      </c>
      <c r="D7327" s="54" t="n">
        <v>60.84</v>
      </c>
      <c r="E7327" s="55" t="n">
        <v>36</v>
      </c>
    </row>
    <row r="7328" customFormat="false" ht="15" hidden="false" customHeight="false" outlineLevel="0" collapsed="false">
      <c r="A7328" s="49" t="n">
        <v>283</v>
      </c>
      <c r="B7328" s="49" t="s">
        <v>197</v>
      </c>
      <c r="C7328" s="49" t="n">
        <v>2010</v>
      </c>
      <c r="D7328" s="54" t="n">
        <v>40.56</v>
      </c>
      <c r="E7328" s="55" t="n">
        <v>24</v>
      </c>
    </row>
    <row r="7329" customFormat="false" ht="15" hidden="false" customHeight="false" outlineLevel="0" collapsed="false">
      <c r="A7329" s="49" t="n">
        <v>283</v>
      </c>
      <c r="B7329" s="49" t="s">
        <v>197</v>
      </c>
      <c r="C7329" s="49" t="n">
        <v>2011</v>
      </c>
      <c r="D7329" s="54" t="n">
        <v>40.56</v>
      </c>
      <c r="E7329" s="55" t="n">
        <v>24</v>
      </c>
    </row>
    <row r="7330" customFormat="false" ht="15" hidden="false" customHeight="false" outlineLevel="0" collapsed="false">
      <c r="A7330" s="49" t="n">
        <v>283</v>
      </c>
      <c r="B7330" s="49" t="s">
        <v>215</v>
      </c>
      <c r="C7330" s="49" t="n">
        <v>2011</v>
      </c>
      <c r="D7330" s="54" t="n">
        <v>40.56</v>
      </c>
      <c r="E7330" s="55" t="n">
        <v>24</v>
      </c>
    </row>
    <row r="7331" customFormat="false" ht="15" hidden="false" customHeight="false" outlineLevel="0" collapsed="false">
      <c r="A7331" s="49" t="n">
        <v>283</v>
      </c>
      <c r="B7331" s="49" t="s">
        <v>196</v>
      </c>
      <c r="C7331" s="49" t="n">
        <v>2011</v>
      </c>
      <c r="D7331" s="54" t="n">
        <v>1.69</v>
      </c>
      <c r="E7331" s="55" t="n">
        <v>1</v>
      </c>
    </row>
    <row r="7332" customFormat="false" ht="15" hidden="false" customHeight="false" outlineLevel="0" collapsed="false">
      <c r="A7332" s="49" t="n">
        <v>283</v>
      </c>
      <c r="B7332" s="49" t="s">
        <v>214</v>
      </c>
      <c r="C7332" s="49" t="n">
        <v>2010</v>
      </c>
      <c r="D7332" s="54" t="n">
        <v>20.28</v>
      </c>
      <c r="E7332" s="55" t="n">
        <v>12</v>
      </c>
    </row>
    <row r="7333" customFormat="false" ht="15" hidden="false" customHeight="false" outlineLevel="0" collapsed="false">
      <c r="A7333" s="49" t="n">
        <v>283</v>
      </c>
      <c r="B7333" s="49" t="s">
        <v>214</v>
      </c>
      <c r="C7333" s="49" t="n">
        <v>2011</v>
      </c>
      <c r="D7333" s="54" t="n">
        <v>20.28</v>
      </c>
      <c r="E7333" s="55" t="n">
        <v>12</v>
      </c>
    </row>
    <row r="7334" customFormat="false" ht="15" hidden="false" customHeight="false" outlineLevel="0" collapsed="false">
      <c r="A7334" s="49" t="n">
        <v>283</v>
      </c>
      <c r="B7334" s="49" t="s">
        <v>189</v>
      </c>
      <c r="C7334" s="49" t="n">
        <v>2009</v>
      </c>
      <c r="D7334" s="54" t="n">
        <v>556.25</v>
      </c>
      <c r="E7334" s="55" t="n">
        <v>272</v>
      </c>
    </row>
    <row r="7335" customFormat="false" ht="15" hidden="false" customHeight="false" outlineLevel="0" collapsed="false">
      <c r="A7335" s="49" t="n">
        <v>283</v>
      </c>
      <c r="B7335" s="49" t="s">
        <v>189</v>
      </c>
      <c r="C7335" s="49" t="n">
        <v>2010</v>
      </c>
      <c r="D7335" s="54" t="n">
        <v>7673.02</v>
      </c>
      <c r="E7335" s="55" t="n">
        <v>4861</v>
      </c>
    </row>
    <row r="7336" customFormat="false" ht="15" hidden="false" customHeight="false" outlineLevel="0" collapsed="false">
      <c r="A7336" s="49" t="n">
        <v>283</v>
      </c>
      <c r="B7336" s="49" t="s">
        <v>189</v>
      </c>
      <c r="C7336" s="49" t="n">
        <v>2011</v>
      </c>
      <c r="D7336" s="54" t="n">
        <v>4865.88</v>
      </c>
      <c r="E7336" s="55" t="n">
        <v>2876</v>
      </c>
    </row>
    <row r="7337" customFormat="false" ht="15" hidden="false" customHeight="false" outlineLevel="0" collapsed="false">
      <c r="A7337" s="49" t="n">
        <v>284</v>
      </c>
      <c r="B7337" s="49" t="s">
        <v>223</v>
      </c>
      <c r="C7337" s="49" t="n">
        <v>2010</v>
      </c>
      <c r="D7337" s="54" t="n">
        <v>121.5</v>
      </c>
      <c r="E7337" s="55" t="n">
        <v>18</v>
      </c>
    </row>
    <row r="7338" customFormat="false" ht="15" hidden="false" customHeight="false" outlineLevel="0" collapsed="false">
      <c r="A7338" s="49" t="n">
        <v>284</v>
      </c>
      <c r="B7338" s="49" t="s">
        <v>223</v>
      </c>
      <c r="C7338" s="49" t="n">
        <v>2011</v>
      </c>
      <c r="D7338" s="54" t="n">
        <v>40.5</v>
      </c>
      <c r="E7338" s="55" t="n">
        <v>6</v>
      </c>
    </row>
    <row r="7339" customFormat="false" ht="15" hidden="false" customHeight="false" outlineLevel="0" collapsed="false">
      <c r="A7339" s="49" t="n">
        <v>284</v>
      </c>
      <c r="B7339" s="49" t="s">
        <v>200</v>
      </c>
      <c r="C7339" s="49" t="n">
        <v>2010</v>
      </c>
      <c r="D7339" s="54" t="n">
        <v>27</v>
      </c>
      <c r="E7339" s="55" t="n">
        <v>4</v>
      </c>
    </row>
    <row r="7340" customFormat="false" ht="15" hidden="false" customHeight="false" outlineLevel="0" collapsed="false">
      <c r="A7340" s="49" t="n">
        <v>284</v>
      </c>
      <c r="B7340" s="49" t="s">
        <v>222</v>
      </c>
      <c r="C7340" s="49" t="n">
        <v>2010</v>
      </c>
      <c r="D7340" s="54" t="n">
        <v>365.55</v>
      </c>
      <c r="E7340" s="55" t="n">
        <v>57</v>
      </c>
    </row>
    <row r="7341" customFormat="false" ht="15" hidden="false" customHeight="false" outlineLevel="0" collapsed="false">
      <c r="A7341" s="49" t="n">
        <v>284</v>
      </c>
      <c r="B7341" s="49" t="s">
        <v>222</v>
      </c>
      <c r="C7341" s="49" t="n">
        <v>2011</v>
      </c>
      <c r="D7341" s="54" t="n">
        <v>81</v>
      </c>
      <c r="E7341" s="55" t="n">
        <v>12</v>
      </c>
    </row>
    <row r="7342" customFormat="false" ht="15" hidden="false" customHeight="false" outlineLevel="0" collapsed="false">
      <c r="A7342" s="49" t="n">
        <v>284</v>
      </c>
      <c r="B7342" s="49" t="s">
        <v>205</v>
      </c>
      <c r="C7342" s="49" t="n">
        <v>2010</v>
      </c>
      <c r="D7342" s="54" t="n">
        <v>6.75</v>
      </c>
      <c r="E7342" s="55" t="n">
        <v>1</v>
      </c>
    </row>
    <row r="7343" customFormat="false" ht="15" hidden="false" customHeight="false" outlineLevel="0" collapsed="false">
      <c r="A7343" s="49" t="n">
        <v>284</v>
      </c>
      <c r="B7343" s="49" t="s">
        <v>205</v>
      </c>
      <c r="C7343" s="49" t="n">
        <v>2011</v>
      </c>
      <c r="D7343" s="54" t="n">
        <v>27</v>
      </c>
      <c r="E7343" s="55" t="n">
        <v>4</v>
      </c>
    </row>
    <row r="7344" customFormat="false" ht="15" hidden="false" customHeight="false" outlineLevel="0" collapsed="false">
      <c r="A7344" s="49" t="n">
        <v>284</v>
      </c>
      <c r="B7344" s="49" t="s">
        <v>206</v>
      </c>
      <c r="C7344" s="49" t="n">
        <v>2010</v>
      </c>
      <c r="D7344" s="54" t="n">
        <v>54</v>
      </c>
      <c r="E7344" s="55" t="n">
        <v>8</v>
      </c>
    </row>
    <row r="7345" customFormat="false" ht="15" hidden="false" customHeight="false" outlineLevel="0" collapsed="false">
      <c r="A7345" s="49" t="n">
        <v>284</v>
      </c>
      <c r="B7345" s="49" t="s">
        <v>209</v>
      </c>
      <c r="C7345" s="49" t="n">
        <v>2010</v>
      </c>
      <c r="D7345" s="54" t="n">
        <v>71.4</v>
      </c>
      <c r="E7345" s="55" t="n">
        <v>12</v>
      </c>
    </row>
    <row r="7346" customFormat="false" ht="15" hidden="false" customHeight="false" outlineLevel="0" collapsed="false">
      <c r="A7346" s="49" t="n">
        <v>284</v>
      </c>
      <c r="B7346" s="49" t="s">
        <v>193</v>
      </c>
      <c r="C7346" s="49" t="n">
        <v>2011</v>
      </c>
      <c r="D7346" s="54" t="n">
        <v>27</v>
      </c>
      <c r="E7346" s="55" t="n">
        <v>4</v>
      </c>
    </row>
    <row r="7347" customFormat="false" ht="15" hidden="false" customHeight="false" outlineLevel="0" collapsed="false">
      <c r="A7347" s="49" t="n">
        <v>284</v>
      </c>
      <c r="B7347" s="49" t="s">
        <v>213</v>
      </c>
      <c r="C7347" s="49" t="n">
        <v>2011</v>
      </c>
      <c r="D7347" s="54" t="n">
        <v>27</v>
      </c>
      <c r="E7347" s="55" t="n">
        <v>4</v>
      </c>
    </row>
    <row r="7348" customFormat="false" ht="15" hidden="false" customHeight="false" outlineLevel="0" collapsed="false">
      <c r="A7348" s="49" t="n">
        <v>284</v>
      </c>
      <c r="B7348" s="49" t="s">
        <v>189</v>
      </c>
      <c r="C7348" s="49" t="n">
        <v>2009</v>
      </c>
      <c r="D7348" s="54" t="n">
        <v>502.89</v>
      </c>
      <c r="E7348" s="55" t="n">
        <v>75</v>
      </c>
    </row>
    <row r="7349" customFormat="false" ht="15" hidden="false" customHeight="false" outlineLevel="0" collapsed="false">
      <c r="A7349" s="49" t="n">
        <v>284</v>
      </c>
      <c r="B7349" s="49" t="s">
        <v>189</v>
      </c>
      <c r="C7349" s="49" t="n">
        <v>2010</v>
      </c>
      <c r="D7349" s="54" t="n">
        <v>7549.48</v>
      </c>
      <c r="E7349" s="55" t="n">
        <v>1142</v>
      </c>
    </row>
    <row r="7350" customFormat="false" ht="15" hidden="false" customHeight="false" outlineLevel="0" collapsed="false">
      <c r="A7350" s="49" t="n">
        <v>284</v>
      </c>
      <c r="B7350" s="49" t="s">
        <v>189</v>
      </c>
      <c r="C7350" s="49" t="n">
        <v>2011</v>
      </c>
      <c r="D7350" s="54" t="n">
        <v>6162.3</v>
      </c>
      <c r="E7350" s="55" t="n">
        <v>948</v>
      </c>
    </row>
    <row r="7351" customFormat="false" ht="15" hidden="false" customHeight="false" outlineLevel="0" collapsed="false">
      <c r="A7351" s="49" t="n">
        <v>285</v>
      </c>
      <c r="B7351" s="49" t="s">
        <v>203</v>
      </c>
      <c r="C7351" s="49" t="n">
        <v>2010</v>
      </c>
      <c r="D7351" s="54" t="n">
        <v>272</v>
      </c>
      <c r="E7351" s="55" t="n">
        <v>32</v>
      </c>
    </row>
    <row r="7352" customFormat="false" ht="15" hidden="false" customHeight="false" outlineLevel="0" collapsed="false">
      <c r="A7352" s="49" t="n">
        <v>285</v>
      </c>
      <c r="B7352" s="49" t="s">
        <v>203</v>
      </c>
      <c r="C7352" s="49" t="n">
        <v>2011</v>
      </c>
      <c r="D7352" s="54" t="n">
        <v>408</v>
      </c>
      <c r="E7352" s="55" t="n">
        <v>48</v>
      </c>
    </row>
    <row r="7353" customFormat="false" ht="15" hidden="false" customHeight="false" outlineLevel="0" collapsed="false">
      <c r="A7353" s="49" t="n">
        <v>285</v>
      </c>
      <c r="B7353" s="49" t="s">
        <v>201</v>
      </c>
      <c r="C7353" s="49" t="n">
        <v>2010</v>
      </c>
      <c r="D7353" s="54" t="n">
        <v>59.7</v>
      </c>
      <c r="E7353" s="55" t="n">
        <v>6</v>
      </c>
    </row>
    <row r="7354" customFormat="false" ht="15" hidden="false" customHeight="false" outlineLevel="0" collapsed="false">
      <c r="A7354" s="49" t="n">
        <v>285</v>
      </c>
      <c r="B7354" s="49" t="s">
        <v>201</v>
      </c>
      <c r="C7354" s="49" t="n">
        <v>2011</v>
      </c>
      <c r="D7354" s="54" t="n">
        <v>59.7</v>
      </c>
      <c r="E7354" s="55" t="n">
        <v>6</v>
      </c>
    </row>
    <row r="7355" customFormat="false" ht="15" hidden="false" customHeight="false" outlineLevel="0" collapsed="false">
      <c r="A7355" s="49" t="n">
        <v>285</v>
      </c>
      <c r="B7355" s="49" t="s">
        <v>226</v>
      </c>
      <c r="C7355" s="49" t="n">
        <v>2011</v>
      </c>
      <c r="D7355" s="54" t="n">
        <v>19.9</v>
      </c>
      <c r="E7355" s="55" t="n">
        <v>2</v>
      </c>
    </row>
    <row r="7356" customFormat="false" ht="15" hidden="false" customHeight="false" outlineLevel="0" collapsed="false">
      <c r="A7356" s="49" t="n">
        <v>285</v>
      </c>
      <c r="B7356" s="49" t="s">
        <v>223</v>
      </c>
      <c r="C7356" s="49" t="n">
        <v>2010</v>
      </c>
      <c r="D7356" s="54" t="n">
        <v>59.7</v>
      </c>
      <c r="E7356" s="55" t="n">
        <v>6</v>
      </c>
    </row>
    <row r="7357" customFormat="false" ht="15" hidden="false" customHeight="false" outlineLevel="0" collapsed="false">
      <c r="A7357" s="49" t="n">
        <v>285</v>
      </c>
      <c r="B7357" s="49" t="s">
        <v>200</v>
      </c>
      <c r="C7357" s="49" t="n">
        <v>2010</v>
      </c>
      <c r="D7357" s="54" t="n">
        <v>9.95</v>
      </c>
      <c r="E7357" s="55" t="n">
        <v>1</v>
      </c>
    </row>
    <row r="7358" customFormat="false" ht="15" hidden="false" customHeight="false" outlineLevel="0" collapsed="false">
      <c r="A7358" s="49" t="n">
        <v>285</v>
      </c>
      <c r="B7358" s="49" t="s">
        <v>202</v>
      </c>
      <c r="C7358" s="49" t="n">
        <v>2010</v>
      </c>
      <c r="D7358" s="54" t="n">
        <v>19.9</v>
      </c>
      <c r="E7358" s="55" t="n">
        <v>2</v>
      </c>
    </row>
    <row r="7359" customFormat="false" ht="15" hidden="false" customHeight="false" outlineLevel="0" collapsed="false">
      <c r="A7359" s="49" t="n">
        <v>285</v>
      </c>
      <c r="B7359" s="49" t="s">
        <v>222</v>
      </c>
      <c r="C7359" s="49" t="n">
        <v>2010</v>
      </c>
      <c r="D7359" s="54" t="n">
        <v>279.45</v>
      </c>
      <c r="E7359" s="55" t="n">
        <v>31</v>
      </c>
    </row>
    <row r="7360" customFormat="false" ht="15" hidden="false" customHeight="false" outlineLevel="0" collapsed="false">
      <c r="A7360" s="49" t="n">
        <v>285</v>
      </c>
      <c r="B7360" s="49" t="s">
        <v>222</v>
      </c>
      <c r="C7360" s="49" t="n">
        <v>2011</v>
      </c>
      <c r="D7360" s="54" t="n">
        <v>39.8</v>
      </c>
      <c r="E7360" s="55" t="n">
        <v>4</v>
      </c>
    </row>
    <row r="7361" customFormat="false" ht="15" hidden="false" customHeight="false" outlineLevel="0" collapsed="false">
      <c r="A7361" s="49" t="n">
        <v>285</v>
      </c>
      <c r="B7361" s="49" t="s">
        <v>191</v>
      </c>
      <c r="C7361" s="49" t="n">
        <v>2010</v>
      </c>
      <c r="D7361" s="54" t="n">
        <v>19.9</v>
      </c>
      <c r="E7361" s="55" t="n">
        <v>2</v>
      </c>
    </row>
    <row r="7362" customFormat="false" ht="15" hidden="false" customHeight="false" outlineLevel="0" collapsed="false">
      <c r="A7362" s="49" t="n">
        <v>285</v>
      </c>
      <c r="B7362" s="49" t="s">
        <v>205</v>
      </c>
      <c r="C7362" s="49" t="n">
        <v>2010</v>
      </c>
      <c r="D7362" s="54" t="n">
        <v>346.6</v>
      </c>
      <c r="E7362" s="55" t="n">
        <v>36</v>
      </c>
    </row>
    <row r="7363" customFormat="false" ht="15" hidden="false" customHeight="false" outlineLevel="0" collapsed="false">
      <c r="A7363" s="49" t="n">
        <v>285</v>
      </c>
      <c r="B7363" s="49" t="s">
        <v>205</v>
      </c>
      <c r="C7363" s="49" t="n">
        <v>2011</v>
      </c>
      <c r="D7363" s="54" t="n">
        <v>358.2</v>
      </c>
      <c r="E7363" s="55" t="n">
        <v>36</v>
      </c>
    </row>
    <row r="7364" customFormat="false" ht="15" hidden="false" customHeight="false" outlineLevel="0" collapsed="false">
      <c r="A7364" s="49" t="n">
        <v>285</v>
      </c>
      <c r="B7364" s="49" t="s">
        <v>206</v>
      </c>
      <c r="C7364" s="49" t="n">
        <v>2010</v>
      </c>
      <c r="D7364" s="54" t="n">
        <v>382.25</v>
      </c>
      <c r="E7364" s="55" t="n">
        <v>39</v>
      </c>
    </row>
    <row r="7365" customFormat="false" ht="15" hidden="false" customHeight="false" outlineLevel="0" collapsed="false">
      <c r="A7365" s="49" t="n">
        <v>285</v>
      </c>
      <c r="B7365" s="49" t="s">
        <v>206</v>
      </c>
      <c r="C7365" s="49" t="n">
        <v>2011</v>
      </c>
      <c r="D7365" s="54" t="n">
        <v>375.85</v>
      </c>
      <c r="E7365" s="55" t="n">
        <v>42</v>
      </c>
    </row>
    <row r="7366" customFormat="false" ht="15" hidden="false" customHeight="false" outlineLevel="0" collapsed="false">
      <c r="A7366" s="49" t="n">
        <v>285</v>
      </c>
      <c r="B7366" s="49" t="s">
        <v>234</v>
      </c>
      <c r="C7366" s="49" t="n">
        <v>2011</v>
      </c>
      <c r="D7366" s="54" t="n">
        <v>159.2</v>
      </c>
      <c r="E7366" s="55" t="n">
        <v>16</v>
      </c>
    </row>
    <row r="7367" customFormat="false" ht="15" hidden="false" customHeight="false" outlineLevel="0" collapsed="false">
      <c r="A7367" s="49" t="n">
        <v>285</v>
      </c>
      <c r="B7367" s="49" t="s">
        <v>192</v>
      </c>
      <c r="C7367" s="49" t="n">
        <v>2010</v>
      </c>
      <c r="D7367" s="54" t="n">
        <v>19.9</v>
      </c>
      <c r="E7367" s="55" t="n">
        <v>2</v>
      </c>
    </row>
    <row r="7368" customFormat="false" ht="15" hidden="false" customHeight="false" outlineLevel="0" collapsed="false">
      <c r="A7368" s="49" t="n">
        <v>285</v>
      </c>
      <c r="B7368" s="49" t="s">
        <v>192</v>
      </c>
      <c r="C7368" s="49" t="n">
        <v>2011</v>
      </c>
      <c r="D7368" s="54" t="n">
        <v>39.8</v>
      </c>
      <c r="E7368" s="55" t="n">
        <v>4</v>
      </c>
    </row>
    <row r="7369" customFormat="false" ht="15" hidden="false" customHeight="false" outlineLevel="0" collapsed="false">
      <c r="A7369" s="49" t="n">
        <v>285</v>
      </c>
      <c r="B7369" s="49" t="s">
        <v>227</v>
      </c>
      <c r="C7369" s="49" t="n">
        <v>2011</v>
      </c>
      <c r="D7369" s="54" t="n">
        <v>19.9</v>
      </c>
      <c r="E7369" s="55" t="n">
        <v>2</v>
      </c>
    </row>
    <row r="7370" customFormat="false" ht="15" hidden="false" customHeight="false" outlineLevel="0" collapsed="false">
      <c r="A7370" s="49" t="n">
        <v>285</v>
      </c>
      <c r="B7370" s="49" t="s">
        <v>218</v>
      </c>
      <c r="C7370" s="49" t="n">
        <v>2010</v>
      </c>
      <c r="D7370" s="54" t="n">
        <v>1061.25</v>
      </c>
      <c r="E7370" s="55" t="n">
        <v>124</v>
      </c>
    </row>
    <row r="7371" customFormat="false" ht="15" hidden="false" customHeight="false" outlineLevel="0" collapsed="false">
      <c r="A7371" s="49" t="n">
        <v>285</v>
      </c>
      <c r="B7371" s="49" t="s">
        <v>218</v>
      </c>
      <c r="C7371" s="49" t="n">
        <v>2011</v>
      </c>
      <c r="D7371" s="54" t="n">
        <v>136</v>
      </c>
      <c r="E7371" s="55" t="n">
        <v>16</v>
      </c>
    </row>
    <row r="7372" customFormat="false" ht="15" hidden="false" customHeight="false" outlineLevel="0" collapsed="false">
      <c r="A7372" s="49" t="n">
        <v>285</v>
      </c>
      <c r="B7372" s="49" t="s">
        <v>193</v>
      </c>
      <c r="C7372" s="49" t="n">
        <v>2011</v>
      </c>
      <c r="D7372" s="54" t="n">
        <v>487.6</v>
      </c>
      <c r="E7372" s="55" t="n">
        <v>56</v>
      </c>
    </row>
    <row r="7373" customFormat="false" ht="15" hidden="false" customHeight="false" outlineLevel="0" collapsed="false">
      <c r="A7373" s="49" t="n">
        <v>285</v>
      </c>
      <c r="B7373" s="49" t="s">
        <v>197</v>
      </c>
      <c r="C7373" s="49" t="n">
        <v>2010</v>
      </c>
      <c r="D7373" s="54" t="n">
        <v>77.95</v>
      </c>
      <c r="E7373" s="55" t="n">
        <v>9</v>
      </c>
    </row>
    <row r="7374" customFormat="false" ht="15" hidden="false" customHeight="false" outlineLevel="0" collapsed="false">
      <c r="A7374" s="49" t="n">
        <v>285</v>
      </c>
      <c r="B7374" s="49" t="s">
        <v>196</v>
      </c>
      <c r="C7374" s="49" t="n">
        <v>2011</v>
      </c>
      <c r="D7374" s="54" t="n">
        <v>19.9</v>
      </c>
      <c r="E7374" s="55" t="n">
        <v>2</v>
      </c>
    </row>
    <row r="7375" customFormat="false" ht="15" hidden="false" customHeight="false" outlineLevel="0" collapsed="false">
      <c r="A7375" s="49" t="n">
        <v>285</v>
      </c>
      <c r="B7375" s="49" t="s">
        <v>210</v>
      </c>
      <c r="C7375" s="49" t="n">
        <v>2010</v>
      </c>
      <c r="D7375" s="54" t="n">
        <v>19.9</v>
      </c>
      <c r="E7375" s="55" t="n">
        <v>2</v>
      </c>
    </row>
    <row r="7376" customFormat="false" ht="15" hidden="false" customHeight="false" outlineLevel="0" collapsed="false">
      <c r="A7376" s="49" t="n">
        <v>285</v>
      </c>
      <c r="B7376" s="49" t="s">
        <v>198</v>
      </c>
      <c r="C7376" s="49" t="n">
        <v>2010</v>
      </c>
      <c r="D7376" s="54" t="n">
        <v>117.75</v>
      </c>
      <c r="E7376" s="55" t="n">
        <v>13</v>
      </c>
    </row>
    <row r="7377" customFormat="false" ht="15" hidden="false" customHeight="false" outlineLevel="0" collapsed="false">
      <c r="A7377" s="49" t="n">
        <v>285</v>
      </c>
      <c r="B7377" s="49" t="s">
        <v>198</v>
      </c>
      <c r="C7377" s="49" t="n">
        <v>2011</v>
      </c>
      <c r="D7377" s="54" t="n">
        <v>175.8</v>
      </c>
      <c r="E7377" s="55" t="n">
        <v>20</v>
      </c>
    </row>
    <row r="7378" customFormat="false" ht="15" hidden="false" customHeight="false" outlineLevel="0" collapsed="false">
      <c r="A7378" s="49" t="n">
        <v>285</v>
      </c>
      <c r="B7378" s="49" t="s">
        <v>189</v>
      </c>
      <c r="C7378" s="49" t="n">
        <v>2010</v>
      </c>
      <c r="D7378" s="54" t="n">
        <v>6266.75</v>
      </c>
      <c r="E7378" s="55" t="n">
        <v>649</v>
      </c>
    </row>
    <row r="7379" customFormat="false" ht="15" hidden="false" customHeight="false" outlineLevel="0" collapsed="false">
      <c r="A7379" s="49" t="n">
        <v>285</v>
      </c>
      <c r="B7379" s="49" t="s">
        <v>189</v>
      </c>
      <c r="C7379" s="49" t="n">
        <v>2011</v>
      </c>
      <c r="D7379" s="54" t="n">
        <v>3727.65</v>
      </c>
      <c r="E7379" s="55" t="n">
        <v>386</v>
      </c>
    </row>
    <row r="7380" customFormat="false" ht="15" hidden="false" customHeight="false" outlineLevel="0" collapsed="false">
      <c r="A7380" s="49" t="n">
        <v>286</v>
      </c>
      <c r="B7380" s="49" t="s">
        <v>199</v>
      </c>
      <c r="C7380" s="49" t="n">
        <v>2010</v>
      </c>
      <c r="D7380" s="54" t="n">
        <v>23.6</v>
      </c>
      <c r="E7380" s="55" t="n">
        <v>8</v>
      </c>
    </row>
    <row r="7381" customFormat="false" ht="15" hidden="false" customHeight="false" outlineLevel="0" collapsed="false">
      <c r="A7381" s="49" t="n">
        <v>286</v>
      </c>
      <c r="B7381" s="49" t="s">
        <v>223</v>
      </c>
      <c r="C7381" s="49" t="n">
        <v>2010</v>
      </c>
      <c r="D7381" s="54" t="n">
        <v>23.6</v>
      </c>
      <c r="E7381" s="55" t="n">
        <v>8</v>
      </c>
    </row>
    <row r="7382" customFormat="false" ht="15" hidden="false" customHeight="false" outlineLevel="0" collapsed="false">
      <c r="A7382" s="49" t="n">
        <v>286</v>
      </c>
      <c r="B7382" s="49" t="s">
        <v>200</v>
      </c>
      <c r="C7382" s="49" t="n">
        <v>2010</v>
      </c>
      <c r="D7382" s="54" t="n">
        <v>29.5</v>
      </c>
      <c r="E7382" s="55" t="n">
        <v>10</v>
      </c>
    </row>
    <row r="7383" customFormat="false" ht="15" hidden="false" customHeight="false" outlineLevel="0" collapsed="false">
      <c r="A7383" s="49" t="n">
        <v>286</v>
      </c>
      <c r="B7383" s="49" t="s">
        <v>222</v>
      </c>
      <c r="C7383" s="49" t="n">
        <v>2010</v>
      </c>
      <c r="D7383" s="54" t="n">
        <v>141.6</v>
      </c>
      <c r="E7383" s="55" t="n">
        <v>48</v>
      </c>
    </row>
    <row r="7384" customFormat="false" ht="15" hidden="false" customHeight="false" outlineLevel="0" collapsed="false">
      <c r="A7384" s="49" t="n">
        <v>286</v>
      </c>
      <c r="B7384" s="49" t="s">
        <v>222</v>
      </c>
      <c r="C7384" s="49" t="n">
        <v>2011</v>
      </c>
      <c r="D7384" s="54" t="n">
        <v>79.65</v>
      </c>
      <c r="E7384" s="55" t="n">
        <v>27</v>
      </c>
    </row>
    <row r="7385" customFormat="false" ht="15" hidden="false" customHeight="false" outlineLevel="0" collapsed="false">
      <c r="A7385" s="49" t="n">
        <v>286</v>
      </c>
      <c r="B7385" s="49" t="s">
        <v>191</v>
      </c>
      <c r="C7385" s="49" t="n">
        <v>2011</v>
      </c>
      <c r="D7385" s="54" t="n">
        <v>26.32</v>
      </c>
      <c r="E7385" s="55" t="n">
        <v>8</v>
      </c>
    </row>
    <row r="7386" customFormat="false" ht="15" hidden="false" customHeight="false" outlineLevel="0" collapsed="false">
      <c r="A7386" s="49" t="n">
        <v>286</v>
      </c>
      <c r="B7386" s="49" t="s">
        <v>206</v>
      </c>
      <c r="C7386" s="49" t="n">
        <v>2010</v>
      </c>
      <c r="D7386" s="54" t="n">
        <v>141.6</v>
      </c>
      <c r="E7386" s="55" t="n">
        <v>48</v>
      </c>
    </row>
    <row r="7387" customFormat="false" ht="15" hidden="false" customHeight="false" outlineLevel="0" collapsed="false">
      <c r="A7387" s="49" t="n">
        <v>286</v>
      </c>
      <c r="B7387" s="49" t="s">
        <v>206</v>
      </c>
      <c r="C7387" s="49" t="n">
        <v>2011</v>
      </c>
      <c r="D7387" s="54" t="n">
        <v>366.38</v>
      </c>
      <c r="E7387" s="55" t="n">
        <v>126</v>
      </c>
    </row>
    <row r="7388" customFormat="false" ht="15" hidden="false" customHeight="false" outlineLevel="0" collapsed="false">
      <c r="A7388" s="49" t="n">
        <v>286</v>
      </c>
      <c r="B7388" s="49" t="s">
        <v>209</v>
      </c>
      <c r="C7388" s="49" t="n">
        <v>2010</v>
      </c>
      <c r="D7388" s="54" t="n">
        <v>23.6</v>
      </c>
      <c r="E7388" s="55" t="n">
        <v>8</v>
      </c>
    </row>
    <row r="7389" customFormat="false" ht="15" hidden="false" customHeight="false" outlineLevel="0" collapsed="false">
      <c r="A7389" s="49" t="n">
        <v>286</v>
      </c>
      <c r="B7389" s="49" t="s">
        <v>209</v>
      </c>
      <c r="C7389" s="49" t="n">
        <v>2011</v>
      </c>
      <c r="D7389" s="54" t="n">
        <v>47.2</v>
      </c>
      <c r="E7389" s="55" t="n">
        <v>16</v>
      </c>
    </row>
    <row r="7390" customFormat="false" ht="15" hidden="false" customHeight="false" outlineLevel="0" collapsed="false">
      <c r="A7390" s="49" t="n">
        <v>286</v>
      </c>
      <c r="B7390" s="49" t="s">
        <v>193</v>
      </c>
      <c r="C7390" s="49" t="n">
        <v>2011</v>
      </c>
      <c r="D7390" s="54" t="n">
        <v>23.6</v>
      </c>
      <c r="E7390" s="55" t="n">
        <v>8</v>
      </c>
    </row>
    <row r="7391" customFormat="false" ht="15" hidden="false" customHeight="false" outlineLevel="0" collapsed="false">
      <c r="A7391" s="49" t="n">
        <v>286</v>
      </c>
      <c r="B7391" s="49" t="s">
        <v>213</v>
      </c>
      <c r="C7391" s="49" t="n">
        <v>2010</v>
      </c>
      <c r="D7391" s="54" t="n">
        <v>23.6</v>
      </c>
      <c r="E7391" s="55" t="n">
        <v>8</v>
      </c>
    </row>
    <row r="7392" customFormat="false" ht="15" hidden="false" customHeight="false" outlineLevel="0" collapsed="false">
      <c r="A7392" s="49" t="n">
        <v>286</v>
      </c>
      <c r="B7392" s="49" t="s">
        <v>213</v>
      </c>
      <c r="C7392" s="49" t="n">
        <v>2011</v>
      </c>
      <c r="D7392" s="54" t="n">
        <v>120.72</v>
      </c>
      <c r="E7392" s="55" t="n">
        <v>40</v>
      </c>
    </row>
    <row r="7393" customFormat="false" ht="15" hidden="false" customHeight="false" outlineLevel="0" collapsed="false">
      <c r="A7393" s="49" t="n">
        <v>286</v>
      </c>
      <c r="B7393" s="49" t="s">
        <v>196</v>
      </c>
      <c r="C7393" s="49" t="n">
        <v>2010</v>
      </c>
      <c r="D7393" s="54" t="n">
        <v>2.95</v>
      </c>
      <c r="E7393" s="55" t="n">
        <v>1</v>
      </c>
    </row>
    <row r="7394" customFormat="false" ht="15" hidden="false" customHeight="false" outlineLevel="0" collapsed="false">
      <c r="A7394" s="49" t="n">
        <v>286</v>
      </c>
      <c r="B7394" s="49" t="s">
        <v>196</v>
      </c>
      <c r="C7394" s="49" t="n">
        <v>2011</v>
      </c>
      <c r="D7394" s="54" t="n">
        <v>0</v>
      </c>
      <c r="E7394" s="55" t="n">
        <v>0</v>
      </c>
    </row>
    <row r="7395" customFormat="false" ht="15" hidden="false" customHeight="false" outlineLevel="0" collapsed="false">
      <c r="A7395" s="49" t="n">
        <v>286</v>
      </c>
      <c r="B7395" s="49" t="s">
        <v>214</v>
      </c>
      <c r="C7395" s="49" t="n">
        <v>2010</v>
      </c>
      <c r="D7395" s="54" t="n">
        <v>23.6</v>
      </c>
      <c r="E7395" s="55" t="n">
        <v>8</v>
      </c>
    </row>
    <row r="7396" customFormat="false" ht="15" hidden="false" customHeight="false" outlineLevel="0" collapsed="false">
      <c r="A7396" s="49" t="n">
        <v>286</v>
      </c>
      <c r="B7396" s="49" t="s">
        <v>189</v>
      </c>
      <c r="C7396" s="49" t="n">
        <v>2009</v>
      </c>
      <c r="D7396" s="54" t="n">
        <v>411.87</v>
      </c>
      <c r="E7396" s="55" t="n">
        <v>126</v>
      </c>
    </row>
    <row r="7397" customFormat="false" ht="15" hidden="false" customHeight="false" outlineLevel="0" collapsed="false">
      <c r="A7397" s="49" t="n">
        <v>286</v>
      </c>
      <c r="B7397" s="49" t="s">
        <v>189</v>
      </c>
      <c r="C7397" s="49" t="n">
        <v>2010</v>
      </c>
      <c r="D7397" s="54" t="n">
        <v>7236.36</v>
      </c>
      <c r="E7397" s="55" t="n">
        <v>2435</v>
      </c>
    </row>
    <row r="7398" customFormat="false" ht="15" hidden="false" customHeight="false" outlineLevel="0" collapsed="false">
      <c r="A7398" s="49" t="n">
        <v>286</v>
      </c>
      <c r="B7398" s="49" t="s">
        <v>189</v>
      </c>
      <c r="C7398" s="49" t="n">
        <v>2011</v>
      </c>
      <c r="D7398" s="54" t="n">
        <v>6266.43</v>
      </c>
      <c r="E7398" s="55" t="n">
        <v>1947</v>
      </c>
    </row>
    <row r="7399" customFormat="false" ht="15" hidden="false" customHeight="false" outlineLevel="0" collapsed="false">
      <c r="A7399" s="49" t="n">
        <v>287</v>
      </c>
      <c r="B7399" s="49" t="s">
        <v>223</v>
      </c>
      <c r="C7399" s="49" t="n">
        <v>2010</v>
      </c>
      <c r="D7399" s="54" t="n">
        <v>40.56</v>
      </c>
      <c r="E7399" s="55" t="n">
        <v>24</v>
      </c>
    </row>
    <row r="7400" customFormat="false" ht="15" hidden="false" customHeight="false" outlineLevel="0" collapsed="false">
      <c r="A7400" s="49" t="n">
        <v>287</v>
      </c>
      <c r="B7400" s="49" t="s">
        <v>223</v>
      </c>
      <c r="C7400" s="49" t="n">
        <v>2011</v>
      </c>
      <c r="D7400" s="54" t="n">
        <v>40.56</v>
      </c>
      <c r="E7400" s="55" t="n">
        <v>24</v>
      </c>
    </row>
    <row r="7401" customFormat="false" ht="15" hidden="false" customHeight="false" outlineLevel="0" collapsed="false">
      <c r="A7401" s="49" t="n">
        <v>287</v>
      </c>
      <c r="B7401" s="49" t="s">
        <v>222</v>
      </c>
      <c r="C7401" s="49" t="n">
        <v>2010</v>
      </c>
      <c r="D7401" s="54" t="n">
        <v>81.12</v>
      </c>
      <c r="E7401" s="55" t="n">
        <v>48</v>
      </c>
    </row>
    <row r="7402" customFormat="false" ht="15" hidden="false" customHeight="false" outlineLevel="0" collapsed="false">
      <c r="A7402" s="49" t="n">
        <v>287</v>
      </c>
      <c r="B7402" s="49" t="s">
        <v>222</v>
      </c>
      <c r="C7402" s="49" t="n">
        <v>2011</v>
      </c>
      <c r="D7402" s="54" t="n">
        <v>223.08</v>
      </c>
      <c r="E7402" s="55" t="n">
        <v>132</v>
      </c>
    </row>
    <row r="7403" customFormat="false" ht="15" hidden="false" customHeight="false" outlineLevel="0" collapsed="false">
      <c r="A7403" s="49" t="n">
        <v>287</v>
      </c>
      <c r="B7403" s="49" t="s">
        <v>205</v>
      </c>
      <c r="C7403" s="49" t="n">
        <v>2011</v>
      </c>
      <c r="D7403" s="54" t="n">
        <v>121.68</v>
      </c>
      <c r="E7403" s="55" t="n">
        <v>72</v>
      </c>
    </row>
    <row r="7404" customFormat="false" ht="15" hidden="false" customHeight="false" outlineLevel="0" collapsed="false">
      <c r="A7404" s="49" t="n">
        <v>287</v>
      </c>
      <c r="B7404" s="49" t="s">
        <v>206</v>
      </c>
      <c r="C7404" s="49" t="n">
        <v>2010</v>
      </c>
      <c r="D7404" s="54" t="n">
        <v>334.55</v>
      </c>
      <c r="E7404" s="55" t="n">
        <v>215</v>
      </c>
    </row>
    <row r="7405" customFormat="false" ht="15" hidden="false" customHeight="false" outlineLevel="0" collapsed="false">
      <c r="A7405" s="49" t="n">
        <v>287</v>
      </c>
      <c r="B7405" s="49" t="s">
        <v>206</v>
      </c>
      <c r="C7405" s="49" t="n">
        <v>2011</v>
      </c>
      <c r="D7405" s="54" t="n">
        <v>40.56</v>
      </c>
      <c r="E7405" s="55" t="n">
        <v>24</v>
      </c>
    </row>
    <row r="7406" customFormat="false" ht="15" hidden="false" customHeight="false" outlineLevel="0" collapsed="false">
      <c r="A7406" s="49" t="n">
        <v>287</v>
      </c>
      <c r="B7406" s="49" t="s">
        <v>192</v>
      </c>
      <c r="C7406" s="49" t="n">
        <v>2011</v>
      </c>
      <c r="D7406" s="54" t="n">
        <v>20.28</v>
      </c>
      <c r="E7406" s="55" t="n">
        <v>12</v>
      </c>
    </row>
    <row r="7407" customFormat="false" ht="15" hidden="false" customHeight="false" outlineLevel="0" collapsed="false">
      <c r="A7407" s="49" t="n">
        <v>287</v>
      </c>
      <c r="B7407" s="49" t="s">
        <v>218</v>
      </c>
      <c r="C7407" s="49" t="n">
        <v>2010</v>
      </c>
      <c r="D7407" s="54" t="n">
        <v>449.4</v>
      </c>
      <c r="E7407" s="55" t="n">
        <v>300</v>
      </c>
    </row>
    <row r="7408" customFormat="false" ht="15" hidden="false" customHeight="false" outlineLevel="0" collapsed="false">
      <c r="A7408" s="49" t="n">
        <v>287</v>
      </c>
      <c r="B7408" s="49" t="s">
        <v>218</v>
      </c>
      <c r="C7408" s="49" t="n">
        <v>2011</v>
      </c>
      <c r="D7408" s="54" t="n">
        <v>234.84</v>
      </c>
      <c r="E7408" s="55" t="n">
        <v>156</v>
      </c>
    </row>
    <row r="7409" customFormat="false" ht="15" hidden="false" customHeight="false" outlineLevel="0" collapsed="false">
      <c r="A7409" s="49" t="n">
        <v>287</v>
      </c>
      <c r="B7409" s="49" t="s">
        <v>213</v>
      </c>
      <c r="C7409" s="49" t="n">
        <v>2011</v>
      </c>
      <c r="D7409" s="54" t="n">
        <v>20.28</v>
      </c>
      <c r="E7409" s="55" t="n">
        <v>12</v>
      </c>
    </row>
    <row r="7410" customFormat="false" ht="15" hidden="false" customHeight="false" outlineLevel="0" collapsed="false">
      <c r="A7410" s="49" t="n">
        <v>287</v>
      </c>
      <c r="B7410" s="49" t="s">
        <v>197</v>
      </c>
      <c r="C7410" s="49" t="n">
        <v>2011</v>
      </c>
      <c r="D7410" s="54" t="n">
        <v>20.28</v>
      </c>
      <c r="E7410" s="55" t="n">
        <v>12</v>
      </c>
    </row>
    <row r="7411" customFormat="false" ht="15" hidden="false" customHeight="false" outlineLevel="0" collapsed="false">
      <c r="A7411" s="49" t="n">
        <v>287</v>
      </c>
      <c r="B7411" s="49" t="s">
        <v>215</v>
      </c>
      <c r="C7411" s="49" t="n">
        <v>2011</v>
      </c>
      <c r="D7411" s="54" t="n">
        <v>107.28</v>
      </c>
      <c r="E7411" s="55" t="n">
        <v>72</v>
      </c>
    </row>
    <row r="7412" customFormat="false" ht="15" hidden="false" customHeight="false" outlineLevel="0" collapsed="false">
      <c r="A7412" s="49" t="n">
        <v>287</v>
      </c>
      <c r="B7412" s="49" t="s">
        <v>196</v>
      </c>
      <c r="C7412" s="49" t="n">
        <v>2010</v>
      </c>
      <c r="D7412" s="54" t="n">
        <v>40.56</v>
      </c>
      <c r="E7412" s="55" t="n">
        <v>24</v>
      </c>
    </row>
    <row r="7413" customFormat="false" ht="15" hidden="false" customHeight="false" outlineLevel="0" collapsed="false">
      <c r="A7413" s="49" t="n">
        <v>287</v>
      </c>
      <c r="B7413" s="49" t="s">
        <v>196</v>
      </c>
      <c r="C7413" s="49" t="n">
        <v>2011</v>
      </c>
      <c r="D7413" s="54" t="n">
        <v>81.12</v>
      </c>
      <c r="E7413" s="55" t="n">
        <v>48</v>
      </c>
    </row>
    <row r="7414" customFormat="false" ht="15" hidden="false" customHeight="false" outlineLevel="0" collapsed="false">
      <c r="A7414" s="49" t="n">
        <v>287</v>
      </c>
      <c r="B7414" s="49" t="s">
        <v>189</v>
      </c>
      <c r="C7414" s="49" t="n">
        <v>2010</v>
      </c>
      <c r="D7414" s="54" t="n">
        <v>4877.2</v>
      </c>
      <c r="E7414" s="55" t="n">
        <v>2776</v>
      </c>
    </row>
    <row r="7415" customFormat="false" ht="15" hidden="false" customHeight="false" outlineLevel="0" collapsed="false">
      <c r="A7415" s="49" t="n">
        <v>287</v>
      </c>
      <c r="B7415" s="49" t="s">
        <v>189</v>
      </c>
      <c r="C7415" s="49" t="n">
        <v>2011</v>
      </c>
      <c r="D7415" s="54" t="n">
        <v>8216.37</v>
      </c>
      <c r="E7415" s="55" t="n">
        <v>4350</v>
      </c>
    </row>
    <row r="7416" customFormat="false" ht="15" hidden="false" customHeight="false" outlineLevel="0" collapsed="false">
      <c r="A7416" s="49" t="n">
        <v>288</v>
      </c>
      <c r="B7416" s="49" t="s">
        <v>203</v>
      </c>
      <c r="C7416" s="49" t="n">
        <v>2010</v>
      </c>
      <c r="D7416" s="54" t="n">
        <v>20.4</v>
      </c>
      <c r="E7416" s="55" t="n">
        <v>24</v>
      </c>
    </row>
    <row r="7417" customFormat="false" ht="15" hidden="false" customHeight="false" outlineLevel="0" collapsed="false">
      <c r="A7417" s="49" t="n">
        <v>288</v>
      </c>
      <c r="B7417" s="49" t="s">
        <v>203</v>
      </c>
      <c r="C7417" s="49" t="n">
        <v>2011</v>
      </c>
      <c r="D7417" s="54" t="n">
        <v>207.36</v>
      </c>
      <c r="E7417" s="55" t="n">
        <v>288</v>
      </c>
    </row>
    <row r="7418" customFormat="false" ht="15" hidden="false" customHeight="false" outlineLevel="0" collapsed="false">
      <c r="A7418" s="49" t="n">
        <v>288</v>
      </c>
      <c r="B7418" s="49" t="s">
        <v>199</v>
      </c>
      <c r="C7418" s="49" t="n">
        <v>2010</v>
      </c>
      <c r="D7418" s="54" t="n">
        <v>20.4</v>
      </c>
      <c r="E7418" s="55" t="n">
        <v>24</v>
      </c>
    </row>
    <row r="7419" customFormat="false" ht="15" hidden="false" customHeight="false" outlineLevel="0" collapsed="false">
      <c r="A7419" s="49" t="n">
        <v>288</v>
      </c>
      <c r="B7419" s="49" t="s">
        <v>199</v>
      </c>
      <c r="C7419" s="49" t="n">
        <v>2011</v>
      </c>
      <c r="D7419" s="54" t="n">
        <v>10.2</v>
      </c>
      <c r="E7419" s="55" t="n">
        <v>12</v>
      </c>
    </row>
    <row r="7420" customFormat="false" ht="15" hidden="false" customHeight="false" outlineLevel="0" collapsed="false">
      <c r="A7420" s="49" t="n">
        <v>288</v>
      </c>
      <c r="B7420" s="49" t="s">
        <v>201</v>
      </c>
      <c r="C7420" s="49" t="n">
        <v>2011</v>
      </c>
      <c r="D7420" s="54" t="n">
        <v>10.2</v>
      </c>
      <c r="E7420" s="55" t="n">
        <v>12</v>
      </c>
    </row>
    <row r="7421" customFormat="false" ht="15" hidden="false" customHeight="false" outlineLevel="0" collapsed="false">
      <c r="A7421" s="49" t="n">
        <v>288</v>
      </c>
      <c r="B7421" s="49" t="s">
        <v>223</v>
      </c>
      <c r="C7421" s="49" t="n">
        <v>2010</v>
      </c>
      <c r="D7421" s="54" t="n">
        <v>20.4</v>
      </c>
      <c r="E7421" s="55" t="n">
        <v>24</v>
      </c>
    </row>
    <row r="7422" customFormat="false" ht="15" hidden="false" customHeight="false" outlineLevel="0" collapsed="false">
      <c r="A7422" s="49" t="n">
        <v>288</v>
      </c>
      <c r="B7422" s="49" t="s">
        <v>223</v>
      </c>
      <c r="C7422" s="49" t="n">
        <v>2011</v>
      </c>
      <c r="D7422" s="54" t="n">
        <v>30.6</v>
      </c>
      <c r="E7422" s="55" t="n">
        <v>36</v>
      </c>
    </row>
    <row r="7423" customFormat="false" ht="15" hidden="false" customHeight="false" outlineLevel="0" collapsed="false">
      <c r="A7423" s="49" t="n">
        <v>288</v>
      </c>
      <c r="B7423" s="49" t="s">
        <v>222</v>
      </c>
      <c r="C7423" s="49" t="n">
        <v>2010</v>
      </c>
      <c r="D7423" s="54" t="n">
        <v>367.68</v>
      </c>
      <c r="E7423" s="55" t="n">
        <v>480</v>
      </c>
    </row>
    <row r="7424" customFormat="false" ht="15" hidden="false" customHeight="false" outlineLevel="0" collapsed="false">
      <c r="A7424" s="49" t="n">
        <v>288</v>
      </c>
      <c r="B7424" s="49" t="s">
        <v>222</v>
      </c>
      <c r="C7424" s="49" t="n">
        <v>2011</v>
      </c>
      <c r="D7424" s="54" t="n">
        <v>675.36</v>
      </c>
      <c r="E7424" s="55" t="n">
        <v>912</v>
      </c>
    </row>
    <row r="7425" customFormat="false" ht="15" hidden="false" customHeight="false" outlineLevel="0" collapsed="false">
      <c r="A7425" s="49" t="n">
        <v>288</v>
      </c>
      <c r="B7425" s="49" t="s">
        <v>191</v>
      </c>
      <c r="C7425" s="49" t="n">
        <v>2010</v>
      </c>
      <c r="D7425" s="54" t="n">
        <v>20.4</v>
      </c>
      <c r="E7425" s="55" t="n">
        <v>24</v>
      </c>
    </row>
    <row r="7426" customFormat="false" ht="15" hidden="false" customHeight="false" outlineLevel="0" collapsed="false">
      <c r="A7426" s="49" t="n">
        <v>288</v>
      </c>
      <c r="B7426" s="49" t="s">
        <v>191</v>
      </c>
      <c r="C7426" s="49" t="n">
        <v>2011</v>
      </c>
      <c r="D7426" s="54" t="n">
        <v>10.2</v>
      </c>
      <c r="E7426" s="55" t="n">
        <v>12</v>
      </c>
    </row>
    <row r="7427" customFormat="false" ht="15" hidden="false" customHeight="false" outlineLevel="0" collapsed="false">
      <c r="A7427" s="49" t="n">
        <v>288</v>
      </c>
      <c r="B7427" s="49" t="s">
        <v>205</v>
      </c>
      <c r="C7427" s="49" t="n">
        <v>2010</v>
      </c>
      <c r="D7427" s="54" t="n">
        <v>119.85</v>
      </c>
      <c r="E7427" s="55" t="n">
        <v>141</v>
      </c>
    </row>
    <row r="7428" customFormat="false" ht="15" hidden="false" customHeight="false" outlineLevel="0" collapsed="false">
      <c r="A7428" s="49" t="n">
        <v>288</v>
      </c>
      <c r="B7428" s="49" t="s">
        <v>205</v>
      </c>
      <c r="C7428" s="49" t="n">
        <v>2011</v>
      </c>
      <c r="D7428" s="54" t="n">
        <v>34.85</v>
      </c>
      <c r="E7428" s="55" t="n">
        <v>41</v>
      </c>
    </row>
    <row r="7429" customFormat="false" ht="15" hidden="false" customHeight="false" outlineLevel="0" collapsed="false">
      <c r="A7429" s="49" t="n">
        <v>288</v>
      </c>
      <c r="B7429" s="49" t="s">
        <v>206</v>
      </c>
      <c r="C7429" s="49" t="n">
        <v>2010</v>
      </c>
      <c r="D7429" s="54" t="n">
        <v>40.8</v>
      </c>
      <c r="E7429" s="55" t="n">
        <v>48</v>
      </c>
    </row>
    <row r="7430" customFormat="false" ht="15" hidden="false" customHeight="false" outlineLevel="0" collapsed="false">
      <c r="A7430" s="49" t="n">
        <v>288</v>
      </c>
      <c r="B7430" s="49" t="s">
        <v>206</v>
      </c>
      <c r="C7430" s="49" t="n">
        <v>2011</v>
      </c>
      <c r="D7430" s="54" t="n">
        <v>30.6</v>
      </c>
      <c r="E7430" s="55" t="n">
        <v>36</v>
      </c>
    </row>
    <row r="7431" customFormat="false" ht="15" hidden="false" customHeight="false" outlineLevel="0" collapsed="false">
      <c r="A7431" s="49" t="n">
        <v>288</v>
      </c>
      <c r="B7431" s="49" t="s">
        <v>220</v>
      </c>
      <c r="C7431" s="49" t="n">
        <v>2010</v>
      </c>
      <c r="D7431" s="54" t="n">
        <v>20.4</v>
      </c>
      <c r="E7431" s="55" t="n">
        <v>24</v>
      </c>
    </row>
    <row r="7432" customFormat="false" ht="15" hidden="false" customHeight="false" outlineLevel="0" collapsed="false">
      <c r="A7432" s="49" t="n">
        <v>288</v>
      </c>
      <c r="B7432" s="49" t="s">
        <v>218</v>
      </c>
      <c r="C7432" s="49" t="n">
        <v>2010</v>
      </c>
      <c r="D7432" s="54" t="n">
        <v>246.61</v>
      </c>
      <c r="E7432" s="55" t="n">
        <v>385</v>
      </c>
    </row>
    <row r="7433" customFormat="false" ht="15" hidden="false" customHeight="false" outlineLevel="0" collapsed="false">
      <c r="A7433" s="49" t="n">
        <v>288</v>
      </c>
      <c r="B7433" s="49" t="s">
        <v>193</v>
      </c>
      <c r="C7433" s="49" t="n">
        <v>2010</v>
      </c>
      <c r="D7433" s="54" t="n">
        <v>40.8</v>
      </c>
      <c r="E7433" s="55" t="n">
        <v>48</v>
      </c>
    </row>
    <row r="7434" customFormat="false" ht="15" hidden="false" customHeight="false" outlineLevel="0" collapsed="false">
      <c r="A7434" s="49" t="n">
        <v>288</v>
      </c>
      <c r="B7434" s="49" t="s">
        <v>197</v>
      </c>
      <c r="C7434" s="49" t="n">
        <v>2010</v>
      </c>
      <c r="D7434" s="54" t="n">
        <v>10.2</v>
      </c>
      <c r="E7434" s="55" t="n">
        <v>12</v>
      </c>
    </row>
    <row r="7435" customFormat="false" ht="15" hidden="false" customHeight="false" outlineLevel="0" collapsed="false">
      <c r="A7435" s="49" t="n">
        <v>288</v>
      </c>
      <c r="B7435" s="49" t="s">
        <v>197</v>
      </c>
      <c r="C7435" s="49" t="n">
        <v>2011</v>
      </c>
      <c r="D7435" s="54" t="n">
        <v>10.2</v>
      </c>
      <c r="E7435" s="55" t="n">
        <v>12</v>
      </c>
    </row>
    <row r="7436" customFormat="false" ht="15" hidden="false" customHeight="false" outlineLevel="0" collapsed="false">
      <c r="A7436" s="49" t="n">
        <v>288</v>
      </c>
      <c r="B7436" s="49" t="s">
        <v>196</v>
      </c>
      <c r="C7436" s="49" t="n">
        <v>2010</v>
      </c>
      <c r="D7436" s="54" t="n">
        <v>11.9</v>
      </c>
      <c r="E7436" s="55" t="n">
        <v>14</v>
      </c>
    </row>
    <row r="7437" customFormat="false" ht="15" hidden="false" customHeight="false" outlineLevel="0" collapsed="false">
      <c r="A7437" s="49" t="n">
        <v>288</v>
      </c>
      <c r="B7437" s="49" t="s">
        <v>196</v>
      </c>
      <c r="C7437" s="49" t="n">
        <v>2011</v>
      </c>
      <c r="D7437" s="54" t="n">
        <v>10.2</v>
      </c>
      <c r="E7437" s="55" t="n">
        <v>12</v>
      </c>
    </row>
    <row r="7438" customFormat="false" ht="15" hidden="false" customHeight="false" outlineLevel="0" collapsed="false">
      <c r="A7438" s="49" t="n">
        <v>288</v>
      </c>
      <c r="B7438" s="49" t="s">
        <v>210</v>
      </c>
      <c r="C7438" s="49" t="n">
        <v>2011</v>
      </c>
      <c r="D7438" s="54" t="n">
        <v>228.48</v>
      </c>
      <c r="E7438" s="55" t="n">
        <v>288</v>
      </c>
    </row>
    <row r="7439" customFormat="false" ht="15" hidden="false" customHeight="false" outlineLevel="0" collapsed="false">
      <c r="A7439" s="49" t="n">
        <v>288</v>
      </c>
      <c r="B7439" s="49" t="s">
        <v>198</v>
      </c>
      <c r="C7439" s="49" t="n">
        <v>2010</v>
      </c>
      <c r="D7439" s="54" t="n">
        <v>10.2</v>
      </c>
      <c r="E7439" s="55" t="n">
        <v>12</v>
      </c>
    </row>
    <row r="7440" customFormat="false" ht="15" hidden="false" customHeight="false" outlineLevel="0" collapsed="false">
      <c r="A7440" s="49" t="n">
        <v>288</v>
      </c>
      <c r="B7440" s="49" t="s">
        <v>207</v>
      </c>
      <c r="C7440" s="49" t="n">
        <v>2010</v>
      </c>
      <c r="D7440" s="54" t="n">
        <v>0</v>
      </c>
      <c r="E7440" s="55" t="n">
        <v>0</v>
      </c>
    </row>
    <row r="7441" customFormat="false" ht="15" hidden="false" customHeight="false" outlineLevel="0" collapsed="false">
      <c r="A7441" s="49" t="n">
        <v>288</v>
      </c>
      <c r="B7441" s="49" t="s">
        <v>214</v>
      </c>
      <c r="C7441" s="49" t="n">
        <v>2010</v>
      </c>
      <c r="D7441" s="54" t="n">
        <v>20.4</v>
      </c>
      <c r="E7441" s="55" t="n">
        <v>24</v>
      </c>
    </row>
    <row r="7442" customFormat="false" ht="15" hidden="false" customHeight="false" outlineLevel="0" collapsed="false">
      <c r="A7442" s="49" t="n">
        <v>288</v>
      </c>
      <c r="B7442" s="49" t="s">
        <v>189</v>
      </c>
      <c r="C7442" s="49" t="n">
        <v>2010</v>
      </c>
      <c r="D7442" s="54" t="n">
        <v>6940.89</v>
      </c>
      <c r="E7442" s="55" t="n">
        <v>7563</v>
      </c>
    </row>
    <row r="7443" customFormat="false" ht="15" hidden="false" customHeight="false" outlineLevel="0" collapsed="false">
      <c r="A7443" s="49" t="n">
        <v>288</v>
      </c>
      <c r="B7443" s="49" t="s">
        <v>189</v>
      </c>
      <c r="C7443" s="49" t="n">
        <v>2011</v>
      </c>
      <c r="D7443" s="54" t="n">
        <v>5772.02</v>
      </c>
      <c r="E7443" s="55" t="n">
        <v>6166</v>
      </c>
    </row>
    <row r="7444" customFormat="false" ht="15" hidden="false" customHeight="false" outlineLevel="0" collapsed="false">
      <c r="A7444" s="49" t="n">
        <v>289</v>
      </c>
      <c r="B7444" s="49" t="s">
        <v>202</v>
      </c>
      <c r="C7444" s="49" t="n">
        <v>2010</v>
      </c>
      <c r="D7444" s="54" t="n">
        <v>126</v>
      </c>
      <c r="E7444" s="55" t="n">
        <v>60</v>
      </c>
    </row>
    <row r="7445" customFormat="false" ht="15" hidden="false" customHeight="false" outlineLevel="0" collapsed="false">
      <c r="A7445" s="49" t="n">
        <v>289</v>
      </c>
      <c r="B7445" s="49" t="s">
        <v>202</v>
      </c>
      <c r="C7445" s="49" t="n">
        <v>2011</v>
      </c>
      <c r="D7445" s="54" t="n">
        <v>75.6</v>
      </c>
      <c r="E7445" s="55" t="n">
        <v>36</v>
      </c>
    </row>
    <row r="7446" customFormat="false" ht="15" hidden="false" customHeight="false" outlineLevel="0" collapsed="false">
      <c r="A7446" s="49" t="n">
        <v>289</v>
      </c>
      <c r="B7446" s="49" t="s">
        <v>222</v>
      </c>
      <c r="C7446" s="49" t="n">
        <v>2010</v>
      </c>
      <c r="D7446" s="54" t="n">
        <v>113.4</v>
      </c>
      <c r="E7446" s="55" t="n">
        <v>54</v>
      </c>
    </row>
    <row r="7447" customFormat="false" ht="15" hidden="false" customHeight="false" outlineLevel="0" collapsed="false">
      <c r="A7447" s="49" t="n">
        <v>289</v>
      </c>
      <c r="B7447" s="49" t="s">
        <v>222</v>
      </c>
      <c r="C7447" s="49" t="n">
        <v>2011</v>
      </c>
      <c r="D7447" s="54" t="n">
        <v>25.2</v>
      </c>
      <c r="E7447" s="55" t="n">
        <v>12</v>
      </c>
    </row>
    <row r="7448" customFormat="false" ht="15" hidden="false" customHeight="false" outlineLevel="0" collapsed="false">
      <c r="A7448" s="49" t="n">
        <v>289</v>
      </c>
      <c r="B7448" s="49" t="s">
        <v>205</v>
      </c>
      <c r="C7448" s="49" t="n">
        <v>2011</v>
      </c>
      <c r="D7448" s="54" t="n">
        <v>58.8</v>
      </c>
      <c r="E7448" s="55" t="n">
        <v>28</v>
      </c>
    </row>
    <row r="7449" customFormat="false" ht="15" hidden="false" customHeight="false" outlineLevel="0" collapsed="false">
      <c r="A7449" s="49" t="n">
        <v>289</v>
      </c>
      <c r="B7449" s="49" t="s">
        <v>206</v>
      </c>
      <c r="C7449" s="49" t="n">
        <v>2011</v>
      </c>
      <c r="D7449" s="54" t="n">
        <v>6.3</v>
      </c>
      <c r="E7449" s="55" t="n">
        <v>3</v>
      </c>
    </row>
    <row r="7450" customFormat="false" ht="15" hidden="false" customHeight="false" outlineLevel="0" collapsed="false">
      <c r="A7450" s="49" t="n">
        <v>289</v>
      </c>
      <c r="B7450" s="49" t="s">
        <v>215</v>
      </c>
      <c r="C7450" s="49" t="n">
        <v>2011</v>
      </c>
      <c r="D7450" s="54" t="n">
        <v>25.2</v>
      </c>
      <c r="E7450" s="55" t="n">
        <v>12</v>
      </c>
    </row>
    <row r="7451" customFormat="false" ht="15" hidden="false" customHeight="false" outlineLevel="0" collapsed="false">
      <c r="A7451" s="49" t="n">
        <v>289</v>
      </c>
      <c r="B7451" s="49" t="s">
        <v>196</v>
      </c>
      <c r="C7451" s="49" t="n">
        <v>2009</v>
      </c>
      <c r="D7451" s="54" t="n">
        <v>25.2</v>
      </c>
      <c r="E7451" s="55" t="n">
        <v>12</v>
      </c>
    </row>
    <row r="7452" customFormat="false" ht="15" hidden="false" customHeight="false" outlineLevel="0" collapsed="false">
      <c r="A7452" s="49" t="n">
        <v>289</v>
      </c>
      <c r="B7452" s="49" t="s">
        <v>189</v>
      </c>
      <c r="C7452" s="49" t="n">
        <v>2009</v>
      </c>
      <c r="D7452" s="54" t="n">
        <v>633.48</v>
      </c>
      <c r="E7452" s="55" t="n">
        <v>300</v>
      </c>
    </row>
    <row r="7453" customFormat="false" ht="15" hidden="false" customHeight="false" outlineLevel="0" collapsed="false">
      <c r="A7453" s="49" t="n">
        <v>289</v>
      </c>
      <c r="B7453" s="49" t="s">
        <v>189</v>
      </c>
      <c r="C7453" s="49" t="n">
        <v>2010</v>
      </c>
      <c r="D7453" s="54" t="n">
        <v>5574.84</v>
      </c>
      <c r="E7453" s="55" t="n">
        <v>2768</v>
      </c>
    </row>
    <row r="7454" customFormat="false" ht="15" hidden="false" customHeight="false" outlineLevel="0" collapsed="false">
      <c r="A7454" s="49" t="n">
        <v>289</v>
      </c>
      <c r="B7454" s="49" t="s">
        <v>189</v>
      </c>
      <c r="C7454" s="49" t="n">
        <v>2011</v>
      </c>
      <c r="D7454" s="54" t="n">
        <v>8180.38</v>
      </c>
      <c r="E7454" s="55" t="n">
        <v>4053</v>
      </c>
    </row>
    <row r="7455" customFormat="false" ht="15" hidden="false" customHeight="false" outlineLevel="0" collapsed="false">
      <c r="A7455" s="49" t="n">
        <v>289</v>
      </c>
      <c r="B7455" s="49" t="s">
        <v>194</v>
      </c>
      <c r="C7455" s="49" t="n">
        <v>2011</v>
      </c>
      <c r="D7455" s="54" t="n">
        <v>25.2</v>
      </c>
      <c r="E7455" s="55" t="n">
        <v>12</v>
      </c>
    </row>
    <row r="7456" customFormat="false" ht="15" hidden="false" customHeight="false" outlineLevel="0" collapsed="false">
      <c r="A7456" s="49" t="n">
        <v>290</v>
      </c>
      <c r="B7456" s="49" t="s">
        <v>203</v>
      </c>
      <c r="C7456" s="49" t="n">
        <v>2010</v>
      </c>
      <c r="D7456" s="54" t="n">
        <v>61.44</v>
      </c>
      <c r="E7456" s="55" t="n">
        <v>96</v>
      </c>
    </row>
    <row r="7457" customFormat="false" ht="15" hidden="false" customHeight="false" outlineLevel="0" collapsed="false">
      <c r="A7457" s="49" t="n">
        <v>290</v>
      </c>
      <c r="B7457" s="49" t="s">
        <v>203</v>
      </c>
      <c r="C7457" s="49" t="n">
        <v>2011</v>
      </c>
      <c r="D7457" s="54" t="n">
        <v>255.96</v>
      </c>
      <c r="E7457" s="55" t="n">
        <v>396</v>
      </c>
    </row>
    <row r="7458" customFormat="false" ht="15" hidden="false" customHeight="false" outlineLevel="0" collapsed="false">
      <c r="A7458" s="49" t="n">
        <v>290</v>
      </c>
      <c r="B7458" s="49" t="s">
        <v>199</v>
      </c>
      <c r="C7458" s="49" t="n">
        <v>2010</v>
      </c>
      <c r="D7458" s="54" t="n">
        <v>20.4</v>
      </c>
      <c r="E7458" s="55" t="n">
        <v>24</v>
      </c>
    </row>
    <row r="7459" customFormat="false" ht="15" hidden="false" customHeight="false" outlineLevel="0" collapsed="false">
      <c r="A7459" s="49" t="n">
        <v>290</v>
      </c>
      <c r="B7459" s="49" t="s">
        <v>199</v>
      </c>
      <c r="C7459" s="49" t="n">
        <v>2011</v>
      </c>
      <c r="D7459" s="54" t="n">
        <v>10.2</v>
      </c>
      <c r="E7459" s="55" t="n">
        <v>12</v>
      </c>
    </row>
    <row r="7460" customFormat="false" ht="15" hidden="false" customHeight="false" outlineLevel="0" collapsed="false">
      <c r="A7460" s="49" t="n">
        <v>290</v>
      </c>
      <c r="B7460" s="49" t="s">
        <v>201</v>
      </c>
      <c r="C7460" s="49" t="n">
        <v>2010</v>
      </c>
      <c r="D7460" s="54" t="n">
        <v>30.6</v>
      </c>
      <c r="E7460" s="55" t="n">
        <v>36</v>
      </c>
    </row>
    <row r="7461" customFormat="false" ht="15" hidden="false" customHeight="false" outlineLevel="0" collapsed="false">
      <c r="A7461" s="49" t="n">
        <v>290</v>
      </c>
      <c r="B7461" s="49" t="s">
        <v>201</v>
      </c>
      <c r="C7461" s="49" t="n">
        <v>2011</v>
      </c>
      <c r="D7461" s="54" t="n">
        <v>51</v>
      </c>
      <c r="E7461" s="55" t="n">
        <v>60</v>
      </c>
    </row>
    <row r="7462" customFormat="false" ht="15" hidden="false" customHeight="false" outlineLevel="0" collapsed="false">
      <c r="A7462" s="49" t="n">
        <v>290</v>
      </c>
      <c r="B7462" s="49" t="s">
        <v>223</v>
      </c>
      <c r="C7462" s="49" t="n">
        <v>2010</v>
      </c>
      <c r="D7462" s="54" t="n">
        <v>30.6</v>
      </c>
      <c r="E7462" s="55" t="n">
        <v>36</v>
      </c>
    </row>
    <row r="7463" customFormat="false" ht="15" hidden="false" customHeight="false" outlineLevel="0" collapsed="false">
      <c r="A7463" s="49" t="n">
        <v>290</v>
      </c>
      <c r="B7463" s="49" t="s">
        <v>223</v>
      </c>
      <c r="C7463" s="49" t="n">
        <v>2011</v>
      </c>
      <c r="D7463" s="54" t="n">
        <v>61.2</v>
      </c>
      <c r="E7463" s="55" t="n">
        <v>72</v>
      </c>
    </row>
    <row r="7464" customFormat="false" ht="15" hidden="false" customHeight="false" outlineLevel="0" collapsed="false">
      <c r="A7464" s="49" t="n">
        <v>290</v>
      </c>
      <c r="B7464" s="49" t="s">
        <v>200</v>
      </c>
      <c r="C7464" s="49" t="n">
        <v>2010</v>
      </c>
      <c r="D7464" s="54" t="n">
        <v>10.2</v>
      </c>
      <c r="E7464" s="55" t="n">
        <v>12</v>
      </c>
    </row>
    <row r="7465" customFormat="false" ht="15" hidden="false" customHeight="false" outlineLevel="0" collapsed="false">
      <c r="A7465" s="49" t="n">
        <v>290</v>
      </c>
      <c r="B7465" s="49" t="s">
        <v>222</v>
      </c>
      <c r="C7465" s="49" t="n">
        <v>2010</v>
      </c>
      <c r="D7465" s="54" t="n">
        <v>10.2</v>
      </c>
      <c r="E7465" s="55" t="n">
        <v>12</v>
      </c>
    </row>
    <row r="7466" customFormat="false" ht="15" hidden="false" customHeight="false" outlineLevel="0" collapsed="false">
      <c r="A7466" s="49" t="n">
        <v>290</v>
      </c>
      <c r="B7466" s="49" t="s">
        <v>222</v>
      </c>
      <c r="C7466" s="49" t="n">
        <v>2011</v>
      </c>
      <c r="D7466" s="54" t="n">
        <v>40.8</v>
      </c>
      <c r="E7466" s="55" t="n">
        <v>48</v>
      </c>
    </row>
    <row r="7467" customFormat="false" ht="15" hidden="false" customHeight="false" outlineLevel="0" collapsed="false">
      <c r="A7467" s="49" t="n">
        <v>290</v>
      </c>
      <c r="B7467" s="49" t="s">
        <v>191</v>
      </c>
      <c r="C7467" s="49" t="n">
        <v>2010</v>
      </c>
      <c r="D7467" s="54" t="n">
        <v>10.2</v>
      </c>
      <c r="E7467" s="55" t="n">
        <v>12</v>
      </c>
    </row>
    <row r="7468" customFormat="false" ht="15" hidden="false" customHeight="false" outlineLevel="0" collapsed="false">
      <c r="A7468" s="49" t="n">
        <v>290</v>
      </c>
      <c r="B7468" s="49" t="s">
        <v>191</v>
      </c>
      <c r="C7468" s="49" t="n">
        <v>2011</v>
      </c>
      <c r="D7468" s="54" t="n">
        <v>30.6</v>
      </c>
      <c r="E7468" s="55" t="n">
        <v>36</v>
      </c>
    </row>
    <row r="7469" customFormat="false" ht="15" hidden="false" customHeight="false" outlineLevel="0" collapsed="false">
      <c r="A7469" s="49" t="n">
        <v>290</v>
      </c>
      <c r="B7469" s="49" t="s">
        <v>205</v>
      </c>
      <c r="C7469" s="49" t="n">
        <v>2009</v>
      </c>
      <c r="D7469" s="54" t="n">
        <v>10.2</v>
      </c>
      <c r="E7469" s="55" t="n">
        <v>12</v>
      </c>
    </row>
    <row r="7470" customFormat="false" ht="15" hidden="false" customHeight="false" outlineLevel="0" collapsed="false">
      <c r="A7470" s="49" t="n">
        <v>290</v>
      </c>
      <c r="B7470" s="49" t="s">
        <v>205</v>
      </c>
      <c r="C7470" s="49" t="n">
        <v>2010</v>
      </c>
      <c r="D7470" s="54" t="n">
        <v>658.64</v>
      </c>
      <c r="E7470" s="55" t="n">
        <v>806</v>
      </c>
    </row>
    <row r="7471" customFormat="false" ht="15" hidden="false" customHeight="false" outlineLevel="0" collapsed="false">
      <c r="A7471" s="49" t="n">
        <v>290</v>
      </c>
      <c r="B7471" s="49" t="s">
        <v>205</v>
      </c>
      <c r="C7471" s="49" t="n">
        <v>2011</v>
      </c>
      <c r="D7471" s="54" t="n">
        <v>872.88</v>
      </c>
      <c r="E7471" s="55" t="n">
        <v>1104</v>
      </c>
    </row>
    <row r="7472" customFormat="false" ht="15" hidden="false" customHeight="false" outlineLevel="0" collapsed="false">
      <c r="A7472" s="49" t="n">
        <v>290</v>
      </c>
      <c r="B7472" s="49" t="s">
        <v>206</v>
      </c>
      <c r="C7472" s="49" t="n">
        <v>2010</v>
      </c>
      <c r="D7472" s="54" t="n">
        <v>495.72</v>
      </c>
      <c r="E7472" s="55" t="n">
        <v>684</v>
      </c>
    </row>
    <row r="7473" customFormat="false" ht="15" hidden="false" customHeight="false" outlineLevel="0" collapsed="false">
      <c r="A7473" s="49" t="n">
        <v>290</v>
      </c>
      <c r="B7473" s="49" t="s">
        <v>206</v>
      </c>
      <c r="C7473" s="49" t="n">
        <v>2011</v>
      </c>
      <c r="D7473" s="54" t="n">
        <v>353.6</v>
      </c>
      <c r="E7473" s="55" t="n">
        <v>416</v>
      </c>
    </row>
    <row r="7474" customFormat="false" ht="15" hidden="false" customHeight="false" outlineLevel="0" collapsed="false">
      <c r="A7474" s="49" t="n">
        <v>290</v>
      </c>
      <c r="B7474" s="49" t="s">
        <v>234</v>
      </c>
      <c r="C7474" s="49" t="n">
        <v>2010</v>
      </c>
      <c r="D7474" s="54" t="n">
        <v>10.2</v>
      </c>
      <c r="E7474" s="55" t="n">
        <v>12</v>
      </c>
    </row>
    <row r="7475" customFormat="false" ht="15" hidden="false" customHeight="false" outlineLevel="0" collapsed="false">
      <c r="A7475" s="49" t="n">
        <v>290</v>
      </c>
      <c r="B7475" s="49" t="s">
        <v>192</v>
      </c>
      <c r="C7475" s="49" t="n">
        <v>2010</v>
      </c>
      <c r="D7475" s="54" t="n">
        <v>61.44</v>
      </c>
      <c r="E7475" s="55" t="n">
        <v>96</v>
      </c>
    </row>
    <row r="7476" customFormat="false" ht="15" hidden="false" customHeight="false" outlineLevel="0" collapsed="false">
      <c r="A7476" s="49" t="n">
        <v>290</v>
      </c>
      <c r="B7476" s="49" t="s">
        <v>192</v>
      </c>
      <c r="C7476" s="49" t="n">
        <v>2011</v>
      </c>
      <c r="D7476" s="54" t="n">
        <v>10.2</v>
      </c>
      <c r="E7476" s="55" t="n">
        <v>12</v>
      </c>
    </row>
    <row r="7477" customFormat="false" ht="15" hidden="false" customHeight="false" outlineLevel="0" collapsed="false">
      <c r="A7477" s="49" t="n">
        <v>290</v>
      </c>
      <c r="B7477" s="49" t="s">
        <v>217</v>
      </c>
      <c r="C7477" s="49" t="n">
        <v>2009</v>
      </c>
      <c r="D7477" s="54" t="n">
        <v>-96</v>
      </c>
      <c r="E7477" s="55" t="n">
        <v>-150</v>
      </c>
    </row>
    <row r="7478" customFormat="false" ht="15" hidden="false" customHeight="false" outlineLevel="0" collapsed="false">
      <c r="A7478" s="49" t="n">
        <v>290</v>
      </c>
      <c r="B7478" s="49" t="s">
        <v>218</v>
      </c>
      <c r="C7478" s="49" t="n">
        <v>2009</v>
      </c>
      <c r="D7478" s="54" t="n">
        <v>61.44</v>
      </c>
      <c r="E7478" s="55" t="n">
        <v>96</v>
      </c>
    </row>
    <row r="7479" customFormat="false" ht="15" hidden="false" customHeight="false" outlineLevel="0" collapsed="false">
      <c r="A7479" s="49" t="n">
        <v>290</v>
      </c>
      <c r="B7479" s="49" t="s">
        <v>218</v>
      </c>
      <c r="C7479" s="49" t="n">
        <v>2010</v>
      </c>
      <c r="D7479" s="54" t="n">
        <v>460.68</v>
      </c>
      <c r="E7479" s="55" t="n">
        <v>708</v>
      </c>
    </row>
    <row r="7480" customFormat="false" ht="15" hidden="false" customHeight="false" outlineLevel="0" collapsed="false">
      <c r="A7480" s="49" t="n">
        <v>290</v>
      </c>
      <c r="B7480" s="49" t="s">
        <v>218</v>
      </c>
      <c r="C7480" s="49" t="n">
        <v>2011</v>
      </c>
      <c r="D7480" s="54" t="n">
        <v>153.48</v>
      </c>
      <c r="E7480" s="55" t="n">
        <v>228</v>
      </c>
    </row>
    <row r="7481" customFormat="false" ht="15" hidden="false" customHeight="false" outlineLevel="0" collapsed="false">
      <c r="A7481" s="49" t="n">
        <v>290</v>
      </c>
      <c r="B7481" s="49" t="s">
        <v>193</v>
      </c>
      <c r="C7481" s="49" t="n">
        <v>2011</v>
      </c>
      <c r="D7481" s="54" t="n">
        <v>61.2</v>
      </c>
      <c r="E7481" s="55" t="n">
        <v>72</v>
      </c>
    </row>
    <row r="7482" customFormat="false" ht="15" hidden="false" customHeight="false" outlineLevel="0" collapsed="false">
      <c r="A7482" s="49" t="n">
        <v>290</v>
      </c>
      <c r="B7482" s="49" t="s">
        <v>197</v>
      </c>
      <c r="C7482" s="49" t="n">
        <v>2011</v>
      </c>
      <c r="D7482" s="54" t="n">
        <v>8.5</v>
      </c>
      <c r="E7482" s="55" t="n">
        <v>10</v>
      </c>
    </row>
    <row r="7483" customFormat="false" ht="15" hidden="false" customHeight="false" outlineLevel="0" collapsed="false">
      <c r="A7483" s="49" t="n">
        <v>290</v>
      </c>
      <c r="B7483" s="49" t="s">
        <v>215</v>
      </c>
      <c r="C7483" s="49" t="n">
        <v>2011</v>
      </c>
      <c r="D7483" s="54" t="n">
        <v>30.6</v>
      </c>
      <c r="E7483" s="55" t="n">
        <v>36</v>
      </c>
    </row>
    <row r="7484" customFormat="false" ht="15" hidden="false" customHeight="false" outlineLevel="0" collapsed="false">
      <c r="A7484" s="49" t="n">
        <v>290</v>
      </c>
      <c r="B7484" s="49" t="s">
        <v>196</v>
      </c>
      <c r="C7484" s="49" t="n">
        <v>2010</v>
      </c>
      <c r="D7484" s="54" t="n">
        <v>10.2</v>
      </c>
      <c r="E7484" s="55" t="n">
        <v>12</v>
      </c>
    </row>
    <row r="7485" customFormat="false" ht="15" hidden="false" customHeight="false" outlineLevel="0" collapsed="false">
      <c r="A7485" s="49" t="n">
        <v>290</v>
      </c>
      <c r="B7485" s="49" t="s">
        <v>196</v>
      </c>
      <c r="C7485" s="49" t="n">
        <v>2011</v>
      </c>
      <c r="D7485" s="54" t="n">
        <v>30.6</v>
      </c>
      <c r="E7485" s="55" t="n">
        <v>36</v>
      </c>
    </row>
    <row r="7486" customFormat="false" ht="15" hidden="false" customHeight="false" outlineLevel="0" collapsed="false">
      <c r="A7486" s="49" t="n">
        <v>290</v>
      </c>
      <c r="B7486" s="49" t="s">
        <v>210</v>
      </c>
      <c r="C7486" s="49" t="n">
        <v>2010</v>
      </c>
      <c r="D7486" s="54" t="n">
        <v>30.6</v>
      </c>
      <c r="E7486" s="55" t="n">
        <v>36</v>
      </c>
    </row>
    <row r="7487" customFormat="false" ht="15" hidden="false" customHeight="false" outlineLevel="0" collapsed="false">
      <c r="A7487" s="49" t="n">
        <v>290</v>
      </c>
      <c r="B7487" s="49" t="s">
        <v>198</v>
      </c>
      <c r="C7487" s="49" t="n">
        <v>2010</v>
      </c>
      <c r="D7487" s="54" t="n">
        <v>20.4</v>
      </c>
      <c r="E7487" s="55" t="n">
        <v>24</v>
      </c>
    </row>
    <row r="7488" customFormat="false" ht="15" hidden="false" customHeight="false" outlineLevel="0" collapsed="false">
      <c r="A7488" s="49" t="n">
        <v>290</v>
      </c>
      <c r="B7488" s="49" t="s">
        <v>198</v>
      </c>
      <c r="C7488" s="49" t="n">
        <v>2011</v>
      </c>
      <c r="D7488" s="54" t="n">
        <v>102</v>
      </c>
      <c r="E7488" s="55" t="n">
        <v>120</v>
      </c>
    </row>
    <row r="7489" customFormat="false" ht="15" hidden="false" customHeight="false" outlineLevel="0" collapsed="false">
      <c r="A7489" s="49" t="n">
        <v>290</v>
      </c>
      <c r="B7489" s="49" t="s">
        <v>189</v>
      </c>
      <c r="C7489" s="49" t="n">
        <v>2009</v>
      </c>
      <c r="D7489" s="54" t="n">
        <v>205.09</v>
      </c>
      <c r="E7489" s="55" t="n">
        <v>260</v>
      </c>
    </row>
    <row r="7490" customFormat="false" ht="15" hidden="false" customHeight="false" outlineLevel="0" collapsed="false">
      <c r="A7490" s="49" t="n">
        <v>290</v>
      </c>
      <c r="B7490" s="49" t="s">
        <v>189</v>
      </c>
      <c r="C7490" s="49" t="n">
        <v>2010</v>
      </c>
      <c r="D7490" s="54" t="n">
        <v>6245.64</v>
      </c>
      <c r="E7490" s="55" t="n">
        <v>7872</v>
      </c>
    </row>
    <row r="7491" customFormat="false" ht="15" hidden="false" customHeight="false" outlineLevel="0" collapsed="false">
      <c r="A7491" s="49" t="n">
        <v>290</v>
      </c>
      <c r="B7491" s="49" t="s">
        <v>189</v>
      </c>
      <c r="C7491" s="49" t="n">
        <v>2011</v>
      </c>
      <c r="D7491" s="54" t="n">
        <v>4418.08</v>
      </c>
      <c r="E7491" s="55" t="n">
        <v>5517</v>
      </c>
    </row>
    <row r="7492" customFormat="false" ht="15" hidden="false" customHeight="false" outlineLevel="0" collapsed="false">
      <c r="A7492" s="49" t="n">
        <v>291</v>
      </c>
      <c r="B7492" s="49" t="s">
        <v>203</v>
      </c>
      <c r="C7492" s="49" t="n">
        <v>2011</v>
      </c>
      <c r="D7492" s="54" t="n">
        <v>152.64</v>
      </c>
      <c r="E7492" s="55" t="n">
        <v>144</v>
      </c>
    </row>
    <row r="7493" customFormat="false" ht="15" hidden="false" customHeight="false" outlineLevel="0" collapsed="false">
      <c r="A7493" s="49" t="n">
        <v>291</v>
      </c>
      <c r="B7493" s="49" t="s">
        <v>226</v>
      </c>
      <c r="C7493" s="49" t="n">
        <v>2011</v>
      </c>
      <c r="D7493" s="54" t="n">
        <v>30</v>
      </c>
      <c r="E7493" s="55" t="n">
        <v>24</v>
      </c>
    </row>
    <row r="7494" customFormat="false" ht="15" hidden="false" customHeight="false" outlineLevel="0" collapsed="false">
      <c r="A7494" s="49" t="n">
        <v>291</v>
      </c>
      <c r="B7494" s="49" t="s">
        <v>223</v>
      </c>
      <c r="C7494" s="49" t="n">
        <v>2010</v>
      </c>
      <c r="D7494" s="54" t="n">
        <v>15</v>
      </c>
      <c r="E7494" s="55" t="n">
        <v>12</v>
      </c>
    </row>
    <row r="7495" customFormat="false" ht="15" hidden="false" customHeight="false" outlineLevel="0" collapsed="false">
      <c r="A7495" s="49" t="n">
        <v>291</v>
      </c>
      <c r="B7495" s="49" t="s">
        <v>223</v>
      </c>
      <c r="C7495" s="49" t="n">
        <v>2011</v>
      </c>
      <c r="D7495" s="54" t="n">
        <v>34.8</v>
      </c>
      <c r="E7495" s="55" t="n">
        <v>24</v>
      </c>
    </row>
    <row r="7496" customFormat="false" ht="15" hidden="false" customHeight="false" outlineLevel="0" collapsed="false">
      <c r="A7496" s="49" t="n">
        <v>291</v>
      </c>
      <c r="B7496" s="49" t="s">
        <v>222</v>
      </c>
      <c r="C7496" s="49" t="n">
        <v>2009</v>
      </c>
      <c r="D7496" s="54" t="n">
        <v>76.32</v>
      </c>
      <c r="E7496" s="55" t="n">
        <v>72</v>
      </c>
    </row>
    <row r="7497" customFormat="false" ht="15" hidden="false" customHeight="false" outlineLevel="0" collapsed="false">
      <c r="A7497" s="49" t="n">
        <v>291</v>
      </c>
      <c r="B7497" s="49" t="s">
        <v>222</v>
      </c>
      <c r="C7497" s="49" t="n">
        <v>2010</v>
      </c>
      <c r="D7497" s="54" t="n">
        <v>1134.66</v>
      </c>
      <c r="E7497" s="55" t="n">
        <v>1050</v>
      </c>
    </row>
    <row r="7498" customFormat="false" ht="15" hidden="false" customHeight="false" outlineLevel="0" collapsed="false">
      <c r="A7498" s="49" t="n">
        <v>291</v>
      </c>
      <c r="B7498" s="49" t="s">
        <v>222</v>
      </c>
      <c r="C7498" s="49" t="n">
        <v>2011</v>
      </c>
      <c r="D7498" s="54" t="n">
        <v>276.84</v>
      </c>
      <c r="E7498" s="55" t="n">
        <v>228</v>
      </c>
    </row>
    <row r="7499" customFormat="false" ht="15" hidden="false" customHeight="false" outlineLevel="0" collapsed="false">
      <c r="A7499" s="49" t="n">
        <v>291</v>
      </c>
      <c r="B7499" s="49" t="s">
        <v>191</v>
      </c>
      <c r="C7499" s="49" t="n">
        <v>2011</v>
      </c>
      <c r="D7499" s="54" t="n">
        <v>15</v>
      </c>
      <c r="E7499" s="55" t="n">
        <v>12</v>
      </c>
    </row>
    <row r="7500" customFormat="false" ht="15" hidden="false" customHeight="false" outlineLevel="0" collapsed="false">
      <c r="A7500" s="49" t="n">
        <v>291</v>
      </c>
      <c r="B7500" s="49" t="s">
        <v>205</v>
      </c>
      <c r="C7500" s="49" t="n">
        <v>2011</v>
      </c>
      <c r="D7500" s="54" t="n">
        <v>63.55</v>
      </c>
      <c r="E7500" s="55" t="n">
        <v>47</v>
      </c>
    </row>
    <row r="7501" customFormat="false" ht="15" hidden="false" customHeight="false" outlineLevel="0" collapsed="false">
      <c r="A7501" s="49" t="n">
        <v>291</v>
      </c>
      <c r="B7501" s="49" t="s">
        <v>206</v>
      </c>
      <c r="C7501" s="49" t="n">
        <v>2010</v>
      </c>
      <c r="D7501" s="54" t="n">
        <v>45</v>
      </c>
      <c r="E7501" s="55" t="n">
        <v>36</v>
      </c>
    </row>
    <row r="7502" customFormat="false" ht="15" hidden="false" customHeight="false" outlineLevel="0" collapsed="false">
      <c r="A7502" s="49" t="n">
        <v>291</v>
      </c>
      <c r="B7502" s="49" t="s">
        <v>206</v>
      </c>
      <c r="C7502" s="49" t="n">
        <v>2011</v>
      </c>
      <c r="D7502" s="54" t="n">
        <v>30</v>
      </c>
      <c r="E7502" s="55" t="n">
        <v>24</v>
      </c>
    </row>
    <row r="7503" customFormat="false" ht="15" hidden="false" customHeight="false" outlineLevel="0" collapsed="false">
      <c r="A7503" s="49" t="n">
        <v>291</v>
      </c>
      <c r="B7503" s="49" t="s">
        <v>193</v>
      </c>
      <c r="C7503" s="49" t="n">
        <v>2011</v>
      </c>
      <c r="D7503" s="54" t="n">
        <v>15</v>
      </c>
      <c r="E7503" s="55" t="n">
        <v>12</v>
      </c>
    </row>
    <row r="7504" customFormat="false" ht="15" hidden="false" customHeight="false" outlineLevel="0" collapsed="false">
      <c r="A7504" s="49" t="n">
        <v>291</v>
      </c>
      <c r="B7504" s="49" t="s">
        <v>197</v>
      </c>
      <c r="C7504" s="49" t="n">
        <v>2009</v>
      </c>
      <c r="D7504" s="54" t="n">
        <v>15</v>
      </c>
      <c r="E7504" s="55" t="n">
        <v>12</v>
      </c>
    </row>
    <row r="7505" customFormat="false" ht="15" hidden="false" customHeight="false" outlineLevel="0" collapsed="false">
      <c r="A7505" s="49" t="n">
        <v>291</v>
      </c>
      <c r="B7505" s="49" t="s">
        <v>197</v>
      </c>
      <c r="C7505" s="49" t="n">
        <v>2010</v>
      </c>
      <c r="D7505" s="54" t="n">
        <v>15</v>
      </c>
      <c r="E7505" s="55" t="n">
        <v>12</v>
      </c>
    </row>
    <row r="7506" customFormat="false" ht="15" hidden="false" customHeight="false" outlineLevel="0" collapsed="false">
      <c r="A7506" s="49" t="n">
        <v>291</v>
      </c>
      <c r="B7506" s="49" t="s">
        <v>196</v>
      </c>
      <c r="C7506" s="49" t="n">
        <v>2010</v>
      </c>
      <c r="D7506" s="54" t="n">
        <v>46.25</v>
      </c>
      <c r="E7506" s="55" t="n">
        <v>37</v>
      </c>
    </row>
    <row r="7507" customFormat="false" ht="15" hidden="false" customHeight="false" outlineLevel="0" collapsed="false">
      <c r="A7507" s="49" t="n">
        <v>291</v>
      </c>
      <c r="B7507" s="49" t="s">
        <v>196</v>
      </c>
      <c r="C7507" s="49" t="n">
        <v>2011</v>
      </c>
      <c r="D7507" s="54" t="n">
        <v>119.4</v>
      </c>
      <c r="E7507" s="55" t="n">
        <v>84</v>
      </c>
    </row>
    <row r="7508" customFormat="false" ht="15" hidden="false" customHeight="false" outlineLevel="0" collapsed="false">
      <c r="A7508" s="49" t="n">
        <v>291</v>
      </c>
      <c r="B7508" s="49" t="s">
        <v>198</v>
      </c>
      <c r="C7508" s="49" t="n">
        <v>2010</v>
      </c>
      <c r="D7508" s="54" t="n">
        <v>75</v>
      </c>
      <c r="E7508" s="55" t="n">
        <v>60</v>
      </c>
    </row>
    <row r="7509" customFormat="false" ht="15" hidden="false" customHeight="false" outlineLevel="0" collapsed="false">
      <c r="A7509" s="49" t="n">
        <v>291</v>
      </c>
      <c r="B7509" s="49" t="s">
        <v>208</v>
      </c>
      <c r="C7509" s="49" t="n">
        <v>2010</v>
      </c>
      <c r="D7509" s="54" t="n">
        <v>15</v>
      </c>
      <c r="E7509" s="55" t="n">
        <v>12</v>
      </c>
    </row>
    <row r="7510" customFormat="false" ht="15" hidden="false" customHeight="false" outlineLevel="0" collapsed="false">
      <c r="A7510" s="49" t="n">
        <v>291</v>
      </c>
      <c r="B7510" s="49" t="s">
        <v>189</v>
      </c>
      <c r="C7510" s="49" t="n">
        <v>2009</v>
      </c>
      <c r="D7510" s="54" t="n">
        <v>571.3</v>
      </c>
      <c r="E7510" s="55" t="n">
        <v>458</v>
      </c>
    </row>
    <row r="7511" customFormat="false" ht="15" hidden="false" customHeight="false" outlineLevel="0" collapsed="false">
      <c r="A7511" s="49" t="n">
        <v>291</v>
      </c>
      <c r="B7511" s="49" t="s">
        <v>189</v>
      </c>
      <c r="C7511" s="49" t="n">
        <v>2010</v>
      </c>
      <c r="D7511" s="54" t="n">
        <v>7261.57</v>
      </c>
      <c r="E7511" s="55" t="n">
        <v>7067</v>
      </c>
    </row>
    <row r="7512" customFormat="false" ht="15" hidden="false" customHeight="false" outlineLevel="0" collapsed="false">
      <c r="A7512" s="49" t="n">
        <v>291</v>
      </c>
      <c r="B7512" s="49" t="s">
        <v>189</v>
      </c>
      <c r="C7512" s="49" t="n">
        <v>2011</v>
      </c>
      <c r="D7512" s="54" t="n">
        <v>4770.6</v>
      </c>
      <c r="E7512" s="55" t="n">
        <v>3541</v>
      </c>
    </row>
    <row r="7513" customFormat="false" ht="15" hidden="false" customHeight="false" outlineLevel="0" collapsed="false">
      <c r="A7513" s="49" t="n">
        <v>292</v>
      </c>
      <c r="B7513" s="49" t="s">
        <v>203</v>
      </c>
      <c r="C7513" s="49" t="n">
        <v>2010</v>
      </c>
      <c r="D7513" s="54" t="n">
        <v>395.28</v>
      </c>
      <c r="E7513" s="55" t="n">
        <v>360</v>
      </c>
    </row>
    <row r="7514" customFormat="false" ht="15" hidden="false" customHeight="false" outlineLevel="0" collapsed="false">
      <c r="A7514" s="49" t="n">
        <v>292</v>
      </c>
      <c r="B7514" s="49" t="s">
        <v>199</v>
      </c>
      <c r="C7514" s="49" t="n">
        <v>2010</v>
      </c>
      <c r="D7514" s="54" t="n">
        <v>60</v>
      </c>
      <c r="E7514" s="55" t="n">
        <v>48</v>
      </c>
    </row>
    <row r="7515" customFormat="false" ht="15" hidden="false" customHeight="false" outlineLevel="0" collapsed="false">
      <c r="A7515" s="49" t="n">
        <v>292</v>
      </c>
      <c r="B7515" s="49" t="s">
        <v>201</v>
      </c>
      <c r="C7515" s="49" t="n">
        <v>2010</v>
      </c>
      <c r="D7515" s="54" t="n">
        <v>60</v>
      </c>
      <c r="E7515" s="55" t="n">
        <v>48</v>
      </c>
    </row>
    <row r="7516" customFormat="false" ht="15" hidden="false" customHeight="false" outlineLevel="0" collapsed="false">
      <c r="A7516" s="49" t="n">
        <v>292</v>
      </c>
      <c r="B7516" s="49" t="s">
        <v>201</v>
      </c>
      <c r="C7516" s="49" t="n">
        <v>2011</v>
      </c>
      <c r="D7516" s="54" t="n">
        <v>30</v>
      </c>
      <c r="E7516" s="55" t="n">
        <v>24</v>
      </c>
    </row>
    <row r="7517" customFormat="false" ht="15" hidden="false" customHeight="false" outlineLevel="0" collapsed="false">
      <c r="A7517" s="49" t="n">
        <v>292</v>
      </c>
      <c r="B7517" s="49" t="s">
        <v>223</v>
      </c>
      <c r="C7517" s="49" t="n">
        <v>2010</v>
      </c>
      <c r="D7517" s="54" t="n">
        <v>60</v>
      </c>
      <c r="E7517" s="55" t="n">
        <v>48</v>
      </c>
    </row>
    <row r="7518" customFormat="false" ht="15" hidden="false" customHeight="false" outlineLevel="0" collapsed="false">
      <c r="A7518" s="49" t="n">
        <v>292</v>
      </c>
      <c r="B7518" s="49" t="s">
        <v>223</v>
      </c>
      <c r="C7518" s="49" t="n">
        <v>2011</v>
      </c>
      <c r="D7518" s="54" t="n">
        <v>60</v>
      </c>
      <c r="E7518" s="55" t="n">
        <v>48</v>
      </c>
    </row>
    <row r="7519" customFormat="false" ht="15" hidden="false" customHeight="false" outlineLevel="0" collapsed="false">
      <c r="A7519" s="49" t="n">
        <v>292</v>
      </c>
      <c r="B7519" s="49" t="s">
        <v>200</v>
      </c>
      <c r="C7519" s="49" t="n">
        <v>2010</v>
      </c>
      <c r="D7519" s="54" t="n">
        <v>3.75</v>
      </c>
      <c r="E7519" s="55" t="n">
        <v>3</v>
      </c>
    </row>
    <row r="7520" customFormat="false" ht="15" hidden="false" customHeight="false" outlineLevel="0" collapsed="false">
      <c r="A7520" s="49" t="n">
        <v>292</v>
      </c>
      <c r="B7520" s="49" t="s">
        <v>222</v>
      </c>
      <c r="C7520" s="49" t="n">
        <v>2010</v>
      </c>
      <c r="D7520" s="54" t="n">
        <v>270</v>
      </c>
      <c r="E7520" s="55" t="n">
        <v>216</v>
      </c>
    </row>
    <row r="7521" customFormat="false" ht="15" hidden="false" customHeight="false" outlineLevel="0" collapsed="false">
      <c r="A7521" s="49" t="n">
        <v>292</v>
      </c>
      <c r="B7521" s="49" t="s">
        <v>222</v>
      </c>
      <c r="C7521" s="49" t="n">
        <v>2011</v>
      </c>
      <c r="D7521" s="54" t="n">
        <v>150</v>
      </c>
      <c r="E7521" s="55" t="n">
        <v>120</v>
      </c>
    </row>
    <row r="7522" customFormat="false" ht="15" hidden="false" customHeight="false" outlineLevel="0" collapsed="false">
      <c r="A7522" s="49" t="n">
        <v>292</v>
      </c>
      <c r="B7522" s="49" t="s">
        <v>191</v>
      </c>
      <c r="C7522" s="49" t="n">
        <v>2010</v>
      </c>
      <c r="D7522" s="54" t="n">
        <v>30</v>
      </c>
      <c r="E7522" s="55" t="n">
        <v>24</v>
      </c>
    </row>
    <row r="7523" customFormat="false" ht="15" hidden="false" customHeight="false" outlineLevel="0" collapsed="false">
      <c r="A7523" s="49" t="n">
        <v>292</v>
      </c>
      <c r="B7523" s="49" t="s">
        <v>191</v>
      </c>
      <c r="C7523" s="49" t="n">
        <v>2011</v>
      </c>
      <c r="D7523" s="54" t="n">
        <v>30</v>
      </c>
      <c r="E7523" s="55" t="n">
        <v>24</v>
      </c>
    </row>
    <row r="7524" customFormat="false" ht="15" hidden="false" customHeight="false" outlineLevel="0" collapsed="false">
      <c r="A7524" s="49" t="n">
        <v>292</v>
      </c>
      <c r="B7524" s="49" t="s">
        <v>205</v>
      </c>
      <c r="C7524" s="49" t="n">
        <v>2009</v>
      </c>
      <c r="D7524" s="54" t="n">
        <v>30</v>
      </c>
      <c r="E7524" s="55" t="n">
        <v>24</v>
      </c>
    </row>
    <row r="7525" customFormat="false" ht="15" hidden="false" customHeight="false" outlineLevel="0" collapsed="false">
      <c r="A7525" s="49" t="n">
        <v>292</v>
      </c>
      <c r="B7525" s="49" t="s">
        <v>205</v>
      </c>
      <c r="C7525" s="49" t="n">
        <v>2010</v>
      </c>
      <c r="D7525" s="54" t="n">
        <v>570</v>
      </c>
      <c r="E7525" s="55" t="n">
        <v>456</v>
      </c>
    </row>
    <row r="7526" customFormat="false" ht="15" hidden="false" customHeight="false" outlineLevel="0" collapsed="false">
      <c r="A7526" s="49" t="n">
        <v>292</v>
      </c>
      <c r="B7526" s="49" t="s">
        <v>205</v>
      </c>
      <c r="C7526" s="49" t="n">
        <v>2011</v>
      </c>
      <c r="D7526" s="54" t="n">
        <v>570</v>
      </c>
      <c r="E7526" s="55" t="n">
        <v>456</v>
      </c>
    </row>
    <row r="7527" customFormat="false" ht="15" hidden="false" customHeight="false" outlineLevel="0" collapsed="false">
      <c r="A7527" s="49" t="n">
        <v>292</v>
      </c>
      <c r="B7527" s="49" t="s">
        <v>206</v>
      </c>
      <c r="C7527" s="49" t="n">
        <v>2010</v>
      </c>
      <c r="D7527" s="54" t="n">
        <v>360</v>
      </c>
      <c r="E7527" s="55" t="n">
        <v>288</v>
      </c>
    </row>
    <row r="7528" customFormat="false" ht="15" hidden="false" customHeight="false" outlineLevel="0" collapsed="false">
      <c r="A7528" s="49" t="n">
        <v>292</v>
      </c>
      <c r="B7528" s="49" t="s">
        <v>206</v>
      </c>
      <c r="C7528" s="49" t="n">
        <v>2011</v>
      </c>
      <c r="D7528" s="54" t="n">
        <v>457.5</v>
      </c>
      <c r="E7528" s="55" t="n">
        <v>366</v>
      </c>
    </row>
    <row r="7529" customFormat="false" ht="15" hidden="false" customHeight="false" outlineLevel="0" collapsed="false">
      <c r="A7529" s="49" t="n">
        <v>292</v>
      </c>
      <c r="B7529" s="49" t="s">
        <v>192</v>
      </c>
      <c r="C7529" s="49" t="n">
        <v>2010</v>
      </c>
      <c r="D7529" s="54" t="n">
        <v>30</v>
      </c>
      <c r="E7529" s="55" t="n">
        <v>24</v>
      </c>
    </row>
    <row r="7530" customFormat="false" ht="15" hidden="false" customHeight="false" outlineLevel="0" collapsed="false">
      <c r="A7530" s="49" t="n">
        <v>292</v>
      </c>
      <c r="B7530" s="49" t="s">
        <v>218</v>
      </c>
      <c r="C7530" s="49" t="n">
        <v>2009</v>
      </c>
      <c r="D7530" s="54" t="n">
        <v>1.25</v>
      </c>
      <c r="E7530" s="55" t="n">
        <v>1</v>
      </c>
    </row>
    <row r="7531" customFormat="false" ht="15" hidden="false" customHeight="false" outlineLevel="0" collapsed="false">
      <c r="A7531" s="49" t="n">
        <v>292</v>
      </c>
      <c r="B7531" s="49" t="s">
        <v>218</v>
      </c>
      <c r="C7531" s="49" t="n">
        <v>2010</v>
      </c>
      <c r="D7531" s="54" t="n">
        <v>1157.09</v>
      </c>
      <c r="E7531" s="55" t="n">
        <v>1057</v>
      </c>
    </row>
    <row r="7532" customFormat="false" ht="15" hidden="false" customHeight="false" outlineLevel="0" collapsed="false">
      <c r="A7532" s="49" t="n">
        <v>292</v>
      </c>
      <c r="B7532" s="49" t="s">
        <v>218</v>
      </c>
      <c r="C7532" s="49" t="n">
        <v>2011</v>
      </c>
      <c r="D7532" s="54" t="n">
        <v>915.84</v>
      </c>
      <c r="E7532" s="55" t="n">
        <v>864</v>
      </c>
    </row>
    <row r="7533" customFormat="false" ht="15" hidden="false" customHeight="false" outlineLevel="0" collapsed="false">
      <c r="A7533" s="49" t="n">
        <v>292</v>
      </c>
      <c r="B7533" s="49" t="s">
        <v>193</v>
      </c>
      <c r="C7533" s="49" t="n">
        <v>2010</v>
      </c>
      <c r="D7533" s="54" t="n">
        <v>30</v>
      </c>
      <c r="E7533" s="55" t="n">
        <v>24</v>
      </c>
    </row>
    <row r="7534" customFormat="false" ht="15" hidden="false" customHeight="false" outlineLevel="0" collapsed="false">
      <c r="A7534" s="49" t="n">
        <v>292</v>
      </c>
      <c r="B7534" s="49" t="s">
        <v>197</v>
      </c>
      <c r="C7534" s="49" t="n">
        <v>2010</v>
      </c>
      <c r="D7534" s="54" t="n">
        <v>30</v>
      </c>
      <c r="E7534" s="55" t="n">
        <v>24</v>
      </c>
    </row>
    <row r="7535" customFormat="false" ht="15" hidden="false" customHeight="false" outlineLevel="0" collapsed="false">
      <c r="A7535" s="49" t="n">
        <v>292</v>
      </c>
      <c r="B7535" s="49" t="s">
        <v>197</v>
      </c>
      <c r="C7535" s="49" t="n">
        <v>2011</v>
      </c>
      <c r="D7535" s="54" t="n">
        <v>90</v>
      </c>
      <c r="E7535" s="55" t="n">
        <v>72</v>
      </c>
    </row>
    <row r="7536" customFormat="false" ht="15" hidden="false" customHeight="false" outlineLevel="0" collapsed="false">
      <c r="A7536" s="49" t="n">
        <v>292</v>
      </c>
      <c r="B7536" s="49" t="s">
        <v>196</v>
      </c>
      <c r="C7536" s="49" t="n">
        <v>2010</v>
      </c>
      <c r="D7536" s="54" t="n">
        <v>60</v>
      </c>
      <c r="E7536" s="55" t="n">
        <v>48</v>
      </c>
    </row>
    <row r="7537" customFormat="false" ht="15" hidden="false" customHeight="false" outlineLevel="0" collapsed="false">
      <c r="A7537" s="49" t="n">
        <v>292</v>
      </c>
      <c r="B7537" s="49" t="s">
        <v>196</v>
      </c>
      <c r="C7537" s="49" t="n">
        <v>2011</v>
      </c>
      <c r="D7537" s="54" t="n">
        <v>192.5</v>
      </c>
      <c r="E7537" s="55" t="n">
        <v>154</v>
      </c>
    </row>
    <row r="7538" customFormat="false" ht="15" hidden="false" customHeight="false" outlineLevel="0" collapsed="false">
      <c r="A7538" s="49" t="n">
        <v>292</v>
      </c>
      <c r="B7538" s="49" t="s">
        <v>210</v>
      </c>
      <c r="C7538" s="49" t="n">
        <v>2010</v>
      </c>
      <c r="D7538" s="54" t="n">
        <v>90</v>
      </c>
      <c r="E7538" s="55" t="n">
        <v>72</v>
      </c>
    </row>
    <row r="7539" customFormat="false" ht="15" hidden="false" customHeight="false" outlineLevel="0" collapsed="false">
      <c r="A7539" s="49" t="n">
        <v>292</v>
      </c>
      <c r="B7539" s="49" t="s">
        <v>210</v>
      </c>
      <c r="C7539" s="49" t="n">
        <v>2011</v>
      </c>
      <c r="D7539" s="54" t="n">
        <v>60</v>
      </c>
      <c r="E7539" s="55" t="n">
        <v>48</v>
      </c>
    </row>
    <row r="7540" customFormat="false" ht="15" hidden="false" customHeight="false" outlineLevel="0" collapsed="false">
      <c r="A7540" s="49" t="n">
        <v>292</v>
      </c>
      <c r="B7540" s="49" t="s">
        <v>198</v>
      </c>
      <c r="C7540" s="49" t="n">
        <v>2010</v>
      </c>
      <c r="D7540" s="54" t="n">
        <v>30</v>
      </c>
      <c r="E7540" s="55" t="n">
        <v>24</v>
      </c>
    </row>
    <row r="7541" customFormat="false" ht="15" hidden="false" customHeight="false" outlineLevel="0" collapsed="false">
      <c r="A7541" s="49" t="n">
        <v>292</v>
      </c>
      <c r="B7541" s="49" t="s">
        <v>208</v>
      </c>
      <c r="C7541" s="49" t="n">
        <v>2010</v>
      </c>
      <c r="D7541" s="54" t="n">
        <v>30</v>
      </c>
      <c r="E7541" s="55" t="n">
        <v>24</v>
      </c>
    </row>
    <row r="7542" customFormat="false" ht="15" hidden="false" customHeight="false" outlineLevel="0" collapsed="false">
      <c r="A7542" s="49" t="n">
        <v>292</v>
      </c>
      <c r="B7542" s="49" t="s">
        <v>207</v>
      </c>
      <c r="C7542" s="49" t="n">
        <v>2010</v>
      </c>
      <c r="D7542" s="54" t="n">
        <v>100</v>
      </c>
      <c r="E7542" s="55" t="n">
        <v>80</v>
      </c>
    </row>
    <row r="7543" customFormat="false" ht="15" hidden="false" customHeight="false" outlineLevel="0" collapsed="false">
      <c r="A7543" s="49" t="n">
        <v>292</v>
      </c>
      <c r="B7543" s="49" t="s">
        <v>207</v>
      </c>
      <c r="C7543" s="49" t="n">
        <v>2011</v>
      </c>
      <c r="D7543" s="54" t="n">
        <v>60</v>
      </c>
      <c r="E7543" s="55" t="n">
        <v>48</v>
      </c>
    </row>
    <row r="7544" customFormat="false" ht="15" hidden="false" customHeight="false" outlineLevel="0" collapsed="false">
      <c r="A7544" s="49" t="n">
        <v>292</v>
      </c>
      <c r="B7544" s="49" t="s">
        <v>214</v>
      </c>
      <c r="C7544" s="49" t="n">
        <v>2010</v>
      </c>
      <c r="D7544" s="54" t="n">
        <v>60</v>
      </c>
      <c r="E7544" s="55" t="n">
        <v>48</v>
      </c>
    </row>
    <row r="7545" customFormat="false" ht="15" hidden="false" customHeight="false" outlineLevel="0" collapsed="false">
      <c r="A7545" s="49" t="n">
        <v>292</v>
      </c>
      <c r="B7545" s="49" t="s">
        <v>189</v>
      </c>
      <c r="C7545" s="49" t="n">
        <v>2009</v>
      </c>
      <c r="D7545" s="54" t="n">
        <v>291.53</v>
      </c>
      <c r="E7545" s="55" t="n">
        <v>229</v>
      </c>
    </row>
    <row r="7546" customFormat="false" ht="15" hidden="false" customHeight="false" outlineLevel="0" collapsed="false">
      <c r="A7546" s="49" t="n">
        <v>292</v>
      </c>
      <c r="B7546" s="49" t="s">
        <v>189</v>
      </c>
      <c r="C7546" s="49" t="n">
        <v>2010</v>
      </c>
      <c r="D7546" s="54" t="n">
        <v>5141.4</v>
      </c>
      <c r="E7546" s="55" t="n">
        <v>4182</v>
      </c>
    </row>
    <row r="7547" customFormat="false" ht="15" hidden="false" customHeight="false" outlineLevel="0" collapsed="false">
      <c r="A7547" s="49" t="n">
        <v>292</v>
      </c>
      <c r="B7547" s="49" t="s">
        <v>189</v>
      </c>
      <c r="C7547" s="49" t="n">
        <v>2011</v>
      </c>
      <c r="D7547" s="54" t="n">
        <v>3217.39</v>
      </c>
      <c r="E7547" s="55" t="n">
        <v>2536</v>
      </c>
    </row>
    <row r="7548" customFormat="false" ht="15" hidden="false" customHeight="false" outlineLevel="0" collapsed="false">
      <c r="A7548" s="49" t="n">
        <v>292</v>
      </c>
      <c r="B7548" s="49" t="s">
        <v>194</v>
      </c>
      <c r="C7548" s="49" t="n">
        <v>2011</v>
      </c>
      <c r="D7548" s="54" t="n">
        <v>30</v>
      </c>
      <c r="E7548" s="55" t="n">
        <v>24</v>
      </c>
    </row>
    <row r="7549" customFormat="false" ht="15" hidden="false" customHeight="false" outlineLevel="0" collapsed="false">
      <c r="A7549" s="49" t="n">
        <v>293</v>
      </c>
      <c r="B7549" s="49" t="s">
        <v>203</v>
      </c>
      <c r="C7549" s="49" t="n">
        <v>2010</v>
      </c>
      <c r="D7549" s="54" t="n">
        <v>408</v>
      </c>
      <c r="E7549" s="55" t="n">
        <v>48</v>
      </c>
    </row>
    <row r="7550" customFormat="false" ht="15" hidden="false" customHeight="false" outlineLevel="0" collapsed="false">
      <c r="A7550" s="49" t="n">
        <v>293</v>
      </c>
      <c r="B7550" s="49" t="s">
        <v>203</v>
      </c>
      <c r="C7550" s="49" t="n">
        <v>2011</v>
      </c>
      <c r="D7550" s="54" t="n">
        <v>340</v>
      </c>
      <c r="E7550" s="55" t="n">
        <v>40</v>
      </c>
    </row>
    <row r="7551" customFormat="false" ht="15" hidden="false" customHeight="false" outlineLevel="0" collapsed="false">
      <c r="A7551" s="49" t="n">
        <v>293</v>
      </c>
      <c r="B7551" s="49" t="s">
        <v>201</v>
      </c>
      <c r="C7551" s="49" t="n">
        <v>2010</v>
      </c>
      <c r="D7551" s="54" t="n">
        <v>99.5</v>
      </c>
      <c r="E7551" s="55" t="n">
        <v>10</v>
      </c>
    </row>
    <row r="7552" customFormat="false" ht="15" hidden="false" customHeight="false" outlineLevel="0" collapsed="false">
      <c r="A7552" s="49" t="n">
        <v>293</v>
      </c>
      <c r="B7552" s="49" t="s">
        <v>201</v>
      </c>
      <c r="C7552" s="49" t="n">
        <v>2011</v>
      </c>
      <c r="D7552" s="54" t="n">
        <v>79.6</v>
      </c>
      <c r="E7552" s="55" t="n">
        <v>8</v>
      </c>
    </row>
    <row r="7553" customFormat="false" ht="15" hidden="false" customHeight="false" outlineLevel="0" collapsed="false">
      <c r="A7553" s="49" t="n">
        <v>293</v>
      </c>
      <c r="B7553" s="49" t="s">
        <v>226</v>
      </c>
      <c r="C7553" s="49" t="n">
        <v>2011</v>
      </c>
      <c r="D7553" s="54" t="n">
        <v>19.9</v>
      </c>
      <c r="E7553" s="55" t="n">
        <v>2</v>
      </c>
    </row>
    <row r="7554" customFormat="false" ht="15" hidden="false" customHeight="false" outlineLevel="0" collapsed="false">
      <c r="A7554" s="49" t="n">
        <v>293</v>
      </c>
      <c r="B7554" s="49" t="s">
        <v>223</v>
      </c>
      <c r="C7554" s="49" t="n">
        <v>2010</v>
      </c>
      <c r="D7554" s="54" t="n">
        <v>59.7</v>
      </c>
      <c r="E7554" s="55" t="n">
        <v>6</v>
      </c>
    </row>
    <row r="7555" customFormat="false" ht="15" hidden="false" customHeight="false" outlineLevel="0" collapsed="false">
      <c r="A7555" s="49" t="n">
        <v>293</v>
      </c>
      <c r="B7555" s="49" t="s">
        <v>200</v>
      </c>
      <c r="C7555" s="49" t="n">
        <v>2010</v>
      </c>
      <c r="D7555" s="54" t="n">
        <v>9.95</v>
      </c>
      <c r="E7555" s="55" t="n">
        <v>1</v>
      </c>
    </row>
    <row r="7556" customFormat="false" ht="15" hidden="false" customHeight="false" outlineLevel="0" collapsed="false">
      <c r="A7556" s="49" t="n">
        <v>293</v>
      </c>
      <c r="B7556" s="49" t="s">
        <v>202</v>
      </c>
      <c r="C7556" s="49" t="n">
        <v>2010</v>
      </c>
      <c r="D7556" s="54" t="n">
        <v>19.9</v>
      </c>
      <c r="E7556" s="55" t="n">
        <v>2</v>
      </c>
    </row>
    <row r="7557" customFormat="false" ht="15" hidden="false" customHeight="false" outlineLevel="0" collapsed="false">
      <c r="A7557" s="49" t="n">
        <v>293</v>
      </c>
      <c r="B7557" s="49" t="s">
        <v>222</v>
      </c>
      <c r="C7557" s="49" t="n">
        <v>2010</v>
      </c>
      <c r="D7557" s="54" t="n">
        <v>438.65</v>
      </c>
      <c r="E7557" s="55" t="n">
        <v>47</v>
      </c>
    </row>
    <row r="7558" customFormat="false" ht="15" hidden="false" customHeight="false" outlineLevel="0" collapsed="false">
      <c r="A7558" s="49" t="n">
        <v>293</v>
      </c>
      <c r="B7558" s="49" t="s">
        <v>222</v>
      </c>
      <c r="C7558" s="49" t="n">
        <v>2011</v>
      </c>
      <c r="D7558" s="54" t="n">
        <v>159.2</v>
      </c>
      <c r="E7558" s="55" t="n">
        <v>16</v>
      </c>
    </row>
    <row r="7559" customFormat="false" ht="15" hidden="false" customHeight="false" outlineLevel="0" collapsed="false">
      <c r="A7559" s="49" t="n">
        <v>293</v>
      </c>
      <c r="B7559" s="49" t="s">
        <v>191</v>
      </c>
      <c r="C7559" s="49" t="n">
        <v>2010</v>
      </c>
      <c r="D7559" s="54" t="n">
        <v>39.8</v>
      </c>
      <c r="E7559" s="55" t="n">
        <v>4</v>
      </c>
    </row>
    <row r="7560" customFormat="false" ht="15" hidden="false" customHeight="false" outlineLevel="0" collapsed="false">
      <c r="A7560" s="49" t="n">
        <v>293</v>
      </c>
      <c r="B7560" s="49" t="s">
        <v>205</v>
      </c>
      <c r="C7560" s="49" t="n">
        <v>2010</v>
      </c>
      <c r="D7560" s="54" t="n">
        <v>386.4</v>
      </c>
      <c r="E7560" s="55" t="n">
        <v>40</v>
      </c>
    </row>
    <row r="7561" customFormat="false" ht="15" hidden="false" customHeight="false" outlineLevel="0" collapsed="false">
      <c r="A7561" s="49" t="n">
        <v>293</v>
      </c>
      <c r="B7561" s="49" t="s">
        <v>205</v>
      </c>
      <c r="C7561" s="49" t="n">
        <v>2011</v>
      </c>
      <c r="D7561" s="54" t="n">
        <v>338.3</v>
      </c>
      <c r="E7561" s="55" t="n">
        <v>34</v>
      </c>
    </row>
    <row r="7562" customFormat="false" ht="15" hidden="false" customHeight="false" outlineLevel="0" collapsed="false">
      <c r="A7562" s="49" t="n">
        <v>293</v>
      </c>
      <c r="B7562" s="49" t="s">
        <v>206</v>
      </c>
      <c r="C7562" s="49" t="n">
        <v>2010</v>
      </c>
      <c r="D7562" s="54" t="n">
        <v>159.2</v>
      </c>
      <c r="E7562" s="55" t="n">
        <v>16</v>
      </c>
    </row>
    <row r="7563" customFormat="false" ht="15" hidden="false" customHeight="false" outlineLevel="0" collapsed="false">
      <c r="A7563" s="49" t="n">
        <v>293</v>
      </c>
      <c r="B7563" s="49" t="s">
        <v>206</v>
      </c>
      <c r="C7563" s="49" t="n">
        <v>2011</v>
      </c>
      <c r="D7563" s="54" t="n">
        <v>139.3</v>
      </c>
      <c r="E7563" s="55" t="n">
        <v>14</v>
      </c>
    </row>
    <row r="7564" customFormat="false" ht="15" hidden="false" customHeight="false" outlineLevel="0" collapsed="false">
      <c r="A7564" s="49" t="n">
        <v>293</v>
      </c>
      <c r="B7564" s="49" t="s">
        <v>234</v>
      </c>
      <c r="C7564" s="49" t="n">
        <v>2011</v>
      </c>
      <c r="D7564" s="54" t="n">
        <v>119.4</v>
      </c>
      <c r="E7564" s="55" t="n">
        <v>12</v>
      </c>
    </row>
    <row r="7565" customFormat="false" ht="15" hidden="false" customHeight="false" outlineLevel="0" collapsed="false">
      <c r="A7565" s="49" t="n">
        <v>293</v>
      </c>
      <c r="B7565" s="49" t="s">
        <v>211</v>
      </c>
      <c r="C7565" s="49" t="n">
        <v>2011</v>
      </c>
      <c r="D7565" s="54" t="n">
        <v>39.8</v>
      </c>
      <c r="E7565" s="55" t="n">
        <v>4</v>
      </c>
    </row>
    <row r="7566" customFormat="false" ht="15" hidden="false" customHeight="false" outlineLevel="0" collapsed="false">
      <c r="A7566" s="49" t="n">
        <v>293</v>
      </c>
      <c r="B7566" s="49" t="s">
        <v>192</v>
      </c>
      <c r="C7566" s="49" t="n">
        <v>2010</v>
      </c>
      <c r="D7566" s="54" t="n">
        <v>39.8</v>
      </c>
      <c r="E7566" s="55" t="n">
        <v>4</v>
      </c>
    </row>
    <row r="7567" customFormat="false" ht="15" hidden="false" customHeight="false" outlineLevel="0" collapsed="false">
      <c r="A7567" s="49" t="n">
        <v>293</v>
      </c>
      <c r="B7567" s="49" t="s">
        <v>192</v>
      </c>
      <c r="C7567" s="49" t="n">
        <v>2011</v>
      </c>
      <c r="D7567" s="54" t="n">
        <v>39.8</v>
      </c>
      <c r="E7567" s="55" t="n">
        <v>4</v>
      </c>
    </row>
    <row r="7568" customFormat="false" ht="15" hidden="false" customHeight="false" outlineLevel="0" collapsed="false">
      <c r="A7568" s="49" t="n">
        <v>293</v>
      </c>
      <c r="B7568" s="49" t="s">
        <v>227</v>
      </c>
      <c r="C7568" s="49" t="n">
        <v>2010</v>
      </c>
      <c r="D7568" s="54" t="n">
        <v>19.9</v>
      </c>
      <c r="E7568" s="55" t="n">
        <v>2</v>
      </c>
    </row>
    <row r="7569" customFormat="false" ht="15" hidden="false" customHeight="false" outlineLevel="0" collapsed="false">
      <c r="A7569" s="49" t="n">
        <v>293</v>
      </c>
      <c r="B7569" s="49" t="s">
        <v>227</v>
      </c>
      <c r="C7569" s="49" t="n">
        <v>2011</v>
      </c>
      <c r="D7569" s="54" t="n">
        <v>39.8</v>
      </c>
      <c r="E7569" s="55" t="n">
        <v>4</v>
      </c>
    </row>
    <row r="7570" customFormat="false" ht="15" hidden="false" customHeight="false" outlineLevel="0" collapsed="false">
      <c r="A7570" s="49" t="n">
        <v>293</v>
      </c>
      <c r="B7570" s="49" t="s">
        <v>218</v>
      </c>
      <c r="C7570" s="49" t="n">
        <v>2010</v>
      </c>
      <c r="D7570" s="54" t="n">
        <v>1194.35</v>
      </c>
      <c r="E7570" s="55" t="n">
        <v>140</v>
      </c>
    </row>
    <row r="7571" customFormat="false" ht="15" hidden="false" customHeight="false" outlineLevel="0" collapsed="false">
      <c r="A7571" s="49" t="n">
        <v>293</v>
      </c>
      <c r="B7571" s="49" t="s">
        <v>218</v>
      </c>
      <c r="C7571" s="49" t="n">
        <v>2011</v>
      </c>
      <c r="D7571" s="54" t="n">
        <v>136</v>
      </c>
      <c r="E7571" s="55" t="n">
        <v>16</v>
      </c>
    </row>
    <row r="7572" customFormat="false" ht="15" hidden="false" customHeight="false" outlineLevel="0" collapsed="false">
      <c r="A7572" s="49" t="n">
        <v>293</v>
      </c>
      <c r="B7572" s="49" t="s">
        <v>193</v>
      </c>
      <c r="C7572" s="49" t="n">
        <v>2011</v>
      </c>
      <c r="D7572" s="54" t="n">
        <v>527.4</v>
      </c>
      <c r="E7572" s="55" t="n">
        <v>60</v>
      </c>
    </row>
    <row r="7573" customFormat="false" ht="15" hidden="false" customHeight="false" outlineLevel="0" collapsed="false">
      <c r="A7573" s="49" t="n">
        <v>293</v>
      </c>
      <c r="B7573" s="49" t="s">
        <v>197</v>
      </c>
      <c r="C7573" s="49" t="n">
        <v>2010</v>
      </c>
      <c r="D7573" s="54" t="n">
        <v>97.85</v>
      </c>
      <c r="E7573" s="55" t="n">
        <v>11</v>
      </c>
    </row>
    <row r="7574" customFormat="false" ht="15" hidden="false" customHeight="false" outlineLevel="0" collapsed="false">
      <c r="A7574" s="49" t="n">
        <v>293</v>
      </c>
      <c r="B7574" s="49" t="s">
        <v>196</v>
      </c>
      <c r="C7574" s="49" t="n">
        <v>2011</v>
      </c>
      <c r="D7574" s="54" t="n">
        <v>29.85</v>
      </c>
      <c r="E7574" s="55" t="n">
        <v>3</v>
      </c>
    </row>
    <row r="7575" customFormat="false" ht="15" hidden="false" customHeight="false" outlineLevel="0" collapsed="false">
      <c r="A7575" s="49" t="n">
        <v>293</v>
      </c>
      <c r="B7575" s="49" t="s">
        <v>210</v>
      </c>
      <c r="C7575" s="49" t="n">
        <v>2010</v>
      </c>
      <c r="D7575" s="54" t="n">
        <v>19.9</v>
      </c>
      <c r="E7575" s="55" t="n">
        <v>2</v>
      </c>
    </row>
    <row r="7576" customFormat="false" ht="15" hidden="false" customHeight="false" outlineLevel="0" collapsed="false">
      <c r="A7576" s="49" t="n">
        <v>293</v>
      </c>
      <c r="B7576" s="49" t="s">
        <v>198</v>
      </c>
      <c r="C7576" s="49" t="n">
        <v>2010</v>
      </c>
      <c r="D7576" s="54" t="n">
        <v>39.8</v>
      </c>
      <c r="E7576" s="55" t="n">
        <v>4</v>
      </c>
    </row>
    <row r="7577" customFormat="false" ht="15" hidden="false" customHeight="false" outlineLevel="0" collapsed="false">
      <c r="A7577" s="49" t="n">
        <v>293</v>
      </c>
      <c r="B7577" s="49" t="s">
        <v>198</v>
      </c>
      <c r="C7577" s="49" t="n">
        <v>2011</v>
      </c>
      <c r="D7577" s="54" t="n">
        <v>68</v>
      </c>
      <c r="E7577" s="55" t="n">
        <v>8</v>
      </c>
    </row>
    <row r="7578" customFormat="false" ht="15" hidden="false" customHeight="false" outlineLevel="0" collapsed="false">
      <c r="A7578" s="49" t="n">
        <v>293</v>
      </c>
      <c r="B7578" s="49" t="s">
        <v>189</v>
      </c>
      <c r="C7578" s="49" t="n">
        <v>2010</v>
      </c>
      <c r="D7578" s="54" t="n">
        <v>6556.11</v>
      </c>
      <c r="E7578" s="55" t="n">
        <v>664</v>
      </c>
    </row>
    <row r="7579" customFormat="false" ht="15" hidden="false" customHeight="false" outlineLevel="0" collapsed="false">
      <c r="A7579" s="49" t="n">
        <v>293</v>
      </c>
      <c r="B7579" s="49" t="s">
        <v>189</v>
      </c>
      <c r="C7579" s="49" t="n">
        <v>2011</v>
      </c>
      <c r="D7579" s="54" t="n">
        <v>3016.4</v>
      </c>
      <c r="E7579" s="55" t="n">
        <v>310</v>
      </c>
    </row>
    <row r="7580" customFormat="false" ht="15" hidden="false" customHeight="false" outlineLevel="0" collapsed="false">
      <c r="A7580" s="49" t="n">
        <v>294</v>
      </c>
      <c r="B7580" s="49" t="s">
        <v>203</v>
      </c>
      <c r="C7580" s="49" t="n">
        <v>2010</v>
      </c>
      <c r="D7580" s="54" t="n">
        <v>33.9</v>
      </c>
      <c r="E7580" s="55" t="n">
        <v>2</v>
      </c>
    </row>
    <row r="7581" customFormat="false" ht="15" hidden="false" customHeight="false" outlineLevel="0" collapsed="false">
      <c r="A7581" s="49" t="n">
        <v>294</v>
      </c>
      <c r="B7581" s="49" t="s">
        <v>203</v>
      </c>
      <c r="C7581" s="49" t="n">
        <v>2011</v>
      </c>
      <c r="D7581" s="54" t="n">
        <v>765</v>
      </c>
      <c r="E7581" s="55" t="n">
        <v>60</v>
      </c>
    </row>
    <row r="7582" customFormat="false" ht="15" hidden="false" customHeight="false" outlineLevel="0" collapsed="false">
      <c r="A7582" s="49" t="n">
        <v>294</v>
      </c>
      <c r="B7582" s="49" t="s">
        <v>201</v>
      </c>
      <c r="C7582" s="49" t="n">
        <v>2011</v>
      </c>
      <c r="D7582" s="54" t="n">
        <v>33.9</v>
      </c>
      <c r="E7582" s="55" t="n">
        <v>2</v>
      </c>
    </row>
    <row r="7583" customFormat="false" ht="15" hidden="false" customHeight="false" outlineLevel="0" collapsed="false">
      <c r="A7583" s="49" t="n">
        <v>294</v>
      </c>
      <c r="B7583" s="49" t="s">
        <v>223</v>
      </c>
      <c r="C7583" s="49" t="n">
        <v>2010</v>
      </c>
      <c r="D7583" s="54" t="n">
        <v>67.8</v>
      </c>
      <c r="E7583" s="55" t="n">
        <v>4</v>
      </c>
    </row>
    <row r="7584" customFormat="false" ht="15" hidden="false" customHeight="false" outlineLevel="0" collapsed="false">
      <c r="A7584" s="49" t="n">
        <v>294</v>
      </c>
      <c r="B7584" s="49" t="s">
        <v>222</v>
      </c>
      <c r="C7584" s="49" t="n">
        <v>2010</v>
      </c>
      <c r="D7584" s="54" t="n">
        <v>101.7</v>
      </c>
      <c r="E7584" s="55" t="n">
        <v>6</v>
      </c>
    </row>
    <row r="7585" customFormat="false" ht="15" hidden="false" customHeight="false" outlineLevel="0" collapsed="false">
      <c r="A7585" s="49" t="n">
        <v>294</v>
      </c>
      <c r="B7585" s="49" t="s">
        <v>222</v>
      </c>
      <c r="C7585" s="49" t="n">
        <v>2011</v>
      </c>
      <c r="D7585" s="54" t="n">
        <v>169.5</v>
      </c>
      <c r="E7585" s="55" t="n">
        <v>10</v>
      </c>
    </row>
    <row r="7586" customFormat="false" ht="15" hidden="false" customHeight="false" outlineLevel="0" collapsed="false">
      <c r="A7586" s="49" t="n">
        <v>294</v>
      </c>
      <c r="B7586" s="49" t="s">
        <v>191</v>
      </c>
      <c r="C7586" s="49" t="n">
        <v>2010</v>
      </c>
      <c r="D7586" s="54" t="n">
        <v>153</v>
      </c>
      <c r="E7586" s="55" t="n">
        <v>12</v>
      </c>
    </row>
    <row r="7587" customFormat="false" ht="15" hidden="false" customHeight="false" outlineLevel="0" collapsed="false">
      <c r="A7587" s="49" t="n">
        <v>294</v>
      </c>
      <c r="B7587" s="49" t="s">
        <v>205</v>
      </c>
      <c r="C7587" s="49" t="n">
        <v>2010</v>
      </c>
      <c r="D7587" s="54" t="n">
        <v>186.9</v>
      </c>
      <c r="E7587" s="55" t="n">
        <v>14</v>
      </c>
    </row>
    <row r="7588" customFormat="false" ht="15" hidden="false" customHeight="false" outlineLevel="0" collapsed="false">
      <c r="A7588" s="49" t="n">
        <v>294</v>
      </c>
      <c r="B7588" s="49" t="s">
        <v>205</v>
      </c>
      <c r="C7588" s="49" t="n">
        <v>2011</v>
      </c>
      <c r="D7588" s="54" t="n">
        <v>169.5</v>
      </c>
      <c r="E7588" s="55" t="n">
        <v>10</v>
      </c>
    </row>
    <row r="7589" customFormat="false" ht="15" hidden="false" customHeight="false" outlineLevel="0" collapsed="false">
      <c r="A7589" s="49" t="n">
        <v>294</v>
      </c>
      <c r="B7589" s="49" t="s">
        <v>206</v>
      </c>
      <c r="C7589" s="49" t="n">
        <v>2010</v>
      </c>
      <c r="D7589" s="54" t="n">
        <v>33.9</v>
      </c>
      <c r="E7589" s="55" t="n">
        <v>2</v>
      </c>
    </row>
    <row r="7590" customFormat="false" ht="15" hidden="false" customHeight="false" outlineLevel="0" collapsed="false">
      <c r="A7590" s="49" t="n">
        <v>294</v>
      </c>
      <c r="B7590" s="49" t="s">
        <v>206</v>
      </c>
      <c r="C7590" s="49" t="n">
        <v>2011</v>
      </c>
      <c r="D7590" s="54" t="n">
        <v>33.9</v>
      </c>
      <c r="E7590" s="55" t="n">
        <v>2</v>
      </c>
    </row>
    <row r="7591" customFormat="false" ht="15" hidden="false" customHeight="false" outlineLevel="0" collapsed="false">
      <c r="A7591" s="49" t="n">
        <v>294</v>
      </c>
      <c r="B7591" s="49" t="s">
        <v>192</v>
      </c>
      <c r="C7591" s="49" t="n">
        <v>2010</v>
      </c>
      <c r="D7591" s="54" t="n">
        <v>33.9</v>
      </c>
      <c r="E7591" s="55" t="n">
        <v>2</v>
      </c>
    </row>
    <row r="7592" customFormat="false" ht="15" hidden="false" customHeight="false" outlineLevel="0" collapsed="false">
      <c r="A7592" s="49" t="n">
        <v>294</v>
      </c>
      <c r="B7592" s="49" t="s">
        <v>218</v>
      </c>
      <c r="C7592" s="49" t="n">
        <v>2010</v>
      </c>
      <c r="D7592" s="54" t="n">
        <v>186.9</v>
      </c>
      <c r="E7592" s="55" t="n">
        <v>14</v>
      </c>
    </row>
    <row r="7593" customFormat="false" ht="15" hidden="false" customHeight="false" outlineLevel="0" collapsed="false">
      <c r="A7593" s="49" t="n">
        <v>294</v>
      </c>
      <c r="B7593" s="49" t="s">
        <v>218</v>
      </c>
      <c r="C7593" s="49" t="n">
        <v>2011</v>
      </c>
      <c r="D7593" s="54" t="n">
        <v>306</v>
      </c>
      <c r="E7593" s="55" t="n">
        <v>24</v>
      </c>
    </row>
    <row r="7594" customFormat="false" ht="15" hidden="false" customHeight="false" outlineLevel="0" collapsed="false">
      <c r="A7594" s="49" t="n">
        <v>294</v>
      </c>
      <c r="B7594" s="49" t="s">
        <v>193</v>
      </c>
      <c r="C7594" s="49" t="n">
        <v>2010</v>
      </c>
      <c r="D7594" s="54" t="n">
        <v>306</v>
      </c>
      <c r="E7594" s="55" t="n">
        <v>24</v>
      </c>
    </row>
    <row r="7595" customFormat="false" ht="15" hidden="false" customHeight="false" outlineLevel="0" collapsed="false">
      <c r="A7595" s="49" t="n">
        <v>294</v>
      </c>
      <c r="B7595" s="49" t="s">
        <v>210</v>
      </c>
      <c r="C7595" s="49" t="n">
        <v>2010</v>
      </c>
      <c r="D7595" s="54" t="n">
        <v>254.7</v>
      </c>
      <c r="E7595" s="55" t="n">
        <v>18</v>
      </c>
    </row>
    <row r="7596" customFormat="false" ht="15" hidden="false" customHeight="false" outlineLevel="0" collapsed="false">
      <c r="A7596" s="49" t="n">
        <v>294</v>
      </c>
      <c r="B7596" s="49" t="s">
        <v>189</v>
      </c>
      <c r="C7596" s="49" t="n">
        <v>2010</v>
      </c>
      <c r="D7596" s="54" t="n">
        <v>6960.9</v>
      </c>
      <c r="E7596" s="55" t="n">
        <v>431</v>
      </c>
    </row>
    <row r="7597" customFormat="false" ht="15" hidden="false" customHeight="false" outlineLevel="0" collapsed="false">
      <c r="A7597" s="49" t="n">
        <v>294</v>
      </c>
      <c r="B7597" s="49" t="s">
        <v>189</v>
      </c>
      <c r="C7597" s="49" t="n">
        <v>2011</v>
      </c>
      <c r="D7597" s="54" t="n">
        <v>4872.87</v>
      </c>
      <c r="E7597" s="55" t="n">
        <v>313</v>
      </c>
    </row>
    <row r="7598" customFormat="false" ht="15" hidden="false" customHeight="false" outlineLevel="0" collapsed="false">
      <c r="A7598" s="49" t="n">
        <v>295</v>
      </c>
      <c r="B7598" s="49" t="s">
        <v>203</v>
      </c>
      <c r="C7598" s="49" t="n">
        <v>2011</v>
      </c>
      <c r="D7598" s="54" t="n">
        <v>214.5</v>
      </c>
      <c r="E7598" s="55" t="n">
        <v>62</v>
      </c>
    </row>
    <row r="7599" customFormat="false" ht="15" hidden="false" customHeight="false" outlineLevel="0" collapsed="false">
      <c r="A7599" s="49" t="n">
        <v>295</v>
      </c>
      <c r="B7599" s="49" t="s">
        <v>201</v>
      </c>
      <c r="C7599" s="49" t="n">
        <v>2010</v>
      </c>
      <c r="D7599" s="54" t="n">
        <v>45</v>
      </c>
      <c r="E7599" s="55" t="n">
        <v>12</v>
      </c>
    </row>
    <row r="7600" customFormat="false" ht="15" hidden="false" customHeight="false" outlineLevel="0" collapsed="false">
      <c r="A7600" s="49" t="n">
        <v>295</v>
      </c>
      <c r="B7600" s="49" t="s">
        <v>201</v>
      </c>
      <c r="C7600" s="49" t="n">
        <v>2011</v>
      </c>
      <c r="D7600" s="54" t="n">
        <v>30</v>
      </c>
      <c r="E7600" s="55" t="n">
        <v>8</v>
      </c>
    </row>
    <row r="7601" customFormat="false" ht="15" hidden="false" customHeight="false" outlineLevel="0" collapsed="false">
      <c r="A7601" s="49" t="n">
        <v>295</v>
      </c>
      <c r="B7601" s="49" t="s">
        <v>223</v>
      </c>
      <c r="C7601" s="49" t="n">
        <v>2011</v>
      </c>
      <c r="D7601" s="54" t="n">
        <v>15</v>
      </c>
      <c r="E7601" s="55" t="n">
        <v>4</v>
      </c>
    </row>
    <row r="7602" customFormat="false" ht="15" hidden="false" customHeight="false" outlineLevel="0" collapsed="false">
      <c r="A7602" s="49" t="n">
        <v>295</v>
      </c>
      <c r="B7602" s="49" t="s">
        <v>202</v>
      </c>
      <c r="C7602" s="49" t="n">
        <v>2010</v>
      </c>
      <c r="D7602" s="54" t="n">
        <v>180</v>
      </c>
      <c r="E7602" s="55" t="n">
        <v>48</v>
      </c>
    </row>
    <row r="7603" customFormat="false" ht="15" hidden="false" customHeight="false" outlineLevel="0" collapsed="false">
      <c r="A7603" s="49" t="n">
        <v>295</v>
      </c>
      <c r="B7603" s="49" t="s">
        <v>202</v>
      </c>
      <c r="C7603" s="49" t="n">
        <v>2011</v>
      </c>
      <c r="D7603" s="54" t="n">
        <v>334.5</v>
      </c>
      <c r="E7603" s="55" t="n">
        <v>94</v>
      </c>
    </row>
    <row r="7604" customFormat="false" ht="15" hidden="false" customHeight="false" outlineLevel="0" collapsed="false">
      <c r="A7604" s="49" t="n">
        <v>295</v>
      </c>
      <c r="B7604" s="49" t="s">
        <v>222</v>
      </c>
      <c r="C7604" s="49" t="n">
        <v>2010</v>
      </c>
      <c r="D7604" s="54" t="n">
        <v>56.25</v>
      </c>
      <c r="E7604" s="55" t="n">
        <v>15</v>
      </c>
    </row>
    <row r="7605" customFormat="false" ht="15" hidden="false" customHeight="false" outlineLevel="0" collapsed="false">
      <c r="A7605" s="49" t="n">
        <v>295</v>
      </c>
      <c r="B7605" s="49" t="s">
        <v>222</v>
      </c>
      <c r="C7605" s="49" t="n">
        <v>2011</v>
      </c>
      <c r="D7605" s="54" t="n">
        <v>45</v>
      </c>
      <c r="E7605" s="55" t="n">
        <v>12</v>
      </c>
    </row>
    <row r="7606" customFormat="false" ht="15" hidden="false" customHeight="false" outlineLevel="0" collapsed="false">
      <c r="A7606" s="49" t="n">
        <v>295</v>
      </c>
      <c r="B7606" s="49" t="s">
        <v>205</v>
      </c>
      <c r="C7606" s="49" t="n">
        <v>2010</v>
      </c>
      <c r="D7606" s="54" t="n">
        <v>22.5</v>
      </c>
      <c r="E7606" s="55" t="n">
        <v>6</v>
      </c>
    </row>
    <row r="7607" customFormat="false" ht="15" hidden="false" customHeight="false" outlineLevel="0" collapsed="false">
      <c r="A7607" s="49" t="n">
        <v>295</v>
      </c>
      <c r="B7607" s="49" t="s">
        <v>205</v>
      </c>
      <c r="C7607" s="49" t="n">
        <v>2011</v>
      </c>
      <c r="D7607" s="54" t="n">
        <v>300</v>
      </c>
      <c r="E7607" s="55" t="n">
        <v>80</v>
      </c>
    </row>
    <row r="7608" customFormat="false" ht="15" hidden="false" customHeight="false" outlineLevel="0" collapsed="false">
      <c r="A7608" s="49" t="n">
        <v>295</v>
      </c>
      <c r="B7608" s="49" t="s">
        <v>206</v>
      </c>
      <c r="C7608" s="49" t="n">
        <v>2010</v>
      </c>
      <c r="D7608" s="54" t="n">
        <v>195</v>
      </c>
      <c r="E7608" s="55" t="n">
        <v>52</v>
      </c>
    </row>
    <row r="7609" customFormat="false" ht="15" hidden="false" customHeight="false" outlineLevel="0" collapsed="false">
      <c r="A7609" s="49" t="n">
        <v>295</v>
      </c>
      <c r="B7609" s="49" t="s">
        <v>206</v>
      </c>
      <c r="C7609" s="49" t="n">
        <v>2011</v>
      </c>
      <c r="D7609" s="54" t="n">
        <v>240</v>
      </c>
      <c r="E7609" s="55" t="n">
        <v>64</v>
      </c>
    </row>
    <row r="7610" customFormat="false" ht="15" hidden="false" customHeight="false" outlineLevel="0" collapsed="false">
      <c r="A7610" s="49" t="n">
        <v>295</v>
      </c>
      <c r="B7610" s="49" t="s">
        <v>209</v>
      </c>
      <c r="C7610" s="49" t="n">
        <v>2011</v>
      </c>
      <c r="D7610" s="54" t="n">
        <v>15</v>
      </c>
      <c r="E7610" s="55" t="n">
        <v>4</v>
      </c>
    </row>
    <row r="7611" customFormat="false" ht="15" hidden="false" customHeight="false" outlineLevel="0" collapsed="false">
      <c r="A7611" s="49" t="n">
        <v>295</v>
      </c>
      <c r="B7611" s="49" t="s">
        <v>218</v>
      </c>
      <c r="C7611" s="49" t="n">
        <v>2011</v>
      </c>
      <c r="D7611" s="54" t="n">
        <v>3.75</v>
      </c>
      <c r="E7611" s="55" t="n">
        <v>1</v>
      </c>
    </row>
    <row r="7612" customFormat="false" ht="15" hidden="false" customHeight="false" outlineLevel="0" collapsed="false">
      <c r="A7612" s="49" t="n">
        <v>295</v>
      </c>
      <c r="B7612" s="49" t="s">
        <v>193</v>
      </c>
      <c r="C7612" s="49" t="n">
        <v>2011</v>
      </c>
      <c r="D7612" s="54" t="n">
        <v>30</v>
      </c>
      <c r="E7612" s="55" t="n">
        <v>8</v>
      </c>
    </row>
    <row r="7613" customFormat="false" ht="15" hidden="false" customHeight="false" outlineLevel="0" collapsed="false">
      <c r="A7613" s="49" t="n">
        <v>295</v>
      </c>
      <c r="B7613" s="49" t="s">
        <v>198</v>
      </c>
      <c r="C7613" s="49" t="n">
        <v>2010</v>
      </c>
      <c r="D7613" s="54" t="n">
        <v>45</v>
      </c>
      <c r="E7613" s="55" t="n">
        <v>12</v>
      </c>
    </row>
    <row r="7614" customFormat="false" ht="15" hidden="false" customHeight="false" outlineLevel="0" collapsed="false">
      <c r="A7614" s="49" t="n">
        <v>295</v>
      </c>
      <c r="B7614" s="49" t="s">
        <v>198</v>
      </c>
      <c r="C7614" s="49" t="n">
        <v>2011</v>
      </c>
      <c r="D7614" s="54" t="n">
        <v>15</v>
      </c>
      <c r="E7614" s="55" t="n">
        <v>4</v>
      </c>
    </row>
    <row r="7615" customFormat="false" ht="15" hidden="false" customHeight="false" outlineLevel="0" collapsed="false">
      <c r="A7615" s="49" t="n">
        <v>295</v>
      </c>
      <c r="B7615" s="49" t="s">
        <v>189</v>
      </c>
      <c r="C7615" s="49" t="n">
        <v>2010</v>
      </c>
      <c r="D7615" s="54" t="n">
        <v>3743.99</v>
      </c>
      <c r="E7615" s="55" t="n">
        <v>882</v>
      </c>
    </row>
    <row r="7616" customFormat="false" ht="15" hidden="false" customHeight="false" outlineLevel="0" collapsed="false">
      <c r="A7616" s="49" t="n">
        <v>295</v>
      </c>
      <c r="B7616" s="49" t="s">
        <v>189</v>
      </c>
      <c r="C7616" s="49" t="n">
        <v>2011</v>
      </c>
      <c r="D7616" s="54" t="n">
        <v>9119.28</v>
      </c>
      <c r="E7616" s="55" t="n">
        <v>2276</v>
      </c>
    </row>
    <row r="7617" customFormat="false" ht="15" hidden="false" customHeight="false" outlineLevel="0" collapsed="false">
      <c r="A7617" s="49" t="n">
        <v>296</v>
      </c>
      <c r="B7617" s="49" t="s">
        <v>203</v>
      </c>
      <c r="C7617" s="49" t="n">
        <v>2011</v>
      </c>
      <c r="D7617" s="54" t="n">
        <v>468.9</v>
      </c>
      <c r="E7617" s="55" t="n">
        <v>110</v>
      </c>
    </row>
    <row r="7618" customFormat="false" ht="15" hidden="false" customHeight="false" outlineLevel="0" collapsed="false">
      <c r="A7618" s="49" t="n">
        <v>296</v>
      </c>
      <c r="B7618" s="49" t="s">
        <v>199</v>
      </c>
      <c r="C7618" s="49" t="n">
        <v>2011</v>
      </c>
      <c r="D7618" s="54" t="n">
        <v>9.9</v>
      </c>
      <c r="E7618" s="55" t="n">
        <v>2</v>
      </c>
    </row>
    <row r="7619" customFormat="false" ht="15" hidden="false" customHeight="false" outlineLevel="0" collapsed="false">
      <c r="A7619" s="49" t="n">
        <v>296</v>
      </c>
      <c r="B7619" s="49" t="s">
        <v>201</v>
      </c>
      <c r="C7619" s="49" t="n">
        <v>2011</v>
      </c>
      <c r="D7619" s="54" t="n">
        <v>59.4</v>
      </c>
      <c r="E7619" s="55" t="n">
        <v>12</v>
      </c>
    </row>
    <row r="7620" customFormat="false" ht="15" hidden="false" customHeight="false" outlineLevel="0" collapsed="false">
      <c r="A7620" s="49" t="n">
        <v>296</v>
      </c>
      <c r="B7620" s="49" t="s">
        <v>216</v>
      </c>
      <c r="C7620" s="49" t="n">
        <v>2011</v>
      </c>
      <c r="D7620" s="54" t="n">
        <v>49.5</v>
      </c>
      <c r="E7620" s="55" t="n">
        <v>10</v>
      </c>
    </row>
    <row r="7621" customFormat="false" ht="15" hidden="false" customHeight="false" outlineLevel="0" collapsed="false">
      <c r="A7621" s="49" t="n">
        <v>296</v>
      </c>
      <c r="B7621" s="49" t="s">
        <v>200</v>
      </c>
      <c r="C7621" s="49" t="n">
        <v>2009</v>
      </c>
      <c r="D7621" s="54" t="n">
        <v>19.8</v>
      </c>
      <c r="E7621" s="55" t="n">
        <v>4</v>
      </c>
    </row>
    <row r="7622" customFormat="false" ht="15" hidden="false" customHeight="false" outlineLevel="0" collapsed="false">
      <c r="A7622" s="49" t="n">
        <v>296</v>
      </c>
      <c r="B7622" s="49" t="s">
        <v>200</v>
      </c>
      <c r="C7622" s="49" t="n">
        <v>2010</v>
      </c>
      <c r="D7622" s="54" t="n">
        <v>9.9</v>
      </c>
      <c r="E7622" s="55" t="n">
        <v>2</v>
      </c>
    </row>
    <row r="7623" customFormat="false" ht="15" hidden="false" customHeight="false" outlineLevel="0" collapsed="false">
      <c r="A7623" s="49" t="n">
        <v>296</v>
      </c>
      <c r="B7623" s="49" t="s">
        <v>200</v>
      </c>
      <c r="C7623" s="49" t="n">
        <v>2011</v>
      </c>
      <c r="D7623" s="54" t="n">
        <v>29.7</v>
      </c>
      <c r="E7623" s="55" t="n">
        <v>6</v>
      </c>
    </row>
    <row r="7624" customFormat="false" ht="15" hidden="false" customHeight="false" outlineLevel="0" collapsed="false">
      <c r="A7624" s="49" t="n">
        <v>296</v>
      </c>
      <c r="B7624" s="49" t="s">
        <v>202</v>
      </c>
      <c r="C7624" s="49" t="n">
        <v>2011</v>
      </c>
      <c r="D7624" s="54" t="n">
        <v>19.8</v>
      </c>
      <c r="E7624" s="55" t="n">
        <v>4</v>
      </c>
    </row>
    <row r="7625" customFormat="false" ht="15" hidden="false" customHeight="false" outlineLevel="0" collapsed="false">
      <c r="A7625" s="49" t="n">
        <v>296</v>
      </c>
      <c r="B7625" s="49" t="s">
        <v>222</v>
      </c>
      <c r="C7625" s="49" t="n">
        <v>2009</v>
      </c>
      <c r="D7625" s="54" t="n">
        <v>19.8</v>
      </c>
      <c r="E7625" s="55" t="n">
        <v>4</v>
      </c>
    </row>
    <row r="7626" customFormat="false" ht="15" hidden="false" customHeight="false" outlineLevel="0" collapsed="false">
      <c r="A7626" s="49" t="n">
        <v>296</v>
      </c>
      <c r="B7626" s="49" t="s">
        <v>222</v>
      </c>
      <c r="C7626" s="49" t="n">
        <v>2010</v>
      </c>
      <c r="D7626" s="54" t="n">
        <v>133.65</v>
      </c>
      <c r="E7626" s="55" t="n">
        <v>27</v>
      </c>
    </row>
    <row r="7627" customFormat="false" ht="15" hidden="false" customHeight="false" outlineLevel="0" collapsed="false">
      <c r="A7627" s="49" t="n">
        <v>296</v>
      </c>
      <c r="B7627" s="49" t="s">
        <v>222</v>
      </c>
      <c r="C7627" s="49" t="n">
        <v>2011</v>
      </c>
      <c r="D7627" s="54" t="n">
        <v>123.75</v>
      </c>
      <c r="E7627" s="55" t="n">
        <v>25</v>
      </c>
    </row>
    <row r="7628" customFormat="false" ht="15" hidden="false" customHeight="false" outlineLevel="0" collapsed="false">
      <c r="A7628" s="49" t="n">
        <v>296</v>
      </c>
      <c r="B7628" s="49" t="s">
        <v>205</v>
      </c>
      <c r="C7628" s="49" t="n">
        <v>2010</v>
      </c>
      <c r="D7628" s="54" t="n">
        <v>29.7</v>
      </c>
      <c r="E7628" s="55" t="n">
        <v>6</v>
      </c>
    </row>
    <row r="7629" customFormat="false" ht="15" hidden="false" customHeight="false" outlineLevel="0" collapsed="false">
      <c r="A7629" s="49" t="n">
        <v>296</v>
      </c>
      <c r="B7629" s="49" t="s">
        <v>205</v>
      </c>
      <c r="C7629" s="49" t="n">
        <v>2011</v>
      </c>
      <c r="D7629" s="54" t="n">
        <v>69.3</v>
      </c>
      <c r="E7629" s="55" t="n">
        <v>14</v>
      </c>
    </row>
    <row r="7630" customFormat="false" ht="15" hidden="false" customHeight="false" outlineLevel="0" collapsed="false">
      <c r="A7630" s="49" t="n">
        <v>296</v>
      </c>
      <c r="B7630" s="49" t="s">
        <v>206</v>
      </c>
      <c r="C7630" s="49" t="n">
        <v>2011</v>
      </c>
      <c r="D7630" s="54" t="n">
        <v>14.85</v>
      </c>
      <c r="E7630" s="55" t="n">
        <v>3</v>
      </c>
    </row>
    <row r="7631" customFormat="false" ht="15" hidden="false" customHeight="false" outlineLevel="0" collapsed="false">
      <c r="A7631" s="49" t="n">
        <v>296</v>
      </c>
      <c r="B7631" s="49" t="s">
        <v>192</v>
      </c>
      <c r="C7631" s="49" t="n">
        <v>2010</v>
      </c>
      <c r="D7631" s="54" t="n">
        <v>9.9</v>
      </c>
      <c r="E7631" s="55" t="n">
        <v>2</v>
      </c>
    </row>
    <row r="7632" customFormat="false" ht="15" hidden="false" customHeight="false" outlineLevel="0" collapsed="false">
      <c r="A7632" s="49" t="n">
        <v>296</v>
      </c>
      <c r="B7632" s="49" t="s">
        <v>227</v>
      </c>
      <c r="C7632" s="49" t="n">
        <v>2010</v>
      </c>
      <c r="D7632" s="54" t="n">
        <v>9.9</v>
      </c>
      <c r="E7632" s="55" t="n">
        <v>2</v>
      </c>
    </row>
    <row r="7633" customFormat="false" ht="15" hidden="false" customHeight="false" outlineLevel="0" collapsed="false">
      <c r="A7633" s="49" t="n">
        <v>296</v>
      </c>
      <c r="B7633" s="49" t="s">
        <v>218</v>
      </c>
      <c r="C7633" s="49" t="n">
        <v>2011</v>
      </c>
      <c r="D7633" s="54" t="n">
        <v>162.9</v>
      </c>
      <c r="E7633" s="55" t="n">
        <v>38</v>
      </c>
    </row>
    <row r="7634" customFormat="false" ht="15" hidden="false" customHeight="false" outlineLevel="0" collapsed="false">
      <c r="A7634" s="49" t="n">
        <v>296</v>
      </c>
      <c r="B7634" s="49" t="s">
        <v>193</v>
      </c>
      <c r="C7634" s="49" t="n">
        <v>2011</v>
      </c>
      <c r="D7634" s="54" t="n">
        <v>29.7</v>
      </c>
      <c r="E7634" s="55" t="n">
        <v>6</v>
      </c>
    </row>
    <row r="7635" customFormat="false" ht="15" hidden="false" customHeight="false" outlineLevel="0" collapsed="false">
      <c r="A7635" s="49" t="n">
        <v>296</v>
      </c>
      <c r="B7635" s="49" t="s">
        <v>213</v>
      </c>
      <c r="C7635" s="49" t="n">
        <v>2011</v>
      </c>
      <c r="D7635" s="54" t="n">
        <v>29.7</v>
      </c>
      <c r="E7635" s="55" t="n">
        <v>6</v>
      </c>
    </row>
    <row r="7636" customFormat="false" ht="15" hidden="false" customHeight="false" outlineLevel="0" collapsed="false">
      <c r="A7636" s="49" t="n">
        <v>296</v>
      </c>
      <c r="B7636" s="49" t="s">
        <v>197</v>
      </c>
      <c r="C7636" s="49" t="n">
        <v>2010</v>
      </c>
      <c r="D7636" s="54" t="n">
        <v>9.9</v>
      </c>
      <c r="E7636" s="55" t="n">
        <v>2</v>
      </c>
    </row>
    <row r="7637" customFormat="false" ht="15" hidden="false" customHeight="false" outlineLevel="0" collapsed="false">
      <c r="A7637" s="49" t="n">
        <v>296</v>
      </c>
      <c r="B7637" s="49" t="s">
        <v>197</v>
      </c>
      <c r="C7637" s="49" t="n">
        <v>2011</v>
      </c>
      <c r="D7637" s="54" t="n">
        <v>69.3</v>
      </c>
      <c r="E7637" s="55" t="n">
        <v>14</v>
      </c>
    </row>
    <row r="7638" customFormat="false" ht="15" hidden="false" customHeight="false" outlineLevel="0" collapsed="false">
      <c r="A7638" s="49" t="n">
        <v>296</v>
      </c>
      <c r="B7638" s="49" t="s">
        <v>196</v>
      </c>
      <c r="C7638" s="49" t="n">
        <v>2009</v>
      </c>
      <c r="D7638" s="54" t="n">
        <v>39.6</v>
      </c>
      <c r="E7638" s="55" t="n">
        <v>8</v>
      </c>
    </row>
    <row r="7639" customFormat="false" ht="15" hidden="false" customHeight="false" outlineLevel="0" collapsed="false">
      <c r="A7639" s="49" t="n">
        <v>296</v>
      </c>
      <c r="B7639" s="49" t="s">
        <v>196</v>
      </c>
      <c r="C7639" s="49" t="n">
        <v>2010</v>
      </c>
      <c r="D7639" s="54" t="n">
        <v>89.1</v>
      </c>
      <c r="E7639" s="55" t="n">
        <v>18</v>
      </c>
    </row>
    <row r="7640" customFormat="false" ht="15" hidden="false" customHeight="false" outlineLevel="0" collapsed="false">
      <c r="A7640" s="49" t="n">
        <v>296</v>
      </c>
      <c r="B7640" s="49" t="s">
        <v>196</v>
      </c>
      <c r="C7640" s="49" t="n">
        <v>2011</v>
      </c>
      <c r="D7640" s="54" t="n">
        <v>188.1</v>
      </c>
      <c r="E7640" s="55" t="n">
        <v>38</v>
      </c>
    </row>
    <row r="7641" customFormat="false" ht="15" hidden="false" customHeight="false" outlineLevel="0" collapsed="false">
      <c r="A7641" s="49" t="n">
        <v>296</v>
      </c>
      <c r="B7641" s="49" t="s">
        <v>210</v>
      </c>
      <c r="C7641" s="49" t="n">
        <v>2010</v>
      </c>
      <c r="D7641" s="54" t="n">
        <v>9.9</v>
      </c>
      <c r="E7641" s="55" t="n">
        <v>2</v>
      </c>
    </row>
    <row r="7642" customFormat="false" ht="15" hidden="false" customHeight="false" outlineLevel="0" collapsed="false">
      <c r="A7642" s="49" t="n">
        <v>296</v>
      </c>
      <c r="B7642" s="49" t="s">
        <v>198</v>
      </c>
      <c r="C7642" s="49" t="n">
        <v>2010</v>
      </c>
      <c r="D7642" s="54" t="n">
        <v>9.9</v>
      </c>
      <c r="E7642" s="55" t="n">
        <v>2</v>
      </c>
    </row>
    <row r="7643" customFormat="false" ht="15" hidden="false" customHeight="false" outlineLevel="0" collapsed="false">
      <c r="A7643" s="49" t="n">
        <v>296</v>
      </c>
      <c r="B7643" s="49" t="s">
        <v>198</v>
      </c>
      <c r="C7643" s="49" t="n">
        <v>2011</v>
      </c>
      <c r="D7643" s="54" t="n">
        <v>310.95</v>
      </c>
      <c r="E7643" s="55" t="n">
        <v>73</v>
      </c>
    </row>
    <row r="7644" customFormat="false" ht="15" hidden="false" customHeight="false" outlineLevel="0" collapsed="false">
      <c r="A7644" s="49" t="n">
        <v>296</v>
      </c>
      <c r="B7644" s="49" t="s">
        <v>214</v>
      </c>
      <c r="C7644" s="49" t="n">
        <v>2010</v>
      </c>
      <c r="D7644" s="54" t="n">
        <v>89.1</v>
      </c>
      <c r="E7644" s="55" t="n">
        <v>18</v>
      </c>
    </row>
    <row r="7645" customFormat="false" ht="15" hidden="false" customHeight="false" outlineLevel="0" collapsed="false">
      <c r="A7645" s="49" t="n">
        <v>296</v>
      </c>
      <c r="B7645" s="49" t="s">
        <v>189</v>
      </c>
      <c r="C7645" s="49" t="n">
        <v>2009</v>
      </c>
      <c r="D7645" s="54" t="n">
        <v>470.78</v>
      </c>
      <c r="E7645" s="55" t="n">
        <v>98</v>
      </c>
    </row>
    <row r="7646" customFormat="false" ht="15" hidden="false" customHeight="false" outlineLevel="0" collapsed="false">
      <c r="A7646" s="49" t="n">
        <v>296</v>
      </c>
      <c r="B7646" s="49" t="s">
        <v>189</v>
      </c>
      <c r="C7646" s="49" t="n">
        <v>2010</v>
      </c>
      <c r="D7646" s="54" t="n">
        <v>5749.74</v>
      </c>
      <c r="E7646" s="55" t="n">
        <v>1116</v>
      </c>
    </row>
    <row r="7647" customFormat="false" ht="15" hidden="false" customHeight="false" outlineLevel="0" collapsed="false">
      <c r="A7647" s="49" t="n">
        <v>296</v>
      </c>
      <c r="B7647" s="49" t="s">
        <v>189</v>
      </c>
      <c r="C7647" s="49" t="n">
        <v>2011</v>
      </c>
      <c r="D7647" s="54" t="n">
        <v>6253.53</v>
      </c>
      <c r="E7647" s="55" t="n">
        <v>1270</v>
      </c>
    </row>
    <row r="7648" customFormat="false" ht="15" hidden="false" customHeight="false" outlineLevel="0" collapsed="false">
      <c r="A7648" s="49" t="n">
        <v>296</v>
      </c>
      <c r="B7648" s="49" t="s">
        <v>194</v>
      </c>
      <c r="C7648" s="49" t="n">
        <v>2011</v>
      </c>
      <c r="D7648" s="54" t="n">
        <v>4.95</v>
      </c>
      <c r="E7648" s="55" t="n">
        <v>1</v>
      </c>
    </row>
    <row r="7649" customFormat="false" ht="15" hidden="false" customHeight="false" outlineLevel="0" collapsed="false">
      <c r="A7649" s="49" t="n">
        <v>297</v>
      </c>
      <c r="B7649" s="49" t="s">
        <v>199</v>
      </c>
      <c r="C7649" s="49" t="n">
        <v>2010</v>
      </c>
      <c r="D7649" s="54" t="n">
        <v>0</v>
      </c>
      <c r="E7649" s="55" t="n">
        <v>0</v>
      </c>
    </row>
    <row r="7650" customFormat="false" ht="15" hidden="false" customHeight="false" outlineLevel="0" collapsed="false">
      <c r="A7650" s="49" t="n">
        <v>297</v>
      </c>
      <c r="B7650" s="49" t="s">
        <v>199</v>
      </c>
      <c r="C7650" s="49" t="n">
        <v>2011</v>
      </c>
      <c r="D7650" s="54" t="n">
        <v>7.56</v>
      </c>
      <c r="E7650" s="55" t="n">
        <v>36</v>
      </c>
    </row>
    <row r="7651" customFormat="false" ht="15" hidden="false" customHeight="false" outlineLevel="0" collapsed="false">
      <c r="A7651" s="49" t="n">
        <v>297</v>
      </c>
      <c r="B7651" s="49" t="s">
        <v>205</v>
      </c>
      <c r="C7651" s="49" t="n">
        <v>2010</v>
      </c>
      <c r="D7651" s="54" t="n">
        <v>1.68</v>
      </c>
      <c r="E7651" s="55" t="n">
        <v>8</v>
      </c>
    </row>
    <row r="7652" customFormat="false" ht="15" hidden="false" customHeight="false" outlineLevel="0" collapsed="false">
      <c r="A7652" s="49" t="n">
        <v>297</v>
      </c>
      <c r="B7652" s="49" t="s">
        <v>206</v>
      </c>
      <c r="C7652" s="49" t="n">
        <v>2010</v>
      </c>
      <c r="D7652" s="54" t="n">
        <v>15.12</v>
      </c>
      <c r="E7652" s="55" t="n">
        <v>72</v>
      </c>
    </row>
    <row r="7653" customFormat="false" ht="15" hidden="false" customHeight="false" outlineLevel="0" collapsed="false">
      <c r="A7653" s="49" t="n">
        <v>297</v>
      </c>
      <c r="B7653" s="49" t="s">
        <v>206</v>
      </c>
      <c r="C7653" s="49" t="n">
        <v>2011</v>
      </c>
      <c r="D7653" s="54" t="n">
        <v>52.56</v>
      </c>
      <c r="E7653" s="55" t="n">
        <v>144</v>
      </c>
    </row>
    <row r="7654" customFormat="false" ht="15" hidden="false" customHeight="false" outlineLevel="0" collapsed="false">
      <c r="A7654" s="49" t="n">
        <v>297</v>
      </c>
      <c r="B7654" s="49" t="s">
        <v>198</v>
      </c>
      <c r="C7654" s="49" t="n">
        <v>2011</v>
      </c>
      <c r="D7654" s="54" t="n">
        <v>10.44</v>
      </c>
      <c r="E7654" s="55" t="n">
        <v>36</v>
      </c>
    </row>
    <row r="7655" customFormat="false" ht="15" hidden="false" customHeight="false" outlineLevel="0" collapsed="false">
      <c r="A7655" s="49" t="n">
        <v>297</v>
      </c>
      <c r="B7655" s="49" t="s">
        <v>214</v>
      </c>
      <c r="C7655" s="49" t="n">
        <v>2010</v>
      </c>
      <c r="D7655" s="54" t="n">
        <v>7.56</v>
      </c>
      <c r="E7655" s="55" t="n">
        <v>36</v>
      </c>
    </row>
    <row r="7656" customFormat="false" ht="15" hidden="false" customHeight="false" outlineLevel="0" collapsed="false">
      <c r="A7656" s="49" t="n">
        <v>297</v>
      </c>
      <c r="B7656" s="49" t="s">
        <v>189</v>
      </c>
      <c r="C7656" s="49" t="n">
        <v>2009</v>
      </c>
      <c r="D7656" s="54" t="n">
        <v>170.41</v>
      </c>
      <c r="E7656" s="55" t="n">
        <v>801</v>
      </c>
    </row>
    <row r="7657" customFormat="false" ht="15" hidden="false" customHeight="false" outlineLevel="0" collapsed="false">
      <c r="A7657" s="49" t="n">
        <v>297</v>
      </c>
      <c r="B7657" s="49" t="s">
        <v>189</v>
      </c>
      <c r="C7657" s="49" t="n">
        <v>2010</v>
      </c>
      <c r="D7657" s="54" t="n">
        <v>8707.91</v>
      </c>
      <c r="E7657" s="55" t="n">
        <v>46810</v>
      </c>
    </row>
    <row r="7658" customFormat="false" ht="15" hidden="false" customHeight="false" outlineLevel="0" collapsed="false">
      <c r="A7658" s="49" t="n">
        <v>297</v>
      </c>
      <c r="B7658" s="49" t="s">
        <v>189</v>
      </c>
      <c r="C7658" s="49" t="n">
        <v>2011</v>
      </c>
      <c r="D7658" s="54" t="n">
        <v>5569.84</v>
      </c>
      <c r="E7658" s="55" t="n">
        <v>21650</v>
      </c>
    </row>
    <row r="7659" customFormat="false" ht="15" hidden="false" customHeight="false" outlineLevel="0" collapsed="false">
      <c r="A7659" s="49" t="n">
        <v>297</v>
      </c>
      <c r="B7659" s="49" t="s">
        <v>229</v>
      </c>
      <c r="C7659" s="49" t="n">
        <v>2010</v>
      </c>
      <c r="D7659" s="54" t="n">
        <v>7.56</v>
      </c>
      <c r="E7659" s="55" t="n">
        <v>36</v>
      </c>
    </row>
    <row r="7660" customFormat="false" ht="15" hidden="false" customHeight="false" outlineLevel="0" collapsed="false">
      <c r="A7660" s="49" t="n">
        <v>298</v>
      </c>
      <c r="B7660" s="49" t="s">
        <v>223</v>
      </c>
      <c r="C7660" s="49" t="n">
        <v>2010</v>
      </c>
      <c r="D7660" s="54" t="n">
        <v>51</v>
      </c>
      <c r="E7660" s="55" t="n">
        <v>4</v>
      </c>
    </row>
    <row r="7661" customFormat="false" ht="15" hidden="false" customHeight="false" outlineLevel="0" collapsed="false">
      <c r="A7661" s="49" t="n">
        <v>298</v>
      </c>
      <c r="B7661" s="49" t="s">
        <v>223</v>
      </c>
      <c r="C7661" s="49" t="n">
        <v>2011</v>
      </c>
      <c r="D7661" s="54" t="n">
        <v>102</v>
      </c>
      <c r="E7661" s="55" t="n">
        <v>8</v>
      </c>
    </row>
    <row r="7662" customFormat="false" ht="15" hidden="false" customHeight="false" outlineLevel="0" collapsed="false">
      <c r="A7662" s="49" t="n">
        <v>298</v>
      </c>
      <c r="B7662" s="49" t="s">
        <v>200</v>
      </c>
      <c r="C7662" s="49" t="n">
        <v>2010</v>
      </c>
      <c r="D7662" s="54" t="n">
        <v>102</v>
      </c>
      <c r="E7662" s="55" t="n">
        <v>8</v>
      </c>
    </row>
    <row r="7663" customFormat="false" ht="15" hidden="false" customHeight="false" outlineLevel="0" collapsed="false">
      <c r="A7663" s="49" t="n">
        <v>298</v>
      </c>
      <c r="B7663" s="49" t="s">
        <v>222</v>
      </c>
      <c r="C7663" s="49" t="n">
        <v>2010</v>
      </c>
      <c r="D7663" s="54" t="n">
        <v>229.5</v>
      </c>
      <c r="E7663" s="55" t="n">
        <v>18</v>
      </c>
    </row>
    <row r="7664" customFormat="false" ht="15" hidden="false" customHeight="false" outlineLevel="0" collapsed="false">
      <c r="A7664" s="49" t="n">
        <v>298</v>
      </c>
      <c r="B7664" s="49" t="s">
        <v>222</v>
      </c>
      <c r="C7664" s="49" t="n">
        <v>2011</v>
      </c>
      <c r="D7664" s="54" t="n">
        <v>102</v>
      </c>
      <c r="E7664" s="55" t="n">
        <v>8</v>
      </c>
    </row>
    <row r="7665" customFormat="false" ht="15" hidden="false" customHeight="false" outlineLevel="0" collapsed="false">
      <c r="A7665" s="49" t="n">
        <v>298</v>
      </c>
      <c r="B7665" s="49" t="s">
        <v>205</v>
      </c>
      <c r="C7665" s="49" t="n">
        <v>2010</v>
      </c>
      <c r="D7665" s="54" t="n">
        <v>51</v>
      </c>
      <c r="E7665" s="55" t="n">
        <v>4</v>
      </c>
    </row>
    <row r="7666" customFormat="false" ht="15" hidden="false" customHeight="false" outlineLevel="0" collapsed="false">
      <c r="A7666" s="49" t="n">
        <v>298</v>
      </c>
      <c r="B7666" s="49" t="s">
        <v>205</v>
      </c>
      <c r="C7666" s="49" t="n">
        <v>2011</v>
      </c>
      <c r="D7666" s="54" t="n">
        <v>51</v>
      </c>
      <c r="E7666" s="55" t="n">
        <v>4</v>
      </c>
    </row>
    <row r="7667" customFormat="false" ht="15" hidden="false" customHeight="false" outlineLevel="0" collapsed="false">
      <c r="A7667" s="49" t="n">
        <v>298</v>
      </c>
      <c r="B7667" s="49" t="s">
        <v>206</v>
      </c>
      <c r="C7667" s="49" t="n">
        <v>2010</v>
      </c>
      <c r="D7667" s="54" t="n">
        <v>25.5</v>
      </c>
      <c r="E7667" s="55" t="n">
        <v>2</v>
      </c>
    </row>
    <row r="7668" customFormat="false" ht="15" hidden="false" customHeight="false" outlineLevel="0" collapsed="false">
      <c r="A7668" s="49" t="n">
        <v>298</v>
      </c>
      <c r="B7668" s="49" t="s">
        <v>209</v>
      </c>
      <c r="C7668" s="49" t="n">
        <v>2010</v>
      </c>
      <c r="D7668" s="54" t="n">
        <v>25.5</v>
      </c>
      <c r="E7668" s="55" t="n">
        <v>2</v>
      </c>
    </row>
    <row r="7669" customFormat="false" ht="15" hidden="false" customHeight="false" outlineLevel="0" collapsed="false">
      <c r="A7669" s="49" t="n">
        <v>298</v>
      </c>
      <c r="B7669" s="49" t="s">
        <v>211</v>
      </c>
      <c r="C7669" s="49" t="n">
        <v>2011</v>
      </c>
      <c r="D7669" s="54" t="n">
        <v>51</v>
      </c>
      <c r="E7669" s="55" t="n">
        <v>4</v>
      </c>
    </row>
    <row r="7670" customFormat="false" ht="15" hidden="false" customHeight="false" outlineLevel="0" collapsed="false">
      <c r="A7670" s="49" t="n">
        <v>298</v>
      </c>
      <c r="B7670" s="49" t="s">
        <v>192</v>
      </c>
      <c r="C7670" s="49" t="n">
        <v>2011</v>
      </c>
      <c r="D7670" s="54" t="n">
        <v>25.5</v>
      </c>
      <c r="E7670" s="55" t="n">
        <v>2</v>
      </c>
    </row>
    <row r="7671" customFormat="false" ht="15" hidden="false" customHeight="false" outlineLevel="0" collapsed="false">
      <c r="A7671" s="49" t="n">
        <v>298</v>
      </c>
      <c r="B7671" s="49" t="s">
        <v>218</v>
      </c>
      <c r="C7671" s="49" t="n">
        <v>2010</v>
      </c>
      <c r="D7671" s="54" t="n">
        <v>394.2</v>
      </c>
      <c r="E7671" s="55" t="n">
        <v>36</v>
      </c>
    </row>
    <row r="7672" customFormat="false" ht="15" hidden="false" customHeight="false" outlineLevel="0" collapsed="false">
      <c r="A7672" s="49" t="n">
        <v>298</v>
      </c>
      <c r="B7672" s="49" t="s">
        <v>193</v>
      </c>
      <c r="C7672" s="49" t="n">
        <v>2011</v>
      </c>
      <c r="D7672" s="54" t="n">
        <v>25.5</v>
      </c>
      <c r="E7672" s="55" t="n">
        <v>2</v>
      </c>
    </row>
    <row r="7673" customFormat="false" ht="15" hidden="false" customHeight="false" outlineLevel="0" collapsed="false">
      <c r="A7673" s="49" t="n">
        <v>298</v>
      </c>
      <c r="B7673" s="49" t="s">
        <v>197</v>
      </c>
      <c r="C7673" s="49" t="n">
        <v>2010</v>
      </c>
      <c r="D7673" s="54" t="n">
        <v>25.5</v>
      </c>
      <c r="E7673" s="55" t="n">
        <v>2</v>
      </c>
    </row>
    <row r="7674" customFormat="false" ht="15" hidden="false" customHeight="false" outlineLevel="0" collapsed="false">
      <c r="A7674" s="49" t="n">
        <v>298</v>
      </c>
      <c r="B7674" s="49" t="s">
        <v>197</v>
      </c>
      <c r="C7674" s="49" t="n">
        <v>2011</v>
      </c>
      <c r="D7674" s="54" t="n">
        <v>25.5</v>
      </c>
      <c r="E7674" s="55" t="n">
        <v>2</v>
      </c>
    </row>
    <row r="7675" customFormat="false" ht="15" hidden="false" customHeight="false" outlineLevel="0" collapsed="false">
      <c r="A7675" s="49" t="n">
        <v>298</v>
      </c>
      <c r="B7675" s="49" t="s">
        <v>215</v>
      </c>
      <c r="C7675" s="49" t="n">
        <v>2010</v>
      </c>
      <c r="D7675" s="54" t="n">
        <v>38.25</v>
      </c>
      <c r="E7675" s="55" t="n">
        <v>3</v>
      </c>
    </row>
    <row r="7676" customFormat="false" ht="15" hidden="false" customHeight="false" outlineLevel="0" collapsed="false">
      <c r="A7676" s="49" t="n">
        <v>298</v>
      </c>
      <c r="B7676" s="49" t="s">
        <v>196</v>
      </c>
      <c r="C7676" s="49" t="n">
        <v>2010</v>
      </c>
      <c r="D7676" s="54" t="n">
        <v>25.5</v>
      </c>
      <c r="E7676" s="55" t="n">
        <v>2</v>
      </c>
    </row>
    <row r="7677" customFormat="false" ht="15" hidden="false" customHeight="false" outlineLevel="0" collapsed="false">
      <c r="A7677" s="49" t="n">
        <v>298</v>
      </c>
      <c r="B7677" s="49" t="s">
        <v>196</v>
      </c>
      <c r="C7677" s="49" t="n">
        <v>2011</v>
      </c>
      <c r="D7677" s="54" t="n">
        <v>76.5</v>
      </c>
      <c r="E7677" s="55" t="n">
        <v>6</v>
      </c>
    </row>
    <row r="7678" customFormat="false" ht="15" hidden="false" customHeight="false" outlineLevel="0" collapsed="false">
      <c r="A7678" s="49" t="n">
        <v>298</v>
      </c>
      <c r="B7678" s="49" t="s">
        <v>210</v>
      </c>
      <c r="C7678" s="49" t="n">
        <v>2010</v>
      </c>
      <c r="D7678" s="54" t="n">
        <v>25.5</v>
      </c>
      <c r="E7678" s="55" t="n">
        <v>2</v>
      </c>
    </row>
    <row r="7679" customFormat="false" ht="15" hidden="false" customHeight="false" outlineLevel="0" collapsed="false">
      <c r="A7679" s="49" t="n">
        <v>298</v>
      </c>
      <c r="B7679" s="49" t="s">
        <v>189</v>
      </c>
      <c r="C7679" s="49" t="n">
        <v>2010</v>
      </c>
      <c r="D7679" s="54" t="n">
        <v>6557.78</v>
      </c>
      <c r="E7679" s="55" t="n">
        <v>496</v>
      </c>
    </row>
    <row r="7680" customFormat="false" ht="15" hidden="false" customHeight="false" outlineLevel="0" collapsed="false">
      <c r="A7680" s="49" t="n">
        <v>298</v>
      </c>
      <c r="B7680" s="49" t="s">
        <v>189</v>
      </c>
      <c r="C7680" s="49" t="n">
        <v>2011</v>
      </c>
      <c r="D7680" s="54" t="n">
        <v>6450.86</v>
      </c>
      <c r="E7680" s="55" t="n">
        <v>469</v>
      </c>
    </row>
    <row r="7681" customFormat="false" ht="15" hidden="false" customHeight="false" outlineLevel="0" collapsed="false">
      <c r="A7681" s="49" t="n">
        <v>298</v>
      </c>
      <c r="B7681" s="49" t="s">
        <v>194</v>
      </c>
      <c r="C7681" s="49" t="n">
        <v>2011</v>
      </c>
      <c r="D7681" s="54" t="n">
        <v>51</v>
      </c>
      <c r="E7681" s="55" t="n">
        <v>4</v>
      </c>
    </row>
    <row r="7682" customFormat="false" ht="15" hidden="false" customHeight="false" outlineLevel="0" collapsed="false">
      <c r="A7682" s="49" t="n">
        <v>299</v>
      </c>
      <c r="B7682" s="49" t="s">
        <v>223</v>
      </c>
      <c r="C7682" s="49" t="n">
        <v>2010</v>
      </c>
      <c r="D7682" s="54" t="n">
        <v>156.25</v>
      </c>
      <c r="E7682" s="55" t="n">
        <v>11</v>
      </c>
    </row>
    <row r="7683" customFormat="false" ht="15" hidden="false" customHeight="false" outlineLevel="0" collapsed="false">
      <c r="A7683" s="49" t="n">
        <v>299</v>
      </c>
      <c r="B7683" s="49" t="s">
        <v>223</v>
      </c>
      <c r="C7683" s="49" t="n">
        <v>2011</v>
      </c>
      <c r="D7683" s="54" t="n">
        <v>63.8</v>
      </c>
      <c r="E7683" s="55" t="n">
        <v>4</v>
      </c>
    </row>
    <row r="7684" customFormat="false" ht="15" hidden="false" customHeight="false" outlineLevel="0" collapsed="false">
      <c r="A7684" s="49" t="n">
        <v>299</v>
      </c>
      <c r="B7684" s="49" t="s">
        <v>202</v>
      </c>
      <c r="C7684" s="49" t="n">
        <v>2010</v>
      </c>
      <c r="D7684" s="54" t="n">
        <v>102</v>
      </c>
      <c r="E7684" s="55" t="n">
        <v>8</v>
      </c>
    </row>
    <row r="7685" customFormat="false" ht="15" hidden="false" customHeight="false" outlineLevel="0" collapsed="false">
      <c r="A7685" s="49" t="n">
        <v>299</v>
      </c>
      <c r="B7685" s="49" t="s">
        <v>202</v>
      </c>
      <c r="C7685" s="49" t="n">
        <v>2011</v>
      </c>
      <c r="D7685" s="54" t="n">
        <v>102</v>
      </c>
      <c r="E7685" s="55" t="n">
        <v>8</v>
      </c>
    </row>
    <row r="7686" customFormat="false" ht="15" hidden="false" customHeight="false" outlineLevel="0" collapsed="false">
      <c r="A7686" s="49" t="n">
        <v>299</v>
      </c>
      <c r="B7686" s="49" t="s">
        <v>222</v>
      </c>
      <c r="C7686" s="49" t="n">
        <v>2010</v>
      </c>
      <c r="D7686" s="54" t="n">
        <v>436.75</v>
      </c>
      <c r="E7686" s="55" t="n">
        <v>33</v>
      </c>
    </row>
    <row r="7687" customFormat="false" ht="15" hidden="false" customHeight="false" outlineLevel="0" collapsed="false">
      <c r="A7687" s="49" t="n">
        <v>299</v>
      </c>
      <c r="B7687" s="49" t="s">
        <v>222</v>
      </c>
      <c r="C7687" s="49" t="n">
        <v>2011</v>
      </c>
      <c r="D7687" s="54" t="n">
        <v>51</v>
      </c>
      <c r="E7687" s="55" t="n">
        <v>4</v>
      </c>
    </row>
    <row r="7688" customFormat="false" ht="15" hidden="false" customHeight="false" outlineLevel="0" collapsed="false">
      <c r="A7688" s="49" t="n">
        <v>299</v>
      </c>
      <c r="B7688" s="49" t="s">
        <v>205</v>
      </c>
      <c r="C7688" s="49" t="n">
        <v>2010</v>
      </c>
      <c r="D7688" s="54" t="n">
        <v>286.9</v>
      </c>
      <c r="E7688" s="55" t="n">
        <v>22</v>
      </c>
    </row>
    <row r="7689" customFormat="false" ht="15" hidden="false" customHeight="false" outlineLevel="0" collapsed="false">
      <c r="A7689" s="49" t="n">
        <v>299</v>
      </c>
      <c r="B7689" s="49" t="s">
        <v>205</v>
      </c>
      <c r="C7689" s="49" t="n">
        <v>2011</v>
      </c>
      <c r="D7689" s="54" t="n">
        <v>181.75</v>
      </c>
      <c r="E7689" s="55" t="n">
        <v>13</v>
      </c>
    </row>
    <row r="7690" customFormat="false" ht="15" hidden="false" customHeight="false" outlineLevel="0" collapsed="false">
      <c r="A7690" s="49" t="n">
        <v>299</v>
      </c>
      <c r="B7690" s="49" t="s">
        <v>206</v>
      </c>
      <c r="C7690" s="49" t="n">
        <v>2010</v>
      </c>
      <c r="D7690" s="54" t="n">
        <v>200.85</v>
      </c>
      <c r="E7690" s="55" t="n">
        <v>15</v>
      </c>
    </row>
    <row r="7691" customFormat="false" ht="15" hidden="false" customHeight="false" outlineLevel="0" collapsed="false">
      <c r="A7691" s="49" t="n">
        <v>299</v>
      </c>
      <c r="B7691" s="49" t="s">
        <v>206</v>
      </c>
      <c r="C7691" s="49" t="n">
        <v>2011</v>
      </c>
      <c r="D7691" s="54" t="n">
        <v>-28.7</v>
      </c>
      <c r="E7691" s="55" t="n">
        <v>-2</v>
      </c>
    </row>
    <row r="7692" customFormat="false" ht="15" hidden="false" customHeight="false" outlineLevel="0" collapsed="false">
      <c r="A7692" s="49" t="n">
        <v>299</v>
      </c>
      <c r="B7692" s="49" t="s">
        <v>192</v>
      </c>
      <c r="C7692" s="49" t="n">
        <v>2010</v>
      </c>
      <c r="D7692" s="54" t="n">
        <v>47.85</v>
      </c>
      <c r="E7692" s="55" t="n">
        <v>3</v>
      </c>
    </row>
    <row r="7693" customFormat="false" ht="15" hidden="false" customHeight="false" outlineLevel="0" collapsed="false">
      <c r="A7693" s="49" t="n">
        <v>299</v>
      </c>
      <c r="B7693" s="49" t="s">
        <v>219</v>
      </c>
      <c r="C7693" s="49" t="n">
        <v>2011</v>
      </c>
      <c r="D7693" s="54" t="n">
        <v>102</v>
      </c>
      <c r="E7693" s="55" t="n">
        <v>8</v>
      </c>
    </row>
    <row r="7694" customFormat="false" ht="15" hidden="false" customHeight="false" outlineLevel="0" collapsed="false">
      <c r="A7694" s="49" t="n">
        <v>299</v>
      </c>
      <c r="B7694" s="49" t="s">
        <v>218</v>
      </c>
      <c r="C7694" s="49" t="n">
        <v>2010</v>
      </c>
      <c r="D7694" s="54" t="n">
        <v>15.95</v>
      </c>
      <c r="E7694" s="55" t="n">
        <v>1</v>
      </c>
    </row>
    <row r="7695" customFormat="false" ht="15" hidden="false" customHeight="false" outlineLevel="0" collapsed="false">
      <c r="A7695" s="49" t="n">
        <v>299</v>
      </c>
      <c r="B7695" s="49" t="s">
        <v>189</v>
      </c>
      <c r="C7695" s="49" t="n">
        <v>2010</v>
      </c>
      <c r="D7695" s="54" t="n">
        <v>8814.18</v>
      </c>
      <c r="E7695" s="55" t="n">
        <v>647</v>
      </c>
    </row>
    <row r="7696" customFormat="false" ht="15" hidden="false" customHeight="false" outlineLevel="0" collapsed="false">
      <c r="A7696" s="49" t="n">
        <v>299</v>
      </c>
      <c r="B7696" s="49" t="s">
        <v>189</v>
      </c>
      <c r="C7696" s="49" t="n">
        <v>2011</v>
      </c>
      <c r="D7696" s="54" t="n">
        <v>3918.66</v>
      </c>
      <c r="E7696" s="55" t="n">
        <v>260</v>
      </c>
    </row>
    <row r="7697" customFormat="false" ht="15" hidden="false" customHeight="false" outlineLevel="0" collapsed="false">
      <c r="A7697" s="49" t="n">
        <v>300</v>
      </c>
      <c r="B7697" s="49" t="s">
        <v>203</v>
      </c>
      <c r="C7697" s="49" t="n">
        <v>2010</v>
      </c>
      <c r="D7697" s="54" t="n">
        <v>9.9</v>
      </c>
      <c r="E7697" s="55" t="n">
        <v>6</v>
      </c>
    </row>
    <row r="7698" customFormat="false" ht="15" hidden="false" customHeight="false" outlineLevel="0" collapsed="false">
      <c r="A7698" s="49" t="n">
        <v>300</v>
      </c>
      <c r="B7698" s="49" t="s">
        <v>199</v>
      </c>
      <c r="C7698" s="49" t="n">
        <v>2010</v>
      </c>
      <c r="D7698" s="54" t="n">
        <v>9.9</v>
      </c>
      <c r="E7698" s="55" t="n">
        <v>6</v>
      </c>
    </row>
    <row r="7699" customFormat="false" ht="15" hidden="false" customHeight="false" outlineLevel="0" collapsed="false">
      <c r="A7699" s="49" t="n">
        <v>300</v>
      </c>
      <c r="B7699" s="49" t="s">
        <v>195</v>
      </c>
      <c r="C7699" s="49" t="n">
        <v>2010</v>
      </c>
      <c r="D7699" s="54" t="n">
        <v>19.8</v>
      </c>
      <c r="E7699" s="55" t="n">
        <v>12</v>
      </c>
    </row>
    <row r="7700" customFormat="false" ht="15" hidden="false" customHeight="false" outlineLevel="0" collapsed="false">
      <c r="A7700" s="49" t="n">
        <v>300</v>
      </c>
      <c r="B7700" s="49" t="s">
        <v>201</v>
      </c>
      <c r="C7700" s="49" t="n">
        <v>2010</v>
      </c>
      <c r="D7700" s="54" t="n">
        <v>9.9</v>
      </c>
      <c r="E7700" s="55" t="n">
        <v>6</v>
      </c>
    </row>
    <row r="7701" customFormat="false" ht="15" hidden="false" customHeight="false" outlineLevel="0" collapsed="false">
      <c r="A7701" s="49" t="n">
        <v>300</v>
      </c>
      <c r="B7701" s="49" t="s">
        <v>223</v>
      </c>
      <c r="C7701" s="49" t="n">
        <v>2010</v>
      </c>
      <c r="D7701" s="54" t="n">
        <v>19.8</v>
      </c>
      <c r="E7701" s="55" t="n">
        <v>12</v>
      </c>
    </row>
    <row r="7702" customFormat="false" ht="15" hidden="false" customHeight="false" outlineLevel="0" collapsed="false">
      <c r="A7702" s="49" t="n">
        <v>300</v>
      </c>
      <c r="B7702" s="49" t="s">
        <v>223</v>
      </c>
      <c r="C7702" s="49" t="n">
        <v>2011</v>
      </c>
      <c r="D7702" s="54" t="n">
        <v>9.9</v>
      </c>
      <c r="E7702" s="55" t="n">
        <v>6</v>
      </c>
    </row>
    <row r="7703" customFormat="false" ht="15" hidden="false" customHeight="false" outlineLevel="0" collapsed="false">
      <c r="A7703" s="49" t="n">
        <v>300</v>
      </c>
      <c r="B7703" s="49" t="s">
        <v>200</v>
      </c>
      <c r="C7703" s="49" t="n">
        <v>2010</v>
      </c>
      <c r="D7703" s="54" t="n">
        <v>9.9</v>
      </c>
      <c r="E7703" s="55" t="n">
        <v>6</v>
      </c>
    </row>
    <row r="7704" customFormat="false" ht="15" hidden="false" customHeight="false" outlineLevel="0" collapsed="false">
      <c r="A7704" s="49" t="n">
        <v>300</v>
      </c>
      <c r="B7704" s="49" t="s">
        <v>222</v>
      </c>
      <c r="C7704" s="49" t="n">
        <v>2009</v>
      </c>
      <c r="D7704" s="54" t="n">
        <v>9.9</v>
      </c>
      <c r="E7704" s="55" t="n">
        <v>6</v>
      </c>
    </row>
    <row r="7705" customFormat="false" ht="15" hidden="false" customHeight="false" outlineLevel="0" collapsed="false">
      <c r="A7705" s="49" t="n">
        <v>300</v>
      </c>
      <c r="B7705" s="49" t="s">
        <v>222</v>
      </c>
      <c r="C7705" s="49" t="n">
        <v>2010</v>
      </c>
      <c r="D7705" s="54" t="n">
        <v>61.05</v>
      </c>
      <c r="E7705" s="55" t="n">
        <v>37</v>
      </c>
    </row>
    <row r="7706" customFormat="false" ht="15" hidden="false" customHeight="false" outlineLevel="0" collapsed="false">
      <c r="A7706" s="49" t="n">
        <v>300</v>
      </c>
      <c r="B7706" s="49" t="s">
        <v>222</v>
      </c>
      <c r="C7706" s="49" t="n">
        <v>2011</v>
      </c>
      <c r="D7706" s="54" t="n">
        <v>19.8</v>
      </c>
      <c r="E7706" s="55" t="n">
        <v>12</v>
      </c>
    </row>
    <row r="7707" customFormat="false" ht="15" hidden="false" customHeight="false" outlineLevel="0" collapsed="false">
      <c r="A7707" s="49" t="n">
        <v>300</v>
      </c>
      <c r="B7707" s="49" t="s">
        <v>205</v>
      </c>
      <c r="C7707" s="49" t="n">
        <v>2010</v>
      </c>
      <c r="D7707" s="54" t="n">
        <v>39.6</v>
      </c>
      <c r="E7707" s="55" t="n">
        <v>24</v>
      </c>
    </row>
    <row r="7708" customFormat="false" ht="15" hidden="false" customHeight="false" outlineLevel="0" collapsed="false">
      <c r="A7708" s="49" t="n">
        <v>300</v>
      </c>
      <c r="B7708" s="49" t="s">
        <v>205</v>
      </c>
      <c r="C7708" s="49" t="n">
        <v>2011</v>
      </c>
      <c r="D7708" s="54" t="n">
        <v>11.55</v>
      </c>
      <c r="E7708" s="55" t="n">
        <v>7</v>
      </c>
    </row>
    <row r="7709" customFormat="false" ht="15" hidden="false" customHeight="false" outlineLevel="0" collapsed="false">
      <c r="A7709" s="49" t="n">
        <v>300</v>
      </c>
      <c r="B7709" s="49" t="s">
        <v>206</v>
      </c>
      <c r="C7709" s="49" t="n">
        <v>2010</v>
      </c>
      <c r="D7709" s="54" t="n">
        <v>49.5</v>
      </c>
      <c r="E7709" s="55" t="n">
        <v>30</v>
      </c>
    </row>
    <row r="7710" customFormat="false" ht="15" hidden="false" customHeight="false" outlineLevel="0" collapsed="false">
      <c r="A7710" s="49" t="n">
        <v>300</v>
      </c>
      <c r="B7710" s="49" t="s">
        <v>206</v>
      </c>
      <c r="C7710" s="49" t="n">
        <v>2011</v>
      </c>
      <c r="D7710" s="54" t="n">
        <v>29.7</v>
      </c>
      <c r="E7710" s="55" t="n">
        <v>18</v>
      </c>
    </row>
    <row r="7711" customFormat="false" ht="15" hidden="false" customHeight="false" outlineLevel="0" collapsed="false">
      <c r="A7711" s="49" t="n">
        <v>300</v>
      </c>
      <c r="B7711" s="49" t="s">
        <v>192</v>
      </c>
      <c r="C7711" s="49" t="n">
        <v>2010</v>
      </c>
      <c r="D7711" s="54" t="n">
        <v>16.5</v>
      </c>
      <c r="E7711" s="55" t="n">
        <v>10</v>
      </c>
    </row>
    <row r="7712" customFormat="false" ht="15" hidden="false" customHeight="false" outlineLevel="0" collapsed="false">
      <c r="A7712" s="49" t="n">
        <v>300</v>
      </c>
      <c r="B7712" s="49" t="s">
        <v>192</v>
      </c>
      <c r="C7712" s="49" t="n">
        <v>2011</v>
      </c>
      <c r="D7712" s="54" t="n">
        <v>9.9</v>
      </c>
      <c r="E7712" s="55" t="n">
        <v>6</v>
      </c>
    </row>
    <row r="7713" customFormat="false" ht="15" hidden="false" customHeight="false" outlineLevel="0" collapsed="false">
      <c r="A7713" s="49" t="n">
        <v>300</v>
      </c>
      <c r="B7713" s="49" t="s">
        <v>227</v>
      </c>
      <c r="C7713" s="49" t="n">
        <v>2011</v>
      </c>
      <c r="D7713" s="54" t="n">
        <v>9.9</v>
      </c>
      <c r="E7713" s="55" t="n">
        <v>6</v>
      </c>
    </row>
    <row r="7714" customFormat="false" ht="15" hidden="false" customHeight="false" outlineLevel="0" collapsed="false">
      <c r="A7714" s="49" t="n">
        <v>300</v>
      </c>
      <c r="B7714" s="49" t="s">
        <v>218</v>
      </c>
      <c r="C7714" s="49" t="n">
        <v>2010</v>
      </c>
      <c r="D7714" s="54" t="n">
        <v>99.9</v>
      </c>
      <c r="E7714" s="55" t="n">
        <v>78</v>
      </c>
    </row>
    <row r="7715" customFormat="false" ht="15" hidden="false" customHeight="false" outlineLevel="0" collapsed="false">
      <c r="A7715" s="49" t="n">
        <v>300</v>
      </c>
      <c r="B7715" s="49" t="s">
        <v>193</v>
      </c>
      <c r="C7715" s="49" t="n">
        <v>2010</v>
      </c>
      <c r="D7715" s="54" t="n">
        <v>262.5</v>
      </c>
      <c r="E7715" s="55" t="n">
        <v>194</v>
      </c>
    </row>
    <row r="7716" customFormat="false" ht="15" hidden="false" customHeight="false" outlineLevel="0" collapsed="false">
      <c r="A7716" s="49" t="n">
        <v>300</v>
      </c>
      <c r="B7716" s="49" t="s">
        <v>193</v>
      </c>
      <c r="C7716" s="49" t="n">
        <v>2011</v>
      </c>
      <c r="D7716" s="54" t="n">
        <v>129.6</v>
      </c>
      <c r="E7716" s="55" t="n">
        <v>96</v>
      </c>
    </row>
    <row r="7717" customFormat="false" ht="15" hidden="false" customHeight="false" outlineLevel="0" collapsed="false">
      <c r="A7717" s="49" t="n">
        <v>300</v>
      </c>
      <c r="B7717" s="49" t="s">
        <v>197</v>
      </c>
      <c r="C7717" s="49" t="n">
        <v>2010</v>
      </c>
      <c r="D7717" s="54" t="n">
        <v>1.65</v>
      </c>
      <c r="E7717" s="55" t="n">
        <v>1</v>
      </c>
    </row>
    <row r="7718" customFormat="false" ht="15" hidden="false" customHeight="false" outlineLevel="0" collapsed="false">
      <c r="A7718" s="49" t="n">
        <v>300</v>
      </c>
      <c r="B7718" s="49" t="s">
        <v>196</v>
      </c>
      <c r="C7718" s="49" t="n">
        <v>2011</v>
      </c>
      <c r="D7718" s="54" t="n">
        <v>29.7</v>
      </c>
      <c r="E7718" s="55" t="n">
        <v>18</v>
      </c>
    </row>
    <row r="7719" customFormat="false" ht="15" hidden="false" customHeight="false" outlineLevel="0" collapsed="false">
      <c r="A7719" s="49" t="n">
        <v>300</v>
      </c>
      <c r="B7719" s="49" t="s">
        <v>198</v>
      </c>
      <c r="C7719" s="49" t="n">
        <v>2010</v>
      </c>
      <c r="D7719" s="54" t="n">
        <v>19.8</v>
      </c>
      <c r="E7719" s="55" t="n">
        <v>12</v>
      </c>
    </row>
    <row r="7720" customFormat="false" ht="15" hidden="false" customHeight="false" outlineLevel="0" collapsed="false">
      <c r="A7720" s="49" t="n">
        <v>300</v>
      </c>
      <c r="B7720" s="49" t="s">
        <v>214</v>
      </c>
      <c r="C7720" s="49" t="n">
        <v>2010</v>
      </c>
      <c r="D7720" s="54" t="n">
        <v>19.8</v>
      </c>
      <c r="E7720" s="55" t="n">
        <v>12</v>
      </c>
    </row>
    <row r="7721" customFormat="false" ht="15" hidden="false" customHeight="false" outlineLevel="0" collapsed="false">
      <c r="A7721" s="49" t="n">
        <v>300</v>
      </c>
      <c r="B7721" s="49" t="s">
        <v>214</v>
      </c>
      <c r="C7721" s="49" t="n">
        <v>2011</v>
      </c>
      <c r="D7721" s="54" t="n">
        <v>19.8</v>
      </c>
      <c r="E7721" s="55" t="n">
        <v>12</v>
      </c>
    </row>
    <row r="7722" customFormat="false" ht="15" hidden="false" customHeight="false" outlineLevel="0" collapsed="false">
      <c r="A7722" s="49" t="n">
        <v>300</v>
      </c>
      <c r="B7722" s="49" t="s">
        <v>189</v>
      </c>
      <c r="C7722" s="49" t="n">
        <v>2009</v>
      </c>
      <c r="D7722" s="54" t="n">
        <v>1533.3</v>
      </c>
      <c r="E7722" s="55" t="n">
        <v>1048</v>
      </c>
    </row>
    <row r="7723" customFormat="false" ht="15" hidden="false" customHeight="false" outlineLevel="0" collapsed="false">
      <c r="A7723" s="49" t="n">
        <v>300</v>
      </c>
      <c r="B7723" s="49" t="s">
        <v>189</v>
      </c>
      <c r="C7723" s="49" t="n">
        <v>2010</v>
      </c>
      <c r="D7723" s="54" t="n">
        <v>8772.3</v>
      </c>
      <c r="E7723" s="55" t="n">
        <v>5993</v>
      </c>
    </row>
    <row r="7724" customFormat="false" ht="15" hidden="false" customHeight="false" outlineLevel="0" collapsed="false">
      <c r="A7724" s="49" t="n">
        <v>300</v>
      </c>
      <c r="B7724" s="49" t="s">
        <v>189</v>
      </c>
      <c r="C7724" s="49" t="n">
        <v>2011</v>
      </c>
      <c r="D7724" s="54" t="n">
        <v>3092.1</v>
      </c>
      <c r="E7724" s="55" t="n">
        <v>2058</v>
      </c>
    </row>
    <row r="7725" customFormat="false" ht="15" hidden="false" customHeight="false" outlineLevel="0" collapsed="false">
      <c r="A7725" s="49" t="n">
        <v>300</v>
      </c>
      <c r="B7725" s="49" t="s">
        <v>194</v>
      </c>
      <c r="C7725" s="49" t="n">
        <v>2010</v>
      </c>
      <c r="D7725" s="54" t="n">
        <v>89.1</v>
      </c>
      <c r="E7725" s="55" t="n">
        <v>54</v>
      </c>
    </row>
    <row r="7726" customFormat="false" ht="15" hidden="false" customHeight="false" outlineLevel="0" collapsed="false">
      <c r="A7726" s="49" t="n">
        <v>300</v>
      </c>
      <c r="B7726" s="49" t="s">
        <v>194</v>
      </c>
      <c r="C7726" s="49" t="n">
        <v>2011</v>
      </c>
      <c r="D7726" s="54" t="n">
        <v>1.65</v>
      </c>
      <c r="E7726" s="55" t="n">
        <v>1</v>
      </c>
    </row>
    <row r="7727" customFormat="false" ht="15" hidden="false" customHeight="false" outlineLevel="0" collapsed="false">
      <c r="A7727" s="49" t="n">
        <v>301</v>
      </c>
      <c r="B7727" s="49" t="s">
        <v>203</v>
      </c>
      <c r="C7727" s="49" t="n">
        <v>2010</v>
      </c>
      <c r="D7727" s="54" t="n">
        <v>15</v>
      </c>
      <c r="E7727" s="55" t="n">
        <v>4</v>
      </c>
    </row>
    <row r="7728" customFormat="false" ht="15" hidden="false" customHeight="false" outlineLevel="0" collapsed="false">
      <c r="A7728" s="49" t="n">
        <v>301</v>
      </c>
      <c r="B7728" s="49" t="s">
        <v>201</v>
      </c>
      <c r="C7728" s="49" t="n">
        <v>2010</v>
      </c>
      <c r="D7728" s="54" t="n">
        <v>15</v>
      </c>
      <c r="E7728" s="55" t="n">
        <v>4</v>
      </c>
    </row>
    <row r="7729" customFormat="false" ht="15" hidden="false" customHeight="false" outlineLevel="0" collapsed="false">
      <c r="A7729" s="49" t="n">
        <v>301</v>
      </c>
      <c r="B7729" s="49" t="s">
        <v>201</v>
      </c>
      <c r="C7729" s="49" t="n">
        <v>2011</v>
      </c>
      <c r="D7729" s="54" t="n">
        <v>30</v>
      </c>
      <c r="E7729" s="55" t="n">
        <v>8</v>
      </c>
    </row>
    <row r="7730" customFormat="false" ht="15" hidden="false" customHeight="false" outlineLevel="0" collapsed="false">
      <c r="A7730" s="49" t="n">
        <v>301</v>
      </c>
      <c r="B7730" s="49" t="s">
        <v>223</v>
      </c>
      <c r="C7730" s="49" t="n">
        <v>2010</v>
      </c>
      <c r="D7730" s="54" t="n">
        <v>30</v>
      </c>
      <c r="E7730" s="55" t="n">
        <v>8</v>
      </c>
    </row>
    <row r="7731" customFormat="false" ht="15" hidden="false" customHeight="false" outlineLevel="0" collapsed="false">
      <c r="A7731" s="49" t="n">
        <v>301</v>
      </c>
      <c r="B7731" s="49" t="s">
        <v>200</v>
      </c>
      <c r="C7731" s="49" t="n">
        <v>2011</v>
      </c>
      <c r="D7731" s="54" t="n">
        <v>15</v>
      </c>
      <c r="E7731" s="55" t="n">
        <v>4</v>
      </c>
    </row>
    <row r="7732" customFormat="false" ht="15" hidden="false" customHeight="false" outlineLevel="0" collapsed="false">
      <c r="A7732" s="49" t="n">
        <v>301</v>
      </c>
      <c r="B7732" s="49" t="s">
        <v>222</v>
      </c>
      <c r="C7732" s="49" t="n">
        <v>2009</v>
      </c>
      <c r="D7732" s="54" t="n">
        <v>30</v>
      </c>
      <c r="E7732" s="55" t="n">
        <v>8</v>
      </c>
    </row>
    <row r="7733" customFormat="false" ht="15" hidden="false" customHeight="false" outlineLevel="0" collapsed="false">
      <c r="A7733" s="49" t="n">
        <v>301</v>
      </c>
      <c r="B7733" s="49" t="s">
        <v>222</v>
      </c>
      <c r="C7733" s="49" t="n">
        <v>2010</v>
      </c>
      <c r="D7733" s="54" t="n">
        <v>1324.74</v>
      </c>
      <c r="E7733" s="55" t="n">
        <v>374</v>
      </c>
    </row>
    <row r="7734" customFormat="false" ht="15" hidden="false" customHeight="false" outlineLevel="0" collapsed="false">
      <c r="A7734" s="49" t="n">
        <v>301</v>
      </c>
      <c r="B7734" s="49" t="s">
        <v>222</v>
      </c>
      <c r="C7734" s="49" t="n">
        <v>2011</v>
      </c>
      <c r="D7734" s="54" t="n">
        <v>300</v>
      </c>
      <c r="E7734" s="55" t="n">
        <v>80</v>
      </c>
    </row>
    <row r="7735" customFormat="false" ht="15" hidden="false" customHeight="false" outlineLevel="0" collapsed="false">
      <c r="A7735" s="49" t="n">
        <v>301</v>
      </c>
      <c r="B7735" s="49" t="s">
        <v>205</v>
      </c>
      <c r="C7735" s="49" t="n">
        <v>2009</v>
      </c>
      <c r="D7735" s="54" t="n">
        <v>41.25</v>
      </c>
      <c r="E7735" s="55" t="n">
        <v>11</v>
      </c>
    </row>
    <row r="7736" customFormat="false" ht="15" hidden="false" customHeight="false" outlineLevel="0" collapsed="false">
      <c r="A7736" s="49" t="n">
        <v>301</v>
      </c>
      <c r="B7736" s="49" t="s">
        <v>205</v>
      </c>
      <c r="C7736" s="49" t="n">
        <v>2011</v>
      </c>
      <c r="D7736" s="54" t="n">
        <v>60</v>
      </c>
      <c r="E7736" s="55" t="n">
        <v>16</v>
      </c>
    </row>
    <row r="7737" customFormat="false" ht="15" hidden="false" customHeight="false" outlineLevel="0" collapsed="false">
      <c r="A7737" s="49" t="n">
        <v>301</v>
      </c>
      <c r="B7737" s="49" t="s">
        <v>234</v>
      </c>
      <c r="C7737" s="49" t="n">
        <v>2010</v>
      </c>
      <c r="D7737" s="54" t="n">
        <v>15</v>
      </c>
      <c r="E7737" s="55" t="n">
        <v>4</v>
      </c>
    </row>
    <row r="7738" customFormat="false" ht="15" hidden="false" customHeight="false" outlineLevel="0" collapsed="false">
      <c r="A7738" s="49" t="n">
        <v>301</v>
      </c>
      <c r="B7738" s="49" t="s">
        <v>234</v>
      </c>
      <c r="C7738" s="49" t="n">
        <v>2011</v>
      </c>
      <c r="D7738" s="54" t="n">
        <v>15</v>
      </c>
      <c r="E7738" s="55" t="n">
        <v>4</v>
      </c>
    </row>
    <row r="7739" customFormat="false" ht="15" hidden="false" customHeight="false" outlineLevel="0" collapsed="false">
      <c r="A7739" s="49" t="n">
        <v>301</v>
      </c>
      <c r="B7739" s="49" t="s">
        <v>192</v>
      </c>
      <c r="C7739" s="49" t="n">
        <v>2010</v>
      </c>
      <c r="D7739" s="54" t="n">
        <v>15</v>
      </c>
      <c r="E7739" s="55" t="n">
        <v>4</v>
      </c>
    </row>
    <row r="7740" customFormat="false" ht="15" hidden="false" customHeight="false" outlineLevel="0" collapsed="false">
      <c r="A7740" s="49" t="n">
        <v>301</v>
      </c>
      <c r="B7740" s="49" t="s">
        <v>218</v>
      </c>
      <c r="C7740" s="49" t="n">
        <v>2010</v>
      </c>
      <c r="D7740" s="54" t="n">
        <v>30</v>
      </c>
      <c r="E7740" s="55" t="n">
        <v>8</v>
      </c>
    </row>
    <row r="7741" customFormat="false" ht="15" hidden="false" customHeight="false" outlineLevel="0" collapsed="false">
      <c r="A7741" s="49" t="n">
        <v>301</v>
      </c>
      <c r="B7741" s="49" t="s">
        <v>228</v>
      </c>
      <c r="C7741" s="49" t="n">
        <v>2010</v>
      </c>
      <c r="D7741" s="54" t="n">
        <v>3.75</v>
      </c>
      <c r="E7741" s="55" t="n">
        <v>1</v>
      </c>
    </row>
    <row r="7742" customFormat="false" ht="15" hidden="false" customHeight="false" outlineLevel="0" collapsed="false">
      <c r="A7742" s="49" t="n">
        <v>301</v>
      </c>
      <c r="B7742" s="49" t="s">
        <v>193</v>
      </c>
      <c r="C7742" s="49" t="n">
        <v>2010</v>
      </c>
      <c r="D7742" s="54" t="n">
        <v>45</v>
      </c>
      <c r="E7742" s="55" t="n">
        <v>12</v>
      </c>
    </row>
    <row r="7743" customFormat="false" ht="15" hidden="false" customHeight="false" outlineLevel="0" collapsed="false">
      <c r="A7743" s="49" t="n">
        <v>301</v>
      </c>
      <c r="B7743" s="49" t="s">
        <v>193</v>
      </c>
      <c r="C7743" s="49" t="n">
        <v>2011</v>
      </c>
      <c r="D7743" s="54" t="n">
        <v>30</v>
      </c>
      <c r="E7743" s="55" t="n">
        <v>8</v>
      </c>
    </row>
    <row r="7744" customFormat="false" ht="15" hidden="false" customHeight="false" outlineLevel="0" collapsed="false">
      <c r="A7744" s="49" t="n">
        <v>301</v>
      </c>
      <c r="B7744" s="49" t="s">
        <v>197</v>
      </c>
      <c r="C7744" s="49" t="n">
        <v>2010</v>
      </c>
      <c r="D7744" s="54" t="n">
        <v>15</v>
      </c>
      <c r="E7744" s="55" t="n">
        <v>4</v>
      </c>
    </row>
    <row r="7745" customFormat="false" ht="15" hidden="false" customHeight="false" outlineLevel="0" collapsed="false">
      <c r="A7745" s="49" t="n">
        <v>301</v>
      </c>
      <c r="B7745" s="49" t="s">
        <v>197</v>
      </c>
      <c r="C7745" s="49" t="n">
        <v>2011</v>
      </c>
      <c r="D7745" s="54" t="n">
        <v>22.5</v>
      </c>
      <c r="E7745" s="55" t="n">
        <v>6</v>
      </c>
    </row>
    <row r="7746" customFormat="false" ht="15" hidden="false" customHeight="false" outlineLevel="0" collapsed="false">
      <c r="A7746" s="49" t="n">
        <v>301</v>
      </c>
      <c r="B7746" s="49" t="s">
        <v>204</v>
      </c>
      <c r="C7746" s="49" t="n">
        <v>2010</v>
      </c>
      <c r="D7746" s="54" t="n">
        <v>15</v>
      </c>
      <c r="E7746" s="55" t="n">
        <v>4</v>
      </c>
    </row>
    <row r="7747" customFormat="false" ht="15" hidden="false" customHeight="false" outlineLevel="0" collapsed="false">
      <c r="A7747" s="49" t="n">
        <v>301</v>
      </c>
      <c r="B7747" s="49" t="s">
        <v>196</v>
      </c>
      <c r="C7747" s="49" t="n">
        <v>2011</v>
      </c>
      <c r="D7747" s="54" t="n">
        <v>11.25</v>
      </c>
      <c r="E7747" s="55" t="n">
        <v>3</v>
      </c>
    </row>
    <row r="7748" customFormat="false" ht="15" hidden="false" customHeight="false" outlineLevel="0" collapsed="false">
      <c r="A7748" s="49" t="n">
        <v>301</v>
      </c>
      <c r="B7748" s="49" t="s">
        <v>210</v>
      </c>
      <c r="C7748" s="49" t="n">
        <v>2010</v>
      </c>
      <c r="D7748" s="54" t="n">
        <v>45</v>
      </c>
      <c r="E7748" s="55" t="n">
        <v>12</v>
      </c>
    </row>
    <row r="7749" customFormat="false" ht="15" hidden="false" customHeight="false" outlineLevel="0" collapsed="false">
      <c r="A7749" s="49" t="n">
        <v>301</v>
      </c>
      <c r="B7749" s="49" t="s">
        <v>198</v>
      </c>
      <c r="C7749" s="49" t="n">
        <v>2010</v>
      </c>
      <c r="D7749" s="54" t="n">
        <v>45</v>
      </c>
      <c r="E7749" s="55" t="n">
        <v>12</v>
      </c>
    </row>
    <row r="7750" customFormat="false" ht="15" hidden="false" customHeight="false" outlineLevel="0" collapsed="false">
      <c r="A7750" s="49" t="n">
        <v>301</v>
      </c>
      <c r="B7750" s="49" t="s">
        <v>214</v>
      </c>
      <c r="C7750" s="49" t="n">
        <v>2010</v>
      </c>
      <c r="D7750" s="54" t="n">
        <v>15</v>
      </c>
      <c r="E7750" s="55" t="n">
        <v>4</v>
      </c>
    </row>
    <row r="7751" customFormat="false" ht="15" hidden="false" customHeight="false" outlineLevel="0" collapsed="false">
      <c r="A7751" s="49" t="n">
        <v>301</v>
      </c>
      <c r="B7751" s="49" t="s">
        <v>189</v>
      </c>
      <c r="C7751" s="49" t="n">
        <v>2009</v>
      </c>
      <c r="D7751" s="54" t="n">
        <v>918.42</v>
      </c>
      <c r="E7751" s="55" t="n">
        <v>203</v>
      </c>
    </row>
    <row r="7752" customFormat="false" ht="15" hidden="false" customHeight="false" outlineLevel="0" collapsed="false">
      <c r="A7752" s="49" t="n">
        <v>301</v>
      </c>
      <c r="B7752" s="49" t="s">
        <v>189</v>
      </c>
      <c r="C7752" s="49" t="n">
        <v>2010</v>
      </c>
      <c r="D7752" s="54" t="n">
        <v>5280.22</v>
      </c>
      <c r="E7752" s="55" t="n">
        <v>1319</v>
      </c>
    </row>
    <row r="7753" customFormat="false" ht="15" hidden="false" customHeight="false" outlineLevel="0" collapsed="false">
      <c r="A7753" s="49" t="n">
        <v>301</v>
      </c>
      <c r="B7753" s="49" t="s">
        <v>189</v>
      </c>
      <c r="C7753" s="49" t="n">
        <v>2011</v>
      </c>
      <c r="D7753" s="54" t="n">
        <v>5961.7</v>
      </c>
      <c r="E7753" s="55" t="n">
        <v>1527</v>
      </c>
    </row>
    <row r="7754" customFormat="false" ht="15" hidden="false" customHeight="false" outlineLevel="0" collapsed="false">
      <c r="A7754" s="49" t="n">
        <v>301</v>
      </c>
      <c r="B7754" s="49" t="s">
        <v>194</v>
      </c>
      <c r="C7754" s="49" t="n">
        <v>2011</v>
      </c>
      <c r="D7754" s="54" t="n">
        <v>22.5</v>
      </c>
      <c r="E7754" s="55" t="n">
        <v>6</v>
      </c>
    </row>
    <row r="7755" customFormat="false" ht="15" hidden="false" customHeight="false" outlineLevel="0" collapsed="false">
      <c r="A7755" s="49" t="n">
        <v>302</v>
      </c>
      <c r="B7755" s="49" t="s">
        <v>199</v>
      </c>
      <c r="C7755" s="49" t="n">
        <v>2010</v>
      </c>
      <c r="D7755" s="54" t="n">
        <v>30</v>
      </c>
      <c r="E7755" s="55" t="n">
        <v>24</v>
      </c>
    </row>
    <row r="7756" customFormat="false" ht="15" hidden="false" customHeight="false" outlineLevel="0" collapsed="false">
      <c r="A7756" s="49" t="n">
        <v>302</v>
      </c>
      <c r="B7756" s="49" t="s">
        <v>201</v>
      </c>
      <c r="C7756" s="49" t="n">
        <v>2009</v>
      </c>
      <c r="D7756" s="54" t="n">
        <v>15</v>
      </c>
      <c r="E7756" s="55" t="n">
        <v>12</v>
      </c>
    </row>
    <row r="7757" customFormat="false" ht="15" hidden="false" customHeight="false" outlineLevel="0" collapsed="false">
      <c r="A7757" s="49" t="n">
        <v>302</v>
      </c>
      <c r="B7757" s="49" t="s">
        <v>201</v>
      </c>
      <c r="C7757" s="49" t="n">
        <v>2010</v>
      </c>
      <c r="D7757" s="54" t="n">
        <v>15</v>
      </c>
      <c r="E7757" s="55" t="n">
        <v>12</v>
      </c>
    </row>
    <row r="7758" customFormat="false" ht="15" hidden="false" customHeight="false" outlineLevel="0" collapsed="false">
      <c r="A7758" s="49" t="n">
        <v>302</v>
      </c>
      <c r="B7758" s="49" t="s">
        <v>201</v>
      </c>
      <c r="C7758" s="49" t="n">
        <v>2011</v>
      </c>
      <c r="D7758" s="54" t="n">
        <v>45</v>
      </c>
      <c r="E7758" s="55" t="n">
        <v>36</v>
      </c>
    </row>
    <row r="7759" customFormat="false" ht="15" hidden="false" customHeight="false" outlineLevel="0" collapsed="false">
      <c r="A7759" s="49" t="n">
        <v>302</v>
      </c>
      <c r="B7759" s="49" t="s">
        <v>223</v>
      </c>
      <c r="C7759" s="49" t="n">
        <v>2011</v>
      </c>
      <c r="D7759" s="54" t="n">
        <v>15</v>
      </c>
      <c r="E7759" s="55" t="n">
        <v>12</v>
      </c>
    </row>
    <row r="7760" customFormat="false" ht="15" hidden="false" customHeight="false" outlineLevel="0" collapsed="false">
      <c r="A7760" s="49" t="n">
        <v>302</v>
      </c>
      <c r="B7760" s="49" t="s">
        <v>222</v>
      </c>
      <c r="C7760" s="49" t="n">
        <v>2009</v>
      </c>
      <c r="D7760" s="54" t="n">
        <v>15</v>
      </c>
      <c r="E7760" s="55" t="n">
        <v>12</v>
      </c>
    </row>
    <row r="7761" customFormat="false" ht="15" hidden="false" customHeight="false" outlineLevel="0" collapsed="false">
      <c r="A7761" s="49" t="n">
        <v>302</v>
      </c>
      <c r="B7761" s="49" t="s">
        <v>222</v>
      </c>
      <c r="C7761" s="49" t="n">
        <v>2010</v>
      </c>
      <c r="D7761" s="54" t="n">
        <v>315</v>
      </c>
      <c r="E7761" s="55" t="n">
        <v>252</v>
      </c>
    </row>
    <row r="7762" customFormat="false" ht="15" hidden="false" customHeight="false" outlineLevel="0" collapsed="false">
      <c r="A7762" s="49" t="n">
        <v>302</v>
      </c>
      <c r="B7762" s="49" t="s">
        <v>222</v>
      </c>
      <c r="C7762" s="49" t="n">
        <v>2011</v>
      </c>
      <c r="D7762" s="54" t="n">
        <v>129.6</v>
      </c>
      <c r="E7762" s="55" t="n">
        <v>96</v>
      </c>
    </row>
    <row r="7763" customFormat="false" ht="15" hidden="false" customHeight="false" outlineLevel="0" collapsed="false">
      <c r="A7763" s="49" t="n">
        <v>302</v>
      </c>
      <c r="B7763" s="49" t="s">
        <v>191</v>
      </c>
      <c r="C7763" s="49" t="n">
        <v>2010</v>
      </c>
      <c r="D7763" s="54" t="n">
        <v>60</v>
      </c>
      <c r="E7763" s="55" t="n">
        <v>48</v>
      </c>
    </row>
    <row r="7764" customFormat="false" ht="15" hidden="false" customHeight="false" outlineLevel="0" collapsed="false">
      <c r="A7764" s="49" t="n">
        <v>302</v>
      </c>
      <c r="B7764" s="49" t="s">
        <v>205</v>
      </c>
      <c r="C7764" s="49" t="n">
        <v>2010</v>
      </c>
      <c r="D7764" s="54" t="n">
        <v>30</v>
      </c>
      <c r="E7764" s="55" t="n">
        <v>24</v>
      </c>
    </row>
    <row r="7765" customFormat="false" ht="15" hidden="false" customHeight="false" outlineLevel="0" collapsed="false">
      <c r="A7765" s="49" t="n">
        <v>302</v>
      </c>
      <c r="B7765" s="49" t="s">
        <v>205</v>
      </c>
      <c r="C7765" s="49" t="n">
        <v>2011</v>
      </c>
      <c r="D7765" s="54" t="n">
        <v>71.1</v>
      </c>
      <c r="E7765" s="55" t="n">
        <v>54</v>
      </c>
    </row>
    <row r="7766" customFormat="false" ht="15" hidden="false" customHeight="false" outlineLevel="0" collapsed="false">
      <c r="A7766" s="49" t="n">
        <v>302</v>
      </c>
      <c r="B7766" s="49" t="s">
        <v>206</v>
      </c>
      <c r="C7766" s="49" t="n">
        <v>2009</v>
      </c>
      <c r="D7766" s="54" t="n">
        <v>60</v>
      </c>
      <c r="E7766" s="55" t="n">
        <v>48</v>
      </c>
    </row>
    <row r="7767" customFormat="false" ht="15" hidden="false" customHeight="false" outlineLevel="0" collapsed="false">
      <c r="A7767" s="49" t="n">
        <v>302</v>
      </c>
      <c r="B7767" s="49" t="s">
        <v>206</v>
      </c>
      <c r="C7767" s="49" t="n">
        <v>2010</v>
      </c>
      <c r="D7767" s="54" t="n">
        <v>221.25</v>
      </c>
      <c r="E7767" s="55" t="n">
        <v>177</v>
      </c>
    </row>
    <row r="7768" customFormat="false" ht="15" hidden="false" customHeight="false" outlineLevel="0" collapsed="false">
      <c r="A7768" s="49" t="n">
        <v>302</v>
      </c>
      <c r="B7768" s="49" t="s">
        <v>206</v>
      </c>
      <c r="C7768" s="49" t="n">
        <v>2011</v>
      </c>
      <c r="D7768" s="54" t="n">
        <v>401.3</v>
      </c>
      <c r="E7768" s="55" t="n">
        <v>298</v>
      </c>
    </row>
    <row r="7769" customFormat="false" ht="15" hidden="false" customHeight="false" outlineLevel="0" collapsed="false">
      <c r="A7769" s="49" t="n">
        <v>302</v>
      </c>
      <c r="B7769" s="49" t="s">
        <v>211</v>
      </c>
      <c r="C7769" s="49" t="n">
        <v>2011</v>
      </c>
      <c r="D7769" s="54" t="n">
        <v>1.45</v>
      </c>
      <c r="E7769" s="55" t="n">
        <v>1</v>
      </c>
    </row>
    <row r="7770" customFormat="false" ht="15" hidden="false" customHeight="false" outlineLevel="0" collapsed="false">
      <c r="A7770" s="49" t="n">
        <v>302</v>
      </c>
      <c r="B7770" s="49" t="s">
        <v>218</v>
      </c>
      <c r="C7770" s="49" t="n">
        <v>2009</v>
      </c>
      <c r="D7770" s="54" t="n">
        <v>1.25</v>
      </c>
      <c r="E7770" s="55" t="n">
        <v>1</v>
      </c>
    </row>
    <row r="7771" customFormat="false" ht="15" hidden="false" customHeight="false" outlineLevel="0" collapsed="false">
      <c r="A7771" s="49" t="n">
        <v>302</v>
      </c>
      <c r="B7771" s="49" t="s">
        <v>218</v>
      </c>
      <c r="C7771" s="49" t="n">
        <v>2010</v>
      </c>
      <c r="D7771" s="54" t="n">
        <v>1526.4</v>
      </c>
      <c r="E7771" s="55" t="n">
        <v>1440</v>
      </c>
    </row>
    <row r="7772" customFormat="false" ht="15" hidden="false" customHeight="false" outlineLevel="0" collapsed="false">
      <c r="A7772" s="49" t="n">
        <v>302</v>
      </c>
      <c r="B7772" s="49" t="s">
        <v>218</v>
      </c>
      <c r="C7772" s="49" t="n">
        <v>2011</v>
      </c>
      <c r="D7772" s="54" t="n">
        <v>527.04</v>
      </c>
      <c r="E7772" s="55" t="n">
        <v>480</v>
      </c>
    </row>
    <row r="7773" customFormat="false" ht="15" hidden="false" customHeight="false" outlineLevel="0" collapsed="false">
      <c r="A7773" s="49" t="n">
        <v>302</v>
      </c>
      <c r="B7773" s="49" t="s">
        <v>193</v>
      </c>
      <c r="C7773" s="49" t="n">
        <v>2011</v>
      </c>
      <c r="D7773" s="54" t="n">
        <v>75</v>
      </c>
      <c r="E7773" s="55" t="n">
        <v>60</v>
      </c>
    </row>
    <row r="7774" customFormat="false" ht="15" hidden="false" customHeight="false" outlineLevel="0" collapsed="false">
      <c r="A7774" s="49" t="n">
        <v>302</v>
      </c>
      <c r="B7774" s="49" t="s">
        <v>196</v>
      </c>
      <c r="C7774" s="49" t="n">
        <v>2010</v>
      </c>
      <c r="D7774" s="54" t="n">
        <v>90</v>
      </c>
      <c r="E7774" s="55" t="n">
        <v>72</v>
      </c>
    </row>
    <row r="7775" customFormat="false" ht="15" hidden="false" customHeight="false" outlineLevel="0" collapsed="false">
      <c r="A7775" s="49" t="n">
        <v>302</v>
      </c>
      <c r="B7775" s="49" t="s">
        <v>196</v>
      </c>
      <c r="C7775" s="49" t="n">
        <v>2011</v>
      </c>
      <c r="D7775" s="54" t="n">
        <v>34.8</v>
      </c>
      <c r="E7775" s="55" t="n">
        <v>24</v>
      </c>
    </row>
    <row r="7776" customFormat="false" ht="15" hidden="false" customHeight="false" outlineLevel="0" collapsed="false">
      <c r="A7776" s="49" t="n">
        <v>302</v>
      </c>
      <c r="B7776" s="49" t="s">
        <v>198</v>
      </c>
      <c r="C7776" s="49" t="n">
        <v>2011</v>
      </c>
      <c r="D7776" s="54" t="n">
        <v>82.2</v>
      </c>
      <c r="E7776" s="55" t="n">
        <v>60</v>
      </c>
    </row>
    <row r="7777" customFormat="false" ht="15" hidden="false" customHeight="false" outlineLevel="0" collapsed="false">
      <c r="A7777" s="49" t="n">
        <v>302</v>
      </c>
      <c r="B7777" s="49" t="s">
        <v>189</v>
      </c>
      <c r="C7777" s="49" t="n">
        <v>2009</v>
      </c>
      <c r="D7777" s="54" t="n">
        <v>262.99</v>
      </c>
      <c r="E7777" s="55" t="n">
        <v>203</v>
      </c>
    </row>
    <row r="7778" customFormat="false" ht="15" hidden="false" customHeight="false" outlineLevel="0" collapsed="false">
      <c r="A7778" s="49" t="n">
        <v>302</v>
      </c>
      <c r="B7778" s="49" t="s">
        <v>189</v>
      </c>
      <c r="C7778" s="49" t="n">
        <v>2010</v>
      </c>
      <c r="D7778" s="54" t="n">
        <v>5399.17</v>
      </c>
      <c r="E7778" s="55" t="n">
        <v>4169</v>
      </c>
    </row>
    <row r="7779" customFormat="false" ht="15" hidden="false" customHeight="false" outlineLevel="0" collapsed="false">
      <c r="A7779" s="49" t="n">
        <v>302</v>
      </c>
      <c r="B7779" s="49" t="s">
        <v>189</v>
      </c>
      <c r="C7779" s="49" t="n">
        <v>2011</v>
      </c>
      <c r="D7779" s="54" t="n">
        <v>4906.28</v>
      </c>
      <c r="E7779" s="55" t="n">
        <v>3443</v>
      </c>
    </row>
    <row r="7780" customFormat="false" ht="15" hidden="false" customHeight="false" outlineLevel="0" collapsed="false">
      <c r="A7780" s="49" t="n">
        <v>303</v>
      </c>
      <c r="B7780" s="49" t="s">
        <v>195</v>
      </c>
      <c r="C7780" s="49" t="n">
        <v>2010</v>
      </c>
      <c r="D7780" s="54" t="n">
        <v>127.5</v>
      </c>
      <c r="E7780" s="55" t="n">
        <v>10</v>
      </c>
    </row>
    <row r="7781" customFormat="false" ht="15" hidden="false" customHeight="false" outlineLevel="0" collapsed="false">
      <c r="A7781" s="49" t="n">
        <v>303</v>
      </c>
      <c r="B7781" s="49" t="s">
        <v>222</v>
      </c>
      <c r="C7781" s="49" t="n">
        <v>2010</v>
      </c>
      <c r="D7781" s="54" t="n">
        <v>197.1</v>
      </c>
      <c r="E7781" s="55" t="n">
        <v>18</v>
      </c>
    </row>
    <row r="7782" customFormat="false" ht="15" hidden="false" customHeight="false" outlineLevel="0" collapsed="false">
      <c r="A7782" s="49" t="n">
        <v>303</v>
      </c>
      <c r="B7782" s="49" t="s">
        <v>209</v>
      </c>
      <c r="C7782" s="49" t="n">
        <v>2010</v>
      </c>
      <c r="D7782" s="54" t="n">
        <v>197.1</v>
      </c>
      <c r="E7782" s="55" t="n">
        <v>18</v>
      </c>
    </row>
    <row r="7783" customFormat="false" ht="15" hidden="false" customHeight="false" outlineLevel="0" collapsed="false">
      <c r="A7783" s="49" t="n">
        <v>303</v>
      </c>
      <c r="B7783" s="49" t="s">
        <v>227</v>
      </c>
      <c r="C7783" s="49" t="n">
        <v>2010</v>
      </c>
      <c r="D7783" s="54" t="n">
        <v>25.5</v>
      </c>
      <c r="E7783" s="55" t="n">
        <v>2</v>
      </c>
    </row>
    <row r="7784" customFormat="false" ht="15" hidden="false" customHeight="false" outlineLevel="0" collapsed="false">
      <c r="A7784" s="49" t="n">
        <v>303</v>
      </c>
      <c r="B7784" s="49" t="s">
        <v>208</v>
      </c>
      <c r="C7784" s="49" t="n">
        <v>2010</v>
      </c>
      <c r="D7784" s="54" t="n">
        <v>12.75</v>
      </c>
      <c r="E7784" s="55" t="n">
        <v>1</v>
      </c>
    </row>
    <row r="7785" customFormat="false" ht="15" hidden="false" customHeight="false" outlineLevel="0" collapsed="false">
      <c r="A7785" s="49" t="n">
        <v>303</v>
      </c>
      <c r="B7785" s="49" t="s">
        <v>189</v>
      </c>
      <c r="C7785" s="49" t="n">
        <v>2009</v>
      </c>
      <c r="D7785" s="54" t="n">
        <v>790.08</v>
      </c>
      <c r="E7785" s="55" t="n">
        <v>122</v>
      </c>
    </row>
    <row r="7786" customFormat="false" ht="15" hidden="false" customHeight="false" outlineLevel="0" collapsed="false">
      <c r="A7786" s="49" t="n">
        <v>303</v>
      </c>
      <c r="B7786" s="49" t="s">
        <v>189</v>
      </c>
      <c r="C7786" s="49" t="n">
        <v>2010</v>
      </c>
      <c r="D7786" s="54" t="n">
        <v>12267.78</v>
      </c>
      <c r="E7786" s="55" t="n">
        <v>1380</v>
      </c>
    </row>
    <row r="7787" customFormat="false" ht="15" hidden="false" customHeight="false" outlineLevel="0" collapsed="false">
      <c r="A7787" s="49" t="n">
        <v>303</v>
      </c>
      <c r="B7787" s="49" t="s">
        <v>189</v>
      </c>
      <c r="C7787" s="49" t="n">
        <v>2011</v>
      </c>
      <c r="D7787" s="54" t="n">
        <v>649.17</v>
      </c>
      <c r="E7787" s="55" t="n">
        <v>49</v>
      </c>
    </row>
    <row r="7788" customFormat="false" ht="15" hidden="false" customHeight="false" outlineLevel="0" collapsed="false">
      <c r="A7788" s="49" t="n">
        <v>304</v>
      </c>
      <c r="B7788" s="49" t="s">
        <v>223</v>
      </c>
      <c r="C7788" s="49" t="n">
        <v>2010</v>
      </c>
      <c r="D7788" s="54" t="n">
        <v>20.28</v>
      </c>
      <c r="E7788" s="55" t="n">
        <v>12</v>
      </c>
    </row>
    <row r="7789" customFormat="false" ht="15" hidden="false" customHeight="false" outlineLevel="0" collapsed="false">
      <c r="A7789" s="49" t="n">
        <v>304</v>
      </c>
      <c r="B7789" s="49" t="s">
        <v>222</v>
      </c>
      <c r="C7789" s="49" t="n">
        <v>2010</v>
      </c>
      <c r="D7789" s="54" t="n">
        <v>2508.36</v>
      </c>
      <c r="E7789" s="55" t="n">
        <v>1716</v>
      </c>
    </row>
    <row r="7790" customFormat="false" ht="15" hidden="false" customHeight="false" outlineLevel="0" collapsed="false">
      <c r="A7790" s="49" t="n">
        <v>304</v>
      </c>
      <c r="B7790" s="49" t="s">
        <v>222</v>
      </c>
      <c r="C7790" s="49" t="n">
        <v>2011</v>
      </c>
      <c r="D7790" s="54" t="n">
        <v>1671.47</v>
      </c>
      <c r="E7790" s="55" t="n">
        <v>1139</v>
      </c>
    </row>
    <row r="7791" customFormat="false" ht="15" hidden="false" customHeight="false" outlineLevel="0" collapsed="false">
      <c r="A7791" s="49" t="n">
        <v>304</v>
      </c>
      <c r="B7791" s="49" t="s">
        <v>205</v>
      </c>
      <c r="C7791" s="49" t="n">
        <v>2010</v>
      </c>
      <c r="D7791" s="54" t="n">
        <v>3.38</v>
      </c>
      <c r="E7791" s="55" t="n">
        <v>2</v>
      </c>
    </row>
    <row r="7792" customFormat="false" ht="15" hidden="false" customHeight="false" outlineLevel="0" collapsed="false">
      <c r="A7792" s="49" t="n">
        <v>304</v>
      </c>
      <c r="B7792" s="49" t="s">
        <v>206</v>
      </c>
      <c r="C7792" s="49" t="n">
        <v>2011</v>
      </c>
      <c r="D7792" s="54" t="n">
        <v>20.28</v>
      </c>
      <c r="E7792" s="55" t="n">
        <v>12</v>
      </c>
    </row>
    <row r="7793" customFormat="false" ht="15" hidden="false" customHeight="false" outlineLevel="0" collapsed="false">
      <c r="A7793" s="49" t="n">
        <v>304</v>
      </c>
      <c r="B7793" s="49" t="s">
        <v>192</v>
      </c>
      <c r="C7793" s="49" t="n">
        <v>2011</v>
      </c>
      <c r="D7793" s="54" t="n">
        <v>40.56</v>
      </c>
      <c r="E7793" s="55" t="n">
        <v>24</v>
      </c>
    </row>
    <row r="7794" customFormat="false" ht="15" hidden="false" customHeight="false" outlineLevel="0" collapsed="false">
      <c r="A7794" s="49" t="n">
        <v>304</v>
      </c>
      <c r="B7794" s="49" t="s">
        <v>193</v>
      </c>
      <c r="C7794" s="49" t="n">
        <v>2010</v>
      </c>
      <c r="D7794" s="54" t="n">
        <v>20.28</v>
      </c>
      <c r="E7794" s="55" t="n">
        <v>12</v>
      </c>
    </row>
    <row r="7795" customFormat="false" ht="15" hidden="false" customHeight="false" outlineLevel="0" collapsed="false">
      <c r="A7795" s="49" t="n">
        <v>304</v>
      </c>
      <c r="B7795" s="49" t="s">
        <v>193</v>
      </c>
      <c r="C7795" s="49" t="n">
        <v>2011</v>
      </c>
      <c r="D7795" s="54" t="n">
        <v>159.48</v>
      </c>
      <c r="E7795" s="55" t="n">
        <v>108</v>
      </c>
    </row>
    <row r="7796" customFormat="false" ht="15" hidden="false" customHeight="false" outlineLevel="0" collapsed="false">
      <c r="A7796" s="49" t="n">
        <v>304</v>
      </c>
      <c r="B7796" s="49" t="s">
        <v>197</v>
      </c>
      <c r="C7796" s="49" t="n">
        <v>2011</v>
      </c>
      <c r="D7796" s="54" t="n">
        <v>20.28</v>
      </c>
      <c r="E7796" s="55" t="n">
        <v>12</v>
      </c>
    </row>
    <row r="7797" customFormat="false" ht="15" hidden="false" customHeight="false" outlineLevel="0" collapsed="false">
      <c r="A7797" s="49" t="n">
        <v>304</v>
      </c>
      <c r="B7797" s="49" t="s">
        <v>198</v>
      </c>
      <c r="C7797" s="49" t="n">
        <v>2011</v>
      </c>
      <c r="D7797" s="54" t="n">
        <v>69.6</v>
      </c>
      <c r="E7797" s="55" t="n">
        <v>48</v>
      </c>
    </row>
    <row r="7798" customFormat="false" ht="15" hidden="false" customHeight="false" outlineLevel="0" collapsed="false">
      <c r="A7798" s="49" t="n">
        <v>304</v>
      </c>
      <c r="B7798" s="49" t="s">
        <v>189</v>
      </c>
      <c r="C7798" s="49" t="n">
        <v>2009</v>
      </c>
      <c r="D7798" s="54" t="n">
        <v>4.3</v>
      </c>
      <c r="E7798" s="55" t="n">
        <v>1</v>
      </c>
    </row>
    <row r="7799" customFormat="false" ht="15" hidden="false" customHeight="false" outlineLevel="0" collapsed="false">
      <c r="A7799" s="49" t="n">
        <v>304</v>
      </c>
      <c r="B7799" s="49" t="s">
        <v>189</v>
      </c>
      <c r="C7799" s="49" t="n">
        <v>2010</v>
      </c>
      <c r="D7799" s="54" t="n">
        <v>4706.99</v>
      </c>
      <c r="E7799" s="55" t="n">
        <v>2855</v>
      </c>
    </row>
    <row r="7800" customFormat="false" ht="15" hidden="false" customHeight="false" outlineLevel="0" collapsed="false">
      <c r="A7800" s="49" t="n">
        <v>304</v>
      </c>
      <c r="B7800" s="49" t="s">
        <v>189</v>
      </c>
      <c r="C7800" s="49" t="n">
        <v>2011</v>
      </c>
      <c r="D7800" s="54" t="n">
        <v>4962.78</v>
      </c>
      <c r="E7800" s="55" t="n">
        <v>2882</v>
      </c>
    </row>
    <row r="7801" customFormat="false" ht="15" hidden="false" customHeight="false" outlineLevel="0" collapsed="false">
      <c r="A7801" s="49" t="n">
        <v>305</v>
      </c>
      <c r="B7801" s="49" t="s">
        <v>201</v>
      </c>
      <c r="C7801" s="49" t="n">
        <v>2010</v>
      </c>
      <c r="D7801" s="54" t="n">
        <v>40.5</v>
      </c>
      <c r="E7801" s="55" t="n">
        <v>6</v>
      </c>
    </row>
    <row r="7802" customFormat="false" ht="15" hidden="false" customHeight="false" outlineLevel="0" collapsed="false">
      <c r="A7802" s="49" t="n">
        <v>305</v>
      </c>
      <c r="B7802" s="49" t="s">
        <v>223</v>
      </c>
      <c r="C7802" s="49" t="n">
        <v>2009</v>
      </c>
      <c r="D7802" s="54" t="n">
        <v>40.5</v>
      </c>
      <c r="E7802" s="55" t="n">
        <v>6</v>
      </c>
    </row>
    <row r="7803" customFormat="false" ht="15" hidden="false" customHeight="false" outlineLevel="0" collapsed="false">
      <c r="A7803" s="49" t="n">
        <v>305</v>
      </c>
      <c r="B7803" s="49" t="s">
        <v>200</v>
      </c>
      <c r="C7803" s="49" t="n">
        <v>2011</v>
      </c>
      <c r="D7803" s="54" t="n">
        <v>27</v>
      </c>
      <c r="E7803" s="55" t="n">
        <v>4</v>
      </c>
    </row>
    <row r="7804" customFormat="false" ht="15" hidden="false" customHeight="false" outlineLevel="0" collapsed="false">
      <c r="A7804" s="49" t="n">
        <v>305</v>
      </c>
      <c r="B7804" s="49" t="s">
        <v>202</v>
      </c>
      <c r="C7804" s="49" t="n">
        <v>2010</v>
      </c>
      <c r="D7804" s="54" t="n">
        <v>455.4</v>
      </c>
      <c r="E7804" s="55" t="n">
        <v>76</v>
      </c>
    </row>
    <row r="7805" customFormat="false" ht="15" hidden="false" customHeight="false" outlineLevel="0" collapsed="false">
      <c r="A7805" s="49" t="n">
        <v>305</v>
      </c>
      <c r="B7805" s="49" t="s">
        <v>202</v>
      </c>
      <c r="C7805" s="49" t="n">
        <v>2011</v>
      </c>
      <c r="D7805" s="54" t="n">
        <v>428.4</v>
      </c>
      <c r="E7805" s="55" t="n">
        <v>72</v>
      </c>
    </row>
    <row r="7806" customFormat="false" ht="15" hidden="false" customHeight="false" outlineLevel="0" collapsed="false">
      <c r="A7806" s="49" t="n">
        <v>305</v>
      </c>
      <c r="B7806" s="49" t="s">
        <v>222</v>
      </c>
      <c r="C7806" s="49" t="n">
        <v>2010</v>
      </c>
      <c r="D7806" s="54" t="n">
        <v>121.5</v>
      </c>
      <c r="E7806" s="55" t="n">
        <v>18</v>
      </c>
    </row>
    <row r="7807" customFormat="false" ht="15" hidden="false" customHeight="false" outlineLevel="0" collapsed="false">
      <c r="A7807" s="49" t="n">
        <v>305</v>
      </c>
      <c r="B7807" s="49" t="s">
        <v>205</v>
      </c>
      <c r="C7807" s="49" t="n">
        <v>2010</v>
      </c>
      <c r="D7807" s="54" t="n">
        <v>13.5</v>
      </c>
      <c r="E7807" s="55" t="n">
        <v>2</v>
      </c>
    </row>
    <row r="7808" customFormat="false" ht="15" hidden="false" customHeight="false" outlineLevel="0" collapsed="false">
      <c r="A7808" s="49" t="n">
        <v>305</v>
      </c>
      <c r="B7808" s="49" t="s">
        <v>205</v>
      </c>
      <c r="C7808" s="49" t="n">
        <v>2011</v>
      </c>
      <c r="D7808" s="54" t="n">
        <v>54</v>
      </c>
      <c r="E7808" s="55" t="n">
        <v>8</v>
      </c>
    </row>
    <row r="7809" customFormat="false" ht="15" hidden="false" customHeight="false" outlineLevel="0" collapsed="false">
      <c r="A7809" s="49" t="n">
        <v>305</v>
      </c>
      <c r="B7809" s="49" t="s">
        <v>206</v>
      </c>
      <c r="C7809" s="49" t="n">
        <v>2009</v>
      </c>
      <c r="D7809" s="54" t="n">
        <v>54</v>
      </c>
      <c r="E7809" s="55" t="n">
        <v>8</v>
      </c>
    </row>
    <row r="7810" customFormat="false" ht="15" hidden="false" customHeight="false" outlineLevel="0" collapsed="false">
      <c r="A7810" s="49" t="n">
        <v>305</v>
      </c>
      <c r="B7810" s="49" t="s">
        <v>206</v>
      </c>
      <c r="C7810" s="49" t="n">
        <v>2010</v>
      </c>
      <c r="D7810" s="54" t="n">
        <v>121.5</v>
      </c>
      <c r="E7810" s="55" t="n">
        <v>18</v>
      </c>
    </row>
    <row r="7811" customFormat="false" ht="15" hidden="false" customHeight="false" outlineLevel="0" collapsed="false">
      <c r="A7811" s="49" t="n">
        <v>305</v>
      </c>
      <c r="B7811" s="49" t="s">
        <v>206</v>
      </c>
      <c r="C7811" s="49" t="n">
        <v>2011</v>
      </c>
      <c r="D7811" s="54" t="n">
        <v>420.6</v>
      </c>
      <c r="E7811" s="55" t="n">
        <v>68</v>
      </c>
    </row>
    <row r="7812" customFormat="false" ht="15" hidden="false" customHeight="false" outlineLevel="0" collapsed="false">
      <c r="A7812" s="49" t="n">
        <v>305</v>
      </c>
      <c r="B7812" s="49" t="s">
        <v>193</v>
      </c>
      <c r="C7812" s="49" t="n">
        <v>2011</v>
      </c>
      <c r="D7812" s="54" t="n">
        <v>237.3</v>
      </c>
      <c r="E7812" s="55" t="n">
        <v>38</v>
      </c>
    </row>
    <row r="7813" customFormat="false" ht="15" hidden="false" customHeight="false" outlineLevel="0" collapsed="false">
      <c r="A7813" s="49" t="n">
        <v>305</v>
      </c>
      <c r="B7813" s="49" t="s">
        <v>210</v>
      </c>
      <c r="C7813" s="49" t="n">
        <v>2010</v>
      </c>
      <c r="D7813" s="54" t="n">
        <v>13.5</v>
      </c>
      <c r="E7813" s="55" t="n">
        <v>2</v>
      </c>
    </row>
    <row r="7814" customFormat="false" ht="15" hidden="false" customHeight="false" outlineLevel="0" collapsed="false">
      <c r="A7814" s="49" t="n">
        <v>305</v>
      </c>
      <c r="B7814" s="49" t="s">
        <v>189</v>
      </c>
      <c r="C7814" s="49" t="n">
        <v>2009</v>
      </c>
      <c r="D7814" s="54" t="n">
        <v>623.22</v>
      </c>
      <c r="E7814" s="55" t="n">
        <v>86</v>
      </c>
    </row>
    <row r="7815" customFormat="false" ht="15" hidden="false" customHeight="false" outlineLevel="0" collapsed="false">
      <c r="A7815" s="49" t="n">
        <v>305</v>
      </c>
      <c r="B7815" s="49" t="s">
        <v>189</v>
      </c>
      <c r="C7815" s="49" t="n">
        <v>2010</v>
      </c>
      <c r="D7815" s="54" t="n">
        <v>6408.23</v>
      </c>
      <c r="E7815" s="55" t="n">
        <v>919</v>
      </c>
    </row>
    <row r="7816" customFormat="false" ht="15" hidden="false" customHeight="false" outlineLevel="0" collapsed="false">
      <c r="A7816" s="49" t="n">
        <v>305</v>
      </c>
      <c r="B7816" s="49" t="s">
        <v>189</v>
      </c>
      <c r="C7816" s="49" t="n">
        <v>2011</v>
      </c>
      <c r="D7816" s="54" t="n">
        <v>5114.61</v>
      </c>
      <c r="E7816" s="55" t="n">
        <v>653</v>
      </c>
    </row>
    <row r="7817" customFormat="false" ht="15" hidden="false" customHeight="false" outlineLevel="0" collapsed="false">
      <c r="A7817" s="49" t="n">
        <v>305</v>
      </c>
      <c r="B7817" s="49" t="s">
        <v>194</v>
      </c>
      <c r="C7817" s="49" t="n">
        <v>2010</v>
      </c>
      <c r="D7817" s="54" t="n">
        <v>27</v>
      </c>
      <c r="E7817" s="55" t="n">
        <v>4</v>
      </c>
    </row>
    <row r="7818" customFormat="false" ht="15" hidden="false" customHeight="false" outlineLevel="0" collapsed="false">
      <c r="A7818" s="49" t="n">
        <v>306</v>
      </c>
      <c r="B7818" s="49" t="s">
        <v>203</v>
      </c>
      <c r="C7818" s="49" t="n">
        <v>2011</v>
      </c>
      <c r="D7818" s="54" t="n">
        <v>20.8</v>
      </c>
      <c r="E7818" s="55" t="n">
        <v>10</v>
      </c>
    </row>
    <row r="7819" customFormat="false" ht="15" hidden="false" customHeight="false" outlineLevel="0" collapsed="false">
      <c r="A7819" s="49" t="n">
        <v>306</v>
      </c>
      <c r="B7819" s="49" t="s">
        <v>201</v>
      </c>
      <c r="C7819" s="49" t="n">
        <v>2011</v>
      </c>
      <c r="D7819" s="54" t="n">
        <v>41.6</v>
      </c>
      <c r="E7819" s="55" t="n">
        <v>20</v>
      </c>
    </row>
    <row r="7820" customFormat="false" ht="15" hidden="false" customHeight="false" outlineLevel="0" collapsed="false">
      <c r="A7820" s="49" t="n">
        <v>306</v>
      </c>
      <c r="B7820" s="49" t="s">
        <v>223</v>
      </c>
      <c r="C7820" s="49" t="n">
        <v>2011</v>
      </c>
      <c r="D7820" s="54" t="n">
        <v>20.8</v>
      </c>
      <c r="E7820" s="55" t="n">
        <v>10</v>
      </c>
    </row>
    <row r="7821" customFormat="false" ht="15" hidden="false" customHeight="false" outlineLevel="0" collapsed="false">
      <c r="A7821" s="49" t="n">
        <v>306</v>
      </c>
      <c r="B7821" s="49" t="s">
        <v>200</v>
      </c>
      <c r="C7821" s="49" t="n">
        <v>2011</v>
      </c>
      <c r="D7821" s="54" t="n">
        <v>20.8</v>
      </c>
      <c r="E7821" s="55" t="n">
        <v>10</v>
      </c>
    </row>
    <row r="7822" customFormat="false" ht="15" hidden="false" customHeight="false" outlineLevel="0" collapsed="false">
      <c r="A7822" s="49" t="n">
        <v>306</v>
      </c>
      <c r="B7822" s="49" t="s">
        <v>222</v>
      </c>
      <c r="C7822" s="49" t="n">
        <v>2011</v>
      </c>
      <c r="D7822" s="54" t="n">
        <v>104</v>
      </c>
      <c r="E7822" s="55" t="n">
        <v>50</v>
      </c>
    </row>
    <row r="7823" customFormat="false" ht="15" hidden="false" customHeight="false" outlineLevel="0" collapsed="false">
      <c r="A7823" s="49" t="n">
        <v>306</v>
      </c>
      <c r="B7823" s="49" t="s">
        <v>191</v>
      </c>
      <c r="C7823" s="49" t="n">
        <v>2011</v>
      </c>
      <c r="D7823" s="54" t="n">
        <v>145.6</v>
      </c>
      <c r="E7823" s="55" t="n">
        <v>70</v>
      </c>
    </row>
    <row r="7824" customFormat="false" ht="15" hidden="false" customHeight="false" outlineLevel="0" collapsed="false">
      <c r="A7824" s="49" t="n">
        <v>306</v>
      </c>
      <c r="B7824" s="49" t="s">
        <v>205</v>
      </c>
      <c r="C7824" s="49" t="n">
        <v>2011</v>
      </c>
      <c r="D7824" s="54" t="n">
        <v>312</v>
      </c>
      <c r="E7824" s="55" t="n">
        <v>150</v>
      </c>
    </row>
    <row r="7825" customFormat="false" ht="15" hidden="false" customHeight="false" outlineLevel="0" collapsed="false">
      <c r="A7825" s="49" t="n">
        <v>306</v>
      </c>
      <c r="B7825" s="49" t="s">
        <v>206</v>
      </c>
      <c r="C7825" s="49" t="n">
        <v>2011</v>
      </c>
      <c r="D7825" s="54" t="n">
        <v>353.6</v>
      </c>
      <c r="E7825" s="55" t="n">
        <v>170</v>
      </c>
    </row>
    <row r="7826" customFormat="false" ht="15" hidden="false" customHeight="false" outlineLevel="0" collapsed="false">
      <c r="A7826" s="49" t="n">
        <v>306</v>
      </c>
      <c r="B7826" s="49" t="s">
        <v>211</v>
      </c>
      <c r="C7826" s="49" t="n">
        <v>2011</v>
      </c>
      <c r="D7826" s="54" t="n">
        <v>20.8</v>
      </c>
      <c r="E7826" s="55" t="n">
        <v>10</v>
      </c>
    </row>
    <row r="7827" customFormat="false" ht="15" hidden="false" customHeight="false" outlineLevel="0" collapsed="false">
      <c r="A7827" s="49" t="n">
        <v>306</v>
      </c>
      <c r="B7827" s="49" t="s">
        <v>218</v>
      </c>
      <c r="C7827" s="49" t="n">
        <v>2011</v>
      </c>
      <c r="D7827" s="54" t="n">
        <v>539.08</v>
      </c>
      <c r="E7827" s="55" t="n">
        <v>301</v>
      </c>
    </row>
    <row r="7828" customFormat="false" ht="15" hidden="false" customHeight="false" outlineLevel="0" collapsed="false">
      <c r="A7828" s="49" t="n">
        <v>306</v>
      </c>
      <c r="B7828" s="49" t="s">
        <v>196</v>
      </c>
      <c r="C7828" s="49" t="n">
        <v>2011</v>
      </c>
      <c r="D7828" s="54" t="n">
        <v>20.8</v>
      </c>
      <c r="E7828" s="55" t="n">
        <v>10</v>
      </c>
    </row>
    <row r="7829" customFormat="false" ht="15" hidden="false" customHeight="false" outlineLevel="0" collapsed="false">
      <c r="A7829" s="49" t="n">
        <v>306</v>
      </c>
      <c r="B7829" s="49" t="s">
        <v>198</v>
      </c>
      <c r="C7829" s="49" t="n">
        <v>2011</v>
      </c>
      <c r="D7829" s="54" t="n">
        <v>62.4</v>
      </c>
      <c r="E7829" s="55" t="n">
        <v>30</v>
      </c>
    </row>
    <row r="7830" customFormat="false" ht="15" hidden="false" customHeight="false" outlineLevel="0" collapsed="false">
      <c r="A7830" s="49" t="n">
        <v>306</v>
      </c>
      <c r="B7830" s="49" t="s">
        <v>189</v>
      </c>
      <c r="C7830" s="49" t="n">
        <v>2011</v>
      </c>
      <c r="D7830" s="54" t="n">
        <v>12283.05</v>
      </c>
      <c r="E7830" s="55" t="n">
        <v>6092</v>
      </c>
    </row>
    <row r="7831" customFormat="false" ht="15" hidden="false" customHeight="false" outlineLevel="0" collapsed="false">
      <c r="A7831" s="49" t="n">
        <v>307</v>
      </c>
      <c r="B7831" s="49" t="s">
        <v>201</v>
      </c>
      <c r="C7831" s="49" t="n">
        <v>2010</v>
      </c>
      <c r="D7831" s="54" t="n">
        <v>17</v>
      </c>
      <c r="E7831" s="55" t="n">
        <v>2</v>
      </c>
    </row>
    <row r="7832" customFormat="false" ht="15" hidden="false" customHeight="false" outlineLevel="0" collapsed="false">
      <c r="A7832" s="49" t="n">
        <v>307</v>
      </c>
      <c r="B7832" s="49" t="s">
        <v>201</v>
      </c>
      <c r="C7832" s="49" t="n">
        <v>2011</v>
      </c>
      <c r="D7832" s="54" t="n">
        <v>85</v>
      </c>
      <c r="E7832" s="55" t="n">
        <v>10</v>
      </c>
    </row>
    <row r="7833" customFormat="false" ht="15" hidden="false" customHeight="false" outlineLevel="0" collapsed="false">
      <c r="A7833" s="49" t="n">
        <v>307</v>
      </c>
      <c r="B7833" s="49" t="s">
        <v>226</v>
      </c>
      <c r="C7833" s="49" t="n">
        <v>2011</v>
      </c>
      <c r="D7833" s="54" t="n">
        <v>17</v>
      </c>
      <c r="E7833" s="55" t="n">
        <v>2</v>
      </c>
    </row>
    <row r="7834" customFormat="false" ht="15" hidden="false" customHeight="false" outlineLevel="0" collapsed="false">
      <c r="A7834" s="49" t="n">
        <v>307</v>
      </c>
      <c r="B7834" s="49" t="s">
        <v>223</v>
      </c>
      <c r="C7834" s="49" t="n">
        <v>2010</v>
      </c>
      <c r="D7834" s="54" t="n">
        <v>17</v>
      </c>
      <c r="E7834" s="55" t="n">
        <v>2</v>
      </c>
    </row>
    <row r="7835" customFormat="false" ht="15" hidden="false" customHeight="false" outlineLevel="0" collapsed="false">
      <c r="A7835" s="49" t="n">
        <v>307</v>
      </c>
      <c r="B7835" s="49" t="s">
        <v>223</v>
      </c>
      <c r="C7835" s="49" t="n">
        <v>2011</v>
      </c>
      <c r="D7835" s="54" t="n">
        <v>68</v>
      </c>
      <c r="E7835" s="55" t="n">
        <v>8</v>
      </c>
    </row>
    <row r="7836" customFormat="false" ht="15" hidden="false" customHeight="false" outlineLevel="0" collapsed="false">
      <c r="A7836" s="49" t="n">
        <v>307</v>
      </c>
      <c r="B7836" s="49" t="s">
        <v>200</v>
      </c>
      <c r="C7836" s="49" t="n">
        <v>2010</v>
      </c>
      <c r="D7836" s="54" t="n">
        <v>8.5</v>
      </c>
      <c r="E7836" s="55" t="n">
        <v>1</v>
      </c>
    </row>
    <row r="7837" customFormat="false" ht="15" hidden="false" customHeight="false" outlineLevel="0" collapsed="false">
      <c r="A7837" s="49" t="n">
        <v>307</v>
      </c>
      <c r="B7837" s="49" t="s">
        <v>200</v>
      </c>
      <c r="C7837" s="49" t="n">
        <v>2011</v>
      </c>
      <c r="D7837" s="54" t="n">
        <v>34</v>
      </c>
      <c r="E7837" s="55" t="n">
        <v>4</v>
      </c>
    </row>
    <row r="7838" customFormat="false" ht="15" hidden="false" customHeight="false" outlineLevel="0" collapsed="false">
      <c r="A7838" s="49" t="n">
        <v>307</v>
      </c>
      <c r="B7838" s="49" t="s">
        <v>202</v>
      </c>
      <c r="C7838" s="49" t="n">
        <v>2011</v>
      </c>
      <c r="D7838" s="54" t="n">
        <v>275.4</v>
      </c>
      <c r="E7838" s="55" t="n">
        <v>36</v>
      </c>
    </row>
    <row r="7839" customFormat="false" ht="15" hidden="false" customHeight="false" outlineLevel="0" collapsed="false">
      <c r="A7839" s="49" t="n">
        <v>307</v>
      </c>
      <c r="B7839" s="49" t="s">
        <v>222</v>
      </c>
      <c r="C7839" s="49" t="n">
        <v>2010</v>
      </c>
      <c r="D7839" s="54" t="n">
        <v>484.5</v>
      </c>
      <c r="E7839" s="55" t="n">
        <v>57</v>
      </c>
    </row>
    <row r="7840" customFormat="false" ht="15" hidden="false" customHeight="false" outlineLevel="0" collapsed="false">
      <c r="A7840" s="49" t="n">
        <v>307</v>
      </c>
      <c r="B7840" s="49" t="s">
        <v>222</v>
      </c>
      <c r="C7840" s="49" t="n">
        <v>2011</v>
      </c>
      <c r="D7840" s="54" t="n">
        <v>314.5</v>
      </c>
      <c r="E7840" s="55" t="n">
        <v>37</v>
      </c>
    </row>
    <row r="7841" customFormat="false" ht="15" hidden="false" customHeight="false" outlineLevel="0" collapsed="false">
      <c r="A7841" s="49" t="n">
        <v>307</v>
      </c>
      <c r="B7841" s="49" t="s">
        <v>191</v>
      </c>
      <c r="C7841" s="49" t="n">
        <v>2010</v>
      </c>
      <c r="D7841" s="54" t="n">
        <v>17</v>
      </c>
      <c r="E7841" s="55" t="n">
        <v>2</v>
      </c>
    </row>
    <row r="7842" customFormat="false" ht="15" hidden="false" customHeight="false" outlineLevel="0" collapsed="false">
      <c r="A7842" s="49" t="n">
        <v>307</v>
      </c>
      <c r="B7842" s="49" t="s">
        <v>191</v>
      </c>
      <c r="C7842" s="49" t="n">
        <v>2011</v>
      </c>
      <c r="D7842" s="54" t="n">
        <v>51</v>
      </c>
      <c r="E7842" s="55" t="n">
        <v>6</v>
      </c>
    </row>
    <row r="7843" customFormat="false" ht="15" hidden="false" customHeight="false" outlineLevel="0" collapsed="false">
      <c r="A7843" s="49" t="n">
        <v>307</v>
      </c>
      <c r="B7843" s="49" t="s">
        <v>205</v>
      </c>
      <c r="C7843" s="49" t="n">
        <v>2010</v>
      </c>
      <c r="D7843" s="54" t="n">
        <v>17</v>
      </c>
      <c r="E7843" s="55" t="n">
        <v>2</v>
      </c>
    </row>
    <row r="7844" customFormat="false" ht="15" hidden="false" customHeight="false" outlineLevel="0" collapsed="false">
      <c r="A7844" s="49" t="n">
        <v>307</v>
      </c>
      <c r="B7844" s="49" t="s">
        <v>205</v>
      </c>
      <c r="C7844" s="49" t="n">
        <v>2011</v>
      </c>
      <c r="D7844" s="54" t="n">
        <v>136</v>
      </c>
      <c r="E7844" s="55" t="n">
        <v>16</v>
      </c>
    </row>
    <row r="7845" customFormat="false" ht="15" hidden="false" customHeight="false" outlineLevel="0" collapsed="false">
      <c r="A7845" s="49" t="n">
        <v>307</v>
      </c>
      <c r="B7845" s="49" t="s">
        <v>206</v>
      </c>
      <c r="C7845" s="49" t="n">
        <v>2010</v>
      </c>
      <c r="D7845" s="54" t="n">
        <v>571.2</v>
      </c>
      <c r="E7845" s="55" t="n">
        <v>72</v>
      </c>
    </row>
    <row r="7846" customFormat="false" ht="15" hidden="false" customHeight="false" outlineLevel="0" collapsed="false">
      <c r="A7846" s="49" t="n">
        <v>307</v>
      </c>
      <c r="B7846" s="49" t="s">
        <v>206</v>
      </c>
      <c r="C7846" s="49" t="n">
        <v>2011</v>
      </c>
      <c r="D7846" s="54" t="n">
        <v>686.8</v>
      </c>
      <c r="E7846" s="55" t="n">
        <v>83</v>
      </c>
    </row>
    <row r="7847" customFormat="false" ht="15" hidden="false" customHeight="false" outlineLevel="0" collapsed="false">
      <c r="A7847" s="49" t="n">
        <v>307</v>
      </c>
      <c r="B7847" s="49" t="s">
        <v>211</v>
      </c>
      <c r="C7847" s="49" t="n">
        <v>2011</v>
      </c>
      <c r="D7847" s="54" t="n">
        <v>34</v>
      </c>
      <c r="E7847" s="55" t="n">
        <v>4</v>
      </c>
    </row>
    <row r="7848" customFormat="false" ht="15" hidden="false" customHeight="false" outlineLevel="0" collapsed="false">
      <c r="A7848" s="49" t="n">
        <v>307</v>
      </c>
      <c r="B7848" s="49" t="s">
        <v>192</v>
      </c>
      <c r="C7848" s="49" t="n">
        <v>2010</v>
      </c>
      <c r="D7848" s="54" t="n">
        <v>25.5</v>
      </c>
      <c r="E7848" s="55" t="n">
        <v>3</v>
      </c>
    </row>
    <row r="7849" customFormat="false" ht="15" hidden="false" customHeight="false" outlineLevel="0" collapsed="false">
      <c r="A7849" s="49" t="n">
        <v>307</v>
      </c>
      <c r="B7849" s="49" t="s">
        <v>192</v>
      </c>
      <c r="C7849" s="49" t="n">
        <v>2011</v>
      </c>
      <c r="D7849" s="54" t="n">
        <v>68</v>
      </c>
      <c r="E7849" s="55" t="n">
        <v>8</v>
      </c>
    </row>
    <row r="7850" customFormat="false" ht="15" hidden="false" customHeight="false" outlineLevel="0" collapsed="false">
      <c r="A7850" s="49" t="n">
        <v>307</v>
      </c>
      <c r="B7850" s="49" t="s">
        <v>218</v>
      </c>
      <c r="C7850" s="49" t="n">
        <v>2010</v>
      </c>
      <c r="D7850" s="54" t="n">
        <v>17</v>
      </c>
      <c r="E7850" s="55" t="n">
        <v>2</v>
      </c>
    </row>
    <row r="7851" customFormat="false" ht="15" hidden="false" customHeight="false" outlineLevel="0" collapsed="false">
      <c r="A7851" s="49" t="n">
        <v>307</v>
      </c>
      <c r="B7851" s="49" t="s">
        <v>218</v>
      </c>
      <c r="C7851" s="49" t="n">
        <v>2011</v>
      </c>
      <c r="D7851" s="54" t="n">
        <v>226.1</v>
      </c>
      <c r="E7851" s="55" t="n">
        <v>29</v>
      </c>
    </row>
    <row r="7852" customFormat="false" ht="15" hidden="false" customHeight="false" outlineLevel="0" collapsed="false">
      <c r="A7852" s="49" t="n">
        <v>307</v>
      </c>
      <c r="B7852" s="49" t="s">
        <v>193</v>
      </c>
      <c r="C7852" s="49" t="n">
        <v>2011</v>
      </c>
      <c r="D7852" s="54" t="n">
        <v>187</v>
      </c>
      <c r="E7852" s="55" t="n">
        <v>22</v>
      </c>
    </row>
    <row r="7853" customFormat="false" ht="15" hidden="false" customHeight="false" outlineLevel="0" collapsed="false">
      <c r="A7853" s="49" t="n">
        <v>307</v>
      </c>
      <c r="B7853" s="49" t="s">
        <v>213</v>
      </c>
      <c r="C7853" s="49" t="n">
        <v>2011</v>
      </c>
      <c r="D7853" s="54" t="n">
        <v>51</v>
      </c>
      <c r="E7853" s="55" t="n">
        <v>6</v>
      </c>
    </row>
    <row r="7854" customFormat="false" ht="15" hidden="false" customHeight="false" outlineLevel="0" collapsed="false">
      <c r="A7854" s="49" t="n">
        <v>307</v>
      </c>
      <c r="B7854" s="49" t="s">
        <v>210</v>
      </c>
      <c r="C7854" s="49" t="n">
        <v>2010</v>
      </c>
      <c r="D7854" s="54" t="n">
        <v>17</v>
      </c>
      <c r="E7854" s="55" t="n">
        <v>2</v>
      </c>
    </row>
    <row r="7855" customFormat="false" ht="15" hidden="false" customHeight="false" outlineLevel="0" collapsed="false">
      <c r="A7855" s="49" t="n">
        <v>307</v>
      </c>
      <c r="B7855" s="49" t="s">
        <v>198</v>
      </c>
      <c r="C7855" s="49" t="n">
        <v>2010</v>
      </c>
      <c r="D7855" s="54" t="n">
        <v>183.6</v>
      </c>
      <c r="E7855" s="55" t="n">
        <v>24</v>
      </c>
    </row>
    <row r="7856" customFormat="false" ht="15" hidden="false" customHeight="false" outlineLevel="0" collapsed="false">
      <c r="A7856" s="49" t="n">
        <v>307</v>
      </c>
      <c r="B7856" s="49" t="s">
        <v>198</v>
      </c>
      <c r="C7856" s="49" t="n">
        <v>2011</v>
      </c>
      <c r="D7856" s="54" t="n">
        <v>51</v>
      </c>
      <c r="E7856" s="55" t="n">
        <v>6</v>
      </c>
    </row>
    <row r="7857" customFormat="false" ht="15" hidden="false" customHeight="false" outlineLevel="0" collapsed="false">
      <c r="A7857" s="49" t="n">
        <v>307</v>
      </c>
      <c r="B7857" s="49" t="s">
        <v>189</v>
      </c>
      <c r="C7857" s="49" t="n">
        <v>2010</v>
      </c>
      <c r="D7857" s="54" t="n">
        <v>5739.81</v>
      </c>
      <c r="E7857" s="55" t="n">
        <v>637</v>
      </c>
    </row>
    <row r="7858" customFormat="false" ht="15" hidden="false" customHeight="false" outlineLevel="0" collapsed="false">
      <c r="A7858" s="49" t="n">
        <v>307</v>
      </c>
      <c r="B7858" s="49" t="s">
        <v>189</v>
      </c>
      <c r="C7858" s="49" t="n">
        <v>2011</v>
      </c>
      <c r="D7858" s="54" t="n">
        <v>4474.18</v>
      </c>
      <c r="E7858" s="55" t="n">
        <v>499</v>
      </c>
    </row>
    <row r="7859" customFormat="false" ht="15" hidden="false" customHeight="false" outlineLevel="0" collapsed="false">
      <c r="A7859" s="49" t="n">
        <v>307</v>
      </c>
      <c r="B7859" s="49" t="s">
        <v>194</v>
      </c>
      <c r="C7859" s="49" t="n">
        <v>2011</v>
      </c>
      <c r="D7859" s="54" t="n">
        <v>17</v>
      </c>
      <c r="E7859" s="55" t="n">
        <v>2</v>
      </c>
    </row>
    <row r="7860" customFormat="false" ht="15" hidden="false" customHeight="false" outlineLevel="0" collapsed="false">
      <c r="A7860" s="49" t="n">
        <v>308</v>
      </c>
      <c r="B7860" s="49" t="s">
        <v>203</v>
      </c>
      <c r="C7860" s="49" t="n">
        <v>2010</v>
      </c>
      <c r="D7860" s="54" t="n">
        <v>352.5</v>
      </c>
      <c r="E7860" s="55" t="n">
        <v>78</v>
      </c>
    </row>
    <row r="7861" customFormat="false" ht="15" hidden="false" customHeight="false" outlineLevel="0" collapsed="false">
      <c r="A7861" s="49" t="n">
        <v>308</v>
      </c>
      <c r="B7861" s="49" t="s">
        <v>199</v>
      </c>
      <c r="C7861" s="49" t="n">
        <v>2010</v>
      </c>
      <c r="D7861" s="54" t="n">
        <v>44.55</v>
      </c>
      <c r="E7861" s="55" t="n">
        <v>9</v>
      </c>
    </row>
    <row r="7862" customFormat="false" ht="15" hidden="false" customHeight="false" outlineLevel="0" collapsed="false">
      <c r="A7862" s="49" t="n">
        <v>308</v>
      </c>
      <c r="B7862" s="49" t="s">
        <v>201</v>
      </c>
      <c r="C7862" s="49" t="n">
        <v>2010</v>
      </c>
      <c r="D7862" s="54" t="n">
        <v>335.7</v>
      </c>
      <c r="E7862" s="55" t="n">
        <v>78</v>
      </c>
    </row>
    <row r="7863" customFormat="false" ht="15" hidden="false" customHeight="false" outlineLevel="0" collapsed="false">
      <c r="A7863" s="49" t="n">
        <v>308</v>
      </c>
      <c r="B7863" s="49" t="s">
        <v>200</v>
      </c>
      <c r="C7863" s="49" t="n">
        <v>2009</v>
      </c>
      <c r="D7863" s="54" t="n">
        <v>14.85</v>
      </c>
      <c r="E7863" s="55" t="n">
        <v>3</v>
      </c>
    </row>
    <row r="7864" customFormat="false" ht="15" hidden="false" customHeight="false" outlineLevel="0" collapsed="false">
      <c r="A7864" s="49" t="n">
        <v>308</v>
      </c>
      <c r="B7864" s="49" t="s">
        <v>200</v>
      </c>
      <c r="C7864" s="49" t="n">
        <v>2010</v>
      </c>
      <c r="D7864" s="54" t="n">
        <v>14.85</v>
      </c>
      <c r="E7864" s="55" t="n">
        <v>3</v>
      </c>
    </row>
    <row r="7865" customFormat="false" ht="15" hidden="false" customHeight="false" outlineLevel="0" collapsed="false">
      <c r="A7865" s="49" t="n">
        <v>308</v>
      </c>
      <c r="B7865" s="49" t="s">
        <v>222</v>
      </c>
      <c r="C7865" s="49" t="n">
        <v>2009</v>
      </c>
      <c r="D7865" s="54" t="n">
        <v>14.85</v>
      </c>
      <c r="E7865" s="55" t="n">
        <v>3</v>
      </c>
    </row>
    <row r="7866" customFormat="false" ht="15" hidden="false" customHeight="false" outlineLevel="0" collapsed="false">
      <c r="A7866" s="49" t="n">
        <v>308</v>
      </c>
      <c r="B7866" s="49" t="s">
        <v>222</v>
      </c>
      <c r="C7866" s="49" t="n">
        <v>2010</v>
      </c>
      <c r="D7866" s="54" t="n">
        <v>237.6</v>
      </c>
      <c r="E7866" s="55" t="n">
        <v>48</v>
      </c>
    </row>
    <row r="7867" customFormat="false" ht="15" hidden="false" customHeight="false" outlineLevel="0" collapsed="false">
      <c r="A7867" s="49" t="n">
        <v>308</v>
      </c>
      <c r="B7867" s="49" t="s">
        <v>191</v>
      </c>
      <c r="C7867" s="49" t="n">
        <v>2010</v>
      </c>
      <c r="D7867" s="54" t="n">
        <v>59.4</v>
      </c>
      <c r="E7867" s="55" t="n">
        <v>12</v>
      </c>
    </row>
    <row r="7868" customFormat="false" ht="15" hidden="false" customHeight="false" outlineLevel="0" collapsed="false">
      <c r="A7868" s="49" t="n">
        <v>308</v>
      </c>
      <c r="B7868" s="49" t="s">
        <v>205</v>
      </c>
      <c r="C7868" s="49" t="n">
        <v>2009</v>
      </c>
      <c r="D7868" s="54" t="n">
        <v>89.1</v>
      </c>
      <c r="E7868" s="55" t="n">
        <v>18</v>
      </c>
    </row>
    <row r="7869" customFormat="false" ht="15" hidden="false" customHeight="false" outlineLevel="0" collapsed="false">
      <c r="A7869" s="49" t="n">
        <v>308</v>
      </c>
      <c r="B7869" s="49" t="s">
        <v>205</v>
      </c>
      <c r="C7869" s="49" t="n">
        <v>2010</v>
      </c>
      <c r="D7869" s="54" t="n">
        <v>148.5</v>
      </c>
      <c r="E7869" s="55" t="n">
        <v>30</v>
      </c>
    </row>
    <row r="7870" customFormat="false" ht="15" hidden="false" customHeight="false" outlineLevel="0" collapsed="false">
      <c r="A7870" s="49" t="n">
        <v>308</v>
      </c>
      <c r="B7870" s="49" t="s">
        <v>206</v>
      </c>
      <c r="C7870" s="49" t="n">
        <v>2009</v>
      </c>
      <c r="D7870" s="54" t="n">
        <v>138.6</v>
      </c>
      <c r="E7870" s="55" t="n">
        <v>28</v>
      </c>
    </row>
    <row r="7871" customFormat="false" ht="15" hidden="false" customHeight="false" outlineLevel="0" collapsed="false">
      <c r="A7871" s="49" t="n">
        <v>308</v>
      </c>
      <c r="B7871" s="49" t="s">
        <v>206</v>
      </c>
      <c r="C7871" s="49" t="n">
        <v>2010</v>
      </c>
      <c r="D7871" s="54" t="n">
        <v>1245.4</v>
      </c>
      <c r="E7871" s="55" t="n">
        <v>268</v>
      </c>
    </row>
    <row r="7872" customFormat="false" ht="15" hidden="false" customHeight="false" outlineLevel="0" collapsed="false">
      <c r="A7872" s="49" t="n">
        <v>308</v>
      </c>
      <c r="B7872" s="49" t="s">
        <v>206</v>
      </c>
      <c r="C7872" s="49" t="n">
        <v>2011</v>
      </c>
      <c r="D7872" s="54" t="n">
        <v>-25.5</v>
      </c>
      <c r="E7872" s="55" t="n">
        <v>-6</v>
      </c>
    </row>
    <row r="7873" customFormat="false" ht="15" hidden="false" customHeight="false" outlineLevel="0" collapsed="false">
      <c r="A7873" s="49" t="n">
        <v>308</v>
      </c>
      <c r="B7873" s="49" t="s">
        <v>211</v>
      </c>
      <c r="C7873" s="49" t="n">
        <v>2010</v>
      </c>
      <c r="D7873" s="54" t="n">
        <v>131.7</v>
      </c>
      <c r="E7873" s="55" t="n">
        <v>30</v>
      </c>
    </row>
    <row r="7874" customFormat="false" ht="15" hidden="false" customHeight="false" outlineLevel="0" collapsed="false">
      <c r="A7874" s="49" t="n">
        <v>308</v>
      </c>
      <c r="B7874" s="49" t="s">
        <v>218</v>
      </c>
      <c r="C7874" s="49" t="n">
        <v>2009</v>
      </c>
      <c r="D7874" s="54" t="n">
        <v>102</v>
      </c>
      <c r="E7874" s="55" t="n">
        <v>24</v>
      </c>
    </row>
    <row r="7875" customFormat="false" ht="15" hidden="false" customHeight="false" outlineLevel="0" collapsed="false">
      <c r="A7875" s="49" t="n">
        <v>308</v>
      </c>
      <c r="B7875" s="49" t="s">
        <v>218</v>
      </c>
      <c r="C7875" s="49" t="n">
        <v>2010</v>
      </c>
      <c r="D7875" s="54" t="n">
        <v>1778.1</v>
      </c>
      <c r="E7875" s="55" t="n">
        <v>366</v>
      </c>
    </row>
    <row r="7876" customFormat="false" ht="15" hidden="false" customHeight="false" outlineLevel="0" collapsed="false">
      <c r="A7876" s="49" t="n">
        <v>308</v>
      </c>
      <c r="B7876" s="49" t="s">
        <v>193</v>
      </c>
      <c r="C7876" s="49" t="n">
        <v>2010</v>
      </c>
      <c r="D7876" s="54" t="n">
        <v>14.85</v>
      </c>
      <c r="E7876" s="55" t="n">
        <v>3</v>
      </c>
    </row>
    <row r="7877" customFormat="false" ht="15" hidden="false" customHeight="false" outlineLevel="0" collapsed="false">
      <c r="A7877" s="49" t="n">
        <v>308</v>
      </c>
      <c r="B7877" s="49" t="s">
        <v>196</v>
      </c>
      <c r="C7877" s="49" t="n">
        <v>2010</v>
      </c>
      <c r="D7877" s="54" t="n">
        <v>74.25</v>
      </c>
      <c r="E7877" s="55" t="n">
        <v>15</v>
      </c>
    </row>
    <row r="7878" customFormat="false" ht="15" hidden="false" customHeight="false" outlineLevel="0" collapsed="false">
      <c r="A7878" s="49" t="n">
        <v>308</v>
      </c>
      <c r="B7878" s="49" t="s">
        <v>210</v>
      </c>
      <c r="C7878" s="49" t="n">
        <v>2010</v>
      </c>
      <c r="D7878" s="54" t="n">
        <v>1455.3</v>
      </c>
      <c r="E7878" s="55" t="n">
        <v>294</v>
      </c>
    </row>
    <row r="7879" customFormat="false" ht="15" hidden="false" customHeight="false" outlineLevel="0" collapsed="false">
      <c r="A7879" s="49" t="n">
        <v>308</v>
      </c>
      <c r="B7879" s="49" t="s">
        <v>208</v>
      </c>
      <c r="C7879" s="49" t="n">
        <v>2010</v>
      </c>
      <c r="D7879" s="54" t="n">
        <v>14.85</v>
      </c>
      <c r="E7879" s="55" t="n">
        <v>3</v>
      </c>
    </row>
    <row r="7880" customFormat="false" ht="15" hidden="false" customHeight="false" outlineLevel="0" collapsed="false">
      <c r="A7880" s="49" t="n">
        <v>308</v>
      </c>
      <c r="B7880" s="49" t="s">
        <v>189</v>
      </c>
      <c r="C7880" s="49" t="n">
        <v>2009</v>
      </c>
      <c r="D7880" s="54" t="n">
        <v>1063.62</v>
      </c>
      <c r="E7880" s="55" t="n">
        <v>182</v>
      </c>
    </row>
    <row r="7881" customFormat="false" ht="15" hidden="false" customHeight="false" outlineLevel="0" collapsed="false">
      <c r="A7881" s="49" t="n">
        <v>308</v>
      </c>
      <c r="B7881" s="49" t="s">
        <v>189</v>
      </c>
      <c r="C7881" s="49" t="n">
        <v>2010</v>
      </c>
      <c r="D7881" s="54" t="n">
        <v>6524.71</v>
      </c>
      <c r="E7881" s="55" t="n">
        <v>1267</v>
      </c>
    </row>
    <row r="7882" customFormat="false" ht="15" hidden="false" customHeight="false" outlineLevel="0" collapsed="false">
      <c r="A7882" s="49" t="n">
        <v>308</v>
      </c>
      <c r="B7882" s="49" t="s">
        <v>189</v>
      </c>
      <c r="C7882" s="49" t="n">
        <v>2011</v>
      </c>
      <c r="D7882" s="54" t="n">
        <v>0</v>
      </c>
      <c r="E7882" s="55" t="n">
        <v>0</v>
      </c>
    </row>
    <row r="7883" customFormat="false" ht="15" hidden="false" customHeight="false" outlineLevel="0" collapsed="false">
      <c r="A7883" s="49" t="n">
        <v>309</v>
      </c>
      <c r="B7883" s="49" t="s">
        <v>203</v>
      </c>
      <c r="C7883" s="49" t="n">
        <v>2010</v>
      </c>
      <c r="D7883" s="54" t="n">
        <v>60</v>
      </c>
      <c r="E7883" s="55" t="n">
        <v>48</v>
      </c>
    </row>
    <row r="7884" customFormat="false" ht="15" hidden="false" customHeight="false" outlineLevel="0" collapsed="false">
      <c r="A7884" s="49" t="n">
        <v>309</v>
      </c>
      <c r="B7884" s="49" t="s">
        <v>203</v>
      </c>
      <c r="C7884" s="49" t="n">
        <v>2011</v>
      </c>
      <c r="D7884" s="54" t="n">
        <v>152.64</v>
      </c>
      <c r="E7884" s="55" t="n">
        <v>144</v>
      </c>
    </row>
    <row r="7885" customFormat="false" ht="15" hidden="false" customHeight="false" outlineLevel="0" collapsed="false">
      <c r="A7885" s="49" t="n">
        <v>309</v>
      </c>
      <c r="B7885" s="49" t="s">
        <v>201</v>
      </c>
      <c r="C7885" s="49" t="n">
        <v>2010</v>
      </c>
      <c r="D7885" s="54" t="n">
        <v>15</v>
      </c>
      <c r="E7885" s="55" t="n">
        <v>12</v>
      </c>
    </row>
    <row r="7886" customFormat="false" ht="15" hidden="false" customHeight="false" outlineLevel="0" collapsed="false">
      <c r="A7886" s="49" t="n">
        <v>309</v>
      </c>
      <c r="B7886" s="49" t="s">
        <v>201</v>
      </c>
      <c r="C7886" s="49" t="n">
        <v>2011</v>
      </c>
      <c r="D7886" s="54" t="n">
        <v>47.4</v>
      </c>
      <c r="E7886" s="55" t="n">
        <v>36</v>
      </c>
    </row>
    <row r="7887" customFormat="false" ht="15" hidden="false" customHeight="false" outlineLevel="0" collapsed="false">
      <c r="A7887" s="49" t="n">
        <v>309</v>
      </c>
      <c r="B7887" s="49" t="s">
        <v>202</v>
      </c>
      <c r="C7887" s="49" t="n">
        <v>2011</v>
      </c>
      <c r="D7887" s="54" t="n">
        <v>17.4</v>
      </c>
      <c r="E7887" s="55" t="n">
        <v>12</v>
      </c>
    </row>
    <row r="7888" customFormat="false" ht="15" hidden="false" customHeight="false" outlineLevel="0" collapsed="false">
      <c r="A7888" s="49" t="n">
        <v>309</v>
      </c>
      <c r="B7888" s="49" t="s">
        <v>222</v>
      </c>
      <c r="C7888" s="49" t="n">
        <v>2009</v>
      </c>
      <c r="D7888" s="54" t="n">
        <v>78.6</v>
      </c>
      <c r="E7888" s="55" t="n">
        <v>72</v>
      </c>
    </row>
    <row r="7889" customFormat="false" ht="15" hidden="false" customHeight="false" outlineLevel="0" collapsed="false">
      <c r="A7889" s="49" t="n">
        <v>309</v>
      </c>
      <c r="B7889" s="49" t="s">
        <v>222</v>
      </c>
      <c r="C7889" s="49" t="n">
        <v>2010</v>
      </c>
      <c r="D7889" s="54" t="n">
        <v>430.14</v>
      </c>
      <c r="E7889" s="55" t="n">
        <v>366</v>
      </c>
    </row>
    <row r="7890" customFormat="false" ht="15" hidden="false" customHeight="false" outlineLevel="0" collapsed="false">
      <c r="A7890" s="49" t="n">
        <v>309</v>
      </c>
      <c r="B7890" s="49" t="s">
        <v>222</v>
      </c>
      <c r="C7890" s="49" t="n">
        <v>2011</v>
      </c>
      <c r="D7890" s="54" t="n">
        <v>517.18</v>
      </c>
      <c r="E7890" s="55" t="n">
        <v>446</v>
      </c>
    </row>
    <row r="7891" customFormat="false" ht="15" hidden="false" customHeight="false" outlineLevel="0" collapsed="false">
      <c r="A7891" s="49" t="n">
        <v>309</v>
      </c>
      <c r="B7891" s="49" t="s">
        <v>205</v>
      </c>
      <c r="C7891" s="49" t="n">
        <v>2010</v>
      </c>
      <c r="D7891" s="54" t="n">
        <v>90</v>
      </c>
      <c r="E7891" s="55" t="n">
        <v>72</v>
      </c>
    </row>
    <row r="7892" customFormat="false" ht="15" hidden="false" customHeight="false" outlineLevel="0" collapsed="false">
      <c r="A7892" s="49" t="n">
        <v>309</v>
      </c>
      <c r="B7892" s="49" t="s">
        <v>205</v>
      </c>
      <c r="C7892" s="49" t="n">
        <v>2011</v>
      </c>
      <c r="D7892" s="54" t="n">
        <v>94.8</v>
      </c>
      <c r="E7892" s="55" t="n">
        <v>72</v>
      </c>
    </row>
    <row r="7893" customFormat="false" ht="15" hidden="false" customHeight="false" outlineLevel="0" collapsed="false">
      <c r="A7893" s="49" t="n">
        <v>309</v>
      </c>
      <c r="B7893" s="49" t="s">
        <v>206</v>
      </c>
      <c r="C7893" s="49" t="n">
        <v>2010</v>
      </c>
      <c r="D7893" s="54" t="n">
        <v>90</v>
      </c>
      <c r="E7893" s="55" t="n">
        <v>72</v>
      </c>
    </row>
    <row r="7894" customFormat="false" ht="15" hidden="false" customHeight="false" outlineLevel="0" collapsed="false">
      <c r="A7894" s="49" t="n">
        <v>309</v>
      </c>
      <c r="B7894" s="49" t="s">
        <v>206</v>
      </c>
      <c r="C7894" s="49" t="n">
        <v>2011</v>
      </c>
      <c r="D7894" s="54" t="n">
        <v>157.2</v>
      </c>
      <c r="E7894" s="55" t="n">
        <v>120</v>
      </c>
    </row>
    <row r="7895" customFormat="false" ht="15" hidden="false" customHeight="false" outlineLevel="0" collapsed="false">
      <c r="A7895" s="49" t="n">
        <v>309</v>
      </c>
      <c r="B7895" s="49" t="s">
        <v>192</v>
      </c>
      <c r="C7895" s="49" t="n">
        <v>2010</v>
      </c>
      <c r="D7895" s="54" t="n">
        <v>15</v>
      </c>
      <c r="E7895" s="55" t="n">
        <v>12</v>
      </c>
    </row>
    <row r="7896" customFormat="false" ht="15" hidden="false" customHeight="false" outlineLevel="0" collapsed="false">
      <c r="A7896" s="49" t="n">
        <v>309</v>
      </c>
      <c r="B7896" s="49" t="s">
        <v>192</v>
      </c>
      <c r="C7896" s="49" t="n">
        <v>2011</v>
      </c>
      <c r="D7896" s="54" t="n">
        <v>30</v>
      </c>
      <c r="E7896" s="55" t="n">
        <v>24</v>
      </c>
    </row>
    <row r="7897" customFormat="false" ht="15" hidden="false" customHeight="false" outlineLevel="0" collapsed="false">
      <c r="A7897" s="49" t="n">
        <v>309</v>
      </c>
      <c r="B7897" s="49" t="s">
        <v>218</v>
      </c>
      <c r="C7897" s="49" t="n">
        <v>2010</v>
      </c>
      <c r="D7897" s="54" t="n">
        <v>186.39</v>
      </c>
      <c r="E7897" s="55" t="n">
        <v>171</v>
      </c>
    </row>
    <row r="7898" customFormat="false" ht="15" hidden="false" customHeight="false" outlineLevel="0" collapsed="false">
      <c r="A7898" s="49" t="n">
        <v>309</v>
      </c>
      <c r="B7898" s="49" t="s">
        <v>218</v>
      </c>
      <c r="C7898" s="49" t="n">
        <v>2011</v>
      </c>
      <c r="D7898" s="54" t="n">
        <v>467.64</v>
      </c>
      <c r="E7898" s="55" t="n">
        <v>396</v>
      </c>
    </row>
    <row r="7899" customFormat="false" ht="15" hidden="false" customHeight="false" outlineLevel="0" collapsed="false">
      <c r="A7899" s="49" t="n">
        <v>309</v>
      </c>
      <c r="B7899" s="49" t="s">
        <v>193</v>
      </c>
      <c r="C7899" s="49" t="n">
        <v>2011</v>
      </c>
      <c r="D7899" s="54" t="n">
        <v>49.8</v>
      </c>
      <c r="E7899" s="55" t="n">
        <v>36</v>
      </c>
    </row>
    <row r="7900" customFormat="false" ht="15" hidden="false" customHeight="false" outlineLevel="0" collapsed="false">
      <c r="A7900" s="49" t="n">
        <v>309</v>
      </c>
      <c r="B7900" s="49" t="s">
        <v>213</v>
      </c>
      <c r="C7900" s="49" t="n">
        <v>2011</v>
      </c>
      <c r="D7900" s="54" t="n">
        <v>15</v>
      </c>
      <c r="E7900" s="55" t="n">
        <v>12</v>
      </c>
    </row>
    <row r="7901" customFormat="false" ht="15" hidden="false" customHeight="false" outlineLevel="0" collapsed="false">
      <c r="A7901" s="49" t="n">
        <v>309</v>
      </c>
      <c r="B7901" s="49" t="s">
        <v>197</v>
      </c>
      <c r="C7901" s="49" t="n">
        <v>2010</v>
      </c>
      <c r="D7901" s="54" t="n">
        <v>30</v>
      </c>
      <c r="E7901" s="55" t="n">
        <v>24</v>
      </c>
    </row>
    <row r="7902" customFormat="false" ht="15" hidden="false" customHeight="false" outlineLevel="0" collapsed="false">
      <c r="A7902" s="49" t="n">
        <v>309</v>
      </c>
      <c r="B7902" s="49" t="s">
        <v>197</v>
      </c>
      <c r="C7902" s="49" t="n">
        <v>2011</v>
      </c>
      <c r="D7902" s="54" t="n">
        <v>34.35</v>
      </c>
      <c r="E7902" s="55" t="n">
        <v>27</v>
      </c>
    </row>
    <row r="7903" customFormat="false" ht="15" hidden="false" customHeight="false" outlineLevel="0" collapsed="false">
      <c r="A7903" s="49" t="n">
        <v>309</v>
      </c>
      <c r="B7903" s="49" t="s">
        <v>204</v>
      </c>
      <c r="C7903" s="49" t="n">
        <v>2010</v>
      </c>
      <c r="D7903" s="54" t="n">
        <v>1.25</v>
      </c>
      <c r="E7903" s="55" t="n">
        <v>1</v>
      </c>
    </row>
    <row r="7904" customFormat="false" ht="15" hidden="false" customHeight="false" outlineLevel="0" collapsed="false">
      <c r="A7904" s="49" t="n">
        <v>309</v>
      </c>
      <c r="B7904" s="49" t="s">
        <v>196</v>
      </c>
      <c r="C7904" s="49" t="n">
        <v>2010</v>
      </c>
      <c r="D7904" s="54" t="n">
        <v>45</v>
      </c>
      <c r="E7904" s="55" t="n">
        <v>36</v>
      </c>
    </row>
    <row r="7905" customFormat="false" ht="15" hidden="false" customHeight="false" outlineLevel="0" collapsed="false">
      <c r="A7905" s="49" t="n">
        <v>309</v>
      </c>
      <c r="B7905" s="49" t="s">
        <v>196</v>
      </c>
      <c r="C7905" s="49" t="n">
        <v>2011</v>
      </c>
      <c r="D7905" s="54" t="n">
        <v>73.65</v>
      </c>
      <c r="E7905" s="55" t="n">
        <v>57</v>
      </c>
    </row>
    <row r="7906" customFormat="false" ht="15" hidden="false" customHeight="false" outlineLevel="0" collapsed="false">
      <c r="A7906" s="49" t="n">
        <v>309</v>
      </c>
      <c r="B7906" s="49" t="s">
        <v>210</v>
      </c>
      <c r="C7906" s="49" t="n">
        <v>2010</v>
      </c>
      <c r="D7906" s="54" t="n">
        <v>15</v>
      </c>
      <c r="E7906" s="55" t="n">
        <v>12</v>
      </c>
    </row>
    <row r="7907" customFormat="false" ht="15" hidden="false" customHeight="false" outlineLevel="0" collapsed="false">
      <c r="A7907" s="49" t="n">
        <v>309</v>
      </c>
      <c r="B7907" s="49" t="s">
        <v>210</v>
      </c>
      <c r="C7907" s="49" t="n">
        <v>2011</v>
      </c>
      <c r="D7907" s="54" t="n">
        <v>15</v>
      </c>
      <c r="E7907" s="55" t="n">
        <v>12</v>
      </c>
    </row>
    <row r="7908" customFormat="false" ht="15" hidden="false" customHeight="false" outlineLevel="0" collapsed="false">
      <c r="A7908" s="49" t="n">
        <v>309</v>
      </c>
      <c r="B7908" s="49" t="s">
        <v>198</v>
      </c>
      <c r="C7908" s="49" t="n">
        <v>2010</v>
      </c>
      <c r="D7908" s="54" t="n">
        <v>90</v>
      </c>
      <c r="E7908" s="55" t="n">
        <v>72</v>
      </c>
    </row>
    <row r="7909" customFormat="false" ht="15" hidden="false" customHeight="false" outlineLevel="0" collapsed="false">
      <c r="A7909" s="49" t="n">
        <v>309</v>
      </c>
      <c r="B7909" s="49" t="s">
        <v>198</v>
      </c>
      <c r="C7909" s="49" t="n">
        <v>2011</v>
      </c>
      <c r="D7909" s="54" t="n">
        <v>15</v>
      </c>
      <c r="E7909" s="55" t="n">
        <v>12</v>
      </c>
    </row>
    <row r="7910" customFormat="false" ht="15" hidden="false" customHeight="false" outlineLevel="0" collapsed="false">
      <c r="A7910" s="49" t="n">
        <v>309</v>
      </c>
      <c r="B7910" s="49" t="s">
        <v>189</v>
      </c>
      <c r="C7910" s="49" t="n">
        <v>2009</v>
      </c>
      <c r="D7910" s="54" t="n">
        <v>333.7</v>
      </c>
      <c r="E7910" s="55" t="n">
        <v>230</v>
      </c>
    </row>
    <row r="7911" customFormat="false" ht="15" hidden="false" customHeight="false" outlineLevel="0" collapsed="false">
      <c r="A7911" s="49" t="n">
        <v>309</v>
      </c>
      <c r="B7911" s="49" t="s">
        <v>189</v>
      </c>
      <c r="C7911" s="49" t="n">
        <v>2010</v>
      </c>
      <c r="D7911" s="54" t="n">
        <v>4962.52</v>
      </c>
      <c r="E7911" s="55" t="n">
        <v>3660</v>
      </c>
    </row>
    <row r="7912" customFormat="false" ht="15" hidden="false" customHeight="false" outlineLevel="0" collapsed="false">
      <c r="A7912" s="49" t="n">
        <v>309</v>
      </c>
      <c r="B7912" s="49" t="s">
        <v>189</v>
      </c>
      <c r="C7912" s="49" t="n">
        <v>2011</v>
      </c>
      <c r="D7912" s="54" t="n">
        <v>5695.29</v>
      </c>
      <c r="E7912" s="55" t="n">
        <v>3920</v>
      </c>
    </row>
    <row r="7913" customFormat="false" ht="15" hidden="false" customHeight="false" outlineLevel="0" collapsed="false">
      <c r="A7913" s="49" t="n">
        <v>310</v>
      </c>
      <c r="B7913" s="49" t="s">
        <v>199</v>
      </c>
      <c r="C7913" s="49" t="n">
        <v>2010</v>
      </c>
      <c r="D7913" s="54" t="n">
        <v>15</v>
      </c>
      <c r="E7913" s="55" t="n">
        <v>12</v>
      </c>
    </row>
    <row r="7914" customFormat="false" ht="15" hidden="false" customHeight="false" outlineLevel="0" collapsed="false">
      <c r="A7914" s="49" t="n">
        <v>310</v>
      </c>
      <c r="B7914" s="49" t="s">
        <v>199</v>
      </c>
      <c r="C7914" s="49" t="n">
        <v>2011</v>
      </c>
      <c r="D7914" s="54" t="n">
        <v>15</v>
      </c>
      <c r="E7914" s="55" t="n">
        <v>12</v>
      </c>
    </row>
    <row r="7915" customFormat="false" ht="15" hidden="false" customHeight="false" outlineLevel="0" collapsed="false">
      <c r="A7915" s="49" t="n">
        <v>310</v>
      </c>
      <c r="B7915" s="49" t="s">
        <v>223</v>
      </c>
      <c r="C7915" s="49" t="n">
        <v>2011</v>
      </c>
      <c r="D7915" s="54" t="n">
        <v>15</v>
      </c>
      <c r="E7915" s="55" t="n">
        <v>12</v>
      </c>
    </row>
    <row r="7916" customFormat="false" ht="15" hidden="false" customHeight="false" outlineLevel="0" collapsed="false">
      <c r="A7916" s="49" t="n">
        <v>310</v>
      </c>
      <c r="B7916" s="49" t="s">
        <v>222</v>
      </c>
      <c r="C7916" s="49" t="n">
        <v>2009</v>
      </c>
      <c r="D7916" s="54" t="n">
        <v>75</v>
      </c>
      <c r="E7916" s="55" t="n">
        <v>60</v>
      </c>
    </row>
    <row r="7917" customFormat="false" ht="15" hidden="false" customHeight="false" outlineLevel="0" collapsed="false">
      <c r="A7917" s="49" t="n">
        <v>310</v>
      </c>
      <c r="B7917" s="49" t="s">
        <v>222</v>
      </c>
      <c r="C7917" s="49" t="n">
        <v>2010</v>
      </c>
      <c r="D7917" s="54" t="n">
        <v>105</v>
      </c>
      <c r="E7917" s="55" t="n">
        <v>84</v>
      </c>
    </row>
    <row r="7918" customFormat="false" ht="15" hidden="false" customHeight="false" outlineLevel="0" collapsed="false">
      <c r="A7918" s="49" t="n">
        <v>310</v>
      </c>
      <c r="B7918" s="49" t="s">
        <v>222</v>
      </c>
      <c r="C7918" s="49" t="n">
        <v>2011</v>
      </c>
      <c r="D7918" s="54" t="n">
        <v>719.28</v>
      </c>
      <c r="E7918" s="55" t="n">
        <v>648</v>
      </c>
    </row>
    <row r="7919" customFormat="false" ht="15" hidden="false" customHeight="false" outlineLevel="0" collapsed="false">
      <c r="A7919" s="49" t="n">
        <v>310</v>
      </c>
      <c r="B7919" s="49" t="s">
        <v>191</v>
      </c>
      <c r="C7919" s="49" t="n">
        <v>2011</v>
      </c>
      <c r="D7919" s="54" t="n">
        <v>30</v>
      </c>
      <c r="E7919" s="55" t="n">
        <v>24</v>
      </c>
    </row>
    <row r="7920" customFormat="false" ht="15" hidden="false" customHeight="false" outlineLevel="0" collapsed="false">
      <c r="A7920" s="49" t="n">
        <v>310</v>
      </c>
      <c r="B7920" s="49" t="s">
        <v>205</v>
      </c>
      <c r="C7920" s="49" t="n">
        <v>2010</v>
      </c>
      <c r="D7920" s="54" t="n">
        <v>30</v>
      </c>
      <c r="E7920" s="55" t="n">
        <v>24</v>
      </c>
    </row>
    <row r="7921" customFormat="false" ht="15" hidden="false" customHeight="false" outlineLevel="0" collapsed="false">
      <c r="A7921" s="49" t="n">
        <v>310</v>
      </c>
      <c r="B7921" s="49" t="s">
        <v>205</v>
      </c>
      <c r="C7921" s="49" t="n">
        <v>2011</v>
      </c>
      <c r="D7921" s="54" t="n">
        <v>15</v>
      </c>
      <c r="E7921" s="55" t="n">
        <v>12</v>
      </c>
    </row>
    <row r="7922" customFormat="false" ht="15" hidden="false" customHeight="false" outlineLevel="0" collapsed="false">
      <c r="A7922" s="49" t="n">
        <v>310</v>
      </c>
      <c r="B7922" s="49" t="s">
        <v>206</v>
      </c>
      <c r="C7922" s="49" t="n">
        <v>2009</v>
      </c>
      <c r="D7922" s="54" t="n">
        <v>30</v>
      </c>
      <c r="E7922" s="55" t="n">
        <v>24</v>
      </c>
    </row>
    <row r="7923" customFormat="false" ht="15" hidden="false" customHeight="false" outlineLevel="0" collapsed="false">
      <c r="A7923" s="49" t="n">
        <v>310</v>
      </c>
      <c r="B7923" s="49" t="s">
        <v>206</v>
      </c>
      <c r="C7923" s="49" t="n">
        <v>2010</v>
      </c>
      <c r="D7923" s="54" t="n">
        <v>281.25</v>
      </c>
      <c r="E7923" s="55" t="n">
        <v>225</v>
      </c>
    </row>
    <row r="7924" customFormat="false" ht="15" hidden="false" customHeight="false" outlineLevel="0" collapsed="false">
      <c r="A7924" s="49" t="n">
        <v>310</v>
      </c>
      <c r="B7924" s="49" t="s">
        <v>206</v>
      </c>
      <c r="C7924" s="49" t="n">
        <v>2011</v>
      </c>
      <c r="D7924" s="54" t="n">
        <v>330.55</v>
      </c>
      <c r="E7924" s="55" t="n">
        <v>251</v>
      </c>
    </row>
    <row r="7925" customFormat="false" ht="15" hidden="false" customHeight="false" outlineLevel="0" collapsed="false">
      <c r="A7925" s="49" t="n">
        <v>310</v>
      </c>
      <c r="B7925" s="49" t="s">
        <v>218</v>
      </c>
      <c r="C7925" s="49" t="n">
        <v>2009</v>
      </c>
      <c r="D7925" s="54" t="n">
        <v>1.25</v>
      </c>
      <c r="E7925" s="55" t="n">
        <v>1</v>
      </c>
    </row>
    <row r="7926" customFormat="false" ht="15" hidden="false" customHeight="false" outlineLevel="0" collapsed="false">
      <c r="A7926" s="49" t="n">
        <v>310</v>
      </c>
      <c r="B7926" s="49" t="s">
        <v>218</v>
      </c>
      <c r="C7926" s="49" t="n">
        <v>2010</v>
      </c>
      <c r="D7926" s="54" t="n">
        <v>832.32</v>
      </c>
      <c r="E7926" s="55" t="n">
        <v>768</v>
      </c>
    </row>
    <row r="7927" customFormat="false" ht="15" hidden="false" customHeight="false" outlineLevel="0" collapsed="false">
      <c r="A7927" s="49" t="n">
        <v>310</v>
      </c>
      <c r="B7927" s="49" t="s">
        <v>218</v>
      </c>
      <c r="C7927" s="49" t="n">
        <v>2011</v>
      </c>
      <c r="D7927" s="54" t="n">
        <v>338.52</v>
      </c>
      <c r="E7927" s="55" t="n">
        <v>300</v>
      </c>
    </row>
    <row r="7928" customFormat="false" ht="15" hidden="false" customHeight="false" outlineLevel="0" collapsed="false">
      <c r="A7928" s="49" t="n">
        <v>310</v>
      </c>
      <c r="B7928" s="49" t="s">
        <v>193</v>
      </c>
      <c r="C7928" s="49" t="n">
        <v>2011</v>
      </c>
      <c r="D7928" s="54" t="n">
        <v>30</v>
      </c>
      <c r="E7928" s="55" t="n">
        <v>24</v>
      </c>
    </row>
    <row r="7929" customFormat="false" ht="15" hidden="false" customHeight="false" outlineLevel="0" collapsed="false">
      <c r="A7929" s="49" t="n">
        <v>310</v>
      </c>
      <c r="B7929" s="49" t="s">
        <v>196</v>
      </c>
      <c r="C7929" s="49" t="n">
        <v>2010</v>
      </c>
      <c r="D7929" s="54" t="n">
        <v>30</v>
      </c>
      <c r="E7929" s="55" t="n">
        <v>24</v>
      </c>
    </row>
    <row r="7930" customFormat="false" ht="15" hidden="false" customHeight="false" outlineLevel="0" collapsed="false">
      <c r="A7930" s="49" t="n">
        <v>310</v>
      </c>
      <c r="B7930" s="49" t="s">
        <v>196</v>
      </c>
      <c r="C7930" s="49" t="n">
        <v>2011</v>
      </c>
      <c r="D7930" s="54" t="n">
        <v>67.2</v>
      </c>
      <c r="E7930" s="55" t="n">
        <v>48</v>
      </c>
    </row>
    <row r="7931" customFormat="false" ht="15" hidden="false" customHeight="false" outlineLevel="0" collapsed="false">
      <c r="A7931" s="49" t="n">
        <v>310</v>
      </c>
      <c r="B7931" s="49" t="s">
        <v>198</v>
      </c>
      <c r="C7931" s="49" t="n">
        <v>2011</v>
      </c>
      <c r="D7931" s="54" t="n">
        <v>64.8</v>
      </c>
      <c r="E7931" s="55" t="n">
        <v>48</v>
      </c>
    </row>
    <row r="7932" customFormat="false" ht="15" hidden="false" customHeight="false" outlineLevel="0" collapsed="false">
      <c r="A7932" s="49" t="n">
        <v>310</v>
      </c>
      <c r="B7932" s="49" t="s">
        <v>207</v>
      </c>
      <c r="C7932" s="49" t="n">
        <v>2011</v>
      </c>
      <c r="D7932" s="54" t="n">
        <v>0</v>
      </c>
      <c r="E7932" s="55" t="n">
        <v>0</v>
      </c>
    </row>
    <row r="7933" customFormat="false" ht="15" hidden="false" customHeight="false" outlineLevel="0" collapsed="false">
      <c r="A7933" s="49" t="n">
        <v>310</v>
      </c>
      <c r="B7933" s="49" t="s">
        <v>189</v>
      </c>
      <c r="C7933" s="49" t="n">
        <v>2009</v>
      </c>
      <c r="D7933" s="54" t="n">
        <v>364.61</v>
      </c>
      <c r="E7933" s="55" t="n">
        <v>241</v>
      </c>
    </row>
    <row r="7934" customFormat="false" ht="15" hidden="false" customHeight="false" outlineLevel="0" collapsed="false">
      <c r="A7934" s="49" t="n">
        <v>310</v>
      </c>
      <c r="B7934" s="49" t="s">
        <v>189</v>
      </c>
      <c r="C7934" s="49" t="n">
        <v>2010</v>
      </c>
      <c r="D7934" s="54" t="n">
        <v>4838.71</v>
      </c>
      <c r="E7934" s="55" t="n">
        <v>3515</v>
      </c>
    </row>
    <row r="7935" customFormat="false" ht="15" hidden="false" customHeight="false" outlineLevel="0" collapsed="false">
      <c r="A7935" s="49" t="n">
        <v>310</v>
      </c>
      <c r="B7935" s="49" t="s">
        <v>189</v>
      </c>
      <c r="C7935" s="49" t="n">
        <v>2011</v>
      </c>
      <c r="D7935" s="54" t="n">
        <v>5577.26</v>
      </c>
      <c r="E7935" s="55" t="n">
        <v>3913</v>
      </c>
    </row>
    <row r="7936" customFormat="false" ht="15" hidden="false" customHeight="false" outlineLevel="0" collapsed="false">
      <c r="A7936" s="49" t="n">
        <v>311</v>
      </c>
      <c r="B7936" s="49" t="s">
        <v>223</v>
      </c>
      <c r="C7936" s="49" t="n">
        <v>2010</v>
      </c>
      <c r="D7936" s="54" t="n">
        <v>39.6</v>
      </c>
      <c r="E7936" s="55" t="n">
        <v>24</v>
      </c>
    </row>
    <row r="7937" customFormat="false" ht="15" hidden="false" customHeight="false" outlineLevel="0" collapsed="false">
      <c r="A7937" s="49" t="n">
        <v>311</v>
      </c>
      <c r="B7937" s="49" t="s">
        <v>200</v>
      </c>
      <c r="C7937" s="49" t="n">
        <v>2010</v>
      </c>
      <c r="D7937" s="54" t="n">
        <v>19.8</v>
      </c>
      <c r="E7937" s="55" t="n">
        <v>12</v>
      </c>
    </row>
    <row r="7938" customFormat="false" ht="15" hidden="false" customHeight="false" outlineLevel="0" collapsed="false">
      <c r="A7938" s="49" t="n">
        <v>311</v>
      </c>
      <c r="B7938" s="49" t="s">
        <v>222</v>
      </c>
      <c r="C7938" s="49" t="n">
        <v>2010</v>
      </c>
      <c r="D7938" s="54" t="n">
        <v>59.4</v>
      </c>
      <c r="E7938" s="55" t="n">
        <v>36</v>
      </c>
    </row>
    <row r="7939" customFormat="false" ht="15" hidden="false" customHeight="false" outlineLevel="0" collapsed="false">
      <c r="A7939" s="49" t="n">
        <v>311</v>
      </c>
      <c r="B7939" s="49" t="s">
        <v>205</v>
      </c>
      <c r="C7939" s="49" t="n">
        <v>2011</v>
      </c>
      <c r="D7939" s="54" t="n">
        <v>19.8</v>
      </c>
      <c r="E7939" s="55" t="n">
        <v>12</v>
      </c>
    </row>
    <row r="7940" customFormat="false" ht="15" hidden="false" customHeight="false" outlineLevel="0" collapsed="false">
      <c r="A7940" s="49" t="n">
        <v>311</v>
      </c>
      <c r="B7940" s="49" t="s">
        <v>206</v>
      </c>
      <c r="C7940" s="49" t="n">
        <v>2010</v>
      </c>
      <c r="D7940" s="54" t="n">
        <v>39.6</v>
      </c>
      <c r="E7940" s="55" t="n">
        <v>24</v>
      </c>
    </row>
    <row r="7941" customFormat="false" ht="15" hidden="false" customHeight="false" outlineLevel="0" collapsed="false">
      <c r="A7941" s="49" t="n">
        <v>311</v>
      </c>
      <c r="B7941" s="49" t="s">
        <v>218</v>
      </c>
      <c r="C7941" s="49" t="n">
        <v>2009</v>
      </c>
      <c r="D7941" s="54" t="n">
        <v>19.8</v>
      </c>
      <c r="E7941" s="55" t="n">
        <v>12</v>
      </c>
    </row>
    <row r="7942" customFormat="false" ht="15" hidden="false" customHeight="false" outlineLevel="0" collapsed="false">
      <c r="A7942" s="49" t="n">
        <v>311</v>
      </c>
      <c r="B7942" s="49" t="s">
        <v>218</v>
      </c>
      <c r="C7942" s="49" t="n">
        <v>2010</v>
      </c>
      <c r="D7942" s="54" t="n">
        <v>1274.25</v>
      </c>
      <c r="E7942" s="55" t="n">
        <v>877</v>
      </c>
    </row>
    <row r="7943" customFormat="false" ht="15" hidden="false" customHeight="false" outlineLevel="0" collapsed="false">
      <c r="A7943" s="49" t="n">
        <v>311</v>
      </c>
      <c r="B7943" s="49" t="s">
        <v>218</v>
      </c>
      <c r="C7943" s="49" t="n">
        <v>2011</v>
      </c>
      <c r="D7943" s="54" t="n">
        <v>646.2</v>
      </c>
      <c r="E7943" s="55" t="n">
        <v>444</v>
      </c>
    </row>
    <row r="7944" customFormat="false" ht="15" hidden="false" customHeight="false" outlineLevel="0" collapsed="false">
      <c r="A7944" s="49" t="n">
        <v>311</v>
      </c>
      <c r="B7944" s="49" t="s">
        <v>197</v>
      </c>
      <c r="C7944" s="49" t="n">
        <v>2010</v>
      </c>
      <c r="D7944" s="54" t="n">
        <v>19.8</v>
      </c>
      <c r="E7944" s="55" t="n">
        <v>12</v>
      </c>
    </row>
    <row r="7945" customFormat="false" ht="15" hidden="false" customHeight="false" outlineLevel="0" collapsed="false">
      <c r="A7945" s="49" t="n">
        <v>311</v>
      </c>
      <c r="B7945" s="49" t="s">
        <v>214</v>
      </c>
      <c r="C7945" s="49" t="n">
        <v>2010</v>
      </c>
      <c r="D7945" s="54" t="n">
        <v>39.6</v>
      </c>
      <c r="E7945" s="55" t="n">
        <v>24</v>
      </c>
    </row>
    <row r="7946" customFormat="false" ht="15" hidden="false" customHeight="false" outlineLevel="0" collapsed="false">
      <c r="A7946" s="49" t="n">
        <v>311</v>
      </c>
      <c r="B7946" s="49" t="s">
        <v>189</v>
      </c>
      <c r="C7946" s="49" t="n">
        <v>2009</v>
      </c>
      <c r="D7946" s="54" t="n">
        <v>793.17</v>
      </c>
      <c r="E7946" s="55" t="n">
        <v>471</v>
      </c>
    </row>
    <row r="7947" customFormat="false" ht="15" hidden="false" customHeight="false" outlineLevel="0" collapsed="false">
      <c r="A7947" s="49" t="n">
        <v>311</v>
      </c>
      <c r="B7947" s="49" t="s">
        <v>189</v>
      </c>
      <c r="C7947" s="49" t="n">
        <v>2010</v>
      </c>
      <c r="D7947" s="54" t="n">
        <v>7516.81</v>
      </c>
      <c r="E7947" s="55" t="n">
        <v>4460</v>
      </c>
    </row>
    <row r="7948" customFormat="false" ht="15" hidden="false" customHeight="false" outlineLevel="0" collapsed="false">
      <c r="A7948" s="49" t="n">
        <v>311</v>
      </c>
      <c r="B7948" s="49" t="s">
        <v>189</v>
      </c>
      <c r="C7948" s="49" t="n">
        <v>2011</v>
      </c>
      <c r="D7948" s="54" t="n">
        <v>3306.51</v>
      </c>
      <c r="E7948" s="55" t="n">
        <v>1955</v>
      </c>
    </row>
    <row r="7949" customFormat="false" ht="15" hidden="false" customHeight="false" outlineLevel="0" collapsed="false">
      <c r="A7949" s="49" t="n">
        <v>312</v>
      </c>
      <c r="B7949" s="49" t="s">
        <v>201</v>
      </c>
      <c r="C7949" s="49" t="n">
        <v>2011</v>
      </c>
      <c r="D7949" s="54" t="n">
        <v>15.9</v>
      </c>
      <c r="E7949" s="55" t="n">
        <v>2</v>
      </c>
    </row>
    <row r="7950" customFormat="false" ht="15" hidden="false" customHeight="false" outlineLevel="0" collapsed="false">
      <c r="A7950" s="49" t="n">
        <v>312</v>
      </c>
      <c r="B7950" s="49" t="s">
        <v>200</v>
      </c>
      <c r="C7950" s="49" t="n">
        <v>2009</v>
      </c>
      <c r="D7950" s="54" t="n">
        <v>15.9</v>
      </c>
      <c r="E7950" s="55" t="n">
        <v>2</v>
      </c>
    </row>
    <row r="7951" customFormat="false" ht="15" hidden="false" customHeight="false" outlineLevel="0" collapsed="false">
      <c r="A7951" s="49" t="n">
        <v>312</v>
      </c>
      <c r="B7951" s="49" t="s">
        <v>222</v>
      </c>
      <c r="C7951" s="49" t="n">
        <v>2009</v>
      </c>
      <c r="D7951" s="54" t="n">
        <v>286</v>
      </c>
      <c r="E7951" s="55" t="n">
        <v>40</v>
      </c>
    </row>
    <row r="7952" customFormat="false" ht="15" hidden="false" customHeight="false" outlineLevel="0" collapsed="false">
      <c r="A7952" s="49" t="n">
        <v>312</v>
      </c>
      <c r="B7952" s="49" t="s">
        <v>222</v>
      </c>
      <c r="C7952" s="49" t="n">
        <v>2010</v>
      </c>
      <c r="D7952" s="54" t="n">
        <v>2082.65</v>
      </c>
      <c r="E7952" s="55" t="n">
        <v>294</v>
      </c>
    </row>
    <row r="7953" customFormat="false" ht="15" hidden="false" customHeight="false" outlineLevel="0" collapsed="false">
      <c r="A7953" s="49" t="n">
        <v>312</v>
      </c>
      <c r="B7953" s="49" t="s">
        <v>222</v>
      </c>
      <c r="C7953" s="49" t="n">
        <v>2011</v>
      </c>
      <c r="D7953" s="54" t="n">
        <v>119.25</v>
      </c>
      <c r="E7953" s="55" t="n">
        <v>15</v>
      </c>
    </row>
    <row r="7954" customFormat="false" ht="15" hidden="false" customHeight="false" outlineLevel="0" collapsed="false">
      <c r="A7954" s="49" t="n">
        <v>312</v>
      </c>
      <c r="B7954" s="49" t="s">
        <v>205</v>
      </c>
      <c r="C7954" s="49" t="n">
        <v>2011</v>
      </c>
      <c r="D7954" s="54" t="n">
        <v>15.9</v>
      </c>
      <c r="E7954" s="55" t="n">
        <v>2</v>
      </c>
    </row>
    <row r="7955" customFormat="false" ht="15" hidden="false" customHeight="false" outlineLevel="0" collapsed="false">
      <c r="A7955" s="49" t="n">
        <v>312</v>
      </c>
      <c r="B7955" s="49" t="s">
        <v>206</v>
      </c>
      <c r="C7955" s="49" t="n">
        <v>2011</v>
      </c>
      <c r="D7955" s="54" t="n">
        <v>95.4</v>
      </c>
      <c r="E7955" s="55" t="n">
        <v>12</v>
      </c>
    </row>
    <row r="7956" customFormat="false" ht="15" hidden="false" customHeight="false" outlineLevel="0" collapsed="false">
      <c r="A7956" s="49" t="n">
        <v>312</v>
      </c>
      <c r="B7956" s="49" t="s">
        <v>193</v>
      </c>
      <c r="C7956" s="49" t="n">
        <v>2011</v>
      </c>
      <c r="D7956" s="54" t="n">
        <v>15.9</v>
      </c>
      <c r="E7956" s="55" t="n">
        <v>2</v>
      </c>
    </row>
    <row r="7957" customFormat="false" ht="15" hidden="false" customHeight="false" outlineLevel="0" collapsed="false">
      <c r="A7957" s="49" t="n">
        <v>312</v>
      </c>
      <c r="B7957" s="49" t="s">
        <v>197</v>
      </c>
      <c r="C7957" s="49" t="n">
        <v>2010</v>
      </c>
      <c r="D7957" s="54" t="n">
        <v>15.9</v>
      </c>
      <c r="E7957" s="55" t="n">
        <v>2</v>
      </c>
    </row>
    <row r="7958" customFormat="false" ht="15" hidden="false" customHeight="false" outlineLevel="0" collapsed="false">
      <c r="A7958" s="49" t="n">
        <v>312</v>
      </c>
      <c r="B7958" s="49" t="s">
        <v>189</v>
      </c>
      <c r="C7958" s="49" t="n">
        <v>2009</v>
      </c>
      <c r="D7958" s="54" t="n">
        <v>648.49</v>
      </c>
      <c r="E7958" s="55" t="n">
        <v>75</v>
      </c>
    </row>
    <row r="7959" customFormat="false" ht="15" hidden="false" customHeight="false" outlineLevel="0" collapsed="false">
      <c r="A7959" s="49" t="n">
        <v>312</v>
      </c>
      <c r="B7959" s="49" t="s">
        <v>189</v>
      </c>
      <c r="C7959" s="49" t="n">
        <v>2010</v>
      </c>
      <c r="D7959" s="54" t="n">
        <v>4897.6</v>
      </c>
      <c r="E7959" s="55" t="n">
        <v>511</v>
      </c>
    </row>
    <row r="7960" customFormat="false" ht="15" hidden="false" customHeight="false" outlineLevel="0" collapsed="false">
      <c r="A7960" s="49" t="n">
        <v>312</v>
      </c>
      <c r="B7960" s="49" t="s">
        <v>189</v>
      </c>
      <c r="C7960" s="49" t="n">
        <v>2011</v>
      </c>
      <c r="D7960" s="54" t="n">
        <v>5538.39</v>
      </c>
      <c r="E7960" s="55" t="n">
        <v>563</v>
      </c>
    </row>
    <row r="7961" customFormat="false" ht="15" hidden="false" customHeight="false" outlineLevel="0" collapsed="false">
      <c r="A7961" s="49" t="n">
        <v>312</v>
      </c>
      <c r="B7961" s="49" t="s">
        <v>194</v>
      </c>
      <c r="C7961" s="49" t="n">
        <v>2010</v>
      </c>
      <c r="D7961" s="54" t="n">
        <v>15.9</v>
      </c>
      <c r="E7961" s="55" t="n">
        <v>2</v>
      </c>
    </row>
    <row r="7962" customFormat="false" ht="15" hidden="false" customHeight="false" outlineLevel="0" collapsed="false">
      <c r="A7962" s="49" t="n">
        <v>313</v>
      </c>
      <c r="B7962" s="49" t="s">
        <v>199</v>
      </c>
      <c r="C7962" s="49" t="n">
        <v>2010</v>
      </c>
      <c r="D7962" s="54" t="n">
        <v>30</v>
      </c>
      <c r="E7962" s="55" t="n">
        <v>24</v>
      </c>
    </row>
    <row r="7963" customFormat="false" ht="15" hidden="false" customHeight="false" outlineLevel="0" collapsed="false">
      <c r="A7963" s="49" t="n">
        <v>313</v>
      </c>
      <c r="B7963" s="49" t="s">
        <v>201</v>
      </c>
      <c r="C7963" s="49" t="n">
        <v>2010</v>
      </c>
      <c r="D7963" s="54" t="n">
        <v>30</v>
      </c>
      <c r="E7963" s="55" t="n">
        <v>24</v>
      </c>
    </row>
    <row r="7964" customFormat="false" ht="15" hidden="false" customHeight="false" outlineLevel="0" collapsed="false">
      <c r="A7964" s="49" t="n">
        <v>313</v>
      </c>
      <c r="B7964" s="49" t="s">
        <v>223</v>
      </c>
      <c r="C7964" s="49" t="n">
        <v>2010</v>
      </c>
      <c r="D7964" s="54" t="n">
        <v>30</v>
      </c>
      <c r="E7964" s="55" t="n">
        <v>24</v>
      </c>
    </row>
    <row r="7965" customFormat="false" ht="15" hidden="false" customHeight="false" outlineLevel="0" collapsed="false">
      <c r="A7965" s="49" t="n">
        <v>313</v>
      </c>
      <c r="B7965" s="49" t="s">
        <v>202</v>
      </c>
      <c r="C7965" s="49" t="n">
        <v>2010</v>
      </c>
      <c r="D7965" s="54" t="n">
        <v>101.76</v>
      </c>
      <c r="E7965" s="55" t="n">
        <v>96</v>
      </c>
    </row>
    <row r="7966" customFormat="false" ht="15" hidden="false" customHeight="false" outlineLevel="0" collapsed="false">
      <c r="A7966" s="49" t="n">
        <v>313</v>
      </c>
      <c r="B7966" s="49" t="s">
        <v>222</v>
      </c>
      <c r="C7966" s="49" t="n">
        <v>2010</v>
      </c>
      <c r="D7966" s="54" t="n">
        <v>270</v>
      </c>
      <c r="E7966" s="55" t="n">
        <v>216</v>
      </c>
    </row>
    <row r="7967" customFormat="false" ht="15" hidden="false" customHeight="false" outlineLevel="0" collapsed="false">
      <c r="A7967" s="49" t="n">
        <v>313</v>
      </c>
      <c r="B7967" s="49" t="s">
        <v>205</v>
      </c>
      <c r="C7967" s="49" t="n">
        <v>2010</v>
      </c>
      <c r="D7967" s="54" t="n">
        <v>251.76</v>
      </c>
      <c r="E7967" s="55" t="n">
        <v>216</v>
      </c>
    </row>
    <row r="7968" customFormat="false" ht="15" hidden="false" customHeight="false" outlineLevel="0" collapsed="false">
      <c r="A7968" s="49" t="n">
        <v>313</v>
      </c>
      <c r="B7968" s="49" t="s">
        <v>205</v>
      </c>
      <c r="C7968" s="49" t="n">
        <v>2011</v>
      </c>
      <c r="D7968" s="54" t="n">
        <v>30</v>
      </c>
      <c r="E7968" s="55" t="n">
        <v>24</v>
      </c>
    </row>
    <row r="7969" customFormat="false" ht="15" hidden="false" customHeight="false" outlineLevel="0" collapsed="false">
      <c r="A7969" s="49" t="n">
        <v>313</v>
      </c>
      <c r="B7969" s="49" t="s">
        <v>206</v>
      </c>
      <c r="C7969" s="49" t="n">
        <v>2010</v>
      </c>
      <c r="D7969" s="54" t="n">
        <v>60</v>
      </c>
      <c r="E7969" s="55" t="n">
        <v>48</v>
      </c>
    </row>
    <row r="7970" customFormat="false" ht="15" hidden="false" customHeight="false" outlineLevel="0" collapsed="false">
      <c r="A7970" s="49" t="n">
        <v>313</v>
      </c>
      <c r="B7970" s="49" t="s">
        <v>206</v>
      </c>
      <c r="C7970" s="49" t="n">
        <v>2011</v>
      </c>
      <c r="D7970" s="54" t="n">
        <v>-3.75</v>
      </c>
      <c r="E7970" s="55" t="n">
        <v>-3</v>
      </c>
    </row>
    <row r="7971" customFormat="false" ht="15" hidden="false" customHeight="false" outlineLevel="0" collapsed="false">
      <c r="A7971" s="49" t="n">
        <v>313</v>
      </c>
      <c r="B7971" s="49" t="s">
        <v>192</v>
      </c>
      <c r="C7971" s="49" t="n">
        <v>2011</v>
      </c>
      <c r="D7971" s="54" t="n">
        <v>30</v>
      </c>
      <c r="E7971" s="55" t="n">
        <v>24</v>
      </c>
    </row>
    <row r="7972" customFormat="false" ht="15" hidden="false" customHeight="false" outlineLevel="0" collapsed="false">
      <c r="A7972" s="49" t="n">
        <v>313</v>
      </c>
      <c r="B7972" s="49" t="s">
        <v>218</v>
      </c>
      <c r="C7972" s="49" t="n">
        <v>2010</v>
      </c>
      <c r="D7972" s="54" t="n">
        <v>407.04</v>
      </c>
      <c r="E7972" s="55" t="n">
        <v>384</v>
      </c>
    </row>
    <row r="7973" customFormat="false" ht="15" hidden="false" customHeight="false" outlineLevel="0" collapsed="false">
      <c r="A7973" s="49" t="n">
        <v>313</v>
      </c>
      <c r="B7973" s="49" t="s">
        <v>193</v>
      </c>
      <c r="C7973" s="49" t="n">
        <v>2010</v>
      </c>
      <c r="D7973" s="54" t="n">
        <v>131.76</v>
      </c>
      <c r="E7973" s="55" t="n">
        <v>120</v>
      </c>
    </row>
    <row r="7974" customFormat="false" ht="15" hidden="false" customHeight="false" outlineLevel="0" collapsed="false">
      <c r="A7974" s="49" t="n">
        <v>313</v>
      </c>
      <c r="B7974" s="49" t="s">
        <v>197</v>
      </c>
      <c r="C7974" s="49" t="n">
        <v>2010</v>
      </c>
      <c r="D7974" s="54" t="n">
        <v>30</v>
      </c>
      <c r="E7974" s="55" t="n">
        <v>24</v>
      </c>
    </row>
    <row r="7975" customFormat="false" ht="15" hidden="false" customHeight="false" outlineLevel="0" collapsed="false">
      <c r="A7975" s="49" t="n">
        <v>313</v>
      </c>
      <c r="B7975" s="49" t="s">
        <v>204</v>
      </c>
      <c r="C7975" s="49" t="n">
        <v>2010</v>
      </c>
      <c r="D7975" s="54" t="n">
        <v>1.25</v>
      </c>
      <c r="E7975" s="55" t="n">
        <v>1</v>
      </c>
    </row>
    <row r="7976" customFormat="false" ht="15" hidden="false" customHeight="false" outlineLevel="0" collapsed="false">
      <c r="A7976" s="49" t="n">
        <v>313</v>
      </c>
      <c r="B7976" s="49" t="s">
        <v>198</v>
      </c>
      <c r="C7976" s="49" t="n">
        <v>2010</v>
      </c>
      <c r="D7976" s="54" t="n">
        <v>101.76</v>
      </c>
      <c r="E7976" s="55" t="n">
        <v>96</v>
      </c>
    </row>
    <row r="7977" customFormat="false" ht="15" hidden="false" customHeight="false" outlineLevel="0" collapsed="false">
      <c r="A7977" s="49" t="n">
        <v>313</v>
      </c>
      <c r="B7977" s="49" t="s">
        <v>214</v>
      </c>
      <c r="C7977" s="49" t="n">
        <v>2010</v>
      </c>
      <c r="D7977" s="54" t="n">
        <v>30</v>
      </c>
      <c r="E7977" s="55" t="n">
        <v>24</v>
      </c>
    </row>
    <row r="7978" customFormat="false" ht="15" hidden="false" customHeight="false" outlineLevel="0" collapsed="false">
      <c r="A7978" s="49" t="n">
        <v>313</v>
      </c>
      <c r="B7978" s="49" t="s">
        <v>189</v>
      </c>
      <c r="C7978" s="49" t="n">
        <v>2010</v>
      </c>
      <c r="D7978" s="54" t="n">
        <v>11701.83</v>
      </c>
      <c r="E7978" s="55" t="n">
        <v>8311</v>
      </c>
    </row>
    <row r="7979" customFormat="false" ht="15" hidden="false" customHeight="false" outlineLevel="0" collapsed="false">
      <c r="A7979" s="49" t="n">
        <v>313</v>
      </c>
      <c r="B7979" s="49" t="s">
        <v>189</v>
      </c>
      <c r="C7979" s="49" t="n">
        <v>2011</v>
      </c>
      <c r="D7979" s="54" t="n">
        <v>420.69</v>
      </c>
      <c r="E7979" s="55" t="n">
        <v>317</v>
      </c>
    </row>
    <row r="7980" customFormat="false" ht="15" hidden="false" customHeight="false" outlineLevel="0" collapsed="false">
      <c r="A7980" s="49" t="n">
        <v>313</v>
      </c>
      <c r="B7980" s="49" t="s">
        <v>194</v>
      </c>
      <c r="C7980" s="49" t="n">
        <v>2010</v>
      </c>
      <c r="D7980" s="54" t="n">
        <v>30</v>
      </c>
      <c r="E7980" s="55" t="n">
        <v>24</v>
      </c>
    </row>
    <row r="7981" customFormat="false" ht="15" hidden="false" customHeight="false" outlineLevel="0" collapsed="false">
      <c r="A7981" s="49" t="n">
        <v>313</v>
      </c>
      <c r="B7981" s="49" t="s">
        <v>229</v>
      </c>
      <c r="C7981" s="49" t="n">
        <v>2010</v>
      </c>
      <c r="D7981" s="54" t="n">
        <v>30</v>
      </c>
      <c r="E7981" s="55" t="n">
        <v>24</v>
      </c>
    </row>
    <row r="7982" customFormat="false" ht="15" hidden="false" customHeight="false" outlineLevel="0" collapsed="false">
      <c r="A7982" s="49" t="n">
        <v>314</v>
      </c>
      <c r="B7982" s="49" t="s">
        <v>199</v>
      </c>
      <c r="C7982" s="49" t="n">
        <v>2010</v>
      </c>
      <c r="D7982" s="54" t="n">
        <v>15</v>
      </c>
      <c r="E7982" s="55" t="n">
        <v>12</v>
      </c>
    </row>
    <row r="7983" customFormat="false" ht="15" hidden="false" customHeight="false" outlineLevel="0" collapsed="false">
      <c r="A7983" s="49" t="n">
        <v>314</v>
      </c>
      <c r="B7983" s="49" t="s">
        <v>199</v>
      </c>
      <c r="C7983" s="49" t="n">
        <v>2011</v>
      </c>
      <c r="D7983" s="54" t="n">
        <v>15</v>
      </c>
      <c r="E7983" s="55" t="n">
        <v>12</v>
      </c>
    </row>
    <row r="7984" customFormat="false" ht="15" hidden="false" customHeight="false" outlineLevel="0" collapsed="false">
      <c r="A7984" s="49" t="n">
        <v>314</v>
      </c>
      <c r="B7984" s="49" t="s">
        <v>223</v>
      </c>
      <c r="C7984" s="49" t="n">
        <v>2011</v>
      </c>
      <c r="D7984" s="54" t="n">
        <v>15</v>
      </c>
      <c r="E7984" s="55" t="n">
        <v>12</v>
      </c>
    </row>
    <row r="7985" customFormat="false" ht="15" hidden="false" customHeight="false" outlineLevel="0" collapsed="false">
      <c r="A7985" s="49" t="n">
        <v>314</v>
      </c>
      <c r="B7985" s="49" t="s">
        <v>222</v>
      </c>
      <c r="C7985" s="49" t="n">
        <v>2009</v>
      </c>
      <c r="D7985" s="54" t="n">
        <v>75</v>
      </c>
      <c r="E7985" s="55" t="n">
        <v>60</v>
      </c>
    </row>
    <row r="7986" customFormat="false" ht="15" hidden="false" customHeight="false" outlineLevel="0" collapsed="false">
      <c r="A7986" s="49" t="n">
        <v>314</v>
      </c>
      <c r="B7986" s="49" t="s">
        <v>222</v>
      </c>
      <c r="C7986" s="49" t="n">
        <v>2010</v>
      </c>
      <c r="D7986" s="54" t="n">
        <v>90</v>
      </c>
      <c r="E7986" s="55" t="n">
        <v>72</v>
      </c>
    </row>
    <row r="7987" customFormat="false" ht="15" hidden="false" customHeight="false" outlineLevel="0" collapsed="false">
      <c r="A7987" s="49" t="n">
        <v>314</v>
      </c>
      <c r="B7987" s="49" t="s">
        <v>222</v>
      </c>
      <c r="C7987" s="49" t="n">
        <v>2011</v>
      </c>
      <c r="D7987" s="54" t="n">
        <v>142.2</v>
      </c>
      <c r="E7987" s="55" t="n">
        <v>108</v>
      </c>
    </row>
    <row r="7988" customFormat="false" ht="15" hidden="false" customHeight="false" outlineLevel="0" collapsed="false">
      <c r="A7988" s="49" t="n">
        <v>314</v>
      </c>
      <c r="B7988" s="49" t="s">
        <v>191</v>
      </c>
      <c r="C7988" s="49" t="n">
        <v>2011</v>
      </c>
      <c r="D7988" s="54" t="n">
        <v>30</v>
      </c>
      <c r="E7988" s="55" t="n">
        <v>24</v>
      </c>
    </row>
    <row r="7989" customFormat="false" ht="15" hidden="false" customHeight="false" outlineLevel="0" collapsed="false">
      <c r="A7989" s="49" t="n">
        <v>314</v>
      </c>
      <c r="B7989" s="49" t="s">
        <v>205</v>
      </c>
      <c r="C7989" s="49" t="n">
        <v>2011</v>
      </c>
      <c r="D7989" s="54" t="n">
        <v>41.1</v>
      </c>
      <c r="E7989" s="55" t="n">
        <v>30</v>
      </c>
    </row>
    <row r="7990" customFormat="false" ht="15" hidden="false" customHeight="false" outlineLevel="0" collapsed="false">
      <c r="A7990" s="49" t="n">
        <v>314</v>
      </c>
      <c r="B7990" s="49" t="s">
        <v>206</v>
      </c>
      <c r="C7990" s="49" t="n">
        <v>2009</v>
      </c>
      <c r="D7990" s="54" t="n">
        <v>45</v>
      </c>
      <c r="E7990" s="55" t="n">
        <v>36</v>
      </c>
    </row>
    <row r="7991" customFormat="false" ht="15" hidden="false" customHeight="false" outlineLevel="0" collapsed="false">
      <c r="A7991" s="49" t="n">
        <v>314</v>
      </c>
      <c r="B7991" s="49" t="s">
        <v>206</v>
      </c>
      <c r="C7991" s="49" t="n">
        <v>2010</v>
      </c>
      <c r="D7991" s="54" t="n">
        <v>210</v>
      </c>
      <c r="E7991" s="55" t="n">
        <v>168</v>
      </c>
    </row>
    <row r="7992" customFormat="false" ht="15" hidden="false" customHeight="false" outlineLevel="0" collapsed="false">
      <c r="A7992" s="49" t="n">
        <v>314</v>
      </c>
      <c r="B7992" s="49" t="s">
        <v>206</v>
      </c>
      <c r="C7992" s="49" t="n">
        <v>2011</v>
      </c>
      <c r="D7992" s="54" t="n">
        <v>191.7</v>
      </c>
      <c r="E7992" s="55" t="n">
        <v>142</v>
      </c>
    </row>
    <row r="7993" customFormat="false" ht="15" hidden="false" customHeight="false" outlineLevel="0" collapsed="false">
      <c r="A7993" s="49" t="n">
        <v>314</v>
      </c>
      <c r="B7993" s="49" t="s">
        <v>209</v>
      </c>
      <c r="C7993" s="49" t="n">
        <v>2011</v>
      </c>
      <c r="D7993" s="54" t="n">
        <v>15</v>
      </c>
      <c r="E7993" s="55" t="n">
        <v>12</v>
      </c>
    </row>
    <row r="7994" customFormat="false" ht="15" hidden="false" customHeight="false" outlineLevel="0" collapsed="false">
      <c r="A7994" s="49" t="n">
        <v>314</v>
      </c>
      <c r="B7994" s="49" t="s">
        <v>211</v>
      </c>
      <c r="C7994" s="49" t="n">
        <v>2011</v>
      </c>
      <c r="D7994" s="54" t="n">
        <v>101.76</v>
      </c>
      <c r="E7994" s="55" t="n">
        <v>96</v>
      </c>
    </row>
    <row r="7995" customFormat="false" ht="15" hidden="false" customHeight="false" outlineLevel="0" collapsed="false">
      <c r="A7995" s="49" t="n">
        <v>314</v>
      </c>
      <c r="B7995" s="49" t="s">
        <v>218</v>
      </c>
      <c r="C7995" s="49" t="n">
        <v>2009</v>
      </c>
      <c r="D7995" s="54" t="n">
        <v>1.25</v>
      </c>
      <c r="E7995" s="55" t="n">
        <v>1</v>
      </c>
    </row>
    <row r="7996" customFormat="false" ht="15" hidden="false" customHeight="false" outlineLevel="0" collapsed="false">
      <c r="A7996" s="49" t="n">
        <v>314</v>
      </c>
      <c r="B7996" s="49" t="s">
        <v>218</v>
      </c>
      <c r="C7996" s="49" t="n">
        <v>2010</v>
      </c>
      <c r="D7996" s="54" t="n">
        <v>610.56</v>
      </c>
      <c r="E7996" s="55" t="n">
        <v>576</v>
      </c>
    </row>
    <row r="7997" customFormat="false" ht="15" hidden="false" customHeight="false" outlineLevel="0" collapsed="false">
      <c r="A7997" s="49" t="n">
        <v>314</v>
      </c>
      <c r="B7997" s="49" t="s">
        <v>218</v>
      </c>
      <c r="C7997" s="49" t="n">
        <v>2011</v>
      </c>
      <c r="D7997" s="54" t="n">
        <v>323.52</v>
      </c>
      <c r="E7997" s="55" t="n">
        <v>288</v>
      </c>
    </row>
    <row r="7998" customFormat="false" ht="15" hidden="false" customHeight="false" outlineLevel="0" collapsed="false">
      <c r="A7998" s="49" t="n">
        <v>314</v>
      </c>
      <c r="B7998" s="49" t="s">
        <v>193</v>
      </c>
      <c r="C7998" s="49" t="n">
        <v>2011</v>
      </c>
      <c r="D7998" s="54" t="n">
        <v>82.2</v>
      </c>
      <c r="E7998" s="55" t="n">
        <v>60</v>
      </c>
    </row>
    <row r="7999" customFormat="false" ht="15" hidden="false" customHeight="false" outlineLevel="0" collapsed="false">
      <c r="A7999" s="49" t="n">
        <v>314</v>
      </c>
      <c r="B7999" s="49" t="s">
        <v>196</v>
      </c>
      <c r="C7999" s="49" t="n">
        <v>2011</v>
      </c>
      <c r="D7999" s="54" t="n">
        <v>49.8</v>
      </c>
      <c r="E7999" s="55" t="n">
        <v>36</v>
      </c>
    </row>
    <row r="8000" customFormat="false" ht="15" hidden="false" customHeight="false" outlineLevel="0" collapsed="false">
      <c r="A8000" s="49" t="n">
        <v>314</v>
      </c>
      <c r="B8000" s="49" t="s">
        <v>198</v>
      </c>
      <c r="C8000" s="49" t="n">
        <v>2011</v>
      </c>
      <c r="D8000" s="54" t="n">
        <v>67.2</v>
      </c>
      <c r="E8000" s="55" t="n">
        <v>48</v>
      </c>
    </row>
    <row r="8001" customFormat="false" ht="15" hidden="false" customHeight="false" outlineLevel="0" collapsed="false">
      <c r="A8001" s="49" t="n">
        <v>314</v>
      </c>
      <c r="B8001" s="49" t="s">
        <v>207</v>
      </c>
      <c r="C8001" s="49" t="n">
        <v>2011</v>
      </c>
      <c r="D8001" s="54" t="n">
        <v>0</v>
      </c>
      <c r="E8001" s="55" t="n">
        <v>0</v>
      </c>
    </row>
    <row r="8002" customFormat="false" ht="15" hidden="false" customHeight="false" outlineLevel="0" collapsed="false">
      <c r="A8002" s="49" t="n">
        <v>314</v>
      </c>
      <c r="B8002" s="49" t="s">
        <v>189</v>
      </c>
      <c r="C8002" s="49" t="n">
        <v>2009</v>
      </c>
      <c r="D8002" s="54" t="n">
        <v>427.51</v>
      </c>
      <c r="E8002" s="55" t="n">
        <v>339</v>
      </c>
    </row>
    <row r="8003" customFormat="false" ht="15" hidden="false" customHeight="false" outlineLevel="0" collapsed="false">
      <c r="A8003" s="49" t="n">
        <v>314</v>
      </c>
      <c r="B8003" s="49" t="s">
        <v>189</v>
      </c>
      <c r="C8003" s="49" t="n">
        <v>2010</v>
      </c>
      <c r="D8003" s="54" t="n">
        <v>5476.03</v>
      </c>
      <c r="E8003" s="55" t="n">
        <v>4191</v>
      </c>
    </row>
    <row r="8004" customFormat="false" ht="15" hidden="false" customHeight="false" outlineLevel="0" collapsed="false">
      <c r="A8004" s="49" t="n">
        <v>314</v>
      </c>
      <c r="B8004" s="49" t="s">
        <v>189</v>
      </c>
      <c r="C8004" s="49" t="n">
        <v>2011</v>
      </c>
      <c r="D8004" s="54" t="n">
        <v>5667.03</v>
      </c>
      <c r="E8004" s="55" t="n">
        <v>4149</v>
      </c>
    </row>
    <row r="8005" customFormat="false" ht="15" hidden="false" customHeight="false" outlineLevel="0" collapsed="false">
      <c r="A8005" s="49" t="n">
        <v>315</v>
      </c>
      <c r="B8005" s="49" t="s">
        <v>203</v>
      </c>
      <c r="C8005" s="49" t="n">
        <v>2010</v>
      </c>
      <c r="D8005" s="54" t="n">
        <v>84.45</v>
      </c>
      <c r="E8005" s="55" t="n">
        <v>57</v>
      </c>
    </row>
    <row r="8006" customFormat="false" ht="15" hidden="false" customHeight="false" outlineLevel="0" collapsed="false">
      <c r="A8006" s="49" t="n">
        <v>315</v>
      </c>
      <c r="B8006" s="49" t="s">
        <v>203</v>
      </c>
      <c r="C8006" s="49" t="n">
        <v>2011</v>
      </c>
      <c r="D8006" s="54" t="n">
        <v>470.4</v>
      </c>
      <c r="E8006" s="55" t="n">
        <v>320</v>
      </c>
    </row>
    <row r="8007" customFormat="false" ht="15" hidden="false" customHeight="false" outlineLevel="0" collapsed="false">
      <c r="A8007" s="49" t="n">
        <v>315</v>
      </c>
      <c r="B8007" s="49" t="s">
        <v>199</v>
      </c>
      <c r="C8007" s="49" t="n">
        <v>2010</v>
      </c>
      <c r="D8007" s="54" t="n">
        <v>26.4</v>
      </c>
      <c r="E8007" s="55" t="n">
        <v>16</v>
      </c>
    </row>
    <row r="8008" customFormat="false" ht="15" hidden="false" customHeight="false" outlineLevel="0" collapsed="false">
      <c r="A8008" s="49" t="n">
        <v>315</v>
      </c>
      <c r="B8008" s="49" t="s">
        <v>201</v>
      </c>
      <c r="C8008" s="49" t="n">
        <v>2011</v>
      </c>
      <c r="D8008" s="54" t="n">
        <v>52.8</v>
      </c>
      <c r="E8008" s="55" t="n">
        <v>32</v>
      </c>
    </row>
    <row r="8009" customFormat="false" ht="15" hidden="false" customHeight="false" outlineLevel="0" collapsed="false">
      <c r="A8009" s="49" t="n">
        <v>315</v>
      </c>
      <c r="B8009" s="49" t="s">
        <v>223</v>
      </c>
      <c r="C8009" s="49" t="n">
        <v>2010</v>
      </c>
      <c r="D8009" s="54" t="n">
        <v>39.6</v>
      </c>
      <c r="E8009" s="55" t="n">
        <v>24</v>
      </c>
    </row>
    <row r="8010" customFormat="false" ht="15" hidden="false" customHeight="false" outlineLevel="0" collapsed="false">
      <c r="A8010" s="49" t="n">
        <v>315</v>
      </c>
      <c r="B8010" s="49" t="s">
        <v>200</v>
      </c>
      <c r="C8010" s="49" t="n">
        <v>2010</v>
      </c>
      <c r="D8010" s="54" t="n">
        <v>13.2</v>
      </c>
      <c r="E8010" s="55" t="n">
        <v>8</v>
      </c>
    </row>
    <row r="8011" customFormat="false" ht="15" hidden="false" customHeight="false" outlineLevel="0" collapsed="false">
      <c r="A8011" s="49" t="n">
        <v>315</v>
      </c>
      <c r="B8011" s="49" t="s">
        <v>222</v>
      </c>
      <c r="C8011" s="49" t="n">
        <v>2010</v>
      </c>
      <c r="D8011" s="54" t="n">
        <v>566.4</v>
      </c>
      <c r="E8011" s="55" t="n">
        <v>384</v>
      </c>
    </row>
    <row r="8012" customFormat="false" ht="15" hidden="false" customHeight="false" outlineLevel="0" collapsed="false">
      <c r="A8012" s="49" t="n">
        <v>315</v>
      </c>
      <c r="B8012" s="49" t="s">
        <v>222</v>
      </c>
      <c r="C8012" s="49" t="n">
        <v>2011</v>
      </c>
      <c r="D8012" s="54" t="n">
        <v>26.4</v>
      </c>
      <c r="E8012" s="55" t="n">
        <v>16</v>
      </c>
    </row>
    <row r="8013" customFormat="false" ht="15" hidden="false" customHeight="false" outlineLevel="0" collapsed="false">
      <c r="A8013" s="49" t="n">
        <v>315</v>
      </c>
      <c r="B8013" s="49" t="s">
        <v>191</v>
      </c>
      <c r="C8013" s="49" t="n">
        <v>2010</v>
      </c>
      <c r="D8013" s="54" t="n">
        <v>13.2</v>
      </c>
      <c r="E8013" s="55" t="n">
        <v>8</v>
      </c>
    </row>
    <row r="8014" customFormat="false" ht="15" hidden="false" customHeight="false" outlineLevel="0" collapsed="false">
      <c r="A8014" s="49" t="n">
        <v>315</v>
      </c>
      <c r="B8014" s="49" t="s">
        <v>205</v>
      </c>
      <c r="C8014" s="49" t="n">
        <v>2009</v>
      </c>
      <c r="D8014" s="54" t="n">
        <v>-26.4</v>
      </c>
      <c r="E8014" s="55" t="n">
        <v>-16</v>
      </c>
    </row>
    <row r="8015" customFormat="false" ht="15" hidden="false" customHeight="false" outlineLevel="0" collapsed="false">
      <c r="A8015" s="49" t="n">
        <v>315</v>
      </c>
      <c r="B8015" s="49" t="s">
        <v>205</v>
      </c>
      <c r="C8015" s="49" t="n">
        <v>2010</v>
      </c>
      <c r="D8015" s="54" t="n">
        <v>343.2</v>
      </c>
      <c r="E8015" s="55" t="n">
        <v>208</v>
      </c>
    </row>
    <row r="8016" customFormat="false" ht="15" hidden="false" customHeight="false" outlineLevel="0" collapsed="false">
      <c r="A8016" s="49" t="n">
        <v>315</v>
      </c>
      <c r="B8016" s="49" t="s">
        <v>205</v>
      </c>
      <c r="C8016" s="49" t="n">
        <v>2011</v>
      </c>
      <c r="D8016" s="54" t="n">
        <v>409.2</v>
      </c>
      <c r="E8016" s="55" t="n">
        <v>248</v>
      </c>
    </row>
    <row r="8017" customFormat="false" ht="15" hidden="false" customHeight="false" outlineLevel="0" collapsed="false">
      <c r="A8017" s="49" t="n">
        <v>315</v>
      </c>
      <c r="B8017" s="49" t="s">
        <v>206</v>
      </c>
      <c r="C8017" s="49" t="n">
        <v>2009</v>
      </c>
      <c r="D8017" s="54" t="n">
        <v>90.75</v>
      </c>
      <c r="E8017" s="55" t="n">
        <v>55</v>
      </c>
    </row>
    <row r="8018" customFormat="false" ht="15" hidden="false" customHeight="false" outlineLevel="0" collapsed="false">
      <c r="A8018" s="49" t="n">
        <v>315</v>
      </c>
      <c r="B8018" s="49" t="s">
        <v>206</v>
      </c>
      <c r="C8018" s="49" t="n">
        <v>2010</v>
      </c>
      <c r="D8018" s="54" t="n">
        <v>843</v>
      </c>
      <c r="E8018" s="55" t="n">
        <v>540</v>
      </c>
    </row>
    <row r="8019" customFormat="false" ht="15" hidden="false" customHeight="false" outlineLevel="0" collapsed="false">
      <c r="A8019" s="49" t="n">
        <v>315</v>
      </c>
      <c r="B8019" s="49" t="s">
        <v>206</v>
      </c>
      <c r="C8019" s="49" t="n">
        <v>2011</v>
      </c>
      <c r="D8019" s="54" t="n">
        <v>563.25</v>
      </c>
      <c r="E8019" s="55" t="n">
        <v>353</v>
      </c>
    </row>
    <row r="8020" customFormat="false" ht="15" hidden="false" customHeight="false" outlineLevel="0" collapsed="false">
      <c r="A8020" s="49" t="n">
        <v>315</v>
      </c>
      <c r="B8020" s="49" t="s">
        <v>234</v>
      </c>
      <c r="C8020" s="49" t="n">
        <v>2010</v>
      </c>
      <c r="D8020" s="54" t="n">
        <v>69.6</v>
      </c>
      <c r="E8020" s="55" t="n">
        <v>48</v>
      </c>
    </row>
    <row r="8021" customFormat="false" ht="15" hidden="false" customHeight="false" outlineLevel="0" collapsed="false">
      <c r="A8021" s="49" t="n">
        <v>315</v>
      </c>
      <c r="B8021" s="49" t="s">
        <v>234</v>
      </c>
      <c r="C8021" s="49" t="n">
        <v>2011</v>
      </c>
      <c r="D8021" s="54" t="n">
        <v>13.2</v>
      </c>
      <c r="E8021" s="55" t="n">
        <v>8</v>
      </c>
    </row>
    <row r="8022" customFormat="false" ht="15" hidden="false" customHeight="false" outlineLevel="0" collapsed="false">
      <c r="A8022" s="49" t="n">
        <v>315</v>
      </c>
      <c r="B8022" s="49" t="s">
        <v>211</v>
      </c>
      <c r="C8022" s="49" t="n">
        <v>2011</v>
      </c>
      <c r="D8022" s="54" t="n">
        <v>69.6</v>
      </c>
      <c r="E8022" s="55" t="n">
        <v>48</v>
      </c>
    </row>
    <row r="8023" customFormat="false" ht="15" hidden="false" customHeight="false" outlineLevel="0" collapsed="false">
      <c r="A8023" s="49" t="n">
        <v>315</v>
      </c>
      <c r="B8023" s="49" t="s">
        <v>192</v>
      </c>
      <c r="C8023" s="49" t="n">
        <v>2010</v>
      </c>
      <c r="D8023" s="54" t="n">
        <v>13.2</v>
      </c>
      <c r="E8023" s="55" t="n">
        <v>8</v>
      </c>
    </row>
    <row r="8024" customFormat="false" ht="15" hidden="false" customHeight="false" outlineLevel="0" collapsed="false">
      <c r="A8024" s="49" t="n">
        <v>315</v>
      </c>
      <c r="B8024" s="49" t="s">
        <v>192</v>
      </c>
      <c r="C8024" s="49" t="n">
        <v>2011</v>
      </c>
      <c r="D8024" s="54" t="n">
        <v>13.2</v>
      </c>
      <c r="E8024" s="55" t="n">
        <v>8</v>
      </c>
    </row>
    <row r="8025" customFormat="false" ht="15" hidden="false" customHeight="false" outlineLevel="0" collapsed="false">
      <c r="A8025" s="49" t="n">
        <v>315</v>
      </c>
      <c r="B8025" s="49" t="s">
        <v>217</v>
      </c>
      <c r="C8025" s="49" t="n">
        <v>2011</v>
      </c>
      <c r="D8025" s="54" t="n">
        <v>139.2</v>
      </c>
      <c r="E8025" s="55" t="n">
        <v>96</v>
      </c>
    </row>
    <row r="8026" customFormat="false" ht="15" hidden="false" customHeight="false" outlineLevel="0" collapsed="false">
      <c r="A8026" s="49" t="n">
        <v>315</v>
      </c>
      <c r="B8026" s="49" t="s">
        <v>218</v>
      </c>
      <c r="C8026" s="49" t="n">
        <v>2010</v>
      </c>
      <c r="D8026" s="54" t="n">
        <v>3.3</v>
      </c>
      <c r="E8026" s="55" t="n">
        <v>2</v>
      </c>
    </row>
    <row r="8027" customFormat="false" ht="15" hidden="false" customHeight="false" outlineLevel="0" collapsed="false">
      <c r="A8027" s="49" t="n">
        <v>315</v>
      </c>
      <c r="B8027" s="49" t="s">
        <v>218</v>
      </c>
      <c r="C8027" s="49" t="n">
        <v>2011</v>
      </c>
      <c r="D8027" s="54" t="n">
        <v>417.6</v>
      </c>
      <c r="E8027" s="55" t="n">
        <v>288</v>
      </c>
    </row>
    <row r="8028" customFormat="false" ht="15" hidden="false" customHeight="false" outlineLevel="0" collapsed="false">
      <c r="A8028" s="49" t="n">
        <v>315</v>
      </c>
      <c r="B8028" s="49" t="s">
        <v>193</v>
      </c>
      <c r="C8028" s="49" t="n">
        <v>2011</v>
      </c>
      <c r="D8028" s="54" t="n">
        <v>69.6</v>
      </c>
      <c r="E8028" s="55" t="n">
        <v>48</v>
      </c>
    </row>
    <row r="8029" customFormat="false" ht="15" hidden="false" customHeight="false" outlineLevel="0" collapsed="false">
      <c r="A8029" s="49" t="n">
        <v>315</v>
      </c>
      <c r="B8029" s="49" t="s">
        <v>197</v>
      </c>
      <c r="C8029" s="49" t="n">
        <v>2010</v>
      </c>
      <c r="D8029" s="54" t="n">
        <v>13.2</v>
      </c>
      <c r="E8029" s="55" t="n">
        <v>8</v>
      </c>
    </row>
    <row r="8030" customFormat="false" ht="15" hidden="false" customHeight="false" outlineLevel="0" collapsed="false">
      <c r="A8030" s="49" t="n">
        <v>315</v>
      </c>
      <c r="B8030" s="49" t="s">
        <v>197</v>
      </c>
      <c r="C8030" s="49" t="n">
        <v>2011</v>
      </c>
      <c r="D8030" s="54" t="n">
        <v>3.3</v>
      </c>
      <c r="E8030" s="55" t="n">
        <v>2</v>
      </c>
    </row>
    <row r="8031" customFormat="false" ht="15" hidden="false" customHeight="false" outlineLevel="0" collapsed="false">
      <c r="A8031" s="49" t="n">
        <v>315</v>
      </c>
      <c r="B8031" s="49" t="s">
        <v>204</v>
      </c>
      <c r="C8031" s="49" t="n">
        <v>2010</v>
      </c>
      <c r="D8031" s="54" t="n">
        <v>13.2</v>
      </c>
      <c r="E8031" s="55" t="n">
        <v>8</v>
      </c>
    </row>
    <row r="8032" customFormat="false" ht="15" hidden="false" customHeight="false" outlineLevel="0" collapsed="false">
      <c r="A8032" s="49" t="n">
        <v>315</v>
      </c>
      <c r="B8032" s="49" t="s">
        <v>215</v>
      </c>
      <c r="C8032" s="49" t="n">
        <v>2011</v>
      </c>
      <c r="D8032" s="54" t="n">
        <v>39.6</v>
      </c>
      <c r="E8032" s="55" t="n">
        <v>24</v>
      </c>
    </row>
    <row r="8033" customFormat="false" ht="15" hidden="false" customHeight="false" outlineLevel="0" collapsed="false">
      <c r="A8033" s="49" t="n">
        <v>315</v>
      </c>
      <c r="B8033" s="49" t="s">
        <v>196</v>
      </c>
      <c r="C8033" s="49" t="n">
        <v>2011</v>
      </c>
      <c r="D8033" s="54" t="n">
        <v>26.4</v>
      </c>
      <c r="E8033" s="55" t="n">
        <v>16</v>
      </c>
    </row>
    <row r="8034" customFormat="false" ht="15" hidden="false" customHeight="false" outlineLevel="0" collapsed="false">
      <c r="A8034" s="49" t="n">
        <v>315</v>
      </c>
      <c r="B8034" s="49" t="s">
        <v>210</v>
      </c>
      <c r="C8034" s="49" t="n">
        <v>2010</v>
      </c>
      <c r="D8034" s="54" t="n">
        <v>26.4</v>
      </c>
      <c r="E8034" s="55" t="n">
        <v>16</v>
      </c>
    </row>
    <row r="8035" customFormat="false" ht="15" hidden="false" customHeight="false" outlineLevel="0" collapsed="false">
      <c r="A8035" s="49" t="n">
        <v>315</v>
      </c>
      <c r="B8035" s="49" t="s">
        <v>198</v>
      </c>
      <c r="C8035" s="49" t="n">
        <v>2010</v>
      </c>
      <c r="D8035" s="54" t="n">
        <v>139.2</v>
      </c>
      <c r="E8035" s="55" t="n">
        <v>96</v>
      </c>
    </row>
    <row r="8036" customFormat="false" ht="15" hidden="false" customHeight="false" outlineLevel="0" collapsed="false">
      <c r="A8036" s="49" t="n">
        <v>315</v>
      </c>
      <c r="B8036" s="49" t="s">
        <v>198</v>
      </c>
      <c r="C8036" s="49" t="n">
        <v>2011</v>
      </c>
      <c r="D8036" s="54" t="n">
        <v>94.05</v>
      </c>
      <c r="E8036" s="55" t="n">
        <v>57</v>
      </c>
    </row>
    <row r="8037" customFormat="false" ht="15" hidden="false" customHeight="false" outlineLevel="0" collapsed="false">
      <c r="A8037" s="49" t="n">
        <v>315</v>
      </c>
      <c r="B8037" s="49" t="s">
        <v>189</v>
      </c>
      <c r="C8037" s="49" t="n">
        <v>2009</v>
      </c>
      <c r="D8037" s="54" t="n">
        <v>109.55</v>
      </c>
      <c r="E8037" s="55" t="n">
        <v>61</v>
      </c>
    </row>
    <row r="8038" customFormat="false" ht="15" hidden="false" customHeight="false" outlineLevel="0" collapsed="false">
      <c r="A8038" s="49" t="n">
        <v>315</v>
      </c>
      <c r="B8038" s="49" t="s">
        <v>189</v>
      </c>
      <c r="C8038" s="49" t="n">
        <v>2010</v>
      </c>
      <c r="D8038" s="54" t="n">
        <v>4682.28</v>
      </c>
      <c r="E8038" s="55" t="n">
        <v>2931</v>
      </c>
    </row>
    <row r="8039" customFormat="false" ht="15" hidden="false" customHeight="false" outlineLevel="0" collapsed="false">
      <c r="A8039" s="49" t="n">
        <v>315</v>
      </c>
      <c r="B8039" s="49" t="s">
        <v>189</v>
      </c>
      <c r="C8039" s="49" t="n">
        <v>2011</v>
      </c>
      <c r="D8039" s="54" t="n">
        <v>4220.22</v>
      </c>
      <c r="E8039" s="55" t="n">
        <v>2678</v>
      </c>
    </row>
    <row r="8040" customFormat="false" ht="15" hidden="false" customHeight="false" outlineLevel="0" collapsed="false">
      <c r="A8040" s="49" t="n">
        <v>316</v>
      </c>
      <c r="B8040" s="49" t="s">
        <v>200</v>
      </c>
      <c r="C8040" s="49" t="n">
        <v>2009</v>
      </c>
      <c r="D8040" s="54" t="n">
        <v>11.9</v>
      </c>
      <c r="E8040" s="55" t="n">
        <v>2</v>
      </c>
    </row>
    <row r="8041" customFormat="false" ht="15" hidden="false" customHeight="false" outlineLevel="0" collapsed="false">
      <c r="A8041" s="49" t="n">
        <v>316</v>
      </c>
      <c r="B8041" s="49" t="s">
        <v>222</v>
      </c>
      <c r="C8041" s="49" t="n">
        <v>2009</v>
      </c>
      <c r="D8041" s="54" t="n">
        <v>5.95</v>
      </c>
      <c r="E8041" s="55" t="n">
        <v>1</v>
      </c>
    </row>
    <row r="8042" customFormat="false" ht="15" hidden="false" customHeight="false" outlineLevel="0" collapsed="false">
      <c r="A8042" s="49" t="n">
        <v>316</v>
      </c>
      <c r="B8042" s="49" t="s">
        <v>222</v>
      </c>
      <c r="C8042" s="49" t="n">
        <v>2010</v>
      </c>
      <c r="D8042" s="54" t="n">
        <v>267.75</v>
      </c>
      <c r="E8042" s="55" t="n">
        <v>45</v>
      </c>
    </row>
    <row r="8043" customFormat="false" ht="15" hidden="false" customHeight="false" outlineLevel="0" collapsed="false">
      <c r="A8043" s="49" t="n">
        <v>316</v>
      </c>
      <c r="B8043" s="49" t="s">
        <v>222</v>
      </c>
      <c r="C8043" s="49" t="n">
        <v>2011</v>
      </c>
      <c r="D8043" s="54" t="n">
        <v>154.7</v>
      </c>
      <c r="E8043" s="55" t="n">
        <v>26</v>
      </c>
    </row>
    <row r="8044" customFormat="false" ht="15" hidden="false" customHeight="false" outlineLevel="0" collapsed="false">
      <c r="A8044" s="49" t="n">
        <v>316</v>
      </c>
      <c r="B8044" s="49" t="s">
        <v>205</v>
      </c>
      <c r="C8044" s="49" t="n">
        <v>2011</v>
      </c>
      <c r="D8044" s="54" t="n">
        <v>17.85</v>
      </c>
      <c r="E8044" s="55" t="n">
        <v>3</v>
      </c>
    </row>
    <row r="8045" customFormat="false" ht="15" hidden="false" customHeight="false" outlineLevel="0" collapsed="false">
      <c r="A8045" s="49" t="n">
        <v>316</v>
      </c>
      <c r="B8045" s="49" t="s">
        <v>206</v>
      </c>
      <c r="C8045" s="49" t="n">
        <v>2010</v>
      </c>
      <c r="D8045" s="54" t="n">
        <v>23.8</v>
      </c>
      <c r="E8045" s="55" t="n">
        <v>4</v>
      </c>
    </row>
    <row r="8046" customFormat="false" ht="15" hidden="false" customHeight="false" outlineLevel="0" collapsed="false">
      <c r="A8046" s="49" t="n">
        <v>316</v>
      </c>
      <c r="B8046" s="49" t="s">
        <v>206</v>
      </c>
      <c r="C8046" s="49" t="n">
        <v>2011</v>
      </c>
      <c r="D8046" s="54" t="n">
        <v>11.9</v>
      </c>
      <c r="E8046" s="55" t="n">
        <v>2</v>
      </c>
    </row>
    <row r="8047" customFormat="false" ht="15" hidden="false" customHeight="false" outlineLevel="0" collapsed="false">
      <c r="A8047" s="49" t="n">
        <v>316</v>
      </c>
      <c r="B8047" s="49" t="s">
        <v>209</v>
      </c>
      <c r="C8047" s="49" t="n">
        <v>2010</v>
      </c>
      <c r="D8047" s="54" t="n">
        <v>11.9</v>
      </c>
      <c r="E8047" s="55" t="n">
        <v>2</v>
      </c>
    </row>
    <row r="8048" customFormat="false" ht="15" hidden="false" customHeight="false" outlineLevel="0" collapsed="false">
      <c r="A8048" s="49" t="n">
        <v>316</v>
      </c>
      <c r="B8048" s="49" t="s">
        <v>217</v>
      </c>
      <c r="C8048" s="49" t="n">
        <v>2010</v>
      </c>
      <c r="D8048" s="54" t="n">
        <v>130.7</v>
      </c>
      <c r="E8048" s="55" t="n">
        <v>26</v>
      </c>
    </row>
    <row r="8049" customFormat="false" ht="15" hidden="false" customHeight="false" outlineLevel="0" collapsed="false">
      <c r="A8049" s="49" t="n">
        <v>316</v>
      </c>
      <c r="B8049" s="49" t="s">
        <v>217</v>
      </c>
      <c r="C8049" s="49" t="n">
        <v>2011</v>
      </c>
      <c r="D8049" s="54" t="n">
        <v>237.6</v>
      </c>
      <c r="E8049" s="55" t="n">
        <v>48</v>
      </c>
    </row>
    <row r="8050" customFormat="false" ht="15" hidden="false" customHeight="false" outlineLevel="0" collapsed="false">
      <c r="A8050" s="49" t="n">
        <v>316</v>
      </c>
      <c r="B8050" s="49" t="s">
        <v>197</v>
      </c>
      <c r="C8050" s="49" t="n">
        <v>2010</v>
      </c>
      <c r="D8050" s="54" t="n">
        <v>23.8</v>
      </c>
      <c r="E8050" s="55" t="n">
        <v>4</v>
      </c>
    </row>
    <row r="8051" customFormat="false" ht="15" hidden="false" customHeight="false" outlineLevel="0" collapsed="false">
      <c r="A8051" s="49" t="n">
        <v>316</v>
      </c>
      <c r="B8051" s="49" t="s">
        <v>197</v>
      </c>
      <c r="C8051" s="49" t="n">
        <v>2011</v>
      </c>
      <c r="D8051" s="54" t="n">
        <v>23.8</v>
      </c>
      <c r="E8051" s="55" t="n">
        <v>4</v>
      </c>
    </row>
    <row r="8052" customFormat="false" ht="15" hidden="false" customHeight="false" outlineLevel="0" collapsed="false">
      <c r="A8052" s="49" t="n">
        <v>316</v>
      </c>
      <c r="B8052" s="49" t="s">
        <v>196</v>
      </c>
      <c r="C8052" s="49" t="n">
        <v>2010</v>
      </c>
      <c r="D8052" s="54" t="n">
        <v>11.9</v>
      </c>
      <c r="E8052" s="55" t="n">
        <v>2</v>
      </c>
    </row>
    <row r="8053" customFormat="false" ht="15" hidden="false" customHeight="false" outlineLevel="0" collapsed="false">
      <c r="A8053" s="49" t="n">
        <v>316</v>
      </c>
      <c r="B8053" s="49" t="s">
        <v>189</v>
      </c>
      <c r="C8053" s="49" t="n">
        <v>2009</v>
      </c>
      <c r="D8053" s="54" t="n">
        <v>543.65</v>
      </c>
      <c r="E8053" s="55" t="n">
        <v>89</v>
      </c>
    </row>
    <row r="8054" customFormat="false" ht="15" hidden="false" customHeight="false" outlineLevel="0" collapsed="false">
      <c r="A8054" s="49" t="n">
        <v>316</v>
      </c>
      <c r="B8054" s="49" t="s">
        <v>189</v>
      </c>
      <c r="C8054" s="49" t="n">
        <v>2010</v>
      </c>
      <c r="D8054" s="54" t="n">
        <v>6870.96</v>
      </c>
      <c r="E8054" s="55" t="n">
        <v>1132</v>
      </c>
    </row>
    <row r="8055" customFormat="false" ht="15" hidden="false" customHeight="false" outlineLevel="0" collapsed="false">
      <c r="A8055" s="49" t="n">
        <v>316</v>
      </c>
      <c r="B8055" s="49" t="s">
        <v>189</v>
      </c>
      <c r="C8055" s="49" t="n">
        <v>2011</v>
      </c>
      <c r="D8055" s="54" t="n">
        <v>5316.31</v>
      </c>
      <c r="E8055" s="55" t="n">
        <v>872</v>
      </c>
    </row>
    <row r="8056" customFormat="false" ht="15" hidden="false" customHeight="false" outlineLevel="0" collapsed="false">
      <c r="A8056" s="49" t="n">
        <v>316</v>
      </c>
      <c r="B8056" s="49" t="s">
        <v>194</v>
      </c>
      <c r="C8056" s="49" t="n">
        <v>2010</v>
      </c>
      <c r="D8056" s="54" t="n">
        <v>23.8</v>
      </c>
      <c r="E8056" s="55" t="n">
        <v>4</v>
      </c>
    </row>
    <row r="8057" customFormat="false" ht="15" hidden="false" customHeight="false" outlineLevel="0" collapsed="false">
      <c r="A8057" s="49" t="n">
        <v>317</v>
      </c>
      <c r="B8057" s="49" t="s">
        <v>203</v>
      </c>
      <c r="C8057" s="49" t="n">
        <v>2011</v>
      </c>
      <c r="D8057" s="54" t="n">
        <v>69.6</v>
      </c>
      <c r="E8057" s="55" t="n">
        <v>48</v>
      </c>
    </row>
    <row r="8058" customFormat="false" ht="15" hidden="false" customHeight="false" outlineLevel="0" collapsed="false">
      <c r="A8058" s="49" t="n">
        <v>317</v>
      </c>
      <c r="B8058" s="49" t="s">
        <v>199</v>
      </c>
      <c r="C8058" s="49" t="n">
        <v>2011</v>
      </c>
      <c r="D8058" s="54" t="n">
        <v>19.8</v>
      </c>
      <c r="E8058" s="55" t="n">
        <v>12</v>
      </c>
    </row>
    <row r="8059" customFormat="false" ht="15" hidden="false" customHeight="false" outlineLevel="0" collapsed="false">
      <c r="A8059" s="49" t="n">
        <v>317</v>
      </c>
      <c r="B8059" s="49" t="s">
        <v>222</v>
      </c>
      <c r="C8059" s="49" t="n">
        <v>2010</v>
      </c>
      <c r="D8059" s="54" t="n">
        <v>139.2</v>
      </c>
      <c r="E8059" s="55" t="n">
        <v>96</v>
      </c>
    </row>
    <row r="8060" customFormat="false" ht="15" hidden="false" customHeight="false" outlineLevel="0" collapsed="false">
      <c r="A8060" s="49" t="n">
        <v>317</v>
      </c>
      <c r="B8060" s="49" t="s">
        <v>222</v>
      </c>
      <c r="C8060" s="49" t="n">
        <v>2011</v>
      </c>
      <c r="D8060" s="54" t="n">
        <v>59.4</v>
      </c>
      <c r="E8060" s="55" t="n">
        <v>36</v>
      </c>
    </row>
    <row r="8061" customFormat="false" ht="15" hidden="false" customHeight="false" outlineLevel="0" collapsed="false">
      <c r="A8061" s="49" t="n">
        <v>317</v>
      </c>
      <c r="B8061" s="49" t="s">
        <v>205</v>
      </c>
      <c r="C8061" s="49" t="n">
        <v>2010</v>
      </c>
      <c r="D8061" s="54" t="n">
        <v>17.4</v>
      </c>
      <c r="E8061" s="55" t="n">
        <v>12</v>
      </c>
    </row>
    <row r="8062" customFormat="false" ht="15" hidden="false" customHeight="false" outlineLevel="0" collapsed="false">
      <c r="A8062" s="49" t="n">
        <v>317</v>
      </c>
      <c r="B8062" s="49" t="s">
        <v>205</v>
      </c>
      <c r="C8062" s="49" t="n">
        <v>2011</v>
      </c>
      <c r="D8062" s="54" t="n">
        <v>74.4</v>
      </c>
      <c r="E8062" s="55" t="n">
        <v>48</v>
      </c>
    </row>
    <row r="8063" customFormat="false" ht="15" hidden="false" customHeight="false" outlineLevel="0" collapsed="false">
      <c r="A8063" s="49" t="n">
        <v>317</v>
      </c>
      <c r="B8063" s="49" t="s">
        <v>206</v>
      </c>
      <c r="C8063" s="49" t="n">
        <v>2010</v>
      </c>
      <c r="D8063" s="54" t="n">
        <v>243.6</v>
      </c>
      <c r="E8063" s="55" t="n">
        <v>168</v>
      </c>
    </row>
    <row r="8064" customFormat="false" ht="15" hidden="false" customHeight="false" outlineLevel="0" collapsed="false">
      <c r="A8064" s="49" t="n">
        <v>317</v>
      </c>
      <c r="B8064" s="49" t="s">
        <v>206</v>
      </c>
      <c r="C8064" s="49" t="n">
        <v>2011</v>
      </c>
      <c r="D8064" s="54" t="n">
        <v>287.1</v>
      </c>
      <c r="E8064" s="55" t="n">
        <v>174</v>
      </c>
    </row>
    <row r="8065" customFormat="false" ht="15" hidden="false" customHeight="false" outlineLevel="0" collapsed="false">
      <c r="A8065" s="49" t="n">
        <v>317</v>
      </c>
      <c r="B8065" s="49" t="s">
        <v>190</v>
      </c>
      <c r="C8065" s="49" t="n">
        <v>2011</v>
      </c>
      <c r="D8065" s="54" t="n">
        <v>19.8</v>
      </c>
      <c r="E8065" s="55" t="n">
        <v>12</v>
      </c>
    </row>
    <row r="8066" customFormat="false" ht="15" hidden="false" customHeight="false" outlineLevel="0" collapsed="false">
      <c r="A8066" s="49" t="n">
        <v>317</v>
      </c>
      <c r="B8066" s="49" t="s">
        <v>192</v>
      </c>
      <c r="C8066" s="49" t="n">
        <v>2011</v>
      </c>
      <c r="D8066" s="54" t="n">
        <v>19.8</v>
      </c>
      <c r="E8066" s="55" t="n">
        <v>12</v>
      </c>
    </row>
    <row r="8067" customFormat="false" ht="15" hidden="false" customHeight="false" outlineLevel="0" collapsed="false">
      <c r="A8067" s="49" t="n">
        <v>317</v>
      </c>
      <c r="B8067" s="49" t="s">
        <v>217</v>
      </c>
      <c r="C8067" s="49" t="n">
        <v>2011</v>
      </c>
      <c r="D8067" s="54" t="n">
        <v>416.15</v>
      </c>
      <c r="E8067" s="55" t="n">
        <v>287</v>
      </c>
    </row>
    <row r="8068" customFormat="false" ht="15" hidden="false" customHeight="false" outlineLevel="0" collapsed="false">
      <c r="A8068" s="49" t="n">
        <v>317</v>
      </c>
      <c r="B8068" s="49" t="s">
        <v>218</v>
      </c>
      <c r="C8068" s="49" t="n">
        <v>2010</v>
      </c>
      <c r="D8068" s="54" t="n">
        <v>17.4</v>
      </c>
      <c r="E8068" s="55" t="n">
        <v>12</v>
      </c>
    </row>
    <row r="8069" customFormat="false" ht="15" hidden="false" customHeight="false" outlineLevel="0" collapsed="false">
      <c r="A8069" s="49" t="n">
        <v>317</v>
      </c>
      <c r="B8069" s="49" t="s">
        <v>218</v>
      </c>
      <c r="C8069" s="49" t="n">
        <v>2011</v>
      </c>
      <c r="D8069" s="54" t="n">
        <v>140.85</v>
      </c>
      <c r="E8069" s="55" t="n">
        <v>97</v>
      </c>
    </row>
    <row r="8070" customFormat="false" ht="15" hidden="false" customHeight="false" outlineLevel="0" collapsed="false">
      <c r="A8070" s="49" t="n">
        <v>317</v>
      </c>
      <c r="B8070" s="49" t="s">
        <v>228</v>
      </c>
      <c r="C8070" s="49" t="n">
        <v>2010</v>
      </c>
      <c r="D8070" s="54" t="n">
        <v>1.45</v>
      </c>
      <c r="E8070" s="55" t="n">
        <v>1</v>
      </c>
    </row>
    <row r="8071" customFormat="false" ht="15" hidden="false" customHeight="false" outlineLevel="0" collapsed="false">
      <c r="A8071" s="49" t="n">
        <v>317</v>
      </c>
      <c r="B8071" s="49" t="s">
        <v>193</v>
      </c>
      <c r="C8071" s="49" t="n">
        <v>2011</v>
      </c>
      <c r="D8071" s="54" t="n">
        <v>19.8</v>
      </c>
      <c r="E8071" s="55" t="n">
        <v>12</v>
      </c>
    </row>
    <row r="8072" customFormat="false" ht="15" hidden="false" customHeight="false" outlineLevel="0" collapsed="false">
      <c r="A8072" s="49" t="n">
        <v>317</v>
      </c>
      <c r="B8072" s="49" t="s">
        <v>196</v>
      </c>
      <c r="C8072" s="49" t="n">
        <v>2011</v>
      </c>
      <c r="D8072" s="54" t="n">
        <v>37.2</v>
      </c>
      <c r="E8072" s="55" t="n">
        <v>24</v>
      </c>
    </row>
    <row r="8073" customFormat="false" ht="15" hidden="false" customHeight="false" outlineLevel="0" collapsed="false">
      <c r="A8073" s="49" t="n">
        <v>317</v>
      </c>
      <c r="B8073" s="49" t="s">
        <v>210</v>
      </c>
      <c r="C8073" s="49" t="n">
        <v>2010</v>
      </c>
      <c r="D8073" s="54" t="n">
        <v>17.4</v>
      </c>
      <c r="E8073" s="55" t="n">
        <v>12</v>
      </c>
    </row>
    <row r="8074" customFormat="false" ht="15" hidden="false" customHeight="false" outlineLevel="0" collapsed="false">
      <c r="A8074" s="49" t="n">
        <v>317</v>
      </c>
      <c r="B8074" s="49" t="s">
        <v>198</v>
      </c>
      <c r="C8074" s="49" t="n">
        <v>2011</v>
      </c>
      <c r="D8074" s="54" t="n">
        <v>39.6</v>
      </c>
      <c r="E8074" s="55" t="n">
        <v>24</v>
      </c>
    </row>
    <row r="8075" customFormat="false" ht="15" hidden="false" customHeight="false" outlineLevel="0" collapsed="false">
      <c r="A8075" s="49" t="n">
        <v>317</v>
      </c>
      <c r="B8075" s="49" t="s">
        <v>189</v>
      </c>
      <c r="C8075" s="49" t="n">
        <v>2010</v>
      </c>
      <c r="D8075" s="54" t="n">
        <v>3581.68</v>
      </c>
      <c r="E8075" s="55" t="n">
        <v>2474</v>
      </c>
    </row>
    <row r="8076" customFormat="false" ht="15" hidden="false" customHeight="false" outlineLevel="0" collapsed="false">
      <c r="A8076" s="49" t="n">
        <v>317</v>
      </c>
      <c r="B8076" s="49" t="s">
        <v>189</v>
      </c>
      <c r="C8076" s="49" t="n">
        <v>2011</v>
      </c>
      <c r="D8076" s="54" t="n">
        <v>8412.34</v>
      </c>
      <c r="E8076" s="55" t="n">
        <v>5058</v>
      </c>
    </row>
    <row r="8077" customFormat="false" ht="15" hidden="false" customHeight="false" outlineLevel="0" collapsed="false">
      <c r="A8077" s="49" t="n">
        <v>317</v>
      </c>
      <c r="B8077" s="49" t="s">
        <v>194</v>
      </c>
      <c r="C8077" s="49" t="n">
        <v>2011</v>
      </c>
      <c r="D8077" s="54" t="n">
        <v>36.3</v>
      </c>
      <c r="E8077" s="55" t="n">
        <v>22</v>
      </c>
    </row>
    <row r="8078" customFormat="false" ht="15" hidden="false" customHeight="false" outlineLevel="0" collapsed="false">
      <c r="A8078" s="49" t="n">
        <v>318</v>
      </c>
      <c r="B8078" s="49" t="s">
        <v>203</v>
      </c>
      <c r="C8078" s="49" t="n">
        <v>2011</v>
      </c>
      <c r="D8078" s="54" t="n">
        <v>208</v>
      </c>
      <c r="E8078" s="55" t="n">
        <v>200</v>
      </c>
    </row>
    <row r="8079" customFormat="false" ht="15" hidden="false" customHeight="false" outlineLevel="0" collapsed="false">
      <c r="A8079" s="49" t="n">
        <v>318</v>
      </c>
      <c r="B8079" s="49" t="s">
        <v>195</v>
      </c>
      <c r="C8079" s="49" t="n">
        <v>2011</v>
      </c>
      <c r="D8079" s="54" t="n">
        <v>75</v>
      </c>
      <c r="E8079" s="55" t="n">
        <v>60</v>
      </c>
    </row>
    <row r="8080" customFormat="false" ht="15" hidden="false" customHeight="false" outlineLevel="0" collapsed="false">
      <c r="A8080" s="49" t="n">
        <v>318</v>
      </c>
      <c r="B8080" s="49" t="s">
        <v>201</v>
      </c>
      <c r="C8080" s="49" t="n">
        <v>2011</v>
      </c>
      <c r="D8080" s="54" t="n">
        <v>150</v>
      </c>
      <c r="E8080" s="55" t="n">
        <v>120</v>
      </c>
    </row>
    <row r="8081" customFormat="false" ht="15" hidden="false" customHeight="false" outlineLevel="0" collapsed="false">
      <c r="A8081" s="49" t="n">
        <v>318</v>
      </c>
      <c r="B8081" s="49" t="s">
        <v>200</v>
      </c>
      <c r="C8081" s="49" t="n">
        <v>2011</v>
      </c>
      <c r="D8081" s="54" t="n">
        <v>25</v>
      </c>
      <c r="E8081" s="55" t="n">
        <v>20</v>
      </c>
    </row>
    <row r="8082" customFormat="false" ht="15" hidden="false" customHeight="false" outlineLevel="0" collapsed="false">
      <c r="A8082" s="49" t="n">
        <v>318</v>
      </c>
      <c r="B8082" s="49" t="s">
        <v>222</v>
      </c>
      <c r="C8082" s="49" t="n">
        <v>2011</v>
      </c>
      <c r="D8082" s="54" t="n">
        <v>75</v>
      </c>
      <c r="E8082" s="55" t="n">
        <v>60</v>
      </c>
    </row>
    <row r="8083" customFormat="false" ht="15" hidden="false" customHeight="false" outlineLevel="0" collapsed="false">
      <c r="A8083" s="49" t="n">
        <v>318</v>
      </c>
      <c r="B8083" s="49" t="s">
        <v>191</v>
      </c>
      <c r="C8083" s="49" t="n">
        <v>2011</v>
      </c>
      <c r="D8083" s="54" t="n">
        <v>250</v>
      </c>
      <c r="E8083" s="55" t="n">
        <v>200</v>
      </c>
    </row>
    <row r="8084" customFormat="false" ht="15" hidden="false" customHeight="false" outlineLevel="0" collapsed="false">
      <c r="A8084" s="49" t="n">
        <v>318</v>
      </c>
      <c r="B8084" s="49" t="s">
        <v>205</v>
      </c>
      <c r="C8084" s="49" t="n">
        <v>2011</v>
      </c>
      <c r="D8084" s="54" t="n">
        <v>200</v>
      </c>
      <c r="E8084" s="55" t="n">
        <v>160</v>
      </c>
    </row>
    <row r="8085" customFormat="false" ht="15" hidden="false" customHeight="false" outlineLevel="0" collapsed="false">
      <c r="A8085" s="49" t="n">
        <v>318</v>
      </c>
      <c r="B8085" s="49" t="s">
        <v>206</v>
      </c>
      <c r="C8085" s="49" t="n">
        <v>2011</v>
      </c>
      <c r="D8085" s="54" t="n">
        <v>225</v>
      </c>
      <c r="E8085" s="55" t="n">
        <v>180</v>
      </c>
    </row>
    <row r="8086" customFormat="false" ht="15" hidden="false" customHeight="false" outlineLevel="0" collapsed="false">
      <c r="A8086" s="49" t="n">
        <v>318</v>
      </c>
      <c r="B8086" s="49" t="s">
        <v>234</v>
      </c>
      <c r="C8086" s="49" t="n">
        <v>2011</v>
      </c>
      <c r="D8086" s="54" t="n">
        <v>50</v>
      </c>
      <c r="E8086" s="55" t="n">
        <v>40</v>
      </c>
    </row>
    <row r="8087" customFormat="false" ht="15" hidden="false" customHeight="false" outlineLevel="0" collapsed="false">
      <c r="A8087" s="49" t="n">
        <v>318</v>
      </c>
      <c r="B8087" s="49" t="s">
        <v>218</v>
      </c>
      <c r="C8087" s="49" t="n">
        <v>2011</v>
      </c>
      <c r="D8087" s="54" t="n">
        <v>832</v>
      </c>
      <c r="E8087" s="55" t="n">
        <v>800</v>
      </c>
    </row>
    <row r="8088" customFormat="false" ht="15" hidden="false" customHeight="false" outlineLevel="0" collapsed="false">
      <c r="A8088" s="49" t="n">
        <v>318</v>
      </c>
      <c r="B8088" s="49" t="s">
        <v>197</v>
      </c>
      <c r="C8088" s="49" t="n">
        <v>2011</v>
      </c>
      <c r="D8088" s="54" t="n">
        <v>75</v>
      </c>
      <c r="E8088" s="55" t="n">
        <v>60</v>
      </c>
    </row>
    <row r="8089" customFormat="false" ht="15" hidden="false" customHeight="false" outlineLevel="0" collapsed="false">
      <c r="A8089" s="49" t="n">
        <v>318</v>
      </c>
      <c r="B8089" s="49" t="s">
        <v>196</v>
      </c>
      <c r="C8089" s="49" t="n">
        <v>2011</v>
      </c>
      <c r="D8089" s="54" t="n">
        <v>25</v>
      </c>
      <c r="E8089" s="55" t="n">
        <v>20</v>
      </c>
    </row>
    <row r="8090" customFormat="false" ht="15" hidden="false" customHeight="false" outlineLevel="0" collapsed="false">
      <c r="A8090" s="49" t="n">
        <v>318</v>
      </c>
      <c r="B8090" s="49" t="s">
        <v>198</v>
      </c>
      <c r="C8090" s="49" t="n">
        <v>2011</v>
      </c>
      <c r="D8090" s="54" t="n">
        <v>100</v>
      </c>
      <c r="E8090" s="55" t="n">
        <v>80</v>
      </c>
    </row>
    <row r="8091" customFormat="false" ht="15" hidden="false" customHeight="false" outlineLevel="0" collapsed="false">
      <c r="A8091" s="49" t="n">
        <v>318</v>
      </c>
      <c r="B8091" s="49" t="s">
        <v>207</v>
      </c>
      <c r="C8091" s="49" t="n">
        <v>2011</v>
      </c>
      <c r="D8091" s="54" t="n">
        <v>0</v>
      </c>
      <c r="E8091" s="55" t="n">
        <v>0</v>
      </c>
    </row>
    <row r="8092" customFormat="false" ht="15" hidden="false" customHeight="false" outlineLevel="0" collapsed="false">
      <c r="A8092" s="49" t="n">
        <v>318</v>
      </c>
      <c r="B8092" s="49" t="s">
        <v>189</v>
      </c>
      <c r="C8092" s="49" t="n">
        <v>2011</v>
      </c>
      <c r="D8092" s="54" t="n">
        <v>11330.77</v>
      </c>
      <c r="E8092" s="55" t="n">
        <v>8335</v>
      </c>
    </row>
    <row r="8093" customFormat="false" ht="15" hidden="false" customHeight="false" outlineLevel="0" collapsed="false">
      <c r="A8093" s="49" t="n">
        <v>319</v>
      </c>
      <c r="B8093" s="49" t="s">
        <v>203</v>
      </c>
      <c r="C8093" s="49" t="n">
        <v>2010</v>
      </c>
      <c r="D8093" s="54" t="n">
        <v>17</v>
      </c>
      <c r="E8093" s="55" t="n">
        <v>2</v>
      </c>
    </row>
    <row r="8094" customFormat="false" ht="15" hidden="false" customHeight="false" outlineLevel="0" collapsed="false">
      <c r="A8094" s="49" t="n">
        <v>319</v>
      </c>
      <c r="B8094" s="49" t="s">
        <v>203</v>
      </c>
      <c r="C8094" s="49" t="n">
        <v>2011</v>
      </c>
      <c r="D8094" s="54" t="n">
        <v>125.8</v>
      </c>
      <c r="E8094" s="55" t="n">
        <v>16</v>
      </c>
    </row>
    <row r="8095" customFormat="false" ht="15" hidden="false" customHeight="false" outlineLevel="0" collapsed="false">
      <c r="A8095" s="49" t="n">
        <v>319</v>
      </c>
      <c r="B8095" s="49" t="s">
        <v>201</v>
      </c>
      <c r="C8095" s="49" t="n">
        <v>2011</v>
      </c>
      <c r="D8095" s="54" t="n">
        <v>68</v>
      </c>
      <c r="E8095" s="55" t="n">
        <v>8</v>
      </c>
    </row>
    <row r="8096" customFormat="false" ht="15" hidden="false" customHeight="false" outlineLevel="0" collapsed="false">
      <c r="A8096" s="49" t="n">
        <v>319</v>
      </c>
      <c r="B8096" s="49" t="s">
        <v>223</v>
      </c>
      <c r="C8096" s="49" t="n">
        <v>2010</v>
      </c>
      <c r="D8096" s="54" t="n">
        <v>34</v>
      </c>
      <c r="E8096" s="55" t="n">
        <v>4</v>
      </c>
    </row>
    <row r="8097" customFormat="false" ht="15" hidden="false" customHeight="false" outlineLevel="0" collapsed="false">
      <c r="A8097" s="49" t="n">
        <v>319</v>
      </c>
      <c r="B8097" s="49" t="s">
        <v>223</v>
      </c>
      <c r="C8097" s="49" t="n">
        <v>2011</v>
      </c>
      <c r="D8097" s="54" t="n">
        <v>34</v>
      </c>
      <c r="E8097" s="55" t="n">
        <v>4</v>
      </c>
    </row>
    <row r="8098" customFormat="false" ht="15" hidden="false" customHeight="false" outlineLevel="0" collapsed="false">
      <c r="A8098" s="49" t="n">
        <v>319</v>
      </c>
      <c r="B8098" s="49" t="s">
        <v>222</v>
      </c>
      <c r="C8098" s="49" t="n">
        <v>2010</v>
      </c>
      <c r="D8098" s="54" t="n">
        <v>595</v>
      </c>
      <c r="E8098" s="55" t="n">
        <v>76</v>
      </c>
    </row>
    <row r="8099" customFormat="false" ht="15" hidden="false" customHeight="false" outlineLevel="0" collapsed="false">
      <c r="A8099" s="49" t="n">
        <v>319</v>
      </c>
      <c r="B8099" s="49" t="s">
        <v>222</v>
      </c>
      <c r="C8099" s="49" t="n">
        <v>2011</v>
      </c>
      <c r="D8099" s="54" t="n">
        <v>329.8</v>
      </c>
      <c r="E8099" s="55" t="n">
        <v>40</v>
      </c>
    </row>
    <row r="8100" customFormat="false" ht="15" hidden="false" customHeight="false" outlineLevel="0" collapsed="false">
      <c r="A8100" s="49" t="n">
        <v>319</v>
      </c>
      <c r="B8100" s="49" t="s">
        <v>191</v>
      </c>
      <c r="C8100" s="49" t="n">
        <v>2010</v>
      </c>
      <c r="D8100" s="54" t="n">
        <v>34</v>
      </c>
      <c r="E8100" s="55" t="n">
        <v>4</v>
      </c>
    </row>
    <row r="8101" customFormat="false" ht="15" hidden="false" customHeight="false" outlineLevel="0" collapsed="false">
      <c r="A8101" s="49" t="n">
        <v>319</v>
      </c>
      <c r="B8101" s="49" t="s">
        <v>205</v>
      </c>
      <c r="C8101" s="49" t="n">
        <v>2010</v>
      </c>
      <c r="D8101" s="54" t="n">
        <v>68</v>
      </c>
      <c r="E8101" s="55" t="n">
        <v>8</v>
      </c>
    </row>
    <row r="8102" customFormat="false" ht="15" hidden="false" customHeight="false" outlineLevel="0" collapsed="false">
      <c r="A8102" s="49" t="n">
        <v>319</v>
      </c>
      <c r="B8102" s="49" t="s">
        <v>205</v>
      </c>
      <c r="C8102" s="49" t="n">
        <v>2011</v>
      </c>
      <c r="D8102" s="54" t="n">
        <v>85</v>
      </c>
      <c r="E8102" s="55" t="n">
        <v>10</v>
      </c>
    </row>
    <row r="8103" customFormat="false" ht="15" hidden="false" customHeight="false" outlineLevel="0" collapsed="false">
      <c r="A8103" s="49" t="n">
        <v>319</v>
      </c>
      <c r="B8103" s="49" t="s">
        <v>206</v>
      </c>
      <c r="C8103" s="49" t="n">
        <v>2010</v>
      </c>
      <c r="D8103" s="54" t="n">
        <v>34</v>
      </c>
      <c r="E8103" s="55" t="n">
        <v>4</v>
      </c>
    </row>
    <row r="8104" customFormat="false" ht="15" hidden="false" customHeight="false" outlineLevel="0" collapsed="false">
      <c r="A8104" s="49" t="n">
        <v>319</v>
      </c>
      <c r="B8104" s="49" t="s">
        <v>206</v>
      </c>
      <c r="C8104" s="49" t="n">
        <v>2011</v>
      </c>
      <c r="D8104" s="54" t="n">
        <v>193.8</v>
      </c>
      <c r="E8104" s="55" t="n">
        <v>24</v>
      </c>
    </row>
    <row r="8105" customFormat="false" ht="15" hidden="false" customHeight="false" outlineLevel="0" collapsed="false">
      <c r="A8105" s="49" t="n">
        <v>319</v>
      </c>
      <c r="B8105" s="49" t="s">
        <v>211</v>
      </c>
      <c r="C8105" s="49" t="n">
        <v>2010</v>
      </c>
      <c r="D8105" s="54" t="n">
        <v>183.6</v>
      </c>
      <c r="E8105" s="55" t="n">
        <v>24</v>
      </c>
    </row>
    <row r="8106" customFormat="false" ht="15" hidden="false" customHeight="false" outlineLevel="0" collapsed="false">
      <c r="A8106" s="49" t="n">
        <v>319</v>
      </c>
      <c r="B8106" s="49" t="s">
        <v>211</v>
      </c>
      <c r="C8106" s="49" t="n">
        <v>2011</v>
      </c>
      <c r="D8106" s="54" t="n">
        <v>17</v>
      </c>
      <c r="E8106" s="55" t="n">
        <v>2</v>
      </c>
    </row>
    <row r="8107" customFormat="false" ht="15" hidden="false" customHeight="false" outlineLevel="0" collapsed="false">
      <c r="A8107" s="49" t="n">
        <v>319</v>
      </c>
      <c r="B8107" s="49" t="s">
        <v>213</v>
      </c>
      <c r="C8107" s="49" t="n">
        <v>2011</v>
      </c>
      <c r="D8107" s="54" t="n">
        <v>17</v>
      </c>
      <c r="E8107" s="55" t="n">
        <v>2</v>
      </c>
    </row>
    <row r="8108" customFormat="false" ht="15" hidden="false" customHeight="false" outlineLevel="0" collapsed="false">
      <c r="A8108" s="49" t="n">
        <v>319</v>
      </c>
      <c r="B8108" s="49" t="s">
        <v>197</v>
      </c>
      <c r="C8108" s="49" t="n">
        <v>2011</v>
      </c>
      <c r="D8108" s="54" t="n">
        <v>17</v>
      </c>
      <c r="E8108" s="55" t="n">
        <v>2</v>
      </c>
    </row>
    <row r="8109" customFormat="false" ht="15" hidden="false" customHeight="false" outlineLevel="0" collapsed="false">
      <c r="A8109" s="49" t="n">
        <v>319</v>
      </c>
      <c r="B8109" s="49" t="s">
        <v>215</v>
      </c>
      <c r="C8109" s="49" t="n">
        <v>2011</v>
      </c>
      <c r="D8109" s="54" t="n">
        <v>91.8</v>
      </c>
      <c r="E8109" s="55" t="n">
        <v>12</v>
      </c>
    </row>
    <row r="8110" customFormat="false" ht="15" hidden="false" customHeight="false" outlineLevel="0" collapsed="false">
      <c r="A8110" s="49" t="n">
        <v>319</v>
      </c>
      <c r="B8110" s="49" t="s">
        <v>198</v>
      </c>
      <c r="C8110" s="49" t="n">
        <v>2010</v>
      </c>
      <c r="D8110" s="54" t="n">
        <v>51</v>
      </c>
      <c r="E8110" s="55" t="n">
        <v>6</v>
      </c>
    </row>
    <row r="8111" customFormat="false" ht="15" hidden="false" customHeight="false" outlineLevel="0" collapsed="false">
      <c r="A8111" s="49" t="n">
        <v>319</v>
      </c>
      <c r="B8111" s="49" t="s">
        <v>198</v>
      </c>
      <c r="C8111" s="49" t="n">
        <v>2011</v>
      </c>
      <c r="D8111" s="54" t="n">
        <v>68</v>
      </c>
      <c r="E8111" s="55" t="n">
        <v>8</v>
      </c>
    </row>
    <row r="8112" customFormat="false" ht="15" hidden="false" customHeight="false" outlineLevel="0" collapsed="false">
      <c r="A8112" s="49" t="n">
        <v>319</v>
      </c>
      <c r="B8112" s="49" t="s">
        <v>189</v>
      </c>
      <c r="C8112" s="49" t="n">
        <v>2009</v>
      </c>
      <c r="D8112" s="54" t="n">
        <v>136.85</v>
      </c>
      <c r="E8112" s="55" t="n">
        <v>16</v>
      </c>
    </row>
    <row r="8113" customFormat="false" ht="15" hidden="false" customHeight="false" outlineLevel="0" collapsed="false">
      <c r="A8113" s="49" t="n">
        <v>319</v>
      </c>
      <c r="B8113" s="49" t="s">
        <v>189</v>
      </c>
      <c r="C8113" s="49" t="n">
        <v>2010</v>
      </c>
      <c r="D8113" s="54" t="n">
        <v>3364.28</v>
      </c>
      <c r="E8113" s="55" t="n">
        <v>402</v>
      </c>
    </row>
    <row r="8114" customFormat="false" ht="15" hidden="false" customHeight="false" outlineLevel="0" collapsed="false">
      <c r="A8114" s="49" t="n">
        <v>319</v>
      </c>
      <c r="B8114" s="49" t="s">
        <v>189</v>
      </c>
      <c r="C8114" s="49" t="n">
        <v>2011</v>
      </c>
      <c r="D8114" s="54" t="n">
        <v>7947.27</v>
      </c>
      <c r="E8114" s="55" t="n">
        <v>943</v>
      </c>
    </row>
    <row r="8115" customFormat="false" ht="15" hidden="false" customHeight="false" outlineLevel="0" collapsed="false">
      <c r="A8115" s="49" t="n">
        <v>320</v>
      </c>
      <c r="B8115" s="49" t="s">
        <v>203</v>
      </c>
      <c r="C8115" s="49" t="n">
        <v>2010</v>
      </c>
      <c r="D8115" s="54" t="n">
        <v>45</v>
      </c>
      <c r="E8115" s="55" t="n">
        <v>12</v>
      </c>
    </row>
    <row r="8116" customFormat="false" ht="15" hidden="false" customHeight="false" outlineLevel="0" collapsed="false">
      <c r="A8116" s="49" t="n">
        <v>320</v>
      </c>
      <c r="B8116" s="49" t="s">
        <v>203</v>
      </c>
      <c r="C8116" s="49" t="n">
        <v>2011</v>
      </c>
      <c r="D8116" s="54" t="n">
        <v>488.16</v>
      </c>
      <c r="E8116" s="55" t="n">
        <v>144</v>
      </c>
    </row>
    <row r="8117" customFormat="false" ht="15" hidden="false" customHeight="false" outlineLevel="0" collapsed="false">
      <c r="A8117" s="49" t="n">
        <v>320</v>
      </c>
      <c r="B8117" s="49" t="s">
        <v>201</v>
      </c>
      <c r="C8117" s="49" t="n">
        <v>2010</v>
      </c>
      <c r="D8117" s="54" t="n">
        <v>60</v>
      </c>
      <c r="E8117" s="55" t="n">
        <v>16</v>
      </c>
    </row>
    <row r="8118" customFormat="false" ht="15" hidden="false" customHeight="false" outlineLevel="0" collapsed="false">
      <c r="A8118" s="49" t="n">
        <v>320</v>
      </c>
      <c r="B8118" s="49" t="s">
        <v>201</v>
      </c>
      <c r="C8118" s="49" t="n">
        <v>2011</v>
      </c>
      <c r="D8118" s="54" t="n">
        <v>30</v>
      </c>
      <c r="E8118" s="55" t="n">
        <v>8</v>
      </c>
    </row>
    <row r="8119" customFormat="false" ht="15" hidden="false" customHeight="false" outlineLevel="0" collapsed="false">
      <c r="A8119" s="49" t="n">
        <v>320</v>
      </c>
      <c r="B8119" s="49" t="s">
        <v>223</v>
      </c>
      <c r="C8119" s="49" t="n">
        <v>2010</v>
      </c>
      <c r="D8119" s="54" t="n">
        <v>0</v>
      </c>
      <c r="E8119" s="55" t="n">
        <v>0</v>
      </c>
    </row>
    <row r="8120" customFormat="false" ht="15" hidden="false" customHeight="false" outlineLevel="0" collapsed="false">
      <c r="A8120" s="49" t="n">
        <v>320</v>
      </c>
      <c r="B8120" s="49" t="s">
        <v>202</v>
      </c>
      <c r="C8120" s="49" t="n">
        <v>2010</v>
      </c>
      <c r="D8120" s="54" t="n">
        <v>45</v>
      </c>
      <c r="E8120" s="55" t="n">
        <v>12</v>
      </c>
    </row>
    <row r="8121" customFormat="false" ht="15" hidden="false" customHeight="false" outlineLevel="0" collapsed="false">
      <c r="A8121" s="49" t="n">
        <v>320</v>
      </c>
      <c r="B8121" s="49" t="s">
        <v>222</v>
      </c>
      <c r="C8121" s="49" t="n">
        <v>2009</v>
      </c>
      <c r="D8121" s="54" t="n">
        <v>75</v>
      </c>
      <c r="E8121" s="55" t="n">
        <v>20</v>
      </c>
    </row>
    <row r="8122" customFormat="false" ht="15" hidden="false" customHeight="false" outlineLevel="0" collapsed="false">
      <c r="A8122" s="49" t="n">
        <v>320</v>
      </c>
      <c r="B8122" s="49" t="s">
        <v>222</v>
      </c>
      <c r="C8122" s="49" t="n">
        <v>2010</v>
      </c>
      <c r="D8122" s="54" t="n">
        <v>615</v>
      </c>
      <c r="E8122" s="55" t="n">
        <v>164</v>
      </c>
    </row>
    <row r="8123" customFormat="false" ht="15" hidden="false" customHeight="false" outlineLevel="0" collapsed="false">
      <c r="A8123" s="49" t="n">
        <v>320</v>
      </c>
      <c r="B8123" s="49" t="s">
        <v>222</v>
      </c>
      <c r="C8123" s="49" t="n">
        <v>2011</v>
      </c>
      <c r="D8123" s="54" t="n">
        <v>1123.62</v>
      </c>
      <c r="E8123" s="55" t="n">
        <v>310</v>
      </c>
    </row>
    <row r="8124" customFormat="false" ht="15" hidden="false" customHeight="false" outlineLevel="0" collapsed="false">
      <c r="A8124" s="49" t="n">
        <v>320</v>
      </c>
      <c r="B8124" s="49" t="s">
        <v>205</v>
      </c>
      <c r="C8124" s="49" t="n">
        <v>2009</v>
      </c>
      <c r="D8124" s="54" t="n">
        <v>41.25</v>
      </c>
      <c r="E8124" s="55" t="n">
        <v>11</v>
      </c>
    </row>
    <row r="8125" customFormat="false" ht="15" hidden="false" customHeight="false" outlineLevel="0" collapsed="false">
      <c r="A8125" s="49" t="n">
        <v>320</v>
      </c>
      <c r="B8125" s="49" t="s">
        <v>205</v>
      </c>
      <c r="C8125" s="49" t="n">
        <v>2011</v>
      </c>
      <c r="D8125" s="54" t="n">
        <v>60</v>
      </c>
      <c r="E8125" s="55" t="n">
        <v>16</v>
      </c>
    </row>
    <row r="8126" customFormat="false" ht="15" hidden="false" customHeight="false" outlineLevel="0" collapsed="false">
      <c r="A8126" s="49" t="n">
        <v>320</v>
      </c>
      <c r="B8126" s="49" t="s">
        <v>234</v>
      </c>
      <c r="C8126" s="49" t="n">
        <v>2010</v>
      </c>
      <c r="D8126" s="54" t="n">
        <v>15</v>
      </c>
      <c r="E8126" s="55" t="n">
        <v>4</v>
      </c>
    </row>
    <row r="8127" customFormat="false" ht="15" hidden="false" customHeight="false" outlineLevel="0" collapsed="false">
      <c r="A8127" s="49" t="n">
        <v>320</v>
      </c>
      <c r="B8127" s="49" t="s">
        <v>192</v>
      </c>
      <c r="C8127" s="49" t="n">
        <v>2011</v>
      </c>
      <c r="D8127" s="54" t="n">
        <v>15</v>
      </c>
      <c r="E8127" s="55" t="n">
        <v>4</v>
      </c>
    </row>
    <row r="8128" customFormat="false" ht="15" hidden="false" customHeight="false" outlineLevel="0" collapsed="false">
      <c r="A8128" s="49" t="n">
        <v>320</v>
      </c>
      <c r="B8128" s="49" t="s">
        <v>218</v>
      </c>
      <c r="C8128" s="49" t="n">
        <v>2010</v>
      </c>
      <c r="D8128" s="54" t="n">
        <v>60</v>
      </c>
      <c r="E8128" s="55" t="n">
        <v>16</v>
      </c>
    </row>
    <row r="8129" customFormat="false" ht="15" hidden="false" customHeight="false" outlineLevel="0" collapsed="false">
      <c r="A8129" s="49" t="n">
        <v>320</v>
      </c>
      <c r="B8129" s="49" t="s">
        <v>193</v>
      </c>
      <c r="C8129" s="49" t="n">
        <v>2010</v>
      </c>
      <c r="D8129" s="54" t="n">
        <v>75</v>
      </c>
      <c r="E8129" s="55" t="n">
        <v>20</v>
      </c>
    </row>
    <row r="8130" customFormat="false" ht="15" hidden="false" customHeight="false" outlineLevel="0" collapsed="false">
      <c r="A8130" s="49" t="n">
        <v>320</v>
      </c>
      <c r="B8130" s="49" t="s">
        <v>197</v>
      </c>
      <c r="C8130" s="49" t="n">
        <v>2010</v>
      </c>
      <c r="D8130" s="54" t="n">
        <v>105</v>
      </c>
      <c r="E8130" s="55" t="n">
        <v>28</v>
      </c>
    </row>
    <row r="8131" customFormat="false" ht="15" hidden="false" customHeight="false" outlineLevel="0" collapsed="false">
      <c r="A8131" s="49" t="n">
        <v>320</v>
      </c>
      <c r="B8131" s="49" t="s">
        <v>197</v>
      </c>
      <c r="C8131" s="49" t="n">
        <v>2011</v>
      </c>
      <c r="D8131" s="54" t="n">
        <v>30</v>
      </c>
      <c r="E8131" s="55" t="n">
        <v>8</v>
      </c>
    </row>
    <row r="8132" customFormat="false" ht="15" hidden="false" customHeight="false" outlineLevel="0" collapsed="false">
      <c r="A8132" s="49" t="n">
        <v>320</v>
      </c>
      <c r="B8132" s="49" t="s">
        <v>204</v>
      </c>
      <c r="C8132" s="49" t="n">
        <v>2010</v>
      </c>
      <c r="D8132" s="54" t="n">
        <v>15</v>
      </c>
      <c r="E8132" s="55" t="n">
        <v>4</v>
      </c>
    </row>
    <row r="8133" customFormat="false" ht="15" hidden="false" customHeight="false" outlineLevel="0" collapsed="false">
      <c r="A8133" s="49" t="n">
        <v>320</v>
      </c>
      <c r="B8133" s="49" t="s">
        <v>215</v>
      </c>
      <c r="C8133" s="49" t="n">
        <v>2010</v>
      </c>
      <c r="D8133" s="54" t="n">
        <v>30</v>
      </c>
      <c r="E8133" s="55" t="n">
        <v>8</v>
      </c>
    </row>
    <row r="8134" customFormat="false" ht="15" hidden="false" customHeight="false" outlineLevel="0" collapsed="false">
      <c r="A8134" s="49" t="n">
        <v>320</v>
      </c>
      <c r="B8134" s="49" t="s">
        <v>215</v>
      </c>
      <c r="C8134" s="49" t="n">
        <v>2011</v>
      </c>
      <c r="D8134" s="54" t="n">
        <v>45</v>
      </c>
      <c r="E8134" s="55" t="n">
        <v>12</v>
      </c>
    </row>
    <row r="8135" customFormat="false" ht="15" hidden="false" customHeight="false" outlineLevel="0" collapsed="false">
      <c r="A8135" s="49" t="n">
        <v>320</v>
      </c>
      <c r="B8135" s="49" t="s">
        <v>196</v>
      </c>
      <c r="C8135" s="49" t="n">
        <v>2010</v>
      </c>
      <c r="D8135" s="54" t="n">
        <v>15</v>
      </c>
      <c r="E8135" s="55" t="n">
        <v>4</v>
      </c>
    </row>
    <row r="8136" customFormat="false" ht="15" hidden="false" customHeight="false" outlineLevel="0" collapsed="false">
      <c r="A8136" s="49" t="n">
        <v>320</v>
      </c>
      <c r="B8136" s="49" t="s">
        <v>210</v>
      </c>
      <c r="C8136" s="49" t="n">
        <v>2010</v>
      </c>
      <c r="D8136" s="54" t="n">
        <v>60</v>
      </c>
      <c r="E8136" s="55" t="n">
        <v>16</v>
      </c>
    </row>
    <row r="8137" customFormat="false" ht="15" hidden="false" customHeight="false" outlineLevel="0" collapsed="false">
      <c r="A8137" s="49" t="n">
        <v>320</v>
      </c>
      <c r="B8137" s="49" t="s">
        <v>210</v>
      </c>
      <c r="C8137" s="49" t="n">
        <v>2011</v>
      </c>
      <c r="D8137" s="54" t="n">
        <v>15</v>
      </c>
      <c r="E8137" s="55" t="n">
        <v>4</v>
      </c>
    </row>
    <row r="8138" customFormat="false" ht="15" hidden="false" customHeight="false" outlineLevel="0" collapsed="false">
      <c r="A8138" s="49" t="n">
        <v>320</v>
      </c>
      <c r="B8138" s="49" t="s">
        <v>198</v>
      </c>
      <c r="C8138" s="49" t="n">
        <v>2010</v>
      </c>
      <c r="D8138" s="54" t="n">
        <v>30</v>
      </c>
      <c r="E8138" s="55" t="n">
        <v>8</v>
      </c>
    </row>
    <row r="8139" customFormat="false" ht="15" hidden="false" customHeight="false" outlineLevel="0" collapsed="false">
      <c r="A8139" s="49" t="n">
        <v>320</v>
      </c>
      <c r="B8139" s="49" t="s">
        <v>198</v>
      </c>
      <c r="C8139" s="49" t="n">
        <v>2011</v>
      </c>
      <c r="D8139" s="54" t="n">
        <v>30</v>
      </c>
      <c r="E8139" s="55" t="n">
        <v>8</v>
      </c>
    </row>
    <row r="8140" customFormat="false" ht="15" hidden="false" customHeight="false" outlineLevel="0" collapsed="false">
      <c r="A8140" s="49" t="n">
        <v>320</v>
      </c>
      <c r="B8140" s="49" t="s">
        <v>214</v>
      </c>
      <c r="C8140" s="49" t="n">
        <v>2010</v>
      </c>
      <c r="D8140" s="54" t="n">
        <v>15</v>
      </c>
      <c r="E8140" s="55" t="n">
        <v>4</v>
      </c>
    </row>
    <row r="8141" customFormat="false" ht="15" hidden="false" customHeight="false" outlineLevel="0" collapsed="false">
      <c r="A8141" s="49" t="n">
        <v>320</v>
      </c>
      <c r="B8141" s="49" t="s">
        <v>189</v>
      </c>
      <c r="C8141" s="49" t="n">
        <v>2009</v>
      </c>
      <c r="D8141" s="54" t="n">
        <v>888.98</v>
      </c>
      <c r="E8141" s="55" t="n">
        <v>193</v>
      </c>
    </row>
    <row r="8142" customFormat="false" ht="15" hidden="false" customHeight="false" outlineLevel="0" collapsed="false">
      <c r="A8142" s="49" t="n">
        <v>320</v>
      </c>
      <c r="B8142" s="49" t="s">
        <v>189</v>
      </c>
      <c r="C8142" s="49" t="n">
        <v>2010</v>
      </c>
      <c r="D8142" s="54" t="n">
        <v>5295.18</v>
      </c>
      <c r="E8142" s="55" t="n">
        <v>1343</v>
      </c>
    </row>
    <row r="8143" customFormat="false" ht="15" hidden="false" customHeight="false" outlineLevel="0" collapsed="false">
      <c r="A8143" s="49" t="n">
        <v>320</v>
      </c>
      <c r="B8143" s="49" t="s">
        <v>189</v>
      </c>
      <c r="C8143" s="49" t="n">
        <v>2011</v>
      </c>
      <c r="D8143" s="54" t="n">
        <v>4123.73</v>
      </c>
      <c r="E8143" s="55" t="n">
        <v>1012</v>
      </c>
    </row>
    <row r="8144" customFormat="false" ht="15" hidden="false" customHeight="false" outlineLevel="0" collapsed="false">
      <c r="A8144" s="49" t="n">
        <v>320</v>
      </c>
      <c r="B8144" s="49" t="s">
        <v>194</v>
      </c>
      <c r="C8144" s="49" t="n">
        <v>2011</v>
      </c>
      <c r="D8144" s="54" t="n">
        <v>52.5</v>
      </c>
      <c r="E8144" s="55" t="n">
        <v>14</v>
      </c>
    </row>
    <row r="8145" customFormat="false" ht="15" hidden="false" customHeight="false" outlineLevel="0" collapsed="false">
      <c r="A8145" s="49" t="n">
        <v>321</v>
      </c>
      <c r="B8145" s="49" t="s">
        <v>203</v>
      </c>
      <c r="C8145" s="49" t="n">
        <v>2011</v>
      </c>
      <c r="D8145" s="54" t="n">
        <v>488.16</v>
      </c>
      <c r="E8145" s="55" t="n">
        <v>144</v>
      </c>
    </row>
    <row r="8146" customFormat="false" ht="15" hidden="false" customHeight="false" outlineLevel="0" collapsed="false">
      <c r="A8146" s="49" t="n">
        <v>321</v>
      </c>
      <c r="B8146" s="49" t="s">
        <v>195</v>
      </c>
      <c r="C8146" s="49" t="n">
        <v>2010</v>
      </c>
      <c r="D8146" s="54" t="n">
        <v>15</v>
      </c>
      <c r="E8146" s="55" t="n">
        <v>4</v>
      </c>
    </row>
    <row r="8147" customFormat="false" ht="15" hidden="false" customHeight="false" outlineLevel="0" collapsed="false">
      <c r="A8147" s="49" t="n">
        <v>321</v>
      </c>
      <c r="B8147" s="49" t="s">
        <v>200</v>
      </c>
      <c r="C8147" s="49" t="n">
        <v>2010</v>
      </c>
      <c r="D8147" s="54" t="n">
        <v>30</v>
      </c>
      <c r="E8147" s="55" t="n">
        <v>8</v>
      </c>
    </row>
    <row r="8148" customFormat="false" ht="15" hidden="false" customHeight="false" outlineLevel="0" collapsed="false">
      <c r="A8148" s="49" t="n">
        <v>321</v>
      </c>
      <c r="B8148" s="49" t="s">
        <v>200</v>
      </c>
      <c r="C8148" s="49" t="n">
        <v>2011</v>
      </c>
      <c r="D8148" s="54" t="n">
        <v>60</v>
      </c>
      <c r="E8148" s="55" t="n">
        <v>16</v>
      </c>
    </row>
    <row r="8149" customFormat="false" ht="15" hidden="false" customHeight="false" outlineLevel="0" collapsed="false">
      <c r="A8149" s="49" t="n">
        <v>321</v>
      </c>
      <c r="B8149" s="49" t="s">
        <v>222</v>
      </c>
      <c r="C8149" s="49" t="n">
        <v>2009</v>
      </c>
      <c r="D8149" s="54" t="n">
        <v>30</v>
      </c>
      <c r="E8149" s="55" t="n">
        <v>8</v>
      </c>
    </row>
    <row r="8150" customFormat="false" ht="15" hidden="false" customHeight="false" outlineLevel="0" collapsed="false">
      <c r="A8150" s="49" t="n">
        <v>321</v>
      </c>
      <c r="B8150" s="49" t="s">
        <v>222</v>
      </c>
      <c r="C8150" s="49" t="n">
        <v>2011</v>
      </c>
      <c r="D8150" s="54" t="n">
        <v>30</v>
      </c>
      <c r="E8150" s="55" t="n">
        <v>8</v>
      </c>
    </row>
    <row r="8151" customFormat="false" ht="15" hidden="false" customHeight="false" outlineLevel="0" collapsed="false">
      <c r="A8151" s="49" t="n">
        <v>321</v>
      </c>
      <c r="B8151" s="49" t="s">
        <v>205</v>
      </c>
      <c r="C8151" s="49" t="n">
        <v>2010</v>
      </c>
      <c r="D8151" s="54" t="n">
        <v>7.5</v>
      </c>
      <c r="E8151" s="55" t="n">
        <v>2</v>
      </c>
    </row>
    <row r="8152" customFormat="false" ht="15" hidden="false" customHeight="false" outlineLevel="0" collapsed="false">
      <c r="A8152" s="49" t="n">
        <v>321</v>
      </c>
      <c r="B8152" s="49" t="s">
        <v>205</v>
      </c>
      <c r="C8152" s="49" t="n">
        <v>2011</v>
      </c>
      <c r="D8152" s="54" t="n">
        <v>30</v>
      </c>
      <c r="E8152" s="55" t="n">
        <v>8</v>
      </c>
    </row>
    <row r="8153" customFormat="false" ht="15" hidden="false" customHeight="false" outlineLevel="0" collapsed="false">
      <c r="A8153" s="49" t="n">
        <v>321</v>
      </c>
      <c r="B8153" s="49" t="s">
        <v>192</v>
      </c>
      <c r="C8153" s="49" t="n">
        <v>2011</v>
      </c>
      <c r="D8153" s="54" t="n">
        <v>15</v>
      </c>
      <c r="E8153" s="55" t="n">
        <v>4</v>
      </c>
    </row>
    <row r="8154" customFormat="false" ht="15" hidden="false" customHeight="false" outlineLevel="0" collapsed="false">
      <c r="A8154" s="49" t="n">
        <v>321</v>
      </c>
      <c r="B8154" s="49" t="s">
        <v>196</v>
      </c>
      <c r="C8154" s="49" t="n">
        <v>2011</v>
      </c>
      <c r="D8154" s="54" t="n">
        <v>11.25</v>
      </c>
      <c r="E8154" s="55" t="n">
        <v>3</v>
      </c>
    </row>
    <row r="8155" customFormat="false" ht="15" hidden="false" customHeight="false" outlineLevel="0" collapsed="false">
      <c r="A8155" s="49" t="n">
        <v>321</v>
      </c>
      <c r="B8155" s="49" t="s">
        <v>198</v>
      </c>
      <c r="C8155" s="49" t="n">
        <v>2010</v>
      </c>
      <c r="D8155" s="54" t="n">
        <v>99.24</v>
      </c>
      <c r="E8155" s="55" t="n">
        <v>28</v>
      </c>
    </row>
    <row r="8156" customFormat="false" ht="15" hidden="false" customHeight="false" outlineLevel="0" collapsed="false">
      <c r="A8156" s="49" t="n">
        <v>321</v>
      </c>
      <c r="B8156" s="49" t="s">
        <v>189</v>
      </c>
      <c r="C8156" s="49" t="n">
        <v>2009</v>
      </c>
      <c r="D8156" s="54" t="n">
        <v>1692.96</v>
      </c>
      <c r="E8156" s="55" t="n">
        <v>388</v>
      </c>
    </row>
    <row r="8157" customFormat="false" ht="15" hidden="false" customHeight="false" outlineLevel="0" collapsed="false">
      <c r="A8157" s="49" t="n">
        <v>321</v>
      </c>
      <c r="B8157" s="49" t="s">
        <v>189</v>
      </c>
      <c r="C8157" s="49" t="n">
        <v>2010</v>
      </c>
      <c r="D8157" s="54" t="n">
        <v>5867.61</v>
      </c>
      <c r="E8157" s="55" t="n">
        <v>1442</v>
      </c>
    </row>
    <row r="8158" customFormat="false" ht="15" hidden="false" customHeight="false" outlineLevel="0" collapsed="false">
      <c r="A8158" s="49" t="n">
        <v>321</v>
      </c>
      <c r="B8158" s="49" t="s">
        <v>189</v>
      </c>
      <c r="C8158" s="49" t="n">
        <v>2011</v>
      </c>
      <c r="D8158" s="54" t="n">
        <v>5012.13</v>
      </c>
      <c r="E8158" s="55" t="n">
        <v>1173</v>
      </c>
    </row>
    <row r="8159" customFormat="false" ht="15" hidden="false" customHeight="false" outlineLevel="0" collapsed="false">
      <c r="A8159" s="49" t="n">
        <v>321</v>
      </c>
      <c r="B8159" s="49" t="s">
        <v>194</v>
      </c>
      <c r="C8159" s="49" t="n">
        <v>2010</v>
      </c>
      <c r="D8159" s="54" t="n">
        <v>90</v>
      </c>
      <c r="E8159" s="55" t="n">
        <v>24</v>
      </c>
    </row>
    <row r="8160" customFormat="false" ht="15" hidden="false" customHeight="false" outlineLevel="0" collapsed="false">
      <c r="A8160" s="49" t="n">
        <v>322</v>
      </c>
      <c r="B8160" s="49" t="s">
        <v>203</v>
      </c>
      <c r="C8160" s="49" t="n">
        <v>2011</v>
      </c>
      <c r="D8160" s="54" t="n">
        <v>358</v>
      </c>
      <c r="E8160" s="55" t="n">
        <v>200</v>
      </c>
    </row>
    <row r="8161" customFormat="false" ht="15" hidden="false" customHeight="false" outlineLevel="0" collapsed="false">
      <c r="A8161" s="49" t="n">
        <v>322</v>
      </c>
      <c r="B8161" s="49" t="s">
        <v>223</v>
      </c>
      <c r="C8161" s="49" t="n">
        <v>2011</v>
      </c>
      <c r="D8161" s="54" t="n">
        <v>41.6</v>
      </c>
      <c r="E8161" s="55" t="n">
        <v>20</v>
      </c>
    </row>
    <row r="8162" customFormat="false" ht="15" hidden="false" customHeight="false" outlineLevel="0" collapsed="false">
      <c r="A8162" s="49" t="n">
        <v>322</v>
      </c>
      <c r="B8162" s="49" t="s">
        <v>222</v>
      </c>
      <c r="C8162" s="49" t="n">
        <v>2011</v>
      </c>
      <c r="D8162" s="54" t="n">
        <v>104</v>
      </c>
      <c r="E8162" s="55" t="n">
        <v>50</v>
      </c>
    </row>
    <row r="8163" customFormat="false" ht="15" hidden="false" customHeight="false" outlineLevel="0" collapsed="false">
      <c r="A8163" s="49" t="n">
        <v>322</v>
      </c>
      <c r="B8163" s="49" t="s">
        <v>191</v>
      </c>
      <c r="C8163" s="49" t="n">
        <v>2011</v>
      </c>
      <c r="D8163" s="54" t="n">
        <v>20.8</v>
      </c>
      <c r="E8163" s="55" t="n">
        <v>10</v>
      </c>
    </row>
    <row r="8164" customFormat="false" ht="15" hidden="false" customHeight="false" outlineLevel="0" collapsed="false">
      <c r="A8164" s="49" t="n">
        <v>322</v>
      </c>
      <c r="B8164" s="49" t="s">
        <v>205</v>
      </c>
      <c r="C8164" s="49" t="n">
        <v>2011</v>
      </c>
      <c r="D8164" s="54" t="n">
        <v>104</v>
      </c>
      <c r="E8164" s="55" t="n">
        <v>50</v>
      </c>
    </row>
    <row r="8165" customFormat="false" ht="15" hidden="false" customHeight="false" outlineLevel="0" collapsed="false">
      <c r="A8165" s="49" t="n">
        <v>322</v>
      </c>
      <c r="B8165" s="49" t="s">
        <v>206</v>
      </c>
      <c r="C8165" s="49" t="n">
        <v>2011</v>
      </c>
      <c r="D8165" s="54" t="n">
        <v>145.6</v>
      </c>
      <c r="E8165" s="55" t="n">
        <v>70</v>
      </c>
    </row>
    <row r="8166" customFormat="false" ht="15" hidden="false" customHeight="false" outlineLevel="0" collapsed="false">
      <c r="A8166" s="49" t="n">
        <v>322</v>
      </c>
      <c r="B8166" s="49" t="s">
        <v>218</v>
      </c>
      <c r="C8166" s="49" t="n">
        <v>2011</v>
      </c>
      <c r="D8166" s="54" t="n">
        <v>2.08</v>
      </c>
      <c r="E8166" s="55" t="n">
        <v>1</v>
      </c>
    </row>
    <row r="8167" customFormat="false" ht="15" hidden="false" customHeight="false" outlineLevel="0" collapsed="false">
      <c r="A8167" s="49" t="n">
        <v>322</v>
      </c>
      <c r="B8167" s="49" t="s">
        <v>197</v>
      </c>
      <c r="C8167" s="49" t="n">
        <v>2011</v>
      </c>
      <c r="D8167" s="54" t="n">
        <v>20.8</v>
      </c>
      <c r="E8167" s="55" t="n">
        <v>10</v>
      </c>
    </row>
    <row r="8168" customFormat="false" ht="15" hidden="false" customHeight="false" outlineLevel="0" collapsed="false">
      <c r="A8168" s="49" t="n">
        <v>322</v>
      </c>
      <c r="B8168" s="49" t="s">
        <v>196</v>
      </c>
      <c r="C8168" s="49" t="n">
        <v>2011</v>
      </c>
      <c r="D8168" s="54" t="n">
        <v>4.16</v>
      </c>
      <c r="E8168" s="55" t="n">
        <v>2</v>
      </c>
    </row>
    <row r="8169" customFormat="false" ht="15" hidden="false" customHeight="false" outlineLevel="0" collapsed="false">
      <c r="A8169" s="49" t="n">
        <v>322</v>
      </c>
      <c r="B8169" s="49" t="s">
        <v>189</v>
      </c>
      <c r="C8169" s="49" t="n">
        <v>2011</v>
      </c>
      <c r="D8169" s="54" t="n">
        <v>12663.91</v>
      </c>
      <c r="E8169" s="55" t="n">
        <v>5393</v>
      </c>
    </row>
    <row r="8170" customFormat="false" ht="15" hidden="false" customHeight="false" outlineLevel="0" collapsed="false">
      <c r="A8170" s="49" t="n">
        <v>322</v>
      </c>
      <c r="B8170" s="49" t="s">
        <v>194</v>
      </c>
      <c r="C8170" s="49" t="n">
        <v>2011</v>
      </c>
      <c r="D8170" s="54" t="n">
        <v>2.08</v>
      </c>
      <c r="E8170" s="55" t="n">
        <v>1</v>
      </c>
    </row>
    <row r="8171" customFormat="false" ht="15" hidden="false" customHeight="false" outlineLevel="0" collapsed="false">
      <c r="A8171" s="49" t="n">
        <v>323</v>
      </c>
      <c r="B8171" s="49" t="s">
        <v>223</v>
      </c>
      <c r="C8171" s="49" t="n">
        <v>2010</v>
      </c>
      <c r="D8171" s="54" t="n">
        <v>30</v>
      </c>
      <c r="E8171" s="55" t="n">
        <v>24</v>
      </c>
    </row>
    <row r="8172" customFormat="false" ht="15" hidden="false" customHeight="false" outlineLevel="0" collapsed="false">
      <c r="A8172" s="49" t="n">
        <v>323</v>
      </c>
      <c r="B8172" s="49" t="s">
        <v>200</v>
      </c>
      <c r="C8172" s="49" t="n">
        <v>2009</v>
      </c>
      <c r="D8172" s="54" t="n">
        <v>30</v>
      </c>
      <c r="E8172" s="55" t="n">
        <v>24</v>
      </c>
    </row>
    <row r="8173" customFormat="false" ht="15" hidden="false" customHeight="false" outlineLevel="0" collapsed="false">
      <c r="A8173" s="49" t="n">
        <v>323</v>
      </c>
      <c r="B8173" s="49" t="s">
        <v>200</v>
      </c>
      <c r="C8173" s="49" t="n">
        <v>2010</v>
      </c>
      <c r="D8173" s="54" t="n">
        <v>30</v>
      </c>
      <c r="E8173" s="55" t="n">
        <v>24</v>
      </c>
    </row>
    <row r="8174" customFormat="false" ht="15" hidden="false" customHeight="false" outlineLevel="0" collapsed="false">
      <c r="A8174" s="49" t="n">
        <v>323</v>
      </c>
      <c r="B8174" s="49" t="s">
        <v>222</v>
      </c>
      <c r="C8174" s="49" t="n">
        <v>2010</v>
      </c>
      <c r="D8174" s="54" t="n">
        <v>30</v>
      </c>
      <c r="E8174" s="55" t="n">
        <v>24</v>
      </c>
    </row>
    <row r="8175" customFormat="false" ht="15" hidden="false" customHeight="false" outlineLevel="0" collapsed="false">
      <c r="A8175" s="49" t="n">
        <v>323</v>
      </c>
      <c r="B8175" s="49" t="s">
        <v>209</v>
      </c>
      <c r="C8175" s="49" t="n">
        <v>2010</v>
      </c>
      <c r="D8175" s="54" t="n">
        <v>60</v>
      </c>
      <c r="E8175" s="55" t="n">
        <v>48</v>
      </c>
    </row>
    <row r="8176" customFormat="false" ht="15" hidden="false" customHeight="false" outlineLevel="0" collapsed="false">
      <c r="A8176" s="49" t="n">
        <v>323</v>
      </c>
      <c r="B8176" s="49" t="s">
        <v>192</v>
      </c>
      <c r="C8176" s="49" t="n">
        <v>2010</v>
      </c>
      <c r="D8176" s="54" t="n">
        <v>3.75</v>
      </c>
      <c r="E8176" s="55" t="n">
        <v>3</v>
      </c>
    </row>
    <row r="8177" customFormat="false" ht="15" hidden="false" customHeight="false" outlineLevel="0" collapsed="false">
      <c r="A8177" s="49" t="n">
        <v>323</v>
      </c>
      <c r="B8177" s="49" t="s">
        <v>218</v>
      </c>
      <c r="C8177" s="49" t="n">
        <v>2009</v>
      </c>
      <c r="D8177" s="54" t="n">
        <v>305.28</v>
      </c>
      <c r="E8177" s="55" t="n">
        <v>288</v>
      </c>
    </row>
    <row r="8178" customFormat="false" ht="15" hidden="false" customHeight="false" outlineLevel="0" collapsed="false">
      <c r="A8178" s="49" t="n">
        <v>323</v>
      </c>
      <c r="B8178" s="49" t="s">
        <v>218</v>
      </c>
      <c r="C8178" s="49" t="n">
        <v>2010</v>
      </c>
      <c r="D8178" s="54" t="n">
        <v>945.84</v>
      </c>
      <c r="E8178" s="55" t="n">
        <v>888</v>
      </c>
    </row>
    <row r="8179" customFormat="false" ht="15" hidden="false" customHeight="false" outlineLevel="0" collapsed="false">
      <c r="A8179" s="49" t="n">
        <v>323</v>
      </c>
      <c r="B8179" s="49" t="s">
        <v>218</v>
      </c>
      <c r="C8179" s="49" t="n">
        <v>2011</v>
      </c>
      <c r="D8179" s="54" t="n">
        <v>1155.84</v>
      </c>
      <c r="E8179" s="55" t="n">
        <v>1056</v>
      </c>
    </row>
    <row r="8180" customFormat="false" ht="15" hidden="false" customHeight="false" outlineLevel="0" collapsed="false">
      <c r="A8180" s="49" t="n">
        <v>323</v>
      </c>
      <c r="B8180" s="49" t="s">
        <v>196</v>
      </c>
      <c r="C8180" s="49" t="n">
        <v>2010</v>
      </c>
      <c r="D8180" s="54" t="n">
        <v>3.75</v>
      </c>
      <c r="E8180" s="55" t="n">
        <v>3</v>
      </c>
    </row>
    <row r="8181" customFormat="false" ht="15" hidden="false" customHeight="false" outlineLevel="0" collapsed="false">
      <c r="A8181" s="49" t="n">
        <v>323</v>
      </c>
      <c r="B8181" s="49" t="s">
        <v>214</v>
      </c>
      <c r="C8181" s="49" t="n">
        <v>2010</v>
      </c>
      <c r="D8181" s="54" t="n">
        <v>30</v>
      </c>
      <c r="E8181" s="55" t="n">
        <v>24</v>
      </c>
    </row>
    <row r="8182" customFormat="false" ht="15" hidden="false" customHeight="false" outlineLevel="0" collapsed="false">
      <c r="A8182" s="49" t="n">
        <v>323</v>
      </c>
      <c r="B8182" s="49" t="s">
        <v>189</v>
      </c>
      <c r="C8182" s="49" t="n">
        <v>2009</v>
      </c>
      <c r="D8182" s="54" t="n">
        <v>254.24</v>
      </c>
      <c r="E8182" s="55" t="n">
        <v>196</v>
      </c>
    </row>
    <row r="8183" customFormat="false" ht="15" hidden="false" customHeight="false" outlineLevel="0" collapsed="false">
      <c r="A8183" s="49" t="n">
        <v>323</v>
      </c>
      <c r="B8183" s="49" t="s">
        <v>189</v>
      </c>
      <c r="C8183" s="49" t="n">
        <v>2010</v>
      </c>
      <c r="D8183" s="54" t="n">
        <v>7089.5</v>
      </c>
      <c r="E8183" s="55" t="n">
        <v>5572</v>
      </c>
    </row>
    <row r="8184" customFormat="false" ht="15" hidden="false" customHeight="false" outlineLevel="0" collapsed="false">
      <c r="A8184" s="49" t="n">
        <v>323</v>
      </c>
      <c r="B8184" s="49" t="s">
        <v>189</v>
      </c>
      <c r="C8184" s="49" t="n">
        <v>2011</v>
      </c>
      <c r="D8184" s="54" t="n">
        <v>3491.02</v>
      </c>
      <c r="E8184" s="55" t="n">
        <v>2688</v>
      </c>
    </row>
    <row r="8185" customFormat="false" ht="15" hidden="false" customHeight="false" outlineLevel="0" collapsed="false">
      <c r="A8185" s="49" t="n">
        <v>324</v>
      </c>
      <c r="B8185" s="49" t="s">
        <v>200</v>
      </c>
      <c r="C8185" s="49" t="n">
        <v>2009</v>
      </c>
      <c r="D8185" s="54" t="n">
        <v>17.7</v>
      </c>
      <c r="E8185" s="55" t="n">
        <v>6</v>
      </c>
    </row>
    <row r="8186" customFormat="false" ht="15" hidden="false" customHeight="false" outlineLevel="0" collapsed="false">
      <c r="A8186" s="49" t="n">
        <v>324</v>
      </c>
      <c r="B8186" s="49" t="s">
        <v>200</v>
      </c>
      <c r="C8186" s="49" t="n">
        <v>2010</v>
      </c>
      <c r="D8186" s="54" t="n">
        <v>70.8</v>
      </c>
      <c r="E8186" s="55" t="n">
        <v>24</v>
      </c>
    </row>
    <row r="8187" customFormat="false" ht="15" hidden="false" customHeight="false" outlineLevel="0" collapsed="false">
      <c r="A8187" s="49" t="n">
        <v>324</v>
      </c>
      <c r="B8187" s="49" t="s">
        <v>222</v>
      </c>
      <c r="C8187" s="49" t="n">
        <v>2010</v>
      </c>
      <c r="D8187" s="54" t="n">
        <v>106.2</v>
      </c>
      <c r="E8187" s="55" t="n">
        <v>36</v>
      </c>
    </row>
    <row r="8188" customFormat="false" ht="15" hidden="false" customHeight="false" outlineLevel="0" collapsed="false">
      <c r="A8188" s="49" t="n">
        <v>324</v>
      </c>
      <c r="B8188" s="49" t="s">
        <v>205</v>
      </c>
      <c r="C8188" s="49" t="n">
        <v>2010</v>
      </c>
      <c r="D8188" s="54" t="n">
        <v>26.55</v>
      </c>
      <c r="E8188" s="55" t="n">
        <v>9</v>
      </c>
    </row>
    <row r="8189" customFormat="false" ht="15" hidden="false" customHeight="false" outlineLevel="0" collapsed="false">
      <c r="A8189" s="49" t="n">
        <v>324</v>
      </c>
      <c r="B8189" s="49" t="s">
        <v>206</v>
      </c>
      <c r="C8189" s="49" t="n">
        <v>2010</v>
      </c>
      <c r="D8189" s="54" t="n">
        <v>123.9</v>
      </c>
      <c r="E8189" s="55" t="n">
        <v>42</v>
      </c>
    </row>
    <row r="8190" customFormat="false" ht="15" hidden="false" customHeight="false" outlineLevel="0" collapsed="false">
      <c r="A8190" s="49" t="n">
        <v>324</v>
      </c>
      <c r="B8190" s="49" t="s">
        <v>213</v>
      </c>
      <c r="C8190" s="49" t="n">
        <v>2009</v>
      </c>
      <c r="D8190" s="54" t="n">
        <v>17.7</v>
      </c>
      <c r="E8190" s="55" t="n">
        <v>6</v>
      </c>
    </row>
    <row r="8191" customFormat="false" ht="15" hidden="false" customHeight="false" outlineLevel="0" collapsed="false">
      <c r="A8191" s="49" t="n">
        <v>324</v>
      </c>
      <c r="B8191" s="49" t="s">
        <v>213</v>
      </c>
      <c r="C8191" s="49" t="n">
        <v>2010</v>
      </c>
      <c r="D8191" s="54" t="n">
        <v>35.4</v>
      </c>
      <c r="E8191" s="55" t="n">
        <v>12</v>
      </c>
    </row>
    <row r="8192" customFormat="false" ht="15" hidden="false" customHeight="false" outlineLevel="0" collapsed="false">
      <c r="A8192" s="49" t="n">
        <v>324</v>
      </c>
      <c r="B8192" s="49" t="s">
        <v>197</v>
      </c>
      <c r="C8192" s="49" t="n">
        <v>2010</v>
      </c>
      <c r="D8192" s="54" t="n">
        <v>35.4</v>
      </c>
      <c r="E8192" s="55" t="n">
        <v>12</v>
      </c>
    </row>
    <row r="8193" customFormat="false" ht="15" hidden="false" customHeight="false" outlineLevel="0" collapsed="false">
      <c r="A8193" s="49" t="n">
        <v>324</v>
      </c>
      <c r="B8193" s="49" t="s">
        <v>196</v>
      </c>
      <c r="C8193" s="49" t="n">
        <v>2010</v>
      </c>
      <c r="D8193" s="54" t="n">
        <v>2.95</v>
      </c>
      <c r="E8193" s="55" t="n">
        <v>1</v>
      </c>
    </row>
    <row r="8194" customFormat="false" ht="15" hidden="false" customHeight="false" outlineLevel="0" collapsed="false">
      <c r="A8194" s="49" t="n">
        <v>324</v>
      </c>
      <c r="B8194" s="49" t="s">
        <v>189</v>
      </c>
      <c r="C8194" s="49" t="n">
        <v>2009</v>
      </c>
      <c r="D8194" s="54" t="n">
        <v>529.03</v>
      </c>
      <c r="E8194" s="55" t="n">
        <v>172</v>
      </c>
    </row>
    <row r="8195" customFormat="false" ht="15" hidden="false" customHeight="false" outlineLevel="0" collapsed="false">
      <c r="A8195" s="49" t="n">
        <v>324</v>
      </c>
      <c r="B8195" s="49" t="s">
        <v>189</v>
      </c>
      <c r="C8195" s="49" t="n">
        <v>2010</v>
      </c>
      <c r="D8195" s="54" t="n">
        <v>6277.79</v>
      </c>
      <c r="E8195" s="55" t="n">
        <v>2125</v>
      </c>
    </row>
    <row r="8196" customFormat="false" ht="15" hidden="false" customHeight="false" outlineLevel="0" collapsed="false">
      <c r="A8196" s="49" t="n">
        <v>324</v>
      </c>
      <c r="B8196" s="49" t="s">
        <v>189</v>
      </c>
      <c r="C8196" s="49" t="n">
        <v>2011</v>
      </c>
      <c r="D8196" s="54" t="n">
        <v>6045</v>
      </c>
      <c r="E8196" s="55" t="n">
        <v>2600</v>
      </c>
    </row>
    <row r="8197" customFormat="false" ht="15" hidden="false" customHeight="false" outlineLevel="0" collapsed="false">
      <c r="A8197" s="49" t="n">
        <v>325</v>
      </c>
      <c r="B8197" s="49" t="s">
        <v>223</v>
      </c>
      <c r="C8197" s="49" t="n">
        <v>2011</v>
      </c>
      <c r="D8197" s="54" t="n">
        <v>41.65</v>
      </c>
      <c r="E8197" s="55" t="n">
        <v>7</v>
      </c>
    </row>
    <row r="8198" customFormat="false" ht="15" hidden="false" customHeight="false" outlineLevel="0" collapsed="false">
      <c r="A8198" s="49" t="n">
        <v>325</v>
      </c>
      <c r="B8198" s="49" t="s">
        <v>200</v>
      </c>
      <c r="C8198" s="49" t="n">
        <v>2011</v>
      </c>
      <c r="D8198" s="54" t="n">
        <v>35.7</v>
      </c>
      <c r="E8198" s="55" t="n">
        <v>6</v>
      </c>
    </row>
    <row r="8199" customFormat="false" ht="15" hidden="false" customHeight="false" outlineLevel="0" collapsed="false">
      <c r="A8199" s="49" t="n">
        <v>325</v>
      </c>
      <c r="B8199" s="49" t="s">
        <v>202</v>
      </c>
      <c r="C8199" s="49" t="n">
        <v>2011</v>
      </c>
      <c r="D8199" s="54" t="n">
        <v>17.85</v>
      </c>
      <c r="E8199" s="55" t="n">
        <v>3</v>
      </c>
    </row>
    <row r="8200" customFormat="false" ht="15" hidden="false" customHeight="false" outlineLevel="0" collapsed="false">
      <c r="A8200" s="49" t="n">
        <v>325</v>
      </c>
      <c r="B8200" s="49" t="s">
        <v>222</v>
      </c>
      <c r="C8200" s="49" t="n">
        <v>2011</v>
      </c>
      <c r="D8200" s="54" t="n">
        <v>368.7</v>
      </c>
      <c r="E8200" s="55" t="n">
        <v>66</v>
      </c>
    </row>
    <row r="8201" customFormat="false" ht="15" hidden="false" customHeight="false" outlineLevel="0" collapsed="false">
      <c r="A8201" s="49" t="n">
        <v>325</v>
      </c>
      <c r="B8201" s="49" t="s">
        <v>205</v>
      </c>
      <c r="C8201" s="49" t="n">
        <v>2011</v>
      </c>
      <c r="D8201" s="54" t="n">
        <v>41.65</v>
      </c>
      <c r="E8201" s="55" t="n">
        <v>7</v>
      </c>
    </row>
    <row r="8202" customFormat="false" ht="15" hidden="false" customHeight="false" outlineLevel="0" collapsed="false">
      <c r="A8202" s="49" t="n">
        <v>325</v>
      </c>
      <c r="B8202" s="49" t="s">
        <v>206</v>
      </c>
      <c r="C8202" s="49" t="n">
        <v>2011</v>
      </c>
      <c r="D8202" s="54" t="n">
        <v>71.4</v>
      </c>
      <c r="E8202" s="55" t="n">
        <v>12</v>
      </c>
    </row>
    <row r="8203" customFormat="false" ht="15" hidden="false" customHeight="false" outlineLevel="0" collapsed="false">
      <c r="A8203" s="49" t="n">
        <v>325</v>
      </c>
      <c r="B8203" s="49" t="s">
        <v>197</v>
      </c>
      <c r="C8203" s="49" t="n">
        <v>2011</v>
      </c>
      <c r="D8203" s="54" t="n">
        <v>35.7</v>
      </c>
      <c r="E8203" s="55" t="n">
        <v>6</v>
      </c>
    </row>
    <row r="8204" customFormat="false" ht="15" hidden="false" customHeight="false" outlineLevel="0" collapsed="false">
      <c r="A8204" s="49" t="n">
        <v>325</v>
      </c>
      <c r="B8204" s="49" t="s">
        <v>196</v>
      </c>
      <c r="C8204" s="49" t="n">
        <v>2011</v>
      </c>
      <c r="D8204" s="54" t="n">
        <v>17.85</v>
      </c>
      <c r="E8204" s="55" t="n">
        <v>3</v>
      </c>
    </row>
    <row r="8205" customFormat="false" ht="15" hidden="false" customHeight="false" outlineLevel="0" collapsed="false">
      <c r="A8205" s="49" t="n">
        <v>325</v>
      </c>
      <c r="B8205" s="49" t="s">
        <v>198</v>
      </c>
      <c r="C8205" s="49" t="n">
        <v>2011</v>
      </c>
      <c r="D8205" s="54" t="n">
        <v>154.5</v>
      </c>
      <c r="E8205" s="55" t="n">
        <v>30</v>
      </c>
    </row>
    <row r="8206" customFormat="false" ht="15" hidden="false" customHeight="false" outlineLevel="0" collapsed="false">
      <c r="A8206" s="49" t="n">
        <v>325</v>
      </c>
      <c r="B8206" s="49" t="s">
        <v>189</v>
      </c>
      <c r="C8206" s="49" t="n">
        <v>2011</v>
      </c>
      <c r="D8206" s="54" t="n">
        <v>12495.77</v>
      </c>
      <c r="E8206" s="55" t="n">
        <v>2210</v>
      </c>
    </row>
    <row r="8207" customFormat="false" ht="15" hidden="false" customHeight="false" outlineLevel="0" collapsed="false">
      <c r="A8207" s="49" t="n">
        <v>326</v>
      </c>
      <c r="B8207" s="49" t="s">
        <v>203</v>
      </c>
      <c r="C8207" s="49" t="n">
        <v>2011</v>
      </c>
      <c r="D8207" s="54" t="n">
        <v>939.96</v>
      </c>
      <c r="E8207" s="55" t="n">
        <v>276</v>
      </c>
    </row>
    <row r="8208" customFormat="false" ht="15" hidden="false" customHeight="false" outlineLevel="0" collapsed="false">
      <c r="A8208" s="49" t="n">
        <v>326</v>
      </c>
      <c r="B8208" s="49" t="s">
        <v>222</v>
      </c>
      <c r="C8208" s="49" t="n">
        <v>2011</v>
      </c>
      <c r="D8208" s="54" t="n">
        <v>183.75</v>
      </c>
      <c r="E8208" s="55" t="n">
        <v>49</v>
      </c>
    </row>
    <row r="8209" customFormat="false" ht="15" hidden="false" customHeight="false" outlineLevel="0" collapsed="false">
      <c r="A8209" s="49" t="n">
        <v>326</v>
      </c>
      <c r="B8209" s="49" t="s">
        <v>191</v>
      </c>
      <c r="C8209" s="49" t="n">
        <v>2011</v>
      </c>
      <c r="D8209" s="54" t="n">
        <v>15</v>
      </c>
      <c r="E8209" s="55" t="n">
        <v>4</v>
      </c>
    </row>
    <row r="8210" customFormat="false" ht="15" hidden="false" customHeight="false" outlineLevel="0" collapsed="false">
      <c r="A8210" s="49" t="n">
        <v>326</v>
      </c>
      <c r="B8210" s="49" t="s">
        <v>205</v>
      </c>
      <c r="C8210" s="49" t="n">
        <v>2011</v>
      </c>
      <c r="D8210" s="54" t="n">
        <v>30</v>
      </c>
      <c r="E8210" s="55" t="n">
        <v>8</v>
      </c>
    </row>
    <row r="8211" customFormat="false" ht="15" hidden="false" customHeight="false" outlineLevel="0" collapsed="false">
      <c r="A8211" s="49" t="n">
        <v>326</v>
      </c>
      <c r="B8211" s="49" t="s">
        <v>206</v>
      </c>
      <c r="C8211" s="49" t="n">
        <v>2011</v>
      </c>
      <c r="D8211" s="54" t="n">
        <v>45</v>
      </c>
      <c r="E8211" s="55" t="n">
        <v>12</v>
      </c>
    </row>
    <row r="8212" customFormat="false" ht="15" hidden="false" customHeight="false" outlineLevel="0" collapsed="false">
      <c r="A8212" s="49" t="n">
        <v>326</v>
      </c>
      <c r="B8212" s="49" t="s">
        <v>234</v>
      </c>
      <c r="C8212" s="49" t="n">
        <v>2011</v>
      </c>
      <c r="D8212" s="54" t="n">
        <v>30</v>
      </c>
      <c r="E8212" s="55" t="n">
        <v>8</v>
      </c>
    </row>
    <row r="8213" customFormat="false" ht="15" hidden="false" customHeight="false" outlineLevel="0" collapsed="false">
      <c r="A8213" s="49" t="n">
        <v>326</v>
      </c>
      <c r="B8213" s="49" t="s">
        <v>218</v>
      </c>
      <c r="C8213" s="49" t="n">
        <v>2011</v>
      </c>
      <c r="D8213" s="54" t="n">
        <v>162.72</v>
      </c>
      <c r="E8213" s="55" t="n">
        <v>48</v>
      </c>
    </row>
    <row r="8214" customFormat="false" ht="15" hidden="false" customHeight="false" outlineLevel="0" collapsed="false">
      <c r="A8214" s="49" t="n">
        <v>326</v>
      </c>
      <c r="B8214" s="49" t="s">
        <v>207</v>
      </c>
      <c r="C8214" s="49" t="n">
        <v>2011</v>
      </c>
      <c r="D8214" s="54" t="n">
        <v>162.72</v>
      </c>
      <c r="E8214" s="55" t="n">
        <v>48</v>
      </c>
    </row>
    <row r="8215" customFormat="false" ht="15" hidden="false" customHeight="false" outlineLevel="0" collapsed="false">
      <c r="A8215" s="49" t="n">
        <v>326</v>
      </c>
      <c r="B8215" s="49" t="s">
        <v>189</v>
      </c>
      <c r="C8215" s="49" t="n">
        <v>2011</v>
      </c>
      <c r="D8215" s="54" t="n">
        <v>11670.7</v>
      </c>
      <c r="E8215" s="55" t="n">
        <v>2380</v>
      </c>
    </row>
    <row r="8216" customFormat="false" ht="15" hidden="false" customHeight="false" outlineLevel="0" collapsed="false">
      <c r="A8216" s="49" t="n">
        <v>327</v>
      </c>
      <c r="B8216" s="49" t="s">
        <v>203</v>
      </c>
      <c r="C8216" s="49" t="n">
        <v>2011</v>
      </c>
      <c r="D8216" s="54" t="n">
        <v>330</v>
      </c>
      <c r="E8216" s="55" t="n">
        <v>200</v>
      </c>
    </row>
    <row r="8217" customFormat="false" ht="15" hidden="false" customHeight="false" outlineLevel="0" collapsed="false">
      <c r="A8217" s="49" t="n">
        <v>327</v>
      </c>
      <c r="B8217" s="49" t="s">
        <v>223</v>
      </c>
      <c r="C8217" s="49" t="n">
        <v>2011</v>
      </c>
      <c r="D8217" s="54" t="n">
        <v>43.2</v>
      </c>
      <c r="E8217" s="55" t="n">
        <v>24</v>
      </c>
    </row>
    <row r="8218" customFormat="false" ht="15" hidden="false" customHeight="false" outlineLevel="0" collapsed="false">
      <c r="A8218" s="49" t="n">
        <v>327</v>
      </c>
      <c r="B8218" s="49" t="s">
        <v>200</v>
      </c>
      <c r="C8218" s="49" t="n">
        <v>2010</v>
      </c>
      <c r="D8218" s="54" t="n">
        <v>5.85</v>
      </c>
      <c r="E8218" s="55" t="n">
        <v>3</v>
      </c>
    </row>
    <row r="8219" customFormat="false" ht="15" hidden="false" customHeight="false" outlineLevel="0" collapsed="false">
      <c r="A8219" s="49" t="n">
        <v>327</v>
      </c>
      <c r="B8219" s="49" t="s">
        <v>222</v>
      </c>
      <c r="C8219" s="49" t="n">
        <v>2010</v>
      </c>
      <c r="D8219" s="54" t="n">
        <v>117</v>
      </c>
      <c r="E8219" s="55" t="n">
        <v>60</v>
      </c>
    </row>
    <row r="8220" customFormat="false" ht="15" hidden="false" customHeight="false" outlineLevel="0" collapsed="false">
      <c r="A8220" s="49" t="n">
        <v>327</v>
      </c>
      <c r="B8220" s="49" t="s">
        <v>222</v>
      </c>
      <c r="C8220" s="49" t="n">
        <v>2011</v>
      </c>
      <c r="D8220" s="54" t="n">
        <v>35.1</v>
      </c>
      <c r="E8220" s="55" t="n">
        <v>18</v>
      </c>
    </row>
    <row r="8221" customFormat="false" ht="15" hidden="false" customHeight="false" outlineLevel="0" collapsed="false">
      <c r="A8221" s="49" t="n">
        <v>327</v>
      </c>
      <c r="B8221" s="49" t="s">
        <v>205</v>
      </c>
      <c r="C8221" s="49" t="n">
        <v>2011</v>
      </c>
      <c r="D8221" s="54" t="n">
        <v>5.85</v>
      </c>
      <c r="E8221" s="55" t="n">
        <v>3</v>
      </c>
    </row>
    <row r="8222" customFormat="false" ht="15" hidden="false" customHeight="false" outlineLevel="0" collapsed="false">
      <c r="A8222" s="49" t="n">
        <v>327</v>
      </c>
      <c r="B8222" s="49" t="s">
        <v>206</v>
      </c>
      <c r="C8222" s="49" t="n">
        <v>2009</v>
      </c>
      <c r="D8222" s="54" t="n">
        <v>35.1</v>
      </c>
      <c r="E8222" s="55" t="n">
        <v>18</v>
      </c>
    </row>
    <row r="8223" customFormat="false" ht="15" hidden="false" customHeight="false" outlineLevel="0" collapsed="false">
      <c r="A8223" s="49" t="n">
        <v>327</v>
      </c>
      <c r="B8223" s="49" t="s">
        <v>206</v>
      </c>
      <c r="C8223" s="49" t="n">
        <v>2010</v>
      </c>
      <c r="D8223" s="54" t="n">
        <v>81.9</v>
      </c>
      <c r="E8223" s="55" t="n">
        <v>42</v>
      </c>
    </row>
    <row r="8224" customFormat="false" ht="15" hidden="false" customHeight="false" outlineLevel="0" collapsed="false">
      <c r="A8224" s="49" t="n">
        <v>327</v>
      </c>
      <c r="B8224" s="49" t="s">
        <v>206</v>
      </c>
      <c r="C8224" s="49" t="n">
        <v>2011</v>
      </c>
      <c r="D8224" s="54" t="n">
        <v>50.7</v>
      </c>
      <c r="E8224" s="55" t="n">
        <v>26</v>
      </c>
    </row>
    <row r="8225" customFormat="false" ht="15" hidden="false" customHeight="false" outlineLevel="0" collapsed="false">
      <c r="A8225" s="49" t="n">
        <v>327</v>
      </c>
      <c r="B8225" s="49" t="s">
        <v>192</v>
      </c>
      <c r="C8225" s="49" t="n">
        <v>2011</v>
      </c>
      <c r="D8225" s="54" t="n">
        <v>23.4</v>
      </c>
      <c r="E8225" s="55" t="n">
        <v>12</v>
      </c>
    </row>
    <row r="8226" customFormat="false" ht="15" hidden="false" customHeight="false" outlineLevel="0" collapsed="false">
      <c r="A8226" s="49" t="n">
        <v>327</v>
      </c>
      <c r="B8226" s="49" t="s">
        <v>218</v>
      </c>
      <c r="C8226" s="49" t="n">
        <v>2009</v>
      </c>
      <c r="D8226" s="54" t="n">
        <v>1.95</v>
      </c>
      <c r="E8226" s="55" t="n">
        <v>1</v>
      </c>
    </row>
    <row r="8227" customFormat="false" ht="15" hidden="false" customHeight="false" outlineLevel="0" collapsed="false">
      <c r="A8227" s="49" t="n">
        <v>327</v>
      </c>
      <c r="B8227" s="49" t="s">
        <v>218</v>
      </c>
      <c r="C8227" s="49" t="n">
        <v>2010</v>
      </c>
      <c r="D8227" s="54" t="n">
        <v>46.8</v>
      </c>
      <c r="E8227" s="55" t="n">
        <v>24</v>
      </c>
    </row>
    <row r="8228" customFormat="false" ht="15" hidden="false" customHeight="false" outlineLevel="0" collapsed="false">
      <c r="A8228" s="49" t="n">
        <v>327</v>
      </c>
      <c r="B8228" s="49" t="s">
        <v>218</v>
      </c>
      <c r="C8228" s="49" t="n">
        <v>2011</v>
      </c>
      <c r="D8228" s="54" t="n">
        <v>264</v>
      </c>
      <c r="E8228" s="55" t="n">
        <v>160</v>
      </c>
    </row>
    <row r="8229" customFormat="false" ht="15" hidden="false" customHeight="false" outlineLevel="0" collapsed="false">
      <c r="A8229" s="49" t="n">
        <v>327</v>
      </c>
      <c r="B8229" s="49" t="s">
        <v>197</v>
      </c>
      <c r="C8229" s="49" t="n">
        <v>2010</v>
      </c>
      <c r="D8229" s="54" t="n">
        <v>35.1</v>
      </c>
      <c r="E8229" s="55" t="n">
        <v>18</v>
      </c>
    </row>
    <row r="8230" customFormat="false" ht="15" hidden="false" customHeight="false" outlineLevel="0" collapsed="false">
      <c r="A8230" s="49" t="n">
        <v>327</v>
      </c>
      <c r="B8230" s="49" t="s">
        <v>196</v>
      </c>
      <c r="C8230" s="49" t="n">
        <v>2010</v>
      </c>
      <c r="D8230" s="54" t="n">
        <v>11.7</v>
      </c>
      <c r="E8230" s="55" t="n">
        <v>6</v>
      </c>
    </row>
    <row r="8231" customFormat="false" ht="15" hidden="false" customHeight="false" outlineLevel="0" collapsed="false">
      <c r="A8231" s="49" t="n">
        <v>327</v>
      </c>
      <c r="B8231" s="49" t="s">
        <v>196</v>
      </c>
      <c r="C8231" s="49" t="n">
        <v>2011</v>
      </c>
      <c r="D8231" s="54" t="n">
        <v>23.4</v>
      </c>
      <c r="E8231" s="55" t="n">
        <v>12</v>
      </c>
    </row>
    <row r="8232" customFormat="false" ht="15" hidden="false" customHeight="false" outlineLevel="0" collapsed="false">
      <c r="A8232" s="49" t="n">
        <v>327</v>
      </c>
      <c r="B8232" s="49" t="s">
        <v>189</v>
      </c>
      <c r="C8232" s="49" t="n">
        <v>2009</v>
      </c>
      <c r="D8232" s="54" t="n">
        <v>534.4</v>
      </c>
      <c r="E8232" s="55" t="n">
        <v>268</v>
      </c>
    </row>
    <row r="8233" customFormat="false" ht="15" hidden="false" customHeight="false" outlineLevel="0" collapsed="false">
      <c r="A8233" s="49" t="n">
        <v>327</v>
      </c>
      <c r="B8233" s="49" t="s">
        <v>189</v>
      </c>
      <c r="C8233" s="49" t="n">
        <v>2010</v>
      </c>
      <c r="D8233" s="54" t="n">
        <v>7047.5</v>
      </c>
      <c r="E8233" s="55" t="n">
        <v>3865</v>
      </c>
    </row>
    <row r="8234" customFormat="false" ht="15" hidden="false" customHeight="false" outlineLevel="0" collapsed="false">
      <c r="A8234" s="49" t="n">
        <v>327</v>
      </c>
      <c r="B8234" s="49" t="s">
        <v>189</v>
      </c>
      <c r="C8234" s="49" t="n">
        <v>2011</v>
      </c>
      <c r="D8234" s="54" t="n">
        <v>4501.5</v>
      </c>
      <c r="E8234" s="55" t="n">
        <v>2277</v>
      </c>
    </row>
    <row r="8235" customFormat="false" ht="15" hidden="false" customHeight="false" outlineLevel="0" collapsed="false">
      <c r="A8235" s="49" t="n">
        <v>327</v>
      </c>
      <c r="B8235" s="49" t="s">
        <v>194</v>
      </c>
      <c r="C8235" s="49" t="n">
        <v>2011</v>
      </c>
      <c r="D8235" s="54" t="n">
        <v>27.3</v>
      </c>
      <c r="E8235" s="55" t="n">
        <v>14</v>
      </c>
    </row>
    <row r="8236" customFormat="false" ht="15" hidden="false" customHeight="false" outlineLevel="0" collapsed="false">
      <c r="A8236" s="49" t="n">
        <v>328</v>
      </c>
      <c r="B8236" s="49" t="s">
        <v>222</v>
      </c>
      <c r="C8236" s="49" t="n">
        <v>2010</v>
      </c>
      <c r="D8236" s="54" t="n">
        <v>232.7</v>
      </c>
      <c r="E8236" s="55" t="n">
        <v>26</v>
      </c>
    </row>
    <row r="8237" customFormat="false" ht="15" hidden="false" customHeight="false" outlineLevel="0" collapsed="false">
      <c r="A8237" s="49" t="n">
        <v>328</v>
      </c>
      <c r="B8237" s="49" t="s">
        <v>222</v>
      </c>
      <c r="C8237" s="49" t="n">
        <v>2011</v>
      </c>
      <c r="D8237" s="54" t="n">
        <v>-17.9</v>
      </c>
      <c r="E8237" s="55" t="n">
        <v>-2</v>
      </c>
    </row>
    <row r="8238" customFormat="false" ht="15" hidden="false" customHeight="false" outlineLevel="0" collapsed="false">
      <c r="A8238" s="49" t="n">
        <v>328</v>
      </c>
      <c r="B8238" s="49" t="s">
        <v>205</v>
      </c>
      <c r="C8238" s="49" t="n">
        <v>2010</v>
      </c>
      <c r="D8238" s="54" t="n">
        <v>17.9</v>
      </c>
      <c r="E8238" s="55" t="n">
        <v>2</v>
      </c>
    </row>
    <row r="8239" customFormat="false" ht="15" hidden="false" customHeight="false" outlineLevel="0" collapsed="false">
      <c r="A8239" s="49" t="n">
        <v>328</v>
      </c>
      <c r="B8239" s="49" t="s">
        <v>206</v>
      </c>
      <c r="C8239" s="49" t="n">
        <v>2010</v>
      </c>
      <c r="D8239" s="54" t="n">
        <v>152.15</v>
      </c>
      <c r="E8239" s="55" t="n">
        <v>17</v>
      </c>
    </row>
    <row r="8240" customFormat="false" ht="15" hidden="false" customHeight="false" outlineLevel="0" collapsed="false">
      <c r="A8240" s="49" t="n">
        <v>328</v>
      </c>
      <c r="B8240" s="49" t="s">
        <v>209</v>
      </c>
      <c r="C8240" s="49" t="n">
        <v>2010</v>
      </c>
      <c r="D8240" s="54" t="n">
        <v>17.9</v>
      </c>
      <c r="E8240" s="55" t="n">
        <v>2</v>
      </c>
    </row>
    <row r="8241" customFormat="false" ht="15" hidden="false" customHeight="false" outlineLevel="0" collapsed="false">
      <c r="A8241" s="49" t="n">
        <v>328</v>
      </c>
      <c r="B8241" s="49" t="s">
        <v>197</v>
      </c>
      <c r="C8241" s="49" t="n">
        <v>2010</v>
      </c>
      <c r="D8241" s="54" t="n">
        <v>98.45</v>
      </c>
      <c r="E8241" s="55" t="n">
        <v>11</v>
      </c>
    </row>
    <row r="8242" customFormat="false" ht="15" hidden="false" customHeight="false" outlineLevel="0" collapsed="false">
      <c r="A8242" s="49" t="n">
        <v>328</v>
      </c>
      <c r="B8242" s="49" t="s">
        <v>210</v>
      </c>
      <c r="C8242" s="49" t="n">
        <v>2010</v>
      </c>
      <c r="D8242" s="54" t="n">
        <v>17.9</v>
      </c>
      <c r="E8242" s="55" t="n">
        <v>2</v>
      </c>
    </row>
    <row r="8243" customFormat="false" ht="15" hidden="false" customHeight="false" outlineLevel="0" collapsed="false">
      <c r="A8243" s="49" t="n">
        <v>328</v>
      </c>
      <c r="B8243" s="49" t="s">
        <v>198</v>
      </c>
      <c r="C8243" s="49" t="n">
        <v>2010</v>
      </c>
      <c r="D8243" s="54" t="n">
        <v>53.7</v>
      </c>
      <c r="E8243" s="55" t="n">
        <v>6</v>
      </c>
    </row>
    <row r="8244" customFormat="false" ht="15" hidden="false" customHeight="false" outlineLevel="0" collapsed="false">
      <c r="A8244" s="49" t="n">
        <v>328</v>
      </c>
      <c r="B8244" s="49" t="s">
        <v>189</v>
      </c>
      <c r="C8244" s="49" t="n">
        <v>2009</v>
      </c>
      <c r="D8244" s="54" t="n">
        <v>1513</v>
      </c>
      <c r="E8244" s="55" t="n">
        <v>105</v>
      </c>
    </row>
    <row r="8245" customFormat="false" ht="15" hidden="false" customHeight="false" outlineLevel="0" collapsed="false">
      <c r="A8245" s="49" t="n">
        <v>328</v>
      </c>
      <c r="B8245" s="49" t="s">
        <v>189</v>
      </c>
      <c r="C8245" s="49" t="n">
        <v>2010</v>
      </c>
      <c r="D8245" s="54" t="n">
        <v>11111.95</v>
      </c>
      <c r="E8245" s="55" t="n">
        <v>1173</v>
      </c>
    </row>
    <row r="8246" customFormat="false" ht="15" hidden="false" customHeight="false" outlineLevel="0" collapsed="false">
      <c r="A8246" s="49" t="n">
        <v>328</v>
      </c>
      <c r="B8246" s="49" t="s">
        <v>189</v>
      </c>
      <c r="C8246" s="49" t="n">
        <v>2011</v>
      </c>
      <c r="D8246" s="54" t="n">
        <v>21.9</v>
      </c>
      <c r="E8246" s="55" t="n">
        <v>2</v>
      </c>
    </row>
    <row r="8247" customFormat="false" ht="15" hidden="false" customHeight="false" outlineLevel="0" collapsed="false">
      <c r="A8247" s="49" t="n">
        <v>329</v>
      </c>
      <c r="B8247" s="49" t="s">
        <v>203</v>
      </c>
      <c r="C8247" s="49" t="n">
        <v>2011</v>
      </c>
      <c r="D8247" s="54" t="n">
        <v>29.7</v>
      </c>
      <c r="E8247" s="55" t="n">
        <v>6</v>
      </c>
    </row>
    <row r="8248" customFormat="false" ht="15" hidden="false" customHeight="false" outlineLevel="0" collapsed="false">
      <c r="A8248" s="49" t="n">
        <v>329</v>
      </c>
      <c r="B8248" s="49" t="s">
        <v>223</v>
      </c>
      <c r="C8248" s="49" t="n">
        <v>2011</v>
      </c>
      <c r="D8248" s="54" t="n">
        <v>51</v>
      </c>
      <c r="E8248" s="55" t="n">
        <v>12</v>
      </c>
    </row>
    <row r="8249" customFormat="false" ht="15" hidden="false" customHeight="false" outlineLevel="0" collapsed="false">
      <c r="A8249" s="49" t="n">
        <v>329</v>
      </c>
      <c r="B8249" s="49" t="s">
        <v>222</v>
      </c>
      <c r="C8249" s="49" t="n">
        <v>2009</v>
      </c>
      <c r="D8249" s="54" t="n">
        <v>14.85</v>
      </c>
      <c r="E8249" s="55" t="n">
        <v>3</v>
      </c>
    </row>
    <row r="8250" customFormat="false" ht="15" hidden="false" customHeight="false" outlineLevel="0" collapsed="false">
      <c r="A8250" s="49" t="n">
        <v>329</v>
      </c>
      <c r="B8250" s="49" t="s">
        <v>222</v>
      </c>
      <c r="C8250" s="49" t="n">
        <v>2010</v>
      </c>
      <c r="D8250" s="54" t="n">
        <v>1123.65</v>
      </c>
      <c r="E8250" s="55" t="n">
        <v>255</v>
      </c>
    </row>
    <row r="8251" customFormat="false" ht="15" hidden="false" customHeight="false" outlineLevel="0" collapsed="false">
      <c r="A8251" s="49" t="n">
        <v>329</v>
      </c>
      <c r="B8251" s="49" t="s">
        <v>222</v>
      </c>
      <c r="C8251" s="49" t="n">
        <v>2011</v>
      </c>
      <c r="D8251" s="54" t="n">
        <v>664.2</v>
      </c>
      <c r="E8251" s="55" t="n">
        <v>152</v>
      </c>
    </row>
    <row r="8252" customFormat="false" ht="15" hidden="false" customHeight="false" outlineLevel="0" collapsed="false">
      <c r="A8252" s="49" t="n">
        <v>329</v>
      </c>
      <c r="B8252" s="49" t="s">
        <v>205</v>
      </c>
      <c r="C8252" s="49" t="n">
        <v>2010</v>
      </c>
      <c r="D8252" s="54" t="n">
        <v>133.65</v>
      </c>
      <c r="E8252" s="55" t="n">
        <v>27</v>
      </c>
    </row>
    <row r="8253" customFormat="false" ht="15" hidden="false" customHeight="false" outlineLevel="0" collapsed="false">
      <c r="A8253" s="49" t="n">
        <v>329</v>
      </c>
      <c r="B8253" s="49" t="s">
        <v>205</v>
      </c>
      <c r="C8253" s="49" t="n">
        <v>2011</v>
      </c>
      <c r="D8253" s="54" t="n">
        <v>264.6</v>
      </c>
      <c r="E8253" s="55" t="n">
        <v>56</v>
      </c>
    </row>
    <row r="8254" customFormat="false" ht="15" hidden="false" customHeight="false" outlineLevel="0" collapsed="false">
      <c r="A8254" s="49" t="n">
        <v>329</v>
      </c>
      <c r="B8254" s="49" t="s">
        <v>206</v>
      </c>
      <c r="C8254" s="49" t="n">
        <v>2009</v>
      </c>
      <c r="D8254" s="54" t="n">
        <v>29.7</v>
      </c>
      <c r="E8254" s="55" t="n">
        <v>6</v>
      </c>
    </row>
    <row r="8255" customFormat="false" ht="15" hidden="false" customHeight="false" outlineLevel="0" collapsed="false">
      <c r="A8255" s="49" t="n">
        <v>329</v>
      </c>
      <c r="B8255" s="49" t="s">
        <v>206</v>
      </c>
      <c r="C8255" s="49" t="n">
        <v>2010</v>
      </c>
      <c r="D8255" s="54" t="n">
        <v>163.35</v>
      </c>
      <c r="E8255" s="55" t="n">
        <v>33</v>
      </c>
    </row>
    <row r="8256" customFormat="false" ht="15" hidden="false" customHeight="false" outlineLevel="0" collapsed="false">
      <c r="A8256" s="49" t="n">
        <v>329</v>
      </c>
      <c r="B8256" s="49" t="s">
        <v>206</v>
      </c>
      <c r="C8256" s="49" t="n">
        <v>2011</v>
      </c>
      <c r="D8256" s="54" t="n">
        <v>314.1</v>
      </c>
      <c r="E8256" s="55" t="n">
        <v>66</v>
      </c>
    </row>
    <row r="8257" customFormat="false" ht="15" hidden="false" customHeight="false" outlineLevel="0" collapsed="false">
      <c r="A8257" s="49" t="n">
        <v>329</v>
      </c>
      <c r="B8257" s="49" t="s">
        <v>192</v>
      </c>
      <c r="C8257" s="49" t="n">
        <v>2010</v>
      </c>
      <c r="D8257" s="54" t="n">
        <v>14.85</v>
      </c>
      <c r="E8257" s="55" t="n">
        <v>3</v>
      </c>
    </row>
    <row r="8258" customFormat="false" ht="15" hidden="false" customHeight="false" outlineLevel="0" collapsed="false">
      <c r="A8258" s="49" t="n">
        <v>329</v>
      </c>
      <c r="B8258" s="49" t="s">
        <v>218</v>
      </c>
      <c r="C8258" s="49" t="n">
        <v>2010</v>
      </c>
      <c r="D8258" s="54" t="n">
        <v>91.35</v>
      </c>
      <c r="E8258" s="55" t="n">
        <v>21</v>
      </c>
    </row>
    <row r="8259" customFormat="false" ht="15" hidden="false" customHeight="false" outlineLevel="0" collapsed="false">
      <c r="A8259" s="49" t="n">
        <v>329</v>
      </c>
      <c r="B8259" s="49" t="s">
        <v>197</v>
      </c>
      <c r="C8259" s="49" t="n">
        <v>2010</v>
      </c>
      <c r="D8259" s="54" t="n">
        <v>29.7</v>
      </c>
      <c r="E8259" s="55" t="n">
        <v>6</v>
      </c>
    </row>
    <row r="8260" customFormat="false" ht="15" hidden="false" customHeight="false" outlineLevel="0" collapsed="false">
      <c r="A8260" s="49" t="n">
        <v>329</v>
      </c>
      <c r="B8260" s="49" t="s">
        <v>196</v>
      </c>
      <c r="C8260" s="49" t="n">
        <v>2011</v>
      </c>
      <c r="D8260" s="54" t="n">
        <v>4.95</v>
      </c>
      <c r="E8260" s="55" t="n">
        <v>1</v>
      </c>
    </row>
    <row r="8261" customFormat="false" ht="15" hidden="false" customHeight="false" outlineLevel="0" collapsed="false">
      <c r="A8261" s="49" t="n">
        <v>329</v>
      </c>
      <c r="B8261" s="49" t="s">
        <v>189</v>
      </c>
      <c r="C8261" s="49" t="n">
        <v>2009</v>
      </c>
      <c r="D8261" s="54" t="n">
        <v>874.66</v>
      </c>
      <c r="E8261" s="55" t="n">
        <v>166</v>
      </c>
    </row>
    <row r="8262" customFormat="false" ht="15" hidden="false" customHeight="false" outlineLevel="0" collapsed="false">
      <c r="A8262" s="49" t="n">
        <v>329</v>
      </c>
      <c r="B8262" s="49" t="s">
        <v>189</v>
      </c>
      <c r="C8262" s="49" t="n">
        <v>2010</v>
      </c>
      <c r="D8262" s="54" t="n">
        <v>6509.82</v>
      </c>
      <c r="E8262" s="55" t="n">
        <v>1271</v>
      </c>
    </row>
    <row r="8263" customFormat="false" ht="15" hidden="false" customHeight="false" outlineLevel="0" collapsed="false">
      <c r="A8263" s="49" t="n">
        <v>329</v>
      </c>
      <c r="B8263" s="49" t="s">
        <v>189</v>
      </c>
      <c r="C8263" s="49" t="n">
        <v>2011</v>
      </c>
      <c r="D8263" s="54" t="n">
        <v>2873.5</v>
      </c>
      <c r="E8263" s="55" t="n">
        <v>563</v>
      </c>
    </row>
    <row r="8264" customFormat="false" ht="15" hidden="false" customHeight="false" outlineLevel="0" collapsed="false">
      <c r="A8264" s="49" t="n">
        <v>329</v>
      </c>
      <c r="B8264" s="49" t="s">
        <v>194</v>
      </c>
      <c r="C8264" s="49" t="n">
        <v>2010</v>
      </c>
      <c r="D8264" s="54" t="n">
        <v>29.7</v>
      </c>
      <c r="E8264" s="55" t="n">
        <v>6</v>
      </c>
    </row>
    <row r="8265" customFormat="false" ht="15" hidden="false" customHeight="false" outlineLevel="0" collapsed="false">
      <c r="A8265" s="49" t="n">
        <v>330</v>
      </c>
      <c r="B8265" s="49" t="s">
        <v>226</v>
      </c>
      <c r="C8265" s="49" t="n">
        <v>2011</v>
      </c>
      <c r="D8265" s="54" t="n">
        <v>17.7</v>
      </c>
      <c r="E8265" s="55" t="n">
        <v>6</v>
      </c>
    </row>
    <row r="8266" customFormat="false" ht="15" hidden="false" customHeight="false" outlineLevel="0" collapsed="false">
      <c r="A8266" s="49" t="n">
        <v>330</v>
      </c>
      <c r="B8266" s="49" t="s">
        <v>223</v>
      </c>
      <c r="C8266" s="49" t="n">
        <v>2010</v>
      </c>
      <c r="D8266" s="54" t="n">
        <v>17.7</v>
      </c>
      <c r="E8266" s="55" t="n">
        <v>6</v>
      </c>
    </row>
    <row r="8267" customFormat="false" ht="15" hidden="false" customHeight="false" outlineLevel="0" collapsed="false">
      <c r="A8267" s="49" t="n">
        <v>330</v>
      </c>
      <c r="B8267" s="49" t="s">
        <v>222</v>
      </c>
      <c r="C8267" s="49" t="n">
        <v>2010</v>
      </c>
      <c r="D8267" s="54" t="n">
        <v>53.1</v>
      </c>
      <c r="E8267" s="55" t="n">
        <v>18</v>
      </c>
    </row>
    <row r="8268" customFormat="false" ht="15" hidden="false" customHeight="false" outlineLevel="0" collapsed="false">
      <c r="A8268" s="49" t="n">
        <v>330</v>
      </c>
      <c r="B8268" s="49" t="s">
        <v>206</v>
      </c>
      <c r="C8268" s="49" t="n">
        <v>2010</v>
      </c>
      <c r="D8268" s="54" t="n">
        <v>17.7</v>
      </c>
      <c r="E8268" s="55" t="n">
        <v>6</v>
      </c>
    </row>
    <row r="8269" customFormat="false" ht="15" hidden="false" customHeight="false" outlineLevel="0" collapsed="false">
      <c r="A8269" s="49" t="n">
        <v>330</v>
      </c>
      <c r="B8269" s="49" t="s">
        <v>206</v>
      </c>
      <c r="C8269" s="49" t="n">
        <v>2011</v>
      </c>
      <c r="D8269" s="54" t="n">
        <v>88.5</v>
      </c>
      <c r="E8269" s="55" t="n">
        <v>30</v>
      </c>
    </row>
    <row r="8270" customFormat="false" ht="15" hidden="false" customHeight="false" outlineLevel="0" collapsed="false">
      <c r="A8270" s="49" t="n">
        <v>330</v>
      </c>
      <c r="B8270" s="49" t="s">
        <v>209</v>
      </c>
      <c r="C8270" s="49" t="n">
        <v>2009</v>
      </c>
      <c r="D8270" s="54" t="n">
        <v>17.7</v>
      </c>
      <c r="E8270" s="55" t="n">
        <v>6</v>
      </c>
    </row>
    <row r="8271" customFormat="false" ht="15" hidden="false" customHeight="false" outlineLevel="0" collapsed="false">
      <c r="A8271" s="49" t="n">
        <v>330</v>
      </c>
      <c r="B8271" s="49" t="s">
        <v>210</v>
      </c>
      <c r="C8271" s="49" t="n">
        <v>2010</v>
      </c>
      <c r="D8271" s="54" t="n">
        <v>255</v>
      </c>
      <c r="E8271" s="55" t="n">
        <v>100</v>
      </c>
    </row>
    <row r="8272" customFormat="false" ht="15" hidden="false" customHeight="false" outlineLevel="0" collapsed="false">
      <c r="A8272" s="49" t="n">
        <v>330</v>
      </c>
      <c r="B8272" s="49" t="s">
        <v>198</v>
      </c>
      <c r="C8272" s="49" t="n">
        <v>2010</v>
      </c>
      <c r="D8272" s="54" t="n">
        <v>35.4</v>
      </c>
      <c r="E8272" s="55" t="n">
        <v>12</v>
      </c>
    </row>
    <row r="8273" customFormat="false" ht="15" hidden="false" customHeight="false" outlineLevel="0" collapsed="false">
      <c r="A8273" s="49" t="n">
        <v>330</v>
      </c>
      <c r="B8273" s="49" t="s">
        <v>189</v>
      </c>
      <c r="C8273" s="49" t="n">
        <v>2009</v>
      </c>
      <c r="D8273" s="54" t="n">
        <v>53.66</v>
      </c>
      <c r="E8273" s="55" t="n">
        <v>14</v>
      </c>
    </row>
    <row r="8274" customFormat="false" ht="15" hidden="false" customHeight="false" outlineLevel="0" collapsed="false">
      <c r="A8274" s="49" t="n">
        <v>330</v>
      </c>
      <c r="B8274" s="49" t="s">
        <v>189</v>
      </c>
      <c r="C8274" s="49" t="n">
        <v>2010</v>
      </c>
      <c r="D8274" s="54" t="n">
        <v>11334.17</v>
      </c>
      <c r="E8274" s="55" t="n">
        <v>4348</v>
      </c>
    </row>
    <row r="8275" customFormat="false" ht="15" hidden="false" customHeight="false" outlineLevel="0" collapsed="false">
      <c r="A8275" s="49" t="n">
        <v>330</v>
      </c>
      <c r="B8275" s="49" t="s">
        <v>189</v>
      </c>
      <c r="C8275" s="49" t="n">
        <v>2011</v>
      </c>
      <c r="D8275" s="54" t="n">
        <v>1312.17</v>
      </c>
      <c r="E8275" s="55" t="n">
        <v>415</v>
      </c>
    </row>
    <row r="8276" customFormat="false" ht="15" hidden="false" customHeight="false" outlineLevel="0" collapsed="false">
      <c r="A8276" s="49" t="n">
        <v>331</v>
      </c>
      <c r="B8276" s="49" t="s">
        <v>203</v>
      </c>
      <c r="C8276" s="49" t="n">
        <v>2010</v>
      </c>
      <c r="D8276" s="54" t="n">
        <v>122.4</v>
      </c>
      <c r="E8276" s="55" t="n">
        <v>48</v>
      </c>
    </row>
    <row r="8277" customFormat="false" ht="15" hidden="false" customHeight="false" outlineLevel="0" collapsed="false">
      <c r="A8277" s="49" t="n">
        <v>331</v>
      </c>
      <c r="B8277" s="49" t="s">
        <v>203</v>
      </c>
      <c r="C8277" s="49" t="n">
        <v>2011</v>
      </c>
      <c r="D8277" s="54" t="n">
        <v>61.2</v>
      </c>
      <c r="E8277" s="55" t="n">
        <v>24</v>
      </c>
    </row>
    <row r="8278" customFormat="false" ht="15" hidden="false" customHeight="false" outlineLevel="0" collapsed="false">
      <c r="A8278" s="49" t="n">
        <v>331</v>
      </c>
      <c r="B8278" s="49" t="s">
        <v>199</v>
      </c>
      <c r="C8278" s="49" t="n">
        <v>2010</v>
      </c>
      <c r="D8278" s="54" t="n">
        <v>35.4</v>
      </c>
      <c r="E8278" s="55" t="n">
        <v>12</v>
      </c>
    </row>
    <row r="8279" customFormat="false" ht="15" hidden="false" customHeight="false" outlineLevel="0" collapsed="false">
      <c r="A8279" s="49" t="n">
        <v>331</v>
      </c>
      <c r="B8279" s="49" t="s">
        <v>201</v>
      </c>
      <c r="C8279" s="49" t="n">
        <v>2010</v>
      </c>
      <c r="D8279" s="54" t="n">
        <v>70.8</v>
      </c>
      <c r="E8279" s="55" t="n">
        <v>24</v>
      </c>
    </row>
    <row r="8280" customFormat="false" ht="15" hidden="false" customHeight="false" outlineLevel="0" collapsed="false">
      <c r="A8280" s="49" t="n">
        <v>331</v>
      </c>
      <c r="B8280" s="49" t="s">
        <v>201</v>
      </c>
      <c r="C8280" s="49" t="n">
        <v>2011</v>
      </c>
      <c r="D8280" s="54" t="n">
        <v>53.1</v>
      </c>
      <c r="E8280" s="55" t="n">
        <v>18</v>
      </c>
    </row>
    <row r="8281" customFormat="false" ht="15" hidden="false" customHeight="false" outlineLevel="0" collapsed="false">
      <c r="A8281" s="49" t="n">
        <v>331</v>
      </c>
      <c r="B8281" s="49" t="s">
        <v>223</v>
      </c>
      <c r="C8281" s="49" t="n">
        <v>2010</v>
      </c>
      <c r="D8281" s="54" t="n">
        <v>17.7</v>
      </c>
      <c r="E8281" s="55" t="n">
        <v>6</v>
      </c>
    </row>
    <row r="8282" customFormat="false" ht="15" hidden="false" customHeight="false" outlineLevel="0" collapsed="false">
      <c r="A8282" s="49" t="n">
        <v>331</v>
      </c>
      <c r="B8282" s="49" t="s">
        <v>223</v>
      </c>
      <c r="C8282" s="49" t="n">
        <v>2011</v>
      </c>
      <c r="D8282" s="54" t="n">
        <v>53.1</v>
      </c>
      <c r="E8282" s="55" t="n">
        <v>18</v>
      </c>
    </row>
    <row r="8283" customFormat="false" ht="15" hidden="false" customHeight="false" outlineLevel="0" collapsed="false">
      <c r="A8283" s="49" t="n">
        <v>331</v>
      </c>
      <c r="B8283" s="49" t="s">
        <v>202</v>
      </c>
      <c r="C8283" s="49" t="n">
        <v>2010</v>
      </c>
      <c r="D8283" s="54" t="n">
        <v>17.7</v>
      </c>
      <c r="E8283" s="55" t="n">
        <v>6</v>
      </c>
    </row>
    <row r="8284" customFormat="false" ht="15" hidden="false" customHeight="false" outlineLevel="0" collapsed="false">
      <c r="A8284" s="49" t="n">
        <v>331</v>
      </c>
      <c r="B8284" s="49" t="s">
        <v>222</v>
      </c>
      <c r="C8284" s="49" t="n">
        <v>2010</v>
      </c>
      <c r="D8284" s="54" t="n">
        <v>283.2</v>
      </c>
      <c r="E8284" s="55" t="n">
        <v>96</v>
      </c>
    </row>
    <row r="8285" customFormat="false" ht="15" hidden="false" customHeight="false" outlineLevel="0" collapsed="false">
      <c r="A8285" s="49" t="n">
        <v>331</v>
      </c>
      <c r="B8285" s="49" t="s">
        <v>222</v>
      </c>
      <c r="C8285" s="49" t="n">
        <v>2011</v>
      </c>
      <c r="D8285" s="54" t="n">
        <v>1202.65</v>
      </c>
      <c r="E8285" s="55" t="n">
        <v>463</v>
      </c>
    </row>
    <row r="8286" customFormat="false" ht="15" hidden="false" customHeight="false" outlineLevel="0" collapsed="false">
      <c r="A8286" s="49" t="n">
        <v>331</v>
      </c>
      <c r="B8286" s="49" t="s">
        <v>191</v>
      </c>
      <c r="C8286" s="49" t="n">
        <v>2010</v>
      </c>
      <c r="D8286" s="54" t="n">
        <v>17.7</v>
      </c>
      <c r="E8286" s="55" t="n">
        <v>6</v>
      </c>
    </row>
    <row r="8287" customFormat="false" ht="15" hidden="false" customHeight="false" outlineLevel="0" collapsed="false">
      <c r="A8287" s="49" t="n">
        <v>331</v>
      </c>
      <c r="B8287" s="49" t="s">
        <v>205</v>
      </c>
      <c r="C8287" s="49" t="n">
        <v>2010</v>
      </c>
      <c r="D8287" s="54" t="n">
        <v>26.55</v>
      </c>
      <c r="E8287" s="55" t="n">
        <v>9</v>
      </c>
    </row>
    <row r="8288" customFormat="false" ht="15" hidden="false" customHeight="false" outlineLevel="0" collapsed="false">
      <c r="A8288" s="49" t="n">
        <v>331</v>
      </c>
      <c r="B8288" s="49" t="s">
        <v>206</v>
      </c>
      <c r="C8288" s="49" t="n">
        <v>2010</v>
      </c>
      <c r="D8288" s="54" t="n">
        <v>106.2</v>
      </c>
      <c r="E8288" s="55" t="n">
        <v>36</v>
      </c>
    </row>
    <row r="8289" customFormat="false" ht="15" hidden="false" customHeight="false" outlineLevel="0" collapsed="false">
      <c r="A8289" s="49" t="n">
        <v>331</v>
      </c>
      <c r="B8289" s="49" t="s">
        <v>206</v>
      </c>
      <c r="C8289" s="49" t="n">
        <v>2011</v>
      </c>
      <c r="D8289" s="54" t="n">
        <v>97.35</v>
      </c>
      <c r="E8289" s="55" t="n">
        <v>33</v>
      </c>
    </row>
    <row r="8290" customFormat="false" ht="15" hidden="false" customHeight="false" outlineLevel="0" collapsed="false">
      <c r="A8290" s="49" t="n">
        <v>331</v>
      </c>
      <c r="B8290" s="49" t="s">
        <v>192</v>
      </c>
      <c r="C8290" s="49" t="n">
        <v>2011</v>
      </c>
      <c r="D8290" s="54" t="n">
        <v>76.7</v>
      </c>
      <c r="E8290" s="55" t="n">
        <v>26</v>
      </c>
    </row>
    <row r="8291" customFormat="false" ht="15" hidden="false" customHeight="false" outlineLevel="0" collapsed="false">
      <c r="A8291" s="49" t="n">
        <v>331</v>
      </c>
      <c r="B8291" s="49" t="s">
        <v>217</v>
      </c>
      <c r="C8291" s="49" t="n">
        <v>2011</v>
      </c>
      <c r="D8291" s="54" t="n">
        <v>114.75</v>
      </c>
      <c r="E8291" s="55" t="n">
        <v>45</v>
      </c>
    </row>
    <row r="8292" customFormat="false" ht="15" hidden="false" customHeight="false" outlineLevel="0" collapsed="false">
      <c r="A8292" s="49" t="n">
        <v>331</v>
      </c>
      <c r="B8292" s="49" t="s">
        <v>218</v>
      </c>
      <c r="C8292" s="49" t="n">
        <v>2010</v>
      </c>
      <c r="D8292" s="54" t="n">
        <v>242.6</v>
      </c>
      <c r="E8292" s="55" t="n">
        <v>92</v>
      </c>
    </row>
    <row r="8293" customFormat="false" ht="15" hidden="false" customHeight="false" outlineLevel="0" collapsed="false">
      <c r="A8293" s="49" t="n">
        <v>331</v>
      </c>
      <c r="B8293" s="49" t="s">
        <v>218</v>
      </c>
      <c r="C8293" s="49" t="n">
        <v>2011</v>
      </c>
      <c r="D8293" s="54" t="n">
        <v>734.4</v>
      </c>
      <c r="E8293" s="55" t="n">
        <v>288</v>
      </c>
    </row>
    <row r="8294" customFormat="false" ht="15" hidden="false" customHeight="false" outlineLevel="0" collapsed="false">
      <c r="A8294" s="49" t="n">
        <v>331</v>
      </c>
      <c r="B8294" s="49" t="s">
        <v>193</v>
      </c>
      <c r="C8294" s="49" t="n">
        <v>2010</v>
      </c>
      <c r="D8294" s="54" t="n">
        <v>88.5</v>
      </c>
      <c r="E8294" s="55" t="n">
        <v>30</v>
      </c>
    </row>
    <row r="8295" customFormat="false" ht="15" hidden="false" customHeight="false" outlineLevel="0" collapsed="false">
      <c r="A8295" s="49" t="n">
        <v>331</v>
      </c>
      <c r="B8295" s="49" t="s">
        <v>193</v>
      </c>
      <c r="C8295" s="49" t="n">
        <v>2011</v>
      </c>
      <c r="D8295" s="54" t="n">
        <v>183.6</v>
      </c>
      <c r="E8295" s="55" t="n">
        <v>72</v>
      </c>
    </row>
    <row r="8296" customFormat="false" ht="15" hidden="false" customHeight="false" outlineLevel="0" collapsed="false">
      <c r="A8296" s="49" t="n">
        <v>331</v>
      </c>
      <c r="B8296" s="49" t="s">
        <v>213</v>
      </c>
      <c r="C8296" s="49" t="n">
        <v>2010</v>
      </c>
      <c r="D8296" s="54" t="n">
        <v>0</v>
      </c>
      <c r="E8296" s="55" t="n">
        <v>0</v>
      </c>
    </row>
    <row r="8297" customFormat="false" ht="15" hidden="false" customHeight="false" outlineLevel="0" collapsed="false">
      <c r="A8297" s="49" t="n">
        <v>331</v>
      </c>
      <c r="B8297" s="49" t="s">
        <v>197</v>
      </c>
      <c r="C8297" s="49" t="n">
        <v>2010</v>
      </c>
      <c r="D8297" s="54" t="n">
        <v>120.95</v>
      </c>
      <c r="E8297" s="55" t="n">
        <v>41</v>
      </c>
    </row>
    <row r="8298" customFormat="false" ht="15" hidden="false" customHeight="false" outlineLevel="0" collapsed="false">
      <c r="A8298" s="49" t="n">
        <v>331</v>
      </c>
      <c r="B8298" s="49" t="s">
        <v>197</v>
      </c>
      <c r="C8298" s="49" t="n">
        <v>2011</v>
      </c>
      <c r="D8298" s="54" t="n">
        <v>118</v>
      </c>
      <c r="E8298" s="55" t="n">
        <v>40</v>
      </c>
    </row>
    <row r="8299" customFormat="false" ht="15" hidden="false" customHeight="false" outlineLevel="0" collapsed="false">
      <c r="A8299" s="49" t="n">
        <v>331</v>
      </c>
      <c r="B8299" s="49" t="s">
        <v>196</v>
      </c>
      <c r="C8299" s="49" t="n">
        <v>2010</v>
      </c>
      <c r="D8299" s="54" t="n">
        <v>35.4</v>
      </c>
      <c r="E8299" s="55" t="n">
        <v>12</v>
      </c>
    </row>
    <row r="8300" customFormat="false" ht="15" hidden="false" customHeight="false" outlineLevel="0" collapsed="false">
      <c r="A8300" s="49" t="n">
        <v>331</v>
      </c>
      <c r="B8300" s="49" t="s">
        <v>196</v>
      </c>
      <c r="C8300" s="49" t="n">
        <v>2011</v>
      </c>
      <c r="D8300" s="54" t="n">
        <v>8.85</v>
      </c>
      <c r="E8300" s="55" t="n">
        <v>3</v>
      </c>
    </row>
    <row r="8301" customFormat="false" ht="15" hidden="false" customHeight="false" outlineLevel="0" collapsed="false">
      <c r="A8301" s="49" t="n">
        <v>331</v>
      </c>
      <c r="B8301" s="49" t="s">
        <v>198</v>
      </c>
      <c r="C8301" s="49" t="n">
        <v>2010</v>
      </c>
      <c r="D8301" s="54" t="n">
        <v>53.1</v>
      </c>
      <c r="E8301" s="55" t="n">
        <v>18</v>
      </c>
    </row>
    <row r="8302" customFormat="false" ht="15" hidden="false" customHeight="false" outlineLevel="0" collapsed="false">
      <c r="A8302" s="49" t="n">
        <v>331</v>
      </c>
      <c r="B8302" s="49" t="s">
        <v>189</v>
      </c>
      <c r="C8302" s="49" t="n">
        <v>2010</v>
      </c>
      <c r="D8302" s="54" t="n">
        <v>4924</v>
      </c>
      <c r="E8302" s="55" t="n">
        <v>1744</v>
      </c>
    </row>
    <row r="8303" customFormat="false" ht="15" hidden="false" customHeight="false" outlineLevel="0" collapsed="false">
      <c r="A8303" s="49" t="n">
        <v>331</v>
      </c>
      <c r="B8303" s="49" t="s">
        <v>189</v>
      </c>
      <c r="C8303" s="49" t="n">
        <v>2011</v>
      </c>
      <c r="D8303" s="54" t="n">
        <v>4326.95</v>
      </c>
      <c r="E8303" s="55" t="n">
        <v>1497</v>
      </c>
    </row>
    <row r="8304" customFormat="false" ht="15" hidden="false" customHeight="false" outlineLevel="0" collapsed="false">
      <c r="A8304" s="49" t="n">
        <v>332</v>
      </c>
      <c r="B8304" s="49" t="s">
        <v>199</v>
      </c>
      <c r="C8304" s="49" t="n">
        <v>2010</v>
      </c>
      <c r="D8304" s="54" t="n">
        <v>30</v>
      </c>
      <c r="E8304" s="55" t="n">
        <v>24</v>
      </c>
    </row>
    <row r="8305" customFormat="false" ht="15" hidden="false" customHeight="false" outlineLevel="0" collapsed="false">
      <c r="A8305" s="49" t="n">
        <v>332</v>
      </c>
      <c r="B8305" s="49" t="s">
        <v>201</v>
      </c>
      <c r="C8305" s="49" t="n">
        <v>2009</v>
      </c>
      <c r="D8305" s="54" t="n">
        <v>15</v>
      </c>
      <c r="E8305" s="55" t="n">
        <v>12</v>
      </c>
    </row>
    <row r="8306" customFormat="false" ht="15" hidden="false" customHeight="false" outlineLevel="0" collapsed="false">
      <c r="A8306" s="49" t="n">
        <v>332</v>
      </c>
      <c r="B8306" s="49" t="s">
        <v>201</v>
      </c>
      <c r="C8306" s="49" t="n">
        <v>2011</v>
      </c>
      <c r="D8306" s="54" t="n">
        <v>17.4</v>
      </c>
      <c r="E8306" s="55" t="n">
        <v>12</v>
      </c>
    </row>
    <row r="8307" customFormat="false" ht="15" hidden="false" customHeight="false" outlineLevel="0" collapsed="false">
      <c r="A8307" s="49" t="n">
        <v>332</v>
      </c>
      <c r="B8307" s="49" t="s">
        <v>223</v>
      </c>
      <c r="C8307" s="49" t="n">
        <v>2011</v>
      </c>
      <c r="D8307" s="54" t="n">
        <v>32.4</v>
      </c>
      <c r="E8307" s="55" t="n">
        <v>24</v>
      </c>
    </row>
    <row r="8308" customFormat="false" ht="15" hidden="false" customHeight="false" outlineLevel="0" collapsed="false">
      <c r="A8308" s="49" t="n">
        <v>332</v>
      </c>
      <c r="B8308" s="49" t="s">
        <v>222</v>
      </c>
      <c r="C8308" s="49" t="n">
        <v>2009</v>
      </c>
      <c r="D8308" s="54" t="n">
        <v>15</v>
      </c>
      <c r="E8308" s="55" t="n">
        <v>12</v>
      </c>
    </row>
    <row r="8309" customFormat="false" ht="15" hidden="false" customHeight="false" outlineLevel="0" collapsed="false">
      <c r="A8309" s="49" t="n">
        <v>332</v>
      </c>
      <c r="B8309" s="49" t="s">
        <v>222</v>
      </c>
      <c r="C8309" s="49" t="n">
        <v>2010</v>
      </c>
      <c r="D8309" s="54" t="n">
        <v>150</v>
      </c>
      <c r="E8309" s="55" t="n">
        <v>120</v>
      </c>
    </row>
    <row r="8310" customFormat="false" ht="15" hidden="false" customHeight="false" outlineLevel="0" collapsed="false">
      <c r="A8310" s="49" t="n">
        <v>332</v>
      </c>
      <c r="B8310" s="49" t="s">
        <v>222</v>
      </c>
      <c r="C8310" s="49" t="n">
        <v>2011</v>
      </c>
      <c r="D8310" s="54" t="n">
        <v>142.2</v>
      </c>
      <c r="E8310" s="55" t="n">
        <v>108</v>
      </c>
    </row>
    <row r="8311" customFormat="false" ht="15" hidden="false" customHeight="false" outlineLevel="0" collapsed="false">
      <c r="A8311" s="49" t="n">
        <v>332</v>
      </c>
      <c r="B8311" s="49" t="s">
        <v>191</v>
      </c>
      <c r="C8311" s="49" t="n">
        <v>2010</v>
      </c>
      <c r="D8311" s="54" t="n">
        <v>60</v>
      </c>
      <c r="E8311" s="55" t="n">
        <v>48</v>
      </c>
    </row>
    <row r="8312" customFormat="false" ht="15" hidden="false" customHeight="false" outlineLevel="0" collapsed="false">
      <c r="A8312" s="49" t="n">
        <v>332</v>
      </c>
      <c r="B8312" s="49" t="s">
        <v>205</v>
      </c>
      <c r="C8312" s="49" t="n">
        <v>2011</v>
      </c>
      <c r="D8312" s="54" t="n">
        <v>15</v>
      </c>
      <c r="E8312" s="55" t="n">
        <v>12</v>
      </c>
    </row>
    <row r="8313" customFormat="false" ht="15" hidden="false" customHeight="false" outlineLevel="0" collapsed="false">
      <c r="A8313" s="49" t="n">
        <v>332</v>
      </c>
      <c r="B8313" s="49" t="s">
        <v>206</v>
      </c>
      <c r="C8313" s="49" t="n">
        <v>2009</v>
      </c>
      <c r="D8313" s="54" t="n">
        <v>30</v>
      </c>
      <c r="E8313" s="55" t="n">
        <v>24</v>
      </c>
    </row>
    <row r="8314" customFormat="false" ht="15" hidden="false" customHeight="false" outlineLevel="0" collapsed="false">
      <c r="A8314" s="49" t="n">
        <v>332</v>
      </c>
      <c r="B8314" s="49" t="s">
        <v>206</v>
      </c>
      <c r="C8314" s="49" t="n">
        <v>2010</v>
      </c>
      <c r="D8314" s="54" t="n">
        <v>135</v>
      </c>
      <c r="E8314" s="55" t="n">
        <v>108</v>
      </c>
    </row>
    <row r="8315" customFormat="false" ht="15" hidden="false" customHeight="false" outlineLevel="0" collapsed="false">
      <c r="A8315" s="49" t="n">
        <v>332</v>
      </c>
      <c r="B8315" s="49" t="s">
        <v>206</v>
      </c>
      <c r="C8315" s="49" t="n">
        <v>2011</v>
      </c>
      <c r="D8315" s="54" t="n">
        <v>256.7</v>
      </c>
      <c r="E8315" s="55" t="n">
        <v>190</v>
      </c>
    </row>
    <row r="8316" customFormat="false" ht="15" hidden="false" customHeight="false" outlineLevel="0" collapsed="false">
      <c r="A8316" s="49" t="n">
        <v>332</v>
      </c>
      <c r="B8316" s="49" t="s">
        <v>209</v>
      </c>
      <c r="C8316" s="49" t="n">
        <v>2011</v>
      </c>
      <c r="D8316" s="54" t="n">
        <v>15</v>
      </c>
      <c r="E8316" s="55" t="n">
        <v>12</v>
      </c>
    </row>
    <row r="8317" customFormat="false" ht="15" hidden="false" customHeight="false" outlineLevel="0" collapsed="false">
      <c r="A8317" s="49" t="n">
        <v>332</v>
      </c>
      <c r="B8317" s="49" t="s">
        <v>192</v>
      </c>
      <c r="C8317" s="49" t="n">
        <v>2010</v>
      </c>
      <c r="D8317" s="54" t="n">
        <v>15</v>
      </c>
      <c r="E8317" s="55" t="n">
        <v>12</v>
      </c>
    </row>
    <row r="8318" customFormat="false" ht="15" hidden="false" customHeight="false" outlineLevel="0" collapsed="false">
      <c r="A8318" s="49" t="n">
        <v>332</v>
      </c>
      <c r="B8318" s="49" t="s">
        <v>218</v>
      </c>
      <c r="C8318" s="49" t="n">
        <v>2009</v>
      </c>
      <c r="D8318" s="54" t="n">
        <v>1.25</v>
      </c>
      <c r="E8318" s="55" t="n">
        <v>1</v>
      </c>
    </row>
    <row r="8319" customFormat="false" ht="15" hidden="false" customHeight="false" outlineLevel="0" collapsed="false">
      <c r="A8319" s="49" t="n">
        <v>332</v>
      </c>
      <c r="B8319" s="49" t="s">
        <v>218</v>
      </c>
      <c r="C8319" s="49" t="n">
        <v>2010</v>
      </c>
      <c r="D8319" s="54" t="n">
        <v>930.84</v>
      </c>
      <c r="E8319" s="55" t="n">
        <v>876</v>
      </c>
    </row>
    <row r="8320" customFormat="false" ht="15" hidden="false" customHeight="false" outlineLevel="0" collapsed="false">
      <c r="A8320" s="49" t="n">
        <v>332</v>
      </c>
      <c r="B8320" s="49" t="s">
        <v>218</v>
      </c>
      <c r="C8320" s="49" t="n">
        <v>2011</v>
      </c>
      <c r="D8320" s="54" t="n">
        <v>120</v>
      </c>
      <c r="E8320" s="55" t="n">
        <v>96</v>
      </c>
    </row>
    <row r="8321" customFormat="false" ht="15" hidden="false" customHeight="false" outlineLevel="0" collapsed="false">
      <c r="A8321" s="49" t="n">
        <v>332</v>
      </c>
      <c r="B8321" s="49" t="s">
        <v>193</v>
      </c>
      <c r="C8321" s="49" t="n">
        <v>2011</v>
      </c>
      <c r="D8321" s="54" t="n">
        <v>15</v>
      </c>
      <c r="E8321" s="55" t="n">
        <v>12</v>
      </c>
    </row>
    <row r="8322" customFormat="false" ht="15" hidden="false" customHeight="false" outlineLevel="0" collapsed="false">
      <c r="A8322" s="49" t="n">
        <v>332</v>
      </c>
      <c r="B8322" s="49" t="s">
        <v>196</v>
      </c>
      <c r="C8322" s="49" t="n">
        <v>2010</v>
      </c>
      <c r="D8322" s="54" t="n">
        <v>60</v>
      </c>
      <c r="E8322" s="55" t="n">
        <v>48</v>
      </c>
    </row>
    <row r="8323" customFormat="false" ht="15" hidden="false" customHeight="false" outlineLevel="0" collapsed="false">
      <c r="A8323" s="49" t="n">
        <v>332</v>
      </c>
      <c r="B8323" s="49" t="s">
        <v>196</v>
      </c>
      <c r="C8323" s="49" t="n">
        <v>2011</v>
      </c>
      <c r="D8323" s="54" t="n">
        <v>34.8</v>
      </c>
      <c r="E8323" s="55" t="n">
        <v>24</v>
      </c>
    </row>
    <row r="8324" customFormat="false" ht="15" hidden="false" customHeight="false" outlineLevel="0" collapsed="false">
      <c r="A8324" s="49" t="n">
        <v>332</v>
      </c>
      <c r="B8324" s="49" t="s">
        <v>198</v>
      </c>
      <c r="C8324" s="49" t="n">
        <v>2010</v>
      </c>
      <c r="D8324" s="54" t="n">
        <v>101.76</v>
      </c>
      <c r="E8324" s="55" t="n">
        <v>96</v>
      </c>
    </row>
    <row r="8325" customFormat="false" ht="15" hidden="false" customHeight="false" outlineLevel="0" collapsed="false">
      <c r="A8325" s="49" t="n">
        <v>332</v>
      </c>
      <c r="B8325" s="49" t="s">
        <v>198</v>
      </c>
      <c r="C8325" s="49" t="n">
        <v>2011</v>
      </c>
      <c r="D8325" s="54" t="n">
        <v>49.8</v>
      </c>
      <c r="E8325" s="55" t="n">
        <v>36</v>
      </c>
    </row>
    <row r="8326" customFormat="false" ht="15" hidden="false" customHeight="false" outlineLevel="0" collapsed="false">
      <c r="A8326" s="49" t="n">
        <v>332</v>
      </c>
      <c r="B8326" s="49" t="s">
        <v>189</v>
      </c>
      <c r="C8326" s="49" t="n">
        <v>2009</v>
      </c>
      <c r="D8326" s="54" t="n">
        <v>351.11</v>
      </c>
      <c r="E8326" s="55" t="n">
        <v>271</v>
      </c>
    </row>
    <row r="8327" customFormat="false" ht="15" hidden="false" customHeight="false" outlineLevel="0" collapsed="false">
      <c r="A8327" s="49" t="n">
        <v>332</v>
      </c>
      <c r="B8327" s="49" t="s">
        <v>189</v>
      </c>
      <c r="C8327" s="49" t="n">
        <v>2010</v>
      </c>
      <c r="D8327" s="54" t="n">
        <v>5857.39</v>
      </c>
      <c r="E8327" s="55" t="n">
        <v>4470</v>
      </c>
    </row>
    <row r="8328" customFormat="false" ht="15" hidden="false" customHeight="false" outlineLevel="0" collapsed="false">
      <c r="A8328" s="49" t="n">
        <v>332</v>
      </c>
      <c r="B8328" s="49" t="s">
        <v>189</v>
      </c>
      <c r="C8328" s="49" t="n">
        <v>2011</v>
      </c>
      <c r="D8328" s="54" t="n">
        <v>4677.79</v>
      </c>
      <c r="E8328" s="55" t="n">
        <v>3299</v>
      </c>
    </row>
    <row r="8329" customFormat="false" ht="15" hidden="false" customHeight="false" outlineLevel="0" collapsed="false">
      <c r="A8329" s="49" t="n">
        <v>333</v>
      </c>
      <c r="B8329" s="49" t="s">
        <v>203</v>
      </c>
      <c r="C8329" s="49" t="n">
        <v>2010</v>
      </c>
      <c r="D8329" s="54" t="n">
        <v>140.1</v>
      </c>
      <c r="E8329" s="55" t="n">
        <v>54</v>
      </c>
    </row>
    <row r="8330" customFormat="false" ht="15" hidden="false" customHeight="false" outlineLevel="0" collapsed="false">
      <c r="A8330" s="49" t="n">
        <v>333</v>
      </c>
      <c r="B8330" s="49" t="s">
        <v>203</v>
      </c>
      <c r="C8330" s="49" t="n">
        <v>2011</v>
      </c>
      <c r="D8330" s="54" t="n">
        <v>367.2</v>
      </c>
      <c r="E8330" s="55" t="n">
        <v>144</v>
      </c>
    </row>
    <row r="8331" customFormat="false" ht="15" hidden="false" customHeight="false" outlineLevel="0" collapsed="false">
      <c r="A8331" s="49" t="n">
        <v>333</v>
      </c>
      <c r="B8331" s="49" t="s">
        <v>199</v>
      </c>
      <c r="C8331" s="49" t="n">
        <v>2010</v>
      </c>
      <c r="D8331" s="54" t="n">
        <v>35.4</v>
      </c>
      <c r="E8331" s="55" t="n">
        <v>12</v>
      </c>
    </row>
    <row r="8332" customFormat="false" ht="15" hidden="false" customHeight="false" outlineLevel="0" collapsed="false">
      <c r="A8332" s="49" t="n">
        <v>333</v>
      </c>
      <c r="B8332" s="49" t="s">
        <v>223</v>
      </c>
      <c r="C8332" s="49" t="n">
        <v>2010</v>
      </c>
      <c r="D8332" s="54" t="n">
        <v>122.4</v>
      </c>
      <c r="E8332" s="55" t="n">
        <v>48</v>
      </c>
    </row>
    <row r="8333" customFormat="false" ht="15" hidden="false" customHeight="false" outlineLevel="0" collapsed="false">
      <c r="A8333" s="49" t="n">
        <v>333</v>
      </c>
      <c r="B8333" s="49" t="s">
        <v>223</v>
      </c>
      <c r="C8333" s="49" t="n">
        <v>2011</v>
      </c>
      <c r="D8333" s="54" t="n">
        <v>30.6</v>
      </c>
      <c r="E8333" s="55" t="n">
        <v>12</v>
      </c>
    </row>
    <row r="8334" customFormat="false" ht="15" hidden="false" customHeight="false" outlineLevel="0" collapsed="false">
      <c r="A8334" s="49" t="n">
        <v>333</v>
      </c>
      <c r="B8334" s="49" t="s">
        <v>200</v>
      </c>
      <c r="C8334" s="49" t="n">
        <v>2011</v>
      </c>
      <c r="D8334" s="54" t="n">
        <v>20.65</v>
      </c>
      <c r="E8334" s="55" t="n">
        <v>7</v>
      </c>
    </row>
    <row r="8335" customFormat="false" ht="15" hidden="false" customHeight="false" outlineLevel="0" collapsed="false">
      <c r="A8335" s="49" t="n">
        <v>333</v>
      </c>
      <c r="B8335" s="49" t="s">
        <v>222</v>
      </c>
      <c r="C8335" s="49" t="n">
        <v>2010</v>
      </c>
      <c r="D8335" s="54" t="n">
        <v>209.45</v>
      </c>
      <c r="E8335" s="55" t="n">
        <v>71</v>
      </c>
    </row>
    <row r="8336" customFormat="false" ht="15" hidden="false" customHeight="false" outlineLevel="0" collapsed="false">
      <c r="A8336" s="49" t="n">
        <v>333</v>
      </c>
      <c r="B8336" s="49" t="s">
        <v>222</v>
      </c>
      <c r="C8336" s="49" t="n">
        <v>2011</v>
      </c>
      <c r="D8336" s="54" t="n">
        <v>141.6</v>
      </c>
      <c r="E8336" s="55" t="n">
        <v>48</v>
      </c>
    </row>
    <row r="8337" customFormat="false" ht="15" hidden="false" customHeight="false" outlineLevel="0" collapsed="false">
      <c r="A8337" s="49" t="n">
        <v>333</v>
      </c>
      <c r="B8337" s="49" t="s">
        <v>205</v>
      </c>
      <c r="C8337" s="49" t="n">
        <v>2010</v>
      </c>
      <c r="D8337" s="54" t="n">
        <v>17.7</v>
      </c>
      <c r="E8337" s="55" t="n">
        <v>6</v>
      </c>
    </row>
    <row r="8338" customFormat="false" ht="15" hidden="false" customHeight="false" outlineLevel="0" collapsed="false">
      <c r="A8338" s="49" t="n">
        <v>333</v>
      </c>
      <c r="B8338" s="49" t="s">
        <v>205</v>
      </c>
      <c r="C8338" s="49" t="n">
        <v>2011</v>
      </c>
      <c r="D8338" s="54" t="n">
        <v>70.8</v>
      </c>
      <c r="E8338" s="55" t="n">
        <v>24</v>
      </c>
    </row>
    <row r="8339" customFormat="false" ht="15" hidden="false" customHeight="false" outlineLevel="0" collapsed="false">
      <c r="A8339" s="49" t="n">
        <v>333</v>
      </c>
      <c r="B8339" s="49" t="s">
        <v>206</v>
      </c>
      <c r="C8339" s="49" t="n">
        <v>2010</v>
      </c>
      <c r="D8339" s="54" t="n">
        <v>106.2</v>
      </c>
      <c r="E8339" s="55" t="n">
        <v>36</v>
      </c>
    </row>
    <row r="8340" customFormat="false" ht="15" hidden="false" customHeight="false" outlineLevel="0" collapsed="false">
      <c r="A8340" s="49" t="n">
        <v>333</v>
      </c>
      <c r="B8340" s="49" t="s">
        <v>206</v>
      </c>
      <c r="C8340" s="49" t="n">
        <v>2011</v>
      </c>
      <c r="D8340" s="54" t="n">
        <v>123.9</v>
      </c>
      <c r="E8340" s="55" t="n">
        <v>42</v>
      </c>
    </row>
    <row r="8341" customFormat="false" ht="15" hidden="false" customHeight="false" outlineLevel="0" collapsed="false">
      <c r="A8341" s="49" t="n">
        <v>333</v>
      </c>
      <c r="B8341" s="49" t="s">
        <v>192</v>
      </c>
      <c r="C8341" s="49" t="n">
        <v>2010</v>
      </c>
      <c r="D8341" s="54" t="n">
        <v>76.7</v>
      </c>
      <c r="E8341" s="55" t="n">
        <v>26</v>
      </c>
    </row>
    <row r="8342" customFormat="false" ht="15" hidden="false" customHeight="false" outlineLevel="0" collapsed="false">
      <c r="A8342" s="49" t="n">
        <v>333</v>
      </c>
      <c r="B8342" s="49" t="s">
        <v>192</v>
      </c>
      <c r="C8342" s="49" t="n">
        <v>2011</v>
      </c>
      <c r="D8342" s="54" t="n">
        <v>53.1</v>
      </c>
      <c r="E8342" s="55" t="n">
        <v>18</v>
      </c>
    </row>
    <row r="8343" customFormat="false" ht="15" hidden="false" customHeight="false" outlineLevel="0" collapsed="false">
      <c r="A8343" s="49" t="n">
        <v>333</v>
      </c>
      <c r="B8343" s="49" t="s">
        <v>225</v>
      </c>
      <c r="C8343" s="49" t="n">
        <v>2010</v>
      </c>
      <c r="D8343" s="54" t="n">
        <v>157.8</v>
      </c>
      <c r="E8343" s="55" t="n">
        <v>60</v>
      </c>
    </row>
    <row r="8344" customFormat="false" ht="15" hidden="false" customHeight="false" outlineLevel="0" collapsed="false">
      <c r="A8344" s="49" t="n">
        <v>333</v>
      </c>
      <c r="B8344" s="49" t="s">
        <v>218</v>
      </c>
      <c r="C8344" s="49" t="n">
        <v>2009</v>
      </c>
      <c r="D8344" s="54" t="n">
        <v>244.8</v>
      </c>
      <c r="E8344" s="55" t="n">
        <v>96</v>
      </c>
    </row>
    <row r="8345" customFormat="false" ht="15" hidden="false" customHeight="false" outlineLevel="0" collapsed="false">
      <c r="A8345" s="49" t="n">
        <v>333</v>
      </c>
      <c r="B8345" s="49" t="s">
        <v>218</v>
      </c>
      <c r="C8345" s="49" t="n">
        <v>2010</v>
      </c>
      <c r="D8345" s="54" t="n">
        <v>262.5</v>
      </c>
      <c r="E8345" s="55" t="n">
        <v>102</v>
      </c>
    </row>
    <row r="8346" customFormat="false" ht="15" hidden="false" customHeight="false" outlineLevel="0" collapsed="false">
      <c r="A8346" s="49" t="n">
        <v>333</v>
      </c>
      <c r="B8346" s="49" t="s">
        <v>197</v>
      </c>
      <c r="C8346" s="49" t="n">
        <v>2010</v>
      </c>
      <c r="D8346" s="54" t="n">
        <v>47.2</v>
      </c>
      <c r="E8346" s="55" t="n">
        <v>16</v>
      </c>
    </row>
    <row r="8347" customFormat="false" ht="15" hidden="false" customHeight="false" outlineLevel="0" collapsed="false">
      <c r="A8347" s="49" t="n">
        <v>333</v>
      </c>
      <c r="B8347" s="49" t="s">
        <v>196</v>
      </c>
      <c r="C8347" s="49" t="n">
        <v>2010</v>
      </c>
      <c r="D8347" s="54" t="n">
        <v>367.2</v>
      </c>
      <c r="E8347" s="55" t="n">
        <v>144</v>
      </c>
    </row>
    <row r="8348" customFormat="false" ht="15" hidden="false" customHeight="false" outlineLevel="0" collapsed="false">
      <c r="A8348" s="49" t="n">
        <v>333</v>
      </c>
      <c r="B8348" s="49" t="s">
        <v>196</v>
      </c>
      <c r="C8348" s="49" t="n">
        <v>2011</v>
      </c>
      <c r="D8348" s="54" t="n">
        <v>70.8</v>
      </c>
      <c r="E8348" s="55" t="n">
        <v>24</v>
      </c>
    </row>
    <row r="8349" customFormat="false" ht="15" hidden="false" customHeight="false" outlineLevel="0" collapsed="false">
      <c r="A8349" s="49" t="n">
        <v>333</v>
      </c>
      <c r="B8349" s="49" t="s">
        <v>210</v>
      </c>
      <c r="C8349" s="49" t="n">
        <v>2010</v>
      </c>
      <c r="D8349" s="54" t="n">
        <v>70.8</v>
      </c>
      <c r="E8349" s="55" t="n">
        <v>24</v>
      </c>
    </row>
    <row r="8350" customFormat="false" ht="15" hidden="false" customHeight="false" outlineLevel="0" collapsed="false">
      <c r="A8350" s="49" t="n">
        <v>333</v>
      </c>
      <c r="B8350" s="49" t="s">
        <v>210</v>
      </c>
      <c r="C8350" s="49" t="n">
        <v>2011</v>
      </c>
      <c r="D8350" s="54" t="n">
        <v>35.4</v>
      </c>
      <c r="E8350" s="55" t="n">
        <v>12</v>
      </c>
    </row>
    <row r="8351" customFormat="false" ht="15" hidden="false" customHeight="false" outlineLevel="0" collapsed="false">
      <c r="A8351" s="49" t="n">
        <v>333</v>
      </c>
      <c r="B8351" s="49" t="s">
        <v>198</v>
      </c>
      <c r="C8351" s="49" t="n">
        <v>2011</v>
      </c>
      <c r="D8351" s="54" t="n">
        <v>53.1</v>
      </c>
      <c r="E8351" s="55" t="n">
        <v>18</v>
      </c>
    </row>
    <row r="8352" customFormat="false" ht="15" hidden="false" customHeight="false" outlineLevel="0" collapsed="false">
      <c r="A8352" s="49" t="n">
        <v>333</v>
      </c>
      <c r="B8352" s="49" t="s">
        <v>189</v>
      </c>
      <c r="C8352" s="49" t="n">
        <v>2009</v>
      </c>
      <c r="D8352" s="54" t="n">
        <v>669.64</v>
      </c>
      <c r="E8352" s="55" t="n">
        <v>205</v>
      </c>
    </row>
    <row r="8353" customFormat="false" ht="15" hidden="false" customHeight="false" outlineLevel="0" collapsed="false">
      <c r="A8353" s="49" t="n">
        <v>333</v>
      </c>
      <c r="B8353" s="49" t="s">
        <v>189</v>
      </c>
      <c r="C8353" s="49" t="n">
        <v>2010</v>
      </c>
      <c r="D8353" s="54" t="n">
        <v>5920.52</v>
      </c>
      <c r="E8353" s="55" t="n">
        <v>2086</v>
      </c>
    </row>
    <row r="8354" customFormat="false" ht="15" hidden="false" customHeight="false" outlineLevel="0" collapsed="false">
      <c r="A8354" s="49" t="n">
        <v>333</v>
      </c>
      <c r="B8354" s="49" t="s">
        <v>189</v>
      </c>
      <c r="C8354" s="49" t="n">
        <v>2011</v>
      </c>
      <c r="D8354" s="54" t="n">
        <v>3649.27</v>
      </c>
      <c r="E8354" s="55" t="n">
        <v>1221</v>
      </c>
    </row>
    <row r="8355" customFormat="false" ht="15" hidden="false" customHeight="false" outlineLevel="0" collapsed="false">
      <c r="A8355" s="49" t="n">
        <v>333</v>
      </c>
      <c r="B8355" s="49" t="s">
        <v>194</v>
      </c>
      <c r="C8355" s="49" t="n">
        <v>2010</v>
      </c>
      <c r="D8355" s="54" t="n">
        <v>17.7</v>
      </c>
      <c r="E8355" s="55" t="n">
        <v>6</v>
      </c>
    </row>
    <row r="8356" customFormat="false" ht="15" hidden="false" customHeight="false" outlineLevel="0" collapsed="false">
      <c r="A8356" s="49" t="n">
        <v>334</v>
      </c>
      <c r="B8356" s="49" t="s">
        <v>203</v>
      </c>
      <c r="C8356" s="49" t="n">
        <v>2010</v>
      </c>
      <c r="D8356" s="54" t="n">
        <v>244.8</v>
      </c>
      <c r="E8356" s="55" t="n">
        <v>32</v>
      </c>
    </row>
    <row r="8357" customFormat="false" ht="15" hidden="false" customHeight="false" outlineLevel="0" collapsed="false">
      <c r="A8357" s="49" t="n">
        <v>334</v>
      </c>
      <c r="B8357" s="49" t="s">
        <v>203</v>
      </c>
      <c r="C8357" s="49" t="n">
        <v>2011</v>
      </c>
      <c r="D8357" s="54" t="n">
        <v>367.2</v>
      </c>
      <c r="E8357" s="55" t="n">
        <v>48</v>
      </c>
    </row>
    <row r="8358" customFormat="false" ht="15" hidden="false" customHeight="false" outlineLevel="0" collapsed="false">
      <c r="A8358" s="49" t="n">
        <v>334</v>
      </c>
      <c r="B8358" s="49" t="s">
        <v>201</v>
      </c>
      <c r="C8358" s="49" t="n">
        <v>2011</v>
      </c>
      <c r="D8358" s="54" t="n">
        <v>17</v>
      </c>
      <c r="E8358" s="55" t="n">
        <v>2</v>
      </c>
    </row>
    <row r="8359" customFormat="false" ht="15" hidden="false" customHeight="false" outlineLevel="0" collapsed="false">
      <c r="A8359" s="49" t="n">
        <v>334</v>
      </c>
      <c r="B8359" s="49" t="s">
        <v>226</v>
      </c>
      <c r="C8359" s="49" t="n">
        <v>2011</v>
      </c>
      <c r="D8359" s="54" t="n">
        <v>17</v>
      </c>
      <c r="E8359" s="55" t="n">
        <v>2</v>
      </c>
    </row>
    <row r="8360" customFormat="false" ht="15" hidden="false" customHeight="false" outlineLevel="0" collapsed="false">
      <c r="A8360" s="49" t="n">
        <v>334</v>
      </c>
      <c r="B8360" s="49" t="s">
        <v>223</v>
      </c>
      <c r="C8360" s="49" t="n">
        <v>2010</v>
      </c>
      <c r="D8360" s="54" t="n">
        <v>51</v>
      </c>
      <c r="E8360" s="55" t="n">
        <v>6</v>
      </c>
    </row>
    <row r="8361" customFormat="false" ht="15" hidden="false" customHeight="false" outlineLevel="0" collapsed="false">
      <c r="A8361" s="49" t="n">
        <v>334</v>
      </c>
      <c r="B8361" s="49" t="s">
        <v>200</v>
      </c>
      <c r="C8361" s="49" t="n">
        <v>2011</v>
      </c>
      <c r="D8361" s="54" t="n">
        <v>17</v>
      </c>
      <c r="E8361" s="55" t="n">
        <v>2</v>
      </c>
    </row>
    <row r="8362" customFormat="false" ht="15" hidden="false" customHeight="false" outlineLevel="0" collapsed="false">
      <c r="A8362" s="49" t="n">
        <v>334</v>
      </c>
      <c r="B8362" s="49" t="s">
        <v>202</v>
      </c>
      <c r="C8362" s="49" t="n">
        <v>2010</v>
      </c>
      <c r="D8362" s="54" t="n">
        <v>17</v>
      </c>
      <c r="E8362" s="55" t="n">
        <v>2</v>
      </c>
    </row>
    <row r="8363" customFormat="false" ht="15" hidden="false" customHeight="false" outlineLevel="0" collapsed="false">
      <c r="A8363" s="49" t="n">
        <v>334</v>
      </c>
      <c r="B8363" s="49" t="s">
        <v>222</v>
      </c>
      <c r="C8363" s="49" t="n">
        <v>2010</v>
      </c>
      <c r="D8363" s="54" t="n">
        <v>229.5</v>
      </c>
      <c r="E8363" s="55" t="n">
        <v>27</v>
      </c>
    </row>
    <row r="8364" customFormat="false" ht="15" hidden="false" customHeight="false" outlineLevel="0" collapsed="false">
      <c r="A8364" s="49" t="n">
        <v>334</v>
      </c>
      <c r="B8364" s="49" t="s">
        <v>222</v>
      </c>
      <c r="C8364" s="49" t="n">
        <v>2011</v>
      </c>
      <c r="D8364" s="54" t="n">
        <v>17</v>
      </c>
      <c r="E8364" s="55" t="n">
        <v>2</v>
      </c>
    </row>
    <row r="8365" customFormat="false" ht="15" hidden="false" customHeight="false" outlineLevel="0" collapsed="false">
      <c r="A8365" s="49" t="n">
        <v>334</v>
      </c>
      <c r="B8365" s="49" t="s">
        <v>205</v>
      </c>
      <c r="C8365" s="49" t="n">
        <v>2010</v>
      </c>
      <c r="D8365" s="54" t="n">
        <v>996.2</v>
      </c>
      <c r="E8365" s="55" t="n">
        <v>124</v>
      </c>
    </row>
    <row r="8366" customFormat="false" ht="15" hidden="false" customHeight="false" outlineLevel="0" collapsed="false">
      <c r="A8366" s="49" t="n">
        <v>334</v>
      </c>
      <c r="B8366" s="49" t="s">
        <v>205</v>
      </c>
      <c r="C8366" s="49" t="n">
        <v>2011</v>
      </c>
      <c r="D8366" s="54" t="n">
        <v>413.1</v>
      </c>
      <c r="E8366" s="55" t="n">
        <v>51</v>
      </c>
    </row>
    <row r="8367" customFormat="false" ht="15" hidden="false" customHeight="false" outlineLevel="0" collapsed="false">
      <c r="A8367" s="49" t="n">
        <v>334</v>
      </c>
      <c r="B8367" s="49" t="s">
        <v>206</v>
      </c>
      <c r="C8367" s="49" t="n">
        <v>2010</v>
      </c>
      <c r="D8367" s="54" t="n">
        <v>479.4</v>
      </c>
      <c r="E8367" s="55" t="n">
        <v>57</v>
      </c>
    </row>
    <row r="8368" customFormat="false" ht="15" hidden="false" customHeight="false" outlineLevel="0" collapsed="false">
      <c r="A8368" s="49" t="n">
        <v>334</v>
      </c>
      <c r="B8368" s="49" t="s">
        <v>206</v>
      </c>
      <c r="C8368" s="49" t="n">
        <v>2011</v>
      </c>
      <c r="D8368" s="54" t="n">
        <v>314.5</v>
      </c>
      <c r="E8368" s="55" t="n">
        <v>37</v>
      </c>
    </row>
    <row r="8369" customFormat="false" ht="15" hidden="false" customHeight="false" outlineLevel="0" collapsed="false">
      <c r="A8369" s="49" t="n">
        <v>334</v>
      </c>
      <c r="B8369" s="49" t="s">
        <v>234</v>
      </c>
      <c r="C8369" s="49" t="n">
        <v>2011</v>
      </c>
      <c r="D8369" s="54" t="n">
        <v>136</v>
      </c>
      <c r="E8369" s="55" t="n">
        <v>16</v>
      </c>
    </row>
    <row r="8370" customFormat="false" ht="15" hidden="false" customHeight="false" outlineLevel="0" collapsed="false">
      <c r="A8370" s="49" t="n">
        <v>334</v>
      </c>
      <c r="B8370" s="49" t="s">
        <v>192</v>
      </c>
      <c r="C8370" s="49" t="n">
        <v>2010</v>
      </c>
      <c r="D8370" s="54" t="n">
        <v>34</v>
      </c>
      <c r="E8370" s="55" t="n">
        <v>4</v>
      </c>
    </row>
    <row r="8371" customFormat="false" ht="15" hidden="false" customHeight="false" outlineLevel="0" collapsed="false">
      <c r="A8371" s="49" t="n">
        <v>334</v>
      </c>
      <c r="B8371" s="49" t="s">
        <v>192</v>
      </c>
      <c r="C8371" s="49" t="n">
        <v>2011</v>
      </c>
      <c r="D8371" s="54" t="n">
        <v>17</v>
      </c>
      <c r="E8371" s="55" t="n">
        <v>2</v>
      </c>
    </row>
    <row r="8372" customFormat="false" ht="15" hidden="false" customHeight="false" outlineLevel="0" collapsed="false">
      <c r="A8372" s="49" t="n">
        <v>334</v>
      </c>
      <c r="B8372" s="49" t="s">
        <v>227</v>
      </c>
      <c r="C8372" s="49" t="n">
        <v>2010</v>
      </c>
      <c r="D8372" s="54" t="n">
        <v>17</v>
      </c>
      <c r="E8372" s="55" t="n">
        <v>2</v>
      </c>
    </row>
    <row r="8373" customFormat="false" ht="15" hidden="false" customHeight="false" outlineLevel="0" collapsed="false">
      <c r="A8373" s="49" t="n">
        <v>334</v>
      </c>
      <c r="B8373" s="49" t="s">
        <v>227</v>
      </c>
      <c r="C8373" s="49" t="n">
        <v>2011</v>
      </c>
      <c r="D8373" s="54" t="n">
        <v>34</v>
      </c>
      <c r="E8373" s="55" t="n">
        <v>4</v>
      </c>
    </row>
    <row r="8374" customFormat="false" ht="15" hidden="false" customHeight="false" outlineLevel="0" collapsed="false">
      <c r="A8374" s="49" t="n">
        <v>334</v>
      </c>
      <c r="B8374" s="49" t="s">
        <v>218</v>
      </c>
      <c r="C8374" s="49" t="n">
        <v>2010</v>
      </c>
      <c r="D8374" s="54" t="n">
        <v>173.4</v>
      </c>
      <c r="E8374" s="55" t="n">
        <v>22</v>
      </c>
    </row>
    <row r="8375" customFormat="false" ht="15" hidden="false" customHeight="false" outlineLevel="0" collapsed="false">
      <c r="A8375" s="49" t="n">
        <v>334</v>
      </c>
      <c r="B8375" s="49" t="s">
        <v>218</v>
      </c>
      <c r="C8375" s="49" t="n">
        <v>2011</v>
      </c>
      <c r="D8375" s="54" t="n">
        <v>61.2</v>
      </c>
      <c r="E8375" s="55" t="n">
        <v>8</v>
      </c>
    </row>
    <row r="8376" customFormat="false" ht="15" hidden="false" customHeight="false" outlineLevel="0" collapsed="false">
      <c r="A8376" s="49" t="n">
        <v>334</v>
      </c>
      <c r="B8376" s="49" t="s">
        <v>193</v>
      </c>
      <c r="C8376" s="49" t="n">
        <v>2011</v>
      </c>
      <c r="D8376" s="54" t="n">
        <v>200.6</v>
      </c>
      <c r="E8376" s="55" t="n">
        <v>26</v>
      </c>
    </row>
    <row r="8377" customFormat="false" ht="15" hidden="false" customHeight="false" outlineLevel="0" collapsed="false">
      <c r="A8377" s="49" t="n">
        <v>334</v>
      </c>
      <c r="B8377" s="49" t="s">
        <v>196</v>
      </c>
      <c r="C8377" s="49" t="n">
        <v>2011</v>
      </c>
      <c r="D8377" s="54" t="n">
        <v>42.5</v>
      </c>
      <c r="E8377" s="55" t="n">
        <v>5</v>
      </c>
    </row>
    <row r="8378" customFormat="false" ht="15" hidden="false" customHeight="false" outlineLevel="0" collapsed="false">
      <c r="A8378" s="49" t="n">
        <v>334</v>
      </c>
      <c r="B8378" s="49" t="s">
        <v>210</v>
      </c>
      <c r="C8378" s="49" t="n">
        <v>2010</v>
      </c>
      <c r="D8378" s="54" t="n">
        <v>17</v>
      </c>
      <c r="E8378" s="55" t="n">
        <v>2</v>
      </c>
    </row>
    <row r="8379" customFormat="false" ht="15" hidden="false" customHeight="false" outlineLevel="0" collapsed="false">
      <c r="A8379" s="49" t="n">
        <v>334</v>
      </c>
      <c r="B8379" s="49" t="s">
        <v>198</v>
      </c>
      <c r="C8379" s="49" t="n">
        <v>2010</v>
      </c>
      <c r="D8379" s="54" t="n">
        <v>69.7</v>
      </c>
      <c r="E8379" s="55" t="n">
        <v>9</v>
      </c>
    </row>
    <row r="8380" customFormat="false" ht="15" hidden="false" customHeight="false" outlineLevel="0" collapsed="false">
      <c r="A8380" s="49" t="n">
        <v>334</v>
      </c>
      <c r="B8380" s="49" t="s">
        <v>198</v>
      </c>
      <c r="C8380" s="49" t="n">
        <v>2011</v>
      </c>
      <c r="D8380" s="54" t="n">
        <v>32.3</v>
      </c>
      <c r="E8380" s="55" t="n">
        <v>4</v>
      </c>
    </row>
    <row r="8381" customFormat="false" ht="15" hidden="false" customHeight="false" outlineLevel="0" collapsed="false">
      <c r="A8381" s="49" t="n">
        <v>334</v>
      </c>
      <c r="B8381" s="49" t="s">
        <v>189</v>
      </c>
      <c r="C8381" s="49" t="n">
        <v>2010</v>
      </c>
      <c r="D8381" s="54" t="n">
        <v>6399.33</v>
      </c>
      <c r="E8381" s="55" t="n">
        <v>770</v>
      </c>
    </row>
    <row r="8382" customFormat="false" ht="15" hidden="false" customHeight="false" outlineLevel="0" collapsed="false">
      <c r="A8382" s="49" t="n">
        <v>334</v>
      </c>
      <c r="B8382" s="49" t="s">
        <v>189</v>
      </c>
      <c r="C8382" s="49" t="n">
        <v>2011</v>
      </c>
      <c r="D8382" s="54" t="n">
        <v>2646.6</v>
      </c>
      <c r="E8382" s="55" t="n">
        <v>307</v>
      </c>
    </row>
    <row r="8383" customFormat="false" ht="15" hidden="false" customHeight="false" outlineLevel="0" collapsed="false">
      <c r="A8383" s="49" t="n">
        <v>335</v>
      </c>
      <c r="B8383" s="49" t="s">
        <v>203</v>
      </c>
      <c r="C8383" s="49" t="n">
        <v>2010</v>
      </c>
      <c r="D8383" s="54" t="n">
        <v>15</v>
      </c>
      <c r="E8383" s="55" t="n">
        <v>12</v>
      </c>
    </row>
    <row r="8384" customFormat="false" ht="15" hidden="false" customHeight="false" outlineLevel="0" collapsed="false">
      <c r="A8384" s="49" t="n">
        <v>335</v>
      </c>
      <c r="B8384" s="49" t="s">
        <v>223</v>
      </c>
      <c r="C8384" s="49" t="n">
        <v>2010</v>
      </c>
      <c r="D8384" s="54" t="n">
        <v>30</v>
      </c>
      <c r="E8384" s="55" t="n">
        <v>24</v>
      </c>
    </row>
    <row r="8385" customFormat="false" ht="15" hidden="false" customHeight="false" outlineLevel="0" collapsed="false">
      <c r="A8385" s="49" t="n">
        <v>335</v>
      </c>
      <c r="B8385" s="49" t="s">
        <v>223</v>
      </c>
      <c r="C8385" s="49" t="n">
        <v>2011</v>
      </c>
      <c r="D8385" s="54" t="n">
        <v>15</v>
      </c>
      <c r="E8385" s="55" t="n">
        <v>12</v>
      </c>
    </row>
    <row r="8386" customFormat="false" ht="15" hidden="false" customHeight="false" outlineLevel="0" collapsed="false">
      <c r="A8386" s="49" t="n">
        <v>335</v>
      </c>
      <c r="B8386" s="49" t="s">
        <v>222</v>
      </c>
      <c r="C8386" s="49" t="n">
        <v>2010</v>
      </c>
      <c r="D8386" s="54" t="n">
        <v>195</v>
      </c>
      <c r="E8386" s="55" t="n">
        <v>156</v>
      </c>
    </row>
    <row r="8387" customFormat="false" ht="15" hidden="false" customHeight="false" outlineLevel="0" collapsed="false">
      <c r="A8387" s="49" t="n">
        <v>335</v>
      </c>
      <c r="B8387" s="49" t="s">
        <v>222</v>
      </c>
      <c r="C8387" s="49" t="n">
        <v>2011</v>
      </c>
      <c r="D8387" s="54" t="n">
        <v>30</v>
      </c>
      <c r="E8387" s="55" t="n">
        <v>24</v>
      </c>
    </row>
    <row r="8388" customFormat="false" ht="15" hidden="false" customHeight="false" outlineLevel="0" collapsed="false">
      <c r="A8388" s="49" t="n">
        <v>335</v>
      </c>
      <c r="B8388" s="49" t="s">
        <v>224</v>
      </c>
      <c r="C8388" s="49" t="n">
        <v>2011</v>
      </c>
      <c r="D8388" s="54" t="n">
        <v>15</v>
      </c>
      <c r="E8388" s="55" t="n">
        <v>12</v>
      </c>
    </row>
    <row r="8389" customFormat="false" ht="15" hidden="false" customHeight="false" outlineLevel="0" collapsed="false">
      <c r="A8389" s="49" t="n">
        <v>335</v>
      </c>
      <c r="B8389" s="49" t="s">
        <v>205</v>
      </c>
      <c r="C8389" s="49" t="n">
        <v>2010</v>
      </c>
      <c r="D8389" s="54" t="n">
        <v>90</v>
      </c>
      <c r="E8389" s="55" t="n">
        <v>72</v>
      </c>
    </row>
    <row r="8390" customFormat="false" ht="15" hidden="false" customHeight="false" outlineLevel="0" collapsed="false">
      <c r="A8390" s="49" t="n">
        <v>335</v>
      </c>
      <c r="B8390" s="49" t="s">
        <v>205</v>
      </c>
      <c r="C8390" s="49" t="n">
        <v>2011</v>
      </c>
      <c r="D8390" s="54" t="n">
        <v>47.5</v>
      </c>
      <c r="E8390" s="55" t="n">
        <v>38</v>
      </c>
    </row>
    <row r="8391" customFormat="false" ht="15" hidden="false" customHeight="false" outlineLevel="0" collapsed="false">
      <c r="A8391" s="49" t="n">
        <v>335</v>
      </c>
      <c r="B8391" s="49" t="s">
        <v>206</v>
      </c>
      <c r="C8391" s="49" t="n">
        <v>2010</v>
      </c>
      <c r="D8391" s="54" t="n">
        <v>15</v>
      </c>
      <c r="E8391" s="55" t="n">
        <v>12</v>
      </c>
    </row>
    <row r="8392" customFormat="false" ht="15" hidden="false" customHeight="false" outlineLevel="0" collapsed="false">
      <c r="A8392" s="49" t="n">
        <v>335</v>
      </c>
      <c r="B8392" s="49" t="s">
        <v>192</v>
      </c>
      <c r="C8392" s="49" t="n">
        <v>2010</v>
      </c>
      <c r="D8392" s="54" t="n">
        <v>15</v>
      </c>
      <c r="E8392" s="55" t="n">
        <v>12</v>
      </c>
    </row>
    <row r="8393" customFormat="false" ht="15" hidden="false" customHeight="false" outlineLevel="0" collapsed="false">
      <c r="A8393" s="49" t="n">
        <v>335</v>
      </c>
      <c r="B8393" s="49" t="s">
        <v>210</v>
      </c>
      <c r="C8393" s="49" t="n">
        <v>2010</v>
      </c>
      <c r="D8393" s="54" t="n">
        <v>15</v>
      </c>
      <c r="E8393" s="55" t="n">
        <v>12</v>
      </c>
    </row>
    <row r="8394" customFormat="false" ht="15" hidden="false" customHeight="false" outlineLevel="0" collapsed="false">
      <c r="A8394" s="49" t="n">
        <v>335</v>
      </c>
      <c r="B8394" s="49" t="s">
        <v>198</v>
      </c>
      <c r="C8394" s="49" t="n">
        <v>2011</v>
      </c>
      <c r="D8394" s="54" t="n">
        <v>30</v>
      </c>
      <c r="E8394" s="55" t="n">
        <v>24</v>
      </c>
    </row>
    <row r="8395" customFormat="false" ht="15" hidden="false" customHeight="false" outlineLevel="0" collapsed="false">
      <c r="A8395" s="49" t="n">
        <v>335</v>
      </c>
      <c r="B8395" s="49" t="s">
        <v>214</v>
      </c>
      <c r="C8395" s="49" t="n">
        <v>2010</v>
      </c>
      <c r="D8395" s="54" t="n">
        <v>76.32</v>
      </c>
      <c r="E8395" s="55" t="n">
        <v>72</v>
      </c>
    </row>
    <row r="8396" customFormat="false" ht="15" hidden="false" customHeight="false" outlineLevel="0" collapsed="false">
      <c r="A8396" s="49" t="n">
        <v>335</v>
      </c>
      <c r="B8396" s="49" t="s">
        <v>189</v>
      </c>
      <c r="C8396" s="49" t="n">
        <v>2009</v>
      </c>
      <c r="D8396" s="54" t="n">
        <v>907.45</v>
      </c>
      <c r="E8396" s="55" t="n">
        <v>365</v>
      </c>
    </row>
    <row r="8397" customFormat="false" ht="15" hidden="false" customHeight="false" outlineLevel="0" collapsed="false">
      <c r="A8397" s="49" t="n">
        <v>335</v>
      </c>
      <c r="B8397" s="49" t="s">
        <v>189</v>
      </c>
      <c r="C8397" s="49" t="n">
        <v>2010</v>
      </c>
      <c r="D8397" s="54" t="n">
        <v>8043.01</v>
      </c>
      <c r="E8397" s="55" t="n">
        <v>4616</v>
      </c>
    </row>
    <row r="8398" customFormat="false" ht="15" hidden="false" customHeight="false" outlineLevel="0" collapsed="false">
      <c r="A8398" s="49" t="n">
        <v>335</v>
      </c>
      <c r="B8398" s="49" t="s">
        <v>189</v>
      </c>
      <c r="C8398" s="49" t="n">
        <v>2011</v>
      </c>
      <c r="D8398" s="54" t="n">
        <v>3478.26</v>
      </c>
      <c r="E8398" s="55" t="n">
        <v>2855</v>
      </c>
    </row>
    <row r="8399" customFormat="false" ht="15" hidden="false" customHeight="false" outlineLevel="0" collapsed="false">
      <c r="A8399" s="49" t="n">
        <v>336</v>
      </c>
      <c r="B8399" s="49" t="s">
        <v>201</v>
      </c>
      <c r="C8399" s="49" t="n">
        <v>2011</v>
      </c>
      <c r="D8399" s="54" t="n">
        <v>17.7</v>
      </c>
      <c r="E8399" s="55" t="n">
        <v>6</v>
      </c>
    </row>
    <row r="8400" customFormat="false" ht="15" hidden="false" customHeight="false" outlineLevel="0" collapsed="false">
      <c r="A8400" s="49" t="n">
        <v>336</v>
      </c>
      <c r="B8400" s="49" t="s">
        <v>200</v>
      </c>
      <c r="C8400" s="49" t="n">
        <v>2010</v>
      </c>
      <c r="D8400" s="54" t="n">
        <v>35.4</v>
      </c>
      <c r="E8400" s="55" t="n">
        <v>12</v>
      </c>
    </row>
    <row r="8401" customFormat="false" ht="15" hidden="false" customHeight="false" outlineLevel="0" collapsed="false">
      <c r="A8401" s="49" t="n">
        <v>336</v>
      </c>
      <c r="B8401" s="49" t="s">
        <v>222</v>
      </c>
      <c r="C8401" s="49" t="n">
        <v>2010</v>
      </c>
      <c r="D8401" s="54" t="n">
        <v>230.1</v>
      </c>
      <c r="E8401" s="55" t="n">
        <v>78</v>
      </c>
    </row>
    <row r="8402" customFormat="false" ht="15" hidden="false" customHeight="false" outlineLevel="0" collapsed="false">
      <c r="A8402" s="49" t="n">
        <v>336</v>
      </c>
      <c r="B8402" s="49" t="s">
        <v>222</v>
      </c>
      <c r="C8402" s="49" t="n">
        <v>2011</v>
      </c>
      <c r="D8402" s="54" t="n">
        <v>177</v>
      </c>
      <c r="E8402" s="55" t="n">
        <v>60</v>
      </c>
    </row>
    <row r="8403" customFormat="false" ht="15" hidden="false" customHeight="false" outlineLevel="0" collapsed="false">
      <c r="A8403" s="49" t="n">
        <v>336</v>
      </c>
      <c r="B8403" s="49" t="s">
        <v>191</v>
      </c>
      <c r="C8403" s="49" t="n">
        <v>2011</v>
      </c>
      <c r="D8403" s="54" t="n">
        <v>17.7</v>
      </c>
      <c r="E8403" s="55" t="n">
        <v>6</v>
      </c>
    </row>
    <row r="8404" customFormat="false" ht="15" hidden="false" customHeight="false" outlineLevel="0" collapsed="false">
      <c r="A8404" s="49" t="n">
        <v>336</v>
      </c>
      <c r="B8404" s="49" t="s">
        <v>205</v>
      </c>
      <c r="C8404" s="49" t="n">
        <v>2010</v>
      </c>
      <c r="D8404" s="54" t="n">
        <v>734.4</v>
      </c>
      <c r="E8404" s="55" t="n">
        <v>288</v>
      </c>
    </row>
    <row r="8405" customFormat="false" ht="15" hidden="false" customHeight="false" outlineLevel="0" collapsed="false">
      <c r="A8405" s="49" t="n">
        <v>336</v>
      </c>
      <c r="B8405" s="49" t="s">
        <v>205</v>
      </c>
      <c r="C8405" s="49" t="n">
        <v>2011</v>
      </c>
      <c r="D8405" s="54" t="n">
        <v>560.4</v>
      </c>
      <c r="E8405" s="55" t="n">
        <v>216</v>
      </c>
    </row>
    <row r="8406" customFormat="false" ht="15" hidden="false" customHeight="false" outlineLevel="0" collapsed="false">
      <c r="A8406" s="49" t="n">
        <v>336</v>
      </c>
      <c r="B8406" s="49" t="s">
        <v>206</v>
      </c>
      <c r="C8406" s="49" t="n">
        <v>2009</v>
      </c>
      <c r="D8406" s="54" t="n">
        <v>17.7</v>
      </c>
      <c r="E8406" s="55" t="n">
        <v>6</v>
      </c>
    </row>
    <row r="8407" customFormat="false" ht="15" hidden="false" customHeight="false" outlineLevel="0" collapsed="false">
      <c r="A8407" s="49" t="n">
        <v>336</v>
      </c>
      <c r="B8407" s="49" t="s">
        <v>206</v>
      </c>
      <c r="C8407" s="49" t="n">
        <v>2010</v>
      </c>
      <c r="D8407" s="54" t="n">
        <v>88.5</v>
      </c>
      <c r="E8407" s="55" t="n">
        <v>30</v>
      </c>
    </row>
    <row r="8408" customFormat="false" ht="15" hidden="false" customHeight="false" outlineLevel="0" collapsed="false">
      <c r="A8408" s="49" t="n">
        <v>336</v>
      </c>
      <c r="B8408" s="49" t="s">
        <v>206</v>
      </c>
      <c r="C8408" s="49" t="n">
        <v>2011</v>
      </c>
      <c r="D8408" s="54" t="n">
        <v>53.1</v>
      </c>
      <c r="E8408" s="55" t="n">
        <v>18</v>
      </c>
    </row>
    <row r="8409" customFormat="false" ht="15" hidden="false" customHeight="false" outlineLevel="0" collapsed="false">
      <c r="A8409" s="49" t="n">
        <v>336</v>
      </c>
      <c r="B8409" s="49" t="s">
        <v>211</v>
      </c>
      <c r="C8409" s="49" t="n">
        <v>2011</v>
      </c>
      <c r="D8409" s="54" t="n">
        <v>5.9</v>
      </c>
      <c r="E8409" s="55" t="n">
        <v>2</v>
      </c>
    </row>
    <row r="8410" customFormat="false" ht="15" hidden="false" customHeight="false" outlineLevel="0" collapsed="false">
      <c r="A8410" s="49" t="n">
        <v>336</v>
      </c>
      <c r="B8410" s="49" t="s">
        <v>217</v>
      </c>
      <c r="C8410" s="49" t="n">
        <v>2010</v>
      </c>
      <c r="D8410" s="54" t="n">
        <v>70.8</v>
      </c>
      <c r="E8410" s="55" t="n">
        <v>24</v>
      </c>
    </row>
    <row r="8411" customFormat="false" ht="15" hidden="false" customHeight="false" outlineLevel="0" collapsed="false">
      <c r="A8411" s="49" t="n">
        <v>336</v>
      </c>
      <c r="B8411" s="49" t="s">
        <v>220</v>
      </c>
      <c r="C8411" s="49" t="n">
        <v>2010</v>
      </c>
      <c r="D8411" s="54" t="n">
        <v>17.7</v>
      </c>
      <c r="E8411" s="55" t="n">
        <v>6</v>
      </c>
    </row>
    <row r="8412" customFormat="false" ht="15" hidden="false" customHeight="false" outlineLevel="0" collapsed="false">
      <c r="A8412" s="49" t="n">
        <v>336</v>
      </c>
      <c r="B8412" s="49" t="s">
        <v>193</v>
      </c>
      <c r="C8412" s="49" t="n">
        <v>2011</v>
      </c>
      <c r="D8412" s="54" t="n">
        <v>17.7</v>
      </c>
      <c r="E8412" s="55" t="n">
        <v>6</v>
      </c>
    </row>
    <row r="8413" customFormat="false" ht="15" hidden="false" customHeight="false" outlineLevel="0" collapsed="false">
      <c r="A8413" s="49" t="n">
        <v>336</v>
      </c>
      <c r="B8413" s="49" t="s">
        <v>213</v>
      </c>
      <c r="C8413" s="49" t="n">
        <v>2010</v>
      </c>
      <c r="D8413" s="54" t="n">
        <v>17.7</v>
      </c>
      <c r="E8413" s="55" t="n">
        <v>6</v>
      </c>
    </row>
    <row r="8414" customFormat="false" ht="15" hidden="false" customHeight="false" outlineLevel="0" collapsed="false">
      <c r="A8414" s="49" t="n">
        <v>336</v>
      </c>
      <c r="B8414" s="49" t="s">
        <v>204</v>
      </c>
      <c r="C8414" s="49" t="n">
        <v>2010</v>
      </c>
      <c r="D8414" s="54" t="n">
        <v>17.7</v>
      </c>
      <c r="E8414" s="55" t="n">
        <v>6</v>
      </c>
    </row>
    <row r="8415" customFormat="false" ht="15" hidden="false" customHeight="false" outlineLevel="0" collapsed="false">
      <c r="A8415" s="49" t="n">
        <v>336</v>
      </c>
      <c r="B8415" s="49" t="s">
        <v>196</v>
      </c>
      <c r="C8415" s="49" t="n">
        <v>2010</v>
      </c>
      <c r="D8415" s="54" t="n">
        <v>734.4</v>
      </c>
      <c r="E8415" s="55" t="n">
        <v>288</v>
      </c>
    </row>
    <row r="8416" customFormat="false" ht="15" hidden="false" customHeight="false" outlineLevel="0" collapsed="false">
      <c r="A8416" s="49" t="n">
        <v>336</v>
      </c>
      <c r="B8416" s="49" t="s">
        <v>196</v>
      </c>
      <c r="C8416" s="49" t="n">
        <v>2011</v>
      </c>
      <c r="D8416" s="54" t="n">
        <v>53.1</v>
      </c>
      <c r="E8416" s="55" t="n">
        <v>18</v>
      </c>
    </row>
    <row r="8417" customFormat="false" ht="15" hidden="false" customHeight="false" outlineLevel="0" collapsed="false">
      <c r="A8417" s="49" t="n">
        <v>336</v>
      </c>
      <c r="B8417" s="49" t="s">
        <v>210</v>
      </c>
      <c r="C8417" s="49" t="n">
        <v>2010</v>
      </c>
      <c r="D8417" s="54" t="n">
        <v>35.4</v>
      </c>
      <c r="E8417" s="55" t="n">
        <v>12</v>
      </c>
    </row>
    <row r="8418" customFormat="false" ht="15" hidden="false" customHeight="false" outlineLevel="0" collapsed="false">
      <c r="A8418" s="49" t="n">
        <v>336</v>
      </c>
      <c r="B8418" s="49" t="s">
        <v>210</v>
      </c>
      <c r="C8418" s="49" t="n">
        <v>2011</v>
      </c>
      <c r="D8418" s="54" t="n">
        <v>88.5</v>
      </c>
      <c r="E8418" s="55" t="n">
        <v>30</v>
      </c>
    </row>
    <row r="8419" customFormat="false" ht="15" hidden="false" customHeight="false" outlineLevel="0" collapsed="false">
      <c r="A8419" s="49" t="n">
        <v>336</v>
      </c>
      <c r="B8419" s="49" t="s">
        <v>198</v>
      </c>
      <c r="C8419" s="49" t="n">
        <v>2011</v>
      </c>
      <c r="D8419" s="54" t="n">
        <v>17.7</v>
      </c>
      <c r="E8419" s="55" t="n">
        <v>6</v>
      </c>
    </row>
    <row r="8420" customFormat="false" ht="15" hidden="false" customHeight="false" outlineLevel="0" collapsed="false">
      <c r="A8420" s="49" t="n">
        <v>336</v>
      </c>
      <c r="B8420" s="49" t="s">
        <v>214</v>
      </c>
      <c r="C8420" s="49" t="n">
        <v>2010</v>
      </c>
      <c r="D8420" s="54" t="n">
        <v>17.7</v>
      </c>
      <c r="E8420" s="55" t="n">
        <v>6</v>
      </c>
    </row>
    <row r="8421" customFormat="false" ht="15" hidden="false" customHeight="false" outlineLevel="0" collapsed="false">
      <c r="A8421" s="49" t="n">
        <v>336</v>
      </c>
      <c r="B8421" s="49" t="s">
        <v>189</v>
      </c>
      <c r="C8421" s="49" t="n">
        <v>2009</v>
      </c>
      <c r="D8421" s="54" t="n">
        <v>295.28</v>
      </c>
      <c r="E8421" s="55" t="n">
        <v>98</v>
      </c>
    </row>
    <row r="8422" customFormat="false" ht="15" hidden="false" customHeight="false" outlineLevel="0" collapsed="false">
      <c r="A8422" s="49" t="n">
        <v>336</v>
      </c>
      <c r="B8422" s="49" t="s">
        <v>189</v>
      </c>
      <c r="C8422" s="49" t="n">
        <v>2010</v>
      </c>
      <c r="D8422" s="54" t="n">
        <v>4595.54</v>
      </c>
      <c r="E8422" s="55" t="n">
        <v>1499</v>
      </c>
    </row>
    <row r="8423" customFormat="false" ht="15" hidden="false" customHeight="false" outlineLevel="0" collapsed="false">
      <c r="A8423" s="49" t="n">
        <v>336</v>
      </c>
      <c r="B8423" s="49" t="s">
        <v>189</v>
      </c>
      <c r="C8423" s="49" t="n">
        <v>2011</v>
      </c>
      <c r="D8423" s="54" t="n">
        <v>5053.85</v>
      </c>
      <c r="E8423" s="55" t="n">
        <v>1715</v>
      </c>
    </row>
    <row r="8424" customFormat="false" ht="15" hidden="false" customHeight="false" outlineLevel="0" collapsed="false">
      <c r="A8424" s="49" t="n">
        <v>336</v>
      </c>
      <c r="B8424" s="49" t="s">
        <v>194</v>
      </c>
      <c r="C8424" s="49" t="n">
        <v>2011</v>
      </c>
      <c r="D8424" s="54" t="n">
        <v>20.65</v>
      </c>
      <c r="E8424" s="55" t="n">
        <v>7</v>
      </c>
    </row>
    <row r="8425" customFormat="false" ht="15" hidden="false" customHeight="false" outlineLevel="0" collapsed="false">
      <c r="A8425" s="49" t="n">
        <v>337</v>
      </c>
      <c r="B8425" s="49" t="s">
        <v>200</v>
      </c>
      <c r="C8425" s="49" t="n">
        <v>2011</v>
      </c>
      <c r="D8425" s="54" t="n">
        <v>17</v>
      </c>
      <c r="E8425" s="55" t="n">
        <v>4</v>
      </c>
    </row>
    <row r="8426" customFormat="false" ht="15" hidden="false" customHeight="false" outlineLevel="0" collapsed="false">
      <c r="A8426" s="49" t="n">
        <v>337</v>
      </c>
      <c r="B8426" s="49" t="s">
        <v>205</v>
      </c>
      <c r="C8426" s="49" t="n">
        <v>2011</v>
      </c>
      <c r="D8426" s="54" t="n">
        <v>80.75</v>
      </c>
      <c r="E8426" s="55" t="n">
        <v>19</v>
      </c>
    </row>
    <row r="8427" customFormat="false" ht="15" hidden="false" customHeight="false" outlineLevel="0" collapsed="false">
      <c r="A8427" s="49" t="n">
        <v>337</v>
      </c>
      <c r="B8427" s="49" t="s">
        <v>206</v>
      </c>
      <c r="C8427" s="49" t="n">
        <v>2010</v>
      </c>
      <c r="D8427" s="54" t="n">
        <v>17</v>
      </c>
      <c r="E8427" s="55" t="n">
        <v>4</v>
      </c>
    </row>
    <row r="8428" customFormat="false" ht="15" hidden="false" customHeight="false" outlineLevel="0" collapsed="false">
      <c r="A8428" s="49" t="n">
        <v>337</v>
      </c>
      <c r="B8428" s="49" t="s">
        <v>206</v>
      </c>
      <c r="C8428" s="49" t="n">
        <v>2011</v>
      </c>
      <c r="D8428" s="54" t="n">
        <v>17</v>
      </c>
      <c r="E8428" s="55" t="n">
        <v>4</v>
      </c>
    </row>
    <row r="8429" customFormat="false" ht="15" hidden="false" customHeight="false" outlineLevel="0" collapsed="false">
      <c r="A8429" s="49" t="n">
        <v>337</v>
      </c>
      <c r="B8429" s="49" t="s">
        <v>192</v>
      </c>
      <c r="C8429" s="49" t="n">
        <v>2010</v>
      </c>
      <c r="D8429" s="54" t="n">
        <v>42.5</v>
      </c>
      <c r="E8429" s="55" t="n">
        <v>10</v>
      </c>
    </row>
    <row r="8430" customFormat="false" ht="15" hidden="false" customHeight="false" outlineLevel="0" collapsed="false">
      <c r="A8430" s="49" t="n">
        <v>337</v>
      </c>
      <c r="B8430" s="49" t="s">
        <v>214</v>
      </c>
      <c r="C8430" s="49" t="n">
        <v>2010</v>
      </c>
      <c r="D8430" s="54" t="n">
        <v>68</v>
      </c>
      <c r="E8430" s="55" t="n">
        <v>16</v>
      </c>
    </row>
    <row r="8431" customFormat="false" ht="15" hidden="false" customHeight="false" outlineLevel="0" collapsed="false">
      <c r="A8431" s="49" t="n">
        <v>337</v>
      </c>
      <c r="B8431" s="49" t="s">
        <v>214</v>
      </c>
      <c r="C8431" s="49" t="n">
        <v>2011</v>
      </c>
      <c r="D8431" s="54" t="n">
        <v>25.5</v>
      </c>
      <c r="E8431" s="55" t="n">
        <v>6</v>
      </c>
    </row>
    <row r="8432" customFormat="false" ht="15" hidden="false" customHeight="false" outlineLevel="0" collapsed="false">
      <c r="A8432" s="49" t="n">
        <v>337</v>
      </c>
      <c r="B8432" s="49" t="s">
        <v>189</v>
      </c>
      <c r="C8432" s="49" t="n">
        <v>2009</v>
      </c>
      <c r="D8432" s="54" t="n">
        <v>977.8</v>
      </c>
      <c r="E8432" s="55" t="n">
        <v>172</v>
      </c>
    </row>
    <row r="8433" customFormat="false" ht="15" hidden="false" customHeight="false" outlineLevel="0" collapsed="false">
      <c r="A8433" s="49" t="n">
        <v>337</v>
      </c>
      <c r="B8433" s="49" t="s">
        <v>189</v>
      </c>
      <c r="C8433" s="49" t="n">
        <v>2010</v>
      </c>
      <c r="D8433" s="54" t="n">
        <v>6954.89</v>
      </c>
      <c r="E8433" s="55" t="n">
        <v>1671</v>
      </c>
    </row>
    <row r="8434" customFormat="false" ht="15" hidden="false" customHeight="false" outlineLevel="0" collapsed="false">
      <c r="A8434" s="49" t="n">
        <v>337</v>
      </c>
      <c r="B8434" s="49" t="s">
        <v>189</v>
      </c>
      <c r="C8434" s="49" t="n">
        <v>2011</v>
      </c>
      <c r="D8434" s="54" t="n">
        <v>4739.38</v>
      </c>
      <c r="E8434" s="55" t="n">
        <v>1104</v>
      </c>
    </row>
    <row r="8435" customFormat="false" ht="15" hidden="false" customHeight="false" outlineLevel="0" collapsed="false">
      <c r="A8435" s="49" t="n">
        <v>337</v>
      </c>
      <c r="B8435" s="49" t="s">
        <v>194</v>
      </c>
      <c r="C8435" s="49" t="n">
        <v>2010</v>
      </c>
      <c r="D8435" s="54" t="n">
        <v>34</v>
      </c>
      <c r="E8435" s="55" t="n">
        <v>8</v>
      </c>
    </row>
    <row r="8436" customFormat="false" ht="15" hidden="false" customHeight="false" outlineLevel="0" collapsed="false">
      <c r="A8436" s="49" t="n">
        <v>338</v>
      </c>
      <c r="B8436" s="49" t="s">
        <v>203</v>
      </c>
      <c r="C8436" s="49" t="n">
        <v>2011</v>
      </c>
      <c r="D8436" s="54" t="n">
        <v>607.12</v>
      </c>
      <c r="E8436" s="55" t="n">
        <v>112</v>
      </c>
    </row>
    <row r="8437" customFormat="false" ht="15" hidden="false" customHeight="false" outlineLevel="0" collapsed="false">
      <c r="A8437" s="49" t="n">
        <v>338</v>
      </c>
      <c r="B8437" s="49" t="s">
        <v>201</v>
      </c>
      <c r="C8437" s="49" t="n">
        <v>2011</v>
      </c>
      <c r="D8437" s="54" t="n">
        <v>100</v>
      </c>
      <c r="E8437" s="55" t="n">
        <v>16</v>
      </c>
    </row>
    <row r="8438" customFormat="false" ht="15" hidden="false" customHeight="false" outlineLevel="0" collapsed="false">
      <c r="A8438" s="49" t="n">
        <v>338</v>
      </c>
      <c r="B8438" s="49" t="s">
        <v>222</v>
      </c>
      <c r="C8438" s="49" t="n">
        <v>2011</v>
      </c>
      <c r="D8438" s="54" t="n">
        <v>1080.52</v>
      </c>
      <c r="E8438" s="55" t="n">
        <v>196</v>
      </c>
    </row>
    <row r="8439" customFormat="false" ht="15" hidden="false" customHeight="false" outlineLevel="0" collapsed="false">
      <c r="A8439" s="49" t="n">
        <v>338</v>
      </c>
      <c r="B8439" s="49" t="s">
        <v>191</v>
      </c>
      <c r="C8439" s="49" t="n">
        <v>2011</v>
      </c>
      <c r="D8439" s="54" t="n">
        <v>12.5</v>
      </c>
      <c r="E8439" s="55" t="n">
        <v>2</v>
      </c>
    </row>
    <row r="8440" customFormat="false" ht="15" hidden="false" customHeight="false" outlineLevel="0" collapsed="false">
      <c r="A8440" s="49" t="n">
        <v>338</v>
      </c>
      <c r="B8440" s="49" t="s">
        <v>205</v>
      </c>
      <c r="C8440" s="49" t="n">
        <v>2011</v>
      </c>
      <c r="D8440" s="54" t="n">
        <v>506.54</v>
      </c>
      <c r="E8440" s="55" t="n">
        <v>86</v>
      </c>
    </row>
    <row r="8441" customFormat="false" ht="15" hidden="false" customHeight="false" outlineLevel="0" collapsed="false">
      <c r="A8441" s="49" t="n">
        <v>338</v>
      </c>
      <c r="B8441" s="49" t="s">
        <v>206</v>
      </c>
      <c r="C8441" s="49" t="n">
        <v>2011</v>
      </c>
      <c r="D8441" s="54" t="n">
        <v>404.36</v>
      </c>
      <c r="E8441" s="55" t="n">
        <v>68</v>
      </c>
    </row>
    <row r="8442" customFormat="false" ht="15" hidden="false" customHeight="false" outlineLevel="0" collapsed="false">
      <c r="A8442" s="49" t="n">
        <v>338</v>
      </c>
      <c r="B8442" s="49" t="s">
        <v>209</v>
      </c>
      <c r="C8442" s="49" t="n">
        <v>2011</v>
      </c>
      <c r="D8442" s="54" t="n">
        <v>12.5</v>
      </c>
      <c r="E8442" s="55" t="n">
        <v>2</v>
      </c>
    </row>
    <row r="8443" customFormat="false" ht="15" hidden="false" customHeight="false" outlineLevel="0" collapsed="false">
      <c r="A8443" s="49" t="n">
        <v>338</v>
      </c>
      <c r="B8443" s="49" t="s">
        <v>211</v>
      </c>
      <c r="C8443" s="49" t="n">
        <v>2011</v>
      </c>
      <c r="D8443" s="54" t="n">
        <v>12.5</v>
      </c>
      <c r="E8443" s="55" t="n">
        <v>2</v>
      </c>
    </row>
    <row r="8444" customFormat="false" ht="15" hidden="false" customHeight="false" outlineLevel="0" collapsed="false">
      <c r="A8444" s="49" t="n">
        <v>338</v>
      </c>
      <c r="B8444" s="49" t="s">
        <v>192</v>
      </c>
      <c r="C8444" s="49" t="n">
        <v>2011</v>
      </c>
      <c r="D8444" s="54" t="n">
        <v>25</v>
      </c>
      <c r="E8444" s="55" t="n">
        <v>4</v>
      </c>
    </row>
    <row r="8445" customFormat="false" ht="15" hidden="false" customHeight="false" outlineLevel="0" collapsed="false">
      <c r="A8445" s="49" t="n">
        <v>338</v>
      </c>
      <c r="B8445" s="49" t="s">
        <v>218</v>
      </c>
      <c r="C8445" s="49" t="n">
        <v>2011</v>
      </c>
      <c r="D8445" s="54" t="n">
        <v>200.29</v>
      </c>
      <c r="E8445" s="55" t="n">
        <v>37</v>
      </c>
    </row>
    <row r="8446" customFormat="false" ht="15" hidden="false" customHeight="false" outlineLevel="0" collapsed="false">
      <c r="A8446" s="49" t="n">
        <v>338</v>
      </c>
      <c r="B8446" s="49" t="s">
        <v>193</v>
      </c>
      <c r="C8446" s="49" t="n">
        <v>2011</v>
      </c>
      <c r="D8446" s="54" t="n">
        <v>12.5</v>
      </c>
      <c r="E8446" s="55" t="n">
        <v>2</v>
      </c>
    </row>
    <row r="8447" customFormat="false" ht="15" hidden="false" customHeight="false" outlineLevel="0" collapsed="false">
      <c r="A8447" s="49" t="n">
        <v>338</v>
      </c>
      <c r="B8447" s="49" t="s">
        <v>213</v>
      </c>
      <c r="C8447" s="49" t="n">
        <v>2011</v>
      </c>
      <c r="D8447" s="54" t="n">
        <v>25</v>
      </c>
      <c r="E8447" s="55" t="n">
        <v>4</v>
      </c>
    </row>
    <row r="8448" customFormat="false" ht="15" hidden="false" customHeight="false" outlineLevel="0" collapsed="false">
      <c r="A8448" s="49" t="n">
        <v>338</v>
      </c>
      <c r="B8448" s="49" t="s">
        <v>197</v>
      </c>
      <c r="C8448" s="49" t="n">
        <v>2011</v>
      </c>
      <c r="D8448" s="54" t="n">
        <v>139.68</v>
      </c>
      <c r="E8448" s="55" t="n">
        <v>24</v>
      </c>
    </row>
    <row r="8449" customFormat="false" ht="15" hidden="false" customHeight="false" outlineLevel="0" collapsed="false">
      <c r="A8449" s="49" t="n">
        <v>338</v>
      </c>
      <c r="B8449" s="49" t="s">
        <v>215</v>
      </c>
      <c r="C8449" s="49" t="n">
        <v>2011</v>
      </c>
      <c r="D8449" s="54" t="n">
        <v>12.5</v>
      </c>
      <c r="E8449" s="55" t="n">
        <v>2</v>
      </c>
    </row>
    <row r="8450" customFormat="false" ht="15" hidden="false" customHeight="false" outlineLevel="0" collapsed="false">
      <c r="A8450" s="49" t="n">
        <v>338</v>
      </c>
      <c r="B8450" s="49" t="s">
        <v>196</v>
      </c>
      <c r="C8450" s="49" t="n">
        <v>2011</v>
      </c>
      <c r="D8450" s="54" t="n">
        <v>62.5</v>
      </c>
      <c r="E8450" s="55" t="n">
        <v>10</v>
      </c>
    </row>
    <row r="8451" customFormat="false" ht="15" hidden="false" customHeight="false" outlineLevel="0" collapsed="false">
      <c r="A8451" s="49" t="n">
        <v>338</v>
      </c>
      <c r="B8451" s="49" t="s">
        <v>210</v>
      </c>
      <c r="C8451" s="49" t="n">
        <v>2011</v>
      </c>
      <c r="D8451" s="54" t="n">
        <v>12.5</v>
      </c>
      <c r="E8451" s="55" t="n">
        <v>2</v>
      </c>
    </row>
    <row r="8452" customFormat="false" ht="15" hidden="false" customHeight="false" outlineLevel="0" collapsed="false">
      <c r="A8452" s="49" t="n">
        <v>338</v>
      </c>
      <c r="B8452" s="49" t="s">
        <v>198</v>
      </c>
      <c r="C8452" s="49" t="n">
        <v>2011</v>
      </c>
      <c r="D8452" s="54" t="n">
        <v>385.9</v>
      </c>
      <c r="E8452" s="55" t="n">
        <v>70</v>
      </c>
    </row>
    <row r="8453" customFormat="false" ht="15" hidden="false" customHeight="false" outlineLevel="0" collapsed="false">
      <c r="A8453" s="49" t="n">
        <v>338</v>
      </c>
      <c r="B8453" s="49" t="s">
        <v>189</v>
      </c>
      <c r="C8453" s="49" t="n">
        <v>2011</v>
      </c>
      <c r="D8453" s="54" t="n">
        <v>9323.51</v>
      </c>
      <c r="E8453" s="55" t="n">
        <v>1510</v>
      </c>
    </row>
    <row r="8454" customFormat="false" ht="15" hidden="false" customHeight="false" outlineLevel="0" collapsed="false">
      <c r="A8454" s="49" t="n">
        <v>338</v>
      </c>
      <c r="B8454" s="49" t="s">
        <v>194</v>
      </c>
      <c r="C8454" s="49" t="n">
        <v>2011</v>
      </c>
      <c r="D8454" s="54" t="n">
        <v>37.5</v>
      </c>
      <c r="E8454" s="55" t="n">
        <v>6</v>
      </c>
    </row>
    <row r="8455" customFormat="false" ht="15" hidden="false" customHeight="false" outlineLevel="0" collapsed="false">
      <c r="A8455" s="49" t="n">
        <v>339</v>
      </c>
      <c r="B8455" s="49" t="s">
        <v>203</v>
      </c>
      <c r="C8455" s="49" t="n">
        <v>2011</v>
      </c>
      <c r="D8455" s="54" t="n">
        <v>228.96</v>
      </c>
      <c r="E8455" s="55" t="n">
        <v>216</v>
      </c>
    </row>
    <row r="8456" customFormat="false" ht="15" hidden="false" customHeight="false" outlineLevel="0" collapsed="false">
      <c r="A8456" s="49" t="n">
        <v>339</v>
      </c>
      <c r="B8456" s="49" t="s">
        <v>199</v>
      </c>
      <c r="C8456" s="49" t="n">
        <v>2009</v>
      </c>
      <c r="D8456" s="54" t="n">
        <v>20</v>
      </c>
      <c r="E8456" s="55" t="n">
        <v>16</v>
      </c>
    </row>
    <row r="8457" customFormat="false" ht="15" hidden="false" customHeight="false" outlineLevel="0" collapsed="false">
      <c r="A8457" s="49" t="n">
        <v>339</v>
      </c>
      <c r="B8457" s="49" t="s">
        <v>199</v>
      </c>
      <c r="C8457" s="49" t="n">
        <v>2010</v>
      </c>
      <c r="D8457" s="54" t="n">
        <v>60</v>
      </c>
      <c r="E8457" s="55" t="n">
        <v>48</v>
      </c>
    </row>
    <row r="8458" customFormat="false" ht="15" hidden="false" customHeight="false" outlineLevel="0" collapsed="false">
      <c r="A8458" s="49" t="n">
        <v>339</v>
      </c>
      <c r="B8458" s="49" t="s">
        <v>199</v>
      </c>
      <c r="C8458" s="49" t="n">
        <v>2011</v>
      </c>
      <c r="D8458" s="54" t="n">
        <v>30</v>
      </c>
      <c r="E8458" s="55" t="n">
        <v>24</v>
      </c>
    </row>
    <row r="8459" customFormat="false" ht="15" hidden="false" customHeight="false" outlineLevel="0" collapsed="false">
      <c r="A8459" s="49" t="n">
        <v>339</v>
      </c>
      <c r="B8459" s="49" t="s">
        <v>201</v>
      </c>
      <c r="C8459" s="49" t="n">
        <v>2010</v>
      </c>
      <c r="D8459" s="54" t="n">
        <v>10</v>
      </c>
      <c r="E8459" s="55" t="n">
        <v>8</v>
      </c>
    </row>
    <row r="8460" customFormat="false" ht="15" hidden="false" customHeight="false" outlineLevel="0" collapsed="false">
      <c r="A8460" s="49" t="n">
        <v>339</v>
      </c>
      <c r="B8460" s="49" t="s">
        <v>201</v>
      </c>
      <c r="C8460" s="49" t="n">
        <v>2011</v>
      </c>
      <c r="D8460" s="54" t="n">
        <v>50</v>
      </c>
      <c r="E8460" s="55" t="n">
        <v>40</v>
      </c>
    </row>
    <row r="8461" customFormat="false" ht="15" hidden="false" customHeight="false" outlineLevel="0" collapsed="false">
      <c r="A8461" s="49" t="n">
        <v>339</v>
      </c>
      <c r="B8461" s="49" t="s">
        <v>226</v>
      </c>
      <c r="C8461" s="49" t="n">
        <v>2010</v>
      </c>
      <c r="D8461" s="54" t="n">
        <v>10</v>
      </c>
      <c r="E8461" s="55" t="n">
        <v>8</v>
      </c>
    </row>
    <row r="8462" customFormat="false" ht="15" hidden="false" customHeight="false" outlineLevel="0" collapsed="false">
      <c r="A8462" s="49" t="n">
        <v>339</v>
      </c>
      <c r="B8462" s="49" t="s">
        <v>223</v>
      </c>
      <c r="C8462" s="49" t="n">
        <v>2010</v>
      </c>
      <c r="D8462" s="54" t="n">
        <v>10</v>
      </c>
      <c r="E8462" s="55" t="n">
        <v>8</v>
      </c>
    </row>
    <row r="8463" customFormat="false" ht="15" hidden="false" customHeight="false" outlineLevel="0" collapsed="false">
      <c r="A8463" s="49" t="n">
        <v>339</v>
      </c>
      <c r="B8463" s="49" t="s">
        <v>200</v>
      </c>
      <c r="C8463" s="49" t="n">
        <v>2010</v>
      </c>
      <c r="D8463" s="54" t="n">
        <v>10</v>
      </c>
      <c r="E8463" s="55" t="n">
        <v>8</v>
      </c>
    </row>
    <row r="8464" customFormat="false" ht="15" hidden="false" customHeight="false" outlineLevel="0" collapsed="false">
      <c r="A8464" s="49" t="n">
        <v>339</v>
      </c>
      <c r="B8464" s="49" t="s">
        <v>200</v>
      </c>
      <c r="C8464" s="49" t="n">
        <v>2011</v>
      </c>
      <c r="D8464" s="54" t="n">
        <v>2.5</v>
      </c>
      <c r="E8464" s="55" t="n">
        <v>2</v>
      </c>
    </row>
    <row r="8465" customFormat="false" ht="15" hidden="false" customHeight="false" outlineLevel="0" collapsed="false">
      <c r="A8465" s="49" t="n">
        <v>339</v>
      </c>
      <c r="B8465" s="49" t="s">
        <v>222</v>
      </c>
      <c r="C8465" s="49" t="n">
        <v>2010</v>
      </c>
      <c r="D8465" s="54" t="n">
        <v>30</v>
      </c>
      <c r="E8465" s="55" t="n">
        <v>24</v>
      </c>
    </row>
    <row r="8466" customFormat="false" ht="15" hidden="false" customHeight="false" outlineLevel="0" collapsed="false">
      <c r="A8466" s="49" t="n">
        <v>339</v>
      </c>
      <c r="B8466" s="49" t="s">
        <v>222</v>
      </c>
      <c r="C8466" s="49" t="n">
        <v>2011</v>
      </c>
      <c r="D8466" s="54" t="n">
        <v>30</v>
      </c>
      <c r="E8466" s="55" t="n">
        <v>24</v>
      </c>
    </row>
    <row r="8467" customFormat="false" ht="15" hidden="false" customHeight="false" outlineLevel="0" collapsed="false">
      <c r="A8467" s="49" t="n">
        <v>339</v>
      </c>
      <c r="B8467" s="49" t="s">
        <v>191</v>
      </c>
      <c r="C8467" s="49" t="n">
        <v>2010</v>
      </c>
      <c r="D8467" s="54" t="n">
        <v>10</v>
      </c>
      <c r="E8467" s="55" t="n">
        <v>8</v>
      </c>
    </row>
    <row r="8468" customFormat="false" ht="15" hidden="false" customHeight="false" outlineLevel="0" collapsed="false">
      <c r="A8468" s="49" t="n">
        <v>339</v>
      </c>
      <c r="B8468" s="49" t="s">
        <v>191</v>
      </c>
      <c r="C8468" s="49" t="n">
        <v>2011</v>
      </c>
      <c r="D8468" s="54" t="n">
        <v>10</v>
      </c>
      <c r="E8468" s="55" t="n">
        <v>8</v>
      </c>
    </row>
    <row r="8469" customFormat="false" ht="15" hidden="false" customHeight="false" outlineLevel="0" collapsed="false">
      <c r="A8469" s="49" t="n">
        <v>339</v>
      </c>
      <c r="B8469" s="49" t="s">
        <v>205</v>
      </c>
      <c r="C8469" s="49" t="n">
        <v>2010</v>
      </c>
      <c r="D8469" s="54" t="n">
        <v>165</v>
      </c>
      <c r="E8469" s="55" t="n">
        <v>132</v>
      </c>
    </row>
    <row r="8470" customFormat="false" ht="15" hidden="false" customHeight="false" outlineLevel="0" collapsed="false">
      <c r="A8470" s="49" t="n">
        <v>339</v>
      </c>
      <c r="B8470" s="49" t="s">
        <v>205</v>
      </c>
      <c r="C8470" s="49" t="n">
        <v>2011</v>
      </c>
      <c r="D8470" s="54" t="n">
        <v>175</v>
      </c>
      <c r="E8470" s="55" t="n">
        <v>140</v>
      </c>
    </row>
    <row r="8471" customFormat="false" ht="15" hidden="false" customHeight="false" outlineLevel="0" collapsed="false">
      <c r="A8471" s="49" t="n">
        <v>339</v>
      </c>
      <c r="B8471" s="49" t="s">
        <v>206</v>
      </c>
      <c r="C8471" s="49" t="n">
        <v>2009</v>
      </c>
      <c r="D8471" s="54" t="n">
        <v>60</v>
      </c>
      <c r="E8471" s="55" t="n">
        <v>48</v>
      </c>
    </row>
    <row r="8472" customFormat="false" ht="15" hidden="false" customHeight="false" outlineLevel="0" collapsed="false">
      <c r="A8472" s="49" t="n">
        <v>339</v>
      </c>
      <c r="B8472" s="49" t="s">
        <v>206</v>
      </c>
      <c r="C8472" s="49" t="n">
        <v>2010</v>
      </c>
      <c r="D8472" s="54" t="n">
        <v>408.75</v>
      </c>
      <c r="E8472" s="55" t="n">
        <v>327</v>
      </c>
    </row>
    <row r="8473" customFormat="false" ht="15" hidden="false" customHeight="false" outlineLevel="0" collapsed="false">
      <c r="A8473" s="49" t="n">
        <v>339</v>
      </c>
      <c r="B8473" s="49" t="s">
        <v>206</v>
      </c>
      <c r="C8473" s="49" t="n">
        <v>2011</v>
      </c>
      <c r="D8473" s="54" t="n">
        <v>227.5</v>
      </c>
      <c r="E8473" s="55" t="n">
        <v>182</v>
      </c>
    </row>
    <row r="8474" customFormat="false" ht="15" hidden="false" customHeight="false" outlineLevel="0" collapsed="false">
      <c r="A8474" s="49" t="n">
        <v>339</v>
      </c>
      <c r="B8474" s="49" t="s">
        <v>209</v>
      </c>
      <c r="C8474" s="49" t="n">
        <v>2010</v>
      </c>
      <c r="D8474" s="54" t="n">
        <v>10</v>
      </c>
      <c r="E8474" s="55" t="n">
        <v>8</v>
      </c>
    </row>
    <row r="8475" customFormat="false" ht="15" hidden="false" customHeight="false" outlineLevel="0" collapsed="false">
      <c r="A8475" s="49" t="n">
        <v>339</v>
      </c>
      <c r="B8475" s="49" t="s">
        <v>234</v>
      </c>
      <c r="C8475" s="49" t="n">
        <v>2010</v>
      </c>
      <c r="D8475" s="54" t="n">
        <v>76.32</v>
      </c>
      <c r="E8475" s="55" t="n">
        <v>72</v>
      </c>
    </row>
    <row r="8476" customFormat="false" ht="15" hidden="false" customHeight="false" outlineLevel="0" collapsed="false">
      <c r="A8476" s="49" t="n">
        <v>339</v>
      </c>
      <c r="B8476" s="49" t="s">
        <v>234</v>
      </c>
      <c r="C8476" s="49" t="n">
        <v>2011</v>
      </c>
      <c r="D8476" s="54" t="n">
        <v>150</v>
      </c>
      <c r="E8476" s="55" t="n">
        <v>120</v>
      </c>
    </row>
    <row r="8477" customFormat="false" ht="15" hidden="false" customHeight="false" outlineLevel="0" collapsed="false">
      <c r="A8477" s="49" t="n">
        <v>339</v>
      </c>
      <c r="B8477" s="49" t="s">
        <v>211</v>
      </c>
      <c r="C8477" s="49" t="n">
        <v>2011</v>
      </c>
      <c r="D8477" s="54" t="n">
        <v>30</v>
      </c>
      <c r="E8477" s="55" t="n">
        <v>24</v>
      </c>
    </row>
    <row r="8478" customFormat="false" ht="15" hidden="false" customHeight="false" outlineLevel="0" collapsed="false">
      <c r="A8478" s="49" t="n">
        <v>339</v>
      </c>
      <c r="B8478" s="49" t="s">
        <v>227</v>
      </c>
      <c r="C8478" s="49" t="n">
        <v>2010</v>
      </c>
      <c r="D8478" s="54" t="n">
        <v>10</v>
      </c>
      <c r="E8478" s="55" t="n">
        <v>8</v>
      </c>
    </row>
    <row r="8479" customFormat="false" ht="15" hidden="false" customHeight="false" outlineLevel="0" collapsed="false">
      <c r="A8479" s="49" t="n">
        <v>339</v>
      </c>
      <c r="B8479" s="49" t="s">
        <v>218</v>
      </c>
      <c r="C8479" s="49" t="n">
        <v>2010</v>
      </c>
      <c r="D8479" s="54" t="n">
        <v>291.46</v>
      </c>
      <c r="E8479" s="55" t="n">
        <v>266</v>
      </c>
    </row>
    <row r="8480" customFormat="false" ht="15" hidden="false" customHeight="false" outlineLevel="0" collapsed="false">
      <c r="A8480" s="49" t="n">
        <v>339</v>
      </c>
      <c r="B8480" s="49" t="s">
        <v>218</v>
      </c>
      <c r="C8480" s="49" t="n">
        <v>2011</v>
      </c>
      <c r="D8480" s="54" t="n">
        <v>152.64</v>
      </c>
      <c r="E8480" s="55" t="n">
        <v>144</v>
      </c>
    </row>
    <row r="8481" customFormat="false" ht="15" hidden="false" customHeight="false" outlineLevel="0" collapsed="false">
      <c r="A8481" s="49" t="n">
        <v>339</v>
      </c>
      <c r="B8481" s="49" t="s">
        <v>197</v>
      </c>
      <c r="C8481" s="49" t="n">
        <v>2010</v>
      </c>
      <c r="D8481" s="54" t="n">
        <v>10</v>
      </c>
      <c r="E8481" s="55" t="n">
        <v>8</v>
      </c>
    </row>
    <row r="8482" customFormat="false" ht="15" hidden="false" customHeight="false" outlineLevel="0" collapsed="false">
      <c r="A8482" s="49" t="n">
        <v>339</v>
      </c>
      <c r="B8482" s="49" t="s">
        <v>197</v>
      </c>
      <c r="C8482" s="49" t="n">
        <v>2011</v>
      </c>
      <c r="D8482" s="54" t="n">
        <v>6.25</v>
      </c>
      <c r="E8482" s="55" t="n">
        <v>5</v>
      </c>
    </row>
    <row r="8483" customFormat="false" ht="15" hidden="false" customHeight="false" outlineLevel="0" collapsed="false">
      <c r="A8483" s="49" t="n">
        <v>339</v>
      </c>
      <c r="B8483" s="49" t="s">
        <v>204</v>
      </c>
      <c r="C8483" s="49" t="n">
        <v>2010</v>
      </c>
      <c r="D8483" s="54" t="n">
        <v>70</v>
      </c>
      <c r="E8483" s="55" t="n">
        <v>56</v>
      </c>
    </row>
    <row r="8484" customFormat="false" ht="15" hidden="false" customHeight="false" outlineLevel="0" collapsed="false">
      <c r="A8484" s="49" t="n">
        <v>339</v>
      </c>
      <c r="B8484" s="49" t="s">
        <v>204</v>
      </c>
      <c r="C8484" s="49" t="n">
        <v>2011</v>
      </c>
      <c r="D8484" s="54" t="n">
        <v>10</v>
      </c>
      <c r="E8484" s="55" t="n">
        <v>8</v>
      </c>
    </row>
    <row r="8485" customFormat="false" ht="15" hidden="false" customHeight="false" outlineLevel="0" collapsed="false">
      <c r="A8485" s="49" t="n">
        <v>339</v>
      </c>
      <c r="B8485" s="49" t="s">
        <v>196</v>
      </c>
      <c r="C8485" s="49" t="n">
        <v>2011</v>
      </c>
      <c r="D8485" s="54" t="n">
        <v>30</v>
      </c>
      <c r="E8485" s="55" t="n">
        <v>24</v>
      </c>
    </row>
    <row r="8486" customFormat="false" ht="15" hidden="false" customHeight="false" outlineLevel="0" collapsed="false">
      <c r="A8486" s="49" t="n">
        <v>339</v>
      </c>
      <c r="B8486" s="49" t="s">
        <v>198</v>
      </c>
      <c r="C8486" s="49" t="n">
        <v>2009</v>
      </c>
      <c r="D8486" s="54" t="n">
        <v>20</v>
      </c>
      <c r="E8486" s="55" t="n">
        <v>16</v>
      </c>
    </row>
    <row r="8487" customFormat="false" ht="15" hidden="false" customHeight="false" outlineLevel="0" collapsed="false">
      <c r="A8487" s="49" t="n">
        <v>339</v>
      </c>
      <c r="B8487" s="49" t="s">
        <v>198</v>
      </c>
      <c r="C8487" s="49" t="n">
        <v>2010</v>
      </c>
      <c r="D8487" s="54" t="n">
        <v>242.64</v>
      </c>
      <c r="E8487" s="55" t="n">
        <v>216</v>
      </c>
    </row>
    <row r="8488" customFormat="false" ht="15" hidden="false" customHeight="false" outlineLevel="0" collapsed="false">
      <c r="A8488" s="49" t="n">
        <v>339</v>
      </c>
      <c r="B8488" s="49" t="s">
        <v>198</v>
      </c>
      <c r="C8488" s="49" t="n">
        <v>2011</v>
      </c>
      <c r="D8488" s="54" t="n">
        <v>282.64</v>
      </c>
      <c r="E8488" s="55" t="n">
        <v>248</v>
      </c>
    </row>
    <row r="8489" customFormat="false" ht="15" hidden="false" customHeight="false" outlineLevel="0" collapsed="false">
      <c r="A8489" s="49" t="n">
        <v>339</v>
      </c>
      <c r="B8489" s="49" t="s">
        <v>207</v>
      </c>
      <c r="C8489" s="49" t="n">
        <v>2011</v>
      </c>
      <c r="D8489" s="54" t="n">
        <v>20</v>
      </c>
      <c r="E8489" s="55" t="n">
        <v>16</v>
      </c>
    </row>
    <row r="8490" customFormat="false" ht="15" hidden="false" customHeight="false" outlineLevel="0" collapsed="false">
      <c r="A8490" s="49" t="n">
        <v>339</v>
      </c>
      <c r="B8490" s="49" t="s">
        <v>214</v>
      </c>
      <c r="C8490" s="49" t="n">
        <v>2010</v>
      </c>
      <c r="D8490" s="54" t="n">
        <v>20</v>
      </c>
      <c r="E8490" s="55" t="n">
        <v>16</v>
      </c>
    </row>
    <row r="8491" customFormat="false" ht="15" hidden="false" customHeight="false" outlineLevel="0" collapsed="false">
      <c r="A8491" s="49" t="n">
        <v>339</v>
      </c>
      <c r="B8491" s="49" t="s">
        <v>189</v>
      </c>
      <c r="C8491" s="49" t="n">
        <v>2009</v>
      </c>
      <c r="D8491" s="54" t="n">
        <v>220.91</v>
      </c>
      <c r="E8491" s="55" t="n">
        <v>163</v>
      </c>
    </row>
    <row r="8492" customFormat="false" ht="15" hidden="false" customHeight="false" outlineLevel="0" collapsed="false">
      <c r="A8492" s="49" t="n">
        <v>339</v>
      </c>
      <c r="B8492" s="49" t="s">
        <v>189</v>
      </c>
      <c r="C8492" s="49" t="n">
        <v>2010</v>
      </c>
      <c r="D8492" s="54" t="n">
        <v>5039.72</v>
      </c>
      <c r="E8492" s="55" t="n">
        <v>4028</v>
      </c>
    </row>
    <row r="8493" customFormat="false" ht="15" hidden="false" customHeight="false" outlineLevel="0" collapsed="false">
      <c r="A8493" s="49" t="n">
        <v>339</v>
      </c>
      <c r="B8493" s="49" t="s">
        <v>189</v>
      </c>
      <c r="C8493" s="49" t="n">
        <v>2011</v>
      </c>
      <c r="D8493" s="54" t="n">
        <v>4688.6</v>
      </c>
      <c r="E8493" s="55" t="n">
        <v>3605</v>
      </c>
    </row>
    <row r="8494" customFormat="false" ht="15" hidden="false" customHeight="false" outlineLevel="0" collapsed="false">
      <c r="A8494" s="49" t="n">
        <v>339</v>
      </c>
      <c r="B8494" s="49" t="s">
        <v>194</v>
      </c>
      <c r="C8494" s="49" t="n">
        <v>2010</v>
      </c>
      <c r="D8494" s="54" t="n">
        <v>20</v>
      </c>
      <c r="E8494" s="55" t="n">
        <v>16</v>
      </c>
    </row>
    <row r="8495" customFormat="false" ht="15" hidden="false" customHeight="false" outlineLevel="0" collapsed="false">
      <c r="A8495" s="49" t="n">
        <v>340</v>
      </c>
      <c r="B8495" s="49" t="s">
        <v>203</v>
      </c>
      <c r="C8495" s="49" t="n">
        <v>2011</v>
      </c>
      <c r="D8495" s="54" t="n">
        <v>16.5</v>
      </c>
      <c r="E8495" s="55" t="n">
        <v>10</v>
      </c>
    </row>
    <row r="8496" customFormat="false" ht="15" hidden="false" customHeight="false" outlineLevel="0" collapsed="false">
      <c r="A8496" s="49" t="n">
        <v>340</v>
      </c>
      <c r="B8496" s="49" t="s">
        <v>199</v>
      </c>
      <c r="C8496" s="49" t="n">
        <v>2010</v>
      </c>
      <c r="D8496" s="54" t="n">
        <v>33</v>
      </c>
      <c r="E8496" s="55" t="n">
        <v>20</v>
      </c>
    </row>
    <row r="8497" customFormat="false" ht="15" hidden="false" customHeight="false" outlineLevel="0" collapsed="false">
      <c r="A8497" s="49" t="n">
        <v>340</v>
      </c>
      <c r="B8497" s="49" t="s">
        <v>201</v>
      </c>
      <c r="C8497" s="49" t="n">
        <v>2009</v>
      </c>
      <c r="D8497" s="54" t="n">
        <v>16.5</v>
      </c>
      <c r="E8497" s="55" t="n">
        <v>10</v>
      </c>
    </row>
    <row r="8498" customFormat="false" ht="15" hidden="false" customHeight="false" outlineLevel="0" collapsed="false">
      <c r="A8498" s="49" t="n">
        <v>340</v>
      </c>
      <c r="B8498" s="49" t="s">
        <v>201</v>
      </c>
      <c r="C8498" s="49" t="n">
        <v>2011</v>
      </c>
      <c r="D8498" s="54" t="n">
        <v>16.5</v>
      </c>
      <c r="E8498" s="55" t="n">
        <v>10</v>
      </c>
    </row>
    <row r="8499" customFormat="false" ht="15" hidden="false" customHeight="false" outlineLevel="0" collapsed="false">
      <c r="A8499" s="49" t="n">
        <v>340</v>
      </c>
      <c r="B8499" s="49" t="s">
        <v>223</v>
      </c>
      <c r="C8499" s="49" t="n">
        <v>2010</v>
      </c>
      <c r="D8499" s="54" t="n">
        <v>16.5</v>
      </c>
      <c r="E8499" s="55" t="n">
        <v>10</v>
      </c>
    </row>
    <row r="8500" customFormat="false" ht="15" hidden="false" customHeight="false" outlineLevel="0" collapsed="false">
      <c r="A8500" s="49" t="n">
        <v>340</v>
      </c>
      <c r="B8500" s="49" t="s">
        <v>200</v>
      </c>
      <c r="C8500" s="49" t="n">
        <v>2011</v>
      </c>
      <c r="D8500" s="54" t="n">
        <v>16.5</v>
      </c>
      <c r="E8500" s="55" t="n">
        <v>10</v>
      </c>
    </row>
    <row r="8501" customFormat="false" ht="15" hidden="false" customHeight="false" outlineLevel="0" collapsed="false">
      <c r="A8501" s="49" t="n">
        <v>340</v>
      </c>
      <c r="B8501" s="49" t="s">
        <v>202</v>
      </c>
      <c r="C8501" s="49" t="n">
        <v>2010</v>
      </c>
      <c r="D8501" s="54" t="n">
        <v>290</v>
      </c>
      <c r="E8501" s="55" t="n">
        <v>200</v>
      </c>
    </row>
    <row r="8502" customFormat="false" ht="15" hidden="false" customHeight="false" outlineLevel="0" collapsed="false">
      <c r="A8502" s="49" t="n">
        <v>340</v>
      </c>
      <c r="B8502" s="49" t="s">
        <v>202</v>
      </c>
      <c r="C8502" s="49" t="n">
        <v>2011</v>
      </c>
      <c r="D8502" s="54" t="n">
        <v>16.5</v>
      </c>
      <c r="E8502" s="55" t="n">
        <v>10</v>
      </c>
    </row>
    <row r="8503" customFormat="false" ht="15" hidden="false" customHeight="false" outlineLevel="0" collapsed="false">
      <c r="A8503" s="49" t="n">
        <v>340</v>
      </c>
      <c r="B8503" s="49" t="s">
        <v>222</v>
      </c>
      <c r="C8503" s="49" t="n">
        <v>2010</v>
      </c>
      <c r="D8503" s="54" t="n">
        <v>49.5</v>
      </c>
      <c r="E8503" s="55" t="n">
        <v>30</v>
      </c>
    </row>
    <row r="8504" customFormat="false" ht="15" hidden="false" customHeight="false" outlineLevel="0" collapsed="false">
      <c r="A8504" s="49" t="n">
        <v>340</v>
      </c>
      <c r="B8504" s="49" t="s">
        <v>222</v>
      </c>
      <c r="C8504" s="49" t="n">
        <v>2011</v>
      </c>
      <c r="D8504" s="54" t="n">
        <v>16.5</v>
      </c>
      <c r="E8504" s="55" t="n">
        <v>10</v>
      </c>
    </row>
    <row r="8505" customFormat="false" ht="15" hidden="false" customHeight="false" outlineLevel="0" collapsed="false">
      <c r="A8505" s="49" t="n">
        <v>340</v>
      </c>
      <c r="B8505" s="49" t="s">
        <v>191</v>
      </c>
      <c r="C8505" s="49" t="n">
        <v>2010</v>
      </c>
      <c r="D8505" s="54" t="n">
        <v>16.5</v>
      </c>
      <c r="E8505" s="55" t="n">
        <v>10</v>
      </c>
    </row>
    <row r="8506" customFormat="false" ht="15" hidden="false" customHeight="false" outlineLevel="0" collapsed="false">
      <c r="A8506" s="49" t="n">
        <v>340</v>
      </c>
      <c r="B8506" s="49" t="s">
        <v>205</v>
      </c>
      <c r="C8506" s="49" t="n">
        <v>2009</v>
      </c>
      <c r="D8506" s="54" t="n">
        <v>16.5</v>
      </c>
      <c r="E8506" s="55" t="n">
        <v>10</v>
      </c>
    </row>
    <row r="8507" customFormat="false" ht="15" hidden="false" customHeight="false" outlineLevel="0" collapsed="false">
      <c r="A8507" s="49" t="n">
        <v>340</v>
      </c>
      <c r="B8507" s="49" t="s">
        <v>205</v>
      </c>
      <c r="C8507" s="49" t="n">
        <v>2010</v>
      </c>
      <c r="D8507" s="54" t="n">
        <v>69.3</v>
      </c>
      <c r="E8507" s="55" t="n">
        <v>42</v>
      </c>
    </row>
    <row r="8508" customFormat="false" ht="15" hidden="false" customHeight="false" outlineLevel="0" collapsed="false">
      <c r="A8508" s="49" t="n">
        <v>340</v>
      </c>
      <c r="B8508" s="49" t="s">
        <v>205</v>
      </c>
      <c r="C8508" s="49" t="n">
        <v>2011</v>
      </c>
      <c r="D8508" s="54" t="n">
        <v>49.5</v>
      </c>
      <c r="E8508" s="55" t="n">
        <v>30</v>
      </c>
    </row>
    <row r="8509" customFormat="false" ht="15" hidden="false" customHeight="false" outlineLevel="0" collapsed="false">
      <c r="A8509" s="49" t="n">
        <v>340</v>
      </c>
      <c r="B8509" s="49" t="s">
        <v>206</v>
      </c>
      <c r="C8509" s="49" t="n">
        <v>2010</v>
      </c>
      <c r="D8509" s="54" t="n">
        <v>115.5</v>
      </c>
      <c r="E8509" s="55" t="n">
        <v>70</v>
      </c>
    </row>
    <row r="8510" customFormat="false" ht="15" hidden="false" customHeight="false" outlineLevel="0" collapsed="false">
      <c r="A8510" s="49" t="n">
        <v>340</v>
      </c>
      <c r="B8510" s="49" t="s">
        <v>206</v>
      </c>
      <c r="C8510" s="49" t="n">
        <v>2011</v>
      </c>
      <c r="D8510" s="54" t="n">
        <v>66</v>
      </c>
      <c r="E8510" s="55" t="n">
        <v>40</v>
      </c>
    </row>
    <row r="8511" customFormat="false" ht="15" hidden="false" customHeight="false" outlineLevel="0" collapsed="false">
      <c r="A8511" s="49" t="n">
        <v>340</v>
      </c>
      <c r="B8511" s="49" t="s">
        <v>225</v>
      </c>
      <c r="C8511" s="49" t="n">
        <v>2010</v>
      </c>
      <c r="D8511" s="54" t="n">
        <v>16.5</v>
      </c>
      <c r="E8511" s="55" t="n">
        <v>10</v>
      </c>
    </row>
    <row r="8512" customFormat="false" ht="15" hidden="false" customHeight="false" outlineLevel="0" collapsed="false">
      <c r="A8512" s="49" t="n">
        <v>340</v>
      </c>
      <c r="B8512" s="49" t="s">
        <v>218</v>
      </c>
      <c r="C8512" s="49" t="n">
        <v>2010</v>
      </c>
      <c r="D8512" s="54" t="n">
        <v>298.25</v>
      </c>
      <c r="E8512" s="55" t="n">
        <v>205</v>
      </c>
    </row>
    <row r="8513" customFormat="false" ht="15" hidden="false" customHeight="false" outlineLevel="0" collapsed="false">
      <c r="A8513" s="49" t="n">
        <v>340</v>
      </c>
      <c r="B8513" s="49" t="s">
        <v>218</v>
      </c>
      <c r="C8513" s="49" t="n">
        <v>2011</v>
      </c>
      <c r="D8513" s="54" t="n">
        <v>212.65</v>
      </c>
      <c r="E8513" s="55" t="n">
        <v>141</v>
      </c>
    </row>
    <row r="8514" customFormat="false" ht="15" hidden="false" customHeight="false" outlineLevel="0" collapsed="false">
      <c r="A8514" s="49" t="n">
        <v>340</v>
      </c>
      <c r="B8514" s="49" t="s">
        <v>197</v>
      </c>
      <c r="C8514" s="49" t="n">
        <v>2010</v>
      </c>
      <c r="D8514" s="54" t="n">
        <v>49.5</v>
      </c>
      <c r="E8514" s="55" t="n">
        <v>30</v>
      </c>
    </row>
    <row r="8515" customFormat="false" ht="15" hidden="false" customHeight="false" outlineLevel="0" collapsed="false">
      <c r="A8515" s="49" t="n">
        <v>340</v>
      </c>
      <c r="B8515" s="49" t="s">
        <v>197</v>
      </c>
      <c r="C8515" s="49" t="n">
        <v>2011</v>
      </c>
      <c r="D8515" s="54" t="n">
        <v>66</v>
      </c>
      <c r="E8515" s="55" t="n">
        <v>40</v>
      </c>
    </row>
    <row r="8516" customFormat="false" ht="15" hidden="false" customHeight="false" outlineLevel="0" collapsed="false">
      <c r="A8516" s="49" t="n">
        <v>340</v>
      </c>
      <c r="B8516" s="49" t="s">
        <v>196</v>
      </c>
      <c r="C8516" s="49" t="n">
        <v>2010</v>
      </c>
      <c r="D8516" s="54" t="n">
        <v>33</v>
      </c>
      <c r="E8516" s="55" t="n">
        <v>20</v>
      </c>
    </row>
    <row r="8517" customFormat="false" ht="15" hidden="false" customHeight="false" outlineLevel="0" collapsed="false">
      <c r="A8517" s="49" t="n">
        <v>340</v>
      </c>
      <c r="B8517" s="49" t="s">
        <v>196</v>
      </c>
      <c r="C8517" s="49" t="n">
        <v>2011</v>
      </c>
      <c r="D8517" s="54" t="n">
        <v>16.5</v>
      </c>
      <c r="E8517" s="55" t="n">
        <v>10</v>
      </c>
    </row>
    <row r="8518" customFormat="false" ht="15" hidden="false" customHeight="false" outlineLevel="0" collapsed="false">
      <c r="A8518" s="49" t="n">
        <v>340</v>
      </c>
      <c r="B8518" s="49" t="s">
        <v>198</v>
      </c>
      <c r="C8518" s="49" t="n">
        <v>2011</v>
      </c>
      <c r="D8518" s="54" t="n">
        <v>16.5</v>
      </c>
      <c r="E8518" s="55" t="n">
        <v>10</v>
      </c>
    </row>
    <row r="8519" customFormat="false" ht="15" hidden="false" customHeight="false" outlineLevel="0" collapsed="false">
      <c r="A8519" s="49" t="n">
        <v>340</v>
      </c>
      <c r="B8519" s="49" t="s">
        <v>189</v>
      </c>
      <c r="C8519" s="49" t="n">
        <v>2009</v>
      </c>
      <c r="D8519" s="54" t="n">
        <v>834.31</v>
      </c>
      <c r="E8519" s="55" t="n">
        <v>401</v>
      </c>
    </row>
    <row r="8520" customFormat="false" ht="15" hidden="false" customHeight="false" outlineLevel="0" collapsed="false">
      <c r="A8520" s="49" t="n">
        <v>340</v>
      </c>
      <c r="B8520" s="49" t="s">
        <v>189</v>
      </c>
      <c r="C8520" s="49" t="n">
        <v>2010</v>
      </c>
      <c r="D8520" s="54" t="n">
        <v>5391.43</v>
      </c>
      <c r="E8520" s="55" t="n">
        <v>2814</v>
      </c>
    </row>
    <row r="8521" customFormat="false" ht="15" hidden="false" customHeight="false" outlineLevel="0" collapsed="false">
      <c r="A8521" s="49" t="n">
        <v>340</v>
      </c>
      <c r="B8521" s="49" t="s">
        <v>189</v>
      </c>
      <c r="C8521" s="49" t="n">
        <v>2011</v>
      </c>
      <c r="D8521" s="54" t="n">
        <v>5151.12</v>
      </c>
      <c r="E8521" s="55" t="n">
        <v>2793</v>
      </c>
    </row>
    <row r="8522" customFormat="false" ht="15" hidden="false" customHeight="false" outlineLevel="0" collapsed="false">
      <c r="A8522" s="49" t="n">
        <v>341</v>
      </c>
      <c r="B8522" s="49" t="s">
        <v>201</v>
      </c>
      <c r="C8522" s="49" t="n">
        <v>2010</v>
      </c>
      <c r="D8522" s="54" t="n">
        <v>70.8</v>
      </c>
      <c r="E8522" s="55" t="n">
        <v>24</v>
      </c>
    </row>
    <row r="8523" customFormat="false" ht="15" hidden="false" customHeight="false" outlineLevel="0" collapsed="false">
      <c r="A8523" s="49" t="n">
        <v>341</v>
      </c>
      <c r="B8523" s="49" t="s">
        <v>216</v>
      </c>
      <c r="C8523" s="49" t="n">
        <v>2010</v>
      </c>
      <c r="D8523" s="54" t="n">
        <v>2.95</v>
      </c>
      <c r="E8523" s="55" t="n">
        <v>1</v>
      </c>
    </row>
    <row r="8524" customFormat="false" ht="15" hidden="false" customHeight="false" outlineLevel="0" collapsed="false">
      <c r="A8524" s="49" t="n">
        <v>341</v>
      </c>
      <c r="B8524" s="49" t="s">
        <v>223</v>
      </c>
      <c r="C8524" s="49" t="n">
        <v>2010</v>
      </c>
      <c r="D8524" s="54" t="n">
        <v>17.7</v>
      </c>
      <c r="E8524" s="55" t="n">
        <v>6</v>
      </c>
    </row>
    <row r="8525" customFormat="false" ht="15" hidden="false" customHeight="false" outlineLevel="0" collapsed="false">
      <c r="A8525" s="49" t="n">
        <v>341</v>
      </c>
      <c r="B8525" s="49" t="s">
        <v>200</v>
      </c>
      <c r="C8525" s="49" t="n">
        <v>2010</v>
      </c>
      <c r="D8525" s="54" t="n">
        <v>2.95</v>
      </c>
      <c r="E8525" s="55" t="n">
        <v>1</v>
      </c>
    </row>
    <row r="8526" customFormat="false" ht="15" hidden="false" customHeight="false" outlineLevel="0" collapsed="false">
      <c r="A8526" s="49" t="n">
        <v>341</v>
      </c>
      <c r="B8526" s="49" t="s">
        <v>222</v>
      </c>
      <c r="C8526" s="49" t="n">
        <v>2010</v>
      </c>
      <c r="D8526" s="54" t="n">
        <v>194.7</v>
      </c>
      <c r="E8526" s="55" t="n">
        <v>66</v>
      </c>
    </row>
    <row r="8527" customFormat="false" ht="15" hidden="false" customHeight="false" outlineLevel="0" collapsed="false">
      <c r="A8527" s="49" t="n">
        <v>341</v>
      </c>
      <c r="B8527" s="49" t="s">
        <v>222</v>
      </c>
      <c r="C8527" s="49" t="n">
        <v>2011</v>
      </c>
      <c r="D8527" s="54" t="n">
        <v>88.5</v>
      </c>
      <c r="E8527" s="55" t="n">
        <v>30</v>
      </c>
    </row>
    <row r="8528" customFormat="false" ht="15" hidden="false" customHeight="false" outlineLevel="0" collapsed="false">
      <c r="A8528" s="49" t="n">
        <v>341</v>
      </c>
      <c r="B8528" s="49" t="s">
        <v>205</v>
      </c>
      <c r="C8528" s="49" t="n">
        <v>2010</v>
      </c>
      <c r="D8528" s="54" t="n">
        <v>59</v>
      </c>
      <c r="E8528" s="55" t="n">
        <v>20</v>
      </c>
    </row>
    <row r="8529" customFormat="false" ht="15" hidden="false" customHeight="false" outlineLevel="0" collapsed="false">
      <c r="A8529" s="49" t="n">
        <v>341</v>
      </c>
      <c r="B8529" s="49" t="s">
        <v>205</v>
      </c>
      <c r="C8529" s="49" t="n">
        <v>2011</v>
      </c>
      <c r="D8529" s="54" t="n">
        <v>17.7</v>
      </c>
      <c r="E8529" s="55" t="n">
        <v>6</v>
      </c>
    </row>
    <row r="8530" customFormat="false" ht="15" hidden="false" customHeight="false" outlineLevel="0" collapsed="false">
      <c r="A8530" s="49" t="n">
        <v>341</v>
      </c>
      <c r="B8530" s="49" t="s">
        <v>206</v>
      </c>
      <c r="C8530" s="49" t="n">
        <v>2010</v>
      </c>
      <c r="D8530" s="54" t="n">
        <v>123.9</v>
      </c>
      <c r="E8530" s="55" t="n">
        <v>42</v>
      </c>
    </row>
    <row r="8531" customFormat="false" ht="15" hidden="false" customHeight="false" outlineLevel="0" collapsed="false">
      <c r="A8531" s="49" t="n">
        <v>341</v>
      </c>
      <c r="B8531" s="49" t="s">
        <v>206</v>
      </c>
      <c r="C8531" s="49" t="n">
        <v>2011</v>
      </c>
      <c r="D8531" s="54" t="n">
        <v>123.9</v>
      </c>
      <c r="E8531" s="55" t="n">
        <v>42</v>
      </c>
    </row>
    <row r="8532" customFormat="false" ht="15" hidden="false" customHeight="false" outlineLevel="0" collapsed="false">
      <c r="A8532" s="49" t="n">
        <v>341</v>
      </c>
      <c r="B8532" s="49" t="s">
        <v>217</v>
      </c>
      <c r="C8532" s="49" t="n">
        <v>2010</v>
      </c>
      <c r="D8532" s="54" t="n">
        <v>102</v>
      </c>
      <c r="E8532" s="55" t="n">
        <v>40</v>
      </c>
    </row>
    <row r="8533" customFormat="false" ht="15" hidden="false" customHeight="false" outlineLevel="0" collapsed="false">
      <c r="A8533" s="49" t="n">
        <v>341</v>
      </c>
      <c r="B8533" s="49" t="s">
        <v>217</v>
      </c>
      <c r="C8533" s="49" t="n">
        <v>2011</v>
      </c>
      <c r="D8533" s="54" t="n">
        <v>204</v>
      </c>
      <c r="E8533" s="55" t="n">
        <v>80</v>
      </c>
    </row>
    <row r="8534" customFormat="false" ht="15" hidden="false" customHeight="false" outlineLevel="0" collapsed="false">
      <c r="A8534" s="49" t="n">
        <v>341</v>
      </c>
      <c r="B8534" s="49" t="s">
        <v>218</v>
      </c>
      <c r="C8534" s="49" t="n">
        <v>2010</v>
      </c>
      <c r="D8534" s="54" t="n">
        <v>70.8</v>
      </c>
      <c r="E8534" s="55" t="n">
        <v>24</v>
      </c>
    </row>
    <row r="8535" customFormat="false" ht="15" hidden="false" customHeight="false" outlineLevel="0" collapsed="false">
      <c r="A8535" s="49" t="n">
        <v>341</v>
      </c>
      <c r="B8535" s="49" t="s">
        <v>218</v>
      </c>
      <c r="C8535" s="49" t="n">
        <v>2011</v>
      </c>
      <c r="D8535" s="54" t="n">
        <v>102</v>
      </c>
      <c r="E8535" s="55" t="n">
        <v>40</v>
      </c>
    </row>
    <row r="8536" customFormat="false" ht="15" hidden="false" customHeight="false" outlineLevel="0" collapsed="false">
      <c r="A8536" s="49" t="n">
        <v>341</v>
      </c>
      <c r="B8536" s="49" t="s">
        <v>204</v>
      </c>
      <c r="C8536" s="49" t="n">
        <v>2010</v>
      </c>
      <c r="D8536" s="54" t="n">
        <v>17.7</v>
      </c>
      <c r="E8536" s="55" t="n">
        <v>6</v>
      </c>
    </row>
    <row r="8537" customFormat="false" ht="15" hidden="false" customHeight="false" outlineLevel="0" collapsed="false">
      <c r="A8537" s="49" t="n">
        <v>341</v>
      </c>
      <c r="B8537" s="49" t="s">
        <v>196</v>
      </c>
      <c r="C8537" s="49" t="n">
        <v>2011</v>
      </c>
      <c r="D8537" s="54" t="n">
        <v>17.7</v>
      </c>
      <c r="E8537" s="55" t="n">
        <v>6</v>
      </c>
    </row>
    <row r="8538" customFormat="false" ht="15" hidden="false" customHeight="false" outlineLevel="0" collapsed="false">
      <c r="A8538" s="49" t="n">
        <v>341</v>
      </c>
      <c r="B8538" s="49" t="s">
        <v>210</v>
      </c>
      <c r="C8538" s="49" t="n">
        <v>2010</v>
      </c>
      <c r="D8538" s="54" t="n">
        <v>17.7</v>
      </c>
      <c r="E8538" s="55" t="n">
        <v>6</v>
      </c>
    </row>
    <row r="8539" customFormat="false" ht="15" hidden="false" customHeight="false" outlineLevel="0" collapsed="false">
      <c r="A8539" s="49" t="n">
        <v>341</v>
      </c>
      <c r="B8539" s="49" t="s">
        <v>198</v>
      </c>
      <c r="C8539" s="49" t="n">
        <v>2010</v>
      </c>
      <c r="D8539" s="54" t="n">
        <v>106.2</v>
      </c>
      <c r="E8539" s="55" t="n">
        <v>36</v>
      </c>
    </row>
    <row r="8540" customFormat="false" ht="15" hidden="false" customHeight="false" outlineLevel="0" collapsed="false">
      <c r="A8540" s="49" t="n">
        <v>341</v>
      </c>
      <c r="B8540" s="49" t="s">
        <v>207</v>
      </c>
      <c r="C8540" s="49" t="n">
        <v>2011</v>
      </c>
      <c r="D8540" s="54" t="n">
        <v>17.7</v>
      </c>
      <c r="E8540" s="55" t="n">
        <v>6</v>
      </c>
    </row>
    <row r="8541" customFormat="false" ht="15" hidden="false" customHeight="false" outlineLevel="0" collapsed="false">
      <c r="A8541" s="49" t="n">
        <v>341</v>
      </c>
      <c r="B8541" s="49" t="s">
        <v>189</v>
      </c>
      <c r="C8541" s="49" t="n">
        <v>2009</v>
      </c>
      <c r="D8541" s="54" t="n">
        <v>223.09</v>
      </c>
      <c r="E8541" s="55" t="n">
        <v>80</v>
      </c>
    </row>
    <row r="8542" customFormat="false" ht="15" hidden="false" customHeight="false" outlineLevel="0" collapsed="false">
      <c r="A8542" s="49" t="n">
        <v>341</v>
      </c>
      <c r="B8542" s="49" t="s">
        <v>189</v>
      </c>
      <c r="C8542" s="49" t="n">
        <v>2010</v>
      </c>
      <c r="D8542" s="54" t="n">
        <v>6499.12</v>
      </c>
      <c r="E8542" s="55" t="n">
        <v>2186</v>
      </c>
    </row>
    <row r="8543" customFormat="false" ht="15" hidden="false" customHeight="false" outlineLevel="0" collapsed="false">
      <c r="A8543" s="49" t="n">
        <v>341</v>
      </c>
      <c r="B8543" s="49" t="s">
        <v>189</v>
      </c>
      <c r="C8543" s="49" t="n">
        <v>2011</v>
      </c>
      <c r="D8543" s="54" t="n">
        <v>4798.72</v>
      </c>
      <c r="E8543" s="55" t="n">
        <v>1576</v>
      </c>
    </row>
    <row r="8544" customFormat="false" ht="15" hidden="false" customHeight="false" outlineLevel="0" collapsed="false">
      <c r="A8544" s="49" t="n">
        <v>342</v>
      </c>
      <c r="B8544" s="49" t="s">
        <v>203</v>
      </c>
      <c r="C8544" s="49" t="n">
        <v>2010</v>
      </c>
      <c r="D8544" s="54" t="n">
        <v>15.3</v>
      </c>
      <c r="E8544" s="55" t="n">
        <v>6</v>
      </c>
    </row>
    <row r="8545" customFormat="false" ht="15" hidden="false" customHeight="false" outlineLevel="0" collapsed="false">
      <c r="A8545" s="49" t="n">
        <v>342</v>
      </c>
      <c r="B8545" s="49" t="s">
        <v>203</v>
      </c>
      <c r="C8545" s="49" t="n">
        <v>2011</v>
      </c>
      <c r="D8545" s="54" t="n">
        <v>91.8</v>
      </c>
      <c r="E8545" s="55" t="n">
        <v>36</v>
      </c>
    </row>
    <row r="8546" customFormat="false" ht="15" hidden="false" customHeight="false" outlineLevel="0" collapsed="false">
      <c r="A8546" s="49" t="n">
        <v>342</v>
      </c>
      <c r="B8546" s="49" t="s">
        <v>199</v>
      </c>
      <c r="C8546" s="49" t="n">
        <v>2011</v>
      </c>
      <c r="D8546" s="54" t="n">
        <v>302.4</v>
      </c>
      <c r="E8546" s="55" t="n">
        <v>144</v>
      </c>
    </row>
    <row r="8547" customFormat="false" ht="15" hidden="false" customHeight="false" outlineLevel="0" collapsed="false">
      <c r="A8547" s="49" t="n">
        <v>342</v>
      </c>
      <c r="B8547" s="49" t="s">
        <v>223</v>
      </c>
      <c r="C8547" s="49" t="n">
        <v>2010</v>
      </c>
      <c r="D8547" s="54" t="n">
        <v>76.5</v>
      </c>
      <c r="E8547" s="55" t="n">
        <v>30</v>
      </c>
    </row>
    <row r="8548" customFormat="false" ht="15" hidden="false" customHeight="false" outlineLevel="0" collapsed="false">
      <c r="A8548" s="49" t="n">
        <v>342</v>
      </c>
      <c r="B8548" s="49" t="s">
        <v>202</v>
      </c>
      <c r="C8548" s="49" t="n">
        <v>2011</v>
      </c>
      <c r="D8548" s="54" t="n">
        <v>30.6</v>
      </c>
      <c r="E8548" s="55" t="n">
        <v>12</v>
      </c>
    </row>
    <row r="8549" customFormat="false" ht="15" hidden="false" customHeight="false" outlineLevel="0" collapsed="false">
      <c r="A8549" s="49" t="n">
        <v>342</v>
      </c>
      <c r="B8549" s="49" t="s">
        <v>222</v>
      </c>
      <c r="C8549" s="49" t="n">
        <v>2010</v>
      </c>
      <c r="D8549" s="54" t="n">
        <v>153</v>
      </c>
      <c r="E8549" s="55" t="n">
        <v>60</v>
      </c>
    </row>
    <row r="8550" customFormat="false" ht="15" hidden="false" customHeight="false" outlineLevel="0" collapsed="false">
      <c r="A8550" s="49" t="n">
        <v>342</v>
      </c>
      <c r="B8550" s="49" t="s">
        <v>222</v>
      </c>
      <c r="C8550" s="49" t="n">
        <v>2011</v>
      </c>
      <c r="D8550" s="54" t="n">
        <v>734.4</v>
      </c>
      <c r="E8550" s="55" t="n">
        <v>288</v>
      </c>
    </row>
    <row r="8551" customFormat="false" ht="15" hidden="false" customHeight="false" outlineLevel="0" collapsed="false">
      <c r="A8551" s="49" t="n">
        <v>342</v>
      </c>
      <c r="B8551" s="49" t="s">
        <v>205</v>
      </c>
      <c r="C8551" s="49" t="n">
        <v>2010</v>
      </c>
      <c r="D8551" s="54" t="n">
        <v>15.3</v>
      </c>
      <c r="E8551" s="55" t="n">
        <v>6</v>
      </c>
    </row>
    <row r="8552" customFormat="false" ht="15" hidden="false" customHeight="false" outlineLevel="0" collapsed="false">
      <c r="A8552" s="49" t="n">
        <v>342</v>
      </c>
      <c r="B8552" s="49" t="s">
        <v>205</v>
      </c>
      <c r="C8552" s="49" t="n">
        <v>2011</v>
      </c>
      <c r="D8552" s="54" t="n">
        <v>30.6</v>
      </c>
      <c r="E8552" s="55" t="n">
        <v>12</v>
      </c>
    </row>
    <row r="8553" customFormat="false" ht="15" hidden="false" customHeight="false" outlineLevel="0" collapsed="false">
      <c r="A8553" s="49" t="n">
        <v>342</v>
      </c>
      <c r="B8553" s="49" t="s">
        <v>206</v>
      </c>
      <c r="C8553" s="49" t="n">
        <v>2010</v>
      </c>
      <c r="D8553" s="54" t="n">
        <v>520.95</v>
      </c>
      <c r="E8553" s="55" t="n">
        <v>217</v>
      </c>
    </row>
    <row r="8554" customFormat="false" ht="15" hidden="false" customHeight="false" outlineLevel="0" collapsed="false">
      <c r="A8554" s="49" t="n">
        <v>342</v>
      </c>
      <c r="B8554" s="49" t="s">
        <v>206</v>
      </c>
      <c r="C8554" s="49" t="n">
        <v>2011</v>
      </c>
      <c r="D8554" s="54" t="n">
        <v>61.2</v>
      </c>
      <c r="E8554" s="55" t="n">
        <v>24</v>
      </c>
    </row>
    <row r="8555" customFormat="false" ht="15" hidden="false" customHeight="false" outlineLevel="0" collapsed="false">
      <c r="A8555" s="49" t="n">
        <v>342</v>
      </c>
      <c r="B8555" s="49" t="s">
        <v>209</v>
      </c>
      <c r="C8555" s="49" t="n">
        <v>2010</v>
      </c>
      <c r="D8555" s="54" t="n">
        <v>15.3</v>
      </c>
      <c r="E8555" s="55" t="n">
        <v>6</v>
      </c>
    </row>
    <row r="8556" customFormat="false" ht="15" hidden="false" customHeight="false" outlineLevel="0" collapsed="false">
      <c r="A8556" s="49" t="n">
        <v>342</v>
      </c>
      <c r="B8556" s="49" t="s">
        <v>209</v>
      </c>
      <c r="C8556" s="49" t="n">
        <v>2011</v>
      </c>
      <c r="D8556" s="54" t="n">
        <v>15.3</v>
      </c>
      <c r="E8556" s="55" t="n">
        <v>6</v>
      </c>
    </row>
    <row r="8557" customFormat="false" ht="15" hidden="false" customHeight="false" outlineLevel="0" collapsed="false">
      <c r="A8557" s="49" t="n">
        <v>342</v>
      </c>
      <c r="B8557" s="49" t="s">
        <v>192</v>
      </c>
      <c r="C8557" s="49" t="n">
        <v>2010</v>
      </c>
      <c r="D8557" s="54" t="n">
        <v>15.3</v>
      </c>
      <c r="E8557" s="55" t="n">
        <v>6</v>
      </c>
    </row>
    <row r="8558" customFormat="false" ht="15" hidden="false" customHeight="false" outlineLevel="0" collapsed="false">
      <c r="A8558" s="49" t="n">
        <v>342</v>
      </c>
      <c r="B8558" s="49" t="s">
        <v>192</v>
      </c>
      <c r="C8558" s="49" t="n">
        <v>2011</v>
      </c>
      <c r="D8558" s="54" t="n">
        <v>73.95</v>
      </c>
      <c r="E8558" s="55" t="n">
        <v>29</v>
      </c>
    </row>
    <row r="8559" customFormat="false" ht="15" hidden="false" customHeight="false" outlineLevel="0" collapsed="false">
      <c r="A8559" s="49" t="n">
        <v>342</v>
      </c>
      <c r="B8559" s="49" t="s">
        <v>218</v>
      </c>
      <c r="C8559" s="49" t="n">
        <v>2010</v>
      </c>
      <c r="D8559" s="54" t="n">
        <v>384</v>
      </c>
      <c r="E8559" s="55" t="n">
        <v>176</v>
      </c>
    </row>
    <row r="8560" customFormat="false" ht="15" hidden="false" customHeight="false" outlineLevel="0" collapsed="false">
      <c r="A8560" s="49" t="n">
        <v>342</v>
      </c>
      <c r="B8560" s="49" t="s">
        <v>228</v>
      </c>
      <c r="C8560" s="49" t="n">
        <v>2010</v>
      </c>
      <c r="D8560" s="54" t="n">
        <v>5.1</v>
      </c>
      <c r="E8560" s="55" t="n">
        <v>2</v>
      </c>
    </row>
    <row r="8561" customFormat="false" ht="15" hidden="false" customHeight="false" outlineLevel="0" collapsed="false">
      <c r="A8561" s="49" t="n">
        <v>342</v>
      </c>
      <c r="B8561" s="49" t="s">
        <v>197</v>
      </c>
      <c r="C8561" s="49" t="n">
        <v>2011</v>
      </c>
      <c r="D8561" s="54" t="n">
        <v>30.6</v>
      </c>
      <c r="E8561" s="55" t="n">
        <v>12</v>
      </c>
    </row>
    <row r="8562" customFormat="false" ht="15" hidden="false" customHeight="false" outlineLevel="0" collapsed="false">
      <c r="A8562" s="49" t="n">
        <v>342</v>
      </c>
      <c r="B8562" s="49" t="s">
        <v>196</v>
      </c>
      <c r="C8562" s="49" t="n">
        <v>2010</v>
      </c>
      <c r="D8562" s="54" t="n">
        <v>45.9</v>
      </c>
      <c r="E8562" s="55" t="n">
        <v>18</v>
      </c>
    </row>
    <row r="8563" customFormat="false" ht="15" hidden="false" customHeight="false" outlineLevel="0" collapsed="false">
      <c r="A8563" s="49" t="n">
        <v>342</v>
      </c>
      <c r="B8563" s="49" t="s">
        <v>210</v>
      </c>
      <c r="C8563" s="49" t="n">
        <v>2010</v>
      </c>
      <c r="D8563" s="54" t="n">
        <v>30.6</v>
      </c>
      <c r="E8563" s="55" t="n">
        <v>12</v>
      </c>
    </row>
    <row r="8564" customFormat="false" ht="15" hidden="false" customHeight="false" outlineLevel="0" collapsed="false">
      <c r="A8564" s="49" t="n">
        <v>342</v>
      </c>
      <c r="B8564" s="49" t="s">
        <v>198</v>
      </c>
      <c r="C8564" s="49" t="n">
        <v>2011</v>
      </c>
      <c r="D8564" s="54" t="n">
        <v>15.3</v>
      </c>
      <c r="E8564" s="55" t="n">
        <v>6</v>
      </c>
    </row>
    <row r="8565" customFormat="false" ht="15" hidden="false" customHeight="false" outlineLevel="0" collapsed="false">
      <c r="A8565" s="49" t="n">
        <v>342</v>
      </c>
      <c r="B8565" s="49" t="s">
        <v>189</v>
      </c>
      <c r="C8565" s="49" t="n">
        <v>2010</v>
      </c>
      <c r="D8565" s="54" t="n">
        <v>5856.42</v>
      </c>
      <c r="E8565" s="55" t="n">
        <v>2227</v>
      </c>
    </row>
    <row r="8566" customFormat="false" ht="15" hidden="false" customHeight="false" outlineLevel="0" collapsed="false">
      <c r="A8566" s="49" t="n">
        <v>342</v>
      </c>
      <c r="B8566" s="49" t="s">
        <v>189</v>
      </c>
      <c r="C8566" s="49" t="n">
        <v>2011</v>
      </c>
      <c r="D8566" s="54" t="n">
        <v>4296.21</v>
      </c>
      <c r="E8566" s="55" t="n">
        <v>1672</v>
      </c>
    </row>
    <row r="8567" customFormat="false" ht="15" hidden="false" customHeight="false" outlineLevel="0" collapsed="false">
      <c r="A8567" s="49" t="n">
        <v>342</v>
      </c>
      <c r="B8567" s="49" t="s">
        <v>194</v>
      </c>
      <c r="C8567" s="49" t="n">
        <v>2010</v>
      </c>
      <c r="D8567" s="54" t="n">
        <v>15.3</v>
      </c>
      <c r="E8567" s="55" t="n">
        <v>6</v>
      </c>
    </row>
    <row r="8568" customFormat="false" ht="15" hidden="false" customHeight="false" outlineLevel="0" collapsed="false">
      <c r="A8568" s="49" t="n">
        <v>342</v>
      </c>
      <c r="B8568" s="49" t="s">
        <v>194</v>
      </c>
      <c r="C8568" s="49" t="n">
        <v>2011</v>
      </c>
      <c r="D8568" s="54" t="n">
        <v>30.6</v>
      </c>
      <c r="E8568" s="55" t="n">
        <v>12</v>
      </c>
    </row>
    <row r="8569" customFormat="false" ht="15" hidden="false" customHeight="false" outlineLevel="0" collapsed="false">
      <c r="A8569" s="49" t="n">
        <v>343</v>
      </c>
      <c r="B8569" s="49" t="s">
        <v>199</v>
      </c>
      <c r="C8569" s="49" t="n">
        <v>2010</v>
      </c>
      <c r="D8569" s="54" t="n">
        <v>39.6</v>
      </c>
      <c r="E8569" s="55" t="n">
        <v>24</v>
      </c>
    </row>
    <row r="8570" customFormat="false" ht="15" hidden="false" customHeight="false" outlineLevel="0" collapsed="false">
      <c r="A8570" s="49" t="n">
        <v>343</v>
      </c>
      <c r="B8570" s="49" t="s">
        <v>199</v>
      </c>
      <c r="C8570" s="49" t="n">
        <v>2011</v>
      </c>
      <c r="D8570" s="54" t="n">
        <v>19.8</v>
      </c>
      <c r="E8570" s="55" t="n">
        <v>12</v>
      </c>
    </row>
    <row r="8571" customFormat="false" ht="15" hidden="false" customHeight="false" outlineLevel="0" collapsed="false">
      <c r="A8571" s="49" t="n">
        <v>343</v>
      </c>
      <c r="B8571" s="49" t="s">
        <v>201</v>
      </c>
      <c r="C8571" s="49" t="n">
        <v>2011</v>
      </c>
      <c r="D8571" s="54" t="n">
        <v>19.8</v>
      </c>
      <c r="E8571" s="55" t="n">
        <v>12</v>
      </c>
    </row>
    <row r="8572" customFormat="false" ht="15" hidden="false" customHeight="false" outlineLevel="0" collapsed="false">
      <c r="A8572" s="49" t="n">
        <v>343</v>
      </c>
      <c r="B8572" s="49" t="s">
        <v>226</v>
      </c>
      <c r="C8572" s="49" t="n">
        <v>2010</v>
      </c>
      <c r="D8572" s="54" t="n">
        <v>19.8</v>
      </c>
      <c r="E8572" s="55" t="n">
        <v>12</v>
      </c>
    </row>
    <row r="8573" customFormat="false" ht="15" hidden="false" customHeight="false" outlineLevel="0" collapsed="false">
      <c r="A8573" s="49" t="n">
        <v>343</v>
      </c>
      <c r="B8573" s="49" t="s">
        <v>223</v>
      </c>
      <c r="C8573" s="49" t="n">
        <v>2010</v>
      </c>
      <c r="D8573" s="54" t="n">
        <v>39.6</v>
      </c>
      <c r="E8573" s="55" t="n">
        <v>24</v>
      </c>
    </row>
    <row r="8574" customFormat="false" ht="15" hidden="false" customHeight="false" outlineLevel="0" collapsed="false">
      <c r="A8574" s="49" t="n">
        <v>343</v>
      </c>
      <c r="B8574" s="49" t="s">
        <v>223</v>
      </c>
      <c r="C8574" s="49" t="n">
        <v>2011</v>
      </c>
      <c r="D8574" s="54" t="n">
        <v>39.6</v>
      </c>
      <c r="E8574" s="55" t="n">
        <v>24</v>
      </c>
    </row>
    <row r="8575" customFormat="false" ht="15" hidden="false" customHeight="false" outlineLevel="0" collapsed="false">
      <c r="A8575" s="49" t="n">
        <v>343</v>
      </c>
      <c r="B8575" s="49" t="s">
        <v>202</v>
      </c>
      <c r="C8575" s="49" t="n">
        <v>2011</v>
      </c>
      <c r="D8575" s="54" t="n">
        <v>19.8</v>
      </c>
      <c r="E8575" s="55" t="n">
        <v>12</v>
      </c>
    </row>
    <row r="8576" customFormat="false" ht="15" hidden="false" customHeight="false" outlineLevel="0" collapsed="false">
      <c r="A8576" s="49" t="n">
        <v>343</v>
      </c>
      <c r="B8576" s="49" t="s">
        <v>222</v>
      </c>
      <c r="C8576" s="49" t="n">
        <v>2010</v>
      </c>
      <c r="D8576" s="54" t="n">
        <v>198</v>
      </c>
      <c r="E8576" s="55" t="n">
        <v>120</v>
      </c>
    </row>
    <row r="8577" customFormat="false" ht="15" hidden="false" customHeight="false" outlineLevel="0" collapsed="false">
      <c r="A8577" s="49" t="n">
        <v>343</v>
      </c>
      <c r="B8577" s="49" t="s">
        <v>222</v>
      </c>
      <c r="C8577" s="49" t="n">
        <v>2011</v>
      </c>
      <c r="D8577" s="54" t="n">
        <v>79.2</v>
      </c>
      <c r="E8577" s="55" t="n">
        <v>48</v>
      </c>
    </row>
    <row r="8578" customFormat="false" ht="15" hidden="false" customHeight="false" outlineLevel="0" collapsed="false">
      <c r="A8578" s="49" t="n">
        <v>343</v>
      </c>
      <c r="B8578" s="49" t="s">
        <v>205</v>
      </c>
      <c r="C8578" s="49" t="n">
        <v>2010</v>
      </c>
      <c r="D8578" s="54" t="n">
        <v>107.25</v>
      </c>
      <c r="E8578" s="55" t="n">
        <v>65</v>
      </c>
    </row>
    <row r="8579" customFormat="false" ht="15" hidden="false" customHeight="false" outlineLevel="0" collapsed="false">
      <c r="A8579" s="49" t="n">
        <v>343</v>
      </c>
      <c r="B8579" s="49" t="s">
        <v>205</v>
      </c>
      <c r="C8579" s="49" t="n">
        <v>2011</v>
      </c>
      <c r="D8579" s="54" t="n">
        <v>697.95</v>
      </c>
      <c r="E8579" s="55" t="n">
        <v>423</v>
      </c>
    </row>
    <row r="8580" customFormat="false" ht="15" hidden="false" customHeight="false" outlineLevel="0" collapsed="false">
      <c r="A8580" s="49" t="n">
        <v>343</v>
      </c>
      <c r="B8580" s="49" t="s">
        <v>206</v>
      </c>
      <c r="C8580" s="49" t="n">
        <v>2010</v>
      </c>
      <c r="D8580" s="54" t="n">
        <v>118.8</v>
      </c>
      <c r="E8580" s="55" t="n">
        <v>72</v>
      </c>
    </row>
    <row r="8581" customFormat="false" ht="15" hidden="false" customHeight="false" outlineLevel="0" collapsed="false">
      <c r="A8581" s="49" t="n">
        <v>343</v>
      </c>
      <c r="B8581" s="49" t="s">
        <v>206</v>
      </c>
      <c r="C8581" s="49" t="n">
        <v>2011</v>
      </c>
      <c r="D8581" s="54" t="n">
        <v>163.35</v>
      </c>
      <c r="E8581" s="55" t="n">
        <v>99</v>
      </c>
    </row>
    <row r="8582" customFormat="false" ht="15" hidden="false" customHeight="false" outlineLevel="0" collapsed="false">
      <c r="A8582" s="49" t="n">
        <v>343</v>
      </c>
      <c r="B8582" s="49" t="s">
        <v>234</v>
      </c>
      <c r="C8582" s="49" t="n">
        <v>2010</v>
      </c>
      <c r="D8582" s="54" t="n">
        <v>139.2</v>
      </c>
      <c r="E8582" s="55" t="n">
        <v>96</v>
      </c>
    </row>
    <row r="8583" customFormat="false" ht="15" hidden="false" customHeight="false" outlineLevel="0" collapsed="false">
      <c r="A8583" s="49" t="n">
        <v>343</v>
      </c>
      <c r="B8583" s="49" t="s">
        <v>234</v>
      </c>
      <c r="C8583" s="49" t="n">
        <v>2011</v>
      </c>
      <c r="D8583" s="54" t="n">
        <v>59.4</v>
      </c>
      <c r="E8583" s="55" t="n">
        <v>36</v>
      </c>
    </row>
    <row r="8584" customFormat="false" ht="15" hidden="false" customHeight="false" outlineLevel="0" collapsed="false">
      <c r="A8584" s="49" t="n">
        <v>343</v>
      </c>
      <c r="B8584" s="49" t="s">
        <v>211</v>
      </c>
      <c r="C8584" s="49" t="n">
        <v>2011</v>
      </c>
      <c r="D8584" s="54" t="n">
        <v>3.3</v>
      </c>
      <c r="E8584" s="55" t="n">
        <v>2</v>
      </c>
    </row>
    <row r="8585" customFormat="false" ht="15" hidden="false" customHeight="false" outlineLevel="0" collapsed="false">
      <c r="A8585" s="49" t="n">
        <v>343</v>
      </c>
      <c r="B8585" s="49" t="s">
        <v>192</v>
      </c>
      <c r="C8585" s="49" t="n">
        <v>2010</v>
      </c>
      <c r="D8585" s="54" t="n">
        <v>59.4</v>
      </c>
      <c r="E8585" s="55" t="n">
        <v>36</v>
      </c>
    </row>
    <row r="8586" customFormat="false" ht="15" hidden="false" customHeight="false" outlineLevel="0" collapsed="false">
      <c r="A8586" s="49" t="n">
        <v>343</v>
      </c>
      <c r="B8586" s="49" t="s">
        <v>192</v>
      </c>
      <c r="C8586" s="49" t="n">
        <v>2011</v>
      </c>
      <c r="D8586" s="54" t="n">
        <v>99</v>
      </c>
      <c r="E8586" s="55" t="n">
        <v>60</v>
      </c>
    </row>
    <row r="8587" customFormat="false" ht="15" hidden="false" customHeight="false" outlineLevel="0" collapsed="false">
      <c r="A8587" s="49" t="n">
        <v>343</v>
      </c>
      <c r="B8587" s="49" t="s">
        <v>219</v>
      </c>
      <c r="C8587" s="49" t="n">
        <v>2010</v>
      </c>
      <c r="D8587" s="54" t="n">
        <v>19.8</v>
      </c>
      <c r="E8587" s="55" t="n">
        <v>12</v>
      </c>
    </row>
    <row r="8588" customFormat="false" ht="15" hidden="false" customHeight="false" outlineLevel="0" collapsed="false">
      <c r="A8588" s="49" t="n">
        <v>343</v>
      </c>
      <c r="B8588" s="49" t="s">
        <v>225</v>
      </c>
      <c r="C8588" s="49" t="n">
        <v>2010</v>
      </c>
      <c r="D8588" s="54" t="n">
        <v>59.4</v>
      </c>
      <c r="E8588" s="55" t="n">
        <v>36</v>
      </c>
    </row>
    <row r="8589" customFormat="false" ht="15" hidden="false" customHeight="false" outlineLevel="0" collapsed="false">
      <c r="A8589" s="49" t="n">
        <v>343</v>
      </c>
      <c r="B8589" s="49" t="s">
        <v>218</v>
      </c>
      <c r="C8589" s="49" t="n">
        <v>2010</v>
      </c>
      <c r="D8589" s="54" t="n">
        <v>440.7</v>
      </c>
      <c r="E8589" s="55" t="n">
        <v>302</v>
      </c>
    </row>
    <row r="8590" customFormat="false" ht="15" hidden="false" customHeight="false" outlineLevel="0" collapsed="false">
      <c r="A8590" s="49" t="n">
        <v>343</v>
      </c>
      <c r="B8590" s="49" t="s">
        <v>218</v>
      </c>
      <c r="C8590" s="49" t="n">
        <v>2011</v>
      </c>
      <c r="D8590" s="54" t="n">
        <v>835.2</v>
      </c>
      <c r="E8590" s="55" t="n">
        <v>576</v>
      </c>
    </row>
    <row r="8591" customFormat="false" ht="15" hidden="false" customHeight="false" outlineLevel="0" collapsed="false">
      <c r="A8591" s="49" t="n">
        <v>343</v>
      </c>
      <c r="B8591" s="49" t="s">
        <v>193</v>
      </c>
      <c r="C8591" s="49" t="n">
        <v>2010</v>
      </c>
      <c r="D8591" s="54" t="n">
        <v>99</v>
      </c>
      <c r="E8591" s="55" t="n">
        <v>60</v>
      </c>
    </row>
    <row r="8592" customFormat="false" ht="15" hidden="false" customHeight="false" outlineLevel="0" collapsed="false">
      <c r="A8592" s="49" t="n">
        <v>343</v>
      </c>
      <c r="B8592" s="49" t="s">
        <v>213</v>
      </c>
      <c r="C8592" s="49" t="n">
        <v>2011</v>
      </c>
      <c r="D8592" s="54" t="n">
        <v>19.8</v>
      </c>
      <c r="E8592" s="55" t="n">
        <v>12</v>
      </c>
    </row>
    <row r="8593" customFormat="false" ht="15" hidden="false" customHeight="false" outlineLevel="0" collapsed="false">
      <c r="A8593" s="49" t="n">
        <v>343</v>
      </c>
      <c r="B8593" s="49" t="s">
        <v>197</v>
      </c>
      <c r="C8593" s="49" t="n">
        <v>2010</v>
      </c>
      <c r="D8593" s="54" t="n">
        <v>39.6</v>
      </c>
      <c r="E8593" s="55" t="n">
        <v>24</v>
      </c>
    </row>
    <row r="8594" customFormat="false" ht="15" hidden="false" customHeight="false" outlineLevel="0" collapsed="false">
      <c r="A8594" s="49" t="n">
        <v>343</v>
      </c>
      <c r="B8594" s="49" t="s">
        <v>212</v>
      </c>
      <c r="C8594" s="49" t="n">
        <v>2011</v>
      </c>
      <c r="D8594" s="54" t="n">
        <v>19.8</v>
      </c>
      <c r="E8594" s="55" t="n">
        <v>12</v>
      </c>
    </row>
    <row r="8595" customFormat="false" ht="15" hidden="false" customHeight="false" outlineLevel="0" collapsed="false">
      <c r="A8595" s="49" t="n">
        <v>343</v>
      </c>
      <c r="B8595" s="49" t="s">
        <v>196</v>
      </c>
      <c r="C8595" s="49" t="n">
        <v>2010</v>
      </c>
      <c r="D8595" s="54" t="n">
        <v>138.6</v>
      </c>
      <c r="E8595" s="55" t="n">
        <v>84</v>
      </c>
    </row>
    <row r="8596" customFormat="false" ht="15" hidden="false" customHeight="false" outlineLevel="0" collapsed="false">
      <c r="A8596" s="49" t="n">
        <v>343</v>
      </c>
      <c r="B8596" s="49" t="s">
        <v>196</v>
      </c>
      <c r="C8596" s="49" t="n">
        <v>2011</v>
      </c>
      <c r="D8596" s="54" t="n">
        <v>188.1</v>
      </c>
      <c r="E8596" s="55" t="n">
        <v>114</v>
      </c>
    </row>
    <row r="8597" customFormat="false" ht="15" hidden="false" customHeight="false" outlineLevel="0" collapsed="false">
      <c r="A8597" s="49" t="n">
        <v>343</v>
      </c>
      <c r="B8597" s="49" t="s">
        <v>210</v>
      </c>
      <c r="C8597" s="49" t="n">
        <v>2010</v>
      </c>
      <c r="D8597" s="54" t="n">
        <v>59.4</v>
      </c>
      <c r="E8597" s="55" t="n">
        <v>36</v>
      </c>
    </row>
    <row r="8598" customFormat="false" ht="15" hidden="false" customHeight="false" outlineLevel="0" collapsed="false">
      <c r="A8598" s="49" t="n">
        <v>343</v>
      </c>
      <c r="B8598" s="49" t="s">
        <v>210</v>
      </c>
      <c r="C8598" s="49" t="n">
        <v>2011</v>
      </c>
      <c r="D8598" s="54" t="n">
        <v>19.8</v>
      </c>
      <c r="E8598" s="55" t="n">
        <v>12</v>
      </c>
    </row>
    <row r="8599" customFormat="false" ht="15" hidden="false" customHeight="false" outlineLevel="0" collapsed="false">
      <c r="A8599" s="49" t="n">
        <v>343</v>
      </c>
      <c r="B8599" s="49" t="s">
        <v>198</v>
      </c>
      <c r="C8599" s="49" t="n">
        <v>2010</v>
      </c>
      <c r="D8599" s="54" t="n">
        <v>59.4</v>
      </c>
      <c r="E8599" s="55" t="n">
        <v>36</v>
      </c>
    </row>
    <row r="8600" customFormat="false" ht="15" hidden="false" customHeight="false" outlineLevel="0" collapsed="false">
      <c r="A8600" s="49" t="n">
        <v>343</v>
      </c>
      <c r="B8600" s="49" t="s">
        <v>198</v>
      </c>
      <c r="C8600" s="49" t="n">
        <v>2011</v>
      </c>
      <c r="D8600" s="54" t="n">
        <v>140.85</v>
      </c>
      <c r="E8600" s="55" t="n">
        <v>97</v>
      </c>
    </row>
    <row r="8601" customFormat="false" ht="15" hidden="false" customHeight="false" outlineLevel="0" collapsed="false">
      <c r="A8601" s="49" t="n">
        <v>343</v>
      </c>
      <c r="B8601" s="49" t="s">
        <v>189</v>
      </c>
      <c r="C8601" s="49" t="n">
        <v>2010</v>
      </c>
      <c r="D8601" s="54" t="n">
        <v>4846.33</v>
      </c>
      <c r="E8601" s="55" t="n">
        <v>2839</v>
      </c>
    </row>
    <row r="8602" customFormat="false" ht="15" hidden="false" customHeight="false" outlineLevel="0" collapsed="false">
      <c r="A8602" s="49" t="n">
        <v>343</v>
      </c>
      <c r="B8602" s="49" t="s">
        <v>189</v>
      </c>
      <c r="C8602" s="49" t="n">
        <v>2011</v>
      </c>
      <c r="D8602" s="54" t="n">
        <v>3934.57</v>
      </c>
      <c r="E8602" s="55" t="n">
        <v>2262</v>
      </c>
    </row>
    <row r="8603" customFormat="false" ht="15" hidden="false" customHeight="false" outlineLevel="0" collapsed="false">
      <c r="A8603" s="49" t="n">
        <v>343</v>
      </c>
      <c r="B8603" s="49" t="s">
        <v>194</v>
      </c>
      <c r="C8603" s="49" t="n">
        <v>2011</v>
      </c>
      <c r="D8603" s="54" t="n">
        <v>11.55</v>
      </c>
      <c r="E8603" s="55" t="n">
        <v>7</v>
      </c>
    </row>
    <row r="8604" customFormat="false" ht="15" hidden="false" customHeight="false" outlineLevel="0" collapsed="false">
      <c r="A8604" s="49" t="n">
        <v>344</v>
      </c>
      <c r="B8604" s="49" t="s">
        <v>201</v>
      </c>
      <c r="C8604" s="49" t="n">
        <v>2010</v>
      </c>
      <c r="D8604" s="54" t="n">
        <v>38.25</v>
      </c>
      <c r="E8604" s="55" t="n">
        <v>3</v>
      </c>
    </row>
    <row r="8605" customFormat="false" ht="15" hidden="false" customHeight="false" outlineLevel="0" collapsed="false">
      <c r="A8605" s="49" t="n">
        <v>344</v>
      </c>
      <c r="B8605" s="49" t="s">
        <v>201</v>
      </c>
      <c r="C8605" s="49" t="n">
        <v>2011</v>
      </c>
      <c r="D8605" s="54" t="n">
        <v>38.25</v>
      </c>
      <c r="E8605" s="55" t="n">
        <v>3</v>
      </c>
    </row>
    <row r="8606" customFormat="false" ht="15" hidden="false" customHeight="false" outlineLevel="0" collapsed="false">
      <c r="A8606" s="49" t="n">
        <v>344</v>
      </c>
      <c r="B8606" s="49" t="s">
        <v>233</v>
      </c>
      <c r="C8606" s="49" t="n">
        <v>2010</v>
      </c>
      <c r="D8606" s="54" t="n">
        <v>76.5</v>
      </c>
      <c r="E8606" s="55" t="n">
        <v>6</v>
      </c>
    </row>
    <row r="8607" customFormat="false" ht="15" hidden="false" customHeight="false" outlineLevel="0" collapsed="false">
      <c r="A8607" s="49" t="n">
        <v>344</v>
      </c>
      <c r="B8607" s="49" t="s">
        <v>223</v>
      </c>
      <c r="C8607" s="49" t="n">
        <v>2010</v>
      </c>
      <c r="D8607" s="54" t="n">
        <v>0</v>
      </c>
      <c r="E8607" s="55" t="n">
        <v>0</v>
      </c>
    </row>
    <row r="8608" customFormat="false" ht="15" hidden="false" customHeight="false" outlineLevel="0" collapsed="false">
      <c r="A8608" s="49" t="n">
        <v>344</v>
      </c>
      <c r="B8608" s="49" t="s">
        <v>222</v>
      </c>
      <c r="C8608" s="49" t="n">
        <v>2010</v>
      </c>
      <c r="D8608" s="54" t="n">
        <v>377.55</v>
      </c>
      <c r="E8608" s="55" t="n">
        <v>33</v>
      </c>
    </row>
    <row r="8609" customFormat="false" ht="15" hidden="false" customHeight="false" outlineLevel="0" collapsed="false">
      <c r="A8609" s="49" t="n">
        <v>344</v>
      </c>
      <c r="B8609" s="49" t="s">
        <v>222</v>
      </c>
      <c r="C8609" s="49" t="n">
        <v>2011</v>
      </c>
      <c r="D8609" s="54" t="n">
        <v>25.5</v>
      </c>
      <c r="E8609" s="55" t="n">
        <v>2</v>
      </c>
    </row>
    <row r="8610" customFormat="false" ht="15" hidden="false" customHeight="false" outlineLevel="0" collapsed="false">
      <c r="A8610" s="49" t="n">
        <v>344</v>
      </c>
      <c r="B8610" s="49" t="s">
        <v>191</v>
      </c>
      <c r="C8610" s="49" t="n">
        <v>2010</v>
      </c>
      <c r="D8610" s="54" t="n">
        <v>25.5</v>
      </c>
      <c r="E8610" s="55" t="n">
        <v>2</v>
      </c>
    </row>
    <row r="8611" customFormat="false" ht="15" hidden="false" customHeight="false" outlineLevel="0" collapsed="false">
      <c r="A8611" s="49" t="n">
        <v>344</v>
      </c>
      <c r="B8611" s="49" t="s">
        <v>205</v>
      </c>
      <c r="C8611" s="49" t="n">
        <v>2010</v>
      </c>
      <c r="D8611" s="54" t="n">
        <v>127.5</v>
      </c>
      <c r="E8611" s="55" t="n">
        <v>10</v>
      </c>
    </row>
    <row r="8612" customFormat="false" ht="15" hidden="false" customHeight="false" outlineLevel="0" collapsed="false">
      <c r="A8612" s="49" t="n">
        <v>344</v>
      </c>
      <c r="B8612" s="49" t="s">
        <v>205</v>
      </c>
      <c r="C8612" s="49" t="n">
        <v>2011</v>
      </c>
      <c r="D8612" s="54" t="n">
        <v>454.05</v>
      </c>
      <c r="E8612" s="55" t="n">
        <v>39</v>
      </c>
    </row>
    <row r="8613" customFormat="false" ht="15" hidden="false" customHeight="false" outlineLevel="0" collapsed="false">
      <c r="A8613" s="49" t="n">
        <v>344</v>
      </c>
      <c r="B8613" s="49" t="s">
        <v>206</v>
      </c>
      <c r="C8613" s="49" t="n">
        <v>2010</v>
      </c>
      <c r="D8613" s="54" t="n">
        <v>501.15</v>
      </c>
      <c r="E8613" s="55" t="n">
        <v>41</v>
      </c>
    </row>
    <row r="8614" customFormat="false" ht="15" hidden="false" customHeight="false" outlineLevel="0" collapsed="false">
      <c r="A8614" s="49" t="n">
        <v>344</v>
      </c>
      <c r="B8614" s="49" t="s">
        <v>206</v>
      </c>
      <c r="C8614" s="49" t="n">
        <v>2011</v>
      </c>
      <c r="D8614" s="54" t="n">
        <v>195.15</v>
      </c>
      <c r="E8614" s="55" t="n">
        <v>17</v>
      </c>
    </row>
    <row r="8615" customFormat="false" ht="15" hidden="false" customHeight="false" outlineLevel="0" collapsed="false">
      <c r="A8615" s="49" t="n">
        <v>344</v>
      </c>
      <c r="B8615" s="49" t="s">
        <v>209</v>
      </c>
      <c r="C8615" s="49" t="n">
        <v>2010</v>
      </c>
      <c r="D8615" s="54" t="n">
        <v>131.4</v>
      </c>
      <c r="E8615" s="55" t="n">
        <v>12</v>
      </c>
    </row>
    <row r="8616" customFormat="false" ht="15" hidden="false" customHeight="false" outlineLevel="0" collapsed="false">
      <c r="A8616" s="49" t="n">
        <v>344</v>
      </c>
      <c r="B8616" s="49" t="s">
        <v>192</v>
      </c>
      <c r="C8616" s="49" t="n">
        <v>2010</v>
      </c>
      <c r="D8616" s="54" t="n">
        <v>25.5</v>
      </c>
      <c r="E8616" s="55" t="n">
        <v>2</v>
      </c>
    </row>
    <row r="8617" customFormat="false" ht="15" hidden="false" customHeight="false" outlineLevel="0" collapsed="false">
      <c r="A8617" s="49" t="n">
        <v>344</v>
      </c>
      <c r="B8617" s="49" t="s">
        <v>218</v>
      </c>
      <c r="C8617" s="49" t="n">
        <v>2009</v>
      </c>
      <c r="D8617" s="54" t="n">
        <v>262.8</v>
      </c>
      <c r="E8617" s="55" t="n">
        <v>24</v>
      </c>
    </row>
    <row r="8618" customFormat="false" ht="15" hidden="false" customHeight="false" outlineLevel="0" collapsed="false">
      <c r="A8618" s="49" t="n">
        <v>344</v>
      </c>
      <c r="B8618" s="49" t="s">
        <v>218</v>
      </c>
      <c r="C8618" s="49" t="n">
        <v>2010</v>
      </c>
      <c r="D8618" s="54" t="n">
        <v>144.15</v>
      </c>
      <c r="E8618" s="55" t="n">
        <v>13</v>
      </c>
    </row>
    <row r="8619" customFormat="false" ht="15" hidden="false" customHeight="false" outlineLevel="0" collapsed="false">
      <c r="A8619" s="49" t="n">
        <v>344</v>
      </c>
      <c r="B8619" s="49" t="s">
        <v>218</v>
      </c>
      <c r="C8619" s="49" t="n">
        <v>2011</v>
      </c>
      <c r="D8619" s="54" t="n">
        <v>525.6</v>
      </c>
      <c r="E8619" s="55" t="n">
        <v>48</v>
      </c>
    </row>
    <row r="8620" customFormat="false" ht="15" hidden="false" customHeight="false" outlineLevel="0" collapsed="false">
      <c r="A8620" s="49" t="n">
        <v>344</v>
      </c>
      <c r="B8620" s="49" t="s">
        <v>193</v>
      </c>
      <c r="C8620" s="49" t="n">
        <v>2011</v>
      </c>
      <c r="D8620" s="54" t="n">
        <v>51</v>
      </c>
      <c r="E8620" s="55" t="n">
        <v>4</v>
      </c>
    </row>
    <row r="8621" customFormat="false" ht="15" hidden="false" customHeight="false" outlineLevel="0" collapsed="false">
      <c r="A8621" s="49" t="n">
        <v>344</v>
      </c>
      <c r="B8621" s="49" t="s">
        <v>196</v>
      </c>
      <c r="C8621" s="49" t="n">
        <v>2010</v>
      </c>
      <c r="D8621" s="54" t="n">
        <v>25.5</v>
      </c>
      <c r="E8621" s="55" t="n">
        <v>2</v>
      </c>
    </row>
    <row r="8622" customFormat="false" ht="15" hidden="false" customHeight="false" outlineLevel="0" collapsed="false">
      <c r="A8622" s="49" t="n">
        <v>344</v>
      </c>
      <c r="B8622" s="49" t="s">
        <v>196</v>
      </c>
      <c r="C8622" s="49" t="n">
        <v>2011</v>
      </c>
      <c r="D8622" s="54" t="n">
        <v>76.5</v>
      </c>
      <c r="E8622" s="55" t="n">
        <v>6</v>
      </c>
    </row>
    <row r="8623" customFormat="false" ht="15" hidden="false" customHeight="false" outlineLevel="0" collapsed="false">
      <c r="A8623" s="49" t="n">
        <v>344</v>
      </c>
      <c r="B8623" s="49" t="s">
        <v>198</v>
      </c>
      <c r="C8623" s="49" t="n">
        <v>2011</v>
      </c>
      <c r="D8623" s="54" t="n">
        <v>25.5</v>
      </c>
      <c r="E8623" s="55" t="n">
        <v>2</v>
      </c>
    </row>
    <row r="8624" customFormat="false" ht="15" hidden="false" customHeight="false" outlineLevel="0" collapsed="false">
      <c r="A8624" s="49" t="n">
        <v>344</v>
      </c>
      <c r="B8624" s="49" t="s">
        <v>208</v>
      </c>
      <c r="C8624" s="49" t="n">
        <v>2010</v>
      </c>
      <c r="D8624" s="54" t="n">
        <v>12.75</v>
      </c>
      <c r="E8624" s="55" t="n">
        <v>1</v>
      </c>
    </row>
    <row r="8625" customFormat="false" ht="15" hidden="false" customHeight="false" outlineLevel="0" collapsed="false">
      <c r="A8625" s="49" t="n">
        <v>344</v>
      </c>
      <c r="B8625" s="49" t="s">
        <v>207</v>
      </c>
      <c r="C8625" s="49" t="n">
        <v>2010</v>
      </c>
      <c r="D8625" s="54" t="n">
        <v>38.25</v>
      </c>
      <c r="E8625" s="55" t="n">
        <v>3</v>
      </c>
    </row>
    <row r="8626" customFormat="false" ht="15" hidden="false" customHeight="false" outlineLevel="0" collapsed="false">
      <c r="A8626" s="49" t="n">
        <v>344</v>
      </c>
      <c r="B8626" s="49" t="s">
        <v>214</v>
      </c>
      <c r="C8626" s="49" t="n">
        <v>2010</v>
      </c>
      <c r="D8626" s="54" t="n">
        <v>25.5</v>
      </c>
      <c r="E8626" s="55" t="n">
        <v>2</v>
      </c>
    </row>
    <row r="8627" customFormat="false" ht="15" hidden="false" customHeight="false" outlineLevel="0" collapsed="false">
      <c r="A8627" s="49" t="n">
        <v>344</v>
      </c>
      <c r="B8627" s="49" t="s">
        <v>189</v>
      </c>
      <c r="C8627" s="49" t="n">
        <v>2009</v>
      </c>
      <c r="D8627" s="54" t="n">
        <v>490.56</v>
      </c>
      <c r="E8627" s="55" t="n">
        <v>36</v>
      </c>
    </row>
    <row r="8628" customFormat="false" ht="15" hidden="false" customHeight="false" outlineLevel="0" collapsed="false">
      <c r="A8628" s="49" t="n">
        <v>344</v>
      </c>
      <c r="B8628" s="49" t="s">
        <v>189</v>
      </c>
      <c r="C8628" s="49" t="n">
        <v>2010</v>
      </c>
      <c r="D8628" s="54" t="n">
        <v>7773.91</v>
      </c>
      <c r="E8628" s="55" t="n">
        <v>608</v>
      </c>
    </row>
    <row r="8629" customFormat="false" ht="15" hidden="false" customHeight="false" outlineLevel="0" collapsed="false">
      <c r="A8629" s="49" t="n">
        <v>344</v>
      </c>
      <c r="B8629" s="49" t="s">
        <v>189</v>
      </c>
      <c r="C8629" s="49" t="n">
        <v>2011</v>
      </c>
      <c r="D8629" s="54" t="n">
        <v>1375.95</v>
      </c>
      <c r="E8629" s="55" t="n">
        <v>113</v>
      </c>
    </row>
    <row r="8630" customFormat="false" ht="15" hidden="false" customHeight="false" outlineLevel="0" collapsed="false">
      <c r="A8630" s="49" t="n">
        <v>345</v>
      </c>
      <c r="B8630" s="49" t="s">
        <v>203</v>
      </c>
      <c r="C8630" s="49" t="n">
        <v>2010</v>
      </c>
      <c r="D8630" s="54" t="n">
        <v>17.4</v>
      </c>
      <c r="E8630" s="55" t="n">
        <v>12</v>
      </c>
    </row>
    <row r="8631" customFormat="false" ht="15" hidden="false" customHeight="false" outlineLevel="0" collapsed="false">
      <c r="A8631" s="49" t="n">
        <v>345</v>
      </c>
      <c r="B8631" s="49" t="s">
        <v>203</v>
      </c>
      <c r="C8631" s="49" t="n">
        <v>2011</v>
      </c>
      <c r="D8631" s="54" t="n">
        <v>34.8</v>
      </c>
      <c r="E8631" s="55" t="n">
        <v>24</v>
      </c>
    </row>
    <row r="8632" customFormat="false" ht="15" hidden="false" customHeight="false" outlineLevel="0" collapsed="false">
      <c r="A8632" s="49" t="n">
        <v>345</v>
      </c>
      <c r="B8632" s="49" t="s">
        <v>201</v>
      </c>
      <c r="C8632" s="49" t="n">
        <v>2011</v>
      </c>
      <c r="D8632" s="54" t="n">
        <v>17.4</v>
      </c>
      <c r="E8632" s="55" t="n">
        <v>12</v>
      </c>
    </row>
    <row r="8633" customFormat="false" ht="15" hidden="false" customHeight="false" outlineLevel="0" collapsed="false">
      <c r="A8633" s="49" t="n">
        <v>345</v>
      </c>
      <c r="B8633" s="49" t="s">
        <v>223</v>
      </c>
      <c r="C8633" s="49" t="n">
        <v>2010</v>
      </c>
      <c r="D8633" s="54" t="n">
        <v>34.8</v>
      </c>
      <c r="E8633" s="55" t="n">
        <v>24</v>
      </c>
    </row>
    <row r="8634" customFormat="false" ht="15" hidden="false" customHeight="false" outlineLevel="0" collapsed="false">
      <c r="A8634" s="49" t="n">
        <v>345</v>
      </c>
      <c r="B8634" s="49" t="s">
        <v>223</v>
      </c>
      <c r="C8634" s="49" t="n">
        <v>2011</v>
      </c>
      <c r="D8634" s="54" t="n">
        <v>52.2</v>
      </c>
      <c r="E8634" s="55" t="n">
        <v>36</v>
      </c>
    </row>
    <row r="8635" customFormat="false" ht="15" hidden="false" customHeight="false" outlineLevel="0" collapsed="false">
      <c r="A8635" s="49" t="n">
        <v>345</v>
      </c>
      <c r="B8635" s="49" t="s">
        <v>200</v>
      </c>
      <c r="C8635" s="49" t="n">
        <v>2011</v>
      </c>
      <c r="D8635" s="54" t="n">
        <v>17.4</v>
      </c>
      <c r="E8635" s="55" t="n">
        <v>12</v>
      </c>
    </row>
    <row r="8636" customFormat="false" ht="15" hidden="false" customHeight="false" outlineLevel="0" collapsed="false">
      <c r="A8636" s="49" t="n">
        <v>345</v>
      </c>
      <c r="B8636" s="49" t="s">
        <v>222</v>
      </c>
      <c r="C8636" s="49" t="n">
        <v>2010</v>
      </c>
      <c r="D8636" s="54" t="n">
        <v>121.8</v>
      </c>
      <c r="E8636" s="55" t="n">
        <v>84</v>
      </c>
    </row>
    <row r="8637" customFormat="false" ht="15" hidden="false" customHeight="false" outlineLevel="0" collapsed="false">
      <c r="A8637" s="49" t="n">
        <v>345</v>
      </c>
      <c r="B8637" s="49" t="s">
        <v>222</v>
      </c>
      <c r="C8637" s="49" t="n">
        <v>2011</v>
      </c>
      <c r="D8637" s="54" t="n">
        <v>52.2</v>
      </c>
      <c r="E8637" s="55" t="n">
        <v>36</v>
      </c>
    </row>
    <row r="8638" customFormat="false" ht="15" hidden="false" customHeight="false" outlineLevel="0" collapsed="false">
      <c r="A8638" s="49" t="n">
        <v>345</v>
      </c>
      <c r="B8638" s="49" t="s">
        <v>191</v>
      </c>
      <c r="C8638" s="49" t="n">
        <v>2010</v>
      </c>
      <c r="D8638" s="54" t="n">
        <v>87</v>
      </c>
      <c r="E8638" s="55" t="n">
        <v>60</v>
      </c>
    </row>
    <row r="8639" customFormat="false" ht="15" hidden="false" customHeight="false" outlineLevel="0" collapsed="false">
      <c r="A8639" s="49" t="n">
        <v>345</v>
      </c>
      <c r="B8639" s="49" t="s">
        <v>205</v>
      </c>
      <c r="C8639" s="49" t="n">
        <v>2010</v>
      </c>
      <c r="D8639" s="54" t="n">
        <v>174</v>
      </c>
      <c r="E8639" s="55" t="n">
        <v>120</v>
      </c>
    </row>
    <row r="8640" customFormat="false" ht="15" hidden="false" customHeight="false" outlineLevel="0" collapsed="false">
      <c r="A8640" s="49" t="n">
        <v>345</v>
      </c>
      <c r="B8640" s="49" t="s">
        <v>205</v>
      </c>
      <c r="C8640" s="49" t="n">
        <v>2011</v>
      </c>
      <c r="D8640" s="54" t="n">
        <v>332.05</v>
      </c>
      <c r="E8640" s="55" t="n">
        <v>229</v>
      </c>
    </row>
    <row r="8641" customFormat="false" ht="15" hidden="false" customHeight="false" outlineLevel="0" collapsed="false">
      <c r="A8641" s="49" t="n">
        <v>345</v>
      </c>
      <c r="B8641" s="49" t="s">
        <v>206</v>
      </c>
      <c r="C8641" s="49" t="n">
        <v>2010</v>
      </c>
      <c r="D8641" s="54" t="n">
        <v>208.8</v>
      </c>
      <c r="E8641" s="55" t="n">
        <v>144</v>
      </c>
    </row>
    <row r="8642" customFormat="false" ht="15" hidden="false" customHeight="false" outlineLevel="0" collapsed="false">
      <c r="A8642" s="49" t="n">
        <v>345</v>
      </c>
      <c r="B8642" s="49" t="s">
        <v>206</v>
      </c>
      <c r="C8642" s="49" t="n">
        <v>2011</v>
      </c>
      <c r="D8642" s="54" t="n">
        <v>163.85</v>
      </c>
      <c r="E8642" s="55" t="n">
        <v>113</v>
      </c>
    </row>
    <row r="8643" customFormat="false" ht="15" hidden="false" customHeight="false" outlineLevel="0" collapsed="false">
      <c r="A8643" s="49" t="n">
        <v>345</v>
      </c>
      <c r="B8643" s="49" t="s">
        <v>192</v>
      </c>
      <c r="C8643" s="49" t="n">
        <v>2011</v>
      </c>
      <c r="D8643" s="54" t="n">
        <v>34.8</v>
      </c>
      <c r="E8643" s="55" t="n">
        <v>24</v>
      </c>
    </row>
    <row r="8644" customFormat="false" ht="15" hidden="false" customHeight="false" outlineLevel="0" collapsed="false">
      <c r="A8644" s="49" t="n">
        <v>345</v>
      </c>
      <c r="B8644" s="49" t="s">
        <v>217</v>
      </c>
      <c r="C8644" s="49" t="n">
        <v>2010</v>
      </c>
      <c r="D8644" s="54" t="n">
        <v>154.8</v>
      </c>
      <c r="E8644" s="55" t="n">
        <v>120</v>
      </c>
    </row>
    <row r="8645" customFormat="false" ht="15" hidden="false" customHeight="false" outlineLevel="0" collapsed="false">
      <c r="A8645" s="49" t="n">
        <v>345</v>
      </c>
      <c r="B8645" s="49" t="s">
        <v>217</v>
      </c>
      <c r="C8645" s="49" t="n">
        <v>2011</v>
      </c>
      <c r="D8645" s="54" t="n">
        <v>207</v>
      </c>
      <c r="E8645" s="55" t="n">
        <v>156</v>
      </c>
    </row>
    <row r="8646" customFormat="false" ht="15" hidden="false" customHeight="false" outlineLevel="0" collapsed="false">
      <c r="A8646" s="49" t="n">
        <v>345</v>
      </c>
      <c r="B8646" s="49" t="s">
        <v>218</v>
      </c>
      <c r="C8646" s="49" t="n">
        <v>2009</v>
      </c>
      <c r="D8646" s="54" t="n">
        <v>17.4</v>
      </c>
      <c r="E8646" s="55" t="n">
        <v>12</v>
      </c>
    </row>
    <row r="8647" customFormat="false" ht="15" hidden="false" customHeight="false" outlineLevel="0" collapsed="false">
      <c r="A8647" s="49" t="n">
        <v>345</v>
      </c>
      <c r="B8647" s="49" t="s">
        <v>218</v>
      </c>
      <c r="C8647" s="49" t="n">
        <v>2010</v>
      </c>
      <c r="D8647" s="54" t="n">
        <v>274.8</v>
      </c>
      <c r="E8647" s="55" t="n">
        <v>216</v>
      </c>
    </row>
    <row r="8648" customFormat="false" ht="15" hidden="false" customHeight="false" outlineLevel="0" collapsed="false">
      <c r="A8648" s="49" t="n">
        <v>345</v>
      </c>
      <c r="B8648" s="49" t="s">
        <v>218</v>
      </c>
      <c r="C8648" s="49" t="n">
        <v>2011</v>
      </c>
      <c r="D8648" s="54" t="n">
        <v>120</v>
      </c>
      <c r="E8648" s="55" t="n">
        <v>96</v>
      </c>
    </row>
    <row r="8649" customFormat="false" ht="15" hidden="false" customHeight="false" outlineLevel="0" collapsed="false">
      <c r="A8649" s="49" t="n">
        <v>345</v>
      </c>
      <c r="B8649" s="49" t="s">
        <v>197</v>
      </c>
      <c r="C8649" s="49" t="n">
        <v>2009</v>
      </c>
      <c r="D8649" s="54" t="n">
        <v>17.4</v>
      </c>
      <c r="E8649" s="55" t="n">
        <v>12</v>
      </c>
    </row>
    <row r="8650" customFormat="false" ht="15" hidden="false" customHeight="false" outlineLevel="0" collapsed="false">
      <c r="A8650" s="49" t="n">
        <v>345</v>
      </c>
      <c r="B8650" s="49" t="s">
        <v>197</v>
      </c>
      <c r="C8650" s="49" t="n">
        <v>2011</v>
      </c>
      <c r="D8650" s="54" t="n">
        <v>18.85</v>
      </c>
      <c r="E8650" s="55" t="n">
        <v>13</v>
      </c>
    </row>
    <row r="8651" customFormat="false" ht="15" hidden="false" customHeight="false" outlineLevel="0" collapsed="false">
      <c r="A8651" s="49" t="n">
        <v>345</v>
      </c>
      <c r="B8651" s="49" t="s">
        <v>215</v>
      </c>
      <c r="C8651" s="49" t="n">
        <v>2011</v>
      </c>
      <c r="D8651" s="54" t="n">
        <v>17.4</v>
      </c>
      <c r="E8651" s="55" t="n">
        <v>12</v>
      </c>
    </row>
    <row r="8652" customFormat="false" ht="15" hidden="false" customHeight="false" outlineLevel="0" collapsed="false">
      <c r="A8652" s="49" t="n">
        <v>345</v>
      </c>
      <c r="B8652" s="49" t="s">
        <v>196</v>
      </c>
      <c r="C8652" s="49" t="n">
        <v>2010</v>
      </c>
      <c r="D8652" s="54" t="n">
        <v>37.7</v>
      </c>
      <c r="E8652" s="55" t="n">
        <v>26</v>
      </c>
    </row>
    <row r="8653" customFormat="false" ht="15" hidden="false" customHeight="false" outlineLevel="0" collapsed="false">
      <c r="A8653" s="49" t="n">
        <v>345</v>
      </c>
      <c r="B8653" s="49" t="s">
        <v>196</v>
      </c>
      <c r="C8653" s="49" t="n">
        <v>2011</v>
      </c>
      <c r="D8653" s="54" t="n">
        <v>121.8</v>
      </c>
      <c r="E8653" s="55" t="n">
        <v>84</v>
      </c>
    </row>
    <row r="8654" customFormat="false" ht="15" hidden="false" customHeight="false" outlineLevel="0" collapsed="false">
      <c r="A8654" s="49" t="n">
        <v>345</v>
      </c>
      <c r="B8654" s="49" t="s">
        <v>210</v>
      </c>
      <c r="C8654" s="49" t="n">
        <v>2010</v>
      </c>
      <c r="D8654" s="54" t="n">
        <v>191.4</v>
      </c>
      <c r="E8654" s="55" t="n">
        <v>132</v>
      </c>
    </row>
    <row r="8655" customFormat="false" ht="15" hidden="false" customHeight="false" outlineLevel="0" collapsed="false">
      <c r="A8655" s="49" t="n">
        <v>345</v>
      </c>
      <c r="B8655" s="49" t="s">
        <v>210</v>
      </c>
      <c r="C8655" s="49" t="n">
        <v>2011</v>
      </c>
      <c r="D8655" s="54" t="n">
        <v>243.6</v>
      </c>
      <c r="E8655" s="55" t="n">
        <v>168</v>
      </c>
    </row>
    <row r="8656" customFormat="false" ht="15" hidden="false" customHeight="false" outlineLevel="0" collapsed="false">
      <c r="A8656" s="49" t="n">
        <v>345</v>
      </c>
      <c r="B8656" s="49" t="s">
        <v>198</v>
      </c>
      <c r="C8656" s="49" t="n">
        <v>2010</v>
      </c>
      <c r="D8656" s="54" t="n">
        <v>87</v>
      </c>
      <c r="E8656" s="55" t="n">
        <v>60</v>
      </c>
    </row>
    <row r="8657" customFormat="false" ht="15" hidden="false" customHeight="false" outlineLevel="0" collapsed="false">
      <c r="A8657" s="49" t="n">
        <v>345</v>
      </c>
      <c r="B8657" s="49" t="s">
        <v>198</v>
      </c>
      <c r="C8657" s="49" t="n">
        <v>2011</v>
      </c>
      <c r="D8657" s="54" t="n">
        <v>52.2</v>
      </c>
      <c r="E8657" s="55" t="n">
        <v>36</v>
      </c>
    </row>
    <row r="8658" customFormat="false" ht="15" hidden="false" customHeight="false" outlineLevel="0" collapsed="false">
      <c r="A8658" s="49" t="n">
        <v>345</v>
      </c>
      <c r="B8658" s="49" t="s">
        <v>208</v>
      </c>
      <c r="C8658" s="49" t="n">
        <v>2010</v>
      </c>
      <c r="D8658" s="54" t="n">
        <v>17.4</v>
      </c>
      <c r="E8658" s="55" t="n">
        <v>12</v>
      </c>
    </row>
    <row r="8659" customFormat="false" ht="15" hidden="false" customHeight="false" outlineLevel="0" collapsed="false">
      <c r="A8659" s="49" t="n">
        <v>345</v>
      </c>
      <c r="B8659" s="49" t="s">
        <v>207</v>
      </c>
      <c r="C8659" s="49" t="n">
        <v>2010</v>
      </c>
      <c r="D8659" s="54" t="n">
        <v>17.4</v>
      </c>
      <c r="E8659" s="55" t="n">
        <v>12</v>
      </c>
    </row>
    <row r="8660" customFormat="false" ht="15" hidden="false" customHeight="false" outlineLevel="0" collapsed="false">
      <c r="A8660" s="49" t="n">
        <v>345</v>
      </c>
      <c r="B8660" s="49" t="s">
        <v>189</v>
      </c>
      <c r="C8660" s="49" t="n">
        <v>2009</v>
      </c>
      <c r="D8660" s="54" t="n">
        <v>292.66</v>
      </c>
      <c r="E8660" s="55" t="n">
        <v>181</v>
      </c>
    </row>
    <row r="8661" customFormat="false" ht="15" hidden="false" customHeight="false" outlineLevel="0" collapsed="false">
      <c r="A8661" s="49" t="n">
        <v>345</v>
      </c>
      <c r="B8661" s="49" t="s">
        <v>189</v>
      </c>
      <c r="C8661" s="49" t="n">
        <v>2010</v>
      </c>
      <c r="D8661" s="54" t="n">
        <v>4826.43</v>
      </c>
      <c r="E8661" s="55" t="n">
        <v>2991</v>
      </c>
    </row>
    <row r="8662" customFormat="false" ht="15" hidden="false" customHeight="false" outlineLevel="0" collapsed="false">
      <c r="A8662" s="49" t="n">
        <v>345</v>
      </c>
      <c r="B8662" s="49" t="s">
        <v>189</v>
      </c>
      <c r="C8662" s="49" t="n">
        <v>2011</v>
      </c>
      <c r="D8662" s="54" t="n">
        <v>4740.83</v>
      </c>
      <c r="E8662" s="55" t="n">
        <v>2960</v>
      </c>
    </row>
    <row r="8663" customFormat="false" ht="15" hidden="false" customHeight="false" outlineLevel="0" collapsed="false">
      <c r="A8663" s="49" t="n">
        <v>345</v>
      </c>
      <c r="B8663" s="49" t="s">
        <v>194</v>
      </c>
      <c r="C8663" s="49" t="n">
        <v>2010</v>
      </c>
      <c r="D8663" s="54" t="n">
        <v>17.4</v>
      </c>
      <c r="E8663" s="55" t="n">
        <v>12</v>
      </c>
    </row>
    <row r="8664" customFormat="false" ht="15" hidden="false" customHeight="false" outlineLevel="0" collapsed="false">
      <c r="A8664" s="49" t="n">
        <v>346</v>
      </c>
      <c r="B8664" s="49" t="s">
        <v>203</v>
      </c>
      <c r="C8664" s="49" t="n">
        <v>2010</v>
      </c>
      <c r="D8664" s="54" t="n">
        <v>239.2</v>
      </c>
      <c r="E8664" s="55" t="n">
        <v>16</v>
      </c>
    </row>
    <row r="8665" customFormat="false" ht="15" hidden="false" customHeight="false" outlineLevel="0" collapsed="false">
      <c r="A8665" s="49" t="n">
        <v>346</v>
      </c>
      <c r="B8665" s="49" t="s">
        <v>203</v>
      </c>
      <c r="C8665" s="49" t="n">
        <v>2011</v>
      </c>
      <c r="D8665" s="54" t="n">
        <v>239.2</v>
      </c>
      <c r="E8665" s="55" t="n">
        <v>16</v>
      </c>
    </row>
    <row r="8666" customFormat="false" ht="15" hidden="false" customHeight="false" outlineLevel="0" collapsed="false">
      <c r="A8666" s="49" t="n">
        <v>346</v>
      </c>
      <c r="B8666" s="49" t="s">
        <v>199</v>
      </c>
      <c r="C8666" s="49" t="n">
        <v>2010</v>
      </c>
      <c r="D8666" s="54" t="n">
        <v>33.9</v>
      </c>
      <c r="E8666" s="55" t="n">
        <v>2</v>
      </c>
    </row>
    <row r="8667" customFormat="false" ht="15" hidden="false" customHeight="false" outlineLevel="0" collapsed="false">
      <c r="A8667" s="49" t="n">
        <v>346</v>
      </c>
      <c r="B8667" s="49" t="s">
        <v>199</v>
      </c>
      <c r="C8667" s="49" t="n">
        <v>2011</v>
      </c>
      <c r="D8667" s="54" t="n">
        <v>110.65</v>
      </c>
      <c r="E8667" s="55" t="n">
        <v>7</v>
      </c>
    </row>
    <row r="8668" customFormat="false" ht="15" hidden="false" customHeight="false" outlineLevel="0" collapsed="false">
      <c r="A8668" s="49" t="n">
        <v>346</v>
      </c>
      <c r="B8668" s="49" t="s">
        <v>201</v>
      </c>
      <c r="C8668" s="49" t="n">
        <v>2010</v>
      </c>
      <c r="D8668" s="54" t="n">
        <v>59.8</v>
      </c>
      <c r="E8668" s="55" t="n">
        <v>4</v>
      </c>
    </row>
    <row r="8669" customFormat="false" ht="15" hidden="false" customHeight="false" outlineLevel="0" collapsed="false">
      <c r="A8669" s="49" t="n">
        <v>346</v>
      </c>
      <c r="B8669" s="49" t="s">
        <v>201</v>
      </c>
      <c r="C8669" s="49" t="n">
        <v>2011</v>
      </c>
      <c r="D8669" s="54" t="n">
        <v>488.4</v>
      </c>
      <c r="E8669" s="55" t="n">
        <v>32</v>
      </c>
    </row>
    <row r="8670" customFormat="false" ht="15" hidden="false" customHeight="false" outlineLevel="0" collapsed="false">
      <c r="A8670" s="49" t="n">
        <v>346</v>
      </c>
      <c r="B8670" s="49" t="s">
        <v>223</v>
      </c>
      <c r="C8670" s="49" t="n">
        <v>2011</v>
      </c>
      <c r="D8670" s="54" t="n">
        <v>50.85</v>
      </c>
      <c r="E8670" s="55" t="n">
        <v>3</v>
      </c>
    </row>
    <row r="8671" customFormat="false" ht="15" hidden="false" customHeight="false" outlineLevel="0" collapsed="false">
      <c r="A8671" s="49" t="n">
        <v>346</v>
      </c>
      <c r="B8671" s="49" t="s">
        <v>200</v>
      </c>
      <c r="C8671" s="49" t="n">
        <v>2011</v>
      </c>
      <c r="D8671" s="54" t="n">
        <v>50.85</v>
      </c>
      <c r="E8671" s="55" t="n">
        <v>3</v>
      </c>
    </row>
    <row r="8672" customFormat="false" ht="15" hidden="false" customHeight="false" outlineLevel="0" collapsed="false">
      <c r="A8672" s="49" t="n">
        <v>346</v>
      </c>
      <c r="B8672" s="49" t="s">
        <v>202</v>
      </c>
      <c r="C8672" s="49" t="n">
        <v>2011</v>
      </c>
      <c r="D8672" s="54" t="n">
        <v>0</v>
      </c>
      <c r="E8672" s="55" t="n">
        <v>0</v>
      </c>
    </row>
    <row r="8673" customFormat="false" ht="15" hidden="false" customHeight="false" outlineLevel="0" collapsed="false">
      <c r="A8673" s="49" t="n">
        <v>346</v>
      </c>
      <c r="B8673" s="49" t="s">
        <v>222</v>
      </c>
      <c r="C8673" s="49" t="n">
        <v>2010</v>
      </c>
      <c r="D8673" s="54" t="n">
        <v>307</v>
      </c>
      <c r="E8673" s="55" t="n">
        <v>20</v>
      </c>
    </row>
    <row r="8674" customFormat="false" ht="15" hidden="false" customHeight="false" outlineLevel="0" collapsed="false">
      <c r="A8674" s="49" t="n">
        <v>346</v>
      </c>
      <c r="B8674" s="49" t="s">
        <v>222</v>
      </c>
      <c r="C8674" s="49" t="n">
        <v>2011</v>
      </c>
      <c r="D8674" s="54" t="n">
        <v>595.15</v>
      </c>
      <c r="E8674" s="55" t="n">
        <v>37</v>
      </c>
    </row>
    <row r="8675" customFormat="false" ht="15" hidden="false" customHeight="false" outlineLevel="0" collapsed="false">
      <c r="A8675" s="49" t="n">
        <v>346</v>
      </c>
      <c r="B8675" s="49" t="s">
        <v>191</v>
      </c>
      <c r="C8675" s="49" t="n">
        <v>2011</v>
      </c>
      <c r="D8675" s="54" t="n">
        <v>33.9</v>
      </c>
      <c r="E8675" s="55" t="n">
        <v>2</v>
      </c>
    </row>
    <row r="8676" customFormat="false" ht="15" hidden="false" customHeight="false" outlineLevel="0" collapsed="false">
      <c r="A8676" s="49" t="n">
        <v>346</v>
      </c>
      <c r="B8676" s="49" t="s">
        <v>205</v>
      </c>
      <c r="C8676" s="49" t="n">
        <v>2010</v>
      </c>
      <c r="D8676" s="54" t="n">
        <v>16.95</v>
      </c>
      <c r="E8676" s="55" t="n">
        <v>1</v>
      </c>
    </row>
    <row r="8677" customFormat="false" ht="15" hidden="false" customHeight="false" outlineLevel="0" collapsed="false">
      <c r="A8677" s="49" t="n">
        <v>346</v>
      </c>
      <c r="B8677" s="49" t="s">
        <v>205</v>
      </c>
      <c r="C8677" s="49" t="n">
        <v>2011</v>
      </c>
      <c r="D8677" s="54" t="n">
        <v>136.55</v>
      </c>
      <c r="E8677" s="55" t="n">
        <v>9</v>
      </c>
    </row>
    <row r="8678" customFormat="false" ht="15" hidden="false" customHeight="false" outlineLevel="0" collapsed="false">
      <c r="A8678" s="49" t="n">
        <v>346</v>
      </c>
      <c r="B8678" s="49" t="s">
        <v>206</v>
      </c>
      <c r="C8678" s="49" t="n">
        <v>2010</v>
      </c>
      <c r="D8678" s="54" t="n">
        <v>144.55</v>
      </c>
      <c r="E8678" s="55" t="n">
        <v>9</v>
      </c>
    </row>
    <row r="8679" customFormat="false" ht="15" hidden="false" customHeight="false" outlineLevel="0" collapsed="false">
      <c r="A8679" s="49" t="n">
        <v>346</v>
      </c>
      <c r="B8679" s="49" t="s">
        <v>206</v>
      </c>
      <c r="C8679" s="49" t="n">
        <v>2011</v>
      </c>
      <c r="D8679" s="54" t="n">
        <v>170.45</v>
      </c>
      <c r="E8679" s="55" t="n">
        <v>11</v>
      </c>
    </row>
    <row r="8680" customFormat="false" ht="15" hidden="false" customHeight="false" outlineLevel="0" collapsed="false">
      <c r="A8680" s="49" t="n">
        <v>346</v>
      </c>
      <c r="B8680" s="49" t="s">
        <v>211</v>
      </c>
      <c r="C8680" s="49" t="n">
        <v>2010</v>
      </c>
      <c r="D8680" s="54" t="n">
        <v>16.95</v>
      </c>
      <c r="E8680" s="55" t="n">
        <v>1</v>
      </c>
    </row>
    <row r="8681" customFormat="false" ht="15" hidden="false" customHeight="false" outlineLevel="0" collapsed="false">
      <c r="A8681" s="49" t="n">
        <v>346</v>
      </c>
      <c r="B8681" s="49" t="s">
        <v>192</v>
      </c>
      <c r="C8681" s="49" t="n">
        <v>2011</v>
      </c>
      <c r="D8681" s="54" t="n">
        <v>50.85</v>
      </c>
      <c r="E8681" s="55" t="n">
        <v>3</v>
      </c>
    </row>
    <row r="8682" customFormat="false" ht="15" hidden="false" customHeight="false" outlineLevel="0" collapsed="false">
      <c r="A8682" s="49" t="n">
        <v>346</v>
      </c>
      <c r="B8682" s="49" t="s">
        <v>219</v>
      </c>
      <c r="C8682" s="49" t="n">
        <v>2011</v>
      </c>
      <c r="D8682" s="54" t="n">
        <v>59.8</v>
      </c>
      <c r="E8682" s="55" t="n">
        <v>4</v>
      </c>
    </row>
    <row r="8683" customFormat="false" ht="15" hidden="false" customHeight="false" outlineLevel="0" collapsed="false">
      <c r="A8683" s="49" t="n">
        <v>346</v>
      </c>
      <c r="B8683" s="49" t="s">
        <v>218</v>
      </c>
      <c r="C8683" s="49" t="n">
        <v>2010</v>
      </c>
      <c r="D8683" s="54" t="n">
        <v>119.6</v>
      </c>
      <c r="E8683" s="55" t="n">
        <v>8</v>
      </c>
    </row>
    <row r="8684" customFormat="false" ht="15" hidden="false" customHeight="false" outlineLevel="0" collapsed="false">
      <c r="A8684" s="49" t="n">
        <v>346</v>
      </c>
      <c r="B8684" s="49" t="s">
        <v>218</v>
      </c>
      <c r="C8684" s="49" t="n">
        <v>2011</v>
      </c>
      <c r="D8684" s="54" t="n">
        <v>657.8</v>
      </c>
      <c r="E8684" s="55" t="n">
        <v>44</v>
      </c>
    </row>
    <row r="8685" customFormat="false" ht="15" hidden="false" customHeight="false" outlineLevel="0" collapsed="false">
      <c r="A8685" s="49" t="n">
        <v>346</v>
      </c>
      <c r="B8685" s="49" t="s">
        <v>193</v>
      </c>
      <c r="C8685" s="49" t="n">
        <v>2010</v>
      </c>
      <c r="D8685" s="54" t="n">
        <v>59.8</v>
      </c>
      <c r="E8685" s="55" t="n">
        <v>4</v>
      </c>
    </row>
    <row r="8686" customFormat="false" ht="15" hidden="false" customHeight="false" outlineLevel="0" collapsed="false">
      <c r="A8686" s="49" t="n">
        <v>346</v>
      </c>
      <c r="B8686" s="49" t="s">
        <v>193</v>
      </c>
      <c r="C8686" s="49" t="n">
        <v>2011</v>
      </c>
      <c r="D8686" s="54" t="n">
        <v>50.85</v>
      </c>
      <c r="E8686" s="55" t="n">
        <v>3</v>
      </c>
    </row>
    <row r="8687" customFormat="false" ht="15" hidden="false" customHeight="false" outlineLevel="0" collapsed="false">
      <c r="A8687" s="49" t="n">
        <v>346</v>
      </c>
      <c r="B8687" s="49" t="s">
        <v>196</v>
      </c>
      <c r="C8687" s="49" t="n">
        <v>2011</v>
      </c>
      <c r="D8687" s="54" t="n">
        <v>135.6</v>
      </c>
      <c r="E8687" s="55" t="n">
        <v>8</v>
      </c>
    </row>
    <row r="8688" customFormat="false" ht="15" hidden="false" customHeight="false" outlineLevel="0" collapsed="false">
      <c r="A8688" s="49" t="n">
        <v>346</v>
      </c>
      <c r="B8688" s="49" t="s">
        <v>210</v>
      </c>
      <c r="C8688" s="49" t="n">
        <v>2010</v>
      </c>
      <c r="D8688" s="54" t="n">
        <v>16.95</v>
      </c>
      <c r="E8688" s="55" t="n">
        <v>1</v>
      </c>
    </row>
    <row r="8689" customFormat="false" ht="15" hidden="false" customHeight="false" outlineLevel="0" collapsed="false">
      <c r="A8689" s="49" t="n">
        <v>346</v>
      </c>
      <c r="B8689" s="49" t="s">
        <v>198</v>
      </c>
      <c r="C8689" s="49" t="n">
        <v>2011</v>
      </c>
      <c r="D8689" s="54" t="n">
        <v>136.55</v>
      </c>
      <c r="E8689" s="55" t="n">
        <v>9</v>
      </c>
    </row>
    <row r="8690" customFormat="false" ht="15" hidden="false" customHeight="false" outlineLevel="0" collapsed="false">
      <c r="A8690" s="49" t="n">
        <v>346</v>
      </c>
      <c r="B8690" s="49" t="s">
        <v>189</v>
      </c>
      <c r="C8690" s="49" t="n">
        <v>2010</v>
      </c>
      <c r="D8690" s="54" t="n">
        <v>2110</v>
      </c>
      <c r="E8690" s="55" t="n">
        <v>126</v>
      </c>
    </row>
    <row r="8691" customFormat="false" ht="15" hidden="false" customHeight="false" outlineLevel="0" collapsed="false">
      <c r="A8691" s="49" t="n">
        <v>346</v>
      </c>
      <c r="B8691" s="49" t="s">
        <v>189</v>
      </c>
      <c r="C8691" s="49" t="n">
        <v>2011</v>
      </c>
      <c r="D8691" s="54" t="n">
        <v>6705.12</v>
      </c>
      <c r="E8691" s="55" t="n">
        <v>413</v>
      </c>
    </row>
    <row r="8692" customFormat="false" ht="15" hidden="false" customHeight="false" outlineLevel="0" collapsed="false">
      <c r="A8692" s="49" t="n">
        <v>346</v>
      </c>
      <c r="B8692" s="49" t="s">
        <v>194</v>
      </c>
      <c r="C8692" s="49" t="n">
        <v>2011</v>
      </c>
      <c r="D8692" s="54" t="n">
        <v>16.95</v>
      </c>
      <c r="E8692" s="55" t="n">
        <v>1</v>
      </c>
    </row>
    <row r="8693" customFormat="false" ht="15" hidden="false" customHeight="false" outlineLevel="0" collapsed="false">
      <c r="A8693" s="49" t="n">
        <v>347</v>
      </c>
      <c r="B8693" s="49" t="s">
        <v>203</v>
      </c>
      <c r="C8693" s="49" t="n">
        <v>2011</v>
      </c>
      <c r="D8693" s="54" t="n">
        <v>107.1</v>
      </c>
      <c r="E8693" s="55" t="n">
        <v>18</v>
      </c>
    </row>
    <row r="8694" customFormat="false" ht="15" hidden="false" customHeight="false" outlineLevel="0" collapsed="false">
      <c r="A8694" s="49" t="n">
        <v>347</v>
      </c>
      <c r="B8694" s="49" t="s">
        <v>199</v>
      </c>
      <c r="C8694" s="49" t="n">
        <v>2010</v>
      </c>
      <c r="D8694" s="54" t="n">
        <v>107.1</v>
      </c>
      <c r="E8694" s="55" t="n">
        <v>18</v>
      </c>
    </row>
    <row r="8695" customFormat="false" ht="15" hidden="false" customHeight="false" outlineLevel="0" collapsed="false">
      <c r="A8695" s="49" t="n">
        <v>347</v>
      </c>
      <c r="B8695" s="49" t="s">
        <v>199</v>
      </c>
      <c r="C8695" s="49" t="n">
        <v>2011</v>
      </c>
      <c r="D8695" s="54" t="n">
        <v>17.85</v>
      </c>
      <c r="E8695" s="55" t="n">
        <v>3</v>
      </c>
    </row>
    <row r="8696" customFormat="false" ht="15" hidden="false" customHeight="false" outlineLevel="0" collapsed="false">
      <c r="A8696" s="49" t="n">
        <v>347</v>
      </c>
      <c r="B8696" s="49" t="s">
        <v>201</v>
      </c>
      <c r="C8696" s="49" t="n">
        <v>2011</v>
      </c>
      <c r="D8696" s="54" t="n">
        <v>17.85</v>
      </c>
      <c r="E8696" s="55" t="n">
        <v>3</v>
      </c>
    </row>
    <row r="8697" customFormat="false" ht="15" hidden="false" customHeight="false" outlineLevel="0" collapsed="false">
      <c r="A8697" s="49" t="n">
        <v>347</v>
      </c>
      <c r="B8697" s="49" t="s">
        <v>226</v>
      </c>
      <c r="C8697" s="49" t="n">
        <v>2010</v>
      </c>
      <c r="D8697" s="54" t="n">
        <v>17.85</v>
      </c>
      <c r="E8697" s="55" t="n">
        <v>3</v>
      </c>
    </row>
    <row r="8698" customFormat="false" ht="15" hidden="false" customHeight="false" outlineLevel="0" collapsed="false">
      <c r="A8698" s="49" t="n">
        <v>347</v>
      </c>
      <c r="B8698" s="49" t="s">
        <v>222</v>
      </c>
      <c r="C8698" s="49" t="n">
        <v>2010</v>
      </c>
      <c r="D8698" s="54" t="n">
        <v>232.05</v>
      </c>
      <c r="E8698" s="55" t="n">
        <v>39</v>
      </c>
    </row>
    <row r="8699" customFormat="false" ht="15" hidden="false" customHeight="false" outlineLevel="0" collapsed="false">
      <c r="A8699" s="49" t="n">
        <v>347</v>
      </c>
      <c r="B8699" s="49" t="s">
        <v>222</v>
      </c>
      <c r="C8699" s="49" t="n">
        <v>2011</v>
      </c>
      <c r="D8699" s="54" t="n">
        <v>178.5</v>
      </c>
      <c r="E8699" s="55" t="n">
        <v>30</v>
      </c>
    </row>
    <row r="8700" customFormat="false" ht="15" hidden="false" customHeight="false" outlineLevel="0" collapsed="false">
      <c r="A8700" s="49" t="n">
        <v>347</v>
      </c>
      <c r="B8700" s="49" t="s">
        <v>205</v>
      </c>
      <c r="C8700" s="49" t="n">
        <v>2010</v>
      </c>
      <c r="D8700" s="54" t="n">
        <v>345.1</v>
      </c>
      <c r="E8700" s="55" t="n">
        <v>58</v>
      </c>
    </row>
    <row r="8701" customFormat="false" ht="15" hidden="false" customHeight="false" outlineLevel="0" collapsed="false">
      <c r="A8701" s="49" t="n">
        <v>347</v>
      </c>
      <c r="B8701" s="49" t="s">
        <v>205</v>
      </c>
      <c r="C8701" s="49" t="n">
        <v>2011</v>
      </c>
      <c r="D8701" s="54" t="n">
        <v>89.25</v>
      </c>
      <c r="E8701" s="55" t="n">
        <v>15</v>
      </c>
    </row>
    <row r="8702" customFormat="false" ht="15" hidden="false" customHeight="false" outlineLevel="0" collapsed="false">
      <c r="A8702" s="49" t="n">
        <v>347</v>
      </c>
      <c r="B8702" s="49" t="s">
        <v>206</v>
      </c>
      <c r="C8702" s="49" t="n">
        <v>2010</v>
      </c>
      <c r="D8702" s="54" t="n">
        <v>47.6</v>
      </c>
      <c r="E8702" s="55" t="n">
        <v>8</v>
      </c>
    </row>
    <row r="8703" customFormat="false" ht="15" hidden="false" customHeight="false" outlineLevel="0" collapsed="false">
      <c r="A8703" s="49" t="n">
        <v>347</v>
      </c>
      <c r="B8703" s="49" t="s">
        <v>206</v>
      </c>
      <c r="C8703" s="49" t="n">
        <v>2011</v>
      </c>
      <c r="D8703" s="54" t="n">
        <v>558.9</v>
      </c>
      <c r="E8703" s="55" t="n">
        <v>102</v>
      </c>
    </row>
    <row r="8704" customFormat="false" ht="15" hidden="false" customHeight="false" outlineLevel="0" collapsed="false">
      <c r="A8704" s="49" t="n">
        <v>347</v>
      </c>
      <c r="B8704" s="49" t="s">
        <v>234</v>
      </c>
      <c r="C8704" s="49" t="n">
        <v>2011</v>
      </c>
      <c r="D8704" s="54" t="n">
        <v>71.4</v>
      </c>
      <c r="E8704" s="55" t="n">
        <v>12</v>
      </c>
    </row>
    <row r="8705" customFormat="false" ht="15" hidden="false" customHeight="false" outlineLevel="0" collapsed="false">
      <c r="A8705" s="49" t="n">
        <v>347</v>
      </c>
      <c r="B8705" s="49" t="s">
        <v>192</v>
      </c>
      <c r="C8705" s="49" t="n">
        <v>2010</v>
      </c>
      <c r="D8705" s="54" t="n">
        <v>89.25</v>
      </c>
      <c r="E8705" s="55" t="n">
        <v>15</v>
      </c>
    </row>
    <row r="8706" customFormat="false" ht="15" hidden="false" customHeight="false" outlineLevel="0" collapsed="false">
      <c r="A8706" s="49" t="n">
        <v>347</v>
      </c>
      <c r="B8706" s="49" t="s">
        <v>218</v>
      </c>
      <c r="C8706" s="49" t="n">
        <v>2010</v>
      </c>
      <c r="D8706" s="54" t="n">
        <v>35.7</v>
      </c>
      <c r="E8706" s="55" t="n">
        <v>6</v>
      </c>
    </row>
    <row r="8707" customFormat="false" ht="15" hidden="false" customHeight="false" outlineLevel="0" collapsed="false">
      <c r="A8707" s="49" t="n">
        <v>347</v>
      </c>
      <c r="B8707" s="49" t="s">
        <v>193</v>
      </c>
      <c r="C8707" s="49" t="n">
        <v>2011</v>
      </c>
      <c r="D8707" s="54" t="n">
        <v>142.8</v>
      </c>
      <c r="E8707" s="55" t="n">
        <v>24</v>
      </c>
    </row>
    <row r="8708" customFormat="false" ht="15" hidden="false" customHeight="false" outlineLevel="0" collapsed="false">
      <c r="A8708" s="49" t="n">
        <v>347</v>
      </c>
      <c r="B8708" s="49" t="s">
        <v>197</v>
      </c>
      <c r="C8708" s="49" t="n">
        <v>2010</v>
      </c>
      <c r="D8708" s="54" t="n">
        <v>17.85</v>
      </c>
      <c r="E8708" s="55" t="n">
        <v>3</v>
      </c>
    </row>
    <row r="8709" customFormat="false" ht="15" hidden="false" customHeight="false" outlineLevel="0" collapsed="false">
      <c r="A8709" s="49" t="n">
        <v>347</v>
      </c>
      <c r="B8709" s="49" t="s">
        <v>197</v>
      </c>
      <c r="C8709" s="49" t="n">
        <v>2011</v>
      </c>
      <c r="D8709" s="54" t="n">
        <v>11.9</v>
      </c>
      <c r="E8709" s="55" t="n">
        <v>2</v>
      </c>
    </row>
    <row r="8710" customFormat="false" ht="15" hidden="false" customHeight="false" outlineLevel="0" collapsed="false">
      <c r="A8710" s="49" t="n">
        <v>347</v>
      </c>
      <c r="B8710" s="49" t="s">
        <v>210</v>
      </c>
      <c r="C8710" s="49" t="n">
        <v>2010</v>
      </c>
      <c r="D8710" s="54" t="n">
        <v>232.05</v>
      </c>
      <c r="E8710" s="55" t="n">
        <v>39</v>
      </c>
    </row>
    <row r="8711" customFormat="false" ht="15" hidden="false" customHeight="false" outlineLevel="0" collapsed="false">
      <c r="A8711" s="49" t="n">
        <v>347</v>
      </c>
      <c r="B8711" s="49" t="s">
        <v>210</v>
      </c>
      <c r="C8711" s="49" t="n">
        <v>2011</v>
      </c>
      <c r="D8711" s="54" t="n">
        <v>71.4</v>
      </c>
      <c r="E8711" s="55" t="n">
        <v>12</v>
      </c>
    </row>
    <row r="8712" customFormat="false" ht="15" hidden="false" customHeight="false" outlineLevel="0" collapsed="false">
      <c r="A8712" s="49" t="n">
        <v>347</v>
      </c>
      <c r="B8712" s="49" t="s">
        <v>198</v>
      </c>
      <c r="C8712" s="49" t="n">
        <v>2010</v>
      </c>
      <c r="D8712" s="54" t="n">
        <v>71.4</v>
      </c>
      <c r="E8712" s="55" t="n">
        <v>12</v>
      </c>
    </row>
    <row r="8713" customFormat="false" ht="15" hidden="false" customHeight="false" outlineLevel="0" collapsed="false">
      <c r="A8713" s="49" t="n">
        <v>347</v>
      </c>
      <c r="B8713" s="49" t="s">
        <v>189</v>
      </c>
      <c r="C8713" s="49" t="n">
        <v>2010</v>
      </c>
      <c r="D8713" s="54" t="n">
        <v>4943.4</v>
      </c>
      <c r="E8713" s="55" t="n">
        <v>768</v>
      </c>
    </row>
    <row r="8714" customFormat="false" ht="15" hidden="false" customHeight="false" outlineLevel="0" collapsed="false">
      <c r="A8714" s="49" t="n">
        <v>347</v>
      </c>
      <c r="B8714" s="49" t="s">
        <v>189</v>
      </c>
      <c r="C8714" s="49" t="n">
        <v>2011</v>
      </c>
      <c r="D8714" s="54" t="n">
        <v>5397.03</v>
      </c>
      <c r="E8714" s="55" t="n">
        <v>1067</v>
      </c>
    </row>
    <row r="8715" customFormat="false" ht="15" hidden="false" customHeight="false" outlineLevel="0" collapsed="false">
      <c r="A8715" s="49" t="n">
        <v>347</v>
      </c>
      <c r="B8715" s="49" t="s">
        <v>194</v>
      </c>
      <c r="C8715" s="49" t="n">
        <v>2011</v>
      </c>
      <c r="D8715" s="54" t="n">
        <v>5.95</v>
      </c>
      <c r="E8715" s="55" t="n">
        <v>1</v>
      </c>
    </row>
    <row r="8716" customFormat="false" ht="15" hidden="false" customHeight="false" outlineLevel="0" collapsed="false">
      <c r="A8716" s="49" t="n">
        <v>348</v>
      </c>
      <c r="B8716" s="49" t="s">
        <v>223</v>
      </c>
      <c r="C8716" s="49" t="n">
        <v>2011</v>
      </c>
      <c r="D8716" s="54" t="n">
        <v>17.7</v>
      </c>
      <c r="E8716" s="55" t="n">
        <v>6</v>
      </c>
    </row>
    <row r="8717" customFormat="false" ht="15" hidden="false" customHeight="false" outlineLevel="0" collapsed="false">
      <c r="A8717" s="49" t="n">
        <v>348</v>
      </c>
      <c r="B8717" s="49" t="s">
        <v>200</v>
      </c>
      <c r="C8717" s="49" t="n">
        <v>2010</v>
      </c>
      <c r="D8717" s="54" t="n">
        <v>26.55</v>
      </c>
      <c r="E8717" s="55" t="n">
        <v>9</v>
      </c>
    </row>
    <row r="8718" customFormat="false" ht="15" hidden="false" customHeight="false" outlineLevel="0" collapsed="false">
      <c r="A8718" s="49" t="n">
        <v>348</v>
      </c>
      <c r="B8718" s="49" t="s">
        <v>200</v>
      </c>
      <c r="C8718" s="49" t="n">
        <v>2011</v>
      </c>
      <c r="D8718" s="54" t="n">
        <v>125.85</v>
      </c>
      <c r="E8718" s="55" t="n">
        <v>47</v>
      </c>
    </row>
    <row r="8719" customFormat="false" ht="15" hidden="false" customHeight="false" outlineLevel="0" collapsed="false">
      <c r="A8719" s="49" t="n">
        <v>348</v>
      </c>
      <c r="B8719" s="49" t="s">
        <v>222</v>
      </c>
      <c r="C8719" s="49" t="n">
        <v>2010</v>
      </c>
      <c r="D8719" s="54" t="n">
        <v>53.1</v>
      </c>
      <c r="E8719" s="55" t="n">
        <v>18</v>
      </c>
    </row>
    <row r="8720" customFormat="false" ht="15" hidden="false" customHeight="false" outlineLevel="0" collapsed="false">
      <c r="A8720" s="49" t="n">
        <v>348</v>
      </c>
      <c r="B8720" s="49" t="s">
        <v>222</v>
      </c>
      <c r="C8720" s="49" t="n">
        <v>2011</v>
      </c>
      <c r="D8720" s="54" t="n">
        <v>421.8</v>
      </c>
      <c r="E8720" s="55" t="n">
        <v>156</v>
      </c>
    </row>
    <row r="8721" customFormat="false" ht="15" hidden="false" customHeight="false" outlineLevel="0" collapsed="false">
      <c r="A8721" s="49" t="n">
        <v>348</v>
      </c>
      <c r="B8721" s="49" t="s">
        <v>191</v>
      </c>
      <c r="C8721" s="49" t="n">
        <v>2011</v>
      </c>
      <c r="D8721" s="54" t="n">
        <v>35.4</v>
      </c>
      <c r="E8721" s="55" t="n">
        <v>12</v>
      </c>
    </row>
    <row r="8722" customFormat="false" ht="15" hidden="false" customHeight="false" outlineLevel="0" collapsed="false">
      <c r="A8722" s="49" t="n">
        <v>348</v>
      </c>
      <c r="B8722" s="49" t="s">
        <v>192</v>
      </c>
      <c r="C8722" s="49" t="n">
        <v>2011</v>
      </c>
      <c r="D8722" s="54" t="n">
        <v>32.45</v>
      </c>
      <c r="E8722" s="55" t="n">
        <v>11</v>
      </c>
    </row>
    <row r="8723" customFormat="false" ht="15" hidden="false" customHeight="false" outlineLevel="0" collapsed="false">
      <c r="A8723" s="49" t="n">
        <v>348</v>
      </c>
      <c r="B8723" s="49" t="s">
        <v>218</v>
      </c>
      <c r="C8723" s="49" t="n">
        <v>2010</v>
      </c>
      <c r="D8723" s="54" t="n">
        <v>35.4</v>
      </c>
      <c r="E8723" s="55" t="n">
        <v>12</v>
      </c>
    </row>
    <row r="8724" customFormat="false" ht="15" hidden="false" customHeight="false" outlineLevel="0" collapsed="false">
      <c r="A8724" s="49" t="n">
        <v>348</v>
      </c>
      <c r="B8724" s="49" t="s">
        <v>218</v>
      </c>
      <c r="C8724" s="49" t="n">
        <v>2011</v>
      </c>
      <c r="D8724" s="54" t="n">
        <v>53.1</v>
      </c>
      <c r="E8724" s="55" t="n">
        <v>18</v>
      </c>
    </row>
    <row r="8725" customFormat="false" ht="15" hidden="false" customHeight="false" outlineLevel="0" collapsed="false">
      <c r="A8725" s="49" t="n">
        <v>348</v>
      </c>
      <c r="B8725" s="49" t="s">
        <v>215</v>
      </c>
      <c r="C8725" s="49" t="n">
        <v>2011</v>
      </c>
      <c r="D8725" s="54" t="n">
        <v>99.3</v>
      </c>
      <c r="E8725" s="55" t="n">
        <v>38</v>
      </c>
    </row>
    <row r="8726" customFormat="false" ht="15" hidden="false" customHeight="false" outlineLevel="0" collapsed="false">
      <c r="A8726" s="49" t="n">
        <v>348</v>
      </c>
      <c r="B8726" s="49" t="s">
        <v>196</v>
      </c>
      <c r="C8726" s="49" t="n">
        <v>2011</v>
      </c>
      <c r="D8726" s="54" t="n">
        <v>67.85</v>
      </c>
      <c r="E8726" s="55" t="n">
        <v>23</v>
      </c>
    </row>
    <row r="8727" customFormat="false" ht="15" hidden="false" customHeight="false" outlineLevel="0" collapsed="false">
      <c r="A8727" s="49" t="n">
        <v>348</v>
      </c>
      <c r="B8727" s="49" t="s">
        <v>198</v>
      </c>
      <c r="C8727" s="49" t="n">
        <v>2011</v>
      </c>
      <c r="D8727" s="54" t="n">
        <v>91.8</v>
      </c>
      <c r="E8727" s="55" t="n">
        <v>36</v>
      </c>
    </row>
    <row r="8728" customFormat="false" ht="15" hidden="false" customHeight="false" outlineLevel="0" collapsed="false">
      <c r="A8728" s="49" t="n">
        <v>348</v>
      </c>
      <c r="B8728" s="49" t="s">
        <v>189</v>
      </c>
      <c r="C8728" s="49" t="n">
        <v>2010</v>
      </c>
      <c r="D8728" s="54" t="n">
        <v>5616.13</v>
      </c>
      <c r="E8728" s="55" t="n">
        <v>1962</v>
      </c>
    </row>
    <row r="8729" customFormat="false" ht="15" hidden="false" customHeight="false" outlineLevel="0" collapsed="false">
      <c r="A8729" s="49" t="n">
        <v>348</v>
      </c>
      <c r="B8729" s="49" t="s">
        <v>189</v>
      </c>
      <c r="C8729" s="49" t="n">
        <v>2011</v>
      </c>
      <c r="D8729" s="54" t="n">
        <v>6104.57</v>
      </c>
      <c r="E8729" s="55" t="n">
        <v>2409</v>
      </c>
    </row>
    <row r="8730" customFormat="false" ht="15" hidden="false" customHeight="false" outlineLevel="0" collapsed="false">
      <c r="A8730" s="49" t="n">
        <v>349</v>
      </c>
      <c r="B8730" s="49" t="s">
        <v>203</v>
      </c>
      <c r="C8730" s="49" t="n">
        <v>2009</v>
      </c>
      <c r="D8730" s="54" t="n">
        <v>0</v>
      </c>
      <c r="E8730" s="55" t="n">
        <v>0</v>
      </c>
    </row>
    <row r="8731" customFormat="false" ht="15" hidden="false" customHeight="false" outlineLevel="0" collapsed="false">
      <c r="A8731" s="49" t="n">
        <v>349</v>
      </c>
      <c r="B8731" s="49" t="s">
        <v>226</v>
      </c>
      <c r="C8731" s="49" t="n">
        <v>2010</v>
      </c>
      <c r="D8731" s="54" t="n">
        <v>15</v>
      </c>
      <c r="E8731" s="55" t="n">
        <v>12</v>
      </c>
    </row>
    <row r="8732" customFormat="false" ht="15" hidden="false" customHeight="false" outlineLevel="0" collapsed="false">
      <c r="A8732" s="49" t="n">
        <v>349</v>
      </c>
      <c r="B8732" s="49" t="s">
        <v>226</v>
      </c>
      <c r="C8732" s="49" t="n">
        <v>2011</v>
      </c>
      <c r="D8732" s="54" t="n">
        <v>45</v>
      </c>
      <c r="E8732" s="55" t="n">
        <v>36</v>
      </c>
    </row>
    <row r="8733" customFormat="false" ht="15" hidden="false" customHeight="false" outlineLevel="0" collapsed="false">
      <c r="A8733" s="49" t="n">
        <v>349</v>
      </c>
      <c r="B8733" s="49" t="s">
        <v>223</v>
      </c>
      <c r="C8733" s="49" t="n">
        <v>2010</v>
      </c>
      <c r="D8733" s="54" t="n">
        <v>15</v>
      </c>
      <c r="E8733" s="55" t="n">
        <v>12</v>
      </c>
    </row>
    <row r="8734" customFormat="false" ht="15" hidden="false" customHeight="false" outlineLevel="0" collapsed="false">
      <c r="A8734" s="49" t="n">
        <v>349</v>
      </c>
      <c r="B8734" s="49" t="s">
        <v>222</v>
      </c>
      <c r="C8734" s="49" t="n">
        <v>2009</v>
      </c>
      <c r="D8734" s="54" t="n">
        <v>91.32</v>
      </c>
      <c r="E8734" s="55" t="n">
        <v>84</v>
      </c>
    </row>
    <row r="8735" customFormat="false" ht="15" hidden="false" customHeight="false" outlineLevel="0" collapsed="false">
      <c r="A8735" s="49" t="n">
        <v>349</v>
      </c>
      <c r="B8735" s="49" t="s">
        <v>222</v>
      </c>
      <c r="C8735" s="49" t="n">
        <v>2010</v>
      </c>
      <c r="D8735" s="54" t="n">
        <v>517.92</v>
      </c>
      <c r="E8735" s="55" t="n">
        <v>480</v>
      </c>
    </row>
    <row r="8736" customFormat="false" ht="15" hidden="false" customHeight="false" outlineLevel="0" collapsed="false">
      <c r="A8736" s="49" t="n">
        <v>349</v>
      </c>
      <c r="B8736" s="49" t="s">
        <v>222</v>
      </c>
      <c r="C8736" s="49" t="n">
        <v>2011</v>
      </c>
      <c r="D8736" s="54" t="n">
        <v>168.42</v>
      </c>
      <c r="E8736" s="55" t="n">
        <v>138</v>
      </c>
    </row>
    <row r="8737" customFormat="false" ht="15" hidden="false" customHeight="false" outlineLevel="0" collapsed="false">
      <c r="A8737" s="49" t="n">
        <v>349</v>
      </c>
      <c r="B8737" s="49" t="s">
        <v>205</v>
      </c>
      <c r="C8737" s="49" t="n">
        <v>2010</v>
      </c>
      <c r="D8737" s="54" t="n">
        <v>15</v>
      </c>
      <c r="E8737" s="55" t="n">
        <v>12</v>
      </c>
    </row>
    <row r="8738" customFormat="false" ht="15" hidden="false" customHeight="false" outlineLevel="0" collapsed="false">
      <c r="A8738" s="49" t="n">
        <v>349</v>
      </c>
      <c r="B8738" s="49" t="s">
        <v>205</v>
      </c>
      <c r="C8738" s="49" t="n">
        <v>2011</v>
      </c>
      <c r="D8738" s="54" t="n">
        <v>84.3</v>
      </c>
      <c r="E8738" s="55" t="n">
        <v>54</v>
      </c>
    </row>
    <row r="8739" customFormat="false" ht="15" hidden="false" customHeight="false" outlineLevel="0" collapsed="false">
      <c r="A8739" s="49" t="n">
        <v>349</v>
      </c>
      <c r="B8739" s="49" t="s">
        <v>206</v>
      </c>
      <c r="C8739" s="49" t="n">
        <v>2010</v>
      </c>
      <c r="D8739" s="54" t="n">
        <v>161.25</v>
      </c>
      <c r="E8739" s="55" t="n">
        <v>129</v>
      </c>
    </row>
    <row r="8740" customFormat="false" ht="15" hidden="false" customHeight="false" outlineLevel="0" collapsed="false">
      <c r="A8740" s="49" t="n">
        <v>349</v>
      </c>
      <c r="B8740" s="49" t="s">
        <v>206</v>
      </c>
      <c r="C8740" s="49" t="n">
        <v>2011</v>
      </c>
      <c r="D8740" s="54" t="n">
        <v>181.8</v>
      </c>
      <c r="E8740" s="55" t="n">
        <v>132</v>
      </c>
    </row>
    <row r="8741" customFormat="false" ht="15" hidden="false" customHeight="false" outlineLevel="0" collapsed="false">
      <c r="A8741" s="49" t="n">
        <v>349</v>
      </c>
      <c r="B8741" s="49" t="s">
        <v>209</v>
      </c>
      <c r="C8741" s="49" t="n">
        <v>2010</v>
      </c>
      <c r="D8741" s="54" t="n">
        <v>15</v>
      </c>
      <c r="E8741" s="55" t="n">
        <v>12</v>
      </c>
    </row>
    <row r="8742" customFormat="false" ht="15" hidden="false" customHeight="false" outlineLevel="0" collapsed="false">
      <c r="A8742" s="49" t="n">
        <v>349</v>
      </c>
      <c r="B8742" s="49" t="s">
        <v>227</v>
      </c>
      <c r="C8742" s="49" t="n">
        <v>2010</v>
      </c>
      <c r="D8742" s="54" t="n">
        <v>15</v>
      </c>
      <c r="E8742" s="55" t="n">
        <v>12</v>
      </c>
    </row>
    <row r="8743" customFormat="false" ht="15" hidden="false" customHeight="false" outlineLevel="0" collapsed="false">
      <c r="A8743" s="49" t="n">
        <v>349</v>
      </c>
      <c r="B8743" s="49" t="s">
        <v>193</v>
      </c>
      <c r="C8743" s="49" t="n">
        <v>2011</v>
      </c>
      <c r="D8743" s="54" t="n">
        <v>119.4</v>
      </c>
      <c r="E8743" s="55" t="n">
        <v>84</v>
      </c>
    </row>
    <row r="8744" customFormat="false" ht="15" hidden="false" customHeight="false" outlineLevel="0" collapsed="false">
      <c r="A8744" s="49" t="n">
        <v>349</v>
      </c>
      <c r="B8744" s="49" t="s">
        <v>196</v>
      </c>
      <c r="C8744" s="49" t="n">
        <v>2010</v>
      </c>
      <c r="D8744" s="54" t="n">
        <v>15</v>
      </c>
      <c r="E8744" s="55" t="n">
        <v>12</v>
      </c>
    </row>
    <row r="8745" customFormat="false" ht="15" hidden="false" customHeight="false" outlineLevel="0" collapsed="false">
      <c r="A8745" s="49" t="n">
        <v>349</v>
      </c>
      <c r="B8745" s="49" t="s">
        <v>196</v>
      </c>
      <c r="C8745" s="49" t="n">
        <v>2011</v>
      </c>
      <c r="D8745" s="54" t="n">
        <v>15</v>
      </c>
      <c r="E8745" s="55" t="n">
        <v>12</v>
      </c>
    </row>
    <row r="8746" customFormat="false" ht="15" hidden="false" customHeight="false" outlineLevel="0" collapsed="false">
      <c r="A8746" s="49" t="n">
        <v>349</v>
      </c>
      <c r="B8746" s="49" t="s">
        <v>198</v>
      </c>
      <c r="C8746" s="49" t="n">
        <v>2010</v>
      </c>
      <c r="D8746" s="54" t="n">
        <v>75</v>
      </c>
      <c r="E8746" s="55" t="n">
        <v>60</v>
      </c>
    </row>
    <row r="8747" customFormat="false" ht="15" hidden="false" customHeight="false" outlineLevel="0" collapsed="false">
      <c r="A8747" s="49" t="n">
        <v>349</v>
      </c>
      <c r="B8747" s="49" t="s">
        <v>207</v>
      </c>
      <c r="C8747" s="49" t="n">
        <v>2010</v>
      </c>
      <c r="D8747" s="54" t="n">
        <v>7.5</v>
      </c>
      <c r="E8747" s="55" t="n">
        <v>6</v>
      </c>
    </row>
    <row r="8748" customFormat="false" ht="15" hidden="false" customHeight="false" outlineLevel="0" collapsed="false">
      <c r="A8748" s="49" t="n">
        <v>349</v>
      </c>
      <c r="B8748" s="49" t="s">
        <v>189</v>
      </c>
      <c r="C8748" s="49" t="n">
        <v>2009</v>
      </c>
      <c r="D8748" s="54" t="n">
        <v>851.54</v>
      </c>
      <c r="E8748" s="55" t="n">
        <v>598</v>
      </c>
    </row>
    <row r="8749" customFormat="false" ht="15" hidden="false" customHeight="false" outlineLevel="0" collapsed="false">
      <c r="A8749" s="49" t="n">
        <v>349</v>
      </c>
      <c r="B8749" s="49" t="s">
        <v>189</v>
      </c>
      <c r="C8749" s="49" t="n">
        <v>2010</v>
      </c>
      <c r="D8749" s="54" t="n">
        <v>5486.58</v>
      </c>
      <c r="E8749" s="55" t="n">
        <v>4810</v>
      </c>
    </row>
    <row r="8750" customFormat="false" ht="15" hidden="false" customHeight="false" outlineLevel="0" collapsed="false">
      <c r="A8750" s="49" t="n">
        <v>349</v>
      </c>
      <c r="B8750" s="49" t="s">
        <v>189</v>
      </c>
      <c r="C8750" s="49" t="n">
        <v>2011</v>
      </c>
      <c r="D8750" s="54" t="n">
        <v>4867.67</v>
      </c>
      <c r="E8750" s="55" t="n">
        <v>3991</v>
      </c>
    </row>
    <row r="8751" customFormat="false" ht="15" hidden="false" customHeight="false" outlineLevel="0" collapsed="false">
      <c r="A8751" s="49" t="n">
        <v>350</v>
      </c>
      <c r="B8751" s="49" t="s">
        <v>199</v>
      </c>
      <c r="C8751" s="49" t="n">
        <v>2011</v>
      </c>
      <c r="D8751" s="54" t="n">
        <v>10.2</v>
      </c>
      <c r="E8751" s="55" t="n">
        <v>12</v>
      </c>
    </row>
    <row r="8752" customFormat="false" ht="15" hidden="false" customHeight="false" outlineLevel="0" collapsed="false">
      <c r="A8752" s="49" t="n">
        <v>350</v>
      </c>
      <c r="B8752" s="49" t="s">
        <v>201</v>
      </c>
      <c r="C8752" s="49" t="n">
        <v>2011</v>
      </c>
      <c r="D8752" s="54" t="n">
        <v>10.2</v>
      </c>
      <c r="E8752" s="55" t="n">
        <v>12</v>
      </c>
    </row>
    <row r="8753" customFormat="false" ht="15" hidden="false" customHeight="false" outlineLevel="0" collapsed="false">
      <c r="A8753" s="49" t="n">
        <v>350</v>
      </c>
      <c r="B8753" s="49" t="s">
        <v>223</v>
      </c>
      <c r="C8753" s="49" t="n">
        <v>2010</v>
      </c>
      <c r="D8753" s="54" t="n">
        <v>10.2</v>
      </c>
      <c r="E8753" s="55" t="n">
        <v>12</v>
      </c>
    </row>
    <row r="8754" customFormat="false" ht="15" hidden="false" customHeight="false" outlineLevel="0" collapsed="false">
      <c r="A8754" s="49" t="n">
        <v>350</v>
      </c>
      <c r="B8754" s="49" t="s">
        <v>222</v>
      </c>
      <c r="C8754" s="49" t="n">
        <v>2009</v>
      </c>
      <c r="D8754" s="54" t="n">
        <v>10.2</v>
      </c>
      <c r="E8754" s="55" t="n">
        <v>12</v>
      </c>
    </row>
    <row r="8755" customFormat="false" ht="15" hidden="false" customHeight="false" outlineLevel="0" collapsed="false">
      <c r="A8755" s="49" t="n">
        <v>350</v>
      </c>
      <c r="B8755" s="49" t="s">
        <v>222</v>
      </c>
      <c r="C8755" s="49" t="n">
        <v>2010</v>
      </c>
      <c r="D8755" s="54" t="n">
        <v>163.2</v>
      </c>
      <c r="E8755" s="55" t="n">
        <v>192</v>
      </c>
    </row>
    <row r="8756" customFormat="false" ht="15" hidden="false" customHeight="false" outlineLevel="0" collapsed="false">
      <c r="A8756" s="49" t="n">
        <v>350</v>
      </c>
      <c r="B8756" s="49" t="s">
        <v>222</v>
      </c>
      <c r="C8756" s="49" t="n">
        <v>2011</v>
      </c>
      <c r="D8756" s="54" t="n">
        <v>132.6</v>
      </c>
      <c r="E8756" s="55" t="n">
        <v>156</v>
      </c>
    </row>
    <row r="8757" customFormat="false" ht="15" hidden="false" customHeight="false" outlineLevel="0" collapsed="false">
      <c r="A8757" s="49" t="n">
        <v>350</v>
      </c>
      <c r="B8757" s="49" t="s">
        <v>205</v>
      </c>
      <c r="C8757" s="49" t="n">
        <v>2010</v>
      </c>
      <c r="D8757" s="54" t="n">
        <v>71.4</v>
      </c>
      <c r="E8757" s="55" t="n">
        <v>84</v>
      </c>
    </row>
    <row r="8758" customFormat="false" ht="15" hidden="false" customHeight="false" outlineLevel="0" collapsed="false">
      <c r="A8758" s="49" t="n">
        <v>350</v>
      </c>
      <c r="B8758" s="49" t="s">
        <v>205</v>
      </c>
      <c r="C8758" s="49" t="n">
        <v>2011</v>
      </c>
      <c r="D8758" s="54" t="n">
        <v>30.6</v>
      </c>
      <c r="E8758" s="55" t="n">
        <v>36</v>
      </c>
    </row>
    <row r="8759" customFormat="false" ht="15" hidden="false" customHeight="false" outlineLevel="0" collapsed="false">
      <c r="A8759" s="49" t="n">
        <v>350</v>
      </c>
      <c r="B8759" s="49" t="s">
        <v>206</v>
      </c>
      <c r="C8759" s="49" t="n">
        <v>2010</v>
      </c>
      <c r="D8759" s="54" t="n">
        <v>10.2</v>
      </c>
      <c r="E8759" s="55" t="n">
        <v>12</v>
      </c>
    </row>
    <row r="8760" customFormat="false" ht="15" hidden="false" customHeight="false" outlineLevel="0" collapsed="false">
      <c r="A8760" s="49" t="n">
        <v>350</v>
      </c>
      <c r="B8760" s="49" t="s">
        <v>206</v>
      </c>
      <c r="C8760" s="49" t="n">
        <v>2011</v>
      </c>
      <c r="D8760" s="54" t="n">
        <v>10.2</v>
      </c>
      <c r="E8760" s="55" t="n">
        <v>12</v>
      </c>
    </row>
    <row r="8761" customFormat="false" ht="15" hidden="false" customHeight="false" outlineLevel="0" collapsed="false">
      <c r="A8761" s="49" t="n">
        <v>350</v>
      </c>
      <c r="B8761" s="49" t="s">
        <v>193</v>
      </c>
      <c r="C8761" s="49" t="n">
        <v>2011</v>
      </c>
      <c r="D8761" s="54" t="n">
        <v>10.2</v>
      </c>
      <c r="E8761" s="55" t="n">
        <v>12</v>
      </c>
    </row>
    <row r="8762" customFormat="false" ht="15" hidden="false" customHeight="false" outlineLevel="0" collapsed="false">
      <c r="A8762" s="49" t="n">
        <v>350</v>
      </c>
      <c r="B8762" s="49" t="s">
        <v>197</v>
      </c>
      <c r="C8762" s="49" t="n">
        <v>2010</v>
      </c>
      <c r="D8762" s="54" t="n">
        <v>10.2</v>
      </c>
      <c r="E8762" s="55" t="n">
        <v>12</v>
      </c>
    </row>
    <row r="8763" customFormat="false" ht="15" hidden="false" customHeight="false" outlineLevel="0" collapsed="false">
      <c r="A8763" s="49" t="n">
        <v>350</v>
      </c>
      <c r="B8763" s="49" t="s">
        <v>196</v>
      </c>
      <c r="C8763" s="49" t="n">
        <v>2010</v>
      </c>
      <c r="D8763" s="54" t="n">
        <v>20.4</v>
      </c>
      <c r="E8763" s="55" t="n">
        <v>24</v>
      </c>
    </row>
    <row r="8764" customFormat="false" ht="15" hidden="false" customHeight="false" outlineLevel="0" collapsed="false">
      <c r="A8764" s="49" t="n">
        <v>350</v>
      </c>
      <c r="B8764" s="49" t="s">
        <v>210</v>
      </c>
      <c r="C8764" s="49" t="n">
        <v>2010</v>
      </c>
      <c r="D8764" s="54" t="n">
        <v>61.2</v>
      </c>
      <c r="E8764" s="55" t="n">
        <v>72</v>
      </c>
    </row>
    <row r="8765" customFormat="false" ht="15" hidden="false" customHeight="false" outlineLevel="0" collapsed="false">
      <c r="A8765" s="49" t="n">
        <v>350</v>
      </c>
      <c r="B8765" s="49" t="s">
        <v>210</v>
      </c>
      <c r="C8765" s="49" t="n">
        <v>2011</v>
      </c>
      <c r="D8765" s="54" t="n">
        <v>122.4</v>
      </c>
      <c r="E8765" s="55" t="n">
        <v>144</v>
      </c>
    </row>
    <row r="8766" customFormat="false" ht="15" hidden="false" customHeight="false" outlineLevel="0" collapsed="false">
      <c r="A8766" s="49" t="n">
        <v>350</v>
      </c>
      <c r="B8766" s="49" t="s">
        <v>214</v>
      </c>
      <c r="C8766" s="49" t="n">
        <v>2010</v>
      </c>
      <c r="D8766" s="54" t="n">
        <v>10.2</v>
      </c>
      <c r="E8766" s="55" t="n">
        <v>12</v>
      </c>
    </row>
    <row r="8767" customFormat="false" ht="15" hidden="false" customHeight="false" outlineLevel="0" collapsed="false">
      <c r="A8767" s="49" t="n">
        <v>350</v>
      </c>
      <c r="B8767" s="49" t="s">
        <v>189</v>
      </c>
      <c r="C8767" s="49" t="n">
        <v>2009</v>
      </c>
      <c r="D8767" s="54" t="n">
        <v>275.38</v>
      </c>
      <c r="E8767" s="55" t="n">
        <v>310</v>
      </c>
    </row>
    <row r="8768" customFormat="false" ht="15" hidden="false" customHeight="false" outlineLevel="0" collapsed="false">
      <c r="A8768" s="49" t="n">
        <v>350</v>
      </c>
      <c r="B8768" s="49" t="s">
        <v>189</v>
      </c>
      <c r="C8768" s="49" t="n">
        <v>2010</v>
      </c>
      <c r="D8768" s="54" t="n">
        <v>8380.69</v>
      </c>
      <c r="E8768" s="55" t="n">
        <v>11008</v>
      </c>
    </row>
    <row r="8769" customFormat="false" ht="15" hidden="false" customHeight="false" outlineLevel="0" collapsed="false">
      <c r="A8769" s="49" t="n">
        <v>350</v>
      </c>
      <c r="B8769" s="49" t="s">
        <v>189</v>
      </c>
      <c r="C8769" s="49" t="n">
        <v>2011</v>
      </c>
      <c r="D8769" s="54" t="n">
        <v>3363.22</v>
      </c>
      <c r="E8769" s="55" t="n">
        <v>4327</v>
      </c>
    </row>
    <row r="8770" customFormat="false" ht="15" hidden="false" customHeight="false" outlineLevel="0" collapsed="false">
      <c r="A8770" s="49" t="n">
        <v>350</v>
      </c>
      <c r="B8770" s="49" t="s">
        <v>194</v>
      </c>
      <c r="C8770" s="49" t="n">
        <v>2011</v>
      </c>
      <c r="D8770" s="54" t="n">
        <v>10.2</v>
      </c>
      <c r="E8770" s="55" t="n">
        <v>12</v>
      </c>
    </row>
    <row r="8771" customFormat="false" ht="15" hidden="false" customHeight="false" outlineLevel="0" collapsed="false">
      <c r="A8771" s="49" t="n">
        <v>351</v>
      </c>
      <c r="B8771" s="49" t="s">
        <v>223</v>
      </c>
      <c r="C8771" s="49" t="n">
        <v>2010</v>
      </c>
      <c r="D8771" s="54" t="n">
        <v>23.6</v>
      </c>
      <c r="E8771" s="55" t="n">
        <v>8</v>
      </c>
    </row>
    <row r="8772" customFormat="false" ht="15" hidden="false" customHeight="false" outlineLevel="0" collapsed="false">
      <c r="A8772" s="49" t="n">
        <v>351</v>
      </c>
      <c r="B8772" s="49" t="s">
        <v>223</v>
      </c>
      <c r="C8772" s="49" t="n">
        <v>2011</v>
      </c>
      <c r="D8772" s="54" t="n">
        <v>70.8</v>
      </c>
      <c r="E8772" s="55" t="n">
        <v>24</v>
      </c>
    </row>
    <row r="8773" customFormat="false" ht="15" hidden="false" customHeight="false" outlineLevel="0" collapsed="false">
      <c r="A8773" s="49" t="n">
        <v>351</v>
      </c>
      <c r="B8773" s="49" t="s">
        <v>200</v>
      </c>
      <c r="C8773" s="49" t="n">
        <v>2011</v>
      </c>
      <c r="D8773" s="54" t="n">
        <v>23.6</v>
      </c>
      <c r="E8773" s="55" t="n">
        <v>8</v>
      </c>
    </row>
    <row r="8774" customFormat="false" ht="15" hidden="false" customHeight="false" outlineLevel="0" collapsed="false">
      <c r="A8774" s="49" t="n">
        <v>351</v>
      </c>
      <c r="B8774" s="49" t="s">
        <v>222</v>
      </c>
      <c r="C8774" s="49" t="n">
        <v>2010</v>
      </c>
      <c r="D8774" s="54" t="n">
        <v>224.2</v>
      </c>
      <c r="E8774" s="55" t="n">
        <v>76</v>
      </c>
    </row>
    <row r="8775" customFormat="false" ht="15" hidden="false" customHeight="false" outlineLevel="0" collapsed="false">
      <c r="A8775" s="49" t="n">
        <v>351</v>
      </c>
      <c r="B8775" s="49" t="s">
        <v>222</v>
      </c>
      <c r="C8775" s="49" t="n">
        <v>2011</v>
      </c>
      <c r="D8775" s="54" t="n">
        <v>716.8</v>
      </c>
      <c r="E8775" s="55" t="n">
        <v>256</v>
      </c>
    </row>
    <row r="8776" customFormat="false" ht="15" hidden="false" customHeight="false" outlineLevel="0" collapsed="false">
      <c r="A8776" s="49" t="n">
        <v>351</v>
      </c>
      <c r="B8776" s="49" t="s">
        <v>205</v>
      </c>
      <c r="C8776" s="49" t="n">
        <v>2010</v>
      </c>
      <c r="D8776" s="54" t="n">
        <v>5.9</v>
      </c>
      <c r="E8776" s="55" t="n">
        <v>2</v>
      </c>
    </row>
    <row r="8777" customFormat="false" ht="15" hidden="false" customHeight="false" outlineLevel="0" collapsed="false">
      <c r="A8777" s="49" t="n">
        <v>351</v>
      </c>
      <c r="B8777" s="49" t="s">
        <v>205</v>
      </c>
      <c r="C8777" s="49" t="n">
        <v>2011</v>
      </c>
      <c r="D8777" s="54" t="n">
        <v>23.6</v>
      </c>
      <c r="E8777" s="55" t="n">
        <v>8</v>
      </c>
    </row>
    <row r="8778" customFormat="false" ht="15" hidden="false" customHeight="false" outlineLevel="0" collapsed="false">
      <c r="A8778" s="49" t="n">
        <v>351</v>
      </c>
      <c r="B8778" s="49" t="s">
        <v>206</v>
      </c>
      <c r="C8778" s="49" t="n">
        <v>2010</v>
      </c>
      <c r="D8778" s="54" t="n">
        <v>23.6</v>
      </c>
      <c r="E8778" s="55" t="n">
        <v>8</v>
      </c>
    </row>
    <row r="8779" customFormat="false" ht="15" hidden="false" customHeight="false" outlineLevel="0" collapsed="false">
      <c r="A8779" s="49" t="n">
        <v>351</v>
      </c>
      <c r="B8779" s="49" t="s">
        <v>209</v>
      </c>
      <c r="C8779" s="49" t="n">
        <v>2011</v>
      </c>
      <c r="D8779" s="54" t="n">
        <v>23.6</v>
      </c>
      <c r="E8779" s="55" t="n">
        <v>8</v>
      </c>
    </row>
    <row r="8780" customFormat="false" ht="15" hidden="false" customHeight="false" outlineLevel="0" collapsed="false">
      <c r="A8780" s="49" t="n">
        <v>351</v>
      </c>
      <c r="B8780" s="49" t="s">
        <v>227</v>
      </c>
      <c r="C8780" s="49" t="n">
        <v>2011</v>
      </c>
      <c r="D8780" s="54" t="n">
        <v>23.6</v>
      </c>
      <c r="E8780" s="55" t="n">
        <v>8</v>
      </c>
    </row>
    <row r="8781" customFormat="false" ht="15" hidden="false" customHeight="false" outlineLevel="0" collapsed="false">
      <c r="A8781" s="49" t="n">
        <v>351</v>
      </c>
      <c r="B8781" s="49" t="s">
        <v>197</v>
      </c>
      <c r="C8781" s="49" t="n">
        <v>2011</v>
      </c>
      <c r="D8781" s="54" t="n">
        <v>47.2</v>
      </c>
      <c r="E8781" s="55" t="n">
        <v>16</v>
      </c>
    </row>
    <row r="8782" customFormat="false" ht="15" hidden="false" customHeight="false" outlineLevel="0" collapsed="false">
      <c r="A8782" s="49" t="n">
        <v>351</v>
      </c>
      <c r="B8782" s="49" t="s">
        <v>189</v>
      </c>
      <c r="C8782" s="49" t="n">
        <v>2010</v>
      </c>
      <c r="D8782" s="54" t="n">
        <v>3280.41</v>
      </c>
      <c r="E8782" s="55" t="n">
        <v>1143</v>
      </c>
    </row>
    <row r="8783" customFormat="false" ht="15" hidden="false" customHeight="false" outlineLevel="0" collapsed="false">
      <c r="A8783" s="49" t="n">
        <v>351</v>
      </c>
      <c r="B8783" s="49" t="s">
        <v>189</v>
      </c>
      <c r="C8783" s="49" t="n">
        <v>2011</v>
      </c>
      <c r="D8783" s="54" t="n">
        <v>8191.49</v>
      </c>
      <c r="E8783" s="55" t="n">
        <v>2739</v>
      </c>
    </row>
    <row r="8784" customFormat="false" ht="15" hidden="false" customHeight="false" outlineLevel="0" collapsed="false">
      <c r="A8784" s="49" t="n">
        <v>352</v>
      </c>
      <c r="B8784" s="49" t="s">
        <v>203</v>
      </c>
      <c r="C8784" s="49" t="n">
        <v>2011</v>
      </c>
      <c r="D8784" s="54" t="n">
        <v>435</v>
      </c>
      <c r="E8784" s="55" t="n">
        <v>300</v>
      </c>
    </row>
    <row r="8785" customFormat="false" ht="15" hidden="false" customHeight="false" outlineLevel="0" collapsed="false">
      <c r="A8785" s="49" t="n">
        <v>352</v>
      </c>
      <c r="B8785" s="49" t="s">
        <v>201</v>
      </c>
      <c r="C8785" s="49" t="n">
        <v>2011</v>
      </c>
      <c r="D8785" s="54" t="n">
        <v>16.5</v>
      </c>
      <c r="E8785" s="55" t="n">
        <v>10</v>
      </c>
    </row>
    <row r="8786" customFormat="false" ht="15" hidden="false" customHeight="false" outlineLevel="0" collapsed="false">
      <c r="A8786" s="49" t="n">
        <v>352</v>
      </c>
      <c r="B8786" s="49" t="s">
        <v>226</v>
      </c>
      <c r="C8786" s="49" t="n">
        <v>2011</v>
      </c>
      <c r="D8786" s="54" t="n">
        <v>16.5</v>
      </c>
      <c r="E8786" s="55" t="n">
        <v>10</v>
      </c>
    </row>
    <row r="8787" customFormat="false" ht="15" hidden="false" customHeight="false" outlineLevel="0" collapsed="false">
      <c r="A8787" s="49" t="n">
        <v>352</v>
      </c>
      <c r="B8787" s="49" t="s">
        <v>223</v>
      </c>
      <c r="C8787" s="49" t="n">
        <v>2011</v>
      </c>
      <c r="D8787" s="54" t="n">
        <v>16.5</v>
      </c>
      <c r="E8787" s="55" t="n">
        <v>10</v>
      </c>
    </row>
    <row r="8788" customFormat="false" ht="15" hidden="false" customHeight="false" outlineLevel="0" collapsed="false">
      <c r="A8788" s="49" t="n">
        <v>352</v>
      </c>
      <c r="B8788" s="49" t="s">
        <v>202</v>
      </c>
      <c r="C8788" s="49" t="n">
        <v>2011</v>
      </c>
      <c r="D8788" s="54" t="n">
        <v>16.5</v>
      </c>
      <c r="E8788" s="55" t="n">
        <v>10</v>
      </c>
    </row>
    <row r="8789" customFormat="false" ht="15" hidden="false" customHeight="false" outlineLevel="0" collapsed="false">
      <c r="A8789" s="49" t="n">
        <v>352</v>
      </c>
      <c r="B8789" s="49" t="s">
        <v>222</v>
      </c>
      <c r="C8789" s="49" t="n">
        <v>2011</v>
      </c>
      <c r="D8789" s="54" t="n">
        <v>234.3</v>
      </c>
      <c r="E8789" s="55" t="n">
        <v>142</v>
      </c>
    </row>
    <row r="8790" customFormat="false" ht="15" hidden="false" customHeight="false" outlineLevel="0" collapsed="false">
      <c r="A8790" s="49" t="n">
        <v>352</v>
      </c>
      <c r="B8790" s="49" t="s">
        <v>205</v>
      </c>
      <c r="C8790" s="49" t="n">
        <v>2011</v>
      </c>
      <c r="D8790" s="54" t="n">
        <v>136.95</v>
      </c>
      <c r="E8790" s="55" t="n">
        <v>83</v>
      </c>
    </row>
    <row r="8791" customFormat="false" ht="15" hidden="false" customHeight="false" outlineLevel="0" collapsed="false">
      <c r="A8791" s="49" t="n">
        <v>352</v>
      </c>
      <c r="B8791" s="49" t="s">
        <v>206</v>
      </c>
      <c r="C8791" s="49" t="n">
        <v>2011</v>
      </c>
      <c r="D8791" s="54" t="n">
        <v>118.8</v>
      </c>
      <c r="E8791" s="55" t="n">
        <v>72</v>
      </c>
    </row>
    <row r="8792" customFormat="false" ht="15" hidden="false" customHeight="false" outlineLevel="0" collapsed="false">
      <c r="A8792" s="49" t="n">
        <v>352</v>
      </c>
      <c r="B8792" s="49" t="s">
        <v>218</v>
      </c>
      <c r="C8792" s="49" t="n">
        <v>2011</v>
      </c>
      <c r="D8792" s="54" t="n">
        <v>871.65</v>
      </c>
      <c r="E8792" s="55" t="n">
        <v>601</v>
      </c>
    </row>
    <row r="8793" customFormat="false" ht="15" hidden="false" customHeight="false" outlineLevel="0" collapsed="false">
      <c r="A8793" s="49" t="n">
        <v>352</v>
      </c>
      <c r="B8793" s="49" t="s">
        <v>197</v>
      </c>
      <c r="C8793" s="49" t="n">
        <v>2011</v>
      </c>
      <c r="D8793" s="54" t="n">
        <v>120.45</v>
      </c>
      <c r="E8793" s="55" t="n">
        <v>73</v>
      </c>
    </row>
    <row r="8794" customFormat="false" ht="15" hidden="false" customHeight="false" outlineLevel="0" collapsed="false">
      <c r="A8794" s="49" t="n">
        <v>352</v>
      </c>
      <c r="B8794" s="49" t="s">
        <v>196</v>
      </c>
      <c r="C8794" s="49" t="n">
        <v>2011</v>
      </c>
      <c r="D8794" s="54" t="n">
        <v>6.6</v>
      </c>
      <c r="E8794" s="55" t="n">
        <v>4</v>
      </c>
    </row>
    <row r="8795" customFormat="false" ht="15" hidden="false" customHeight="false" outlineLevel="0" collapsed="false">
      <c r="A8795" s="49" t="n">
        <v>352</v>
      </c>
      <c r="B8795" s="49" t="s">
        <v>198</v>
      </c>
      <c r="C8795" s="49" t="n">
        <v>2011</v>
      </c>
      <c r="D8795" s="54" t="n">
        <v>82.5</v>
      </c>
      <c r="E8795" s="55" t="n">
        <v>50</v>
      </c>
    </row>
    <row r="8796" customFormat="false" ht="15" hidden="false" customHeight="false" outlineLevel="0" collapsed="false">
      <c r="A8796" s="49" t="n">
        <v>352</v>
      </c>
      <c r="B8796" s="49" t="s">
        <v>189</v>
      </c>
      <c r="C8796" s="49" t="n">
        <v>2011</v>
      </c>
      <c r="D8796" s="54" t="n">
        <v>10593.7</v>
      </c>
      <c r="E8796" s="55" t="n">
        <v>6017</v>
      </c>
    </row>
    <row r="8797" customFormat="false" ht="15" hidden="false" customHeight="false" outlineLevel="0" collapsed="false">
      <c r="A8797" s="49" t="n">
        <v>353</v>
      </c>
      <c r="B8797" s="49" t="s">
        <v>203</v>
      </c>
      <c r="C8797" s="49" t="n">
        <v>2010</v>
      </c>
      <c r="D8797" s="54" t="n">
        <v>27</v>
      </c>
      <c r="E8797" s="55" t="n">
        <v>4</v>
      </c>
    </row>
    <row r="8798" customFormat="false" ht="15" hidden="false" customHeight="false" outlineLevel="0" collapsed="false">
      <c r="A8798" s="49" t="n">
        <v>353</v>
      </c>
      <c r="B8798" s="49" t="s">
        <v>201</v>
      </c>
      <c r="C8798" s="49" t="n">
        <v>2010</v>
      </c>
      <c r="D8798" s="54" t="n">
        <v>27</v>
      </c>
      <c r="E8798" s="55" t="n">
        <v>4</v>
      </c>
    </row>
    <row r="8799" customFormat="false" ht="15" hidden="false" customHeight="false" outlineLevel="0" collapsed="false">
      <c r="A8799" s="49" t="n">
        <v>353</v>
      </c>
      <c r="B8799" s="49" t="s">
        <v>201</v>
      </c>
      <c r="C8799" s="49" t="n">
        <v>2011</v>
      </c>
      <c r="D8799" s="54" t="n">
        <v>27</v>
      </c>
      <c r="E8799" s="55" t="n">
        <v>4</v>
      </c>
    </row>
    <row r="8800" customFormat="false" ht="15" hidden="false" customHeight="false" outlineLevel="0" collapsed="false">
      <c r="A8800" s="49" t="n">
        <v>353</v>
      </c>
      <c r="B8800" s="49" t="s">
        <v>216</v>
      </c>
      <c r="C8800" s="49" t="n">
        <v>2011</v>
      </c>
      <c r="D8800" s="54" t="n">
        <v>40.5</v>
      </c>
      <c r="E8800" s="55" t="n">
        <v>6</v>
      </c>
    </row>
    <row r="8801" customFormat="false" ht="15" hidden="false" customHeight="false" outlineLevel="0" collapsed="false">
      <c r="A8801" s="49" t="n">
        <v>353</v>
      </c>
      <c r="B8801" s="49" t="s">
        <v>223</v>
      </c>
      <c r="C8801" s="49" t="n">
        <v>2010</v>
      </c>
      <c r="D8801" s="54" t="n">
        <v>40.5</v>
      </c>
      <c r="E8801" s="55" t="n">
        <v>6</v>
      </c>
    </row>
    <row r="8802" customFormat="false" ht="15" hidden="false" customHeight="false" outlineLevel="0" collapsed="false">
      <c r="A8802" s="49" t="n">
        <v>353</v>
      </c>
      <c r="B8802" s="49" t="s">
        <v>200</v>
      </c>
      <c r="C8802" s="49" t="n">
        <v>2010</v>
      </c>
      <c r="D8802" s="54" t="n">
        <v>6.75</v>
      </c>
      <c r="E8802" s="55" t="n">
        <v>1</v>
      </c>
    </row>
    <row r="8803" customFormat="false" ht="15" hidden="false" customHeight="false" outlineLevel="0" collapsed="false">
      <c r="A8803" s="49" t="n">
        <v>353</v>
      </c>
      <c r="B8803" s="49" t="s">
        <v>200</v>
      </c>
      <c r="C8803" s="49" t="n">
        <v>2011</v>
      </c>
      <c r="D8803" s="54" t="n">
        <v>27</v>
      </c>
      <c r="E8803" s="55" t="n">
        <v>4</v>
      </c>
    </row>
    <row r="8804" customFormat="false" ht="15" hidden="false" customHeight="false" outlineLevel="0" collapsed="false">
      <c r="A8804" s="49" t="n">
        <v>353</v>
      </c>
      <c r="B8804" s="49" t="s">
        <v>222</v>
      </c>
      <c r="C8804" s="49" t="n">
        <v>2010</v>
      </c>
      <c r="D8804" s="54" t="n">
        <v>27</v>
      </c>
      <c r="E8804" s="55" t="n">
        <v>4</v>
      </c>
    </row>
    <row r="8805" customFormat="false" ht="15" hidden="false" customHeight="false" outlineLevel="0" collapsed="false">
      <c r="A8805" s="49" t="n">
        <v>353</v>
      </c>
      <c r="B8805" s="49" t="s">
        <v>222</v>
      </c>
      <c r="C8805" s="49" t="n">
        <v>2011</v>
      </c>
      <c r="D8805" s="54" t="n">
        <v>54</v>
      </c>
      <c r="E8805" s="55" t="n">
        <v>8</v>
      </c>
    </row>
    <row r="8806" customFormat="false" ht="15" hidden="false" customHeight="false" outlineLevel="0" collapsed="false">
      <c r="A8806" s="49" t="n">
        <v>353</v>
      </c>
      <c r="B8806" s="49" t="s">
        <v>205</v>
      </c>
      <c r="C8806" s="49" t="n">
        <v>2010</v>
      </c>
      <c r="D8806" s="54" t="n">
        <v>13.5</v>
      </c>
      <c r="E8806" s="55" t="n">
        <v>2</v>
      </c>
    </row>
    <row r="8807" customFormat="false" ht="15" hidden="false" customHeight="false" outlineLevel="0" collapsed="false">
      <c r="A8807" s="49" t="n">
        <v>353</v>
      </c>
      <c r="B8807" s="49" t="s">
        <v>205</v>
      </c>
      <c r="C8807" s="49" t="n">
        <v>2011</v>
      </c>
      <c r="D8807" s="54" t="n">
        <v>27</v>
      </c>
      <c r="E8807" s="55" t="n">
        <v>4</v>
      </c>
    </row>
    <row r="8808" customFormat="false" ht="15" hidden="false" customHeight="false" outlineLevel="0" collapsed="false">
      <c r="A8808" s="49" t="n">
        <v>353</v>
      </c>
      <c r="B8808" s="49" t="s">
        <v>206</v>
      </c>
      <c r="C8808" s="49" t="n">
        <v>2010</v>
      </c>
      <c r="D8808" s="54" t="n">
        <v>67.5</v>
      </c>
      <c r="E8808" s="55" t="n">
        <v>10</v>
      </c>
    </row>
    <row r="8809" customFormat="false" ht="15" hidden="false" customHeight="false" outlineLevel="0" collapsed="false">
      <c r="A8809" s="49" t="n">
        <v>353</v>
      </c>
      <c r="B8809" s="49" t="s">
        <v>206</v>
      </c>
      <c r="C8809" s="49" t="n">
        <v>2011</v>
      </c>
      <c r="D8809" s="54" t="n">
        <v>54</v>
      </c>
      <c r="E8809" s="55" t="n">
        <v>8</v>
      </c>
    </row>
    <row r="8810" customFormat="false" ht="15" hidden="false" customHeight="false" outlineLevel="0" collapsed="false">
      <c r="A8810" s="49" t="n">
        <v>353</v>
      </c>
      <c r="B8810" s="49" t="s">
        <v>234</v>
      </c>
      <c r="C8810" s="49" t="n">
        <v>2011</v>
      </c>
      <c r="D8810" s="54" t="n">
        <v>54</v>
      </c>
      <c r="E8810" s="55" t="n">
        <v>8</v>
      </c>
    </row>
    <row r="8811" customFormat="false" ht="15" hidden="false" customHeight="false" outlineLevel="0" collapsed="false">
      <c r="A8811" s="49" t="n">
        <v>353</v>
      </c>
      <c r="B8811" s="49" t="s">
        <v>192</v>
      </c>
      <c r="C8811" s="49" t="n">
        <v>2011</v>
      </c>
      <c r="D8811" s="54" t="n">
        <v>40.5</v>
      </c>
      <c r="E8811" s="55" t="n">
        <v>6</v>
      </c>
    </row>
    <row r="8812" customFormat="false" ht="15" hidden="false" customHeight="false" outlineLevel="0" collapsed="false">
      <c r="A8812" s="49" t="n">
        <v>353</v>
      </c>
      <c r="B8812" s="49" t="s">
        <v>219</v>
      </c>
      <c r="C8812" s="49" t="n">
        <v>2011</v>
      </c>
      <c r="D8812" s="54" t="n">
        <v>81</v>
      </c>
      <c r="E8812" s="55" t="n">
        <v>12</v>
      </c>
    </row>
    <row r="8813" customFormat="false" ht="15" hidden="false" customHeight="false" outlineLevel="0" collapsed="false">
      <c r="A8813" s="49" t="n">
        <v>353</v>
      </c>
      <c r="B8813" s="49" t="s">
        <v>218</v>
      </c>
      <c r="C8813" s="49" t="n">
        <v>2010</v>
      </c>
      <c r="D8813" s="54" t="n">
        <v>27</v>
      </c>
      <c r="E8813" s="55" t="n">
        <v>4</v>
      </c>
    </row>
    <row r="8814" customFormat="false" ht="15" hidden="false" customHeight="false" outlineLevel="0" collapsed="false">
      <c r="A8814" s="49" t="n">
        <v>353</v>
      </c>
      <c r="B8814" s="49" t="s">
        <v>193</v>
      </c>
      <c r="C8814" s="49" t="n">
        <v>2010</v>
      </c>
      <c r="D8814" s="54" t="n">
        <v>40.5</v>
      </c>
      <c r="E8814" s="55" t="n">
        <v>6</v>
      </c>
    </row>
    <row r="8815" customFormat="false" ht="15" hidden="false" customHeight="false" outlineLevel="0" collapsed="false">
      <c r="A8815" s="49" t="n">
        <v>353</v>
      </c>
      <c r="B8815" s="49" t="s">
        <v>193</v>
      </c>
      <c r="C8815" s="49" t="n">
        <v>2011</v>
      </c>
      <c r="D8815" s="54" t="n">
        <v>13.5</v>
      </c>
      <c r="E8815" s="55" t="n">
        <v>2</v>
      </c>
    </row>
    <row r="8816" customFormat="false" ht="15" hidden="false" customHeight="false" outlineLevel="0" collapsed="false">
      <c r="A8816" s="49" t="n">
        <v>353</v>
      </c>
      <c r="B8816" s="49" t="s">
        <v>197</v>
      </c>
      <c r="C8816" s="49" t="n">
        <v>2010</v>
      </c>
      <c r="D8816" s="54" t="n">
        <v>27</v>
      </c>
      <c r="E8816" s="55" t="n">
        <v>4</v>
      </c>
    </row>
    <row r="8817" customFormat="false" ht="15" hidden="false" customHeight="false" outlineLevel="0" collapsed="false">
      <c r="A8817" s="49" t="n">
        <v>353</v>
      </c>
      <c r="B8817" s="49" t="s">
        <v>197</v>
      </c>
      <c r="C8817" s="49" t="n">
        <v>2011</v>
      </c>
      <c r="D8817" s="54" t="n">
        <v>67.5</v>
      </c>
      <c r="E8817" s="55" t="n">
        <v>10</v>
      </c>
    </row>
    <row r="8818" customFormat="false" ht="15" hidden="false" customHeight="false" outlineLevel="0" collapsed="false">
      <c r="A8818" s="49" t="n">
        <v>353</v>
      </c>
      <c r="B8818" s="49" t="s">
        <v>196</v>
      </c>
      <c r="C8818" s="49" t="n">
        <v>2010</v>
      </c>
      <c r="D8818" s="54" t="n">
        <v>40.5</v>
      </c>
      <c r="E8818" s="55" t="n">
        <v>6</v>
      </c>
    </row>
    <row r="8819" customFormat="false" ht="15" hidden="false" customHeight="false" outlineLevel="0" collapsed="false">
      <c r="A8819" s="49" t="n">
        <v>353</v>
      </c>
      <c r="B8819" s="49" t="s">
        <v>196</v>
      </c>
      <c r="C8819" s="49" t="n">
        <v>2011</v>
      </c>
      <c r="D8819" s="54" t="n">
        <v>13.5</v>
      </c>
      <c r="E8819" s="55" t="n">
        <v>2</v>
      </c>
    </row>
    <row r="8820" customFormat="false" ht="15" hidden="false" customHeight="false" outlineLevel="0" collapsed="false">
      <c r="A8820" s="49" t="n">
        <v>353</v>
      </c>
      <c r="B8820" s="49" t="s">
        <v>210</v>
      </c>
      <c r="C8820" s="49" t="n">
        <v>2010</v>
      </c>
      <c r="D8820" s="54" t="n">
        <v>256.5</v>
      </c>
      <c r="E8820" s="55" t="n">
        <v>38</v>
      </c>
    </row>
    <row r="8821" customFormat="false" ht="15" hidden="false" customHeight="false" outlineLevel="0" collapsed="false">
      <c r="A8821" s="49" t="n">
        <v>353</v>
      </c>
      <c r="B8821" s="49" t="s">
        <v>210</v>
      </c>
      <c r="C8821" s="49" t="n">
        <v>2011</v>
      </c>
      <c r="D8821" s="54" t="n">
        <v>324</v>
      </c>
      <c r="E8821" s="55" t="n">
        <v>48</v>
      </c>
    </row>
    <row r="8822" customFormat="false" ht="15" hidden="false" customHeight="false" outlineLevel="0" collapsed="false">
      <c r="A8822" s="49" t="n">
        <v>353</v>
      </c>
      <c r="B8822" s="49" t="s">
        <v>198</v>
      </c>
      <c r="C8822" s="49" t="n">
        <v>2011</v>
      </c>
      <c r="D8822" s="54" t="n">
        <v>203.9</v>
      </c>
      <c r="E8822" s="55" t="n">
        <v>34</v>
      </c>
    </row>
    <row r="8823" customFormat="false" ht="15" hidden="false" customHeight="false" outlineLevel="0" collapsed="false">
      <c r="A8823" s="49" t="n">
        <v>353</v>
      </c>
      <c r="B8823" s="49" t="s">
        <v>214</v>
      </c>
      <c r="C8823" s="49" t="n">
        <v>2010</v>
      </c>
      <c r="D8823" s="54" t="n">
        <v>81</v>
      </c>
      <c r="E8823" s="55" t="n">
        <v>12</v>
      </c>
    </row>
    <row r="8824" customFormat="false" ht="15" hidden="false" customHeight="false" outlineLevel="0" collapsed="false">
      <c r="A8824" s="49" t="n">
        <v>353</v>
      </c>
      <c r="B8824" s="49" t="s">
        <v>189</v>
      </c>
      <c r="C8824" s="49" t="n">
        <v>2009</v>
      </c>
      <c r="D8824" s="54" t="n">
        <v>6.75</v>
      </c>
      <c r="E8824" s="55" t="n">
        <v>1</v>
      </c>
    </row>
    <row r="8825" customFormat="false" ht="15" hidden="false" customHeight="false" outlineLevel="0" collapsed="false">
      <c r="A8825" s="49" t="n">
        <v>353</v>
      </c>
      <c r="B8825" s="49" t="s">
        <v>189</v>
      </c>
      <c r="C8825" s="49" t="n">
        <v>2010</v>
      </c>
      <c r="D8825" s="54" t="n">
        <v>7903.87</v>
      </c>
      <c r="E8825" s="55" t="n">
        <v>1109</v>
      </c>
    </row>
    <row r="8826" customFormat="false" ht="15" hidden="false" customHeight="false" outlineLevel="0" collapsed="false">
      <c r="A8826" s="49" t="n">
        <v>353</v>
      </c>
      <c r="B8826" s="49" t="s">
        <v>189</v>
      </c>
      <c r="C8826" s="49" t="n">
        <v>2011</v>
      </c>
      <c r="D8826" s="54" t="n">
        <v>2996.44</v>
      </c>
      <c r="E8826" s="55" t="n">
        <v>380</v>
      </c>
    </row>
    <row r="8827" customFormat="false" ht="15" hidden="false" customHeight="false" outlineLevel="0" collapsed="false">
      <c r="A8827" s="49" t="n">
        <v>354</v>
      </c>
      <c r="B8827" s="49" t="s">
        <v>223</v>
      </c>
      <c r="C8827" s="49" t="n">
        <v>2010</v>
      </c>
      <c r="D8827" s="54" t="n">
        <v>19.8</v>
      </c>
      <c r="E8827" s="55" t="n">
        <v>12</v>
      </c>
    </row>
    <row r="8828" customFormat="false" ht="15" hidden="false" customHeight="false" outlineLevel="0" collapsed="false">
      <c r="A8828" s="49" t="n">
        <v>354</v>
      </c>
      <c r="B8828" s="49" t="s">
        <v>222</v>
      </c>
      <c r="C8828" s="49" t="n">
        <v>2010</v>
      </c>
      <c r="D8828" s="54" t="n">
        <v>158.4</v>
      </c>
      <c r="E8828" s="55" t="n">
        <v>96</v>
      </c>
    </row>
    <row r="8829" customFormat="false" ht="15" hidden="false" customHeight="false" outlineLevel="0" collapsed="false">
      <c r="A8829" s="49" t="n">
        <v>354</v>
      </c>
      <c r="B8829" s="49" t="s">
        <v>222</v>
      </c>
      <c r="C8829" s="49" t="n">
        <v>2011</v>
      </c>
      <c r="D8829" s="54" t="n">
        <v>108.48</v>
      </c>
      <c r="E8829" s="55" t="n">
        <v>72</v>
      </c>
    </row>
    <row r="8830" customFormat="false" ht="15" hidden="false" customHeight="false" outlineLevel="0" collapsed="false">
      <c r="A8830" s="49" t="n">
        <v>354</v>
      </c>
      <c r="B8830" s="49" t="s">
        <v>191</v>
      </c>
      <c r="C8830" s="49" t="n">
        <v>2011</v>
      </c>
      <c r="D8830" s="54" t="n">
        <v>19.8</v>
      </c>
      <c r="E8830" s="55" t="n">
        <v>12</v>
      </c>
    </row>
    <row r="8831" customFormat="false" ht="15" hidden="false" customHeight="false" outlineLevel="0" collapsed="false">
      <c r="A8831" s="49" t="n">
        <v>354</v>
      </c>
      <c r="B8831" s="49" t="s">
        <v>205</v>
      </c>
      <c r="C8831" s="49" t="n">
        <v>2010</v>
      </c>
      <c r="D8831" s="54" t="n">
        <v>59.4</v>
      </c>
      <c r="E8831" s="55" t="n">
        <v>36</v>
      </c>
    </row>
    <row r="8832" customFormat="false" ht="15" hidden="false" customHeight="false" outlineLevel="0" collapsed="false">
      <c r="A8832" s="49" t="n">
        <v>354</v>
      </c>
      <c r="B8832" s="49" t="s">
        <v>206</v>
      </c>
      <c r="C8832" s="49" t="n">
        <v>2010</v>
      </c>
      <c r="D8832" s="54" t="n">
        <v>19.8</v>
      </c>
      <c r="E8832" s="55" t="n">
        <v>12</v>
      </c>
    </row>
    <row r="8833" customFormat="false" ht="15" hidden="false" customHeight="false" outlineLevel="0" collapsed="false">
      <c r="A8833" s="49" t="n">
        <v>354</v>
      </c>
      <c r="B8833" s="49" t="s">
        <v>209</v>
      </c>
      <c r="C8833" s="49" t="n">
        <v>2010</v>
      </c>
      <c r="D8833" s="54" t="n">
        <v>139.2</v>
      </c>
      <c r="E8833" s="55" t="n">
        <v>96</v>
      </c>
    </row>
    <row r="8834" customFormat="false" ht="15" hidden="false" customHeight="false" outlineLevel="0" collapsed="false">
      <c r="A8834" s="49" t="n">
        <v>354</v>
      </c>
      <c r="B8834" s="49" t="s">
        <v>192</v>
      </c>
      <c r="C8834" s="49" t="n">
        <v>2011</v>
      </c>
      <c r="D8834" s="54" t="n">
        <v>19.8</v>
      </c>
      <c r="E8834" s="55" t="n">
        <v>12</v>
      </c>
    </row>
    <row r="8835" customFormat="false" ht="15" hidden="false" customHeight="false" outlineLevel="0" collapsed="false">
      <c r="A8835" s="49" t="n">
        <v>354</v>
      </c>
      <c r="B8835" s="49" t="s">
        <v>197</v>
      </c>
      <c r="C8835" s="49" t="n">
        <v>2011</v>
      </c>
      <c r="D8835" s="54" t="n">
        <v>19.8</v>
      </c>
      <c r="E8835" s="55" t="n">
        <v>12</v>
      </c>
    </row>
    <row r="8836" customFormat="false" ht="15" hidden="false" customHeight="false" outlineLevel="0" collapsed="false">
      <c r="A8836" s="49" t="n">
        <v>354</v>
      </c>
      <c r="B8836" s="49" t="s">
        <v>196</v>
      </c>
      <c r="C8836" s="49" t="n">
        <v>2011</v>
      </c>
      <c r="D8836" s="54" t="n">
        <v>0.79</v>
      </c>
      <c r="E8836" s="55" t="n">
        <v>1</v>
      </c>
    </row>
    <row r="8837" customFormat="false" ht="15" hidden="false" customHeight="false" outlineLevel="0" collapsed="false">
      <c r="A8837" s="49" t="n">
        <v>354</v>
      </c>
      <c r="B8837" s="49" t="s">
        <v>210</v>
      </c>
      <c r="C8837" s="49" t="n">
        <v>2010</v>
      </c>
      <c r="D8837" s="54" t="n">
        <v>19.8</v>
      </c>
      <c r="E8837" s="55" t="n">
        <v>12</v>
      </c>
    </row>
    <row r="8838" customFormat="false" ht="15" hidden="false" customHeight="false" outlineLevel="0" collapsed="false">
      <c r="A8838" s="49" t="n">
        <v>354</v>
      </c>
      <c r="B8838" s="49" t="s">
        <v>189</v>
      </c>
      <c r="C8838" s="49" t="n">
        <v>2010</v>
      </c>
      <c r="D8838" s="54" t="n">
        <v>7196.14</v>
      </c>
      <c r="E8838" s="55" t="n">
        <v>4216</v>
      </c>
    </row>
    <row r="8839" customFormat="false" ht="15" hidden="false" customHeight="false" outlineLevel="0" collapsed="false">
      <c r="A8839" s="49" t="n">
        <v>354</v>
      </c>
      <c r="B8839" s="49" t="s">
        <v>189</v>
      </c>
      <c r="C8839" s="49" t="n">
        <v>2011</v>
      </c>
      <c r="D8839" s="54" t="n">
        <v>4825.2</v>
      </c>
      <c r="E8839" s="55" t="n">
        <v>3008</v>
      </c>
    </row>
    <row r="8840" customFormat="false" ht="15" hidden="false" customHeight="false" outlineLevel="0" collapsed="false">
      <c r="A8840" s="49" t="n">
        <v>355</v>
      </c>
      <c r="B8840" s="49" t="s">
        <v>199</v>
      </c>
      <c r="C8840" s="49" t="n">
        <v>2010</v>
      </c>
      <c r="D8840" s="54" t="n">
        <v>34.8</v>
      </c>
      <c r="E8840" s="55" t="n">
        <v>24</v>
      </c>
    </row>
    <row r="8841" customFormat="false" ht="15" hidden="false" customHeight="false" outlineLevel="0" collapsed="false">
      <c r="A8841" s="49" t="n">
        <v>355</v>
      </c>
      <c r="B8841" s="49" t="s">
        <v>199</v>
      </c>
      <c r="C8841" s="49" t="n">
        <v>2011</v>
      </c>
      <c r="D8841" s="54" t="n">
        <v>14.04</v>
      </c>
      <c r="E8841" s="55" t="n">
        <v>36</v>
      </c>
    </row>
    <row r="8842" customFormat="false" ht="15" hidden="false" customHeight="false" outlineLevel="0" collapsed="false">
      <c r="A8842" s="49" t="n">
        <v>355</v>
      </c>
      <c r="B8842" s="49" t="s">
        <v>195</v>
      </c>
      <c r="C8842" s="49" t="n">
        <v>2010</v>
      </c>
      <c r="D8842" s="54" t="n">
        <v>17.4</v>
      </c>
      <c r="E8842" s="55" t="n">
        <v>12</v>
      </c>
    </row>
    <row r="8843" customFormat="false" ht="15" hidden="false" customHeight="false" outlineLevel="0" collapsed="false">
      <c r="A8843" s="49" t="n">
        <v>355</v>
      </c>
      <c r="B8843" s="49" t="s">
        <v>201</v>
      </c>
      <c r="C8843" s="49" t="n">
        <v>2010</v>
      </c>
      <c r="D8843" s="54" t="n">
        <v>17.4</v>
      </c>
      <c r="E8843" s="55" t="n">
        <v>12</v>
      </c>
    </row>
    <row r="8844" customFormat="false" ht="15" hidden="false" customHeight="false" outlineLevel="0" collapsed="false">
      <c r="A8844" s="49" t="n">
        <v>355</v>
      </c>
      <c r="B8844" s="49" t="s">
        <v>201</v>
      </c>
      <c r="C8844" s="49" t="n">
        <v>2011</v>
      </c>
      <c r="D8844" s="54" t="n">
        <v>52.2</v>
      </c>
      <c r="E8844" s="55" t="n">
        <v>36</v>
      </c>
    </row>
    <row r="8845" customFormat="false" ht="15" hidden="false" customHeight="false" outlineLevel="0" collapsed="false">
      <c r="A8845" s="49" t="n">
        <v>355</v>
      </c>
      <c r="B8845" s="49" t="s">
        <v>202</v>
      </c>
      <c r="C8845" s="49" t="n">
        <v>2010</v>
      </c>
      <c r="D8845" s="54" t="n">
        <v>52.2</v>
      </c>
      <c r="E8845" s="55" t="n">
        <v>36</v>
      </c>
    </row>
    <row r="8846" customFormat="false" ht="15" hidden="false" customHeight="false" outlineLevel="0" collapsed="false">
      <c r="A8846" s="49" t="n">
        <v>355</v>
      </c>
      <c r="B8846" s="49" t="s">
        <v>222</v>
      </c>
      <c r="C8846" s="49" t="n">
        <v>2010</v>
      </c>
      <c r="D8846" s="54" t="n">
        <v>87</v>
      </c>
      <c r="E8846" s="55" t="n">
        <v>60</v>
      </c>
    </row>
    <row r="8847" customFormat="false" ht="15" hidden="false" customHeight="false" outlineLevel="0" collapsed="false">
      <c r="A8847" s="49" t="n">
        <v>355</v>
      </c>
      <c r="B8847" s="49" t="s">
        <v>191</v>
      </c>
      <c r="C8847" s="49" t="n">
        <v>2010</v>
      </c>
      <c r="D8847" s="54" t="n">
        <v>17.4</v>
      </c>
      <c r="E8847" s="55" t="n">
        <v>12</v>
      </c>
    </row>
    <row r="8848" customFormat="false" ht="15" hidden="false" customHeight="false" outlineLevel="0" collapsed="false">
      <c r="A8848" s="49" t="n">
        <v>355</v>
      </c>
      <c r="B8848" s="49" t="s">
        <v>205</v>
      </c>
      <c r="C8848" s="49" t="n">
        <v>2010</v>
      </c>
      <c r="D8848" s="54" t="n">
        <v>34.8</v>
      </c>
      <c r="E8848" s="55" t="n">
        <v>24</v>
      </c>
    </row>
    <row r="8849" customFormat="false" ht="15" hidden="false" customHeight="false" outlineLevel="0" collapsed="false">
      <c r="A8849" s="49" t="n">
        <v>355</v>
      </c>
      <c r="B8849" s="49" t="s">
        <v>205</v>
      </c>
      <c r="C8849" s="49" t="n">
        <v>2011</v>
      </c>
      <c r="D8849" s="54" t="n">
        <v>87</v>
      </c>
      <c r="E8849" s="55" t="n">
        <v>60</v>
      </c>
    </row>
    <row r="8850" customFormat="false" ht="15" hidden="false" customHeight="false" outlineLevel="0" collapsed="false">
      <c r="A8850" s="49" t="n">
        <v>355</v>
      </c>
      <c r="B8850" s="49" t="s">
        <v>206</v>
      </c>
      <c r="C8850" s="49" t="n">
        <v>2010</v>
      </c>
      <c r="D8850" s="54" t="n">
        <v>211.7</v>
      </c>
      <c r="E8850" s="55" t="n">
        <v>146</v>
      </c>
    </row>
    <row r="8851" customFormat="false" ht="15" hidden="false" customHeight="false" outlineLevel="0" collapsed="false">
      <c r="A8851" s="49" t="n">
        <v>355</v>
      </c>
      <c r="B8851" s="49" t="s">
        <v>206</v>
      </c>
      <c r="C8851" s="49" t="n">
        <v>2011</v>
      </c>
      <c r="D8851" s="54" t="n">
        <v>110.2</v>
      </c>
      <c r="E8851" s="55" t="n">
        <v>76</v>
      </c>
    </row>
    <row r="8852" customFormat="false" ht="15" hidden="false" customHeight="false" outlineLevel="0" collapsed="false">
      <c r="A8852" s="49" t="n">
        <v>355</v>
      </c>
      <c r="B8852" s="49" t="s">
        <v>218</v>
      </c>
      <c r="C8852" s="49" t="n">
        <v>2011</v>
      </c>
      <c r="D8852" s="54" t="n">
        <v>90</v>
      </c>
      <c r="E8852" s="55" t="n">
        <v>72</v>
      </c>
    </row>
    <row r="8853" customFormat="false" ht="15" hidden="false" customHeight="false" outlineLevel="0" collapsed="false">
      <c r="A8853" s="49" t="n">
        <v>355</v>
      </c>
      <c r="B8853" s="49" t="s">
        <v>193</v>
      </c>
      <c r="C8853" s="49" t="n">
        <v>2010</v>
      </c>
      <c r="D8853" s="54" t="n">
        <v>17.4</v>
      </c>
      <c r="E8853" s="55" t="n">
        <v>12</v>
      </c>
    </row>
    <row r="8854" customFormat="false" ht="15" hidden="false" customHeight="false" outlineLevel="0" collapsed="false">
      <c r="A8854" s="49" t="n">
        <v>355</v>
      </c>
      <c r="B8854" s="49" t="s">
        <v>193</v>
      </c>
      <c r="C8854" s="49" t="n">
        <v>2011</v>
      </c>
      <c r="D8854" s="54" t="n">
        <v>17.4</v>
      </c>
      <c r="E8854" s="55" t="n">
        <v>12</v>
      </c>
    </row>
    <row r="8855" customFormat="false" ht="15" hidden="false" customHeight="false" outlineLevel="0" collapsed="false">
      <c r="A8855" s="49" t="n">
        <v>355</v>
      </c>
      <c r="B8855" s="49" t="s">
        <v>213</v>
      </c>
      <c r="C8855" s="49" t="n">
        <v>2010</v>
      </c>
      <c r="D8855" s="54" t="n">
        <v>33.35</v>
      </c>
      <c r="E8855" s="55" t="n">
        <v>23</v>
      </c>
    </row>
    <row r="8856" customFormat="false" ht="15" hidden="false" customHeight="false" outlineLevel="0" collapsed="false">
      <c r="A8856" s="49" t="n">
        <v>355</v>
      </c>
      <c r="B8856" s="49" t="s">
        <v>213</v>
      </c>
      <c r="C8856" s="49" t="n">
        <v>2011</v>
      </c>
      <c r="D8856" s="54" t="n">
        <v>52.2</v>
      </c>
      <c r="E8856" s="55" t="n">
        <v>36</v>
      </c>
    </row>
    <row r="8857" customFormat="false" ht="15" hidden="false" customHeight="false" outlineLevel="0" collapsed="false">
      <c r="A8857" s="49" t="n">
        <v>355</v>
      </c>
      <c r="B8857" s="49" t="s">
        <v>197</v>
      </c>
      <c r="C8857" s="49" t="n">
        <v>2010</v>
      </c>
      <c r="D8857" s="54" t="n">
        <v>52.2</v>
      </c>
      <c r="E8857" s="55" t="n">
        <v>36</v>
      </c>
    </row>
    <row r="8858" customFormat="false" ht="15" hidden="false" customHeight="false" outlineLevel="0" collapsed="false">
      <c r="A8858" s="49" t="n">
        <v>355</v>
      </c>
      <c r="B8858" s="49" t="s">
        <v>197</v>
      </c>
      <c r="C8858" s="49" t="n">
        <v>2011</v>
      </c>
      <c r="D8858" s="54" t="n">
        <v>87</v>
      </c>
      <c r="E8858" s="55" t="n">
        <v>60</v>
      </c>
    </row>
    <row r="8859" customFormat="false" ht="15" hidden="false" customHeight="false" outlineLevel="0" collapsed="false">
      <c r="A8859" s="49" t="n">
        <v>355</v>
      </c>
      <c r="B8859" s="49" t="s">
        <v>196</v>
      </c>
      <c r="C8859" s="49" t="n">
        <v>2010</v>
      </c>
      <c r="D8859" s="54" t="n">
        <v>17.4</v>
      </c>
      <c r="E8859" s="55" t="n">
        <v>12</v>
      </c>
    </row>
    <row r="8860" customFormat="false" ht="15" hidden="false" customHeight="false" outlineLevel="0" collapsed="false">
      <c r="A8860" s="49" t="n">
        <v>355</v>
      </c>
      <c r="B8860" s="49" t="s">
        <v>196</v>
      </c>
      <c r="C8860" s="49" t="n">
        <v>2011</v>
      </c>
      <c r="D8860" s="54" t="n">
        <v>59.45</v>
      </c>
      <c r="E8860" s="55" t="n">
        <v>41</v>
      </c>
    </row>
    <row r="8861" customFormat="false" ht="15" hidden="false" customHeight="false" outlineLevel="0" collapsed="false">
      <c r="A8861" s="49" t="n">
        <v>355</v>
      </c>
      <c r="B8861" s="49" t="s">
        <v>210</v>
      </c>
      <c r="C8861" s="49" t="n">
        <v>2010</v>
      </c>
      <c r="D8861" s="54" t="n">
        <v>69.6</v>
      </c>
      <c r="E8861" s="55" t="n">
        <v>48</v>
      </c>
    </row>
    <row r="8862" customFormat="false" ht="15" hidden="false" customHeight="false" outlineLevel="0" collapsed="false">
      <c r="A8862" s="49" t="n">
        <v>355</v>
      </c>
      <c r="B8862" s="49" t="s">
        <v>198</v>
      </c>
      <c r="C8862" s="49" t="n">
        <v>2010</v>
      </c>
      <c r="D8862" s="54" t="n">
        <v>34.8</v>
      </c>
      <c r="E8862" s="55" t="n">
        <v>24</v>
      </c>
    </row>
    <row r="8863" customFormat="false" ht="15" hidden="false" customHeight="false" outlineLevel="0" collapsed="false">
      <c r="A8863" s="49" t="n">
        <v>355</v>
      </c>
      <c r="B8863" s="49" t="s">
        <v>189</v>
      </c>
      <c r="C8863" s="49" t="n">
        <v>2010</v>
      </c>
      <c r="D8863" s="54" t="n">
        <v>6977.55</v>
      </c>
      <c r="E8863" s="55" t="n">
        <v>4673</v>
      </c>
    </row>
    <row r="8864" customFormat="false" ht="15" hidden="false" customHeight="false" outlineLevel="0" collapsed="false">
      <c r="A8864" s="49" t="n">
        <v>355</v>
      </c>
      <c r="B8864" s="49" t="s">
        <v>189</v>
      </c>
      <c r="C8864" s="49" t="n">
        <v>2011</v>
      </c>
      <c r="D8864" s="54" t="n">
        <v>4255.22</v>
      </c>
      <c r="E8864" s="55" t="n">
        <v>3221</v>
      </c>
    </row>
    <row r="8865" customFormat="false" ht="15" hidden="false" customHeight="false" outlineLevel="0" collapsed="false">
      <c r="A8865" s="49" t="n">
        <v>356</v>
      </c>
      <c r="B8865" s="49" t="s">
        <v>201</v>
      </c>
      <c r="C8865" s="49" t="n">
        <v>2011</v>
      </c>
      <c r="D8865" s="54" t="n">
        <v>49.8</v>
      </c>
      <c r="E8865" s="55" t="n">
        <v>4</v>
      </c>
    </row>
    <row r="8866" customFormat="false" ht="15" hidden="false" customHeight="false" outlineLevel="0" collapsed="false">
      <c r="A8866" s="49" t="n">
        <v>356</v>
      </c>
      <c r="B8866" s="49" t="s">
        <v>223</v>
      </c>
      <c r="C8866" s="49" t="n">
        <v>2010</v>
      </c>
      <c r="D8866" s="54" t="n">
        <v>67.8</v>
      </c>
      <c r="E8866" s="55" t="n">
        <v>4</v>
      </c>
    </row>
    <row r="8867" customFormat="false" ht="15" hidden="false" customHeight="false" outlineLevel="0" collapsed="false">
      <c r="A8867" s="49" t="n">
        <v>356</v>
      </c>
      <c r="B8867" s="49" t="s">
        <v>222</v>
      </c>
      <c r="C8867" s="49" t="n">
        <v>2010</v>
      </c>
      <c r="D8867" s="54" t="n">
        <v>101.7</v>
      </c>
      <c r="E8867" s="55" t="n">
        <v>6</v>
      </c>
    </row>
    <row r="8868" customFormat="false" ht="15" hidden="false" customHeight="false" outlineLevel="0" collapsed="false">
      <c r="A8868" s="49" t="n">
        <v>356</v>
      </c>
      <c r="B8868" s="49" t="s">
        <v>222</v>
      </c>
      <c r="C8868" s="49" t="n">
        <v>2011</v>
      </c>
      <c r="D8868" s="54" t="n">
        <v>336</v>
      </c>
      <c r="E8868" s="55" t="n">
        <v>40</v>
      </c>
    </row>
    <row r="8869" customFormat="false" ht="15" hidden="false" customHeight="false" outlineLevel="0" collapsed="false">
      <c r="A8869" s="49" t="n">
        <v>356</v>
      </c>
      <c r="B8869" s="49" t="s">
        <v>205</v>
      </c>
      <c r="C8869" s="49" t="n">
        <v>2010</v>
      </c>
      <c r="D8869" s="54" t="n">
        <v>33.9</v>
      </c>
      <c r="E8869" s="55" t="n">
        <v>2</v>
      </c>
    </row>
    <row r="8870" customFormat="false" ht="15" hidden="false" customHeight="false" outlineLevel="0" collapsed="false">
      <c r="A8870" s="49" t="n">
        <v>356</v>
      </c>
      <c r="B8870" s="49" t="s">
        <v>205</v>
      </c>
      <c r="C8870" s="49" t="n">
        <v>2011</v>
      </c>
      <c r="D8870" s="54" t="n">
        <v>95.4</v>
      </c>
      <c r="E8870" s="55" t="n">
        <v>12</v>
      </c>
    </row>
    <row r="8871" customFormat="false" ht="15" hidden="false" customHeight="false" outlineLevel="0" collapsed="false">
      <c r="A8871" s="49" t="n">
        <v>356</v>
      </c>
      <c r="B8871" s="49" t="s">
        <v>206</v>
      </c>
      <c r="C8871" s="49" t="n">
        <v>2011</v>
      </c>
      <c r="D8871" s="54" t="n">
        <v>149.4</v>
      </c>
      <c r="E8871" s="55" t="n">
        <v>12</v>
      </c>
    </row>
    <row r="8872" customFormat="false" ht="15" hidden="false" customHeight="false" outlineLevel="0" collapsed="false">
      <c r="A8872" s="49" t="n">
        <v>356</v>
      </c>
      <c r="B8872" s="49" t="s">
        <v>234</v>
      </c>
      <c r="C8872" s="49" t="n">
        <v>2011</v>
      </c>
      <c r="D8872" s="54" t="n">
        <v>33.9</v>
      </c>
      <c r="E8872" s="55" t="n">
        <v>2</v>
      </c>
    </row>
    <row r="8873" customFormat="false" ht="15" hidden="false" customHeight="false" outlineLevel="0" collapsed="false">
      <c r="A8873" s="49" t="n">
        <v>356</v>
      </c>
      <c r="B8873" s="49" t="s">
        <v>218</v>
      </c>
      <c r="C8873" s="49" t="n">
        <v>2011</v>
      </c>
      <c r="D8873" s="54" t="n">
        <v>95.4</v>
      </c>
      <c r="E8873" s="55" t="n">
        <v>12</v>
      </c>
    </row>
    <row r="8874" customFormat="false" ht="15" hidden="false" customHeight="false" outlineLevel="0" collapsed="false">
      <c r="A8874" s="49" t="n">
        <v>356</v>
      </c>
      <c r="B8874" s="49" t="s">
        <v>197</v>
      </c>
      <c r="C8874" s="49" t="n">
        <v>2011</v>
      </c>
      <c r="D8874" s="54" t="n">
        <v>47.7</v>
      </c>
      <c r="E8874" s="55" t="n">
        <v>6</v>
      </c>
    </row>
    <row r="8875" customFormat="false" ht="15" hidden="false" customHeight="false" outlineLevel="0" collapsed="false">
      <c r="A8875" s="49" t="n">
        <v>356</v>
      </c>
      <c r="B8875" s="49" t="s">
        <v>196</v>
      </c>
      <c r="C8875" s="49" t="n">
        <v>2011</v>
      </c>
      <c r="D8875" s="54" t="n">
        <v>47.7</v>
      </c>
      <c r="E8875" s="55" t="n">
        <v>6</v>
      </c>
    </row>
    <row r="8876" customFormat="false" ht="15" hidden="false" customHeight="false" outlineLevel="0" collapsed="false">
      <c r="A8876" s="49" t="n">
        <v>356</v>
      </c>
      <c r="B8876" s="49" t="s">
        <v>210</v>
      </c>
      <c r="C8876" s="49" t="n">
        <v>2010</v>
      </c>
      <c r="D8876" s="54" t="n">
        <v>153</v>
      </c>
      <c r="E8876" s="55" t="n">
        <v>12</v>
      </c>
    </row>
    <row r="8877" customFormat="false" ht="15" hidden="false" customHeight="false" outlineLevel="0" collapsed="false">
      <c r="A8877" s="49" t="n">
        <v>356</v>
      </c>
      <c r="B8877" s="49" t="s">
        <v>198</v>
      </c>
      <c r="C8877" s="49" t="n">
        <v>2010</v>
      </c>
      <c r="D8877" s="54" t="n">
        <v>67.8</v>
      </c>
      <c r="E8877" s="55" t="n">
        <v>4</v>
      </c>
    </row>
    <row r="8878" customFormat="false" ht="15" hidden="false" customHeight="false" outlineLevel="0" collapsed="false">
      <c r="A8878" s="49" t="n">
        <v>356</v>
      </c>
      <c r="B8878" s="49" t="s">
        <v>198</v>
      </c>
      <c r="C8878" s="49" t="n">
        <v>2011</v>
      </c>
      <c r="D8878" s="54" t="n">
        <v>95.4</v>
      </c>
      <c r="E8878" s="55" t="n">
        <v>12</v>
      </c>
    </row>
    <row r="8879" customFormat="false" ht="15" hidden="false" customHeight="false" outlineLevel="0" collapsed="false">
      <c r="A8879" s="49" t="n">
        <v>356</v>
      </c>
      <c r="B8879" s="49" t="s">
        <v>189</v>
      </c>
      <c r="C8879" s="49" t="n">
        <v>2010</v>
      </c>
      <c r="D8879" s="54" t="n">
        <v>3859.06</v>
      </c>
      <c r="E8879" s="55" t="n">
        <v>244</v>
      </c>
    </row>
    <row r="8880" customFormat="false" ht="15" hidden="false" customHeight="false" outlineLevel="0" collapsed="false">
      <c r="A8880" s="49" t="n">
        <v>356</v>
      </c>
      <c r="B8880" s="49" t="s">
        <v>189</v>
      </c>
      <c r="C8880" s="49" t="n">
        <v>2011</v>
      </c>
      <c r="D8880" s="54" t="n">
        <v>7248.92</v>
      </c>
      <c r="E8880" s="55" t="n">
        <v>618</v>
      </c>
    </row>
    <row r="8881" customFormat="false" ht="15" hidden="false" customHeight="false" outlineLevel="0" collapsed="false">
      <c r="A8881" s="49" t="n">
        <v>357</v>
      </c>
      <c r="B8881" s="49" t="s">
        <v>216</v>
      </c>
      <c r="C8881" s="49" t="n">
        <v>2010</v>
      </c>
      <c r="D8881" s="54" t="n">
        <v>1.95</v>
      </c>
      <c r="E8881" s="55" t="n">
        <v>1</v>
      </c>
    </row>
    <row r="8882" customFormat="false" ht="15" hidden="false" customHeight="false" outlineLevel="0" collapsed="false">
      <c r="A8882" s="49" t="n">
        <v>357</v>
      </c>
      <c r="B8882" s="49" t="s">
        <v>222</v>
      </c>
      <c r="C8882" s="49" t="n">
        <v>2010</v>
      </c>
      <c r="D8882" s="54" t="n">
        <v>11.7</v>
      </c>
      <c r="E8882" s="55" t="n">
        <v>6</v>
      </c>
    </row>
    <row r="8883" customFormat="false" ht="15" hidden="false" customHeight="false" outlineLevel="0" collapsed="false">
      <c r="A8883" s="49" t="n">
        <v>357</v>
      </c>
      <c r="B8883" s="49" t="s">
        <v>205</v>
      </c>
      <c r="C8883" s="49" t="n">
        <v>2011</v>
      </c>
      <c r="D8883" s="54" t="n">
        <v>11.7</v>
      </c>
      <c r="E8883" s="55" t="n">
        <v>6</v>
      </c>
    </row>
    <row r="8884" customFormat="false" ht="15" hidden="false" customHeight="false" outlineLevel="0" collapsed="false">
      <c r="A8884" s="49" t="n">
        <v>357</v>
      </c>
      <c r="B8884" s="49" t="s">
        <v>206</v>
      </c>
      <c r="C8884" s="49" t="n">
        <v>2011</v>
      </c>
      <c r="D8884" s="54" t="n">
        <v>23.4</v>
      </c>
      <c r="E8884" s="55" t="n">
        <v>12</v>
      </c>
    </row>
    <row r="8885" customFormat="false" ht="15" hidden="false" customHeight="false" outlineLevel="0" collapsed="false">
      <c r="A8885" s="49" t="n">
        <v>357</v>
      </c>
      <c r="B8885" s="49" t="s">
        <v>189</v>
      </c>
      <c r="C8885" s="49" t="n">
        <v>2009</v>
      </c>
      <c r="D8885" s="54" t="n">
        <v>529.25</v>
      </c>
      <c r="E8885" s="55" t="n">
        <v>415</v>
      </c>
    </row>
    <row r="8886" customFormat="false" ht="15" hidden="false" customHeight="false" outlineLevel="0" collapsed="false">
      <c r="A8886" s="49" t="n">
        <v>357</v>
      </c>
      <c r="B8886" s="49" t="s">
        <v>189</v>
      </c>
      <c r="C8886" s="49" t="n">
        <v>2010</v>
      </c>
      <c r="D8886" s="54" t="n">
        <v>6700.85</v>
      </c>
      <c r="E8886" s="55" t="n">
        <v>5135</v>
      </c>
    </row>
    <row r="8887" customFormat="false" ht="15" hidden="false" customHeight="false" outlineLevel="0" collapsed="false">
      <c r="A8887" s="49" t="n">
        <v>357</v>
      </c>
      <c r="B8887" s="49" t="s">
        <v>189</v>
      </c>
      <c r="C8887" s="49" t="n">
        <v>2011</v>
      </c>
      <c r="D8887" s="54" t="n">
        <v>5172</v>
      </c>
      <c r="E8887" s="55" t="n">
        <v>3992</v>
      </c>
    </row>
    <row r="8888" customFormat="false" ht="15" hidden="false" customHeight="false" outlineLevel="0" collapsed="false">
      <c r="A8888" s="49" t="n">
        <v>358</v>
      </c>
      <c r="B8888" s="49" t="s">
        <v>203</v>
      </c>
      <c r="C8888" s="49" t="n">
        <v>2010</v>
      </c>
      <c r="D8888" s="54" t="n">
        <v>13.92</v>
      </c>
      <c r="E8888" s="55" t="n">
        <v>48</v>
      </c>
    </row>
    <row r="8889" customFormat="false" ht="15" hidden="false" customHeight="false" outlineLevel="0" collapsed="false">
      <c r="A8889" s="49" t="n">
        <v>358</v>
      </c>
      <c r="B8889" s="49" t="s">
        <v>200</v>
      </c>
      <c r="C8889" s="49" t="n">
        <v>2011</v>
      </c>
      <c r="D8889" s="54" t="n">
        <v>6.96</v>
      </c>
      <c r="E8889" s="55" t="n">
        <v>24</v>
      </c>
    </row>
    <row r="8890" customFormat="false" ht="15" hidden="false" customHeight="false" outlineLevel="0" collapsed="false">
      <c r="A8890" s="49" t="n">
        <v>358</v>
      </c>
      <c r="B8890" s="49" t="s">
        <v>191</v>
      </c>
      <c r="C8890" s="49" t="n">
        <v>2010</v>
      </c>
      <c r="D8890" s="54" t="n">
        <v>20.88</v>
      </c>
      <c r="E8890" s="55" t="n">
        <v>72</v>
      </c>
    </row>
    <row r="8891" customFormat="false" ht="15" hidden="false" customHeight="false" outlineLevel="0" collapsed="false">
      <c r="A8891" s="49" t="n">
        <v>358</v>
      </c>
      <c r="B8891" s="49" t="s">
        <v>205</v>
      </c>
      <c r="C8891" s="49" t="n">
        <v>2010</v>
      </c>
      <c r="D8891" s="54" t="n">
        <v>132.82</v>
      </c>
      <c r="E8891" s="55" t="n">
        <v>458</v>
      </c>
    </row>
    <row r="8892" customFormat="false" ht="15" hidden="false" customHeight="false" outlineLevel="0" collapsed="false">
      <c r="A8892" s="49" t="n">
        <v>358</v>
      </c>
      <c r="B8892" s="49" t="s">
        <v>205</v>
      </c>
      <c r="C8892" s="49" t="n">
        <v>2011</v>
      </c>
      <c r="D8892" s="54" t="n">
        <v>144.6</v>
      </c>
      <c r="E8892" s="55" t="n">
        <v>420</v>
      </c>
    </row>
    <row r="8893" customFormat="false" ht="15" hidden="false" customHeight="false" outlineLevel="0" collapsed="false">
      <c r="A8893" s="49" t="n">
        <v>358</v>
      </c>
      <c r="B8893" s="49" t="s">
        <v>206</v>
      </c>
      <c r="C8893" s="49" t="n">
        <v>2010</v>
      </c>
      <c r="D8893" s="54" t="n">
        <v>20.88</v>
      </c>
      <c r="E8893" s="55" t="n">
        <v>72</v>
      </c>
    </row>
    <row r="8894" customFormat="false" ht="15" hidden="false" customHeight="false" outlineLevel="0" collapsed="false">
      <c r="A8894" s="49" t="n">
        <v>358</v>
      </c>
      <c r="B8894" s="49" t="s">
        <v>206</v>
      </c>
      <c r="C8894" s="49" t="n">
        <v>2011</v>
      </c>
      <c r="D8894" s="54" t="n">
        <v>37.2</v>
      </c>
      <c r="E8894" s="55" t="n">
        <v>120</v>
      </c>
    </row>
    <row r="8895" customFormat="false" ht="15" hidden="false" customHeight="false" outlineLevel="0" collapsed="false">
      <c r="A8895" s="49" t="n">
        <v>358</v>
      </c>
      <c r="B8895" s="49" t="s">
        <v>217</v>
      </c>
      <c r="C8895" s="49" t="n">
        <v>2011</v>
      </c>
      <c r="D8895" s="54" t="n">
        <v>111.84</v>
      </c>
      <c r="E8895" s="55" t="n">
        <v>336</v>
      </c>
    </row>
    <row r="8896" customFormat="false" ht="15" hidden="false" customHeight="false" outlineLevel="0" collapsed="false">
      <c r="A8896" s="49" t="n">
        <v>358</v>
      </c>
      <c r="B8896" s="49" t="s">
        <v>197</v>
      </c>
      <c r="C8896" s="49" t="n">
        <v>2011</v>
      </c>
      <c r="D8896" s="54" t="n">
        <v>4.68</v>
      </c>
      <c r="E8896" s="55" t="n">
        <v>12</v>
      </c>
    </row>
    <row r="8897" customFormat="false" ht="15" hidden="false" customHeight="false" outlineLevel="0" collapsed="false">
      <c r="A8897" s="49" t="n">
        <v>358</v>
      </c>
      <c r="B8897" s="49" t="s">
        <v>198</v>
      </c>
      <c r="C8897" s="49" t="n">
        <v>2010</v>
      </c>
      <c r="D8897" s="54" t="n">
        <v>13.92</v>
      </c>
      <c r="E8897" s="55" t="n">
        <v>48</v>
      </c>
    </row>
    <row r="8898" customFormat="false" ht="15" hidden="false" customHeight="false" outlineLevel="0" collapsed="false">
      <c r="A8898" s="49" t="n">
        <v>358</v>
      </c>
      <c r="B8898" s="49" t="s">
        <v>214</v>
      </c>
      <c r="C8898" s="49" t="n">
        <v>2010</v>
      </c>
      <c r="D8898" s="54" t="n">
        <v>6.96</v>
      </c>
      <c r="E8898" s="55" t="n">
        <v>24</v>
      </c>
    </row>
    <row r="8899" customFormat="false" ht="15" hidden="false" customHeight="false" outlineLevel="0" collapsed="false">
      <c r="A8899" s="49" t="n">
        <v>358</v>
      </c>
      <c r="B8899" s="49" t="s">
        <v>189</v>
      </c>
      <c r="C8899" s="49" t="n">
        <v>2010</v>
      </c>
      <c r="D8899" s="54" t="n">
        <v>5010.98</v>
      </c>
      <c r="E8899" s="55" t="n">
        <v>14952</v>
      </c>
    </row>
    <row r="8900" customFormat="false" ht="15" hidden="false" customHeight="false" outlineLevel="0" collapsed="false">
      <c r="A8900" s="49" t="n">
        <v>358</v>
      </c>
      <c r="B8900" s="49" t="s">
        <v>189</v>
      </c>
      <c r="C8900" s="49" t="n">
        <v>2011</v>
      </c>
      <c r="D8900" s="54" t="n">
        <v>6912.44</v>
      </c>
      <c r="E8900" s="55" t="n">
        <v>22489</v>
      </c>
    </row>
    <row r="8901" customFormat="false" ht="15" hidden="false" customHeight="false" outlineLevel="0" collapsed="false">
      <c r="A8901" s="49" t="n">
        <v>359</v>
      </c>
      <c r="B8901" s="49" t="s">
        <v>223</v>
      </c>
      <c r="C8901" s="49" t="n">
        <v>2009</v>
      </c>
      <c r="D8901" s="54" t="n">
        <v>19.8</v>
      </c>
      <c r="E8901" s="55" t="n">
        <v>12</v>
      </c>
    </row>
    <row r="8902" customFormat="false" ht="15" hidden="false" customHeight="false" outlineLevel="0" collapsed="false">
      <c r="A8902" s="49" t="n">
        <v>359</v>
      </c>
      <c r="B8902" s="49" t="s">
        <v>200</v>
      </c>
      <c r="C8902" s="49" t="n">
        <v>2010</v>
      </c>
      <c r="D8902" s="54" t="n">
        <v>77.45</v>
      </c>
      <c r="E8902" s="55" t="n">
        <v>53</v>
      </c>
    </row>
    <row r="8903" customFormat="false" ht="15" hidden="false" customHeight="false" outlineLevel="0" collapsed="false">
      <c r="A8903" s="49" t="n">
        <v>359</v>
      </c>
      <c r="B8903" s="49" t="s">
        <v>202</v>
      </c>
      <c r="C8903" s="49" t="n">
        <v>2010</v>
      </c>
      <c r="D8903" s="54" t="n">
        <v>36.3</v>
      </c>
      <c r="E8903" s="55" t="n">
        <v>22</v>
      </c>
    </row>
    <row r="8904" customFormat="false" ht="15" hidden="false" customHeight="false" outlineLevel="0" collapsed="false">
      <c r="A8904" s="49" t="n">
        <v>359</v>
      </c>
      <c r="B8904" s="49" t="s">
        <v>222</v>
      </c>
      <c r="C8904" s="49" t="n">
        <v>2009</v>
      </c>
      <c r="D8904" s="54" t="n">
        <v>99</v>
      </c>
      <c r="E8904" s="55" t="n">
        <v>60</v>
      </c>
    </row>
    <row r="8905" customFormat="false" ht="15" hidden="false" customHeight="false" outlineLevel="0" collapsed="false">
      <c r="A8905" s="49" t="n">
        <v>359</v>
      </c>
      <c r="B8905" s="49" t="s">
        <v>222</v>
      </c>
      <c r="C8905" s="49" t="n">
        <v>2010</v>
      </c>
      <c r="D8905" s="54" t="n">
        <v>1687.15</v>
      </c>
      <c r="E8905" s="55" t="n">
        <v>1119</v>
      </c>
    </row>
    <row r="8906" customFormat="false" ht="15" hidden="false" customHeight="false" outlineLevel="0" collapsed="false">
      <c r="A8906" s="49" t="n">
        <v>359</v>
      </c>
      <c r="B8906" s="49" t="s">
        <v>205</v>
      </c>
      <c r="C8906" s="49" t="n">
        <v>2009</v>
      </c>
      <c r="D8906" s="54" t="n">
        <v>19.8</v>
      </c>
      <c r="E8906" s="55" t="n">
        <v>12</v>
      </c>
    </row>
    <row r="8907" customFormat="false" ht="15" hidden="false" customHeight="false" outlineLevel="0" collapsed="false">
      <c r="A8907" s="49" t="n">
        <v>359</v>
      </c>
      <c r="B8907" s="49" t="s">
        <v>205</v>
      </c>
      <c r="C8907" s="49" t="n">
        <v>2010</v>
      </c>
      <c r="D8907" s="54" t="n">
        <v>254.1</v>
      </c>
      <c r="E8907" s="55" t="n">
        <v>154</v>
      </c>
    </row>
    <row r="8908" customFormat="false" ht="15" hidden="false" customHeight="false" outlineLevel="0" collapsed="false">
      <c r="A8908" s="49" t="n">
        <v>359</v>
      </c>
      <c r="B8908" s="49" t="s">
        <v>206</v>
      </c>
      <c r="C8908" s="49" t="n">
        <v>2009</v>
      </c>
      <c r="D8908" s="54" t="n">
        <v>82.5</v>
      </c>
      <c r="E8908" s="55" t="n">
        <v>50</v>
      </c>
    </row>
    <row r="8909" customFormat="false" ht="15" hidden="false" customHeight="false" outlineLevel="0" collapsed="false">
      <c r="A8909" s="49" t="n">
        <v>359</v>
      </c>
      <c r="B8909" s="49" t="s">
        <v>206</v>
      </c>
      <c r="C8909" s="49" t="n">
        <v>2010</v>
      </c>
      <c r="D8909" s="54" t="n">
        <v>202.95</v>
      </c>
      <c r="E8909" s="55" t="n">
        <v>123</v>
      </c>
    </row>
    <row r="8910" customFormat="false" ht="15" hidden="false" customHeight="false" outlineLevel="0" collapsed="false">
      <c r="A8910" s="49" t="n">
        <v>359</v>
      </c>
      <c r="B8910" s="49" t="s">
        <v>209</v>
      </c>
      <c r="C8910" s="49" t="n">
        <v>2010</v>
      </c>
      <c r="D8910" s="54" t="n">
        <v>19.8</v>
      </c>
      <c r="E8910" s="55" t="n">
        <v>12</v>
      </c>
    </row>
    <row r="8911" customFormat="false" ht="15" hidden="false" customHeight="false" outlineLevel="0" collapsed="false">
      <c r="A8911" s="49" t="n">
        <v>359</v>
      </c>
      <c r="B8911" s="49" t="s">
        <v>192</v>
      </c>
      <c r="C8911" s="49" t="n">
        <v>2010</v>
      </c>
      <c r="D8911" s="54" t="n">
        <v>79.2</v>
      </c>
      <c r="E8911" s="55" t="n">
        <v>48</v>
      </c>
    </row>
    <row r="8912" customFormat="false" ht="15" hidden="false" customHeight="false" outlineLevel="0" collapsed="false">
      <c r="A8912" s="49" t="n">
        <v>359</v>
      </c>
      <c r="B8912" s="49" t="s">
        <v>193</v>
      </c>
      <c r="C8912" s="49" t="n">
        <v>2010</v>
      </c>
      <c r="D8912" s="54" t="n">
        <v>250.7</v>
      </c>
      <c r="E8912" s="55" t="n">
        <v>158</v>
      </c>
    </row>
    <row r="8913" customFormat="false" ht="15" hidden="false" customHeight="false" outlineLevel="0" collapsed="false">
      <c r="A8913" s="49" t="n">
        <v>359</v>
      </c>
      <c r="B8913" s="49" t="s">
        <v>215</v>
      </c>
      <c r="C8913" s="49" t="n">
        <v>2010</v>
      </c>
      <c r="D8913" s="54" t="n">
        <v>19.8</v>
      </c>
      <c r="E8913" s="55" t="n">
        <v>12</v>
      </c>
    </row>
    <row r="8914" customFormat="false" ht="15" hidden="false" customHeight="false" outlineLevel="0" collapsed="false">
      <c r="A8914" s="49" t="n">
        <v>359</v>
      </c>
      <c r="B8914" s="49" t="s">
        <v>196</v>
      </c>
      <c r="C8914" s="49" t="n">
        <v>2010</v>
      </c>
      <c r="D8914" s="54" t="n">
        <v>23.1</v>
      </c>
      <c r="E8914" s="55" t="n">
        <v>14</v>
      </c>
    </row>
    <row r="8915" customFormat="false" ht="15" hidden="false" customHeight="false" outlineLevel="0" collapsed="false">
      <c r="A8915" s="49" t="n">
        <v>359</v>
      </c>
      <c r="B8915" s="49" t="s">
        <v>189</v>
      </c>
      <c r="C8915" s="49" t="n">
        <v>2009</v>
      </c>
      <c r="D8915" s="54" t="n">
        <v>541.64</v>
      </c>
      <c r="E8915" s="55" t="n">
        <v>316</v>
      </c>
    </row>
    <row r="8916" customFormat="false" ht="15" hidden="false" customHeight="false" outlineLevel="0" collapsed="false">
      <c r="A8916" s="49" t="n">
        <v>359</v>
      </c>
      <c r="B8916" s="49" t="s">
        <v>189</v>
      </c>
      <c r="C8916" s="49" t="n">
        <v>2010</v>
      </c>
      <c r="D8916" s="54" t="n">
        <v>8730.94</v>
      </c>
      <c r="E8916" s="55" t="n">
        <v>4792</v>
      </c>
    </row>
    <row r="8917" customFormat="false" ht="15" hidden="false" customHeight="false" outlineLevel="0" collapsed="false">
      <c r="A8917" s="49" t="n">
        <v>359</v>
      </c>
      <c r="B8917" s="49" t="s">
        <v>189</v>
      </c>
      <c r="C8917" s="49" t="n">
        <v>2011</v>
      </c>
      <c r="D8917" s="54" t="n">
        <v>248.28</v>
      </c>
      <c r="E8917" s="55" t="n">
        <v>148</v>
      </c>
    </row>
    <row r="8918" customFormat="false" ht="15" hidden="false" customHeight="false" outlineLevel="0" collapsed="false">
      <c r="A8918" s="49" t="n">
        <v>359</v>
      </c>
      <c r="B8918" s="49" t="s">
        <v>194</v>
      </c>
      <c r="C8918" s="49" t="n">
        <v>2010</v>
      </c>
      <c r="D8918" s="54" t="n">
        <v>19.8</v>
      </c>
      <c r="E8918" s="55" t="n">
        <v>12</v>
      </c>
    </row>
    <row r="8919" customFormat="false" ht="15" hidden="false" customHeight="false" outlineLevel="0" collapsed="false">
      <c r="A8919" s="49" t="n">
        <v>360</v>
      </c>
      <c r="B8919" s="49" t="s">
        <v>201</v>
      </c>
      <c r="C8919" s="49" t="n">
        <v>2010</v>
      </c>
      <c r="D8919" s="54" t="n">
        <v>75.6</v>
      </c>
      <c r="E8919" s="55" t="n">
        <v>36</v>
      </c>
    </row>
    <row r="8920" customFormat="false" ht="15" hidden="false" customHeight="false" outlineLevel="0" collapsed="false">
      <c r="A8920" s="49" t="n">
        <v>360</v>
      </c>
      <c r="B8920" s="49" t="s">
        <v>201</v>
      </c>
      <c r="C8920" s="49" t="n">
        <v>2011</v>
      </c>
      <c r="D8920" s="54" t="n">
        <v>168.3</v>
      </c>
      <c r="E8920" s="55" t="n">
        <v>66</v>
      </c>
    </row>
    <row r="8921" customFormat="false" ht="15" hidden="false" customHeight="false" outlineLevel="0" collapsed="false">
      <c r="A8921" s="49" t="n">
        <v>360</v>
      </c>
      <c r="B8921" s="49" t="s">
        <v>223</v>
      </c>
      <c r="C8921" s="49" t="n">
        <v>2010</v>
      </c>
      <c r="D8921" s="54" t="n">
        <v>30.6</v>
      </c>
      <c r="E8921" s="55" t="n">
        <v>12</v>
      </c>
    </row>
    <row r="8922" customFormat="false" ht="15" hidden="false" customHeight="false" outlineLevel="0" collapsed="false">
      <c r="A8922" s="49" t="n">
        <v>360</v>
      </c>
      <c r="B8922" s="49" t="s">
        <v>222</v>
      </c>
      <c r="C8922" s="49" t="n">
        <v>2010</v>
      </c>
      <c r="D8922" s="54" t="n">
        <v>71.4</v>
      </c>
      <c r="E8922" s="55" t="n">
        <v>28</v>
      </c>
    </row>
    <row r="8923" customFormat="false" ht="15" hidden="false" customHeight="false" outlineLevel="0" collapsed="false">
      <c r="A8923" s="49" t="n">
        <v>360</v>
      </c>
      <c r="B8923" s="49" t="s">
        <v>222</v>
      </c>
      <c r="C8923" s="49" t="n">
        <v>2011</v>
      </c>
      <c r="D8923" s="54" t="n">
        <v>106.2</v>
      </c>
      <c r="E8923" s="55" t="n">
        <v>48</v>
      </c>
    </row>
    <row r="8924" customFormat="false" ht="15" hidden="false" customHeight="false" outlineLevel="0" collapsed="false">
      <c r="A8924" s="49" t="n">
        <v>360</v>
      </c>
      <c r="B8924" s="49" t="s">
        <v>205</v>
      </c>
      <c r="C8924" s="49" t="n">
        <v>2009</v>
      </c>
      <c r="D8924" s="54" t="n">
        <v>15.3</v>
      </c>
      <c r="E8924" s="55" t="n">
        <v>6</v>
      </c>
    </row>
    <row r="8925" customFormat="false" ht="15" hidden="false" customHeight="false" outlineLevel="0" collapsed="false">
      <c r="A8925" s="49" t="n">
        <v>360</v>
      </c>
      <c r="B8925" s="49" t="s">
        <v>205</v>
      </c>
      <c r="C8925" s="49" t="n">
        <v>2010</v>
      </c>
      <c r="D8925" s="54" t="n">
        <v>318.75</v>
      </c>
      <c r="E8925" s="55" t="n">
        <v>125</v>
      </c>
    </row>
    <row r="8926" customFormat="false" ht="15" hidden="false" customHeight="false" outlineLevel="0" collapsed="false">
      <c r="A8926" s="49" t="n">
        <v>360</v>
      </c>
      <c r="B8926" s="49" t="s">
        <v>205</v>
      </c>
      <c r="C8926" s="49" t="n">
        <v>2011</v>
      </c>
      <c r="D8926" s="54" t="n">
        <v>682.5</v>
      </c>
      <c r="E8926" s="55" t="n">
        <v>274</v>
      </c>
    </row>
    <row r="8927" customFormat="false" ht="15" hidden="false" customHeight="false" outlineLevel="0" collapsed="false">
      <c r="A8927" s="49" t="n">
        <v>360</v>
      </c>
      <c r="B8927" s="49" t="s">
        <v>206</v>
      </c>
      <c r="C8927" s="49" t="n">
        <v>2009</v>
      </c>
      <c r="D8927" s="54" t="n">
        <v>45.9</v>
      </c>
      <c r="E8927" s="55" t="n">
        <v>18</v>
      </c>
    </row>
    <row r="8928" customFormat="false" ht="15" hidden="false" customHeight="false" outlineLevel="0" collapsed="false">
      <c r="A8928" s="49" t="n">
        <v>360</v>
      </c>
      <c r="B8928" s="49" t="s">
        <v>206</v>
      </c>
      <c r="C8928" s="49" t="n">
        <v>2010</v>
      </c>
      <c r="D8928" s="54" t="n">
        <v>359.55</v>
      </c>
      <c r="E8928" s="55" t="n">
        <v>141</v>
      </c>
    </row>
    <row r="8929" customFormat="false" ht="15" hidden="false" customHeight="false" outlineLevel="0" collapsed="false">
      <c r="A8929" s="49" t="n">
        <v>360</v>
      </c>
      <c r="B8929" s="49" t="s">
        <v>206</v>
      </c>
      <c r="C8929" s="49" t="n">
        <v>2011</v>
      </c>
      <c r="D8929" s="54" t="n">
        <v>678.6</v>
      </c>
      <c r="E8929" s="55" t="n">
        <v>285</v>
      </c>
    </row>
    <row r="8930" customFormat="false" ht="15" hidden="false" customHeight="false" outlineLevel="0" collapsed="false">
      <c r="A8930" s="49" t="n">
        <v>360</v>
      </c>
      <c r="B8930" s="49" t="s">
        <v>192</v>
      </c>
      <c r="C8930" s="49" t="n">
        <v>2010</v>
      </c>
      <c r="D8930" s="54" t="n">
        <v>30.6</v>
      </c>
      <c r="E8930" s="55" t="n">
        <v>12</v>
      </c>
    </row>
    <row r="8931" customFormat="false" ht="15" hidden="false" customHeight="false" outlineLevel="0" collapsed="false">
      <c r="A8931" s="49" t="n">
        <v>360</v>
      </c>
      <c r="B8931" s="49" t="s">
        <v>218</v>
      </c>
      <c r="C8931" s="49" t="n">
        <v>2010</v>
      </c>
      <c r="D8931" s="54" t="n">
        <v>378</v>
      </c>
      <c r="E8931" s="55" t="n">
        <v>180</v>
      </c>
    </row>
    <row r="8932" customFormat="false" ht="15" hidden="false" customHeight="false" outlineLevel="0" collapsed="false">
      <c r="A8932" s="49" t="n">
        <v>360</v>
      </c>
      <c r="B8932" s="49" t="s">
        <v>218</v>
      </c>
      <c r="C8932" s="49" t="n">
        <v>2011</v>
      </c>
      <c r="D8932" s="54" t="n">
        <v>226.8</v>
      </c>
      <c r="E8932" s="55" t="n">
        <v>108</v>
      </c>
    </row>
    <row r="8933" customFormat="false" ht="15" hidden="false" customHeight="false" outlineLevel="0" collapsed="false">
      <c r="A8933" s="49" t="n">
        <v>360</v>
      </c>
      <c r="B8933" s="49" t="s">
        <v>198</v>
      </c>
      <c r="C8933" s="49" t="n">
        <v>2010</v>
      </c>
      <c r="D8933" s="54" t="n">
        <v>61.2</v>
      </c>
      <c r="E8933" s="55" t="n">
        <v>24</v>
      </c>
    </row>
    <row r="8934" customFormat="false" ht="15" hidden="false" customHeight="false" outlineLevel="0" collapsed="false">
      <c r="A8934" s="49" t="n">
        <v>360</v>
      </c>
      <c r="B8934" s="49" t="s">
        <v>198</v>
      </c>
      <c r="C8934" s="49" t="n">
        <v>2011</v>
      </c>
      <c r="D8934" s="54" t="n">
        <v>61.2</v>
      </c>
      <c r="E8934" s="55" t="n">
        <v>24</v>
      </c>
    </row>
    <row r="8935" customFormat="false" ht="15" hidden="false" customHeight="false" outlineLevel="0" collapsed="false">
      <c r="A8935" s="49" t="n">
        <v>360</v>
      </c>
      <c r="B8935" s="49" t="s">
        <v>189</v>
      </c>
      <c r="C8935" s="49" t="n">
        <v>2009</v>
      </c>
      <c r="D8935" s="54" t="n">
        <v>504.35</v>
      </c>
      <c r="E8935" s="55" t="n">
        <v>199</v>
      </c>
    </row>
    <row r="8936" customFormat="false" ht="15" hidden="false" customHeight="false" outlineLevel="0" collapsed="false">
      <c r="A8936" s="49" t="n">
        <v>360</v>
      </c>
      <c r="B8936" s="49" t="s">
        <v>189</v>
      </c>
      <c r="C8936" s="49" t="n">
        <v>2010</v>
      </c>
      <c r="D8936" s="54" t="n">
        <v>4464.77</v>
      </c>
      <c r="E8936" s="55" t="n">
        <v>1835</v>
      </c>
    </row>
    <row r="8937" customFormat="false" ht="15" hidden="false" customHeight="false" outlineLevel="0" collapsed="false">
      <c r="A8937" s="49" t="n">
        <v>360</v>
      </c>
      <c r="B8937" s="49" t="s">
        <v>189</v>
      </c>
      <c r="C8937" s="49" t="n">
        <v>2011</v>
      </c>
      <c r="D8937" s="54" t="n">
        <v>4085.56</v>
      </c>
      <c r="E8937" s="55" t="n">
        <v>1879</v>
      </c>
    </row>
    <row r="8938" customFormat="false" ht="15" hidden="false" customHeight="false" outlineLevel="0" collapsed="false">
      <c r="A8938" s="49" t="n">
        <v>361</v>
      </c>
      <c r="B8938" s="49" t="s">
        <v>189</v>
      </c>
      <c r="C8938" s="49" t="n">
        <v>2009</v>
      </c>
      <c r="D8938" s="54" t="n">
        <v>266.95</v>
      </c>
      <c r="E8938" s="55" t="n">
        <v>223</v>
      </c>
    </row>
    <row r="8939" customFormat="false" ht="15" hidden="false" customHeight="false" outlineLevel="0" collapsed="false">
      <c r="A8939" s="49" t="n">
        <v>361</v>
      </c>
      <c r="B8939" s="49" t="s">
        <v>189</v>
      </c>
      <c r="C8939" s="49" t="n">
        <v>2010</v>
      </c>
      <c r="D8939" s="54" t="n">
        <v>5476.85</v>
      </c>
      <c r="E8939" s="55" t="n">
        <v>5971</v>
      </c>
    </row>
    <row r="8940" customFormat="false" ht="15" hidden="false" customHeight="false" outlineLevel="0" collapsed="false">
      <c r="A8940" s="49" t="n">
        <v>361</v>
      </c>
      <c r="B8940" s="49" t="s">
        <v>189</v>
      </c>
      <c r="C8940" s="49" t="n">
        <v>2011</v>
      </c>
      <c r="D8940" s="54" t="n">
        <v>6601.25</v>
      </c>
      <c r="E8940" s="55" t="n">
        <v>6871</v>
      </c>
    </row>
    <row r="8941" customFormat="false" ht="15" hidden="false" customHeight="false" outlineLevel="0" collapsed="false">
      <c r="A8941" s="49" t="n">
        <v>362</v>
      </c>
      <c r="B8941" s="49" t="s">
        <v>199</v>
      </c>
      <c r="C8941" s="49" t="n">
        <v>2011</v>
      </c>
      <c r="D8941" s="54" t="n">
        <v>25.2</v>
      </c>
      <c r="E8941" s="55" t="n">
        <v>12</v>
      </c>
    </row>
    <row r="8942" customFormat="false" ht="15" hidden="false" customHeight="false" outlineLevel="0" collapsed="false">
      <c r="A8942" s="49" t="n">
        <v>362</v>
      </c>
      <c r="B8942" s="49" t="s">
        <v>201</v>
      </c>
      <c r="C8942" s="49" t="n">
        <v>2011</v>
      </c>
      <c r="D8942" s="54" t="n">
        <v>12.6</v>
      </c>
      <c r="E8942" s="55" t="n">
        <v>6</v>
      </c>
    </row>
    <row r="8943" customFormat="false" ht="15" hidden="false" customHeight="false" outlineLevel="0" collapsed="false">
      <c r="A8943" s="49" t="n">
        <v>362</v>
      </c>
      <c r="B8943" s="49" t="s">
        <v>223</v>
      </c>
      <c r="C8943" s="49" t="n">
        <v>2011</v>
      </c>
      <c r="D8943" s="54" t="n">
        <v>34.8</v>
      </c>
      <c r="E8943" s="55" t="n">
        <v>18</v>
      </c>
    </row>
    <row r="8944" customFormat="false" ht="15" hidden="false" customHeight="false" outlineLevel="0" collapsed="false">
      <c r="A8944" s="49" t="n">
        <v>362</v>
      </c>
      <c r="B8944" s="49" t="s">
        <v>200</v>
      </c>
      <c r="C8944" s="49" t="n">
        <v>2011</v>
      </c>
      <c r="D8944" s="54" t="n">
        <v>2.1</v>
      </c>
      <c r="E8944" s="55" t="n">
        <v>1</v>
      </c>
    </row>
    <row r="8945" customFormat="false" ht="15" hidden="false" customHeight="false" outlineLevel="0" collapsed="false">
      <c r="A8945" s="49" t="n">
        <v>362</v>
      </c>
      <c r="B8945" s="49" t="s">
        <v>222</v>
      </c>
      <c r="C8945" s="49" t="n">
        <v>2010</v>
      </c>
      <c r="D8945" s="54" t="n">
        <v>37.8</v>
      </c>
      <c r="E8945" s="55" t="n">
        <v>18</v>
      </c>
    </row>
    <row r="8946" customFormat="false" ht="15" hidden="false" customHeight="false" outlineLevel="0" collapsed="false">
      <c r="A8946" s="49" t="n">
        <v>362</v>
      </c>
      <c r="B8946" s="49" t="s">
        <v>222</v>
      </c>
      <c r="C8946" s="49" t="n">
        <v>2011</v>
      </c>
      <c r="D8946" s="54" t="n">
        <v>88.2</v>
      </c>
      <c r="E8946" s="55" t="n">
        <v>42</v>
      </c>
    </row>
    <row r="8947" customFormat="false" ht="15" hidden="false" customHeight="false" outlineLevel="0" collapsed="false">
      <c r="A8947" s="49" t="n">
        <v>362</v>
      </c>
      <c r="B8947" s="49" t="s">
        <v>205</v>
      </c>
      <c r="C8947" s="49" t="n">
        <v>2011</v>
      </c>
      <c r="D8947" s="54" t="n">
        <v>33.6</v>
      </c>
      <c r="E8947" s="55" t="n">
        <v>16</v>
      </c>
    </row>
    <row r="8948" customFormat="false" ht="15" hidden="false" customHeight="false" outlineLevel="0" collapsed="false">
      <c r="A8948" s="49" t="n">
        <v>362</v>
      </c>
      <c r="B8948" s="49" t="s">
        <v>206</v>
      </c>
      <c r="C8948" s="49" t="n">
        <v>2010</v>
      </c>
      <c r="D8948" s="54" t="n">
        <v>25.2</v>
      </c>
      <c r="E8948" s="55" t="n">
        <v>12</v>
      </c>
    </row>
    <row r="8949" customFormat="false" ht="15" hidden="false" customHeight="false" outlineLevel="0" collapsed="false">
      <c r="A8949" s="49" t="n">
        <v>362</v>
      </c>
      <c r="B8949" s="49" t="s">
        <v>206</v>
      </c>
      <c r="C8949" s="49" t="n">
        <v>2011</v>
      </c>
      <c r="D8949" s="54" t="n">
        <v>176.4</v>
      </c>
      <c r="E8949" s="55" t="n">
        <v>84</v>
      </c>
    </row>
    <row r="8950" customFormat="false" ht="15" hidden="false" customHeight="false" outlineLevel="0" collapsed="false">
      <c r="A8950" s="49" t="n">
        <v>362</v>
      </c>
      <c r="B8950" s="49" t="s">
        <v>192</v>
      </c>
      <c r="C8950" s="49" t="n">
        <v>2011</v>
      </c>
      <c r="D8950" s="54" t="n">
        <v>37.8</v>
      </c>
      <c r="E8950" s="55" t="n">
        <v>18</v>
      </c>
    </row>
    <row r="8951" customFormat="false" ht="15" hidden="false" customHeight="false" outlineLevel="0" collapsed="false">
      <c r="A8951" s="49" t="n">
        <v>362</v>
      </c>
      <c r="B8951" s="49" t="s">
        <v>218</v>
      </c>
      <c r="C8951" s="49" t="n">
        <v>2010</v>
      </c>
      <c r="D8951" s="54" t="n">
        <v>148</v>
      </c>
      <c r="E8951" s="55" t="n">
        <v>80</v>
      </c>
    </row>
    <row r="8952" customFormat="false" ht="15" hidden="false" customHeight="false" outlineLevel="0" collapsed="false">
      <c r="A8952" s="49" t="n">
        <v>362</v>
      </c>
      <c r="B8952" s="49" t="s">
        <v>218</v>
      </c>
      <c r="C8952" s="49" t="n">
        <v>2011</v>
      </c>
      <c r="D8952" s="54" t="n">
        <v>148</v>
      </c>
      <c r="E8952" s="55" t="n">
        <v>80</v>
      </c>
    </row>
    <row r="8953" customFormat="false" ht="15" hidden="false" customHeight="false" outlineLevel="0" collapsed="false">
      <c r="A8953" s="49" t="n">
        <v>362</v>
      </c>
      <c r="B8953" s="49" t="s">
        <v>197</v>
      </c>
      <c r="C8953" s="49" t="n">
        <v>2011</v>
      </c>
      <c r="D8953" s="54" t="n">
        <v>21</v>
      </c>
      <c r="E8953" s="55" t="n">
        <v>10</v>
      </c>
    </row>
    <row r="8954" customFormat="false" ht="15" hidden="false" customHeight="false" outlineLevel="0" collapsed="false">
      <c r="A8954" s="49" t="n">
        <v>362</v>
      </c>
      <c r="B8954" s="49" t="s">
        <v>196</v>
      </c>
      <c r="C8954" s="49" t="n">
        <v>2011</v>
      </c>
      <c r="D8954" s="54" t="n">
        <v>88.2</v>
      </c>
      <c r="E8954" s="55" t="n">
        <v>42</v>
      </c>
    </row>
    <row r="8955" customFormat="false" ht="15" hidden="false" customHeight="false" outlineLevel="0" collapsed="false">
      <c r="A8955" s="49" t="n">
        <v>362</v>
      </c>
      <c r="B8955" s="49" t="s">
        <v>198</v>
      </c>
      <c r="C8955" s="49" t="n">
        <v>2011</v>
      </c>
      <c r="D8955" s="54" t="n">
        <v>12.6</v>
      </c>
      <c r="E8955" s="55" t="n">
        <v>6</v>
      </c>
    </row>
    <row r="8956" customFormat="false" ht="15" hidden="false" customHeight="false" outlineLevel="0" collapsed="false">
      <c r="A8956" s="49" t="n">
        <v>362</v>
      </c>
      <c r="B8956" s="49" t="s">
        <v>189</v>
      </c>
      <c r="C8956" s="49" t="n">
        <v>2009</v>
      </c>
      <c r="D8956" s="54" t="n">
        <v>203.2</v>
      </c>
      <c r="E8956" s="55" t="n">
        <v>58</v>
      </c>
    </row>
    <row r="8957" customFormat="false" ht="15" hidden="false" customHeight="false" outlineLevel="0" collapsed="false">
      <c r="A8957" s="49" t="n">
        <v>362</v>
      </c>
      <c r="B8957" s="49" t="s">
        <v>189</v>
      </c>
      <c r="C8957" s="49" t="n">
        <v>2010</v>
      </c>
      <c r="D8957" s="54" t="n">
        <v>3162.1</v>
      </c>
      <c r="E8957" s="55" t="n">
        <v>1214</v>
      </c>
    </row>
    <row r="8958" customFormat="false" ht="15" hidden="false" customHeight="false" outlineLevel="0" collapsed="false">
      <c r="A8958" s="49" t="n">
        <v>362</v>
      </c>
      <c r="B8958" s="49" t="s">
        <v>189</v>
      </c>
      <c r="C8958" s="49" t="n">
        <v>2011</v>
      </c>
      <c r="D8958" s="54" t="n">
        <v>8026.97</v>
      </c>
      <c r="E8958" s="55" t="n">
        <v>3370</v>
      </c>
    </row>
    <row r="8959" customFormat="false" ht="15" hidden="false" customHeight="false" outlineLevel="0" collapsed="false">
      <c r="A8959" s="49" t="n">
        <v>363</v>
      </c>
      <c r="B8959" s="49" t="s">
        <v>203</v>
      </c>
      <c r="C8959" s="49" t="n">
        <v>2010</v>
      </c>
      <c r="D8959" s="54" t="n">
        <v>258</v>
      </c>
      <c r="E8959" s="55" t="n">
        <v>152</v>
      </c>
    </row>
    <row r="8960" customFormat="false" ht="15" hidden="false" customHeight="false" outlineLevel="0" collapsed="false">
      <c r="A8960" s="49" t="n">
        <v>363</v>
      </c>
      <c r="B8960" s="49" t="s">
        <v>203</v>
      </c>
      <c r="C8960" s="49" t="n">
        <v>2011</v>
      </c>
      <c r="D8960" s="54" t="n">
        <v>950.4</v>
      </c>
      <c r="E8960" s="55" t="n">
        <v>576</v>
      </c>
    </row>
    <row r="8961" customFormat="false" ht="15" hidden="false" customHeight="false" outlineLevel="0" collapsed="false">
      <c r="A8961" s="49" t="n">
        <v>363</v>
      </c>
      <c r="B8961" s="49" t="s">
        <v>199</v>
      </c>
      <c r="C8961" s="49" t="n">
        <v>2010</v>
      </c>
      <c r="D8961" s="54" t="n">
        <v>46.8</v>
      </c>
      <c r="E8961" s="55" t="n">
        <v>24</v>
      </c>
    </row>
    <row r="8962" customFormat="false" ht="15" hidden="false" customHeight="false" outlineLevel="0" collapsed="false">
      <c r="A8962" s="49" t="n">
        <v>363</v>
      </c>
      <c r="B8962" s="49" t="s">
        <v>201</v>
      </c>
      <c r="C8962" s="49" t="n">
        <v>2010</v>
      </c>
      <c r="D8962" s="54" t="n">
        <v>117</v>
      </c>
      <c r="E8962" s="55" t="n">
        <v>60</v>
      </c>
    </row>
    <row r="8963" customFormat="false" ht="15" hidden="false" customHeight="false" outlineLevel="0" collapsed="false">
      <c r="A8963" s="49" t="n">
        <v>363</v>
      </c>
      <c r="B8963" s="49" t="s">
        <v>201</v>
      </c>
      <c r="C8963" s="49" t="n">
        <v>2011</v>
      </c>
      <c r="D8963" s="54" t="n">
        <v>234</v>
      </c>
      <c r="E8963" s="55" t="n">
        <v>120</v>
      </c>
    </row>
    <row r="8964" customFormat="false" ht="15" hidden="false" customHeight="false" outlineLevel="0" collapsed="false">
      <c r="A8964" s="49" t="n">
        <v>363</v>
      </c>
      <c r="B8964" s="49" t="s">
        <v>226</v>
      </c>
      <c r="C8964" s="49" t="n">
        <v>2011</v>
      </c>
      <c r="D8964" s="54" t="n">
        <v>23.4</v>
      </c>
      <c r="E8964" s="55" t="n">
        <v>12</v>
      </c>
    </row>
    <row r="8965" customFormat="false" ht="15" hidden="false" customHeight="false" outlineLevel="0" collapsed="false">
      <c r="A8965" s="49" t="n">
        <v>363</v>
      </c>
      <c r="B8965" s="49" t="s">
        <v>202</v>
      </c>
      <c r="C8965" s="49" t="n">
        <v>2010</v>
      </c>
      <c r="D8965" s="54" t="n">
        <v>140.4</v>
      </c>
      <c r="E8965" s="55" t="n">
        <v>72</v>
      </c>
    </row>
    <row r="8966" customFormat="false" ht="15" hidden="false" customHeight="false" outlineLevel="0" collapsed="false">
      <c r="A8966" s="49" t="n">
        <v>363</v>
      </c>
      <c r="B8966" s="49" t="s">
        <v>202</v>
      </c>
      <c r="C8966" s="49" t="n">
        <v>2011</v>
      </c>
      <c r="D8966" s="54" t="n">
        <v>222.6</v>
      </c>
      <c r="E8966" s="55" t="n">
        <v>124</v>
      </c>
    </row>
    <row r="8967" customFormat="false" ht="15" hidden="false" customHeight="false" outlineLevel="0" collapsed="false">
      <c r="A8967" s="49" t="n">
        <v>363</v>
      </c>
      <c r="B8967" s="49" t="s">
        <v>222</v>
      </c>
      <c r="C8967" s="49" t="n">
        <v>2010</v>
      </c>
      <c r="D8967" s="54" t="n">
        <v>23.4</v>
      </c>
      <c r="E8967" s="55" t="n">
        <v>12</v>
      </c>
    </row>
    <row r="8968" customFormat="false" ht="15" hidden="false" customHeight="false" outlineLevel="0" collapsed="false">
      <c r="A8968" s="49" t="n">
        <v>363</v>
      </c>
      <c r="B8968" s="49" t="s">
        <v>222</v>
      </c>
      <c r="C8968" s="49" t="n">
        <v>2011</v>
      </c>
      <c r="D8968" s="54" t="n">
        <v>132.9</v>
      </c>
      <c r="E8968" s="55" t="n">
        <v>78</v>
      </c>
    </row>
    <row r="8969" customFormat="false" ht="15" hidden="false" customHeight="false" outlineLevel="0" collapsed="false">
      <c r="A8969" s="49" t="n">
        <v>363</v>
      </c>
      <c r="B8969" s="49" t="s">
        <v>191</v>
      </c>
      <c r="C8969" s="49" t="n">
        <v>2010</v>
      </c>
      <c r="D8969" s="54" t="n">
        <v>23.4</v>
      </c>
      <c r="E8969" s="55" t="n">
        <v>12</v>
      </c>
    </row>
    <row r="8970" customFormat="false" ht="15" hidden="false" customHeight="false" outlineLevel="0" collapsed="false">
      <c r="A8970" s="49" t="n">
        <v>363</v>
      </c>
      <c r="B8970" s="49" t="s">
        <v>205</v>
      </c>
      <c r="C8970" s="49" t="n">
        <v>2010</v>
      </c>
      <c r="D8970" s="54" t="n">
        <v>879.3</v>
      </c>
      <c r="E8970" s="55" t="n">
        <v>462</v>
      </c>
    </row>
    <row r="8971" customFormat="false" ht="15" hidden="false" customHeight="false" outlineLevel="0" collapsed="false">
      <c r="A8971" s="49" t="n">
        <v>363</v>
      </c>
      <c r="B8971" s="49" t="s">
        <v>205</v>
      </c>
      <c r="C8971" s="49" t="n">
        <v>2011</v>
      </c>
      <c r="D8971" s="54" t="n">
        <v>614.25</v>
      </c>
      <c r="E8971" s="55" t="n">
        <v>315</v>
      </c>
    </row>
    <row r="8972" customFormat="false" ht="15" hidden="false" customHeight="false" outlineLevel="0" collapsed="false">
      <c r="A8972" s="49" t="n">
        <v>363</v>
      </c>
      <c r="B8972" s="49" t="s">
        <v>206</v>
      </c>
      <c r="C8972" s="49" t="n">
        <v>2010</v>
      </c>
      <c r="D8972" s="54" t="n">
        <v>440.7</v>
      </c>
      <c r="E8972" s="55" t="n">
        <v>226</v>
      </c>
    </row>
    <row r="8973" customFormat="false" ht="15" hidden="false" customHeight="false" outlineLevel="0" collapsed="false">
      <c r="A8973" s="49" t="n">
        <v>363</v>
      </c>
      <c r="B8973" s="49" t="s">
        <v>206</v>
      </c>
      <c r="C8973" s="49" t="n">
        <v>2011</v>
      </c>
      <c r="D8973" s="54" t="n">
        <v>421.2</v>
      </c>
      <c r="E8973" s="55" t="n">
        <v>216</v>
      </c>
    </row>
    <row r="8974" customFormat="false" ht="15" hidden="false" customHeight="false" outlineLevel="0" collapsed="false">
      <c r="A8974" s="49" t="n">
        <v>363</v>
      </c>
      <c r="B8974" s="49" t="s">
        <v>234</v>
      </c>
      <c r="C8974" s="49" t="n">
        <v>2011</v>
      </c>
      <c r="D8974" s="54" t="n">
        <v>23.4</v>
      </c>
      <c r="E8974" s="55" t="n">
        <v>12</v>
      </c>
    </row>
    <row r="8975" customFormat="false" ht="15" hidden="false" customHeight="false" outlineLevel="0" collapsed="false">
      <c r="A8975" s="49" t="n">
        <v>363</v>
      </c>
      <c r="B8975" s="49" t="s">
        <v>211</v>
      </c>
      <c r="C8975" s="49" t="n">
        <v>2011</v>
      </c>
      <c r="D8975" s="54" t="n">
        <v>23.4</v>
      </c>
      <c r="E8975" s="55" t="n">
        <v>12</v>
      </c>
    </row>
    <row r="8976" customFormat="false" ht="15" hidden="false" customHeight="false" outlineLevel="0" collapsed="false">
      <c r="A8976" s="49" t="n">
        <v>363</v>
      </c>
      <c r="B8976" s="49" t="s">
        <v>192</v>
      </c>
      <c r="C8976" s="49" t="n">
        <v>2011</v>
      </c>
      <c r="D8976" s="54" t="n">
        <v>23.4</v>
      </c>
      <c r="E8976" s="55" t="n">
        <v>12</v>
      </c>
    </row>
    <row r="8977" customFormat="false" ht="15" hidden="false" customHeight="false" outlineLevel="0" collapsed="false">
      <c r="A8977" s="49" t="n">
        <v>363</v>
      </c>
      <c r="B8977" s="49" t="s">
        <v>218</v>
      </c>
      <c r="C8977" s="49" t="n">
        <v>2010</v>
      </c>
      <c r="D8977" s="54" t="n">
        <v>703.8</v>
      </c>
      <c r="E8977" s="55" t="n">
        <v>420</v>
      </c>
    </row>
    <row r="8978" customFormat="false" ht="15" hidden="false" customHeight="false" outlineLevel="0" collapsed="false">
      <c r="A8978" s="49" t="n">
        <v>363</v>
      </c>
      <c r="B8978" s="49" t="s">
        <v>218</v>
      </c>
      <c r="C8978" s="49" t="n">
        <v>2011</v>
      </c>
      <c r="D8978" s="54" t="n">
        <v>1315.95</v>
      </c>
      <c r="E8978" s="55" t="n">
        <v>793</v>
      </c>
    </row>
    <row r="8979" customFormat="false" ht="15" hidden="false" customHeight="false" outlineLevel="0" collapsed="false">
      <c r="A8979" s="49" t="n">
        <v>363</v>
      </c>
      <c r="B8979" s="49" t="s">
        <v>193</v>
      </c>
      <c r="C8979" s="49" t="n">
        <v>2011</v>
      </c>
      <c r="D8979" s="54" t="n">
        <v>93.6</v>
      </c>
      <c r="E8979" s="55" t="n">
        <v>48</v>
      </c>
    </row>
    <row r="8980" customFormat="false" ht="15" hidden="false" customHeight="false" outlineLevel="0" collapsed="false">
      <c r="A8980" s="49" t="n">
        <v>363</v>
      </c>
      <c r="B8980" s="49" t="s">
        <v>196</v>
      </c>
      <c r="C8980" s="49" t="n">
        <v>2010</v>
      </c>
      <c r="D8980" s="54" t="n">
        <v>3.9</v>
      </c>
      <c r="E8980" s="55" t="n">
        <v>2</v>
      </c>
    </row>
    <row r="8981" customFormat="false" ht="15" hidden="false" customHeight="false" outlineLevel="0" collapsed="false">
      <c r="A8981" s="49" t="n">
        <v>363</v>
      </c>
      <c r="B8981" s="49" t="s">
        <v>196</v>
      </c>
      <c r="C8981" s="49" t="n">
        <v>2011</v>
      </c>
      <c r="D8981" s="54" t="n">
        <v>72.15</v>
      </c>
      <c r="E8981" s="55" t="n">
        <v>37</v>
      </c>
    </row>
    <row r="8982" customFormat="false" ht="15" hidden="false" customHeight="false" outlineLevel="0" collapsed="false">
      <c r="A8982" s="49" t="n">
        <v>363</v>
      </c>
      <c r="B8982" s="49" t="s">
        <v>210</v>
      </c>
      <c r="C8982" s="49" t="n">
        <v>2010</v>
      </c>
      <c r="D8982" s="54" t="n">
        <v>46.8</v>
      </c>
      <c r="E8982" s="55" t="n">
        <v>24</v>
      </c>
    </row>
    <row r="8983" customFormat="false" ht="15" hidden="false" customHeight="false" outlineLevel="0" collapsed="false">
      <c r="A8983" s="49" t="n">
        <v>363</v>
      </c>
      <c r="B8983" s="49" t="s">
        <v>198</v>
      </c>
      <c r="C8983" s="49" t="n">
        <v>2010</v>
      </c>
      <c r="D8983" s="54" t="n">
        <v>93.6</v>
      </c>
      <c r="E8983" s="55" t="n">
        <v>48</v>
      </c>
    </row>
    <row r="8984" customFormat="false" ht="15" hidden="false" customHeight="false" outlineLevel="0" collapsed="false">
      <c r="A8984" s="49" t="n">
        <v>363</v>
      </c>
      <c r="B8984" s="49" t="s">
        <v>198</v>
      </c>
      <c r="C8984" s="49" t="n">
        <v>2011</v>
      </c>
      <c r="D8984" s="54" t="n">
        <v>46.8</v>
      </c>
      <c r="E8984" s="55" t="n">
        <v>24</v>
      </c>
    </row>
    <row r="8985" customFormat="false" ht="15" hidden="false" customHeight="false" outlineLevel="0" collapsed="false">
      <c r="A8985" s="49" t="n">
        <v>363</v>
      </c>
      <c r="B8985" s="49" t="s">
        <v>189</v>
      </c>
      <c r="C8985" s="49" t="n">
        <v>2010</v>
      </c>
      <c r="D8985" s="54" t="n">
        <v>2498.12</v>
      </c>
      <c r="E8985" s="55" t="n">
        <v>1176</v>
      </c>
    </row>
    <row r="8986" customFormat="false" ht="15" hidden="false" customHeight="false" outlineLevel="0" collapsed="false">
      <c r="A8986" s="49" t="n">
        <v>363</v>
      </c>
      <c r="B8986" s="49" t="s">
        <v>189</v>
      </c>
      <c r="C8986" s="49" t="n">
        <v>2011</v>
      </c>
      <c r="D8986" s="54" t="n">
        <v>2675.58</v>
      </c>
      <c r="E8986" s="55" t="n">
        <v>1155</v>
      </c>
    </row>
    <row r="8987" customFormat="false" ht="15" hidden="false" customHeight="false" outlineLevel="0" collapsed="false">
      <c r="A8987" s="49" t="n">
        <v>363</v>
      </c>
      <c r="B8987" s="49" t="s">
        <v>194</v>
      </c>
      <c r="C8987" s="49" t="n">
        <v>2011</v>
      </c>
      <c r="D8987" s="54" t="n">
        <v>23.4</v>
      </c>
      <c r="E8987" s="55" t="n">
        <v>12</v>
      </c>
    </row>
    <row r="8988" customFormat="false" ht="15" hidden="false" customHeight="false" outlineLevel="0" collapsed="false">
      <c r="A8988" s="49" t="n">
        <v>364</v>
      </c>
      <c r="B8988" s="49" t="s">
        <v>203</v>
      </c>
      <c r="C8988" s="49" t="n">
        <v>2010</v>
      </c>
      <c r="D8988" s="54" t="n">
        <v>16.5</v>
      </c>
      <c r="E8988" s="55" t="n">
        <v>10</v>
      </c>
    </row>
    <row r="8989" customFormat="false" ht="15" hidden="false" customHeight="false" outlineLevel="0" collapsed="false">
      <c r="A8989" s="49" t="n">
        <v>364</v>
      </c>
      <c r="B8989" s="49" t="s">
        <v>201</v>
      </c>
      <c r="C8989" s="49" t="n">
        <v>2010</v>
      </c>
      <c r="D8989" s="54" t="n">
        <v>16.5</v>
      </c>
      <c r="E8989" s="55" t="n">
        <v>10</v>
      </c>
    </row>
    <row r="8990" customFormat="false" ht="15" hidden="false" customHeight="false" outlineLevel="0" collapsed="false">
      <c r="A8990" s="49" t="n">
        <v>364</v>
      </c>
      <c r="B8990" s="49" t="s">
        <v>216</v>
      </c>
      <c r="C8990" s="49" t="n">
        <v>2010</v>
      </c>
      <c r="D8990" s="54" t="n">
        <v>1.65</v>
      </c>
      <c r="E8990" s="55" t="n">
        <v>1</v>
      </c>
    </row>
    <row r="8991" customFormat="false" ht="15" hidden="false" customHeight="false" outlineLevel="0" collapsed="false">
      <c r="A8991" s="49" t="n">
        <v>364</v>
      </c>
      <c r="B8991" s="49" t="s">
        <v>223</v>
      </c>
      <c r="C8991" s="49" t="n">
        <v>2010</v>
      </c>
      <c r="D8991" s="54" t="n">
        <v>33</v>
      </c>
      <c r="E8991" s="55" t="n">
        <v>20</v>
      </c>
    </row>
    <row r="8992" customFormat="false" ht="15" hidden="false" customHeight="false" outlineLevel="0" collapsed="false">
      <c r="A8992" s="49" t="n">
        <v>364</v>
      </c>
      <c r="B8992" s="49" t="s">
        <v>222</v>
      </c>
      <c r="C8992" s="49" t="n">
        <v>2009</v>
      </c>
      <c r="D8992" s="54" t="n">
        <v>49.5</v>
      </c>
      <c r="E8992" s="55" t="n">
        <v>30</v>
      </c>
    </row>
    <row r="8993" customFormat="false" ht="15" hidden="false" customHeight="false" outlineLevel="0" collapsed="false">
      <c r="A8993" s="49" t="n">
        <v>364</v>
      </c>
      <c r="B8993" s="49" t="s">
        <v>222</v>
      </c>
      <c r="C8993" s="49" t="n">
        <v>2010</v>
      </c>
      <c r="D8993" s="54" t="n">
        <v>454.5</v>
      </c>
      <c r="E8993" s="55" t="n">
        <v>290</v>
      </c>
    </row>
    <row r="8994" customFormat="false" ht="15" hidden="false" customHeight="false" outlineLevel="0" collapsed="false">
      <c r="A8994" s="49" t="n">
        <v>364</v>
      </c>
      <c r="B8994" s="49" t="s">
        <v>222</v>
      </c>
      <c r="C8994" s="49" t="n">
        <v>2011</v>
      </c>
      <c r="D8994" s="54" t="n">
        <v>49.5</v>
      </c>
      <c r="E8994" s="55" t="n">
        <v>30</v>
      </c>
    </row>
    <row r="8995" customFormat="false" ht="15" hidden="false" customHeight="false" outlineLevel="0" collapsed="false">
      <c r="A8995" s="49" t="n">
        <v>364</v>
      </c>
      <c r="B8995" s="49" t="s">
        <v>205</v>
      </c>
      <c r="C8995" s="49" t="n">
        <v>2010</v>
      </c>
      <c r="D8995" s="54" t="n">
        <v>46.2</v>
      </c>
      <c r="E8995" s="55" t="n">
        <v>28</v>
      </c>
    </row>
    <row r="8996" customFormat="false" ht="15" hidden="false" customHeight="false" outlineLevel="0" collapsed="false">
      <c r="A8996" s="49" t="n">
        <v>364</v>
      </c>
      <c r="B8996" s="49" t="s">
        <v>205</v>
      </c>
      <c r="C8996" s="49" t="n">
        <v>2011</v>
      </c>
      <c r="D8996" s="54" t="n">
        <v>49.5</v>
      </c>
      <c r="E8996" s="55" t="n">
        <v>30</v>
      </c>
    </row>
    <row r="8997" customFormat="false" ht="15" hidden="false" customHeight="false" outlineLevel="0" collapsed="false">
      <c r="A8997" s="49" t="n">
        <v>364</v>
      </c>
      <c r="B8997" s="49" t="s">
        <v>206</v>
      </c>
      <c r="C8997" s="49" t="n">
        <v>2010</v>
      </c>
      <c r="D8997" s="54" t="n">
        <v>198</v>
      </c>
      <c r="E8997" s="55" t="n">
        <v>120</v>
      </c>
    </row>
    <row r="8998" customFormat="false" ht="15" hidden="false" customHeight="false" outlineLevel="0" collapsed="false">
      <c r="A8998" s="49" t="n">
        <v>364</v>
      </c>
      <c r="B8998" s="49" t="s">
        <v>206</v>
      </c>
      <c r="C8998" s="49" t="n">
        <v>2011</v>
      </c>
      <c r="D8998" s="54" t="n">
        <v>99</v>
      </c>
      <c r="E8998" s="55" t="n">
        <v>60</v>
      </c>
    </row>
    <row r="8999" customFormat="false" ht="15" hidden="false" customHeight="false" outlineLevel="0" collapsed="false">
      <c r="A8999" s="49" t="n">
        <v>364</v>
      </c>
      <c r="B8999" s="49" t="s">
        <v>218</v>
      </c>
      <c r="C8999" s="49" t="n">
        <v>2009</v>
      </c>
      <c r="D8999" s="54" t="n">
        <v>174</v>
      </c>
      <c r="E8999" s="55" t="n">
        <v>120</v>
      </c>
    </row>
    <row r="9000" customFormat="false" ht="15" hidden="false" customHeight="false" outlineLevel="0" collapsed="false">
      <c r="A9000" s="49" t="n">
        <v>364</v>
      </c>
      <c r="B9000" s="49" t="s">
        <v>218</v>
      </c>
      <c r="C9000" s="49" t="n">
        <v>2010</v>
      </c>
      <c r="D9000" s="54" t="n">
        <v>729</v>
      </c>
      <c r="E9000" s="55" t="n">
        <v>500</v>
      </c>
    </row>
    <row r="9001" customFormat="false" ht="15" hidden="false" customHeight="false" outlineLevel="0" collapsed="false">
      <c r="A9001" s="49" t="n">
        <v>364</v>
      </c>
      <c r="B9001" s="49" t="s">
        <v>218</v>
      </c>
      <c r="C9001" s="49" t="n">
        <v>2011</v>
      </c>
      <c r="D9001" s="54" t="n">
        <v>364.5</v>
      </c>
      <c r="E9001" s="55" t="n">
        <v>250</v>
      </c>
    </row>
    <row r="9002" customFormat="false" ht="15" hidden="false" customHeight="false" outlineLevel="0" collapsed="false">
      <c r="A9002" s="49" t="n">
        <v>364</v>
      </c>
      <c r="B9002" s="49" t="s">
        <v>197</v>
      </c>
      <c r="C9002" s="49" t="n">
        <v>2011</v>
      </c>
      <c r="D9002" s="54" t="n">
        <v>8.25</v>
      </c>
      <c r="E9002" s="55" t="n">
        <v>5</v>
      </c>
    </row>
    <row r="9003" customFormat="false" ht="15" hidden="false" customHeight="false" outlineLevel="0" collapsed="false">
      <c r="A9003" s="49" t="n">
        <v>364</v>
      </c>
      <c r="B9003" s="49" t="s">
        <v>196</v>
      </c>
      <c r="C9003" s="49" t="n">
        <v>2010</v>
      </c>
      <c r="D9003" s="54" t="n">
        <v>21.45</v>
      </c>
      <c r="E9003" s="55" t="n">
        <v>13</v>
      </c>
    </row>
    <row r="9004" customFormat="false" ht="15" hidden="false" customHeight="false" outlineLevel="0" collapsed="false">
      <c r="A9004" s="49" t="n">
        <v>364</v>
      </c>
      <c r="B9004" s="49" t="s">
        <v>196</v>
      </c>
      <c r="C9004" s="49" t="n">
        <v>2011</v>
      </c>
      <c r="D9004" s="54" t="n">
        <v>16.5</v>
      </c>
      <c r="E9004" s="55" t="n">
        <v>10</v>
      </c>
    </row>
    <row r="9005" customFormat="false" ht="15" hidden="false" customHeight="false" outlineLevel="0" collapsed="false">
      <c r="A9005" s="49" t="n">
        <v>364</v>
      </c>
      <c r="B9005" s="49" t="s">
        <v>198</v>
      </c>
      <c r="C9005" s="49" t="n">
        <v>2011</v>
      </c>
      <c r="D9005" s="54" t="n">
        <v>47.85</v>
      </c>
      <c r="E9005" s="55" t="n">
        <v>29</v>
      </c>
    </row>
    <row r="9006" customFormat="false" ht="15" hidden="false" customHeight="false" outlineLevel="0" collapsed="false">
      <c r="A9006" s="49" t="n">
        <v>364</v>
      </c>
      <c r="B9006" s="49" t="s">
        <v>189</v>
      </c>
      <c r="C9006" s="49" t="n">
        <v>2009</v>
      </c>
      <c r="D9006" s="54" t="n">
        <v>593.91</v>
      </c>
      <c r="E9006" s="55" t="n">
        <v>347</v>
      </c>
    </row>
    <row r="9007" customFormat="false" ht="15" hidden="false" customHeight="false" outlineLevel="0" collapsed="false">
      <c r="A9007" s="49" t="n">
        <v>364</v>
      </c>
      <c r="B9007" s="49" t="s">
        <v>189</v>
      </c>
      <c r="C9007" s="49" t="n">
        <v>2010</v>
      </c>
      <c r="D9007" s="54" t="n">
        <v>5824.51</v>
      </c>
      <c r="E9007" s="55" t="n">
        <v>3408</v>
      </c>
    </row>
    <row r="9008" customFormat="false" ht="15" hidden="false" customHeight="false" outlineLevel="0" collapsed="false">
      <c r="A9008" s="49" t="n">
        <v>364</v>
      </c>
      <c r="B9008" s="49" t="s">
        <v>189</v>
      </c>
      <c r="C9008" s="49" t="n">
        <v>2011</v>
      </c>
      <c r="D9008" s="54" t="n">
        <v>3347.08</v>
      </c>
      <c r="E9008" s="55" t="n">
        <v>1925</v>
      </c>
    </row>
    <row r="9009" customFormat="false" ht="15" hidden="false" customHeight="false" outlineLevel="0" collapsed="false">
      <c r="A9009" s="49" t="n">
        <v>365</v>
      </c>
      <c r="B9009" s="49" t="s">
        <v>203</v>
      </c>
      <c r="C9009" s="49" t="n">
        <v>2010</v>
      </c>
      <c r="D9009" s="54" t="n">
        <v>395.28</v>
      </c>
      <c r="E9009" s="55" t="n">
        <v>360</v>
      </c>
    </row>
    <row r="9010" customFormat="false" ht="15" hidden="false" customHeight="false" outlineLevel="0" collapsed="false">
      <c r="A9010" s="49" t="n">
        <v>365</v>
      </c>
      <c r="B9010" s="49" t="s">
        <v>199</v>
      </c>
      <c r="C9010" s="49" t="n">
        <v>2010</v>
      </c>
      <c r="D9010" s="54" t="n">
        <v>120</v>
      </c>
      <c r="E9010" s="55" t="n">
        <v>96</v>
      </c>
    </row>
    <row r="9011" customFormat="false" ht="15" hidden="false" customHeight="false" outlineLevel="0" collapsed="false">
      <c r="A9011" s="49" t="n">
        <v>365</v>
      </c>
      <c r="B9011" s="49" t="s">
        <v>201</v>
      </c>
      <c r="C9011" s="49" t="n">
        <v>2010</v>
      </c>
      <c r="D9011" s="54" t="n">
        <v>60</v>
      </c>
      <c r="E9011" s="55" t="n">
        <v>48</v>
      </c>
    </row>
    <row r="9012" customFormat="false" ht="15" hidden="false" customHeight="false" outlineLevel="0" collapsed="false">
      <c r="A9012" s="49" t="n">
        <v>365</v>
      </c>
      <c r="B9012" s="49" t="s">
        <v>201</v>
      </c>
      <c r="C9012" s="49" t="n">
        <v>2011</v>
      </c>
      <c r="D9012" s="54" t="n">
        <v>30</v>
      </c>
      <c r="E9012" s="55" t="n">
        <v>24</v>
      </c>
    </row>
    <row r="9013" customFormat="false" ht="15" hidden="false" customHeight="false" outlineLevel="0" collapsed="false">
      <c r="A9013" s="49" t="n">
        <v>365</v>
      </c>
      <c r="B9013" s="49" t="s">
        <v>216</v>
      </c>
      <c r="C9013" s="49" t="n">
        <v>2010</v>
      </c>
      <c r="D9013" s="54" t="n">
        <v>1.25</v>
      </c>
      <c r="E9013" s="55" t="n">
        <v>1</v>
      </c>
    </row>
    <row r="9014" customFormat="false" ht="15" hidden="false" customHeight="false" outlineLevel="0" collapsed="false">
      <c r="A9014" s="49" t="n">
        <v>365</v>
      </c>
      <c r="B9014" s="49" t="s">
        <v>223</v>
      </c>
      <c r="C9014" s="49" t="n">
        <v>2010</v>
      </c>
      <c r="D9014" s="54" t="n">
        <v>60</v>
      </c>
      <c r="E9014" s="55" t="n">
        <v>48</v>
      </c>
    </row>
    <row r="9015" customFormat="false" ht="15" hidden="false" customHeight="false" outlineLevel="0" collapsed="false">
      <c r="A9015" s="49" t="n">
        <v>365</v>
      </c>
      <c r="B9015" s="49" t="s">
        <v>200</v>
      </c>
      <c r="C9015" s="49" t="n">
        <v>2010</v>
      </c>
      <c r="D9015" s="54" t="n">
        <v>5</v>
      </c>
      <c r="E9015" s="55" t="n">
        <v>4</v>
      </c>
    </row>
    <row r="9016" customFormat="false" ht="15" hidden="false" customHeight="false" outlineLevel="0" collapsed="false">
      <c r="A9016" s="49" t="n">
        <v>365</v>
      </c>
      <c r="B9016" s="49" t="s">
        <v>222</v>
      </c>
      <c r="C9016" s="49" t="n">
        <v>2010</v>
      </c>
      <c r="D9016" s="54" t="n">
        <v>210</v>
      </c>
      <c r="E9016" s="55" t="n">
        <v>168</v>
      </c>
    </row>
    <row r="9017" customFormat="false" ht="15" hidden="false" customHeight="false" outlineLevel="0" collapsed="false">
      <c r="A9017" s="49" t="n">
        <v>365</v>
      </c>
      <c r="B9017" s="49" t="s">
        <v>222</v>
      </c>
      <c r="C9017" s="49" t="n">
        <v>2011</v>
      </c>
      <c r="D9017" s="54" t="n">
        <v>180</v>
      </c>
      <c r="E9017" s="55" t="n">
        <v>144</v>
      </c>
    </row>
    <row r="9018" customFormat="false" ht="15" hidden="false" customHeight="false" outlineLevel="0" collapsed="false">
      <c r="A9018" s="49" t="n">
        <v>365</v>
      </c>
      <c r="B9018" s="49" t="s">
        <v>191</v>
      </c>
      <c r="C9018" s="49" t="n">
        <v>2011</v>
      </c>
      <c r="D9018" s="54" t="n">
        <v>30</v>
      </c>
      <c r="E9018" s="55" t="n">
        <v>24</v>
      </c>
    </row>
    <row r="9019" customFormat="false" ht="15" hidden="false" customHeight="false" outlineLevel="0" collapsed="false">
      <c r="A9019" s="49" t="n">
        <v>365</v>
      </c>
      <c r="B9019" s="49" t="s">
        <v>205</v>
      </c>
      <c r="C9019" s="49" t="n">
        <v>2009</v>
      </c>
      <c r="D9019" s="54" t="n">
        <v>30</v>
      </c>
      <c r="E9019" s="55" t="n">
        <v>24</v>
      </c>
    </row>
    <row r="9020" customFormat="false" ht="15" hidden="false" customHeight="false" outlineLevel="0" collapsed="false">
      <c r="A9020" s="49" t="n">
        <v>365</v>
      </c>
      <c r="B9020" s="49" t="s">
        <v>205</v>
      </c>
      <c r="C9020" s="49" t="n">
        <v>2010</v>
      </c>
      <c r="D9020" s="54" t="n">
        <v>420</v>
      </c>
      <c r="E9020" s="55" t="n">
        <v>336</v>
      </c>
    </row>
    <row r="9021" customFormat="false" ht="15" hidden="false" customHeight="false" outlineLevel="0" collapsed="false">
      <c r="A9021" s="49" t="n">
        <v>365</v>
      </c>
      <c r="B9021" s="49" t="s">
        <v>205</v>
      </c>
      <c r="C9021" s="49" t="n">
        <v>2011</v>
      </c>
      <c r="D9021" s="54" t="n">
        <v>360</v>
      </c>
      <c r="E9021" s="55" t="n">
        <v>288</v>
      </c>
    </row>
    <row r="9022" customFormat="false" ht="15" hidden="false" customHeight="false" outlineLevel="0" collapsed="false">
      <c r="A9022" s="49" t="n">
        <v>365</v>
      </c>
      <c r="B9022" s="49" t="s">
        <v>206</v>
      </c>
      <c r="C9022" s="49" t="n">
        <v>2009</v>
      </c>
      <c r="D9022" s="54" t="n">
        <v>30</v>
      </c>
      <c r="E9022" s="55" t="n">
        <v>24</v>
      </c>
    </row>
    <row r="9023" customFormat="false" ht="15" hidden="false" customHeight="false" outlineLevel="0" collapsed="false">
      <c r="A9023" s="49" t="n">
        <v>365</v>
      </c>
      <c r="B9023" s="49" t="s">
        <v>206</v>
      </c>
      <c r="C9023" s="49" t="n">
        <v>2010</v>
      </c>
      <c r="D9023" s="54" t="n">
        <v>390</v>
      </c>
      <c r="E9023" s="55" t="n">
        <v>312</v>
      </c>
    </row>
    <row r="9024" customFormat="false" ht="15" hidden="false" customHeight="false" outlineLevel="0" collapsed="false">
      <c r="A9024" s="49" t="n">
        <v>365</v>
      </c>
      <c r="B9024" s="49" t="s">
        <v>206</v>
      </c>
      <c r="C9024" s="49" t="n">
        <v>2011</v>
      </c>
      <c r="D9024" s="54" t="n">
        <v>427.5</v>
      </c>
      <c r="E9024" s="55" t="n">
        <v>342</v>
      </c>
    </row>
    <row r="9025" customFormat="false" ht="15" hidden="false" customHeight="false" outlineLevel="0" collapsed="false">
      <c r="A9025" s="49" t="n">
        <v>365</v>
      </c>
      <c r="B9025" s="49" t="s">
        <v>192</v>
      </c>
      <c r="C9025" s="49" t="n">
        <v>2010</v>
      </c>
      <c r="D9025" s="54" t="n">
        <v>30</v>
      </c>
      <c r="E9025" s="55" t="n">
        <v>24</v>
      </c>
    </row>
    <row r="9026" customFormat="false" ht="15" hidden="false" customHeight="false" outlineLevel="0" collapsed="false">
      <c r="A9026" s="49" t="n">
        <v>365</v>
      </c>
      <c r="B9026" s="49" t="s">
        <v>218</v>
      </c>
      <c r="C9026" s="49" t="n">
        <v>2009</v>
      </c>
      <c r="D9026" s="54" t="n">
        <v>1.25</v>
      </c>
      <c r="E9026" s="55" t="n">
        <v>1</v>
      </c>
    </row>
    <row r="9027" customFormat="false" ht="15" hidden="false" customHeight="false" outlineLevel="0" collapsed="false">
      <c r="A9027" s="49" t="n">
        <v>365</v>
      </c>
      <c r="B9027" s="49" t="s">
        <v>218</v>
      </c>
      <c r="C9027" s="49" t="n">
        <v>2010</v>
      </c>
      <c r="D9027" s="54" t="n">
        <v>700.56</v>
      </c>
      <c r="E9027" s="55" t="n">
        <v>648</v>
      </c>
    </row>
    <row r="9028" customFormat="false" ht="15" hidden="false" customHeight="false" outlineLevel="0" collapsed="false">
      <c r="A9028" s="49" t="n">
        <v>365</v>
      </c>
      <c r="B9028" s="49" t="s">
        <v>218</v>
      </c>
      <c r="C9028" s="49" t="n">
        <v>2011</v>
      </c>
      <c r="D9028" s="54" t="n">
        <v>945.84</v>
      </c>
      <c r="E9028" s="55" t="n">
        <v>888</v>
      </c>
    </row>
    <row r="9029" customFormat="false" ht="15" hidden="false" customHeight="false" outlineLevel="0" collapsed="false">
      <c r="A9029" s="49" t="n">
        <v>365</v>
      </c>
      <c r="B9029" s="49" t="s">
        <v>197</v>
      </c>
      <c r="C9029" s="49" t="n">
        <v>2010</v>
      </c>
      <c r="D9029" s="54" t="n">
        <v>32.5</v>
      </c>
      <c r="E9029" s="55" t="n">
        <v>26</v>
      </c>
    </row>
    <row r="9030" customFormat="false" ht="15" hidden="false" customHeight="false" outlineLevel="0" collapsed="false">
      <c r="A9030" s="49" t="n">
        <v>365</v>
      </c>
      <c r="B9030" s="49" t="s">
        <v>197</v>
      </c>
      <c r="C9030" s="49" t="n">
        <v>2011</v>
      </c>
      <c r="D9030" s="54" t="n">
        <v>60</v>
      </c>
      <c r="E9030" s="55" t="n">
        <v>48</v>
      </c>
    </row>
    <row r="9031" customFormat="false" ht="15" hidden="false" customHeight="false" outlineLevel="0" collapsed="false">
      <c r="A9031" s="49" t="n">
        <v>365</v>
      </c>
      <c r="B9031" s="49" t="s">
        <v>196</v>
      </c>
      <c r="C9031" s="49" t="n">
        <v>2010</v>
      </c>
      <c r="D9031" s="54" t="n">
        <v>60</v>
      </c>
      <c r="E9031" s="55" t="n">
        <v>48</v>
      </c>
    </row>
    <row r="9032" customFormat="false" ht="15" hidden="false" customHeight="false" outlineLevel="0" collapsed="false">
      <c r="A9032" s="49" t="n">
        <v>365</v>
      </c>
      <c r="B9032" s="49" t="s">
        <v>196</v>
      </c>
      <c r="C9032" s="49" t="n">
        <v>2011</v>
      </c>
      <c r="D9032" s="54" t="n">
        <v>102.5</v>
      </c>
      <c r="E9032" s="55" t="n">
        <v>82</v>
      </c>
    </row>
    <row r="9033" customFormat="false" ht="15" hidden="false" customHeight="false" outlineLevel="0" collapsed="false">
      <c r="A9033" s="49" t="n">
        <v>365</v>
      </c>
      <c r="B9033" s="49" t="s">
        <v>210</v>
      </c>
      <c r="C9033" s="49" t="n">
        <v>2010</v>
      </c>
      <c r="D9033" s="54" t="n">
        <v>60</v>
      </c>
      <c r="E9033" s="55" t="n">
        <v>48</v>
      </c>
    </row>
    <row r="9034" customFormat="false" ht="15" hidden="false" customHeight="false" outlineLevel="0" collapsed="false">
      <c r="A9034" s="49" t="n">
        <v>365</v>
      </c>
      <c r="B9034" s="49" t="s">
        <v>210</v>
      </c>
      <c r="C9034" s="49" t="n">
        <v>2011</v>
      </c>
      <c r="D9034" s="54" t="n">
        <v>60</v>
      </c>
      <c r="E9034" s="55" t="n">
        <v>48</v>
      </c>
    </row>
    <row r="9035" customFormat="false" ht="15" hidden="false" customHeight="false" outlineLevel="0" collapsed="false">
      <c r="A9035" s="49" t="n">
        <v>365</v>
      </c>
      <c r="B9035" s="49" t="s">
        <v>198</v>
      </c>
      <c r="C9035" s="49" t="n">
        <v>2010</v>
      </c>
      <c r="D9035" s="54" t="n">
        <v>270</v>
      </c>
      <c r="E9035" s="55" t="n">
        <v>216</v>
      </c>
    </row>
    <row r="9036" customFormat="false" ht="15" hidden="false" customHeight="false" outlineLevel="0" collapsed="false">
      <c r="A9036" s="49" t="n">
        <v>365</v>
      </c>
      <c r="B9036" s="49" t="s">
        <v>198</v>
      </c>
      <c r="C9036" s="49" t="n">
        <v>2011</v>
      </c>
      <c r="D9036" s="54" t="n">
        <v>60</v>
      </c>
      <c r="E9036" s="55" t="n">
        <v>48</v>
      </c>
    </row>
    <row r="9037" customFormat="false" ht="15" hidden="false" customHeight="false" outlineLevel="0" collapsed="false">
      <c r="A9037" s="49" t="n">
        <v>365</v>
      </c>
      <c r="B9037" s="49" t="s">
        <v>208</v>
      </c>
      <c r="C9037" s="49" t="n">
        <v>2010</v>
      </c>
      <c r="D9037" s="54" t="n">
        <v>30</v>
      </c>
      <c r="E9037" s="55" t="n">
        <v>24</v>
      </c>
    </row>
    <row r="9038" customFormat="false" ht="15" hidden="false" customHeight="false" outlineLevel="0" collapsed="false">
      <c r="A9038" s="49" t="n">
        <v>365</v>
      </c>
      <c r="B9038" s="49" t="s">
        <v>207</v>
      </c>
      <c r="C9038" s="49" t="n">
        <v>2010</v>
      </c>
      <c r="D9038" s="54" t="n">
        <v>97.5</v>
      </c>
      <c r="E9038" s="55" t="n">
        <v>78</v>
      </c>
    </row>
    <row r="9039" customFormat="false" ht="15" hidden="false" customHeight="false" outlineLevel="0" collapsed="false">
      <c r="A9039" s="49" t="n">
        <v>365</v>
      </c>
      <c r="B9039" s="49" t="s">
        <v>207</v>
      </c>
      <c r="C9039" s="49" t="n">
        <v>2011</v>
      </c>
      <c r="D9039" s="54" t="n">
        <v>60</v>
      </c>
      <c r="E9039" s="55" t="n">
        <v>48</v>
      </c>
    </row>
    <row r="9040" customFormat="false" ht="15" hidden="false" customHeight="false" outlineLevel="0" collapsed="false">
      <c r="A9040" s="49" t="n">
        <v>365</v>
      </c>
      <c r="B9040" s="49" t="s">
        <v>214</v>
      </c>
      <c r="C9040" s="49" t="n">
        <v>2010</v>
      </c>
      <c r="D9040" s="54" t="n">
        <v>60</v>
      </c>
      <c r="E9040" s="55" t="n">
        <v>48</v>
      </c>
    </row>
    <row r="9041" customFormat="false" ht="15" hidden="false" customHeight="false" outlineLevel="0" collapsed="false">
      <c r="A9041" s="49" t="n">
        <v>365</v>
      </c>
      <c r="B9041" s="49" t="s">
        <v>189</v>
      </c>
      <c r="C9041" s="49" t="n">
        <v>2009</v>
      </c>
      <c r="D9041" s="54" t="n">
        <v>201.74</v>
      </c>
      <c r="E9041" s="55" t="n">
        <v>154</v>
      </c>
    </row>
    <row r="9042" customFormat="false" ht="15" hidden="false" customHeight="false" outlineLevel="0" collapsed="false">
      <c r="A9042" s="49" t="n">
        <v>365</v>
      </c>
      <c r="B9042" s="49" t="s">
        <v>189</v>
      </c>
      <c r="C9042" s="49" t="n">
        <v>2010</v>
      </c>
      <c r="D9042" s="54" t="n">
        <v>4149.69</v>
      </c>
      <c r="E9042" s="55" t="n">
        <v>3363</v>
      </c>
    </row>
    <row r="9043" customFormat="false" ht="15" hidden="false" customHeight="false" outlineLevel="0" collapsed="false">
      <c r="A9043" s="49" t="n">
        <v>365</v>
      </c>
      <c r="B9043" s="49" t="s">
        <v>189</v>
      </c>
      <c r="C9043" s="49" t="n">
        <v>2011</v>
      </c>
      <c r="D9043" s="54" t="n">
        <v>2340.93</v>
      </c>
      <c r="E9043" s="55" t="n">
        <v>1865</v>
      </c>
    </row>
    <row r="9044" customFormat="false" ht="15" hidden="false" customHeight="false" outlineLevel="0" collapsed="false">
      <c r="A9044" s="49" t="n">
        <v>365</v>
      </c>
      <c r="B9044" s="49" t="s">
        <v>194</v>
      </c>
      <c r="C9044" s="49" t="n">
        <v>2011</v>
      </c>
      <c r="D9044" s="54" t="n">
        <v>40</v>
      </c>
      <c r="E9044" s="55" t="n">
        <v>32</v>
      </c>
    </row>
    <row r="9045" customFormat="false" ht="15" hidden="false" customHeight="false" outlineLevel="0" collapsed="false">
      <c r="A9045" s="49" t="n">
        <v>366</v>
      </c>
      <c r="B9045" s="49" t="s">
        <v>199</v>
      </c>
      <c r="C9045" s="49" t="n">
        <v>2010</v>
      </c>
      <c r="D9045" s="54" t="n">
        <v>45</v>
      </c>
      <c r="E9045" s="55" t="n">
        <v>36</v>
      </c>
    </row>
    <row r="9046" customFormat="false" ht="15" hidden="false" customHeight="false" outlineLevel="0" collapsed="false">
      <c r="A9046" s="49" t="n">
        <v>366</v>
      </c>
      <c r="B9046" s="49" t="s">
        <v>199</v>
      </c>
      <c r="C9046" s="49" t="n">
        <v>2011</v>
      </c>
      <c r="D9046" s="54" t="n">
        <v>15</v>
      </c>
      <c r="E9046" s="55" t="n">
        <v>12</v>
      </c>
    </row>
    <row r="9047" customFormat="false" ht="15" hidden="false" customHeight="false" outlineLevel="0" collapsed="false">
      <c r="A9047" s="49" t="n">
        <v>366</v>
      </c>
      <c r="B9047" s="49" t="s">
        <v>201</v>
      </c>
      <c r="C9047" s="49" t="n">
        <v>2011</v>
      </c>
      <c r="D9047" s="54" t="n">
        <v>15</v>
      </c>
      <c r="E9047" s="55" t="n">
        <v>12</v>
      </c>
    </row>
    <row r="9048" customFormat="false" ht="15" hidden="false" customHeight="false" outlineLevel="0" collapsed="false">
      <c r="A9048" s="49" t="n">
        <v>366</v>
      </c>
      <c r="B9048" s="49" t="s">
        <v>223</v>
      </c>
      <c r="C9048" s="49" t="n">
        <v>2011</v>
      </c>
      <c r="D9048" s="54" t="n">
        <v>15</v>
      </c>
      <c r="E9048" s="55" t="n">
        <v>12</v>
      </c>
    </row>
    <row r="9049" customFormat="false" ht="15" hidden="false" customHeight="false" outlineLevel="0" collapsed="false">
      <c r="A9049" s="49" t="n">
        <v>366</v>
      </c>
      <c r="B9049" s="49" t="s">
        <v>222</v>
      </c>
      <c r="C9049" s="49" t="n">
        <v>2009</v>
      </c>
      <c r="D9049" s="54" t="n">
        <v>30</v>
      </c>
      <c r="E9049" s="55" t="n">
        <v>24</v>
      </c>
    </row>
    <row r="9050" customFormat="false" ht="15" hidden="false" customHeight="false" outlineLevel="0" collapsed="false">
      <c r="A9050" s="49" t="n">
        <v>366</v>
      </c>
      <c r="B9050" s="49" t="s">
        <v>222</v>
      </c>
      <c r="C9050" s="49" t="n">
        <v>2010</v>
      </c>
      <c r="D9050" s="54" t="n">
        <v>75</v>
      </c>
      <c r="E9050" s="55" t="n">
        <v>60</v>
      </c>
    </row>
    <row r="9051" customFormat="false" ht="15" hidden="false" customHeight="false" outlineLevel="0" collapsed="false">
      <c r="A9051" s="49" t="n">
        <v>366</v>
      </c>
      <c r="B9051" s="49" t="s">
        <v>222</v>
      </c>
      <c r="C9051" s="49" t="n">
        <v>2011</v>
      </c>
      <c r="D9051" s="54" t="n">
        <v>34.8</v>
      </c>
      <c r="E9051" s="55" t="n">
        <v>24</v>
      </c>
    </row>
    <row r="9052" customFormat="false" ht="15" hidden="false" customHeight="false" outlineLevel="0" collapsed="false">
      <c r="A9052" s="49" t="n">
        <v>366</v>
      </c>
      <c r="B9052" s="49" t="s">
        <v>205</v>
      </c>
      <c r="C9052" s="49" t="n">
        <v>2010</v>
      </c>
      <c r="D9052" s="54" t="n">
        <v>15</v>
      </c>
      <c r="E9052" s="55" t="n">
        <v>12</v>
      </c>
    </row>
    <row r="9053" customFormat="false" ht="15" hidden="false" customHeight="false" outlineLevel="0" collapsed="false">
      <c r="A9053" s="49" t="n">
        <v>366</v>
      </c>
      <c r="B9053" s="49" t="s">
        <v>205</v>
      </c>
      <c r="C9053" s="49" t="n">
        <v>2011</v>
      </c>
      <c r="D9053" s="54" t="n">
        <v>38.7</v>
      </c>
      <c r="E9053" s="55" t="n">
        <v>30</v>
      </c>
    </row>
    <row r="9054" customFormat="false" ht="15" hidden="false" customHeight="false" outlineLevel="0" collapsed="false">
      <c r="A9054" s="49" t="n">
        <v>366</v>
      </c>
      <c r="B9054" s="49" t="s">
        <v>206</v>
      </c>
      <c r="C9054" s="49" t="n">
        <v>2009</v>
      </c>
      <c r="D9054" s="54" t="n">
        <v>30</v>
      </c>
      <c r="E9054" s="55" t="n">
        <v>24</v>
      </c>
    </row>
    <row r="9055" customFormat="false" ht="15" hidden="false" customHeight="false" outlineLevel="0" collapsed="false">
      <c r="A9055" s="49" t="n">
        <v>366</v>
      </c>
      <c r="B9055" s="49" t="s">
        <v>206</v>
      </c>
      <c r="C9055" s="49" t="n">
        <v>2010</v>
      </c>
      <c r="D9055" s="54" t="n">
        <v>281.25</v>
      </c>
      <c r="E9055" s="55" t="n">
        <v>225</v>
      </c>
    </row>
    <row r="9056" customFormat="false" ht="15" hidden="false" customHeight="false" outlineLevel="0" collapsed="false">
      <c r="A9056" s="49" t="n">
        <v>366</v>
      </c>
      <c r="B9056" s="49" t="s">
        <v>206</v>
      </c>
      <c r="C9056" s="49" t="n">
        <v>2011</v>
      </c>
      <c r="D9056" s="54" t="n">
        <v>236.9</v>
      </c>
      <c r="E9056" s="55" t="n">
        <v>178</v>
      </c>
    </row>
    <row r="9057" customFormat="false" ht="15" hidden="false" customHeight="false" outlineLevel="0" collapsed="false">
      <c r="A9057" s="49" t="n">
        <v>366</v>
      </c>
      <c r="B9057" s="49" t="s">
        <v>211</v>
      </c>
      <c r="C9057" s="49" t="n">
        <v>2011</v>
      </c>
      <c r="D9057" s="54" t="n">
        <v>1.45</v>
      </c>
      <c r="E9057" s="55" t="n">
        <v>1</v>
      </c>
    </row>
    <row r="9058" customFormat="false" ht="15" hidden="false" customHeight="false" outlineLevel="0" collapsed="false">
      <c r="A9058" s="49" t="n">
        <v>366</v>
      </c>
      <c r="B9058" s="49" t="s">
        <v>192</v>
      </c>
      <c r="C9058" s="49" t="n">
        <v>2011</v>
      </c>
      <c r="D9058" s="54" t="n">
        <v>49.8</v>
      </c>
      <c r="E9058" s="55" t="n">
        <v>36</v>
      </c>
    </row>
    <row r="9059" customFormat="false" ht="15" hidden="false" customHeight="false" outlineLevel="0" collapsed="false">
      <c r="A9059" s="49" t="n">
        <v>366</v>
      </c>
      <c r="B9059" s="49" t="s">
        <v>218</v>
      </c>
      <c r="C9059" s="49" t="n">
        <v>2009</v>
      </c>
      <c r="D9059" s="54" t="n">
        <v>1.25</v>
      </c>
      <c r="E9059" s="55" t="n">
        <v>1</v>
      </c>
    </row>
    <row r="9060" customFormat="false" ht="15" hidden="false" customHeight="false" outlineLevel="0" collapsed="false">
      <c r="A9060" s="49" t="n">
        <v>366</v>
      </c>
      <c r="B9060" s="49" t="s">
        <v>218</v>
      </c>
      <c r="C9060" s="49" t="n">
        <v>2010</v>
      </c>
      <c r="D9060" s="54" t="n">
        <v>814.08</v>
      </c>
      <c r="E9060" s="55" t="n">
        <v>768</v>
      </c>
    </row>
    <row r="9061" customFormat="false" ht="15" hidden="false" customHeight="false" outlineLevel="0" collapsed="false">
      <c r="A9061" s="49" t="n">
        <v>366</v>
      </c>
      <c r="B9061" s="49" t="s">
        <v>218</v>
      </c>
      <c r="C9061" s="49" t="n">
        <v>2011</v>
      </c>
      <c r="D9061" s="54" t="n">
        <v>443.52</v>
      </c>
      <c r="E9061" s="55" t="n">
        <v>384</v>
      </c>
    </row>
    <row r="9062" customFormat="false" ht="15" hidden="false" customHeight="false" outlineLevel="0" collapsed="false">
      <c r="A9062" s="49" t="n">
        <v>366</v>
      </c>
      <c r="B9062" s="49" t="s">
        <v>193</v>
      </c>
      <c r="C9062" s="49" t="n">
        <v>2011</v>
      </c>
      <c r="D9062" s="54" t="n">
        <v>15</v>
      </c>
      <c r="E9062" s="55" t="n">
        <v>12</v>
      </c>
    </row>
    <row r="9063" customFormat="false" ht="15" hidden="false" customHeight="false" outlineLevel="0" collapsed="false">
      <c r="A9063" s="49" t="n">
        <v>366</v>
      </c>
      <c r="B9063" s="49" t="s">
        <v>196</v>
      </c>
      <c r="C9063" s="49" t="n">
        <v>2010</v>
      </c>
      <c r="D9063" s="54" t="n">
        <v>75</v>
      </c>
      <c r="E9063" s="55" t="n">
        <v>60</v>
      </c>
    </row>
    <row r="9064" customFormat="false" ht="15" hidden="false" customHeight="false" outlineLevel="0" collapsed="false">
      <c r="A9064" s="49" t="n">
        <v>366</v>
      </c>
      <c r="B9064" s="49" t="s">
        <v>196</v>
      </c>
      <c r="C9064" s="49" t="n">
        <v>2011</v>
      </c>
      <c r="D9064" s="54" t="n">
        <v>67.2</v>
      </c>
      <c r="E9064" s="55" t="n">
        <v>48</v>
      </c>
    </row>
    <row r="9065" customFormat="false" ht="15" hidden="false" customHeight="false" outlineLevel="0" collapsed="false">
      <c r="A9065" s="49" t="n">
        <v>366</v>
      </c>
      <c r="B9065" s="49" t="s">
        <v>210</v>
      </c>
      <c r="C9065" s="49" t="n">
        <v>2010</v>
      </c>
      <c r="D9065" s="54" t="n">
        <v>15</v>
      </c>
      <c r="E9065" s="55" t="n">
        <v>12</v>
      </c>
    </row>
    <row r="9066" customFormat="false" ht="15" hidden="false" customHeight="false" outlineLevel="0" collapsed="false">
      <c r="A9066" s="49" t="n">
        <v>366</v>
      </c>
      <c r="B9066" s="49" t="s">
        <v>198</v>
      </c>
      <c r="C9066" s="49" t="n">
        <v>2011</v>
      </c>
      <c r="D9066" s="54" t="n">
        <v>67.2</v>
      </c>
      <c r="E9066" s="55" t="n">
        <v>48</v>
      </c>
    </row>
    <row r="9067" customFormat="false" ht="15" hidden="false" customHeight="false" outlineLevel="0" collapsed="false">
      <c r="A9067" s="49" t="n">
        <v>366</v>
      </c>
      <c r="B9067" s="49" t="s">
        <v>207</v>
      </c>
      <c r="C9067" s="49" t="n">
        <v>2011</v>
      </c>
      <c r="D9067" s="54" t="n">
        <v>0</v>
      </c>
      <c r="E9067" s="55" t="n">
        <v>0</v>
      </c>
    </row>
    <row r="9068" customFormat="false" ht="15" hidden="false" customHeight="false" outlineLevel="0" collapsed="false">
      <c r="A9068" s="49" t="n">
        <v>366</v>
      </c>
      <c r="B9068" s="49" t="s">
        <v>189</v>
      </c>
      <c r="C9068" s="49" t="n">
        <v>2009</v>
      </c>
      <c r="D9068" s="54" t="n">
        <v>447.18</v>
      </c>
      <c r="E9068" s="55" t="n">
        <v>342</v>
      </c>
    </row>
    <row r="9069" customFormat="false" ht="15" hidden="false" customHeight="false" outlineLevel="0" collapsed="false">
      <c r="A9069" s="49" t="n">
        <v>366</v>
      </c>
      <c r="B9069" s="49" t="s">
        <v>189</v>
      </c>
      <c r="C9069" s="49" t="n">
        <v>2010</v>
      </c>
      <c r="D9069" s="54" t="n">
        <v>4813.86</v>
      </c>
      <c r="E9069" s="55" t="n">
        <v>3843</v>
      </c>
    </row>
    <row r="9070" customFormat="false" ht="15" hidden="false" customHeight="false" outlineLevel="0" collapsed="false">
      <c r="A9070" s="49" t="n">
        <v>366</v>
      </c>
      <c r="B9070" s="49" t="s">
        <v>189</v>
      </c>
      <c r="C9070" s="49" t="n">
        <v>2011</v>
      </c>
      <c r="D9070" s="54" t="n">
        <v>4459.82</v>
      </c>
      <c r="E9070" s="55" t="n">
        <v>3114</v>
      </c>
    </row>
    <row r="9071" customFormat="false" ht="15" hidden="false" customHeight="false" outlineLevel="0" collapsed="false">
      <c r="A9071" s="49" t="n">
        <v>367</v>
      </c>
      <c r="B9071" s="49" t="s">
        <v>203</v>
      </c>
      <c r="C9071" s="49" t="n">
        <v>2010</v>
      </c>
      <c r="D9071" s="54" t="n">
        <v>29.7</v>
      </c>
      <c r="E9071" s="55" t="n">
        <v>6</v>
      </c>
    </row>
    <row r="9072" customFormat="false" ht="15" hidden="false" customHeight="false" outlineLevel="0" collapsed="false">
      <c r="A9072" s="49" t="n">
        <v>367</v>
      </c>
      <c r="B9072" s="49" t="s">
        <v>201</v>
      </c>
      <c r="C9072" s="49" t="n">
        <v>2011</v>
      </c>
      <c r="D9072" s="54" t="n">
        <v>17.85</v>
      </c>
      <c r="E9072" s="55" t="n">
        <v>3</v>
      </c>
    </row>
    <row r="9073" customFormat="false" ht="15" hidden="false" customHeight="false" outlineLevel="0" collapsed="false">
      <c r="A9073" s="49" t="n">
        <v>367</v>
      </c>
      <c r="B9073" s="49" t="s">
        <v>200</v>
      </c>
      <c r="C9073" s="49" t="n">
        <v>2011</v>
      </c>
      <c r="D9073" s="54" t="n">
        <v>14.85</v>
      </c>
      <c r="E9073" s="55" t="n">
        <v>3</v>
      </c>
    </row>
    <row r="9074" customFormat="false" ht="15" hidden="false" customHeight="false" outlineLevel="0" collapsed="false">
      <c r="A9074" s="49" t="n">
        <v>367</v>
      </c>
      <c r="B9074" s="49" t="s">
        <v>222</v>
      </c>
      <c r="C9074" s="49" t="n">
        <v>2010</v>
      </c>
      <c r="D9074" s="54" t="n">
        <v>592.45</v>
      </c>
      <c r="E9074" s="55" t="n">
        <v>131</v>
      </c>
    </row>
    <row r="9075" customFormat="false" ht="15" hidden="false" customHeight="false" outlineLevel="0" collapsed="false">
      <c r="A9075" s="49" t="n">
        <v>367</v>
      </c>
      <c r="B9075" s="49" t="s">
        <v>222</v>
      </c>
      <c r="C9075" s="49" t="n">
        <v>2011</v>
      </c>
      <c r="D9075" s="54" t="n">
        <v>659.8</v>
      </c>
      <c r="E9075" s="55" t="n">
        <v>124</v>
      </c>
    </row>
    <row r="9076" customFormat="false" ht="15" hidden="false" customHeight="false" outlineLevel="0" collapsed="false">
      <c r="A9076" s="49" t="n">
        <v>367</v>
      </c>
      <c r="B9076" s="49" t="s">
        <v>191</v>
      </c>
      <c r="C9076" s="49" t="n">
        <v>2010</v>
      </c>
      <c r="D9076" s="54" t="n">
        <v>14.85</v>
      </c>
      <c r="E9076" s="55" t="n">
        <v>3</v>
      </c>
    </row>
    <row r="9077" customFormat="false" ht="15" hidden="false" customHeight="false" outlineLevel="0" collapsed="false">
      <c r="A9077" s="49" t="n">
        <v>367</v>
      </c>
      <c r="B9077" s="49" t="s">
        <v>191</v>
      </c>
      <c r="C9077" s="49" t="n">
        <v>2011</v>
      </c>
      <c r="D9077" s="54" t="n">
        <v>32.7</v>
      </c>
      <c r="E9077" s="55" t="n">
        <v>6</v>
      </c>
    </row>
    <row r="9078" customFormat="false" ht="15" hidden="false" customHeight="false" outlineLevel="0" collapsed="false">
      <c r="A9078" s="49" t="n">
        <v>367</v>
      </c>
      <c r="B9078" s="49" t="s">
        <v>205</v>
      </c>
      <c r="C9078" s="49" t="n">
        <v>2010</v>
      </c>
      <c r="D9078" s="54" t="n">
        <v>133.65</v>
      </c>
      <c r="E9078" s="55" t="n">
        <v>27</v>
      </c>
    </row>
    <row r="9079" customFormat="false" ht="15" hidden="false" customHeight="false" outlineLevel="0" collapsed="false">
      <c r="A9079" s="49" t="n">
        <v>367</v>
      </c>
      <c r="B9079" s="49" t="s">
        <v>205</v>
      </c>
      <c r="C9079" s="49" t="n">
        <v>2011</v>
      </c>
      <c r="D9079" s="54" t="n">
        <v>14.85</v>
      </c>
      <c r="E9079" s="55" t="n">
        <v>3</v>
      </c>
    </row>
    <row r="9080" customFormat="false" ht="15" hidden="false" customHeight="false" outlineLevel="0" collapsed="false">
      <c r="A9080" s="49" t="n">
        <v>367</v>
      </c>
      <c r="B9080" s="49" t="s">
        <v>209</v>
      </c>
      <c r="C9080" s="49" t="n">
        <v>2011</v>
      </c>
      <c r="D9080" s="54" t="n">
        <v>17.85</v>
      </c>
      <c r="E9080" s="55" t="n">
        <v>3</v>
      </c>
    </row>
    <row r="9081" customFormat="false" ht="15" hidden="false" customHeight="false" outlineLevel="0" collapsed="false">
      <c r="A9081" s="49" t="n">
        <v>367</v>
      </c>
      <c r="B9081" s="49" t="s">
        <v>192</v>
      </c>
      <c r="C9081" s="49" t="n">
        <v>2010</v>
      </c>
      <c r="D9081" s="54" t="n">
        <v>59.4</v>
      </c>
      <c r="E9081" s="55" t="n">
        <v>12</v>
      </c>
    </row>
    <row r="9082" customFormat="false" ht="15" hidden="false" customHeight="false" outlineLevel="0" collapsed="false">
      <c r="A9082" s="49" t="n">
        <v>367</v>
      </c>
      <c r="B9082" s="49" t="s">
        <v>192</v>
      </c>
      <c r="C9082" s="49" t="n">
        <v>2011</v>
      </c>
      <c r="D9082" s="54" t="n">
        <v>17.85</v>
      </c>
      <c r="E9082" s="55" t="n">
        <v>3</v>
      </c>
    </row>
    <row r="9083" customFormat="false" ht="15" hidden="false" customHeight="false" outlineLevel="0" collapsed="false">
      <c r="A9083" s="49" t="n">
        <v>367</v>
      </c>
      <c r="B9083" s="49" t="s">
        <v>217</v>
      </c>
      <c r="C9083" s="49" t="n">
        <v>2010</v>
      </c>
      <c r="D9083" s="54" t="n">
        <v>85</v>
      </c>
      <c r="E9083" s="55" t="n">
        <v>20</v>
      </c>
    </row>
    <row r="9084" customFormat="false" ht="15" hidden="false" customHeight="false" outlineLevel="0" collapsed="false">
      <c r="A9084" s="49" t="n">
        <v>367</v>
      </c>
      <c r="B9084" s="49" t="s">
        <v>217</v>
      </c>
      <c r="C9084" s="49" t="n">
        <v>2011</v>
      </c>
      <c r="D9084" s="54" t="n">
        <v>255</v>
      </c>
      <c r="E9084" s="55" t="n">
        <v>60</v>
      </c>
    </row>
    <row r="9085" customFormat="false" ht="15" hidden="false" customHeight="false" outlineLevel="0" collapsed="false">
      <c r="A9085" s="49" t="n">
        <v>367</v>
      </c>
      <c r="B9085" s="49" t="s">
        <v>197</v>
      </c>
      <c r="C9085" s="49" t="n">
        <v>2010</v>
      </c>
      <c r="D9085" s="54" t="n">
        <v>14.85</v>
      </c>
      <c r="E9085" s="55" t="n">
        <v>3</v>
      </c>
    </row>
    <row r="9086" customFormat="false" ht="15" hidden="false" customHeight="false" outlineLevel="0" collapsed="false">
      <c r="A9086" s="49" t="n">
        <v>367</v>
      </c>
      <c r="B9086" s="49" t="s">
        <v>197</v>
      </c>
      <c r="C9086" s="49" t="n">
        <v>2011</v>
      </c>
      <c r="D9086" s="54" t="n">
        <v>124.95</v>
      </c>
      <c r="E9086" s="55" t="n">
        <v>21</v>
      </c>
    </row>
    <row r="9087" customFormat="false" ht="15" hidden="false" customHeight="false" outlineLevel="0" collapsed="false">
      <c r="A9087" s="49" t="n">
        <v>367</v>
      </c>
      <c r="B9087" s="49" t="s">
        <v>196</v>
      </c>
      <c r="C9087" s="49" t="n">
        <v>2011</v>
      </c>
      <c r="D9087" s="54" t="n">
        <v>17.85</v>
      </c>
      <c r="E9087" s="55" t="n">
        <v>3</v>
      </c>
    </row>
    <row r="9088" customFormat="false" ht="15" hidden="false" customHeight="false" outlineLevel="0" collapsed="false">
      <c r="A9088" s="49" t="n">
        <v>367</v>
      </c>
      <c r="B9088" s="49" t="s">
        <v>210</v>
      </c>
      <c r="C9088" s="49" t="n">
        <v>2010</v>
      </c>
      <c r="D9088" s="54" t="n">
        <v>14.85</v>
      </c>
      <c r="E9088" s="55" t="n">
        <v>3</v>
      </c>
    </row>
    <row r="9089" customFormat="false" ht="15" hidden="false" customHeight="false" outlineLevel="0" collapsed="false">
      <c r="A9089" s="49" t="n">
        <v>367</v>
      </c>
      <c r="B9089" s="49" t="s">
        <v>198</v>
      </c>
      <c r="C9089" s="49" t="n">
        <v>2010</v>
      </c>
      <c r="D9089" s="54" t="n">
        <v>59.4</v>
      </c>
      <c r="E9089" s="55" t="n">
        <v>12</v>
      </c>
    </row>
    <row r="9090" customFormat="false" ht="15" hidden="false" customHeight="false" outlineLevel="0" collapsed="false">
      <c r="A9090" s="49" t="n">
        <v>367</v>
      </c>
      <c r="B9090" s="49" t="s">
        <v>198</v>
      </c>
      <c r="C9090" s="49" t="n">
        <v>2011</v>
      </c>
      <c r="D9090" s="54" t="n">
        <v>32.7</v>
      </c>
      <c r="E9090" s="55" t="n">
        <v>6</v>
      </c>
    </row>
    <row r="9091" customFormat="false" ht="15" hidden="false" customHeight="false" outlineLevel="0" collapsed="false">
      <c r="A9091" s="49" t="n">
        <v>367</v>
      </c>
      <c r="B9091" s="49" t="s">
        <v>189</v>
      </c>
      <c r="C9091" s="49" t="n">
        <v>2010</v>
      </c>
      <c r="D9091" s="54" t="n">
        <v>6356.36</v>
      </c>
      <c r="E9091" s="55" t="n">
        <v>1177</v>
      </c>
    </row>
    <row r="9092" customFormat="false" ht="15" hidden="false" customHeight="false" outlineLevel="0" collapsed="false">
      <c r="A9092" s="49" t="n">
        <v>367</v>
      </c>
      <c r="B9092" s="49" t="s">
        <v>189</v>
      </c>
      <c r="C9092" s="49" t="n">
        <v>2011</v>
      </c>
      <c r="D9092" s="54" t="n">
        <v>3510.47</v>
      </c>
      <c r="E9092" s="55" t="n">
        <v>604</v>
      </c>
    </row>
    <row r="9093" customFormat="false" ht="15" hidden="false" customHeight="false" outlineLevel="0" collapsed="false">
      <c r="A9093" s="49" t="n">
        <v>368</v>
      </c>
      <c r="B9093" s="49" t="s">
        <v>203</v>
      </c>
      <c r="C9093" s="49" t="n">
        <v>2011</v>
      </c>
      <c r="D9093" s="54" t="n">
        <v>286.6</v>
      </c>
      <c r="E9093" s="55" t="n">
        <v>76</v>
      </c>
    </row>
    <row r="9094" customFormat="false" ht="15" hidden="false" customHeight="false" outlineLevel="0" collapsed="false">
      <c r="A9094" s="49" t="n">
        <v>368</v>
      </c>
      <c r="B9094" s="49" t="s">
        <v>201</v>
      </c>
      <c r="C9094" s="49" t="n">
        <v>2011</v>
      </c>
      <c r="D9094" s="54" t="n">
        <v>49.8</v>
      </c>
      <c r="E9094" s="55" t="n">
        <v>12</v>
      </c>
    </row>
    <row r="9095" customFormat="false" ht="15" hidden="false" customHeight="false" outlineLevel="0" collapsed="false">
      <c r="A9095" s="49" t="n">
        <v>368</v>
      </c>
      <c r="B9095" s="49" t="s">
        <v>226</v>
      </c>
      <c r="C9095" s="49" t="n">
        <v>2011</v>
      </c>
      <c r="D9095" s="54" t="n">
        <v>16.6</v>
      </c>
      <c r="E9095" s="55" t="n">
        <v>4</v>
      </c>
    </row>
    <row r="9096" customFormat="false" ht="15" hidden="false" customHeight="false" outlineLevel="0" collapsed="false">
      <c r="A9096" s="49" t="n">
        <v>368</v>
      </c>
      <c r="B9096" s="49" t="s">
        <v>200</v>
      </c>
      <c r="C9096" s="49" t="n">
        <v>2011</v>
      </c>
      <c r="D9096" s="54" t="n">
        <v>41.5</v>
      </c>
      <c r="E9096" s="55" t="n">
        <v>10</v>
      </c>
    </row>
    <row r="9097" customFormat="false" ht="15" hidden="false" customHeight="false" outlineLevel="0" collapsed="false">
      <c r="A9097" s="49" t="n">
        <v>368</v>
      </c>
      <c r="B9097" s="49" t="s">
        <v>222</v>
      </c>
      <c r="C9097" s="49" t="n">
        <v>2011</v>
      </c>
      <c r="D9097" s="54" t="n">
        <v>1029.45</v>
      </c>
      <c r="E9097" s="55" t="n">
        <v>255</v>
      </c>
    </row>
    <row r="9098" customFormat="false" ht="15" hidden="false" customHeight="false" outlineLevel="0" collapsed="false">
      <c r="A9098" s="49" t="n">
        <v>368</v>
      </c>
      <c r="B9098" s="49" t="s">
        <v>205</v>
      </c>
      <c r="C9098" s="49" t="n">
        <v>2011</v>
      </c>
      <c r="D9098" s="54" t="n">
        <v>161.85</v>
      </c>
      <c r="E9098" s="55" t="n">
        <v>39</v>
      </c>
    </row>
    <row r="9099" customFormat="false" ht="15" hidden="false" customHeight="false" outlineLevel="0" collapsed="false">
      <c r="A9099" s="49" t="n">
        <v>368</v>
      </c>
      <c r="B9099" s="49" t="s">
        <v>206</v>
      </c>
      <c r="C9099" s="49" t="n">
        <v>2011</v>
      </c>
      <c r="D9099" s="54" t="n">
        <v>190.9</v>
      </c>
      <c r="E9099" s="55" t="n">
        <v>46</v>
      </c>
    </row>
    <row r="9100" customFormat="false" ht="15" hidden="false" customHeight="false" outlineLevel="0" collapsed="false">
      <c r="A9100" s="49" t="n">
        <v>368</v>
      </c>
      <c r="B9100" s="49" t="s">
        <v>190</v>
      </c>
      <c r="C9100" s="49" t="n">
        <v>2011</v>
      </c>
      <c r="D9100" s="54" t="n">
        <v>16.6</v>
      </c>
      <c r="E9100" s="55" t="n">
        <v>4</v>
      </c>
    </row>
    <row r="9101" customFormat="false" ht="15" hidden="false" customHeight="false" outlineLevel="0" collapsed="false">
      <c r="A9101" s="49" t="n">
        <v>368</v>
      </c>
      <c r="B9101" s="49" t="s">
        <v>211</v>
      </c>
      <c r="C9101" s="49" t="n">
        <v>2011</v>
      </c>
      <c r="D9101" s="54" t="n">
        <v>16.6</v>
      </c>
      <c r="E9101" s="55" t="n">
        <v>4</v>
      </c>
    </row>
    <row r="9102" customFormat="false" ht="15" hidden="false" customHeight="false" outlineLevel="0" collapsed="false">
      <c r="A9102" s="49" t="n">
        <v>368</v>
      </c>
      <c r="B9102" s="49" t="s">
        <v>227</v>
      </c>
      <c r="C9102" s="49" t="n">
        <v>2011</v>
      </c>
      <c r="D9102" s="54" t="n">
        <v>33.2</v>
      </c>
      <c r="E9102" s="55" t="n">
        <v>8</v>
      </c>
    </row>
    <row r="9103" customFormat="false" ht="15" hidden="false" customHeight="false" outlineLevel="0" collapsed="false">
      <c r="A9103" s="49" t="n">
        <v>368</v>
      </c>
      <c r="B9103" s="49" t="s">
        <v>218</v>
      </c>
      <c r="C9103" s="49" t="n">
        <v>2011</v>
      </c>
      <c r="D9103" s="54" t="n">
        <v>319.8</v>
      </c>
      <c r="E9103" s="55" t="n">
        <v>84</v>
      </c>
    </row>
    <row r="9104" customFormat="false" ht="15" hidden="false" customHeight="false" outlineLevel="0" collapsed="false">
      <c r="A9104" s="49" t="n">
        <v>368</v>
      </c>
      <c r="B9104" s="49" t="s">
        <v>193</v>
      </c>
      <c r="C9104" s="49" t="n">
        <v>2011</v>
      </c>
      <c r="D9104" s="54" t="n">
        <v>16.6</v>
      </c>
      <c r="E9104" s="55" t="n">
        <v>4</v>
      </c>
    </row>
    <row r="9105" customFormat="false" ht="15" hidden="false" customHeight="false" outlineLevel="0" collapsed="false">
      <c r="A9105" s="49" t="n">
        <v>368</v>
      </c>
      <c r="B9105" s="49" t="s">
        <v>197</v>
      </c>
      <c r="C9105" s="49" t="n">
        <v>2011</v>
      </c>
      <c r="D9105" s="54" t="n">
        <v>16.6</v>
      </c>
      <c r="E9105" s="55" t="n">
        <v>4</v>
      </c>
    </row>
    <row r="9106" customFormat="false" ht="15" hidden="false" customHeight="false" outlineLevel="0" collapsed="false">
      <c r="A9106" s="49" t="n">
        <v>368</v>
      </c>
      <c r="B9106" s="49" t="s">
        <v>215</v>
      </c>
      <c r="C9106" s="49" t="n">
        <v>2011</v>
      </c>
      <c r="D9106" s="54" t="n">
        <v>49.8</v>
      </c>
      <c r="E9106" s="55" t="n">
        <v>12</v>
      </c>
    </row>
    <row r="9107" customFormat="false" ht="15" hidden="false" customHeight="false" outlineLevel="0" collapsed="false">
      <c r="A9107" s="49" t="n">
        <v>368</v>
      </c>
      <c r="B9107" s="49" t="s">
        <v>196</v>
      </c>
      <c r="C9107" s="49" t="n">
        <v>2011</v>
      </c>
      <c r="D9107" s="54" t="n">
        <v>49.8</v>
      </c>
      <c r="E9107" s="55" t="n">
        <v>12</v>
      </c>
    </row>
    <row r="9108" customFormat="false" ht="15" hidden="false" customHeight="false" outlineLevel="0" collapsed="false">
      <c r="A9108" s="49" t="n">
        <v>368</v>
      </c>
      <c r="B9108" s="49" t="s">
        <v>198</v>
      </c>
      <c r="C9108" s="49" t="n">
        <v>2011</v>
      </c>
      <c r="D9108" s="54" t="n">
        <v>24.9</v>
      </c>
      <c r="E9108" s="55" t="n">
        <v>6</v>
      </c>
    </row>
    <row r="9109" customFormat="false" ht="15" hidden="false" customHeight="false" outlineLevel="0" collapsed="false">
      <c r="A9109" s="49" t="n">
        <v>368</v>
      </c>
      <c r="B9109" s="49" t="s">
        <v>207</v>
      </c>
      <c r="C9109" s="49" t="n">
        <v>2011</v>
      </c>
      <c r="D9109" s="54" t="n">
        <v>16.6</v>
      </c>
      <c r="E9109" s="55" t="n">
        <v>4</v>
      </c>
    </row>
    <row r="9110" customFormat="false" ht="15" hidden="false" customHeight="false" outlineLevel="0" collapsed="false">
      <c r="A9110" s="49" t="n">
        <v>368</v>
      </c>
      <c r="B9110" s="49" t="s">
        <v>189</v>
      </c>
      <c r="C9110" s="49" t="n">
        <v>2011</v>
      </c>
      <c r="D9110" s="54" t="n">
        <v>9660.03</v>
      </c>
      <c r="E9110" s="55" t="n">
        <v>2383</v>
      </c>
    </row>
    <row r="9111" customFormat="false" ht="15" hidden="false" customHeight="false" outlineLevel="0" collapsed="false">
      <c r="A9111" s="49" t="n">
        <v>369</v>
      </c>
      <c r="B9111" s="49" t="s">
        <v>199</v>
      </c>
      <c r="C9111" s="49" t="n">
        <v>2010</v>
      </c>
      <c r="D9111" s="54" t="n">
        <v>30</v>
      </c>
      <c r="E9111" s="55" t="n">
        <v>24</v>
      </c>
    </row>
    <row r="9112" customFormat="false" ht="15" hidden="false" customHeight="false" outlineLevel="0" collapsed="false">
      <c r="A9112" s="49" t="n">
        <v>369</v>
      </c>
      <c r="B9112" s="49" t="s">
        <v>199</v>
      </c>
      <c r="C9112" s="49" t="n">
        <v>2011</v>
      </c>
      <c r="D9112" s="54" t="n">
        <v>15</v>
      </c>
      <c r="E9112" s="55" t="n">
        <v>12</v>
      </c>
    </row>
    <row r="9113" customFormat="false" ht="15" hidden="false" customHeight="false" outlineLevel="0" collapsed="false">
      <c r="A9113" s="49" t="n">
        <v>369</v>
      </c>
      <c r="B9113" s="49" t="s">
        <v>223</v>
      </c>
      <c r="C9113" s="49" t="n">
        <v>2011</v>
      </c>
      <c r="D9113" s="54" t="n">
        <v>32.4</v>
      </c>
      <c r="E9113" s="55" t="n">
        <v>24</v>
      </c>
    </row>
    <row r="9114" customFormat="false" ht="15" hidden="false" customHeight="false" outlineLevel="0" collapsed="false">
      <c r="A9114" s="49" t="n">
        <v>369</v>
      </c>
      <c r="B9114" s="49" t="s">
        <v>222</v>
      </c>
      <c r="C9114" s="49" t="n">
        <v>2009</v>
      </c>
      <c r="D9114" s="54" t="n">
        <v>45</v>
      </c>
      <c r="E9114" s="55" t="n">
        <v>36</v>
      </c>
    </row>
    <row r="9115" customFormat="false" ht="15" hidden="false" customHeight="false" outlineLevel="0" collapsed="false">
      <c r="A9115" s="49" t="n">
        <v>369</v>
      </c>
      <c r="B9115" s="49" t="s">
        <v>222</v>
      </c>
      <c r="C9115" s="49" t="n">
        <v>2010</v>
      </c>
      <c r="D9115" s="54" t="n">
        <v>15</v>
      </c>
      <c r="E9115" s="55" t="n">
        <v>12</v>
      </c>
    </row>
    <row r="9116" customFormat="false" ht="15" hidden="false" customHeight="false" outlineLevel="0" collapsed="false">
      <c r="A9116" s="49" t="n">
        <v>369</v>
      </c>
      <c r="B9116" s="49" t="s">
        <v>222</v>
      </c>
      <c r="C9116" s="49" t="n">
        <v>2011</v>
      </c>
      <c r="D9116" s="54" t="n">
        <v>82.2</v>
      </c>
      <c r="E9116" s="55" t="n">
        <v>60</v>
      </c>
    </row>
    <row r="9117" customFormat="false" ht="15" hidden="false" customHeight="false" outlineLevel="0" collapsed="false">
      <c r="A9117" s="49" t="n">
        <v>369</v>
      </c>
      <c r="B9117" s="49" t="s">
        <v>205</v>
      </c>
      <c r="C9117" s="49" t="n">
        <v>2010</v>
      </c>
      <c r="D9117" s="54" t="n">
        <v>15</v>
      </c>
      <c r="E9117" s="55" t="n">
        <v>12</v>
      </c>
    </row>
    <row r="9118" customFormat="false" ht="15" hidden="false" customHeight="false" outlineLevel="0" collapsed="false">
      <c r="A9118" s="49" t="n">
        <v>369</v>
      </c>
      <c r="B9118" s="49" t="s">
        <v>206</v>
      </c>
      <c r="C9118" s="49" t="n">
        <v>2010</v>
      </c>
      <c r="D9118" s="54" t="n">
        <v>165</v>
      </c>
      <c r="E9118" s="55" t="n">
        <v>132</v>
      </c>
    </row>
    <row r="9119" customFormat="false" ht="15" hidden="false" customHeight="false" outlineLevel="0" collapsed="false">
      <c r="A9119" s="49" t="n">
        <v>369</v>
      </c>
      <c r="B9119" s="49" t="s">
        <v>206</v>
      </c>
      <c r="C9119" s="49" t="n">
        <v>2011</v>
      </c>
      <c r="D9119" s="54" t="n">
        <v>224.4</v>
      </c>
      <c r="E9119" s="55" t="n">
        <v>168</v>
      </c>
    </row>
    <row r="9120" customFormat="false" ht="15" hidden="false" customHeight="false" outlineLevel="0" collapsed="false">
      <c r="A9120" s="49" t="n">
        <v>369</v>
      </c>
      <c r="B9120" s="49" t="s">
        <v>209</v>
      </c>
      <c r="C9120" s="49" t="n">
        <v>2011</v>
      </c>
      <c r="D9120" s="54" t="n">
        <v>15</v>
      </c>
      <c r="E9120" s="55" t="n">
        <v>12</v>
      </c>
    </row>
    <row r="9121" customFormat="false" ht="15" hidden="false" customHeight="false" outlineLevel="0" collapsed="false">
      <c r="A9121" s="49" t="n">
        <v>369</v>
      </c>
      <c r="B9121" s="49" t="s">
        <v>218</v>
      </c>
      <c r="C9121" s="49" t="n">
        <v>2009</v>
      </c>
      <c r="D9121" s="54" t="n">
        <v>1.25</v>
      </c>
      <c r="E9121" s="55" t="n">
        <v>1</v>
      </c>
    </row>
    <row r="9122" customFormat="false" ht="15" hidden="false" customHeight="false" outlineLevel="0" collapsed="false">
      <c r="A9122" s="49" t="n">
        <v>369</v>
      </c>
      <c r="B9122" s="49" t="s">
        <v>218</v>
      </c>
      <c r="C9122" s="49" t="n">
        <v>2010</v>
      </c>
      <c r="D9122" s="54" t="n">
        <v>625.56</v>
      </c>
      <c r="E9122" s="55" t="n">
        <v>588</v>
      </c>
    </row>
    <row r="9123" customFormat="false" ht="15" hidden="false" customHeight="false" outlineLevel="0" collapsed="false">
      <c r="A9123" s="49" t="n">
        <v>369</v>
      </c>
      <c r="B9123" s="49" t="s">
        <v>218</v>
      </c>
      <c r="C9123" s="49" t="n">
        <v>2011</v>
      </c>
      <c r="D9123" s="54" t="n">
        <v>257.4</v>
      </c>
      <c r="E9123" s="55" t="n">
        <v>204</v>
      </c>
    </row>
    <row r="9124" customFormat="false" ht="15" hidden="false" customHeight="false" outlineLevel="0" collapsed="false">
      <c r="A9124" s="49" t="n">
        <v>369</v>
      </c>
      <c r="B9124" s="49" t="s">
        <v>193</v>
      </c>
      <c r="C9124" s="49" t="n">
        <v>2011</v>
      </c>
      <c r="D9124" s="54" t="n">
        <v>30</v>
      </c>
      <c r="E9124" s="55" t="n">
        <v>24</v>
      </c>
    </row>
    <row r="9125" customFormat="false" ht="15" hidden="false" customHeight="false" outlineLevel="0" collapsed="false">
      <c r="A9125" s="49" t="n">
        <v>369</v>
      </c>
      <c r="B9125" s="49" t="s">
        <v>196</v>
      </c>
      <c r="C9125" s="49" t="n">
        <v>2010</v>
      </c>
      <c r="D9125" s="54" t="n">
        <v>75</v>
      </c>
      <c r="E9125" s="55" t="n">
        <v>60</v>
      </c>
    </row>
    <row r="9126" customFormat="false" ht="15" hidden="false" customHeight="false" outlineLevel="0" collapsed="false">
      <c r="A9126" s="49" t="n">
        <v>369</v>
      </c>
      <c r="B9126" s="49" t="s">
        <v>196</v>
      </c>
      <c r="C9126" s="49" t="n">
        <v>2011</v>
      </c>
      <c r="D9126" s="54" t="n">
        <v>49.8</v>
      </c>
      <c r="E9126" s="55" t="n">
        <v>36</v>
      </c>
    </row>
    <row r="9127" customFormat="false" ht="15" hidden="false" customHeight="false" outlineLevel="0" collapsed="false">
      <c r="A9127" s="49" t="n">
        <v>369</v>
      </c>
      <c r="B9127" s="49" t="s">
        <v>198</v>
      </c>
      <c r="C9127" s="49" t="n">
        <v>2010</v>
      </c>
      <c r="D9127" s="54" t="n">
        <v>15</v>
      </c>
      <c r="E9127" s="55" t="n">
        <v>12</v>
      </c>
    </row>
    <row r="9128" customFormat="false" ht="15" hidden="false" customHeight="false" outlineLevel="0" collapsed="false">
      <c r="A9128" s="49" t="n">
        <v>369</v>
      </c>
      <c r="B9128" s="49" t="s">
        <v>198</v>
      </c>
      <c r="C9128" s="49" t="n">
        <v>2011</v>
      </c>
      <c r="D9128" s="54" t="n">
        <v>34.8</v>
      </c>
      <c r="E9128" s="55" t="n">
        <v>24</v>
      </c>
    </row>
    <row r="9129" customFormat="false" ht="15" hidden="false" customHeight="false" outlineLevel="0" collapsed="false">
      <c r="A9129" s="49" t="n">
        <v>369</v>
      </c>
      <c r="B9129" s="49" t="s">
        <v>189</v>
      </c>
      <c r="C9129" s="49" t="n">
        <v>2009</v>
      </c>
      <c r="D9129" s="54" t="n">
        <v>275.83</v>
      </c>
      <c r="E9129" s="55" t="n">
        <v>207</v>
      </c>
    </row>
    <row r="9130" customFormat="false" ht="15" hidden="false" customHeight="false" outlineLevel="0" collapsed="false">
      <c r="A9130" s="49" t="n">
        <v>369</v>
      </c>
      <c r="B9130" s="49" t="s">
        <v>189</v>
      </c>
      <c r="C9130" s="49" t="n">
        <v>2010</v>
      </c>
      <c r="D9130" s="54" t="n">
        <v>5106.96</v>
      </c>
      <c r="E9130" s="55" t="n">
        <v>3760</v>
      </c>
    </row>
    <row r="9131" customFormat="false" ht="15" hidden="false" customHeight="false" outlineLevel="0" collapsed="false">
      <c r="A9131" s="49" t="n">
        <v>369</v>
      </c>
      <c r="B9131" s="49" t="s">
        <v>189</v>
      </c>
      <c r="C9131" s="49" t="n">
        <v>2011</v>
      </c>
      <c r="D9131" s="54" t="n">
        <v>4863.8</v>
      </c>
      <c r="E9131" s="55" t="n">
        <v>3365</v>
      </c>
    </row>
    <row r="9132" customFormat="false" ht="15" hidden="false" customHeight="false" outlineLevel="0" collapsed="false">
      <c r="A9132" s="49" t="n">
        <v>370</v>
      </c>
      <c r="B9132" s="49" t="s">
        <v>201</v>
      </c>
      <c r="C9132" s="49" t="n">
        <v>2011</v>
      </c>
      <c r="D9132" s="54" t="n">
        <v>15.3</v>
      </c>
      <c r="E9132" s="55" t="n">
        <v>6</v>
      </c>
    </row>
    <row r="9133" customFormat="false" ht="15" hidden="false" customHeight="false" outlineLevel="0" collapsed="false">
      <c r="A9133" s="49" t="n">
        <v>370</v>
      </c>
      <c r="B9133" s="49" t="s">
        <v>222</v>
      </c>
      <c r="C9133" s="49" t="n">
        <v>2009</v>
      </c>
      <c r="D9133" s="54" t="n">
        <v>15.3</v>
      </c>
      <c r="E9133" s="55" t="n">
        <v>6</v>
      </c>
    </row>
    <row r="9134" customFormat="false" ht="15" hidden="false" customHeight="false" outlineLevel="0" collapsed="false">
      <c r="A9134" s="49" t="n">
        <v>370</v>
      </c>
      <c r="B9134" s="49" t="s">
        <v>222</v>
      </c>
      <c r="C9134" s="49" t="n">
        <v>2010</v>
      </c>
      <c r="D9134" s="54" t="n">
        <v>136.8</v>
      </c>
      <c r="E9134" s="55" t="n">
        <v>60</v>
      </c>
    </row>
    <row r="9135" customFormat="false" ht="15" hidden="false" customHeight="false" outlineLevel="0" collapsed="false">
      <c r="A9135" s="49" t="n">
        <v>370</v>
      </c>
      <c r="B9135" s="49" t="s">
        <v>222</v>
      </c>
      <c r="C9135" s="49" t="n">
        <v>2011</v>
      </c>
      <c r="D9135" s="54" t="n">
        <v>12.75</v>
      </c>
      <c r="E9135" s="55" t="n">
        <v>5</v>
      </c>
    </row>
    <row r="9136" customFormat="false" ht="15" hidden="false" customHeight="false" outlineLevel="0" collapsed="false">
      <c r="A9136" s="49" t="n">
        <v>370</v>
      </c>
      <c r="B9136" s="49" t="s">
        <v>205</v>
      </c>
      <c r="C9136" s="49" t="n">
        <v>2010</v>
      </c>
      <c r="D9136" s="54" t="n">
        <v>198.9</v>
      </c>
      <c r="E9136" s="55" t="n">
        <v>78</v>
      </c>
    </row>
    <row r="9137" customFormat="false" ht="15" hidden="false" customHeight="false" outlineLevel="0" collapsed="false">
      <c r="A9137" s="49" t="n">
        <v>370</v>
      </c>
      <c r="B9137" s="49" t="s">
        <v>205</v>
      </c>
      <c r="C9137" s="49" t="n">
        <v>2011</v>
      </c>
      <c r="D9137" s="54" t="n">
        <v>165.75</v>
      </c>
      <c r="E9137" s="55" t="n">
        <v>65</v>
      </c>
    </row>
    <row r="9138" customFormat="false" ht="15" hidden="false" customHeight="false" outlineLevel="0" collapsed="false">
      <c r="A9138" s="49" t="n">
        <v>370</v>
      </c>
      <c r="B9138" s="49" t="s">
        <v>206</v>
      </c>
      <c r="C9138" s="49" t="n">
        <v>2009</v>
      </c>
      <c r="D9138" s="54" t="n">
        <v>56.1</v>
      </c>
      <c r="E9138" s="55" t="n">
        <v>22</v>
      </c>
    </row>
    <row r="9139" customFormat="false" ht="15" hidden="false" customHeight="false" outlineLevel="0" collapsed="false">
      <c r="A9139" s="49" t="n">
        <v>370</v>
      </c>
      <c r="B9139" s="49" t="s">
        <v>206</v>
      </c>
      <c r="C9139" s="49" t="n">
        <v>2010</v>
      </c>
      <c r="D9139" s="54" t="n">
        <v>165.75</v>
      </c>
      <c r="E9139" s="55" t="n">
        <v>65</v>
      </c>
    </row>
    <row r="9140" customFormat="false" ht="15" hidden="false" customHeight="false" outlineLevel="0" collapsed="false">
      <c r="A9140" s="49" t="n">
        <v>370</v>
      </c>
      <c r="B9140" s="49" t="s">
        <v>209</v>
      </c>
      <c r="C9140" s="49" t="n">
        <v>2010</v>
      </c>
      <c r="D9140" s="54" t="n">
        <v>75.6</v>
      </c>
      <c r="E9140" s="55" t="n">
        <v>36</v>
      </c>
    </row>
    <row r="9141" customFormat="false" ht="15" hidden="false" customHeight="false" outlineLevel="0" collapsed="false">
      <c r="A9141" s="49" t="n">
        <v>370</v>
      </c>
      <c r="B9141" s="49" t="s">
        <v>192</v>
      </c>
      <c r="C9141" s="49" t="n">
        <v>2010</v>
      </c>
      <c r="D9141" s="54" t="n">
        <v>30.6</v>
      </c>
      <c r="E9141" s="55" t="n">
        <v>12</v>
      </c>
    </row>
    <row r="9142" customFormat="false" ht="15" hidden="false" customHeight="false" outlineLevel="0" collapsed="false">
      <c r="A9142" s="49" t="n">
        <v>370</v>
      </c>
      <c r="B9142" s="49" t="s">
        <v>192</v>
      </c>
      <c r="C9142" s="49" t="n">
        <v>2011</v>
      </c>
      <c r="D9142" s="54" t="n">
        <v>28.05</v>
      </c>
      <c r="E9142" s="55" t="n">
        <v>11</v>
      </c>
    </row>
    <row r="9143" customFormat="false" ht="15" hidden="false" customHeight="false" outlineLevel="0" collapsed="false">
      <c r="A9143" s="49" t="n">
        <v>370</v>
      </c>
      <c r="B9143" s="49" t="s">
        <v>225</v>
      </c>
      <c r="C9143" s="49" t="n">
        <v>2010</v>
      </c>
      <c r="D9143" s="54" t="n">
        <v>76.5</v>
      </c>
      <c r="E9143" s="55" t="n">
        <v>30</v>
      </c>
    </row>
    <row r="9144" customFormat="false" ht="15" hidden="false" customHeight="false" outlineLevel="0" collapsed="false">
      <c r="A9144" s="49" t="n">
        <v>370</v>
      </c>
      <c r="B9144" s="49" t="s">
        <v>227</v>
      </c>
      <c r="C9144" s="49" t="n">
        <v>2010</v>
      </c>
      <c r="D9144" s="54" t="n">
        <v>45.9</v>
      </c>
      <c r="E9144" s="55" t="n">
        <v>18</v>
      </c>
    </row>
    <row r="9145" customFormat="false" ht="15" hidden="false" customHeight="false" outlineLevel="0" collapsed="false">
      <c r="A9145" s="49" t="n">
        <v>370</v>
      </c>
      <c r="B9145" s="49" t="s">
        <v>218</v>
      </c>
      <c r="C9145" s="49" t="n">
        <v>2010</v>
      </c>
      <c r="D9145" s="54" t="n">
        <v>15.3</v>
      </c>
      <c r="E9145" s="55" t="n">
        <v>6</v>
      </c>
    </row>
    <row r="9146" customFormat="false" ht="15" hidden="false" customHeight="false" outlineLevel="0" collapsed="false">
      <c r="A9146" s="49" t="n">
        <v>370</v>
      </c>
      <c r="B9146" s="49" t="s">
        <v>198</v>
      </c>
      <c r="C9146" s="49" t="n">
        <v>2010</v>
      </c>
      <c r="D9146" s="54" t="n">
        <v>45.9</v>
      </c>
      <c r="E9146" s="55" t="n">
        <v>18</v>
      </c>
    </row>
    <row r="9147" customFormat="false" ht="15" hidden="false" customHeight="false" outlineLevel="0" collapsed="false">
      <c r="A9147" s="49" t="n">
        <v>370</v>
      </c>
      <c r="B9147" s="49" t="s">
        <v>207</v>
      </c>
      <c r="C9147" s="49" t="n">
        <v>2010</v>
      </c>
      <c r="D9147" s="54" t="n">
        <v>15.3</v>
      </c>
      <c r="E9147" s="55" t="n">
        <v>6</v>
      </c>
    </row>
    <row r="9148" customFormat="false" ht="15" hidden="false" customHeight="false" outlineLevel="0" collapsed="false">
      <c r="A9148" s="49" t="n">
        <v>370</v>
      </c>
      <c r="B9148" s="49" t="s">
        <v>207</v>
      </c>
      <c r="C9148" s="49" t="n">
        <v>2011</v>
      </c>
      <c r="D9148" s="54" t="n">
        <v>15.3</v>
      </c>
      <c r="E9148" s="55" t="n">
        <v>6</v>
      </c>
    </row>
    <row r="9149" customFormat="false" ht="15" hidden="false" customHeight="false" outlineLevel="0" collapsed="false">
      <c r="A9149" s="49" t="n">
        <v>370</v>
      </c>
      <c r="B9149" s="49" t="s">
        <v>189</v>
      </c>
      <c r="C9149" s="49" t="n">
        <v>2009</v>
      </c>
      <c r="D9149" s="54" t="n">
        <v>676.95</v>
      </c>
      <c r="E9149" s="55" t="n">
        <v>241</v>
      </c>
    </row>
    <row r="9150" customFormat="false" ht="15" hidden="false" customHeight="false" outlineLevel="0" collapsed="false">
      <c r="A9150" s="49" t="n">
        <v>370</v>
      </c>
      <c r="B9150" s="49" t="s">
        <v>189</v>
      </c>
      <c r="C9150" s="49" t="n">
        <v>2010</v>
      </c>
      <c r="D9150" s="54" t="n">
        <v>5985.61</v>
      </c>
      <c r="E9150" s="55" t="n">
        <v>2331</v>
      </c>
    </row>
    <row r="9151" customFormat="false" ht="15" hidden="false" customHeight="false" outlineLevel="0" collapsed="false">
      <c r="A9151" s="49" t="n">
        <v>370</v>
      </c>
      <c r="B9151" s="49" t="s">
        <v>189</v>
      </c>
      <c r="C9151" s="49" t="n">
        <v>2011</v>
      </c>
      <c r="D9151" s="54" t="n">
        <v>4155.12</v>
      </c>
      <c r="E9151" s="55" t="n">
        <v>1911</v>
      </c>
    </row>
    <row r="9152" customFormat="false" ht="15" hidden="false" customHeight="false" outlineLevel="0" collapsed="false">
      <c r="A9152" s="49" t="n">
        <v>371</v>
      </c>
      <c r="B9152" s="49" t="s">
        <v>222</v>
      </c>
      <c r="C9152" s="49" t="n">
        <v>2010</v>
      </c>
      <c r="D9152" s="54" t="n">
        <v>295.2</v>
      </c>
      <c r="E9152" s="55" t="n">
        <v>624</v>
      </c>
    </row>
    <row r="9153" customFormat="false" ht="15" hidden="false" customHeight="false" outlineLevel="0" collapsed="false">
      <c r="A9153" s="49" t="n">
        <v>371</v>
      </c>
      <c r="B9153" s="49" t="s">
        <v>222</v>
      </c>
      <c r="C9153" s="49" t="n">
        <v>2011</v>
      </c>
      <c r="D9153" s="54" t="n">
        <v>403.2</v>
      </c>
      <c r="E9153" s="55" t="n">
        <v>960</v>
      </c>
    </row>
    <row r="9154" customFormat="false" ht="15" hidden="false" customHeight="false" outlineLevel="0" collapsed="false">
      <c r="A9154" s="49" t="n">
        <v>371</v>
      </c>
      <c r="B9154" s="49" t="s">
        <v>205</v>
      </c>
      <c r="C9154" s="49" t="n">
        <v>2010</v>
      </c>
      <c r="D9154" s="54" t="n">
        <v>46.8</v>
      </c>
      <c r="E9154" s="55" t="n">
        <v>72</v>
      </c>
    </row>
    <row r="9155" customFormat="false" ht="15" hidden="false" customHeight="false" outlineLevel="0" collapsed="false">
      <c r="A9155" s="49" t="n">
        <v>371</v>
      </c>
      <c r="B9155" s="49" t="s">
        <v>205</v>
      </c>
      <c r="C9155" s="49" t="n">
        <v>2011</v>
      </c>
      <c r="D9155" s="54" t="n">
        <v>62.4</v>
      </c>
      <c r="E9155" s="55" t="n">
        <v>96</v>
      </c>
    </row>
    <row r="9156" customFormat="false" ht="15" hidden="false" customHeight="false" outlineLevel="0" collapsed="false">
      <c r="A9156" s="49" t="n">
        <v>371</v>
      </c>
      <c r="B9156" s="49" t="s">
        <v>206</v>
      </c>
      <c r="C9156" s="49" t="n">
        <v>2010</v>
      </c>
      <c r="D9156" s="54" t="n">
        <v>31.2</v>
      </c>
      <c r="E9156" s="55" t="n">
        <v>48</v>
      </c>
    </row>
    <row r="9157" customFormat="false" ht="15" hidden="false" customHeight="false" outlineLevel="0" collapsed="false">
      <c r="A9157" s="49" t="n">
        <v>371</v>
      </c>
      <c r="B9157" s="49" t="s">
        <v>206</v>
      </c>
      <c r="C9157" s="49" t="n">
        <v>2011</v>
      </c>
      <c r="D9157" s="54" t="n">
        <v>15.6</v>
      </c>
      <c r="E9157" s="55" t="n">
        <v>24</v>
      </c>
    </row>
    <row r="9158" customFormat="false" ht="15" hidden="false" customHeight="false" outlineLevel="0" collapsed="false">
      <c r="A9158" s="49" t="n">
        <v>371</v>
      </c>
      <c r="B9158" s="49" t="s">
        <v>192</v>
      </c>
      <c r="C9158" s="49" t="n">
        <v>2010</v>
      </c>
      <c r="D9158" s="54" t="n">
        <v>31.2</v>
      </c>
      <c r="E9158" s="55" t="n">
        <v>48</v>
      </c>
    </row>
    <row r="9159" customFormat="false" ht="15" hidden="false" customHeight="false" outlineLevel="0" collapsed="false">
      <c r="A9159" s="49" t="n">
        <v>371</v>
      </c>
      <c r="B9159" s="49" t="s">
        <v>218</v>
      </c>
      <c r="C9159" s="49" t="n">
        <v>2011</v>
      </c>
      <c r="D9159" s="54" t="n">
        <v>201.6</v>
      </c>
      <c r="E9159" s="55" t="n">
        <v>480</v>
      </c>
    </row>
    <row r="9160" customFormat="false" ht="15" hidden="false" customHeight="false" outlineLevel="0" collapsed="false">
      <c r="A9160" s="49" t="n">
        <v>371</v>
      </c>
      <c r="B9160" s="49" t="s">
        <v>196</v>
      </c>
      <c r="C9160" s="49" t="n">
        <v>2011</v>
      </c>
      <c r="D9160" s="54" t="n">
        <v>15.6</v>
      </c>
      <c r="E9160" s="55" t="n">
        <v>24</v>
      </c>
    </row>
    <row r="9161" customFormat="false" ht="15" hidden="false" customHeight="false" outlineLevel="0" collapsed="false">
      <c r="A9161" s="49" t="n">
        <v>371</v>
      </c>
      <c r="B9161" s="49" t="s">
        <v>198</v>
      </c>
      <c r="C9161" s="49" t="n">
        <v>2010</v>
      </c>
      <c r="D9161" s="54" t="n">
        <v>93.6</v>
      </c>
      <c r="E9161" s="55" t="n">
        <v>144</v>
      </c>
    </row>
    <row r="9162" customFormat="false" ht="15" hidden="false" customHeight="false" outlineLevel="0" collapsed="false">
      <c r="A9162" s="49" t="n">
        <v>371</v>
      </c>
      <c r="B9162" s="49" t="s">
        <v>214</v>
      </c>
      <c r="C9162" s="49" t="n">
        <v>2010</v>
      </c>
      <c r="D9162" s="54" t="n">
        <v>15.6</v>
      </c>
      <c r="E9162" s="55" t="n">
        <v>24</v>
      </c>
    </row>
    <row r="9163" customFormat="false" ht="15" hidden="false" customHeight="false" outlineLevel="0" collapsed="false">
      <c r="A9163" s="49" t="n">
        <v>371</v>
      </c>
      <c r="B9163" s="49" t="s">
        <v>189</v>
      </c>
      <c r="C9163" s="49" t="n">
        <v>2009</v>
      </c>
      <c r="D9163" s="54" t="n">
        <v>42.9</v>
      </c>
      <c r="E9163" s="55" t="n">
        <v>66</v>
      </c>
    </row>
    <row r="9164" customFormat="false" ht="15" hidden="false" customHeight="false" outlineLevel="0" collapsed="false">
      <c r="A9164" s="49" t="n">
        <v>371</v>
      </c>
      <c r="B9164" s="49" t="s">
        <v>189</v>
      </c>
      <c r="C9164" s="49" t="n">
        <v>2010</v>
      </c>
      <c r="D9164" s="54" t="n">
        <v>6656.77</v>
      </c>
      <c r="E9164" s="55" t="n">
        <v>13910</v>
      </c>
    </row>
    <row r="9165" customFormat="false" ht="15" hidden="false" customHeight="false" outlineLevel="0" collapsed="false">
      <c r="A9165" s="49" t="n">
        <v>371</v>
      </c>
      <c r="B9165" s="49" t="s">
        <v>189</v>
      </c>
      <c r="C9165" s="49" t="n">
        <v>2011</v>
      </c>
      <c r="D9165" s="54" t="n">
        <v>4003.02</v>
      </c>
      <c r="E9165" s="55" t="n">
        <v>8202</v>
      </c>
    </row>
    <row r="9166" customFormat="false" ht="15" hidden="false" customHeight="false" outlineLevel="0" collapsed="false">
      <c r="A9166" s="49" t="n">
        <v>372</v>
      </c>
      <c r="B9166" s="49" t="s">
        <v>203</v>
      </c>
      <c r="C9166" s="49" t="n">
        <v>2010</v>
      </c>
      <c r="D9166" s="54" t="n">
        <v>29.5</v>
      </c>
      <c r="E9166" s="55" t="n">
        <v>10</v>
      </c>
    </row>
    <row r="9167" customFormat="false" ht="15" hidden="false" customHeight="false" outlineLevel="0" collapsed="false">
      <c r="A9167" s="49" t="n">
        <v>372</v>
      </c>
      <c r="B9167" s="49" t="s">
        <v>203</v>
      </c>
      <c r="C9167" s="49" t="n">
        <v>2011</v>
      </c>
      <c r="D9167" s="54" t="n">
        <v>29.5</v>
      </c>
      <c r="E9167" s="55" t="n">
        <v>10</v>
      </c>
    </row>
    <row r="9168" customFormat="false" ht="15" hidden="false" customHeight="false" outlineLevel="0" collapsed="false">
      <c r="A9168" s="49" t="n">
        <v>372</v>
      </c>
      <c r="B9168" s="49" t="s">
        <v>201</v>
      </c>
      <c r="C9168" s="49" t="n">
        <v>2010</v>
      </c>
      <c r="D9168" s="54" t="n">
        <v>14.75</v>
      </c>
      <c r="E9168" s="55" t="n">
        <v>5</v>
      </c>
    </row>
    <row r="9169" customFormat="false" ht="15" hidden="false" customHeight="false" outlineLevel="0" collapsed="false">
      <c r="A9169" s="49" t="n">
        <v>372</v>
      </c>
      <c r="B9169" s="49" t="s">
        <v>201</v>
      </c>
      <c r="C9169" s="49" t="n">
        <v>2011</v>
      </c>
      <c r="D9169" s="54" t="n">
        <v>59</v>
      </c>
      <c r="E9169" s="55" t="n">
        <v>20</v>
      </c>
    </row>
    <row r="9170" customFormat="false" ht="15" hidden="false" customHeight="false" outlineLevel="0" collapsed="false">
      <c r="A9170" s="49" t="n">
        <v>372</v>
      </c>
      <c r="B9170" s="49" t="s">
        <v>223</v>
      </c>
      <c r="C9170" s="49" t="n">
        <v>2011</v>
      </c>
      <c r="D9170" s="54" t="n">
        <v>14.75</v>
      </c>
      <c r="E9170" s="55" t="n">
        <v>5</v>
      </c>
    </row>
    <row r="9171" customFormat="false" ht="15" hidden="false" customHeight="false" outlineLevel="0" collapsed="false">
      <c r="A9171" s="49" t="n">
        <v>372</v>
      </c>
      <c r="B9171" s="49" t="s">
        <v>222</v>
      </c>
      <c r="C9171" s="49" t="n">
        <v>2010</v>
      </c>
      <c r="D9171" s="54" t="n">
        <v>794.5</v>
      </c>
      <c r="E9171" s="55" t="n">
        <v>310</v>
      </c>
    </row>
    <row r="9172" customFormat="false" ht="15" hidden="false" customHeight="false" outlineLevel="0" collapsed="false">
      <c r="A9172" s="49" t="n">
        <v>372</v>
      </c>
      <c r="B9172" s="49" t="s">
        <v>222</v>
      </c>
      <c r="C9172" s="49" t="n">
        <v>2011</v>
      </c>
      <c r="D9172" s="54" t="n">
        <v>88.5</v>
      </c>
      <c r="E9172" s="55" t="n">
        <v>30</v>
      </c>
    </row>
    <row r="9173" customFormat="false" ht="15" hidden="false" customHeight="false" outlineLevel="0" collapsed="false">
      <c r="A9173" s="49" t="n">
        <v>372</v>
      </c>
      <c r="B9173" s="49" t="s">
        <v>191</v>
      </c>
      <c r="C9173" s="49" t="n">
        <v>2011</v>
      </c>
      <c r="D9173" s="54" t="n">
        <v>14.75</v>
      </c>
      <c r="E9173" s="55" t="n">
        <v>5</v>
      </c>
    </row>
    <row r="9174" customFormat="false" ht="15" hidden="false" customHeight="false" outlineLevel="0" collapsed="false">
      <c r="A9174" s="49" t="n">
        <v>372</v>
      </c>
      <c r="B9174" s="49" t="s">
        <v>205</v>
      </c>
      <c r="C9174" s="49" t="n">
        <v>2010</v>
      </c>
      <c r="D9174" s="54" t="n">
        <v>59</v>
      </c>
      <c r="E9174" s="55" t="n">
        <v>20</v>
      </c>
    </row>
    <row r="9175" customFormat="false" ht="15" hidden="false" customHeight="false" outlineLevel="0" collapsed="false">
      <c r="A9175" s="49" t="n">
        <v>372</v>
      </c>
      <c r="B9175" s="49" t="s">
        <v>205</v>
      </c>
      <c r="C9175" s="49" t="n">
        <v>2011</v>
      </c>
      <c r="D9175" s="54" t="n">
        <v>171.75</v>
      </c>
      <c r="E9175" s="55" t="n">
        <v>65</v>
      </c>
    </row>
    <row r="9176" customFormat="false" ht="15" hidden="false" customHeight="false" outlineLevel="0" collapsed="false">
      <c r="A9176" s="49" t="n">
        <v>372</v>
      </c>
      <c r="B9176" s="49" t="s">
        <v>206</v>
      </c>
      <c r="C9176" s="49" t="n">
        <v>2010</v>
      </c>
      <c r="D9176" s="54" t="n">
        <v>118</v>
      </c>
      <c r="E9176" s="55" t="n">
        <v>40</v>
      </c>
    </row>
    <row r="9177" customFormat="false" ht="15" hidden="false" customHeight="false" outlineLevel="0" collapsed="false">
      <c r="A9177" s="49" t="n">
        <v>372</v>
      </c>
      <c r="B9177" s="49" t="s">
        <v>206</v>
      </c>
      <c r="C9177" s="49" t="n">
        <v>2011</v>
      </c>
      <c r="D9177" s="54" t="n">
        <v>210.1</v>
      </c>
      <c r="E9177" s="55" t="n">
        <v>78</v>
      </c>
    </row>
    <row r="9178" customFormat="false" ht="15" hidden="false" customHeight="false" outlineLevel="0" collapsed="false">
      <c r="A9178" s="49" t="n">
        <v>372</v>
      </c>
      <c r="B9178" s="49" t="s">
        <v>209</v>
      </c>
      <c r="C9178" s="49" t="n">
        <v>2010</v>
      </c>
      <c r="D9178" s="54" t="n">
        <v>44.25</v>
      </c>
      <c r="E9178" s="55" t="n">
        <v>15</v>
      </c>
    </row>
    <row r="9179" customFormat="false" ht="15" hidden="false" customHeight="false" outlineLevel="0" collapsed="false">
      <c r="A9179" s="49" t="n">
        <v>372</v>
      </c>
      <c r="B9179" s="49" t="s">
        <v>209</v>
      </c>
      <c r="C9179" s="49" t="n">
        <v>2011</v>
      </c>
      <c r="D9179" s="54" t="n">
        <v>44.25</v>
      </c>
      <c r="E9179" s="55" t="n">
        <v>15</v>
      </c>
    </row>
    <row r="9180" customFormat="false" ht="15" hidden="false" customHeight="false" outlineLevel="0" collapsed="false">
      <c r="A9180" s="49" t="n">
        <v>372</v>
      </c>
      <c r="B9180" s="49" t="s">
        <v>217</v>
      </c>
      <c r="C9180" s="49" t="n">
        <v>2010</v>
      </c>
      <c r="D9180" s="54" t="n">
        <v>127.5</v>
      </c>
      <c r="E9180" s="55" t="n">
        <v>50</v>
      </c>
    </row>
    <row r="9181" customFormat="false" ht="15" hidden="false" customHeight="false" outlineLevel="0" collapsed="false">
      <c r="A9181" s="49" t="n">
        <v>372</v>
      </c>
      <c r="B9181" s="49" t="s">
        <v>217</v>
      </c>
      <c r="C9181" s="49" t="n">
        <v>2011</v>
      </c>
      <c r="D9181" s="54" t="n">
        <v>255</v>
      </c>
      <c r="E9181" s="55" t="n">
        <v>100</v>
      </c>
    </row>
    <row r="9182" customFormat="false" ht="15" hidden="false" customHeight="false" outlineLevel="0" collapsed="false">
      <c r="A9182" s="49" t="n">
        <v>372</v>
      </c>
      <c r="B9182" s="49" t="s">
        <v>218</v>
      </c>
      <c r="C9182" s="49" t="n">
        <v>2010</v>
      </c>
      <c r="D9182" s="54" t="n">
        <v>284.5</v>
      </c>
      <c r="E9182" s="55" t="n">
        <v>110</v>
      </c>
    </row>
    <row r="9183" customFormat="false" ht="15" hidden="false" customHeight="false" outlineLevel="0" collapsed="false">
      <c r="A9183" s="49" t="n">
        <v>372</v>
      </c>
      <c r="B9183" s="49" t="s">
        <v>218</v>
      </c>
      <c r="C9183" s="49" t="n">
        <v>2011</v>
      </c>
      <c r="D9183" s="54" t="n">
        <v>382.5</v>
      </c>
      <c r="E9183" s="55" t="n">
        <v>150</v>
      </c>
    </row>
    <row r="9184" customFormat="false" ht="15" hidden="false" customHeight="false" outlineLevel="0" collapsed="false">
      <c r="A9184" s="49" t="n">
        <v>372</v>
      </c>
      <c r="B9184" s="49" t="s">
        <v>197</v>
      </c>
      <c r="C9184" s="49" t="n">
        <v>2011</v>
      </c>
      <c r="D9184" s="54" t="n">
        <v>14.75</v>
      </c>
      <c r="E9184" s="55" t="n">
        <v>5</v>
      </c>
    </row>
    <row r="9185" customFormat="false" ht="15" hidden="false" customHeight="false" outlineLevel="0" collapsed="false">
      <c r="A9185" s="49" t="n">
        <v>372</v>
      </c>
      <c r="B9185" s="49" t="s">
        <v>198</v>
      </c>
      <c r="C9185" s="49" t="n">
        <v>2011</v>
      </c>
      <c r="D9185" s="54" t="n">
        <v>14.75</v>
      </c>
      <c r="E9185" s="55" t="n">
        <v>5</v>
      </c>
    </row>
    <row r="9186" customFormat="false" ht="15" hidden="false" customHeight="false" outlineLevel="0" collapsed="false">
      <c r="A9186" s="49" t="n">
        <v>372</v>
      </c>
      <c r="B9186" s="49" t="s">
        <v>189</v>
      </c>
      <c r="C9186" s="49" t="n">
        <v>2009</v>
      </c>
      <c r="D9186" s="54" t="n">
        <v>90.46</v>
      </c>
      <c r="E9186" s="55" t="n">
        <v>16</v>
      </c>
    </row>
    <row r="9187" customFormat="false" ht="15" hidden="false" customHeight="false" outlineLevel="0" collapsed="false">
      <c r="A9187" s="49" t="n">
        <v>372</v>
      </c>
      <c r="B9187" s="49" t="s">
        <v>189</v>
      </c>
      <c r="C9187" s="49" t="n">
        <v>2010</v>
      </c>
      <c r="D9187" s="54" t="n">
        <v>5511.7</v>
      </c>
      <c r="E9187" s="55" t="n">
        <v>1790</v>
      </c>
    </row>
    <row r="9188" customFormat="false" ht="15" hidden="false" customHeight="false" outlineLevel="0" collapsed="false">
      <c r="A9188" s="49" t="n">
        <v>372</v>
      </c>
      <c r="B9188" s="49" t="s">
        <v>189</v>
      </c>
      <c r="C9188" s="49" t="n">
        <v>2011</v>
      </c>
      <c r="D9188" s="54" t="n">
        <v>3495.96</v>
      </c>
      <c r="E9188" s="55" t="n">
        <v>1188</v>
      </c>
    </row>
    <row r="9189" customFormat="false" ht="15" hidden="false" customHeight="false" outlineLevel="0" collapsed="false">
      <c r="A9189" s="49" t="n">
        <v>373</v>
      </c>
      <c r="B9189" s="49" t="s">
        <v>203</v>
      </c>
      <c r="C9189" s="49" t="n">
        <v>2010</v>
      </c>
      <c r="D9189" s="54" t="n">
        <v>17</v>
      </c>
      <c r="E9189" s="55" t="n">
        <v>2</v>
      </c>
    </row>
    <row r="9190" customFormat="false" ht="15" hidden="false" customHeight="false" outlineLevel="0" collapsed="false">
      <c r="A9190" s="49" t="n">
        <v>373</v>
      </c>
      <c r="B9190" s="49" t="s">
        <v>203</v>
      </c>
      <c r="C9190" s="49" t="n">
        <v>2011</v>
      </c>
      <c r="D9190" s="54" t="n">
        <v>125.8</v>
      </c>
      <c r="E9190" s="55" t="n">
        <v>16</v>
      </c>
    </row>
    <row r="9191" customFormat="false" ht="15" hidden="false" customHeight="false" outlineLevel="0" collapsed="false">
      <c r="A9191" s="49" t="n">
        <v>373</v>
      </c>
      <c r="B9191" s="49" t="s">
        <v>201</v>
      </c>
      <c r="C9191" s="49" t="n">
        <v>2011</v>
      </c>
      <c r="D9191" s="54" t="n">
        <v>119</v>
      </c>
      <c r="E9191" s="55" t="n">
        <v>14</v>
      </c>
    </row>
    <row r="9192" customFormat="false" ht="15" hidden="false" customHeight="false" outlineLevel="0" collapsed="false">
      <c r="A9192" s="49" t="n">
        <v>373</v>
      </c>
      <c r="B9192" s="49" t="s">
        <v>223</v>
      </c>
      <c r="C9192" s="49" t="n">
        <v>2010</v>
      </c>
      <c r="D9192" s="54" t="n">
        <v>17</v>
      </c>
      <c r="E9192" s="55" t="n">
        <v>2</v>
      </c>
    </row>
    <row r="9193" customFormat="false" ht="15" hidden="false" customHeight="false" outlineLevel="0" collapsed="false">
      <c r="A9193" s="49" t="n">
        <v>373</v>
      </c>
      <c r="B9193" s="49" t="s">
        <v>223</v>
      </c>
      <c r="C9193" s="49" t="n">
        <v>2011</v>
      </c>
      <c r="D9193" s="54" t="n">
        <v>51</v>
      </c>
      <c r="E9193" s="55" t="n">
        <v>6</v>
      </c>
    </row>
    <row r="9194" customFormat="false" ht="15" hidden="false" customHeight="false" outlineLevel="0" collapsed="false">
      <c r="A9194" s="49" t="n">
        <v>373</v>
      </c>
      <c r="B9194" s="49" t="s">
        <v>200</v>
      </c>
      <c r="C9194" s="49" t="n">
        <v>2011</v>
      </c>
      <c r="D9194" s="54" t="n">
        <v>17</v>
      </c>
      <c r="E9194" s="55" t="n">
        <v>2</v>
      </c>
    </row>
    <row r="9195" customFormat="false" ht="15" hidden="false" customHeight="false" outlineLevel="0" collapsed="false">
      <c r="A9195" s="49" t="n">
        <v>373</v>
      </c>
      <c r="B9195" s="49" t="s">
        <v>202</v>
      </c>
      <c r="C9195" s="49" t="n">
        <v>2010</v>
      </c>
      <c r="D9195" s="54" t="n">
        <v>91.8</v>
      </c>
      <c r="E9195" s="55" t="n">
        <v>12</v>
      </c>
    </row>
    <row r="9196" customFormat="false" ht="15" hidden="false" customHeight="false" outlineLevel="0" collapsed="false">
      <c r="A9196" s="49" t="n">
        <v>373</v>
      </c>
      <c r="B9196" s="49" t="s">
        <v>202</v>
      </c>
      <c r="C9196" s="49" t="n">
        <v>2011</v>
      </c>
      <c r="D9196" s="54" t="n">
        <v>275.4</v>
      </c>
      <c r="E9196" s="55" t="n">
        <v>36</v>
      </c>
    </row>
    <row r="9197" customFormat="false" ht="15" hidden="false" customHeight="false" outlineLevel="0" collapsed="false">
      <c r="A9197" s="49" t="n">
        <v>373</v>
      </c>
      <c r="B9197" s="49" t="s">
        <v>222</v>
      </c>
      <c r="C9197" s="49" t="n">
        <v>2010</v>
      </c>
      <c r="D9197" s="54" t="n">
        <v>34</v>
      </c>
      <c r="E9197" s="55" t="n">
        <v>4</v>
      </c>
    </row>
    <row r="9198" customFormat="false" ht="15" hidden="false" customHeight="false" outlineLevel="0" collapsed="false">
      <c r="A9198" s="49" t="n">
        <v>373</v>
      </c>
      <c r="B9198" s="49" t="s">
        <v>222</v>
      </c>
      <c r="C9198" s="49" t="n">
        <v>2011</v>
      </c>
      <c r="D9198" s="54" t="n">
        <v>319.6</v>
      </c>
      <c r="E9198" s="55" t="n">
        <v>40</v>
      </c>
    </row>
    <row r="9199" customFormat="false" ht="15" hidden="false" customHeight="false" outlineLevel="0" collapsed="false">
      <c r="A9199" s="49" t="n">
        <v>373</v>
      </c>
      <c r="B9199" s="49" t="s">
        <v>191</v>
      </c>
      <c r="C9199" s="49" t="n">
        <v>2010</v>
      </c>
      <c r="D9199" s="54" t="n">
        <v>17</v>
      </c>
      <c r="E9199" s="55" t="n">
        <v>2</v>
      </c>
    </row>
    <row r="9200" customFormat="false" ht="15" hidden="false" customHeight="false" outlineLevel="0" collapsed="false">
      <c r="A9200" s="49" t="n">
        <v>373</v>
      </c>
      <c r="B9200" s="49" t="s">
        <v>191</v>
      </c>
      <c r="C9200" s="49" t="n">
        <v>2011</v>
      </c>
      <c r="D9200" s="54" t="n">
        <v>68</v>
      </c>
      <c r="E9200" s="55" t="n">
        <v>8</v>
      </c>
    </row>
    <row r="9201" customFormat="false" ht="15" hidden="false" customHeight="false" outlineLevel="0" collapsed="false">
      <c r="A9201" s="49" t="n">
        <v>373</v>
      </c>
      <c r="B9201" s="49" t="s">
        <v>205</v>
      </c>
      <c r="C9201" s="49" t="n">
        <v>2011</v>
      </c>
      <c r="D9201" s="54" t="n">
        <v>68</v>
      </c>
      <c r="E9201" s="55" t="n">
        <v>8</v>
      </c>
    </row>
    <row r="9202" customFormat="false" ht="15" hidden="false" customHeight="false" outlineLevel="0" collapsed="false">
      <c r="A9202" s="49" t="n">
        <v>373</v>
      </c>
      <c r="B9202" s="49" t="s">
        <v>206</v>
      </c>
      <c r="C9202" s="49" t="n">
        <v>2009</v>
      </c>
      <c r="D9202" s="54" t="n">
        <v>85</v>
      </c>
      <c r="E9202" s="55" t="n">
        <v>10</v>
      </c>
    </row>
    <row r="9203" customFormat="false" ht="15" hidden="false" customHeight="false" outlineLevel="0" collapsed="false">
      <c r="A9203" s="49" t="n">
        <v>373</v>
      </c>
      <c r="B9203" s="49" t="s">
        <v>206</v>
      </c>
      <c r="C9203" s="49" t="n">
        <v>2010</v>
      </c>
      <c r="D9203" s="54" t="n">
        <v>234.6</v>
      </c>
      <c r="E9203" s="55" t="n">
        <v>30</v>
      </c>
    </row>
    <row r="9204" customFormat="false" ht="15" hidden="false" customHeight="false" outlineLevel="0" collapsed="false">
      <c r="A9204" s="49" t="n">
        <v>373</v>
      </c>
      <c r="B9204" s="49" t="s">
        <v>206</v>
      </c>
      <c r="C9204" s="49" t="n">
        <v>2011</v>
      </c>
      <c r="D9204" s="54" t="n">
        <v>119</v>
      </c>
      <c r="E9204" s="55" t="n">
        <v>14</v>
      </c>
    </row>
    <row r="9205" customFormat="false" ht="15" hidden="false" customHeight="false" outlineLevel="0" collapsed="false">
      <c r="A9205" s="49" t="n">
        <v>373</v>
      </c>
      <c r="B9205" s="49" t="s">
        <v>211</v>
      </c>
      <c r="C9205" s="49" t="n">
        <v>2010</v>
      </c>
      <c r="D9205" s="54" t="n">
        <v>91.8</v>
      </c>
      <c r="E9205" s="55" t="n">
        <v>12</v>
      </c>
    </row>
    <row r="9206" customFormat="false" ht="15" hidden="false" customHeight="false" outlineLevel="0" collapsed="false">
      <c r="A9206" s="49" t="n">
        <v>373</v>
      </c>
      <c r="B9206" s="49" t="s">
        <v>211</v>
      </c>
      <c r="C9206" s="49" t="n">
        <v>2011</v>
      </c>
      <c r="D9206" s="54" t="n">
        <v>183.6</v>
      </c>
      <c r="E9206" s="55" t="n">
        <v>24</v>
      </c>
    </row>
    <row r="9207" customFormat="false" ht="15" hidden="false" customHeight="false" outlineLevel="0" collapsed="false">
      <c r="A9207" s="49" t="n">
        <v>373</v>
      </c>
      <c r="B9207" s="49" t="s">
        <v>218</v>
      </c>
      <c r="C9207" s="49" t="n">
        <v>2010</v>
      </c>
      <c r="D9207" s="54" t="n">
        <v>183.6</v>
      </c>
      <c r="E9207" s="55" t="n">
        <v>24</v>
      </c>
    </row>
    <row r="9208" customFormat="false" ht="15" hidden="false" customHeight="false" outlineLevel="0" collapsed="false">
      <c r="A9208" s="49" t="n">
        <v>373</v>
      </c>
      <c r="B9208" s="49" t="s">
        <v>218</v>
      </c>
      <c r="C9208" s="49" t="n">
        <v>2011</v>
      </c>
      <c r="D9208" s="54" t="n">
        <v>183.6</v>
      </c>
      <c r="E9208" s="55" t="n">
        <v>24</v>
      </c>
    </row>
    <row r="9209" customFormat="false" ht="15" hidden="false" customHeight="false" outlineLevel="0" collapsed="false">
      <c r="A9209" s="49" t="n">
        <v>373</v>
      </c>
      <c r="B9209" s="49" t="s">
        <v>215</v>
      </c>
      <c r="C9209" s="49" t="n">
        <v>2011</v>
      </c>
      <c r="D9209" s="54" t="n">
        <v>142.8</v>
      </c>
      <c r="E9209" s="55" t="n">
        <v>18</v>
      </c>
    </row>
    <row r="9210" customFormat="false" ht="15" hidden="false" customHeight="false" outlineLevel="0" collapsed="false">
      <c r="A9210" s="49" t="n">
        <v>373</v>
      </c>
      <c r="B9210" s="49" t="s">
        <v>210</v>
      </c>
      <c r="C9210" s="49" t="n">
        <v>2010</v>
      </c>
      <c r="D9210" s="54" t="n">
        <v>17</v>
      </c>
      <c r="E9210" s="55" t="n">
        <v>2</v>
      </c>
    </row>
    <row r="9211" customFormat="false" ht="15" hidden="false" customHeight="false" outlineLevel="0" collapsed="false">
      <c r="A9211" s="49" t="n">
        <v>373</v>
      </c>
      <c r="B9211" s="49" t="s">
        <v>198</v>
      </c>
      <c r="C9211" s="49" t="n">
        <v>2010</v>
      </c>
      <c r="D9211" s="54" t="n">
        <v>51</v>
      </c>
      <c r="E9211" s="55" t="n">
        <v>6</v>
      </c>
    </row>
    <row r="9212" customFormat="false" ht="15" hidden="false" customHeight="false" outlineLevel="0" collapsed="false">
      <c r="A9212" s="49" t="n">
        <v>373</v>
      </c>
      <c r="B9212" s="49" t="s">
        <v>198</v>
      </c>
      <c r="C9212" s="49" t="n">
        <v>2011</v>
      </c>
      <c r="D9212" s="54" t="n">
        <v>125.8</v>
      </c>
      <c r="E9212" s="55" t="n">
        <v>16</v>
      </c>
    </row>
    <row r="9213" customFormat="false" ht="15" hidden="false" customHeight="false" outlineLevel="0" collapsed="false">
      <c r="A9213" s="49" t="n">
        <v>373</v>
      </c>
      <c r="B9213" s="49" t="s">
        <v>189</v>
      </c>
      <c r="C9213" s="49" t="n">
        <v>2009</v>
      </c>
      <c r="D9213" s="54" t="n">
        <v>272.7</v>
      </c>
      <c r="E9213" s="55" t="n">
        <v>30</v>
      </c>
    </row>
    <row r="9214" customFormat="false" ht="15" hidden="false" customHeight="false" outlineLevel="0" collapsed="false">
      <c r="A9214" s="49" t="n">
        <v>373</v>
      </c>
      <c r="B9214" s="49" t="s">
        <v>189</v>
      </c>
      <c r="C9214" s="49" t="n">
        <v>2010</v>
      </c>
      <c r="D9214" s="54" t="n">
        <v>2973.82</v>
      </c>
      <c r="E9214" s="55" t="n">
        <v>354</v>
      </c>
    </row>
    <row r="9215" customFormat="false" ht="15" hidden="false" customHeight="false" outlineLevel="0" collapsed="false">
      <c r="A9215" s="49" t="n">
        <v>373</v>
      </c>
      <c r="B9215" s="49" t="s">
        <v>189</v>
      </c>
      <c r="C9215" s="49" t="n">
        <v>2011</v>
      </c>
      <c r="D9215" s="54" t="n">
        <v>5967.43</v>
      </c>
      <c r="E9215" s="55" t="n">
        <v>679</v>
      </c>
    </row>
    <row r="9216" customFormat="false" ht="15" hidden="false" customHeight="false" outlineLevel="0" collapsed="false">
      <c r="A9216" s="49" t="n">
        <v>374</v>
      </c>
      <c r="B9216" s="49" t="s">
        <v>203</v>
      </c>
      <c r="C9216" s="49" t="n">
        <v>2011</v>
      </c>
      <c r="D9216" s="54" t="n">
        <v>291.92</v>
      </c>
      <c r="E9216" s="55" t="n">
        <v>200</v>
      </c>
    </row>
    <row r="9217" customFormat="false" ht="15" hidden="false" customHeight="false" outlineLevel="0" collapsed="false">
      <c r="A9217" s="49" t="n">
        <v>374</v>
      </c>
      <c r="B9217" s="49" t="s">
        <v>199</v>
      </c>
      <c r="C9217" s="49" t="n">
        <v>2009</v>
      </c>
      <c r="D9217" s="54" t="n">
        <v>27.04</v>
      </c>
      <c r="E9217" s="55" t="n">
        <v>16</v>
      </c>
    </row>
    <row r="9218" customFormat="false" ht="15" hidden="false" customHeight="false" outlineLevel="0" collapsed="false">
      <c r="A9218" s="49" t="n">
        <v>374</v>
      </c>
      <c r="B9218" s="49" t="s">
        <v>199</v>
      </c>
      <c r="C9218" s="49" t="n">
        <v>2010</v>
      </c>
      <c r="D9218" s="54" t="n">
        <v>67.6</v>
      </c>
      <c r="E9218" s="55" t="n">
        <v>40</v>
      </c>
    </row>
    <row r="9219" customFormat="false" ht="15" hidden="false" customHeight="false" outlineLevel="0" collapsed="false">
      <c r="A9219" s="49" t="n">
        <v>374</v>
      </c>
      <c r="B9219" s="49" t="s">
        <v>199</v>
      </c>
      <c r="C9219" s="49" t="n">
        <v>2011</v>
      </c>
      <c r="D9219" s="54" t="n">
        <v>27.04</v>
      </c>
      <c r="E9219" s="55" t="n">
        <v>16</v>
      </c>
    </row>
    <row r="9220" customFormat="false" ht="15" hidden="false" customHeight="false" outlineLevel="0" collapsed="false">
      <c r="A9220" s="49" t="n">
        <v>374</v>
      </c>
      <c r="B9220" s="49" t="s">
        <v>201</v>
      </c>
      <c r="C9220" s="49" t="n">
        <v>2011</v>
      </c>
      <c r="D9220" s="54" t="n">
        <v>81.12</v>
      </c>
      <c r="E9220" s="55" t="n">
        <v>48</v>
      </c>
    </row>
    <row r="9221" customFormat="false" ht="15" hidden="false" customHeight="false" outlineLevel="0" collapsed="false">
      <c r="A9221" s="49" t="n">
        <v>374</v>
      </c>
      <c r="B9221" s="49" t="s">
        <v>226</v>
      </c>
      <c r="C9221" s="49" t="n">
        <v>2010</v>
      </c>
      <c r="D9221" s="54" t="n">
        <v>27.04</v>
      </c>
      <c r="E9221" s="55" t="n">
        <v>16</v>
      </c>
    </row>
    <row r="9222" customFormat="false" ht="15" hidden="false" customHeight="false" outlineLevel="0" collapsed="false">
      <c r="A9222" s="49" t="n">
        <v>374</v>
      </c>
      <c r="B9222" s="49" t="s">
        <v>223</v>
      </c>
      <c r="C9222" s="49" t="n">
        <v>2010</v>
      </c>
      <c r="D9222" s="54" t="n">
        <v>13.52</v>
      </c>
      <c r="E9222" s="55" t="n">
        <v>8</v>
      </c>
    </row>
    <row r="9223" customFormat="false" ht="15" hidden="false" customHeight="false" outlineLevel="0" collapsed="false">
      <c r="A9223" s="49" t="n">
        <v>374</v>
      </c>
      <c r="B9223" s="49" t="s">
        <v>200</v>
      </c>
      <c r="C9223" s="49" t="n">
        <v>2010</v>
      </c>
      <c r="D9223" s="54" t="n">
        <v>13.52</v>
      </c>
      <c r="E9223" s="55" t="n">
        <v>8</v>
      </c>
    </row>
    <row r="9224" customFormat="false" ht="15" hidden="false" customHeight="false" outlineLevel="0" collapsed="false">
      <c r="A9224" s="49" t="n">
        <v>374</v>
      </c>
      <c r="B9224" s="49" t="s">
        <v>222</v>
      </c>
      <c r="C9224" s="49" t="n">
        <v>2010</v>
      </c>
      <c r="D9224" s="54" t="n">
        <v>40.56</v>
      </c>
      <c r="E9224" s="55" t="n">
        <v>24</v>
      </c>
    </row>
    <row r="9225" customFormat="false" ht="15" hidden="false" customHeight="false" outlineLevel="0" collapsed="false">
      <c r="A9225" s="49" t="n">
        <v>374</v>
      </c>
      <c r="B9225" s="49" t="s">
        <v>222</v>
      </c>
      <c r="C9225" s="49" t="n">
        <v>2011</v>
      </c>
      <c r="D9225" s="54" t="n">
        <v>40.56</v>
      </c>
      <c r="E9225" s="55" t="n">
        <v>24</v>
      </c>
    </row>
    <row r="9226" customFormat="false" ht="15" hidden="false" customHeight="false" outlineLevel="0" collapsed="false">
      <c r="A9226" s="49" t="n">
        <v>374</v>
      </c>
      <c r="B9226" s="49" t="s">
        <v>191</v>
      </c>
      <c r="C9226" s="49" t="n">
        <v>2010</v>
      </c>
      <c r="D9226" s="54" t="n">
        <v>40.56</v>
      </c>
      <c r="E9226" s="55" t="n">
        <v>24</v>
      </c>
    </row>
    <row r="9227" customFormat="false" ht="15" hidden="false" customHeight="false" outlineLevel="0" collapsed="false">
      <c r="A9227" s="49" t="n">
        <v>374</v>
      </c>
      <c r="B9227" s="49" t="s">
        <v>191</v>
      </c>
      <c r="C9227" s="49" t="n">
        <v>2011</v>
      </c>
      <c r="D9227" s="54" t="n">
        <v>27.04</v>
      </c>
      <c r="E9227" s="55" t="n">
        <v>16</v>
      </c>
    </row>
    <row r="9228" customFormat="false" ht="15" hidden="false" customHeight="false" outlineLevel="0" collapsed="false">
      <c r="A9228" s="49" t="n">
        <v>374</v>
      </c>
      <c r="B9228" s="49" t="s">
        <v>205</v>
      </c>
      <c r="C9228" s="49" t="n">
        <v>2009</v>
      </c>
      <c r="D9228" s="54" t="n">
        <v>27.04</v>
      </c>
      <c r="E9228" s="55" t="n">
        <v>16</v>
      </c>
    </row>
    <row r="9229" customFormat="false" ht="15" hidden="false" customHeight="false" outlineLevel="0" collapsed="false">
      <c r="A9229" s="49" t="n">
        <v>374</v>
      </c>
      <c r="B9229" s="49" t="s">
        <v>205</v>
      </c>
      <c r="C9229" s="49" t="n">
        <v>2010</v>
      </c>
      <c r="D9229" s="54" t="n">
        <v>175.76</v>
      </c>
      <c r="E9229" s="55" t="n">
        <v>104</v>
      </c>
    </row>
    <row r="9230" customFormat="false" ht="15" hidden="false" customHeight="false" outlineLevel="0" collapsed="false">
      <c r="A9230" s="49" t="n">
        <v>374</v>
      </c>
      <c r="B9230" s="49" t="s">
        <v>205</v>
      </c>
      <c r="C9230" s="49" t="n">
        <v>2011</v>
      </c>
      <c r="D9230" s="54" t="n">
        <v>189.28</v>
      </c>
      <c r="E9230" s="55" t="n">
        <v>112</v>
      </c>
    </row>
    <row r="9231" customFormat="false" ht="15" hidden="false" customHeight="false" outlineLevel="0" collapsed="false">
      <c r="A9231" s="49" t="n">
        <v>374</v>
      </c>
      <c r="B9231" s="49" t="s">
        <v>206</v>
      </c>
      <c r="C9231" s="49" t="n">
        <v>2009</v>
      </c>
      <c r="D9231" s="54" t="n">
        <v>40.56</v>
      </c>
      <c r="E9231" s="55" t="n">
        <v>24</v>
      </c>
    </row>
    <row r="9232" customFormat="false" ht="15" hidden="false" customHeight="false" outlineLevel="0" collapsed="false">
      <c r="A9232" s="49" t="n">
        <v>374</v>
      </c>
      <c r="B9232" s="49" t="s">
        <v>206</v>
      </c>
      <c r="C9232" s="49" t="n">
        <v>2010</v>
      </c>
      <c r="D9232" s="54" t="n">
        <v>662.48</v>
      </c>
      <c r="E9232" s="55" t="n">
        <v>392</v>
      </c>
    </row>
    <row r="9233" customFormat="false" ht="15" hidden="false" customHeight="false" outlineLevel="0" collapsed="false">
      <c r="A9233" s="49" t="n">
        <v>374</v>
      </c>
      <c r="B9233" s="49" t="s">
        <v>206</v>
      </c>
      <c r="C9233" s="49" t="n">
        <v>2011</v>
      </c>
      <c r="D9233" s="54" t="n">
        <v>459.68</v>
      </c>
      <c r="E9233" s="55" t="n">
        <v>272</v>
      </c>
    </row>
    <row r="9234" customFormat="false" ht="15" hidden="false" customHeight="false" outlineLevel="0" collapsed="false">
      <c r="A9234" s="49" t="n">
        <v>374</v>
      </c>
      <c r="B9234" s="49" t="s">
        <v>234</v>
      </c>
      <c r="C9234" s="49" t="n">
        <v>2010</v>
      </c>
      <c r="D9234" s="54" t="n">
        <v>139.2</v>
      </c>
      <c r="E9234" s="55" t="n">
        <v>96</v>
      </c>
    </row>
    <row r="9235" customFormat="false" ht="15" hidden="false" customHeight="false" outlineLevel="0" collapsed="false">
      <c r="A9235" s="49" t="n">
        <v>374</v>
      </c>
      <c r="B9235" s="49" t="s">
        <v>234</v>
      </c>
      <c r="C9235" s="49" t="n">
        <v>2011</v>
      </c>
      <c r="D9235" s="54" t="n">
        <v>67.6</v>
      </c>
      <c r="E9235" s="55" t="n">
        <v>40</v>
      </c>
    </row>
    <row r="9236" customFormat="false" ht="15" hidden="false" customHeight="false" outlineLevel="0" collapsed="false">
      <c r="A9236" s="49" t="n">
        <v>374</v>
      </c>
      <c r="B9236" s="49" t="s">
        <v>211</v>
      </c>
      <c r="C9236" s="49" t="n">
        <v>2010</v>
      </c>
      <c r="D9236" s="54" t="n">
        <v>40.56</v>
      </c>
      <c r="E9236" s="55" t="n">
        <v>24</v>
      </c>
    </row>
    <row r="9237" customFormat="false" ht="15" hidden="false" customHeight="false" outlineLevel="0" collapsed="false">
      <c r="A9237" s="49" t="n">
        <v>374</v>
      </c>
      <c r="B9237" s="49" t="s">
        <v>211</v>
      </c>
      <c r="C9237" s="49" t="n">
        <v>2011</v>
      </c>
      <c r="D9237" s="54" t="n">
        <v>67.6</v>
      </c>
      <c r="E9237" s="55" t="n">
        <v>40</v>
      </c>
    </row>
    <row r="9238" customFormat="false" ht="15" hidden="false" customHeight="false" outlineLevel="0" collapsed="false">
      <c r="A9238" s="49" t="n">
        <v>374</v>
      </c>
      <c r="B9238" s="49" t="s">
        <v>192</v>
      </c>
      <c r="C9238" s="49" t="n">
        <v>2010</v>
      </c>
      <c r="D9238" s="54" t="n">
        <v>13.52</v>
      </c>
      <c r="E9238" s="55" t="n">
        <v>8</v>
      </c>
    </row>
    <row r="9239" customFormat="false" ht="15" hidden="false" customHeight="false" outlineLevel="0" collapsed="false">
      <c r="A9239" s="49" t="n">
        <v>374</v>
      </c>
      <c r="B9239" s="49" t="s">
        <v>227</v>
      </c>
      <c r="C9239" s="49" t="n">
        <v>2010</v>
      </c>
      <c r="D9239" s="54" t="n">
        <v>13.52</v>
      </c>
      <c r="E9239" s="55" t="n">
        <v>8</v>
      </c>
    </row>
    <row r="9240" customFormat="false" ht="15" hidden="false" customHeight="false" outlineLevel="0" collapsed="false">
      <c r="A9240" s="49" t="n">
        <v>374</v>
      </c>
      <c r="B9240" s="49" t="s">
        <v>218</v>
      </c>
      <c r="C9240" s="49" t="n">
        <v>2010</v>
      </c>
      <c r="D9240" s="54" t="n">
        <v>529.14</v>
      </c>
      <c r="E9240" s="55" t="n">
        <v>354</v>
      </c>
    </row>
    <row r="9241" customFormat="false" ht="15" hidden="false" customHeight="false" outlineLevel="0" collapsed="false">
      <c r="A9241" s="49" t="n">
        <v>374</v>
      </c>
      <c r="B9241" s="49" t="s">
        <v>218</v>
      </c>
      <c r="C9241" s="49" t="n">
        <v>2011</v>
      </c>
      <c r="D9241" s="54" t="n">
        <v>444.64</v>
      </c>
      <c r="E9241" s="55" t="n">
        <v>304</v>
      </c>
    </row>
    <row r="9242" customFormat="false" ht="15" hidden="false" customHeight="false" outlineLevel="0" collapsed="false">
      <c r="A9242" s="49" t="n">
        <v>374</v>
      </c>
      <c r="B9242" s="49" t="s">
        <v>197</v>
      </c>
      <c r="C9242" s="49" t="n">
        <v>2009</v>
      </c>
      <c r="D9242" s="54" t="n">
        <v>27.04</v>
      </c>
      <c r="E9242" s="55" t="n">
        <v>16</v>
      </c>
    </row>
    <row r="9243" customFormat="false" ht="15" hidden="false" customHeight="false" outlineLevel="0" collapsed="false">
      <c r="A9243" s="49" t="n">
        <v>374</v>
      </c>
      <c r="B9243" s="49" t="s">
        <v>197</v>
      </c>
      <c r="C9243" s="49" t="n">
        <v>2011</v>
      </c>
      <c r="D9243" s="54" t="n">
        <v>8.45</v>
      </c>
      <c r="E9243" s="55" t="n">
        <v>5</v>
      </c>
    </row>
    <row r="9244" customFormat="false" ht="15" hidden="false" customHeight="false" outlineLevel="0" collapsed="false">
      <c r="A9244" s="49" t="n">
        <v>374</v>
      </c>
      <c r="B9244" s="49" t="s">
        <v>204</v>
      </c>
      <c r="C9244" s="49" t="n">
        <v>2010</v>
      </c>
      <c r="D9244" s="54" t="n">
        <v>108.16</v>
      </c>
      <c r="E9244" s="55" t="n">
        <v>64</v>
      </c>
    </row>
    <row r="9245" customFormat="false" ht="15" hidden="false" customHeight="false" outlineLevel="0" collapsed="false">
      <c r="A9245" s="49" t="n">
        <v>374</v>
      </c>
      <c r="B9245" s="49" t="s">
        <v>204</v>
      </c>
      <c r="C9245" s="49" t="n">
        <v>2011</v>
      </c>
      <c r="D9245" s="54" t="n">
        <v>13.52</v>
      </c>
      <c r="E9245" s="55" t="n">
        <v>8</v>
      </c>
    </row>
    <row r="9246" customFormat="false" ht="15" hidden="false" customHeight="false" outlineLevel="0" collapsed="false">
      <c r="A9246" s="49" t="n">
        <v>374</v>
      </c>
      <c r="B9246" s="49" t="s">
        <v>196</v>
      </c>
      <c r="C9246" s="49" t="n">
        <v>2010</v>
      </c>
      <c r="D9246" s="54" t="n">
        <v>54.08</v>
      </c>
      <c r="E9246" s="55" t="n">
        <v>32</v>
      </c>
    </row>
    <row r="9247" customFormat="false" ht="15" hidden="false" customHeight="false" outlineLevel="0" collapsed="false">
      <c r="A9247" s="49" t="n">
        <v>374</v>
      </c>
      <c r="B9247" s="49" t="s">
        <v>196</v>
      </c>
      <c r="C9247" s="49" t="n">
        <v>2011</v>
      </c>
      <c r="D9247" s="54" t="n">
        <v>135.2</v>
      </c>
      <c r="E9247" s="55" t="n">
        <v>80</v>
      </c>
    </row>
    <row r="9248" customFormat="false" ht="15" hidden="false" customHeight="false" outlineLevel="0" collapsed="false">
      <c r="A9248" s="49" t="n">
        <v>374</v>
      </c>
      <c r="B9248" s="49" t="s">
        <v>198</v>
      </c>
      <c r="C9248" s="49" t="n">
        <v>2010</v>
      </c>
      <c r="D9248" s="54" t="n">
        <v>27.04</v>
      </c>
      <c r="E9248" s="55" t="n">
        <v>16</v>
      </c>
    </row>
    <row r="9249" customFormat="false" ht="15" hidden="false" customHeight="false" outlineLevel="0" collapsed="false">
      <c r="A9249" s="49" t="n">
        <v>374</v>
      </c>
      <c r="B9249" s="49" t="s">
        <v>198</v>
      </c>
      <c r="C9249" s="49" t="n">
        <v>2011</v>
      </c>
      <c r="D9249" s="54" t="n">
        <v>101.4</v>
      </c>
      <c r="E9249" s="55" t="n">
        <v>60</v>
      </c>
    </row>
    <row r="9250" customFormat="false" ht="15" hidden="false" customHeight="false" outlineLevel="0" collapsed="false">
      <c r="A9250" s="49" t="n">
        <v>374</v>
      </c>
      <c r="B9250" s="49" t="s">
        <v>207</v>
      </c>
      <c r="C9250" s="49" t="n">
        <v>2011</v>
      </c>
      <c r="D9250" s="54" t="n">
        <v>27.04</v>
      </c>
      <c r="E9250" s="55" t="n">
        <v>16</v>
      </c>
    </row>
    <row r="9251" customFormat="false" ht="15" hidden="false" customHeight="false" outlineLevel="0" collapsed="false">
      <c r="A9251" s="49" t="n">
        <v>374</v>
      </c>
      <c r="B9251" s="49" t="s">
        <v>214</v>
      </c>
      <c r="C9251" s="49" t="n">
        <v>2010</v>
      </c>
      <c r="D9251" s="54" t="n">
        <v>27.04</v>
      </c>
      <c r="E9251" s="55" t="n">
        <v>16</v>
      </c>
    </row>
    <row r="9252" customFormat="false" ht="15" hidden="false" customHeight="false" outlineLevel="0" collapsed="false">
      <c r="A9252" s="49" t="n">
        <v>374</v>
      </c>
      <c r="B9252" s="49" t="s">
        <v>189</v>
      </c>
      <c r="C9252" s="49" t="n">
        <v>2009</v>
      </c>
      <c r="D9252" s="54" t="n">
        <v>309.35</v>
      </c>
      <c r="E9252" s="55" t="n">
        <v>173</v>
      </c>
    </row>
    <row r="9253" customFormat="false" ht="15" hidden="false" customHeight="false" outlineLevel="0" collapsed="false">
      <c r="A9253" s="49" t="n">
        <v>374</v>
      </c>
      <c r="B9253" s="49" t="s">
        <v>189</v>
      </c>
      <c r="C9253" s="49" t="n">
        <v>2010</v>
      </c>
      <c r="D9253" s="54" t="n">
        <v>3914.37</v>
      </c>
      <c r="E9253" s="55" t="n">
        <v>2293</v>
      </c>
    </row>
    <row r="9254" customFormat="false" ht="15" hidden="false" customHeight="false" outlineLevel="0" collapsed="false">
      <c r="A9254" s="49" t="n">
        <v>374</v>
      </c>
      <c r="B9254" s="49" t="s">
        <v>189</v>
      </c>
      <c r="C9254" s="49" t="n">
        <v>2011</v>
      </c>
      <c r="D9254" s="54" t="n">
        <v>3525.96</v>
      </c>
      <c r="E9254" s="55" t="n">
        <v>2030</v>
      </c>
    </row>
    <row r="9255" customFormat="false" ht="15" hidden="false" customHeight="false" outlineLevel="0" collapsed="false">
      <c r="A9255" s="49" t="n">
        <v>375</v>
      </c>
      <c r="B9255" s="49" t="s">
        <v>201</v>
      </c>
      <c r="C9255" s="49" t="n">
        <v>2011</v>
      </c>
      <c r="D9255" s="54" t="n">
        <v>17.4</v>
      </c>
      <c r="E9255" s="55" t="n">
        <v>12</v>
      </c>
    </row>
    <row r="9256" customFormat="false" ht="15" hidden="false" customHeight="false" outlineLevel="0" collapsed="false">
      <c r="A9256" s="49" t="n">
        <v>375</v>
      </c>
      <c r="B9256" s="49" t="s">
        <v>216</v>
      </c>
      <c r="C9256" s="49" t="n">
        <v>2010</v>
      </c>
      <c r="D9256" s="54" t="n">
        <v>1.45</v>
      </c>
      <c r="E9256" s="55" t="n">
        <v>1</v>
      </c>
    </row>
    <row r="9257" customFormat="false" ht="15" hidden="false" customHeight="false" outlineLevel="0" collapsed="false">
      <c r="A9257" s="49" t="n">
        <v>375</v>
      </c>
      <c r="B9257" s="49" t="s">
        <v>223</v>
      </c>
      <c r="C9257" s="49" t="n">
        <v>2010</v>
      </c>
      <c r="D9257" s="54" t="n">
        <v>34.8</v>
      </c>
      <c r="E9257" s="55" t="n">
        <v>24</v>
      </c>
    </row>
    <row r="9258" customFormat="false" ht="15" hidden="false" customHeight="false" outlineLevel="0" collapsed="false">
      <c r="A9258" s="49" t="n">
        <v>375</v>
      </c>
      <c r="B9258" s="49" t="s">
        <v>223</v>
      </c>
      <c r="C9258" s="49" t="n">
        <v>2011</v>
      </c>
      <c r="D9258" s="54" t="n">
        <v>34.8</v>
      </c>
      <c r="E9258" s="55" t="n">
        <v>24</v>
      </c>
    </row>
    <row r="9259" customFormat="false" ht="15" hidden="false" customHeight="false" outlineLevel="0" collapsed="false">
      <c r="A9259" s="49" t="n">
        <v>375</v>
      </c>
      <c r="B9259" s="49" t="s">
        <v>200</v>
      </c>
      <c r="C9259" s="49" t="n">
        <v>2011</v>
      </c>
      <c r="D9259" s="54" t="n">
        <v>17.4</v>
      </c>
      <c r="E9259" s="55" t="n">
        <v>12</v>
      </c>
    </row>
    <row r="9260" customFormat="false" ht="15" hidden="false" customHeight="false" outlineLevel="0" collapsed="false">
      <c r="A9260" s="49" t="n">
        <v>375</v>
      </c>
      <c r="B9260" s="49" t="s">
        <v>222</v>
      </c>
      <c r="C9260" s="49" t="n">
        <v>2009</v>
      </c>
      <c r="D9260" s="54" t="n">
        <v>17.4</v>
      </c>
      <c r="E9260" s="55" t="n">
        <v>12</v>
      </c>
    </row>
    <row r="9261" customFormat="false" ht="15" hidden="false" customHeight="false" outlineLevel="0" collapsed="false">
      <c r="A9261" s="49" t="n">
        <v>375</v>
      </c>
      <c r="B9261" s="49" t="s">
        <v>222</v>
      </c>
      <c r="C9261" s="49" t="n">
        <v>2010</v>
      </c>
      <c r="D9261" s="54" t="n">
        <v>348</v>
      </c>
      <c r="E9261" s="55" t="n">
        <v>240</v>
      </c>
    </row>
    <row r="9262" customFormat="false" ht="15" hidden="false" customHeight="false" outlineLevel="0" collapsed="false">
      <c r="A9262" s="49" t="n">
        <v>375</v>
      </c>
      <c r="B9262" s="49" t="s">
        <v>222</v>
      </c>
      <c r="C9262" s="49" t="n">
        <v>2011</v>
      </c>
      <c r="D9262" s="54" t="n">
        <v>104.4</v>
      </c>
      <c r="E9262" s="55" t="n">
        <v>72</v>
      </c>
    </row>
    <row r="9263" customFormat="false" ht="15" hidden="false" customHeight="false" outlineLevel="0" collapsed="false">
      <c r="A9263" s="49" t="n">
        <v>375</v>
      </c>
      <c r="B9263" s="49" t="s">
        <v>191</v>
      </c>
      <c r="C9263" s="49" t="n">
        <v>2010</v>
      </c>
      <c r="D9263" s="54" t="n">
        <v>52.2</v>
      </c>
      <c r="E9263" s="55" t="n">
        <v>36</v>
      </c>
    </row>
    <row r="9264" customFormat="false" ht="15" hidden="false" customHeight="false" outlineLevel="0" collapsed="false">
      <c r="A9264" s="49" t="n">
        <v>375</v>
      </c>
      <c r="B9264" s="49" t="s">
        <v>205</v>
      </c>
      <c r="C9264" s="49" t="n">
        <v>2010</v>
      </c>
      <c r="D9264" s="54" t="n">
        <v>91.35</v>
      </c>
      <c r="E9264" s="55" t="n">
        <v>63</v>
      </c>
    </row>
    <row r="9265" customFormat="false" ht="15" hidden="false" customHeight="false" outlineLevel="0" collapsed="false">
      <c r="A9265" s="49" t="n">
        <v>375</v>
      </c>
      <c r="B9265" s="49" t="s">
        <v>205</v>
      </c>
      <c r="C9265" s="49" t="n">
        <v>2011</v>
      </c>
      <c r="D9265" s="54" t="n">
        <v>36.25</v>
      </c>
      <c r="E9265" s="55" t="n">
        <v>25</v>
      </c>
    </row>
    <row r="9266" customFormat="false" ht="15" hidden="false" customHeight="false" outlineLevel="0" collapsed="false">
      <c r="A9266" s="49" t="n">
        <v>375</v>
      </c>
      <c r="B9266" s="49" t="s">
        <v>206</v>
      </c>
      <c r="C9266" s="49" t="n">
        <v>2010</v>
      </c>
      <c r="D9266" s="54" t="n">
        <v>121.8</v>
      </c>
      <c r="E9266" s="55" t="n">
        <v>84</v>
      </c>
    </row>
    <row r="9267" customFormat="false" ht="15" hidden="false" customHeight="false" outlineLevel="0" collapsed="false">
      <c r="A9267" s="49" t="n">
        <v>375</v>
      </c>
      <c r="B9267" s="49" t="s">
        <v>206</v>
      </c>
      <c r="C9267" s="49" t="n">
        <v>2011</v>
      </c>
      <c r="D9267" s="54" t="n">
        <v>88.45</v>
      </c>
      <c r="E9267" s="55" t="n">
        <v>61</v>
      </c>
    </row>
    <row r="9268" customFormat="false" ht="15" hidden="false" customHeight="false" outlineLevel="0" collapsed="false">
      <c r="A9268" s="49" t="n">
        <v>375</v>
      </c>
      <c r="B9268" s="49" t="s">
        <v>192</v>
      </c>
      <c r="C9268" s="49" t="n">
        <v>2011</v>
      </c>
      <c r="D9268" s="54" t="n">
        <v>17.4</v>
      </c>
      <c r="E9268" s="55" t="n">
        <v>12</v>
      </c>
    </row>
    <row r="9269" customFormat="false" ht="15" hidden="false" customHeight="false" outlineLevel="0" collapsed="false">
      <c r="A9269" s="49" t="n">
        <v>375</v>
      </c>
      <c r="B9269" s="49" t="s">
        <v>218</v>
      </c>
      <c r="C9269" s="49" t="n">
        <v>2009</v>
      </c>
      <c r="D9269" s="54" t="n">
        <v>1.45</v>
      </c>
      <c r="E9269" s="55" t="n">
        <v>1</v>
      </c>
    </row>
    <row r="9270" customFormat="false" ht="15" hidden="false" customHeight="false" outlineLevel="0" collapsed="false">
      <c r="A9270" s="49" t="n">
        <v>375</v>
      </c>
      <c r="B9270" s="49" t="s">
        <v>218</v>
      </c>
      <c r="C9270" s="49" t="n">
        <v>2010</v>
      </c>
      <c r="D9270" s="54" t="n">
        <v>104.4</v>
      </c>
      <c r="E9270" s="55" t="n">
        <v>72</v>
      </c>
    </row>
    <row r="9271" customFormat="false" ht="15" hidden="false" customHeight="false" outlineLevel="0" collapsed="false">
      <c r="A9271" s="49" t="n">
        <v>375</v>
      </c>
      <c r="B9271" s="49" t="s">
        <v>218</v>
      </c>
      <c r="C9271" s="49" t="n">
        <v>2011</v>
      </c>
      <c r="D9271" s="54" t="n">
        <v>720</v>
      </c>
      <c r="E9271" s="55" t="n">
        <v>576</v>
      </c>
    </row>
    <row r="9272" customFormat="false" ht="15" hidden="false" customHeight="false" outlineLevel="0" collapsed="false">
      <c r="A9272" s="49" t="n">
        <v>375</v>
      </c>
      <c r="B9272" s="49" t="s">
        <v>193</v>
      </c>
      <c r="C9272" s="49" t="n">
        <v>2010</v>
      </c>
      <c r="D9272" s="54" t="n">
        <v>34.8</v>
      </c>
      <c r="E9272" s="55" t="n">
        <v>24</v>
      </c>
    </row>
    <row r="9273" customFormat="false" ht="15" hidden="false" customHeight="false" outlineLevel="0" collapsed="false">
      <c r="A9273" s="49" t="n">
        <v>375</v>
      </c>
      <c r="B9273" s="49" t="s">
        <v>197</v>
      </c>
      <c r="C9273" s="49" t="n">
        <v>2010</v>
      </c>
      <c r="D9273" s="54" t="n">
        <v>52.2</v>
      </c>
      <c r="E9273" s="55" t="n">
        <v>36</v>
      </c>
    </row>
    <row r="9274" customFormat="false" ht="15" hidden="false" customHeight="false" outlineLevel="0" collapsed="false">
      <c r="A9274" s="49" t="n">
        <v>375</v>
      </c>
      <c r="B9274" s="49" t="s">
        <v>197</v>
      </c>
      <c r="C9274" s="49" t="n">
        <v>2011</v>
      </c>
      <c r="D9274" s="54" t="n">
        <v>88.45</v>
      </c>
      <c r="E9274" s="55" t="n">
        <v>61</v>
      </c>
    </row>
    <row r="9275" customFormat="false" ht="15" hidden="false" customHeight="false" outlineLevel="0" collapsed="false">
      <c r="A9275" s="49" t="n">
        <v>375</v>
      </c>
      <c r="B9275" s="49" t="s">
        <v>196</v>
      </c>
      <c r="C9275" s="49" t="n">
        <v>2010</v>
      </c>
      <c r="D9275" s="54" t="n">
        <v>34.8</v>
      </c>
      <c r="E9275" s="55" t="n">
        <v>24</v>
      </c>
    </row>
    <row r="9276" customFormat="false" ht="15" hidden="false" customHeight="false" outlineLevel="0" collapsed="false">
      <c r="A9276" s="49" t="n">
        <v>375</v>
      </c>
      <c r="B9276" s="49" t="s">
        <v>196</v>
      </c>
      <c r="C9276" s="49" t="n">
        <v>2011</v>
      </c>
      <c r="D9276" s="54" t="n">
        <v>104.4</v>
      </c>
      <c r="E9276" s="55" t="n">
        <v>72</v>
      </c>
    </row>
    <row r="9277" customFormat="false" ht="15" hidden="false" customHeight="false" outlineLevel="0" collapsed="false">
      <c r="A9277" s="49" t="n">
        <v>375</v>
      </c>
      <c r="B9277" s="49" t="s">
        <v>210</v>
      </c>
      <c r="C9277" s="49" t="n">
        <v>2010</v>
      </c>
      <c r="D9277" s="54" t="n">
        <v>574.2</v>
      </c>
      <c r="E9277" s="55" t="n">
        <v>396</v>
      </c>
    </row>
    <row r="9278" customFormat="false" ht="15" hidden="false" customHeight="false" outlineLevel="0" collapsed="false">
      <c r="A9278" s="49" t="n">
        <v>375</v>
      </c>
      <c r="B9278" s="49" t="s">
        <v>210</v>
      </c>
      <c r="C9278" s="49" t="n">
        <v>2011</v>
      </c>
      <c r="D9278" s="54" t="n">
        <v>208.8</v>
      </c>
      <c r="E9278" s="55" t="n">
        <v>144</v>
      </c>
    </row>
    <row r="9279" customFormat="false" ht="15" hidden="false" customHeight="false" outlineLevel="0" collapsed="false">
      <c r="A9279" s="49" t="n">
        <v>375</v>
      </c>
      <c r="B9279" s="49" t="s">
        <v>198</v>
      </c>
      <c r="C9279" s="49" t="n">
        <v>2011</v>
      </c>
      <c r="D9279" s="54" t="n">
        <v>36.25</v>
      </c>
      <c r="E9279" s="55" t="n">
        <v>25</v>
      </c>
    </row>
    <row r="9280" customFormat="false" ht="15" hidden="false" customHeight="false" outlineLevel="0" collapsed="false">
      <c r="A9280" s="49" t="n">
        <v>375</v>
      </c>
      <c r="B9280" s="49" t="s">
        <v>207</v>
      </c>
      <c r="C9280" s="49" t="n">
        <v>2010</v>
      </c>
      <c r="D9280" s="54" t="n">
        <v>84.1</v>
      </c>
      <c r="E9280" s="55" t="n">
        <v>58</v>
      </c>
    </row>
    <row r="9281" customFormat="false" ht="15" hidden="false" customHeight="false" outlineLevel="0" collapsed="false">
      <c r="A9281" s="49" t="n">
        <v>375</v>
      </c>
      <c r="B9281" s="49" t="s">
        <v>207</v>
      </c>
      <c r="C9281" s="49" t="n">
        <v>2011</v>
      </c>
      <c r="D9281" s="54" t="n">
        <v>4.35</v>
      </c>
      <c r="E9281" s="55" t="n">
        <v>3</v>
      </c>
    </row>
    <row r="9282" customFormat="false" ht="15" hidden="false" customHeight="false" outlineLevel="0" collapsed="false">
      <c r="A9282" s="49" t="n">
        <v>375</v>
      </c>
      <c r="B9282" s="49" t="s">
        <v>189</v>
      </c>
      <c r="C9282" s="49" t="n">
        <v>2009</v>
      </c>
      <c r="D9282" s="54" t="n">
        <v>338.97</v>
      </c>
      <c r="E9282" s="55" t="n">
        <v>225</v>
      </c>
    </row>
    <row r="9283" customFormat="false" ht="15" hidden="false" customHeight="false" outlineLevel="0" collapsed="false">
      <c r="A9283" s="49" t="n">
        <v>375</v>
      </c>
      <c r="B9283" s="49" t="s">
        <v>189</v>
      </c>
      <c r="C9283" s="49" t="n">
        <v>2010</v>
      </c>
      <c r="D9283" s="54" t="n">
        <v>5481.12</v>
      </c>
      <c r="E9283" s="55" t="n">
        <v>3752</v>
      </c>
    </row>
    <row r="9284" customFormat="false" ht="15" hidden="false" customHeight="false" outlineLevel="0" collapsed="false">
      <c r="A9284" s="49" t="n">
        <v>375</v>
      </c>
      <c r="B9284" s="49" t="s">
        <v>189</v>
      </c>
      <c r="C9284" s="49" t="n">
        <v>2011</v>
      </c>
      <c r="D9284" s="54" t="n">
        <v>2845.46</v>
      </c>
      <c r="E9284" s="55" t="n">
        <v>1873</v>
      </c>
    </row>
    <row r="9285" customFormat="false" ht="15" hidden="false" customHeight="false" outlineLevel="0" collapsed="false">
      <c r="A9285" s="49" t="n">
        <v>375</v>
      </c>
      <c r="B9285" s="49" t="s">
        <v>194</v>
      </c>
      <c r="C9285" s="49" t="n">
        <v>2010</v>
      </c>
      <c r="D9285" s="54" t="n">
        <v>69.6</v>
      </c>
      <c r="E9285" s="55" t="n">
        <v>48</v>
      </c>
    </row>
    <row r="9286" customFormat="false" ht="15" hidden="false" customHeight="false" outlineLevel="0" collapsed="false">
      <c r="A9286" s="49" t="n">
        <v>376</v>
      </c>
      <c r="B9286" s="49" t="s">
        <v>203</v>
      </c>
      <c r="C9286" s="49" t="n">
        <v>2011</v>
      </c>
      <c r="D9286" s="54" t="n">
        <v>30</v>
      </c>
      <c r="E9286" s="55" t="n">
        <v>8</v>
      </c>
    </row>
    <row r="9287" customFormat="false" ht="15" hidden="false" customHeight="false" outlineLevel="0" collapsed="false">
      <c r="A9287" s="49" t="n">
        <v>376</v>
      </c>
      <c r="B9287" s="49" t="s">
        <v>201</v>
      </c>
      <c r="C9287" s="49" t="n">
        <v>2010</v>
      </c>
      <c r="D9287" s="54" t="n">
        <v>60</v>
      </c>
      <c r="E9287" s="55" t="n">
        <v>16</v>
      </c>
    </row>
    <row r="9288" customFormat="false" ht="15" hidden="false" customHeight="false" outlineLevel="0" collapsed="false">
      <c r="A9288" s="49" t="n">
        <v>376</v>
      </c>
      <c r="B9288" s="49" t="s">
        <v>201</v>
      </c>
      <c r="C9288" s="49" t="n">
        <v>2011</v>
      </c>
      <c r="D9288" s="54" t="n">
        <v>120</v>
      </c>
      <c r="E9288" s="55" t="n">
        <v>32</v>
      </c>
    </row>
    <row r="9289" customFormat="false" ht="15" hidden="false" customHeight="false" outlineLevel="0" collapsed="false">
      <c r="A9289" s="49" t="n">
        <v>376</v>
      </c>
      <c r="B9289" s="49" t="s">
        <v>226</v>
      </c>
      <c r="C9289" s="49" t="n">
        <v>2011</v>
      </c>
      <c r="D9289" s="54" t="n">
        <v>15</v>
      </c>
      <c r="E9289" s="55" t="n">
        <v>4</v>
      </c>
    </row>
    <row r="9290" customFormat="false" ht="15" hidden="false" customHeight="false" outlineLevel="0" collapsed="false">
      <c r="A9290" s="49" t="n">
        <v>376</v>
      </c>
      <c r="B9290" s="49" t="s">
        <v>223</v>
      </c>
      <c r="C9290" s="49" t="n">
        <v>2010</v>
      </c>
      <c r="D9290" s="54" t="n">
        <v>15</v>
      </c>
      <c r="E9290" s="55" t="n">
        <v>4</v>
      </c>
    </row>
    <row r="9291" customFormat="false" ht="15" hidden="false" customHeight="false" outlineLevel="0" collapsed="false">
      <c r="A9291" s="49" t="n">
        <v>376</v>
      </c>
      <c r="B9291" s="49" t="s">
        <v>202</v>
      </c>
      <c r="C9291" s="49" t="n">
        <v>2010</v>
      </c>
      <c r="D9291" s="54" t="n">
        <v>90</v>
      </c>
      <c r="E9291" s="55" t="n">
        <v>24</v>
      </c>
    </row>
    <row r="9292" customFormat="false" ht="15" hidden="false" customHeight="false" outlineLevel="0" collapsed="false">
      <c r="A9292" s="49" t="n">
        <v>376</v>
      </c>
      <c r="B9292" s="49" t="s">
        <v>202</v>
      </c>
      <c r="C9292" s="49" t="n">
        <v>2011</v>
      </c>
      <c r="D9292" s="54" t="n">
        <v>60</v>
      </c>
      <c r="E9292" s="55" t="n">
        <v>16</v>
      </c>
    </row>
    <row r="9293" customFormat="false" ht="15" hidden="false" customHeight="false" outlineLevel="0" collapsed="false">
      <c r="A9293" s="49" t="n">
        <v>376</v>
      </c>
      <c r="B9293" s="49" t="s">
        <v>222</v>
      </c>
      <c r="C9293" s="49" t="n">
        <v>2010</v>
      </c>
      <c r="D9293" s="54" t="n">
        <v>45</v>
      </c>
      <c r="E9293" s="55" t="n">
        <v>12</v>
      </c>
    </row>
    <row r="9294" customFormat="false" ht="15" hidden="false" customHeight="false" outlineLevel="0" collapsed="false">
      <c r="A9294" s="49" t="n">
        <v>376</v>
      </c>
      <c r="B9294" s="49" t="s">
        <v>222</v>
      </c>
      <c r="C9294" s="49" t="n">
        <v>2011</v>
      </c>
      <c r="D9294" s="54" t="n">
        <v>120</v>
      </c>
      <c r="E9294" s="55" t="n">
        <v>32</v>
      </c>
    </row>
    <row r="9295" customFormat="false" ht="15" hidden="false" customHeight="false" outlineLevel="0" collapsed="false">
      <c r="A9295" s="49" t="n">
        <v>376</v>
      </c>
      <c r="B9295" s="49" t="s">
        <v>205</v>
      </c>
      <c r="C9295" s="49" t="n">
        <v>2010</v>
      </c>
      <c r="D9295" s="54" t="n">
        <v>82.5</v>
      </c>
      <c r="E9295" s="55" t="n">
        <v>22</v>
      </c>
    </row>
    <row r="9296" customFormat="false" ht="15" hidden="false" customHeight="false" outlineLevel="0" collapsed="false">
      <c r="A9296" s="49" t="n">
        <v>376</v>
      </c>
      <c r="B9296" s="49" t="s">
        <v>205</v>
      </c>
      <c r="C9296" s="49" t="n">
        <v>2011</v>
      </c>
      <c r="D9296" s="54" t="n">
        <v>345</v>
      </c>
      <c r="E9296" s="55" t="n">
        <v>92</v>
      </c>
    </row>
    <row r="9297" customFormat="false" ht="15" hidden="false" customHeight="false" outlineLevel="0" collapsed="false">
      <c r="A9297" s="49" t="n">
        <v>376</v>
      </c>
      <c r="B9297" s="49" t="s">
        <v>206</v>
      </c>
      <c r="C9297" s="49" t="n">
        <v>2010</v>
      </c>
      <c r="D9297" s="54" t="n">
        <v>15</v>
      </c>
      <c r="E9297" s="55" t="n">
        <v>4</v>
      </c>
    </row>
    <row r="9298" customFormat="false" ht="15" hidden="false" customHeight="false" outlineLevel="0" collapsed="false">
      <c r="A9298" s="49" t="n">
        <v>376</v>
      </c>
      <c r="B9298" s="49" t="s">
        <v>206</v>
      </c>
      <c r="C9298" s="49" t="n">
        <v>2011</v>
      </c>
      <c r="D9298" s="54" t="n">
        <v>247.5</v>
      </c>
      <c r="E9298" s="55" t="n">
        <v>66</v>
      </c>
    </row>
    <row r="9299" customFormat="false" ht="15" hidden="false" customHeight="false" outlineLevel="0" collapsed="false">
      <c r="A9299" s="49" t="n">
        <v>376</v>
      </c>
      <c r="B9299" s="49" t="s">
        <v>190</v>
      </c>
      <c r="C9299" s="49" t="n">
        <v>2010</v>
      </c>
      <c r="D9299" s="54" t="n">
        <v>15</v>
      </c>
      <c r="E9299" s="55" t="n">
        <v>4</v>
      </c>
    </row>
    <row r="9300" customFormat="false" ht="15" hidden="false" customHeight="false" outlineLevel="0" collapsed="false">
      <c r="A9300" s="49" t="n">
        <v>376</v>
      </c>
      <c r="B9300" s="49" t="s">
        <v>190</v>
      </c>
      <c r="C9300" s="49" t="n">
        <v>2011</v>
      </c>
      <c r="D9300" s="54" t="n">
        <v>15</v>
      </c>
      <c r="E9300" s="55" t="n">
        <v>4</v>
      </c>
    </row>
    <row r="9301" customFormat="false" ht="15" hidden="false" customHeight="false" outlineLevel="0" collapsed="false">
      <c r="A9301" s="49" t="n">
        <v>376</v>
      </c>
      <c r="B9301" s="49" t="s">
        <v>211</v>
      </c>
      <c r="C9301" s="49" t="n">
        <v>2010</v>
      </c>
      <c r="D9301" s="54" t="n">
        <v>15</v>
      </c>
      <c r="E9301" s="55" t="n">
        <v>4</v>
      </c>
    </row>
    <row r="9302" customFormat="false" ht="15" hidden="false" customHeight="false" outlineLevel="0" collapsed="false">
      <c r="A9302" s="49" t="n">
        <v>376</v>
      </c>
      <c r="B9302" s="49" t="s">
        <v>198</v>
      </c>
      <c r="C9302" s="49" t="n">
        <v>2010</v>
      </c>
      <c r="D9302" s="54" t="n">
        <v>150</v>
      </c>
      <c r="E9302" s="55" t="n">
        <v>40</v>
      </c>
    </row>
    <row r="9303" customFormat="false" ht="15" hidden="false" customHeight="false" outlineLevel="0" collapsed="false">
      <c r="A9303" s="49" t="n">
        <v>376</v>
      </c>
      <c r="B9303" s="49" t="s">
        <v>198</v>
      </c>
      <c r="C9303" s="49" t="n">
        <v>2011</v>
      </c>
      <c r="D9303" s="54" t="n">
        <v>15</v>
      </c>
      <c r="E9303" s="55" t="n">
        <v>4</v>
      </c>
    </row>
    <row r="9304" customFormat="false" ht="15" hidden="false" customHeight="false" outlineLevel="0" collapsed="false">
      <c r="A9304" s="49" t="n">
        <v>376</v>
      </c>
      <c r="B9304" s="49" t="s">
        <v>189</v>
      </c>
      <c r="C9304" s="49" t="n">
        <v>2010</v>
      </c>
      <c r="D9304" s="54" t="n">
        <v>3104.83</v>
      </c>
      <c r="E9304" s="55" t="n">
        <v>731</v>
      </c>
    </row>
    <row r="9305" customFormat="false" ht="15" hidden="false" customHeight="false" outlineLevel="0" collapsed="false">
      <c r="A9305" s="49" t="n">
        <v>376</v>
      </c>
      <c r="B9305" s="49" t="s">
        <v>189</v>
      </c>
      <c r="C9305" s="49" t="n">
        <v>2011</v>
      </c>
      <c r="D9305" s="54" t="n">
        <v>7173.28</v>
      </c>
      <c r="E9305" s="55" t="n">
        <v>1845</v>
      </c>
    </row>
    <row r="9306" customFormat="false" ht="15" hidden="false" customHeight="false" outlineLevel="0" collapsed="false">
      <c r="A9306" s="49" t="n">
        <v>377</v>
      </c>
      <c r="B9306" s="49" t="s">
        <v>203</v>
      </c>
      <c r="C9306" s="49" t="n">
        <v>2010</v>
      </c>
      <c r="D9306" s="54" t="n">
        <v>19.8</v>
      </c>
      <c r="E9306" s="55" t="n">
        <v>12</v>
      </c>
    </row>
    <row r="9307" customFormat="false" ht="15" hidden="false" customHeight="false" outlineLevel="0" collapsed="false">
      <c r="A9307" s="49" t="n">
        <v>377</v>
      </c>
      <c r="B9307" s="49" t="s">
        <v>199</v>
      </c>
      <c r="C9307" s="49" t="n">
        <v>2010</v>
      </c>
      <c r="D9307" s="54" t="n">
        <v>19.8</v>
      </c>
      <c r="E9307" s="55" t="n">
        <v>12</v>
      </c>
    </row>
    <row r="9308" customFormat="false" ht="15" hidden="false" customHeight="false" outlineLevel="0" collapsed="false">
      <c r="A9308" s="49" t="n">
        <v>377</v>
      </c>
      <c r="B9308" s="49" t="s">
        <v>201</v>
      </c>
      <c r="C9308" s="49" t="n">
        <v>2010</v>
      </c>
      <c r="D9308" s="54" t="n">
        <v>59.4</v>
      </c>
      <c r="E9308" s="55" t="n">
        <v>36</v>
      </c>
    </row>
    <row r="9309" customFormat="false" ht="15" hidden="false" customHeight="false" outlineLevel="0" collapsed="false">
      <c r="A9309" s="49" t="n">
        <v>377</v>
      </c>
      <c r="B9309" s="49" t="s">
        <v>202</v>
      </c>
      <c r="C9309" s="49" t="n">
        <v>2010</v>
      </c>
      <c r="D9309" s="54" t="n">
        <v>39.6</v>
      </c>
      <c r="E9309" s="55" t="n">
        <v>24</v>
      </c>
    </row>
    <row r="9310" customFormat="false" ht="15" hidden="false" customHeight="false" outlineLevel="0" collapsed="false">
      <c r="A9310" s="49" t="n">
        <v>377</v>
      </c>
      <c r="B9310" s="49" t="s">
        <v>222</v>
      </c>
      <c r="C9310" s="49" t="n">
        <v>2010</v>
      </c>
      <c r="D9310" s="54" t="n">
        <v>118.8</v>
      </c>
      <c r="E9310" s="55" t="n">
        <v>72</v>
      </c>
    </row>
    <row r="9311" customFormat="false" ht="15" hidden="false" customHeight="false" outlineLevel="0" collapsed="false">
      <c r="A9311" s="49" t="n">
        <v>377</v>
      </c>
      <c r="B9311" s="49" t="s">
        <v>205</v>
      </c>
      <c r="C9311" s="49" t="n">
        <v>2010</v>
      </c>
      <c r="D9311" s="54" t="n">
        <v>198</v>
      </c>
      <c r="E9311" s="55" t="n">
        <v>120</v>
      </c>
    </row>
    <row r="9312" customFormat="false" ht="15" hidden="false" customHeight="false" outlineLevel="0" collapsed="false">
      <c r="A9312" s="49" t="n">
        <v>377</v>
      </c>
      <c r="B9312" s="49" t="s">
        <v>205</v>
      </c>
      <c r="C9312" s="49" t="n">
        <v>2011</v>
      </c>
      <c r="D9312" s="54" t="n">
        <v>59.4</v>
      </c>
      <c r="E9312" s="55" t="n">
        <v>36</v>
      </c>
    </row>
    <row r="9313" customFormat="false" ht="15" hidden="false" customHeight="false" outlineLevel="0" collapsed="false">
      <c r="A9313" s="49" t="n">
        <v>377</v>
      </c>
      <c r="B9313" s="49" t="s">
        <v>206</v>
      </c>
      <c r="C9313" s="49" t="n">
        <v>2009</v>
      </c>
      <c r="D9313" s="54" t="n">
        <v>56.1</v>
      </c>
      <c r="E9313" s="55" t="n">
        <v>34</v>
      </c>
    </row>
    <row r="9314" customFormat="false" ht="15" hidden="false" customHeight="false" outlineLevel="0" collapsed="false">
      <c r="A9314" s="49" t="n">
        <v>377</v>
      </c>
      <c r="B9314" s="49" t="s">
        <v>206</v>
      </c>
      <c r="C9314" s="49" t="n">
        <v>2010</v>
      </c>
      <c r="D9314" s="54" t="n">
        <v>1039.5</v>
      </c>
      <c r="E9314" s="55" t="n">
        <v>630</v>
      </c>
    </row>
    <row r="9315" customFormat="false" ht="15" hidden="false" customHeight="false" outlineLevel="0" collapsed="false">
      <c r="A9315" s="49" t="n">
        <v>377</v>
      </c>
      <c r="B9315" s="49" t="s">
        <v>206</v>
      </c>
      <c r="C9315" s="49" t="n">
        <v>2011</v>
      </c>
      <c r="D9315" s="54" t="n">
        <v>489</v>
      </c>
      <c r="E9315" s="55" t="n">
        <v>308</v>
      </c>
    </row>
    <row r="9316" customFormat="false" ht="15" hidden="false" customHeight="false" outlineLevel="0" collapsed="false">
      <c r="A9316" s="49" t="n">
        <v>377</v>
      </c>
      <c r="B9316" s="49" t="s">
        <v>234</v>
      </c>
      <c r="C9316" s="49" t="n">
        <v>2010</v>
      </c>
      <c r="D9316" s="54" t="n">
        <v>19.8</v>
      </c>
      <c r="E9316" s="55" t="n">
        <v>12</v>
      </c>
    </row>
    <row r="9317" customFormat="false" ht="15" hidden="false" customHeight="false" outlineLevel="0" collapsed="false">
      <c r="A9317" s="49" t="n">
        <v>377</v>
      </c>
      <c r="B9317" s="49" t="s">
        <v>211</v>
      </c>
      <c r="C9317" s="49" t="n">
        <v>2011</v>
      </c>
      <c r="D9317" s="54" t="n">
        <v>19.8</v>
      </c>
      <c r="E9317" s="55" t="n">
        <v>12</v>
      </c>
    </row>
    <row r="9318" customFormat="false" ht="15" hidden="false" customHeight="false" outlineLevel="0" collapsed="false">
      <c r="A9318" s="49" t="n">
        <v>377</v>
      </c>
      <c r="B9318" s="49" t="s">
        <v>192</v>
      </c>
      <c r="C9318" s="49" t="n">
        <v>2011</v>
      </c>
      <c r="D9318" s="54" t="n">
        <v>19.8</v>
      </c>
      <c r="E9318" s="55" t="n">
        <v>12</v>
      </c>
    </row>
    <row r="9319" customFormat="false" ht="15" hidden="false" customHeight="false" outlineLevel="0" collapsed="false">
      <c r="A9319" s="49" t="n">
        <v>377</v>
      </c>
      <c r="B9319" s="49" t="s">
        <v>217</v>
      </c>
      <c r="C9319" s="49" t="n">
        <v>2010</v>
      </c>
      <c r="D9319" s="54" t="n">
        <v>79.2</v>
      </c>
      <c r="E9319" s="55" t="n">
        <v>48</v>
      </c>
    </row>
    <row r="9320" customFormat="false" ht="15" hidden="false" customHeight="false" outlineLevel="0" collapsed="false">
      <c r="A9320" s="49" t="n">
        <v>377</v>
      </c>
      <c r="B9320" s="49" t="s">
        <v>217</v>
      </c>
      <c r="C9320" s="49" t="n">
        <v>2011</v>
      </c>
      <c r="D9320" s="54" t="n">
        <v>139.2</v>
      </c>
      <c r="E9320" s="55" t="n">
        <v>96</v>
      </c>
    </row>
    <row r="9321" customFormat="false" ht="15" hidden="false" customHeight="false" outlineLevel="0" collapsed="false">
      <c r="A9321" s="49" t="n">
        <v>377</v>
      </c>
      <c r="B9321" s="49" t="s">
        <v>218</v>
      </c>
      <c r="C9321" s="49" t="n">
        <v>2009</v>
      </c>
      <c r="D9321" s="54" t="n">
        <v>278.4</v>
      </c>
      <c r="E9321" s="55" t="n">
        <v>192</v>
      </c>
    </row>
    <row r="9322" customFormat="false" ht="15" hidden="false" customHeight="false" outlineLevel="0" collapsed="false">
      <c r="A9322" s="49" t="n">
        <v>377</v>
      </c>
      <c r="B9322" s="49" t="s">
        <v>218</v>
      </c>
      <c r="C9322" s="49" t="n">
        <v>2010</v>
      </c>
      <c r="D9322" s="54" t="n">
        <v>3580.65</v>
      </c>
      <c r="E9322" s="55" t="n">
        <v>2461</v>
      </c>
    </row>
    <row r="9323" customFormat="false" ht="15" hidden="false" customHeight="false" outlineLevel="0" collapsed="false">
      <c r="A9323" s="49" t="n">
        <v>377</v>
      </c>
      <c r="B9323" s="49" t="s">
        <v>218</v>
      </c>
      <c r="C9323" s="49" t="n">
        <v>2011</v>
      </c>
      <c r="D9323" s="54" t="n">
        <v>2923.2</v>
      </c>
      <c r="E9323" s="55" t="n">
        <v>2016</v>
      </c>
    </row>
    <row r="9324" customFormat="false" ht="15" hidden="false" customHeight="false" outlineLevel="0" collapsed="false">
      <c r="A9324" s="49" t="n">
        <v>377</v>
      </c>
      <c r="B9324" s="49" t="s">
        <v>196</v>
      </c>
      <c r="C9324" s="49" t="n">
        <v>2010</v>
      </c>
      <c r="D9324" s="54" t="n">
        <v>19.8</v>
      </c>
      <c r="E9324" s="55" t="n">
        <v>12</v>
      </c>
    </row>
    <row r="9325" customFormat="false" ht="15" hidden="false" customHeight="false" outlineLevel="0" collapsed="false">
      <c r="A9325" s="49" t="n">
        <v>377</v>
      </c>
      <c r="B9325" s="49" t="s">
        <v>196</v>
      </c>
      <c r="C9325" s="49" t="n">
        <v>2011</v>
      </c>
      <c r="D9325" s="54" t="n">
        <v>1.65</v>
      </c>
      <c r="E9325" s="55" t="n">
        <v>1</v>
      </c>
    </row>
    <row r="9326" customFormat="false" ht="15" hidden="false" customHeight="false" outlineLevel="0" collapsed="false">
      <c r="A9326" s="49" t="n">
        <v>377</v>
      </c>
      <c r="B9326" s="49" t="s">
        <v>210</v>
      </c>
      <c r="C9326" s="49" t="n">
        <v>2010</v>
      </c>
      <c r="D9326" s="54" t="n">
        <v>99</v>
      </c>
      <c r="E9326" s="55" t="n">
        <v>60</v>
      </c>
    </row>
    <row r="9327" customFormat="false" ht="15" hidden="false" customHeight="false" outlineLevel="0" collapsed="false">
      <c r="A9327" s="49" t="n">
        <v>377</v>
      </c>
      <c r="B9327" s="49" t="s">
        <v>198</v>
      </c>
      <c r="C9327" s="49" t="n">
        <v>2009</v>
      </c>
      <c r="D9327" s="54" t="n">
        <v>19.8</v>
      </c>
      <c r="E9327" s="55" t="n">
        <v>12</v>
      </c>
    </row>
    <row r="9328" customFormat="false" ht="15" hidden="false" customHeight="false" outlineLevel="0" collapsed="false">
      <c r="A9328" s="49" t="n">
        <v>377</v>
      </c>
      <c r="B9328" s="49" t="s">
        <v>198</v>
      </c>
      <c r="C9328" s="49" t="n">
        <v>2010</v>
      </c>
      <c r="D9328" s="54" t="n">
        <v>79.2</v>
      </c>
      <c r="E9328" s="55" t="n">
        <v>48</v>
      </c>
    </row>
    <row r="9329" customFormat="false" ht="15" hidden="false" customHeight="false" outlineLevel="0" collapsed="false">
      <c r="A9329" s="49" t="n">
        <v>377</v>
      </c>
      <c r="B9329" s="49" t="s">
        <v>198</v>
      </c>
      <c r="C9329" s="49" t="n">
        <v>2011</v>
      </c>
      <c r="D9329" s="54" t="n">
        <v>217.8</v>
      </c>
      <c r="E9329" s="55" t="n">
        <v>132</v>
      </c>
    </row>
    <row r="9330" customFormat="false" ht="15" hidden="false" customHeight="false" outlineLevel="0" collapsed="false">
      <c r="A9330" s="49" t="n">
        <v>377</v>
      </c>
      <c r="B9330" s="49" t="s">
        <v>207</v>
      </c>
      <c r="C9330" s="49" t="n">
        <v>2010</v>
      </c>
      <c r="D9330" s="54" t="n">
        <v>4.95</v>
      </c>
      <c r="E9330" s="55" t="n">
        <v>3</v>
      </c>
    </row>
    <row r="9331" customFormat="false" ht="15" hidden="false" customHeight="false" outlineLevel="0" collapsed="false">
      <c r="A9331" s="49" t="n">
        <v>377</v>
      </c>
      <c r="B9331" s="49" t="s">
        <v>189</v>
      </c>
      <c r="C9331" s="49" t="n">
        <v>2009</v>
      </c>
      <c r="D9331" s="54" t="n">
        <v>103.86</v>
      </c>
      <c r="E9331" s="55" t="n">
        <v>50</v>
      </c>
    </row>
    <row r="9332" customFormat="false" ht="15" hidden="false" customHeight="false" outlineLevel="0" collapsed="false">
      <c r="A9332" s="49" t="n">
        <v>377</v>
      </c>
      <c r="B9332" s="49" t="s">
        <v>189</v>
      </c>
      <c r="C9332" s="49" t="n">
        <v>2010</v>
      </c>
      <c r="D9332" s="54" t="n">
        <v>1358.99</v>
      </c>
      <c r="E9332" s="55" t="n">
        <v>790</v>
      </c>
    </row>
    <row r="9333" customFormat="false" ht="15" hidden="false" customHeight="false" outlineLevel="0" collapsed="false">
      <c r="A9333" s="49" t="n">
        <v>377</v>
      </c>
      <c r="B9333" s="49" t="s">
        <v>189</v>
      </c>
      <c r="C9333" s="49" t="n">
        <v>2011</v>
      </c>
      <c r="D9333" s="54" t="n">
        <v>653.85</v>
      </c>
      <c r="E9333" s="55" t="n">
        <v>351</v>
      </c>
    </row>
    <row r="9334" customFormat="false" ht="15" hidden="false" customHeight="false" outlineLevel="0" collapsed="false">
      <c r="A9334" s="49" t="n">
        <v>378</v>
      </c>
      <c r="B9334" s="49" t="s">
        <v>203</v>
      </c>
      <c r="C9334" s="49" t="n">
        <v>2011</v>
      </c>
      <c r="D9334" s="54" t="n">
        <v>139.2</v>
      </c>
      <c r="E9334" s="55" t="n">
        <v>96</v>
      </c>
    </row>
    <row r="9335" customFormat="false" ht="15" hidden="false" customHeight="false" outlineLevel="0" collapsed="false">
      <c r="A9335" s="49" t="n">
        <v>378</v>
      </c>
      <c r="B9335" s="49" t="s">
        <v>216</v>
      </c>
      <c r="C9335" s="49" t="n">
        <v>2011</v>
      </c>
      <c r="D9335" s="54" t="n">
        <v>19.8</v>
      </c>
      <c r="E9335" s="55" t="n">
        <v>12</v>
      </c>
    </row>
    <row r="9336" customFormat="false" ht="15" hidden="false" customHeight="false" outlineLevel="0" collapsed="false">
      <c r="A9336" s="49" t="n">
        <v>378</v>
      </c>
      <c r="B9336" s="49" t="s">
        <v>223</v>
      </c>
      <c r="C9336" s="49" t="n">
        <v>2010</v>
      </c>
      <c r="D9336" s="54" t="n">
        <v>19.8</v>
      </c>
      <c r="E9336" s="55" t="n">
        <v>12</v>
      </c>
    </row>
    <row r="9337" customFormat="false" ht="15" hidden="false" customHeight="false" outlineLevel="0" collapsed="false">
      <c r="A9337" s="49" t="n">
        <v>378</v>
      </c>
      <c r="B9337" s="49" t="s">
        <v>222</v>
      </c>
      <c r="C9337" s="49" t="n">
        <v>2010</v>
      </c>
      <c r="D9337" s="54" t="n">
        <v>168.6</v>
      </c>
      <c r="E9337" s="55" t="n">
        <v>108</v>
      </c>
    </row>
    <row r="9338" customFormat="false" ht="15" hidden="false" customHeight="false" outlineLevel="0" collapsed="false">
      <c r="A9338" s="49" t="n">
        <v>378</v>
      </c>
      <c r="B9338" s="49" t="s">
        <v>222</v>
      </c>
      <c r="C9338" s="49" t="n">
        <v>2011</v>
      </c>
      <c r="D9338" s="54" t="n">
        <v>99</v>
      </c>
      <c r="E9338" s="55" t="n">
        <v>60</v>
      </c>
    </row>
    <row r="9339" customFormat="false" ht="15" hidden="false" customHeight="false" outlineLevel="0" collapsed="false">
      <c r="A9339" s="49" t="n">
        <v>378</v>
      </c>
      <c r="B9339" s="49" t="s">
        <v>191</v>
      </c>
      <c r="C9339" s="49" t="n">
        <v>2011</v>
      </c>
      <c r="D9339" s="54" t="n">
        <v>19.8</v>
      </c>
      <c r="E9339" s="55" t="n">
        <v>12</v>
      </c>
    </row>
    <row r="9340" customFormat="false" ht="15" hidden="false" customHeight="false" outlineLevel="0" collapsed="false">
      <c r="A9340" s="49" t="n">
        <v>378</v>
      </c>
      <c r="B9340" s="49" t="s">
        <v>205</v>
      </c>
      <c r="C9340" s="49" t="n">
        <v>2010</v>
      </c>
      <c r="D9340" s="54" t="n">
        <v>64.35</v>
      </c>
      <c r="E9340" s="55" t="n">
        <v>39</v>
      </c>
    </row>
    <row r="9341" customFormat="false" ht="15" hidden="false" customHeight="false" outlineLevel="0" collapsed="false">
      <c r="A9341" s="49" t="n">
        <v>378</v>
      </c>
      <c r="B9341" s="49" t="s">
        <v>206</v>
      </c>
      <c r="C9341" s="49" t="n">
        <v>2010</v>
      </c>
      <c r="D9341" s="54" t="n">
        <v>19.8</v>
      </c>
      <c r="E9341" s="55" t="n">
        <v>12</v>
      </c>
    </row>
    <row r="9342" customFormat="false" ht="15" hidden="false" customHeight="false" outlineLevel="0" collapsed="false">
      <c r="A9342" s="49" t="n">
        <v>378</v>
      </c>
      <c r="B9342" s="49" t="s">
        <v>209</v>
      </c>
      <c r="C9342" s="49" t="n">
        <v>2010</v>
      </c>
      <c r="D9342" s="54" t="n">
        <v>19.8</v>
      </c>
      <c r="E9342" s="55" t="n">
        <v>12</v>
      </c>
    </row>
    <row r="9343" customFormat="false" ht="15" hidden="false" customHeight="false" outlineLevel="0" collapsed="false">
      <c r="A9343" s="49" t="n">
        <v>378</v>
      </c>
      <c r="B9343" s="49" t="s">
        <v>197</v>
      </c>
      <c r="C9343" s="49" t="n">
        <v>2011</v>
      </c>
      <c r="D9343" s="54" t="n">
        <v>19.8</v>
      </c>
      <c r="E9343" s="55" t="n">
        <v>12</v>
      </c>
    </row>
    <row r="9344" customFormat="false" ht="15" hidden="false" customHeight="false" outlineLevel="0" collapsed="false">
      <c r="A9344" s="49" t="n">
        <v>378</v>
      </c>
      <c r="B9344" s="49" t="s">
        <v>210</v>
      </c>
      <c r="C9344" s="49" t="n">
        <v>2010</v>
      </c>
      <c r="D9344" s="54" t="n">
        <v>19.8</v>
      </c>
      <c r="E9344" s="55" t="n">
        <v>12</v>
      </c>
    </row>
    <row r="9345" customFormat="false" ht="15" hidden="false" customHeight="false" outlineLevel="0" collapsed="false">
      <c r="A9345" s="49" t="n">
        <v>378</v>
      </c>
      <c r="B9345" s="49" t="s">
        <v>189</v>
      </c>
      <c r="C9345" s="49" t="n">
        <v>2010</v>
      </c>
      <c r="D9345" s="54" t="n">
        <v>6029.88</v>
      </c>
      <c r="E9345" s="55" t="n">
        <v>3582</v>
      </c>
    </row>
    <row r="9346" customFormat="false" ht="15" hidden="false" customHeight="false" outlineLevel="0" collapsed="false">
      <c r="A9346" s="49" t="n">
        <v>378</v>
      </c>
      <c r="B9346" s="49" t="s">
        <v>189</v>
      </c>
      <c r="C9346" s="49" t="n">
        <v>2011</v>
      </c>
      <c r="D9346" s="54" t="n">
        <v>5067.58</v>
      </c>
      <c r="E9346" s="55" t="n">
        <v>2887</v>
      </c>
    </row>
    <row r="9347" customFormat="false" ht="15" hidden="false" customHeight="false" outlineLevel="0" collapsed="false">
      <c r="A9347" s="49" t="n">
        <v>379</v>
      </c>
      <c r="B9347" s="49" t="s">
        <v>203</v>
      </c>
      <c r="C9347" s="49" t="n">
        <v>2010</v>
      </c>
      <c r="D9347" s="54" t="n">
        <v>162.72</v>
      </c>
      <c r="E9347" s="55" t="n">
        <v>48</v>
      </c>
    </row>
    <row r="9348" customFormat="false" ht="15" hidden="false" customHeight="false" outlineLevel="0" collapsed="false">
      <c r="A9348" s="49" t="n">
        <v>379</v>
      </c>
      <c r="B9348" s="49" t="s">
        <v>203</v>
      </c>
      <c r="C9348" s="49" t="n">
        <v>2011</v>
      </c>
      <c r="D9348" s="54" t="n">
        <v>650.88</v>
      </c>
      <c r="E9348" s="55" t="n">
        <v>192</v>
      </c>
    </row>
    <row r="9349" customFormat="false" ht="15" hidden="false" customHeight="false" outlineLevel="0" collapsed="false">
      <c r="A9349" s="49" t="n">
        <v>379</v>
      </c>
      <c r="B9349" s="49" t="s">
        <v>199</v>
      </c>
      <c r="C9349" s="49" t="n">
        <v>2010</v>
      </c>
      <c r="D9349" s="54" t="n">
        <v>45</v>
      </c>
      <c r="E9349" s="55" t="n">
        <v>12</v>
      </c>
    </row>
    <row r="9350" customFormat="false" ht="15" hidden="false" customHeight="false" outlineLevel="0" collapsed="false">
      <c r="A9350" s="49" t="n">
        <v>379</v>
      </c>
      <c r="B9350" s="49" t="s">
        <v>201</v>
      </c>
      <c r="C9350" s="49" t="n">
        <v>2011</v>
      </c>
      <c r="D9350" s="54" t="n">
        <v>15</v>
      </c>
      <c r="E9350" s="55" t="n">
        <v>4</v>
      </c>
    </row>
    <row r="9351" customFormat="false" ht="15" hidden="false" customHeight="false" outlineLevel="0" collapsed="false">
      <c r="A9351" s="49" t="n">
        <v>379</v>
      </c>
      <c r="B9351" s="49" t="s">
        <v>223</v>
      </c>
      <c r="C9351" s="49" t="n">
        <v>2011</v>
      </c>
      <c r="D9351" s="54" t="n">
        <v>203.4</v>
      </c>
      <c r="E9351" s="55" t="n">
        <v>60</v>
      </c>
    </row>
    <row r="9352" customFormat="false" ht="15" hidden="false" customHeight="false" outlineLevel="0" collapsed="false">
      <c r="A9352" s="49" t="n">
        <v>379</v>
      </c>
      <c r="B9352" s="49" t="s">
        <v>200</v>
      </c>
      <c r="C9352" s="49" t="n">
        <v>2011</v>
      </c>
      <c r="D9352" s="54" t="n">
        <v>15</v>
      </c>
      <c r="E9352" s="55" t="n">
        <v>4</v>
      </c>
    </row>
    <row r="9353" customFormat="false" ht="15" hidden="false" customHeight="false" outlineLevel="0" collapsed="false">
      <c r="A9353" s="49" t="n">
        <v>379</v>
      </c>
      <c r="B9353" s="49" t="s">
        <v>222</v>
      </c>
      <c r="C9353" s="49" t="n">
        <v>2010</v>
      </c>
      <c r="D9353" s="54" t="n">
        <v>45</v>
      </c>
      <c r="E9353" s="55" t="n">
        <v>12</v>
      </c>
    </row>
    <row r="9354" customFormat="false" ht="15" hidden="false" customHeight="false" outlineLevel="0" collapsed="false">
      <c r="A9354" s="49" t="n">
        <v>379</v>
      </c>
      <c r="B9354" s="49" t="s">
        <v>222</v>
      </c>
      <c r="C9354" s="49" t="n">
        <v>2011</v>
      </c>
      <c r="D9354" s="54" t="n">
        <v>112.5</v>
      </c>
      <c r="E9354" s="55" t="n">
        <v>30</v>
      </c>
    </row>
    <row r="9355" customFormat="false" ht="15" hidden="false" customHeight="false" outlineLevel="0" collapsed="false">
      <c r="A9355" s="49" t="n">
        <v>379</v>
      </c>
      <c r="B9355" s="49" t="s">
        <v>205</v>
      </c>
      <c r="C9355" s="49" t="n">
        <v>2010</v>
      </c>
      <c r="D9355" s="54" t="n">
        <v>30</v>
      </c>
      <c r="E9355" s="55" t="n">
        <v>8</v>
      </c>
    </row>
    <row r="9356" customFormat="false" ht="15" hidden="false" customHeight="false" outlineLevel="0" collapsed="false">
      <c r="A9356" s="49" t="n">
        <v>379</v>
      </c>
      <c r="B9356" s="49" t="s">
        <v>205</v>
      </c>
      <c r="C9356" s="49" t="n">
        <v>2011</v>
      </c>
      <c r="D9356" s="54" t="n">
        <v>206.25</v>
      </c>
      <c r="E9356" s="55" t="n">
        <v>55</v>
      </c>
    </row>
    <row r="9357" customFormat="false" ht="15" hidden="false" customHeight="false" outlineLevel="0" collapsed="false">
      <c r="A9357" s="49" t="n">
        <v>379</v>
      </c>
      <c r="B9357" s="49" t="s">
        <v>206</v>
      </c>
      <c r="C9357" s="49" t="n">
        <v>2010</v>
      </c>
      <c r="D9357" s="54" t="n">
        <v>45</v>
      </c>
      <c r="E9357" s="55" t="n">
        <v>12</v>
      </c>
    </row>
    <row r="9358" customFormat="false" ht="15" hidden="false" customHeight="false" outlineLevel="0" collapsed="false">
      <c r="A9358" s="49" t="n">
        <v>379</v>
      </c>
      <c r="B9358" s="49" t="s">
        <v>206</v>
      </c>
      <c r="C9358" s="49" t="n">
        <v>2011</v>
      </c>
      <c r="D9358" s="54" t="n">
        <v>60</v>
      </c>
      <c r="E9358" s="55" t="n">
        <v>16</v>
      </c>
    </row>
    <row r="9359" customFormat="false" ht="15" hidden="false" customHeight="false" outlineLevel="0" collapsed="false">
      <c r="A9359" s="49" t="n">
        <v>379</v>
      </c>
      <c r="B9359" s="49" t="s">
        <v>209</v>
      </c>
      <c r="C9359" s="49" t="n">
        <v>2011</v>
      </c>
      <c r="D9359" s="54" t="n">
        <v>15</v>
      </c>
      <c r="E9359" s="55" t="n">
        <v>4</v>
      </c>
    </row>
    <row r="9360" customFormat="false" ht="15" hidden="false" customHeight="false" outlineLevel="0" collapsed="false">
      <c r="A9360" s="49" t="n">
        <v>379</v>
      </c>
      <c r="B9360" s="49" t="s">
        <v>192</v>
      </c>
      <c r="C9360" s="49" t="n">
        <v>2011</v>
      </c>
      <c r="D9360" s="54" t="n">
        <v>45</v>
      </c>
      <c r="E9360" s="55" t="n">
        <v>12</v>
      </c>
    </row>
    <row r="9361" customFormat="false" ht="15" hidden="false" customHeight="false" outlineLevel="0" collapsed="false">
      <c r="A9361" s="49" t="n">
        <v>379</v>
      </c>
      <c r="B9361" s="49" t="s">
        <v>217</v>
      </c>
      <c r="C9361" s="49" t="n">
        <v>2010</v>
      </c>
      <c r="D9361" s="54" t="n">
        <v>30</v>
      </c>
      <c r="E9361" s="55" t="n">
        <v>8</v>
      </c>
    </row>
    <row r="9362" customFormat="false" ht="15" hidden="false" customHeight="false" outlineLevel="0" collapsed="false">
      <c r="A9362" s="49" t="n">
        <v>379</v>
      </c>
      <c r="B9362" s="49" t="s">
        <v>225</v>
      </c>
      <c r="C9362" s="49" t="n">
        <v>2010</v>
      </c>
      <c r="D9362" s="54" t="n">
        <v>180</v>
      </c>
      <c r="E9362" s="55" t="n">
        <v>48</v>
      </c>
    </row>
    <row r="9363" customFormat="false" ht="15" hidden="false" customHeight="false" outlineLevel="0" collapsed="false">
      <c r="A9363" s="49" t="n">
        <v>379</v>
      </c>
      <c r="B9363" s="49" t="s">
        <v>218</v>
      </c>
      <c r="C9363" s="49" t="n">
        <v>2010</v>
      </c>
      <c r="D9363" s="54" t="n">
        <v>325.44</v>
      </c>
      <c r="E9363" s="55" t="n">
        <v>96</v>
      </c>
    </row>
    <row r="9364" customFormat="false" ht="15" hidden="false" customHeight="false" outlineLevel="0" collapsed="false">
      <c r="A9364" s="49" t="n">
        <v>379</v>
      </c>
      <c r="B9364" s="49" t="s">
        <v>218</v>
      </c>
      <c r="C9364" s="49" t="n">
        <v>2011</v>
      </c>
      <c r="D9364" s="54" t="n">
        <v>162.72</v>
      </c>
      <c r="E9364" s="55" t="n">
        <v>48</v>
      </c>
    </row>
    <row r="9365" customFormat="false" ht="15" hidden="false" customHeight="false" outlineLevel="0" collapsed="false">
      <c r="A9365" s="49" t="n">
        <v>379</v>
      </c>
      <c r="B9365" s="49" t="s">
        <v>197</v>
      </c>
      <c r="C9365" s="49" t="n">
        <v>2011</v>
      </c>
      <c r="D9365" s="54" t="n">
        <v>15</v>
      </c>
      <c r="E9365" s="55" t="n">
        <v>4</v>
      </c>
    </row>
    <row r="9366" customFormat="false" ht="15" hidden="false" customHeight="false" outlineLevel="0" collapsed="false">
      <c r="A9366" s="49" t="n">
        <v>379</v>
      </c>
      <c r="B9366" s="49" t="s">
        <v>196</v>
      </c>
      <c r="C9366" s="49" t="n">
        <v>2011</v>
      </c>
      <c r="D9366" s="54" t="n">
        <v>52.5</v>
      </c>
      <c r="E9366" s="55" t="n">
        <v>14</v>
      </c>
    </row>
    <row r="9367" customFormat="false" ht="15" hidden="false" customHeight="false" outlineLevel="0" collapsed="false">
      <c r="A9367" s="49" t="n">
        <v>379</v>
      </c>
      <c r="B9367" s="49" t="s">
        <v>189</v>
      </c>
      <c r="C9367" s="49" t="n">
        <v>2010</v>
      </c>
      <c r="D9367" s="54" t="n">
        <v>3978.19</v>
      </c>
      <c r="E9367" s="55" t="n">
        <v>1051</v>
      </c>
    </row>
    <row r="9368" customFormat="false" ht="15" hidden="false" customHeight="false" outlineLevel="0" collapsed="false">
      <c r="A9368" s="49" t="n">
        <v>379</v>
      </c>
      <c r="B9368" s="49" t="s">
        <v>189</v>
      </c>
      <c r="C9368" s="49" t="n">
        <v>2011</v>
      </c>
      <c r="D9368" s="54" t="n">
        <v>5261.75</v>
      </c>
      <c r="E9368" s="55" t="n">
        <v>1376</v>
      </c>
    </row>
    <row r="9369" customFormat="false" ht="15" hidden="false" customHeight="false" outlineLevel="0" collapsed="false">
      <c r="A9369" s="49" t="n">
        <v>379</v>
      </c>
      <c r="B9369" s="49" t="s">
        <v>194</v>
      </c>
      <c r="C9369" s="49" t="n">
        <v>2011</v>
      </c>
      <c r="D9369" s="54" t="n">
        <v>3.75</v>
      </c>
      <c r="E9369" s="55" t="n">
        <v>1</v>
      </c>
    </row>
    <row r="9370" customFormat="false" ht="15" hidden="false" customHeight="false" outlineLevel="0" collapsed="false">
      <c r="A9370" s="49" t="n">
        <v>380</v>
      </c>
      <c r="B9370" s="49" t="s">
        <v>223</v>
      </c>
      <c r="C9370" s="49" t="n">
        <v>2010</v>
      </c>
      <c r="D9370" s="54" t="n">
        <v>27</v>
      </c>
      <c r="E9370" s="55" t="n">
        <v>4</v>
      </c>
    </row>
    <row r="9371" customFormat="false" ht="15" hidden="false" customHeight="false" outlineLevel="0" collapsed="false">
      <c r="A9371" s="49" t="n">
        <v>380</v>
      </c>
      <c r="B9371" s="49" t="s">
        <v>202</v>
      </c>
      <c r="C9371" s="49" t="n">
        <v>2009</v>
      </c>
      <c r="D9371" s="54" t="n">
        <v>130.8</v>
      </c>
      <c r="E9371" s="55" t="n">
        <v>24</v>
      </c>
    </row>
    <row r="9372" customFormat="false" ht="15" hidden="false" customHeight="false" outlineLevel="0" collapsed="false">
      <c r="A9372" s="49" t="n">
        <v>380</v>
      </c>
      <c r="B9372" s="49" t="s">
        <v>222</v>
      </c>
      <c r="C9372" s="49" t="n">
        <v>2009</v>
      </c>
      <c r="D9372" s="54" t="n">
        <v>261.6</v>
      </c>
      <c r="E9372" s="55" t="n">
        <v>48</v>
      </c>
    </row>
    <row r="9373" customFormat="false" ht="15" hidden="false" customHeight="false" outlineLevel="0" collapsed="false">
      <c r="A9373" s="49" t="n">
        <v>380</v>
      </c>
      <c r="B9373" s="49" t="s">
        <v>222</v>
      </c>
      <c r="C9373" s="49" t="n">
        <v>2010</v>
      </c>
      <c r="D9373" s="54" t="n">
        <v>1073.4</v>
      </c>
      <c r="E9373" s="55" t="n">
        <v>196</v>
      </c>
    </row>
    <row r="9374" customFormat="false" ht="15" hidden="false" customHeight="false" outlineLevel="0" collapsed="false">
      <c r="A9374" s="49" t="n">
        <v>380</v>
      </c>
      <c r="B9374" s="49" t="s">
        <v>196</v>
      </c>
      <c r="C9374" s="49" t="n">
        <v>2009</v>
      </c>
      <c r="D9374" s="54" t="n">
        <v>27</v>
      </c>
      <c r="E9374" s="55" t="n">
        <v>4</v>
      </c>
    </row>
    <row r="9375" customFormat="false" ht="15" hidden="false" customHeight="false" outlineLevel="0" collapsed="false">
      <c r="A9375" s="49" t="n">
        <v>380</v>
      </c>
      <c r="B9375" s="49" t="s">
        <v>196</v>
      </c>
      <c r="C9375" s="49" t="n">
        <v>2010</v>
      </c>
      <c r="D9375" s="54" t="n">
        <v>130.8</v>
      </c>
      <c r="E9375" s="55" t="n">
        <v>24</v>
      </c>
    </row>
    <row r="9376" customFormat="false" ht="15" hidden="false" customHeight="false" outlineLevel="0" collapsed="false">
      <c r="A9376" s="49" t="n">
        <v>380</v>
      </c>
      <c r="B9376" s="49" t="s">
        <v>189</v>
      </c>
      <c r="C9376" s="49" t="n">
        <v>2009</v>
      </c>
      <c r="D9376" s="54" t="n">
        <v>5976.82</v>
      </c>
      <c r="E9376" s="55" t="n">
        <v>996</v>
      </c>
    </row>
    <row r="9377" customFormat="false" ht="15" hidden="false" customHeight="false" outlineLevel="0" collapsed="false">
      <c r="A9377" s="49" t="n">
        <v>380</v>
      </c>
      <c r="B9377" s="49" t="s">
        <v>189</v>
      </c>
      <c r="C9377" s="49" t="n">
        <v>2010</v>
      </c>
      <c r="D9377" s="54" t="n">
        <v>4054.2</v>
      </c>
      <c r="E9377" s="55" t="n">
        <v>628</v>
      </c>
    </row>
    <row r="9378" customFormat="false" ht="15" hidden="false" customHeight="false" outlineLevel="0" collapsed="false">
      <c r="A9378" s="49" t="n">
        <v>380</v>
      </c>
      <c r="B9378" s="49" t="s">
        <v>189</v>
      </c>
      <c r="C9378" s="49" t="n">
        <v>2011</v>
      </c>
      <c r="D9378" s="54" t="n">
        <v>-54</v>
      </c>
      <c r="E9378" s="55" t="n">
        <v>-8</v>
      </c>
    </row>
    <row r="9379" customFormat="false" ht="15" hidden="false" customHeight="false" outlineLevel="0" collapsed="false">
      <c r="A9379" s="49" t="n">
        <v>381</v>
      </c>
      <c r="B9379" s="49" t="s">
        <v>199</v>
      </c>
      <c r="C9379" s="49" t="n">
        <v>2010</v>
      </c>
      <c r="D9379" s="54" t="n">
        <v>35.7</v>
      </c>
      <c r="E9379" s="55" t="n">
        <v>6</v>
      </c>
    </row>
    <row r="9380" customFormat="false" ht="15" hidden="false" customHeight="false" outlineLevel="0" collapsed="false">
      <c r="A9380" s="49" t="n">
        <v>381</v>
      </c>
      <c r="B9380" s="49" t="s">
        <v>222</v>
      </c>
      <c r="C9380" s="49" t="n">
        <v>2010</v>
      </c>
      <c r="D9380" s="54" t="n">
        <v>357</v>
      </c>
      <c r="E9380" s="55" t="n">
        <v>60</v>
      </c>
    </row>
    <row r="9381" customFormat="false" ht="15" hidden="false" customHeight="false" outlineLevel="0" collapsed="false">
      <c r="A9381" s="49" t="n">
        <v>381</v>
      </c>
      <c r="B9381" s="49" t="s">
        <v>222</v>
      </c>
      <c r="C9381" s="49" t="n">
        <v>2011</v>
      </c>
      <c r="D9381" s="54" t="n">
        <v>53.55</v>
      </c>
      <c r="E9381" s="55" t="n">
        <v>9</v>
      </c>
    </row>
    <row r="9382" customFormat="false" ht="15" hidden="false" customHeight="false" outlineLevel="0" collapsed="false">
      <c r="A9382" s="49" t="n">
        <v>381</v>
      </c>
      <c r="B9382" s="49" t="s">
        <v>205</v>
      </c>
      <c r="C9382" s="49" t="n">
        <v>2010</v>
      </c>
      <c r="D9382" s="54" t="n">
        <v>250.35</v>
      </c>
      <c r="E9382" s="55" t="n">
        <v>53</v>
      </c>
    </row>
    <row r="9383" customFormat="false" ht="15" hidden="false" customHeight="false" outlineLevel="0" collapsed="false">
      <c r="A9383" s="49" t="n">
        <v>381</v>
      </c>
      <c r="B9383" s="49" t="s">
        <v>206</v>
      </c>
      <c r="C9383" s="49" t="n">
        <v>2010</v>
      </c>
      <c r="D9383" s="54" t="n">
        <v>89.25</v>
      </c>
      <c r="E9383" s="55" t="n">
        <v>15</v>
      </c>
    </row>
    <row r="9384" customFormat="false" ht="15" hidden="false" customHeight="false" outlineLevel="0" collapsed="false">
      <c r="A9384" s="49" t="n">
        <v>381</v>
      </c>
      <c r="B9384" s="49" t="s">
        <v>206</v>
      </c>
      <c r="C9384" s="49" t="n">
        <v>2011</v>
      </c>
      <c r="D9384" s="54" t="n">
        <v>124.95</v>
      </c>
      <c r="E9384" s="55" t="n">
        <v>21</v>
      </c>
    </row>
    <row r="9385" customFormat="false" ht="15" hidden="false" customHeight="false" outlineLevel="0" collapsed="false">
      <c r="A9385" s="49" t="n">
        <v>381</v>
      </c>
      <c r="B9385" s="49" t="s">
        <v>190</v>
      </c>
      <c r="C9385" s="49" t="n">
        <v>2011</v>
      </c>
      <c r="D9385" s="54" t="n">
        <v>35.7</v>
      </c>
      <c r="E9385" s="55" t="n">
        <v>6</v>
      </c>
    </row>
    <row r="9386" customFormat="false" ht="15" hidden="false" customHeight="false" outlineLevel="0" collapsed="false">
      <c r="A9386" s="49" t="n">
        <v>381</v>
      </c>
      <c r="B9386" s="49" t="s">
        <v>192</v>
      </c>
      <c r="C9386" s="49" t="n">
        <v>2010</v>
      </c>
      <c r="D9386" s="54" t="n">
        <v>142.8</v>
      </c>
      <c r="E9386" s="55" t="n">
        <v>24</v>
      </c>
    </row>
    <row r="9387" customFormat="false" ht="15" hidden="false" customHeight="false" outlineLevel="0" collapsed="false">
      <c r="A9387" s="49" t="n">
        <v>381</v>
      </c>
      <c r="B9387" s="49" t="s">
        <v>218</v>
      </c>
      <c r="C9387" s="49" t="n">
        <v>2011</v>
      </c>
      <c r="D9387" s="54" t="n">
        <v>35.7</v>
      </c>
      <c r="E9387" s="55" t="n">
        <v>6</v>
      </c>
    </row>
    <row r="9388" customFormat="false" ht="15" hidden="false" customHeight="false" outlineLevel="0" collapsed="false">
      <c r="A9388" s="49" t="n">
        <v>381</v>
      </c>
      <c r="B9388" s="49" t="s">
        <v>228</v>
      </c>
      <c r="C9388" s="49" t="n">
        <v>2010</v>
      </c>
      <c r="D9388" s="54" t="n">
        <v>5.95</v>
      </c>
      <c r="E9388" s="55" t="n">
        <v>1</v>
      </c>
    </row>
    <row r="9389" customFormat="false" ht="15" hidden="false" customHeight="false" outlineLevel="0" collapsed="false">
      <c r="A9389" s="49" t="n">
        <v>381</v>
      </c>
      <c r="B9389" s="49" t="s">
        <v>197</v>
      </c>
      <c r="C9389" s="49" t="n">
        <v>2010</v>
      </c>
      <c r="D9389" s="54" t="n">
        <v>309.85</v>
      </c>
      <c r="E9389" s="55" t="n">
        <v>63</v>
      </c>
    </row>
    <row r="9390" customFormat="false" ht="15" hidden="false" customHeight="false" outlineLevel="0" collapsed="false">
      <c r="A9390" s="49" t="n">
        <v>381</v>
      </c>
      <c r="B9390" s="49" t="s">
        <v>197</v>
      </c>
      <c r="C9390" s="49" t="n">
        <v>2011</v>
      </c>
      <c r="D9390" s="54" t="n">
        <v>71.4</v>
      </c>
      <c r="E9390" s="55" t="n">
        <v>12</v>
      </c>
    </row>
    <row r="9391" customFormat="false" ht="15" hidden="false" customHeight="false" outlineLevel="0" collapsed="false">
      <c r="A9391" s="49" t="n">
        <v>381</v>
      </c>
      <c r="B9391" s="49" t="s">
        <v>196</v>
      </c>
      <c r="C9391" s="49" t="n">
        <v>2010</v>
      </c>
      <c r="D9391" s="54" t="n">
        <v>23.8</v>
      </c>
      <c r="E9391" s="55" t="n">
        <v>4</v>
      </c>
    </row>
    <row r="9392" customFormat="false" ht="15" hidden="false" customHeight="false" outlineLevel="0" collapsed="false">
      <c r="A9392" s="49" t="n">
        <v>381</v>
      </c>
      <c r="B9392" s="49" t="s">
        <v>196</v>
      </c>
      <c r="C9392" s="49" t="n">
        <v>2011</v>
      </c>
      <c r="D9392" s="54" t="n">
        <v>148.75</v>
      </c>
      <c r="E9392" s="55" t="n">
        <v>25</v>
      </c>
    </row>
    <row r="9393" customFormat="false" ht="15" hidden="false" customHeight="false" outlineLevel="0" collapsed="false">
      <c r="A9393" s="49" t="n">
        <v>381</v>
      </c>
      <c r="B9393" s="49" t="s">
        <v>198</v>
      </c>
      <c r="C9393" s="49" t="n">
        <v>2011</v>
      </c>
      <c r="D9393" s="54" t="n">
        <v>17.85</v>
      </c>
      <c r="E9393" s="55" t="n">
        <v>3</v>
      </c>
    </row>
    <row r="9394" customFormat="false" ht="15" hidden="false" customHeight="false" outlineLevel="0" collapsed="false">
      <c r="A9394" s="49" t="n">
        <v>381</v>
      </c>
      <c r="B9394" s="49" t="s">
        <v>208</v>
      </c>
      <c r="C9394" s="49" t="n">
        <v>2010</v>
      </c>
      <c r="D9394" s="54" t="n">
        <v>17.85</v>
      </c>
      <c r="E9394" s="55" t="n">
        <v>3</v>
      </c>
    </row>
    <row r="9395" customFormat="false" ht="15" hidden="false" customHeight="false" outlineLevel="0" collapsed="false">
      <c r="A9395" s="49" t="n">
        <v>381</v>
      </c>
      <c r="B9395" s="49" t="s">
        <v>189</v>
      </c>
      <c r="C9395" s="49" t="n">
        <v>2009</v>
      </c>
      <c r="D9395" s="54" t="n">
        <v>5.95</v>
      </c>
      <c r="E9395" s="55" t="n">
        <v>1</v>
      </c>
    </row>
    <row r="9396" customFormat="false" ht="15" hidden="false" customHeight="false" outlineLevel="0" collapsed="false">
      <c r="A9396" s="49" t="n">
        <v>381</v>
      </c>
      <c r="B9396" s="49" t="s">
        <v>189</v>
      </c>
      <c r="C9396" s="49" t="n">
        <v>2010</v>
      </c>
      <c r="D9396" s="54" t="n">
        <v>7559.72</v>
      </c>
      <c r="E9396" s="55" t="n">
        <v>1428</v>
      </c>
    </row>
    <row r="9397" customFormat="false" ht="15" hidden="false" customHeight="false" outlineLevel="0" collapsed="false">
      <c r="A9397" s="49" t="n">
        <v>381</v>
      </c>
      <c r="B9397" s="49" t="s">
        <v>189</v>
      </c>
      <c r="C9397" s="49" t="n">
        <v>2011</v>
      </c>
      <c r="D9397" s="54" t="n">
        <v>2321.1</v>
      </c>
      <c r="E9397" s="55" t="n">
        <v>413</v>
      </c>
    </row>
    <row r="9398" customFormat="false" ht="15" hidden="false" customHeight="false" outlineLevel="0" collapsed="false">
      <c r="A9398" s="49" t="n">
        <v>382</v>
      </c>
      <c r="B9398" s="49" t="s">
        <v>199</v>
      </c>
      <c r="C9398" s="49" t="n">
        <v>2010</v>
      </c>
      <c r="D9398" s="54" t="n">
        <v>17</v>
      </c>
      <c r="E9398" s="55" t="n">
        <v>4</v>
      </c>
    </row>
    <row r="9399" customFormat="false" ht="15" hidden="false" customHeight="false" outlineLevel="0" collapsed="false">
      <c r="A9399" s="49" t="n">
        <v>382</v>
      </c>
      <c r="B9399" s="49" t="s">
        <v>201</v>
      </c>
      <c r="C9399" s="49" t="n">
        <v>2010</v>
      </c>
      <c r="D9399" s="54" t="n">
        <v>51</v>
      </c>
      <c r="E9399" s="55" t="n">
        <v>12</v>
      </c>
    </row>
    <row r="9400" customFormat="false" ht="15" hidden="false" customHeight="false" outlineLevel="0" collapsed="false">
      <c r="A9400" s="49" t="n">
        <v>382</v>
      </c>
      <c r="B9400" s="49" t="s">
        <v>201</v>
      </c>
      <c r="C9400" s="49" t="n">
        <v>2011</v>
      </c>
      <c r="D9400" s="54" t="n">
        <v>17</v>
      </c>
      <c r="E9400" s="55" t="n">
        <v>4</v>
      </c>
    </row>
    <row r="9401" customFormat="false" ht="15" hidden="false" customHeight="false" outlineLevel="0" collapsed="false">
      <c r="A9401" s="49" t="n">
        <v>382</v>
      </c>
      <c r="B9401" s="49" t="s">
        <v>223</v>
      </c>
      <c r="C9401" s="49" t="n">
        <v>2010</v>
      </c>
      <c r="D9401" s="54" t="n">
        <v>17</v>
      </c>
      <c r="E9401" s="55" t="n">
        <v>4</v>
      </c>
    </row>
    <row r="9402" customFormat="false" ht="15" hidden="false" customHeight="false" outlineLevel="0" collapsed="false">
      <c r="A9402" s="49" t="n">
        <v>382</v>
      </c>
      <c r="B9402" s="49" t="s">
        <v>200</v>
      </c>
      <c r="C9402" s="49" t="n">
        <v>2009</v>
      </c>
      <c r="D9402" s="54" t="n">
        <v>34</v>
      </c>
      <c r="E9402" s="55" t="n">
        <v>8</v>
      </c>
    </row>
    <row r="9403" customFormat="false" ht="15" hidden="false" customHeight="false" outlineLevel="0" collapsed="false">
      <c r="A9403" s="49" t="n">
        <v>382</v>
      </c>
      <c r="B9403" s="49" t="s">
        <v>221</v>
      </c>
      <c r="C9403" s="49" t="n">
        <v>2011</v>
      </c>
      <c r="D9403" s="54" t="n">
        <v>51</v>
      </c>
      <c r="E9403" s="55" t="n">
        <v>12</v>
      </c>
    </row>
    <row r="9404" customFormat="false" ht="15" hidden="false" customHeight="false" outlineLevel="0" collapsed="false">
      <c r="A9404" s="49" t="n">
        <v>382</v>
      </c>
      <c r="B9404" s="49" t="s">
        <v>222</v>
      </c>
      <c r="C9404" s="49" t="n">
        <v>2010</v>
      </c>
      <c r="D9404" s="54" t="n">
        <v>85</v>
      </c>
      <c r="E9404" s="55" t="n">
        <v>20</v>
      </c>
    </row>
    <row r="9405" customFormat="false" ht="15" hidden="false" customHeight="false" outlineLevel="0" collapsed="false">
      <c r="A9405" s="49" t="n">
        <v>382</v>
      </c>
      <c r="B9405" s="49" t="s">
        <v>222</v>
      </c>
      <c r="C9405" s="49" t="n">
        <v>2011</v>
      </c>
      <c r="D9405" s="54" t="n">
        <v>153</v>
      </c>
      <c r="E9405" s="55" t="n">
        <v>36</v>
      </c>
    </row>
    <row r="9406" customFormat="false" ht="15" hidden="false" customHeight="false" outlineLevel="0" collapsed="false">
      <c r="A9406" s="49" t="n">
        <v>382</v>
      </c>
      <c r="B9406" s="49" t="s">
        <v>191</v>
      </c>
      <c r="C9406" s="49" t="n">
        <v>2011</v>
      </c>
      <c r="D9406" s="54" t="n">
        <v>34</v>
      </c>
      <c r="E9406" s="55" t="n">
        <v>8</v>
      </c>
    </row>
    <row r="9407" customFormat="false" ht="15" hidden="false" customHeight="false" outlineLevel="0" collapsed="false">
      <c r="A9407" s="49" t="n">
        <v>382</v>
      </c>
      <c r="B9407" s="49" t="s">
        <v>205</v>
      </c>
      <c r="C9407" s="49" t="n">
        <v>2010</v>
      </c>
      <c r="D9407" s="54" t="n">
        <v>34</v>
      </c>
      <c r="E9407" s="55" t="n">
        <v>8</v>
      </c>
    </row>
    <row r="9408" customFormat="false" ht="15" hidden="false" customHeight="false" outlineLevel="0" collapsed="false">
      <c r="A9408" s="49" t="n">
        <v>382</v>
      </c>
      <c r="B9408" s="49" t="s">
        <v>205</v>
      </c>
      <c r="C9408" s="49" t="n">
        <v>2011</v>
      </c>
      <c r="D9408" s="54" t="n">
        <v>63.75</v>
      </c>
      <c r="E9408" s="55" t="n">
        <v>15</v>
      </c>
    </row>
    <row r="9409" customFormat="false" ht="15" hidden="false" customHeight="false" outlineLevel="0" collapsed="false">
      <c r="A9409" s="49" t="n">
        <v>382</v>
      </c>
      <c r="B9409" s="49" t="s">
        <v>206</v>
      </c>
      <c r="C9409" s="49" t="n">
        <v>2010</v>
      </c>
      <c r="D9409" s="54" t="n">
        <v>76.5</v>
      </c>
      <c r="E9409" s="55" t="n">
        <v>18</v>
      </c>
    </row>
    <row r="9410" customFormat="false" ht="15" hidden="false" customHeight="false" outlineLevel="0" collapsed="false">
      <c r="A9410" s="49" t="n">
        <v>382</v>
      </c>
      <c r="B9410" s="49" t="s">
        <v>206</v>
      </c>
      <c r="C9410" s="49" t="n">
        <v>2011</v>
      </c>
      <c r="D9410" s="54" t="n">
        <v>68</v>
      </c>
      <c r="E9410" s="55" t="n">
        <v>16</v>
      </c>
    </row>
    <row r="9411" customFormat="false" ht="15" hidden="false" customHeight="false" outlineLevel="0" collapsed="false">
      <c r="A9411" s="49" t="n">
        <v>382</v>
      </c>
      <c r="B9411" s="49" t="s">
        <v>209</v>
      </c>
      <c r="C9411" s="49" t="n">
        <v>2010</v>
      </c>
      <c r="D9411" s="54" t="n">
        <v>17</v>
      </c>
      <c r="E9411" s="55" t="n">
        <v>4</v>
      </c>
    </row>
    <row r="9412" customFormat="false" ht="15" hidden="false" customHeight="false" outlineLevel="0" collapsed="false">
      <c r="A9412" s="49" t="n">
        <v>382</v>
      </c>
      <c r="B9412" s="49" t="s">
        <v>192</v>
      </c>
      <c r="C9412" s="49" t="n">
        <v>2010</v>
      </c>
      <c r="D9412" s="54" t="n">
        <v>34</v>
      </c>
      <c r="E9412" s="55" t="n">
        <v>8</v>
      </c>
    </row>
    <row r="9413" customFormat="false" ht="15" hidden="false" customHeight="false" outlineLevel="0" collapsed="false">
      <c r="A9413" s="49" t="n">
        <v>382</v>
      </c>
      <c r="B9413" s="49" t="s">
        <v>192</v>
      </c>
      <c r="C9413" s="49" t="n">
        <v>2011</v>
      </c>
      <c r="D9413" s="54" t="n">
        <v>17</v>
      </c>
      <c r="E9413" s="55" t="n">
        <v>4</v>
      </c>
    </row>
    <row r="9414" customFormat="false" ht="15" hidden="false" customHeight="false" outlineLevel="0" collapsed="false">
      <c r="A9414" s="49" t="n">
        <v>382</v>
      </c>
      <c r="B9414" s="49" t="s">
        <v>218</v>
      </c>
      <c r="C9414" s="49" t="n">
        <v>2009</v>
      </c>
      <c r="D9414" s="54" t="n">
        <v>17</v>
      </c>
      <c r="E9414" s="55" t="n">
        <v>4</v>
      </c>
    </row>
    <row r="9415" customFormat="false" ht="15" hidden="false" customHeight="false" outlineLevel="0" collapsed="false">
      <c r="A9415" s="49" t="n">
        <v>382</v>
      </c>
      <c r="B9415" s="49" t="s">
        <v>218</v>
      </c>
      <c r="C9415" s="49" t="n">
        <v>2010</v>
      </c>
      <c r="D9415" s="54" t="n">
        <v>8.5</v>
      </c>
      <c r="E9415" s="55" t="n">
        <v>2</v>
      </c>
    </row>
    <row r="9416" customFormat="false" ht="15" hidden="false" customHeight="false" outlineLevel="0" collapsed="false">
      <c r="A9416" s="49" t="n">
        <v>382</v>
      </c>
      <c r="B9416" s="49" t="s">
        <v>218</v>
      </c>
      <c r="C9416" s="49" t="n">
        <v>2011</v>
      </c>
      <c r="D9416" s="54" t="n">
        <v>317</v>
      </c>
      <c r="E9416" s="55" t="n">
        <v>84</v>
      </c>
    </row>
    <row r="9417" customFormat="false" ht="15" hidden="false" customHeight="false" outlineLevel="0" collapsed="false">
      <c r="A9417" s="49" t="n">
        <v>382</v>
      </c>
      <c r="B9417" s="49" t="s">
        <v>213</v>
      </c>
      <c r="C9417" s="49" t="n">
        <v>2009</v>
      </c>
      <c r="D9417" s="54" t="n">
        <v>17</v>
      </c>
      <c r="E9417" s="55" t="n">
        <v>4</v>
      </c>
    </row>
    <row r="9418" customFormat="false" ht="15" hidden="false" customHeight="false" outlineLevel="0" collapsed="false">
      <c r="A9418" s="49" t="n">
        <v>382</v>
      </c>
      <c r="B9418" s="49" t="s">
        <v>197</v>
      </c>
      <c r="C9418" s="49" t="n">
        <v>2009</v>
      </c>
      <c r="D9418" s="54" t="n">
        <v>60</v>
      </c>
      <c r="E9418" s="55" t="n">
        <v>16</v>
      </c>
    </row>
    <row r="9419" customFormat="false" ht="15" hidden="false" customHeight="false" outlineLevel="0" collapsed="false">
      <c r="A9419" s="49" t="n">
        <v>382</v>
      </c>
      <c r="B9419" s="49" t="s">
        <v>197</v>
      </c>
      <c r="C9419" s="49" t="n">
        <v>2010</v>
      </c>
      <c r="D9419" s="54" t="n">
        <v>17</v>
      </c>
      <c r="E9419" s="55" t="n">
        <v>4</v>
      </c>
    </row>
    <row r="9420" customFormat="false" ht="15" hidden="false" customHeight="false" outlineLevel="0" collapsed="false">
      <c r="A9420" s="49" t="n">
        <v>382</v>
      </c>
      <c r="B9420" s="49" t="s">
        <v>197</v>
      </c>
      <c r="C9420" s="49" t="n">
        <v>2011</v>
      </c>
      <c r="D9420" s="54" t="n">
        <v>17</v>
      </c>
      <c r="E9420" s="55" t="n">
        <v>4</v>
      </c>
    </row>
    <row r="9421" customFormat="false" ht="15" hidden="false" customHeight="false" outlineLevel="0" collapsed="false">
      <c r="A9421" s="49" t="n">
        <v>382</v>
      </c>
      <c r="B9421" s="49" t="s">
        <v>196</v>
      </c>
      <c r="C9421" s="49" t="n">
        <v>2009</v>
      </c>
      <c r="D9421" s="54" t="n">
        <v>34</v>
      </c>
      <c r="E9421" s="55" t="n">
        <v>8</v>
      </c>
    </row>
    <row r="9422" customFormat="false" ht="15" hidden="false" customHeight="false" outlineLevel="0" collapsed="false">
      <c r="A9422" s="49" t="n">
        <v>382</v>
      </c>
      <c r="B9422" s="49" t="s">
        <v>196</v>
      </c>
      <c r="C9422" s="49" t="n">
        <v>2011</v>
      </c>
      <c r="D9422" s="54" t="n">
        <v>34</v>
      </c>
      <c r="E9422" s="55" t="n">
        <v>8</v>
      </c>
    </row>
    <row r="9423" customFormat="false" ht="15" hidden="false" customHeight="false" outlineLevel="0" collapsed="false">
      <c r="A9423" s="49" t="n">
        <v>382</v>
      </c>
      <c r="B9423" s="49" t="s">
        <v>210</v>
      </c>
      <c r="C9423" s="49" t="n">
        <v>2011</v>
      </c>
      <c r="D9423" s="54" t="n">
        <v>17</v>
      </c>
      <c r="E9423" s="55" t="n">
        <v>4</v>
      </c>
    </row>
    <row r="9424" customFormat="false" ht="15" hidden="false" customHeight="false" outlineLevel="0" collapsed="false">
      <c r="A9424" s="49" t="n">
        <v>382</v>
      </c>
      <c r="B9424" s="49" t="s">
        <v>198</v>
      </c>
      <c r="C9424" s="49" t="n">
        <v>2010</v>
      </c>
      <c r="D9424" s="54" t="n">
        <v>17</v>
      </c>
      <c r="E9424" s="55" t="n">
        <v>4</v>
      </c>
    </row>
    <row r="9425" customFormat="false" ht="15" hidden="false" customHeight="false" outlineLevel="0" collapsed="false">
      <c r="A9425" s="49" t="n">
        <v>382</v>
      </c>
      <c r="B9425" s="49" t="s">
        <v>198</v>
      </c>
      <c r="C9425" s="49" t="n">
        <v>2011</v>
      </c>
      <c r="D9425" s="54" t="n">
        <v>60</v>
      </c>
      <c r="E9425" s="55" t="n">
        <v>16</v>
      </c>
    </row>
    <row r="9426" customFormat="false" ht="15" hidden="false" customHeight="false" outlineLevel="0" collapsed="false">
      <c r="A9426" s="49" t="n">
        <v>382</v>
      </c>
      <c r="B9426" s="49" t="s">
        <v>189</v>
      </c>
      <c r="C9426" s="49" t="n">
        <v>2009</v>
      </c>
      <c r="D9426" s="54" t="n">
        <v>899.35</v>
      </c>
      <c r="E9426" s="55" t="n">
        <v>231</v>
      </c>
    </row>
    <row r="9427" customFormat="false" ht="15" hidden="false" customHeight="false" outlineLevel="0" collapsed="false">
      <c r="A9427" s="49" t="n">
        <v>382</v>
      </c>
      <c r="B9427" s="49" t="s">
        <v>189</v>
      </c>
      <c r="C9427" s="49" t="n">
        <v>2010</v>
      </c>
      <c r="D9427" s="54" t="n">
        <v>5436.86</v>
      </c>
      <c r="E9427" s="55" t="n">
        <v>1382</v>
      </c>
    </row>
    <row r="9428" customFormat="false" ht="15" hidden="false" customHeight="false" outlineLevel="0" collapsed="false">
      <c r="A9428" s="49" t="n">
        <v>382</v>
      </c>
      <c r="B9428" s="49" t="s">
        <v>189</v>
      </c>
      <c r="C9428" s="49" t="n">
        <v>2011</v>
      </c>
      <c r="D9428" s="54" t="n">
        <v>3858.97</v>
      </c>
      <c r="E9428" s="55" t="n">
        <v>885</v>
      </c>
    </row>
    <row r="9429" customFormat="false" ht="15" hidden="false" customHeight="false" outlineLevel="0" collapsed="false">
      <c r="A9429" s="49" t="n">
        <v>382</v>
      </c>
      <c r="B9429" s="49" t="s">
        <v>194</v>
      </c>
      <c r="C9429" s="49" t="n">
        <v>2010</v>
      </c>
      <c r="D9429" s="54" t="n">
        <v>17</v>
      </c>
      <c r="E9429" s="55" t="n">
        <v>4</v>
      </c>
    </row>
    <row r="9430" customFormat="false" ht="15" hidden="false" customHeight="false" outlineLevel="0" collapsed="false">
      <c r="A9430" s="49" t="n">
        <v>383</v>
      </c>
      <c r="B9430" s="49" t="s">
        <v>201</v>
      </c>
      <c r="C9430" s="49" t="n">
        <v>2010</v>
      </c>
      <c r="D9430" s="54" t="n">
        <v>15</v>
      </c>
      <c r="E9430" s="55" t="n">
        <v>4</v>
      </c>
    </row>
    <row r="9431" customFormat="false" ht="15" hidden="false" customHeight="false" outlineLevel="0" collapsed="false">
      <c r="A9431" s="49" t="n">
        <v>383</v>
      </c>
      <c r="B9431" s="49" t="s">
        <v>223</v>
      </c>
      <c r="C9431" s="49" t="n">
        <v>2011</v>
      </c>
      <c r="D9431" s="54" t="n">
        <v>40.68</v>
      </c>
      <c r="E9431" s="55" t="n">
        <v>12</v>
      </c>
    </row>
    <row r="9432" customFormat="false" ht="15" hidden="false" customHeight="false" outlineLevel="0" collapsed="false">
      <c r="A9432" s="49" t="n">
        <v>383</v>
      </c>
      <c r="B9432" s="49" t="s">
        <v>200</v>
      </c>
      <c r="C9432" s="49" t="n">
        <v>2010</v>
      </c>
      <c r="D9432" s="54" t="n">
        <v>3.75</v>
      </c>
      <c r="E9432" s="55" t="n">
        <v>1</v>
      </c>
    </row>
    <row r="9433" customFormat="false" ht="15" hidden="false" customHeight="false" outlineLevel="0" collapsed="false">
      <c r="A9433" s="49" t="n">
        <v>383</v>
      </c>
      <c r="B9433" s="49" t="s">
        <v>200</v>
      </c>
      <c r="C9433" s="49" t="n">
        <v>2011</v>
      </c>
      <c r="D9433" s="54" t="n">
        <v>30</v>
      </c>
      <c r="E9433" s="55" t="n">
        <v>8</v>
      </c>
    </row>
    <row r="9434" customFormat="false" ht="15" hidden="false" customHeight="false" outlineLevel="0" collapsed="false">
      <c r="A9434" s="49" t="n">
        <v>383</v>
      </c>
      <c r="B9434" s="49" t="s">
        <v>222</v>
      </c>
      <c r="C9434" s="49" t="n">
        <v>2010</v>
      </c>
      <c r="D9434" s="54" t="n">
        <v>45</v>
      </c>
      <c r="E9434" s="55" t="n">
        <v>12</v>
      </c>
    </row>
    <row r="9435" customFormat="false" ht="15" hidden="false" customHeight="false" outlineLevel="0" collapsed="false">
      <c r="A9435" s="49" t="n">
        <v>383</v>
      </c>
      <c r="B9435" s="49" t="s">
        <v>222</v>
      </c>
      <c r="C9435" s="49" t="n">
        <v>2011</v>
      </c>
      <c r="D9435" s="54" t="n">
        <v>30</v>
      </c>
      <c r="E9435" s="55" t="n">
        <v>8</v>
      </c>
    </row>
    <row r="9436" customFormat="false" ht="15" hidden="false" customHeight="false" outlineLevel="0" collapsed="false">
      <c r="A9436" s="49" t="n">
        <v>383</v>
      </c>
      <c r="B9436" s="49" t="s">
        <v>225</v>
      </c>
      <c r="C9436" s="49" t="n">
        <v>2010</v>
      </c>
      <c r="D9436" s="54" t="n">
        <v>30</v>
      </c>
      <c r="E9436" s="55" t="n">
        <v>8</v>
      </c>
    </row>
    <row r="9437" customFormat="false" ht="15" hidden="false" customHeight="false" outlineLevel="0" collapsed="false">
      <c r="A9437" s="49" t="n">
        <v>383</v>
      </c>
      <c r="B9437" s="49" t="s">
        <v>193</v>
      </c>
      <c r="C9437" s="49" t="n">
        <v>2011</v>
      </c>
      <c r="D9437" s="54" t="n">
        <v>122.04</v>
      </c>
      <c r="E9437" s="55" t="n">
        <v>36</v>
      </c>
    </row>
    <row r="9438" customFormat="false" ht="15" hidden="false" customHeight="false" outlineLevel="0" collapsed="false">
      <c r="A9438" s="49" t="n">
        <v>383</v>
      </c>
      <c r="B9438" s="49" t="s">
        <v>197</v>
      </c>
      <c r="C9438" s="49" t="n">
        <v>2010</v>
      </c>
      <c r="D9438" s="54" t="n">
        <v>3.75</v>
      </c>
      <c r="E9438" s="55" t="n">
        <v>1</v>
      </c>
    </row>
    <row r="9439" customFormat="false" ht="15" hidden="false" customHeight="false" outlineLevel="0" collapsed="false">
      <c r="A9439" s="49" t="n">
        <v>383</v>
      </c>
      <c r="B9439" s="49" t="s">
        <v>196</v>
      </c>
      <c r="C9439" s="49" t="n">
        <v>2010</v>
      </c>
      <c r="D9439" s="54" t="n">
        <v>30</v>
      </c>
      <c r="E9439" s="55" t="n">
        <v>8</v>
      </c>
    </row>
    <row r="9440" customFormat="false" ht="15" hidden="false" customHeight="false" outlineLevel="0" collapsed="false">
      <c r="A9440" s="49" t="n">
        <v>383</v>
      </c>
      <c r="B9440" s="49" t="s">
        <v>196</v>
      </c>
      <c r="C9440" s="49" t="n">
        <v>2011</v>
      </c>
      <c r="D9440" s="54" t="n">
        <v>67.5</v>
      </c>
      <c r="E9440" s="55" t="n">
        <v>18</v>
      </c>
    </row>
    <row r="9441" customFormat="false" ht="15" hidden="false" customHeight="false" outlineLevel="0" collapsed="false">
      <c r="A9441" s="49" t="n">
        <v>383</v>
      </c>
      <c r="B9441" s="49" t="s">
        <v>198</v>
      </c>
      <c r="C9441" s="49" t="n">
        <v>2010</v>
      </c>
      <c r="D9441" s="54" t="n">
        <v>15</v>
      </c>
      <c r="E9441" s="55" t="n">
        <v>4</v>
      </c>
    </row>
    <row r="9442" customFormat="false" ht="15" hidden="false" customHeight="false" outlineLevel="0" collapsed="false">
      <c r="A9442" s="49" t="n">
        <v>383</v>
      </c>
      <c r="B9442" s="49" t="s">
        <v>189</v>
      </c>
      <c r="C9442" s="49" t="n">
        <v>2009</v>
      </c>
      <c r="D9442" s="54" t="n">
        <v>529.45</v>
      </c>
      <c r="E9442" s="55" t="n">
        <v>121</v>
      </c>
    </row>
    <row r="9443" customFormat="false" ht="15" hidden="false" customHeight="false" outlineLevel="0" collapsed="false">
      <c r="A9443" s="49" t="n">
        <v>383</v>
      </c>
      <c r="B9443" s="49" t="s">
        <v>189</v>
      </c>
      <c r="C9443" s="49" t="n">
        <v>2010</v>
      </c>
      <c r="D9443" s="54" t="n">
        <v>4534.32</v>
      </c>
      <c r="E9443" s="55" t="n">
        <v>1202</v>
      </c>
    </row>
    <row r="9444" customFormat="false" ht="15" hidden="false" customHeight="false" outlineLevel="0" collapsed="false">
      <c r="A9444" s="49" t="n">
        <v>383</v>
      </c>
      <c r="B9444" s="49" t="s">
        <v>189</v>
      </c>
      <c r="C9444" s="49" t="n">
        <v>2011</v>
      </c>
      <c r="D9444" s="54" t="n">
        <v>6063.12</v>
      </c>
      <c r="E9444" s="55" t="n">
        <v>1645</v>
      </c>
    </row>
    <row r="9445" customFormat="false" ht="15" hidden="false" customHeight="false" outlineLevel="0" collapsed="false">
      <c r="A9445" s="49" t="n">
        <v>383</v>
      </c>
      <c r="B9445" s="49" t="s">
        <v>194</v>
      </c>
      <c r="C9445" s="49" t="n">
        <v>2010</v>
      </c>
      <c r="D9445" s="54" t="n">
        <v>15</v>
      </c>
      <c r="E9445" s="55" t="n">
        <v>4</v>
      </c>
    </row>
    <row r="9446" customFormat="false" ht="15" hidden="false" customHeight="false" outlineLevel="0" collapsed="false">
      <c r="A9446" s="49" t="n">
        <v>384</v>
      </c>
      <c r="B9446" s="49" t="s">
        <v>203</v>
      </c>
      <c r="C9446" s="49" t="n">
        <v>2011</v>
      </c>
      <c r="D9446" s="54" t="n">
        <v>59.4</v>
      </c>
      <c r="E9446" s="55" t="n">
        <v>36</v>
      </c>
    </row>
    <row r="9447" customFormat="false" ht="15" hidden="false" customHeight="false" outlineLevel="0" collapsed="false">
      <c r="A9447" s="49" t="n">
        <v>384</v>
      </c>
      <c r="B9447" s="49" t="s">
        <v>199</v>
      </c>
      <c r="C9447" s="49" t="n">
        <v>2011</v>
      </c>
      <c r="D9447" s="54" t="n">
        <v>19.8</v>
      </c>
      <c r="E9447" s="55" t="n">
        <v>12</v>
      </c>
    </row>
    <row r="9448" customFormat="false" ht="15" hidden="false" customHeight="false" outlineLevel="0" collapsed="false">
      <c r="A9448" s="49" t="n">
        <v>384</v>
      </c>
      <c r="B9448" s="49" t="s">
        <v>223</v>
      </c>
      <c r="C9448" s="49" t="n">
        <v>2011</v>
      </c>
      <c r="D9448" s="54" t="n">
        <v>19.8</v>
      </c>
      <c r="E9448" s="55" t="n">
        <v>12</v>
      </c>
    </row>
    <row r="9449" customFormat="false" ht="15" hidden="false" customHeight="false" outlineLevel="0" collapsed="false">
      <c r="A9449" s="49" t="n">
        <v>384</v>
      </c>
      <c r="B9449" s="49" t="s">
        <v>222</v>
      </c>
      <c r="C9449" s="49" t="n">
        <v>2011</v>
      </c>
      <c r="D9449" s="54" t="n">
        <v>79.2</v>
      </c>
      <c r="E9449" s="55" t="n">
        <v>48</v>
      </c>
    </row>
    <row r="9450" customFormat="false" ht="15" hidden="false" customHeight="false" outlineLevel="0" collapsed="false">
      <c r="A9450" s="49" t="n">
        <v>384</v>
      </c>
      <c r="B9450" s="49" t="s">
        <v>205</v>
      </c>
      <c r="C9450" s="49" t="n">
        <v>2011</v>
      </c>
      <c r="D9450" s="54" t="n">
        <v>19.8</v>
      </c>
      <c r="E9450" s="55" t="n">
        <v>12</v>
      </c>
    </row>
    <row r="9451" customFormat="false" ht="15" hidden="false" customHeight="false" outlineLevel="0" collapsed="false">
      <c r="A9451" s="49" t="n">
        <v>384</v>
      </c>
      <c r="B9451" s="49" t="s">
        <v>189</v>
      </c>
      <c r="C9451" s="49" t="n">
        <v>2011</v>
      </c>
      <c r="D9451" s="54" t="n">
        <v>11356.39</v>
      </c>
      <c r="E9451" s="55" t="n">
        <v>6537</v>
      </c>
    </row>
    <row r="9452" customFormat="false" ht="15" hidden="false" customHeight="false" outlineLevel="0" collapsed="false">
      <c r="A9452" s="49" t="n">
        <v>385</v>
      </c>
      <c r="B9452" s="49" t="s">
        <v>200</v>
      </c>
      <c r="C9452" s="49" t="n">
        <v>2009</v>
      </c>
      <c r="D9452" s="54" t="n">
        <v>7.8</v>
      </c>
      <c r="E9452" s="55" t="n">
        <v>12</v>
      </c>
    </row>
    <row r="9453" customFormat="false" ht="15" hidden="false" customHeight="false" outlineLevel="0" collapsed="false">
      <c r="A9453" s="49" t="n">
        <v>385</v>
      </c>
      <c r="B9453" s="49" t="s">
        <v>200</v>
      </c>
      <c r="C9453" s="49" t="n">
        <v>2010</v>
      </c>
      <c r="D9453" s="54" t="n">
        <v>31.2</v>
      </c>
      <c r="E9453" s="55" t="n">
        <v>48</v>
      </c>
    </row>
    <row r="9454" customFormat="false" ht="15" hidden="false" customHeight="false" outlineLevel="0" collapsed="false">
      <c r="A9454" s="49" t="n">
        <v>385</v>
      </c>
      <c r="B9454" s="49" t="s">
        <v>200</v>
      </c>
      <c r="C9454" s="49" t="n">
        <v>2011</v>
      </c>
      <c r="D9454" s="54" t="n">
        <v>46.8</v>
      </c>
      <c r="E9454" s="55" t="n">
        <v>72</v>
      </c>
    </row>
    <row r="9455" customFormat="false" ht="15" hidden="false" customHeight="false" outlineLevel="0" collapsed="false">
      <c r="A9455" s="49" t="n">
        <v>385</v>
      </c>
      <c r="B9455" s="49" t="s">
        <v>222</v>
      </c>
      <c r="C9455" s="49" t="n">
        <v>2010</v>
      </c>
      <c r="D9455" s="54" t="n">
        <v>7.8</v>
      </c>
      <c r="E9455" s="55" t="n">
        <v>12</v>
      </c>
    </row>
    <row r="9456" customFormat="false" ht="15" hidden="false" customHeight="false" outlineLevel="0" collapsed="false">
      <c r="A9456" s="49" t="n">
        <v>385</v>
      </c>
      <c r="B9456" s="49" t="s">
        <v>222</v>
      </c>
      <c r="C9456" s="49" t="n">
        <v>2011</v>
      </c>
      <c r="D9456" s="54" t="n">
        <v>7.8</v>
      </c>
      <c r="E9456" s="55" t="n">
        <v>12</v>
      </c>
    </row>
    <row r="9457" customFormat="false" ht="15" hidden="false" customHeight="false" outlineLevel="0" collapsed="false">
      <c r="A9457" s="49" t="n">
        <v>385</v>
      </c>
      <c r="B9457" s="49" t="s">
        <v>205</v>
      </c>
      <c r="C9457" s="49" t="n">
        <v>2010</v>
      </c>
      <c r="D9457" s="54" t="n">
        <v>15.6</v>
      </c>
      <c r="E9457" s="55" t="n">
        <v>24</v>
      </c>
    </row>
    <row r="9458" customFormat="false" ht="15" hidden="false" customHeight="false" outlineLevel="0" collapsed="false">
      <c r="A9458" s="49" t="n">
        <v>385</v>
      </c>
      <c r="B9458" s="49" t="s">
        <v>205</v>
      </c>
      <c r="C9458" s="49" t="n">
        <v>2011</v>
      </c>
      <c r="D9458" s="54" t="n">
        <v>9.75</v>
      </c>
      <c r="E9458" s="55" t="n">
        <v>15</v>
      </c>
    </row>
    <row r="9459" customFormat="false" ht="15" hidden="false" customHeight="false" outlineLevel="0" collapsed="false">
      <c r="A9459" s="49" t="n">
        <v>385</v>
      </c>
      <c r="B9459" s="49" t="s">
        <v>209</v>
      </c>
      <c r="C9459" s="49" t="n">
        <v>2010</v>
      </c>
      <c r="D9459" s="54" t="n">
        <v>7.8</v>
      </c>
      <c r="E9459" s="55" t="n">
        <v>12</v>
      </c>
    </row>
    <row r="9460" customFormat="false" ht="15" hidden="false" customHeight="false" outlineLevel="0" collapsed="false">
      <c r="A9460" s="49" t="n">
        <v>385</v>
      </c>
      <c r="B9460" s="49" t="s">
        <v>197</v>
      </c>
      <c r="C9460" s="49" t="n">
        <v>2011</v>
      </c>
      <c r="D9460" s="54" t="n">
        <v>7.8</v>
      </c>
      <c r="E9460" s="55" t="n">
        <v>12</v>
      </c>
    </row>
    <row r="9461" customFormat="false" ht="15" hidden="false" customHeight="false" outlineLevel="0" collapsed="false">
      <c r="A9461" s="49" t="n">
        <v>385</v>
      </c>
      <c r="B9461" s="49" t="s">
        <v>196</v>
      </c>
      <c r="C9461" s="49" t="n">
        <v>2010</v>
      </c>
      <c r="D9461" s="54" t="n">
        <v>7.8</v>
      </c>
      <c r="E9461" s="55" t="n">
        <v>12</v>
      </c>
    </row>
    <row r="9462" customFormat="false" ht="15" hidden="false" customHeight="false" outlineLevel="0" collapsed="false">
      <c r="A9462" s="49" t="n">
        <v>385</v>
      </c>
      <c r="B9462" s="49" t="s">
        <v>189</v>
      </c>
      <c r="C9462" s="49" t="n">
        <v>2009</v>
      </c>
      <c r="D9462" s="54" t="n">
        <v>497.7</v>
      </c>
      <c r="E9462" s="55" t="n">
        <v>741</v>
      </c>
    </row>
    <row r="9463" customFormat="false" ht="15" hidden="false" customHeight="false" outlineLevel="0" collapsed="false">
      <c r="A9463" s="49" t="n">
        <v>385</v>
      </c>
      <c r="B9463" s="49" t="s">
        <v>189</v>
      </c>
      <c r="C9463" s="49" t="n">
        <v>2010</v>
      </c>
      <c r="D9463" s="54" t="n">
        <v>4740.68</v>
      </c>
      <c r="E9463" s="55" t="n">
        <v>7299</v>
      </c>
    </row>
    <row r="9464" customFormat="false" ht="15" hidden="false" customHeight="false" outlineLevel="0" collapsed="false">
      <c r="A9464" s="49" t="n">
        <v>385</v>
      </c>
      <c r="B9464" s="49" t="s">
        <v>189</v>
      </c>
      <c r="C9464" s="49" t="n">
        <v>2011</v>
      </c>
      <c r="D9464" s="54" t="n">
        <v>6139.03</v>
      </c>
      <c r="E9464" s="55" t="n">
        <v>9397</v>
      </c>
    </row>
    <row r="9465" customFormat="false" ht="15" hidden="false" customHeight="false" outlineLevel="0" collapsed="false">
      <c r="A9465" s="49" t="n">
        <v>386</v>
      </c>
      <c r="B9465" s="49" t="s">
        <v>201</v>
      </c>
      <c r="C9465" s="49" t="n">
        <v>2011</v>
      </c>
      <c r="D9465" s="54" t="n">
        <v>15</v>
      </c>
      <c r="E9465" s="55" t="n">
        <v>12</v>
      </c>
    </row>
    <row r="9466" customFormat="false" ht="15" hidden="false" customHeight="false" outlineLevel="0" collapsed="false">
      <c r="A9466" s="49" t="n">
        <v>386</v>
      </c>
      <c r="B9466" s="49" t="s">
        <v>222</v>
      </c>
      <c r="C9466" s="49" t="n">
        <v>2010</v>
      </c>
      <c r="D9466" s="54" t="n">
        <v>37.5</v>
      </c>
      <c r="E9466" s="55" t="n">
        <v>30</v>
      </c>
    </row>
    <row r="9467" customFormat="false" ht="15" hidden="false" customHeight="false" outlineLevel="0" collapsed="false">
      <c r="A9467" s="49" t="n">
        <v>386</v>
      </c>
      <c r="B9467" s="49" t="s">
        <v>222</v>
      </c>
      <c r="C9467" s="49" t="n">
        <v>2011</v>
      </c>
      <c r="D9467" s="54" t="n">
        <v>120</v>
      </c>
      <c r="E9467" s="55" t="n">
        <v>96</v>
      </c>
    </row>
    <row r="9468" customFormat="false" ht="15" hidden="false" customHeight="false" outlineLevel="0" collapsed="false">
      <c r="A9468" s="49" t="n">
        <v>386</v>
      </c>
      <c r="B9468" s="49" t="s">
        <v>205</v>
      </c>
      <c r="C9468" s="49" t="n">
        <v>2010</v>
      </c>
      <c r="D9468" s="54" t="n">
        <v>15</v>
      </c>
      <c r="E9468" s="55" t="n">
        <v>12</v>
      </c>
    </row>
    <row r="9469" customFormat="false" ht="15" hidden="false" customHeight="false" outlineLevel="0" collapsed="false">
      <c r="A9469" s="49" t="n">
        <v>386</v>
      </c>
      <c r="B9469" s="49" t="s">
        <v>205</v>
      </c>
      <c r="C9469" s="49" t="n">
        <v>2011</v>
      </c>
      <c r="D9469" s="54" t="n">
        <v>15</v>
      </c>
      <c r="E9469" s="55" t="n">
        <v>12</v>
      </c>
    </row>
    <row r="9470" customFormat="false" ht="15" hidden="false" customHeight="false" outlineLevel="0" collapsed="false">
      <c r="A9470" s="49" t="n">
        <v>386</v>
      </c>
      <c r="B9470" s="49" t="s">
        <v>206</v>
      </c>
      <c r="C9470" s="49" t="n">
        <v>2011</v>
      </c>
      <c r="D9470" s="54" t="n">
        <v>15</v>
      </c>
      <c r="E9470" s="55" t="n">
        <v>12</v>
      </c>
    </row>
    <row r="9471" customFormat="false" ht="15" hidden="false" customHeight="false" outlineLevel="0" collapsed="false">
      <c r="A9471" s="49" t="n">
        <v>386</v>
      </c>
      <c r="B9471" s="49" t="s">
        <v>192</v>
      </c>
      <c r="C9471" s="49" t="n">
        <v>2010</v>
      </c>
      <c r="D9471" s="54" t="n">
        <v>15</v>
      </c>
      <c r="E9471" s="55" t="n">
        <v>12</v>
      </c>
    </row>
    <row r="9472" customFormat="false" ht="15" hidden="false" customHeight="false" outlineLevel="0" collapsed="false">
      <c r="A9472" s="49" t="n">
        <v>386</v>
      </c>
      <c r="B9472" s="49" t="s">
        <v>196</v>
      </c>
      <c r="C9472" s="49" t="n">
        <v>2011</v>
      </c>
      <c r="D9472" s="54" t="n">
        <v>15</v>
      </c>
      <c r="E9472" s="55" t="n">
        <v>12</v>
      </c>
    </row>
    <row r="9473" customFormat="false" ht="15" hidden="false" customHeight="false" outlineLevel="0" collapsed="false">
      <c r="A9473" s="49" t="n">
        <v>386</v>
      </c>
      <c r="B9473" s="49" t="s">
        <v>198</v>
      </c>
      <c r="C9473" s="49" t="n">
        <v>2011</v>
      </c>
      <c r="D9473" s="54" t="n">
        <v>12.5</v>
      </c>
      <c r="E9473" s="55" t="n">
        <v>10</v>
      </c>
    </row>
    <row r="9474" customFormat="false" ht="15" hidden="false" customHeight="false" outlineLevel="0" collapsed="false">
      <c r="A9474" s="49" t="n">
        <v>386</v>
      </c>
      <c r="B9474" s="49" t="s">
        <v>189</v>
      </c>
      <c r="C9474" s="49" t="n">
        <v>2010</v>
      </c>
      <c r="D9474" s="54" t="n">
        <v>2856.69</v>
      </c>
      <c r="E9474" s="55" t="n">
        <v>2169</v>
      </c>
    </row>
    <row r="9475" customFormat="false" ht="15" hidden="false" customHeight="false" outlineLevel="0" collapsed="false">
      <c r="A9475" s="49" t="n">
        <v>386</v>
      </c>
      <c r="B9475" s="49" t="s">
        <v>189</v>
      </c>
      <c r="C9475" s="49" t="n">
        <v>2011</v>
      </c>
      <c r="D9475" s="54" t="n">
        <v>8403</v>
      </c>
      <c r="E9475" s="55" t="n">
        <v>6891</v>
      </c>
    </row>
    <row r="9476" customFormat="false" ht="15" hidden="false" customHeight="false" outlineLevel="0" collapsed="false">
      <c r="A9476" s="49" t="n">
        <v>387</v>
      </c>
      <c r="B9476" s="49" t="s">
        <v>199</v>
      </c>
      <c r="C9476" s="49" t="n">
        <v>2010</v>
      </c>
      <c r="D9476" s="54" t="n">
        <v>14.85</v>
      </c>
      <c r="E9476" s="55" t="n">
        <v>3</v>
      </c>
    </row>
    <row r="9477" customFormat="false" ht="15" hidden="false" customHeight="false" outlineLevel="0" collapsed="false">
      <c r="A9477" s="49" t="n">
        <v>387</v>
      </c>
      <c r="B9477" s="49" t="s">
        <v>201</v>
      </c>
      <c r="C9477" s="49" t="n">
        <v>2011</v>
      </c>
      <c r="D9477" s="54" t="n">
        <v>0</v>
      </c>
      <c r="E9477" s="55" t="n">
        <v>0</v>
      </c>
    </row>
    <row r="9478" customFormat="false" ht="15" hidden="false" customHeight="false" outlineLevel="0" collapsed="false">
      <c r="A9478" s="49" t="n">
        <v>387</v>
      </c>
      <c r="B9478" s="49" t="s">
        <v>202</v>
      </c>
      <c r="C9478" s="49" t="n">
        <v>2010</v>
      </c>
      <c r="D9478" s="54" t="n">
        <v>102</v>
      </c>
      <c r="E9478" s="55" t="n">
        <v>24</v>
      </c>
    </row>
    <row r="9479" customFormat="false" ht="15" hidden="false" customHeight="false" outlineLevel="0" collapsed="false">
      <c r="A9479" s="49" t="n">
        <v>387</v>
      </c>
      <c r="B9479" s="49" t="s">
        <v>222</v>
      </c>
      <c r="C9479" s="49" t="n">
        <v>2010</v>
      </c>
      <c r="D9479" s="54" t="n">
        <v>322.8</v>
      </c>
      <c r="E9479" s="55" t="n">
        <v>72</v>
      </c>
    </row>
    <row r="9480" customFormat="false" ht="15" hidden="false" customHeight="false" outlineLevel="0" collapsed="false">
      <c r="A9480" s="49" t="n">
        <v>387</v>
      </c>
      <c r="B9480" s="49" t="s">
        <v>222</v>
      </c>
      <c r="C9480" s="49" t="n">
        <v>2011</v>
      </c>
      <c r="D9480" s="54" t="n">
        <v>176.25</v>
      </c>
      <c r="E9480" s="55" t="n">
        <v>39</v>
      </c>
    </row>
    <row r="9481" customFormat="false" ht="15" hidden="false" customHeight="false" outlineLevel="0" collapsed="false">
      <c r="A9481" s="49" t="n">
        <v>387</v>
      </c>
      <c r="B9481" s="49" t="s">
        <v>205</v>
      </c>
      <c r="C9481" s="49" t="n">
        <v>2010</v>
      </c>
      <c r="D9481" s="54" t="n">
        <v>34.65</v>
      </c>
      <c r="E9481" s="55" t="n">
        <v>7</v>
      </c>
    </row>
    <row r="9482" customFormat="false" ht="15" hidden="false" customHeight="false" outlineLevel="0" collapsed="false">
      <c r="A9482" s="49" t="n">
        <v>387</v>
      </c>
      <c r="B9482" s="49" t="s">
        <v>205</v>
      </c>
      <c r="C9482" s="49" t="n">
        <v>2011</v>
      </c>
      <c r="D9482" s="54" t="n">
        <v>4.95</v>
      </c>
      <c r="E9482" s="55" t="n">
        <v>1</v>
      </c>
    </row>
    <row r="9483" customFormat="false" ht="15" hidden="false" customHeight="false" outlineLevel="0" collapsed="false">
      <c r="A9483" s="49" t="n">
        <v>387</v>
      </c>
      <c r="B9483" s="49" t="s">
        <v>206</v>
      </c>
      <c r="C9483" s="49" t="n">
        <v>2010</v>
      </c>
      <c r="D9483" s="54" t="n">
        <v>14.85</v>
      </c>
      <c r="E9483" s="55" t="n">
        <v>3</v>
      </c>
    </row>
    <row r="9484" customFormat="false" ht="15" hidden="false" customHeight="false" outlineLevel="0" collapsed="false">
      <c r="A9484" s="49" t="n">
        <v>387</v>
      </c>
      <c r="B9484" s="49" t="s">
        <v>206</v>
      </c>
      <c r="C9484" s="49" t="n">
        <v>2011</v>
      </c>
      <c r="D9484" s="54" t="n">
        <v>44.55</v>
      </c>
      <c r="E9484" s="55" t="n">
        <v>9</v>
      </c>
    </row>
    <row r="9485" customFormat="false" ht="15" hidden="false" customHeight="false" outlineLevel="0" collapsed="false">
      <c r="A9485" s="49" t="n">
        <v>387</v>
      </c>
      <c r="B9485" s="49" t="s">
        <v>196</v>
      </c>
      <c r="C9485" s="49" t="n">
        <v>2011</v>
      </c>
      <c r="D9485" s="54" t="n">
        <v>14.85</v>
      </c>
      <c r="E9485" s="55" t="n">
        <v>3</v>
      </c>
    </row>
    <row r="9486" customFormat="false" ht="15" hidden="false" customHeight="false" outlineLevel="0" collapsed="false">
      <c r="A9486" s="49" t="n">
        <v>387</v>
      </c>
      <c r="B9486" s="49" t="s">
        <v>198</v>
      </c>
      <c r="C9486" s="49" t="n">
        <v>2011</v>
      </c>
      <c r="D9486" s="54" t="n">
        <v>14.85</v>
      </c>
      <c r="E9486" s="55" t="n">
        <v>3</v>
      </c>
    </row>
    <row r="9487" customFormat="false" ht="15" hidden="false" customHeight="false" outlineLevel="0" collapsed="false">
      <c r="A9487" s="49" t="n">
        <v>387</v>
      </c>
      <c r="B9487" s="49" t="s">
        <v>189</v>
      </c>
      <c r="C9487" s="49" t="n">
        <v>2010</v>
      </c>
      <c r="D9487" s="54" t="n">
        <v>6148.88</v>
      </c>
      <c r="E9487" s="55" t="n">
        <v>1243</v>
      </c>
    </row>
    <row r="9488" customFormat="false" ht="15" hidden="false" customHeight="false" outlineLevel="0" collapsed="false">
      <c r="A9488" s="49" t="n">
        <v>387</v>
      </c>
      <c r="B9488" s="49" t="s">
        <v>189</v>
      </c>
      <c r="C9488" s="49" t="n">
        <v>2011</v>
      </c>
      <c r="D9488" s="54" t="n">
        <v>4612.91</v>
      </c>
      <c r="E9488" s="55" t="n">
        <v>935</v>
      </c>
    </row>
    <row r="9489" customFormat="false" ht="15" hidden="false" customHeight="false" outlineLevel="0" collapsed="false">
      <c r="A9489" s="49" t="n">
        <v>388</v>
      </c>
      <c r="B9489" s="49" t="s">
        <v>201</v>
      </c>
      <c r="C9489" s="49" t="n">
        <v>2011</v>
      </c>
      <c r="D9489" s="54" t="n">
        <v>40.8</v>
      </c>
      <c r="E9489" s="55" t="n">
        <v>48</v>
      </c>
    </row>
    <row r="9490" customFormat="false" ht="15" hidden="false" customHeight="false" outlineLevel="0" collapsed="false">
      <c r="A9490" s="49" t="n">
        <v>388</v>
      </c>
      <c r="B9490" s="49" t="s">
        <v>223</v>
      </c>
      <c r="C9490" s="49" t="n">
        <v>2010</v>
      </c>
      <c r="D9490" s="54" t="n">
        <v>40.8</v>
      </c>
      <c r="E9490" s="55" t="n">
        <v>48</v>
      </c>
    </row>
    <row r="9491" customFormat="false" ht="15" hidden="false" customHeight="false" outlineLevel="0" collapsed="false">
      <c r="A9491" s="49" t="n">
        <v>388</v>
      </c>
      <c r="B9491" s="49" t="s">
        <v>202</v>
      </c>
      <c r="C9491" s="49" t="n">
        <v>2010</v>
      </c>
      <c r="D9491" s="54" t="n">
        <v>40.8</v>
      </c>
      <c r="E9491" s="55" t="n">
        <v>48</v>
      </c>
    </row>
    <row r="9492" customFormat="false" ht="15" hidden="false" customHeight="false" outlineLevel="0" collapsed="false">
      <c r="A9492" s="49" t="n">
        <v>388</v>
      </c>
      <c r="B9492" s="49" t="s">
        <v>202</v>
      </c>
      <c r="C9492" s="49" t="n">
        <v>2011</v>
      </c>
      <c r="D9492" s="54" t="n">
        <v>20.4</v>
      </c>
      <c r="E9492" s="55" t="n">
        <v>24</v>
      </c>
    </row>
    <row r="9493" customFormat="false" ht="15" hidden="false" customHeight="false" outlineLevel="0" collapsed="false">
      <c r="A9493" s="49" t="n">
        <v>388</v>
      </c>
      <c r="B9493" s="49" t="s">
        <v>222</v>
      </c>
      <c r="C9493" s="49" t="n">
        <v>2010</v>
      </c>
      <c r="D9493" s="54" t="n">
        <v>476.4</v>
      </c>
      <c r="E9493" s="55" t="n">
        <v>696</v>
      </c>
    </row>
    <row r="9494" customFormat="false" ht="15" hidden="false" customHeight="false" outlineLevel="0" collapsed="false">
      <c r="A9494" s="49" t="n">
        <v>388</v>
      </c>
      <c r="B9494" s="49" t="s">
        <v>222</v>
      </c>
      <c r="C9494" s="49" t="n">
        <v>2011</v>
      </c>
      <c r="D9494" s="54" t="n">
        <v>342</v>
      </c>
      <c r="E9494" s="55" t="n">
        <v>504</v>
      </c>
    </row>
    <row r="9495" customFormat="false" ht="15" hidden="false" customHeight="false" outlineLevel="0" collapsed="false">
      <c r="A9495" s="49" t="n">
        <v>388</v>
      </c>
      <c r="B9495" s="49" t="s">
        <v>205</v>
      </c>
      <c r="C9495" s="49" t="n">
        <v>2010</v>
      </c>
      <c r="D9495" s="54" t="n">
        <v>20.4</v>
      </c>
      <c r="E9495" s="55" t="n">
        <v>24</v>
      </c>
    </row>
    <row r="9496" customFormat="false" ht="15" hidden="false" customHeight="false" outlineLevel="0" collapsed="false">
      <c r="A9496" s="49" t="n">
        <v>388</v>
      </c>
      <c r="B9496" s="49" t="s">
        <v>206</v>
      </c>
      <c r="C9496" s="49" t="n">
        <v>2010</v>
      </c>
      <c r="D9496" s="54" t="n">
        <v>244.8</v>
      </c>
      <c r="E9496" s="55" t="n">
        <v>288</v>
      </c>
    </row>
    <row r="9497" customFormat="false" ht="15" hidden="false" customHeight="false" outlineLevel="0" collapsed="false">
      <c r="A9497" s="49" t="n">
        <v>388</v>
      </c>
      <c r="B9497" s="49" t="s">
        <v>206</v>
      </c>
      <c r="C9497" s="49" t="n">
        <v>2011</v>
      </c>
      <c r="D9497" s="54" t="n">
        <v>244.8</v>
      </c>
      <c r="E9497" s="55" t="n">
        <v>288</v>
      </c>
    </row>
    <row r="9498" customFormat="false" ht="15" hidden="false" customHeight="false" outlineLevel="0" collapsed="false">
      <c r="A9498" s="49" t="n">
        <v>388</v>
      </c>
      <c r="B9498" s="49" t="s">
        <v>192</v>
      </c>
      <c r="C9498" s="49" t="n">
        <v>2010</v>
      </c>
      <c r="D9498" s="54" t="n">
        <v>64.6</v>
      </c>
      <c r="E9498" s="55" t="n">
        <v>76</v>
      </c>
    </row>
    <row r="9499" customFormat="false" ht="15" hidden="false" customHeight="false" outlineLevel="0" collapsed="false">
      <c r="A9499" s="49" t="n">
        <v>388</v>
      </c>
      <c r="B9499" s="49" t="s">
        <v>192</v>
      </c>
      <c r="C9499" s="49" t="n">
        <v>2011</v>
      </c>
      <c r="D9499" s="54" t="n">
        <v>40.8</v>
      </c>
      <c r="E9499" s="55" t="n">
        <v>48</v>
      </c>
    </row>
    <row r="9500" customFormat="false" ht="15" hidden="false" customHeight="false" outlineLevel="0" collapsed="false">
      <c r="A9500" s="49" t="n">
        <v>388</v>
      </c>
      <c r="B9500" s="49" t="s">
        <v>217</v>
      </c>
      <c r="C9500" s="49" t="n">
        <v>2010</v>
      </c>
      <c r="D9500" s="54" t="n">
        <v>280.8</v>
      </c>
      <c r="E9500" s="55" t="n">
        <v>432</v>
      </c>
    </row>
    <row r="9501" customFormat="false" ht="15" hidden="false" customHeight="false" outlineLevel="0" collapsed="false">
      <c r="A9501" s="49" t="n">
        <v>388</v>
      </c>
      <c r="B9501" s="49" t="s">
        <v>217</v>
      </c>
      <c r="C9501" s="49" t="n">
        <v>2011</v>
      </c>
      <c r="D9501" s="54" t="n">
        <v>61.2</v>
      </c>
      <c r="E9501" s="55" t="n">
        <v>72</v>
      </c>
    </row>
    <row r="9502" customFormat="false" ht="15" hidden="false" customHeight="false" outlineLevel="0" collapsed="false">
      <c r="A9502" s="49" t="n">
        <v>388</v>
      </c>
      <c r="B9502" s="49" t="s">
        <v>218</v>
      </c>
      <c r="C9502" s="49" t="n">
        <v>2010</v>
      </c>
      <c r="D9502" s="54" t="n">
        <v>187.2</v>
      </c>
      <c r="E9502" s="55" t="n">
        <v>288</v>
      </c>
    </row>
    <row r="9503" customFormat="false" ht="15" hidden="false" customHeight="false" outlineLevel="0" collapsed="false">
      <c r="A9503" s="49" t="n">
        <v>388</v>
      </c>
      <c r="B9503" s="49" t="s">
        <v>218</v>
      </c>
      <c r="C9503" s="49" t="n">
        <v>2011</v>
      </c>
      <c r="D9503" s="54" t="n">
        <v>423.6</v>
      </c>
      <c r="E9503" s="55" t="n">
        <v>600</v>
      </c>
    </row>
    <row r="9504" customFormat="false" ht="15" hidden="false" customHeight="false" outlineLevel="0" collapsed="false">
      <c r="A9504" s="49" t="n">
        <v>388</v>
      </c>
      <c r="B9504" s="49" t="s">
        <v>193</v>
      </c>
      <c r="C9504" s="49" t="n">
        <v>2010</v>
      </c>
      <c r="D9504" s="54" t="n">
        <v>20.4</v>
      </c>
      <c r="E9504" s="55" t="n">
        <v>24</v>
      </c>
    </row>
    <row r="9505" customFormat="false" ht="15" hidden="false" customHeight="false" outlineLevel="0" collapsed="false">
      <c r="A9505" s="49" t="n">
        <v>388</v>
      </c>
      <c r="B9505" s="49" t="s">
        <v>193</v>
      </c>
      <c r="C9505" s="49" t="n">
        <v>2011</v>
      </c>
      <c r="D9505" s="54" t="n">
        <v>81.6</v>
      </c>
      <c r="E9505" s="55" t="n">
        <v>96</v>
      </c>
    </row>
    <row r="9506" customFormat="false" ht="15" hidden="false" customHeight="false" outlineLevel="0" collapsed="false">
      <c r="A9506" s="49" t="n">
        <v>388</v>
      </c>
      <c r="B9506" s="49" t="s">
        <v>196</v>
      </c>
      <c r="C9506" s="49" t="n">
        <v>2010</v>
      </c>
      <c r="D9506" s="54" t="n">
        <v>20.4</v>
      </c>
      <c r="E9506" s="55" t="n">
        <v>24</v>
      </c>
    </row>
    <row r="9507" customFormat="false" ht="15" hidden="false" customHeight="false" outlineLevel="0" collapsed="false">
      <c r="A9507" s="49" t="n">
        <v>388</v>
      </c>
      <c r="B9507" s="49" t="s">
        <v>198</v>
      </c>
      <c r="C9507" s="49" t="n">
        <v>2010</v>
      </c>
      <c r="D9507" s="54" t="n">
        <v>114</v>
      </c>
      <c r="E9507" s="55" t="n">
        <v>168</v>
      </c>
    </row>
    <row r="9508" customFormat="false" ht="15" hidden="false" customHeight="false" outlineLevel="0" collapsed="false">
      <c r="A9508" s="49" t="n">
        <v>388</v>
      </c>
      <c r="B9508" s="49" t="s">
        <v>189</v>
      </c>
      <c r="C9508" s="49" t="n">
        <v>2010</v>
      </c>
      <c r="D9508" s="54" t="n">
        <v>3408</v>
      </c>
      <c r="E9508" s="55" t="n">
        <v>4299</v>
      </c>
    </row>
    <row r="9509" customFormat="false" ht="15" hidden="false" customHeight="false" outlineLevel="0" collapsed="false">
      <c r="A9509" s="49" t="n">
        <v>388</v>
      </c>
      <c r="B9509" s="49" t="s">
        <v>189</v>
      </c>
      <c r="C9509" s="49" t="n">
        <v>2011</v>
      </c>
      <c r="D9509" s="54" t="n">
        <v>5332.28</v>
      </c>
      <c r="E9509" s="55" t="n">
        <v>6512</v>
      </c>
    </row>
    <row r="9510" customFormat="false" ht="15" hidden="false" customHeight="false" outlineLevel="0" collapsed="false">
      <c r="A9510" s="49" t="n">
        <v>389</v>
      </c>
      <c r="B9510" s="49" t="s">
        <v>222</v>
      </c>
      <c r="C9510" s="49" t="n">
        <v>2009</v>
      </c>
      <c r="D9510" s="54" t="n">
        <v>19.8</v>
      </c>
      <c r="E9510" s="55" t="n">
        <v>4</v>
      </c>
    </row>
    <row r="9511" customFormat="false" ht="15" hidden="false" customHeight="false" outlineLevel="0" collapsed="false">
      <c r="A9511" s="49" t="n">
        <v>389</v>
      </c>
      <c r="B9511" s="49" t="s">
        <v>222</v>
      </c>
      <c r="C9511" s="49" t="n">
        <v>2010</v>
      </c>
      <c r="D9511" s="54" t="n">
        <v>178.2</v>
      </c>
      <c r="E9511" s="55" t="n">
        <v>36</v>
      </c>
    </row>
    <row r="9512" customFormat="false" ht="15" hidden="false" customHeight="false" outlineLevel="0" collapsed="false">
      <c r="A9512" s="49" t="n">
        <v>389</v>
      </c>
      <c r="B9512" s="49" t="s">
        <v>205</v>
      </c>
      <c r="C9512" s="49" t="n">
        <v>2010</v>
      </c>
      <c r="D9512" s="54" t="n">
        <v>4.95</v>
      </c>
      <c r="E9512" s="55" t="n">
        <v>1</v>
      </c>
    </row>
    <row r="9513" customFormat="false" ht="15" hidden="false" customHeight="false" outlineLevel="0" collapsed="false">
      <c r="A9513" s="49" t="n">
        <v>389</v>
      </c>
      <c r="B9513" s="49" t="s">
        <v>196</v>
      </c>
      <c r="C9513" s="49" t="n">
        <v>2009</v>
      </c>
      <c r="D9513" s="54" t="n">
        <v>59.4</v>
      </c>
      <c r="E9513" s="55" t="n">
        <v>12</v>
      </c>
    </row>
    <row r="9514" customFormat="false" ht="15" hidden="false" customHeight="false" outlineLevel="0" collapsed="false">
      <c r="A9514" s="49" t="n">
        <v>389</v>
      </c>
      <c r="B9514" s="49" t="s">
        <v>189</v>
      </c>
      <c r="C9514" s="49" t="n">
        <v>2009</v>
      </c>
      <c r="D9514" s="54" t="n">
        <v>1841.51</v>
      </c>
      <c r="E9514" s="55" t="n">
        <v>386</v>
      </c>
    </row>
    <row r="9515" customFormat="false" ht="15" hidden="false" customHeight="false" outlineLevel="0" collapsed="false">
      <c r="A9515" s="49" t="n">
        <v>389</v>
      </c>
      <c r="B9515" s="49" t="s">
        <v>189</v>
      </c>
      <c r="C9515" s="49" t="n">
        <v>2010</v>
      </c>
      <c r="D9515" s="54" t="n">
        <v>9378.25</v>
      </c>
      <c r="E9515" s="55" t="n">
        <v>2079</v>
      </c>
    </row>
    <row r="9516" customFormat="false" ht="15" hidden="false" customHeight="false" outlineLevel="0" collapsed="false">
      <c r="A9516" s="49" t="n">
        <v>389</v>
      </c>
      <c r="B9516" s="49" t="s">
        <v>189</v>
      </c>
      <c r="C9516" s="49" t="n">
        <v>2011</v>
      </c>
      <c r="D9516" s="54" t="n">
        <v>-14.85</v>
      </c>
      <c r="E9516" s="55" t="n">
        <v>-3</v>
      </c>
    </row>
    <row r="9517" customFormat="false" ht="15" hidden="false" customHeight="false" outlineLevel="0" collapsed="false">
      <c r="A9517" s="49" t="n">
        <v>389</v>
      </c>
      <c r="B9517" s="49" t="s">
        <v>194</v>
      </c>
      <c r="C9517" s="49" t="n">
        <v>2010</v>
      </c>
      <c r="D9517" s="54" t="n">
        <v>9.9</v>
      </c>
      <c r="E9517" s="55" t="n">
        <v>2</v>
      </c>
    </row>
    <row r="9518" customFormat="false" ht="15" hidden="false" customHeight="false" outlineLevel="0" collapsed="false">
      <c r="A9518" s="49" t="n">
        <v>390</v>
      </c>
      <c r="B9518" s="49" t="s">
        <v>201</v>
      </c>
      <c r="C9518" s="49" t="n">
        <v>2011</v>
      </c>
      <c r="D9518" s="54" t="n">
        <v>15</v>
      </c>
      <c r="E9518" s="55" t="n">
        <v>4</v>
      </c>
    </row>
    <row r="9519" customFormat="false" ht="15" hidden="false" customHeight="false" outlineLevel="0" collapsed="false">
      <c r="A9519" s="49" t="n">
        <v>390</v>
      </c>
      <c r="B9519" s="49" t="s">
        <v>226</v>
      </c>
      <c r="C9519" s="49" t="n">
        <v>2010</v>
      </c>
      <c r="D9519" s="54" t="n">
        <v>15</v>
      </c>
      <c r="E9519" s="55" t="n">
        <v>4</v>
      </c>
    </row>
    <row r="9520" customFormat="false" ht="15" hidden="false" customHeight="false" outlineLevel="0" collapsed="false">
      <c r="A9520" s="49" t="n">
        <v>390</v>
      </c>
      <c r="B9520" s="49" t="s">
        <v>200</v>
      </c>
      <c r="C9520" s="49" t="n">
        <v>2010</v>
      </c>
      <c r="D9520" s="54" t="n">
        <v>15</v>
      </c>
      <c r="E9520" s="55" t="n">
        <v>4</v>
      </c>
    </row>
    <row r="9521" customFormat="false" ht="15" hidden="false" customHeight="false" outlineLevel="0" collapsed="false">
      <c r="A9521" s="49" t="n">
        <v>390</v>
      </c>
      <c r="B9521" s="49" t="s">
        <v>222</v>
      </c>
      <c r="C9521" s="49" t="n">
        <v>2010</v>
      </c>
      <c r="D9521" s="54" t="n">
        <v>210</v>
      </c>
      <c r="E9521" s="55" t="n">
        <v>56</v>
      </c>
    </row>
    <row r="9522" customFormat="false" ht="15" hidden="false" customHeight="false" outlineLevel="0" collapsed="false">
      <c r="A9522" s="49" t="n">
        <v>390</v>
      </c>
      <c r="B9522" s="49" t="s">
        <v>222</v>
      </c>
      <c r="C9522" s="49" t="n">
        <v>2011</v>
      </c>
      <c r="D9522" s="54" t="n">
        <v>45</v>
      </c>
      <c r="E9522" s="55" t="n">
        <v>12</v>
      </c>
    </row>
    <row r="9523" customFormat="false" ht="15" hidden="false" customHeight="false" outlineLevel="0" collapsed="false">
      <c r="A9523" s="49" t="n">
        <v>390</v>
      </c>
      <c r="B9523" s="49" t="s">
        <v>205</v>
      </c>
      <c r="C9523" s="49" t="n">
        <v>2011</v>
      </c>
      <c r="D9523" s="54" t="n">
        <v>15</v>
      </c>
      <c r="E9523" s="55" t="n">
        <v>4</v>
      </c>
    </row>
    <row r="9524" customFormat="false" ht="15" hidden="false" customHeight="false" outlineLevel="0" collapsed="false">
      <c r="A9524" s="49" t="n">
        <v>390</v>
      </c>
      <c r="B9524" s="49" t="s">
        <v>206</v>
      </c>
      <c r="C9524" s="49" t="n">
        <v>2010</v>
      </c>
      <c r="D9524" s="54" t="n">
        <v>15</v>
      </c>
      <c r="E9524" s="55" t="n">
        <v>4</v>
      </c>
    </row>
    <row r="9525" customFormat="false" ht="15" hidden="false" customHeight="false" outlineLevel="0" collapsed="false">
      <c r="A9525" s="49" t="n">
        <v>390</v>
      </c>
      <c r="B9525" s="49" t="s">
        <v>206</v>
      </c>
      <c r="C9525" s="49" t="n">
        <v>2011</v>
      </c>
      <c r="D9525" s="54" t="n">
        <v>45</v>
      </c>
      <c r="E9525" s="55" t="n">
        <v>12</v>
      </c>
    </row>
    <row r="9526" customFormat="false" ht="15" hidden="false" customHeight="false" outlineLevel="0" collapsed="false">
      <c r="A9526" s="49" t="n">
        <v>390</v>
      </c>
      <c r="B9526" s="49" t="s">
        <v>211</v>
      </c>
      <c r="C9526" s="49" t="n">
        <v>2010</v>
      </c>
      <c r="D9526" s="54" t="n">
        <v>22.5</v>
      </c>
      <c r="E9526" s="55" t="n">
        <v>6</v>
      </c>
    </row>
    <row r="9527" customFormat="false" ht="15" hidden="false" customHeight="false" outlineLevel="0" collapsed="false">
      <c r="A9527" s="49" t="n">
        <v>390</v>
      </c>
      <c r="B9527" s="49" t="s">
        <v>192</v>
      </c>
      <c r="C9527" s="49" t="n">
        <v>2010</v>
      </c>
      <c r="D9527" s="54" t="n">
        <v>41.25</v>
      </c>
      <c r="E9527" s="55" t="n">
        <v>11</v>
      </c>
    </row>
    <row r="9528" customFormat="false" ht="15" hidden="false" customHeight="false" outlineLevel="0" collapsed="false">
      <c r="A9528" s="49" t="n">
        <v>390</v>
      </c>
      <c r="B9528" s="49" t="s">
        <v>197</v>
      </c>
      <c r="C9528" s="49" t="n">
        <v>2010</v>
      </c>
      <c r="D9528" s="54" t="n">
        <v>30</v>
      </c>
      <c r="E9528" s="55" t="n">
        <v>8</v>
      </c>
    </row>
    <row r="9529" customFormat="false" ht="15" hidden="false" customHeight="false" outlineLevel="0" collapsed="false">
      <c r="A9529" s="49" t="n">
        <v>390</v>
      </c>
      <c r="B9529" s="49" t="s">
        <v>204</v>
      </c>
      <c r="C9529" s="49" t="n">
        <v>2011</v>
      </c>
      <c r="D9529" s="54" t="n">
        <v>15</v>
      </c>
      <c r="E9529" s="55" t="n">
        <v>4</v>
      </c>
    </row>
    <row r="9530" customFormat="false" ht="15" hidden="false" customHeight="false" outlineLevel="0" collapsed="false">
      <c r="A9530" s="49" t="n">
        <v>390</v>
      </c>
      <c r="B9530" s="49" t="s">
        <v>196</v>
      </c>
      <c r="C9530" s="49" t="n">
        <v>2011</v>
      </c>
      <c r="D9530" s="54" t="n">
        <v>30</v>
      </c>
      <c r="E9530" s="55" t="n">
        <v>8</v>
      </c>
    </row>
    <row r="9531" customFormat="false" ht="15" hidden="false" customHeight="false" outlineLevel="0" collapsed="false">
      <c r="A9531" s="49" t="n">
        <v>390</v>
      </c>
      <c r="B9531" s="49" t="s">
        <v>198</v>
      </c>
      <c r="C9531" s="49" t="n">
        <v>2011</v>
      </c>
      <c r="D9531" s="54" t="n">
        <v>45</v>
      </c>
      <c r="E9531" s="55" t="n">
        <v>12</v>
      </c>
    </row>
    <row r="9532" customFormat="false" ht="15" hidden="false" customHeight="false" outlineLevel="0" collapsed="false">
      <c r="A9532" s="49" t="n">
        <v>390</v>
      </c>
      <c r="B9532" s="49" t="s">
        <v>189</v>
      </c>
      <c r="C9532" s="49" t="n">
        <v>2010</v>
      </c>
      <c r="D9532" s="54" t="n">
        <v>5012.64</v>
      </c>
      <c r="E9532" s="55" t="n">
        <v>1272</v>
      </c>
    </row>
    <row r="9533" customFormat="false" ht="15" hidden="false" customHeight="false" outlineLevel="0" collapsed="false">
      <c r="A9533" s="49" t="n">
        <v>390</v>
      </c>
      <c r="B9533" s="49" t="s">
        <v>189</v>
      </c>
      <c r="C9533" s="49" t="n">
        <v>2011</v>
      </c>
      <c r="D9533" s="54" t="n">
        <v>5893.06</v>
      </c>
      <c r="E9533" s="55" t="n">
        <v>1433</v>
      </c>
    </row>
    <row r="9534" customFormat="false" ht="15" hidden="false" customHeight="false" outlineLevel="0" collapsed="false">
      <c r="A9534" s="49" t="n">
        <v>391</v>
      </c>
      <c r="B9534" s="49" t="s">
        <v>203</v>
      </c>
      <c r="C9534" s="49" t="n">
        <v>2010</v>
      </c>
      <c r="D9534" s="54" t="n">
        <v>212</v>
      </c>
      <c r="E9534" s="55" t="n">
        <v>200</v>
      </c>
    </row>
    <row r="9535" customFormat="false" ht="15" hidden="false" customHeight="false" outlineLevel="0" collapsed="false">
      <c r="A9535" s="49" t="n">
        <v>391</v>
      </c>
      <c r="B9535" s="49" t="s">
        <v>222</v>
      </c>
      <c r="C9535" s="49" t="n">
        <v>2010</v>
      </c>
      <c r="D9535" s="54" t="n">
        <v>190</v>
      </c>
      <c r="E9535" s="55" t="n">
        <v>152</v>
      </c>
    </row>
    <row r="9536" customFormat="false" ht="15" hidden="false" customHeight="false" outlineLevel="0" collapsed="false">
      <c r="A9536" s="49" t="n">
        <v>391</v>
      </c>
      <c r="B9536" s="49" t="s">
        <v>222</v>
      </c>
      <c r="C9536" s="49" t="n">
        <v>2011</v>
      </c>
      <c r="D9536" s="54" t="n">
        <v>309.5</v>
      </c>
      <c r="E9536" s="55" t="n">
        <v>278</v>
      </c>
    </row>
    <row r="9537" customFormat="false" ht="15" hidden="false" customHeight="false" outlineLevel="0" collapsed="false">
      <c r="A9537" s="49" t="n">
        <v>391</v>
      </c>
      <c r="B9537" s="49" t="s">
        <v>191</v>
      </c>
      <c r="C9537" s="49" t="n">
        <v>2011</v>
      </c>
      <c r="D9537" s="54" t="n">
        <v>25</v>
      </c>
      <c r="E9537" s="55" t="n">
        <v>20</v>
      </c>
    </row>
    <row r="9538" customFormat="false" ht="15" hidden="false" customHeight="false" outlineLevel="0" collapsed="false">
      <c r="A9538" s="49" t="n">
        <v>391</v>
      </c>
      <c r="B9538" s="49" t="s">
        <v>205</v>
      </c>
      <c r="C9538" s="49" t="n">
        <v>2009</v>
      </c>
      <c r="D9538" s="54" t="n">
        <v>12.5</v>
      </c>
      <c r="E9538" s="55" t="n">
        <v>10</v>
      </c>
    </row>
    <row r="9539" customFormat="false" ht="15" hidden="false" customHeight="false" outlineLevel="0" collapsed="false">
      <c r="A9539" s="49" t="n">
        <v>391</v>
      </c>
      <c r="B9539" s="49" t="s">
        <v>205</v>
      </c>
      <c r="C9539" s="49" t="n">
        <v>2010</v>
      </c>
      <c r="D9539" s="54" t="n">
        <v>67.5</v>
      </c>
      <c r="E9539" s="55" t="n">
        <v>54</v>
      </c>
    </row>
    <row r="9540" customFormat="false" ht="15" hidden="false" customHeight="false" outlineLevel="0" collapsed="false">
      <c r="A9540" s="49" t="n">
        <v>391</v>
      </c>
      <c r="B9540" s="49" t="s">
        <v>205</v>
      </c>
      <c r="C9540" s="49" t="n">
        <v>2011</v>
      </c>
      <c r="D9540" s="54" t="n">
        <v>65</v>
      </c>
      <c r="E9540" s="55" t="n">
        <v>52</v>
      </c>
    </row>
    <row r="9541" customFormat="false" ht="15" hidden="false" customHeight="false" outlineLevel="0" collapsed="false">
      <c r="A9541" s="49" t="n">
        <v>391</v>
      </c>
      <c r="B9541" s="49" t="s">
        <v>206</v>
      </c>
      <c r="C9541" s="49" t="n">
        <v>2009</v>
      </c>
      <c r="D9541" s="54" t="n">
        <v>12.5</v>
      </c>
      <c r="E9541" s="55" t="n">
        <v>10</v>
      </c>
    </row>
    <row r="9542" customFormat="false" ht="15" hidden="false" customHeight="false" outlineLevel="0" collapsed="false">
      <c r="A9542" s="49" t="n">
        <v>391</v>
      </c>
      <c r="B9542" s="49" t="s">
        <v>206</v>
      </c>
      <c r="C9542" s="49" t="n">
        <v>2010</v>
      </c>
      <c r="D9542" s="54" t="n">
        <v>252.5</v>
      </c>
      <c r="E9542" s="55" t="n">
        <v>202</v>
      </c>
    </row>
    <row r="9543" customFormat="false" ht="15" hidden="false" customHeight="false" outlineLevel="0" collapsed="false">
      <c r="A9543" s="49" t="n">
        <v>391</v>
      </c>
      <c r="B9543" s="49" t="s">
        <v>206</v>
      </c>
      <c r="C9543" s="49" t="n">
        <v>2011</v>
      </c>
      <c r="D9543" s="54" t="n">
        <v>337.5</v>
      </c>
      <c r="E9543" s="55" t="n">
        <v>270</v>
      </c>
    </row>
    <row r="9544" customFormat="false" ht="15" hidden="false" customHeight="false" outlineLevel="0" collapsed="false">
      <c r="A9544" s="49" t="n">
        <v>391</v>
      </c>
      <c r="B9544" s="49" t="s">
        <v>234</v>
      </c>
      <c r="C9544" s="49" t="n">
        <v>2011</v>
      </c>
      <c r="D9544" s="54" t="n">
        <v>37.5</v>
      </c>
      <c r="E9544" s="55" t="n">
        <v>30</v>
      </c>
    </row>
    <row r="9545" customFormat="false" ht="15" hidden="false" customHeight="false" outlineLevel="0" collapsed="false">
      <c r="A9545" s="49" t="n">
        <v>391</v>
      </c>
      <c r="B9545" s="49" t="s">
        <v>190</v>
      </c>
      <c r="C9545" s="49" t="n">
        <v>2011</v>
      </c>
      <c r="D9545" s="54" t="n">
        <v>12.5</v>
      </c>
      <c r="E9545" s="55" t="n">
        <v>10</v>
      </c>
    </row>
    <row r="9546" customFormat="false" ht="15" hidden="false" customHeight="false" outlineLevel="0" collapsed="false">
      <c r="A9546" s="49" t="n">
        <v>391</v>
      </c>
      <c r="B9546" s="49" t="s">
        <v>211</v>
      </c>
      <c r="C9546" s="49" t="n">
        <v>2011</v>
      </c>
      <c r="D9546" s="54" t="n">
        <v>12.5</v>
      </c>
      <c r="E9546" s="55" t="n">
        <v>10</v>
      </c>
    </row>
    <row r="9547" customFormat="false" ht="15" hidden="false" customHeight="false" outlineLevel="0" collapsed="false">
      <c r="A9547" s="49" t="n">
        <v>391</v>
      </c>
      <c r="B9547" s="49" t="s">
        <v>192</v>
      </c>
      <c r="C9547" s="49" t="n">
        <v>2010</v>
      </c>
      <c r="D9547" s="54" t="n">
        <v>12.5</v>
      </c>
      <c r="E9547" s="55" t="n">
        <v>10</v>
      </c>
    </row>
    <row r="9548" customFormat="false" ht="15" hidden="false" customHeight="false" outlineLevel="0" collapsed="false">
      <c r="A9548" s="49" t="n">
        <v>391</v>
      </c>
      <c r="B9548" s="49" t="s">
        <v>227</v>
      </c>
      <c r="C9548" s="49" t="n">
        <v>2011</v>
      </c>
      <c r="D9548" s="54" t="n">
        <v>12.5</v>
      </c>
      <c r="E9548" s="55" t="n">
        <v>10</v>
      </c>
    </row>
    <row r="9549" customFormat="false" ht="15" hidden="false" customHeight="false" outlineLevel="0" collapsed="false">
      <c r="A9549" s="49" t="n">
        <v>391</v>
      </c>
      <c r="B9549" s="49" t="s">
        <v>218</v>
      </c>
      <c r="C9549" s="49" t="n">
        <v>2010</v>
      </c>
      <c r="D9549" s="54" t="n">
        <v>284</v>
      </c>
      <c r="E9549" s="55" t="n">
        <v>250</v>
      </c>
    </row>
    <row r="9550" customFormat="false" ht="15" hidden="false" customHeight="false" outlineLevel="0" collapsed="false">
      <c r="A9550" s="49" t="n">
        <v>391</v>
      </c>
      <c r="B9550" s="49" t="s">
        <v>218</v>
      </c>
      <c r="C9550" s="49" t="n">
        <v>2011</v>
      </c>
      <c r="D9550" s="54" t="n">
        <v>274.5</v>
      </c>
      <c r="E9550" s="55" t="n">
        <v>250</v>
      </c>
    </row>
    <row r="9551" customFormat="false" ht="15" hidden="false" customHeight="false" outlineLevel="0" collapsed="false">
      <c r="A9551" s="49" t="n">
        <v>391</v>
      </c>
      <c r="B9551" s="49" t="s">
        <v>193</v>
      </c>
      <c r="C9551" s="49" t="n">
        <v>2010</v>
      </c>
      <c r="D9551" s="54" t="n">
        <v>37.5</v>
      </c>
      <c r="E9551" s="55" t="n">
        <v>30</v>
      </c>
    </row>
    <row r="9552" customFormat="false" ht="15" hidden="false" customHeight="false" outlineLevel="0" collapsed="false">
      <c r="A9552" s="49" t="n">
        <v>391</v>
      </c>
      <c r="B9552" s="49" t="s">
        <v>193</v>
      </c>
      <c r="C9552" s="49" t="n">
        <v>2011</v>
      </c>
      <c r="D9552" s="54" t="n">
        <v>25</v>
      </c>
      <c r="E9552" s="55" t="n">
        <v>20</v>
      </c>
    </row>
    <row r="9553" customFormat="false" ht="15" hidden="false" customHeight="false" outlineLevel="0" collapsed="false">
      <c r="A9553" s="49" t="n">
        <v>391</v>
      </c>
      <c r="B9553" s="49" t="s">
        <v>213</v>
      </c>
      <c r="C9553" s="49" t="n">
        <v>2011</v>
      </c>
      <c r="D9553" s="54" t="n">
        <v>12.5</v>
      </c>
      <c r="E9553" s="55" t="n">
        <v>10</v>
      </c>
    </row>
    <row r="9554" customFormat="false" ht="15" hidden="false" customHeight="false" outlineLevel="0" collapsed="false">
      <c r="A9554" s="49" t="n">
        <v>391</v>
      </c>
      <c r="B9554" s="49" t="s">
        <v>197</v>
      </c>
      <c r="C9554" s="49" t="n">
        <v>2010</v>
      </c>
      <c r="D9554" s="54" t="n">
        <v>12.5</v>
      </c>
      <c r="E9554" s="55" t="n">
        <v>10</v>
      </c>
    </row>
    <row r="9555" customFormat="false" ht="15" hidden="false" customHeight="false" outlineLevel="0" collapsed="false">
      <c r="A9555" s="49" t="n">
        <v>391</v>
      </c>
      <c r="B9555" s="49" t="s">
        <v>197</v>
      </c>
      <c r="C9555" s="49" t="n">
        <v>2011</v>
      </c>
      <c r="D9555" s="54" t="n">
        <v>26.25</v>
      </c>
      <c r="E9555" s="55" t="n">
        <v>21</v>
      </c>
    </row>
    <row r="9556" customFormat="false" ht="15" hidden="false" customHeight="false" outlineLevel="0" collapsed="false">
      <c r="A9556" s="49" t="n">
        <v>391</v>
      </c>
      <c r="B9556" s="49" t="s">
        <v>198</v>
      </c>
      <c r="C9556" s="49" t="n">
        <v>2010</v>
      </c>
      <c r="D9556" s="54" t="n">
        <v>37.5</v>
      </c>
      <c r="E9556" s="55" t="n">
        <v>30</v>
      </c>
    </row>
    <row r="9557" customFormat="false" ht="15" hidden="false" customHeight="false" outlineLevel="0" collapsed="false">
      <c r="A9557" s="49" t="n">
        <v>391</v>
      </c>
      <c r="B9557" s="49" t="s">
        <v>198</v>
      </c>
      <c r="C9557" s="49" t="n">
        <v>2011</v>
      </c>
      <c r="D9557" s="54" t="n">
        <v>92.5</v>
      </c>
      <c r="E9557" s="55" t="n">
        <v>74</v>
      </c>
    </row>
    <row r="9558" customFormat="false" ht="15" hidden="false" customHeight="false" outlineLevel="0" collapsed="false">
      <c r="A9558" s="49" t="n">
        <v>391</v>
      </c>
      <c r="B9558" s="49" t="s">
        <v>189</v>
      </c>
      <c r="C9558" s="49" t="n">
        <v>2009</v>
      </c>
      <c r="D9558" s="54" t="n">
        <v>449.32</v>
      </c>
      <c r="E9558" s="55" t="n">
        <v>332</v>
      </c>
    </row>
    <row r="9559" customFormat="false" ht="15" hidden="false" customHeight="false" outlineLevel="0" collapsed="false">
      <c r="A9559" s="49" t="n">
        <v>391</v>
      </c>
      <c r="B9559" s="49" t="s">
        <v>189</v>
      </c>
      <c r="C9559" s="49" t="n">
        <v>2010</v>
      </c>
      <c r="D9559" s="54" t="n">
        <v>4326.35</v>
      </c>
      <c r="E9559" s="55" t="n">
        <v>3126</v>
      </c>
    </row>
    <row r="9560" customFormat="false" ht="15" hidden="false" customHeight="false" outlineLevel="0" collapsed="false">
      <c r="A9560" s="49" t="n">
        <v>391</v>
      </c>
      <c r="B9560" s="49" t="s">
        <v>189</v>
      </c>
      <c r="C9560" s="49" t="n">
        <v>2011</v>
      </c>
      <c r="D9560" s="54" t="n">
        <v>4304.78</v>
      </c>
      <c r="E9560" s="55" t="n">
        <v>2401</v>
      </c>
    </row>
    <row r="9561" customFormat="false" ht="15" hidden="false" customHeight="false" outlineLevel="0" collapsed="false">
      <c r="A9561" s="49" t="n">
        <v>392</v>
      </c>
      <c r="B9561" s="49" t="s">
        <v>203</v>
      </c>
      <c r="C9561" s="49" t="n">
        <v>2010</v>
      </c>
      <c r="D9561" s="54" t="n">
        <v>204</v>
      </c>
      <c r="E9561" s="55" t="n">
        <v>16</v>
      </c>
    </row>
    <row r="9562" customFormat="false" ht="15" hidden="false" customHeight="false" outlineLevel="0" collapsed="false">
      <c r="A9562" s="49" t="n">
        <v>392</v>
      </c>
      <c r="B9562" s="49" t="s">
        <v>203</v>
      </c>
      <c r="C9562" s="49" t="n">
        <v>2011</v>
      </c>
      <c r="D9562" s="54" t="n">
        <v>717.6</v>
      </c>
      <c r="E9562" s="55" t="n">
        <v>48</v>
      </c>
    </row>
    <row r="9563" customFormat="false" ht="15" hidden="false" customHeight="false" outlineLevel="0" collapsed="false">
      <c r="A9563" s="49" t="n">
        <v>392</v>
      </c>
      <c r="B9563" s="49" t="s">
        <v>201</v>
      </c>
      <c r="C9563" s="49" t="n">
        <v>2011</v>
      </c>
      <c r="D9563" s="54" t="n">
        <v>14.95</v>
      </c>
      <c r="E9563" s="55" t="n">
        <v>1</v>
      </c>
    </row>
    <row r="9564" customFormat="false" ht="15" hidden="false" customHeight="false" outlineLevel="0" collapsed="false">
      <c r="A9564" s="49" t="n">
        <v>392</v>
      </c>
      <c r="B9564" s="49" t="s">
        <v>200</v>
      </c>
      <c r="C9564" s="49" t="n">
        <v>2011</v>
      </c>
      <c r="D9564" s="54" t="n">
        <v>29.9</v>
      </c>
      <c r="E9564" s="55" t="n">
        <v>2</v>
      </c>
    </row>
    <row r="9565" customFormat="false" ht="15" hidden="false" customHeight="false" outlineLevel="0" collapsed="false">
      <c r="A9565" s="49" t="n">
        <v>392</v>
      </c>
      <c r="B9565" s="49" t="s">
        <v>222</v>
      </c>
      <c r="C9565" s="49" t="n">
        <v>2010</v>
      </c>
      <c r="D9565" s="54" t="n">
        <v>59.8</v>
      </c>
      <c r="E9565" s="55" t="n">
        <v>4</v>
      </c>
    </row>
    <row r="9566" customFormat="false" ht="15" hidden="false" customHeight="false" outlineLevel="0" collapsed="false">
      <c r="A9566" s="49" t="n">
        <v>392</v>
      </c>
      <c r="B9566" s="49" t="s">
        <v>222</v>
      </c>
      <c r="C9566" s="49" t="n">
        <v>2011</v>
      </c>
      <c r="D9566" s="54" t="n">
        <v>3041.55</v>
      </c>
      <c r="E9566" s="55" t="n">
        <v>237</v>
      </c>
    </row>
    <row r="9567" customFormat="false" ht="15" hidden="false" customHeight="false" outlineLevel="0" collapsed="false">
      <c r="A9567" s="49" t="n">
        <v>392</v>
      </c>
      <c r="B9567" s="49" t="s">
        <v>224</v>
      </c>
      <c r="C9567" s="49" t="n">
        <v>2011</v>
      </c>
      <c r="D9567" s="54" t="n">
        <v>29.9</v>
      </c>
      <c r="E9567" s="55" t="n">
        <v>2</v>
      </c>
    </row>
    <row r="9568" customFormat="false" ht="15" hidden="false" customHeight="false" outlineLevel="0" collapsed="false">
      <c r="A9568" s="49" t="n">
        <v>392</v>
      </c>
      <c r="B9568" s="49" t="s">
        <v>205</v>
      </c>
      <c r="C9568" s="49" t="n">
        <v>2011</v>
      </c>
      <c r="D9568" s="54" t="n">
        <v>59.8</v>
      </c>
      <c r="E9568" s="55" t="n">
        <v>4</v>
      </c>
    </row>
    <row r="9569" customFormat="false" ht="15" hidden="false" customHeight="false" outlineLevel="0" collapsed="false">
      <c r="A9569" s="49" t="n">
        <v>392</v>
      </c>
      <c r="B9569" s="49" t="s">
        <v>206</v>
      </c>
      <c r="C9569" s="49" t="n">
        <v>2011</v>
      </c>
      <c r="D9569" s="54" t="n">
        <v>14.95</v>
      </c>
      <c r="E9569" s="55" t="n">
        <v>1</v>
      </c>
    </row>
    <row r="9570" customFormat="false" ht="15" hidden="false" customHeight="false" outlineLevel="0" collapsed="false">
      <c r="A9570" s="49" t="n">
        <v>392</v>
      </c>
      <c r="B9570" s="49" t="s">
        <v>192</v>
      </c>
      <c r="C9570" s="49" t="n">
        <v>2010</v>
      </c>
      <c r="D9570" s="54" t="n">
        <v>29.9</v>
      </c>
      <c r="E9570" s="55" t="n">
        <v>2</v>
      </c>
    </row>
    <row r="9571" customFormat="false" ht="15" hidden="false" customHeight="false" outlineLevel="0" collapsed="false">
      <c r="A9571" s="49" t="n">
        <v>392</v>
      </c>
      <c r="B9571" s="49" t="s">
        <v>192</v>
      </c>
      <c r="C9571" s="49" t="n">
        <v>2011</v>
      </c>
      <c r="D9571" s="54" t="n">
        <v>14.95</v>
      </c>
      <c r="E9571" s="55" t="n">
        <v>1</v>
      </c>
    </row>
    <row r="9572" customFormat="false" ht="15" hidden="false" customHeight="false" outlineLevel="0" collapsed="false">
      <c r="A9572" s="49" t="n">
        <v>392</v>
      </c>
      <c r="B9572" s="49" t="s">
        <v>196</v>
      </c>
      <c r="C9572" s="49" t="n">
        <v>2010</v>
      </c>
      <c r="D9572" s="54" t="n">
        <v>14.95</v>
      </c>
      <c r="E9572" s="55" t="n">
        <v>1</v>
      </c>
    </row>
    <row r="9573" customFormat="false" ht="15" hidden="false" customHeight="false" outlineLevel="0" collapsed="false">
      <c r="A9573" s="49" t="n">
        <v>392</v>
      </c>
      <c r="B9573" s="49" t="s">
        <v>196</v>
      </c>
      <c r="C9573" s="49" t="n">
        <v>2011</v>
      </c>
      <c r="D9573" s="54" t="n">
        <v>29.9</v>
      </c>
      <c r="E9573" s="55" t="n">
        <v>2</v>
      </c>
    </row>
    <row r="9574" customFormat="false" ht="15" hidden="false" customHeight="false" outlineLevel="0" collapsed="false">
      <c r="A9574" s="49" t="n">
        <v>392</v>
      </c>
      <c r="B9574" s="49" t="s">
        <v>210</v>
      </c>
      <c r="C9574" s="49" t="n">
        <v>2011</v>
      </c>
      <c r="D9574" s="54" t="n">
        <v>119.6</v>
      </c>
      <c r="E9574" s="55" t="n">
        <v>8</v>
      </c>
    </row>
    <row r="9575" customFormat="false" ht="15" hidden="false" customHeight="false" outlineLevel="0" collapsed="false">
      <c r="A9575" s="49" t="n">
        <v>392</v>
      </c>
      <c r="B9575" s="49" t="s">
        <v>198</v>
      </c>
      <c r="C9575" s="49" t="n">
        <v>2010</v>
      </c>
      <c r="D9575" s="54" t="n">
        <v>89.7</v>
      </c>
      <c r="E9575" s="55" t="n">
        <v>6</v>
      </c>
    </row>
    <row r="9576" customFormat="false" ht="15" hidden="false" customHeight="false" outlineLevel="0" collapsed="false">
      <c r="A9576" s="49" t="n">
        <v>392</v>
      </c>
      <c r="B9576" s="49" t="s">
        <v>198</v>
      </c>
      <c r="C9576" s="49" t="n">
        <v>2011</v>
      </c>
      <c r="D9576" s="54" t="n">
        <v>14.95</v>
      </c>
      <c r="E9576" s="55" t="n">
        <v>1</v>
      </c>
    </row>
    <row r="9577" customFormat="false" ht="15" hidden="false" customHeight="false" outlineLevel="0" collapsed="false">
      <c r="A9577" s="49" t="n">
        <v>392</v>
      </c>
      <c r="B9577" s="49" t="s">
        <v>189</v>
      </c>
      <c r="C9577" s="49" t="n">
        <v>2010</v>
      </c>
      <c r="D9577" s="54" t="n">
        <v>3375.03</v>
      </c>
      <c r="E9577" s="55" t="n">
        <v>217</v>
      </c>
    </row>
    <row r="9578" customFormat="false" ht="15" hidden="false" customHeight="false" outlineLevel="0" collapsed="false">
      <c r="A9578" s="49" t="n">
        <v>392</v>
      </c>
      <c r="B9578" s="49" t="s">
        <v>189</v>
      </c>
      <c r="C9578" s="49" t="n">
        <v>2011</v>
      </c>
      <c r="D9578" s="54" t="n">
        <v>3542.73</v>
      </c>
      <c r="E9578" s="55" t="n">
        <v>231</v>
      </c>
    </row>
    <row r="9579" customFormat="false" ht="15" hidden="false" customHeight="false" outlineLevel="0" collapsed="false">
      <c r="A9579" s="49" t="n">
        <v>392</v>
      </c>
      <c r="B9579" s="49" t="s">
        <v>194</v>
      </c>
      <c r="C9579" s="49" t="n">
        <v>2011</v>
      </c>
      <c r="D9579" s="54" t="n">
        <v>14.95</v>
      </c>
      <c r="E9579" s="55" t="n">
        <v>1</v>
      </c>
    </row>
    <row r="9580" customFormat="false" ht="15" hidden="false" customHeight="false" outlineLevel="0" collapsed="false">
      <c r="A9580" s="49" t="n">
        <v>393</v>
      </c>
      <c r="B9580" s="49" t="s">
        <v>203</v>
      </c>
      <c r="C9580" s="49" t="n">
        <v>2010</v>
      </c>
      <c r="D9580" s="54" t="n">
        <v>19.5</v>
      </c>
      <c r="E9580" s="55" t="n">
        <v>10</v>
      </c>
    </row>
    <row r="9581" customFormat="false" ht="15" hidden="false" customHeight="false" outlineLevel="0" collapsed="false">
      <c r="A9581" s="49" t="n">
        <v>393</v>
      </c>
      <c r="B9581" s="49" t="s">
        <v>201</v>
      </c>
      <c r="C9581" s="49" t="n">
        <v>2010</v>
      </c>
      <c r="D9581" s="54" t="n">
        <v>58.5</v>
      </c>
      <c r="E9581" s="55" t="n">
        <v>30</v>
      </c>
    </row>
    <row r="9582" customFormat="false" ht="15" hidden="false" customHeight="false" outlineLevel="0" collapsed="false">
      <c r="A9582" s="49" t="n">
        <v>393</v>
      </c>
      <c r="B9582" s="49" t="s">
        <v>201</v>
      </c>
      <c r="C9582" s="49" t="n">
        <v>2011</v>
      </c>
      <c r="D9582" s="54" t="n">
        <v>39</v>
      </c>
      <c r="E9582" s="55" t="n">
        <v>20</v>
      </c>
    </row>
    <row r="9583" customFormat="false" ht="15" hidden="false" customHeight="false" outlineLevel="0" collapsed="false">
      <c r="A9583" s="49" t="n">
        <v>393</v>
      </c>
      <c r="B9583" s="49" t="s">
        <v>223</v>
      </c>
      <c r="C9583" s="49" t="n">
        <v>2010</v>
      </c>
      <c r="D9583" s="54" t="n">
        <v>19.5</v>
      </c>
      <c r="E9583" s="55" t="n">
        <v>10</v>
      </c>
    </row>
    <row r="9584" customFormat="false" ht="15" hidden="false" customHeight="false" outlineLevel="0" collapsed="false">
      <c r="A9584" s="49" t="n">
        <v>393</v>
      </c>
      <c r="B9584" s="49" t="s">
        <v>223</v>
      </c>
      <c r="C9584" s="49" t="n">
        <v>2011</v>
      </c>
      <c r="D9584" s="54" t="n">
        <v>19.5</v>
      </c>
      <c r="E9584" s="55" t="n">
        <v>10</v>
      </c>
    </row>
    <row r="9585" customFormat="false" ht="15" hidden="false" customHeight="false" outlineLevel="0" collapsed="false">
      <c r="A9585" s="49" t="n">
        <v>393</v>
      </c>
      <c r="B9585" s="49" t="s">
        <v>202</v>
      </c>
      <c r="C9585" s="49" t="n">
        <v>2010</v>
      </c>
      <c r="D9585" s="54" t="n">
        <v>19.5</v>
      </c>
      <c r="E9585" s="55" t="n">
        <v>10</v>
      </c>
    </row>
    <row r="9586" customFormat="false" ht="15" hidden="false" customHeight="false" outlineLevel="0" collapsed="false">
      <c r="A9586" s="49" t="n">
        <v>393</v>
      </c>
      <c r="B9586" s="49" t="s">
        <v>222</v>
      </c>
      <c r="C9586" s="49" t="n">
        <v>2010</v>
      </c>
      <c r="D9586" s="54" t="n">
        <v>58.5</v>
      </c>
      <c r="E9586" s="55" t="n">
        <v>30</v>
      </c>
    </row>
    <row r="9587" customFormat="false" ht="15" hidden="false" customHeight="false" outlineLevel="0" collapsed="false">
      <c r="A9587" s="49" t="n">
        <v>393</v>
      </c>
      <c r="B9587" s="49" t="s">
        <v>222</v>
      </c>
      <c r="C9587" s="49" t="n">
        <v>2011</v>
      </c>
      <c r="D9587" s="54" t="n">
        <v>10.14</v>
      </c>
      <c r="E9587" s="55" t="n">
        <v>5</v>
      </c>
    </row>
    <row r="9588" customFormat="false" ht="15" hidden="false" customHeight="false" outlineLevel="0" collapsed="false">
      <c r="A9588" s="49" t="n">
        <v>393</v>
      </c>
      <c r="B9588" s="49" t="s">
        <v>191</v>
      </c>
      <c r="C9588" s="49" t="n">
        <v>2011</v>
      </c>
      <c r="D9588" s="54" t="n">
        <v>20.8</v>
      </c>
      <c r="E9588" s="55" t="n">
        <v>10</v>
      </c>
    </row>
    <row r="9589" customFormat="false" ht="15" hidden="false" customHeight="false" outlineLevel="0" collapsed="false">
      <c r="A9589" s="49" t="n">
        <v>393</v>
      </c>
      <c r="B9589" s="49" t="s">
        <v>205</v>
      </c>
      <c r="C9589" s="49" t="n">
        <v>2010</v>
      </c>
      <c r="D9589" s="54" t="n">
        <v>68.25</v>
      </c>
      <c r="E9589" s="55" t="n">
        <v>35</v>
      </c>
    </row>
    <row r="9590" customFormat="false" ht="15" hidden="false" customHeight="false" outlineLevel="0" collapsed="false">
      <c r="A9590" s="49" t="n">
        <v>393</v>
      </c>
      <c r="B9590" s="49" t="s">
        <v>205</v>
      </c>
      <c r="C9590" s="49" t="n">
        <v>2011</v>
      </c>
      <c r="D9590" s="54" t="n">
        <v>216.19</v>
      </c>
      <c r="E9590" s="55" t="n">
        <v>104</v>
      </c>
    </row>
    <row r="9591" customFormat="false" ht="15" hidden="false" customHeight="false" outlineLevel="0" collapsed="false">
      <c r="A9591" s="49" t="n">
        <v>393</v>
      </c>
      <c r="B9591" s="49" t="s">
        <v>206</v>
      </c>
      <c r="C9591" s="49" t="n">
        <v>2010</v>
      </c>
      <c r="D9591" s="54" t="n">
        <v>19.5</v>
      </c>
      <c r="E9591" s="55" t="n">
        <v>10</v>
      </c>
    </row>
    <row r="9592" customFormat="false" ht="15" hidden="false" customHeight="false" outlineLevel="0" collapsed="false">
      <c r="A9592" s="49" t="n">
        <v>393</v>
      </c>
      <c r="B9592" s="49" t="s">
        <v>206</v>
      </c>
      <c r="C9592" s="49" t="n">
        <v>2011</v>
      </c>
      <c r="D9592" s="54" t="n">
        <v>19.5</v>
      </c>
      <c r="E9592" s="55" t="n">
        <v>10</v>
      </c>
    </row>
    <row r="9593" customFormat="false" ht="15" hidden="false" customHeight="false" outlineLevel="0" collapsed="false">
      <c r="A9593" s="49" t="n">
        <v>393</v>
      </c>
      <c r="B9593" s="49" t="s">
        <v>218</v>
      </c>
      <c r="C9593" s="49" t="n">
        <v>2010</v>
      </c>
      <c r="D9593" s="54" t="n">
        <v>667.8</v>
      </c>
      <c r="E9593" s="55" t="n">
        <v>404</v>
      </c>
    </row>
    <row r="9594" customFormat="false" ht="15" hidden="false" customHeight="false" outlineLevel="0" collapsed="false">
      <c r="A9594" s="49" t="n">
        <v>393</v>
      </c>
      <c r="B9594" s="49" t="s">
        <v>218</v>
      </c>
      <c r="C9594" s="49" t="n">
        <v>2011</v>
      </c>
      <c r="D9594" s="54" t="n">
        <v>694.8</v>
      </c>
      <c r="E9594" s="55" t="n">
        <v>410</v>
      </c>
    </row>
    <row r="9595" customFormat="false" ht="15" hidden="false" customHeight="false" outlineLevel="0" collapsed="false">
      <c r="A9595" s="49" t="n">
        <v>393</v>
      </c>
      <c r="B9595" s="49" t="s">
        <v>197</v>
      </c>
      <c r="C9595" s="49" t="n">
        <v>2010</v>
      </c>
      <c r="D9595" s="54" t="n">
        <v>58.5</v>
      </c>
      <c r="E9595" s="55" t="n">
        <v>30</v>
      </c>
    </row>
    <row r="9596" customFormat="false" ht="15" hidden="false" customHeight="false" outlineLevel="0" collapsed="false">
      <c r="A9596" s="49" t="n">
        <v>393</v>
      </c>
      <c r="B9596" s="49" t="s">
        <v>197</v>
      </c>
      <c r="C9596" s="49" t="n">
        <v>2011</v>
      </c>
      <c r="D9596" s="54" t="n">
        <v>79.3</v>
      </c>
      <c r="E9596" s="55" t="n">
        <v>40</v>
      </c>
    </row>
    <row r="9597" customFormat="false" ht="15" hidden="false" customHeight="false" outlineLevel="0" collapsed="false">
      <c r="A9597" s="49" t="n">
        <v>393</v>
      </c>
      <c r="B9597" s="49" t="s">
        <v>196</v>
      </c>
      <c r="C9597" s="49" t="n">
        <v>2011</v>
      </c>
      <c r="D9597" s="54" t="n">
        <v>4.16</v>
      </c>
      <c r="E9597" s="55" t="n">
        <v>2</v>
      </c>
    </row>
    <row r="9598" customFormat="false" ht="15" hidden="false" customHeight="false" outlineLevel="0" collapsed="false">
      <c r="A9598" s="49" t="n">
        <v>393</v>
      </c>
      <c r="B9598" s="49" t="s">
        <v>189</v>
      </c>
      <c r="C9598" s="49" t="n">
        <v>2010</v>
      </c>
      <c r="D9598" s="54" t="n">
        <v>3541.68</v>
      </c>
      <c r="E9598" s="55" t="n">
        <v>1831</v>
      </c>
    </row>
    <row r="9599" customFormat="false" ht="15" hidden="false" customHeight="false" outlineLevel="0" collapsed="false">
      <c r="A9599" s="49" t="n">
        <v>393</v>
      </c>
      <c r="B9599" s="49" t="s">
        <v>189</v>
      </c>
      <c r="C9599" s="49" t="n">
        <v>2011</v>
      </c>
      <c r="D9599" s="54" t="n">
        <v>5764.37</v>
      </c>
      <c r="E9599" s="55" t="n">
        <v>2719</v>
      </c>
    </row>
    <row r="9600" customFormat="false" ht="15" hidden="false" customHeight="false" outlineLevel="0" collapsed="false">
      <c r="A9600" s="49" t="n">
        <v>394</v>
      </c>
      <c r="B9600" s="49" t="s">
        <v>201</v>
      </c>
      <c r="C9600" s="49" t="n">
        <v>2010</v>
      </c>
      <c r="D9600" s="54" t="n">
        <v>81.6</v>
      </c>
      <c r="E9600" s="55" t="n">
        <v>96</v>
      </c>
    </row>
    <row r="9601" customFormat="false" ht="15" hidden="false" customHeight="false" outlineLevel="0" collapsed="false">
      <c r="A9601" s="49" t="n">
        <v>394</v>
      </c>
      <c r="B9601" s="49" t="s">
        <v>201</v>
      </c>
      <c r="C9601" s="49" t="n">
        <v>2011</v>
      </c>
      <c r="D9601" s="54" t="n">
        <v>163.2</v>
      </c>
      <c r="E9601" s="55" t="n">
        <v>192</v>
      </c>
    </row>
    <row r="9602" customFormat="false" ht="15" hidden="false" customHeight="false" outlineLevel="0" collapsed="false">
      <c r="A9602" s="49" t="n">
        <v>394</v>
      </c>
      <c r="B9602" s="49" t="s">
        <v>223</v>
      </c>
      <c r="C9602" s="49" t="n">
        <v>2010</v>
      </c>
      <c r="D9602" s="54" t="n">
        <v>40.8</v>
      </c>
      <c r="E9602" s="55" t="n">
        <v>48</v>
      </c>
    </row>
    <row r="9603" customFormat="false" ht="15" hidden="false" customHeight="false" outlineLevel="0" collapsed="false">
      <c r="A9603" s="49" t="n">
        <v>394</v>
      </c>
      <c r="B9603" s="49" t="s">
        <v>223</v>
      </c>
      <c r="C9603" s="49" t="n">
        <v>2011</v>
      </c>
      <c r="D9603" s="54" t="n">
        <v>122.4</v>
      </c>
      <c r="E9603" s="55" t="n">
        <v>144</v>
      </c>
    </row>
    <row r="9604" customFormat="false" ht="15" hidden="false" customHeight="false" outlineLevel="0" collapsed="false">
      <c r="A9604" s="49" t="n">
        <v>394</v>
      </c>
      <c r="B9604" s="49" t="s">
        <v>222</v>
      </c>
      <c r="C9604" s="49" t="n">
        <v>2010</v>
      </c>
      <c r="D9604" s="54" t="n">
        <v>244.8</v>
      </c>
      <c r="E9604" s="55" t="n">
        <v>288</v>
      </c>
    </row>
    <row r="9605" customFormat="false" ht="15" hidden="false" customHeight="false" outlineLevel="0" collapsed="false">
      <c r="A9605" s="49" t="n">
        <v>394</v>
      </c>
      <c r="B9605" s="49" t="s">
        <v>222</v>
      </c>
      <c r="C9605" s="49" t="n">
        <v>2011</v>
      </c>
      <c r="D9605" s="54" t="n">
        <v>163.2</v>
      </c>
      <c r="E9605" s="55" t="n">
        <v>192</v>
      </c>
    </row>
    <row r="9606" customFormat="false" ht="15" hidden="false" customHeight="false" outlineLevel="0" collapsed="false">
      <c r="A9606" s="49" t="n">
        <v>394</v>
      </c>
      <c r="B9606" s="49" t="s">
        <v>205</v>
      </c>
      <c r="C9606" s="49" t="n">
        <v>2010</v>
      </c>
      <c r="D9606" s="54" t="n">
        <v>122.4</v>
      </c>
      <c r="E9606" s="55" t="n">
        <v>144</v>
      </c>
    </row>
    <row r="9607" customFormat="false" ht="15" hidden="false" customHeight="false" outlineLevel="0" collapsed="false">
      <c r="A9607" s="49" t="n">
        <v>394</v>
      </c>
      <c r="B9607" s="49" t="s">
        <v>205</v>
      </c>
      <c r="C9607" s="49" t="n">
        <v>2011</v>
      </c>
      <c r="D9607" s="54" t="n">
        <v>163.2</v>
      </c>
      <c r="E9607" s="55" t="n">
        <v>192</v>
      </c>
    </row>
    <row r="9608" customFormat="false" ht="15" hidden="false" customHeight="false" outlineLevel="0" collapsed="false">
      <c r="A9608" s="49" t="n">
        <v>394</v>
      </c>
      <c r="B9608" s="49" t="s">
        <v>206</v>
      </c>
      <c r="C9608" s="49" t="n">
        <v>2010</v>
      </c>
      <c r="D9608" s="54" t="n">
        <v>122.4</v>
      </c>
      <c r="E9608" s="55" t="n">
        <v>144</v>
      </c>
    </row>
    <row r="9609" customFormat="false" ht="15" hidden="false" customHeight="false" outlineLevel="0" collapsed="false">
      <c r="A9609" s="49" t="n">
        <v>394</v>
      </c>
      <c r="B9609" s="49" t="s">
        <v>206</v>
      </c>
      <c r="C9609" s="49" t="n">
        <v>2011</v>
      </c>
      <c r="D9609" s="54" t="n">
        <v>285.6</v>
      </c>
      <c r="E9609" s="55" t="n">
        <v>336</v>
      </c>
    </row>
    <row r="9610" customFormat="false" ht="15" hidden="false" customHeight="false" outlineLevel="0" collapsed="false">
      <c r="A9610" s="49" t="n">
        <v>394</v>
      </c>
      <c r="B9610" s="49" t="s">
        <v>234</v>
      </c>
      <c r="C9610" s="49" t="n">
        <v>2011</v>
      </c>
      <c r="D9610" s="54" t="n">
        <v>40.8</v>
      </c>
      <c r="E9610" s="55" t="n">
        <v>48</v>
      </c>
    </row>
    <row r="9611" customFormat="false" ht="15" hidden="false" customHeight="false" outlineLevel="0" collapsed="false">
      <c r="A9611" s="49" t="n">
        <v>394</v>
      </c>
      <c r="B9611" s="49" t="s">
        <v>192</v>
      </c>
      <c r="C9611" s="49" t="n">
        <v>2010</v>
      </c>
      <c r="D9611" s="54" t="n">
        <v>40.8</v>
      </c>
      <c r="E9611" s="55" t="n">
        <v>48</v>
      </c>
    </row>
    <row r="9612" customFormat="false" ht="15" hidden="false" customHeight="false" outlineLevel="0" collapsed="false">
      <c r="A9612" s="49" t="n">
        <v>394</v>
      </c>
      <c r="B9612" s="49" t="s">
        <v>197</v>
      </c>
      <c r="C9612" s="49" t="n">
        <v>2011</v>
      </c>
      <c r="D9612" s="54" t="n">
        <v>204</v>
      </c>
      <c r="E9612" s="55" t="n">
        <v>240</v>
      </c>
    </row>
    <row r="9613" customFormat="false" ht="15" hidden="false" customHeight="false" outlineLevel="0" collapsed="false">
      <c r="A9613" s="49" t="n">
        <v>394</v>
      </c>
      <c r="B9613" s="49" t="s">
        <v>196</v>
      </c>
      <c r="C9613" s="49" t="n">
        <v>2011</v>
      </c>
      <c r="D9613" s="54" t="n">
        <v>40.8</v>
      </c>
      <c r="E9613" s="55" t="n">
        <v>48</v>
      </c>
    </row>
    <row r="9614" customFormat="false" ht="15" hidden="false" customHeight="false" outlineLevel="0" collapsed="false">
      <c r="A9614" s="49" t="n">
        <v>394</v>
      </c>
      <c r="B9614" s="49" t="s">
        <v>198</v>
      </c>
      <c r="C9614" s="49" t="n">
        <v>2010</v>
      </c>
      <c r="D9614" s="54" t="n">
        <v>81.6</v>
      </c>
      <c r="E9614" s="55" t="n">
        <v>96</v>
      </c>
    </row>
    <row r="9615" customFormat="false" ht="15" hidden="false" customHeight="false" outlineLevel="0" collapsed="false">
      <c r="A9615" s="49" t="n">
        <v>394</v>
      </c>
      <c r="B9615" s="49" t="s">
        <v>189</v>
      </c>
      <c r="C9615" s="49" t="n">
        <v>2010</v>
      </c>
      <c r="D9615" s="54" t="n">
        <v>5381.53</v>
      </c>
      <c r="E9615" s="55" t="n">
        <v>6183</v>
      </c>
    </row>
    <row r="9616" customFormat="false" ht="15" hidden="false" customHeight="false" outlineLevel="0" collapsed="false">
      <c r="A9616" s="49" t="n">
        <v>394</v>
      </c>
      <c r="B9616" s="49" t="s">
        <v>189</v>
      </c>
      <c r="C9616" s="49" t="n">
        <v>2011</v>
      </c>
      <c r="D9616" s="54" t="n">
        <v>4096.18</v>
      </c>
      <c r="E9616" s="55" t="n">
        <v>4906</v>
      </c>
    </row>
    <row r="9617" customFormat="false" ht="15" hidden="false" customHeight="false" outlineLevel="0" collapsed="false">
      <c r="A9617" s="49" t="n">
        <v>395</v>
      </c>
      <c r="B9617" s="49" t="s">
        <v>201</v>
      </c>
      <c r="C9617" s="49" t="n">
        <v>2010</v>
      </c>
      <c r="D9617" s="54" t="n">
        <v>39</v>
      </c>
      <c r="E9617" s="55" t="n">
        <v>12</v>
      </c>
    </row>
    <row r="9618" customFormat="false" ht="15" hidden="false" customHeight="false" outlineLevel="0" collapsed="false">
      <c r="A9618" s="49" t="n">
        <v>395</v>
      </c>
      <c r="B9618" s="49" t="s">
        <v>216</v>
      </c>
      <c r="C9618" s="49" t="n">
        <v>2011</v>
      </c>
      <c r="D9618" s="54" t="n">
        <v>19.5</v>
      </c>
      <c r="E9618" s="55" t="n">
        <v>6</v>
      </c>
    </row>
    <row r="9619" customFormat="false" ht="15" hidden="false" customHeight="false" outlineLevel="0" collapsed="false">
      <c r="A9619" s="49" t="n">
        <v>395</v>
      </c>
      <c r="B9619" s="49" t="s">
        <v>223</v>
      </c>
      <c r="C9619" s="49" t="n">
        <v>2011</v>
      </c>
      <c r="D9619" s="54" t="n">
        <v>19.5</v>
      </c>
      <c r="E9619" s="55" t="n">
        <v>6</v>
      </c>
    </row>
    <row r="9620" customFormat="false" ht="15" hidden="false" customHeight="false" outlineLevel="0" collapsed="false">
      <c r="A9620" s="49" t="n">
        <v>395</v>
      </c>
      <c r="B9620" s="49" t="s">
        <v>200</v>
      </c>
      <c r="C9620" s="49" t="n">
        <v>2009</v>
      </c>
      <c r="D9620" s="54" t="n">
        <v>19.5</v>
      </c>
      <c r="E9620" s="55" t="n">
        <v>6</v>
      </c>
    </row>
    <row r="9621" customFormat="false" ht="15" hidden="false" customHeight="false" outlineLevel="0" collapsed="false">
      <c r="A9621" s="49" t="n">
        <v>395</v>
      </c>
      <c r="B9621" s="49" t="s">
        <v>200</v>
      </c>
      <c r="C9621" s="49" t="n">
        <v>2011</v>
      </c>
      <c r="D9621" s="54" t="n">
        <v>19.5</v>
      </c>
      <c r="E9621" s="55" t="n">
        <v>6</v>
      </c>
    </row>
    <row r="9622" customFormat="false" ht="15" hidden="false" customHeight="false" outlineLevel="0" collapsed="false">
      <c r="A9622" s="49" t="n">
        <v>395</v>
      </c>
      <c r="B9622" s="49" t="s">
        <v>202</v>
      </c>
      <c r="C9622" s="49" t="n">
        <v>2010</v>
      </c>
      <c r="D9622" s="54" t="n">
        <v>58.5</v>
      </c>
      <c r="E9622" s="55" t="n">
        <v>18</v>
      </c>
    </row>
    <row r="9623" customFormat="false" ht="15" hidden="false" customHeight="false" outlineLevel="0" collapsed="false">
      <c r="A9623" s="49" t="n">
        <v>395</v>
      </c>
      <c r="B9623" s="49" t="s">
        <v>222</v>
      </c>
      <c r="C9623" s="49" t="n">
        <v>2010</v>
      </c>
      <c r="D9623" s="54" t="n">
        <v>454.5</v>
      </c>
      <c r="E9623" s="55" t="n">
        <v>162</v>
      </c>
    </row>
    <row r="9624" customFormat="false" ht="15" hidden="false" customHeight="false" outlineLevel="0" collapsed="false">
      <c r="A9624" s="49" t="n">
        <v>395</v>
      </c>
      <c r="B9624" s="49" t="s">
        <v>205</v>
      </c>
      <c r="C9624" s="49" t="n">
        <v>2010</v>
      </c>
      <c r="D9624" s="54" t="n">
        <v>3.25</v>
      </c>
      <c r="E9624" s="55" t="n">
        <v>1</v>
      </c>
    </row>
    <row r="9625" customFormat="false" ht="15" hidden="false" customHeight="false" outlineLevel="0" collapsed="false">
      <c r="A9625" s="49" t="n">
        <v>395</v>
      </c>
      <c r="B9625" s="49" t="s">
        <v>206</v>
      </c>
      <c r="C9625" s="49" t="n">
        <v>2010</v>
      </c>
      <c r="D9625" s="54" t="n">
        <v>39</v>
      </c>
      <c r="E9625" s="55" t="n">
        <v>12</v>
      </c>
    </row>
    <row r="9626" customFormat="false" ht="15" hidden="false" customHeight="false" outlineLevel="0" collapsed="false">
      <c r="A9626" s="49" t="n">
        <v>395</v>
      </c>
      <c r="B9626" s="49" t="s">
        <v>209</v>
      </c>
      <c r="C9626" s="49" t="n">
        <v>2010</v>
      </c>
      <c r="D9626" s="54" t="n">
        <v>19.5</v>
      </c>
      <c r="E9626" s="55" t="n">
        <v>6</v>
      </c>
    </row>
    <row r="9627" customFormat="false" ht="15" hidden="false" customHeight="false" outlineLevel="0" collapsed="false">
      <c r="A9627" s="49" t="n">
        <v>395</v>
      </c>
      <c r="B9627" s="49" t="s">
        <v>211</v>
      </c>
      <c r="C9627" s="49" t="n">
        <v>2011</v>
      </c>
      <c r="D9627" s="54" t="n">
        <v>19.5</v>
      </c>
      <c r="E9627" s="55" t="n">
        <v>6</v>
      </c>
    </row>
    <row r="9628" customFormat="false" ht="15" hidden="false" customHeight="false" outlineLevel="0" collapsed="false">
      <c r="A9628" s="49" t="n">
        <v>395</v>
      </c>
      <c r="B9628" s="49" t="s">
        <v>192</v>
      </c>
      <c r="C9628" s="49" t="n">
        <v>2011</v>
      </c>
      <c r="D9628" s="54" t="n">
        <v>39</v>
      </c>
      <c r="E9628" s="55" t="n">
        <v>12</v>
      </c>
    </row>
    <row r="9629" customFormat="false" ht="15" hidden="false" customHeight="false" outlineLevel="0" collapsed="false">
      <c r="A9629" s="49" t="n">
        <v>395</v>
      </c>
      <c r="B9629" s="49" t="s">
        <v>217</v>
      </c>
      <c r="C9629" s="49" t="n">
        <v>2011</v>
      </c>
      <c r="D9629" s="54" t="n">
        <v>267.25</v>
      </c>
      <c r="E9629" s="55" t="n">
        <v>97</v>
      </c>
    </row>
    <row r="9630" customFormat="false" ht="15" hidden="false" customHeight="false" outlineLevel="0" collapsed="false">
      <c r="A9630" s="49" t="n">
        <v>395</v>
      </c>
      <c r="B9630" s="49" t="s">
        <v>219</v>
      </c>
      <c r="C9630" s="49" t="n">
        <v>2011</v>
      </c>
      <c r="D9630" s="54" t="n">
        <v>39</v>
      </c>
      <c r="E9630" s="55" t="n">
        <v>12</v>
      </c>
    </row>
    <row r="9631" customFormat="false" ht="15" hidden="false" customHeight="false" outlineLevel="0" collapsed="false">
      <c r="A9631" s="49" t="n">
        <v>395</v>
      </c>
      <c r="B9631" s="49" t="s">
        <v>218</v>
      </c>
      <c r="C9631" s="49" t="n">
        <v>2010</v>
      </c>
      <c r="D9631" s="54" t="n">
        <v>264</v>
      </c>
      <c r="E9631" s="55" t="n">
        <v>96</v>
      </c>
    </row>
    <row r="9632" customFormat="false" ht="15" hidden="false" customHeight="false" outlineLevel="0" collapsed="false">
      <c r="A9632" s="49" t="n">
        <v>395</v>
      </c>
      <c r="B9632" s="49" t="s">
        <v>218</v>
      </c>
      <c r="C9632" s="49" t="n">
        <v>2011</v>
      </c>
      <c r="D9632" s="54" t="n">
        <v>19.5</v>
      </c>
      <c r="E9632" s="55" t="n">
        <v>6</v>
      </c>
    </row>
    <row r="9633" customFormat="false" ht="15" hidden="false" customHeight="false" outlineLevel="0" collapsed="false">
      <c r="A9633" s="49" t="n">
        <v>395</v>
      </c>
      <c r="B9633" s="49" t="s">
        <v>193</v>
      </c>
      <c r="C9633" s="49" t="n">
        <v>2010</v>
      </c>
      <c r="D9633" s="54" t="n">
        <v>78</v>
      </c>
      <c r="E9633" s="55" t="n">
        <v>24</v>
      </c>
    </row>
    <row r="9634" customFormat="false" ht="15" hidden="false" customHeight="false" outlineLevel="0" collapsed="false">
      <c r="A9634" s="49" t="n">
        <v>395</v>
      </c>
      <c r="B9634" s="49" t="s">
        <v>210</v>
      </c>
      <c r="C9634" s="49" t="n">
        <v>2010</v>
      </c>
      <c r="D9634" s="54" t="n">
        <v>643.5</v>
      </c>
      <c r="E9634" s="55" t="n">
        <v>198</v>
      </c>
    </row>
    <row r="9635" customFormat="false" ht="15" hidden="false" customHeight="false" outlineLevel="0" collapsed="false">
      <c r="A9635" s="49" t="n">
        <v>395</v>
      </c>
      <c r="B9635" s="49" t="s">
        <v>210</v>
      </c>
      <c r="C9635" s="49" t="n">
        <v>2011</v>
      </c>
      <c r="D9635" s="54" t="n">
        <v>312</v>
      </c>
      <c r="E9635" s="55" t="n">
        <v>96</v>
      </c>
    </row>
    <row r="9636" customFormat="false" ht="15" hidden="false" customHeight="false" outlineLevel="0" collapsed="false">
      <c r="A9636" s="49" t="n">
        <v>395</v>
      </c>
      <c r="B9636" s="49" t="s">
        <v>214</v>
      </c>
      <c r="C9636" s="49" t="n">
        <v>2010</v>
      </c>
      <c r="D9636" s="54" t="n">
        <v>19.5</v>
      </c>
      <c r="E9636" s="55" t="n">
        <v>6</v>
      </c>
    </row>
    <row r="9637" customFormat="false" ht="15" hidden="false" customHeight="false" outlineLevel="0" collapsed="false">
      <c r="A9637" s="49" t="n">
        <v>395</v>
      </c>
      <c r="B9637" s="49" t="s">
        <v>189</v>
      </c>
      <c r="C9637" s="49" t="n">
        <v>2009</v>
      </c>
      <c r="D9637" s="54" t="n">
        <v>294.53</v>
      </c>
      <c r="E9637" s="55" t="n">
        <v>89</v>
      </c>
    </row>
    <row r="9638" customFormat="false" ht="15" hidden="false" customHeight="false" outlineLevel="0" collapsed="false">
      <c r="A9638" s="49" t="n">
        <v>395</v>
      </c>
      <c r="B9638" s="49" t="s">
        <v>189</v>
      </c>
      <c r="C9638" s="49" t="n">
        <v>2010</v>
      </c>
      <c r="D9638" s="54" t="n">
        <v>6144.42</v>
      </c>
      <c r="E9638" s="55" t="n">
        <v>1793</v>
      </c>
    </row>
    <row r="9639" customFormat="false" ht="15" hidden="false" customHeight="false" outlineLevel="0" collapsed="false">
      <c r="A9639" s="49" t="n">
        <v>395</v>
      </c>
      <c r="B9639" s="49" t="s">
        <v>189</v>
      </c>
      <c r="C9639" s="49" t="n">
        <v>2011</v>
      </c>
      <c r="D9639" s="54" t="n">
        <v>2531.98</v>
      </c>
      <c r="E9639" s="55" t="n">
        <v>780</v>
      </c>
    </row>
    <row r="9640" customFormat="false" ht="15" hidden="false" customHeight="false" outlineLevel="0" collapsed="false">
      <c r="A9640" s="49" t="n">
        <v>395</v>
      </c>
      <c r="B9640" s="49" t="s">
        <v>194</v>
      </c>
      <c r="C9640" s="49" t="n">
        <v>2011</v>
      </c>
      <c r="D9640" s="54" t="n">
        <v>3.25</v>
      </c>
      <c r="E9640" s="55" t="n">
        <v>1</v>
      </c>
    </row>
    <row r="9641" customFormat="false" ht="15" hidden="false" customHeight="false" outlineLevel="0" collapsed="false">
      <c r="A9641" s="49" t="n">
        <v>396</v>
      </c>
      <c r="B9641" s="49" t="s">
        <v>223</v>
      </c>
      <c r="C9641" s="49" t="n">
        <v>2011</v>
      </c>
      <c r="D9641" s="54" t="n">
        <v>20.8</v>
      </c>
      <c r="E9641" s="55" t="n">
        <v>10</v>
      </c>
    </row>
    <row r="9642" customFormat="false" ht="15" hidden="false" customHeight="false" outlineLevel="0" collapsed="false">
      <c r="A9642" s="49" t="n">
        <v>396</v>
      </c>
      <c r="B9642" s="49" t="s">
        <v>222</v>
      </c>
      <c r="C9642" s="49" t="n">
        <v>2011</v>
      </c>
      <c r="D9642" s="54" t="n">
        <v>20.8</v>
      </c>
      <c r="E9642" s="55" t="n">
        <v>10</v>
      </c>
    </row>
    <row r="9643" customFormat="false" ht="15" hidden="false" customHeight="false" outlineLevel="0" collapsed="false">
      <c r="A9643" s="49" t="n">
        <v>396</v>
      </c>
      <c r="B9643" s="49" t="s">
        <v>191</v>
      </c>
      <c r="C9643" s="49" t="n">
        <v>2011</v>
      </c>
      <c r="D9643" s="54" t="n">
        <v>62.4</v>
      </c>
      <c r="E9643" s="55" t="n">
        <v>30</v>
      </c>
    </row>
    <row r="9644" customFormat="false" ht="15" hidden="false" customHeight="false" outlineLevel="0" collapsed="false">
      <c r="A9644" s="49" t="n">
        <v>396</v>
      </c>
      <c r="B9644" s="49" t="s">
        <v>206</v>
      </c>
      <c r="C9644" s="49" t="n">
        <v>2011</v>
      </c>
      <c r="D9644" s="54" t="n">
        <v>89.44</v>
      </c>
      <c r="E9644" s="55" t="n">
        <v>43</v>
      </c>
    </row>
    <row r="9645" customFormat="false" ht="15" hidden="false" customHeight="false" outlineLevel="0" collapsed="false">
      <c r="A9645" s="49" t="n">
        <v>396</v>
      </c>
      <c r="B9645" s="49" t="s">
        <v>218</v>
      </c>
      <c r="C9645" s="49" t="n">
        <v>2011</v>
      </c>
      <c r="D9645" s="54" t="n">
        <v>360.08</v>
      </c>
      <c r="E9645" s="55" t="n">
        <v>201</v>
      </c>
    </row>
    <row r="9646" customFormat="false" ht="15" hidden="false" customHeight="false" outlineLevel="0" collapsed="false">
      <c r="A9646" s="49" t="n">
        <v>396</v>
      </c>
      <c r="B9646" s="49" t="s">
        <v>197</v>
      </c>
      <c r="C9646" s="49" t="n">
        <v>2011</v>
      </c>
      <c r="D9646" s="54" t="n">
        <v>166.4</v>
      </c>
      <c r="E9646" s="55" t="n">
        <v>80</v>
      </c>
    </row>
    <row r="9647" customFormat="false" ht="15" hidden="false" customHeight="false" outlineLevel="0" collapsed="false">
      <c r="A9647" s="49" t="n">
        <v>396</v>
      </c>
      <c r="B9647" s="49" t="s">
        <v>196</v>
      </c>
      <c r="C9647" s="49" t="n">
        <v>2011</v>
      </c>
      <c r="D9647" s="54" t="n">
        <v>24.96</v>
      </c>
      <c r="E9647" s="55" t="n">
        <v>12</v>
      </c>
    </row>
    <row r="9648" customFormat="false" ht="15" hidden="false" customHeight="false" outlineLevel="0" collapsed="false">
      <c r="A9648" s="49" t="n">
        <v>396</v>
      </c>
      <c r="B9648" s="49" t="s">
        <v>189</v>
      </c>
      <c r="C9648" s="49" t="n">
        <v>2011</v>
      </c>
      <c r="D9648" s="54" t="n">
        <v>10612.19</v>
      </c>
      <c r="E9648" s="55" t="n">
        <v>4512</v>
      </c>
    </row>
    <row r="9649" customFormat="false" ht="15" hidden="false" customHeight="false" outlineLevel="0" collapsed="false">
      <c r="A9649" s="49" t="n">
        <v>397</v>
      </c>
      <c r="B9649" s="49" t="s">
        <v>199</v>
      </c>
      <c r="C9649" s="49" t="n">
        <v>2010</v>
      </c>
      <c r="D9649" s="54" t="n">
        <v>17</v>
      </c>
      <c r="E9649" s="55" t="n">
        <v>2</v>
      </c>
    </row>
    <row r="9650" customFormat="false" ht="15" hidden="false" customHeight="false" outlineLevel="0" collapsed="false">
      <c r="A9650" s="49" t="n">
        <v>397</v>
      </c>
      <c r="B9650" s="49" t="s">
        <v>199</v>
      </c>
      <c r="C9650" s="49" t="n">
        <v>2011</v>
      </c>
      <c r="D9650" s="54" t="n">
        <v>17</v>
      </c>
      <c r="E9650" s="55" t="n">
        <v>2</v>
      </c>
    </row>
    <row r="9651" customFormat="false" ht="15" hidden="false" customHeight="false" outlineLevel="0" collapsed="false">
      <c r="A9651" s="49" t="n">
        <v>397</v>
      </c>
      <c r="B9651" s="49" t="s">
        <v>200</v>
      </c>
      <c r="C9651" s="49" t="n">
        <v>2011</v>
      </c>
      <c r="D9651" s="54" t="n">
        <v>17</v>
      </c>
      <c r="E9651" s="55" t="n">
        <v>2</v>
      </c>
    </row>
    <row r="9652" customFormat="false" ht="15" hidden="false" customHeight="false" outlineLevel="0" collapsed="false">
      <c r="A9652" s="49" t="n">
        <v>397</v>
      </c>
      <c r="B9652" s="49" t="s">
        <v>222</v>
      </c>
      <c r="C9652" s="49" t="n">
        <v>2010</v>
      </c>
      <c r="D9652" s="54" t="n">
        <v>34</v>
      </c>
      <c r="E9652" s="55" t="n">
        <v>4</v>
      </c>
    </row>
    <row r="9653" customFormat="false" ht="15" hidden="false" customHeight="false" outlineLevel="0" collapsed="false">
      <c r="A9653" s="49" t="n">
        <v>397</v>
      </c>
      <c r="B9653" s="49" t="s">
        <v>222</v>
      </c>
      <c r="C9653" s="49" t="n">
        <v>2011</v>
      </c>
      <c r="D9653" s="54" t="n">
        <v>51</v>
      </c>
      <c r="E9653" s="55" t="n">
        <v>6</v>
      </c>
    </row>
    <row r="9654" customFormat="false" ht="15" hidden="false" customHeight="false" outlineLevel="0" collapsed="false">
      <c r="A9654" s="49" t="n">
        <v>397</v>
      </c>
      <c r="B9654" s="49" t="s">
        <v>205</v>
      </c>
      <c r="C9654" s="49" t="n">
        <v>2011</v>
      </c>
      <c r="D9654" s="54" t="n">
        <v>34</v>
      </c>
      <c r="E9654" s="55" t="n">
        <v>4</v>
      </c>
    </row>
    <row r="9655" customFormat="false" ht="15" hidden="false" customHeight="false" outlineLevel="0" collapsed="false">
      <c r="A9655" s="49" t="n">
        <v>397</v>
      </c>
      <c r="B9655" s="49" t="s">
        <v>206</v>
      </c>
      <c r="C9655" s="49" t="n">
        <v>2010</v>
      </c>
      <c r="D9655" s="54" t="n">
        <v>34</v>
      </c>
      <c r="E9655" s="55" t="n">
        <v>4</v>
      </c>
    </row>
    <row r="9656" customFormat="false" ht="15" hidden="false" customHeight="false" outlineLevel="0" collapsed="false">
      <c r="A9656" s="49" t="n">
        <v>397</v>
      </c>
      <c r="B9656" s="49" t="s">
        <v>209</v>
      </c>
      <c r="C9656" s="49" t="n">
        <v>2011</v>
      </c>
      <c r="D9656" s="54" t="n">
        <v>17</v>
      </c>
      <c r="E9656" s="55" t="n">
        <v>2</v>
      </c>
    </row>
    <row r="9657" customFormat="false" ht="15" hidden="false" customHeight="false" outlineLevel="0" collapsed="false">
      <c r="A9657" s="49" t="n">
        <v>397</v>
      </c>
      <c r="B9657" s="49" t="s">
        <v>192</v>
      </c>
      <c r="C9657" s="49" t="n">
        <v>2010</v>
      </c>
      <c r="D9657" s="54" t="n">
        <v>51</v>
      </c>
      <c r="E9657" s="55" t="n">
        <v>6</v>
      </c>
    </row>
    <row r="9658" customFormat="false" ht="15" hidden="false" customHeight="false" outlineLevel="0" collapsed="false">
      <c r="A9658" s="49" t="n">
        <v>397</v>
      </c>
      <c r="B9658" s="49" t="s">
        <v>192</v>
      </c>
      <c r="C9658" s="49" t="n">
        <v>2011</v>
      </c>
      <c r="D9658" s="54" t="n">
        <v>108.8</v>
      </c>
      <c r="E9658" s="55" t="n">
        <v>14</v>
      </c>
    </row>
    <row r="9659" customFormat="false" ht="15" hidden="false" customHeight="false" outlineLevel="0" collapsed="false">
      <c r="A9659" s="49" t="n">
        <v>397</v>
      </c>
      <c r="B9659" s="49" t="s">
        <v>219</v>
      </c>
      <c r="C9659" s="49" t="n">
        <v>2011</v>
      </c>
      <c r="D9659" s="54" t="n">
        <v>17</v>
      </c>
      <c r="E9659" s="55" t="n">
        <v>2</v>
      </c>
    </row>
    <row r="9660" customFormat="false" ht="15" hidden="false" customHeight="false" outlineLevel="0" collapsed="false">
      <c r="A9660" s="49" t="n">
        <v>397</v>
      </c>
      <c r="B9660" s="49" t="s">
        <v>193</v>
      </c>
      <c r="C9660" s="49" t="n">
        <v>2011</v>
      </c>
      <c r="D9660" s="54" t="n">
        <v>34</v>
      </c>
      <c r="E9660" s="55" t="n">
        <v>4</v>
      </c>
    </row>
    <row r="9661" customFormat="false" ht="15" hidden="false" customHeight="false" outlineLevel="0" collapsed="false">
      <c r="A9661" s="49" t="n">
        <v>397</v>
      </c>
      <c r="B9661" s="49" t="s">
        <v>213</v>
      </c>
      <c r="C9661" s="49" t="n">
        <v>2010</v>
      </c>
      <c r="D9661" s="54" t="n">
        <v>51</v>
      </c>
      <c r="E9661" s="55" t="n">
        <v>6</v>
      </c>
    </row>
    <row r="9662" customFormat="false" ht="15" hidden="false" customHeight="false" outlineLevel="0" collapsed="false">
      <c r="A9662" s="49" t="n">
        <v>397</v>
      </c>
      <c r="B9662" s="49" t="s">
        <v>213</v>
      </c>
      <c r="C9662" s="49" t="n">
        <v>2011</v>
      </c>
      <c r="D9662" s="54" t="n">
        <v>34</v>
      </c>
      <c r="E9662" s="55" t="n">
        <v>4</v>
      </c>
    </row>
    <row r="9663" customFormat="false" ht="15" hidden="false" customHeight="false" outlineLevel="0" collapsed="false">
      <c r="A9663" s="49" t="n">
        <v>397</v>
      </c>
      <c r="B9663" s="49" t="s">
        <v>196</v>
      </c>
      <c r="C9663" s="49" t="n">
        <v>2011</v>
      </c>
      <c r="D9663" s="54" t="n">
        <v>68</v>
      </c>
      <c r="E9663" s="55" t="n">
        <v>8</v>
      </c>
    </row>
    <row r="9664" customFormat="false" ht="15" hidden="false" customHeight="false" outlineLevel="0" collapsed="false">
      <c r="A9664" s="49" t="n">
        <v>397</v>
      </c>
      <c r="B9664" s="49" t="s">
        <v>198</v>
      </c>
      <c r="C9664" s="49" t="n">
        <v>2010</v>
      </c>
      <c r="D9664" s="54" t="n">
        <v>51</v>
      </c>
      <c r="E9664" s="55" t="n">
        <v>6</v>
      </c>
    </row>
    <row r="9665" customFormat="false" ht="15" hidden="false" customHeight="false" outlineLevel="0" collapsed="false">
      <c r="A9665" s="49" t="n">
        <v>397</v>
      </c>
      <c r="B9665" s="49" t="s">
        <v>198</v>
      </c>
      <c r="C9665" s="49" t="n">
        <v>2011</v>
      </c>
      <c r="D9665" s="54" t="n">
        <v>34</v>
      </c>
      <c r="E9665" s="55" t="n">
        <v>4</v>
      </c>
    </row>
    <row r="9666" customFormat="false" ht="15" hidden="false" customHeight="false" outlineLevel="0" collapsed="false">
      <c r="A9666" s="49" t="n">
        <v>397</v>
      </c>
      <c r="B9666" s="49" t="s">
        <v>189</v>
      </c>
      <c r="C9666" s="49" t="n">
        <v>2010</v>
      </c>
      <c r="D9666" s="54" t="n">
        <v>2203.76</v>
      </c>
      <c r="E9666" s="55" t="n">
        <v>246</v>
      </c>
    </row>
    <row r="9667" customFormat="false" ht="15" hidden="false" customHeight="false" outlineLevel="0" collapsed="false">
      <c r="A9667" s="49" t="n">
        <v>397</v>
      </c>
      <c r="B9667" s="49" t="s">
        <v>189</v>
      </c>
      <c r="C9667" s="49" t="n">
        <v>2011</v>
      </c>
      <c r="D9667" s="54" t="n">
        <v>8466.42</v>
      </c>
      <c r="E9667" s="55" t="n">
        <v>870</v>
      </c>
    </row>
    <row r="9668" customFormat="false" ht="15" hidden="false" customHeight="false" outlineLevel="0" collapsed="false">
      <c r="A9668" s="49" t="n">
        <v>397</v>
      </c>
      <c r="B9668" s="49" t="s">
        <v>194</v>
      </c>
      <c r="C9668" s="49" t="n">
        <v>2011</v>
      </c>
      <c r="D9668" s="54" t="n">
        <v>17</v>
      </c>
      <c r="E9668" s="55" t="n">
        <v>2</v>
      </c>
    </row>
    <row r="9669" customFormat="false" ht="15" hidden="false" customHeight="false" outlineLevel="0" collapsed="false">
      <c r="A9669" s="49" t="n">
        <v>398</v>
      </c>
      <c r="B9669" s="49" t="s">
        <v>201</v>
      </c>
      <c r="C9669" s="49" t="n">
        <v>2011</v>
      </c>
      <c r="D9669" s="54" t="n">
        <v>20.4</v>
      </c>
      <c r="E9669" s="55" t="n">
        <v>8</v>
      </c>
    </row>
    <row r="9670" customFormat="false" ht="15" hidden="false" customHeight="false" outlineLevel="0" collapsed="false">
      <c r="A9670" s="49" t="n">
        <v>398</v>
      </c>
      <c r="B9670" s="49" t="s">
        <v>223</v>
      </c>
      <c r="C9670" s="49" t="n">
        <v>2010</v>
      </c>
      <c r="D9670" s="54" t="n">
        <v>15.3</v>
      </c>
      <c r="E9670" s="55" t="n">
        <v>6</v>
      </c>
    </row>
    <row r="9671" customFormat="false" ht="15" hidden="false" customHeight="false" outlineLevel="0" collapsed="false">
      <c r="A9671" s="49" t="n">
        <v>398</v>
      </c>
      <c r="B9671" s="49" t="s">
        <v>223</v>
      </c>
      <c r="C9671" s="49" t="n">
        <v>2011</v>
      </c>
      <c r="D9671" s="54" t="n">
        <v>37.95</v>
      </c>
      <c r="E9671" s="55" t="n">
        <v>17</v>
      </c>
    </row>
    <row r="9672" customFormat="false" ht="15" hidden="false" customHeight="false" outlineLevel="0" collapsed="false">
      <c r="A9672" s="49" t="n">
        <v>398</v>
      </c>
      <c r="B9672" s="49" t="s">
        <v>222</v>
      </c>
      <c r="C9672" s="49" t="n">
        <v>2010</v>
      </c>
      <c r="D9672" s="54" t="n">
        <v>137.7</v>
      </c>
      <c r="E9672" s="55" t="n">
        <v>54</v>
      </c>
    </row>
    <row r="9673" customFormat="false" ht="15" hidden="false" customHeight="false" outlineLevel="0" collapsed="false">
      <c r="A9673" s="49" t="n">
        <v>398</v>
      </c>
      <c r="B9673" s="49" t="s">
        <v>222</v>
      </c>
      <c r="C9673" s="49" t="n">
        <v>2011</v>
      </c>
      <c r="D9673" s="54" t="n">
        <v>475.2</v>
      </c>
      <c r="E9673" s="55" t="n">
        <v>216</v>
      </c>
    </row>
    <row r="9674" customFormat="false" ht="15" hidden="false" customHeight="false" outlineLevel="0" collapsed="false">
      <c r="A9674" s="49" t="n">
        <v>398</v>
      </c>
      <c r="B9674" s="49" t="s">
        <v>191</v>
      </c>
      <c r="C9674" s="49" t="n">
        <v>2011</v>
      </c>
      <c r="D9674" s="54" t="n">
        <v>10.2</v>
      </c>
      <c r="E9674" s="55" t="n">
        <v>4</v>
      </c>
    </row>
    <row r="9675" customFormat="false" ht="15" hidden="false" customHeight="false" outlineLevel="0" collapsed="false">
      <c r="A9675" s="49" t="n">
        <v>398</v>
      </c>
      <c r="B9675" s="49" t="s">
        <v>205</v>
      </c>
      <c r="C9675" s="49" t="n">
        <v>2010</v>
      </c>
      <c r="D9675" s="54" t="n">
        <v>122.4</v>
      </c>
      <c r="E9675" s="55" t="n">
        <v>48</v>
      </c>
    </row>
    <row r="9676" customFormat="false" ht="15" hidden="false" customHeight="false" outlineLevel="0" collapsed="false">
      <c r="A9676" s="49" t="n">
        <v>398</v>
      </c>
      <c r="B9676" s="49" t="s">
        <v>205</v>
      </c>
      <c r="C9676" s="49" t="n">
        <v>2011</v>
      </c>
      <c r="D9676" s="54" t="n">
        <v>142.8</v>
      </c>
      <c r="E9676" s="55" t="n">
        <v>56</v>
      </c>
    </row>
    <row r="9677" customFormat="false" ht="15" hidden="false" customHeight="false" outlineLevel="0" collapsed="false">
      <c r="A9677" s="49" t="n">
        <v>398</v>
      </c>
      <c r="B9677" s="49" t="s">
        <v>206</v>
      </c>
      <c r="C9677" s="49" t="n">
        <v>2010</v>
      </c>
      <c r="D9677" s="54" t="n">
        <v>76.5</v>
      </c>
      <c r="E9677" s="55" t="n">
        <v>30</v>
      </c>
    </row>
    <row r="9678" customFormat="false" ht="15" hidden="false" customHeight="false" outlineLevel="0" collapsed="false">
      <c r="A9678" s="49" t="n">
        <v>398</v>
      </c>
      <c r="B9678" s="49" t="s">
        <v>206</v>
      </c>
      <c r="C9678" s="49" t="n">
        <v>2011</v>
      </c>
      <c r="D9678" s="54" t="n">
        <v>133.5</v>
      </c>
      <c r="E9678" s="55" t="n">
        <v>52</v>
      </c>
    </row>
    <row r="9679" customFormat="false" ht="15" hidden="false" customHeight="false" outlineLevel="0" collapsed="false">
      <c r="A9679" s="49" t="n">
        <v>398</v>
      </c>
      <c r="B9679" s="49" t="s">
        <v>209</v>
      </c>
      <c r="C9679" s="49" t="n">
        <v>2010</v>
      </c>
      <c r="D9679" s="54" t="n">
        <v>15.3</v>
      </c>
      <c r="E9679" s="55" t="n">
        <v>6</v>
      </c>
    </row>
    <row r="9680" customFormat="false" ht="15" hidden="false" customHeight="false" outlineLevel="0" collapsed="false">
      <c r="A9680" s="49" t="n">
        <v>398</v>
      </c>
      <c r="B9680" s="49" t="s">
        <v>192</v>
      </c>
      <c r="C9680" s="49" t="n">
        <v>2010</v>
      </c>
      <c r="D9680" s="54" t="n">
        <v>40.8</v>
      </c>
      <c r="E9680" s="55" t="n">
        <v>16</v>
      </c>
    </row>
    <row r="9681" customFormat="false" ht="15" hidden="false" customHeight="false" outlineLevel="0" collapsed="false">
      <c r="A9681" s="49" t="n">
        <v>398</v>
      </c>
      <c r="B9681" s="49" t="s">
        <v>217</v>
      </c>
      <c r="C9681" s="49" t="n">
        <v>2011</v>
      </c>
      <c r="D9681" s="54" t="n">
        <v>191.1</v>
      </c>
      <c r="E9681" s="55" t="n">
        <v>91</v>
      </c>
    </row>
    <row r="9682" customFormat="false" ht="15" hidden="false" customHeight="false" outlineLevel="0" collapsed="false">
      <c r="A9682" s="49" t="n">
        <v>398</v>
      </c>
      <c r="B9682" s="49" t="s">
        <v>218</v>
      </c>
      <c r="C9682" s="49" t="n">
        <v>2010</v>
      </c>
      <c r="D9682" s="54" t="n">
        <v>403.2</v>
      </c>
      <c r="E9682" s="55" t="n">
        <v>192</v>
      </c>
    </row>
    <row r="9683" customFormat="false" ht="15" hidden="false" customHeight="false" outlineLevel="0" collapsed="false">
      <c r="A9683" s="49" t="n">
        <v>398</v>
      </c>
      <c r="B9683" s="49" t="s">
        <v>218</v>
      </c>
      <c r="C9683" s="49" t="n">
        <v>2011</v>
      </c>
      <c r="D9683" s="54" t="n">
        <v>111</v>
      </c>
      <c r="E9683" s="55" t="n">
        <v>52</v>
      </c>
    </row>
    <row r="9684" customFormat="false" ht="15" hidden="false" customHeight="false" outlineLevel="0" collapsed="false">
      <c r="A9684" s="49" t="n">
        <v>398</v>
      </c>
      <c r="B9684" s="49" t="s">
        <v>193</v>
      </c>
      <c r="C9684" s="49" t="n">
        <v>2010</v>
      </c>
      <c r="D9684" s="54" t="n">
        <v>76.5</v>
      </c>
      <c r="E9684" s="55" t="n">
        <v>30</v>
      </c>
    </row>
    <row r="9685" customFormat="false" ht="15" hidden="false" customHeight="false" outlineLevel="0" collapsed="false">
      <c r="A9685" s="49" t="n">
        <v>398</v>
      </c>
      <c r="B9685" s="49" t="s">
        <v>197</v>
      </c>
      <c r="C9685" s="49" t="n">
        <v>2010</v>
      </c>
      <c r="D9685" s="54" t="n">
        <v>153</v>
      </c>
      <c r="E9685" s="55" t="n">
        <v>60</v>
      </c>
    </row>
    <row r="9686" customFormat="false" ht="15" hidden="false" customHeight="false" outlineLevel="0" collapsed="false">
      <c r="A9686" s="49" t="n">
        <v>398</v>
      </c>
      <c r="B9686" s="49" t="s">
        <v>197</v>
      </c>
      <c r="C9686" s="49" t="n">
        <v>2011</v>
      </c>
      <c r="D9686" s="54" t="n">
        <v>81.6</v>
      </c>
      <c r="E9686" s="55" t="n">
        <v>32</v>
      </c>
    </row>
    <row r="9687" customFormat="false" ht="15" hidden="false" customHeight="false" outlineLevel="0" collapsed="false">
      <c r="A9687" s="49" t="n">
        <v>398</v>
      </c>
      <c r="B9687" s="49" t="s">
        <v>196</v>
      </c>
      <c r="C9687" s="49" t="n">
        <v>2010</v>
      </c>
      <c r="D9687" s="54" t="n">
        <v>30.6</v>
      </c>
      <c r="E9687" s="55" t="n">
        <v>12</v>
      </c>
    </row>
    <row r="9688" customFormat="false" ht="15" hidden="false" customHeight="false" outlineLevel="0" collapsed="false">
      <c r="A9688" s="49" t="n">
        <v>398</v>
      </c>
      <c r="B9688" s="49" t="s">
        <v>196</v>
      </c>
      <c r="C9688" s="49" t="n">
        <v>2011</v>
      </c>
      <c r="D9688" s="54" t="n">
        <v>20.4</v>
      </c>
      <c r="E9688" s="55" t="n">
        <v>8</v>
      </c>
    </row>
    <row r="9689" customFormat="false" ht="15" hidden="false" customHeight="false" outlineLevel="0" collapsed="false">
      <c r="A9689" s="49" t="n">
        <v>398</v>
      </c>
      <c r="B9689" s="49" t="s">
        <v>198</v>
      </c>
      <c r="C9689" s="49" t="n">
        <v>2010</v>
      </c>
      <c r="D9689" s="54" t="n">
        <v>131.4</v>
      </c>
      <c r="E9689" s="55" t="n">
        <v>60</v>
      </c>
    </row>
    <row r="9690" customFormat="false" ht="15" hidden="false" customHeight="false" outlineLevel="0" collapsed="false">
      <c r="A9690" s="49" t="n">
        <v>398</v>
      </c>
      <c r="B9690" s="49" t="s">
        <v>198</v>
      </c>
      <c r="C9690" s="49" t="n">
        <v>2011</v>
      </c>
      <c r="D9690" s="54" t="n">
        <v>121.2</v>
      </c>
      <c r="E9690" s="55" t="n">
        <v>56</v>
      </c>
    </row>
    <row r="9691" customFormat="false" ht="15" hidden="false" customHeight="false" outlineLevel="0" collapsed="false">
      <c r="A9691" s="49" t="n">
        <v>398</v>
      </c>
      <c r="B9691" s="49" t="s">
        <v>189</v>
      </c>
      <c r="C9691" s="49" t="n">
        <v>2010</v>
      </c>
      <c r="D9691" s="54" t="n">
        <v>3865.69</v>
      </c>
      <c r="E9691" s="55" t="n">
        <v>1392</v>
      </c>
    </row>
    <row r="9692" customFormat="false" ht="15" hidden="false" customHeight="false" outlineLevel="0" collapsed="false">
      <c r="A9692" s="49" t="n">
        <v>398</v>
      </c>
      <c r="B9692" s="49" t="s">
        <v>189</v>
      </c>
      <c r="C9692" s="49" t="n">
        <v>2011</v>
      </c>
      <c r="D9692" s="54" t="n">
        <v>4907.18</v>
      </c>
      <c r="E9692" s="55" t="n">
        <v>1911</v>
      </c>
    </row>
    <row r="9693" customFormat="false" ht="15" hidden="false" customHeight="false" outlineLevel="0" collapsed="false">
      <c r="A9693" s="49" t="n">
        <v>399</v>
      </c>
      <c r="B9693" s="49" t="s">
        <v>201</v>
      </c>
      <c r="C9693" s="49" t="n">
        <v>2011</v>
      </c>
      <c r="D9693" s="54" t="n">
        <v>20.16</v>
      </c>
      <c r="E9693" s="55" t="n">
        <v>48</v>
      </c>
    </row>
    <row r="9694" customFormat="false" ht="15" hidden="false" customHeight="false" outlineLevel="0" collapsed="false">
      <c r="A9694" s="49" t="n">
        <v>399</v>
      </c>
      <c r="B9694" s="49" t="s">
        <v>223</v>
      </c>
      <c r="C9694" s="49" t="n">
        <v>2011</v>
      </c>
      <c r="D9694" s="54" t="n">
        <v>50.4</v>
      </c>
      <c r="E9694" s="55" t="n">
        <v>120</v>
      </c>
    </row>
    <row r="9695" customFormat="false" ht="15" hidden="false" customHeight="false" outlineLevel="0" collapsed="false">
      <c r="A9695" s="49" t="n">
        <v>399</v>
      </c>
      <c r="B9695" s="49" t="s">
        <v>200</v>
      </c>
      <c r="C9695" s="49" t="n">
        <v>2011</v>
      </c>
      <c r="D9695" s="54" t="n">
        <v>30.24</v>
      </c>
      <c r="E9695" s="55" t="n">
        <v>72</v>
      </c>
    </row>
    <row r="9696" customFormat="false" ht="15" hidden="false" customHeight="false" outlineLevel="0" collapsed="false">
      <c r="A9696" s="49" t="n">
        <v>399</v>
      </c>
      <c r="B9696" s="49" t="s">
        <v>222</v>
      </c>
      <c r="C9696" s="49" t="n">
        <v>2009</v>
      </c>
      <c r="D9696" s="54" t="n">
        <v>10.08</v>
      </c>
      <c r="E9696" s="55" t="n">
        <v>24</v>
      </c>
    </row>
    <row r="9697" customFormat="false" ht="15" hidden="false" customHeight="false" outlineLevel="0" collapsed="false">
      <c r="A9697" s="49" t="n">
        <v>399</v>
      </c>
      <c r="B9697" s="49" t="s">
        <v>222</v>
      </c>
      <c r="C9697" s="49" t="n">
        <v>2010</v>
      </c>
      <c r="D9697" s="54" t="n">
        <v>201.6</v>
      </c>
      <c r="E9697" s="55" t="n">
        <v>480</v>
      </c>
    </row>
    <row r="9698" customFormat="false" ht="15" hidden="false" customHeight="false" outlineLevel="0" collapsed="false">
      <c r="A9698" s="49" t="n">
        <v>399</v>
      </c>
      <c r="B9698" s="49" t="s">
        <v>222</v>
      </c>
      <c r="C9698" s="49" t="n">
        <v>2011</v>
      </c>
      <c r="D9698" s="54" t="n">
        <v>231.84</v>
      </c>
      <c r="E9698" s="55" t="n">
        <v>552</v>
      </c>
    </row>
    <row r="9699" customFormat="false" ht="15" hidden="false" customHeight="false" outlineLevel="0" collapsed="false">
      <c r="A9699" s="49" t="n">
        <v>399</v>
      </c>
      <c r="B9699" s="49" t="s">
        <v>205</v>
      </c>
      <c r="C9699" s="49" t="n">
        <v>2010</v>
      </c>
      <c r="D9699" s="54" t="n">
        <v>34.44</v>
      </c>
      <c r="E9699" s="55" t="n">
        <v>82</v>
      </c>
    </row>
    <row r="9700" customFormat="false" ht="15" hidden="false" customHeight="false" outlineLevel="0" collapsed="false">
      <c r="A9700" s="49" t="n">
        <v>399</v>
      </c>
      <c r="B9700" s="49" t="s">
        <v>205</v>
      </c>
      <c r="C9700" s="49" t="n">
        <v>2011</v>
      </c>
      <c r="D9700" s="54" t="n">
        <v>60.48</v>
      </c>
      <c r="E9700" s="55" t="n">
        <v>144</v>
      </c>
    </row>
    <row r="9701" customFormat="false" ht="15" hidden="false" customHeight="false" outlineLevel="0" collapsed="false">
      <c r="A9701" s="49" t="n">
        <v>399</v>
      </c>
      <c r="B9701" s="49" t="s">
        <v>206</v>
      </c>
      <c r="C9701" s="49" t="n">
        <v>2011</v>
      </c>
      <c r="D9701" s="54" t="n">
        <v>10.08</v>
      </c>
      <c r="E9701" s="55" t="n">
        <v>24</v>
      </c>
    </row>
    <row r="9702" customFormat="false" ht="15" hidden="false" customHeight="false" outlineLevel="0" collapsed="false">
      <c r="A9702" s="49" t="n">
        <v>399</v>
      </c>
      <c r="B9702" s="49" t="s">
        <v>192</v>
      </c>
      <c r="C9702" s="49" t="n">
        <v>2010</v>
      </c>
      <c r="D9702" s="54" t="n">
        <v>10.08</v>
      </c>
      <c r="E9702" s="55" t="n">
        <v>24</v>
      </c>
    </row>
    <row r="9703" customFormat="false" ht="15" hidden="false" customHeight="false" outlineLevel="0" collapsed="false">
      <c r="A9703" s="49" t="n">
        <v>399</v>
      </c>
      <c r="B9703" s="49" t="s">
        <v>218</v>
      </c>
      <c r="C9703" s="49" t="n">
        <v>2009</v>
      </c>
      <c r="D9703" s="54" t="n">
        <v>20.16</v>
      </c>
      <c r="E9703" s="55" t="n">
        <v>48</v>
      </c>
    </row>
    <row r="9704" customFormat="false" ht="15" hidden="false" customHeight="false" outlineLevel="0" collapsed="false">
      <c r="A9704" s="49" t="n">
        <v>399</v>
      </c>
      <c r="B9704" s="49" t="s">
        <v>218</v>
      </c>
      <c r="C9704" s="49" t="n">
        <v>2010</v>
      </c>
      <c r="D9704" s="54" t="n">
        <v>165.6</v>
      </c>
      <c r="E9704" s="55" t="n">
        <v>456</v>
      </c>
    </row>
    <row r="9705" customFormat="false" ht="15" hidden="false" customHeight="false" outlineLevel="0" collapsed="false">
      <c r="A9705" s="49" t="n">
        <v>399</v>
      </c>
      <c r="B9705" s="49" t="s">
        <v>218</v>
      </c>
      <c r="C9705" s="49" t="n">
        <v>2011</v>
      </c>
      <c r="D9705" s="54" t="n">
        <v>155.52</v>
      </c>
      <c r="E9705" s="55" t="n">
        <v>432</v>
      </c>
    </row>
    <row r="9706" customFormat="false" ht="15" hidden="false" customHeight="false" outlineLevel="0" collapsed="false">
      <c r="A9706" s="49" t="n">
        <v>399</v>
      </c>
      <c r="B9706" s="49" t="s">
        <v>197</v>
      </c>
      <c r="C9706" s="49" t="n">
        <v>2010</v>
      </c>
      <c r="D9706" s="54" t="n">
        <v>20.16</v>
      </c>
      <c r="E9706" s="55" t="n">
        <v>48</v>
      </c>
    </row>
    <row r="9707" customFormat="false" ht="15" hidden="false" customHeight="false" outlineLevel="0" collapsed="false">
      <c r="A9707" s="49" t="n">
        <v>399</v>
      </c>
      <c r="B9707" s="49" t="s">
        <v>196</v>
      </c>
      <c r="C9707" s="49" t="n">
        <v>2010</v>
      </c>
      <c r="D9707" s="54" t="n">
        <v>20.16</v>
      </c>
      <c r="E9707" s="55" t="n">
        <v>48</v>
      </c>
    </row>
    <row r="9708" customFormat="false" ht="15" hidden="false" customHeight="false" outlineLevel="0" collapsed="false">
      <c r="A9708" s="49" t="n">
        <v>399</v>
      </c>
      <c r="B9708" s="49" t="s">
        <v>210</v>
      </c>
      <c r="C9708" s="49" t="n">
        <v>2010</v>
      </c>
      <c r="D9708" s="54" t="n">
        <v>10.08</v>
      </c>
      <c r="E9708" s="55" t="n">
        <v>24</v>
      </c>
    </row>
    <row r="9709" customFormat="false" ht="15" hidden="false" customHeight="false" outlineLevel="0" collapsed="false">
      <c r="A9709" s="49" t="n">
        <v>399</v>
      </c>
      <c r="B9709" s="49" t="s">
        <v>189</v>
      </c>
      <c r="C9709" s="49" t="n">
        <v>2009</v>
      </c>
      <c r="D9709" s="54" t="n">
        <v>108.8</v>
      </c>
      <c r="E9709" s="55" t="n">
        <v>256</v>
      </c>
    </row>
    <row r="9710" customFormat="false" ht="15" hidden="false" customHeight="false" outlineLevel="0" collapsed="false">
      <c r="A9710" s="49" t="n">
        <v>399</v>
      </c>
      <c r="B9710" s="49" t="s">
        <v>189</v>
      </c>
      <c r="C9710" s="49" t="n">
        <v>2010</v>
      </c>
      <c r="D9710" s="54" t="n">
        <v>4870.73</v>
      </c>
      <c r="E9710" s="55" t="n">
        <v>11337</v>
      </c>
    </row>
    <row r="9711" customFormat="false" ht="15" hidden="false" customHeight="false" outlineLevel="0" collapsed="false">
      <c r="A9711" s="49" t="n">
        <v>399</v>
      </c>
      <c r="B9711" s="49" t="s">
        <v>189</v>
      </c>
      <c r="C9711" s="49" t="n">
        <v>2011</v>
      </c>
      <c r="D9711" s="54" t="n">
        <v>5246.12</v>
      </c>
      <c r="E9711" s="55" t="n">
        <v>12428</v>
      </c>
    </row>
    <row r="9712" customFormat="false" ht="15" hidden="false" customHeight="false" outlineLevel="0" collapsed="false">
      <c r="A9712" s="49" t="n">
        <v>400</v>
      </c>
      <c r="B9712" s="49" t="s">
        <v>199</v>
      </c>
      <c r="C9712" s="49" t="n">
        <v>2011</v>
      </c>
      <c r="D9712" s="54" t="n">
        <v>34.8</v>
      </c>
      <c r="E9712" s="55" t="n">
        <v>24</v>
      </c>
    </row>
    <row r="9713" customFormat="false" ht="15" hidden="false" customHeight="false" outlineLevel="0" collapsed="false">
      <c r="A9713" s="49" t="n">
        <v>400</v>
      </c>
      <c r="B9713" s="49" t="s">
        <v>201</v>
      </c>
      <c r="C9713" s="49" t="n">
        <v>2011</v>
      </c>
      <c r="D9713" s="54" t="n">
        <v>17.4</v>
      </c>
      <c r="E9713" s="55" t="n">
        <v>12</v>
      </c>
    </row>
    <row r="9714" customFormat="false" ht="15" hidden="false" customHeight="false" outlineLevel="0" collapsed="false">
      <c r="A9714" s="49" t="n">
        <v>400</v>
      </c>
      <c r="B9714" s="49" t="s">
        <v>223</v>
      </c>
      <c r="C9714" s="49" t="n">
        <v>2010</v>
      </c>
      <c r="D9714" s="54" t="n">
        <v>17.4</v>
      </c>
      <c r="E9714" s="55" t="n">
        <v>12</v>
      </c>
    </row>
    <row r="9715" customFormat="false" ht="15" hidden="false" customHeight="false" outlineLevel="0" collapsed="false">
      <c r="A9715" s="49" t="n">
        <v>400</v>
      </c>
      <c r="B9715" s="49" t="s">
        <v>222</v>
      </c>
      <c r="C9715" s="49" t="n">
        <v>2009</v>
      </c>
      <c r="D9715" s="54" t="n">
        <v>17.4</v>
      </c>
      <c r="E9715" s="55" t="n">
        <v>12</v>
      </c>
    </row>
    <row r="9716" customFormat="false" ht="15" hidden="false" customHeight="false" outlineLevel="0" collapsed="false">
      <c r="A9716" s="49" t="n">
        <v>400</v>
      </c>
      <c r="B9716" s="49" t="s">
        <v>222</v>
      </c>
      <c r="C9716" s="49" t="n">
        <v>2010</v>
      </c>
      <c r="D9716" s="54" t="n">
        <v>87</v>
      </c>
      <c r="E9716" s="55" t="n">
        <v>60</v>
      </c>
    </row>
    <row r="9717" customFormat="false" ht="15" hidden="false" customHeight="false" outlineLevel="0" collapsed="false">
      <c r="A9717" s="49" t="n">
        <v>400</v>
      </c>
      <c r="B9717" s="49" t="s">
        <v>222</v>
      </c>
      <c r="C9717" s="49" t="n">
        <v>2011</v>
      </c>
      <c r="D9717" s="54" t="n">
        <v>52.2</v>
      </c>
      <c r="E9717" s="55" t="n">
        <v>36</v>
      </c>
    </row>
    <row r="9718" customFormat="false" ht="15" hidden="false" customHeight="false" outlineLevel="0" collapsed="false">
      <c r="A9718" s="49" t="n">
        <v>400</v>
      </c>
      <c r="B9718" s="49" t="s">
        <v>205</v>
      </c>
      <c r="C9718" s="49" t="n">
        <v>2010</v>
      </c>
      <c r="D9718" s="54" t="n">
        <v>17.4</v>
      </c>
      <c r="E9718" s="55" t="n">
        <v>12</v>
      </c>
    </row>
    <row r="9719" customFormat="false" ht="15" hidden="false" customHeight="false" outlineLevel="0" collapsed="false">
      <c r="A9719" s="49" t="n">
        <v>400</v>
      </c>
      <c r="B9719" s="49" t="s">
        <v>192</v>
      </c>
      <c r="C9719" s="49" t="n">
        <v>2010</v>
      </c>
      <c r="D9719" s="54" t="n">
        <v>4.35</v>
      </c>
      <c r="E9719" s="55" t="n">
        <v>3</v>
      </c>
    </row>
    <row r="9720" customFormat="false" ht="15" hidden="false" customHeight="false" outlineLevel="0" collapsed="false">
      <c r="A9720" s="49" t="n">
        <v>400</v>
      </c>
      <c r="B9720" s="49" t="s">
        <v>218</v>
      </c>
      <c r="C9720" s="49" t="n">
        <v>2011</v>
      </c>
      <c r="D9720" s="54" t="n">
        <v>17.4</v>
      </c>
      <c r="E9720" s="55" t="n">
        <v>12</v>
      </c>
    </row>
    <row r="9721" customFormat="false" ht="15" hidden="false" customHeight="false" outlineLevel="0" collapsed="false">
      <c r="A9721" s="49" t="n">
        <v>400</v>
      </c>
      <c r="B9721" s="49" t="s">
        <v>197</v>
      </c>
      <c r="C9721" s="49" t="n">
        <v>2011</v>
      </c>
      <c r="D9721" s="54" t="n">
        <v>17.4</v>
      </c>
      <c r="E9721" s="55" t="n">
        <v>12</v>
      </c>
    </row>
    <row r="9722" customFormat="false" ht="15" hidden="false" customHeight="false" outlineLevel="0" collapsed="false">
      <c r="A9722" s="49" t="n">
        <v>400</v>
      </c>
      <c r="B9722" s="49" t="s">
        <v>215</v>
      </c>
      <c r="C9722" s="49" t="n">
        <v>2011</v>
      </c>
      <c r="D9722" s="54" t="n">
        <v>34.8</v>
      </c>
      <c r="E9722" s="55" t="n">
        <v>24</v>
      </c>
    </row>
    <row r="9723" customFormat="false" ht="15" hidden="false" customHeight="false" outlineLevel="0" collapsed="false">
      <c r="A9723" s="49" t="n">
        <v>400</v>
      </c>
      <c r="B9723" s="49" t="s">
        <v>196</v>
      </c>
      <c r="C9723" s="49" t="n">
        <v>2010</v>
      </c>
      <c r="D9723" s="54" t="n">
        <v>17.4</v>
      </c>
      <c r="E9723" s="55" t="n">
        <v>12</v>
      </c>
    </row>
    <row r="9724" customFormat="false" ht="15" hidden="false" customHeight="false" outlineLevel="0" collapsed="false">
      <c r="A9724" s="49" t="n">
        <v>400</v>
      </c>
      <c r="B9724" s="49" t="s">
        <v>196</v>
      </c>
      <c r="C9724" s="49" t="n">
        <v>2011</v>
      </c>
      <c r="D9724" s="54" t="n">
        <v>73.95</v>
      </c>
      <c r="E9724" s="55" t="n">
        <v>51</v>
      </c>
    </row>
    <row r="9725" customFormat="false" ht="15" hidden="false" customHeight="false" outlineLevel="0" collapsed="false">
      <c r="A9725" s="49" t="n">
        <v>400</v>
      </c>
      <c r="B9725" s="49" t="s">
        <v>189</v>
      </c>
      <c r="C9725" s="49" t="n">
        <v>2009</v>
      </c>
      <c r="D9725" s="54" t="n">
        <v>298.25</v>
      </c>
      <c r="E9725" s="55" t="n">
        <v>188</v>
      </c>
    </row>
    <row r="9726" customFormat="false" ht="15" hidden="false" customHeight="false" outlineLevel="0" collapsed="false">
      <c r="A9726" s="49" t="n">
        <v>400</v>
      </c>
      <c r="B9726" s="49" t="s">
        <v>189</v>
      </c>
      <c r="C9726" s="49" t="n">
        <v>2010</v>
      </c>
      <c r="D9726" s="54" t="n">
        <v>5610.95</v>
      </c>
      <c r="E9726" s="55" t="n">
        <v>3915</v>
      </c>
    </row>
    <row r="9727" customFormat="false" ht="15" hidden="false" customHeight="false" outlineLevel="0" collapsed="false">
      <c r="A9727" s="49" t="n">
        <v>400</v>
      </c>
      <c r="B9727" s="49" t="s">
        <v>189</v>
      </c>
      <c r="C9727" s="49" t="n">
        <v>2011</v>
      </c>
      <c r="D9727" s="54" t="n">
        <v>4953.21</v>
      </c>
      <c r="E9727" s="55" t="n">
        <v>3223</v>
      </c>
    </row>
    <row r="9728" customFormat="false" ht="15" hidden="false" customHeight="false" outlineLevel="0" collapsed="false">
      <c r="A9728" s="49" t="n">
        <v>401</v>
      </c>
      <c r="B9728" s="49" t="s">
        <v>201</v>
      </c>
      <c r="C9728" s="49" t="n">
        <v>2010</v>
      </c>
      <c r="D9728" s="54" t="n">
        <v>52.8</v>
      </c>
      <c r="E9728" s="55" t="n">
        <v>32</v>
      </c>
    </row>
    <row r="9729" customFormat="false" ht="15" hidden="false" customHeight="false" outlineLevel="0" collapsed="false">
      <c r="A9729" s="49" t="n">
        <v>401</v>
      </c>
      <c r="B9729" s="49" t="s">
        <v>201</v>
      </c>
      <c r="C9729" s="49" t="n">
        <v>2011</v>
      </c>
      <c r="D9729" s="54" t="n">
        <v>15.6</v>
      </c>
      <c r="E9729" s="55" t="n">
        <v>8</v>
      </c>
    </row>
    <row r="9730" customFormat="false" ht="15" hidden="false" customHeight="false" outlineLevel="0" collapsed="false">
      <c r="A9730" s="49" t="n">
        <v>401</v>
      </c>
      <c r="B9730" s="49" t="s">
        <v>226</v>
      </c>
      <c r="C9730" s="49" t="n">
        <v>2010</v>
      </c>
      <c r="D9730" s="54" t="n">
        <v>13.2</v>
      </c>
      <c r="E9730" s="55" t="n">
        <v>8</v>
      </c>
    </row>
    <row r="9731" customFormat="false" ht="15" hidden="false" customHeight="false" outlineLevel="0" collapsed="false">
      <c r="A9731" s="49" t="n">
        <v>401</v>
      </c>
      <c r="B9731" s="49" t="s">
        <v>200</v>
      </c>
      <c r="C9731" s="49" t="n">
        <v>2010</v>
      </c>
      <c r="D9731" s="54" t="n">
        <v>16.5</v>
      </c>
      <c r="E9731" s="55" t="n">
        <v>10</v>
      </c>
    </row>
    <row r="9732" customFormat="false" ht="15" hidden="false" customHeight="false" outlineLevel="0" collapsed="false">
      <c r="A9732" s="49" t="n">
        <v>401</v>
      </c>
      <c r="B9732" s="49" t="s">
        <v>222</v>
      </c>
      <c r="C9732" s="49" t="n">
        <v>2010</v>
      </c>
      <c r="D9732" s="54" t="n">
        <v>188.1</v>
      </c>
      <c r="E9732" s="55" t="n">
        <v>114</v>
      </c>
    </row>
    <row r="9733" customFormat="false" ht="15" hidden="false" customHeight="false" outlineLevel="0" collapsed="false">
      <c r="A9733" s="49" t="n">
        <v>401</v>
      </c>
      <c r="B9733" s="49" t="s">
        <v>222</v>
      </c>
      <c r="C9733" s="49" t="n">
        <v>2011</v>
      </c>
      <c r="D9733" s="54" t="n">
        <v>74.1</v>
      </c>
      <c r="E9733" s="55" t="n">
        <v>38</v>
      </c>
    </row>
    <row r="9734" customFormat="false" ht="15" hidden="false" customHeight="false" outlineLevel="0" collapsed="false">
      <c r="A9734" s="49" t="n">
        <v>401</v>
      </c>
      <c r="B9734" s="49" t="s">
        <v>191</v>
      </c>
      <c r="C9734" s="49" t="n">
        <v>2011</v>
      </c>
      <c r="D9734" s="54" t="n">
        <v>31.2</v>
      </c>
      <c r="E9734" s="55" t="n">
        <v>16</v>
      </c>
    </row>
    <row r="9735" customFormat="false" ht="15" hidden="false" customHeight="false" outlineLevel="0" collapsed="false">
      <c r="A9735" s="49" t="n">
        <v>401</v>
      </c>
      <c r="B9735" s="49" t="s">
        <v>205</v>
      </c>
      <c r="C9735" s="49" t="n">
        <v>2009</v>
      </c>
      <c r="D9735" s="54" t="n">
        <v>52.8</v>
      </c>
      <c r="E9735" s="55" t="n">
        <v>32</v>
      </c>
    </row>
    <row r="9736" customFormat="false" ht="15" hidden="false" customHeight="false" outlineLevel="0" collapsed="false">
      <c r="A9736" s="49" t="n">
        <v>401</v>
      </c>
      <c r="B9736" s="49" t="s">
        <v>205</v>
      </c>
      <c r="C9736" s="49" t="n">
        <v>2010</v>
      </c>
      <c r="D9736" s="54" t="n">
        <v>141.9</v>
      </c>
      <c r="E9736" s="55" t="n">
        <v>86</v>
      </c>
    </row>
    <row r="9737" customFormat="false" ht="15" hidden="false" customHeight="false" outlineLevel="0" collapsed="false">
      <c r="A9737" s="49" t="n">
        <v>401</v>
      </c>
      <c r="B9737" s="49" t="s">
        <v>205</v>
      </c>
      <c r="C9737" s="49" t="n">
        <v>2011</v>
      </c>
      <c r="D9737" s="54" t="n">
        <v>77.1</v>
      </c>
      <c r="E9737" s="55" t="n">
        <v>42</v>
      </c>
    </row>
    <row r="9738" customFormat="false" ht="15" hidden="false" customHeight="false" outlineLevel="0" collapsed="false">
      <c r="A9738" s="49" t="n">
        <v>401</v>
      </c>
      <c r="B9738" s="49" t="s">
        <v>206</v>
      </c>
      <c r="C9738" s="49" t="n">
        <v>2009</v>
      </c>
      <c r="D9738" s="54" t="n">
        <v>52.8</v>
      </c>
      <c r="E9738" s="55" t="n">
        <v>32</v>
      </c>
    </row>
    <row r="9739" customFormat="false" ht="15" hidden="false" customHeight="false" outlineLevel="0" collapsed="false">
      <c r="A9739" s="49" t="n">
        <v>401</v>
      </c>
      <c r="B9739" s="49" t="s">
        <v>206</v>
      </c>
      <c r="C9739" s="49" t="n">
        <v>2010</v>
      </c>
      <c r="D9739" s="54" t="n">
        <v>376.5</v>
      </c>
      <c r="E9739" s="55" t="n">
        <v>234</v>
      </c>
    </row>
    <row r="9740" customFormat="false" ht="15" hidden="false" customHeight="false" outlineLevel="0" collapsed="false">
      <c r="A9740" s="49" t="n">
        <v>401</v>
      </c>
      <c r="B9740" s="49" t="s">
        <v>206</v>
      </c>
      <c r="C9740" s="49" t="n">
        <v>2011</v>
      </c>
      <c r="D9740" s="54" t="n">
        <v>161.25</v>
      </c>
      <c r="E9740" s="55" t="n">
        <v>85</v>
      </c>
    </row>
    <row r="9741" customFormat="false" ht="15" hidden="false" customHeight="false" outlineLevel="0" collapsed="false">
      <c r="A9741" s="49" t="n">
        <v>401</v>
      </c>
      <c r="B9741" s="49" t="s">
        <v>211</v>
      </c>
      <c r="C9741" s="49" t="n">
        <v>2011</v>
      </c>
      <c r="D9741" s="54" t="n">
        <v>1.95</v>
      </c>
      <c r="E9741" s="55" t="n">
        <v>1</v>
      </c>
    </row>
    <row r="9742" customFormat="false" ht="15" hidden="false" customHeight="false" outlineLevel="0" collapsed="false">
      <c r="A9742" s="49" t="n">
        <v>401</v>
      </c>
      <c r="B9742" s="49" t="s">
        <v>192</v>
      </c>
      <c r="C9742" s="49" t="n">
        <v>2009</v>
      </c>
      <c r="D9742" s="54" t="n">
        <v>13.2</v>
      </c>
      <c r="E9742" s="55" t="n">
        <v>8</v>
      </c>
    </row>
    <row r="9743" customFormat="false" ht="15" hidden="false" customHeight="false" outlineLevel="0" collapsed="false">
      <c r="A9743" s="49" t="n">
        <v>401</v>
      </c>
      <c r="B9743" s="49" t="s">
        <v>225</v>
      </c>
      <c r="C9743" s="49" t="n">
        <v>2010</v>
      </c>
      <c r="D9743" s="54" t="n">
        <v>79.2</v>
      </c>
      <c r="E9743" s="55" t="n">
        <v>48</v>
      </c>
    </row>
    <row r="9744" customFormat="false" ht="15" hidden="false" customHeight="false" outlineLevel="0" collapsed="false">
      <c r="A9744" s="49" t="n">
        <v>401</v>
      </c>
      <c r="B9744" s="49" t="s">
        <v>218</v>
      </c>
      <c r="C9744" s="49" t="n">
        <v>2009</v>
      </c>
      <c r="D9744" s="54" t="n">
        <v>71.25</v>
      </c>
      <c r="E9744" s="55" t="n">
        <v>49</v>
      </c>
    </row>
    <row r="9745" customFormat="false" ht="15" hidden="false" customHeight="false" outlineLevel="0" collapsed="false">
      <c r="A9745" s="49" t="n">
        <v>401</v>
      </c>
      <c r="B9745" s="49" t="s">
        <v>218</v>
      </c>
      <c r="C9745" s="49" t="n">
        <v>2010</v>
      </c>
      <c r="D9745" s="54" t="n">
        <v>709.8</v>
      </c>
      <c r="E9745" s="55" t="n">
        <v>436</v>
      </c>
    </row>
    <row r="9746" customFormat="false" ht="15" hidden="false" customHeight="false" outlineLevel="0" collapsed="false">
      <c r="A9746" s="49" t="n">
        <v>401</v>
      </c>
      <c r="B9746" s="49" t="s">
        <v>218</v>
      </c>
      <c r="C9746" s="49" t="n">
        <v>2011</v>
      </c>
      <c r="D9746" s="54" t="n">
        <v>376.8</v>
      </c>
      <c r="E9746" s="55" t="n">
        <v>240</v>
      </c>
    </row>
    <row r="9747" customFormat="false" ht="15" hidden="false" customHeight="false" outlineLevel="0" collapsed="false">
      <c r="A9747" s="49" t="n">
        <v>401</v>
      </c>
      <c r="B9747" s="49" t="s">
        <v>193</v>
      </c>
      <c r="C9747" s="49" t="n">
        <v>2010</v>
      </c>
      <c r="D9747" s="54" t="n">
        <v>26.4</v>
      </c>
      <c r="E9747" s="55" t="n">
        <v>16</v>
      </c>
    </row>
    <row r="9748" customFormat="false" ht="15" hidden="false" customHeight="false" outlineLevel="0" collapsed="false">
      <c r="A9748" s="49" t="n">
        <v>401</v>
      </c>
      <c r="B9748" s="49" t="s">
        <v>197</v>
      </c>
      <c r="C9748" s="49" t="n">
        <v>2009</v>
      </c>
      <c r="D9748" s="54" t="n">
        <v>13.2</v>
      </c>
      <c r="E9748" s="55" t="n">
        <v>8</v>
      </c>
    </row>
    <row r="9749" customFormat="false" ht="15" hidden="false" customHeight="false" outlineLevel="0" collapsed="false">
      <c r="A9749" s="49" t="n">
        <v>401</v>
      </c>
      <c r="B9749" s="49" t="s">
        <v>197</v>
      </c>
      <c r="C9749" s="49" t="n">
        <v>2010</v>
      </c>
      <c r="D9749" s="54" t="n">
        <v>56.1</v>
      </c>
      <c r="E9749" s="55" t="n">
        <v>34</v>
      </c>
    </row>
    <row r="9750" customFormat="false" ht="15" hidden="false" customHeight="false" outlineLevel="0" collapsed="false">
      <c r="A9750" s="49" t="n">
        <v>401</v>
      </c>
      <c r="B9750" s="49" t="s">
        <v>197</v>
      </c>
      <c r="C9750" s="49" t="n">
        <v>2011</v>
      </c>
      <c r="D9750" s="54" t="n">
        <v>1.95</v>
      </c>
      <c r="E9750" s="55" t="n">
        <v>1</v>
      </c>
    </row>
    <row r="9751" customFormat="false" ht="15" hidden="false" customHeight="false" outlineLevel="0" collapsed="false">
      <c r="A9751" s="49" t="n">
        <v>401</v>
      </c>
      <c r="B9751" s="49" t="s">
        <v>196</v>
      </c>
      <c r="C9751" s="49" t="n">
        <v>2010</v>
      </c>
      <c r="D9751" s="54" t="n">
        <v>26.4</v>
      </c>
      <c r="E9751" s="55" t="n">
        <v>16</v>
      </c>
    </row>
    <row r="9752" customFormat="false" ht="15" hidden="false" customHeight="false" outlineLevel="0" collapsed="false">
      <c r="A9752" s="49" t="n">
        <v>401</v>
      </c>
      <c r="B9752" s="49" t="s">
        <v>196</v>
      </c>
      <c r="C9752" s="49" t="n">
        <v>2011</v>
      </c>
      <c r="D9752" s="54" t="n">
        <v>31.2</v>
      </c>
      <c r="E9752" s="55" t="n">
        <v>16</v>
      </c>
    </row>
    <row r="9753" customFormat="false" ht="15" hidden="false" customHeight="false" outlineLevel="0" collapsed="false">
      <c r="A9753" s="49" t="n">
        <v>401</v>
      </c>
      <c r="B9753" s="49" t="s">
        <v>210</v>
      </c>
      <c r="C9753" s="49" t="n">
        <v>2010</v>
      </c>
      <c r="D9753" s="54" t="n">
        <v>13.2</v>
      </c>
      <c r="E9753" s="55" t="n">
        <v>8</v>
      </c>
    </row>
    <row r="9754" customFormat="false" ht="15" hidden="false" customHeight="false" outlineLevel="0" collapsed="false">
      <c r="A9754" s="49" t="n">
        <v>401</v>
      </c>
      <c r="B9754" s="49" t="s">
        <v>210</v>
      </c>
      <c r="C9754" s="49" t="n">
        <v>2011</v>
      </c>
      <c r="D9754" s="54" t="n">
        <v>15.6</v>
      </c>
      <c r="E9754" s="55" t="n">
        <v>8</v>
      </c>
    </row>
    <row r="9755" customFormat="false" ht="15" hidden="false" customHeight="false" outlineLevel="0" collapsed="false">
      <c r="A9755" s="49" t="n">
        <v>401</v>
      </c>
      <c r="B9755" s="49" t="s">
        <v>198</v>
      </c>
      <c r="C9755" s="49" t="n">
        <v>2010</v>
      </c>
      <c r="D9755" s="54" t="n">
        <v>92.4</v>
      </c>
      <c r="E9755" s="55" t="n">
        <v>56</v>
      </c>
    </row>
    <row r="9756" customFormat="false" ht="15" hidden="false" customHeight="false" outlineLevel="0" collapsed="false">
      <c r="A9756" s="49" t="n">
        <v>401</v>
      </c>
      <c r="B9756" s="49" t="s">
        <v>198</v>
      </c>
      <c r="C9756" s="49" t="n">
        <v>2011</v>
      </c>
      <c r="D9756" s="54" t="n">
        <v>47.7</v>
      </c>
      <c r="E9756" s="55" t="n">
        <v>26</v>
      </c>
    </row>
    <row r="9757" customFormat="false" ht="15" hidden="false" customHeight="false" outlineLevel="0" collapsed="false">
      <c r="A9757" s="49" t="n">
        <v>401</v>
      </c>
      <c r="B9757" s="49" t="s">
        <v>208</v>
      </c>
      <c r="C9757" s="49" t="n">
        <v>2010</v>
      </c>
      <c r="D9757" s="54" t="n">
        <v>278.4</v>
      </c>
      <c r="E9757" s="55" t="n">
        <v>192</v>
      </c>
    </row>
    <row r="9758" customFormat="false" ht="15" hidden="false" customHeight="false" outlineLevel="0" collapsed="false">
      <c r="A9758" s="49" t="n">
        <v>401</v>
      </c>
      <c r="B9758" s="49" t="s">
        <v>189</v>
      </c>
      <c r="C9758" s="49" t="n">
        <v>2009</v>
      </c>
      <c r="D9758" s="54" t="n">
        <v>477.71</v>
      </c>
      <c r="E9758" s="55" t="n">
        <v>255</v>
      </c>
    </row>
    <row r="9759" customFormat="false" ht="15" hidden="false" customHeight="false" outlineLevel="0" collapsed="false">
      <c r="A9759" s="49" t="n">
        <v>401</v>
      </c>
      <c r="B9759" s="49" t="s">
        <v>189</v>
      </c>
      <c r="C9759" s="49" t="n">
        <v>2010</v>
      </c>
      <c r="D9759" s="54" t="n">
        <v>5715.69</v>
      </c>
      <c r="E9759" s="55" t="n">
        <v>3201</v>
      </c>
    </row>
    <row r="9760" customFormat="false" ht="15" hidden="false" customHeight="false" outlineLevel="0" collapsed="false">
      <c r="A9760" s="49" t="n">
        <v>401</v>
      </c>
      <c r="B9760" s="49" t="s">
        <v>189</v>
      </c>
      <c r="C9760" s="49" t="n">
        <v>2011</v>
      </c>
      <c r="D9760" s="54" t="n">
        <v>1919.95</v>
      </c>
      <c r="E9760" s="55" t="n">
        <v>933</v>
      </c>
    </row>
    <row r="9761" customFormat="false" ht="15" hidden="false" customHeight="false" outlineLevel="0" collapsed="false">
      <c r="A9761" s="49" t="n">
        <v>402</v>
      </c>
      <c r="B9761" s="49" t="s">
        <v>203</v>
      </c>
      <c r="C9761" s="49" t="n">
        <v>2010</v>
      </c>
      <c r="D9761" s="54" t="n">
        <v>27</v>
      </c>
      <c r="E9761" s="55" t="n">
        <v>4</v>
      </c>
    </row>
    <row r="9762" customFormat="false" ht="15" hidden="false" customHeight="false" outlineLevel="0" collapsed="false">
      <c r="A9762" s="49" t="n">
        <v>402</v>
      </c>
      <c r="B9762" s="49" t="s">
        <v>201</v>
      </c>
      <c r="C9762" s="49" t="n">
        <v>2010</v>
      </c>
      <c r="D9762" s="54" t="n">
        <v>54</v>
      </c>
      <c r="E9762" s="55" t="n">
        <v>8</v>
      </c>
    </row>
    <row r="9763" customFormat="false" ht="15" hidden="false" customHeight="false" outlineLevel="0" collapsed="false">
      <c r="A9763" s="49" t="n">
        <v>402</v>
      </c>
      <c r="B9763" s="49" t="s">
        <v>200</v>
      </c>
      <c r="C9763" s="49" t="n">
        <v>2010</v>
      </c>
      <c r="D9763" s="54" t="n">
        <v>13.5</v>
      </c>
      <c r="E9763" s="55" t="n">
        <v>2</v>
      </c>
    </row>
    <row r="9764" customFormat="false" ht="15" hidden="false" customHeight="false" outlineLevel="0" collapsed="false">
      <c r="A9764" s="49" t="n">
        <v>402</v>
      </c>
      <c r="B9764" s="49" t="s">
        <v>202</v>
      </c>
      <c r="C9764" s="49" t="n">
        <v>2010</v>
      </c>
      <c r="D9764" s="54" t="n">
        <v>27</v>
      </c>
      <c r="E9764" s="55" t="n">
        <v>4</v>
      </c>
    </row>
    <row r="9765" customFormat="false" ht="15" hidden="false" customHeight="false" outlineLevel="0" collapsed="false">
      <c r="A9765" s="49" t="n">
        <v>402</v>
      </c>
      <c r="B9765" s="49" t="s">
        <v>202</v>
      </c>
      <c r="C9765" s="49" t="n">
        <v>2011</v>
      </c>
      <c r="D9765" s="54" t="n">
        <v>285.6</v>
      </c>
      <c r="E9765" s="55" t="n">
        <v>48</v>
      </c>
    </row>
    <row r="9766" customFormat="false" ht="15" hidden="false" customHeight="false" outlineLevel="0" collapsed="false">
      <c r="A9766" s="49" t="n">
        <v>402</v>
      </c>
      <c r="B9766" s="49" t="s">
        <v>222</v>
      </c>
      <c r="C9766" s="49" t="n">
        <v>2010</v>
      </c>
      <c r="D9766" s="54" t="n">
        <v>345.3</v>
      </c>
      <c r="E9766" s="55" t="n">
        <v>54</v>
      </c>
    </row>
    <row r="9767" customFormat="false" ht="15" hidden="false" customHeight="false" outlineLevel="0" collapsed="false">
      <c r="A9767" s="49" t="n">
        <v>402</v>
      </c>
      <c r="B9767" s="49" t="s">
        <v>191</v>
      </c>
      <c r="C9767" s="49" t="n">
        <v>2010</v>
      </c>
      <c r="D9767" s="54" t="n">
        <v>27</v>
      </c>
      <c r="E9767" s="55" t="n">
        <v>4</v>
      </c>
    </row>
    <row r="9768" customFormat="false" ht="15" hidden="false" customHeight="false" outlineLevel="0" collapsed="false">
      <c r="A9768" s="49" t="n">
        <v>402</v>
      </c>
      <c r="B9768" s="49" t="s">
        <v>205</v>
      </c>
      <c r="C9768" s="49" t="n">
        <v>2010</v>
      </c>
      <c r="D9768" s="54" t="n">
        <v>94.5</v>
      </c>
      <c r="E9768" s="55" t="n">
        <v>14</v>
      </c>
    </row>
    <row r="9769" customFormat="false" ht="15" hidden="false" customHeight="false" outlineLevel="0" collapsed="false">
      <c r="A9769" s="49" t="n">
        <v>402</v>
      </c>
      <c r="B9769" s="49" t="s">
        <v>205</v>
      </c>
      <c r="C9769" s="49" t="n">
        <v>2011</v>
      </c>
      <c r="D9769" s="54" t="n">
        <v>121.5</v>
      </c>
      <c r="E9769" s="55" t="n">
        <v>18</v>
      </c>
    </row>
    <row r="9770" customFormat="false" ht="15" hidden="false" customHeight="false" outlineLevel="0" collapsed="false">
      <c r="A9770" s="49" t="n">
        <v>402</v>
      </c>
      <c r="B9770" s="49" t="s">
        <v>206</v>
      </c>
      <c r="C9770" s="49" t="n">
        <v>2010</v>
      </c>
      <c r="D9770" s="54" t="n">
        <v>135</v>
      </c>
      <c r="E9770" s="55" t="n">
        <v>20</v>
      </c>
    </row>
    <row r="9771" customFormat="false" ht="15" hidden="false" customHeight="false" outlineLevel="0" collapsed="false">
      <c r="A9771" s="49" t="n">
        <v>402</v>
      </c>
      <c r="B9771" s="49" t="s">
        <v>206</v>
      </c>
      <c r="C9771" s="49" t="n">
        <v>2011</v>
      </c>
      <c r="D9771" s="54" t="n">
        <v>13.5</v>
      </c>
      <c r="E9771" s="55" t="n">
        <v>2</v>
      </c>
    </row>
    <row r="9772" customFormat="false" ht="15" hidden="false" customHeight="false" outlineLevel="0" collapsed="false">
      <c r="A9772" s="49" t="n">
        <v>402</v>
      </c>
      <c r="B9772" s="49" t="s">
        <v>211</v>
      </c>
      <c r="C9772" s="49" t="n">
        <v>2011</v>
      </c>
      <c r="D9772" s="54" t="n">
        <v>67.5</v>
      </c>
      <c r="E9772" s="55" t="n">
        <v>10</v>
      </c>
    </row>
    <row r="9773" customFormat="false" ht="15" hidden="false" customHeight="false" outlineLevel="0" collapsed="false">
      <c r="A9773" s="49" t="n">
        <v>402</v>
      </c>
      <c r="B9773" s="49" t="s">
        <v>218</v>
      </c>
      <c r="C9773" s="49" t="n">
        <v>2010</v>
      </c>
      <c r="D9773" s="54" t="n">
        <v>285.6</v>
      </c>
      <c r="E9773" s="55" t="n">
        <v>48</v>
      </c>
    </row>
    <row r="9774" customFormat="false" ht="15" hidden="false" customHeight="false" outlineLevel="0" collapsed="false">
      <c r="A9774" s="49" t="n">
        <v>402</v>
      </c>
      <c r="B9774" s="49" t="s">
        <v>193</v>
      </c>
      <c r="C9774" s="49" t="n">
        <v>2011</v>
      </c>
      <c r="D9774" s="54" t="n">
        <v>223.8</v>
      </c>
      <c r="E9774" s="55" t="n">
        <v>36</v>
      </c>
    </row>
    <row r="9775" customFormat="false" ht="15" hidden="false" customHeight="false" outlineLevel="0" collapsed="false">
      <c r="A9775" s="49" t="n">
        <v>402</v>
      </c>
      <c r="B9775" s="49" t="s">
        <v>210</v>
      </c>
      <c r="C9775" s="49" t="n">
        <v>2010</v>
      </c>
      <c r="D9775" s="54" t="n">
        <v>40.5</v>
      </c>
      <c r="E9775" s="55" t="n">
        <v>6</v>
      </c>
    </row>
    <row r="9776" customFormat="false" ht="15" hidden="false" customHeight="false" outlineLevel="0" collapsed="false">
      <c r="A9776" s="49" t="n">
        <v>402</v>
      </c>
      <c r="B9776" s="49" t="s">
        <v>198</v>
      </c>
      <c r="C9776" s="49" t="n">
        <v>2011</v>
      </c>
      <c r="D9776" s="54" t="n">
        <v>13.5</v>
      </c>
      <c r="E9776" s="55" t="n">
        <v>2</v>
      </c>
    </row>
    <row r="9777" customFormat="false" ht="15" hidden="false" customHeight="false" outlineLevel="0" collapsed="false">
      <c r="A9777" s="49" t="n">
        <v>402</v>
      </c>
      <c r="B9777" s="49" t="s">
        <v>189</v>
      </c>
      <c r="C9777" s="49" t="n">
        <v>2010</v>
      </c>
      <c r="D9777" s="54" t="n">
        <v>6932.53</v>
      </c>
      <c r="E9777" s="55" t="n">
        <v>1055</v>
      </c>
    </row>
    <row r="9778" customFormat="false" ht="15" hidden="false" customHeight="false" outlineLevel="0" collapsed="false">
      <c r="A9778" s="49" t="n">
        <v>402</v>
      </c>
      <c r="B9778" s="49" t="s">
        <v>189</v>
      </c>
      <c r="C9778" s="49" t="n">
        <v>2011</v>
      </c>
      <c r="D9778" s="54" t="n">
        <v>2482.97</v>
      </c>
      <c r="E9778" s="55" t="n">
        <v>343</v>
      </c>
    </row>
    <row r="9779" customFormat="false" ht="15" hidden="false" customHeight="false" outlineLevel="0" collapsed="false">
      <c r="A9779" s="49" t="n">
        <v>403</v>
      </c>
      <c r="B9779" s="49" t="s">
        <v>199</v>
      </c>
      <c r="C9779" s="49" t="n">
        <v>2010</v>
      </c>
      <c r="D9779" s="54" t="n">
        <v>39.6</v>
      </c>
      <c r="E9779" s="55" t="n">
        <v>8</v>
      </c>
    </row>
    <row r="9780" customFormat="false" ht="15" hidden="false" customHeight="false" outlineLevel="0" collapsed="false">
      <c r="A9780" s="49" t="n">
        <v>403</v>
      </c>
      <c r="B9780" s="49" t="s">
        <v>195</v>
      </c>
      <c r="C9780" s="49" t="n">
        <v>2010</v>
      </c>
      <c r="D9780" s="54" t="n">
        <v>39.6</v>
      </c>
      <c r="E9780" s="55" t="n">
        <v>8</v>
      </c>
    </row>
    <row r="9781" customFormat="false" ht="15" hidden="false" customHeight="false" outlineLevel="0" collapsed="false">
      <c r="A9781" s="49" t="n">
        <v>403</v>
      </c>
      <c r="B9781" s="49" t="s">
        <v>195</v>
      </c>
      <c r="C9781" s="49" t="n">
        <v>2011</v>
      </c>
      <c r="D9781" s="54" t="n">
        <v>39.6</v>
      </c>
      <c r="E9781" s="55" t="n">
        <v>8</v>
      </c>
    </row>
    <row r="9782" customFormat="false" ht="15" hidden="false" customHeight="false" outlineLevel="0" collapsed="false">
      <c r="A9782" s="49" t="n">
        <v>403</v>
      </c>
      <c r="B9782" s="49" t="s">
        <v>201</v>
      </c>
      <c r="C9782" s="49" t="n">
        <v>2010</v>
      </c>
      <c r="D9782" s="54" t="n">
        <v>39.6</v>
      </c>
      <c r="E9782" s="55" t="n">
        <v>8</v>
      </c>
    </row>
    <row r="9783" customFormat="false" ht="15" hidden="false" customHeight="false" outlineLevel="0" collapsed="false">
      <c r="A9783" s="49" t="n">
        <v>403</v>
      </c>
      <c r="B9783" s="49" t="s">
        <v>201</v>
      </c>
      <c r="C9783" s="49" t="n">
        <v>2011</v>
      </c>
      <c r="D9783" s="54" t="n">
        <v>39.6</v>
      </c>
      <c r="E9783" s="55" t="n">
        <v>8</v>
      </c>
    </row>
    <row r="9784" customFormat="false" ht="15" hidden="false" customHeight="false" outlineLevel="0" collapsed="false">
      <c r="A9784" s="49" t="n">
        <v>403</v>
      </c>
      <c r="B9784" s="49" t="s">
        <v>226</v>
      </c>
      <c r="C9784" s="49" t="n">
        <v>2011</v>
      </c>
      <c r="D9784" s="54" t="n">
        <v>39.6</v>
      </c>
      <c r="E9784" s="55" t="n">
        <v>8</v>
      </c>
    </row>
    <row r="9785" customFormat="false" ht="15" hidden="false" customHeight="false" outlineLevel="0" collapsed="false">
      <c r="A9785" s="49" t="n">
        <v>403</v>
      </c>
      <c r="B9785" s="49" t="s">
        <v>200</v>
      </c>
      <c r="C9785" s="49" t="n">
        <v>2011</v>
      </c>
      <c r="D9785" s="54" t="n">
        <v>39.6</v>
      </c>
      <c r="E9785" s="55" t="n">
        <v>8</v>
      </c>
    </row>
    <row r="9786" customFormat="false" ht="15" hidden="false" customHeight="false" outlineLevel="0" collapsed="false">
      <c r="A9786" s="49" t="n">
        <v>403</v>
      </c>
      <c r="B9786" s="49" t="s">
        <v>202</v>
      </c>
      <c r="C9786" s="49" t="n">
        <v>2010</v>
      </c>
      <c r="D9786" s="54" t="n">
        <v>102</v>
      </c>
      <c r="E9786" s="55" t="n">
        <v>24</v>
      </c>
    </row>
    <row r="9787" customFormat="false" ht="15" hidden="false" customHeight="false" outlineLevel="0" collapsed="false">
      <c r="A9787" s="49" t="n">
        <v>403</v>
      </c>
      <c r="B9787" s="49" t="s">
        <v>222</v>
      </c>
      <c r="C9787" s="49" t="n">
        <v>2010</v>
      </c>
      <c r="D9787" s="54" t="n">
        <v>198</v>
      </c>
      <c r="E9787" s="55" t="n">
        <v>40</v>
      </c>
    </row>
    <row r="9788" customFormat="false" ht="15" hidden="false" customHeight="false" outlineLevel="0" collapsed="false">
      <c r="A9788" s="49" t="n">
        <v>403</v>
      </c>
      <c r="B9788" s="49" t="s">
        <v>222</v>
      </c>
      <c r="C9788" s="49" t="n">
        <v>2011</v>
      </c>
      <c r="D9788" s="54" t="n">
        <v>118.8</v>
      </c>
      <c r="E9788" s="55" t="n">
        <v>24</v>
      </c>
    </row>
    <row r="9789" customFormat="false" ht="15" hidden="false" customHeight="false" outlineLevel="0" collapsed="false">
      <c r="A9789" s="49" t="n">
        <v>403</v>
      </c>
      <c r="B9789" s="49" t="s">
        <v>205</v>
      </c>
      <c r="C9789" s="49" t="n">
        <v>2010</v>
      </c>
      <c r="D9789" s="54" t="n">
        <v>9.9</v>
      </c>
      <c r="E9789" s="55" t="n">
        <v>2</v>
      </c>
    </row>
    <row r="9790" customFormat="false" ht="15" hidden="false" customHeight="false" outlineLevel="0" collapsed="false">
      <c r="A9790" s="49" t="n">
        <v>403</v>
      </c>
      <c r="B9790" s="49" t="s">
        <v>205</v>
      </c>
      <c r="C9790" s="49" t="n">
        <v>2011</v>
      </c>
      <c r="D9790" s="54" t="n">
        <v>49.5</v>
      </c>
      <c r="E9790" s="55" t="n">
        <v>10</v>
      </c>
    </row>
    <row r="9791" customFormat="false" ht="15" hidden="false" customHeight="false" outlineLevel="0" collapsed="false">
      <c r="A9791" s="49" t="n">
        <v>403</v>
      </c>
      <c r="B9791" s="49" t="s">
        <v>206</v>
      </c>
      <c r="C9791" s="49" t="n">
        <v>2010</v>
      </c>
      <c r="D9791" s="54" t="n">
        <v>498</v>
      </c>
      <c r="E9791" s="55" t="n">
        <v>104</v>
      </c>
    </row>
    <row r="9792" customFormat="false" ht="15" hidden="false" customHeight="false" outlineLevel="0" collapsed="false">
      <c r="A9792" s="49" t="n">
        <v>403</v>
      </c>
      <c r="B9792" s="49" t="s">
        <v>206</v>
      </c>
      <c r="C9792" s="49" t="n">
        <v>2011</v>
      </c>
      <c r="D9792" s="54" t="n">
        <v>572.25</v>
      </c>
      <c r="E9792" s="55" t="n">
        <v>119</v>
      </c>
    </row>
    <row r="9793" customFormat="false" ht="15" hidden="false" customHeight="false" outlineLevel="0" collapsed="false">
      <c r="A9793" s="49" t="n">
        <v>403</v>
      </c>
      <c r="B9793" s="49" t="s">
        <v>209</v>
      </c>
      <c r="C9793" s="49" t="n">
        <v>2010</v>
      </c>
      <c r="D9793" s="54" t="n">
        <v>39.6</v>
      </c>
      <c r="E9793" s="55" t="n">
        <v>8</v>
      </c>
    </row>
    <row r="9794" customFormat="false" ht="15" hidden="false" customHeight="false" outlineLevel="0" collapsed="false">
      <c r="A9794" s="49" t="n">
        <v>403</v>
      </c>
      <c r="B9794" s="49" t="s">
        <v>227</v>
      </c>
      <c r="C9794" s="49" t="n">
        <v>2010</v>
      </c>
      <c r="D9794" s="54" t="n">
        <v>39.6</v>
      </c>
      <c r="E9794" s="55" t="n">
        <v>8</v>
      </c>
    </row>
    <row r="9795" customFormat="false" ht="15" hidden="false" customHeight="false" outlineLevel="0" collapsed="false">
      <c r="A9795" s="49" t="n">
        <v>403</v>
      </c>
      <c r="B9795" s="49" t="s">
        <v>213</v>
      </c>
      <c r="C9795" s="49" t="n">
        <v>2011</v>
      </c>
      <c r="D9795" s="54" t="n">
        <v>39.6</v>
      </c>
      <c r="E9795" s="55" t="n">
        <v>8</v>
      </c>
    </row>
    <row r="9796" customFormat="false" ht="15" hidden="false" customHeight="false" outlineLevel="0" collapsed="false">
      <c r="A9796" s="49" t="n">
        <v>403</v>
      </c>
      <c r="B9796" s="49" t="s">
        <v>197</v>
      </c>
      <c r="C9796" s="49" t="n">
        <v>2011</v>
      </c>
      <c r="D9796" s="54" t="n">
        <v>220.8</v>
      </c>
      <c r="E9796" s="55" t="n">
        <v>48</v>
      </c>
    </row>
    <row r="9797" customFormat="false" ht="15" hidden="false" customHeight="false" outlineLevel="0" collapsed="false">
      <c r="A9797" s="49" t="n">
        <v>403</v>
      </c>
      <c r="B9797" s="49" t="s">
        <v>210</v>
      </c>
      <c r="C9797" s="49" t="n">
        <v>2010</v>
      </c>
      <c r="D9797" s="54" t="n">
        <v>39.6</v>
      </c>
      <c r="E9797" s="55" t="n">
        <v>8</v>
      </c>
    </row>
    <row r="9798" customFormat="false" ht="15" hidden="false" customHeight="false" outlineLevel="0" collapsed="false">
      <c r="A9798" s="49" t="n">
        <v>403</v>
      </c>
      <c r="B9798" s="49" t="s">
        <v>198</v>
      </c>
      <c r="C9798" s="49" t="n">
        <v>2010</v>
      </c>
      <c r="D9798" s="54" t="n">
        <v>79.2</v>
      </c>
      <c r="E9798" s="55" t="n">
        <v>16</v>
      </c>
    </row>
    <row r="9799" customFormat="false" ht="15" hidden="false" customHeight="false" outlineLevel="0" collapsed="false">
      <c r="A9799" s="49" t="n">
        <v>403</v>
      </c>
      <c r="B9799" s="49" t="s">
        <v>207</v>
      </c>
      <c r="C9799" s="49" t="n">
        <v>2011</v>
      </c>
      <c r="D9799" s="54" t="n">
        <v>0</v>
      </c>
      <c r="E9799" s="55" t="n">
        <v>0</v>
      </c>
    </row>
    <row r="9800" customFormat="false" ht="15" hidden="false" customHeight="false" outlineLevel="0" collapsed="false">
      <c r="A9800" s="49" t="n">
        <v>403</v>
      </c>
      <c r="B9800" s="49" t="s">
        <v>189</v>
      </c>
      <c r="C9800" s="49" t="n">
        <v>2010</v>
      </c>
      <c r="D9800" s="54" t="n">
        <v>6709.57</v>
      </c>
      <c r="E9800" s="55" t="n">
        <v>1342</v>
      </c>
    </row>
    <row r="9801" customFormat="false" ht="15" hidden="false" customHeight="false" outlineLevel="0" collapsed="false">
      <c r="A9801" s="49" t="n">
        <v>403</v>
      </c>
      <c r="B9801" s="49" t="s">
        <v>189</v>
      </c>
      <c r="C9801" s="49" t="n">
        <v>2011</v>
      </c>
      <c r="D9801" s="54" t="n">
        <v>2195.26</v>
      </c>
      <c r="E9801" s="55" t="n">
        <v>413</v>
      </c>
    </row>
    <row r="9802" customFormat="false" ht="15" hidden="false" customHeight="false" outlineLevel="0" collapsed="false">
      <c r="A9802" s="49" t="n">
        <v>404</v>
      </c>
      <c r="B9802" s="49" t="s">
        <v>199</v>
      </c>
      <c r="C9802" s="49" t="n">
        <v>2009</v>
      </c>
      <c r="D9802" s="54" t="n">
        <v>178.5</v>
      </c>
      <c r="E9802" s="55" t="n">
        <v>30</v>
      </c>
    </row>
    <row r="9803" customFormat="false" ht="15" hidden="false" customHeight="false" outlineLevel="0" collapsed="false">
      <c r="A9803" s="49" t="n">
        <v>404</v>
      </c>
      <c r="B9803" s="49" t="s">
        <v>199</v>
      </c>
      <c r="C9803" s="49" t="n">
        <v>2010</v>
      </c>
      <c r="D9803" s="54" t="n">
        <v>142.8</v>
      </c>
      <c r="E9803" s="55" t="n">
        <v>24</v>
      </c>
    </row>
    <row r="9804" customFormat="false" ht="15" hidden="false" customHeight="false" outlineLevel="0" collapsed="false">
      <c r="A9804" s="49" t="n">
        <v>404</v>
      </c>
      <c r="B9804" s="49" t="s">
        <v>199</v>
      </c>
      <c r="C9804" s="49" t="n">
        <v>2011</v>
      </c>
      <c r="D9804" s="54" t="n">
        <v>142.8</v>
      </c>
      <c r="E9804" s="55" t="n">
        <v>24</v>
      </c>
    </row>
    <row r="9805" customFormat="false" ht="15" hidden="false" customHeight="false" outlineLevel="0" collapsed="false">
      <c r="A9805" s="49" t="n">
        <v>404</v>
      </c>
      <c r="B9805" s="49" t="s">
        <v>216</v>
      </c>
      <c r="C9805" s="49" t="n">
        <v>2011</v>
      </c>
      <c r="D9805" s="54" t="n">
        <v>17.85</v>
      </c>
      <c r="E9805" s="55" t="n">
        <v>3</v>
      </c>
    </row>
    <row r="9806" customFormat="false" ht="15" hidden="false" customHeight="false" outlineLevel="0" collapsed="false">
      <c r="A9806" s="49" t="n">
        <v>404</v>
      </c>
      <c r="B9806" s="49" t="s">
        <v>222</v>
      </c>
      <c r="C9806" s="49" t="n">
        <v>2010</v>
      </c>
      <c r="D9806" s="54" t="n">
        <v>196.35</v>
      </c>
      <c r="E9806" s="55" t="n">
        <v>33</v>
      </c>
    </row>
    <row r="9807" customFormat="false" ht="15" hidden="false" customHeight="false" outlineLevel="0" collapsed="false">
      <c r="A9807" s="49" t="n">
        <v>404</v>
      </c>
      <c r="B9807" s="49" t="s">
        <v>222</v>
      </c>
      <c r="C9807" s="49" t="n">
        <v>2011</v>
      </c>
      <c r="D9807" s="54" t="n">
        <v>208.25</v>
      </c>
      <c r="E9807" s="55" t="n">
        <v>35</v>
      </c>
    </row>
    <row r="9808" customFormat="false" ht="15" hidden="false" customHeight="false" outlineLevel="0" collapsed="false">
      <c r="A9808" s="49" t="n">
        <v>404</v>
      </c>
      <c r="B9808" s="49" t="s">
        <v>191</v>
      </c>
      <c r="C9808" s="49" t="n">
        <v>2010</v>
      </c>
      <c r="D9808" s="54" t="n">
        <v>17.85</v>
      </c>
      <c r="E9808" s="55" t="n">
        <v>3</v>
      </c>
    </row>
    <row r="9809" customFormat="false" ht="15" hidden="false" customHeight="false" outlineLevel="0" collapsed="false">
      <c r="A9809" s="49" t="n">
        <v>404</v>
      </c>
      <c r="B9809" s="49" t="s">
        <v>191</v>
      </c>
      <c r="C9809" s="49" t="n">
        <v>2011</v>
      </c>
      <c r="D9809" s="54" t="n">
        <v>89.25</v>
      </c>
      <c r="E9809" s="55" t="n">
        <v>15</v>
      </c>
    </row>
    <row r="9810" customFormat="false" ht="15" hidden="false" customHeight="false" outlineLevel="0" collapsed="false">
      <c r="A9810" s="49" t="n">
        <v>404</v>
      </c>
      <c r="B9810" s="49" t="s">
        <v>205</v>
      </c>
      <c r="C9810" s="49" t="n">
        <v>2010</v>
      </c>
      <c r="D9810" s="54" t="n">
        <v>178.5</v>
      </c>
      <c r="E9810" s="55" t="n">
        <v>30</v>
      </c>
    </row>
    <row r="9811" customFormat="false" ht="15" hidden="false" customHeight="false" outlineLevel="0" collapsed="false">
      <c r="A9811" s="49" t="n">
        <v>404</v>
      </c>
      <c r="B9811" s="49" t="s">
        <v>205</v>
      </c>
      <c r="C9811" s="49" t="n">
        <v>2011</v>
      </c>
      <c r="D9811" s="54" t="n">
        <v>107.1</v>
      </c>
      <c r="E9811" s="55" t="n">
        <v>18</v>
      </c>
    </row>
    <row r="9812" customFormat="false" ht="15" hidden="false" customHeight="false" outlineLevel="0" collapsed="false">
      <c r="A9812" s="49" t="n">
        <v>404</v>
      </c>
      <c r="B9812" s="49" t="s">
        <v>206</v>
      </c>
      <c r="C9812" s="49" t="n">
        <v>2010</v>
      </c>
      <c r="D9812" s="54" t="n">
        <v>53.55</v>
      </c>
      <c r="E9812" s="55" t="n">
        <v>9</v>
      </c>
    </row>
    <row r="9813" customFormat="false" ht="15" hidden="false" customHeight="false" outlineLevel="0" collapsed="false">
      <c r="A9813" s="49" t="n">
        <v>404</v>
      </c>
      <c r="B9813" s="49" t="s">
        <v>206</v>
      </c>
      <c r="C9813" s="49" t="n">
        <v>2011</v>
      </c>
      <c r="D9813" s="54" t="n">
        <v>564.75</v>
      </c>
      <c r="E9813" s="55" t="n">
        <v>105</v>
      </c>
    </row>
    <row r="9814" customFormat="false" ht="15" hidden="false" customHeight="false" outlineLevel="0" collapsed="false">
      <c r="A9814" s="49" t="n">
        <v>404</v>
      </c>
      <c r="B9814" s="49" t="s">
        <v>192</v>
      </c>
      <c r="C9814" s="49" t="n">
        <v>2010</v>
      </c>
      <c r="D9814" s="54" t="n">
        <v>17.85</v>
      </c>
      <c r="E9814" s="55" t="n">
        <v>3</v>
      </c>
    </row>
    <row r="9815" customFormat="false" ht="15" hidden="false" customHeight="false" outlineLevel="0" collapsed="false">
      <c r="A9815" s="49" t="n">
        <v>404</v>
      </c>
      <c r="B9815" s="49" t="s">
        <v>198</v>
      </c>
      <c r="C9815" s="49" t="n">
        <v>2011</v>
      </c>
      <c r="D9815" s="54" t="n">
        <v>17.85</v>
      </c>
      <c r="E9815" s="55" t="n">
        <v>3</v>
      </c>
    </row>
    <row r="9816" customFormat="false" ht="15" hidden="false" customHeight="false" outlineLevel="0" collapsed="false">
      <c r="A9816" s="49" t="n">
        <v>404</v>
      </c>
      <c r="B9816" s="49" t="s">
        <v>189</v>
      </c>
      <c r="C9816" s="49" t="n">
        <v>2009</v>
      </c>
      <c r="D9816" s="54" t="n">
        <v>2249.05</v>
      </c>
      <c r="E9816" s="55" t="n">
        <v>682</v>
      </c>
    </row>
    <row r="9817" customFormat="false" ht="15" hidden="false" customHeight="false" outlineLevel="0" collapsed="false">
      <c r="A9817" s="49" t="n">
        <v>404</v>
      </c>
      <c r="B9817" s="49" t="s">
        <v>189</v>
      </c>
      <c r="C9817" s="49" t="n">
        <v>2010</v>
      </c>
      <c r="D9817" s="54" t="n">
        <v>4154.09</v>
      </c>
      <c r="E9817" s="55" t="n">
        <v>647</v>
      </c>
    </row>
    <row r="9818" customFormat="false" ht="15" hidden="false" customHeight="false" outlineLevel="0" collapsed="false">
      <c r="A9818" s="49" t="n">
        <v>404</v>
      </c>
      <c r="B9818" s="49" t="s">
        <v>189</v>
      </c>
      <c r="C9818" s="49" t="n">
        <v>2011</v>
      </c>
      <c r="D9818" s="54" t="n">
        <v>2801.48</v>
      </c>
      <c r="E9818" s="55" t="n">
        <v>496</v>
      </c>
    </row>
    <row r="9819" customFormat="false" ht="15" hidden="false" customHeight="false" outlineLevel="0" collapsed="false">
      <c r="A9819" s="49" t="n">
        <v>405</v>
      </c>
      <c r="B9819" s="49" t="s">
        <v>201</v>
      </c>
      <c r="C9819" s="49" t="n">
        <v>2011</v>
      </c>
      <c r="D9819" s="54" t="n">
        <v>15</v>
      </c>
      <c r="E9819" s="55" t="n">
        <v>12</v>
      </c>
    </row>
    <row r="9820" customFormat="false" ht="15" hidden="false" customHeight="false" outlineLevel="0" collapsed="false">
      <c r="A9820" s="49" t="n">
        <v>405</v>
      </c>
      <c r="B9820" s="49" t="s">
        <v>205</v>
      </c>
      <c r="C9820" s="49" t="n">
        <v>2011</v>
      </c>
      <c r="D9820" s="54" t="n">
        <v>165</v>
      </c>
      <c r="E9820" s="55" t="n">
        <v>132</v>
      </c>
    </row>
    <row r="9821" customFormat="false" ht="15" hidden="false" customHeight="false" outlineLevel="0" collapsed="false">
      <c r="A9821" s="49" t="n">
        <v>405</v>
      </c>
      <c r="B9821" s="49" t="s">
        <v>198</v>
      </c>
      <c r="C9821" s="49" t="n">
        <v>2011</v>
      </c>
      <c r="D9821" s="54" t="n">
        <v>30</v>
      </c>
      <c r="E9821" s="55" t="n">
        <v>24</v>
      </c>
    </row>
    <row r="9822" customFormat="false" ht="15" hidden="false" customHeight="false" outlineLevel="0" collapsed="false">
      <c r="A9822" s="49" t="n">
        <v>405</v>
      </c>
      <c r="B9822" s="49" t="s">
        <v>189</v>
      </c>
      <c r="C9822" s="49" t="n">
        <v>2010</v>
      </c>
      <c r="D9822" s="54" t="n">
        <v>1705.07</v>
      </c>
      <c r="E9822" s="55" t="n">
        <v>1315</v>
      </c>
    </row>
    <row r="9823" customFormat="false" ht="15" hidden="false" customHeight="false" outlineLevel="0" collapsed="false">
      <c r="A9823" s="49" t="n">
        <v>405</v>
      </c>
      <c r="B9823" s="49" t="s">
        <v>189</v>
      </c>
      <c r="C9823" s="49" t="n">
        <v>2011</v>
      </c>
      <c r="D9823" s="54" t="n">
        <v>9190.6</v>
      </c>
      <c r="E9823" s="55" t="n">
        <v>7768</v>
      </c>
    </row>
    <row r="9824" customFormat="false" ht="15" hidden="false" customHeight="false" outlineLevel="0" collapsed="false">
      <c r="A9824" s="49" t="n">
        <v>406</v>
      </c>
      <c r="B9824" s="49" t="s">
        <v>203</v>
      </c>
      <c r="C9824" s="49" t="n">
        <v>2010</v>
      </c>
      <c r="D9824" s="54" t="n">
        <v>76.8</v>
      </c>
      <c r="E9824" s="55" t="n">
        <v>168</v>
      </c>
    </row>
    <row r="9825" customFormat="false" ht="15" hidden="false" customHeight="false" outlineLevel="0" collapsed="false">
      <c r="A9825" s="49" t="n">
        <v>406</v>
      </c>
      <c r="B9825" s="49" t="s">
        <v>203</v>
      </c>
      <c r="C9825" s="49" t="n">
        <v>2011</v>
      </c>
      <c r="D9825" s="54" t="n">
        <v>100.8</v>
      </c>
      <c r="E9825" s="55" t="n">
        <v>240</v>
      </c>
    </row>
    <row r="9826" customFormat="false" ht="15" hidden="false" customHeight="false" outlineLevel="0" collapsed="false">
      <c r="A9826" s="49" t="n">
        <v>406</v>
      </c>
      <c r="B9826" s="49" t="s">
        <v>199</v>
      </c>
      <c r="C9826" s="49" t="n">
        <v>2010</v>
      </c>
      <c r="D9826" s="54" t="n">
        <v>13.2</v>
      </c>
      <c r="E9826" s="55" t="n">
        <v>24</v>
      </c>
    </row>
    <row r="9827" customFormat="false" ht="15" hidden="false" customHeight="false" outlineLevel="0" collapsed="false">
      <c r="A9827" s="49" t="n">
        <v>406</v>
      </c>
      <c r="B9827" s="49" t="s">
        <v>201</v>
      </c>
      <c r="C9827" s="49" t="n">
        <v>2010</v>
      </c>
      <c r="D9827" s="54" t="n">
        <v>129.6</v>
      </c>
      <c r="E9827" s="55" t="n">
        <v>264</v>
      </c>
    </row>
    <row r="9828" customFormat="false" ht="15" hidden="false" customHeight="false" outlineLevel="0" collapsed="false">
      <c r="A9828" s="49" t="n">
        <v>406</v>
      </c>
      <c r="B9828" s="49" t="s">
        <v>201</v>
      </c>
      <c r="C9828" s="49" t="n">
        <v>2011</v>
      </c>
      <c r="D9828" s="54" t="n">
        <v>132</v>
      </c>
      <c r="E9828" s="55" t="n">
        <v>240</v>
      </c>
    </row>
    <row r="9829" customFormat="false" ht="15" hidden="false" customHeight="false" outlineLevel="0" collapsed="false">
      <c r="A9829" s="49" t="n">
        <v>406</v>
      </c>
      <c r="B9829" s="49" t="s">
        <v>226</v>
      </c>
      <c r="C9829" s="49" t="n">
        <v>2010</v>
      </c>
      <c r="D9829" s="54" t="n">
        <v>13.2</v>
      </c>
      <c r="E9829" s="55" t="n">
        <v>24</v>
      </c>
    </row>
    <row r="9830" customFormat="false" ht="15" hidden="false" customHeight="false" outlineLevel="0" collapsed="false">
      <c r="A9830" s="49" t="n">
        <v>406</v>
      </c>
      <c r="B9830" s="49" t="s">
        <v>226</v>
      </c>
      <c r="C9830" s="49" t="n">
        <v>2011</v>
      </c>
      <c r="D9830" s="54" t="n">
        <v>13.2</v>
      </c>
      <c r="E9830" s="55" t="n">
        <v>24</v>
      </c>
    </row>
    <row r="9831" customFormat="false" ht="15" hidden="false" customHeight="false" outlineLevel="0" collapsed="false">
      <c r="A9831" s="49" t="n">
        <v>406</v>
      </c>
      <c r="B9831" s="49" t="s">
        <v>223</v>
      </c>
      <c r="C9831" s="49" t="n">
        <v>2010</v>
      </c>
      <c r="D9831" s="54" t="n">
        <v>26.4</v>
      </c>
      <c r="E9831" s="55" t="n">
        <v>48</v>
      </c>
    </row>
    <row r="9832" customFormat="false" ht="15" hidden="false" customHeight="false" outlineLevel="0" collapsed="false">
      <c r="A9832" s="49" t="n">
        <v>406</v>
      </c>
      <c r="B9832" s="49" t="s">
        <v>223</v>
      </c>
      <c r="C9832" s="49" t="n">
        <v>2011</v>
      </c>
      <c r="D9832" s="54" t="n">
        <v>39.6</v>
      </c>
      <c r="E9832" s="55" t="n">
        <v>72</v>
      </c>
    </row>
    <row r="9833" customFormat="false" ht="15" hidden="false" customHeight="false" outlineLevel="0" collapsed="false">
      <c r="A9833" s="49" t="n">
        <v>406</v>
      </c>
      <c r="B9833" s="49" t="s">
        <v>202</v>
      </c>
      <c r="C9833" s="49" t="n">
        <v>2010</v>
      </c>
      <c r="D9833" s="54" t="n">
        <v>52.8</v>
      </c>
      <c r="E9833" s="55" t="n">
        <v>96</v>
      </c>
    </row>
    <row r="9834" customFormat="false" ht="15" hidden="false" customHeight="false" outlineLevel="0" collapsed="false">
      <c r="A9834" s="49" t="n">
        <v>406</v>
      </c>
      <c r="B9834" s="49" t="s">
        <v>202</v>
      </c>
      <c r="C9834" s="49" t="n">
        <v>2011</v>
      </c>
      <c r="D9834" s="54" t="n">
        <v>13.2</v>
      </c>
      <c r="E9834" s="55" t="n">
        <v>24</v>
      </c>
    </row>
    <row r="9835" customFormat="false" ht="15" hidden="false" customHeight="false" outlineLevel="0" collapsed="false">
      <c r="A9835" s="49" t="n">
        <v>406</v>
      </c>
      <c r="B9835" s="49" t="s">
        <v>222</v>
      </c>
      <c r="C9835" s="49" t="n">
        <v>2010</v>
      </c>
      <c r="D9835" s="54" t="n">
        <v>632.4</v>
      </c>
      <c r="E9835" s="55" t="n">
        <v>1320</v>
      </c>
    </row>
    <row r="9836" customFormat="false" ht="15" hidden="false" customHeight="false" outlineLevel="0" collapsed="false">
      <c r="A9836" s="49" t="n">
        <v>406</v>
      </c>
      <c r="B9836" s="49" t="s">
        <v>222</v>
      </c>
      <c r="C9836" s="49" t="n">
        <v>2011</v>
      </c>
      <c r="D9836" s="54" t="n">
        <v>145.2</v>
      </c>
      <c r="E9836" s="55" t="n">
        <v>264</v>
      </c>
    </row>
    <row r="9837" customFormat="false" ht="15" hidden="false" customHeight="false" outlineLevel="0" collapsed="false">
      <c r="A9837" s="49" t="n">
        <v>406</v>
      </c>
      <c r="B9837" s="49" t="s">
        <v>191</v>
      </c>
      <c r="C9837" s="49" t="n">
        <v>2011</v>
      </c>
      <c r="D9837" s="54" t="n">
        <v>13.2</v>
      </c>
      <c r="E9837" s="55" t="n">
        <v>24</v>
      </c>
    </row>
    <row r="9838" customFormat="false" ht="15" hidden="false" customHeight="false" outlineLevel="0" collapsed="false">
      <c r="A9838" s="49" t="n">
        <v>406</v>
      </c>
      <c r="B9838" s="49" t="s">
        <v>205</v>
      </c>
      <c r="C9838" s="49" t="n">
        <v>2010</v>
      </c>
      <c r="D9838" s="54" t="n">
        <v>159.5</v>
      </c>
      <c r="E9838" s="55" t="n">
        <v>290</v>
      </c>
    </row>
    <row r="9839" customFormat="false" ht="15" hidden="false" customHeight="false" outlineLevel="0" collapsed="false">
      <c r="A9839" s="49" t="n">
        <v>406</v>
      </c>
      <c r="B9839" s="49" t="s">
        <v>205</v>
      </c>
      <c r="C9839" s="49" t="n">
        <v>2011</v>
      </c>
      <c r="D9839" s="54" t="n">
        <v>198</v>
      </c>
      <c r="E9839" s="55" t="n">
        <v>360</v>
      </c>
    </row>
    <row r="9840" customFormat="false" ht="15" hidden="false" customHeight="false" outlineLevel="0" collapsed="false">
      <c r="A9840" s="49" t="n">
        <v>406</v>
      </c>
      <c r="B9840" s="49" t="s">
        <v>206</v>
      </c>
      <c r="C9840" s="49" t="n">
        <v>2010</v>
      </c>
      <c r="D9840" s="54" t="n">
        <v>224.4</v>
      </c>
      <c r="E9840" s="55" t="n">
        <v>408</v>
      </c>
    </row>
    <row r="9841" customFormat="false" ht="15" hidden="false" customHeight="false" outlineLevel="0" collapsed="false">
      <c r="A9841" s="49" t="n">
        <v>406</v>
      </c>
      <c r="B9841" s="49" t="s">
        <v>206</v>
      </c>
      <c r="C9841" s="49" t="n">
        <v>2011</v>
      </c>
      <c r="D9841" s="54" t="n">
        <v>85.8</v>
      </c>
      <c r="E9841" s="55" t="n">
        <v>156</v>
      </c>
    </row>
    <row r="9842" customFormat="false" ht="15" hidden="false" customHeight="false" outlineLevel="0" collapsed="false">
      <c r="A9842" s="49" t="n">
        <v>406</v>
      </c>
      <c r="B9842" s="49" t="s">
        <v>234</v>
      </c>
      <c r="C9842" s="49" t="n">
        <v>2010</v>
      </c>
      <c r="D9842" s="54" t="n">
        <v>13.2</v>
      </c>
      <c r="E9842" s="55" t="n">
        <v>24</v>
      </c>
    </row>
    <row r="9843" customFormat="false" ht="15" hidden="false" customHeight="false" outlineLevel="0" collapsed="false">
      <c r="A9843" s="49" t="n">
        <v>406</v>
      </c>
      <c r="B9843" s="49" t="s">
        <v>234</v>
      </c>
      <c r="C9843" s="49" t="n">
        <v>2011</v>
      </c>
      <c r="D9843" s="54" t="n">
        <v>13.2</v>
      </c>
      <c r="E9843" s="55" t="n">
        <v>24</v>
      </c>
    </row>
    <row r="9844" customFormat="false" ht="15" hidden="false" customHeight="false" outlineLevel="0" collapsed="false">
      <c r="A9844" s="49" t="n">
        <v>406</v>
      </c>
      <c r="B9844" s="49" t="s">
        <v>190</v>
      </c>
      <c r="C9844" s="49" t="n">
        <v>2011</v>
      </c>
      <c r="D9844" s="54" t="n">
        <v>26.4</v>
      </c>
      <c r="E9844" s="55" t="n">
        <v>48</v>
      </c>
    </row>
    <row r="9845" customFormat="false" ht="15" hidden="false" customHeight="false" outlineLevel="0" collapsed="false">
      <c r="A9845" s="49" t="n">
        <v>406</v>
      </c>
      <c r="B9845" s="49" t="s">
        <v>211</v>
      </c>
      <c r="C9845" s="49" t="n">
        <v>2011</v>
      </c>
      <c r="D9845" s="54" t="n">
        <v>13.2</v>
      </c>
      <c r="E9845" s="55" t="n">
        <v>24</v>
      </c>
    </row>
    <row r="9846" customFormat="false" ht="15" hidden="false" customHeight="false" outlineLevel="0" collapsed="false">
      <c r="A9846" s="49" t="n">
        <v>406</v>
      </c>
      <c r="B9846" s="49" t="s">
        <v>192</v>
      </c>
      <c r="C9846" s="49" t="n">
        <v>2010</v>
      </c>
      <c r="D9846" s="54" t="n">
        <v>13.2</v>
      </c>
      <c r="E9846" s="55" t="n">
        <v>24</v>
      </c>
    </row>
    <row r="9847" customFormat="false" ht="15" hidden="false" customHeight="false" outlineLevel="0" collapsed="false">
      <c r="A9847" s="49" t="n">
        <v>406</v>
      </c>
      <c r="B9847" s="49" t="s">
        <v>218</v>
      </c>
      <c r="C9847" s="49" t="n">
        <v>2010</v>
      </c>
      <c r="D9847" s="54" t="n">
        <v>406.15</v>
      </c>
      <c r="E9847" s="55" t="n">
        <v>937</v>
      </c>
    </row>
    <row r="9848" customFormat="false" ht="15" hidden="false" customHeight="false" outlineLevel="0" collapsed="false">
      <c r="A9848" s="49" t="n">
        <v>406</v>
      </c>
      <c r="B9848" s="49" t="s">
        <v>218</v>
      </c>
      <c r="C9848" s="49" t="n">
        <v>2011</v>
      </c>
      <c r="D9848" s="54" t="n">
        <v>567.6</v>
      </c>
      <c r="E9848" s="55" t="n">
        <v>1344</v>
      </c>
    </row>
    <row r="9849" customFormat="false" ht="15" hidden="false" customHeight="false" outlineLevel="0" collapsed="false">
      <c r="A9849" s="49" t="n">
        <v>406</v>
      </c>
      <c r="B9849" s="49" t="s">
        <v>193</v>
      </c>
      <c r="C9849" s="49" t="n">
        <v>2010</v>
      </c>
      <c r="D9849" s="54" t="n">
        <v>39.6</v>
      </c>
      <c r="E9849" s="55" t="n">
        <v>72</v>
      </c>
    </row>
    <row r="9850" customFormat="false" ht="15" hidden="false" customHeight="false" outlineLevel="0" collapsed="false">
      <c r="A9850" s="49" t="n">
        <v>406</v>
      </c>
      <c r="B9850" s="49" t="s">
        <v>193</v>
      </c>
      <c r="C9850" s="49" t="n">
        <v>2011</v>
      </c>
      <c r="D9850" s="54" t="n">
        <v>39.6</v>
      </c>
      <c r="E9850" s="55" t="n">
        <v>72</v>
      </c>
    </row>
    <row r="9851" customFormat="false" ht="15" hidden="false" customHeight="false" outlineLevel="0" collapsed="false">
      <c r="A9851" s="49" t="n">
        <v>406</v>
      </c>
      <c r="B9851" s="49" t="s">
        <v>197</v>
      </c>
      <c r="C9851" s="49" t="n">
        <v>2010</v>
      </c>
      <c r="D9851" s="54" t="n">
        <v>26.4</v>
      </c>
      <c r="E9851" s="55" t="n">
        <v>48</v>
      </c>
    </row>
    <row r="9852" customFormat="false" ht="15" hidden="false" customHeight="false" outlineLevel="0" collapsed="false">
      <c r="A9852" s="49" t="n">
        <v>406</v>
      </c>
      <c r="B9852" s="49" t="s">
        <v>197</v>
      </c>
      <c r="C9852" s="49" t="n">
        <v>2011</v>
      </c>
      <c r="D9852" s="54" t="n">
        <v>13.2</v>
      </c>
      <c r="E9852" s="55" t="n">
        <v>24</v>
      </c>
    </row>
    <row r="9853" customFormat="false" ht="15" hidden="false" customHeight="false" outlineLevel="0" collapsed="false">
      <c r="A9853" s="49" t="n">
        <v>406</v>
      </c>
      <c r="B9853" s="49" t="s">
        <v>215</v>
      </c>
      <c r="C9853" s="49" t="n">
        <v>2011</v>
      </c>
      <c r="D9853" s="54" t="n">
        <v>13.2</v>
      </c>
      <c r="E9853" s="55" t="n">
        <v>24</v>
      </c>
    </row>
    <row r="9854" customFormat="false" ht="15" hidden="false" customHeight="false" outlineLevel="0" collapsed="false">
      <c r="A9854" s="49" t="n">
        <v>406</v>
      </c>
      <c r="B9854" s="49" t="s">
        <v>196</v>
      </c>
      <c r="C9854" s="49" t="n">
        <v>2010</v>
      </c>
      <c r="D9854" s="54" t="n">
        <v>13.2</v>
      </c>
      <c r="E9854" s="55" t="n">
        <v>24</v>
      </c>
    </row>
    <row r="9855" customFormat="false" ht="15" hidden="false" customHeight="false" outlineLevel="0" collapsed="false">
      <c r="A9855" s="49" t="n">
        <v>406</v>
      </c>
      <c r="B9855" s="49" t="s">
        <v>196</v>
      </c>
      <c r="C9855" s="49" t="n">
        <v>2011</v>
      </c>
      <c r="D9855" s="54" t="n">
        <v>39.6</v>
      </c>
      <c r="E9855" s="55" t="n">
        <v>72</v>
      </c>
    </row>
    <row r="9856" customFormat="false" ht="15" hidden="false" customHeight="false" outlineLevel="0" collapsed="false">
      <c r="A9856" s="49" t="n">
        <v>406</v>
      </c>
      <c r="B9856" s="49" t="s">
        <v>210</v>
      </c>
      <c r="C9856" s="49" t="n">
        <v>2010</v>
      </c>
      <c r="D9856" s="54" t="n">
        <v>921.6</v>
      </c>
      <c r="E9856" s="55" t="n">
        <v>2016</v>
      </c>
    </row>
    <row r="9857" customFormat="false" ht="15" hidden="false" customHeight="false" outlineLevel="0" collapsed="false">
      <c r="A9857" s="49" t="n">
        <v>406</v>
      </c>
      <c r="B9857" s="49" t="s">
        <v>210</v>
      </c>
      <c r="C9857" s="49" t="n">
        <v>2011</v>
      </c>
      <c r="D9857" s="54" t="n">
        <v>246</v>
      </c>
      <c r="E9857" s="55" t="n">
        <v>504</v>
      </c>
    </row>
    <row r="9858" customFormat="false" ht="15" hidden="false" customHeight="false" outlineLevel="0" collapsed="false">
      <c r="A9858" s="49" t="n">
        <v>406</v>
      </c>
      <c r="B9858" s="49" t="s">
        <v>198</v>
      </c>
      <c r="C9858" s="49" t="n">
        <v>2010</v>
      </c>
      <c r="D9858" s="54" t="n">
        <v>66</v>
      </c>
      <c r="E9858" s="55" t="n">
        <v>120</v>
      </c>
    </row>
    <row r="9859" customFormat="false" ht="15" hidden="false" customHeight="false" outlineLevel="0" collapsed="false">
      <c r="A9859" s="49" t="n">
        <v>406</v>
      </c>
      <c r="B9859" s="49" t="s">
        <v>198</v>
      </c>
      <c r="C9859" s="49" t="n">
        <v>2011</v>
      </c>
      <c r="D9859" s="54" t="n">
        <v>129.6</v>
      </c>
      <c r="E9859" s="55" t="n">
        <v>264</v>
      </c>
    </row>
    <row r="9860" customFormat="false" ht="15" hidden="false" customHeight="false" outlineLevel="0" collapsed="false">
      <c r="A9860" s="49" t="n">
        <v>406</v>
      </c>
      <c r="B9860" s="49" t="s">
        <v>207</v>
      </c>
      <c r="C9860" s="49" t="n">
        <v>2010</v>
      </c>
      <c r="D9860" s="54" t="n">
        <v>13.2</v>
      </c>
      <c r="E9860" s="55" t="n">
        <v>24</v>
      </c>
    </row>
    <row r="9861" customFormat="false" ht="15" hidden="false" customHeight="false" outlineLevel="0" collapsed="false">
      <c r="A9861" s="49" t="n">
        <v>406</v>
      </c>
      <c r="B9861" s="49" t="s">
        <v>207</v>
      </c>
      <c r="C9861" s="49" t="n">
        <v>2011</v>
      </c>
      <c r="D9861" s="54" t="n">
        <v>0</v>
      </c>
      <c r="E9861" s="55" t="n">
        <v>0</v>
      </c>
    </row>
    <row r="9862" customFormat="false" ht="15" hidden="false" customHeight="false" outlineLevel="0" collapsed="false">
      <c r="A9862" s="49" t="n">
        <v>406</v>
      </c>
      <c r="B9862" s="49" t="s">
        <v>189</v>
      </c>
      <c r="C9862" s="49" t="n">
        <v>2010</v>
      </c>
      <c r="D9862" s="54" t="n">
        <v>4113.01</v>
      </c>
      <c r="E9862" s="55" t="n">
        <v>7758</v>
      </c>
    </row>
    <row r="9863" customFormat="false" ht="15" hidden="false" customHeight="false" outlineLevel="0" collapsed="false">
      <c r="A9863" s="49" t="n">
        <v>406</v>
      </c>
      <c r="B9863" s="49" t="s">
        <v>189</v>
      </c>
      <c r="C9863" s="49" t="n">
        <v>2011</v>
      </c>
      <c r="D9863" s="54" t="n">
        <v>2300.74</v>
      </c>
      <c r="E9863" s="55" t="n">
        <v>3844</v>
      </c>
    </row>
    <row r="9864" customFormat="false" ht="15" hidden="false" customHeight="false" outlineLevel="0" collapsed="false">
      <c r="A9864" s="49" t="n">
        <v>407</v>
      </c>
      <c r="B9864" s="49" t="s">
        <v>223</v>
      </c>
      <c r="C9864" s="49" t="n">
        <v>2011</v>
      </c>
      <c r="D9864" s="54" t="n">
        <v>138.9</v>
      </c>
      <c r="E9864" s="55" t="n">
        <v>22</v>
      </c>
    </row>
    <row r="9865" customFormat="false" ht="15" hidden="false" customHeight="false" outlineLevel="0" collapsed="false">
      <c r="A9865" s="49" t="n">
        <v>407</v>
      </c>
      <c r="B9865" s="49" t="s">
        <v>200</v>
      </c>
      <c r="C9865" s="49" t="n">
        <v>2011</v>
      </c>
      <c r="D9865" s="54" t="n">
        <v>13.5</v>
      </c>
      <c r="E9865" s="55" t="n">
        <v>2</v>
      </c>
    </row>
    <row r="9866" customFormat="false" ht="15" hidden="false" customHeight="false" outlineLevel="0" collapsed="false">
      <c r="A9866" s="49" t="n">
        <v>407</v>
      </c>
      <c r="B9866" s="49" t="s">
        <v>222</v>
      </c>
      <c r="C9866" s="49" t="n">
        <v>2010</v>
      </c>
      <c r="D9866" s="54" t="n">
        <v>433.4</v>
      </c>
      <c r="E9866" s="55" t="n">
        <v>68</v>
      </c>
    </row>
    <row r="9867" customFormat="false" ht="15" hidden="false" customHeight="false" outlineLevel="0" collapsed="false">
      <c r="A9867" s="49" t="n">
        <v>407</v>
      </c>
      <c r="B9867" s="49" t="s">
        <v>222</v>
      </c>
      <c r="C9867" s="49" t="n">
        <v>2011</v>
      </c>
      <c r="D9867" s="54" t="n">
        <v>1331.4</v>
      </c>
      <c r="E9867" s="55" t="n">
        <v>220</v>
      </c>
    </row>
    <row r="9868" customFormat="false" ht="15" hidden="false" customHeight="false" outlineLevel="0" collapsed="false">
      <c r="A9868" s="49" t="n">
        <v>407</v>
      </c>
      <c r="B9868" s="49" t="s">
        <v>205</v>
      </c>
      <c r="C9868" s="49" t="n">
        <v>2011</v>
      </c>
      <c r="D9868" s="54" t="n">
        <v>54</v>
      </c>
      <c r="E9868" s="55" t="n">
        <v>8</v>
      </c>
    </row>
    <row r="9869" customFormat="false" ht="15" hidden="false" customHeight="false" outlineLevel="0" collapsed="false">
      <c r="A9869" s="49" t="n">
        <v>407</v>
      </c>
      <c r="B9869" s="49" t="s">
        <v>218</v>
      </c>
      <c r="C9869" s="49" t="n">
        <v>2010</v>
      </c>
      <c r="D9869" s="54" t="n">
        <v>13.5</v>
      </c>
      <c r="E9869" s="55" t="n">
        <v>2</v>
      </c>
    </row>
    <row r="9870" customFormat="false" ht="15" hidden="false" customHeight="false" outlineLevel="0" collapsed="false">
      <c r="A9870" s="49" t="n">
        <v>407</v>
      </c>
      <c r="B9870" s="49" t="s">
        <v>218</v>
      </c>
      <c r="C9870" s="49" t="n">
        <v>2011</v>
      </c>
      <c r="D9870" s="54" t="n">
        <v>190.4</v>
      </c>
      <c r="E9870" s="55" t="n">
        <v>32</v>
      </c>
    </row>
    <row r="9871" customFormat="false" ht="15" hidden="false" customHeight="false" outlineLevel="0" collapsed="false">
      <c r="A9871" s="49" t="n">
        <v>407</v>
      </c>
      <c r="B9871" s="49" t="s">
        <v>213</v>
      </c>
      <c r="C9871" s="49" t="n">
        <v>2011</v>
      </c>
      <c r="D9871" s="54" t="n">
        <v>13.5</v>
      </c>
      <c r="E9871" s="55" t="n">
        <v>2</v>
      </c>
    </row>
    <row r="9872" customFormat="false" ht="15" hidden="false" customHeight="false" outlineLevel="0" collapsed="false">
      <c r="A9872" s="49" t="n">
        <v>407</v>
      </c>
      <c r="B9872" s="49" t="s">
        <v>197</v>
      </c>
      <c r="C9872" s="49" t="n">
        <v>2011</v>
      </c>
      <c r="D9872" s="54" t="n">
        <v>20.25</v>
      </c>
      <c r="E9872" s="55" t="n">
        <v>3</v>
      </c>
    </row>
    <row r="9873" customFormat="false" ht="15" hidden="false" customHeight="false" outlineLevel="0" collapsed="false">
      <c r="A9873" s="49" t="n">
        <v>407</v>
      </c>
      <c r="B9873" s="49" t="s">
        <v>196</v>
      </c>
      <c r="C9873" s="49" t="n">
        <v>2011</v>
      </c>
      <c r="D9873" s="54" t="n">
        <v>6.75</v>
      </c>
      <c r="E9873" s="55" t="n">
        <v>1</v>
      </c>
    </row>
    <row r="9874" customFormat="false" ht="15" hidden="false" customHeight="false" outlineLevel="0" collapsed="false">
      <c r="A9874" s="49" t="n">
        <v>407</v>
      </c>
      <c r="B9874" s="49" t="s">
        <v>189</v>
      </c>
      <c r="C9874" s="49" t="n">
        <v>2010</v>
      </c>
      <c r="D9874" s="54" t="n">
        <v>3472.48</v>
      </c>
      <c r="E9874" s="55" t="n">
        <v>482</v>
      </c>
    </row>
    <row r="9875" customFormat="false" ht="15" hidden="false" customHeight="false" outlineLevel="0" collapsed="false">
      <c r="A9875" s="49" t="n">
        <v>407</v>
      </c>
      <c r="B9875" s="49" t="s">
        <v>189</v>
      </c>
      <c r="C9875" s="49" t="n">
        <v>2011</v>
      </c>
      <c r="D9875" s="54" t="n">
        <v>5368.78</v>
      </c>
      <c r="E9875" s="55" t="n">
        <v>732</v>
      </c>
    </row>
    <row r="9876" customFormat="false" ht="15" hidden="false" customHeight="false" outlineLevel="0" collapsed="false">
      <c r="A9876" s="49" t="n">
        <v>408</v>
      </c>
      <c r="B9876" s="49" t="s">
        <v>203</v>
      </c>
      <c r="C9876" s="49" t="n">
        <v>2010</v>
      </c>
      <c r="D9876" s="54" t="n">
        <v>30</v>
      </c>
      <c r="E9876" s="55" t="n">
        <v>24</v>
      </c>
    </row>
    <row r="9877" customFormat="false" ht="15" hidden="false" customHeight="false" outlineLevel="0" collapsed="false">
      <c r="A9877" s="49" t="n">
        <v>408</v>
      </c>
      <c r="B9877" s="49" t="s">
        <v>203</v>
      </c>
      <c r="C9877" s="49" t="n">
        <v>2011</v>
      </c>
      <c r="D9877" s="54" t="n">
        <v>826.2</v>
      </c>
      <c r="E9877" s="55" t="n">
        <v>700</v>
      </c>
    </row>
    <row r="9878" customFormat="false" ht="15" hidden="false" customHeight="false" outlineLevel="0" collapsed="false">
      <c r="A9878" s="49" t="n">
        <v>408</v>
      </c>
      <c r="B9878" s="49" t="s">
        <v>201</v>
      </c>
      <c r="C9878" s="49" t="n">
        <v>2011</v>
      </c>
      <c r="D9878" s="54" t="n">
        <v>34.8</v>
      </c>
      <c r="E9878" s="55" t="n">
        <v>24</v>
      </c>
    </row>
    <row r="9879" customFormat="false" ht="15" hidden="false" customHeight="false" outlineLevel="0" collapsed="false">
      <c r="A9879" s="49" t="n">
        <v>408</v>
      </c>
      <c r="B9879" s="49" t="s">
        <v>226</v>
      </c>
      <c r="C9879" s="49" t="n">
        <v>2011</v>
      </c>
      <c r="D9879" s="54" t="n">
        <v>17.4</v>
      </c>
      <c r="E9879" s="55" t="n">
        <v>12</v>
      </c>
    </row>
    <row r="9880" customFormat="false" ht="15" hidden="false" customHeight="false" outlineLevel="0" collapsed="false">
      <c r="A9880" s="49" t="n">
        <v>408</v>
      </c>
      <c r="B9880" s="49" t="s">
        <v>202</v>
      </c>
      <c r="C9880" s="49" t="n">
        <v>2011</v>
      </c>
      <c r="D9880" s="54" t="n">
        <v>34.8</v>
      </c>
      <c r="E9880" s="55" t="n">
        <v>24</v>
      </c>
    </row>
    <row r="9881" customFormat="false" ht="15" hidden="false" customHeight="false" outlineLevel="0" collapsed="false">
      <c r="A9881" s="49" t="n">
        <v>408</v>
      </c>
      <c r="B9881" s="49" t="s">
        <v>222</v>
      </c>
      <c r="C9881" s="49" t="n">
        <v>2010</v>
      </c>
      <c r="D9881" s="54" t="n">
        <v>315</v>
      </c>
      <c r="E9881" s="55" t="n">
        <v>252</v>
      </c>
    </row>
    <row r="9882" customFormat="false" ht="15" hidden="false" customHeight="false" outlineLevel="0" collapsed="false">
      <c r="A9882" s="49" t="n">
        <v>408</v>
      </c>
      <c r="B9882" s="49" t="s">
        <v>222</v>
      </c>
      <c r="C9882" s="49" t="n">
        <v>2011</v>
      </c>
      <c r="D9882" s="54" t="n">
        <v>261.05</v>
      </c>
      <c r="E9882" s="55" t="n">
        <v>185</v>
      </c>
    </row>
    <row r="9883" customFormat="false" ht="15" hidden="false" customHeight="false" outlineLevel="0" collapsed="false">
      <c r="A9883" s="49" t="n">
        <v>408</v>
      </c>
      <c r="B9883" s="49" t="s">
        <v>205</v>
      </c>
      <c r="C9883" s="49" t="n">
        <v>2010</v>
      </c>
      <c r="D9883" s="54" t="n">
        <v>211.25</v>
      </c>
      <c r="E9883" s="55" t="n">
        <v>169</v>
      </c>
    </row>
    <row r="9884" customFormat="false" ht="15" hidden="false" customHeight="false" outlineLevel="0" collapsed="false">
      <c r="A9884" s="49" t="n">
        <v>408</v>
      </c>
      <c r="B9884" s="49" t="s">
        <v>205</v>
      </c>
      <c r="C9884" s="49" t="n">
        <v>2011</v>
      </c>
      <c r="D9884" s="54" t="n">
        <v>551.25</v>
      </c>
      <c r="E9884" s="55" t="n">
        <v>405</v>
      </c>
    </row>
    <row r="9885" customFormat="false" ht="15" hidden="false" customHeight="false" outlineLevel="0" collapsed="false">
      <c r="A9885" s="49" t="n">
        <v>408</v>
      </c>
      <c r="B9885" s="49" t="s">
        <v>206</v>
      </c>
      <c r="C9885" s="49" t="n">
        <v>2010</v>
      </c>
      <c r="D9885" s="54" t="n">
        <v>105</v>
      </c>
      <c r="E9885" s="55" t="n">
        <v>84</v>
      </c>
    </row>
    <row r="9886" customFormat="false" ht="15" hidden="false" customHeight="false" outlineLevel="0" collapsed="false">
      <c r="A9886" s="49" t="n">
        <v>408</v>
      </c>
      <c r="B9886" s="49" t="s">
        <v>206</v>
      </c>
      <c r="C9886" s="49" t="n">
        <v>2011</v>
      </c>
      <c r="D9886" s="54" t="n">
        <v>152.1</v>
      </c>
      <c r="E9886" s="55" t="n">
        <v>106</v>
      </c>
    </row>
    <row r="9887" customFormat="false" ht="15" hidden="false" customHeight="false" outlineLevel="0" collapsed="false">
      <c r="A9887" s="49" t="n">
        <v>408</v>
      </c>
      <c r="B9887" s="49" t="s">
        <v>234</v>
      </c>
      <c r="C9887" s="49" t="n">
        <v>2010</v>
      </c>
      <c r="D9887" s="54" t="n">
        <v>25</v>
      </c>
      <c r="E9887" s="55" t="n">
        <v>20</v>
      </c>
    </row>
    <row r="9888" customFormat="false" ht="15" hidden="false" customHeight="false" outlineLevel="0" collapsed="false">
      <c r="A9888" s="49" t="n">
        <v>408</v>
      </c>
      <c r="B9888" s="49" t="s">
        <v>234</v>
      </c>
      <c r="C9888" s="49" t="n">
        <v>2011</v>
      </c>
      <c r="D9888" s="54" t="n">
        <v>144.6</v>
      </c>
      <c r="E9888" s="55" t="n">
        <v>108</v>
      </c>
    </row>
    <row r="9889" customFormat="false" ht="15" hidden="false" customHeight="false" outlineLevel="0" collapsed="false">
      <c r="A9889" s="49" t="n">
        <v>408</v>
      </c>
      <c r="B9889" s="49" t="s">
        <v>192</v>
      </c>
      <c r="C9889" s="49" t="n">
        <v>2010</v>
      </c>
      <c r="D9889" s="54" t="n">
        <v>15</v>
      </c>
      <c r="E9889" s="55" t="n">
        <v>12</v>
      </c>
    </row>
    <row r="9890" customFormat="false" ht="15" hidden="false" customHeight="false" outlineLevel="0" collapsed="false">
      <c r="A9890" s="49" t="n">
        <v>408</v>
      </c>
      <c r="B9890" s="49" t="s">
        <v>217</v>
      </c>
      <c r="C9890" s="49" t="n">
        <v>2011</v>
      </c>
      <c r="D9890" s="54" t="n">
        <v>1.25</v>
      </c>
      <c r="E9890" s="55" t="n">
        <v>1</v>
      </c>
    </row>
    <row r="9891" customFormat="false" ht="15" hidden="false" customHeight="false" outlineLevel="0" collapsed="false">
      <c r="A9891" s="49" t="n">
        <v>408</v>
      </c>
      <c r="B9891" s="49" t="s">
        <v>218</v>
      </c>
      <c r="C9891" s="49" t="n">
        <v>2010</v>
      </c>
      <c r="D9891" s="54" t="n">
        <v>184.6</v>
      </c>
      <c r="E9891" s="55" t="n">
        <v>172</v>
      </c>
    </row>
    <row r="9892" customFormat="false" ht="15" hidden="false" customHeight="false" outlineLevel="0" collapsed="false">
      <c r="A9892" s="49" t="n">
        <v>408</v>
      </c>
      <c r="B9892" s="49" t="s">
        <v>228</v>
      </c>
      <c r="C9892" s="49" t="n">
        <v>2010</v>
      </c>
      <c r="D9892" s="54" t="n">
        <v>1.25</v>
      </c>
      <c r="E9892" s="55" t="n">
        <v>1</v>
      </c>
    </row>
    <row r="9893" customFormat="false" ht="15" hidden="false" customHeight="false" outlineLevel="0" collapsed="false">
      <c r="A9893" s="49" t="n">
        <v>408</v>
      </c>
      <c r="B9893" s="49" t="s">
        <v>193</v>
      </c>
      <c r="C9893" s="49" t="n">
        <v>2010</v>
      </c>
      <c r="D9893" s="54" t="n">
        <v>15</v>
      </c>
      <c r="E9893" s="55" t="n">
        <v>12</v>
      </c>
    </row>
    <row r="9894" customFormat="false" ht="15" hidden="false" customHeight="false" outlineLevel="0" collapsed="false">
      <c r="A9894" s="49" t="n">
        <v>408</v>
      </c>
      <c r="B9894" s="49" t="s">
        <v>193</v>
      </c>
      <c r="C9894" s="49" t="n">
        <v>2011</v>
      </c>
      <c r="D9894" s="54" t="n">
        <v>32.4</v>
      </c>
      <c r="E9894" s="55" t="n">
        <v>24</v>
      </c>
    </row>
    <row r="9895" customFormat="false" ht="15" hidden="false" customHeight="false" outlineLevel="0" collapsed="false">
      <c r="A9895" s="49" t="n">
        <v>408</v>
      </c>
      <c r="B9895" s="49" t="s">
        <v>213</v>
      </c>
      <c r="C9895" s="49" t="n">
        <v>2011</v>
      </c>
      <c r="D9895" s="54" t="n">
        <v>17.4</v>
      </c>
      <c r="E9895" s="55" t="n">
        <v>12</v>
      </c>
    </row>
    <row r="9896" customFormat="false" ht="15" hidden="false" customHeight="false" outlineLevel="0" collapsed="false">
      <c r="A9896" s="49" t="n">
        <v>408</v>
      </c>
      <c r="B9896" s="49" t="s">
        <v>197</v>
      </c>
      <c r="C9896" s="49" t="n">
        <v>2010</v>
      </c>
      <c r="D9896" s="54" t="n">
        <v>45</v>
      </c>
      <c r="E9896" s="55" t="n">
        <v>36</v>
      </c>
    </row>
    <row r="9897" customFormat="false" ht="15" hidden="false" customHeight="false" outlineLevel="0" collapsed="false">
      <c r="A9897" s="49" t="n">
        <v>408</v>
      </c>
      <c r="B9897" s="49" t="s">
        <v>197</v>
      </c>
      <c r="C9897" s="49" t="n">
        <v>2011</v>
      </c>
      <c r="D9897" s="54" t="n">
        <v>134.4</v>
      </c>
      <c r="E9897" s="55" t="n">
        <v>96</v>
      </c>
    </row>
    <row r="9898" customFormat="false" ht="15" hidden="false" customHeight="false" outlineLevel="0" collapsed="false">
      <c r="A9898" s="49" t="n">
        <v>408</v>
      </c>
      <c r="B9898" s="49" t="s">
        <v>204</v>
      </c>
      <c r="C9898" s="49" t="n">
        <v>2011</v>
      </c>
      <c r="D9898" s="54" t="n">
        <v>17.4</v>
      </c>
      <c r="E9898" s="55" t="n">
        <v>12</v>
      </c>
    </row>
    <row r="9899" customFormat="false" ht="15" hidden="false" customHeight="false" outlineLevel="0" collapsed="false">
      <c r="A9899" s="49" t="n">
        <v>408</v>
      </c>
      <c r="B9899" s="49" t="s">
        <v>196</v>
      </c>
      <c r="C9899" s="49" t="n">
        <v>2010</v>
      </c>
      <c r="D9899" s="54" t="n">
        <v>75</v>
      </c>
      <c r="E9899" s="55" t="n">
        <v>60</v>
      </c>
    </row>
    <row r="9900" customFormat="false" ht="15" hidden="false" customHeight="false" outlineLevel="0" collapsed="false">
      <c r="A9900" s="49" t="n">
        <v>408</v>
      </c>
      <c r="B9900" s="49" t="s">
        <v>196</v>
      </c>
      <c r="C9900" s="49" t="n">
        <v>2011</v>
      </c>
      <c r="D9900" s="54" t="n">
        <v>78.3</v>
      </c>
      <c r="E9900" s="55" t="n">
        <v>54</v>
      </c>
    </row>
    <row r="9901" customFormat="false" ht="15" hidden="false" customHeight="false" outlineLevel="0" collapsed="false">
      <c r="A9901" s="49" t="n">
        <v>408</v>
      </c>
      <c r="B9901" s="49" t="s">
        <v>210</v>
      </c>
      <c r="C9901" s="49" t="n">
        <v>2010</v>
      </c>
      <c r="D9901" s="54" t="n">
        <v>15</v>
      </c>
      <c r="E9901" s="55" t="n">
        <v>12</v>
      </c>
    </row>
    <row r="9902" customFormat="false" ht="15" hidden="false" customHeight="false" outlineLevel="0" collapsed="false">
      <c r="A9902" s="49" t="n">
        <v>408</v>
      </c>
      <c r="B9902" s="49" t="s">
        <v>214</v>
      </c>
      <c r="C9902" s="49" t="n">
        <v>2010</v>
      </c>
      <c r="D9902" s="54" t="n">
        <v>15</v>
      </c>
      <c r="E9902" s="55" t="n">
        <v>12</v>
      </c>
    </row>
    <row r="9903" customFormat="false" ht="15" hidden="false" customHeight="false" outlineLevel="0" collapsed="false">
      <c r="A9903" s="49" t="n">
        <v>408</v>
      </c>
      <c r="B9903" s="49" t="s">
        <v>189</v>
      </c>
      <c r="C9903" s="49" t="n">
        <v>2010</v>
      </c>
      <c r="D9903" s="54" t="n">
        <v>3638.55</v>
      </c>
      <c r="E9903" s="55" t="n">
        <v>2679</v>
      </c>
    </row>
    <row r="9904" customFormat="false" ht="15" hidden="false" customHeight="false" outlineLevel="0" collapsed="false">
      <c r="A9904" s="49" t="n">
        <v>408</v>
      </c>
      <c r="B9904" s="49" t="s">
        <v>189</v>
      </c>
      <c r="C9904" s="49" t="n">
        <v>2011</v>
      </c>
      <c r="D9904" s="54" t="n">
        <v>4017</v>
      </c>
      <c r="E9904" s="55" t="n">
        <v>2828</v>
      </c>
    </row>
    <row r="9905" customFormat="false" ht="15" hidden="false" customHeight="false" outlineLevel="0" collapsed="false">
      <c r="A9905" s="49" t="n">
        <v>408</v>
      </c>
      <c r="B9905" s="49" t="s">
        <v>194</v>
      </c>
      <c r="C9905" s="49" t="n">
        <v>2011</v>
      </c>
      <c r="D9905" s="54" t="n">
        <v>42.05</v>
      </c>
      <c r="E9905" s="55" t="n">
        <v>29</v>
      </c>
    </row>
    <row r="9906" customFormat="false" ht="15" hidden="false" customHeight="false" outlineLevel="0" collapsed="false">
      <c r="A9906" s="49" t="n">
        <v>409</v>
      </c>
      <c r="B9906" s="49" t="s">
        <v>203</v>
      </c>
      <c r="C9906" s="49" t="n">
        <v>2011</v>
      </c>
      <c r="D9906" s="54" t="n">
        <v>15.9</v>
      </c>
      <c r="E9906" s="55" t="n">
        <v>2</v>
      </c>
    </row>
    <row r="9907" customFormat="false" ht="15" hidden="false" customHeight="false" outlineLevel="0" collapsed="false">
      <c r="A9907" s="49" t="n">
        <v>409</v>
      </c>
      <c r="B9907" s="49" t="s">
        <v>200</v>
      </c>
      <c r="C9907" s="49" t="n">
        <v>2010</v>
      </c>
      <c r="D9907" s="54" t="n">
        <v>47.7</v>
      </c>
      <c r="E9907" s="55" t="n">
        <v>6</v>
      </c>
    </row>
    <row r="9908" customFormat="false" ht="15" hidden="false" customHeight="false" outlineLevel="0" collapsed="false">
      <c r="A9908" s="49" t="n">
        <v>409</v>
      </c>
      <c r="B9908" s="49" t="s">
        <v>222</v>
      </c>
      <c r="C9908" s="49" t="n">
        <v>2010</v>
      </c>
      <c r="D9908" s="54" t="n">
        <v>143.1</v>
      </c>
      <c r="E9908" s="55" t="n">
        <v>18</v>
      </c>
    </row>
    <row r="9909" customFormat="false" ht="15" hidden="false" customHeight="false" outlineLevel="0" collapsed="false">
      <c r="A9909" s="49" t="n">
        <v>409</v>
      </c>
      <c r="B9909" s="49" t="s">
        <v>222</v>
      </c>
      <c r="C9909" s="49" t="n">
        <v>2011</v>
      </c>
      <c r="D9909" s="54" t="n">
        <v>103.35</v>
      </c>
      <c r="E9909" s="55" t="n">
        <v>13</v>
      </c>
    </row>
    <row r="9910" customFormat="false" ht="15" hidden="false" customHeight="false" outlineLevel="0" collapsed="false">
      <c r="A9910" s="49" t="n">
        <v>409</v>
      </c>
      <c r="B9910" s="49" t="s">
        <v>191</v>
      </c>
      <c r="C9910" s="49" t="n">
        <v>2010</v>
      </c>
      <c r="D9910" s="54" t="n">
        <v>15.9</v>
      </c>
      <c r="E9910" s="55" t="n">
        <v>2</v>
      </c>
    </row>
    <row r="9911" customFormat="false" ht="15" hidden="false" customHeight="false" outlineLevel="0" collapsed="false">
      <c r="A9911" s="49" t="n">
        <v>409</v>
      </c>
      <c r="B9911" s="49" t="s">
        <v>205</v>
      </c>
      <c r="C9911" s="49" t="n">
        <v>2011</v>
      </c>
      <c r="D9911" s="54" t="n">
        <v>127.2</v>
      </c>
      <c r="E9911" s="55" t="n">
        <v>16</v>
      </c>
    </row>
    <row r="9912" customFormat="false" ht="15" hidden="false" customHeight="false" outlineLevel="0" collapsed="false">
      <c r="A9912" s="49" t="n">
        <v>409</v>
      </c>
      <c r="B9912" s="49" t="s">
        <v>206</v>
      </c>
      <c r="C9912" s="49" t="n">
        <v>2010</v>
      </c>
      <c r="D9912" s="54" t="n">
        <v>15.9</v>
      </c>
      <c r="E9912" s="55" t="n">
        <v>2</v>
      </c>
    </row>
    <row r="9913" customFormat="false" ht="15" hidden="false" customHeight="false" outlineLevel="0" collapsed="false">
      <c r="A9913" s="49" t="n">
        <v>409</v>
      </c>
      <c r="B9913" s="49" t="s">
        <v>193</v>
      </c>
      <c r="C9913" s="49" t="n">
        <v>2011</v>
      </c>
      <c r="D9913" s="54" t="n">
        <v>15.9</v>
      </c>
      <c r="E9913" s="55" t="n">
        <v>2</v>
      </c>
    </row>
    <row r="9914" customFormat="false" ht="15" hidden="false" customHeight="false" outlineLevel="0" collapsed="false">
      <c r="A9914" s="49" t="n">
        <v>409</v>
      </c>
      <c r="B9914" s="49" t="s">
        <v>196</v>
      </c>
      <c r="C9914" s="49" t="n">
        <v>2011</v>
      </c>
      <c r="D9914" s="54" t="n">
        <v>15.9</v>
      </c>
      <c r="E9914" s="55" t="n">
        <v>2</v>
      </c>
    </row>
    <row r="9915" customFormat="false" ht="15" hidden="false" customHeight="false" outlineLevel="0" collapsed="false">
      <c r="A9915" s="49" t="n">
        <v>409</v>
      </c>
      <c r="B9915" s="49" t="s">
        <v>189</v>
      </c>
      <c r="C9915" s="49" t="n">
        <v>2010</v>
      </c>
      <c r="D9915" s="54" t="n">
        <v>3958.27</v>
      </c>
      <c r="E9915" s="55" t="n">
        <v>499</v>
      </c>
    </row>
    <row r="9916" customFormat="false" ht="15" hidden="false" customHeight="false" outlineLevel="0" collapsed="false">
      <c r="A9916" s="49" t="n">
        <v>409</v>
      </c>
      <c r="B9916" s="49" t="s">
        <v>189</v>
      </c>
      <c r="C9916" s="49" t="n">
        <v>2011</v>
      </c>
      <c r="D9916" s="54" t="n">
        <v>6541.46</v>
      </c>
      <c r="E9916" s="55" t="n">
        <v>853</v>
      </c>
    </row>
    <row r="9917" customFormat="false" ht="15" hidden="false" customHeight="false" outlineLevel="0" collapsed="false">
      <c r="A9917" s="49" t="n">
        <v>409</v>
      </c>
      <c r="B9917" s="49" t="s">
        <v>229</v>
      </c>
      <c r="C9917" s="49" t="n">
        <v>2010</v>
      </c>
      <c r="D9917" s="54" t="n">
        <v>7.95</v>
      </c>
      <c r="E9917" s="55" t="n">
        <v>1</v>
      </c>
    </row>
    <row r="9918" customFormat="false" ht="15" hidden="false" customHeight="false" outlineLevel="0" collapsed="false">
      <c r="A9918" s="49" t="n">
        <v>410</v>
      </c>
      <c r="B9918" s="49" t="s">
        <v>203</v>
      </c>
      <c r="C9918" s="49" t="n">
        <v>2010</v>
      </c>
      <c r="D9918" s="54" t="n">
        <v>15.6</v>
      </c>
      <c r="E9918" s="55" t="n">
        <v>24</v>
      </c>
    </row>
    <row r="9919" customFormat="false" ht="15" hidden="false" customHeight="false" outlineLevel="0" collapsed="false">
      <c r="A9919" s="49" t="n">
        <v>410</v>
      </c>
      <c r="B9919" s="49" t="s">
        <v>199</v>
      </c>
      <c r="C9919" s="49" t="n">
        <v>2010</v>
      </c>
      <c r="D9919" s="54" t="n">
        <v>15.6</v>
      </c>
      <c r="E9919" s="55" t="n">
        <v>24</v>
      </c>
    </row>
    <row r="9920" customFormat="false" ht="15" hidden="false" customHeight="false" outlineLevel="0" collapsed="false">
      <c r="A9920" s="49" t="n">
        <v>410</v>
      </c>
      <c r="B9920" s="49" t="s">
        <v>199</v>
      </c>
      <c r="C9920" s="49" t="n">
        <v>2011</v>
      </c>
      <c r="D9920" s="54" t="n">
        <v>31.2</v>
      </c>
      <c r="E9920" s="55" t="n">
        <v>48</v>
      </c>
    </row>
    <row r="9921" customFormat="false" ht="15" hidden="false" customHeight="false" outlineLevel="0" collapsed="false">
      <c r="A9921" s="49" t="n">
        <v>410</v>
      </c>
      <c r="B9921" s="49" t="s">
        <v>201</v>
      </c>
      <c r="C9921" s="49" t="n">
        <v>2010</v>
      </c>
      <c r="D9921" s="54" t="n">
        <v>46.8</v>
      </c>
      <c r="E9921" s="55" t="n">
        <v>72</v>
      </c>
    </row>
    <row r="9922" customFormat="false" ht="15" hidden="false" customHeight="false" outlineLevel="0" collapsed="false">
      <c r="A9922" s="49" t="n">
        <v>410</v>
      </c>
      <c r="B9922" s="49" t="s">
        <v>221</v>
      </c>
      <c r="C9922" s="49" t="n">
        <v>2011</v>
      </c>
      <c r="D9922" s="54" t="n">
        <v>15.6</v>
      </c>
      <c r="E9922" s="55" t="n">
        <v>24</v>
      </c>
    </row>
    <row r="9923" customFormat="false" ht="15" hidden="false" customHeight="false" outlineLevel="0" collapsed="false">
      <c r="A9923" s="49" t="n">
        <v>410</v>
      </c>
      <c r="B9923" s="49" t="s">
        <v>222</v>
      </c>
      <c r="C9923" s="49" t="n">
        <v>2009</v>
      </c>
      <c r="D9923" s="54" t="n">
        <v>15.6</v>
      </c>
      <c r="E9923" s="55" t="n">
        <v>24</v>
      </c>
    </row>
    <row r="9924" customFormat="false" ht="15" hidden="false" customHeight="false" outlineLevel="0" collapsed="false">
      <c r="A9924" s="49" t="n">
        <v>410</v>
      </c>
      <c r="B9924" s="49" t="s">
        <v>222</v>
      </c>
      <c r="C9924" s="49" t="n">
        <v>2010</v>
      </c>
      <c r="D9924" s="54" t="n">
        <v>93.6</v>
      </c>
      <c r="E9924" s="55" t="n">
        <v>144</v>
      </c>
    </row>
    <row r="9925" customFormat="false" ht="15" hidden="false" customHeight="false" outlineLevel="0" collapsed="false">
      <c r="A9925" s="49" t="n">
        <v>410</v>
      </c>
      <c r="B9925" s="49" t="s">
        <v>191</v>
      </c>
      <c r="C9925" s="49" t="n">
        <v>2010</v>
      </c>
      <c r="D9925" s="54" t="n">
        <v>15.6</v>
      </c>
      <c r="E9925" s="55" t="n">
        <v>24</v>
      </c>
    </row>
    <row r="9926" customFormat="false" ht="15" hidden="false" customHeight="false" outlineLevel="0" collapsed="false">
      <c r="A9926" s="49" t="n">
        <v>410</v>
      </c>
      <c r="B9926" s="49" t="s">
        <v>205</v>
      </c>
      <c r="C9926" s="49" t="n">
        <v>2009</v>
      </c>
      <c r="D9926" s="54" t="n">
        <v>15.6</v>
      </c>
      <c r="E9926" s="55" t="n">
        <v>24</v>
      </c>
    </row>
    <row r="9927" customFormat="false" ht="15" hidden="false" customHeight="false" outlineLevel="0" collapsed="false">
      <c r="A9927" s="49" t="n">
        <v>410</v>
      </c>
      <c r="B9927" s="49" t="s">
        <v>205</v>
      </c>
      <c r="C9927" s="49" t="n">
        <v>2010</v>
      </c>
      <c r="D9927" s="54" t="n">
        <v>156</v>
      </c>
      <c r="E9927" s="55" t="n">
        <v>240</v>
      </c>
    </row>
    <row r="9928" customFormat="false" ht="15" hidden="false" customHeight="false" outlineLevel="0" collapsed="false">
      <c r="A9928" s="49" t="n">
        <v>410</v>
      </c>
      <c r="B9928" s="49" t="s">
        <v>205</v>
      </c>
      <c r="C9928" s="49" t="n">
        <v>2011</v>
      </c>
      <c r="D9928" s="54" t="n">
        <v>96.85</v>
      </c>
      <c r="E9928" s="55" t="n">
        <v>149</v>
      </c>
    </row>
    <row r="9929" customFormat="false" ht="15" hidden="false" customHeight="false" outlineLevel="0" collapsed="false">
      <c r="A9929" s="49" t="n">
        <v>410</v>
      </c>
      <c r="B9929" s="49" t="s">
        <v>206</v>
      </c>
      <c r="C9929" s="49" t="n">
        <v>2010</v>
      </c>
      <c r="D9929" s="54" t="n">
        <v>140.4</v>
      </c>
      <c r="E9929" s="55" t="n">
        <v>216</v>
      </c>
    </row>
    <row r="9930" customFormat="false" ht="15" hidden="false" customHeight="false" outlineLevel="0" collapsed="false">
      <c r="A9930" s="49" t="n">
        <v>410</v>
      </c>
      <c r="B9930" s="49" t="s">
        <v>206</v>
      </c>
      <c r="C9930" s="49" t="n">
        <v>2011</v>
      </c>
      <c r="D9930" s="54" t="n">
        <v>76.7</v>
      </c>
      <c r="E9930" s="55" t="n">
        <v>118</v>
      </c>
    </row>
    <row r="9931" customFormat="false" ht="15" hidden="false" customHeight="false" outlineLevel="0" collapsed="false">
      <c r="A9931" s="49" t="n">
        <v>410</v>
      </c>
      <c r="B9931" s="49" t="s">
        <v>192</v>
      </c>
      <c r="C9931" s="49" t="n">
        <v>2010</v>
      </c>
      <c r="D9931" s="54" t="n">
        <v>15.6</v>
      </c>
      <c r="E9931" s="55" t="n">
        <v>24</v>
      </c>
    </row>
    <row r="9932" customFormat="false" ht="15" hidden="false" customHeight="false" outlineLevel="0" collapsed="false">
      <c r="A9932" s="49" t="n">
        <v>410</v>
      </c>
      <c r="B9932" s="49" t="s">
        <v>225</v>
      </c>
      <c r="C9932" s="49" t="n">
        <v>2010</v>
      </c>
      <c r="D9932" s="54" t="n">
        <v>15.6</v>
      </c>
      <c r="E9932" s="55" t="n">
        <v>24</v>
      </c>
    </row>
    <row r="9933" customFormat="false" ht="15" hidden="false" customHeight="false" outlineLevel="0" collapsed="false">
      <c r="A9933" s="49" t="n">
        <v>410</v>
      </c>
      <c r="B9933" s="49" t="s">
        <v>218</v>
      </c>
      <c r="C9933" s="49" t="n">
        <v>2011</v>
      </c>
      <c r="D9933" s="54" t="n">
        <v>0.65</v>
      </c>
      <c r="E9933" s="55" t="n">
        <v>1</v>
      </c>
    </row>
    <row r="9934" customFormat="false" ht="15" hidden="false" customHeight="false" outlineLevel="0" collapsed="false">
      <c r="A9934" s="49" t="n">
        <v>410</v>
      </c>
      <c r="B9934" s="49" t="s">
        <v>197</v>
      </c>
      <c r="C9934" s="49" t="n">
        <v>2010</v>
      </c>
      <c r="D9934" s="54" t="n">
        <v>15.6</v>
      </c>
      <c r="E9934" s="55" t="n">
        <v>24</v>
      </c>
    </row>
    <row r="9935" customFormat="false" ht="15" hidden="false" customHeight="false" outlineLevel="0" collapsed="false">
      <c r="A9935" s="49" t="n">
        <v>410</v>
      </c>
      <c r="B9935" s="49" t="s">
        <v>197</v>
      </c>
      <c r="C9935" s="49" t="n">
        <v>2011</v>
      </c>
      <c r="D9935" s="54" t="n">
        <v>4.55</v>
      </c>
      <c r="E9935" s="55" t="n">
        <v>7</v>
      </c>
    </row>
    <row r="9936" customFormat="false" ht="15" hidden="false" customHeight="false" outlineLevel="0" collapsed="false">
      <c r="A9936" s="49" t="n">
        <v>410</v>
      </c>
      <c r="B9936" s="49" t="s">
        <v>210</v>
      </c>
      <c r="C9936" s="49" t="n">
        <v>2010</v>
      </c>
      <c r="D9936" s="54" t="n">
        <v>764.4</v>
      </c>
      <c r="E9936" s="55" t="n">
        <v>1176</v>
      </c>
    </row>
    <row r="9937" customFormat="false" ht="15" hidden="false" customHeight="false" outlineLevel="0" collapsed="false">
      <c r="A9937" s="49" t="n">
        <v>410</v>
      </c>
      <c r="B9937" s="49" t="s">
        <v>210</v>
      </c>
      <c r="C9937" s="49" t="n">
        <v>2011</v>
      </c>
      <c r="D9937" s="54" t="n">
        <v>499.2</v>
      </c>
      <c r="E9937" s="55" t="n">
        <v>768</v>
      </c>
    </row>
    <row r="9938" customFormat="false" ht="15" hidden="false" customHeight="false" outlineLevel="0" collapsed="false">
      <c r="A9938" s="49" t="n">
        <v>410</v>
      </c>
      <c r="B9938" s="49" t="s">
        <v>198</v>
      </c>
      <c r="C9938" s="49" t="n">
        <v>2010</v>
      </c>
      <c r="D9938" s="54" t="n">
        <v>15.6</v>
      </c>
      <c r="E9938" s="55" t="n">
        <v>24</v>
      </c>
    </row>
    <row r="9939" customFormat="false" ht="15" hidden="false" customHeight="false" outlineLevel="0" collapsed="false">
      <c r="A9939" s="49" t="n">
        <v>410</v>
      </c>
      <c r="B9939" s="49" t="s">
        <v>207</v>
      </c>
      <c r="C9939" s="49" t="n">
        <v>2011</v>
      </c>
      <c r="D9939" s="54" t="n">
        <v>46.8</v>
      </c>
      <c r="E9939" s="55" t="n">
        <v>72</v>
      </c>
    </row>
    <row r="9940" customFormat="false" ht="15" hidden="false" customHeight="false" outlineLevel="0" collapsed="false">
      <c r="A9940" s="49" t="n">
        <v>410</v>
      </c>
      <c r="B9940" s="49" t="s">
        <v>189</v>
      </c>
      <c r="C9940" s="49" t="n">
        <v>2009</v>
      </c>
      <c r="D9940" s="54" t="n">
        <v>413.4</v>
      </c>
      <c r="E9940" s="55" t="n">
        <v>595</v>
      </c>
    </row>
    <row r="9941" customFormat="false" ht="15" hidden="false" customHeight="false" outlineLevel="0" collapsed="false">
      <c r="A9941" s="49" t="n">
        <v>410</v>
      </c>
      <c r="B9941" s="49" t="s">
        <v>189</v>
      </c>
      <c r="C9941" s="49" t="n">
        <v>2010</v>
      </c>
      <c r="D9941" s="54" t="n">
        <v>5443.41</v>
      </c>
      <c r="E9941" s="55" t="n">
        <v>8162</v>
      </c>
    </row>
    <row r="9942" customFormat="false" ht="15" hidden="false" customHeight="false" outlineLevel="0" collapsed="false">
      <c r="A9942" s="49" t="n">
        <v>410</v>
      </c>
      <c r="B9942" s="49" t="s">
        <v>189</v>
      </c>
      <c r="C9942" s="49" t="n">
        <v>2011</v>
      </c>
      <c r="D9942" s="54" t="n">
        <v>3004.8</v>
      </c>
      <c r="E9942" s="55" t="n">
        <v>4584</v>
      </c>
    </row>
    <row r="9943" customFormat="false" ht="15" hidden="false" customHeight="false" outlineLevel="0" collapsed="false">
      <c r="A9943" s="49" t="n">
        <v>410</v>
      </c>
      <c r="B9943" s="49" t="s">
        <v>194</v>
      </c>
      <c r="C9943" s="49" t="n">
        <v>2011</v>
      </c>
      <c r="D9943" s="54" t="n">
        <v>15.6</v>
      </c>
      <c r="E9943" s="55" t="n">
        <v>24</v>
      </c>
    </row>
    <row r="9944" customFormat="false" ht="15" hidden="false" customHeight="false" outlineLevel="0" collapsed="false">
      <c r="A9944" s="49" t="n">
        <v>411</v>
      </c>
      <c r="B9944" s="49" t="s">
        <v>222</v>
      </c>
      <c r="C9944" s="49" t="n">
        <v>2010</v>
      </c>
      <c r="D9944" s="54" t="n">
        <v>100.8</v>
      </c>
      <c r="E9944" s="55" t="n">
        <v>48</v>
      </c>
    </row>
    <row r="9945" customFormat="false" ht="15" hidden="false" customHeight="false" outlineLevel="0" collapsed="false">
      <c r="A9945" s="49" t="n">
        <v>411</v>
      </c>
      <c r="B9945" s="49" t="s">
        <v>205</v>
      </c>
      <c r="C9945" s="49" t="n">
        <v>2010</v>
      </c>
      <c r="D9945" s="54" t="n">
        <v>25.2</v>
      </c>
      <c r="E9945" s="55" t="n">
        <v>12</v>
      </c>
    </row>
    <row r="9946" customFormat="false" ht="15" hidden="false" customHeight="false" outlineLevel="0" collapsed="false">
      <c r="A9946" s="49" t="n">
        <v>411</v>
      </c>
      <c r="B9946" s="49" t="s">
        <v>206</v>
      </c>
      <c r="C9946" s="49" t="n">
        <v>2010</v>
      </c>
      <c r="D9946" s="54" t="n">
        <v>25.2</v>
      </c>
      <c r="E9946" s="55" t="n">
        <v>12</v>
      </c>
    </row>
    <row r="9947" customFormat="false" ht="15" hidden="false" customHeight="false" outlineLevel="0" collapsed="false">
      <c r="A9947" s="49" t="n">
        <v>411</v>
      </c>
      <c r="B9947" s="49" t="s">
        <v>206</v>
      </c>
      <c r="C9947" s="49" t="n">
        <v>2011</v>
      </c>
      <c r="D9947" s="54" t="n">
        <v>50.4</v>
      </c>
      <c r="E9947" s="55" t="n">
        <v>24</v>
      </c>
    </row>
    <row r="9948" customFormat="false" ht="15" hidden="false" customHeight="false" outlineLevel="0" collapsed="false">
      <c r="A9948" s="49" t="n">
        <v>411</v>
      </c>
      <c r="B9948" s="49" t="s">
        <v>196</v>
      </c>
      <c r="C9948" s="49" t="n">
        <v>2011</v>
      </c>
      <c r="D9948" s="54" t="n">
        <v>8.4</v>
      </c>
      <c r="E9948" s="55" t="n">
        <v>4</v>
      </c>
    </row>
    <row r="9949" customFormat="false" ht="15" hidden="false" customHeight="false" outlineLevel="0" collapsed="false">
      <c r="A9949" s="49" t="n">
        <v>411</v>
      </c>
      <c r="B9949" s="49" t="s">
        <v>189</v>
      </c>
      <c r="C9949" s="49" t="n">
        <v>2009</v>
      </c>
      <c r="D9949" s="54" t="n">
        <v>595.06</v>
      </c>
      <c r="E9949" s="55" t="n">
        <v>301</v>
      </c>
    </row>
    <row r="9950" customFormat="false" ht="15" hidden="false" customHeight="false" outlineLevel="0" collapsed="false">
      <c r="A9950" s="49" t="n">
        <v>411</v>
      </c>
      <c r="B9950" s="49" t="s">
        <v>189</v>
      </c>
      <c r="C9950" s="49" t="n">
        <v>2010</v>
      </c>
      <c r="D9950" s="54" t="n">
        <v>7118</v>
      </c>
      <c r="E9950" s="55" t="n">
        <v>3680</v>
      </c>
    </row>
    <row r="9951" customFormat="false" ht="15" hidden="false" customHeight="false" outlineLevel="0" collapsed="false">
      <c r="A9951" s="49" t="n">
        <v>411</v>
      </c>
      <c r="B9951" s="49" t="s">
        <v>189</v>
      </c>
      <c r="C9951" s="49" t="n">
        <v>2011</v>
      </c>
      <c r="D9951" s="54" t="n">
        <v>3040.23</v>
      </c>
      <c r="E9951" s="55" t="n">
        <v>1577</v>
      </c>
    </row>
    <row r="9952" customFormat="false" ht="15" hidden="false" customHeight="false" outlineLevel="0" collapsed="false">
      <c r="A9952" s="49" t="n">
        <v>412</v>
      </c>
      <c r="B9952" s="49" t="s">
        <v>222</v>
      </c>
      <c r="C9952" s="49" t="n">
        <v>2010</v>
      </c>
      <c r="D9952" s="54" t="n">
        <v>50.4</v>
      </c>
      <c r="E9952" s="55" t="n">
        <v>24</v>
      </c>
    </row>
    <row r="9953" customFormat="false" ht="15" hidden="false" customHeight="false" outlineLevel="0" collapsed="false">
      <c r="A9953" s="49" t="n">
        <v>412</v>
      </c>
      <c r="B9953" s="49" t="s">
        <v>222</v>
      </c>
      <c r="C9953" s="49" t="n">
        <v>2011</v>
      </c>
      <c r="D9953" s="54" t="n">
        <v>50.4</v>
      </c>
      <c r="E9953" s="55" t="n">
        <v>24</v>
      </c>
    </row>
    <row r="9954" customFormat="false" ht="15" hidden="false" customHeight="false" outlineLevel="0" collapsed="false">
      <c r="A9954" s="49" t="n">
        <v>412</v>
      </c>
      <c r="B9954" s="49" t="s">
        <v>205</v>
      </c>
      <c r="C9954" s="49" t="n">
        <v>2010</v>
      </c>
      <c r="D9954" s="54" t="n">
        <v>25.2</v>
      </c>
      <c r="E9954" s="55" t="n">
        <v>12</v>
      </c>
    </row>
    <row r="9955" customFormat="false" ht="15" hidden="false" customHeight="false" outlineLevel="0" collapsed="false">
      <c r="A9955" s="49" t="n">
        <v>412</v>
      </c>
      <c r="B9955" s="49" t="s">
        <v>206</v>
      </c>
      <c r="C9955" s="49" t="n">
        <v>2010</v>
      </c>
      <c r="D9955" s="54" t="n">
        <v>207.6</v>
      </c>
      <c r="E9955" s="55" t="n">
        <v>156</v>
      </c>
    </row>
    <row r="9956" customFormat="false" ht="15" hidden="false" customHeight="false" outlineLevel="0" collapsed="false">
      <c r="A9956" s="49" t="n">
        <v>412</v>
      </c>
      <c r="B9956" s="49" t="s">
        <v>206</v>
      </c>
      <c r="C9956" s="49" t="n">
        <v>2011</v>
      </c>
      <c r="D9956" s="54" t="n">
        <v>75.6</v>
      </c>
      <c r="E9956" s="55" t="n">
        <v>36</v>
      </c>
    </row>
    <row r="9957" customFormat="false" ht="15" hidden="false" customHeight="false" outlineLevel="0" collapsed="false">
      <c r="A9957" s="49" t="n">
        <v>412</v>
      </c>
      <c r="B9957" s="49" t="s">
        <v>218</v>
      </c>
      <c r="C9957" s="49" t="n">
        <v>2010</v>
      </c>
      <c r="D9957" s="54" t="n">
        <v>218.4</v>
      </c>
      <c r="E9957" s="55" t="n">
        <v>144</v>
      </c>
    </row>
    <row r="9958" customFormat="false" ht="15" hidden="false" customHeight="false" outlineLevel="0" collapsed="false">
      <c r="A9958" s="49" t="n">
        <v>412</v>
      </c>
      <c r="B9958" s="49" t="s">
        <v>196</v>
      </c>
      <c r="C9958" s="49" t="n">
        <v>2011</v>
      </c>
      <c r="D9958" s="54" t="n">
        <v>50.4</v>
      </c>
      <c r="E9958" s="55" t="n">
        <v>24</v>
      </c>
    </row>
    <row r="9959" customFormat="false" ht="15" hidden="false" customHeight="false" outlineLevel="0" collapsed="false">
      <c r="A9959" s="49" t="n">
        <v>412</v>
      </c>
      <c r="B9959" s="49" t="s">
        <v>198</v>
      </c>
      <c r="C9959" s="49" t="n">
        <v>2010</v>
      </c>
      <c r="D9959" s="54" t="n">
        <v>202.8</v>
      </c>
      <c r="E9959" s="55" t="n">
        <v>108</v>
      </c>
    </row>
    <row r="9960" customFormat="false" ht="15" hidden="false" customHeight="false" outlineLevel="0" collapsed="false">
      <c r="A9960" s="49" t="n">
        <v>412</v>
      </c>
      <c r="B9960" s="49" t="s">
        <v>198</v>
      </c>
      <c r="C9960" s="49" t="n">
        <v>2011</v>
      </c>
      <c r="D9960" s="54" t="n">
        <v>25.2</v>
      </c>
      <c r="E9960" s="55" t="n">
        <v>12</v>
      </c>
    </row>
    <row r="9961" customFormat="false" ht="15" hidden="false" customHeight="false" outlineLevel="0" collapsed="false">
      <c r="A9961" s="49" t="n">
        <v>412</v>
      </c>
      <c r="B9961" s="49" t="s">
        <v>189</v>
      </c>
      <c r="C9961" s="49" t="n">
        <v>2010</v>
      </c>
      <c r="D9961" s="54" t="n">
        <v>7915.98</v>
      </c>
      <c r="E9961" s="55" t="n">
        <v>4859</v>
      </c>
    </row>
    <row r="9962" customFormat="false" ht="15" hidden="false" customHeight="false" outlineLevel="0" collapsed="false">
      <c r="A9962" s="49" t="n">
        <v>412</v>
      </c>
      <c r="B9962" s="49" t="s">
        <v>189</v>
      </c>
      <c r="C9962" s="49" t="n">
        <v>2011</v>
      </c>
      <c r="D9962" s="54" t="n">
        <v>2130.2</v>
      </c>
      <c r="E9962" s="55" t="n">
        <v>1284</v>
      </c>
    </row>
    <row r="9963" customFormat="false" ht="15" hidden="false" customHeight="false" outlineLevel="0" collapsed="false">
      <c r="A9963" s="49" t="n">
        <v>412</v>
      </c>
      <c r="B9963" s="49" t="s">
        <v>194</v>
      </c>
      <c r="C9963" s="49" t="n">
        <v>2011</v>
      </c>
      <c r="D9963" s="54" t="n">
        <v>4.2</v>
      </c>
      <c r="E9963" s="55" t="n">
        <v>2</v>
      </c>
    </row>
    <row r="9964" customFormat="false" ht="15" hidden="false" customHeight="false" outlineLevel="0" collapsed="false">
      <c r="A9964" s="49" t="n">
        <v>413</v>
      </c>
      <c r="B9964" s="49" t="s">
        <v>203</v>
      </c>
      <c r="C9964" s="49" t="n">
        <v>2010</v>
      </c>
      <c r="D9964" s="54" t="n">
        <v>136</v>
      </c>
      <c r="E9964" s="55" t="n">
        <v>16</v>
      </c>
    </row>
    <row r="9965" customFormat="false" ht="15" hidden="false" customHeight="false" outlineLevel="0" collapsed="false">
      <c r="A9965" s="49" t="n">
        <v>413</v>
      </c>
      <c r="B9965" s="49" t="s">
        <v>203</v>
      </c>
      <c r="C9965" s="49" t="n">
        <v>2011</v>
      </c>
      <c r="D9965" s="54" t="n">
        <v>612</v>
      </c>
      <c r="E9965" s="55" t="n">
        <v>72</v>
      </c>
    </row>
    <row r="9966" customFormat="false" ht="15" hidden="false" customHeight="false" outlineLevel="0" collapsed="false">
      <c r="A9966" s="49" t="n">
        <v>413</v>
      </c>
      <c r="B9966" s="49" t="s">
        <v>199</v>
      </c>
      <c r="C9966" s="49" t="n">
        <v>2010</v>
      </c>
      <c r="D9966" s="54" t="n">
        <v>19.9</v>
      </c>
      <c r="E9966" s="55" t="n">
        <v>2</v>
      </c>
    </row>
    <row r="9967" customFormat="false" ht="15" hidden="false" customHeight="false" outlineLevel="0" collapsed="false">
      <c r="A9967" s="49" t="n">
        <v>413</v>
      </c>
      <c r="B9967" s="49" t="s">
        <v>201</v>
      </c>
      <c r="C9967" s="49" t="n">
        <v>2011</v>
      </c>
      <c r="D9967" s="54" t="n">
        <v>39.8</v>
      </c>
      <c r="E9967" s="55" t="n">
        <v>4</v>
      </c>
    </row>
    <row r="9968" customFormat="false" ht="15" hidden="false" customHeight="false" outlineLevel="0" collapsed="false">
      <c r="A9968" s="49" t="n">
        <v>413</v>
      </c>
      <c r="B9968" s="49" t="s">
        <v>223</v>
      </c>
      <c r="C9968" s="49" t="n">
        <v>2011</v>
      </c>
      <c r="D9968" s="54" t="n">
        <v>79.6</v>
      </c>
      <c r="E9968" s="55" t="n">
        <v>8</v>
      </c>
    </row>
    <row r="9969" customFormat="false" ht="15" hidden="false" customHeight="false" outlineLevel="0" collapsed="false">
      <c r="A9969" s="49" t="n">
        <v>413</v>
      </c>
      <c r="B9969" s="49" t="s">
        <v>222</v>
      </c>
      <c r="C9969" s="49" t="n">
        <v>2010</v>
      </c>
      <c r="D9969" s="54" t="n">
        <v>127.7</v>
      </c>
      <c r="E9969" s="55" t="n">
        <v>14</v>
      </c>
    </row>
    <row r="9970" customFormat="false" ht="15" hidden="false" customHeight="false" outlineLevel="0" collapsed="false">
      <c r="A9970" s="49" t="n">
        <v>413</v>
      </c>
      <c r="B9970" s="49" t="s">
        <v>222</v>
      </c>
      <c r="C9970" s="49" t="n">
        <v>2011</v>
      </c>
      <c r="D9970" s="54" t="n">
        <v>603.7</v>
      </c>
      <c r="E9970" s="55" t="n">
        <v>70</v>
      </c>
    </row>
    <row r="9971" customFormat="false" ht="15" hidden="false" customHeight="false" outlineLevel="0" collapsed="false">
      <c r="A9971" s="49" t="n">
        <v>413</v>
      </c>
      <c r="B9971" s="49" t="s">
        <v>205</v>
      </c>
      <c r="C9971" s="49" t="n">
        <v>2010</v>
      </c>
      <c r="D9971" s="54" t="n">
        <v>68</v>
      </c>
      <c r="E9971" s="55" t="n">
        <v>8</v>
      </c>
    </row>
    <row r="9972" customFormat="false" ht="15" hidden="false" customHeight="false" outlineLevel="0" collapsed="false">
      <c r="A9972" s="49" t="n">
        <v>413</v>
      </c>
      <c r="B9972" s="49" t="s">
        <v>206</v>
      </c>
      <c r="C9972" s="49" t="n">
        <v>2010</v>
      </c>
      <c r="D9972" s="54" t="n">
        <v>344.95</v>
      </c>
      <c r="E9972" s="55" t="n">
        <v>37</v>
      </c>
    </row>
    <row r="9973" customFormat="false" ht="15" hidden="false" customHeight="false" outlineLevel="0" collapsed="false">
      <c r="A9973" s="49" t="n">
        <v>413</v>
      </c>
      <c r="B9973" s="49" t="s">
        <v>206</v>
      </c>
      <c r="C9973" s="49" t="n">
        <v>2011</v>
      </c>
      <c r="D9973" s="54" t="n">
        <v>258.7</v>
      </c>
      <c r="E9973" s="55" t="n">
        <v>26</v>
      </c>
    </row>
    <row r="9974" customFormat="false" ht="15" hidden="false" customHeight="false" outlineLevel="0" collapsed="false">
      <c r="A9974" s="49" t="n">
        <v>413</v>
      </c>
      <c r="B9974" s="49" t="s">
        <v>217</v>
      </c>
      <c r="C9974" s="49" t="n">
        <v>2011</v>
      </c>
      <c r="D9974" s="54" t="n">
        <v>9.95</v>
      </c>
      <c r="E9974" s="55" t="n">
        <v>1</v>
      </c>
    </row>
    <row r="9975" customFormat="false" ht="15" hidden="false" customHeight="false" outlineLevel="0" collapsed="false">
      <c r="A9975" s="49" t="n">
        <v>413</v>
      </c>
      <c r="B9975" s="49" t="s">
        <v>218</v>
      </c>
      <c r="C9975" s="49" t="n">
        <v>2010</v>
      </c>
      <c r="D9975" s="54" t="n">
        <v>340</v>
      </c>
      <c r="E9975" s="55" t="n">
        <v>40</v>
      </c>
    </row>
    <row r="9976" customFormat="false" ht="15" hidden="false" customHeight="false" outlineLevel="0" collapsed="false">
      <c r="A9976" s="49" t="n">
        <v>413</v>
      </c>
      <c r="B9976" s="49" t="s">
        <v>218</v>
      </c>
      <c r="C9976" s="49" t="n">
        <v>2011</v>
      </c>
      <c r="D9976" s="54" t="n">
        <v>699.9</v>
      </c>
      <c r="E9976" s="55" t="n">
        <v>82</v>
      </c>
    </row>
    <row r="9977" customFormat="false" ht="15" hidden="false" customHeight="false" outlineLevel="0" collapsed="false">
      <c r="A9977" s="49" t="n">
        <v>413</v>
      </c>
      <c r="B9977" s="49" t="s">
        <v>197</v>
      </c>
      <c r="C9977" s="49" t="n">
        <v>2010</v>
      </c>
      <c r="D9977" s="54" t="n">
        <v>39.8</v>
      </c>
      <c r="E9977" s="55" t="n">
        <v>4</v>
      </c>
    </row>
    <row r="9978" customFormat="false" ht="15" hidden="false" customHeight="false" outlineLevel="0" collapsed="false">
      <c r="A9978" s="49" t="n">
        <v>413</v>
      </c>
      <c r="B9978" s="49" t="s">
        <v>197</v>
      </c>
      <c r="C9978" s="49" t="n">
        <v>2011</v>
      </c>
      <c r="D9978" s="54" t="n">
        <v>59.7</v>
      </c>
      <c r="E9978" s="55" t="n">
        <v>6</v>
      </c>
    </row>
    <row r="9979" customFormat="false" ht="15" hidden="false" customHeight="false" outlineLevel="0" collapsed="false">
      <c r="A9979" s="49" t="n">
        <v>413</v>
      </c>
      <c r="B9979" s="49" t="s">
        <v>196</v>
      </c>
      <c r="C9979" s="49" t="n">
        <v>2011</v>
      </c>
      <c r="D9979" s="54" t="n">
        <v>109.45</v>
      </c>
      <c r="E9979" s="55" t="n">
        <v>11</v>
      </c>
    </row>
    <row r="9980" customFormat="false" ht="15" hidden="false" customHeight="false" outlineLevel="0" collapsed="false">
      <c r="A9980" s="49" t="n">
        <v>413</v>
      </c>
      <c r="B9980" s="49" t="s">
        <v>198</v>
      </c>
      <c r="C9980" s="49" t="n">
        <v>2011</v>
      </c>
      <c r="D9980" s="54" t="n">
        <v>38.15</v>
      </c>
      <c r="E9980" s="55" t="n">
        <v>5</v>
      </c>
    </row>
    <row r="9981" customFormat="false" ht="15" hidden="false" customHeight="false" outlineLevel="0" collapsed="false">
      <c r="A9981" s="49" t="n">
        <v>413</v>
      </c>
      <c r="B9981" s="49" t="s">
        <v>189</v>
      </c>
      <c r="C9981" s="49" t="n">
        <v>2010</v>
      </c>
      <c r="D9981" s="54" t="n">
        <v>3678.83</v>
      </c>
      <c r="E9981" s="55" t="n">
        <v>339</v>
      </c>
    </row>
    <row r="9982" customFormat="false" ht="15" hidden="false" customHeight="false" outlineLevel="0" collapsed="false">
      <c r="A9982" s="49" t="n">
        <v>413</v>
      </c>
      <c r="B9982" s="49" t="s">
        <v>189</v>
      </c>
      <c r="C9982" s="49" t="n">
        <v>2011</v>
      </c>
      <c r="D9982" s="54" t="n">
        <v>3670.14</v>
      </c>
      <c r="E9982" s="55" t="n">
        <v>356</v>
      </c>
    </row>
    <row r="9983" customFormat="false" ht="15" hidden="false" customHeight="false" outlineLevel="0" collapsed="false">
      <c r="A9983" s="49" t="n">
        <v>414</v>
      </c>
      <c r="B9983" s="49" t="s">
        <v>199</v>
      </c>
      <c r="C9983" s="49" t="n">
        <v>2010</v>
      </c>
      <c r="D9983" s="54" t="n">
        <v>25.2</v>
      </c>
      <c r="E9983" s="55" t="n">
        <v>12</v>
      </c>
    </row>
    <row r="9984" customFormat="false" ht="15" hidden="false" customHeight="false" outlineLevel="0" collapsed="false">
      <c r="A9984" s="49" t="n">
        <v>414</v>
      </c>
      <c r="B9984" s="49" t="s">
        <v>199</v>
      </c>
      <c r="C9984" s="49" t="n">
        <v>2011</v>
      </c>
      <c r="D9984" s="54" t="n">
        <v>50.4</v>
      </c>
      <c r="E9984" s="55" t="n">
        <v>24</v>
      </c>
    </row>
    <row r="9985" customFormat="false" ht="15" hidden="false" customHeight="false" outlineLevel="0" collapsed="false">
      <c r="A9985" s="49" t="n">
        <v>414</v>
      </c>
      <c r="B9985" s="49" t="s">
        <v>222</v>
      </c>
      <c r="C9985" s="49" t="n">
        <v>2010</v>
      </c>
      <c r="D9985" s="54" t="n">
        <v>63</v>
      </c>
      <c r="E9985" s="55" t="n">
        <v>30</v>
      </c>
    </row>
    <row r="9986" customFormat="false" ht="15" hidden="false" customHeight="false" outlineLevel="0" collapsed="false">
      <c r="A9986" s="49" t="n">
        <v>414</v>
      </c>
      <c r="B9986" s="49" t="s">
        <v>222</v>
      </c>
      <c r="C9986" s="49" t="n">
        <v>2011</v>
      </c>
      <c r="D9986" s="54" t="n">
        <v>25.2</v>
      </c>
      <c r="E9986" s="55" t="n">
        <v>12</v>
      </c>
    </row>
    <row r="9987" customFormat="false" ht="15" hidden="false" customHeight="false" outlineLevel="0" collapsed="false">
      <c r="A9987" s="49" t="n">
        <v>414</v>
      </c>
      <c r="B9987" s="49" t="s">
        <v>191</v>
      </c>
      <c r="C9987" s="49" t="n">
        <v>2011</v>
      </c>
      <c r="D9987" s="54" t="n">
        <v>12.6</v>
      </c>
      <c r="E9987" s="55" t="n">
        <v>6</v>
      </c>
    </row>
    <row r="9988" customFormat="false" ht="15" hidden="false" customHeight="false" outlineLevel="0" collapsed="false">
      <c r="A9988" s="49" t="n">
        <v>414</v>
      </c>
      <c r="B9988" s="49" t="s">
        <v>205</v>
      </c>
      <c r="C9988" s="49" t="n">
        <v>2010</v>
      </c>
      <c r="D9988" s="54" t="n">
        <v>31.04</v>
      </c>
      <c r="E9988" s="55" t="n">
        <v>14</v>
      </c>
    </row>
    <row r="9989" customFormat="false" ht="15" hidden="false" customHeight="false" outlineLevel="0" collapsed="false">
      <c r="A9989" s="49" t="n">
        <v>414</v>
      </c>
      <c r="B9989" s="49" t="s">
        <v>205</v>
      </c>
      <c r="C9989" s="49" t="n">
        <v>2011</v>
      </c>
      <c r="D9989" s="54" t="n">
        <v>126</v>
      </c>
      <c r="E9989" s="55" t="n">
        <v>60</v>
      </c>
    </row>
    <row r="9990" customFormat="false" ht="15" hidden="false" customHeight="false" outlineLevel="0" collapsed="false">
      <c r="A9990" s="49" t="n">
        <v>414</v>
      </c>
      <c r="B9990" s="49" t="s">
        <v>206</v>
      </c>
      <c r="C9990" s="49" t="n">
        <v>2010</v>
      </c>
      <c r="D9990" s="54" t="n">
        <v>25.2</v>
      </c>
      <c r="E9990" s="55" t="n">
        <v>12</v>
      </c>
    </row>
    <row r="9991" customFormat="false" ht="15" hidden="false" customHeight="false" outlineLevel="0" collapsed="false">
      <c r="A9991" s="49" t="n">
        <v>414</v>
      </c>
      <c r="B9991" s="49" t="s">
        <v>206</v>
      </c>
      <c r="C9991" s="49" t="n">
        <v>2011</v>
      </c>
      <c r="D9991" s="54" t="n">
        <v>211</v>
      </c>
      <c r="E9991" s="55" t="n">
        <v>120</v>
      </c>
    </row>
    <row r="9992" customFormat="false" ht="15" hidden="false" customHeight="false" outlineLevel="0" collapsed="false">
      <c r="A9992" s="49" t="n">
        <v>414</v>
      </c>
      <c r="B9992" s="49" t="s">
        <v>234</v>
      </c>
      <c r="C9992" s="49" t="n">
        <v>2011</v>
      </c>
      <c r="D9992" s="54" t="n">
        <v>12.6</v>
      </c>
      <c r="E9992" s="55" t="n">
        <v>6</v>
      </c>
    </row>
    <row r="9993" customFormat="false" ht="15" hidden="false" customHeight="false" outlineLevel="0" collapsed="false">
      <c r="A9993" s="49" t="n">
        <v>414</v>
      </c>
      <c r="B9993" s="49" t="s">
        <v>190</v>
      </c>
      <c r="C9993" s="49" t="n">
        <v>2010</v>
      </c>
      <c r="D9993" s="54" t="n">
        <v>25.2</v>
      </c>
      <c r="E9993" s="55" t="n">
        <v>12</v>
      </c>
    </row>
    <row r="9994" customFormat="false" ht="15" hidden="false" customHeight="false" outlineLevel="0" collapsed="false">
      <c r="A9994" s="49" t="n">
        <v>414</v>
      </c>
      <c r="B9994" s="49" t="s">
        <v>192</v>
      </c>
      <c r="C9994" s="49" t="n">
        <v>2010</v>
      </c>
      <c r="D9994" s="54" t="n">
        <v>50.4</v>
      </c>
      <c r="E9994" s="55" t="n">
        <v>24</v>
      </c>
    </row>
    <row r="9995" customFormat="false" ht="15" hidden="false" customHeight="false" outlineLevel="0" collapsed="false">
      <c r="A9995" s="49" t="n">
        <v>414</v>
      </c>
      <c r="B9995" s="49" t="s">
        <v>218</v>
      </c>
      <c r="C9995" s="49" t="n">
        <v>2010</v>
      </c>
      <c r="D9995" s="54" t="n">
        <v>4.2</v>
      </c>
      <c r="E9995" s="55" t="n">
        <v>2</v>
      </c>
    </row>
    <row r="9996" customFormat="false" ht="15" hidden="false" customHeight="false" outlineLevel="0" collapsed="false">
      <c r="A9996" s="49" t="n">
        <v>414</v>
      </c>
      <c r="B9996" s="49" t="s">
        <v>218</v>
      </c>
      <c r="C9996" s="49" t="n">
        <v>2011</v>
      </c>
      <c r="D9996" s="54" t="n">
        <v>219.4</v>
      </c>
      <c r="E9996" s="55" t="n">
        <v>124</v>
      </c>
    </row>
    <row r="9997" customFormat="false" ht="15" hidden="false" customHeight="false" outlineLevel="0" collapsed="false">
      <c r="A9997" s="49" t="n">
        <v>414</v>
      </c>
      <c r="B9997" s="49" t="s">
        <v>213</v>
      </c>
      <c r="C9997" s="49" t="n">
        <v>2011</v>
      </c>
      <c r="D9997" s="54" t="n">
        <v>12.6</v>
      </c>
      <c r="E9997" s="55" t="n">
        <v>6</v>
      </c>
    </row>
    <row r="9998" customFormat="false" ht="15" hidden="false" customHeight="false" outlineLevel="0" collapsed="false">
      <c r="A9998" s="49" t="n">
        <v>414</v>
      </c>
      <c r="B9998" s="49" t="s">
        <v>197</v>
      </c>
      <c r="C9998" s="49" t="n">
        <v>2010</v>
      </c>
      <c r="D9998" s="54" t="n">
        <v>12.6</v>
      </c>
      <c r="E9998" s="55" t="n">
        <v>6</v>
      </c>
    </row>
    <row r="9999" customFormat="false" ht="15" hidden="false" customHeight="false" outlineLevel="0" collapsed="false">
      <c r="A9999" s="49" t="n">
        <v>414</v>
      </c>
      <c r="B9999" s="49" t="s">
        <v>197</v>
      </c>
      <c r="C9999" s="49" t="n">
        <v>2011</v>
      </c>
      <c r="D9999" s="54" t="n">
        <v>12.6</v>
      </c>
      <c r="E9999" s="55" t="n">
        <v>6</v>
      </c>
    </row>
    <row r="10000" customFormat="false" ht="15" hidden="false" customHeight="false" outlineLevel="0" collapsed="false">
      <c r="A10000" s="49" t="n">
        <v>414</v>
      </c>
      <c r="B10000" s="49" t="s">
        <v>204</v>
      </c>
      <c r="C10000" s="49" t="n">
        <v>2010</v>
      </c>
      <c r="D10000" s="54" t="n">
        <v>12.6</v>
      </c>
      <c r="E10000" s="55" t="n">
        <v>6</v>
      </c>
    </row>
    <row r="10001" customFormat="false" ht="15" hidden="false" customHeight="false" outlineLevel="0" collapsed="false">
      <c r="A10001" s="49" t="n">
        <v>414</v>
      </c>
      <c r="B10001" s="49" t="s">
        <v>196</v>
      </c>
      <c r="C10001" s="49" t="n">
        <v>2010</v>
      </c>
      <c r="D10001" s="54" t="n">
        <v>12.6</v>
      </c>
      <c r="E10001" s="55" t="n">
        <v>6</v>
      </c>
    </row>
    <row r="10002" customFormat="false" ht="15" hidden="false" customHeight="false" outlineLevel="0" collapsed="false">
      <c r="A10002" s="49" t="n">
        <v>414</v>
      </c>
      <c r="B10002" s="49" t="s">
        <v>198</v>
      </c>
      <c r="C10002" s="49" t="n">
        <v>2011</v>
      </c>
      <c r="D10002" s="54" t="n">
        <v>12.6</v>
      </c>
      <c r="E10002" s="55" t="n">
        <v>6</v>
      </c>
    </row>
    <row r="10003" customFormat="false" ht="15" hidden="false" customHeight="false" outlineLevel="0" collapsed="false">
      <c r="A10003" s="49" t="n">
        <v>414</v>
      </c>
      <c r="B10003" s="49" t="s">
        <v>214</v>
      </c>
      <c r="C10003" s="49" t="n">
        <v>2010</v>
      </c>
      <c r="D10003" s="54" t="n">
        <v>12.6</v>
      </c>
      <c r="E10003" s="55" t="n">
        <v>6</v>
      </c>
    </row>
    <row r="10004" customFormat="false" ht="15" hidden="false" customHeight="false" outlineLevel="0" collapsed="false">
      <c r="A10004" s="49" t="n">
        <v>414</v>
      </c>
      <c r="B10004" s="49" t="s">
        <v>189</v>
      </c>
      <c r="C10004" s="49" t="n">
        <v>2009</v>
      </c>
      <c r="D10004" s="54" t="n">
        <v>44.6</v>
      </c>
      <c r="E10004" s="55" t="n">
        <v>16</v>
      </c>
    </row>
    <row r="10005" customFormat="false" ht="15" hidden="false" customHeight="false" outlineLevel="0" collapsed="false">
      <c r="A10005" s="49" t="n">
        <v>414</v>
      </c>
      <c r="B10005" s="49" t="s">
        <v>189</v>
      </c>
      <c r="C10005" s="49" t="n">
        <v>2010</v>
      </c>
      <c r="D10005" s="54" t="n">
        <v>6149.29</v>
      </c>
      <c r="E10005" s="55" t="n">
        <v>3291</v>
      </c>
    </row>
    <row r="10006" customFormat="false" ht="15" hidden="false" customHeight="false" outlineLevel="0" collapsed="false">
      <c r="A10006" s="49" t="n">
        <v>414</v>
      </c>
      <c r="B10006" s="49" t="s">
        <v>189</v>
      </c>
      <c r="C10006" s="49" t="n">
        <v>2011</v>
      </c>
      <c r="D10006" s="54" t="n">
        <v>3767.58</v>
      </c>
      <c r="E10006" s="55" t="n">
        <v>1999</v>
      </c>
    </row>
    <row r="10007" customFormat="false" ht="15" hidden="false" customHeight="false" outlineLevel="0" collapsed="false">
      <c r="A10007" s="49" t="n">
        <v>414</v>
      </c>
      <c r="B10007" s="49" t="s">
        <v>194</v>
      </c>
      <c r="C10007" s="49" t="n">
        <v>2011</v>
      </c>
      <c r="D10007" s="54" t="n">
        <v>2.1</v>
      </c>
      <c r="E10007" s="55" t="n">
        <v>1</v>
      </c>
    </row>
    <row r="10008" customFormat="false" ht="15" hidden="false" customHeight="false" outlineLevel="0" collapsed="false">
      <c r="A10008" s="49" t="n">
        <v>415</v>
      </c>
      <c r="B10008" s="49" t="s">
        <v>203</v>
      </c>
      <c r="C10008" s="49" t="n">
        <v>2010</v>
      </c>
      <c r="D10008" s="54" t="n">
        <v>30</v>
      </c>
      <c r="E10008" s="55" t="n">
        <v>24</v>
      </c>
    </row>
    <row r="10009" customFormat="false" ht="15" hidden="false" customHeight="false" outlineLevel="0" collapsed="false">
      <c r="A10009" s="49" t="n">
        <v>415</v>
      </c>
      <c r="B10009" s="49" t="s">
        <v>222</v>
      </c>
      <c r="C10009" s="49" t="n">
        <v>2009</v>
      </c>
      <c r="D10009" s="54" t="n">
        <v>30</v>
      </c>
      <c r="E10009" s="55" t="n">
        <v>24</v>
      </c>
    </row>
    <row r="10010" customFormat="false" ht="15" hidden="false" customHeight="false" outlineLevel="0" collapsed="false">
      <c r="A10010" s="49" t="n">
        <v>415</v>
      </c>
      <c r="B10010" s="49" t="s">
        <v>222</v>
      </c>
      <c r="C10010" s="49" t="n">
        <v>2010</v>
      </c>
      <c r="D10010" s="54" t="n">
        <v>67.5</v>
      </c>
      <c r="E10010" s="55" t="n">
        <v>54</v>
      </c>
    </row>
    <row r="10011" customFormat="false" ht="15" hidden="false" customHeight="false" outlineLevel="0" collapsed="false">
      <c r="A10011" s="49" t="n">
        <v>415</v>
      </c>
      <c r="B10011" s="49" t="s">
        <v>222</v>
      </c>
      <c r="C10011" s="49" t="n">
        <v>2011</v>
      </c>
      <c r="D10011" s="54" t="n">
        <v>60</v>
      </c>
      <c r="E10011" s="55" t="n">
        <v>48</v>
      </c>
    </row>
    <row r="10012" customFormat="false" ht="15" hidden="false" customHeight="false" outlineLevel="0" collapsed="false">
      <c r="A10012" s="49" t="n">
        <v>415</v>
      </c>
      <c r="B10012" s="49" t="s">
        <v>205</v>
      </c>
      <c r="C10012" s="49" t="n">
        <v>2010</v>
      </c>
      <c r="D10012" s="54" t="n">
        <v>2.5</v>
      </c>
      <c r="E10012" s="55" t="n">
        <v>2</v>
      </c>
    </row>
    <row r="10013" customFormat="false" ht="15" hidden="false" customHeight="false" outlineLevel="0" collapsed="false">
      <c r="A10013" s="49" t="n">
        <v>415</v>
      </c>
      <c r="B10013" s="49" t="s">
        <v>213</v>
      </c>
      <c r="C10013" s="49" t="n">
        <v>2011</v>
      </c>
      <c r="D10013" s="54" t="n">
        <v>30</v>
      </c>
      <c r="E10013" s="55" t="n">
        <v>24</v>
      </c>
    </row>
    <row r="10014" customFormat="false" ht="15" hidden="false" customHeight="false" outlineLevel="0" collapsed="false">
      <c r="A10014" s="49" t="n">
        <v>415</v>
      </c>
      <c r="B10014" s="49" t="s">
        <v>196</v>
      </c>
      <c r="C10014" s="49" t="n">
        <v>2010</v>
      </c>
      <c r="D10014" s="54" t="n">
        <v>15</v>
      </c>
      <c r="E10014" s="55" t="n">
        <v>12</v>
      </c>
    </row>
    <row r="10015" customFormat="false" ht="15" hidden="false" customHeight="false" outlineLevel="0" collapsed="false">
      <c r="A10015" s="49" t="n">
        <v>415</v>
      </c>
      <c r="B10015" s="49" t="s">
        <v>196</v>
      </c>
      <c r="C10015" s="49" t="n">
        <v>2011</v>
      </c>
      <c r="D10015" s="54" t="n">
        <v>30</v>
      </c>
      <c r="E10015" s="55" t="n">
        <v>24</v>
      </c>
    </row>
    <row r="10016" customFormat="false" ht="15" hidden="false" customHeight="false" outlineLevel="0" collapsed="false">
      <c r="A10016" s="49" t="n">
        <v>415</v>
      </c>
      <c r="B10016" s="49" t="s">
        <v>189</v>
      </c>
      <c r="C10016" s="49" t="n">
        <v>2009</v>
      </c>
      <c r="D10016" s="54" t="n">
        <v>853.06</v>
      </c>
      <c r="E10016" s="55" t="n">
        <v>672</v>
      </c>
    </row>
    <row r="10017" customFormat="false" ht="15" hidden="false" customHeight="false" outlineLevel="0" collapsed="false">
      <c r="A10017" s="49" t="n">
        <v>415</v>
      </c>
      <c r="B10017" s="49" t="s">
        <v>189</v>
      </c>
      <c r="C10017" s="49" t="n">
        <v>2010</v>
      </c>
      <c r="D10017" s="54" t="n">
        <v>7171.8</v>
      </c>
      <c r="E10017" s="55" t="n">
        <v>5992</v>
      </c>
    </row>
    <row r="10018" customFormat="false" ht="15" hidden="false" customHeight="false" outlineLevel="0" collapsed="false">
      <c r="A10018" s="49" t="n">
        <v>415</v>
      </c>
      <c r="B10018" s="49" t="s">
        <v>189</v>
      </c>
      <c r="C10018" s="49" t="n">
        <v>2011</v>
      </c>
      <c r="D10018" s="54" t="n">
        <v>2623.39</v>
      </c>
      <c r="E10018" s="55" t="n">
        <v>1992</v>
      </c>
    </row>
    <row r="10019" customFormat="false" ht="15" hidden="false" customHeight="false" outlineLevel="0" collapsed="false">
      <c r="A10019" s="49" t="n">
        <v>416</v>
      </c>
      <c r="B10019" s="49" t="s">
        <v>223</v>
      </c>
      <c r="C10019" s="49" t="n">
        <v>2010</v>
      </c>
      <c r="D10019" s="54" t="n">
        <v>45.9</v>
      </c>
      <c r="E10019" s="55" t="n">
        <v>18</v>
      </c>
    </row>
    <row r="10020" customFormat="false" ht="15" hidden="false" customHeight="false" outlineLevel="0" collapsed="false">
      <c r="A10020" s="49" t="n">
        <v>416</v>
      </c>
      <c r="B10020" s="49" t="s">
        <v>223</v>
      </c>
      <c r="C10020" s="49" t="n">
        <v>2011</v>
      </c>
      <c r="D10020" s="54" t="n">
        <v>122.4</v>
      </c>
      <c r="E10020" s="55" t="n">
        <v>48</v>
      </c>
    </row>
    <row r="10021" customFormat="false" ht="15" hidden="false" customHeight="false" outlineLevel="0" collapsed="false">
      <c r="A10021" s="49" t="n">
        <v>416</v>
      </c>
      <c r="B10021" s="49" t="s">
        <v>222</v>
      </c>
      <c r="C10021" s="49" t="n">
        <v>2009</v>
      </c>
      <c r="D10021" s="54" t="n">
        <v>61.2</v>
      </c>
      <c r="E10021" s="55" t="n">
        <v>24</v>
      </c>
    </row>
    <row r="10022" customFormat="false" ht="15" hidden="false" customHeight="false" outlineLevel="0" collapsed="false">
      <c r="A10022" s="49" t="n">
        <v>416</v>
      </c>
      <c r="B10022" s="49" t="s">
        <v>222</v>
      </c>
      <c r="C10022" s="49" t="n">
        <v>2010</v>
      </c>
      <c r="D10022" s="54" t="n">
        <v>153</v>
      </c>
      <c r="E10022" s="55" t="n">
        <v>60</v>
      </c>
    </row>
    <row r="10023" customFormat="false" ht="15" hidden="false" customHeight="false" outlineLevel="0" collapsed="false">
      <c r="A10023" s="49" t="n">
        <v>416</v>
      </c>
      <c r="B10023" s="49" t="s">
        <v>222</v>
      </c>
      <c r="C10023" s="49" t="n">
        <v>2011</v>
      </c>
      <c r="D10023" s="54" t="n">
        <v>102</v>
      </c>
      <c r="E10023" s="55" t="n">
        <v>40</v>
      </c>
    </row>
    <row r="10024" customFormat="false" ht="15" hidden="false" customHeight="false" outlineLevel="0" collapsed="false">
      <c r="A10024" s="49" t="n">
        <v>416</v>
      </c>
      <c r="B10024" s="49" t="s">
        <v>206</v>
      </c>
      <c r="C10024" s="49" t="n">
        <v>2010</v>
      </c>
      <c r="D10024" s="54" t="n">
        <v>76.5</v>
      </c>
      <c r="E10024" s="55" t="n">
        <v>30</v>
      </c>
    </row>
    <row r="10025" customFormat="false" ht="15" hidden="false" customHeight="false" outlineLevel="0" collapsed="false">
      <c r="A10025" s="49" t="n">
        <v>416</v>
      </c>
      <c r="B10025" s="49" t="s">
        <v>206</v>
      </c>
      <c r="C10025" s="49" t="n">
        <v>2011</v>
      </c>
      <c r="D10025" s="54" t="n">
        <v>76.5</v>
      </c>
      <c r="E10025" s="55" t="n">
        <v>30</v>
      </c>
    </row>
    <row r="10026" customFormat="false" ht="15" hidden="false" customHeight="false" outlineLevel="0" collapsed="false">
      <c r="A10026" s="49" t="n">
        <v>416</v>
      </c>
      <c r="B10026" s="49" t="s">
        <v>218</v>
      </c>
      <c r="C10026" s="49" t="n">
        <v>2010</v>
      </c>
      <c r="D10026" s="54" t="n">
        <v>15.3</v>
      </c>
      <c r="E10026" s="55" t="n">
        <v>6</v>
      </c>
    </row>
    <row r="10027" customFormat="false" ht="15" hidden="false" customHeight="false" outlineLevel="0" collapsed="false">
      <c r="A10027" s="49" t="n">
        <v>416</v>
      </c>
      <c r="B10027" s="49" t="s">
        <v>196</v>
      </c>
      <c r="C10027" s="49" t="n">
        <v>2010</v>
      </c>
      <c r="D10027" s="54" t="n">
        <v>12.75</v>
      </c>
      <c r="E10027" s="55" t="n">
        <v>5</v>
      </c>
    </row>
    <row r="10028" customFormat="false" ht="15" hidden="false" customHeight="false" outlineLevel="0" collapsed="false">
      <c r="A10028" s="49" t="n">
        <v>416</v>
      </c>
      <c r="B10028" s="49" t="s">
        <v>196</v>
      </c>
      <c r="C10028" s="49" t="n">
        <v>2011</v>
      </c>
      <c r="D10028" s="54" t="n">
        <v>30.6</v>
      </c>
      <c r="E10028" s="55" t="n">
        <v>12</v>
      </c>
    </row>
    <row r="10029" customFormat="false" ht="15" hidden="false" customHeight="false" outlineLevel="0" collapsed="false">
      <c r="A10029" s="49" t="n">
        <v>416</v>
      </c>
      <c r="B10029" s="49" t="s">
        <v>189</v>
      </c>
      <c r="C10029" s="49" t="n">
        <v>2009</v>
      </c>
      <c r="D10029" s="54" t="n">
        <v>1340.12</v>
      </c>
      <c r="E10029" s="55" t="n">
        <v>582</v>
      </c>
    </row>
    <row r="10030" customFormat="false" ht="15" hidden="false" customHeight="false" outlineLevel="0" collapsed="false">
      <c r="A10030" s="49" t="n">
        <v>416</v>
      </c>
      <c r="B10030" s="49" t="s">
        <v>189</v>
      </c>
      <c r="C10030" s="49" t="n">
        <v>2010</v>
      </c>
      <c r="D10030" s="54" t="n">
        <v>6352.02</v>
      </c>
      <c r="E10030" s="55" t="n">
        <v>2641</v>
      </c>
    </row>
    <row r="10031" customFormat="false" ht="15" hidden="false" customHeight="false" outlineLevel="0" collapsed="false">
      <c r="A10031" s="49" t="n">
        <v>416</v>
      </c>
      <c r="B10031" s="49" t="s">
        <v>189</v>
      </c>
      <c r="C10031" s="49" t="n">
        <v>2011</v>
      </c>
      <c r="D10031" s="54" t="n">
        <v>2475.69</v>
      </c>
      <c r="E10031" s="55" t="n">
        <v>897</v>
      </c>
    </row>
    <row r="10032" customFormat="false" ht="15" hidden="false" customHeight="false" outlineLevel="0" collapsed="false">
      <c r="A10032" s="49" t="n">
        <v>417</v>
      </c>
      <c r="B10032" s="49" t="s">
        <v>223</v>
      </c>
      <c r="C10032" s="49" t="n">
        <v>2009</v>
      </c>
      <c r="D10032" s="54" t="n">
        <v>20.4</v>
      </c>
      <c r="E10032" s="55" t="n">
        <v>24</v>
      </c>
    </row>
    <row r="10033" customFormat="false" ht="15" hidden="false" customHeight="false" outlineLevel="0" collapsed="false">
      <c r="A10033" s="49" t="n">
        <v>417</v>
      </c>
      <c r="B10033" s="49" t="s">
        <v>222</v>
      </c>
      <c r="C10033" s="49" t="n">
        <v>2010</v>
      </c>
      <c r="D10033" s="54" t="n">
        <v>112.2</v>
      </c>
      <c r="E10033" s="55" t="n">
        <v>132</v>
      </c>
    </row>
    <row r="10034" customFormat="false" ht="15" hidden="false" customHeight="false" outlineLevel="0" collapsed="false">
      <c r="A10034" s="49" t="n">
        <v>417</v>
      </c>
      <c r="B10034" s="49" t="s">
        <v>222</v>
      </c>
      <c r="C10034" s="49" t="n">
        <v>2011</v>
      </c>
      <c r="D10034" s="54" t="n">
        <v>40.8</v>
      </c>
      <c r="E10034" s="55" t="n">
        <v>48</v>
      </c>
    </row>
    <row r="10035" customFormat="false" ht="15" hidden="false" customHeight="false" outlineLevel="0" collapsed="false">
      <c r="A10035" s="49" t="n">
        <v>417</v>
      </c>
      <c r="B10035" s="49" t="s">
        <v>205</v>
      </c>
      <c r="C10035" s="49" t="n">
        <v>2009</v>
      </c>
      <c r="D10035" s="54" t="n">
        <v>20.4</v>
      </c>
      <c r="E10035" s="55" t="n">
        <v>24</v>
      </c>
    </row>
    <row r="10036" customFormat="false" ht="15" hidden="false" customHeight="false" outlineLevel="0" collapsed="false">
      <c r="A10036" s="49" t="n">
        <v>417</v>
      </c>
      <c r="B10036" s="49" t="s">
        <v>205</v>
      </c>
      <c r="C10036" s="49" t="n">
        <v>2010</v>
      </c>
      <c r="D10036" s="54" t="n">
        <v>35.7</v>
      </c>
      <c r="E10036" s="55" t="n">
        <v>42</v>
      </c>
    </row>
    <row r="10037" customFormat="false" ht="15" hidden="false" customHeight="false" outlineLevel="0" collapsed="false">
      <c r="A10037" s="49" t="n">
        <v>417</v>
      </c>
      <c r="B10037" s="49" t="s">
        <v>205</v>
      </c>
      <c r="C10037" s="49" t="n">
        <v>2011</v>
      </c>
      <c r="D10037" s="54" t="n">
        <v>10.2</v>
      </c>
      <c r="E10037" s="55" t="n">
        <v>12</v>
      </c>
    </row>
    <row r="10038" customFormat="false" ht="15" hidden="false" customHeight="false" outlineLevel="0" collapsed="false">
      <c r="A10038" s="49" t="n">
        <v>417</v>
      </c>
      <c r="B10038" s="49" t="s">
        <v>206</v>
      </c>
      <c r="C10038" s="49" t="n">
        <v>2010</v>
      </c>
      <c r="D10038" s="54" t="n">
        <v>272.4</v>
      </c>
      <c r="E10038" s="55" t="n">
        <v>348</v>
      </c>
    </row>
    <row r="10039" customFormat="false" ht="15" hidden="false" customHeight="false" outlineLevel="0" collapsed="false">
      <c r="A10039" s="49" t="n">
        <v>417</v>
      </c>
      <c r="B10039" s="49" t="s">
        <v>206</v>
      </c>
      <c r="C10039" s="49" t="n">
        <v>2011</v>
      </c>
      <c r="D10039" s="54" t="n">
        <v>30.6</v>
      </c>
      <c r="E10039" s="55" t="n">
        <v>36</v>
      </c>
    </row>
    <row r="10040" customFormat="false" ht="15" hidden="false" customHeight="false" outlineLevel="0" collapsed="false">
      <c r="A10040" s="49" t="n">
        <v>417</v>
      </c>
      <c r="B10040" s="49" t="s">
        <v>209</v>
      </c>
      <c r="C10040" s="49" t="n">
        <v>2010</v>
      </c>
      <c r="D10040" s="54" t="n">
        <v>30.6</v>
      </c>
      <c r="E10040" s="55" t="n">
        <v>36</v>
      </c>
    </row>
    <row r="10041" customFormat="false" ht="15" hidden="false" customHeight="false" outlineLevel="0" collapsed="false">
      <c r="A10041" s="49" t="n">
        <v>417</v>
      </c>
      <c r="B10041" s="49" t="s">
        <v>225</v>
      </c>
      <c r="C10041" s="49" t="n">
        <v>2010</v>
      </c>
      <c r="D10041" s="54" t="n">
        <v>20.4</v>
      </c>
      <c r="E10041" s="55" t="n">
        <v>24</v>
      </c>
    </row>
    <row r="10042" customFormat="false" ht="15" hidden="false" customHeight="false" outlineLevel="0" collapsed="false">
      <c r="A10042" s="49" t="n">
        <v>417</v>
      </c>
      <c r="B10042" s="49" t="s">
        <v>218</v>
      </c>
      <c r="C10042" s="49" t="n">
        <v>2010</v>
      </c>
      <c r="D10042" s="54" t="n">
        <v>103.68</v>
      </c>
      <c r="E10042" s="55" t="n">
        <v>144</v>
      </c>
    </row>
    <row r="10043" customFormat="false" ht="15" hidden="false" customHeight="false" outlineLevel="0" collapsed="false">
      <c r="A10043" s="49" t="n">
        <v>417</v>
      </c>
      <c r="B10043" s="49" t="s">
        <v>193</v>
      </c>
      <c r="C10043" s="49" t="n">
        <v>2010</v>
      </c>
      <c r="D10043" s="54" t="n">
        <v>103.68</v>
      </c>
      <c r="E10043" s="55" t="n">
        <v>144</v>
      </c>
    </row>
    <row r="10044" customFormat="false" ht="15" hidden="false" customHeight="false" outlineLevel="0" collapsed="false">
      <c r="A10044" s="49" t="n">
        <v>417</v>
      </c>
      <c r="B10044" s="49" t="s">
        <v>213</v>
      </c>
      <c r="C10044" s="49" t="n">
        <v>2009</v>
      </c>
      <c r="D10044" s="54" t="n">
        <v>10.2</v>
      </c>
      <c r="E10044" s="55" t="n">
        <v>12</v>
      </c>
    </row>
    <row r="10045" customFormat="false" ht="15" hidden="false" customHeight="false" outlineLevel="0" collapsed="false">
      <c r="A10045" s="49" t="n">
        <v>417</v>
      </c>
      <c r="B10045" s="49" t="s">
        <v>197</v>
      </c>
      <c r="C10045" s="49" t="n">
        <v>2011</v>
      </c>
      <c r="D10045" s="54" t="n">
        <v>10.2</v>
      </c>
      <c r="E10045" s="55" t="n">
        <v>12</v>
      </c>
    </row>
    <row r="10046" customFormat="false" ht="15" hidden="false" customHeight="false" outlineLevel="0" collapsed="false">
      <c r="A10046" s="49" t="n">
        <v>417</v>
      </c>
      <c r="B10046" s="49" t="s">
        <v>196</v>
      </c>
      <c r="C10046" s="49" t="n">
        <v>2010</v>
      </c>
      <c r="D10046" s="54" t="n">
        <v>10.2</v>
      </c>
      <c r="E10046" s="55" t="n">
        <v>12</v>
      </c>
    </row>
    <row r="10047" customFormat="false" ht="15" hidden="false" customHeight="false" outlineLevel="0" collapsed="false">
      <c r="A10047" s="49" t="n">
        <v>417</v>
      </c>
      <c r="B10047" s="49" t="s">
        <v>210</v>
      </c>
      <c r="C10047" s="49" t="n">
        <v>2010</v>
      </c>
      <c r="D10047" s="54" t="n">
        <v>10.2</v>
      </c>
      <c r="E10047" s="55" t="n">
        <v>12</v>
      </c>
    </row>
    <row r="10048" customFormat="false" ht="15" hidden="false" customHeight="false" outlineLevel="0" collapsed="false">
      <c r="A10048" s="49" t="n">
        <v>417</v>
      </c>
      <c r="B10048" s="49" t="s">
        <v>207</v>
      </c>
      <c r="C10048" s="49" t="n">
        <v>2010</v>
      </c>
      <c r="D10048" s="54" t="n">
        <v>30.6</v>
      </c>
      <c r="E10048" s="55" t="n">
        <v>36</v>
      </c>
    </row>
    <row r="10049" customFormat="false" ht="15" hidden="false" customHeight="false" outlineLevel="0" collapsed="false">
      <c r="A10049" s="49" t="n">
        <v>417</v>
      </c>
      <c r="B10049" s="49" t="s">
        <v>189</v>
      </c>
      <c r="C10049" s="49" t="n">
        <v>2009</v>
      </c>
      <c r="D10049" s="54" t="n">
        <v>555.85</v>
      </c>
      <c r="E10049" s="55" t="n">
        <v>553</v>
      </c>
    </row>
    <row r="10050" customFormat="false" ht="15" hidden="false" customHeight="false" outlineLevel="0" collapsed="false">
      <c r="A10050" s="49" t="n">
        <v>417</v>
      </c>
      <c r="B10050" s="49" t="s">
        <v>189</v>
      </c>
      <c r="C10050" s="49" t="n">
        <v>2010</v>
      </c>
      <c r="D10050" s="54" t="n">
        <v>7288.82</v>
      </c>
      <c r="E10050" s="55" t="n">
        <v>6067</v>
      </c>
    </row>
    <row r="10051" customFormat="false" ht="15" hidden="false" customHeight="false" outlineLevel="0" collapsed="false">
      <c r="A10051" s="49" t="n">
        <v>417</v>
      </c>
      <c r="B10051" s="49" t="s">
        <v>189</v>
      </c>
      <c r="C10051" s="49" t="n">
        <v>2011</v>
      </c>
      <c r="D10051" s="54" t="n">
        <v>2137.38</v>
      </c>
      <c r="E10051" s="55" t="n">
        <v>1836</v>
      </c>
    </row>
    <row r="10052" customFormat="false" ht="15" hidden="false" customHeight="false" outlineLevel="0" collapsed="false">
      <c r="A10052" s="49" t="n">
        <v>418</v>
      </c>
      <c r="B10052" s="49" t="s">
        <v>199</v>
      </c>
      <c r="C10052" s="49" t="n">
        <v>2010</v>
      </c>
      <c r="D10052" s="54" t="n">
        <v>25.2</v>
      </c>
      <c r="E10052" s="55" t="n">
        <v>12</v>
      </c>
    </row>
    <row r="10053" customFormat="false" ht="15" hidden="false" customHeight="false" outlineLevel="0" collapsed="false">
      <c r="A10053" s="49" t="n">
        <v>418</v>
      </c>
      <c r="B10053" s="49" t="s">
        <v>223</v>
      </c>
      <c r="C10053" s="49" t="n">
        <v>2010</v>
      </c>
      <c r="D10053" s="54" t="n">
        <v>50.4</v>
      </c>
      <c r="E10053" s="55" t="n">
        <v>24</v>
      </c>
    </row>
    <row r="10054" customFormat="false" ht="15" hidden="false" customHeight="false" outlineLevel="0" collapsed="false">
      <c r="A10054" s="49" t="n">
        <v>418</v>
      </c>
      <c r="B10054" s="49" t="s">
        <v>200</v>
      </c>
      <c r="C10054" s="49" t="n">
        <v>2010</v>
      </c>
      <c r="D10054" s="54" t="n">
        <v>25.2</v>
      </c>
      <c r="E10054" s="55" t="n">
        <v>12</v>
      </c>
    </row>
    <row r="10055" customFormat="false" ht="15" hidden="false" customHeight="false" outlineLevel="0" collapsed="false">
      <c r="A10055" s="49" t="n">
        <v>418</v>
      </c>
      <c r="B10055" s="49" t="s">
        <v>222</v>
      </c>
      <c r="C10055" s="49" t="n">
        <v>2010</v>
      </c>
      <c r="D10055" s="54" t="n">
        <v>239.4</v>
      </c>
      <c r="E10055" s="55" t="n">
        <v>114</v>
      </c>
    </row>
    <row r="10056" customFormat="false" ht="15" hidden="false" customHeight="false" outlineLevel="0" collapsed="false">
      <c r="A10056" s="49" t="n">
        <v>418</v>
      </c>
      <c r="B10056" s="49" t="s">
        <v>222</v>
      </c>
      <c r="C10056" s="49" t="n">
        <v>2011</v>
      </c>
      <c r="D10056" s="54" t="n">
        <v>153.3</v>
      </c>
      <c r="E10056" s="55" t="n">
        <v>73</v>
      </c>
    </row>
    <row r="10057" customFormat="false" ht="15" hidden="false" customHeight="false" outlineLevel="0" collapsed="false">
      <c r="A10057" s="49" t="n">
        <v>418</v>
      </c>
      <c r="B10057" s="49" t="s">
        <v>205</v>
      </c>
      <c r="C10057" s="49" t="n">
        <v>2010</v>
      </c>
      <c r="D10057" s="54" t="n">
        <v>4.2</v>
      </c>
      <c r="E10057" s="55" t="n">
        <v>2</v>
      </c>
    </row>
    <row r="10058" customFormat="false" ht="15" hidden="false" customHeight="false" outlineLevel="0" collapsed="false">
      <c r="A10058" s="49" t="n">
        <v>418</v>
      </c>
      <c r="B10058" s="49" t="s">
        <v>205</v>
      </c>
      <c r="C10058" s="49" t="n">
        <v>2011</v>
      </c>
      <c r="D10058" s="54" t="n">
        <v>31.5</v>
      </c>
      <c r="E10058" s="55" t="n">
        <v>15</v>
      </c>
    </row>
    <row r="10059" customFormat="false" ht="15" hidden="false" customHeight="false" outlineLevel="0" collapsed="false">
      <c r="A10059" s="49" t="n">
        <v>418</v>
      </c>
      <c r="B10059" s="49" t="s">
        <v>206</v>
      </c>
      <c r="C10059" s="49" t="n">
        <v>2011</v>
      </c>
      <c r="D10059" s="54" t="n">
        <v>50.4</v>
      </c>
      <c r="E10059" s="55" t="n">
        <v>24</v>
      </c>
    </row>
    <row r="10060" customFormat="false" ht="15" hidden="false" customHeight="false" outlineLevel="0" collapsed="false">
      <c r="A10060" s="49" t="n">
        <v>418</v>
      </c>
      <c r="B10060" s="49" t="s">
        <v>209</v>
      </c>
      <c r="C10060" s="49" t="n">
        <v>2010</v>
      </c>
      <c r="D10060" s="54" t="n">
        <v>25.2</v>
      </c>
      <c r="E10060" s="55" t="n">
        <v>12</v>
      </c>
    </row>
    <row r="10061" customFormat="false" ht="15" hidden="false" customHeight="false" outlineLevel="0" collapsed="false">
      <c r="A10061" s="49" t="n">
        <v>418</v>
      </c>
      <c r="B10061" s="49" t="s">
        <v>192</v>
      </c>
      <c r="C10061" s="49" t="n">
        <v>2010</v>
      </c>
      <c r="D10061" s="54" t="n">
        <v>8.4</v>
      </c>
      <c r="E10061" s="55" t="n">
        <v>4</v>
      </c>
    </row>
    <row r="10062" customFormat="false" ht="15" hidden="false" customHeight="false" outlineLevel="0" collapsed="false">
      <c r="A10062" s="49" t="n">
        <v>418</v>
      </c>
      <c r="B10062" s="49" t="s">
        <v>197</v>
      </c>
      <c r="C10062" s="49" t="n">
        <v>2011</v>
      </c>
      <c r="D10062" s="54" t="n">
        <v>50.4</v>
      </c>
      <c r="E10062" s="55" t="n">
        <v>24</v>
      </c>
    </row>
    <row r="10063" customFormat="false" ht="15" hidden="false" customHeight="false" outlineLevel="0" collapsed="false">
      <c r="A10063" s="49" t="n">
        <v>418</v>
      </c>
      <c r="B10063" s="49" t="s">
        <v>215</v>
      </c>
      <c r="C10063" s="49" t="n">
        <v>2011</v>
      </c>
      <c r="D10063" s="54" t="n">
        <v>25.2</v>
      </c>
      <c r="E10063" s="55" t="n">
        <v>12</v>
      </c>
    </row>
    <row r="10064" customFormat="false" ht="15" hidden="false" customHeight="false" outlineLevel="0" collapsed="false">
      <c r="A10064" s="49" t="n">
        <v>418</v>
      </c>
      <c r="B10064" s="49" t="s">
        <v>196</v>
      </c>
      <c r="C10064" s="49" t="n">
        <v>2011</v>
      </c>
      <c r="D10064" s="54" t="n">
        <v>25.2</v>
      </c>
      <c r="E10064" s="55" t="n">
        <v>12</v>
      </c>
    </row>
    <row r="10065" customFormat="false" ht="15" hidden="false" customHeight="false" outlineLevel="0" collapsed="false">
      <c r="A10065" s="49" t="n">
        <v>418</v>
      </c>
      <c r="B10065" s="49" t="s">
        <v>198</v>
      </c>
      <c r="C10065" s="49" t="n">
        <v>2011</v>
      </c>
      <c r="D10065" s="54" t="n">
        <v>88.8</v>
      </c>
      <c r="E10065" s="55" t="n">
        <v>48</v>
      </c>
    </row>
    <row r="10066" customFormat="false" ht="15" hidden="false" customHeight="false" outlineLevel="0" collapsed="false">
      <c r="A10066" s="49" t="n">
        <v>418</v>
      </c>
      <c r="B10066" s="49" t="s">
        <v>214</v>
      </c>
      <c r="C10066" s="49" t="n">
        <v>2010</v>
      </c>
      <c r="D10066" s="54" t="n">
        <v>50.4</v>
      </c>
      <c r="E10066" s="55" t="n">
        <v>24</v>
      </c>
    </row>
    <row r="10067" customFormat="false" ht="15" hidden="false" customHeight="false" outlineLevel="0" collapsed="false">
      <c r="A10067" s="49" t="n">
        <v>418</v>
      </c>
      <c r="B10067" s="49" t="s">
        <v>189</v>
      </c>
      <c r="C10067" s="49" t="n">
        <v>2010</v>
      </c>
      <c r="D10067" s="54" t="n">
        <v>5600.28</v>
      </c>
      <c r="E10067" s="55" t="n">
        <v>2680</v>
      </c>
    </row>
    <row r="10068" customFormat="false" ht="15" hidden="false" customHeight="false" outlineLevel="0" collapsed="false">
      <c r="A10068" s="49" t="n">
        <v>418</v>
      </c>
      <c r="B10068" s="49" t="s">
        <v>189</v>
      </c>
      <c r="C10068" s="49" t="n">
        <v>2011</v>
      </c>
      <c r="D10068" s="54" t="n">
        <v>4343.44</v>
      </c>
      <c r="E10068" s="55" t="n">
        <v>2038</v>
      </c>
    </row>
    <row r="10069" customFormat="false" ht="15" hidden="false" customHeight="false" outlineLevel="0" collapsed="false">
      <c r="A10069" s="49" t="n">
        <v>418</v>
      </c>
      <c r="B10069" s="49" t="s">
        <v>194</v>
      </c>
      <c r="C10069" s="49" t="n">
        <v>2011</v>
      </c>
      <c r="D10069" s="54" t="n">
        <v>25.2</v>
      </c>
      <c r="E10069" s="55" t="n">
        <v>12</v>
      </c>
    </row>
    <row r="10070" customFormat="false" ht="15" hidden="false" customHeight="false" outlineLevel="0" collapsed="false">
      <c r="A10070" s="49" t="n">
        <v>419</v>
      </c>
      <c r="B10070" s="49" t="s">
        <v>203</v>
      </c>
      <c r="C10070" s="49" t="n">
        <v>2010</v>
      </c>
      <c r="D10070" s="54" t="n">
        <v>78.5</v>
      </c>
      <c r="E10070" s="55" t="n">
        <v>225</v>
      </c>
    </row>
    <row r="10071" customFormat="false" ht="15" hidden="false" customHeight="false" outlineLevel="0" collapsed="false">
      <c r="A10071" s="49" t="n">
        <v>419</v>
      </c>
      <c r="B10071" s="49" t="s">
        <v>199</v>
      </c>
      <c r="C10071" s="49" t="n">
        <v>2010</v>
      </c>
      <c r="D10071" s="54" t="n">
        <v>10.5</v>
      </c>
      <c r="E10071" s="55" t="n">
        <v>25</v>
      </c>
    </row>
    <row r="10072" customFormat="false" ht="15" hidden="false" customHeight="false" outlineLevel="0" collapsed="false">
      <c r="A10072" s="49" t="n">
        <v>419</v>
      </c>
      <c r="B10072" s="49" t="s">
        <v>199</v>
      </c>
      <c r="C10072" s="49" t="n">
        <v>2011</v>
      </c>
      <c r="D10072" s="54" t="n">
        <v>10.5</v>
      </c>
      <c r="E10072" s="55" t="n">
        <v>25</v>
      </c>
    </row>
    <row r="10073" customFormat="false" ht="15" hidden="false" customHeight="false" outlineLevel="0" collapsed="false">
      <c r="A10073" s="49" t="n">
        <v>419</v>
      </c>
      <c r="B10073" s="49" t="s">
        <v>201</v>
      </c>
      <c r="C10073" s="49" t="n">
        <v>2010</v>
      </c>
      <c r="D10073" s="54" t="n">
        <v>52.5</v>
      </c>
      <c r="E10073" s="55" t="n">
        <v>125</v>
      </c>
    </row>
    <row r="10074" customFormat="false" ht="15" hidden="false" customHeight="false" outlineLevel="0" collapsed="false">
      <c r="A10074" s="49" t="n">
        <v>419</v>
      </c>
      <c r="B10074" s="49" t="s">
        <v>201</v>
      </c>
      <c r="C10074" s="49" t="n">
        <v>2011</v>
      </c>
      <c r="D10074" s="54" t="n">
        <v>10.5</v>
      </c>
      <c r="E10074" s="55" t="n">
        <v>25</v>
      </c>
    </row>
    <row r="10075" customFormat="false" ht="15" hidden="false" customHeight="false" outlineLevel="0" collapsed="false">
      <c r="A10075" s="49" t="n">
        <v>419</v>
      </c>
      <c r="B10075" s="49" t="s">
        <v>223</v>
      </c>
      <c r="C10075" s="49" t="n">
        <v>2010</v>
      </c>
      <c r="D10075" s="54" t="n">
        <v>21</v>
      </c>
      <c r="E10075" s="55" t="n">
        <v>50</v>
      </c>
    </row>
    <row r="10076" customFormat="false" ht="15" hidden="false" customHeight="false" outlineLevel="0" collapsed="false">
      <c r="A10076" s="49" t="n">
        <v>419</v>
      </c>
      <c r="B10076" s="49" t="s">
        <v>223</v>
      </c>
      <c r="C10076" s="49" t="n">
        <v>2011</v>
      </c>
      <c r="D10076" s="54" t="n">
        <v>31.5</v>
      </c>
      <c r="E10076" s="55" t="n">
        <v>75</v>
      </c>
    </row>
    <row r="10077" customFormat="false" ht="15" hidden="false" customHeight="false" outlineLevel="0" collapsed="false">
      <c r="A10077" s="49" t="n">
        <v>419</v>
      </c>
      <c r="B10077" s="49" t="s">
        <v>200</v>
      </c>
      <c r="C10077" s="49" t="n">
        <v>2010</v>
      </c>
      <c r="D10077" s="54" t="n">
        <v>10.5</v>
      </c>
      <c r="E10077" s="55" t="n">
        <v>25</v>
      </c>
    </row>
    <row r="10078" customFormat="false" ht="15" hidden="false" customHeight="false" outlineLevel="0" collapsed="false">
      <c r="A10078" s="49" t="n">
        <v>419</v>
      </c>
      <c r="B10078" s="49" t="s">
        <v>202</v>
      </c>
      <c r="C10078" s="49" t="n">
        <v>2011</v>
      </c>
      <c r="D10078" s="54" t="n">
        <v>10.5</v>
      </c>
      <c r="E10078" s="55" t="n">
        <v>25</v>
      </c>
    </row>
    <row r="10079" customFormat="false" ht="15" hidden="false" customHeight="false" outlineLevel="0" collapsed="false">
      <c r="A10079" s="49" t="n">
        <v>419</v>
      </c>
      <c r="B10079" s="49" t="s">
        <v>222</v>
      </c>
      <c r="C10079" s="49" t="n">
        <v>2009</v>
      </c>
      <c r="D10079" s="54" t="n">
        <v>10.5</v>
      </c>
      <c r="E10079" s="55" t="n">
        <v>25</v>
      </c>
    </row>
    <row r="10080" customFormat="false" ht="15" hidden="false" customHeight="false" outlineLevel="0" collapsed="false">
      <c r="A10080" s="49" t="n">
        <v>419</v>
      </c>
      <c r="B10080" s="49" t="s">
        <v>222</v>
      </c>
      <c r="C10080" s="49" t="n">
        <v>2010</v>
      </c>
      <c r="D10080" s="54" t="n">
        <v>136.5</v>
      </c>
      <c r="E10080" s="55" t="n">
        <v>325</v>
      </c>
    </row>
    <row r="10081" customFormat="false" ht="15" hidden="false" customHeight="false" outlineLevel="0" collapsed="false">
      <c r="A10081" s="49" t="n">
        <v>419</v>
      </c>
      <c r="B10081" s="49" t="s">
        <v>222</v>
      </c>
      <c r="C10081" s="49" t="n">
        <v>2011</v>
      </c>
      <c r="D10081" s="54" t="n">
        <v>52.5</v>
      </c>
      <c r="E10081" s="55" t="n">
        <v>125</v>
      </c>
    </row>
    <row r="10082" customFormat="false" ht="15" hidden="false" customHeight="false" outlineLevel="0" collapsed="false">
      <c r="A10082" s="49" t="n">
        <v>419</v>
      </c>
      <c r="B10082" s="49" t="s">
        <v>205</v>
      </c>
      <c r="C10082" s="49" t="n">
        <v>2009</v>
      </c>
      <c r="D10082" s="54" t="n">
        <v>10.5</v>
      </c>
      <c r="E10082" s="55" t="n">
        <v>25</v>
      </c>
    </row>
    <row r="10083" customFormat="false" ht="15" hidden="false" customHeight="false" outlineLevel="0" collapsed="false">
      <c r="A10083" s="49" t="n">
        <v>419</v>
      </c>
      <c r="B10083" s="49" t="s">
        <v>205</v>
      </c>
      <c r="C10083" s="49" t="n">
        <v>2010</v>
      </c>
      <c r="D10083" s="54" t="n">
        <v>84</v>
      </c>
      <c r="E10083" s="55" t="n">
        <v>200</v>
      </c>
    </row>
    <row r="10084" customFormat="false" ht="15" hidden="false" customHeight="false" outlineLevel="0" collapsed="false">
      <c r="A10084" s="49" t="n">
        <v>419</v>
      </c>
      <c r="B10084" s="49" t="s">
        <v>205</v>
      </c>
      <c r="C10084" s="49" t="n">
        <v>2011</v>
      </c>
      <c r="D10084" s="54" t="n">
        <v>63</v>
      </c>
      <c r="E10084" s="55" t="n">
        <v>150</v>
      </c>
    </row>
    <row r="10085" customFormat="false" ht="15" hidden="false" customHeight="false" outlineLevel="0" collapsed="false">
      <c r="A10085" s="49" t="n">
        <v>419</v>
      </c>
      <c r="B10085" s="49" t="s">
        <v>206</v>
      </c>
      <c r="C10085" s="49" t="n">
        <v>2009</v>
      </c>
      <c r="D10085" s="54" t="n">
        <v>21</v>
      </c>
      <c r="E10085" s="55" t="n">
        <v>50</v>
      </c>
    </row>
    <row r="10086" customFormat="false" ht="15" hidden="false" customHeight="false" outlineLevel="0" collapsed="false">
      <c r="A10086" s="49" t="n">
        <v>419</v>
      </c>
      <c r="B10086" s="49" t="s">
        <v>206</v>
      </c>
      <c r="C10086" s="49" t="n">
        <v>2010</v>
      </c>
      <c r="D10086" s="54" t="n">
        <v>136.5</v>
      </c>
      <c r="E10086" s="55" t="n">
        <v>325</v>
      </c>
    </row>
    <row r="10087" customFormat="false" ht="15" hidden="false" customHeight="false" outlineLevel="0" collapsed="false">
      <c r="A10087" s="49" t="n">
        <v>419</v>
      </c>
      <c r="B10087" s="49" t="s">
        <v>206</v>
      </c>
      <c r="C10087" s="49" t="n">
        <v>2011</v>
      </c>
      <c r="D10087" s="54" t="n">
        <v>147</v>
      </c>
      <c r="E10087" s="55" t="n">
        <v>350</v>
      </c>
    </row>
    <row r="10088" customFormat="false" ht="15" hidden="false" customHeight="false" outlineLevel="0" collapsed="false">
      <c r="A10088" s="49" t="n">
        <v>419</v>
      </c>
      <c r="B10088" s="49" t="s">
        <v>192</v>
      </c>
      <c r="C10088" s="49" t="n">
        <v>2010</v>
      </c>
      <c r="D10088" s="54" t="n">
        <v>21</v>
      </c>
      <c r="E10088" s="55" t="n">
        <v>50</v>
      </c>
    </row>
    <row r="10089" customFormat="false" ht="15" hidden="false" customHeight="false" outlineLevel="0" collapsed="false">
      <c r="A10089" s="49" t="n">
        <v>419</v>
      </c>
      <c r="B10089" s="49" t="s">
        <v>192</v>
      </c>
      <c r="C10089" s="49" t="n">
        <v>2011</v>
      </c>
      <c r="D10089" s="54" t="n">
        <v>10.5</v>
      </c>
      <c r="E10089" s="55" t="n">
        <v>25</v>
      </c>
    </row>
    <row r="10090" customFormat="false" ht="15" hidden="false" customHeight="false" outlineLevel="0" collapsed="false">
      <c r="A10090" s="49" t="n">
        <v>419</v>
      </c>
      <c r="B10090" s="49" t="s">
        <v>218</v>
      </c>
      <c r="C10090" s="49" t="n">
        <v>2010</v>
      </c>
      <c r="D10090" s="54" t="n">
        <v>10.5</v>
      </c>
      <c r="E10090" s="55" t="n">
        <v>25</v>
      </c>
    </row>
    <row r="10091" customFormat="false" ht="15" hidden="false" customHeight="false" outlineLevel="0" collapsed="false">
      <c r="A10091" s="49" t="n">
        <v>419</v>
      </c>
      <c r="B10091" s="49" t="s">
        <v>218</v>
      </c>
      <c r="C10091" s="49" t="n">
        <v>2011</v>
      </c>
      <c r="D10091" s="54" t="n">
        <v>21</v>
      </c>
      <c r="E10091" s="55" t="n">
        <v>50</v>
      </c>
    </row>
    <row r="10092" customFormat="false" ht="15" hidden="false" customHeight="false" outlineLevel="0" collapsed="false">
      <c r="A10092" s="49" t="n">
        <v>419</v>
      </c>
      <c r="B10092" s="49" t="s">
        <v>197</v>
      </c>
      <c r="C10092" s="49" t="n">
        <v>2010</v>
      </c>
      <c r="D10092" s="54" t="n">
        <v>42</v>
      </c>
      <c r="E10092" s="55" t="n">
        <v>100</v>
      </c>
    </row>
    <row r="10093" customFormat="false" ht="15" hidden="false" customHeight="false" outlineLevel="0" collapsed="false">
      <c r="A10093" s="49" t="n">
        <v>419</v>
      </c>
      <c r="B10093" s="49" t="s">
        <v>197</v>
      </c>
      <c r="C10093" s="49" t="n">
        <v>2011</v>
      </c>
      <c r="D10093" s="54" t="n">
        <v>73.5</v>
      </c>
      <c r="E10093" s="55" t="n">
        <v>175</v>
      </c>
    </row>
    <row r="10094" customFormat="false" ht="15" hidden="false" customHeight="false" outlineLevel="0" collapsed="false">
      <c r="A10094" s="49" t="n">
        <v>419</v>
      </c>
      <c r="B10094" s="49" t="s">
        <v>196</v>
      </c>
      <c r="C10094" s="49" t="n">
        <v>2010</v>
      </c>
      <c r="D10094" s="54" t="n">
        <v>63</v>
      </c>
      <c r="E10094" s="55" t="n">
        <v>150</v>
      </c>
    </row>
    <row r="10095" customFormat="false" ht="15" hidden="false" customHeight="false" outlineLevel="0" collapsed="false">
      <c r="A10095" s="49" t="n">
        <v>419</v>
      </c>
      <c r="B10095" s="49" t="s">
        <v>196</v>
      </c>
      <c r="C10095" s="49" t="n">
        <v>2011</v>
      </c>
      <c r="D10095" s="54" t="n">
        <v>21</v>
      </c>
      <c r="E10095" s="55" t="n">
        <v>50</v>
      </c>
    </row>
    <row r="10096" customFormat="false" ht="15" hidden="false" customHeight="false" outlineLevel="0" collapsed="false">
      <c r="A10096" s="49" t="n">
        <v>419</v>
      </c>
      <c r="B10096" s="49" t="s">
        <v>198</v>
      </c>
      <c r="C10096" s="49" t="n">
        <v>2010</v>
      </c>
      <c r="D10096" s="54" t="n">
        <v>10.5</v>
      </c>
      <c r="E10096" s="55" t="n">
        <v>25</v>
      </c>
    </row>
    <row r="10097" customFormat="false" ht="15" hidden="false" customHeight="false" outlineLevel="0" collapsed="false">
      <c r="A10097" s="49" t="n">
        <v>419</v>
      </c>
      <c r="B10097" s="49" t="s">
        <v>198</v>
      </c>
      <c r="C10097" s="49" t="n">
        <v>2011</v>
      </c>
      <c r="D10097" s="54" t="n">
        <v>52.5</v>
      </c>
      <c r="E10097" s="55" t="n">
        <v>125</v>
      </c>
    </row>
    <row r="10098" customFormat="false" ht="15" hidden="false" customHeight="false" outlineLevel="0" collapsed="false">
      <c r="A10098" s="49" t="n">
        <v>419</v>
      </c>
      <c r="B10098" s="49" t="s">
        <v>207</v>
      </c>
      <c r="C10098" s="49" t="n">
        <v>2011</v>
      </c>
      <c r="D10098" s="54" t="n">
        <v>0</v>
      </c>
      <c r="E10098" s="55" t="n">
        <v>0</v>
      </c>
    </row>
    <row r="10099" customFormat="false" ht="15" hidden="false" customHeight="false" outlineLevel="0" collapsed="false">
      <c r="A10099" s="49" t="n">
        <v>419</v>
      </c>
      <c r="B10099" s="49" t="s">
        <v>189</v>
      </c>
      <c r="C10099" s="49" t="n">
        <v>2009</v>
      </c>
      <c r="D10099" s="54" t="n">
        <v>425</v>
      </c>
      <c r="E10099" s="55" t="n">
        <v>1050</v>
      </c>
    </row>
    <row r="10100" customFormat="false" ht="15" hidden="false" customHeight="false" outlineLevel="0" collapsed="false">
      <c r="A10100" s="49" t="n">
        <v>419</v>
      </c>
      <c r="B10100" s="49" t="s">
        <v>189</v>
      </c>
      <c r="C10100" s="49" t="n">
        <v>2010</v>
      </c>
      <c r="D10100" s="54" t="n">
        <v>5575.5</v>
      </c>
      <c r="E10100" s="55" t="n">
        <v>13875</v>
      </c>
    </row>
    <row r="10101" customFormat="false" ht="15" hidden="false" customHeight="false" outlineLevel="0" collapsed="false">
      <c r="A10101" s="49" t="n">
        <v>419</v>
      </c>
      <c r="B10101" s="49" t="s">
        <v>189</v>
      </c>
      <c r="C10101" s="49" t="n">
        <v>2011</v>
      </c>
      <c r="D10101" s="54" t="n">
        <v>3586.42</v>
      </c>
      <c r="E10101" s="55" t="n">
        <v>8751</v>
      </c>
    </row>
    <row r="10102" customFormat="false" ht="15" hidden="false" customHeight="false" outlineLevel="0" collapsed="false">
      <c r="A10102" s="49" t="n">
        <v>420</v>
      </c>
      <c r="B10102" s="49" t="s">
        <v>203</v>
      </c>
      <c r="C10102" s="49" t="n">
        <v>2011</v>
      </c>
      <c r="D10102" s="54" t="n">
        <v>135</v>
      </c>
      <c r="E10102" s="55" t="n">
        <v>108</v>
      </c>
    </row>
    <row r="10103" customFormat="false" ht="15" hidden="false" customHeight="false" outlineLevel="0" collapsed="false">
      <c r="A10103" s="49" t="n">
        <v>420</v>
      </c>
      <c r="B10103" s="49" t="s">
        <v>195</v>
      </c>
      <c r="C10103" s="49" t="n">
        <v>2010</v>
      </c>
      <c r="D10103" s="54" t="n">
        <v>15</v>
      </c>
      <c r="E10103" s="55" t="n">
        <v>12</v>
      </c>
    </row>
    <row r="10104" customFormat="false" ht="15" hidden="false" customHeight="false" outlineLevel="0" collapsed="false">
      <c r="A10104" s="49" t="n">
        <v>420</v>
      </c>
      <c r="B10104" s="49" t="s">
        <v>201</v>
      </c>
      <c r="C10104" s="49" t="n">
        <v>2010</v>
      </c>
      <c r="D10104" s="54" t="n">
        <v>45</v>
      </c>
      <c r="E10104" s="55" t="n">
        <v>36</v>
      </c>
    </row>
    <row r="10105" customFormat="false" ht="15" hidden="false" customHeight="false" outlineLevel="0" collapsed="false">
      <c r="A10105" s="49" t="n">
        <v>420</v>
      </c>
      <c r="B10105" s="49" t="s">
        <v>226</v>
      </c>
      <c r="C10105" s="49" t="n">
        <v>2011</v>
      </c>
      <c r="D10105" s="54" t="n">
        <v>534.24</v>
      </c>
      <c r="E10105" s="55" t="n">
        <v>504</v>
      </c>
    </row>
    <row r="10106" customFormat="false" ht="15" hidden="false" customHeight="false" outlineLevel="0" collapsed="false">
      <c r="A10106" s="49" t="n">
        <v>420</v>
      </c>
      <c r="B10106" s="49" t="s">
        <v>222</v>
      </c>
      <c r="C10106" s="49" t="n">
        <v>2010</v>
      </c>
      <c r="D10106" s="54" t="n">
        <v>52.5</v>
      </c>
      <c r="E10106" s="55" t="n">
        <v>42</v>
      </c>
    </row>
    <row r="10107" customFormat="false" ht="15" hidden="false" customHeight="false" outlineLevel="0" collapsed="false">
      <c r="A10107" s="49" t="n">
        <v>420</v>
      </c>
      <c r="B10107" s="49" t="s">
        <v>205</v>
      </c>
      <c r="C10107" s="49" t="n">
        <v>2010</v>
      </c>
      <c r="D10107" s="54" t="n">
        <v>45</v>
      </c>
      <c r="E10107" s="55" t="n">
        <v>36</v>
      </c>
    </row>
    <row r="10108" customFormat="false" ht="15" hidden="false" customHeight="false" outlineLevel="0" collapsed="false">
      <c r="A10108" s="49" t="n">
        <v>420</v>
      </c>
      <c r="B10108" s="49" t="s">
        <v>205</v>
      </c>
      <c r="C10108" s="49" t="n">
        <v>2011</v>
      </c>
      <c r="D10108" s="54" t="n">
        <v>15</v>
      </c>
      <c r="E10108" s="55" t="n">
        <v>12</v>
      </c>
    </row>
    <row r="10109" customFormat="false" ht="15" hidden="false" customHeight="false" outlineLevel="0" collapsed="false">
      <c r="A10109" s="49" t="n">
        <v>420</v>
      </c>
      <c r="B10109" s="49" t="s">
        <v>206</v>
      </c>
      <c r="C10109" s="49" t="n">
        <v>2010</v>
      </c>
      <c r="D10109" s="54" t="n">
        <v>151.32</v>
      </c>
      <c r="E10109" s="55" t="n">
        <v>132</v>
      </c>
    </row>
    <row r="10110" customFormat="false" ht="15" hidden="false" customHeight="false" outlineLevel="0" collapsed="false">
      <c r="A10110" s="49" t="n">
        <v>420</v>
      </c>
      <c r="B10110" s="49" t="s">
        <v>209</v>
      </c>
      <c r="C10110" s="49" t="n">
        <v>2010</v>
      </c>
      <c r="D10110" s="54" t="n">
        <v>30</v>
      </c>
      <c r="E10110" s="55" t="n">
        <v>24</v>
      </c>
    </row>
    <row r="10111" customFormat="false" ht="15" hidden="false" customHeight="false" outlineLevel="0" collapsed="false">
      <c r="A10111" s="49" t="n">
        <v>420</v>
      </c>
      <c r="B10111" s="49" t="s">
        <v>192</v>
      </c>
      <c r="C10111" s="49" t="n">
        <v>2010</v>
      </c>
      <c r="D10111" s="54" t="n">
        <v>52.5</v>
      </c>
      <c r="E10111" s="55" t="n">
        <v>42</v>
      </c>
    </row>
    <row r="10112" customFormat="false" ht="15" hidden="false" customHeight="false" outlineLevel="0" collapsed="false">
      <c r="A10112" s="49" t="n">
        <v>420</v>
      </c>
      <c r="B10112" s="49" t="s">
        <v>192</v>
      </c>
      <c r="C10112" s="49" t="n">
        <v>2011</v>
      </c>
      <c r="D10112" s="54" t="n">
        <v>15</v>
      </c>
      <c r="E10112" s="55" t="n">
        <v>12</v>
      </c>
    </row>
    <row r="10113" customFormat="false" ht="15" hidden="false" customHeight="false" outlineLevel="0" collapsed="false">
      <c r="A10113" s="49" t="n">
        <v>420</v>
      </c>
      <c r="B10113" s="49" t="s">
        <v>227</v>
      </c>
      <c r="C10113" s="49" t="n">
        <v>2010</v>
      </c>
      <c r="D10113" s="54" t="n">
        <v>15</v>
      </c>
      <c r="E10113" s="55" t="n">
        <v>12</v>
      </c>
    </row>
    <row r="10114" customFormat="false" ht="15" hidden="false" customHeight="false" outlineLevel="0" collapsed="false">
      <c r="A10114" s="49" t="n">
        <v>420</v>
      </c>
      <c r="B10114" s="49" t="s">
        <v>196</v>
      </c>
      <c r="C10114" s="49" t="n">
        <v>2010</v>
      </c>
      <c r="D10114" s="54" t="n">
        <v>76.25</v>
      </c>
      <c r="E10114" s="55" t="n">
        <v>61</v>
      </c>
    </row>
    <row r="10115" customFormat="false" ht="15" hidden="false" customHeight="false" outlineLevel="0" collapsed="false">
      <c r="A10115" s="49" t="n">
        <v>420</v>
      </c>
      <c r="B10115" s="49" t="s">
        <v>196</v>
      </c>
      <c r="C10115" s="49" t="n">
        <v>2011</v>
      </c>
      <c r="D10115" s="54" t="n">
        <v>30</v>
      </c>
      <c r="E10115" s="55" t="n">
        <v>24</v>
      </c>
    </row>
    <row r="10116" customFormat="false" ht="15" hidden="false" customHeight="false" outlineLevel="0" collapsed="false">
      <c r="A10116" s="49" t="n">
        <v>420</v>
      </c>
      <c r="B10116" s="49" t="s">
        <v>198</v>
      </c>
      <c r="C10116" s="49" t="n">
        <v>2010</v>
      </c>
      <c r="D10116" s="54" t="n">
        <v>45</v>
      </c>
      <c r="E10116" s="55" t="n">
        <v>36</v>
      </c>
    </row>
    <row r="10117" customFormat="false" ht="15" hidden="false" customHeight="false" outlineLevel="0" collapsed="false">
      <c r="A10117" s="49" t="n">
        <v>420</v>
      </c>
      <c r="B10117" s="49" t="s">
        <v>189</v>
      </c>
      <c r="C10117" s="49" t="n">
        <v>2009</v>
      </c>
      <c r="D10117" s="54" t="n">
        <v>652.64</v>
      </c>
      <c r="E10117" s="55" t="n">
        <v>360</v>
      </c>
    </row>
    <row r="10118" customFormat="false" ht="15" hidden="false" customHeight="false" outlineLevel="0" collapsed="false">
      <c r="A10118" s="49" t="n">
        <v>420</v>
      </c>
      <c r="B10118" s="49" t="s">
        <v>189</v>
      </c>
      <c r="C10118" s="49" t="n">
        <v>2010</v>
      </c>
      <c r="D10118" s="54" t="n">
        <v>6934.5</v>
      </c>
      <c r="E10118" s="55" t="n">
        <v>4250</v>
      </c>
    </row>
    <row r="10119" customFormat="false" ht="15" hidden="false" customHeight="false" outlineLevel="0" collapsed="false">
      <c r="A10119" s="49" t="n">
        <v>420</v>
      </c>
      <c r="B10119" s="49" t="s">
        <v>189</v>
      </c>
      <c r="C10119" s="49" t="n">
        <v>2011</v>
      </c>
      <c r="D10119" s="54" t="n">
        <v>1919.92</v>
      </c>
      <c r="E10119" s="55" t="n">
        <v>1395</v>
      </c>
    </row>
    <row r="10120" customFormat="false" ht="15" hidden="false" customHeight="false" outlineLevel="0" collapsed="false">
      <c r="A10120" s="49" t="n">
        <v>421</v>
      </c>
      <c r="B10120" s="49" t="s">
        <v>203</v>
      </c>
      <c r="C10120" s="49" t="n">
        <v>2010</v>
      </c>
      <c r="D10120" s="54" t="n">
        <v>29.5</v>
      </c>
      <c r="E10120" s="55" t="n">
        <v>10</v>
      </c>
    </row>
    <row r="10121" customFormat="false" ht="15" hidden="false" customHeight="false" outlineLevel="0" collapsed="false">
      <c r="A10121" s="49" t="n">
        <v>421</v>
      </c>
      <c r="B10121" s="49" t="s">
        <v>203</v>
      </c>
      <c r="C10121" s="49" t="n">
        <v>2011</v>
      </c>
      <c r="D10121" s="54" t="n">
        <v>118</v>
      </c>
      <c r="E10121" s="55" t="n">
        <v>40</v>
      </c>
    </row>
    <row r="10122" customFormat="false" ht="15" hidden="false" customHeight="false" outlineLevel="0" collapsed="false">
      <c r="A10122" s="49" t="n">
        <v>421</v>
      </c>
      <c r="B10122" s="49" t="s">
        <v>201</v>
      </c>
      <c r="C10122" s="49" t="n">
        <v>2011</v>
      </c>
      <c r="D10122" s="54" t="n">
        <v>44.25</v>
      </c>
      <c r="E10122" s="55" t="n">
        <v>15</v>
      </c>
    </row>
    <row r="10123" customFormat="false" ht="15" hidden="false" customHeight="false" outlineLevel="0" collapsed="false">
      <c r="A10123" s="49" t="n">
        <v>421</v>
      </c>
      <c r="B10123" s="49" t="s">
        <v>200</v>
      </c>
      <c r="C10123" s="49" t="n">
        <v>2010</v>
      </c>
      <c r="D10123" s="54" t="n">
        <v>14.75</v>
      </c>
      <c r="E10123" s="55" t="n">
        <v>5</v>
      </c>
    </row>
    <row r="10124" customFormat="false" ht="15" hidden="false" customHeight="false" outlineLevel="0" collapsed="false">
      <c r="A10124" s="49" t="n">
        <v>421</v>
      </c>
      <c r="B10124" s="49" t="s">
        <v>200</v>
      </c>
      <c r="C10124" s="49" t="n">
        <v>2011</v>
      </c>
      <c r="D10124" s="54" t="n">
        <v>2.95</v>
      </c>
      <c r="E10124" s="55" t="n">
        <v>1</v>
      </c>
    </row>
    <row r="10125" customFormat="false" ht="15" hidden="false" customHeight="false" outlineLevel="0" collapsed="false">
      <c r="A10125" s="49" t="n">
        <v>421</v>
      </c>
      <c r="B10125" s="49" t="s">
        <v>222</v>
      </c>
      <c r="C10125" s="49" t="n">
        <v>2010</v>
      </c>
      <c r="D10125" s="54" t="n">
        <v>177</v>
      </c>
      <c r="E10125" s="55" t="n">
        <v>60</v>
      </c>
    </row>
    <row r="10126" customFormat="false" ht="15" hidden="false" customHeight="false" outlineLevel="0" collapsed="false">
      <c r="A10126" s="49" t="n">
        <v>421</v>
      </c>
      <c r="B10126" s="49" t="s">
        <v>222</v>
      </c>
      <c r="C10126" s="49" t="n">
        <v>2011</v>
      </c>
      <c r="D10126" s="54" t="n">
        <v>88.5</v>
      </c>
      <c r="E10126" s="55" t="n">
        <v>30</v>
      </c>
    </row>
    <row r="10127" customFormat="false" ht="15" hidden="false" customHeight="false" outlineLevel="0" collapsed="false">
      <c r="A10127" s="49" t="n">
        <v>421</v>
      </c>
      <c r="B10127" s="49" t="s">
        <v>191</v>
      </c>
      <c r="C10127" s="49" t="n">
        <v>2010</v>
      </c>
      <c r="D10127" s="54" t="n">
        <v>14.75</v>
      </c>
      <c r="E10127" s="55" t="n">
        <v>5</v>
      </c>
    </row>
    <row r="10128" customFormat="false" ht="15" hidden="false" customHeight="false" outlineLevel="0" collapsed="false">
      <c r="A10128" s="49" t="n">
        <v>421</v>
      </c>
      <c r="B10128" s="49" t="s">
        <v>191</v>
      </c>
      <c r="C10128" s="49" t="n">
        <v>2011</v>
      </c>
      <c r="D10128" s="54" t="n">
        <v>29.5</v>
      </c>
      <c r="E10128" s="55" t="n">
        <v>10</v>
      </c>
    </row>
    <row r="10129" customFormat="false" ht="15" hidden="false" customHeight="false" outlineLevel="0" collapsed="false">
      <c r="A10129" s="49" t="n">
        <v>421</v>
      </c>
      <c r="B10129" s="49" t="s">
        <v>205</v>
      </c>
      <c r="C10129" s="49" t="n">
        <v>2010</v>
      </c>
      <c r="D10129" s="54" t="n">
        <v>44.25</v>
      </c>
      <c r="E10129" s="55" t="n">
        <v>15</v>
      </c>
    </row>
    <row r="10130" customFormat="false" ht="15" hidden="false" customHeight="false" outlineLevel="0" collapsed="false">
      <c r="A10130" s="49" t="n">
        <v>421</v>
      </c>
      <c r="B10130" s="49" t="s">
        <v>205</v>
      </c>
      <c r="C10130" s="49" t="n">
        <v>2011</v>
      </c>
      <c r="D10130" s="54" t="n">
        <v>73.75</v>
      </c>
      <c r="E10130" s="55" t="n">
        <v>25</v>
      </c>
    </row>
    <row r="10131" customFormat="false" ht="15" hidden="false" customHeight="false" outlineLevel="0" collapsed="false">
      <c r="A10131" s="49" t="n">
        <v>421</v>
      </c>
      <c r="B10131" s="49" t="s">
        <v>206</v>
      </c>
      <c r="C10131" s="49" t="n">
        <v>2010</v>
      </c>
      <c r="D10131" s="54" t="n">
        <v>73.75</v>
      </c>
      <c r="E10131" s="55" t="n">
        <v>25</v>
      </c>
    </row>
    <row r="10132" customFormat="false" ht="15" hidden="false" customHeight="false" outlineLevel="0" collapsed="false">
      <c r="A10132" s="49" t="n">
        <v>421</v>
      </c>
      <c r="B10132" s="49" t="s">
        <v>206</v>
      </c>
      <c r="C10132" s="49" t="n">
        <v>2011</v>
      </c>
      <c r="D10132" s="54" t="n">
        <v>88.5</v>
      </c>
      <c r="E10132" s="55" t="n">
        <v>30</v>
      </c>
    </row>
    <row r="10133" customFormat="false" ht="15" hidden="false" customHeight="false" outlineLevel="0" collapsed="false">
      <c r="A10133" s="49" t="n">
        <v>421</v>
      </c>
      <c r="B10133" s="49" t="s">
        <v>211</v>
      </c>
      <c r="C10133" s="49" t="n">
        <v>2011</v>
      </c>
      <c r="D10133" s="54" t="n">
        <v>44.25</v>
      </c>
      <c r="E10133" s="55" t="n">
        <v>15</v>
      </c>
    </row>
    <row r="10134" customFormat="false" ht="15" hidden="false" customHeight="false" outlineLevel="0" collapsed="false">
      <c r="A10134" s="49" t="n">
        <v>421</v>
      </c>
      <c r="B10134" s="49" t="s">
        <v>217</v>
      </c>
      <c r="C10134" s="49" t="n">
        <v>2011</v>
      </c>
      <c r="D10134" s="54" t="n">
        <v>127.5</v>
      </c>
      <c r="E10134" s="55" t="n">
        <v>50</v>
      </c>
    </row>
    <row r="10135" customFormat="false" ht="15" hidden="false" customHeight="false" outlineLevel="0" collapsed="false">
      <c r="A10135" s="49" t="n">
        <v>421</v>
      </c>
      <c r="B10135" s="49" t="s">
        <v>218</v>
      </c>
      <c r="C10135" s="49" t="n">
        <v>2010</v>
      </c>
      <c r="D10135" s="54" t="n">
        <v>127.5</v>
      </c>
      <c r="E10135" s="55" t="n">
        <v>50</v>
      </c>
    </row>
    <row r="10136" customFormat="false" ht="15" hidden="false" customHeight="false" outlineLevel="0" collapsed="false">
      <c r="A10136" s="49" t="n">
        <v>421</v>
      </c>
      <c r="B10136" s="49" t="s">
        <v>218</v>
      </c>
      <c r="C10136" s="49" t="n">
        <v>2011</v>
      </c>
      <c r="D10136" s="54" t="n">
        <v>127.5</v>
      </c>
      <c r="E10136" s="55" t="n">
        <v>50</v>
      </c>
    </row>
    <row r="10137" customFormat="false" ht="15" hidden="false" customHeight="false" outlineLevel="0" collapsed="false">
      <c r="A10137" s="49" t="n">
        <v>421</v>
      </c>
      <c r="B10137" s="49" t="s">
        <v>193</v>
      </c>
      <c r="C10137" s="49" t="n">
        <v>2010</v>
      </c>
      <c r="D10137" s="54" t="n">
        <v>14.75</v>
      </c>
      <c r="E10137" s="55" t="n">
        <v>5</v>
      </c>
    </row>
    <row r="10138" customFormat="false" ht="15" hidden="false" customHeight="false" outlineLevel="0" collapsed="false">
      <c r="A10138" s="49" t="n">
        <v>421</v>
      </c>
      <c r="B10138" s="49" t="s">
        <v>193</v>
      </c>
      <c r="C10138" s="49" t="n">
        <v>2011</v>
      </c>
      <c r="D10138" s="54" t="n">
        <v>44.25</v>
      </c>
      <c r="E10138" s="55" t="n">
        <v>15</v>
      </c>
    </row>
    <row r="10139" customFormat="false" ht="15" hidden="false" customHeight="false" outlineLevel="0" collapsed="false">
      <c r="A10139" s="49" t="n">
        <v>421</v>
      </c>
      <c r="B10139" s="49" t="s">
        <v>213</v>
      </c>
      <c r="C10139" s="49" t="n">
        <v>2011</v>
      </c>
      <c r="D10139" s="54" t="n">
        <v>14.75</v>
      </c>
      <c r="E10139" s="55" t="n">
        <v>5</v>
      </c>
    </row>
    <row r="10140" customFormat="false" ht="15" hidden="false" customHeight="false" outlineLevel="0" collapsed="false">
      <c r="A10140" s="49" t="n">
        <v>421</v>
      </c>
      <c r="B10140" s="49" t="s">
        <v>215</v>
      </c>
      <c r="C10140" s="49" t="n">
        <v>2010</v>
      </c>
      <c r="D10140" s="54" t="n">
        <v>14.75</v>
      </c>
      <c r="E10140" s="55" t="n">
        <v>5</v>
      </c>
    </row>
    <row r="10141" customFormat="false" ht="15" hidden="false" customHeight="false" outlineLevel="0" collapsed="false">
      <c r="A10141" s="49" t="n">
        <v>421</v>
      </c>
      <c r="B10141" s="49" t="s">
        <v>196</v>
      </c>
      <c r="C10141" s="49" t="n">
        <v>2010</v>
      </c>
      <c r="D10141" s="54" t="n">
        <v>17.7</v>
      </c>
      <c r="E10141" s="55" t="n">
        <v>6</v>
      </c>
    </row>
    <row r="10142" customFormat="false" ht="15" hidden="false" customHeight="false" outlineLevel="0" collapsed="false">
      <c r="A10142" s="49" t="n">
        <v>421</v>
      </c>
      <c r="B10142" s="49" t="s">
        <v>196</v>
      </c>
      <c r="C10142" s="49" t="n">
        <v>2011</v>
      </c>
      <c r="D10142" s="54" t="n">
        <v>44.25</v>
      </c>
      <c r="E10142" s="55" t="n">
        <v>15</v>
      </c>
    </row>
    <row r="10143" customFormat="false" ht="15" hidden="false" customHeight="false" outlineLevel="0" collapsed="false">
      <c r="A10143" s="49" t="n">
        <v>421</v>
      </c>
      <c r="B10143" s="49" t="s">
        <v>210</v>
      </c>
      <c r="C10143" s="49" t="n">
        <v>2010</v>
      </c>
      <c r="D10143" s="54" t="n">
        <v>103.25</v>
      </c>
      <c r="E10143" s="55" t="n">
        <v>35</v>
      </c>
    </row>
    <row r="10144" customFormat="false" ht="15" hidden="false" customHeight="false" outlineLevel="0" collapsed="false">
      <c r="A10144" s="49" t="n">
        <v>421</v>
      </c>
      <c r="B10144" s="49" t="s">
        <v>210</v>
      </c>
      <c r="C10144" s="49" t="n">
        <v>2011</v>
      </c>
      <c r="D10144" s="54" t="n">
        <v>73.75</v>
      </c>
      <c r="E10144" s="55" t="n">
        <v>25</v>
      </c>
    </row>
    <row r="10145" customFormat="false" ht="15" hidden="false" customHeight="false" outlineLevel="0" collapsed="false">
      <c r="A10145" s="49" t="n">
        <v>421</v>
      </c>
      <c r="B10145" s="49" t="s">
        <v>198</v>
      </c>
      <c r="C10145" s="49" t="n">
        <v>2010</v>
      </c>
      <c r="D10145" s="54" t="n">
        <v>171.75</v>
      </c>
      <c r="E10145" s="55" t="n">
        <v>65</v>
      </c>
    </row>
    <row r="10146" customFormat="false" ht="15" hidden="false" customHeight="false" outlineLevel="0" collapsed="false">
      <c r="A10146" s="49" t="n">
        <v>421</v>
      </c>
      <c r="B10146" s="49" t="s">
        <v>198</v>
      </c>
      <c r="C10146" s="49" t="n">
        <v>2011</v>
      </c>
      <c r="D10146" s="54" t="n">
        <v>142.25</v>
      </c>
      <c r="E10146" s="55" t="n">
        <v>55</v>
      </c>
    </row>
    <row r="10147" customFormat="false" ht="15" hidden="false" customHeight="false" outlineLevel="0" collapsed="false">
      <c r="A10147" s="49" t="n">
        <v>421</v>
      </c>
      <c r="B10147" s="49" t="s">
        <v>207</v>
      </c>
      <c r="C10147" s="49" t="n">
        <v>2011</v>
      </c>
      <c r="D10147" s="54" t="n">
        <v>0</v>
      </c>
      <c r="E10147" s="55" t="n">
        <v>0</v>
      </c>
    </row>
    <row r="10148" customFormat="false" ht="15" hidden="false" customHeight="false" outlineLevel="0" collapsed="false">
      <c r="A10148" s="49" t="n">
        <v>421</v>
      </c>
      <c r="B10148" s="49" t="s">
        <v>189</v>
      </c>
      <c r="C10148" s="49" t="n">
        <v>2010</v>
      </c>
      <c r="D10148" s="54" t="n">
        <v>3510.95</v>
      </c>
      <c r="E10148" s="55" t="n">
        <v>1137</v>
      </c>
    </row>
    <row r="10149" customFormat="false" ht="15" hidden="false" customHeight="false" outlineLevel="0" collapsed="false">
      <c r="A10149" s="49" t="n">
        <v>421</v>
      </c>
      <c r="B10149" s="49" t="s">
        <v>189</v>
      </c>
      <c r="C10149" s="49" t="n">
        <v>2011</v>
      </c>
      <c r="D10149" s="54" t="n">
        <v>5341.8</v>
      </c>
      <c r="E10149" s="55" t="n">
        <v>1716</v>
      </c>
    </row>
    <row r="10150" customFormat="false" ht="15" hidden="false" customHeight="false" outlineLevel="0" collapsed="false">
      <c r="A10150" s="49" t="n">
        <v>422</v>
      </c>
      <c r="B10150" s="49" t="s">
        <v>223</v>
      </c>
      <c r="C10150" s="49" t="n">
        <v>2010</v>
      </c>
      <c r="D10150" s="54" t="n">
        <v>59.7</v>
      </c>
      <c r="E10150" s="55" t="n">
        <v>6</v>
      </c>
    </row>
    <row r="10151" customFormat="false" ht="15" hidden="false" customHeight="false" outlineLevel="0" collapsed="false">
      <c r="A10151" s="49" t="n">
        <v>422</v>
      </c>
      <c r="B10151" s="49" t="s">
        <v>223</v>
      </c>
      <c r="C10151" s="49" t="n">
        <v>2011</v>
      </c>
      <c r="D10151" s="54" t="n">
        <v>39.8</v>
      </c>
      <c r="E10151" s="55" t="n">
        <v>4</v>
      </c>
    </row>
    <row r="10152" customFormat="false" ht="15" hidden="false" customHeight="false" outlineLevel="0" collapsed="false">
      <c r="A10152" s="49" t="n">
        <v>422</v>
      </c>
      <c r="B10152" s="49" t="s">
        <v>222</v>
      </c>
      <c r="C10152" s="49" t="n">
        <v>2010</v>
      </c>
      <c r="D10152" s="54" t="n">
        <v>328.35</v>
      </c>
      <c r="E10152" s="55" t="n">
        <v>33</v>
      </c>
    </row>
    <row r="10153" customFormat="false" ht="15" hidden="false" customHeight="false" outlineLevel="0" collapsed="false">
      <c r="A10153" s="49" t="n">
        <v>422</v>
      </c>
      <c r="B10153" s="49" t="s">
        <v>222</v>
      </c>
      <c r="C10153" s="49" t="n">
        <v>2011</v>
      </c>
      <c r="D10153" s="54" t="n">
        <v>119.4</v>
      </c>
      <c r="E10153" s="55" t="n">
        <v>12</v>
      </c>
    </row>
    <row r="10154" customFormat="false" ht="15" hidden="false" customHeight="false" outlineLevel="0" collapsed="false">
      <c r="A10154" s="49" t="n">
        <v>422</v>
      </c>
      <c r="B10154" s="49" t="s">
        <v>205</v>
      </c>
      <c r="C10154" s="49" t="n">
        <v>2011</v>
      </c>
      <c r="D10154" s="54" t="n">
        <v>19.9</v>
      </c>
      <c r="E10154" s="55" t="n">
        <v>2</v>
      </c>
    </row>
    <row r="10155" customFormat="false" ht="15" hidden="false" customHeight="false" outlineLevel="0" collapsed="false">
      <c r="A10155" s="49" t="n">
        <v>422</v>
      </c>
      <c r="B10155" s="49" t="s">
        <v>209</v>
      </c>
      <c r="C10155" s="49" t="n">
        <v>2010</v>
      </c>
      <c r="D10155" s="54" t="n">
        <v>19.9</v>
      </c>
      <c r="E10155" s="55" t="n">
        <v>2</v>
      </c>
    </row>
    <row r="10156" customFormat="false" ht="15" hidden="false" customHeight="false" outlineLevel="0" collapsed="false">
      <c r="A10156" s="49" t="n">
        <v>422</v>
      </c>
      <c r="B10156" s="49" t="s">
        <v>227</v>
      </c>
      <c r="C10156" s="49" t="n">
        <v>2011</v>
      </c>
      <c r="D10156" s="54" t="n">
        <v>-9.95</v>
      </c>
      <c r="E10156" s="55" t="n">
        <v>-1</v>
      </c>
    </row>
    <row r="10157" customFormat="false" ht="15" hidden="false" customHeight="false" outlineLevel="0" collapsed="false">
      <c r="A10157" s="49" t="n">
        <v>422</v>
      </c>
      <c r="B10157" s="49" t="s">
        <v>197</v>
      </c>
      <c r="C10157" s="49" t="n">
        <v>2011</v>
      </c>
      <c r="D10157" s="54" t="n">
        <v>19.9</v>
      </c>
      <c r="E10157" s="55" t="n">
        <v>2</v>
      </c>
    </row>
    <row r="10158" customFormat="false" ht="15" hidden="false" customHeight="false" outlineLevel="0" collapsed="false">
      <c r="A10158" s="49" t="n">
        <v>422</v>
      </c>
      <c r="B10158" s="49" t="s">
        <v>196</v>
      </c>
      <c r="C10158" s="49" t="n">
        <v>2011</v>
      </c>
      <c r="D10158" s="54" t="n">
        <v>39.8</v>
      </c>
      <c r="E10158" s="55" t="n">
        <v>4</v>
      </c>
    </row>
    <row r="10159" customFormat="false" ht="15" hidden="false" customHeight="false" outlineLevel="0" collapsed="false">
      <c r="A10159" s="49" t="n">
        <v>422</v>
      </c>
      <c r="B10159" s="49" t="s">
        <v>198</v>
      </c>
      <c r="C10159" s="49" t="n">
        <v>2010</v>
      </c>
      <c r="D10159" s="54" t="n">
        <v>19.9</v>
      </c>
      <c r="E10159" s="55" t="n">
        <v>2</v>
      </c>
    </row>
    <row r="10160" customFormat="false" ht="15" hidden="false" customHeight="false" outlineLevel="0" collapsed="false">
      <c r="A10160" s="49" t="n">
        <v>422</v>
      </c>
      <c r="B10160" s="49" t="s">
        <v>189</v>
      </c>
      <c r="C10160" s="49" t="n">
        <v>2010</v>
      </c>
      <c r="D10160" s="54" t="n">
        <v>3132.21</v>
      </c>
      <c r="E10160" s="55" t="n">
        <v>322</v>
      </c>
    </row>
    <row r="10161" customFormat="false" ht="15" hidden="false" customHeight="false" outlineLevel="0" collapsed="false">
      <c r="A10161" s="49" t="n">
        <v>422</v>
      </c>
      <c r="B10161" s="49" t="s">
        <v>189</v>
      </c>
      <c r="C10161" s="49" t="n">
        <v>2011</v>
      </c>
      <c r="D10161" s="54" t="n">
        <v>6900.61</v>
      </c>
      <c r="E10161" s="55" t="n">
        <v>732</v>
      </c>
    </row>
    <row r="10162" customFormat="false" ht="15" hidden="false" customHeight="false" outlineLevel="0" collapsed="false">
      <c r="A10162" s="49" t="n">
        <v>423</v>
      </c>
      <c r="B10162" s="49" t="s">
        <v>203</v>
      </c>
      <c r="C10162" s="49" t="n">
        <v>2010</v>
      </c>
      <c r="D10162" s="54" t="n">
        <v>17.4</v>
      </c>
      <c r="E10162" s="55" t="n">
        <v>12</v>
      </c>
    </row>
    <row r="10163" customFormat="false" ht="15" hidden="false" customHeight="false" outlineLevel="0" collapsed="false">
      <c r="A10163" s="49" t="n">
        <v>423</v>
      </c>
      <c r="B10163" s="49" t="s">
        <v>203</v>
      </c>
      <c r="C10163" s="49" t="n">
        <v>2011</v>
      </c>
      <c r="D10163" s="54" t="n">
        <v>360</v>
      </c>
      <c r="E10163" s="55" t="n">
        <v>288</v>
      </c>
    </row>
    <row r="10164" customFormat="false" ht="15" hidden="false" customHeight="false" outlineLevel="0" collapsed="false">
      <c r="A10164" s="49" t="n">
        <v>423</v>
      </c>
      <c r="B10164" s="49" t="s">
        <v>223</v>
      </c>
      <c r="C10164" s="49" t="n">
        <v>2010</v>
      </c>
      <c r="D10164" s="54" t="n">
        <v>52.2</v>
      </c>
      <c r="E10164" s="55" t="n">
        <v>36</v>
      </c>
    </row>
    <row r="10165" customFormat="false" ht="15" hidden="false" customHeight="false" outlineLevel="0" collapsed="false">
      <c r="A10165" s="49" t="n">
        <v>423</v>
      </c>
      <c r="B10165" s="49" t="s">
        <v>223</v>
      </c>
      <c r="C10165" s="49" t="n">
        <v>2011</v>
      </c>
      <c r="D10165" s="54" t="n">
        <v>52.2</v>
      </c>
      <c r="E10165" s="55" t="n">
        <v>36</v>
      </c>
    </row>
    <row r="10166" customFormat="false" ht="15" hidden="false" customHeight="false" outlineLevel="0" collapsed="false">
      <c r="A10166" s="49" t="n">
        <v>423</v>
      </c>
      <c r="B10166" s="49" t="s">
        <v>222</v>
      </c>
      <c r="C10166" s="49" t="n">
        <v>2010</v>
      </c>
      <c r="D10166" s="54" t="n">
        <v>568.8</v>
      </c>
      <c r="E10166" s="55" t="n">
        <v>432</v>
      </c>
    </row>
    <row r="10167" customFormat="false" ht="15" hidden="false" customHeight="false" outlineLevel="0" collapsed="false">
      <c r="A10167" s="49" t="n">
        <v>423</v>
      </c>
      <c r="B10167" s="49" t="s">
        <v>222</v>
      </c>
      <c r="C10167" s="49" t="n">
        <v>2011</v>
      </c>
      <c r="D10167" s="54" t="n">
        <v>1404.6</v>
      </c>
      <c r="E10167" s="55" t="n">
        <v>1068</v>
      </c>
    </row>
    <row r="10168" customFormat="false" ht="15" hidden="false" customHeight="false" outlineLevel="0" collapsed="false">
      <c r="A10168" s="49" t="n">
        <v>423</v>
      </c>
      <c r="B10168" s="49" t="s">
        <v>191</v>
      </c>
      <c r="C10168" s="49" t="n">
        <v>2010</v>
      </c>
      <c r="D10168" s="54" t="n">
        <v>17.4</v>
      </c>
      <c r="E10168" s="55" t="n">
        <v>12</v>
      </c>
    </row>
    <row r="10169" customFormat="false" ht="15" hidden="false" customHeight="false" outlineLevel="0" collapsed="false">
      <c r="A10169" s="49" t="n">
        <v>423</v>
      </c>
      <c r="B10169" s="49" t="s">
        <v>205</v>
      </c>
      <c r="C10169" s="49" t="n">
        <v>2010</v>
      </c>
      <c r="D10169" s="54" t="n">
        <v>69.6</v>
      </c>
      <c r="E10169" s="55" t="n">
        <v>48</v>
      </c>
    </row>
    <row r="10170" customFormat="false" ht="15" hidden="false" customHeight="false" outlineLevel="0" collapsed="false">
      <c r="A10170" s="49" t="n">
        <v>423</v>
      </c>
      <c r="B10170" s="49" t="s">
        <v>205</v>
      </c>
      <c r="C10170" s="49" t="n">
        <v>2011</v>
      </c>
      <c r="D10170" s="54" t="n">
        <v>17.4</v>
      </c>
      <c r="E10170" s="55" t="n">
        <v>12</v>
      </c>
    </row>
    <row r="10171" customFormat="false" ht="15" hidden="false" customHeight="false" outlineLevel="0" collapsed="false">
      <c r="A10171" s="49" t="n">
        <v>423</v>
      </c>
      <c r="B10171" s="49" t="s">
        <v>206</v>
      </c>
      <c r="C10171" s="49" t="n">
        <v>2010</v>
      </c>
      <c r="D10171" s="54" t="n">
        <v>69.6</v>
      </c>
      <c r="E10171" s="55" t="n">
        <v>48</v>
      </c>
    </row>
    <row r="10172" customFormat="false" ht="15" hidden="false" customHeight="false" outlineLevel="0" collapsed="false">
      <c r="A10172" s="49" t="n">
        <v>423</v>
      </c>
      <c r="B10172" s="49" t="s">
        <v>218</v>
      </c>
      <c r="C10172" s="49" t="n">
        <v>2010</v>
      </c>
      <c r="D10172" s="54" t="n">
        <v>181.45</v>
      </c>
      <c r="E10172" s="55" t="n">
        <v>145</v>
      </c>
    </row>
    <row r="10173" customFormat="false" ht="15" hidden="false" customHeight="false" outlineLevel="0" collapsed="false">
      <c r="A10173" s="49" t="n">
        <v>423</v>
      </c>
      <c r="B10173" s="49" t="s">
        <v>196</v>
      </c>
      <c r="C10173" s="49" t="n">
        <v>2011</v>
      </c>
      <c r="D10173" s="54" t="n">
        <v>17.4</v>
      </c>
      <c r="E10173" s="55" t="n">
        <v>12</v>
      </c>
    </row>
    <row r="10174" customFormat="false" ht="15" hidden="false" customHeight="false" outlineLevel="0" collapsed="false">
      <c r="A10174" s="49" t="n">
        <v>423</v>
      </c>
      <c r="B10174" s="49" t="s">
        <v>210</v>
      </c>
      <c r="C10174" s="49" t="n">
        <v>2010</v>
      </c>
      <c r="D10174" s="54" t="n">
        <v>17.4</v>
      </c>
      <c r="E10174" s="55" t="n">
        <v>12</v>
      </c>
    </row>
    <row r="10175" customFormat="false" ht="15" hidden="false" customHeight="false" outlineLevel="0" collapsed="false">
      <c r="A10175" s="49" t="n">
        <v>423</v>
      </c>
      <c r="B10175" s="49" t="s">
        <v>210</v>
      </c>
      <c r="C10175" s="49" t="n">
        <v>2011</v>
      </c>
      <c r="D10175" s="54" t="n">
        <v>208.8</v>
      </c>
      <c r="E10175" s="55" t="n">
        <v>144</v>
      </c>
    </row>
    <row r="10176" customFormat="false" ht="15" hidden="false" customHeight="false" outlineLevel="0" collapsed="false">
      <c r="A10176" s="49" t="n">
        <v>423</v>
      </c>
      <c r="B10176" s="49" t="s">
        <v>214</v>
      </c>
      <c r="C10176" s="49" t="n">
        <v>2010</v>
      </c>
      <c r="D10176" s="54" t="n">
        <v>34.8</v>
      </c>
      <c r="E10176" s="55" t="n">
        <v>24</v>
      </c>
    </row>
    <row r="10177" customFormat="false" ht="15" hidden="false" customHeight="false" outlineLevel="0" collapsed="false">
      <c r="A10177" s="49" t="n">
        <v>423</v>
      </c>
      <c r="B10177" s="49" t="s">
        <v>189</v>
      </c>
      <c r="C10177" s="49" t="n">
        <v>2010</v>
      </c>
      <c r="D10177" s="54" t="n">
        <v>2932.44</v>
      </c>
      <c r="E10177" s="55" t="n">
        <v>2067</v>
      </c>
    </row>
    <row r="10178" customFormat="false" ht="15" hidden="false" customHeight="false" outlineLevel="0" collapsed="false">
      <c r="A10178" s="49" t="n">
        <v>423</v>
      </c>
      <c r="B10178" s="49" t="s">
        <v>189</v>
      </c>
      <c r="C10178" s="49" t="n">
        <v>2011</v>
      </c>
      <c r="D10178" s="54" t="n">
        <v>4640.1</v>
      </c>
      <c r="E10178" s="55" t="n">
        <v>3312</v>
      </c>
    </row>
    <row r="10179" customFormat="false" ht="15" hidden="false" customHeight="false" outlineLevel="0" collapsed="false">
      <c r="A10179" s="49" t="n">
        <v>423</v>
      </c>
      <c r="B10179" s="49" t="s">
        <v>194</v>
      </c>
      <c r="C10179" s="49" t="n">
        <v>2011</v>
      </c>
      <c r="D10179" s="54" t="n">
        <v>17.4</v>
      </c>
      <c r="E10179" s="55" t="n">
        <v>12</v>
      </c>
    </row>
    <row r="10180" customFormat="false" ht="15" hidden="false" customHeight="false" outlineLevel="0" collapsed="false">
      <c r="A10180" s="49" t="n">
        <v>424</v>
      </c>
      <c r="B10180" s="49" t="s">
        <v>203</v>
      </c>
      <c r="C10180" s="49" t="n">
        <v>2011</v>
      </c>
      <c r="D10180" s="54" t="n">
        <v>93.6</v>
      </c>
      <c r="E10180" s="55" t="n">
        <v>48</v>
      </c>
    </row>
    <row r="10181" customFormat="false" ht="15" hidden="false" customHeight="false" outlineLevel="0" collapsed="false">
      <c r="A10181" s="49" t="n">
        <v>424</v>
      </c>
      <c r="B10181" s="49" t="s">
        <v>199</v>
      </c>
      <c r="C10181" s="49" t="n">
        <v>2011</v>
      </c>
      <c r="D10181" s="54" t="n">
        <v>23.4</v>
      </c>
      <c r="E10181" s="55" t="n">
        <v>12</v>
      </c>
    </row>
    <row r="10182" customFormat="false" ht="15" hidden="false" customHeight="false" outlineLevel="0" collapsed="false">
      <c r="A10182" s="49" t="n">
        <v>424</v>
      </c>
      <c r="B10182" s="49" t="s">
        <v>201</v>
      </c>
      <c r="C10182" s="49" t="n">
        <v>2011</v>
      </c>
      <c r="D10182" s="54" t="n">
        <v>46.8</v>
      </c>
      <c r="E10182" s="55" t="n">
        <v>24</v>
      </c>
    </row>
    <row r="10183" customFormat="false" ht="15" hidden="false" customHeight="false" outlineLevel="0" collapsed="false">
      <c r="A10183" s="49" t="n">
        <v>424</v>
      </c>
      <c r="B10183" s="49" t="s">
        <v>223</v>
      </c>
      <c r="C10183" s="49" t="n">
        <v>2010</v>
      </c>
      <c r="D10183" s="54" t="n">
        <v>46.8</v>
      </c>
      <c r="E10183" s="55" t="n">
        <v>24</v>
      </c>
    </row>
    <row r="10184" customFormat="false" ht="15" hidden="false" customHeight="false" outlineLevel="0" collapsed="false">
      <c r="A10184" s="49" t="n">
        <v>424</v>
      </c>
      <c r="B10184" s="49" t="s">
        <v>222</v>
      </c>
      <c r="C10184" s="49" t="n">
        <v>2010</v>
      </c>
      <c r="D10184" s="54" t="n">
        <v>140.4</v>
      </c>
      <c r="E10184" s="55" t="n">
        <v>72</v>
      </c>
    </row>
    <row r="10185" customFormat="false" ht="15" hidden="false" customHeight="false" outlineLevel="0" collapsed="false">
      <c r="A10185" s="49" t="n">
        <v>424</v>
      </c>
      <c r="B10185" s="49" t="s">
        <v>205</v>
      </c>
      <c r="C10185" s="49" t="n">
        <v>2010</v>
      </c>
      <c r="D10185" s="54" t="n">
        <v>5.85</v>
      </c>
      <c r="E10185" s="55" t="n">
        <v>3</v>
      </c>
    </row>
    <row r="10186" customFormat="false" ht="15" hidden="false" customHeight="false" outlineLevel="0" collapsed="false">
      <c r="A10186" s="49" t="n">
        <v>424</v>
      </c>
      <c r="B10186" s="49" t="s">
        <v>206</v>
      </c>
      <c r="C10186" s="49" t="n">
        <v>2010</v>
      </c>
      <c r="D10186" s="54" t="n">
        <v>388.5</v>
      </c>
      <c r="E10186" s="55" t="n">
        <v>214</v>
      </c>
    </row>
    <row r="10187" customFormat="false" ht="15" hidden="false" customHeight="false" outlineLevel="0" collapsed="false">
      <c r="A10187" s="49" t="n">
        <v>424</v>
      </c>
      <c r="B10187" s="49" t="s">
        <v>206</v>
      </c>
      <c r="C10187" s="49" t="n">
        <v>2011</v>
      </c>
      <c r="D10187" s="54" t="n">
        <v>345.6</v>
      </c>
      <c r="E10187" s="55" t="n">
        <v>192</v>
      </c>
    </row>
    <row r="10188" customFormat="false" ht="15" hidden="false" customHeight="false" outlineLevel="0" collapsed="false">
      <c r="A10188" s="49" t="n">
        <v>424</v>
      </c>
      <c r="B10188" s="49" t="s">
        <v>220</v>
      </c>
      <c r="C10188" s="49" t="n">
        <v>2010</v>
      </c>
      <c r="D10188" s="54" t="n">
        <v>46.8</v>
      </c>
      <c r="E10188" s="55" t="n">
        <v>24</v>
      </c>
    </row>
    <row r="10189" customFormat="false" ht="15" hidden="false" customHeight="false" outlineLevel="0" collapsed="false">
      <c r="A10189" s="49" t="n">
        <v>424</v>
      </c>
      <c r="B10189" s="49" t="s">
        <v>225</v>
      </c>
      <c r="C10189" s="49" t="n">
        <v>2010</v>
      </c>
      <c r="D10189" s="54" t="n">
        <v>46.8</v>
      </c>
      <c r="E10189" s="55" t="n">
        <v>24</v>
      </c>
    </row>
    <row r="10190" customFormat="false" ht="15" hidden="false" customHeight="false" outlineLevel="0" collapsed="false">
      <c r="A10190" s="49" t="n">
        <v>424</v>
      </c>
      <c r="B10190" s="49" t="s">
        <v>218</v>
      </c>
      <c r="C10190" s="49" t="n">
        <v>2011</v>
      </c>
      <c r="D10190" s="54" t="n">
        <v>158.4</v>
      </c>
      <c r="E10190" s="55" t="n">
        <v>96</v>
      </c>
    </row>
    <row r="10191" customFormat="false" ht="15" hidden="false" customHeight="false" outlineLevel="0" collapsed="false">
      <c r="A10191" s="49" t="n">
        <v>424</v>
      </c>
      <c r="B10191" s="49" t="s">
        <v>197</v>
      </c>
      <c r="C10191" s="49" t="n">
        <v>2011</v>
      </c>
      <c r="D10191" s="54" t="n">
        <v>23.4</v>
      </c>
      <c r="E10191" s="55" t="n">
        <v>12</v>
      </c>
    </row>
    <row r="10192" customFormat="false" ht="15" hidden="false" customHeight="false" outlineLevel="0" collapsed="false">
      <c r="A10192" s="49" t="n">
        <v>424</v>
      </c>
      <c r="B10192" s="49" t="s">
        <v>196</v>
      </c>
      <c r="C10192" s="49" t="n">
        <v>2010</v>
      </c>
      <c r="D10192" s="54" t="n">
        <v>25.35</v>
      </c>
      <c r="E10192" s="55" t="n">
        <v>13</v>
      </c>
    </row>
    <row r="10193" customFormat="false" ht="15" hidden="false" customHeight="false" outlineLevel="0" collapsed="false">
      <c r="A10193" s="49" t="n">
        <v>424</v>
      </c>
      <c r="B10193" s="49" t="s">
        <v>189</v>
      </c>
      <c r="C10193" s="49" t="n">
        <v>2010</v>
      </c>
      <c r="D10193" s="54" t="n">
        <v>6984.58</v>
      </c>
      <c r="E10193" s="55" t="n">
        <v>2991</v>
      </c>
    </row>
    <row r="10194" customFormat="false" ht="15" hidden="false" customHeight="false" outlineLevel="0" collapsed="false">
      <c r="A10194" s="49" t="n">
        <v>424</v>
      </c>
      <c r="B10194" s="49" t="s">
        <v>189</v>
      </c>
      <c r="C10194" s="49" t="n">
        <v>2011</v>
      </c>
      <c r="D10194" s="54" t="n">
        <v>2266.5</v>
      </c>
      <c r="E10194" s="55" t="n">
        <v>1083</v>
      </c>
    </row>
    <row r="10195" customFormat="false" ht="15" hidden="false" customHeight="false" outlineLevel="0" collapsed="false">
      <c r="A10195" s="49" t="n">
        <v>425</v>
      </c>
      <c r="B10195" s="49" t="s">
        <v>222</v>
      </c>
      <c r="C10195" s="49" t="n">
        <v>2010</v>
      </c>
      <c r="D10195" s="54" t="n">
        <v>50.4</v>
      </c>
      <c r="E10195" s="55" t="n">
        <v>24</v>
      </c>
    </row>
    <row r="10196" customFormat="false" ht="15" hidden="false" customHeight="false" outlineLevel="0" collapsed="false">
      <c r="A10196" s="49" t="n">
        <v>425</v>
      </c>
      <c r="B10196" s="49" t="s">
        <v>222</v>
      </c>
      <c r="C10196" s="49" t="n">
        <v>2011</v>
      </c>
      <c r="D10196" s="54" t="n">
        <v>75.6</v>
      </c>
      <c r="E10196" s="55" t="n">
        <v>36</v>
      </c>
    </row>
    <row r="10197" customFormat="false" ht="15" hidden="false" customHeight="false" outlineLevel="0" collapsed="false">
      <c r="A10197" s="49" t="n">
        <v>425</v>
      </c>
      <c r="B10197" s="49" t="s">
        <v>191</v>
      </c>
      <c r="C10197" s="49" t="n">
        <v>2011</v>
      </c>
      <c r="D10197" s="54" t="n">
        <v>12.6</v>
      </c>
      <c r="E10197" s="55" t="n">
        <v>6</v>
      </c>
    </row>
    <row r="10198" customFormat="false" ht="15" hidden="false" customHeight="false" outlineLevel="0" collapsed="false">
      <c r="A10198" s="49" t="n">
        <v>425</v>
      </c>
      <c r="B10198" s="49" t="s">
        <v>193</v>
      </c>
      <c r="C10198" s="49" t="n">
        <v>2011</v>
      </c>
      <c r="D10198" s="54" t="n">
        <v>12.6</v>
      </c>
      <c r="E10198" s="55" t="n">
        <v>6</v>
      </c>
    </row>
    <row r="10199" customFormat="false" ht="15" hidden="false" customHeight="false" outlineLevel="0" collapsed="false">
      <c r="A10199" s="49" t="n">
        <v>425</v>
      </c>
      <c r="B10199" s="49" t="s">
        <v>213</v>
      </c>
      <c r="C10199" s="49" t="n">
        <v>2010</v>
      </c>
      <c r="D10199" s="54" t="n">
        <v>12.6</v>
      </c>
      <c r="E10199" s="55" t="n">
        <v>6</v>
      </c>
    </row>
    <row r="10200" customFormat="false" ht="15" hidden="false" customHeight="false" outlineLevel="0" collapsed="false">
      <c r="A10200" s="49" t="n">
        <v>425</v>
      </c>
      <c r="B10200" s="49" t="s">
        <v>215</v>
      </c>
      <c r="C10200" s="49" t="n">
        <v>2010</v>
      </c>
      <c r="D10200" s="54" t="n">
        <v>12.6</v>
      </c>
      <c r="E10200" s="55" t="n">
        <v>6</v>
      </c>
    </row>
    <row r="10201" customFormat="false" ht="15" hidden="false" customHeight="false" outlineLevel="0" collapsed="false">
      <c r="A10201" s="49" t="n">
        <v>425</v>
      </c>
      <c r="B10201" s="49" t="s">
        <v>189</v>
      </c>
      <c r="C10201" s="49" t="n">
        <v>2010</v>
      </c>
      <c r="D10201" s="54" t="n">
        <v>7351.45</v>
      </c>
      <c r="E10201" s="55" t="n">
        <v>3250</v>
      </c>
    </row>
    <row r="10202" customFormat="false" ht="15" hidden="false" customHeight="false" outlineLevel="0" collapsed="false">
      <c r="A10202" s="49" t="n">
        <v>425</v>
      </c>
      <c r="B10202" s="49" t="s">
        <v>189</v>
      </c>
      <c r="C10202" s="49" t="n">
        <v>2011</v>
      </c>
      <c r="D10202" s="54" t="n">
        <v>3082.75</v>
      </c>
      <c r="E10202" s="55" t="n">
        <v>1379</v>
      </c>
    </row>
    <row r="10203" customFormat="false" ht="15" hidden="false" customHeight="false" outlineLevel="0" collapsed="false">
      <c r="A10203" s="49" t="n">
        <v>426</v>
      </c>
      <c r="B10203" s="49" t="s">
        <v>199</v>
      </c>
      <c r="C10203" s="49" t="n">
        <v>2011</v>
      </c>
      <c r="D10203" s="54" t="n">
        <v>30.6</v>
      </c>
      <c r="E10203" s="55" t="n">
        <v>12</v>
      </c>
    </row>
    <row r="10204" customFormat="false" ht="15" hidden="false" customHeight="false" outlineLevel="0" collapsed="false">
      <c r="A10204" s="49" t="n">
        <v>426</v>
      </c>
      <c r="B10204" s="49" t="s">
        <v>226</v>
      </c>
      <c r="C10204" s="49" t="n">
        <v>2010</v>
      </c>
      <c r="D10204" s="54" t="n">
        <v>15.3</v>
      </c>
      <c r="E10204" s="55" t="n">
        <v>6</v>
      </c>
    </row>
    <row r="10205" customFormat="false" ht="15" hidden="false" customHeight="false" outlineLevel="0" collapsed="false">
      <c r="A10205" s="49" t="n">
        <v>426</v>
      </c>
      <c r="B10205" s="49" t="s">
        <v>226</v>
      </c>
      <c r="C10205" s="49" t="n">
        <v>2011</v>
      </c>
      <c r="D10205" s="54" t="n">
        <v>45.9</v>
      </c>
      <c r="E10205" s="55" t="n">
        <v>18</v>
      </c>
    </row>
    <row r="10206" customFormat="false" ht="15" hidden="false" customHeight="false" outlineLevel="0" collapsed="false">
      <c r="A10206" s="49" t="n">
        <v>426</v>
      </c>
      <c r="B10206" s="49" t="s">
        <v>202</v>
      </c>
      <c r="C10206" s="49" t="n">
        <v>2010</v>
      </c>
      <c r="D10206" s="54" t="n">
        <v>61.2</v>
      </c>
      <c r="E10206" s="55" t="n">
        <v>24</v>
      </c>
    </row>
    <row r="10207" customFormat="false" ht="15" hidden="false" customHeight="false" outlineLevel="0" collapsed="false">
      <c r="A10207" s="49" t="n">
        <v>426</v>
      </c>
      <c r="B10207" s="49" t="s">
        <v>202</v>
      </c>
      <c r="C10207" s="49" t="n">
        <v>2011</v>
      </c>
      <c r="D10207" s="54" t="n">
        <v>61.2</v>
      </c>
      <c r="E10207" s="55" t="n">
        <v>24</v>
      </c>
    </row>
    <row r="10208" customFormat="false" ht="15" hidden="false" customHeight="false" outlineLevel="0" collapsed="false">
      <c r="A10208" s="49" t="n">
        <v>426</v>
      </c>
      <c r="B10208" s="49" t="s">
        <v>222</v>
      </c>
      <c r="C10208" s="49" t="n">
        <v>2009</v>
      </c>
      <c r="D10208" s="54" t="n">
        <v>15.3</v>
      </c>
      <c r="E10208" s="55" t="n">
        <v>6</v>
      </c>
    </row>
    <row r="10209" customFormat="false" ht="15" hidden="false" customHeight="false" outlineLevel="0" collapsed="false">
      <c r="A10209" s="49" t="n">
        <v>426</v>
      </c>
      <c r="B10209" s="49" t="s">
        <v>205</v>
      </c>
      <c r="C10209" s="49" t="n">
        <v>2009</v>
      </c>
      <c r="D10209" s="54" t="n">
        <v>15.3</v>
      </c>
      <c r="E10209" s="55" t="n">
        <v>6</v>
      </c>
    </row>
    <row r="10210" customFormat="false" ht="15" hidden="false" customHeight="false" outlineLevel="0" collapsed="false">
      <c r="A10210" s="49" t="n">
        <v>426</v>
      </c>
      <c r="B10210" s="49" t="s">
        <v>205</v>
      </c>
      <c r="C10210" s="49" t="n">
        <v>2010</v>
      </c>
      <c r="D10210" s="54" t="n">
        <v>396</v>
      </c>
      <c r="E10210" s="55" t="n">
        <v>168</v>
      </c>
    </row>
    <row r="10211" customFormat="false" ht="15" hidden="false" customHeight="false" outlineLevel="0" collapsed="false">
      <c r="A10211" s="49" t="n">
        <v>426</v>
      </c>
      <c r="B10211" s="49" t="s">
        <v>205</v>
      </c>
      <c r="C10211" s="49" t="n">
        <v>2011</v>
      </c>
      <c r="D10211" s="54" t="n">
        <v>418.2</v>
      </c>
      <c r="E10211" s="55" t="n">
        <v>164</v>
      </c>
    </row>
    <row r="10212" customFormat="false" ht="15" hidden="false" customHeight="false" outlineLevel="0" collapsed="false">
      <c r="A10212" s="49" t="n">
        <v>426</v>
      </c>
      <c r="B10212" s="49" t="s">
        <v>206</v>
      </c>
      <c r="C10212" s="49" t="n">
        <v>2010</v>
      </c>
      <c r="D10212" s="54" t="n">
        <v>641.7</v>
      </c>
      <c r="E10212" s="55" t="n">
        <v>294</v>
      </c>
    </row>
    <row r="10213" customFormat="false" ht="15" hidden="false" customHeight="false" outlineLevel="0" collapsed="false">
      <c r="A10213" s="49" t="n">
        <v>426</v>
      </c>
      <c r="B10213" s="49" t="s">
        <v>206</v>
      </c>
      <c r="C10213" s="49" t="n">
        <v>2011</v>
      </c>
      <c r="D10213" s="54" t="n">
        <v>756.9</v>
      </c>
      <c r="E10213" s="55" t="n">
        <v>318</v>
      </c>
    </row>
    <row r="10214" customFormat="false" ht="15" hidden="false" customHeight="false" outlineLevel="0" collapsed="false">
      <c r="A10214" s="49" t="n">
        <v>426</v>
      </c>
      <c r="B10214" s="49" t="s">
        <v>218</v>
      </c>
      <c r="C10214" s="49" t="n">
        <v>2010</v>
      </c>
      <c r="D10214" s="54" t="n">
        <v>786.6</v>
      </c>
      <c r="E10214" s="55" t="n">
        <v>372</v>
      </c>
    </row>
    <row r="10215" customFormat="false" ht="15" hidden="false" customHeight="false" outlineLevel="0" collapsed="false">
      <c r="A10215" s="49" t="n">
        <v>426</v>
      </c>
      <c r="B10215" s="49" t="s">
        <v>218</v>
      </c>
      <c r="C10215" s="49" t="n">
        <v>2011</v>
      </c>
      <c r="D10215" s="54" t="n">
        <v>378</v>
      </c>
      <c r="E10215" s="55" t="n">
        <v>180</v>
      </c>
    </row>
    <row r="10216" customFormat="false" ht="15" hidden="false" customHeight="false" outlineLevel="0" collapsed="false">
      <c r="A10216" s="49" t="n">
        <v>426</v>
      </c>
      <c r="B10216" s="49" t="s">
        <v>197</v>
      </c>
      <c r="C10216" s="49" t="n">
        <v>2010</v>
      </c>
      <c r="D10216" s="54" t="n">
        <v>2.55</v>
      </c>
      <c r="E10216" s="55" t="n">
        <v>1</v>
      </c>
    </row>
    <row r="10217" customFormat="false" ht="15" hidden="false" customHeight="false" outlineLevel="0" collapsed="false">
      <c r="A10217" s="49" t="n">
        <v>426</v>
      </c>
      <c r="B10217" s="49" t="s">
        <v>197</v>
      </c>
      <c r="C10217" s="49" t="n">
        <v>2011</v>
      </c>
      <c r="D10217" s="54" t="n">
        <v>5.1</v>
      </c>
      <c r="E10217" s="55" t="n">
        <v>2</v>
      </c>
    </row>
    <row r="10218" customFormat="false" ht="15" hidden="false" customHeight="false" outlineLevel="0" collapsed="false">
      <c r="A10218" s="49" t="n">
        <v>426</v>
      </c>
      <c r="B10218" s="49" t="s">
        <v>196</v>
      </c>
      <c r="C10218" s="49" t="n">
        <v>2010</v>
      </c>
      <c r="D10218" s="54" t="n">
        <v>15.3</v>
      </c>
      <c r="E10218" s="55" t="n">
        <v>6</v>
      </c>
    </row>
    <row r="10219" customFormat="false" ht="15" hidden="false" customHeight="false" outlineLevel="0" collapsed="false">
      <c r="A10219" s="49" t="n">
        <v>426</v>
      </c>
      <c r="B10219" s="49" t="s">
        <v>196</v>
      </c>
      <c r="C10219" s="49" t="n">
        <v>2011</v>
      </c>
      <c r="D10219" s="54" t="n">
        <v>15.3</v>
      </c>
      <c r="E10219" s="55" t="n">
        <v>6</v>
      </c>
    </row>
    <row r="10220" customFormat="false" ht="15" hidden="false" customHeight="false" outlineLevel="0" collapsed="false">
      <c r="A10220" s="49" t="n">
        <v>426</v>
      </c>
      <c r="B10220" s="49" t="s">
        <v>198</v>
      </c>
      <c r="C10220" s="49" t="n">
        <v>2010</v>
      </c>
      <c r="D10220" s="54" t="n">
        <v>15.3</v>
      </c>
      <c r="E10220" s="55" t="n">
        <v>6</v>
      </c>
    </row>
    <row r="10221" customFormat="false" ht="15" hidden="false" customHeight="false" outlineLevel="0" collapsed="false">
      <c r="A10221" s="49" t="n">
        <v>426</v>
      </c>
      <c r="B10221" s="49" t="s">
        <v>198</v>
      </c>
      <c r="C10221" s="49" t="n">
        <v>2011</v>
      </c>
      <c r="D10221" s="54" t="n">
        <v>30.6</v>
      </c>
      <c r="E10221" s="55" t="n">
        <v>12</v>
      </c>
    </row>
    <row r="10222" customFormat="false" ht="15" hidden="false" customHeight="false" outlineLevel="0" collapsed="false">
      <c r="A10222" s="49" t="n">
        <v>426</v>
      </c>
      <c r="B10222" s="49" t="s">
        <v>207</v>
      </c>
      <c r="C10222" s="49" t="n">
        <v>2010</v>
      </c>
      <c r="D10222" s="54" t="n">
        <v>15.3</v>
      </c>
      <c r="E10222" s="55" t="n">
        <v>6</v>
      </c>
    </row>
    <row r="10223" customFormat="false" ht="15" hidden="false" customHeight="false" outlineLevel="0" collapsed="false">
      <c r="A10223" s="49" t="n">
        <v>426</v>
      </c>
      <c r="B10223" s="49" t="s">
        <v>189</v>
      </c>
      <c r="C10223" s="49" t="n">
        <v>2009</v>
      </c>
      <c r="D10223" s="54" t="n">
        <v>458.62</v>
      </c>
      <c r="E10223" s="55" t="n">
        <v>148</v>
      </c>
    </row>
    <row r="10224" customFormat="false" ht="15" hidden="false" customHeight="false" outlineLevel="0" collapsed="false">
      <c r="A10224" s="49" t="n">
        <v>426</v>
      </c>
      <c r="B10224" s="49" t="s">
        <v>189</v>
      </c>
      <c r="C10224" s="49" t="n">
        <v>2010</v>
      </c>
      <c r="D10224" s="54" t="n">
        <v>3203.01</v>
      </c>
      <c r="E10224" s="55" t="n">
        <v>1168</v>
      </c>
    </row>
    <row r="10225" customFormat="false" ht="15" hidden="false" customHeight="false" outlineLevel="0" collapsed="false">
      <c r="A10225" s="49" t="n">
        <v>426</v>
      </c>
      <c r="B10225" s="49" t="s">
        <v>189</v>
      </c>
      <c r="C10225" s="49" t="n">
        <v>2011</v>
      </c>
      <c r="D10225" s="54" t="n">
        <v>3191.88</v>
      </c>
      <c r="E10225" s="55" t="n">
        <v>1150</v>
      </c>
    </row>
    <row r="10226" customFormat="false" ht="15" hidden="false" customHeight="false" outlineLevel="0" collapsed="false">
      <c r="A10226" s="49" t="n">
        <v>426</v>
      </c>
      <c r="B10226" s="49" t="s">
        <v>194</v>
      </c>
      <c r="C10226" s="49" t="n">
        <v>2011</v>
      </c>
      <c r="D10226" s="54" t="n">
        <v>2.55</v>
      </c>
      <c r="E10226" s="55" t="n">
        <v>1</v>
      </c>
    </row>
    <row r="10227" customFormat="false" ht="15" hidden="false" customHeight="false" outlineLevel="0" collapsed="false">
      <c r="A10227" s="49" t="n">
        <v>427</v>
      </c>
      <c r="B10227" s="49" t="s">
        <v>203</v>
      </c>
      <c r="C10227" s="49" t="n">
        <v>2010</v>
      </c>
      <c r="D10227" s="54" t="n">
        <v>140.1</v>
      </c>
      <c r="E10227" s="55" t="n">
        <v>54</v>
      </c>
    </row>
    <row r="10228" customFormat="false" ht="15" hidden="false" customHeight="false" outlineLevel="0" collapsed="false">
      <c r="A10228" s="49" t="n">
        <v>427</v>
      </c>
      <c r="B10228" s="49" t="s">
        <v>203</v>
      </c>
      <c r="C10228" s="49" t="n">
        <v>2011</v>
      </c>
      <c r="D10228" s="54" t="n">
        <v>367.2</v>
      </c>
      <c r="E10228" s="55" t="n">
        <v>144</v>
      </c>
    </row>
    <row r="10229" customFormat="false" ht="15" hidden="false" customHeight="false" outlineLevel="0" collapsed="false">
      <c r="A10229" s="49" t="n">
        <v>427</v>
      </c>
      <c r="B10229" s="49" t="s">
        <v>199</v>
      </c>
      <c r="C10229" s="49" t="n">
        <v>2010</v>
      </c>
      <c r="D10229" s="54" t="n">
        <v>35.4</v>
      </c>
      <c r="E10229" s="55" t="n">
        <v>12</v>
      </c>
    </row>
    <row r="10230" customFormat="false" ht="15" hidden="false" customHeight="false" outlineLevel="0" collapsed="false">
      <c r="A10230" s="49" t="n">
        <v>427</v>
      </c>
      <c r="B10230" s="49" t="s">
        <v>199</v>
      </c>
      <c r="C10230" s="49" t="n">
        <v>2011</v>
      </c>
      <c r="D10230" s="54" t="n">
        <v>17.7</v>
      </c>
      <c r="E10230" s="55" t="n">
        <v>6</v>
      </c>
    </row>
    <row r="10231" customFormat="false" ht="15" hidden="false" customHeight="false" outlineLevel="0" collapsed="false">
      <c r="A10231" s="49" t="n">
        <v>427</v>
      </c>
      <c r="B10231" s="49" t="s">
        <v>201</v>
      </c>
      <c r="C10231" s="49" t="n">
        <v>2010</v>
      </c>
      <c r="D10231" s="54" t="n">
        <v>17.7</v>
      </c>
      <c r="E10231" s="55" t="n">
        <v>6</v>
      </c>
    </row>
    <row r="10232" customFormat="false" ht="15" hidden="false" customHeight="false" outlineLevel="0" collapsed="false">
      <c r="A10232" s="49" t="n">
        <v>427</v>
      </c>
      <c r="B10232" s="49" t="s">
        <v>223</v>
      </c>
      <c r="C10232" s="49" t="n">
        <v>2010</v>
      </c>
      <c r="D10232" s="54" t="n">
        <v>122.4</v>
      </c>
      <c r="E10232" s="55" t="n">
        <v>48</v>
      </c>
    </row>
    <row r="10233" customFormat="false" ht="15" hidden="false" customHeight="false" outlineLevel="0" collapsed="false">
      <c r="A10233" s="49" t="n">
        <v>427</v>
      </c>
      <c r="B10233" s="49" t="s">
        <v>223</v>
      </c>
      <c r="C10233" s="49" t="n">
        <v>2011</v>
      </c>
      <c r="D10233" s="54" t="n">
        <v>30.6</v>
      </c>
      <c r="E10233" s="55" t="n">
        <v>12</v>
      </c>
    </row>
    <row r="10234" customFormat="false" ht="15" hidden="false" customHeight="false" outlineLevel="0" collapsed="false">
      <c r="A10234" s="49" t="n">
        <v>427</v>
      </c>
      <c r="B10234" s="49" t="s">
        <v>200</v>
      </c>
      <c r="C10234" s="49" t="n">
        <v>2010</v>
      </c>
      <c r="D10234" s="54" t="n">
        <v>2.95</v>
      </c>
      <c r="E10234" s="55" t="n">
        <v>1</v>
      </c>
    </row>
    <row r="10235" customFormat="false" ht="15" hidden="false" customHeight="false" outlineLevel="0" collapsed="false">
      <c r="A10235" s="49" t="n">
        <v>427</v>
      </c>
      <c r="B10235" s="49" t="s">
        <v>200</v>
      </c>
      <c r="C10235" s="49" t="n">
        <v>2011</v>
      </c>
      <c r="D10235" s="54" t="n">
        <v>20.65</v>
      </c>
      <c r="E10235" s="55" t="n">
        <v>7</v>
      </c>
    </row>
    <row r="10236" customFormat="false" ht="15" hidden="false" customHeight="false" outlineLevel="0" collapsed="false">
      <c r="A10236" s="49" t="n">
        <v>427</v>
      </c>
      <c r="B10236" s="49" t="s">
        <v>222</v>
      </c>
      <c r="C10236" s="49" t="n">
        <v>2010</v>
      </c>
      <c r="D10236" s="54" t="n">
        <v>147.5</v>
      </c>
      <c r="E10236" s="55" t="n">
        <v>50</v>
      </c>
    </row>
    <row r="10237" customFormat="false" ht="15" hidden="false" customHeight="false" outlineLevel="0" collapsed="false">
      <c r="A10237" s="49" t="n">
        <v>427</v>
      </c>
      <c r="B10237" s="49" t="s">
        <v>222</v>
      </c>
      <c r="C10237" s="49" t="n">
        <v>2011</v>
      </c>
      <c r="D10237" s="54" t="n">
        <v>334.8</v>
      </c>
      <c r="E10237" s="55" t="n">
        <v>120</v>
      </c>
    </row>
    <row r="10238" customFormat="false" ht="15" hidden="false" customHeight="false" outlineLevel="0" collapsed="false">
      <c r="A10238" s="49" t="n">
        <v>427</v>
      </c>
      <c r="B10238" s="49" t="s">
        <v>205</v>
      </c>
      <c r="C10238" s="49" t="n">
        <v>2010</v>
      </c>
      <c r="D10238" s="54" t="n">
        <v>17.7</v>
      </c>
      <c r="E10238" s="55" t="n">
        <v>6</v>
      </c>
    </row>
    <row r="10239" customFormat="false" ht="15" hidden="false" customHeight="false" outlineLevel="0" collapsed="false">
      <c r="A10239" s="49" t="n">
        <v>427</v>
      </c>
      <c r="B10239" s="49" t="s">
        <v>205</v>
      </c>
      <c r="C10239" s="49" t="n">
        <v>2011</v>
      </c>
      <c r="D10239" s="54" t="n">
        <v>53.1</v>
      </c>
      <c r="E10239" s="55" t="n">
        <v>18</v>
      </c>
    </row>
    <row r="10240" customFormat="false" ht="15" hidden="false" customHeight="false" outlineLevel="0" collapsed="false">
      <c r="A10240" s="49" t="n">
        <v>427</v>
      </c>
      <c r="B10240" s="49" t="s">
        <v>206</v>
      </c>
      <c r="C10240" s="49" t="n">
        <v>2010</v>
      </c>
      <c r="D10240" s="54" t="n">
        <v>53.1</v>
      </c>
      <c r="E10240" s="55" t="n">
        <v>18</v>
      </c>
    </row>
    <row r="10241" customFormat="false" ht="15" hidden="false" customHeight="false" outlineLevel="0" collapsed="false">
      <c r="A10241" s="49" t="n">
        <v>427</v>
      </c>
      <c r="B10241" s="49" t="s">
        <v>206</v>
      </c>
      <c r="C10241" s="49" t="n">
        <v>2011</v>
      </c>
      <c r="D10241" s="54" t="n">
        <v>53.1</v>
      </c>
      <c r="E10241" s="55" t="n">
        <v>18</v>
      </c>
    </row>
    <row r="10242" customFormat="false" ht="15" hidden="false" customHeight="false" outlineLevel="0" collapsed="false">
      <c r="A10242" s="49" t="n">
        <v>427</v>
      </c>
      <c r="B10242" s="49" t="s">
        <v>192</v>
      </c>
      <c r="C10242" s="49" t="n">
        <v>2010</v>
      </c>
      <c r="D10242" s="54" t="n">
        <v>70.8</v>
      </c>
      <c r="E10242" s="55" t="n">
        <v>24</v>
      </c>
    </row>
    <row r="10243" customFormat="false" ht="15" hidden="false" customHeight="false" outlineLevel="0" collapsed="false">
      <c r="A10243" s="49" t="n">
        <v>427</v>
      </c>
      <c r="B10243" s="49" t="s">
        <v>192</v>
      </c>
      <c r="C10243" s="49" t="n">
        <v>2011</v>
      </c>
      <c r="D10243" s="54" t="n">
        <v>17.7</v>
      </c>
      <c r="E10243" s="55" t="n">
        <v>6</v>
      </c>
    </row>
    <row r="10244" customFormat="false" ht="15" hidden="false" customHeight="false" outlineLevel="0" collapsed="false">
      <c r="A10244" s="49" t="n">
        <v>427</v>
      </c>
      <c r="B10244" s="49" t="s">
        <v>218</v>
      </c>
      <c r="C10244" s="49" t="n">
        <v>2010</v>
      </c>
      <c r="D10244" s="54" t="n">
        <v>125.35</v>
      </c>
      <c r="E10244" s="55" t="n">
        <v>49</v>
      </c>
    </row>
    <row r="10245" customFormat="false" ht="15" hidden="false" customHeight="false" outlineLevel="0" collapsed="false">
      <c r="A10245" s="49" t="n">
        <v>427</v>
      </c>
      <c r="B10245" s="49" t="s">
        <v>197</v>
      </c>
      <c r="C10245" s="49" t="n">
        <v>2010</v>
      </c>
      <c r="D10245" s="54" t="n">
        <v>35.4</v>
      </c>
      <c r="E10245" s="55" t="n">
        <v>12</v>
      </c>
    </row>
    <row r="10246" customFormat="false" ht="15" hidden="false" customHeight="false" outlineLevel="0" collapsed="false">
      <c r="A10246" s="49" t="n">
        <v>427</v>
      </c>
      <c r="B10246" s="49" t="s">
        <v>196</v>
      </c>
      <c r="C10246" s="49" t="n">
        <v>2011</v>
      </c>
      <c r="D10246" s="54" t="n">
        <v>17.7</v>
      </c>
      <c r="E10246" s="55" t="n">
        <v>6</v>
      </c>
    </row>
    <row r="10247" customFormat="false" ht="15" hidden="false" customHeight="false" outlineLevel="0" collapsed="false">
      <c r="A10247" s="49" t="n">
        <v>427</v>
      </c>
      <c r="B10247" s="49" t="s">
        <v>210</v>
      </c>
      <c r="C10247" s="49" t="n">
        <v>2010</v>
      </c>
      <c r="D10247" s="54" t="n">
        <v>734.4</v>
      </c>
      <c r="E10247" s="55" t="n">
        <v>288</v>
      </c>
    </row>
    <row r="10248" customFormat="false" ht="15" hidden="false" customHeight="false" outlineLevel="0" collapsed="false">
      <c r="A10248" s="49" t="n">
        <v>427</v>
      </c>
      <c r="B10248" s="49" t="s">
        <v>198</v>
      </c>
      <c r="C10248" s="49" t="n">
        <v>2011</v>
      </c>
      <c r="D10248" s="54" t="n">
        <v>17.7</v>
      </c>
      <c r="E10248" s="55" t="n">
        <v>6</v>
      </c>
    </row>
    <row r="10249" customFormat="false" ht="15" hidden="false" customHeight="false" outlineLevel="0" collapsed="false">
      <c r="A10249" s="49" t="n">
        <v>427</v>
      </c>
      <c r="B10249" s="49" t="s">
        <v>189</v>
      </c>
      <c r="C10249" s="49" t="n">
        <v>2009</v>
      </c>
      <c r="D10249" s="54" t="n">
        <v>559.12</v>
      </c>
      <c r="E10249" s="55" t="n">
        <v>178</v>
      </c>
    </row>
    <row r="10250" customFormat="false" ht="15" hidden="false" customHeight="false" outlineLevel="0" collapsed="false">
      <c r="A10250" s="49" t="n">
        <v>427</v>
      </c>
      <c r="B10250" s="49" t="s">
        <v>189</v>
      </c>
      <c r="C10250" s="49" t="n">
        <v>2010</v>
      </c>
      <c r="D10250" s="54" t="n">
        <v>4862.47</v>
      </c>
      <c r="E10250" s="55" t="n">
        <v>1707</v>
      </c>
    </row>
    <row r="10251" customFormat="false" ht="15" hidden="false" customHeight="false" outlineLevel="0" collapsed="false">
      <c r="A10251" s="49" t="n">
        <v>427</v>
      </c>
      <c r="B10251" s="49" t="s">
        <v>189</v>
      </c>
      <c r="C10251" s="49" t="n">
        <v>2011</v>
      </c>
      <c r="D10251" s="54" t="n">
        <v>2716.33</v>
      </c>
      <c r="E10251" s="55" t="n">
        <v>903</v>
      </c>
    </row>
    <row r="10252" customFormat="false" ht="15" hidden="false" customHeight="false" outlineLevel="0" collapsed="false">
      <c r="A10252" s="49" t="n">
        <v>428</v>
      </c>
      <c r="B10252" s="49" t="s">
        <v>200</v>
      </c>
      <c r="C10252" s="49" t="n">
        <v>2011</v>
      </c>
      <c r="D10252" s="54" t="n">
        <v>250</v>
      </c>
      <c r="E10252" s="55" t="n">
        <v>2</v>
      </c>
    </row>
    <row r="10253" customFormat="false" ht="15" hidden="false" customHeight="false" outlineLevel="0" collapsed="false">
      <c r="A10253" s="49" t="n">
        <v>428</v>
      </c>
      <c r="B10253" s="49" t="s">
        <v>215</v>
      </c>
      <c r="C10253" s="49" t="n">
        <v>2011</v>
      </c>
      <c r="D10253" s="54" t="n">
        <v>250</v>
      </c>
      <c r="E10253" s="55" t="n">
        <v>2</v>
      </c>
    </row>
    <row r="10254" customFormat="false" ht="15" hidden="false" customHeight="false" outlineLevel="0" collapsed="false">
      <c r="A10254" s="49" t="n">
        <v>428</v>
      </c>
      <c r="B10254" s="49" t="s">
        <v>189</v>
      </c>
      <c r="C10254" s="49" t="n">
        <v>2010</v>
      </c>
      <c r="D10254" s="54" t="n">
        <v>5675</v>
      </c>
      <c r="E10254" s="55" t="n">
        <v>25</v>
      </c>
    </row>
    <row r="10255" customFormat="false" ht="15" hidden="false" customHeight="false" outlineLevel="0" collapsed="false">
      <c r="A10255" s="49" t="n">
        <v>428</v>
      </c>
      <c r="B10255" s="49" t="s">
        <v>189</v>
      </c>
      <c r="C10255" s="49" t="n">
        <v>2011</v>
      </c>
      <c r="D10255" s="54" t="n">
        <v>4349.5</v>
      </c>
      <c r="E10255" s="55" t="n">
        <v>35</v>
      </c>
    </row>
    <row r="10256" customFormat="false" ht="15" hidden="false" customHeight="false" outlineLevel="0" collapsed="false">
      <c r="A10256" s="49" t="n">
        <v>429</v>
      </c>
      <c r="B10256" s="49" t="s">
        <v>222</v>
      </c>
      <c r="C10256" s="49" t="n">
        <v>2010</v>
      </c>
      <c r="D10256" s="54" t="n">
        <v>23.8</v>
      </c>
      <c r="E10256" s="55" t="n">
        <v>4</v>
      </c>
    </row>
    <row r="10257" customFormat="false" ht="15" hidden="false" customHeight="false" outlineLevel="0" collapsed="false">
      <c r="A10257" s="49" t="n">
        <v>429</v>
      </c>
      <c r="B10257" s="49" t="s">
        <v>205</v>
      </c>
      <c r="C10257" s="49" t="n">
        <v>2011</v>
      </c>
      <c r="D10257" s="54" t="n">
        <v>17.85</v>
      </c>
      <c r="E10257" s="55" t="n">
        <v>3</v>
      </c>
    </row>
    <row r="10258" customFormat="false" ht="15" hidden="false" customHeight="false" outlineLevel="0" collapsed="false">
      <c r="A10258" s="49" t="n">
        <v>429</v>
      </c>
      <c r="B10258" s="49" t="s">
        <v>206</v>
      </c>
      <c r="C10258" s="49" t="n">
        <v>2011</v>
      </c>
      <c r="D10258" s="54" t="n">
        <v>17.85</v>
      </c>
      <c r="E10258" s="55" t="n">
        <v>3</v>
      </c>
    </row>
    <row r="10259" customFormat="false" ht="15" hidden="false" customHeight="false" outlineLevel="0" collapsed="false">
      <c r="A10259" s="49" t="n">
        <v>429</v>
      </c>
      <c r="B10259" s="49" t="s">
        <v>192</v>
      </c>
      <c r="C10259" s="49" t="n">
        <v>2011</v>
      </c>
      <c r="D10259" s="54" t="n">
        <v>17.85</v>
      </c>
      <c r="E10259" s="55" t="n">
        <v>3</v>
      </c>
    </row>
    <row r="10260" customFormat="false" ht="15" hidden="false" customHeight="false" outlineLevel="0" collapsed="false">
      <c r="A10260" s="49" t="n">
        <v>429</v>
      </c>
      <c r="B10260" s="49" t="s">
        <v>196</v>
      </c>
      <c r="C10260" s="49" t="n">
        <v>2011</v>
      </c>
      <c r="D10260" s="54" t="n">
        <v>5.95</v>
      </c>
      <c r="E10260" s="55" t="n">
        <v>1</v>
      </c>
    </row>
    <row r="10261" customFormat="false" ht="15" hidden="false" customHeight="false" outlineLevel="0" collapsed="false">
      <c r="A10261" s="49" t="n">
        <v>429</v>
      </c>
      <c r="B10261" s="49" t="s">
        <v>189</v>
      </c>
      <c r="C10261" s="49" t="n">
        <v>2009</v>
      </c>
      <c r="D10261" s="54" t="n">
        <v>495</v>
      </c>
      <c r="E10261" s="55" t="n">
        <v>78</v>
      </c>
    </row>
    <row r="10262" customFormat="false" ht="15" hidden="false" customHeight="false" outlineLevel="0" collapsed="false">
      <c r="A10262" s="49" t="n">
        <v>429</v>
      </c>
      <c r="B10262" s="49" t="s">
        <v>189</v>
      </c>
      <c r="C10262" s="49" t="n">
        <v>2010</v>
      </c>
      <c r="D10262" s="54" t="n">
        <v>8840.42</v>
      </c>
      <c r="E10262" s="55" t="n">
        <v>1474</v>
      </c>
    </row>
    <row r="10263" customFormat="false" ht="15" hidden="false" customHeight="false" outlineLevel="0" collapsed="false">
      <c r="A10263" s="49" t="n">
        <v>429</v>
      </c>
      <c r="B10263" s="49" t="s">
        <v>189</v>
      </c>
      <c r="C10263" s="49" t="n">
        <v>2011</v>
      </c>
      <c r="D10263" s="54" t="n">
        <v>1093.68</v>
      </c>
      <c r="E10263" s="55" t="n">
        <v>180</v>
      </c>
    </row>
    <row r="10264" customFormat="false" ht="15" hidden="false" customHeight="false" outlineLevel="0" collapsed="false">
      <c r="A10264" s="49" t="n">
        <v>430</v>
      </c>
      <c r="B10264" s="49" t="s">
        <v>203</v>
      </c>
      <c r="C10264" s="49" t="n">
        <v>2011</v>
      </c>
      <c r="D10264" s="54" t="n">
        <v>103.68</v>
      </c>
      <c r="E10264" s="55" t="n">
        <v>144</v>
      </c>
    </row>
    <row r="10265" customFormat="false" ht="15" hidden="false" customHeight="false" outlineLevel="0" collapsed="false">
      <c r="A10265" s="49" t="n">
        <v>430</v>
      </c>
      <c r="B10265" s="49" t="s">
        <v>199</v>
      </c>
      <c r="C10265" s="49" t="n">
        <v>2010</v>
      </c>
      <c r="D10265" s="54" t="n">
        <v>20.4</v>
      </c>
      <c r="E10265" s="55" t="n">
        <v>24</v>
      </c>
    </row>
    <row r="10266" customFormat="false" ht="15" hidden="false" customHeight="false" outlineLevel="0" collapsed="false">
      <c r="A10266" s="49" t="n">
        <v>430</v>
      </c>
      <c r="B10266" s="49" t="s">
        <v>199</v>
      </c>
      <c r="C10266" s="49" t="n">
        <v>2011</v>
      </c>
      <c r="D10266" s="54" t="n">
        <v>40.8</v>
      </c>
      <c r="E10266" s="55" t="n">
        <v>48</v>
      </c>
    </row>
    <row r="10267" customFormat="false" ht="15" hidden="false" customHeight="false" outlineLevel="0" collapsed="false">
      <c r="A10267" s="49" t="n">
        <v>430</v>
      </c>
      <c r="B10267" s="49" t="s">
        <v>201</v>
      </c>
      <c r="C10267" s="49" t="n">
        <v>2009</v>
      </c>
      <c r="D10267" s="54" t="n">
        <v>10.2</v>
      </c>
      <c r="E10267" s="55" t="n">
        <v>12</v>
      </c>
    </row>
    <row r="10268" customFormat="false" ht="15" hidden="false" customHeight="false" outlineLevel="0" collapsed="false">
      <c r="A10268" s="49" t="n">
        <v>430</v>
      </c>
      <c r="B10268" s="49" t="s">
        <v>201</v>
      </c>
      <c r="C10268" s="49" t="n">
        <v>2010</v>
      </c>
      <c r="D10268" s="54" t="n">
        <v>10.2</v>
      </c>
      <c r="E10268" s="55" t="n">
        <v>12</v>
      </c>
    </row>
    <row r="10269" customFormat="false" ht="15" hidden="false" customHeight="false" outlineLevel="0" collapsed="false">
      <c r="A10269" s="49" t="n">
        <v>430</v>
      </c>
      <c r="B10269" s="49" t="s">
        <v>201</v>
      </c>
      <c r="C10269" s="49" t="n">
        <v>2011</v>
      </c>
      <c r="D10269" s="54" t="n">
        <v>10.2</v>
      </c>
      <c r="E10269" s="55" t="n">
        <v>12</v>
      </c>
    </row>
    <row r="10270" customFormat="false" ht="15" hidden="false" customHeight="false" outlineLevel="0" collapsed="false">
      <c r="A10270" s="49" t="n">
        <v>430</v>
      </c>
      <c r="B10270" s="49" t="s">
        <v>223</v>
      </c>
      <c r="C10270" s="49" t="n">
        <v>2009</v>
      </c>
      <c r="D10270" s="54" t="n">
        <v>10.2</v>
      </c>
      <c r="E10270" s="55" t="n">
        <v>12</v>
      </c>
    </row>
    <row r="10271" customFormat="false" ht="15" hidden="false" customHeight="false" outlineLevel="0" collapsed="false">
      <c r="A10271" s="49" t="n">
        <v>430</v>
      </c>
      <c r="B10271" s="49" t="s">
        <v>200</v>
      </c>
      <c r="C10271" s="49" t="n">
        <v>2010</v>
      </c>
      <c r="D10271" s="54" t="n">
        <v>40.8</v>
      </c>
      <c r="E10271" s="55" t="n">
        <v>48</v>
      </c>
    </row>
    <row r="10272" customFormat="false" ht="15" hidden="false" customHeight="false" outlineLevel="0" collapsed="false">
      <c r="A10272" s="49" t="n">
        <v>430</v>
      </c>
      <c r="B10272" s="49" t="s">
        <v>202</v>
      </c>
      <c r="C10272" s="49" t="n">
        <v>2010</v>
      </c>
      <c r="D10272" s="54" t="n">
        <v>51</v>
      </c>
      <c r="E10272" s="55" t="n">
        <v>60</v>
      </c>
    </row>
    <row r="10273" customFormat="false" ht="15" hidden="false" customHeight="false" outlineLevel="0" collapsed="false">
      <c r="A10273" s="49" t="n">
        <v>430</v>
      </c>
      <c r="B10273" s="49" t="s">
        <v>202</v>
      </c>
      <c r="C10273" s="49" t="n">
        <v>2011</v>
      </c>
      <c r="D10273" s="54" t="n">
        <v>20.4</v>
      </c>
      <c r="E10273" s="55" t="n">
        <v>24</v>
      </c>
    </row>
    <row r="10274" customFormat="false" ht="15" hidden="false" customHeight="false" outlineLevel="0" collapsed="false">
      <c r="A10274" s="49" t="n">
        <v>430</v>
      </c>
      <c r="B10274" s="49" t="s">
        <v>222</v>
      </c>
      <c r="C10274" s="49" t="n">
        <v>2009</v>
      </c>
      <c r="D10274" s="54" t="n">
        <v>20.4</v>
      </c>
      <c r="E10274" s="55" t="n">
        <v>24</v>
      </c>
    </row>
    <row r="10275" customFormat="false" ht="15" hidden="false" customHeight="false" outlineLevel="0" collapsed="false">
      <c r="A10275" s="49" t="n">
        <v>430</v>
      </c>
      <c r="B10275" s="49" t="s">
        <v>222</v>
      </c>
      <c r="C10275" s="49" t="n">
        <v>2010</v>
      </c>
      <c r="D10275" s="54" t="n">
        <v>122.4</v>
      </c>
      <c r="E10275" s="55" t="n">
        <v>144</v>
      </c>
    </row>
    <row r="10276" customFormat="false" ht="15" hidden="false" customHeight="false" outlineLevel="0" collapsed="false">
      <c r="A10276" s="49" t="n">
        <v>430</v>
      </c>
      <c r="B10276" s="49" t="s">
        <v>222</v>
      </c>
      <c r="C10276" s="49" t="n">
        <v>2011</v>
      </c>
      <c r="D10276" s="54" t="n">
        <v>61.2</v>
      </c>
      <c r="E10276" s="55" t="n">
        <v>72</v>
      </c>
    </row>
    <row r="10277" customFormat="false" ht="15" hidden="false" customHeight="false" outlineLevel="0" collapsed="false">
      <c r="A10277" s="49" t="n">
        <v>430</v>
      </c>
      <c r="B10277" s="49" t="s">
        <v>191</v>
      </c>
      <c r="C10277" s="49" t="n">
        <v>2011</v>
      </c>
      <c r="D10277" s="54" t="n">
        <v>20.4</v>
      </c>
      <c r="E10277" s="55" t="n">
        <v>24</v>
      </c>
    </row>
    <row r="10278" customFormat="false" ht="15" hidden="false" customHeight="false" outlineLevel="0" collapsed="false">
      <c r="A10278" s="49" t="n">
        <v>430</v>
      </c>
      <c r="B10278" s="49" t="s">
        <v>205</v>
      </c>
      <c r="C10278" s="49" t="n">
        <v>2009</v>
      </c>
      <c r="D10278" s="54" t="n">
        <v>10.2</v>
      </c>
      <c r="E10278" s="55" t="n">
        <v>12</v>
      </c>
    </row>
    <row r="10279" customFormat="false" ht="15" hidden="false" customHeight="false" outlineLevel="0" collapsed="false">
      <c r="A10279" s="49" t="n">
        <v>430</v>
      </c>
      <c r="B10279" s="49" t="s">
        <v>205</v>
      </c>
      <c r="C10279" s="49" t="n">
        <v>2010</v>
      </c>
      <c r="D10279" s="54" t="n">
        <v>91.8</v>
      </c>
      <c r="E10279" s="55" t="n">
        <v>108</v>
      </c>
    </row>
    <row r="10280" customFormat="false" ht="15" hidden="false" customHeight="false" outlineLevel="0" collapsed="false">
      <c r="A10280" s="49" t="n">
        <v>430</v>
      </c>
      <c r="B10280" s="49" t="s">
        <v>205</v>
      </c>
      <c r="C10280" s="49" t="n">
        <v>2011</v>
      </c>
      <c r="D10280" s="54" t="n">
        <v>117.3</v>
      </c>
      <c r="E10280" s="55" t="n">
        <v>138</v>
      </c>
    </row>
    <row r="10281" customFormat="false" ht="15" hidden="false" customHeight="false" outlineLevel="0" collapsed="false">
      <c r="A10281" s="49" t="n">
        <v>430</v>
      </c>
      <c r="B10281" s="49" t="s">
        <v>206</v>
      </c>
      <c r="C10281" s="49" t="n">
        <v>2009</v>
      </c>
      <c r="D10281" s="54" t="n">
        <v>51</v>
      </c>
      <c r="E10281" s="55" t="n">
        <v>60</v>
      </c>
    </row>
    <row r="10282" customFormat="false" ht="15" hidden="false" customHeight="false" outlineLevel="0" collapsed="false">
      <c r="A10282" s="49" t="n">
        <v>430</v>
      </c>
      <c r="B10282" s="49" t="s">
        <v>206</v>
      </c>
      <c r="C10282" s="49" t="n">
        <v>2010</v>
      </c>
      <c r="D10282" s="54" t="n">
        <v>249.05</v>
      </c>
      <c r="E10282" s="55" t="n">
        <v>293</v>
      </c>
    </row>
    <row r="10283" customFormat="false" ht="15" hidden="false" customHeight="false" outlineLevel="0" collapsed="false">
      <c r="A10283" s="49" t="n">
        <v>430</v>
      </c>
      <c r="B10283" s="49" t="s">
        <v>206</v>
      </c>
      <c r="C10283" s="49" t="n">
        <v>2011</v>
      </c>
      <c r="D10283" s="54" t="n">
        <v>20.4</v>
      </c>
      <c r="E10283" s="55" t="n">
        <v>24</v>
      </c>
    </row>
    <row r="10284" customFormat="false" ht="15" hidden="false" customHeight="false" outlineLevel="0" collapsed="false">
      <c r="A10284" s="49" t="n">
        <v>430</v>
      </c>
      <c r="B10284" s="49" t="s">
        <v>209</v>
      </c>
      <c r="C10284" s="49" t="n">
        <v>2010</v>
      </c>
      <c r="D10284" s="54" t="n">
        <v>9.35</v>
      </c>
      <c r="E10284" s="55" t="n">
        <v>11</v>
      </c>
    </row>
    <row r="10285" customFormat="false" ht="15" hidden="false" customHeight="false" outlineLevel="0" collapsed="false">
      <c r="A10285" s="49" t="n">
        <v>430</v>
      </c>
      <c r="B10285" s="49" t="s">
        <v>234</v>
      </c>
      <c r="C10285" s="49" t="n">
        <v>2011</v>
      </c>
      <c r="D10285" s="54" t="n">
        <v>10.2</v>
      </c>
      <c r="E10285" s="55" t="n">
        <v>12</v>
      </c>
    </row>
    <row r="10286" customFormat="false" ht="15" hidden="false" customHeight="false" outlineLevel="0" collapsed="false">
      <c r="A10286" s="49" t="n">
        <v>430</v>
      </c>
      <c r="B10286" s="49" t="s">
        <v>192</v>
      </c>
      <c r="C10286" s="49" t="n">
        <v>2010</v>
      </c>
      <c r="D10286" s="54" t="n">
        <v>4.25</v>
      </c>
      <c r="E10286" s="55" t="n">
        <v>5</v>
      </c>
    </row>
    <row r="10287" customFormat="false" ht="15" hidden="false" customHeight="false" outlineLevel="0" collapsed="false">
      <c r="A10287" s="49" t="n">
        <v>430</v>
      </c>
      <c r="B10287" s="49" t="s">
        <v>192</v>
      </c>
      <c r="C10287" s="49" t="n">
        <v>2011</v>
      </c>
      <c r="D10287" s="54" t="n">
        <v>20.4</v>
      </c>
      <c r="E10287" s="55" t="n">
        <v>24</v>
      </c>
    </row>
    <row r="10288" customFormat="false" ht="15" hidden="false" customHeight="false" outlineLevel="0" collapsed="false">
      <c r="A10288" s="49" t="n">
        <v>430</v>
      </c>
      <c r="B10288" s="49" t="s">
        <v>218</v>
      </c>
      <c r="C10288" s="49" t="n">
        <v>2010</v>
      </c>
      <c r="D10288" s="54" t="n">
        <v>3.4</v>
      </c>
      <c r="E10288" s="55" t="n">
        <v>4</v>
      </c>
    </row>
    <row r="10289" customFormat="false" ht="15" hidden="false" customHeight="false" outlineLevel="0" collapsed="false">
      <c r="A10289" s="49" t="n">
        <v>430</v>
      </c>
      <c r="B10289" s="49" t="s">
        <v>218</v>
      </c>
      <c r="C10289" s="49" t="n">
        <v>2011</v>
      </c>
      <c r="D10289" s="54" t="n">
        <v>40.8</v>
      </c>
      <c r="E10289" s="55" t="n">
        <v>48</v>
      </c>
    </row>
    <row r="10290" customFormat="false" ht="15" hidden="false" customHeight="false" outlineLevel="0" collapsed="false">
      <c r="A10290" s="49" t="n">
        <v>430</v>
      </c>
      <c r="B10290" s="49" t="s">
        <v>193</v>
      </c>
      <c r="C10290" s="49" t="n">
        <v>2011</v>
      </c>
      <c r="D10290" s="54" t="n">
        <v>30.6</v>
      </c>
      <c r="E10290" s="55" t="n">
        <v>36</v>
      </c>
    </row>
    <row r="10291" customFormat="false" ht="15" hidden="false" customHeight="false" outlineLevel="0" collapsed="false">
      <c r="A10291" s="49" t="n">
        <v>430</v>
      </c>
      <c r="B10291" s="49" t="s">
        <v>197</v>
      </c>
      <c r="C10291" s="49" t="n">
        <v>2010</v>
      </c>
      <c r="D10291" s="54" t="n">
        <v>30.6</v>
      </c>
      <c r="E10291" s="55" t="n">
        <v>36</v>
      </c>
    </row>
    <row r="10292" customFormat="false" ht="15" hidden="false" customHeight="false" outlineLevel="0" collapsed="false">
      <c r="A10292" s="49" t="n">
        <v>430</v>
      </c>
      <c r="B10292" s="49" t="s">
        <v>215</v>
      </c>
      <c r="C10292" s="49" t="n">
        <v>2011</v>
      </c>
      <c r="D10292" s="54" t="n">
        <v>81.6</v>
      </c>
      <c r="E10292" s="55" t="n">
        <v>96</v>
      </c>
    </row>
    <row r="10293" customFormat="false" ht="15" hidden="false" customHeight="false" outlineLevel="0" collapsed="false">
      <c r="A10293" s="49" t="n">
        <v>430</v>
      </c>
      <c r="B10293" s="49" t="s">
        <v>196</v>
      </c>
      <c r="C10293" s="49" t="n">
        <v>2011</v>
      </c>
      <c r="D10293" s="54" t="n">
        <v>4.25</v>
      </c>
      <c r="E10293" s="55" t="n">
        <v>5</v>
      </c>
    </row>
    <row r="10294" customFormat="false" ht="15" hidden="false" customHeight="false" outlineLevel="0" collapsed="false">
      <c r="A10294" s="49" t="n">
        <v>430</v>
      </c>
      <c r="B10294" s="49" t="s">
        <v>210</v>
      </c>
      <c r="C10294" s="49" t="n">
        <v>2010</v>
      </c>
      <c r="D10294" s="54" t="n">
        <v>735.25</v>
      </c>
      <c r="E10294" s="55" t="n">
        <v>865</v>
      </c>
    </row>
    <row r="10295" customFormat="false" ht="15" hidden="false" customHeight="false" outlineLevel="0" collapsed="false">
      <c r="A10295" s="49" t="n">
        <v>430</v>
      </c>
      <c r="B10295" s="49" t="s">
        <v>210</v>
      </c>
      <c r="C10295" s="49" t="n">
        <v>2011</v>
      </c>
      <c r="D10295" s="54" t="n">
        <v>244.8</v>
      </c>
      <c r="E10295" s="55" t="n">
        <v>288</v>
      </c>
    </row>
    <row r="10296" customFormat="false" ht="15" hidden="false" customHeight="false" outlineLevel="0" collapsed="false">
      <c r="A10296" s="49" t="n">
        <v>430</v>
      </c>
      <c r="B10296" s="49" t="s">
        <v>198</v>
      </c>
      <c r="C10296" s="49" t="n">
        <v>2010</v>
      </c>
      <c r="D10296" s="54" t="n">
        <v>40.8</v>
      </c>
      <c r="E10296" s="55" t="n">
        <v>48</v>
      </c>
    </row>
    <row r="10297" customFormat="false" ht="15" hidden="false" customHeight="false" outlineLevel="0" collapsed="false">
      <c r="A10297" s="49" t="n">
        <v>430</v>
      </c>
      <c r="B10297" s="49" t="s">
        <v>198</v>
      </c>
      <c r="C10297" s="49" t="n">
        <v>2011</v>
      </c>
      <c r="D10297" s="54" t="n">
        <v>40.8</v>
      </c>
      <c r="E10297" s="55" t="n">
        <v>48</v>
      </c>
    </row>
    <row r="10298" customFormat="false" ht="15" hidden="false" customHeight="false" outlineLevel="0" collapsed="false">
      <c r="A10298" s="49" t="n">
        <v>430</v>
      </c>
      <c r="B10298" s="49" t="s">
        <v>207</v>
      </c>
      <c r="C10298" s="49" t="n">
        <v>2010</v>
      </c>
      <c r="D10298" s="54" t="n">
        <v>13.6</v>
      </c>
      <c r="E10298" s="55" t="n">
        <v>16</v>
      </c>
    </row>
    <row r="10299" customFormat="false" ht="15" hidden="false" customHeight="false" outlineLevel="0" collapsed="false">
      <c r="A10299" s="49" t="n">
        <v>430</v>
      </c>
      <c r="B10299" s="49" t="s">
        <v>189</v>
      </c>
      <c r="C10299" s="49" t="n">
        <v>2009</v>
      </c>
      <c r="D10299" s="54" t="n">
        <v>966.35</v>
      </c>
      <c r="E10299" s="55" t="n">
        <v>1183</v>
      </c>
    </row>
    <row r="10300" customFormat="false" ht="15" hidden="false" customHeight="false" outlineLevel="0" collapsed="false">
      <c r="A10300" s="49" t="n">
        <v>430</v>
      </c>
      <c r="B10300" s="49" t="s">
        <v>189</v>
      </c>
      <c r="C10300" s="49" t="n">
        <v>2010</v>
      </c>
      <c r="D10300" s="54" t="n">
        <v>4981.09</v>
      </c>
      <c r="E10300" s="55" t="n">
        <v>5885</v>
      </c>
    </row>
    <row r="10301" customFormat="false" ht="15" hidden="false" customHeight="false" outlineLevel="0" collapsed="false">
      <c r="A10301" s="49" t="n">
        <v>430</v>
      </c>
      <c r="B10301" s="49" t="s">
        <v>189</v>
      </c>
      <c r="C10301" s="49" t="n">
        <v>2011</v>
      </c>
      <c r="D10301" s="54" t="n">
        <v>2157.95</v>
      </c>
      <c r="E10301" s="55" t="n">
        <v>2448</v>
      </c>
    </row>
    <row r="10302" customFormat="false" ht="15" hidden="false" customHeight="false" outlineLevel="0" collapsed="false">
      <c r="A10302" s="49" t="n">
        <v>431</v>
      </c>
      <c r="B10302" s="49" t="s">
        <v>201</v>
      </c>
      <c r="C10302" s="49" t="n">
        <v>2011</v>
      </c>
      <c r="D10302" s="54" t="n">
        <v>15</v>
      </c>
      <c r="E10302" s="55" t="n">
        <v>4</v>
      </c>
    </row>
    <row r="10303" customFormat="false" ht="15" hidden="false" customHeight="false" outlineLevel="0" collapsed="false">
      <c r="A10303" s="49" t="n">
        <v>431</v>
      </c>
      <c r="B10303" s="49" t="s">
        <v>216</v>
      </c>
      <c r="C10303" s="49" t="n">
        <v>2010</v>
      </c>
      <c r="D10303" s="54" t="n">
        <v>3.75</v>
      </c>
      <c r="E10303" s="55" t="n">
        <v>1</v>
      </c>
    </row>
    <row r="10304" customFormat="false" ht="15" hidden="false" customHeight="false" outlineLevel="0" collapsed="false">
      <c r="A10304" s="49" t="n">
        <v>431</v>
      </c>
      <c r="B10304" s="49" t="s">
        <v>222</v>
      </c>
      <c r="C10304" s="49" t="n">
        <v>2010</v>
      </c>
      <c r="D10304" s="54" t="n">
        <v>81.36</v>
      </c>
      <c r="E10304" s="55" t="n">
        <v>24</v>
      </c>
    </row>
    <row r="10305" customFormat="false" ht="15" hidden="false" customHeight="false" outlineLevel="0" collapsed="false">
      <c r="A10305" s="49" t="n">
        <v>431</v>
      </c>
      <c r="B10305" s="49" t="s">
        <v>191</v>
      </c>
      <c r="C10305" s="49" t="n">
        <v>2011</v>
      </c>
      <c r="D10305" s="54" t="n">
        <v>15</v>
      </c>
      <c r="E10305" s="55" t="n">
        <v>4</v>
      </c>
    </row>
    <row r="10306" customFormat="false" ht="15" hidden="false" customHeight="false" outlineLevel="0" collapsed="false">
      <c r="A10306" s="49" t="n">
        <v>431</v>
      </c>
      <c r="B10306" s="49" t="s">
        <v>189</v>
      </c>
      <c r="C10306" s="49" t="n">
        <v>2009</v>
      </c>
      <c r="D10306" s="54" t="n">
        <v>1545.21</v>
      </c>
      <c r="E10306" s="55" t="n">
        <v>448</v>
      </c>
    </row>
    <row r="10307" customFormat="false" ht="15" hidden="false" customHeight="false" outlineLevel="0" collapsed="false">
      <c r="A10307" s="49" t="n">
        <v>431</v>
      </c>
      <c r="B10307" s="49" t="s">
        <v>189</v>
      </c>
      <c r="C10307" s="49" t="n">
        <v>2010</v>
      </c>
      <c r="D10307" s="54" t="n">
        <v>3621.78</v>
      </c>
      <c r="E10307" s="55" t="n">
        <v>1005</v>
      </c>
    </row>
    <row r="10308" customFormat="false" ht="15" hidden="false" customHeight="false" outlineLevel="0" collapsed="false">
      <c r="A10308" s="49" t="n">
        <v>431</v>
      </c>
      <c r="B10308" s="49" t="s">
        <v>189</v>
      </c>
      <c r="C10308" s="49" t="n">
        <v>2011</v>
      </c>
      <c r="D10308" s="54" t="n">
        <v>5208.77</v>
      </c>
      <c r="E10308" s="55" t="n">
        <v>1429</v>
      </c>
    </row>
    <row r="10309" customFormat="false" ht="15" hidden="false" customHeight="false" outlineLevel="0" collapsed="false">
      <c r="A10309" s="49" t="n">
        <v>432</v>
      </c>
      <c r="B10309" s="49" t="s">
        <v>199</v>
      </c>
      <c r="C10309" s="49" t="n">
        <v>2010</v>
      </c>
      <c r="D10309" s="54" t="n">
        <v>10.2</v>
      </c>
      <c r="E10309" s="55" t="n">
        <v>12</v>
      </c>
    </row>
    <row r="10310" customFormat="false" ht="15" hidden="false" customHeight="false" outlineLevel="0" collapsed="false">
      <c r="A10310" s="49" t="n">
        <v>432</v>
      </c>
      <c r="B10310" s="49" t="s">
        <v>223</v>
      </c>
      <c r="C10310" s="49" t="n">
        <v>2010</v>
      </c>
      <c r="D10310" s="54" t="n">
        <v>10.2</v>
      </c>
      <c r="E10310" s="55" t="n">
        <v>12</v>
      </c>
    </row>
    <row r="10311" customFormat="false" ht="15" hidden="false" customHeight="false" outlineLevel="0" collapsed="false">
      <c r="A10311" s="49" t="n">
        <v>432</v>
      </c>
      <c r="B10311" s="49" t="s">
        <v>200</v>
      </c>
      <c r="C10311" s="49" t="n">
        <v>2011</v>
      </c>
      <c r="D10311" s="54" t="n">
        <v>40.8</v>
      </c>
      <c r="E10311" s="55" t="n">
        <v>48</v>
      </c>
    </row>
    <row r="10312" customFormat="false" ht="15" hidden="false" customHeight="false" outlineLevel="0" collapsed="false">
      <c r="A10312" s="49" t="n">
        <v>432</v>
      </c>
      <c r="B10312" s="49" t="s">
        <v>222</v>
      </c>
      <c r="C10312" s="49" t="n">
        <v>2010</v>
      </c>
      <c r="D10312" s="54" t="n">
        <v>122.4</v>
      </c>
      <c r="E10312" s="55" t="n">
        <v>144</v>
      </c>
    </row>
    <row r="10313" customFormat="false" ht="15" hidden="false" customHeight="false" outlineLevel="0" collapsed="false">
      <c r="A10313" s="49" t="n">
        <v>432</v>
      </c>
      <c r="B10313" s="49" t="s">
        <v>222</v>
      </c>
      <c r="C10313" s="49" t="n">
        <v>2011</v>
      </c>
      <c r="D10313" s="54" t="n">
        <v>112.2</v>
      </c>
      <c r="E10313" s="55" t="n">
        <v>132</v>
      </c>
    </row>
    <row r="10314" customFormat="false" ht="15" hidden="false" customHeight="false" outlineLevel="0" collapsed="false">
      <c r="A10314" s="49" t="n">
        <v>432</v>
      </c>
      <c r="B10314" s="49" t="s">
        <v>191</v>
      </c>
      <c r="C10314" s="49" t="n">
        <v>2011</v>
      </c>
      <c r="D10314" s="54" t="n">
        <v>10.2</v>
      </c>
      <c r="E10314" s="55" t="n">
        <v>12</v>
      </c>
    </row>
    <row r="10315" customFormat="false" ht="15" hidden="false" customHeight="false" outlineLevel="0" collapsed="false">
      <c r="A10315" s="49" t="n">
        <v>432</v>
      </c>
      <c r="B10315" s="49" t="s">
        <v>205</v>
      </c>
      <c r="C10315" s="49" t="n">
        <v>2010</v>
      </c>
      <c r="D10315" s="54" t="n">
        <v>20.4</v>
      </c>
      <c r="E10315" s="55" t="n">
        <v>24</v>
      </c>
    </row>
    <row r="10316" customFormat="false" ht="15" hidden="false" customHeight="false" outlineLevel="0" collapsed="false">
      <c r="A10316" s="49" t="n">
        <v>432</v>
      </c>
      <c r="B10316" s="49" t="s">
        <v>205</v>
      </c>
      <c r="C10316" s="49" t="n">
        <v>2011</v>
      </c>
      <c r="D10316" s="54" t="n">
        <v>59.5</v>
      </c>
      <c r="E10316" s="55" t="n">
        <v>70</v>
      </c>
    </row>
    <row r="10317" customFormat="false" ht="15" hidden="false" customHeight="false" outlineLevel="0" collapsed="false">
      <c r="A10317" s="49" t="n">
        <v>432</v>
      </c>
      <c r="B10317" s="49" t="s">
        <v>206</v>
      </c>
      <c r="C10317" s="49" t="n">
        <v>2010</v>
      </c>
      <c r="D10317" s="54" t="n">
        <v>124.08</v>
      </c>
      <c r="E10317" s="55" t="n">
        <v>168</v>
      </c>
    </row>
    <row r="10318" customFormat="false" ht="15" hidden="false" customHeight="false" outlineLevel="0" collapsed="false">
      <c r="A10318" s="49" t="n">
        <v>432</v>
      </c>
      <c r="B10318" s="49" t="s">
        <v>206</v>
      </c>
      <c r="C10318" s="49" t="n">
        <v>2011</v>
      </c>
      <c r="D10318" s="54" t="n">
        <v>30.6</v>
      </c>
      <c r="E10318" s="55" t="n">
        <v>36</v>
      </c>
    </row>
    <row r="10319" customFormat="false" ht="15" hidden="false" customHeight="false" outlineLevel="0" collapsed="false">
      <c r="A10319" s="49" t="n">
        <v>432</v>
      </c>
      <c r="B10319" s="49" t="s">
        <v>209</v>
      </c>
      <c r="C10319" s="49" t="n">
        <v>2010</v>
      </c>
      <c r="D10319" s="54" t="n">
        <v>10.2</v>
      </c>
      <c r="E10319" s="55" t="n">
        <v>12</v>
      </c>
    </row>
    <row r="10320" customFormat="false" ht="15" hidden="false" customHeight="false" outlineLevel="0" collapsed="false">
      <c r="A10320" s="49" t="n">
        <v>432</v>
      </c>
      <c r="B10320" s="49" t="s">
        <v>211</v>
      </c>
      <c r="C10320" s="49" t="n">
        <v>2011</v>
      </c>
      <c r="D10320" s="54" t="n">
        <v>30.6</v>
      </c>
      <c r="E10320" s="55" t="n">
        <v>36</v>
      </c>
    </row>
    <row r="10321" customFormat="false" ht="15" hidden="false" customHeight="false" outlineLevel="0" collapsed="false">
      <c r="A10321" s="49" t="n">
        <v>432</v>
      </c>
      <c r="B10321" s="49" t="s">
        <v>192</v>
      </c>
      <c r="C10321" s="49" t="n">
        <v>2010</v>
      </c>
      <c r="D10321" s="54" t="n">
        <v>10.2</v>
      </c>
      <c r="E10321" s="55" t="n">
        <v>12</v>
      </c>
    </row>
    <row r="10322" customFormat="false" ht="15" hidden="false" customHeight="false" outlineLevel="0" collapsed="false">
      <c r="A10322" s="49" t="n">
        <v>432</v>
      </c>
      <c r="B10322" s="49" t="s">
        <v>192</v>
      </c>
      <c r="C10322" s="49" t="n">
        <v>2011</v>
      </c>
      <c r="D10322" s="54" t="n">
        <v>40.8</v>
      </c>
      <c r="E10322" s="55" t="n">
        <v>48</v>
      </c>
    </row>
    <row r="10323" customFormat="false" ht="15" hidden="false" customHeight="false" outlineLevel="0" collapsed="false">
      <c r="A10323" s="49" t="n">
        <v>432</v>
      </c>
      <c r="B10323" s="49" t="s">
        <v>227</v>
      </c>
      <c r="C10323" s="49" t="n">
        <v>2010</v>
      </c>
      <c r="D10323" s="54" t="n">
        <v>10.2</v>
      </c>
      <c r="E10323" s="55" t="n">
        <v>12</v>
      </c>
    </row>
    <row r="10324" customFormat="false" ht="15" hidden="false" customHeight="false" outlineLevel="0" collapsed="false">
      <c r="A10324" s="49" t="n">
        <v>432</v>
      </c>
      <c r="B10324" s="49" t="s">
        <v>218</v>
      </c>
      <c r="C10324" s="49" t="n">
        <v>2010</v>
      </c>
      <c r="D10324" s="54" t="n">
        <v>331.44</v>
      </c>
      <c r="E10324" s="55" t="n">
        <v>456</v>
      </c>
    </row>
    <row r="10325" customFormat="false" ht="15" hidden="false" customHeight="false" outlineLevel="0" collapsed="false">
      <c r="A10325" s="49" t="n">
        <v>432</v>
      </c>
      <c r="B10325" s="49" t="s">
        <v>218</v>
      </c>
      <c r="C10325" s="49" t="n">
        <v>2011</v>
      </c>
      <c r="D10325" s="54" t="n">
        <v>1347.84</v>
      </c>
      <c r="E10325" s="55" t="n">
        <v>1872</v>
      </c>
    </row>
    <row r="10326" customFormat="false" ht="15" hidden="false" customHeight="false" outlineLevel="0" collapsed="false">
      <c r="A10326" s="49" t="n">
        <v>432</v>
      </c>
      <c r="B10326" s="49" t="s">
        <v>213</v>
      </c>
      <c r="C10326" s="49" t="n">
        <v>2010</v>
      </c>
      <c r="D10326" s="54" t="n">
        <v>10.2</v>
      </c>
      <c r="E10326" s="55" t="n">
        <v>12</v>
      </c>
    </row>
    <row r="10327" customFormat="false" ht="15" hidden="false" customHeight="false" outlineLevel="0" collapsed="false">
      <c r="A10327" s="49" t="n">
        <v>432</v>
      </c>
      <c r="B10327" s="49" t="s">
        <v>197</v>
      </c>
      <c r="C10327" s="49" t="n">
        <v>2010</v>
      </c>
      <c r="D10327" s="54" t="n">
        <v>20.4</v>
      </c>
      <c r="E10327" s="55" t="n">
        <v>24</v>
      </c>
    </row>
    <row r="10328" customFormat="false" ht="15" hidden="false" customHeight="false" outlineLevel="0" collapsed="false">
      <c r="A10328" s="49" t="n">
        <v>432</v>
      </c>
      <c r="B10328" s="49" t="s">
        <v>196</v>
      </c>
      <c r="C10328" s="49" t="n">
        <v>2010</v>
      </c>
      <c r="D10328" s="54" t="n">
        <v>3.4</v>
      </c>
      <c r="E10328" s="55" t="n">
        <v>4</v>
      </c>
    </row>
    <row r="10329" customFormat="false" ht="15" hidden="false" customHeight="false" outlineLevel="0" collapsed="false">
      <c r="A10329" s="49" t="n">
        <v>432</v>
      </c>
      <c r="B10329" s="49" t="s">
        <v>196</v>
      </c>
      <c r="C10329" s="49" t="n">
        <v>2011</v>
      </c>
      <c r="D10329" s="54" t="n">
        <v>10.2</v>
      </c>
      <c r="E10329" s="55" t="n">
        <v>12</v>
      </c>
    </row>
    <row r="10330" customFormat="false" ht="15" hidden="false" customHeight="false" outlineLevel="0" collapsed="false">
      <c r="A10330" s="49" t="n">
        <v>432</v>
      </c>
      <c r="B10330" s="49" t="s">
        <v>210</v>
      </c>
      <c r="C10330" s="49" t="n">
        <v>2010</v>
      </c>
      <c r="D10330" s="54" t="n">
        <v>20.4</v>
      </c>
      <c r="E10330" s="55" t="n">
        <v>24</v>
      </c>
    </row>
    <row r="10331" customFormat="false" ht="15" hidden="false" customHeight="false" outlineLevel="0" collapsed="false">
      <c r="A10331" s="49" t="n">
        <v>432</v>
      </c>
      <c r="B10331" s="49" t="s">
        <v>198</v>
      </c>
      <c r="C10331" s="49" t="n">
        <v>2010</v>
      </c>
      <c r="D10331" s="54" t="n">
        <v>40.8</v>
      </c>
      <c r="E10331" s="55" t="n">
        <v>48</v>
      </c>
    </row>
    <row r="10332" customFormat="false" ht="15" hidden="false" customHeight="false" outlineLevel="0" collapsed="false">
      <c r="A10332" s="49" t="n">
        <v>432</v>
      </c>
      <c r="B10332" s="49" t="s">
        <v>198</v>
      </c>
      <c r="C10332" s="49" t="n">
        <v>2011</v>
      </c>
      <c r="D10332" s="54" t="n">
        <v>10.2</v>
      </c>
      <c r="E10332" s="55" t="n">
        <v>12</v>
      </c>
    </row>
    <row r="10333" customFormat="false" ht="15" hidden="false" customHeight="false" outlineLevel="0" collapsed="false">
      <c r="A10333" s="49" t="n">
        <v>432</v>
      </c>
      <c r="B10333" s="49" t="s">
        <v>189</v>
      </c>
      <c r="C10333" s="49" t="n">
        <v>2010</v>
      </c>
      <c r="D10333" s="54" t="n">
        <v>4555.55</v>
      </c>
      <c r="E10333" s="55" t="n">
        <v>5261</v>
      </c>
    </row>
    <row r="10334" customFormat="false" ht="15" hidden="false" customHeight="false" outlineLevel="0" collapsed="false">
      <c r="A10334" s="49" t="n">
        <v>432</v>
      </c>
      <c r="B10334" s="49" t="s">
        <v>189</v>
      </c>
      <c r="C10334" s="49" t="n">
        <v>2011</v>
      </c>
      <c r="D10334" s="54" t="n">
        <v>3447.63</v>
      </c>
      <c r="E10334" s="55" t="n">
        <v>3888</v>
      </c>
    </row>
    <row r="10335" customFormat="false" ht="15" hidden="false" customHeight="false" outlineLevel="0" collapsed="false">
      <c r="A10335" s="49" t="n">
        <v>433</v>
      </c>
      <c r="B10335" s="49" t="s">
        <v>203</v>
      </c>
      <c r="C10335" s="49" t="n">
        <v>2010</v>
      </c>
      <c r="D10335" s="54" t="n">
        <v>17.7</v>
      </c>
      <c r="E10335" s="55" t="n">
        <v>6</v>
      </c>
    </row>
    <row r="10336" customFormat="false" ht="15" hidden="false" customHeight="false" outlineLevel="0" collapsed="false">
      <c r="A10336" s="49" t="n">
        <v>433</v>
      </c>
      <c r="B10336" s="49" t="s">
        <v>222</v>
      </c>
      <c r="C10336" s="49" t="n">
        <v>2009</v>
      </c>
      <c r="D10336" s="54" t="n">
        <v>17.7</v>
      </c>
      <c r="E10336" s="55" t="n">
        <v>6</v>
      </c>
    </row>
    <row r="10337" customFormat="false" ht="15" hidden="false" customHeight="false" outlineLevel="0" collapsed="false">
      <c r="A10337" s="49" t="n">
        <v>433</v>
      </c>
      <c r="B10337" s="49" t="s">
        <v>222</v>
      </c>
      <c r="C10337" s="49" t="n">
        <v>2010</v>
      </c>
      <c r="D10337" s="54" t="n">
        <v>407.1</v>
      </c>
      <c r="E10337" s="55" t="n">
        <v>138</v>
      </c>
    </row>
    <row r="10338" customFormat="false" ht="15" hidden="false" customHeight="false" outlineLevel="0" collapsed="false">
      <c r="A10338" s="49" t="n">
        <v>433</v>
      </c>
      <c r="B10338" s="49" t="s">
        <v>222</v>
      </c>
      <c r="C10338" s="49" t="n">
        <v>2011</v>
      </c>
      <c r="D10338" s="54" t="n">
        <v>39</v>
      </c>
      <c r="E10338" s="55" t="n">
        <v>12</v>
      </c>
    </row>
    <row r="10339" customFormat="false" ht="15" hidden="false" customHeight="false" outlineLevel="0" collapsed="false">
      <c r="A10339" s="49" t="n">
        <v>433</v>
      </c>
      <c r="B10339" s="49" t="s">
        <v>205</v>
      </c>
      <c r="C10339" s="49" t="n">
        <v>2009</v>
      </c>
      <c r="D10339" s="54" t="n">
        <v>20.65</v>
      </c>
      <c r="E10339" s="55" t="n">
        <v>7</v>
      </c>
    </row>
    <row r="10340" customFormat="false" ht="15" hidden="false" customHeight="false" outlineLevel="0" collapsed="false">
      <c r="A10340" s="49" t="n">
        <v>433</v>
      </c>
      <c r="B10340" s="49" t="s">
        <v>205</v>
      </c>
      <c r="C10340" s="49" t="n">
        <v>2010</v>
      </c>
      <c r="D10340" s="54" t="n">
        <v>73.75</v>
      </c>
      <c r="E10340" s="55" t="n">
        <v>25</v>
      </c>
    </row>
    <row r="10341" customFormat="false" ht="15" hidden="false" customHeight="false" outlineLevel="0" collapsed="false">
      <c r="A10341" s="49" t="n">
        <v>433</v>
      </c>
      <c r="B10341" s="49" t="s">
        <v>205</v>
      </c>
      <c r="C10341" s="49" t="n">
        <v>2011</v>
      </c>
      <c r="D10341" s="54" t="n">
        <v>54.9</v>
      </c>
      <c r="E10341" s="55" t="n">
        <v>18</v>
      </c>
    </row>
    <row r="10342" customFormat="false" ht="15" hidden="false" customHeight="false" outlineLevel="0" collapsed="false">
      <c r="A10342" s="49" t="n">
        <v>433</v>
      </c>
      <c r="B10342" s="49" t="s">
        <v>206</v>
      </c>
      <c r="C10342" s="49" t="n">
        <v>2010</v>
      </c>
      <c r="D10342" s="54" t="n">
        <v>17.7</v>
      </c>
      <c r="E10342" s="55" t="n">
        <v>6</v>
      </c>
    </row>
    <row r="10343" customFormat="false" ht="15" hidden="false" customHeight="false" outlineLevel="0" collapsed="false">
      <c r="A10343" s="49" t="n">
        <v>433</v>
      </c>
      <c r="B10343" s="49" t="s">
        <v>206</v>
      </c>
      <c r="C10343" s="49" t="n">
        <v>2011</v>
      </c>
      <c r="D10343" s="54" t="n">
        <v>33.95</v>
      </c>
      <c r="E10343" s="55" t="n">
        <v>11</v>
      </c>
    </row>
    <row r="10344" customFormat="false" ht="15" hidden="false" customHeight="false" outlineLevel="0" collapsed="false">
      <c r="A10344" s="49" t="n">
        <v>433</v>
      </c>
      <c r="B10344" s="49" t="s">
        <v>192</v>
      </c>
      <c r="C10344" s="49" t="n">
        <v>2010</v>
      </c>
      <c r="D10344" s="54" t="n">
        <v>17.7</v>
      </c>
      <c r="E10344" s="55" t="n">
        <v>6</v>
      </c>
    </row>
    <row r="10345" customFormat="false" ht="15" hidden="false" customHeight="false" outlineLevel="0" collapsed="false">
      <c r="A10345" s="49" t="n">
        <v>433</v>
      </c>
      <c r="B10345" s="49" t="s">
        <v>225</v>
      </c>
      <c r="C10345" s="49" t="n">
        <v>2010</v>
      </c>
      <c r="D10345" s="54" t="n">
        <v>53.1</v>
      </c>
      <c r="E10345" s="55" t="n">
        <v>18</v>
      </c>
    </row>
    <row r="10346" customFormat="false" ht="15" hidden="false" customHeight="false" outlineLevel="0" collapsed="false">
      <c r="A10346" s="49" t="n">
        <v>433</v>
      </c>
      <c r="B10346" s="49" t="s">
        <v>218</v>
      </c>
      <c r="C10346" s="49" t="n">
        <v>2010</v>
      </c>
      <c r="D10346" s="54" t="n">
        <v>17.7</v>
      </c>
      <c r="E10346" s="55" t="n">
        <v>6</v>
      </c>
    </row>
    <row r="10347" customFormat="false" ht="15" hidden="false" customHeight="false" outlineLevel="0" collapsed="false">
      <c r="A10347" s="49" t="n">
        <v>433</v>
      </c>
      <c r="B10347" s="49" t="s">
        <v>213</v>
      </c>
      <c r="C10347" s="49" t="n">
        <v>2011</v>
      </c>
      <c r="D10347" s="54" t="n">
        <v>19.5</v>
      </c>
      <c r="E10347" s="55" t="n">
        <v>6</v>
      </c>
    </row>
    <row r="10348" customFormat="false" ht="15" hidden="false" customHeight="false" outlineLevel="0" collapsed="false">
      <c r="A10348" s="49" t="n">
        <v>433</v>
      </c>
      <c r="B10348" s="49" t="s">
        <v>197</v>
      </c>
      <c r="C10348" s="49" t="n">
        <v>2009</v>
      </c>
      <c r="D10348" s="54" t="n">
        <v>17.7</v>
      </c>
      <c r="E10348" s="55" t="n">
        <v>6</v>
      </c>
    </row>
    <row r="10349" customFormat="false" ht="15" hidden="false" customHeight="false" outlineLevel="0" collapsed="false">
      <c r="A10349" s="49" t="n">
        <v>433</v>
      </c>
      <c r="B10349" s="49" t="s">
        <v>197</v>
      </c>
      <c r="C10349" s="49" t="n">
        <v>2010</v>
      </c>
      <c r="D10349" s="54" t="n">
        <v>17.7</v>
      </c>
      <c r="E10349" s="55" t="n">
        <v>6</v>
      </c>
    </row>
    <row r="10350" customFormat="false" ht="15" hidden="false" customHeight="false" outlineLevel="0" collapsed="false">
      <c r="A10350" s="49" t="n">
        <v>433</v>
      </c>
      <c r="B10350" s="49" t="s">
        <v>204</v>
      </c>
      <c r="C10350" s="49" t="n">
        <v>2010</v>
      </c>
      <c r="D10350" s="54" t="n">
        <v>17.7</v>
      </c>
      <c r="E10350" s="55" t="n">
        <v>6</v>
      </c>
    </row>
    <row r="10351" customFormat="false" ht="15" hidden="false" customHeight="false" outlineLevel="0" collapsed="false">
      <c r="A10351" s="49" t="n">
        <v>433</v>
      </c>
      <c r="B10351" s="49" t="s">
        <v>196</v>
      </c>
      <c r="C10351" s="49" t="n">
        <v>2011</v>
      </c>
      <c r="D10351" s="54" t="n">
        <v>19.5</v>
      </c>
      <c r="E10351" s="55" t="n">
        <v>6</v>
      </c>
    </row>
    <row r="10352" customFormat="false" ht="15" hidden="false" customHeight="false" outlineLevel="0" collapsed="false">
      <c r="A10352" s="49" t="n">
        <v>433</v>
      </c>
      <c r="B10352" s="49" t="s">
        <v>198</v>
      </c>
      <c r="C10352" s="49" t="n">
        <v>2010</v>
      </c>
      <c r="D10352" s="54" t="n">
        <v>17.7</v>
      </c>
      <c r="E10352" s="55" t="n">
        <v>6</v>
      </c>
    </row>
    <row r="10353" customFormat="false" ht="15" hidden="false" customHeight="false" outlineLevel="0" collapsed="false">
      <c r="A10353" s="49" t="n">
        <v>433</v>
      </c>
      <c r="B10353" s="49" t="s">
        <v>189</v>
      </c>
      <c r="C10353" s="49" t="n">
        <v>2009</v>
      </c>
      <c r="D10353" s="54" t="n">
        <v>284.31</v>
      </c>
      <c r="E10353" s="55" t="n">
        <v>66</v>
      </c>
    </row>
    <row r="10354" customFormat="false" ht="15" hidden="false" customHeight="false" outlineLevel="0" collapsed="false">
      <c r="A10354" s="49" t="n">
        <v>433</v>
      </c>
      <c r="B10354" s="49" t="s">
        <v>189</v>
      </c>
      <c r="C10354" s="49" t="n">
        <v>2010</v>
      </c>
      <c r="D10354" s="54" t="n">
        <v>6036.1</v>
      </c>
      <c r="E10354" s="55" t="n">
        <v>2104</v>
      </c>
    </row>
    <row r="10355" customFormat="false" ht="15" hidden="false" customHeight="false" outlineLevel="0" collapsed="false">
      <c r="A10355" s="49" t="n">
        <v>433</v>
      </c>
      <c r="B10355" s="49" t="s">
        <v>189</v>
      </c>
      <c r="C10355" s="49" t="n">
        <v>2011</v>
      </c>
      <c r="D10355" s="54" t="n">
        <v>3172.39</v>
      </c>
      <c r="E10355" s="55" t="n">
        <v>999</v>
      </c>
    </row>
    <row r="10356" customFormat="false" ht="15" hidden="false" customHeight="false" outlineLevel="0" collapsed="false">
      <c r="A10356" s="49" t="n">
        <v>433</v>
      </c>
      <c r="B10356" s="49" t="s">
        <v>194</v>
      </c>
      <c r="C10356" s="49" t="n">
        <v>2011</v>
      </c>
      <c r="D10356" s="54" t="n">
        <v>39</v>
      </c>
      <c r="E10356" s="55" t="n">
        <v>12</v>
      </c>
    </row>
    <row r="10357" customFormat="false" ht="15" hidden="false" customHeight="false" outlineLevel="0" collapsed="false">
      <c r="A10357" s="49" t="n">
        <v>433</v>
      </c>
      <c r="B10357" s="49" t="s">
        <v>229</v>
      </c>
      <c r="C10357" s="49" t="n">
        <v>2010</v>
      </c>
      <c r="D10357" s="54" t="n">
        <v>8.85</v>
      </c>
      <c r="E10357" s="55" t="n">
        <v>3</v>
      </c>
    </row>
    <row r="10358" customFormat="false" ht="15" hidden="false" customHeight="false" outlineLevel="0" collapsed="false">
      <c r="A10358" s="49" t="n">
        <v>434</v>
      </c>
      <c r="B10358" s="49" t="s">
        <v>203</v>
      </c>
      <c r="C10358" s="49" t="n">
        <v>2010</v>
      </c>
      <c r="D10358" s="54" t="n">
        <v>17.4</v>
      </c>
      <c r="E10358" s="55" t="n">
        <v>12</v>
      </c>
    </row>
    <row r="10359" customFormat="false" ht="15" hidden="false" customHeight="false" outlineLevel="0" collapsed="false">
      <c r="A10359" s="49" t="n">
        <v>434</v>
      </c>
      <c r="B10359" s="49" t="s">
        <v>203</v>
      </c>
      <c r="C10359" s="49" t="n">
        <v>2011</v>
      </c>
      <c r="D10359" s="54" t="n">
        <v>180</v>
      </c>
      <c r="E10359" s="55" t="n">
        <v>144</v>
      </c>
    </row>
    <row r="10360" customFormat="false" ht="15" hidden="false" customHeight="false" outlineLevel="0" collapsed="false">
      <c r="A10360" s="49" t="n">
        <v>434</v>
      </c>
      <c r="B10360" s="49" t="s">
        <v>223</v>
      </c>
      <c r="C10360" s="49" t="n">
        <v>2010</v>
      </c>
      <c r="D10360" s="54" t="n">
        <v>0</v>
      </c>
      <c r="E10360" s="55" t="n">
        <v>0</v>
      </c>
    </row>
    <row r="10361" customFormat="false" ht="15" hidden="false" customHeight="false" outlineLevel="0" collapsed="false">
      <c r="A10361" s="49" t="n">
        <v>434</v>
      </c>
      <c r="B10361" s="49" t="s">
        <v>200</v>
      </c>
      <c r="C10361" s="49" t="n">
        <v>2011</v>
      </c>
      <c r="D10361" s="54" t="n">
        <v>34.8</v>
      </c>
      <c r="E10361" s="55" t="n">
        <v>24</v>
      </c>
    </row>
    <row r="10362" customFormat="false" ht="15" hidden="false" customHeight="false" outlineLevel="0" collapsed="false">
      <c r="A10362" s="49" t="n">
        <v>434</v>
      </c>
      <c r="B10362" s="49" t="s">
        <v>202</v>
      </c>
      <c r="C10362" s="49" t="n">
        <v>2010</v>
      </c>
      <c r="D10362" s="54" t="n">
        <v>17.4</v>
      </c>
      <c r="E10362" s="55" t="n">
        <v>12</v>
      </c>
    </row>
    <row r="10363" customFormat="false" ht="15" hidden="false" customHeight="false" outlineLevel="0" collapsed="false">
      <c r="A10363" s="49" t="n">
        <v>434</v>
      </c>
      <c r="B10363" s="49" t="s">
        <v>222</v>
      </c>
      <c r="C10363" s="49" t="n">
        <v>2010</v>
      </c>
      <c r="D10363" s="54" t="n">
        <v>673.2</v>
      </c>
      <c r="E10363" s="55" t="n">
        <v>504</v>
      </c>
    </row>
    <row r="10364" customFormat="false" ht="15" hidden="false" customHeight="false" outlineLevel="0" collapsed="false">
      <c r="A10364" s="49" t="n">
        <v>434</v>
      </c>
      <c r="B10364" s="49" t="s">
        <v>222</v>
      </c>
      <c r="C10364" s="49" t="n">
        <v>2011</v>
      </c>
      <c r="D10364" s="54" t="n">
        <v>69.6</v>
      </c>
      <c r="E10364" s="55" t="n">
        <v>48</v>
      </c>
    </row>
    <row r="10365" customFormat="false" ht="15" hidden="false" customHeight="false" outlineLevel="0" collapsed="false">
      <c r="A10365" s="49" t="n">
        <v>434</v>
      </c>
      <c r="B10365" s="49" t="s">
        <v>191</v>
      </c>
      <c r="C10365" s="49" t="n">
        <v>2011</v>
      </c>
      <c r="D10365" s="54" t="n">
        <v>17.4</v>
      </c>
      <c r="E10365" s="55" t="n">
        <v>12</v>
      </c>
    </row>
    <row r="10366" customFormat="false" ht="15" hidden="false" customHeight="false" outlineLevel="0" collapsed="false">
      <c r="A10366" s="49" t="n">
        <v>434</v>
      </c>
      <c r="B10366" s="49" t="s">
        <v>205</v>
      </c>
      <c r="C10366" s="49" t="n">
        <v>2009</v>
      </c>
      <c r="D10366" s="54" t="n">
        <v>17.4</v>
      </c>
      <c r="E10366" s="55" t="n">
        <v>12</v>
      </c>
    </row>
    <row r="10367" customFormat="false" ht="15" hidden="false" customHeight="false" outlineLevel="0" collapsed="false">
      <c r="A10367" s="49" t="n">
        <v>434</v>
      </c>
      <c r="B10367" s="49" t="s">
        <v>205</v>
      </c>
      <c r="C10367" s="49" t="n">
        <v>2010</v>
      </c>
      <c r="D10367" s="54" t="n">
        <v>34.8</v>
      </c>
      <c r="E10367" s="55" t="n">
        <v>24</v>
      </c>
    </row>
    <row r="10368" customFormat="false" ht="15" hidden="false" customHeight="false" outlineLevel="0" collapsed="false">
      <c r="A10368" s="49" t="n">
        <v>434</v>
      </c>
      <c r="B10368" s="49" t="s">
        <v>205</v>
      </c>
      <c r="C10368" s="49" t="n">
        <v>2011</v>
      </c>
      <c r="D10368" s="54" t="n">
        <v>18.85</v>
      </c>
      <c r="E10368" s="55" t="n">
        <v>13</v>
      </c>
    </row>
    <row r="10369" customFormat="false" ht="15" hidden="false" customHeight="false" outlineLevel="0" collapsed="false">
      <c r="A10369" s="49" t="n">
        <v>434</v>
      </c>
      <c r="B10369" s="49" t="s">
        <v>206</v>
      </c>
      <c r="C10369" s="49" t="n">
        <v>2010</v>
      </c>
      <c r="D10369" s="54" t="n">
        <v>87</v>
      </c>
      <c r="E10369" s="55" t="n">
        <v>60</v>
      </c>
    </row>
    <row r="10370" customFormat="false" ht="15" hidden="false" customHeight="false" outlineLevel="0" collapsed="false">
      <c r="A10370" s="49" t="n">
        <v>434</v>
      </c>
      <c r="B10370" s="49" t="s">
        <v>206</v>
      </c>
      <c r="C10370" s="49" t="n">
        <v>2011</v>
      </c>
      <c r="D10370" s="54" t="n">
        <v>142.1</v>
      </c>
      <c r="E10370" s="55" t="n">
        <v>98</v>
      </c>
    </row>
    <row r="10371" customFormat="false" ht="15" hidden="false" customHeight="false" outlineLevel="0" collapsed="false">
      <c r="A10371" s="49" t="n">
        <v>434</v>
      </c>
      <c r="B10371" s="49" t="s">
        <v>192</v>
      </c>
      <c r="C10371" s="49" t="n">
        <v>2010</v>
      </c>
      <c r="D10371" s="54" t="n">
        <v>17.4</v>
      </c>
      <c r="E10371" s="55" t="n">
        <v>12</v>
      </c>
    </row>
    <row r="10372" customFormat="false" ht="15" hidden="false" customHeight="false" outlineLevel="0" collapsed="false">
      <c r="A10372" s="49" t="n">
        <v>434</v>
      </c>
      <c r="B10372" s="49" t="s">
        <v>193</v>
      </c>
      <c r="C10372" s="49" t="n">
        <v>2010</v>
      </c>
      <c r="D10372" s="54" t="n">
        <v>34.8</v>
      </c>
      <c r="E10372" s="55" t="n">
        <v>24</v>
      </c>
    </row>
    <row r="10373" customFormat="false" ht="15" hidden="false" customHeight="false" outlineLevel="0" collapsed="false">
      <c r="A10373" s="49" t="n">
        <v>434</v>
      </c>
      <c r="B10373" s="49" t="s">
        <v>197</v>
      </c>
      <c r="C10373" s="49" t="n">
        <v>2010</v>
      </c>
      <c r="D10373" s="54" t="n">
        <v>34.8</v>
      </c>
      <c r="E10373" s="55" t="n">
        <v>24</v>
      </c>
    </row>
    <row r="10374" customFormat="false" ht="15" hidden="false" customHeight="false" outlineLevel="0" collapsed="false">
      <c r="A10374" s="49" t="n">
        <v>434</v>
      </c>
      <c r="B10374" s="49" t="s">
        <v>197</v>
      </c>
      <c r="C10374" s="49" t="n">
        <v>2011</v>
      </c>
      <c r="D10374" s="54" t="n">
        <v>18.85</v>
      </c>
      <c r="E10374" s="55" t="n">
        <v>13</v>
      </c>
    </row>
    <row r="10375" customFormat="false" ht="15" hidden="false" customHeight="false" outlineLevel="0" collapsed="false">
      <c r="A10375" s="49" t="n">
        <v>434</v>
      </c>
      <c r="B10375" s="49" t="s">
        <v>196</v>
      </c>
      <c r="C10375" s="49" t="n">
        <v>2009</v>
      </c>
      <c r="D10375" s="54" t="n">
        <v>34.8</v>
      </c>
      <c r="E10375" s="55" t="n">
        <v>24</v>
      </c>
    </row>
    <row r="10376" customFormat="false" ht="15" hidden="false" customHeight="false" outlineLevel="0" collapsed="false">
      <c r="A10376" s="49" t="n">
        <v>434</v>
      </c>
      <c r="B10376" s="49" t="s">
        <v>196</v>
      </c>
      <c r="C10376" s="49" t="n">
        <v>2010</v>
      </c>
      <c r="D10376" s="54" t="n">
        <v>58</v>
      </c>
      <c r="E10376" s="55" t="n">
        <v>40</v>
      </c>
    </row>
    <row r="10377" customFormat="false" ht="15" hidden="false" customHeight="false" outlineLevel="0" collapsed="false">
      <c r="A10377" s="49" t="n">
        <v>434</v>
      </c>
      <c r="B10377" s="49" t="s">
        <v>196</v>
      </c>
      <c r="C10377" s="49" t="n">
        <v>2011</v>
      </c>
      <c r="D10377" s="54" t="n">
        <v>133.4</v>
      </c>
      <c r="E10377" s="55" t="n">
        <v>92</v>
      </c>
    </row>
    <row r="10378" customFormat="false" ht="15" hidden="false" customHeight="false" outlineLevel="0" collapsed="false">
      <c r="A10378" s="49" t="n">
        <v>434</v>
      </c>
      <c r="B10378" s="49" t="s">
        <v>210</v>
      </c>
      <c r="C10378" s="49" t="n">
        <v>2010</v>
      </c>
      <c r="D10378" s="54" t="n">
        <v>34.8</v>
      </c>
      <c r="E10378" s="55" t="n">
        <v>24</v>
      </c>
    </row>
    <row r="10379" customFormat="false" ht="15" hidden="false" customHeight="false" outlineLevel="0" collapsed="false">
      <c r="A10379" s="49" t="n">
        <v>434</v>
      </c>
      <c r="B10379" s="49" t="s">
        <v>198</v>
      </c>
      <c r="C10379" s="49" t="n">
        <v>2010</v>
      </c>
      <c r="D10379" s="54" t="n">
        <v>17.4</v>
      </c>
      <c r="E10379" s="55" t="n">
        <v>12</v>
      </c>
    </row>
    <row r="10380" customFormat="false" ht="15" hidden="false" customHeight="false" outlineLevel="0" collapsed="false">
      <c r="A10380" s="49" t="n">
        <v>434</v>
      </c>
      <c r="B10380" s="49" t="s">
        <v>198</v>
      </c>
      <c r="C10380" s="49" t="n">
        <v>2011</v>
      </c>
      <c r="D10380" s="54" t="n">
        <v>17.4</v>
      </c>
      <c r="E10380" s="55" t="n">
        <v>12</v>
      </c>
    </row>
    <row r="10381" customFormat="false" ht="15" hidden="false" customHeight="false" outlineLevel="0" collapsed="false">
      <c r="A10381" s="49" t="n">
        <v>434</v>
      </c>
      <c r="B10381" s="49" t="s">
        <v>207</v>
      </c>
      <c r="C10381" s="49" t="n">
        <v>2011</v>
      </c>
      <c r="D10381" s="54" t="n">
        <v>0</v>
      </c>
      <c r="E10381" s="55" t="n">
        <v>0</v>
      </c>
    </row>
    <row r="10382" customFormat="false" ht="15" hidden="false" customHeight="false" outlineLevel="0" collapsed="false">
      <c r="A10382" s="49" t="n">
        <v>434</v>
      </c>
      <c r="B10382" s="49" t="s">
        <v>214</v>
      </c>
      <c r="C10382" s="49" t="n">
        <v>2011</v>
      </c>
      <c r="D10382" s="54" t="n">
        <v>17.4</v>
      </c>
      <c r="E10382" s="55" t="n">
        <v>12</v>
      </c>
    </row>
    <row r="10383" customFormat="false" ht="15" hidden="false" customHeight="false" outlineLevel="0" collapsed="false">
      <c r="A10383" s="49" t="n">
        <v>434</v>
      </c>
      <c r="B10383" s="49" t="s">
        <v>189</v>
      </c>
      <c r="C10383" s="49" t="n">
        <v>2009</v>
      </c>
      <c r="D10383" s="54" t="n">
        <v>123.57</v>
      </c>
      <c r="E10383" s="55" t="n">
        <v>60</v>
      </c>
    </row>
    <row r="10384" customFormat="false" ht="15" hidden="false" customHeight="false" outlineLevel="0" collapsed="false">
      <c r="A10384" s="49" t="n">
        <v>434</v>
      </c>
      <c r="B10384" s="49" t="s">
        <v>189</v>
      </c>
      <c r="C10384" s="49" t="n">
        <v>2010</v>
      </c>
      <c r="D10384" s="54" t="n">
        <v>5875.32</v>
      </c>
      <c r="E10384" s="55" t="n">
        <v>3964</v>
      </c>
    </row>
    <row r="10385" customFormat="false" ht="15" hidden="false" customHeight="false" outlineLevel="0" collapsed="false">
      <c r="A10385" s="49" t="n">
        <v>434</v>
      </c>
      <c r="B10385" s="49" t="s">
        <v>189</v>
      </c>
      <c r="C10385" s="49" t="n">
        <v>2011</v>
      </c>
      <c r="D10385" s="54" t="n">
        <v>2658.01</v>
      </c>
      <c r="E10385" s="55" t="n">
        <v>1606</v>
      </c>
    </row>
    <row r="10386" customFormat="false" ht="15" hidden="false" customHeight="false" outlineLevel="0" collapsed="false">
      <c r="A10386" s="49" t="n">
        <v>434</v>
      </c>
      <c r="B10386" s="49" t="s">
        <v>194</v>
      </c>
      <c r="C10386" s="49" t="n">
        <v>2010</v>
      </c>
      <c r="D10386" s="54" t="n">
        <v>17.4</v>
      </c>
      <c r="E10386" s="55" t="n">
        <v>12</v>
      </c>
    </row>
    <row r="10387" customFormat="false" ht="15" hidden="false" customHeight="false" outlineLevel="0" collapsed="false">
      <c r="A10387" s="49" t="n">
        <v>434</v>
      </c>
      <c r="B10387" s="49" t="s">
        <v>194</v>
      </c>
      <c r="C10387" s="49" t="n">
        <v>2011</v>
      </c>
      <c r="D10387" s="54" t="n">
        <v>17.4</v>
      </c>
      <c r="E10387" s="55" t="n">
        <v>12</v>
      </c>
    </row>
    <row r="10388" customFormat="false" ht="15" hidden="false" customHeight="false" outlineLevel="0" collapsed="false">
      <c r="A10388" s="49" t="n">
        <v>435</v>
      </c>
      <c r="B10388" s="49" t="s">
        <v>223</v>
      </c>
      <c r="C10388" s="49" t="n">
        <v>2010</v>
      </c>
      <c r="D10388" s="54" t="n">
        <v>22.5</v>
      </c>
      <c r="E10388" s="55" t="n">
        <v>6</v>
      </c>
    </row>
    <row r="10389" customFormat="false" ht="15" hidden="false" customHeight="false" outlineLevel="0" collapsed="false">
      <c r="A10389" s="49" t="n">
        <v>435</v>
      </c>
      <c r="B10389" s="49" t="s">
        <v>200</v>
      </c>
      <c r="C10389" s="49" t="n">
        <v>2010</v>
      </c>
      <c r="D10389" s="54" t="n">
        <v>3.75</v>
      </c>
      <c r="E10389" s="55" t="n">
        <v>1</v>
      </c>
    </row>
    <row r="10390" customFormat="false" ht="15" hidden="false" customHeight="false" outlineLevel="0" collapsed="false">
      <c r="A10390" s="49" t="n">
        <v>435</v>
      </c>
      <c r="B10390" s="49" t="s">
        <v>202</v>
      </c>
      <c r="C10390" s="49" t="n">
        <v>2010</v>
      </c>
      <c r="D10390" s="54" t="n">
        <v>45</v>
      </c>
      <c r="E10390" s="55" t="n">
        <v>12</v>
      </c>
    </row>
    <row r="10391" customFormat="false" ht="15" hidden="false" customHeight="false" outlineLevel="0" collapsed="false">
      <c r="A10391" s="49" t="n">
        <v>435</v>
      </c>
      <c r="B10391" s="49" t="s">
        <v>222</v>
      </c>
      <c r="C10391" s="49" t="n">
        <v>2010</v>
      </c>
      <c r="D10391" s="54" t="n">
        <v>112.5</v>
      </c>
      <c r="E10391" s="55" t="n">
        <v>30</v>
      </c>
    </row>
    <row r="10392" customFormat="false" ht="15" hidden="false" customHeight="false" outlineLevel="0" collapsed="false">
      <c r="A10392" s="49" t="n">
        <v>435</v>
      </c>
      <c r="B10392" s="49" t="s">
        <v>222</v>
      </c>
      <c r="C10392" s="49" t="n">
        <v>2011</v>
      </c>
      <c r="D10392" s="54" t="n">
        <v>22.5</v>
      </c>
      <c r="E10392" s="55" t="n">
        <v>6</v>
      </c>
    </row>
    <row r="10393" customFormat="false" ht="15" hidden="false" customHeight="false" outlineLevel="0" collapsed="false">
      <c r="A10393" s="49" t="n">
        <v>435</v>
      </c>
      <c r="B10393" s="49" t="s">
        <v>205</v>
      </c>
      <c r="C10393" s="49" t="n">
        <v>2010</v>
      </c>
      <c r="D10393" s="54" t="n">
        <v>45</v>
      </c>
      <c r="E10393" s="55" t="n">
        <v>12</v>
      </c>
    </row>
    <row r="10394" customFormat="false" ht="15" hidden="false" customHeight="false" outlineLevel="0" collapsed="false">
      <c r="A10394" s="49" t="n">
        <v>435</v>
      </c>
      <c r="B10394" s="49" t="s">
        <v>205</v>
      </c>
      <c r="C10394" s="49" t="n">
        <v>2011</v>
      </c>
      <c r="D10394" s="54" t="n">
        <v>22.5</v>
      </c>
      <c r="E10394" s="55" t="n">
        <v>6</v>
      </c>
    </row>
    <row r="10395" customFormat="false" ht="15" hidden="false" customHeight="false" outlineLevel="0" collapsed="false">
      <c r="A10395" s="49" t="n">
        <v>435</v>
      </c>
      <c r="B10395" s="49" t="s">
        <v>206</v>
      </c>
      <c r="C10395" s="49" t="n">
        <v>2009</v>
      </c>
      <c r="D10395" s="54" t="n">
        <v>22.5</v>
      </c>
      <c r="E10395" s="55" t="n">
        <v>6</v>
      </c>
    </row>
    <row r="10396" customFormat="false" ht="15" hidden="false" customHeight="false" outlineLevel="0" collapsed="false">
      <c r="A10396" s="49" t="n">
        <v>435</v>
      </c>
      <c r="B10396" s="49" t="s">
        <v>206</v>
      </c>
      <c r="C10396" s="49" t="n">
        <v>2010</v>
      </c>
      <c r="D10396" s="54" t="n">
        <v>60</v>
      </c>
      <c r="E10396" s="55" t="n">
        <v>16</v>
      </c>
    </row>
    <row r="10397" customFormat="false" ht="15" hidden="false" customHeight="false" outlineLevel="0" collapsed="false">
      <c r="A10397" s="49" t="n">
        <v>435</v>
      </c>
      <c r="B10397" s="49" t="s">
        <v>206</v>
      </c>
      <c r="C10397" s="49" t="n">
        <v>2011</v>
      </c>
      <c r="D10397" s="54" t="n">
        <v>67.5</v>
      </c>
      <c r="E10397" s="55" t="n">
        <v>18</v>
      </c>
    </row>
    <row r="10398" customFormat="false" ht="15" hidden="false" customHeight="false" outlineLevel="0" collapsed="false">
      <c r="A10398" s="49" t="n">
        <v>435</v>
      </c>
      <c r="B10398" s="49" t="s">
        <v>192</v>
      </c>
      <c r="C10398" s="49" t="n">
        <v>2011</v>
      </c>
      <c r="D10398" s="54" t="n">
        <v>45</v>
      </c>
      <c r="E10398" s="55" t="n">
        <v>12</v>
      </c>
    </row>
    <row r="10399" customFormat="false" ht="15" hidden="false" customHeight="false" outlineLevel="0" collapsed="false">
      <c r="A10399" s="49" t="n">
        <v>435</v>
      </c>
      <c r="B10399" s="49" t="s">
        <v>219</v>
      </c>
      <c r="C10399" s="49" t="n">
        <v>2011</v>
      </c>
      <c r="D10399" s="54" t="n">
        <v>22.5</v>
      </c>
      <c r="E10399" s="55" t="n">
        <v>6</v>
      </c>
    </row>
    <row r="10400" customFormat="false" ht="15" hidden="false" customHeight="false" outlineLevel="0" collapsed="false">
      <c r="A10400" s="49" t="n">
        <v>435</v>
      </c>
      <c r="B10400" s="49" t="s">
        <v>196</v>
      </c>
      <c r="C10400" s="49" t="n">
        <v>2009</v>
      </c>
      <c r="D10400" s="54" t="n">
        <v>60</v>
      </c>
      <c r="E10400" s="55" t="n">
        <v>16</v>
      </c>
    </row>
    <row r="10401" customFormat="false" ht="15" hidden="false" customHeight="false" outlineLevel="0" collapsed="false">
      <c r="A10401" s="49" t="n">
        <v>435</v>
      </c>
      <c r="B10401" s="49" t="s">
        <v>189</v>
      </c>
      <c r="C10401" s="49" t="n">
        <v>2009</v>
      </c>
      <c r="D10401" s="54" t="n">
        <v>791.77</v>
      </c>
      <c r="E10401" s="55" t="n">
        <v>205</v>
      </c>
    </row>
    <row r="10402" customFormat="false" ht="15" hidden="false" customHeight="false" outlineLevel="0" collapsed="false">
      <c r="A10402" s="49" t="n">
        <v>435</v>
      </c>
      <c r="B10402" s="49" t="s">
        <v>189</v>
      </c>
      <c r="C10402" s="49" t="n">
        <v>2010</v>
      </c>
      <c r="D10402" s="54" t="n">
        <v>4006.62</v>
      </c>
      <c r="E10402" s="55" t="n">
        <v>897</v>
      </c>
    </row>
    <row r="10403" customFormat="false" ht="15" hidden="false" customHeight="false" outlineLevel="0" collapsed="false">
      <c r="A10403" s="49" t="n">
        <v>435</v>
      </c>
      <c r="B10403" s="49" t="s">
        <v>189</v>
      </c>
      <c r="C10403" s="49" t="n">
        <v>2011</v>
      </c>
      <c r="D10403" s="54" t="n">
        <v>5069.91</v>
      </c>
      <c r="E10403" s="55" t="n">
        <v>1286</v>
      </c>
    </row>
    <row r="10404" customFormat="false" ht="15" hidden="false" customHeight="false" outlineLevel="0" collapsed="false">
      <c r="A10404" s="49" t="n">
        <v>436</v>
      </c>
      <c r="B10404" s="49" t="s">
        <v>201</v>
      </c>
      <c r="C10404" s="49" t="n">
        <v>2010</v>
      </c>
      <c r="D10404" s="54" t="n">
        <v>75.6</v>
      </c>
      <c r="E10404" s="55" t="n">
        <v>36</v>
      </c>
    </row>
    <row r="10405" customFormat="false" ht="15" hidden="false" customHeight="false" outlineLevel="0" collapsed="false">
      <c r="A10405" s="49" t="n">
        <v>436</v>
      </c>
      <c r="B10405" s="49" t="s">
        <v>201</v>
      </c>
      <c r="C10405" s="49" t="n">
        <v>2011</v>
      </c>
      <c r="D10405" s="54" t="n">
        <v>91.8</v>
      </c>
      <c r="E10405" s="55" t="n">
        <v>36</v>
      </c>
    </row>
    <row r="10406" customFormat="false" ht="15" hidden="false" customHeight="false" outlineLevel="0" collapsed="false">
      <c r="A10406" s="49" t="n">
        <v>436</v>
      </c>
      <c r="B10406" s="49" t="s">
        <v>222</v>
      </c>
      <c r="C10406" s="49" t="n">
        <v>2011</v>
      </c>
      <c r="D10406" s="54" t="n">
        <v>106.2</v>
      </c>
      <c r="E10406" s="55" t="n">
        <v>48</v>
      </c>
    </row>
    <row r="10407" customFormat="false" ht="15" hidden="false" customHeight="false" outlineLevel="0" collapsed="false">
      <c r="A10407" s="49" t="n">
        <v>436</v>
      </c>
      <c r="B10407" s="49" t="s">
        <v>205</v>
      </c>
      <c r="C10407" s="49" t="n">
        <v>2009</v>
      </c>
      <c r="D10407" s="54" t="n">
        <v>15.3</v>
      </c>
      <c r="E10407" s="55" t="n">
        <v>6</v>
      </c>
    </row>
    <row r="10408" customFormat="false" ht="15" hidden="false" customHeight="false" outlineLevel="0" collapsed="false">
      <c r="A10408" s="49" t="n">
        <v>436</v>
      </c>
      <c r="B10408" s="49" t="s">
        <v>205</v>
      </c>
      <c r="C10408" s="49" t="n">
        <v>2010</v>
      </c>
      <c r="D10408" s="54" t="n">
        <v>147.9</v>
      </c>
      <c r="E10408" s="55" t="n">
        <v>58</v>
      </c>
    </row>
    <row r="10409" customFormat="false" ht="15" hidden="false" customHeight="false" outlineLevel="0" collapsed="false">
      <c r="A10409" s="49" t="n">
        <v>436</v>
      </c>
      <c r="B10409" s="49" t="s">
        <v>205</v>
      </c>
      <c r="C10409" s="49" t="n">
        <v>2011</v>
      </c>
      <c r="D10409" s="54" t="n">
        <v>381.6</v>
      </c>
      <c r="E10409" s="55" t="n">
        <v>156</v>
      </c>
    </row>
    <row r="10410" customFormat="false" ht="15" hidden="false" customHeight="false" outlineLevel="0" collapsed="false">
      <c r="A10410" s="49" t="n">
        <v>436</v>
      </c>
      <c r="B10410" s="49" t="s">
        <v>206</v>
      </c>
      <c r="C10410" s="49" t="n">
        <v>2009</v>
      </c>
      <c r="D10410" s="54" t="n">
        <v>45.9</v>
      </c>
      <c r="E10410" s="55" t="n">
        <v>18</v>
      </c>
    </row>
    <row r="10411" customFormat="false" ht="15" hidden="false" customHeight="false" outlineLevel="0" collapsed="false">
      <c r="A10411" s="49" t="n">
        <v>436</v>
      </c>
      <c r="B10411" s="49" t="s">
        <v>206</v>
      </c>
      <c r="C10411" s="49" t="n">
        <v>2010</v>
      </c>
      <c r="D10411" s="54" t="n">
        <v>94.35</v>
      </c>
      <c r="E10411" s="55" t="n">
        <v>37</v>
      </c>
    </row>
    <row r="10412" customFormat="false" ht="15" hidden="false" customHeight="false" outlineLevel="0" collapsed="false">
      <c r="A10412" s="49" t="n">
        <v>436</v>
      </c>
      <c r="B10412" s="49" t="s">
        <v>206</v>
      </c>
      <c r="C10412" s="49" t="n">
        <v>2011</v>
      </c>
      <c r="D10412" s="54" t="n">
        <v>412.2</v>
      </c>
      <c r="E10412" s="55" t="n">
        <v>168</v>
      </c>
    </row>
    <row r="10413" customFormat="false" ht="15" hidden="false" customHeight="false" outlineLevel="0" collapsed="false">
      <c r="A10413" s="49" t="n">
        <v>436</v>
      </c>
      <c r="B10413" s="49" t="s">
        <v>192</v>
      </c>
      <c r="C10413" s="49" t="n">
        <v>2010</v>
      </c>
      <c r="D10413" s="54" t="n">
        <v>15.3</v>
      </c>
      <c r="E10413" s="55" t="n">
        <v>6</v>
      </c>
    </row>
    <row r="10414" customFormat="false" ht="15" hidden="false" customHeight="false" outlineLevel="0" collapsed="false">
      <c r="A10414" s="49" t="n">
        <v>436</v>
      </c>
      <c r="B10414" s="49" t="s">
        <v>198</v>
      </c>
      <c r="C10414" s="49" t="n">
        <v>2010</v>
      </c>
      <c r="D10414" s="54" t="n">
        <v>61.2</v>
      </c>
      <c r="E10414" s="55" t="n">
        <v>24</v>
      </c>
    </row>
    <row r="10415" customFormat="false" ht="15" hidden="false" customHeight="false" outlineLevel="0" collapsed="false">
      <c r="A10415" s="49" t="n">
        <v>436</v>
      </c>
      <c r="B10415" s="49" t="s">
        <v>189</v>
      </c>
      <c r="C10415" s="49" t="n">
        <v>2009</v>
      </c>
      <c r="D10415" s="54" t="n">
        <v>476.23</v>
      </c>
      <c r="E10415" s="55" t="n">
        <v>189</v>
      </c>
    </row>
    <row r="10416" customFormat="false" ht="15" hidden="false" customHeight="false" outlineLevel="0" collapsed="false">
      <c r="A10416" s="49" t="n">
        <v>436</v>
      </c>
      <c r="B10416" s="49" t="s">
        <v>189</v>
      </c>
      <c r="C10416" s="49" t="n">
        <v>2010</v>
      </c>
      <c r="D10416" s="54" t="n">
        <v>4603.98</v>
      </c>
      <c r="E10416" s="55" t="n">
        <v>2299</v>
      </c>
    </row>
    <row r="10417" customFormat="false" ht="15" hidden="false" customHeight="false" outlineLevel="0" collapsed="false">
      <c r="A10417" s="49" t="n">
        <v>436</v>
      </c>
      <c r="B10417" s="49" t="s">
        <v>189</v>
      </c>
      <c r="C10417" s="49" t="n">
        <v>2011</v>
      </c>
      <c r="D10417" s="54" t="n">
        <v>3870.54</v>
      </c>
      <c r="E10417" s="55" t="n">
        <v>1808</v>
      </c>
    </row>
    <row r="10418" customFormat="false" ht="15" hidden="false" customHeight="false" outlineLevel="0" collapsed="false">
      <c r="A10418" s="49" t="n">
        <v>437</v>
      </c>
      <c r="B10418" s="49" t="s">
        <v>199</v>
      </c>
      <c r="C10418" s="49" t="n">
        <v>2010</v>
      </c>
      <c r="D10418" s="54" t="n">
        <v>6.96</v>
      </c>
      <c r="E10418" s="55" t="n">
        <v>24</v>
      </c>
    </row>
    <row r="10419" customFormat="false" ht="15" hidden="false" customHeight="false" outlineLevel="0" collapsed="false">
      <c r="A10419" s="49" t="n">
        <v>437</v>
      </c>
      <c r="B10419" s="49" t="s">
        <v>202</v>
      </c>
      <c r="C10419" s="49" t="n">
        <v>2010</v>
      </c>
      <c r="D10419" s="54" t="n">
        <v>20.88</v>
      </c>
      <c r="E10419" s="55" t="n">
        <v>72</v>
      </c>
    </row>
    <row r="10420" customFormat="false" ht="15" hidden="false" customHeight="false" outlineLevel="0" collapsed="false">
      <c r="A10420" s="49" t="n">
        <v>437</v>
      </c>
      <c r="B10420" s="49" t="s">
        <v>202</v>
      </c>
      <c r="C10420" s="49" t="n">
        <v>2011</v>
      </c>
      <c r="D10420" s="54" t="n">
        <v>6.96</v>
      </c>
      <c r="E10420" s="55" t="n">
        <v>24</v>
      </c>
    </row>
    <row r="10421" customFormat="false" ht="15" hidden="false" customHeight="false" outlineLevel="0" collapsed="false">
      <c r="A10421" s="49" t="n">
        <v>437</v>
      </c>
      <c r="B10421" s="49" t="s">
        <v>222</v>
      </c>
      <c r="C10421" s="49" t="n">
        <v>2010</v>
      </c>
      <c r="D10421" s="54" t="n">
        <v>69.6</v>
      </c>
      <c r="E10421" s="55" t="n">
        <v>240</v>
      </c>
    </row>
    <row r="10422" customFormat="false" ht="15" hidden="false" customHeight="false" outlineLevel="0" collapsed="false">
      <c r="A10422" s="49" t="n">
        <v>437</v>
      </c>
      <c r="B10422" s="49" t="s">
        <v>222</v>
      </c>
      <c r="C10422" s="49" t="n">
        <v>2011</v>
      </c>
      <c r="D10422" s="54" t="n">
        <v>27.84</v>
      </c>
      <c r="E10422" s="55" t="n">
        <v>96</v>
      </c>
    </row>
    <row r="10423" customFormat="false" ht="15" hidden="false" customHeight="false" outlineLevel="0" collapsed="false">
      <c r="A10423" s="49" t="n">
        <v>437</v>
      </c>
      <c r="B10423" s="49" t="s">
        <v>191</v>
      </c>
      <c r="C10423" s="49" t="n">
        <v>2010</v>
      </c>
      <c r="D10423" s="54" t="n">
        <v>48.72</v>
      </c>
      <c r="E10423" s="55" t="n">
        <v>168</v>
      </c>
    </row>
    <row r="10424" customFormat="false" ht="15" hidden="false" customHeight="false" outlineLevel="0" collapsed="false">
      <c r="A10424" s="49" t="n">
        <v>437</v>
      </c>
      <c r="B10424" s="49" t="s">
        <v>205</v>
      </c>
      <c r="C10424" s="49" t="n">
        <v>2010</v>
      </c>
      <c r="D10424" s="54" t="n">
        <v>70.18</v>
      </c>
      <c r="E10424" s="55" t="n">
        <v>242</v>
      </c>
    </row>
    <row r="10425" customFormat="false" ht="15" hidden="false" customHeight="false" outlineLevel="0" collapsed="false">
      <c r="A10425" s="49" t="n">
        <v>437</v>
      </c>
      <c r="B10425" s="49" t="s">
        <v>205</v>
      </c>
      <c r="C10425" s="49" t="n">
        <v>2011</v>
      </c>
      <c r="D10425" s="54" t="n">
        <v>6.96</v>
      </c>
      <c r="E10425" s="55" t="n">
        <v>24</v>
      </c>
    </row>
    <row r="10426" customFormat="false" ht="15" hidden="false" customHeight="false" outlineLevel="0" collapsed="false">
      <c r="A10426" s="49" t="n">
        <v>437</v>
      </c>
      <c r="B10426" s="49" t="s">
        <v>206</v>
      </c>
      <c r="C10426" s="49" t="n">
        <v>2010</v>
      </c>
      <c r="D10426" s="54" t="n">
        <v>20.88</v>
      </c>
      <c r="E10426" s="55" t="n">
        <v>72</v>
      </c>
    </row>
    <row r="10427" customFormat="false" ht="15" hidden="false" customHeight="false" outlineLevel="0" collapsed="false">
      <c r="A10427" s="49" t="n">
        <v>437</v>
      </c>
      <c r="B10427" s="49" t="s">
        <v>206</v>
      </c>
      <c r="C10427" s="49" t="n">
        <v>2011</v>
      </c>
      <c r="D10427" s="54" t="n">
        <v>13.92</v>
      </c>
      <c r="E10427" s="55" t="n">
        <v>48</v>
      </c>
    </row>
    <row r="10428" customFormat="false" ht="15" hidden="false" customHeight="false" outlineLevel="0" collapsed="false">
      <c r="A10428" s="49" t="n">
        <v>437</v>
      </c>
      <c r="B10428" s="49" t="s">
        <v>227</v>
      </c>
      <c r="C10428" s="49" t="n">
        <v>2011</v>
      </c>
      <c r="D10428" s="54" t="n">
        <v>6.96</v>
      </c>
      <c r="E10428" s="55" t="n">
        <v>24</v>
      </c>
    </row>
    <row r="10429" customFormat="false" ht="15" hidden="false" customHeight="false" outlineLevel="0" collapsed="false">
      <c r="A10429" s="49" t="n">
        <v>437</v>
      </c>
      <c r="B10429" s="49" t="s">
        <v>193</v>
      </c>
      <c r="C10429" s="49" t="n">
        <v>2010</v>
      </c>
      <c r="D10429" s="54" t="n">
        <v>34.8</v>
      </c>
      <c r="E10429" s="55" t="n">
        <v>120</v>
      </c>
    </row>
    <row r="10430" customFormat="false" ht="15" hidden="false" customHeight="false" outlineLevel="0" collapsed="false">
      <c r="A10430" s="49" t="n">
        <v>437</v>
      </c>
      <c r="B10430" s="49" t="s">
        <v>197</v>
      </c>
      <c r="C10430" s="49" t="n">
        <v>2010</v>
      </c>
      <c r="D10430" s="54" t="n">
        <v>6.96</v>
      </c>
      <c r="E10430" s="55" t="n">
        <v>24</v>
      </c>
    </row>
    <row r="10431" customFormat="false" ht="15" hidden="false" customHeight="false" outlineLevel="0" collapsed="false">
      <c r="A10431" s="49" t="n">
        <v>437</v>
      </c>
      <c r="B10431" s="49" t="s">
        <v>197</v>
      </c>
      <c r="C10431" s="49" t="n">
        <v>2011</v>
      </c>
      <c r="D10431" s="54" t="n">
        <v>6.96</v>
      </c>
      <c r="E10431" s="55" t="n">
        <v>24</v>
      </c>
    </row>
    <row r="10432" customFormat="false" ht="15" hidden="false" customHeight="false" outlineLevel="0" collapsed="false">
      <c r="A10432" s="49" t="n">
        <v>437</v>
      </c>
      <c r="B10432" s="49" t="s">
        <v>196</v>
      </c>
      <c r="C10432" s="49" t="n">
        <v>2011</v>
      </c>
      <c r="D10432" s="54" t="n">
        <v>9.36</v>
      </c>
      <c r="E10432" s="55" t="n">
        <v>24</v>
      </c>
    </row>
    <row r="10433" customFormat="false" ht="15" hidden="false" customHeight="false" outlineLevel="0" collapsed="false">
      <c r="A10433" s="49" t="n">
        <v>437</v>
      </c>
      <c r="B10433" s="49" t="s">
        <v>198</v>
      </c>
      <c r="C10433" s="49" t="n">
        <v>2011</v>
      </c>
      <c r="D10433" s="54" t="n">
        <v>44.16</v>
      </c>
      <c r="E10433" s="55" t="n">
        <v>144</v>
      </c>
    </row>
    <row r="10434" customFormat="false" ht="15" hidden="false" customHeight="false" outlineLevel="0" collapsed="false">
      <c r="A10434" s="49" t="n">
        <v>437</v>
      </c>
      <c r="B10434" s="49" t="s">
        <v>189</v>
      </c>
      <c r="C10434" s="49" t="n">
        <v>2009</v>
      </c>
      <c r="D10434" s="54" t="n">
        <v>8.05</v>
      </c>
      <c r="E10434" s="55" t="n">
        <v>11</v>
      </c>
    </row>
    <row r="10435" customFormat="false" ht="15" hidden="false" customHeight="false" outlineLevel="0" collapsed="false">
      <c r="A10435" s="49" t="n">
        <v>437</v>
      </c>
      <c r="B10435" s="49" t="s">
        <v>189</v>
      </c>
      <c r="C10435" s="49" t="n">
        <v>2010</v>
      </c>
      <c r="D10435" s="54" t="n">
        <v>8079.58</v>
      </c>
      <c r="E10435" s="55" t="n">
        <v>24490</v>
      </c>
    </row>
    <row r="10436" customFormat="false" ht="15" hidden="false" customHeight="false" outlineLevel="0" collapsed="false">
      <c r="A10436" s="49" t="n">
        <v>437</v>
      </c>
      <c r="B10436" s="49" t="s">
        <v>189</v>
      </c>
      <c r="C10436" s="49" t="n">
        <v>2011</v>
      </c>
      <c r="D10436" s="54" t="n">
        <v>1895.32</v>
      </c>
      <c r="E10436" s="55" t="n">
        <v>6178</v>
      </c>
    </row>
    <row r="10437" customFormat="false" ht="15" hidden="false" customHeight="false" outlineLevel="0" collapsed="false">
      <c r="A10437" s="49" t="n">
        <v>438</v>
      </c>
      <c r="B10437" s="49" t="s">
        <v>201</v>
      </c>
      <c r="C10437" s="49" t="n">
        <v>2010</v>
      </c>
      <c r="D10437" s="54" t="n">
        <v>20.28</v>
      </c>
      <c r="E10437" s="55" t="n">
        <v>12</v>
      </c>
    </row>
    <row r="10438" customFormat="false" ht="15" hidden="false" customHeight="false" outlineLevel="0" collapsed="false">
      <c r="A10438" s="49" t="n">
        <v>438</v>
      </c>
      <c r="B10438" s="49" t="s">
        <v>202</v>
      </c>
      <c r="C10438" s="49" t="n">
        <v>2010</v>
      </c>
      <c r="D10438" s="54" t="n">
        <v>40.56</v>
      </c>
      <c r="E10438" s="55" t="n">
        <v>24</v>
      </c>
    </row>
    <row r="10439" customFormat="false" ht="15" hidden="false" customHeight="false" outlineLevel="0" collapsed="false">
      <c r="A10439" s="49" t="n">
        <v>438</v>
      </c>
      <c r="B10439" s="49" t="s">
        <v>202</v>
      </c>
      <c r="C10439" s="49" t="n">
        <v>2011</v>
      </c>
      <c r="D10439" s="54" t="n">
        <v>40.56</v>
      </c>
      <c r="E10439" s="55" t="n">
        <v>24</v>
      </c>
    </row>
    <row r="10440" customFormat="false" ht="15" hidden="false" customHeight="false" outlineLevel="0" collapsed="false">
      <c r="A10440" s="49" t="n">
        <v>438</v>
      </c>
      <c r="B10440" s="49" t="s">
        <v>222</v>
      </c>
      <c r="C10440" s="49" t="n">
        <v>2009</v>
      </c>
      <c r="D10440" s="54" t="n">
        <v>101.4</v>
      </c>
      <c r="E10440" s="55" t="n">
        <v>60</v>
      </c>
    </row>
    <row r="10441" customFormat="false" ht="15" hidden="false" customHeight="false" outlineLevel="0" collapsed="false">
      <c r="A10441" s="49" t="n">
        <v>438</v>
      </c>
      <c r="B10441" s="49" t="s">
        <v>222</v>
      </c>
      <c r="C10441" s="49" t="n">
        <v>2010</v>
      </c>
      <c r="D10441" s="54" t="n">
        <v>883.8</v>
      </c>
      <c r="E10441" s="55" t="n">
        <v>540</v>
      </c>
    </row>
    <row r="10442" customFormat="false" ht="15" hidden="false" customHeight="false" outlineLevel="0" collapsed="false">
      <c r="A10442" s="49" t="n">
        <v>438</v>
      </c>
      <c r="B10442" s="49" t="s">
        <v>222</v>
      </c>
      <c r="C10442" s="49" t="n">
        <v>2011</v>
      </c>
      <c r="D10442" s="54" t="n">
        <v>457.92</v>
      </c>
      <c r="E10442" s="55" t="n">
        <v>288</v>
      </c>
    </row>
    <row r="10443" customFormat="false" ht="15" hidden="false" customHeight="false" outlineLevel="0" collapsed="false">
      <c r="A10443" s="49" t="n">
        <v>438</v>
      </c>
      <c r="B10443" s="49" t="s">
        <v>191</v>
      </c>
      <c r="C10443" s="49" t="n">
        <v>2010</v>
      </c>
      <c r="D10443" s="54" t="n">
        <v>20.28</v>
      </c>
      <c r="E10443" s="55" t="n">
        <v>12</v>
      </c>
    </row>
    <row r="10444" customFormat="false" ht="15" hidden="false" customHeight="false" outlineLevel="0" collapsed="false">
      <c r="A10444" s="49" t="n">
        <v>438</v>
      </c>
      <c r="B10444" s="49" t="s">
        <v>205</v>
      </c>
      <c r="C10444" s="49" t="n">
        <v>2010</v>
      </c>
      <c r="D10444" s="54" t="n">
        <v>30.42</v>
      </c>
      <c r="E10444" s="55" t="n">
        <v>18</v>
      </c>
    </row>
    <row r="10445" customFormat="false" ht="15" hidden="false" customHeight="false" outlineLevel="0" collapsed="false">
      <c r="A10445" s="49" t="n">
        <v>438</v>
      </c>
      <c r="B10445" s="49" t="s">
        <v>205</v>
      </c>
      <c r="C10445" s="49" t="n">
        <v>2011</v>
      </c>
      <c r="D10445" s="54" t="n">
        <v>21.97</v>
      </c>
      <c r="E10445" s="55" t="n">
        <v>13</v>
      </c>
    </row>
    <row r="10446" customFormat="false" ht="15" hidden="false" customHeight="false" outlineLevel="0" collapsed="false">
      <c r="A10446" s="49" t="n">
        <v>438</v>
      </c>
      <c r="B10446" s="49" t="s">
        <v>206</v>
      </c>
      <c r="C10446" s="49" t="n">
        <v>2010</v>
      </c>
      <c r="D10446" s="54" t="n">
        <v>20.28</v>
      </c>
      <c r="E10446" s="55" t="n">
        <v>12</v>
      </c>
    </row>
    <row r="10447" customFormat="false" ht="15" hidden="false" customHeight="false" outlineLevel="0" collapsed="false">
      <c r="A10447" s="49" t="n">
        <v>438</v>
      </c>
      <c r="B10447" s="49" t="s">
        <v>189</v>
      </c>
      <c r="C10447" s="49" t="n">
        <v>2009</v>
      </c>
      <c r="D10447" s="54" t="n">
        <v>568.1</v>
      </c>
      <c r="E10447" s="55" t="n">
        <v>296</v>
      </c>
    </row>
    <row r="10448" customFormat="false" ht="15" hidden="false" customHeight="false" outlineLevel="0" collapsed="false">
      <c r="A10448" s="49" t="n">
        <v>438</v>
      </c>
      <c r="B10448" s="49" t="s">
        <v>189</v>
      </c>
      <c r="C10448" s="49" t="n">
        <v>2010</v>
      </c>
      <c r="D10448" s="54" t="n">
        <v>4822.11</v>
      </c>
      <c r="E10448" s="55" t="n">
        <v>2772</v>
      </c>
    </row>
    <row r="10449" customFormat="false" ht="15" hidden="false" customHeight="false" outlineLevel="0" collapsed="false">
      <c r="A10449" s="49" t="n">
        <v>438</v>
      </c>
      <c r="B10449" s="49" t="s">
        <v>189</v>
      </c>
      <c r="C10449" s="49" t="n">
        <v>2011</v>
      </c>
      <c r="D10449" s="54" t="n">
        <v>3315.93</v>
      </c>
      <c r="E10449" s="55" t="n">
        <v>1954</v>
      </c>
    </row>
    <row r="10450" customFormat="false" ht="15" hidden="false" customHeight="false" outlineLevel="0" collapsed="false">
      <c r="A10450" s="49" t="n">
        <v>438</v>
      </c>
      <c r="B10450" s="49" t="s">
        <v>194</v>
      </c>
      <c r="C10450" s="49" t="n">
        <v>2010</v>
      </c>
      <c r="D10450" s="54" t="n">
        <v>20.28</v>
      </c>
      <c r="E10450" s="55" t="n">
        <v>12</v>
      </c>
    </row>
    <row r="10451" customFormat="false" ht="15" hidden="false" customHeight="false" outlineLevel="0" collapsed="false">
      <c r="A10451" s="49" t="n">
        <v>438</v>
      </c>
      <c r="B10451" s="49" t="s">
        <v>194</v>
      </c>
      <c r="C10451" s="49" t="n">
        <v>2011</v>
      </c>
      <c r="D10451" s="54" t="n">
        <v>20.28</v>
      </c>
      <c r="E10451" s="55" t="n">
        <v>12</v>
      </c>
    </row>
    <row r="10452" customFormat="false" ht="15" hidden="false" customHeight="false" outlineLevel="0" collapsed="false">
      <c r="A10452" s="49" t="n">
        <v>439</v>
      </c>
      <c r="B10452" s="49" t="s">
        <v>223</v>
      </c>
      <c r="C10452" s="49" t="n">
        <v>2010</v>
      </c>
      <c r="D10452" s="54" t="n">
        <v>25.2</v>
      </c>
      <c r="E10452" s="55" t="n">
        <v>12</v>
      </c>
    </row>
    <row r="10453" customFormat="false" ht="15" hidden="false" customHeight="false" outlineLevel="0" collapsed="false">
      <c r="A10453" s="49" t="n">
        <v>439</v>
      </c>
      <c r="B10453" s="49" t="s">
        <v>200</v>
      </c>
      <c r="C10453" s="49" t="n">
        <v>2009</v>
      </c>
      <c r="D10453" s="54" t="n">
        <v>12.6</v>
      </c>
      <c r="E10453" s="55" t="n">
        <v>6</v>
      </c>
    </row>
    <row r="10454" customFormat="false" ht="15" hidden="false" customHeight="false" outlineLevel="0" collapsed="false">
      <c r="A10454" s="49" t="n">
        <v>439</v>
      </c>
      <c r="B10454" s="49" t="s">
        <v>202</v>
      </c>
      <c r="C10454" s="49" t="n">
        <v>2011</v>
      </c>
      <c r="D10454" s="54" t="n">
        <v>12.6</v>
      </c>
      <c r="E10454" s="55" t="n">
        <v>6</v>
      </c>
    </row>
    <row r="10455" customFormat="false" ht="15" hidden="false" customHeight="false" outlineLevel="0" collapsed="false">
      <c r="A10455" s="49" t="n">
        <v>439</v>
      </c>
      <c r="B10455" s="49" t="s">
        <v>222</v>
      </c>
      <c r="C10455" s="49" t="n">
        <v>2009</v>
      </c>
      <c r="D10455" s="54" t="n">
        <v>184.68</v>
      </c>
      <c r="E10455" s="55" t="n">
        <v>102</v>
      </c>
    </row>
    <row r="10456" customFormat="false" ht="15" hidden="false" customHeight="false" outlineLevel="0" collapsed="false">
      <c r="A10456" s="49" t="n">
        <v>439</v>
      </c>
      <c r="B10456" s="49" t="s">
        <v>222</v>
      </c>
      <c r="C10456" s="49" t="n">
        <v>2010</v>
      </c>
      <c r="D10456" s="54" t="n">
        <v>1329.24</v>
      </c>
      <c r="E10456" s="55" t="n">
        <v>744</v>
      </c>
    </row>
    <row r="10457" customFormat="false" ht="15" hidden="false" customHeight="false" outlineLevel="0" collapsed="false">
      <c r="A10457" s="49" t="n">
        <v>439</v>
      </c>
      <c r="B10457" s="49" t="s">
        <v>222</v>
      </c>
      <c r="C10457" s="49" t="n">
        <v>2011</v>
      </c>
      <c r="D10457" s="54" t="n">
        <v>524.52</v>
      </c>
      <c r="E10457" s="55" t="n">
        <v>306</v>
      </c>
    </row>
    <row r="10458" customFormat="false" ht="15" hidden="false" customHeight="false" outlineLevel="0" collapsed="false">
      <c r="A10458" s="49" t="n">
        <v>439</v>
      </c>
      <c r="B10458" s="49" t="s">
        <v>191</v>
      </c>
      <c r="C10458" s="49" t="n">
        <v>2010</v>
      </c>
      <c r="D10458" s="54" t="n">
        <v>50.4</v>
      </c>
      <c r="E10458" s="55" t="n">
        <v>24</v>
      </c>
    </row>
    <row r="10459" customFormat="false" ht="15" hidden="false" customHeight="false" outlineLevel="0" collapsed="false">
      <c r="A10459" s="49" t="n">
        <v>439</v>
      </c>
      <c r="B10459" s="49" t="s">
        <v>191</v>
      </c>
      <c r="C10459" s="49" t="n">
        <v>2011</v>
      </c>
      <c r="D10459" s="54" t="n">
        <v>12.6</v>
      </c>
      <c r="E10459" s="55" t="n">
        <v>6</v>
      </c>
    </row>
    <row r="10460" customFormat="false" ht="15" hidden="false" customHeight="false" outlineLevel="0" collapsed="false">
      <c r="A10460" s="49" t="n">
        <v>439</v>
      </c>
      <c r="B10460" s="49" t="s">
        <v>205</v>
      </c>
      <c r="C10460" s="49" t="n">
        <v>2010</v>
      </c>
      <c r="D10460" s="54" t="n">
        <v>71.4</v>
      </c>
      <c r="E10460" s="55" t="n">
        <v>34</v>
      </c>
    </row>
    <row r="10461" customFormat="false" ht="15" hidden="false" customHeight="false" outlineLevel="0" collapsed="false">
      <c r="A10461" s="49" t="n">
        <v>439</v>
      </c>
      <c r="B10461" s="49" t="s">
        <v>206</v>
      </c>
      <c r="C10461" s="49" t="n">
        <v>2009</v>
      </c>
      <c r="D10461" s="54" t="n">
        <v>12.6</v>
      </c>
      <c r="E10461" s="55" t="n">
        <v>6</v>
      </c>
    </row>
    <row r="10462" customFormat="false" ht="15" hidden="false" customHeight="false" outlineLevel="0" collapsed="false">
      <c r="A10462" s="49" t="n">
        <v>439</v>
      </c>
      <c r="B10462" s="49" t="s">
        <v>206</v>
      </c>
      <c r="C10462" s="49" t="n">
        <v>2010</v>
      </c>
      <c r="D10462" s="54" t="n">
        <v>130.2</v>
      </c>
      <c r="E10462" s="55" t="n">
        <v>62</v>
      </c>
    </row>
    <row r="10463" customFormat="false" ht="15" hidden="false" customHeight="false" outlineLevel="0" collapsed="false">
      <c r="A10463" s="49" t="n">
        <v>439</v>
      </c>
      <c r="B10463" s="49" t="s">
        <v>206</v>
      </c>
      <c r="C10463" s="49" t="n">
        <v>2011</v>
      </c>
      <c r="D10463" s="54" t="n">
        <v>75.6</v>
      </c>
      <c r="E10463" s="55" t="n">
        <v>36</v>
      </c>
    </row>
    <row r="10464" customFormat="false" ht="15" hidden="false" customHeight="false" outlineLevel="0" collapsed="false">
      <c r="A10464" s="49" t="n">
        <v>439</v>
      </c>
      <c r="B10464" s="49" t="s">
        <v>192</v>
      </c>
      <c r="C10464" s="49" t="n">
        <v>2010</v>
      </c>
      <c r="D10464" s="54" t="n">
        <v>14.7</v>
      </c>
      <c r="E10464" s="55" t="n">
        <v>7</v>
      </c>
    </row>
    <row r="10465" customFormat="false" ht="15" hidden="false" customHeight="false" outlineLevel="0" collapsed="false">
      <c r="A10465" s="49" t="n">
        <v>439</v>
      </c>
      <c r="B10465" s="49" t="s">
        <v>218</v>
      </c>
      <c r="C10465" s="49" t="n">
        <v>2010</v>
      </c>
      <c r="D10465" s="54" t="n">
        <v>201.48</v>
      </c>
      <c r="E10465" s="55" t="n">
        <v>110</v>
      </c>
    </row>
    <row r="10466" customFormat="false" ht="15" hidden="false" customHeight="false" outlineLevel="0" collapsed="false">
      <c r="A10466" s="49" t="n">
        <v>439</v>
      </c>
      <c r="B10466" s="49" t="s">
        <v>218</v>
      </c>
      <c r="C10466" s="49" t="n">
        <v>2011</v>
      </c>
      <c r="D10466" s="54" t="n">
        <v>50.4</v>
      </c>
      <c r="E10466" s="55" t="n">
        <v>24</v>
      </c>
    </row>
    <row r="10467" customFormat="false" ht="15" hidden="false" customHeight="false" outlineLevel="0" collapsed="false">
      <c r="A10467" s="49" t="n">
        <v>439</v>
      </c>
      <c r="B10467" s="49" t="s">
        <v>213</v>
      </c>
      <c r="C10467" s="49" t="n">
        <v>2010</v>
      </c>
      <c r="D10467" s="54" t="n">
        <v>12.6</v>
      </c>
      <c r="E10467" s="55" t="n">
        <v>6</v>
      </c>
    </row>
    <row r="10468" customFormat="false" ht="15" hidden="false" customHeight="false" outlineLevel="0" collapsed="false">
      <c r="A10468" s="49" t="n">
        <v>439</v>
      </c>
      <c r="B10468" s="49" t="s">
        <v>197</v>
      </c>
      <c r="C10468" s="49" t="n">
        <v>2010</v>
      </c>
      <c r="D10468" s="54" t="n">
        <v>25.2</v>
      </c>
      <c r="E10468" s="55" t="n">
        <v>12</v>
      </c>
    </row>
    <row r="10469" customFormat="false" ht="15" hidden="false" customHeight="false" outlineLevel="0" collapsed="false">
      <c r="A10469" s="49" t="n">
        <v>439</v>
      </c>
      <c r="B10469" s="49" t="s">
        <v>197</v>
      </c>
      <c r="C10469" s="49" t="n">
        <v>2011</v>
      </c>
      <c r="D10469" s="54" t="n">
        <v>2.1</v>
      </c>
      <c r="E10469" s="55" t="n">
        <v>1</v>
      </c>
    </row>
    <row r="10470" customFormat="false" ht="15" hidden="false" customHeight="false" outlineLevel="0" collapsed="false">
      <c r="A10470" s="49" t="n">
        <v>439</v>
      </c>
      <c r="B10470" s="49" t="s">
        <v>215</v>
      </c>
      <c r="C10470" s="49" t="n">
        <v>2011</v>
      </c>
      <c r="D10470" s="54" t="n">
        <v>12.6</v>
      </c>
      <c r="E10470" s="55" t="n">
        <v>6</v>
      </c>
    </row>
    <row r="10471" customFormat="false" ht="15" hidden="false" customHeight="false" outlineLevel="0" collapsed="false">
      <c r="A10471" s="49" t="n">
        <v>439</v>
      </c>
      <c r="B10471" s="49" t="s">
        <v>196</v>
      </c>
      <c r="C10471" s="49" t="n">
        <v>2011</v>
      </c>
      <c r="D10471" s="54" t="n">
        <v>4.2</v>
      </c>
      <c r="E10471" s="55" t="n">
        <v>2</v>
      </c>
    </row>
    <row r="10472" customFormat="false" ht="15" hidden="false" customHeight="false" outlineLevel="0" collapsed="false">
      <c r="A10472" s="49" t="n">
        <v>439</v>
      </c>
      <c r="B10472" s="49" t="s">
        <v>198</v>
      </c>
      <c r="C10472" s="49" t="n">
        <v>2010</v>
      </c>
      <c r="D10472" s="54" t="n">
        <v>25.2</v>
      </c>
      <c r="E10472" s="55" t="n">
        <v>12</v>
      </c>
    </row>
    <row r="10473" customFormat="false" ht="15" hidden="false" customHeight="false" outlineLevel="0" collapsed="false">
      <c r="A10473" s="49" t="n">
        <v>439</v>
      </c>
      <c r="B10473" s="49" t="s">
        <v>198</v>
      </c>
      <c r="C10473" s="49" t="n">
        <v>2011</v>
      </c>
      <c r="D10473" s="54" t="n">
        <v>12.6</v>
      </c>
      <c r="E10473" s="55" t="n">
        <v>6</v>
      </c>
    </row>
    <row r="10474" customFormat="false" ht="15" hidden="false" customHeight="false" outlineLevel="0" collapsed="false">
      <c r="A10474" s="49" t="n">
        <v>439</v>
      </c>
      <c r="B10474" s="49" t="s">
        <v>207</v>
      </c>
      <c r="C10474" s="49" t="n">
        <v>2010</v>
      </c>
      <c r="D10474" s="54" t="n">
        <v>12.6</v>
      </c>
      <c r="E10474" s="55" t="n">
        <v>6</v>
      </c>
    </row>
    <row r="10475" customFormat="false" ht="15" hidden="false" customHeight="false" outlineLevel="0" collapsed="false">
      <c r="A10475" s="49" t="n">
        <v>439</v>
      </c>
      <c r="B10475" s="49" t="s">
        <v>189</v>
      </c>
      <c r="C10475" s="49" t="n">
        <v>2009</v>
      </c>
      <c r="D10475" s="54" t="n">
        <v>897.26</v>
      </c>
      <c r="E10475" s="55" t="n">
        <v>425</v>
      </c>
    </row>
    <row r="10476" customFormat="false" ht="15" hidden="false" customHeight="false" outlineLevel="0" collapsed="false">
      <c r="A10476" s="49" t="n">
        <v>439</v>
      </c>
      <c r="B10476" s="49" t="s">
        <v>189</v>
      </c>
      <c r="C10476" s="49" t="n">
        <v>2010</v>
      </c>
      <c r="D10476" s="54" t="n">
        <v>4744.57</v>
      </c>
      <c r="E10476" s="55" t="n">
        <v>2218</v>
      </c>
    </row>
    <row r="10477" customFormat="false" ht="15" hidden="false" customHeight="false" outlineLevel="0" collapsed="false">
      <c r="A10477" s="49" t="n">
        <v>439</v>
      </c>
      <c r="B10477" s="49" t="s">
        <v>189</v>
      </c>
      <c r="C10477" s="49" t="n">
        <v>2011</v>
      </c>
      <c r="D10477" s="54" t="n">
        <v>1921.37</v>
      </c>
      <c r="E10477" s="55" t="n">
        <v>882</v>
      </c>
    </row>
    <row r="10478" customFormat="false" ht="15" hidden="false" customHeight="false" outlineLevel="0" collapsed="false">
      <c r="A10478" s="49" t="n">
        <v>440</v>
      </c>
      <c r="B10478" s="49" t="s">
        <v>195</v>
      </c>
      <c r="C10478" s="49" t="n">
        <v>2010</v>
      </c>
      <c r="D10478" s="54" t="n">
        <v>19.8</v>
      </c>
      <c r="E10478" s="55" t="n">
        <v>12</v>
      </c>
    </row>
    <row r="10479" customFormat="false" ht="15" hidden="false" customHeight="false" outlineLevel="0" collapsed="false">
      <c r="A10479" s="49" t="n">
        <v>440</v>
      </c>
      <c r="B10479" s="49" t="s">
        <v>201</v>
      </c>
      <c r="C10479" s="49" t="n">
        <v>2011</v>
      </c>
      <c r="D10479" s="54" t="n">
        <v>19.8</v>
      </c>
      <c r="E10479" s="55" t="n">
        <v>12</v>
      </c>
    </row>
    <row r="10480" customFormat="false" ht="15" hidden="false" customHeight="false" outlineLevel="0" collapsed="false">
      <c r="A10480" s="49" t="n">
        <v>440</v>
      </c>
      <c r="B10480" s="49" t="s">
        <v>226</v>
      </c>
      <c r="C10480" s="49" t="n">
        <v>2011</v>
      </c>
      <c r="D10480" s="54" t="n">
        <v>19.8</v>
      </c>
      <c r="E10480" s="55" t="n">
        <v>12</v>
      </c>
    </row>
    <row r="10481" customFormat="false" ht="15" hidden="false" customHeight="false" outlineLevel="0" collapsed="false">
      <c r="A10481" s="49" t="n">
        <v>440</v>
      </c>
      <c r="B10481" s="49" t="s">
        <v>202</v>
      </c>
      <c r="C10481" s="49" t="n">
        <v>2010</v>
      </c>
      <c r="D10481" s="54" t="n">
        <v>148.8</v>
      </c>
      <c r="E10481" s="55" t="n">
        <v>96</v>
      </c>
    </row>
    <row r="10482" customFormat="false" ht="15" hidden="false" customHeight="false" outlineLevel="0" collapsed="false">
      <c r="A10482" s="49" t="n">
        <v>440</v>
      </c>
      <c r="B10482" s="49" t="s">
        <v>222</v>
      </c>
      <c r="C10482" s="49" t="n">
        <v>2010</v>
      </c>
      <c r="D10482" s="54" t="n">
        <v>507</v>
      </c>
      <c r="E10482" s="55" t="n">
        <v>348</v>
      </c>
    </row>
    <row r="10483" customFormat="false" ht="15" hidden="false" customHeight="false" outlineLevel="0" collapsed="false">
      <c r="A10483" s="49" t="n">
        <v>440</v>
      </c>
      <c r="B10483" s="49" t="s">
        <v>222</v>
      </c>
      <c r="C10483" s="49" t="n">
        <v>2011</v>
      </c>
      <c r="D10483" s="54" t="n">
        <v>19.8</v>
      </c>
      <c r="E10483" s="55" t="n">
        <v>12</v>
      </c>
    </row>
    <row r="10484" customFormat="false" ht="15" hidden="false" customHeight="false" outlineLevel="0" collapsed="false">
      <c r="A10484" s="49" t="n">
        <v>440</v>
      </c>
      <c r="B10484" s="49" t="s">
        <v>191</v>
      </c>
      <c r="C10484" s="49" t="n">
        <v>2011</v>
      </c>
      <c r="D10484" s="54" t="n">
        <v>19.8</v>
      </c>
      <c r="E10484" s="55" t="n">
        <v>12</v>
      </c>
    </row>
    <row r="10485" customFormat="false" ht="15" hidden="false" customHeight="false" outlineLevel="0" collapsed="false">
      <c r="A10485" s="49" t="n">
        <v>440</v>
      </c>
      <c r="B10485" s="49" t="s">
        <v>205</v>
      </c>
      <c r="C10485" s="49" t="n">
        <v>2009</v>
      </c>
      <c r="D10485" s="54" t="n">
        <v>19.8</v>
      </c>
      <c r="E10485" s="55" t="n">
        <v>12</v>
      </c>
    </row>
    <row r="10486" customFormat="false" ht="15" hidden="false" customHeight="false" outlineLevel="0" collapsed="false">
      <c r="A10486" s="49" t="n">
        <v>440</v>
      </c>
      <c r="B10486" s="49" t="s">
        <v>205</v>
      </c>
      <c r="C10486" s="49" t="n">
        <v>2010</v>
      </c>
      <c r="D10486" s="54" t="n">
        <v>82.5</v>
      </c>
      <c r="E10486" s="55" t="n">
        <v>50</v>
      </c>
    </row>
    <row r="10487" customFormat="false" ht="15" hidden="false" customHeight="false" outlineLevel="0" collapsed="false">
      <c r="A10487" s="49" t="n">
        <v>440</v>
      </c>
      <c r="B10487" s="49" t="s">
        <v>205</v>
      </c>
      <c r="C10487" s="49" t="n">
        <v>2011</v>
      </c>
      <c r="D10487" s="54" t="n">
        <v>39.6</v>
      </c>
      <c r="E10487" s="55" t="n">
        <v>24</v>
      </c>
    </row>
    <row r="10488" customFormat="false" ht="15" hidden="false" customHeight="false" outlineLevel="0" collapsed="false">
      <c r="A10488" s="49" t="n">
        <v>440</v>
      </c>
      <c r="B10488" s="49" t="s">
        <v>206</v>
      </c>
      <c r="C10488" s="49" t="n">
        <v>2009</v>
      </c>
      <c r="D10488" s="54" t="n">
        <v>39.6</v>
      </c>
      <c r="E10488" s="55" t="n">
        <v>24</v>
      </c>
    </row>
    <row r="10489" customFormat="false" ht="15" hidden="false" customHeight="false" outlineLevel="0" collapsed="false">
      <c r="A10489" s="49" t="n">
        <v>440</v>
      </c>
      <c r="B10489" s="49" t="s">
        <v>206</v>
      </c>
      <c r="C10489" s="49" t="n">
        <v>2010</v>
      </c>
      <c r="D10489" s="54" t="n">
        <v>158.4</v>
      </c>
      <c r="E10489" s="55" t="n">
        <v>96</v>
      </c>
    </row>
    <row r="10490" customFormat="false" ht="15" hidden="false" customHeight="false" outlineLevel="0" collapsed="false">
      <c r="A10490" s="49" t="n">
        <v>440</v>
      </c>
      <c r="B10490" s="49" t="s">
        <v>206</v>
      </c>
      <c r="C10490" s="49" t="n">
        <v>2011</v>
      </c>
      <c r="D10490" s="54" t="n">
        <v>122.1</v>
      </c>
      <c r="E10490" s="55" t="n">
        <v>74</v>
      </c>
    </row>
    <row r="10491" customFormat="false" ht="15" hidden="false" customHeight="false" outlineLevel="0" collapsed="false">
      <c r="A10491" s="49" t="n">
        <v>440</v>
      </c>
      <c r="B10491" s="49" t="s">
        <v>192</v>
      </c>
      <c r="C10491" s="49" t="n">
        <v>2010</v>
      </c>
      <c r="D10491" s="54" t="n">
        <v>39.6</v>
      </c>
      <c r="E10491" s="55" t="n">
        <v>24</v>
      </c>
    </row>
    <row r="10492" customFormat="false" ht="15" hidden="false" customHeight="false" outlineLevel="0" collapsed="false">
      <c r="A10492" s="49" t="n">
        <v>440</v>
      </c>
      <c r="B10492" s="49" t="s">
        <v>192</v>
      </c>
      <c r="C10492" s="49" t="n">
        <v>2011</v>
      </c>
      <c r="D10492" s="54" t="n">
        <v>19.8</v>
      </c>
      <c r="E10492" s="55" t="n">
        <v>12</v>
      </c>
    </row>
    <row r="10493" customFormat="false" ht="15" hidden="false" customHeight="false" outlineLevel="0" collapsed="false">
      <c r="A10493" s="49" t="n">
        <v>440</v>
      </c>
      <c r="B10493" s="49" t="s">
        <v>227</v>
      </c>
      <c r="C10493" s="49" t="n">
        <v>2011</v>
      </c>
      <c r="D10493" s="54" t="n">
        <v>19.8</v>
      </c>
      <c r="E10493" s="55" t="n">
        <v>12</v>
      </c>
    </row>
    <row r="10494" customFormat="false" ht="15" hidden="false" customHeight="false" outlineLevel="0" collapsed="false">
      <c r="A10494" s="49" t="n">
        <v>440</v>
      </c>
      <c r="B10494" s="49" t="s">
        <v>193</v>
      </c>
      <c r="C10494" s="49" t="n">
        <v>2011</v>
      </c>
      <c r="D10494" s="54" t="n">
        <v>19.8</v>
      </c>
      <c r="E10494" s="55" t="n">
        <v>12</v>
      </c>
    </row>
    <row r="10495" customFormat="false" ht="15" hidden="false" customHeight="false" outlineLevel="0" collapsed="false">
      <c r="A10495" s="49" t="n">
        <v>440</v>
      </c>
      <c r="B10495" s="49" t="s">
        <v>196</v>
      </c>
      <c r="C10495" s="49" t="n">
        <v>2009</v>
      </c>
      <c r="D10495" s="54" t="n">
        <v>39.6</v>
      </c>
      <c r="E10495" s="55" t="n">
        <v>24</v>
      </c>
    </row>
    <row r="10496" customFormat="false" ht="15" hidden="false" customHeight="false" outlineLevel="0" collapsed="false">
      <c r="A10496" s="49" t="n">
        <v>440</v>
      </c>
      <c r="B10496" s="49" t="s">
        <v>210</v>
      </c>
      <c r="C10496" s="49" t="n">
        <v>2010</v>
      </c>
      <c r="D10496" s="54" t="n">
        <v>39.6</v>
      </c>
      <c r="E10496" s="55" t="n">
        <v>24</v>
      </c>
    </row>
    <row r="10497" customFormat="false" ht="15" hidden="false" customHeight="false" outlineLevel="0" collapsed="false">
      <c r="A10497" s="49" t="n">
        <v>440</v>
      </c>
      <c r="B10497" s="49" t="s">
        <v>198</v>
      </c>
      <c r="C10497" s="49" t="n">
        <v>2010</v>
      </c>
      <c r="D10497" s="54" t="n">
        <v>39.6</v>
      </c>
      <c r="E10497" s="55" t="n">
        <v>24</v>
      </c>
    </row>
    <row r="10498" customFormat="false" ht="15" hidden="false" customHeight="false" outlineLevel="0" collapsed="false">
      <c r="A10498" s="49" t="n">
        <v>440</v>
      </c>
      <c r="B10498" s="49" t="s">
        <v>198</v>
      </c>
      <c r="C10498" s="49" t="n">
        <v>2011</v>
      </c>
      <c r="D10498" s="54" t="n">
        <v>19.8</v>
      </c>
      <c r="E10498" s="55" t="n">
        <v>12</v>
      </c>
    </row>
    <row r="10499" customFormat="false" ht="15" hidden="false" customHeight="false" outlineLevel="0" collapsed="false">
      <c r="A10499" s="49" t="n">
        <v>440</v>
      </c>
      <c r="B10499" s="49" t="s">
        <v>189</v>
      </c>
      <c r="C10499" s="49" t="n">
        <v>2009</v>
      </c>
      <c r="D10499" s="54" t="n">
        <v>1347.91</v>
      </c>
      <c r="E10499" s="55" t="n">
        <v>753</v>
      </c>
    </row>
    <row r="10500" customFormat="false" ht="15" hidden="false" customHeight="false" outlineLevel="0" collapsed="false">
      <c r="A10500" s="49" t="n">
        <v>440</v>
      </c>
      <c r="B10500" s="49" t="s">
        <v>189</v>
      </c>
      <c r="C10500" s="49" t="n">
        <v>2010</v>
      </c>
      <c r="D10500" s="54" t="n">
        <v>5700.42</v>
      </c>
      <c r="E10500" s="55" t="n">
        <v>3449</v>
      </c>
    </row>
    <row r="10501" customFormat="false" ht="15" hidden="false" customHeight="false" outlineLevel="0" collapsed="false">
      <c r="A10501" s="49" t="n">
        <v>440</v>
      </c>
      <c r="B10501" s="49" t="s">
        <v>189</v>
      </c>
      <c r="C10501" s="49" t="n">
        <v>2011</v>
      </c>
      <c r="D10501" s="54" t="n">
        <v>1829.08</v>
      </c>
      <c r="E10501" s="55" t="n">
        <v>1315</v>
      </c>
    </row>
    <row r="10502" customFormat="false" ht="15" hidden="false" customHeight="false" outlineLevel="0" collapsed="false">
      <c r="A10502" s="49" t="n">
        <v>440</v>
      </c>
      <c r="B10502" s="49" t="s">
        <v>194</v>
      </c>
      <c r="C10502" s="49" t="n">
        <v>2010</v>
      </c>
      <c r="D10502" s="54" t="n">
        <v>39.6</v>
      </c>
      <c r="E10502" s="55" t="n">
        <v>24</v>
      </c>
    </row>
    <row r="10503" customFormat="false" ht="15" hidden="false" customHeight="false" outlineLevel="0" collapsed="false">
      <c r="A10503" s="49" t="n">
        <v>441</v>
      </c>
      <c r="B10503" s="49" t="s">
        <v>203</v>
      </c>
      <c r="C10503" s="49" t="n">
        <v>2010</v>
      </c>
      <c r="D10503" s="54" t="n">
        <v>114.48</v>
      </c>
      <c r="E10503" s="55" t="n">
        <v>216</v>
      </c>
    </row>
    <row r="10504" customFormat="false" ht="15" hidden="false" customHeight="false" outlineLevel="0" collapsed="false">
      <c r="A10504" s="49" t="n">
        <v>441</v>
      </c>
      <c r="B10504" s="49" t="s">
        <v>203</v>
      </c>
      <c r="C10504" s="49" t="n">
        <v>2011</v>
      </c>
      <c r="D10504" s="54" t="n">
        <v>236.76</v>
      </c>
      <c r="E10504" s="55" t="n">
        <v>444</v>
      </c>
    </row>
    <row r="10505" customFormat="false" ht="15" hidden="false" customHeight="false" outlineLevel="0" collapsed="false">
      <c r="A10505" s="49" t="n">
        <v>441</v>
      </c>
      <c r="B10505" s="49" t="s">
        <v>199</v>
      </c>
      <c r="C10505" s="49" t="n">
        <v>2010</v>
      </c>
      <c r="D10505" s="54" t="n">
        <v>15.6</v>
      </c>
      <c r="E10505" s="55" t="n">
        <v>24</v>
      </c>
    </row>
    <row r="10506" customFormat="false" ht="15" hidden="false" customHeight="false" outlineLevel="0" collapsed="false">
      <c r="A10506" s="49" t="n">
        <v>441</v>
      </c>
      <c r="B10506" s="49" t="s">
        <v>199</v>
      </c>
      <c r="C10506" s="49" t="n">
        <v>2011</v>
      </c>
      <c r="D10506" s="54" t="n">
        <v>7.8</v>
      </c>
      <c r="E10506" s="55" t="n">
        <v>12</v>
      </c>
    </row>
    <row r="10507" customFormat="false" ht="15" hidden="false" customHeight="false" outlineLevel="0" collapsed="false">
      <c r="A10507" s="49" t="n">
        <v>441</v>
      </c>
      <c r="B10507" s="49" t="s">
        <v>201</v>
      </c>
      <c r="C10507" s="49" t="n">
        <v>2010</v>
      </c>
      <c r="D10507" s="54" t="n">
        <v>23.4</v>
      </c>
      <c r="E10507" s="55" t="n">
        <v>36</v>
      </c>
    </row>
    <row r="10508" customFormat="false" ht="15" hidden="false" customHeight="false" outlineLevel="0" collapsed="false">
      <c r="A10508" s="49" t="n">
        <v>441</v>
      </c>
      <c r="B10508" s="49" t="s">
        <v>201</v>
      </c>
      <c r="C10508" s="49" t="n">
        <v>2011</v>
      </c>
      <c r="D10508" s="54" t="n">
        <v>39</v>
      </c>
      <c r="E10508" s="55" t="n">
        <v>60</v>
      </c>
    </row>
    <row r="10509" customFormat="false" ht="15" hidden="false" customHeight="false" outlineLevel="0" collapsed="false">
      <c r="A10509" s="49" t="n">
        <v>441</v>
      </c>
      <c r="B10509" s="49" t="s">
        <v>223</v>
      </c>
      <c r="C10509" s="49" t="n">
        <v>2010</v>
      </c>
      <c r="D10509" s="54" t="n">
        <v>23.4</v>
      </c>
      <c r="E10509" s="55" t="n">
        <v>36</v>
      </c>
    </row>
    <row r="10510" customFormat="false" ht="15" hidden="false" customHeight="false" outlineLevel="0" collapsed="false">
      <c r="A10510" s="49" t="n">
        <v>441</v>
      </c>
      <c r="B10510" s="49" t="s">
        <v>223</v>
      </c>
      <c r="C10510" s="49" t="n">
        <v>2011</v>
      </c>
      <c r="D10510" s="54" t="n">
        <v>31.2</v>
      </c>
      <c r="E10510" s="55" t="n">
        <v>48</v>
      </c>
    </row>
    <row r="10511" customFormat="false" ht="15" hidden="false" customHeight="false" outlineLevel="0" collapsed="false">
      <c r="A10511" s="49" t="n">
        <v>441</v>
      </c>
      <c r="B10511" s="49" t="s">
        <v>222</v>
      </c>
      <c r="C10511" s="49" t="n">
        <v>2010</v>
      </c>
      <c r="D10511" s="54" t="n">
        <v>7.8</v>
      </c>
      <c r="E10511" s="55" t="n">
        <v>12</v>
      </c>
    </row>
    <row r="10512" customFormat="false" ht="15" hidden="false" customHeight="false" outlineLevel="0" collapsed="false">
      <c r="A10512" s="49" t="n">
        <v>441</v>
      </c>
      <c r="B10512" s="49" t="s">
        <v>222</v>
      </c>
      <c r="C10512" s="49" t="n">
        <v>2011</v>
      </c>
      <c r="D10512" s="54" t="n">
        <v>23.4</v>
      </c>
      <c r="E10512" s="55" t="n">
        <v>36</v>
      </c>
    </row>
    <row r="10513" customFormat="false" ht="15" hidden="false" customHeight="false" outlineLevel="0" collapsed="false">
      <c r="A10513" s="49" t="n">
        <v>441</v>
      </c>
      <c r="B10513" s="49" t="s">
        <v>191</v>
      </c>
      <c r="C10513" s="49" t="n">
        <v>2010</v>
      </c>
      <c r="D10513" s="54" t="n">
        <v>7.8</v>
      </c>
      <c r="E10513" s="55" t="n">
        <v>12</v>
      </c>
    </row>
    <row r="10514" customFormat="false" ht="15" hidden="false" customHeight="false" outlineLevel="0" collapsed="false">
      <c r="A10514" s="49" t="n">
        <v>441</v>
      </c>
      <c r="B10514" s="49" t="s">
        <v>191</v>
      </c>
      <c r="C10514" s="49" t="n">
        <v>2011</v>
      </c>
      <c r="D10514" s="54" t="n">
        <v>23.4</v>
      </c>
      <c r="E10514" s="55" t="n">
        <v>36</v>
      </c>
    </row>
    <row r="10515" customFormat="false" ht="15" hidden="false" customHeight="false" outlineLevel="0" collapsed="false">
      <c r="A10515" s="49" t="n">
        <v>441</v>
      </c>
      <c r="B10515" s="49" t="s">
        <v>205</v>
      </c>
      <c r="C10515" s="49" t="n">
        <v>2009</v>
      </c>
      <c r="D10515" s="54" t="n">
        <v>7.8</v>
      </c>
      <c r="E10515" s="55" t="n">
        <v>12</v>
      </c>
    </row>
    <row r="10516" customFormat="false" ht="15" hidden="false" customHeight="false" outlineLevel="0" collapsed="false">
      <c r="A10516" s="49" t="n">
        <v>441</v>
      </c>
      <c r="B10516" s="49" t="s">
        <v>205</v>
      </c>
      <c r="C10516" s="49" t="n">
        <v>2010</v>
      </c>
      <c r="D10516" s="54" t="n">
        <v>542.1</v>
      </c>
      <c r="E10516" s="55" t="n">
        <v>834</v>
      </c>
    </row>
    <row r="10517" customFormat="false" ht="15" hidden="false" customHeight="false" outlineLevel="0" collapsed="false">
      <c r="A10517" s="49" t="n">
        <v>441</v>
      </c>
      <c r="B10517" s="49" t="s">
        <v>205</v>
      </c>
      <c r="C10517" s="49" t="n">
        <v>2011</v>
      </c>
      <c r="D10517" s="54" t="n">
        <v>811.2</v>
      </c>
      <c r="E10517" s="55" t="n">
        <v>1248</v>
      </c>
    </row>
    <row r="10518" customFormat="false" ht="15" hidden="false" customHeight="false" outlineLevel="0" collapsed="false">
      <c r="A10518" s="49" t="n">
        <v>441</v>
      </c>
      <c r="B10518" s="49" t="s">
        <v>206</v>
      </c>
      <c r="C10518" s="49" t="n">
        <v>2010</v>
      </c>
      <c r="D10518" s="54" t="n">
        <v>387.48</v>
      </c>
      <c r="E10518" s="55" t="n">
        <v>636</v>
      </c>
    </row>
    <row r="10519" customFormat="false" ht="15" hidden="false" customHeight="false" outlineLevel="0" collapsed="false">
      <c r="A10519" s="49" t="n">
        <v>441</v>
      </c>
      <c r="B10519" s="49" t="s">
        <v>206</v>
      </c>
      <c r="C10519" s="49" t="n">
        <v>2011</v>
      </c>
      <c r="D10519" s="54" t="n">
        <v>304.2</v>
      </c>
      <c r="E10519" s="55" t="n">
        <v>468</v>
      </c>
    </row>
    <row r="10520" customFormat="false" ht="15" hidden="false" customHeight="false" outlineLevel="0" collapsed="false">
      <c r="A10520" s="49" t="n">
        <v>441</v>
      </c>
      <c r="B10520" s="49" t="s">
        <v>234</v>
      </c>
      <c r="C10520" s="49" t="n">
        <v>2010</v>
      </c>
      <c r="D10520" s="54" t="n">
        <v>7.8</v>
      </c>
      <c r="E10520" s="55" t="n">
        <v>12</v>
      </c>
    </row>
    <row r="10521" customFormat="false" ht="15" hidden="false" customHeight="false" outlineLevel="0" collapsed="false">
      <c r="A10521" s="49" t="n">
        <v>441</v>
      </c>
      <c r="B10521" s="49" t="s">
        <v>192</v>
      </c>
      <c r="C10521" s="49" t="n">
        <v>2010</v>
      </c>
      <c r="D10521" s="54" t="n">
        <v>85.8</v>
      </c>
      <c r="E10521" s="55" t="n">
        <v>132</v>
      </c>
    </row>
    <row r="10522" customFormat="false" ht="15" hidden="false" customHeight="false" outlineLevel="0" collapsed="false">
      <c r="A10522" s="49" t="n">
        <v>441</v>
      </c>
      <c r="B10522" s="49" t="s">
        <v>192</v>
      </c>
      <c r="C10522" s="49" t="n">
        <v>2011</v>
      </c>
      <c r="D10522" s="54" t="n">
        <v>15.6</v>
      </c>
      <c r="E10522" s="55" t="n">
        <v>24</v>
      </c>
    </row>
    <row r="10523" customFormat="false" ht="15" hidden="false" customHeight="false" outlineLevel="0" collapsed="false">
      <c r="A10523" s="49" t="n">
        <v>441</v>
      </c>
      <c r="B10523" s="49" t="s">
        <v>218</v>
      </c>
      <c r="C10523" s="49" t="n">
        <v>2010</v>
      </c>
      <c r="D10523" s="54" t="n">
        <v>373.2</v>
      </c>
      <c r="E10523" s="55" t="n">
        <v>696</v>
      </c>
    </row>
    <row r="10524" customFormat="false" ht="15" hidden="false" customHeight="false" outlineLevel="0" collapsed="false">
      <c r="A10524" s="49" t="n">
        <v>441</v>
      </c>
      <c r="B10524" s="49" t="s">
        <v>218</v>
      </c>
      <c r="C10524" s="49" t="n">
        <v>2011</v>
      </c>
      <c r="D10524" s="54" t="n">
        <v>39</v>
      </c>
      <c r="E10524" s="55" t="n">
        <v>60</v>
      </c>
    </row>
    <row r="10525" customFormat="false" ht="15" hidden="false" customHeight="false" outlineLevel="0" collapsed="false">
      <c r="A10525" s="49" t="n">
        <v>441</v>
      </c>
      <c r="B10525" s="49" t="s">
        <v>193</v>
      </c>
      <c r="C10525" s="49" t="n">
        <v>2011</v>
      </c>
      <c r="D10525" s="54" t="n">
        <v>46.8</v>
      </c>
      <c r="E10525" s="55" t="n">
        <v>72</v>
      </c>
    </row>
    <row r="10526" customFormat="false" ht="15" hidden="false" customHeight="false" outlineLevel="0" collapsed="false">
      <c r="A10526" s="49" t="n">
        <v>441</v>
      </c>
      <c r="B10526" s="49" t="s">
        <v>197</v>
      </c>
      <c r="C10526" s="49" t="n">
        <v>2011</v>
      </c>
      <c r="D10526" s="54" t="n">
        <v>3.9</v>
      </c>
      <c r="E10526" s="55" t="n">
        <v>6</v>
      </c>
    </row>
    <row r="10527" customFormat="false" ht="15" hidden="false" customHeight="false" outlineLevel="0" collapsed="false">
      <c r="A10527" s="49" t="n">
        <v>441</v>
      </c>
      <c r="B10527" s="49" t="s">
        <v>215</v>
      </c>
      <c r="C10527" s="49" t="n">
        <v>2011</v>
      </c>
      <c r="D10527" s="54" t="n">
        <v>15.6</v>
      </c>
      <c r="E10527" s="55" t="n">
        <v>24</v>
      </c>
    </row>
    <row r="10528" customFormat="false" ht="15" hidden="false" customHeight="false" outlineLevel="0" collapsed="false">
      <c r="A10528" s="49" t="n">
        <v>441</v>
      </c>
      <c r="B10528" s="49" t="s">
        <v>196</v>
      </c>
      <c r="C10528" s="49" t="n">
        <v>2010</v>
      </c>
      <c r="D10528" s="54" t="n">
        <v>7.8</v>
      </c>
      <c r="E10528" s="55" t="n">
        <v>12</v>
      </c>
    </row>
    <row r="10529" customFormat="false" ht="15" hidden="false" customHeight="false" outlineLevel="0" collapsed="false">
      <c r="A10529" s="49" t="n">
        <v>441</v>
      </c>
      <c r="B10529" s="49" t="s">
        <v>196</v>
      </c>
      <c r="C10529" s="49" t="n">
        <v>2011</v>
      </c>
      <c r="D10529" s="54" t="n">
        <v>23.4</v>
      </c>
      <c r="E10529" s="55" t="n">
        <v>36</v>
      </c>
    </row>
    <row r="10530" customFormat="false" ht="15" hidden="false" customHeight="false" outlineLevel="0" collapsed="false">
      <c r="A10530" s="49" t="n">
        <v>441</v>
      </c>
      <c r="B10530" s="49" t="s">
        <v>210</v>
      </c>
      <c r="C10530" s="49" t="n">
        <v>2010</v>
      </c>
      <c r="D10530" s="54" t="n">
        <v>31.2</v>
      </c>
      <c r="E10530" s="55" t="n">
        <v>48</v>
      </c>
    </row>
    <row r="10531" customFormat="false" ht="15" hidden="false" customHeight="false" outlineLevel="0" collapsed="false">
      <c r="A10531" s="49" t="n">
        <v>441</v>
      </c>
      <c r="B10531" s="49" t="s">
        <v>198</v>
      </c>
      <c r="C10531" s="49" t="n">
        <v>2010</v>
      </c>
      <c r="D10531" s="54" t="n">
        <v>15.6</v>
      </c>
      <c r="E10531" s="55" t="n">
        <v>24</v>
      </c>
    </row>
    <row r="10532" customFormat="false" ht="15" hidden="false" customHeight="false" outlineLevel="0" collapsed="false">
      <c r="A10532" s="49" t="n">
        <v>441</v>
      </c>
      <c r="B10532" s="49" t="s">
        <v>198</v>
      </c>
      <c r="C10532" s="49" t="n">
        <v>2011</v>
      </c>
      <c r="D10532" s="54" t="n">
        <v>70.2</v>
      </c>
      <c r="E10532" s="55" t="n">
        <v>108</v>
      </c>
    </row>
    <row r="10533" customFormat="false" ht="15" hidden="false" customHeight="false" outlineLevel="0" collapsed="false">
      <c r="A10533" s="49" t="n">
        <v>441</v>
      </c>
      <c r="B10533" s="49" t="s">
        <v>189</v>
      </c>
      <c r="C10533" s="49" t="n">
        <v>2009</v>
      </c>
      <c r="D10533" s="54" t="n">
        <v>136.15</v>
      </c>
      <c r="E10533" s="55" t="n">
        <v>203</v>
      </c>
    </row>
    <row r="10534" customFormat="false" ht="15" hidden="false" customHeight="false" outlineLevel="0" collapsed="false">
      <c r="A10534" s="49" t="n">
        <v>441</v>
      </c>
      <c r="B10534" s="49" t="s">
        <v>189</v>
      </c>
      <c r="C10534" s="49" t="n">
        <v>2010</v>
      </c>
      <c r="D10534" s="54" t="n">
        <v>3917.92</v>
      </c>
      <c r="E10534" s="55" t="n">
        <v>6087</v>
      </c>
    </row>
    <row r="10535" customFormat="false" ht="15" hidden="false" customHeight="false" outlineLevel="0" collapsed="false">
      <c r="A10535" s="49" t="n">
        <v>441</v>
      </c>
      <c r="B10535" s="49" t="s">
        <v>189</v>
      </c>
      <c r="C10535" s="49" t="n">
        <v>2011</v>
      </c>
      <c r="D10535" s="54" t="n">
        <v>2962.38</v>
      </c>
      <c r="E10535" s="55" t="n">
        <v>4152</v>
      </c>
    </row>
    <row r="10536" customFormat="false" ht="15" hidden="false" customHeight="false" outlineLevel="0" collapsed="false">
      <c r="A10536" s="49" t="n">
        <v>442</v>
      </c>
      <c r="B10536" s="49" t="s">
        <v>203</v>
      </c>
      <c r="C10536" s="49" t="n">
        <v>2011</v>
      </c>
      <c r="D10536" s="54" t="n">
        <v>161.5</v>
      </c>
      <c r="E10536" s="55" t="n">
        <v>110</v>
      </c>
    </row>
    <row r="10537" customFormat="false" ht="15" hidden="false" customHeight="false" outlineLevel="0" collapsed="false">
      <c r="A10537" s="49" t="n">
        <v>442</v>
      </c>
      <c r="B10537" s="49" t="s">
        <v>201</v>
      </c>
      <c r="C10537" s="49" t="n">
        <v>2011</v>
      </c>
      <c r="D10537" s="54" t="n">
        <v>82.5</v>
      </c>
      <c r="E10537" s="55" t="n">
        <v>50</v>
      </c>
    </row>
    <row r="10538" customFormat="false" ht="15" hidden="false" customHeight="false" outlineLevel="0" collapsed="false">
      <c r="A10538" s="49" t="n">
        <v>442</v>
      </c>
      <c r="B10538" s="49" t="s">
        <v>226</v>
      </c>
      <c r="C10538" s="49" t="n">
        <v>2011</v>
      </c>
      <c r="D10538" s="54" t="n">
        <v>16.5</v>
      </c>
      <c r="E10538" s="55" t="n">
        <v>10</v>
      </c>
    </row>
    <row r="10539" customFormat="false" ht="15" hidden="false" customHeight="false" outlineLevel="0" collapsed="false">
      <c r="A10539" s="49" t="n">
        <v>442</v>
      </c>
      <c r="B10539" s="49" t="s">
        <v>223</v>
      </c>
      <c r="C10539" s="49" t="n">
        <v>2011</v>
      </c>
      <c r="D10539" s="54" t="n">
        <v>16.5</v>
      </c>
      <c r="E10539" s="55" t="n">
        <v>10</v>
      </c>
    </row>
    <row r="10540" customFormat="false" ht="15" hidden="false" customHeight="false" outlineLevel="0" collapsed="false">
      <c r="A10540" s="49" t="n">
        <v>442</v>
      </c>
      <c r="B10540" s="49" t="s">
        <v>200</v>
      </c>
      <c r="C10540" s="49" t="n">
        <v>2011</v>
      </c>
      <c r="D10540" s="54" t="n">
        <v>16.5</v>
      </c>
      <c r="E10540" s="55" t="n">
        <v>10</v>
      </c>
    </row>
    <row r="10541" customFormat="false" ht="15" hidden="false" customHeight="false" outlineLevel="0" collapsed="false">
      <c r="A10541" s="49" t="n">
        <v>442</v>
      </c>
      <c r="B10541" s="49" t="s">
        <v>222</v>
      </c>
      <c r="C10541" s="49" t="n">
        <v>2011</v>
      </c>
      <c r="D10541" s="54" t="n">
        <v>132</v>
      </c>
      <c r="E10541" s="55" t="n">
        <v>80</v>
      </c>
    </row>
    <row r="10542" customFormat="false" ht="15" hidden="false" customHeight="false" outlineLevel="0" collapsed="false">
      <c r="A10542" s="49" t="n">
        <v>442</v>
      </c>
      <c r="B10542" s="49" t="s">
        <v>205</v>
      </c>
      <c r="C10542" s="49" t="n">
        <v>2011</v>
      </c>
      <c r="D10542" s="54" t="n">
        <v>135.3</v>
      </c>
      <c r="E10542" s="55" t="n">
        <v>82</v>
      </c>
    </row>
    <row r="10543" customFormat="false" ht="15" hidden="false" customHeight="false" outlineLevel="0" collapsed="false">
      <c r="A10543" s="49" t="n">
        <v>442</v>
      </c>
      <c r="B10543" s="49" t="s">
        <v>206</v>
      </c>
      <c r="C10543" s="49" t="n">
        <v>2011</v>
      </c>
      <c r="D10543" s="54" t="n">
        <v>181.5</v>
      </c>
      <c r="E10543" s="55" t="n">
        <v>110</v>
      </c>
    </row>
    <row r="10544" customFormat="false" ht="15" hidden="false" customHeight="false" outlineLevel="0" collapsed="false">
      <c r="A10544" s="49" t="n">
        <v>442</v>
      </c>
      <c r="B10544" s="49" t="s">
        <v>197</v>
      </c>
      <c r="C10544" s="49" t="n">
        <v>2011</v>
      </c>
      <c r="D10544" s="54" t="n">
        <v>103.95</v>
      </c>
      <c r="E10544" s="55" t="n">
        <v>63</v>
      </c>
    </row>
    <row r="10545" customFormat="false" ht="15" hidden="false" customHeight="false" outlineLevel="0" collapsed="false">
      <c r="A10545" s="49" t="n">
        <v>442</v>
      </c>
      <c r="B10545" s="49" t="s">
        <v>196</v>
      </c>
      <c r="C10545" s="49" t="n">
        <v>2011</v>
      </c>
      <c r="D10545" s="54" t="n">
        <v>16.5</v>
      </c>
      <c r="E10545" s="55" t="n">
        <v>10</v>
      </c>
    </row>
    <row r="10546" customFormat="false" ht="15" hidden="false" customHeight="false" outlineLevel="0" collapsed="false">
      <c r="A10546" s="49" t="n">
        <v>442</v>
      </c>
      <c r="B10546" s="49" t="s">
        <v>198</v>
      </c>
      <c r="C10546" s="49" t="n">
        <v>2011</v>
      </c>
      <c r="D10546" s="54" t="n">
        <v>115.5</v>
      </c>
      <c r="E10546" s="55" t="n">
        <v>70</v>
      </c>
    </row>
    <row r="10547" customFormat="false" ht="15" hidden="false" customHeight="false" outlineLevel="0" collapsed="false">
      <c r="A10547" s="49" t="n">
        <v>442</v>
      </c>
      <c r="B10547" s="49" t="s">
        <v>189</v>
      </c>
      <c r="C10547" s="49" t="n">
        <v>2011</v>
      </c>
      <c r="D10547" s="54" t="n">
        <v>9352.16</v>
      </c>
      <c r="E10547" s="55" t="n">
        <v>5629</v>
      </c>
    </row>
    <row r="10548" customFormat="false" ht="15" hidden="false" customHeight="false" outlineLevel="0" collapsed="false">
      <c r="A10548" s="49" t="n">
        <v>442</v>
      </c>
      <c r="B10548" s="49" t="s">
        <v>194</v>
      </c>
      <c r="C10548" s="49" t="n">
        <v>2011</v>
      </c>
      <c r="D10548" s="54" t="n">
        <v>1.65</v>
      </c>
      <c r="E10548" s="55" t="n">
        <v>1</v>
      </c>
    </row>
    <row r="10549" customFormat="false" ht="15" hidden="false" customHeight="false" outlineLevel="0" collapsed="false">
      <c r="A10549" s="49" t="n">
        <v>443</v>
      </c>
      <c r="B10549" s="49" t="s">
        <v>201</v>
      </c>
      <c r="C10549" s="49" t="n">
        <v>2011</v>
      </c>
      <c r="D10549" s="54" t="n">
        <v>39.6</v>
      </c>
      <c r="E10549" s="55" t="n">
        <v>24</v>
      </c>
    </row>
    <row r="10550" customFormat="false" ht="15" hidden="false" customHeight="false" outlineLevel="0" collapsed="false">
      <c r="A10550" s="49" t="n">
        <v>443</v>
      </c>
      <c r="B10550" s="49" t="s">
        <v>223</v>
      </c>
      <c r="C10550" s="49" t="n">
        <v>2011</v>
      </c>
      <c r="D10550" s="54" t="n">
        <v>19.8</v>
      </c>
      <c r="E10550" s="55" t="n">
        <v>12</v>
      </c>
    </row>
    <row r="10551" customFormat="false" ht="15" hidden="false" customHeight="false" outlineLevel="0" collapsed="false">
      <c r="A10551" s="49" t="n">
        <v>443</v>
      </c>
      <c r="B10551" s="49" t="s">
        <v>222</v>
      </c>
      <c r="C10551" s="49" t="n">
        <v>2011</v>
      </c>
      <c r="D10551" s="54" t="n">
        <v>19.8</v>
      </c>
      <c r="E10551" s="55" t="n">
        <v>12</v>
      </c>
    </row>
    <row r="10552" customFormat="false" ht="15" hidden="false" customHeight="false" outlineLevel="0" collapsed="false">
      <c r="A10552" s="49" t="n">
        <v>443</v>
      </c>
      <c r="B10552" s="49" t="s">
        <v>205</v>
      </c>
      <c r="C10552" s="49" t="n">
        <v>2010</v>
      </c>
      <c r="D10552" s="54" t="n">
        <v>37.95</v>
      </c>
      <c r="E10552" s="55" t="n">
        <v>23</v>
      </c>
    </row>
    <row r="10553" customFormat="false" ht="15" hidden="false" customHeight="false" outlineLevel="0" collapsed="false">
      <c r="A10553" s="49" t="n">
        <v>443</v>
      </c>
      <c r="B10553" s="49" t="s">
        <v>205</v>
      </c>
      <c r="C10553" s="49" t="n">
        <v>2011</v>
      </c>
      <c r="D10553" s="54" t="n">
        <v>103.95</v>
      </c>
      <c r="E10553" s="55" t="n">
        <v>63</v>
      </c>
    </row>
    <row r="10554" customFormat="false" ht="15" hidden="false" customHeight="false" outlineLevel="0" collapsed="false">
      <c r="A10554" s="49" t="n">
        <v>443</v>
      </c>
      <c r="B10554" s="49" t="s">
        <v>206</v>
      </c>
      <c r="C10554" s="49" t="n">
        <v>2011</v>
      </c>
      <c r="D10554" s="54" t="n">
        <v>39.6</v>
      </c>
      <c r="E10554" s="55" t="n">
        <v>24</v>
      </c>
    </row>
    <row r="10555" customFormat="false" ht="15" hidden="false" customHeight="false" outlineLevel="0" collapsed="false">
      <c r="A10555" s="49" t="n">
        <v>443</v>
      </c>
      <c r="B10555" s="49" t="s">
        <v>192</v>
      </c>
      <c r="C10555" s="49" t="n">
        <v>2010</v>
      </c>
      <c r="D10555" s="54" t="n">
        <v>19.8</v>
      </c>
      <c r="E10555" s="55" t="n">
        <v>12</v>
      </c>
    </row>
    <row r="10556" customFormat="false" ht="15" hidden="false" customHeight="false" outlineLevel="0" collapsed="false">
      <c r="A10556" s="49" t="n">
        <v>443</v>
      </c>
      <c r="B10556" s="49" t="s">
        <v>218</v>
      </c>
      <c r="C10556" s="49" t="n">
        <v>2010</v>
      </c>
      <c r="D10556" s="54" t="n">
        <v>19.8</v>
      </c>
      <c r="E10556" s="55" t="n">
        <v>12</v>
      </c>
    </row>
    <row r="10557" customFormat="false" ht="15" hidden="false" customHeight="false" outlineLevel="0" collapsed="false">
      <c r="A10557" s="49" t="n">
        <v>443</v>
      </c>
      <c r="B10557" s="49" t="s">
        <v>198</v>
      </c>
      <c r="C10557" s="49" t="n">
        <v>2010</v>
      </c>
      <c r="D10557" s="54" t="n">
        <v>71.04</v>
      </c>
      <c r="E10557" s="55" t="n">
        <v>48</v>
      </c>
    </row>
    <row r="10558" customFormat="false" ht="15" hidden="false" customHeight="false" outlineLevel="0" collapsed="false">
      <c r="A10558" s="49" t="n">
        <v>443</v>
      </c>
      <c r="B10558" s="49" t="s">
        <v>198</v>
      </c>
      <c r="C10558" s="49" t="n">
        <v>2011</v>
      </c>
      <c r="D10558" s="54" t="n">
        <v>19.8</v>
      </c>
      <c r="E10558" s="55" t="n">
        <v>12</v>
      </c>
    </row>
    <row r="10559" customFormat="false" ht="15" hidden="false" customHeight="false" outlineLevel="0" collapsed="false">
      <c r="A10559" s="49" t="n">
        <v>443</v>
      </c>
      <c r="B10559" s="49" t="s">
        <v>189</v>
      </c>
      <c r="C10559" s="49" t="n">
        <v>2009</v>
      </c>
      <c r="D10559" s="54" t="n">
        <v>38.94</v>
      </c>
      <c r="E10559" s="55" t="n">
        <v>-12</v>
      </c>
    </row>
    <row r="10560" customFormat="false" ht="15" hidden="false" customHeight="false" outlineLevel="0" collapsed="false">
      <c r="A10560" s="49" t="n">
        <v>443</v>
      </c>
      <c r="B10560" s="49" t="s">
        <v>189</v>
      </c>
      <c r="C10560" s="49" t="n">
        <v>2010</v>
      </c>
      <c r="D10560" s="54" t="n">
        <v>6149.66</v>
      </c>
      <c r="E10560" s="55" t="n">
        <v>3074</v>
      </c>
    </row>
    <row r="10561" customFormat="false" ht="15" hidden="false" customHeight="false" outlineLevel="0" collapsed="false">
      <c r="A10561" s="49" t="n">
        <v>443</v>
      </c>
      <c r="B10561" s="49" t="s">
        <v>189</v>
      </c>
      <c r="C10561" s="49" t="n">
        <v>2011</v>
      </c>
      <c r="D10561" s="54" t="n">
        <v>3715.39</v>
      </c>
      <c r="E10561" s="55" t="n">
        <v>1770</v>
      </c>
    </row>
    <row r="10562" customFormat="false" ht="15" hidden="false" customHeight="false" outlineLevel="0" collapsed="false">
      <c r="A10562" s="49" t="n">
        <v>444</v>
      </c>
      <c r="B10562" s="49" t="s">
        <v>203</v>
      </c>
      <c r="C10562" s="49" t="n">
        <v>2011</v>
      </c>
      <c r="D10562" s="54" t="n">
        <v>40.8</v>
      </c>
      <c r="E10562" s="55" t="n">
        <v>48</v>
      </c>
    </row>
    <row r="10563" customFormat="false" ht="15" hidden="false" customHeight="false" outlineLevel="0" collapsed="false">
      <c r="A10563" s="49" t="n">
        <v>444</v>
      </c>
      <c r="B10563" s="49" t="s">
        <v>199</v>
      </c>
      <c r="C10563" s="49" t="n">
        <v>2010</v>
      </c>
      <c r="D10563" s="54" t="n">
        <v>40.8</v>
      </c>
      <c r="E10563" s="55" t="n">
        <v>48</v>
      </c>
    </row>
    <row r="10564" customFormat="false" ht="15" hidden="false" customHeight="false" outlineLevel="0" collapsed="false">
      <c r="A10564" s="49" t="n">
        <v>444</v>
      </c>
      <c r="B10564" s="49" t="s">
        <v>201</v>
      </c>
      <c r="C10564" s="49" t="n">
        <v>2010</v>
      </c>
      <c r="D10564" s="54" t="n">
        <v>61.2</v>
      </c>
      <c r="E10564" s="55" t="n">
        <v>72</v>
      </c>
    </row>
    <row r="10565" customFormat="false" ht="15" hidden="false" customHeight="false" outlineLevel="0" collapsed="false">
      <c r="A10565" s="49" t="n">
        <v>444</v>
      </c>
      <c r="B10565" s="49" t="s">
        <v>226</v>
      </c>
      <c r="C10565" s="49" t="n">
        <v>2011</v>
      </c>
      <c r="D10565" s="54" t="n">
        <v>20.4</v>
      </c>
      <c r="E10565" s="55" t="n">
        <v>24</v>
      </c>
    </row>
    <row r="10566" customFormat="false" ht="15" hidden="false" customHeight="false" outlineLevel="0" collapsed="false">
      <c r="A10566" s="49" t="n">
        <v>444</v>
      </c>
      <c r="B10566" s="49" t="s">
        <v>222</v>
      </c>
      <c r="C10566" s="49" t="n">
        <v>2010</v>
      </c>
      <c r="D10566" s="54" t="n">
        <v>390.96</v>
      </c>
      <c r="E10566" s="55" t="n">
        <v>504</v>
      </c>
    </row>
    <row r="10567" customFormat="false" ht="15" hidden="false" customHeight="false" outlineLevel="0" collapsed="false">
      <c r="A10567" s="49" t="n">
        <v>444</v>
      </c>
      <c r="B10567" s="49" t="s">
        <v>222</v>
      </c>
      <c r="C10567" s="49" t="n">
        <v>2011</v>
      </c>
      <c r="D10567" s="54" t="n">
        <v>183.6</v>
      </c>
      <c r="E10567" s="55" t="n">
        <v>216</v>
      </c>
    </row>
    <row r="10568" customFormat="false" ht="15" hidden="false" customHeight="false" outlineLevel="0" collapsed="false">
      <c r="A10568" s="49" t="n">
        <v>444</v>
      </c>
      <c r="B10568" s="49" t="s">
        <v>205</v>
      </c>
      <c r="C10568" s="49" t="n">
        <v>2010</v>
      </c>
      <c r="D10568" s="54" t="n">
        <v>40.8</v>
      </c>
      <c r="E10568" s="55" t="n">
        <v>48</v>
      </c>
    </row>
    <row r="10569" customFormat="false" ht="15" hidden="false" customHeight="false" outlineLevel="0" collapsed="false">
      <c r="A10569" s="49" t="n">
        <v>444</v>
      </c>
      <c r="B10569" s="49" t="s">
        <v>205</v>
      </c>
      <c r="C10569" s="49" t="n">
        <v>2011</v>
      </c>
      <c r="D10569" s="54" t="n">
        <v>265.2</v>
      </c>
      <c r="E10569" s="55" t="n">
        <v>312</v>
      </c>
    </row>
    <row r="10570" customFormat="false" ht="15" hidden="false" customHeight="false" outlineLevel="0" collapsed="false">
      <c r="A10570" s="49" t="n">
        <v>444</v>
      </c>
      <c r="B10570" s="49" t="s">
        <v>206</v>
      </c>
      <c r="C10570" s="49" t="n">
        <v>2010</v>
      </c>
      <c r="D10570" s="54" t="n">
        <v>122.4</v>
      </c>
      <c r="E10570" s="55" t="n">
        <v>144</v>
      </c>
    </row>
    <row r="10571" customFormat="false" ht="15" hidden="false" customHeight="false" outlineLevel="0" collapsed="false">
      <c r="A10571" s="49" t="n">
        <v>444</v>
      </c>
      <c r="B10571" s="49" t="s">
        <v>206</v>
      </c>
      <c r="C10571" s="49" t="n">
        <v>2011</v>
      </c>
      <c r="D10571" s="54" t="n">
        <v>224.4</v>
      </c>
      <c r="E10571" s="55" t="n">
        <v>264</v>
      </c>
    </row>
    <row r="10572" customFormat="false" ht="15" hidden="false" customHeight="false" outlineLevel="0" collapsed="false">
      <c r="A10572" s="49" t="n">
        <v>444</v>
      </c>
      <c r="B10572" s="49" t="s">
        <v>234</v>
      </c>
      <c r="C10572" s="49" t="n">
        <v>2011</v>
      </c>
      <c r="D10572" s="54" t="n">
        <v>81.6</v>
      </c>
      <c r="E10572" s="55" t="n">
        <v>96</v>
      </c>
    </row>
    <row r="10573" customFormat="false" ht="15" hidden="false" customHeight="false" outlineLevel="0" collapsed="false">
      <c r="A10573" s="49" t="n">
        <v>444</v>
      </c>
      <c r="B10573" s="49" t="s">
        <v>190</v>
      </c>
      <c r="C10573" s="49" t="n">
        <v>2010</v>
      </c>
      <c r="D10573" s="54" t="n">
        <v>20.4</v>
      </c>
      <c r="E10573" s="55" t="n">
        <v>24</v>
      </c>
    </row>
    <row r="10574" customFormat="false" ht="15" hidden="false" customHeight="false" outlineLevel="0" collapsed="false">
      <c r="A10574" s="49" t="n">
        <v>444</v>
      </c>
      <c r="B10574" s="49" t="s">
        <v>192</v>
      </c>
      <c r="C10574" s="49" t="n">
        <v>2010</v>
      </c>
      <c r="D10574" s="54" t="n">
        <v>30.6</v>
      </c>
      <c r="E10574" s="55" t="n">
        <v>36</v>
      </c>
    </row>
    <row r="10575" customFormat="false" ht="15" hidden="false" customHeight="false" outlineLevel="0" collapsed="false">
      <c r="A10575" s="49" t="n">
        <v>444</v>
      </c>
      <c r="B10575" s="49" t="s">
        <v>218</v>
      </c>
      <c r="C10575" s="49" t="n">
        <v>2010</v>
      </c>
      <c r="D10575" s="54" t="n">
        <v>20.4</v>
      </c>
      <c r="E10575" s="55" t="n">
        <v>24</v>
      </c>
    </row>
    <row r="10576" customFormat="false" ht="15" hidden="false" customHeight="false" outlineLevel="0" collapsed="false">
      <c r="A10576" s="49" t="n">
        <v>444</v>
      </c>
      <c r="B10576" s="49" t="s">
        <v>218</v>
      </c>
      <c r="C10576" s="49" t="n">
        <v>2011</v>
      </c>
      <c r="D10576" s="54" t="n">
        <v>622.08</v>
      </c>
      <c r="E10576" s="55" t="n">
        <v>864</v>
      </c>
    </row>
    <row r="10577" customFormat="false" ht="15" hidden="false" customHeight="false" outlineLevel="0" collapsed="false">
      <c r="A10577" s="49" t="n">
        <v>444</v>
      </c>
      <c r="B10577" s="49" t="s">
        <v>193</v>
      </c>
      <c r="C10577" s="49" t="n">
        <v>2011</v>
      </c>
      <c r="D10577" s="54" t="n">
        <v>20.4</v>
      </c>
      <c r="E10577" s="55" t="n">
        <v>24</v>
      </c>
    </row>
    <row r="10578" customFormat="false" ht="15" hidden="false" customHeight="false" outlineLevel="0" collapsed="false">
      <c r="A10578" s="49" t="n">
        <v>444</v>
      </c>
      <c r="B10578" s="49" t="s">
        <v>197</v>
      </c>
      <c r="C10578" s="49" t="n">
        <v>2010</v>
      </c>
      <c r="D10578" s="54" t="n">
        <v>20.4</v>
      </c>
      <c r="E10578" s="55" t="n">
        <v>24</v>
      </c>
    </row>
    <row r="10579" customFormat="false" ht="15" hidden="false" customHeight="false" outlineLevel="0" collapsed="false">
      <c r="A10579" s="49" t="n">
        <v>444</v>
      </c>
      <c r="B10579" s="49" t="s">
        <v>197</v>
      </c>
      <c r="C10579" s="49" t="n">
        <v>2011</v>
      </c>
      <c r="D10579" s="54" t="n">
        <v>20.4</v>
      </c>
      <c r="E10579" s="55" t="n">
        <v>24</v>
      </c>
    </row>
    <row r="10580" customFormat="false" ht="15" hidden="false" customHeight="false" outlineLevel="0" collapsed="false">
      <c r="A10580" s="49" t="n">
        <v>444</v>
      </c>
      <c r="B10580" s="49" t="s">
        <v>196</v>
      </c>
      <c r="C10580" s="49" t="n">
        <v>2010</v>
      </c>
      <c r="D10580" s="54" t="n">
        <v>40.8</v>
      </c>
      <c r="E10580" s="55" t="n">
        <v>48</v>
      </c>
    </row>
    <row r="10581" customFormat="false" ht="15" hidden="false" customHeight="false" outlineLevel="0" collapsed="false">
      <c r="A10581" s="49" t="n">
        <v>444</v>
      </c>
      <c r="B10581" s="49" t="s">
        <v>196</v>
      </c>
      <c r="C10581" s="49" t="n">
        <v>2011</v>
      </c>
      <c r="D10581" s="54" t="n">
        <v>40.8</v>
      </c>
      <c r="E10581" s="55" t="n">
        <v>48</v>
      </c>
    </row>
    <row r="10582" customFormat="false" ht="15" hidden="false" customHeight="false" outlineLevel="0" collapsed="false">
      <c r="A10582" s="49" t="n">
        <v>444</v>
      </c>
      <c r="B10582" s="49" t="s">
        <v>210</v>
      </c>
      <c r="C10582" s="49" t="n">
        <v>2010</v>
      </c>
      <c r="D10582" s="54" t="n">
        <v>61.2</v>
      </c>
      <c r="E10582" s="55" t="n">
        <v>72</v>
      </c>
    </row>
    <row r="10583" customFormat="false" ht="15" hidden="false" customHeight="false" outlineLevel="0" collapsed="false">
      <c r="A10583" s="49" t="n">
        <v>444</v>
      </c>
      <c r="B10583" s="49" t="s">
        <v>198</v>
      </c>
      <c r="C10583" s="49" t="n">
        <v>2010</v>
      </c>
      <c r="D10583" s="54" t="n">
        <v>40.8</v>
      </c>
      <c r="E10583" s="55" t="n">
        <v>48</v>
      </c>
    </row>
    <row r="10584" customFormat="false" ht="15" hidden="false" customHeight="false" outlineLevel="0" collapsed="false">
      <c r="A10584" s="49" t="n">
        <v>444</v>
      </c>
      <c r="B10584" s="49" t="s">
        <v>198</v>
      </c>
      <c r="C10584" s="49" t="n">
        <v>2011</v>
      </c>
      <c r="D10584" s="54" t="n">
        <v>61.2</v>
      </c>
      <c r="E10584" s="55" t="n">
        <v>72</v>
      </c>
    </row>
    <row r="10585" customFormat="false" ht="15" hidden="false" customHeight="false" outlineLevel="0" collapsed="false">
      <c r="A10585" s="49" t="n">
        <v>444</v>
      </c>
      <c r="B10585" s="49" t="s">
        <v>214</v>
      </c>
      <c r="C10585" s="49" t="n">
        <v>2010</v>
      </c>
      <c r="D10585" s="54" t="n">
        <v>20.4</v>
      </c>
      <c r="E10585" s="55" t="n">
        <v>24</v>
      </c>
    </row>
    <row r="10586" customFormat="false" ht="15" hidden="false" customHeight="false" outlineLevel="0" collapsed="false">
      <c r="A10586" s="49" t="n">
        <v>444</v>
      </c>
      <c r="B10586" s="49" t="s">
        <v>214</v>
      </c>
      <c r="C10586" s="49" t="n">
        <v>2011</v>
      </c>
      <c r="D10586" s="54" t="n">
        <v>20.4</v>
      </c>
      <c r="E10586" s="55" t="n">
        <v>24</v>
      </c>
    </row>
    <row r="10587" customFormat="false" ht="15" hidden="false" customHeight="false" outlineLevel="0" collapsed="false">
      <c r="A10587" s="49" t="n">
        <v>444</v>
      </c>
      <c r="B10587" s="49" t="s">
        <v>189</v>
      </c>
      <c r="C10587" s="49" t="n">
        <v>2010</v>
      </c>
      <c r="D10587" s="54" t="n">
        <v>4400.49</v>
      </c>
      <c r="E10587" s="55" t="n">
        <v>5163</v>
      </c>
    </row>
    <row r="10588" customFormat="false" ht="15" hidden="false" customHeight="false" outlineLevel="0" collapsed="false">
      <c r="A10588" s="49" t="n">
        <v>444</v>
      </c>
      <c r="B10588" s="49" t="s">
        <v>189</v>
      </c>
      <c r="C10588" s="49" t="n">
        <v>2011</v>
      </c>
      <c r="D10588" s="54" t="n">
        <v>3328</v>
      </c>
      <c r="E10588" s="55" t="n">
        <v>3811</v>
      </c>
    </row>
    <row r="10589" customFormat="false" ht="15" hidden="false" customHeight="false" outlineLevel="0" collapsed="false">
      <c r="A10589" s="49" t="n">
        <v>445</v>
      </c>
      <c r="B10589" s="49" t="s">
        <v>203</v>
      </c>
      <c r="C10589" s="49" t="n">
        <v>2010</v>
      </c>
      <c r="D10589" s="54" t="n">
        <v>35.4</v>
      </c>
      <c r="E10589" s="55" t="n">
        <v>12</v>
      </c>
    </row>
    <row r="10590" customFormat="false" ht="15" hidden="false" customHeight="false" outlineLevel="0" collapsed="false">
      <c r="A10590" s="49" t="n">
        <v>445</v>
      </c>
      <c r="B10590" s="49" t="s">
        <v>203</v>
      </c>
      <c r="C10590" s="49" t="n">
        <v>2011</v>
      </c>
      <c r="D10590" s="54" t="n">
        <v>70.8</v>
      </c>
      <c r="E10590" s="55" t="n">
        <v>24</v>
      </c>
    </row>
    <row r="10591" customFormat="false" ht="15" hidden="false" customHeight="false" outlineLevel="0" collapsed="false">
      <c r="A10591" s="49" t="n">
        <v>445</v>
      </c>
      <c r="B10591" s="49" t="s">
        <v>223</v>
      </c>
      <c r="C10591" s="49" t="n">
        <v>2010</v>
      </c>
      <c r="D10591" s="54" t="n">
        <v>17.7</v>
      </c>
      <c r="E10591" s="55" t="n">
        <v>6</v>
      </c>
    </row>
    <row r="10592" customFormat="false" ht="15" hidden="false" customHeight="false" outlineLevel="0" collapsed="false">
      <c r="A10592" s="49" t="n">
        <v>445</v>
      </c>
      <c r="B10592" s="49" t="s">
        <v>223</v>
      </c>
      <c r="C10592" s="49" t="n">
        <v>2011</v>
      </c>
      <c r="D10592" s="54" t="n">
        <v>53.1</v>
      </c>
      <c r="E10592" s="55" t="n">
        <v>18</v>
      </c>
    </row>
    <row r="10593" customFormat="false" ht="15" hidden="false" customHeight="false" outlineLevel="0" collapsed="false">
      <c r="A10593" s="49" t="n">
        <v>445</v>
      </c>
      <c r="B10593" s="49" t="s">
        <v>222</v>
      </c>
      <c r="C10593" s="49" t="n">
        <v>2009</v>
      </c>
      <c r="D10593" s="54" t="n">
        <v>17.7</v>
      </c>
      <c r="E10593" s="55" t="n">
        <v>6</v>
      </c>
    </row>
    <row r="10594" customFormat="false" ht="15" hidden="false" customHeight="false" outlineLevel="0" collapsed="false">
      <c r="A10594" s="49" t="n">
        <v>445</v>
      </c>
      <c r="B10594" s="49" t="s">
        <v>222</v>
      </c>
      <c r="C10594" s="49" t="n">
        <v>2010</v>
      </c>
      <c r="D10594" s="54" t="n">
        <v>713.55</v>
      </c>
      <c r="E10594" s="55" t="n">
        <v>269</v>
      </c>
    </row>
    <row r="10595" customFormat="false" ht="15" hidden="false" customHeight="false" outlineLevel="0" collapsed="false">
      <c r="A10595" s="49" t="n">
        <v>445</v>
      </c>
      <c r="B10595" s="49" t="s">
        <v>222</v>
      </c>
      <c r="C10595" s="49" t="n">
        <v>2011</v>
      </c>
      <c r="D10595" s="54" t="n">
        <v>163.95</v>
      </c>
      <c r="E10595" s="55" t="n">
        <v>61</v>
      </c>
    </row>
    <row r="10596" customFormat="false" ht="15" hidden="false" customHeight="false" outlineLevel="0" collapsed="false">
      <c r="A10596" s="49" t="n">
        <v>445</v>
      </c>
      <c r="B10596" s="49" t="s">
        <v>191</v>
      </c>
      <c r="C10596" s="49" t="n">
        <v>2011</v>
      </c>
      <c r="D10596" s="54" t="n">
        <v>17.7</v>
      </c>
      <c r="E10596" s="55" t="n">
        <v>6</v>
      </c>
    </row>
    <row r="10597" customFormat="false" ht="15" hidden="false" customHeight="false" outlineLevel="0" collapsed="false">
      <c r="A10597" s="49" t="n">
        <v>445</v>
      </c>
      <c r="B10597" s="49" t="s">
        <v>205</v>
      </c>
      <c r="C10597" s="49" t="n">
        <v>2010</v>
      </c>
      <c r="D10597" s="54" t="n">
        <v>70.8</v>
      </c>
      <c r="E10597" s="55" t="n">
        <v>24</v>
      </c>
    </row>
    <row r="10598" customFormat="false" ht="15" hidden="false" customHeight="false" outlineLevel="0" collapsed="false">
      <c r="A10598" s="49" t="n">
        <v>445</v>
      </c>
      <c r="B10598" s="49" t="s">
        <v>205</v>
      </c>
      <c r="C10598" s="49" t="n">
        <v>2011</v>
      </c>
      <c r="D10598" s="54" t="n">
        <v>17.7</v>
      </c>
      <c r="E10598" s="55" t="n">
        <v>6</v>
      </c>
    </row>
    <row r="10599" customFormat="false" ht="15" hidden="false" customHeight="false" outlineLevel="0" collapsed="false">
      <c r="A10599" s="49" t="n">
        <v>445</v>
      </c>
      <c r="B10599" s="49" t="s">
        <v>206</v>
      </c>
      <c r="C10599" s="49" t="n">
        <v>2010</v>
      </c>
      <c r="D10599" s="54" t="n">
        <v>17.7</v>
      </c>
      <c r="E10599" s="55" t="n">
        <v>6</v>
      </c>
    </row>
    <row r="10600" customFormat="false" ht="15" hidden="false" customHeight="false" outlineLevel="0" collapsed="false">
      <c r="A10600" s="49" t="n">
        <v>445</v>
      </c>
      <c r="B10600" s="49" t="s">
        <v>206</v>
      </c>
      <c r="C10600" s="49" t="n">
        <v>2011</v>
      </c>
      <c r="D10600" s="54" t="n">
        <v>17.7</v>
      </c>
      <c r="E10600" s="55" t="n">
        <v>6</v>
      </c>
    </row>
    <row r="10601" customFormat="false" ht="15" hidden="false" customHeight="false" outlineLevel="0" collapsed="false">
      <c r="A10601" s="49" t="n">
        <v>445</v>
      </c>
      <c r="B10601" s="49" t="s">
        <v>218</v>
      </c>
      <c r="C10601" s="49" t="n">
        <v>2010</v>
      </c>
      <c r="D10601" s="54" t="n">
        <v>88.5</v>
      </c>
      <c r="E10601" s="55" t="n">
        <v>30</v>
      </c>
    </row>
    <row r="10602" customFormat="false" ht="15" hidden="false" customHeight="false" outlineLevel="0" collapsed="false">
      <c r="A10602" s="49" t="n">
        <v>445</v>
      </c>
      <c r="B10602" s="49" t="s">
        <v>196</v>
      </c>
      <c r="C10602" s="49" t="n">
        <v>2011</v>
      </c>
      <c r="D10602" s="54" t="n">
        <v>44.25</v>
      </c>
      <c r="E10602" s="55" t="n">
        <v>15</v>
      </c>
    </row>
    <row r="10603" customFormat="false" ht="15" hidden="false" customHeight="false" outlineLevel="0" collapsed="false">
      <c r="A10603" s="49" t="n">
        <v>445</v>
      </c>
      <c r="B10603" s="49" t="s">
        <v>210</v>
      </c>
      <c r="C10603" s="49" t="n">
        <v>2010</v>
      </c>
      <c r="D10603" s="54" t="n">
        <v>17.7</v>
      </c>
      <c r="E10603" s="55" t="n">
        <v>6</v>
      </c>
    </row>
    <row r="10604" customFormat="false" ht="15" hidden="false" customHeight="false" outlineLevel="0" collapsed="false">
      <c r="A10604" s="49" t="n">
        <v>445</v>
      </c>
      <c r="B10604" s="49" t="s">
        <v>189</v>
      </c>
      <c r="C10604" s="49" t="n">
        <v>2009</v>
      </c>
      <c r="D10604" s="54" t="n">
        <v>47.2</v>
      </c>
      <c r="E10604" s="55" t="n">
        <v>16</v>
      </c>
    </row>
    <row r="10605" customFormat="false" ht="15" hidden="false" customHeight="false" outlineLevel="0" collapsed="false">
      <c r="A10605" s="49" t="n">
        <v>445</v>
      </c>
      <c r="B10605" s="49" t="s">
        <v>189</v>
      </c>
      <c r="C10605" s="49" t="n">
        <v>2010</v>
      </c>
      <c r="D10605" s="54" t="n">
        <v>4681.19</v>
      </c>
      <c r="E10605" s="55" t="n">
        <v>1657</v>
      </c>
    </row>
    <row r="10606" customFormat="false" ht="15" hidden="false" customHeight="false" outlineLevel="0" collapsed="false">
      <c r="A10606" s="49" t="n">
        <v>445</v>
      </c>
      <c r="B10606" s="49" t="s">
        <v>189</v>
      </c>
      <c r="C10606" s="49" t="n">
        <v>2011</v>
      </c>
      <c r="D10606" s="54" t="n">
        <v>4036.81</v>
      </c>
      <c r="E10606" s="55" t="n">
        <v>1277</v>
      </c>
    </row>
    <row r="10607" customFormat="false" ht="15" hidden="false" customHeight="false" outlineLevel="0" collapsed="false">
      <c r="A10607" s="49" t="n">
        <v>446</v>
      </c>
      <c r="B10607" s="49" t="s">
        <v>223</v>
      </c>
      <c r="C10607" s="49" t="n">
        <v>2010</v>
      </c>
      <c r="D10607" s="54" t="n">
        <v>102</v>
      </c>
      <c r="E10607" s="55" t="n">
        <v>12</v>
      </c>
    </row>
    <row r="10608" customFormat="false" ht="15" hidden="false" customHeight="false" outlineLevel="0" collapsed="false">
      <c r="A10608" s="49" t="n">
        <v>446</v>
      </c>
      <c r="B10608" s="49" t="s">
        <v>200</v>
      </c>
      <c r="C10608" s="49" t="n">
        <v>2010</v>
      </c>
      <c r="D10608" s="54" t="n">
        <v>49.75</v>
      </c>
      <c r="E10608" s="55" t="n">
        <v>5</v>
      </c>
    </row>
    <row r="10609" customFormat="false" ht="15" hidden="false" customHeight="false" outlineLevel="0" collapsed="false">
      <c r="A10609" s="49" t="n">
        <v>446</v>
      </c>
      <c r="B10609" s="49" t="s">
        <v>222</v>
      </c>
      <c r="C10609" s="49" t="n">
        <v>2009</v>
      </c>
      <c r="D10609" s="54" t="n">
        <v>29.85</v>
      </c>
      <c r="E10609" s="55" t="n">
        <v>3</v>
      </c>
    </row>
    <row r="10610" customFormat="false" ht="15" hidden="false" customHeight="false" outlineLevel="0" collapsed="false">
      <c r="A10610" s="49" t="n">
        <v>446</v>
      </c>
      <c r="B10610" s="49" t="s">
        <v>222</v>
      </c>
      <c r="C10610" s="49" t="n">
        <v>2010</v>
      </c>
      <c r="D10610" s="54" t="n">
        <v>69.65</v>
      </c>
      <c r="E10610" s="55" t="n">
        <v>7</v>
      </c>
    </row>
    <row r="10611" customFormat="false" ht="15" hidden="false" customHeight="false" outlineLevel="0" collapsed="false">
      <c r="A10611" s="49" t="n">
        <v>446</v>
      </c>
      <c r="B10611" s="49" t="s">
        <v>222</v>
      </c>
      <c r="C10611" s="49" t="n">
        <v>2011</v>
      </c>
      <c r="D10611" s="54" t="n">
        <v>119.4</v>
      </c>
      <c r="E10611" s="55" t="n">
        <v>12</v>
      </c>
    </row>
    <row r="10612" customFormat="false" ht="15" hidden="false" customHeight="false" outlineLevel="0" collapsed="false">
      <c r="A10612" s="49" t="n">
        <v>446</v>
      </c>
      <c r="B10612" s="49" t="s">
        <v>191</v>
      </c>
      <c r="C10612" s="49" t="n">
        <v>2010</v>
      </c>
      <c r="D10612" s="54" t="n">
        <v>59.7</v>
      </c>
      <c r="E10612" s="55" t="n">
        <v>6</v>
      </c>
    </row>
    <row r="10613" customFormat="false" ht="15" hidden="false" customHeight="false" outlineLevel="0" collapsed="false">
      <c r="A10613" s="49" t="n">
        <v>446</v>
      </c>
      <c r="B10613" s="49" t="s">
        <v>205</v>
      </c>
      <c r="C10613" s="49" t="n">
        <v>2010</v>
      </c>
      <c r="D10613" s="54" t="n">
        <v>29.85</v>
      </c>
      <c r="E10613" s="55" t="n">
        <v>3</v>
      </c>
    </row>
    <row r="10614" customFormat="false" ht="15" hidden="false" customHeight="false" outlineLevel="0" collapsed="false">
      <c r="A10614" s="49" t="n">
        <v>446</v>
      </c>
      <c r="B10614" s="49" t="s">
        <v>205</v>
      </c>
      <c r="C10614" s="49" t="n">
        <v>2011</v>
      </c>
      <c r="D10614" s="54" t="n">
        <v>89.55</v>
      </c>
      <c r="E10614" s="55" t="n">
        <v>9</v>
      </c>
    </row>
    <row r="10615" customFormat="false" ht="15" hidden="false" customHeight="false" outlineLevel="0" collapsed="false">
      <c r="A10615" s="49" t="n">
        <v>446</v>
      </c>
      <c r="B10615" s="49" t="s">
        <v>192</v>
      </c>
      <c r="C10615" s="49" t="n">
        <v>2011</v>
      </c>
      <c r="D10615" s="54" t="n">
        <v>59.7</v>
      </c>
      <c r="E10615" s="55" t="n">
        <v>6</v>
      </c>
    </row>
    <row r="10616" customFormat="false" ht="15" hidden="false" customHeight="false" outlineLevel="0" collapsed="false">
      <c r="A10616" s="49" t="n">
        <v>446</v>
      </c>
      <c r="B10616" s="49" t="s">
        <v>193</v>
      </c>
      <c r="C10616" s="49" t="n">
        <v>2011</v>
      </c>
      <c r="D10616" s="54" t="n">
        <v>29.85</v>
      </c>
      <c r="E10616" s="55" t="n">
        <v>3</v>
      </c>
    </row>
    <row r="10617" customFormat="false" ht="15" hidden="false" customHeight="false" outlineLevel="0" collapsed="false">
      <c r="A10617" s="49" t="n">
        <v>446</v>
      </c>
      <c r="B10617" s="49" t="s">
        <v>196</v>
      </c>
      <c r="C10617" s="49" t="n">
        <v>2010</v>
      </c>
      <c r="D10617" s="54" t="n">
        <v>119.4</v>
      </c>
      <c r="E10617" s="55" t="n">
        <v>12</v>
      </c>
    </row>
    <row r="10618" customFormat="false" ht="15" hidden="false" customHeight="false" outlineLevel="0" collapsed="false">
      <c r="A10618" s="49" t="n">
        <v>446</v>
      </c>
      <c r="B10618" s="49" t="s">
        <v>196</v>
      </c>
      <c r="C10618" s="49" t="n">
        <v>2011</v>
      </c>
      <c r="D10618" s="54" t="n">
        <v>102</v>
      </c>
      <c r="E10618" s="55" t="n">
        <v>12</v>
      </c>
    </row>
    <row r="10619" customFormat="false" ht="15" hidden="false" customHeight="false" outlineLevel="0" collapsed="false">
      <c r="A10619" s="49" t="n">
        <v>446</v>
      </c>
      <c r="B10619" s="49" t="s">
        <v>210</v>
      </c>
      <c r="C10619" s="49" t="n">
        <v>2010</v>
      </c>
      <c r="D10619" s="54" t="n">
        <v>29.85</v>
      </c>
      <c r="E10619" s="55" t="n">
        <v>3</v>
      </c>
    </row>
    <row r="10620" customFormat="false" ht="15" hidden="false" customHeight="false" outlineLevel="0" collapsed="false">
      <c r="A10620" s="49" t="n">
        <v>446</v>
      </c>
      <c r="B10620" s="49" t="s">
        <v>189</v>
      </c>
      <c r="C10620" s="49" t="n">
        <v>2009</v>
      </c>
      <c r="D10620" s="54" t="n">
        <v>675.66</v>
      </c>
      <c r="E10620" s="55" t="n">
        <v>62</v>
      </c>
    </row>
    <row r="10621" customFormat="false" ht="15" hidden="false" customHeight="false" outlineLevel="0" collapsed="false">
      <c r="A10621" s="49" t="n">
        <v>446</v>
      </c>
      <c r="B10621" s="49" t="s">
        <v>189</v>
      </c>
      <c r="C10621" s="49" t="n">
        <v>2010</v>
      </c>
      <c r="D10621" s="54" t="n">
        <v>4082.9</v>
      </c>
      <c r="E10621" s="55" t="n">
        <v>398</v>
      </c>
    </row>
    <row r="10622" customFormat="false" ht="15" hidden="false" customHeight="false" outlineLevel="0" collapsed="false">
      <c r="A10622" s="49" t="n">
        <v>446</v>
      </c>
      <c r="B10622" s="49" t="s">
        <v>189</v>
      </c>
      <c r="C10622" s="49" t="n">
        <v>2011</v>
      </c>
      <c r="D10622" s="54" t="n">
        <v>4477.48</v>
      </c>
      <c r="E10622" s="55" t="n">
        <v>446</v>
      </c>
    </row>
    <row r="10623" customFormat="false" ht="15" hidden="false" customHeight="false" outlineLevel="0" collapsed="false">
      <c r="A10623" s="49" t="n">
        <v>447</v>
      </c>
      <c r="B10623" s="49" t="s">
        <v>203</v>
      </c>
      <c r="C10623" s="49" t="n">
        <v>2010</v>
      </c>
      <c r="D10623" s="54" t="n">
        <v>12.6</v>
      </c>
      <c r="E10623" s="55" t="n">
        <v>6</v>
      </c>
    </row>
    <row r="10624" customFormat="false" ht="15" hidden="false" customHeight="false" outlineLevel="0" collapsed="false">
      <c r="A10624" s="49" t="n">
        <v>447</v>
      </c>
      <c r="B10624" s="49" t="s">
        <v>201</v>
      </c>
      <c r="C10624" s="49" t="n">
        <v>2010</v>
      </c>
      <c r="D10624" s="54" t="n">
        <v>37.8</v>
      </c>
      <c r="E10624" s="55" t="n">
        <v>18</v>
      </c>
    </row>
    <row r="10625" customFormat="false" ht="15" hidden="false" customHeight="false" outlineLevel="0" collapsed="false">
      <c r="A10625" s="49" t="n">
        <v>447</v>
      </c>
      <c r="B10625" s="49" t="s">
        <v>201</v>
      </c>
      <c r="C10625" s="49" t="n">
        <v>2011</v>
      </c>
      <c r="D10625" s="54" t="n">
        <v>12.6</v>
      </c>
      <c r="E10625" s="55" t="n">
        <v>6</v>
      </c>
    </row>
    <row r="10626" customFormat="false" ht="15" hidden="false" customHeight="false" outlineLevel="0" collapsed="false">
      <c r="A10626" s="49" t="n">
        <v>447</v>
      </c>
      <c r="B10626" s="49" t="s">
        <v>223</v>
      </c>
      <c r="C10626" s="49" t="n">
        <v>2010</v>
      </c>
      <c r="D10626" s="54" t="n">
        <v>12.6</v>
      </c>
      <c r="E10626" s="55" t="n">
        <v>6</v>
      </c>
    </row>
    <row r="10627" customFormat="false" ht="15" hidden="false" customHeight="false" outlineLevel="0" collapsed="false">
      <c r="A10627" s="49" t="n">
        <v>447</v>
      </c>
      <c r="B10627" s="49" t="s">
        <v>223</v>
      </c>
      <c r="C10627" s="49" t="n">
        <v>2011</v>
      </c>
      <c r="D10627" s="54" t="n">
        <v>111</v>
      </c>
      <c r="E10627" s="55" t="n">
        <v>60</v>
      </c>
    </row>
    <row r="10628" customFormat="false" ht="15" hidden="false" customHeight="false" outlineLevel="0" collapsed="false">
      <c r="A10628" s="49" t="n">
        <v>447</v>
      </c>
      <c r="B10628" s="49" t="s">
        <v>200</v>
      </c>
      <c r="C10628" s="49" t="n">
        <v>2010</v>
      </c>
      <c r="D10628" s="54" t="n">
        <v>2.1</v>
      </c>
      <c r="E10628" s="55" t="n">
        <v>1</v>
      </c>
    </row>
    <row r="10629" customFormat="false" ht="15" hidden="false" customHeight="false" outlineLevel="0" collapsed="false">
      <c r="A10629" s="49" t="n">
        <v>447</v>
      </c>
      <c r="B10629" s="49" t="s">
        <v>222</v>
      </c>
      <c r="C10629" s="49" t="n">
        <v>2010</v>
      </c>
      <c r="D10629" s="54" t="n">
        <v>50.4</v>
      </c>
      <c r="E10629" s="55" t="n">
        <v>24</v>
      </c>
    </row>
    <row r="10630" customFormat="false" ht="15" hidden="false" customHeight="false" outlineLevel="0" collapsed="false">
      <c r="A10630" s="49" t="n">
        <v>447</v>
      </c>
      <c r="B10630" s="49" t="s">
        <v>222</v>
      </c>
      <c r="C10630" s="49" t="n">
        <v>2011</v>
      </c>
      <c r="D10630" s="54" t="n">
        <v>88.2</v>
      </c>
      <c r="E10630" s="55" t="n">
        <v>42</v>
      </c>
    </row>
    <row r="10631" customFormat="false" ht="15" hidden="false" customHeight="false" outlineLevel="0" collapsed="false">
      <c r="A10631" s="49" t="n">
        <v>447</v>
      </c>
      <c r="B10631" s="49" t="s">
        <v>205</v>
      </c>
      <c r="C10631" s="49" t="n">
        <v>2010</v>
      </c>
      <c r="D10631" s="54" t="n">
        <v>126</v>
      </c>
      <c r="E10631" s="55" t="n">
        <v>60</v>
      </c>
    </row>
    <row r="10632" customFormat="false" ht="15" hidden="false" customHeight="false" outlineLevel="0" collapsed="false">
      <c r="A10632" s="49" t="n">
        <v>447</v>
      </c>
      <c r="B10632" s="49" t="s">
        <v>205</v>
      </c>
      <c r="C10632" s="49" t="n">
        <v>2011</v>
      </c>
      <c r="D10632" s="54" t="n">
        <v>428.4</v>
      </c>
      <c r="E10632" s="55" t="n">
        <v>204</v>
      </c>
    </row>
    <row r="10633" customFormat="false" ht="15" hidden="false" customHeight="false" outlineLevel="0" collapsed="false">
      <c r="A10633" s="49" t="n">
        <v>447</v>
      </c>
      <c r="B10633" s="49" t="s">
        <v>206</v>
      </c>
      <c r="C10633" s="49" t="n">
        <v>2010</v>
      </c>
      <c r="D10633" s="54" t="n">
        <v>126</v>
      </c>
      <c r="E10633" s="55" t="n">
        <v>60</v>
      </c>
    </row>
    <row r="10634" customFormat="false" ht="15" hidden="false" customHeight="false" outlineLevel="0" collapsed="false">
      <c r="A10634" s="49" t="n">
        <v>447</v>
      </c>
      <c r="B10634" s="49" t="s">
        <v>206</v>
      </c>
      <c r="C10634" s="49" t="n">
        <v>2011</v>
      </c>
      <c r="D10634" s="54" t="n">
        <v>199.2</v>
      </c>
      <c r="E10634" s="55" t="n">
        <v>102</v>
      </c>
    </row>
    <row r="10635" customFormat="false" ht="15" hidden="false" customHeight="false" outlineLevel="0" collapsed="false">
      <c r="A10635" s="49" t="n">
        <v>447</v>
      </c>
      <c r="B10635" s="49" t="s">
        <v>192</v>
      </c>
      <c r="C10635" s="49" t="n">
        <v>2010</v>
      </c>
      <c r="D10635" s="54" t="n">
        <v>37.8</v>
      </c>
      <c r="E10635" s="55" t="n">
        <v>18</v>
      </c>
    </row>
    <row r="10636" customFormat="false" ht="15" hidden="false" customHeight="false" outlineLevel="0" collapsed="false">
      <c r="A10636" s="49" t="n">
        <v>447</v>
      </c>
      <c r="B10636" s="49" t="s">
        <v>192</v>
      </c>
      <c r="C10636" s="49" t="n">
        <v>2011</v>
      </c>
      <c r="D10636" s="54" t="n">
        <v>25.2</v>
      </c>
      <c r="E10636" s="55" t="n">
        <v>12</v>
      </c>
    </row>
    <row r="10637" customFormat="false" ht="15" hidden="false" customHeight="false" outlineLevel="0" collapsed="false">
      <c r="A10637" s="49" t="n">
        <v>447</v>
      </c>
      <c r="B10637" s="49" t="s">
        <v>218</v>
      </c>
      <c r="C10637" s="49" t="n">
        <v>2010</v>
      </c>
      <c r="D10637" s="54" t="n">
        <v>555</v>
      </c>
      <c r="E10637" s="55" t="n">
        <v>300</v>
      </c>
    </row>
    <row r="10638" customFormat="false" ht="15" hidden="false" customHeight="false" outlineLevel="0" collapsed="false">
      <c r="A10638" s="49" t="n">
        <v>447</v>
      </c>
      <c r="B10638" s="49" t="s">
        <v>218</v>
      </c>
      <c r="C10638" s="49" t="n">
        <v>2011</v>
      </c>
      <c r="D10638" s="54" t="n">
        <v>12.6</v>
      </c>
      <c r="E10638" s="55" t="n">
        <v>6</v>
      </c>
    </row>
    <row r="10639" customFormat="false" ht="15" hidden="false" customHeight="false" outlineLevel="0" collapsed="false">
      <c r="A10639" s="49" t="n">
        <v>447</v>
      </c>
      <c r="B10639" s="49" t="s">
        <v>193</v>
      </c>
      <c r="C10639" s="49" t="n">
        <v>2011</v>
      </c>
      <c r="D10639" s="54" t="n">
        <v>12.6</v>
      </c>
      <c r="E10639" s="55" t="n">
        <v>6</v>
      </c>
    </row>
    <row r="10640" customFormat="false" ht="15" hidden="false" customHeight="false" outlineLevel="0" collapsed="false">
      <c r="A10640" s="49" t="n">
        <v>447</v>
      </c>
      <c r="B10640" s="49" t="s">
        <v>213</v>
      </c>
      <c r="C10640" s="49" t="n">
        <v>2011</v>
      </c>
      <c r="D10640" s="54" t="n">
        <v>12.6</v>
      </c>
      <c r="E10640" s="55" t="n">
        <v>6</v>
      </c>
    </row>
    <row r="10641" customFormat="false" ht="15" hidden="false" customHeight="false" outlineLevel="0" collapsed="false">
      <c r="A10641" s="49" t="n">
        <v>447</v>
      </c>
      <c r="B10641" s="49" t="s">
        <v>197</v>
      </c>
      <c r="C10641" s="49" t="n">
        <v>2011</v>
      </c>
      <c r="D10641" s="54" t="n">
        <v>12.6</v>
      </c>
      <c r="E10641" s="55" t="n">
        <v>6</v>
      </c>
    </row>
    <row r="10642" customFormat="false" ht="15" hidden="false" customHeight="false" outlineLevel="0" collapsed="false">
      <c r="A10642" s="49" t="n">
        <v>447</v>
      </c>
      <c r="B10642" s="49" t="s">
        <v>196</v>
      </c>
      <c r="C10642" s="49" t="n">
        <v>2011</v>
      </c>
      <c r="D10642" s="54" t="n">
        <v>94.5</v>
      </c>
      <c r="E10642" s="55" t="n">
        <v>45</v>
      </c>
    </row>
    <row r="10643" customFormat="false" ht="15" hidden="false" customHeight="false" outlineLevel="0" collapsed="false">
      <c r="A10643" s="49" t="n">
        <v>447</v>
      </c>
      <c r="B10643" s="49" t="s">
        <v>210</v>
      </c>
      <c r="C10643" s="49" t="n">
        <v>2010</v>
      </c>
      <c r="D10643" s="54" t="n">
        <v>12.6</v>
      </c>
      <c r="E10643" s="55" t="n">
        <v>6</v>
      </c>
    </row>
    <row r="10644" customFormat="false" ht="15" hidden="false" customHeight="false" outlineLevel="0" collapsed="false">
      <c r="A10644" s="49" t="n">
        <v>447</v>
      </c>
      <c r="B10644" s="49" t="s">
        <v>198</v>
      </c>
      <c r="C10644" s="49" t="n">
        <v>2010</v>
      </c>
      <c r="D10644" s="54" t="n">
        <v>12.6</v>
      </c>
      <c r="E10644" s="55" t="n">
        <v>6</v>
      </c>
    </row>
    <row r="10645" customFormat="false" ht="15" hidden="false" customHeight="false" outlineLevel="0" collapsed="false">
      <c r="A10645" s="49" t="n">
        <v>447</v>
      </c>
      <c r="B10645" s="49" t="s">
        <v>198</v>
      </c>
      <c r="C10645" s="49" t="n">
        <v>2011</v>
      </c>
      <c r="D10645" s="54" t="n">
        <v>12.6</v>
      </c>
      <c r="E10645" s="55" t="n">
        <v>6</v>
      </c>
    </row>
    <row r="10646" customFormat="false" ht="15" hidden="false" customHeight="false" outlineLevel="0" collapsed="false">
      <c r="A10646" s="49" t="n">
        <v>447</v>
      </c>
      <c r="B10646" s="49" t="s">
        <v>189</v>
      </c>
      <c r="C10646" s="49" t="n">
        <v>2010</v>
      </c>
      <c r="D10646" s="54" t="n">
        <v>4736.33</v>
      </c>
      <c r="E10646" s="55" t="n">
        <v>1707</v>
      </c>
    </row>
    <row r="10647" customFormat="false" ht="15" hidden="false" customHeight="false" outlineLevel="0" collapsed="false">
      <c r="A10647" s="49" t="n">
        <v>447</v>
      </c>
      <c r="B10647" s="49" t="s">
        <v>189</v>
      </c>
      <c r="C10647" s="49" t="n">
        <v>2011</v>
      </c>
      <c r="D10647" s="54" t="n">
        <v>3354.47</v>
      </c>
      <c r="E10647" s="55" t="n">
        <v>1399</v>
      </c>
    </row>
    <row r="10648" customFormat="false" ht="15" hidden="false" customHeight="false" outlineLevel="0" collapsed="false">
      <c r="A10648" s="49" t="n">
        <v>447</v>
      </c>
      <c r="B10648" s="49" t="s">
        <v>194</v>
      </c>
      <c r="C10648" s="49" t="n">
        <v>2011</v>
      </c>
      <c r="D10648" s="54" t="n">
        <v>27.3</v>
      </c>
      <c r="E10648" s="55" t="n">
        <v>13</v>
      </c>
    </row>
    <row r="10649" customFormat="false" ht="15" hidden="false" customHeight="false" outlineLevel="0" collapsed="false">
      <c r="A10649" s="49" t="n">
        <v>448</v>
      </c>
      <c r="B10649" s="49" t="s">
        <v>199</v>
      </c>
      <c r="C10649" s="49" t="n">
        <v>2011</v>
      </c>
      <c r="D10649" s="54" t="n">
        <v>15</v>
      </c>
      <c r="E10649" s="55" t="n">
        <v>12</v>
      </c>
    </row>
    <row r="10650" customFormat="false" ht="15" hidden="false" customHeight="false" outlineLevel="0" collapsed="false">
      <c r="A10650" s="49" t="n">
        <v>448</v>
      </c>
      <c r="B10650" s="49" t="s">
        <v>201</v>
      </c>
      <c r="C10650" s="49" t="n">
        <v>2011</v>
      </c>
      <c r="D10650" s="54" t="n">
        <v>60</v>
      </c>
      <c r="E10650" s="55" t="n">
        <v>48</v>
      </c>
    </row>
    <row r="10651" customFormat="false" ht="15" hidden="false" customHeight="false" outlineLevel="0" collapsed="false">
      <c r="A10651" s="49" t="n">
        <v>448</v>
      </c>
      <c r="B10651" s="49" t="s">
        <v>223</v>
      </c>
      <c r="C10651" s="49" t="n">
        <v>2011</v>
      </c>
      <c r="D10651" s="54" t="n">
        <v>15</v>
      </c>
      <c r="E10651" s="55" t="n">
        <v>12</v>
      </c>
    </row>
    <row r="10652" customFormat="false" ht="15" hidden="false" customHeight="false" outlineLevel="0" collapsed="false">
      <c r="A10652" s="49" t="n">
        <v>448</v>
      </c>
      <c r="B10652" s="49" t="s">
        <v>222</v>
      </c>
      <c r="C10652" s="49" t="n">
        <v>2010</v>
      </c>
      <c r="D10652" s="54" t="n">
        <v>45</v>
      </c>
      <c r="E10652" s="55" t="n">
        <v>36</v>
      </c>
    </row>
    <row r="10653" customFormat="false" ht="15" hidden="false" customHeight="false" outlineLevel="0" collapsed="false">
      <c r="A10653" s="49" t="n">
        <v>448</v>
      </c>
      <c r="B10653" s="49" t="s">
        <v>222</v>
      </c>
      <c r="C10653" s="49" t="n">
        <v>2011</v>
      </c>
      <c r="D10653" s="54" t="n">
        <v>575.28</v>
      </c>
      <c r="E10653" s="55" t="n">
        <v>504</v>
      </c>
    </row>
    <row r="10654" customFormat="false" ht="15" hidden="false" customHeight="false" outlineLevel="0" collapsed="false">
      <c r="A10654" s="49" t="n">
        <v>448</v>
      </c>
      <c r="B10654" s="49" t="s">
        <v>205</v>
      </c>
      <c r="C10654" s="49" t="n">
        <v>2010</v>
      </c>
      <c r="D10654" s="54" t="n">
        <v>31.25</v>
      </c>
      <c r="E10654" s="55" t="n">
        <v>25</v>
      </c>
    </row>
    <row r="10655" customFormat="false" ht="15" hidden="false" customHeight="false" outlineLevel="0" collapsed="false">
      <c r="A10655" s="49" t="n">
        <v>448</v>
      </c>
      <c r="B10655" s="49" t="s">
        <v>205</v>
      </c>
      <c r="C10655" s="49" t="n">
        <v>2011</v>
      </c>
      <c r="D10655" s="54" t="n">
        <v>255</v>
      </c>
      <c r="E10655" s="55" t="n">
        <v>204</v>
      </c>
    </row>
    <row r="10656" customFormat="false" ht="15" hidden="false" customHeight="false" outlineLevel="0" collapsed="false">
      <c r="A10656" s="49" t="n">
        <v>448</v>
      </c>
      <c r="B10656" s="49" t="s">
        <v>206</v>
      </c>
      <c r="C10656" s="49" t="n">
        <v>2010</v>
      </c>
      <c r="D10656" s="54" t="n">
        <v>45</v>
      </c>
      <c r="E10656" s="55" t="n">
        <v>36</v>
      </c>
    </row>
    <row r="10657" customFormat="false" ht="15" hidden="false" customHeight="false" outlineLevel="0" collapsed="false">
      <c r="A10657" s="49" t="n">
        <v>448</v>
      </c>
      <c r="B10657" s="49" t="s">
        <v>206</v>
      </c>
      <c r="C10657" s="49" t="n">
        <v>2011</v>
      </c>
      <c r="D10657" s="54" t="n">
        <v>208.75</v>
      </c>
      <c r="E10657" s="55" t="n">
        <v>167</v>
      </c>
    </row>
    <row r="10658" customFormat="false" ht="15" hidden="false" customHeight="false" outlineLevel="0" collapsed="false">
      <c r="A10658" s="49" t="n">
        <v>448</v>
      </c>
      <c r="B10658" s="49" t="s">
        <v>209</v>
      </c>
      <c r="C10658" s="49" t="n">
        <v>2011</v>
      </c>
      <c r="D10658" s="54" t="n">
        <v>15</v>
      </c>
      <c r="E10658" s="55" t="n">
        <v>12</v>
      </c>
    </row>
    <row r="10659" customFormat="false" ht="15" hidden="false" customHeight="false" outlineLevel="0" collapsed="false">
      <c r="A10659" s="49" t="n">
        <v>448</v>
      </c>
      <c r="B10659" s="49" t="s">
        <v>192</v>
      </c>
      <c r="C10659" s="49" t="n">
        <v>2011</v>
      </c>
      <c r="D10659" s="54" t="n">
        <v>75</v>
      </c>
      <c r="E10659" s="55" t="n">
        <v>60</v>
      </c>
    </row>
    <row r="10660" customFormat="false" ht="15" hidden="false" customHeight="false" outlineLevel="0" collapsed="false">
      <c r="A10660" s="49" t="n">
        <v>448</v>
      </c>
      <c r="B10660" s="49" t="s">
        <v>219</v>
      </c>
      <c r="C10660" s="49" t="n">
        <v>2011</v>
      </c>
      <c r="D10660" s="54" t="n">
        <v>15</v>
      </c>
      <c r="E10660" s="55" t="n">
        <v>12</v>
      </c>
    </row>
    <row r="10661" customFormat="false" ht="15" hidden="false" customHeight="false" outlineLevel="0" collapsed="false">
      <c r="A10661" s="49" t="n">
        <v>448</v>
      </c>
      <c r="B10661" s="49" t="s">
        <v>218</v>
      </c>
      <c r="C10661" s="49" t="n">
        <v>2010</v>
      </c>
      <c r="D10661" s="54" t="n">
        <v>5</v>
      </c>
      <c r="E10661" s="55" t="n">
        <v>4</v>
      </c>
    </row>
    <row r="10662" customFormat="false" ht="15" hidden="false" customHeight="false" outlineLevel="0" collapsed="false">
      <c r="A10662" s="49" t="n">
        <v>448</v>
      </c>
      <c r="B10662" s="49" t="s">
        <v>218</v>
      </c>
      <c r="C10662" s="49" t="n">
        <v>2011</v>
      </c>
      <c r="D10662" s="54" t="n">
        <v>685.56</v>
      </c>
      <c r="E10662" s="55" t="n">
        <v>636</v>
      </c>
    </row>
    <row r="10663" customFormat="false" ht="15" hidden="false" customHeight="false" outlineLevel="0" collapsed="false">
      <c r="A10663" s="49" t="n">
        <v>448</v>
      </c>
      <c r="B10663" s="49" t="s">
        <v>193</v>
      </c>
      <c r="C10663" s="49" t="n">
        <v>2010</v>
      </c>
      <c r="D10663" s="54" t="n">
        <v>60</v>
      </c>
      <c r="E10663" s="55" t="n">
        <v>48</v>
      </c>
    </row>
    <row r="10664" customFormat="false" ht="15" hidden="false" customHeight="false" outlineLevel="0" collapsed="false">
      <c r="A10664" s="49" t="n">
        <v>448</v>
      </c>
      <c r="B10664" s="49" t="s">
        <v>193</v>
      </c>
      <c r="C10664" s="49" t="n">
        <v>2011</v>
      </c>
      <c r="D10664" s="54" t="n">
        <v>15</v>
      </c>
      <c r="E10664" s="55" t="n">
        <v>12</v>
      </c>
    </row>
    <row r="10665" customFormat="false" ht="15" hidden="false" customHeight="false" outlineLevel="0" collapsed="false">
      <c r="A10665" s="49" t="n">
        <v>448</v>
      </c>
      <c r="B10665" s="49" t="s">
        <v>197</v>
      </c>
      <c r="C10665" s="49" t="n">
        <v>2010</v>
      </c>
      <c r="D10665" s="54" t="n">
        <v>15</v>
      </c>
      <c r="E10665" s="55" t="n">
        <v>12</v>
      </c>
    </row>
    <row r="10666" customFormat="false" ht="15" hidden="false" customHeight="false" outlineLevel="0" collapsed="false">
      <c r="A10666" s="49" t="n">
        <v>448</v>
      </c>
      <c r="B10666" s="49" t="s">
        <v>197</v>
      </c>
      <c r="C10666" s="49" t="n">
        <v>2011</v>
      </c>
      <c r="D10666" s="54" t="n">
        <v>15</v>
      </c>
      <c r="E10666" s="55" t="n">
        <v>12</v>
      </c>
    </row>
    <row r="10667" customFormat="false" ht="15" hidden="false" customHeight="false" outlineLevel="0" collapsed="false">
      <c r="A10667" s="49" t="n">
        <v>448</v>
      </c>
      <c r="B10667" s="49" t="s">
        <v>196</v>
      </c>
      <c r="C10667" s="49" t="n">
        <v>2010</v>
      </c>
      <c r="D10667" s="54" t="n">
        <v>30</v>
      </c>
      <c r="E10667" s="55" t="n">
        <v>24</v>
      </c>
    </row>
    <row r="10668" customFormat="false" ht="15" hidden="false" customHeight="false" outlineLevel="0" collapsed="false">
      <c r="A10668" s="49" t="n">
        <v>448</v>
      </c>
      <c r="B10668" s="49" t="s">
        <v>196</v>
      </c>
      <c r="C10668" s="49" t="n">
        <v>2011</v>
      </c>
      <c r="D10668" s="54" t="n">
        <v>38.75</v>
      </c>
      <c r="E10668" s="55" t="n">
        <v>31</v>
      </c>
    </row>
    <row r="10669" customFormat="false" ht="15" hidden="false" customHeight="false" outlineLevel="0" collapsed="false">
      <c r="A10669" s="49" t="n">
        <v>448</v>
      </c>
      <c r="B10669" s="49" t="s">
        <v>198</v>
      </c>
      <c r="C10669" s="49" t="n">
        <v>2011</v>
      </c>
      <c r="D10669" s="54" t="n">
        <v>45</v>
      </c>
      <c r="E10669" s="55" t="n">
        <v>36</v>
      </c>
    </row>
    <row r="10670" customFormat="false" ht="15" hidden="false" customHeight="false" outlineLevel="0" collapsed="false">
      <c r="A10670" s="49" t="n">
        <v>448</v>
      </c>
      <c r="B10670" s="49" t="s">
        <v>189</v>
      </c>
      <c r="C10670" s="49" t="n">
        <v>2010</v>
      </c>
      <c r="D10670" s="54" t="n">
        <v>1488.06</v>
      </c>
      <c r="E10670" s="55" t="n">
        <v>1236</v>
      </c>
    </row>
    <row r="10671" customFormat="false" ht="15" hidden="false" customHeight="false" outlineLevel="0" collapsed="false">
      <c r="A10671" s="49" t="n">
        <v>448</v>
      </c>
      <c r="B10671" s="49" t="s">
        <v>189</v>
      </c>
      <c r="C10671" s="49" t="n">
        <v>2011</v>
      </c>
      <c r="D10671" s="54" t="n">
        <v>6372.36</v>
      </c>
      <c r="E10671" s="55" t="n">
        <v>5035</v>
      </c>
    </row>
    <row r="10672" customFormat="false" ht="15" hidden="false" customHeight="false" outlineLevel="0" collapsed="false">
      <c r="A10672" s="49" t="n">
        <v>449</v>
      </c>
      <c r="B10672" s="49" t="s">
        <v>203</v>
      </c>
      <c r="C10672" s="49" t="n">
        <v>2010</v>
      </c>
      <c r="D10672" s="54" t="n">
        <v>103</v>
      </c>
      <c r="E10672" s="55" t="n">
        <v>55</v>
      </c>
    </row>
    <row r="10673" customFormat="false" ht="15" hidden="false" customHeight="false" outlineLevel="0" collapsed="false">
      <c r="A10673" s="49" t="n">
        <v>449</v>
      </c>
      <c r="B10673" s="49" t="s">
        <v>203</v>
      </c>
      <c r="C10673" s="49" t="n">
        <v>2011</v>
      </c>
      <c r="D10673" s="54" t="n">
        <v>42</v>
      </c>
      <c r="E10673" s="55" t="n">
        <v>20</v>
      </c>
    </row>
    <row r="10674" customFormat="false" ht="15" hidden="false" customHeight="false" outlineLevel="0" collapsed="false">
      <c r="A10674" s="49" t="n">
        <v>449</v>
      </c>
      <c r="B10674" s="49" t="s">
        <v>201</v>
      </c>
      <c r="C10674" s="49" t="n">
        <v>2010</v>
      </c>
      <c r="D10674" s="54" t="n">
        <v>63</v>
      </c>
      <c r="E10674" s="55" t="n">
        <v>30</v>
      </c>
    </row>
    <row r="10675" customFormat="false" ht="15" hidden="false" customHeight="false" outlineLevel="0" collapsed="false">
      <c r="A10675" s="49" t="n">
        <v>449</v>
      </c>
      <c r="B10675" s="49" t="s">
        <v>201</v>
      </c>
      <c r="C10675" s="49" t="n">
        <v>2011</v>
      </c>
      <c r="D10675" s="54" t="n">
        <v>10.5</v>
      </c>
      <c r="E10675" s="55" t="n">
        <v>5</v>
      </c>
    </row>
    <row r="10676" customFormat="false" ht="15" hidden="false" customHeight="false" outlineLevel="0" collapsed="false">
      <c r="A10676" s="49" t="n">
        <v>449</v>
      </c>
      <c r="B10676" s="49" t="s">
        <v>233</v>
      </c>
      <c r="C10676" s="49" t="n">
        <v>2010</v>
      </c>
      <c r="D10676" s="54" t="n">
        <v>21</v>
      </c>
      <c r="E10676" s="55" t="n">
        <v>10</v>
      </c>
    </row>
    <row r="10677" customFormat="false" ht="15" hidden="false" customHeight="false" outlineLevel="0" collapsed="false">
      <c r="A10677" s="49" t="n">
        <v>449</v>
      </c>
      <c r="B10677" s="49" t="s">
        <v>223</v>
      </c>
      <c r="C10677" s="49" t="n">
        <v>2010</v>
      </c>
      <c r="D10677" s="54" t="n">
        <v>124</v>
      </c>
      <c r="E10677" s="55" t="n">
        <v>65</v>
      </c>
    </row>
    <row r="10678" customFormat="false" ht="15" hidden="false" customHeight="false" outlineLevel="0" collapsed="false">
      <c r="A10678" s="49" t="n">
        <v>449</v>
      </c>
      <c r="B10678" s="49" t="s">
        <v>222</v>
      </c>
      <c r="C10678" s="49" t="n">
        <v>2010</v>
      </c>
      <c r="D10678" s="54" t="n">
        <v>187</v>
      </c>
      <c r="E10678" s="55" t="n">
        <v>95</v>
      </c>
    </row>
    <row r="10679" customFormat="false" ht="15" hidden="false" customHeight="false" outlineLevel="0" collapsed="false">
      <c r="A10679" s="49" t="n">
        <v>449</v>
      </c>
      <c r="B10679" s="49" t="s">
        <v>222</v>
      </c>
      <c r="C10679" s="49" t="n">
        <v>2011</v>
      </c>
      <c r="D10679" s="54" t="n">
        <v>134.5</v>
      </c>
      <c r="E10679" s="55" t="n">
        <v>70</v>
      </c>
    </row>
    <row r="10680" customFormat="false" ht="15" hidden="false" customHeight="false" outlineLevel="0" collapsed="false">
      <c r="A10680" s="49" t="n">
        <v>449</v>
      </c>
      <c r="B10680" s="49" t="s">
        <v>205</v>
      </c>
      <c r="C10680" s="49" t="n">
        <v>2010</v>
      </c>
      <c r="D10680" s="54" t="n">
        <v>10.5</v>
      </c>
      <c r="E10680" s="55" t="n">
        <v>5</v>
      </c>
    </row>
    <row r="10681" customFormat="false" ht="15" hidden="false" customHeight="false" outlineLevel="0" collapsed="false">
      <c r="A10681" s="49" t="n">
        <v>449</v>
      </c>
      <c r="B10681" s="49" t="s">
        <v>205</v>
      </c>
      <c r="C10681" s="49" t="n">
        <v>2011</v>
      </c>
      <c r="D10681" s="54" t="n">
        <v>31.5</v>
      </c>
      <c r="E10681" s="55" t="n">
        <v>15</v>
      </c>
    </row>
    <row r="10682" customFormat="false" ht="15" hidden="false" customHeight="false" outlineLevel="0" collapsed="false">
      <c r="A10682" s="49" t="n">
        <v>449</v>
      </c>
      <c r="B10682" s="49" t="s">
        <v>206</v>
      </c>
      <c r="C10682" s="49" t="n">
        <v>2010</v>
      </c>
      <c r="D10682" s="54" t="n">
        <v>42</v>
      </c>
      <c r="E10682" s="55" t="n">
        <v>20</v>
      </c>
    </row>
    <row r="10683" customFormat="false" ht="15" hidden="false" customHeight="false" outlineLevel="0" collapsed="false">
      <c r="A10683" s="49" t="n">
        <v>449</v>
      </c>
      <c r="B10683" s="49" t="s">
        <v>206</v>
      </c>
      <c r="C10683" s="49" t="n">
        <v>2011</v>
      </c>
      <c r="D10683" s="54" t="n">
        <v>58.8</v>
      </c>
      <c r="E10683" s="55" t="n">
        <v>28</v>
      </c>
    </row>
    <row r="10684" customFormat="false" ht="15" hidden="false" customHeight="false" outlineLevel="0" collapsed="false">
      <c r="A10684" s="49" t="n">
        <v>449</v>
      </c>
      <c r="B10684" s="49" t="s">
        <v>234</v>
      </c>
      <c r="C10684" s="49" t="n">
        <v>2011</v>
      </c>
      <c r="D10684" s="54" t="n">
        <v>52.5</v>
      </c>
      <c r="E10684" s="55" t="n">
        <v>25</v>
      </c>
    </row>
    <row r="10685" customFormat="false" ht="15" hidden="false" customHeight="false" outlineLevel="0" collapsed="false">
      <c r="A10685" s="49" t="n">
        <v>449</v>
      </c>
      <c r="B10685" s="49" t="s">
        <v>211</v>
      </c>
      <c r="C10685" s="49" t="n">
        <v>2011</v>
      </c>
      <c r="D10685" s="54" t="n">
        <v>6.3</v>
      </c>
      <c r="E10685" s="55" t="n">
        <v>3</v>
      </c>
    </row>
    <row r="10686" customFormat="false" ht="15" hidden="false" customHeight="false" outlineLevel="0" collapsed="false">
      <c r="A10686" s="49" t="n">
        <v>449</v>
      </c>
      <c r="B10686" s="49" t="s">
        <v>192</v>
      </c>
      <c r="C10686" s="49" t="n">
        <v>2010</v>
      </c>
      <c r="D10686" s="54" t="n">
        <v>42</v>
      </c>
      <c r="E10686" s="55" t="n">
        <v>20</v>
      </c>
    </row>
    <row r="10687" customFormat="false" ht="15" hidden="false" customHeight="false" outlineLevel="0" collapsed="false">
      <c r="A10687" s="49" t="n">
        <v>449</v>
      </c>
      <c r="B10687" s="49" t="s">
        <v>192</v>
      </c>
      <c r="C10687" s="49" t="n">
        <v>2011</v>
      </c>
      <c r="D10687" s="54" t="n">
        <v>105</v>
      </c>
      <c r="E10687" s="55" t="n">
        <v>50</v>
      </c>
    </row>
    <row r="10688" customFormat="false" ht="15" hidden="false" customHeight="false" outlineLevel="0" collapsed="false">
      <c r="A10688" s="49" t="n">
        <v>449</v>
      </c>
      <c r="B10688" s="49" t="s">
        <v>219</v>
      </c>
      <c r="C10688" s="49" t="n">
        <v>2010</v>
      </c>
      <c r="D10688" s="54" t="n">
        <v>10.5</v>
      </c>
      <c r="E10688" s="55" t="n">
        <v>5</v>
      </c>
    </row>
    <row r="10689" customFormat="false" ht="15" hidden="false" customHeight="false" outlineLevel="0" collapsed="false">
      <c r="A10689" s="49" t="n">
        <v>449</v>
      </c>
      <c r="B10689" s="49" t="s">
        <v>218</v>
      </c>
      <c r="C10689" s="49" t="n">
        <v>2010</v>
      </c>
      <c r="D10689" s="54" t="n">
        <v>397.3</v>
      </c>
      <c r="E10689" s="55" t="n">
        <v>213</v>
      </c>
    </row>
    <row r="10690" customFormat="false" ht="15" hidden="false" customHeight="false" outlineLevel="0" collapsed="false">
      <c r="A10690" s="49" t="n">
        <v>449</v>
      </c>
      <c r="B10690" s="49" t="s">
        <v>197</v>
      </c>
      <c r="C10690" s="49" t="n">
        <v>2010</v>
      </c>
      <c r="D10690" s="54" t="n">
        <v>31.5</v>
      </c>
      <c r="E10690" s="55" t="n">
        <v>15</v>
      </c>
    </row>
    <row r="10691" customFormat="false" ht="15" hidden="false" customHeight="false" outlineLevel="0" collapsed="false">
      <c r="A10691" s="49" t="n">
        <v>449</v>
      </c>
      <c r="B10691" s="49" t="s">
        <v>197</v>
      </c>
      <c r="C10691" s="49" t="n">
        <v>2011</v>
      </c>
      <c r="D10691" s="54" t="n">
        <v>8.4</v>
      </c>
      <c r="E10691" s="55" t="n">
        <v>4</v>
      </c>
    </row>
    <row r="10692" customFormat="false" ht="15" hidden="false" customHeight="false" outlineLevel="0" collapsed="false">
      <c r="A10692" s="49" t="n">
        <v>449</v>
      </c>
      <c r="B10692" s="49" t="s">
        <v>204</v>
      </c>
      <c r="C10692" s="49" t="n">
        <v>2011</v>
      </c>
      <c r="D10692" s="54" t="n">
        <v>10.5</v>
      </c>
      <c r="E10692" s="55" t="n">
        <v>5</v>
      </c>
    </row>
    <row r="10693" customFormat="false" ht="15" hidden="false" customHeight="false" outlineLevel="0" collapsed="false">
      <c r="A10693" s="49" t="n">
        <v>449</v>
      </c>
      <c r="B10693" s="49" t="s">
        <v>215</v>
      </c>
      <c r="C10693" s="49" t="n">
        <v>2010</v>
      </c>
      <c r="D10693" s="54" t="n">
        <v>42</v>
      </c>
      <c r="E10693" s="55" t="n">
        <v>20</v>
      </c>
    </row>
    <row r="10694" customFormat="false" ht="15" hidden="false" customHeight="false" outlineLevel="0" collapsed="false">
      <c r="A10694" s="49" t="n">
        <v>449</v>
      </c>
      <c r="B10694" s="49" t="s">
        <v>196</v>
      </c>
      <c r="C10694" s="49" t="n">
        <v>2010</v>
      </c>
      <c r="D10694" s="54" t="n">
        <v>10.5</v>
      </c>
      <c r="E10694" s="55" t="n">
        <v>5</v>
      </c>
    </row>
    <row r="10695" customFormat="false" ht="15" hidden="false" customHeight="false" outlineLevel="0" collapsed="false">
      <c r="A10695" s="49" t="n">
        <v>449</v>
      </c>
      <c r="B10695" s="49" t="s">
        <v>196</v>
      </c>
      <c r="C10695" s="49" t="n">
        <v>2011</v>
      </c>
      <c r="D10695" s="54" t="n">
        <v>2.1</v>
      </c>
      <c r="E10695" s="55" t="n">
        <v>1</v>
      </c>
    </row>
    <row r="10696" customFormat="false" ht="15" hidden="false" customHeight="false" outlineLevel="0" collapsed="false">
      <c r="A10696" s="49" t="n">
        <v>449</v>
      </c>
      <c r="B10696" s="49" t="s">
        <v>210</v>
      </c>
      <c r="C10696" s="49" t="n">
        <v>2011</v>
      </c>
      <c r="D10696" s="54" t="n">
        <v>21</v>
      </c>
      <c r="E10696" s="55" t="n">
        <v>10</v>
      </c>
    </row>
    <row r="10697" customFormat="false" ht="15" hidden="false" customHeight="false" outlineLevel="0" collapsed="false">
      <c r="A10697" s="49" t="n">
        <v>449</v>
      </c>
      <c r="B10697" s="49" t="s">
        <v>198</v>
      </c>
      <c r="C10697" s="49" t="n">
        <v>2010</v>
      </c>
      <c r="D10697" s="54" t="n">
        <v>42</v>
      </c>
      <c r="E10697" s="55" t="n">
        <v>20</v>
      </c>
    </row>
    <row r="10698" customFormat="false" ht="15" hidden="false" customHeight="false" outlineLevel="0" collapsed="false">
      <c r="A10698" s="49" t="n">
        <v>449</v>
      </c>
      <c r="B10698" s="49" t="s">
        <v>189</v>
      </c>
      <c r="C10698" s="49" t="n">
        <v>2010</v>
      </c>
      <c r="D10698" s="54" t="n">
        <v>6380.98</v>
      </c>
      <c r="E10698" s="55" t="n">
        <v>3116</v>
      </c>
    </row>
    <row r="10699" customFormat="false" ht="15" hidden="false" customHeight="false" outlineLevel="0" collapsed="false">
      <c r="A10699" s="49" t="n">
        <v>449</v>
      </c>
      <c r="B10699" s="49" t="s">
        <v>189</v>
      </c>
      <c r="C10699" s="49" t="n">
        <v>2011</v>
      </c>
      <c r="D10699" s="54" t="n">
        <v>2122.28</v>
      </c>
      <c r="E10699" s="55" t="n">
        <v>984</v>
      </c>
    </row>
    <row r="10700" customFormat="false" ht="15" hidden="false" customHeight="false" outlineLevel="0" collapsed="false">
      <c r="A10700" s="49" t="n">
        <v>449</v>
      </c>
      <c r="B10700" s="49" t="s">
        <v>194</v>
      </c>
      <c r="C10700" s="49" t="n">
        <v>2010</v>
      </c>
      <c r="D10700" s="54" t="n">
        <v>10.5</v>
      </c>
      <c r="E10700" s="55" t="n">
        <v>5</v>
      </c>
    </row>
    <row r="10701" customFormat="false" ht="15" hidden="false" customHeight="false" outlineLevel="0" collapsed="false">
      <c r="A10701" s="49" t="n">
        <v>450</v>
      </c>
      <c r="B10701" s="49" t="s">
        <v>203</v>
      </c>
      <c r="C10701" s="49" t="n">
        <v>2011</v>
      </c>
      <c r="D10701" s="54" t="n">
        <v>169.5</v>
      </c>
      <c r="E10701" s="55" t="n">
        <v>50</v>
      </c>
    </row>
    <row r="10702" customFormat="false" ht="15" hidden="false" customHeight="false" outlineLevel="0" collapsed="false">
      <c r="A10702" s="49" t="n">
        <v>450</v>
      </c>
      <c r="B10702" s="49" t="s">
        <v>201</v>
      </c>
      <c r="C10702" s="49" t="n">
        <v>2010</v>
      </c>
      <c r="D10702" s="54" t="n">
        <v>45</v>
      </c>
      <c r="E10702" s="55" t="n">
        <v>12</v>
      </c>
    </row>
    <row r="10703" customFormat="false" ht="15" hidden="false" customHeight="false" outlineLevel="0" collapsed="false">
      <c r="A10703" s="49" t="n">
        <v>450</v>
      </c>
      <c r="B10703" s="49" t="s">
        <v>201</v>
      </c>
      <c r="C10703" s="49" t="n">
        <v>2011</v>
      </c>
      <c r="D10703" s="54" t="n">
        <v>146.25</v>
      </c>
      <c r="E10703" s="55" t="n">
        <v>39</v>
      </c>
    </row>
    <row r="10704" customFormat="false" ht="15" hidden="false" customHeight="false" outlineLevel="0" collapsed="false">
      <c r="A10704" s="49" t="n">
        <v>450</v>
      </c>
      <c r="B10704" s="49" t="s">
        <v>200</v>
      </c>
      <c r="C10704" s="49" t="n">
        <v>2011</v>
      </c>
      <c r="D10704" s="54" t="n">
        <v>15</v>
      </c>
      <c r="E10704" s="55" t="n">
        <v>4</v>
      </c>
    </row>
    <row r="10705" customFormat="false" ht="15" hidden="false" customHeight="false" outlineLevel="0" collapsed="false">
      <c r="A10705" s="49" t="n">
        <v>450</v>
      </c>
      <c r="B10705" s="49" t="s">
        <v>202</v>
      </c>
      <c r="C10705" s="49" t="n">
        <v>2010</v>
      </c>
      <c r="D10705" s="54" t="n">
        <v>60</v>
      </c>
      <c r="E10705" s="55" t="n">
        <v>16</v>
      </c>
    </row>
    <row r="10706" customFormat="false" ht="15" hidden="false" customHeight="false" outlineLevel="0" collapsed="false">
      <c r="A10706" s="49" t="n">
        <v>450</v>
      </c>
      <c r="B10706" s="49" t="s">
        <v>202</v>
      </c>
      <c r="C10706" s="49" t="n">
        <v>2011</v>
      </c>
      <c r="D10706" s="54" t="n">
        <v>90</v>
      </c>
      <c r="E10706" s="55" t="n">
        <v>24</v>
      </c>
    </row>
    <row r="10707" customFormat="false" ht="15" hidden="false" customHeight="false" outlineLevel="0" collapsed="false">
      <c r="A10707" s="49" t="n">
        <v>450</v>
      </c>
      <c r="B10707" s="49" t="s">
        <v>222</v>
      </c>
      <c r="C10707" s="49" t="n">
        <v>2010</v>
      </c>
      <c r="D10707" s="54" t="n">
        <v>30</v>
      </c>
      <c r="E10707" s="55" t="n">
        <v>8</v>
      </c>
    </row>
    <row r="10708" customFormat="false" ht="15" hidden="false" customHeight="false" outlineLevel="0" collapsed="false">
      <c r="A10708" s="49" t="n">
        <v>450</v>
      </c>
      <c r="B10708" s="49" t="s">
        <v>222</v>
      </c>
      <c r="C10708" s="49" t="n">
        <v>2011</v>
      </c>
      <c r="D10708" s="54" t="n">
        <v>432</v>
      </c>
      <c r="E10708" s="55" t="n">
        <v>120</v>
      </c>
    </row>
    <row r="10709" customFormat="false" ht="15" hidden="false" customHeight="false" outlineLevel="0" collapsed="false">
      <c r="A10709" s="49" t="n">
        <v>450</v>
      </c>
      <c r="B10709" s="49" t="s">
        <v>205</v>
      </c>
      <c r="C10709" s="49" t="n">
        <v>2010</v>
      </c>
      <c r="D10709" s="54" t="n">
        <v>22.5</v>
      </c>
      <c r="E10709" s="55" t="n">
        <v>6</v>
      </c>
    </row>
    <row r="10710" customFormat="false" ht="15" hidden="false" customHeight="false" outlineLevel="0" collapsed="false">
      <c r="A10710" s="49" t="n">
        <v>450</v>
      </c>
      <c r="B10710" s="49" t="s">
        <v>205</v>
      </c>
      <c r="C10710" s="49" t="n">
        <v>2011</v>
      </c>
      <c r="D10710" s="54" t="n">
        <v>255</v>
      </c>
      <c r="E10710" s="55" t="n">
        <v>68</v>
      </c>
    </row>
    <row r="10711" customFormat="false" ht="15" hidden="false" customHeight="false" outlineLevel="0" collapsed="false">
      <c r="A10711" s="49" t="n">
        <v>450</v>
      </c>
      <c r="B10711" s="49" t="s">
        <v>206</v>
      </c>
      <c r="C10711" s="49" t="n">
        <v>2010</v>
      </c>
      <c r="D10711" s="54" t="n">
        <v>105</v>
      </c>
      <c r="E10711" s="55" t="n">
        <v>28</v>
      </c>
    </row>
    <row r="10712" customFormat="false" ht="15" hidden="false" customHeight="false" outlineLevel="0" collapsed="false">
      <c r="A10712" s="49" t="n">
        <v>450</v>
      </c>
      <c r="B10712" s="49" t="s">
        <v>206</v>
      </c>
      <c r="C10712" s="49" t="n">
        <v>2011</v>
      </c>
      <c r="D10712" s="54" t="n">
        <v>187.5</v>
      </c>
      <c r="E10712" s="55" t="n">
        <v>50</v>
      </c>
    </row>
    <row r="10713" customFormat="false" ht="15" hidden="false" customHeight="false" outlineLevel="0" collapsed="false">
      <c r="A10713" s="49" t="n">
        <v>450</v>
      </c>
      <c r="B10713" s="49" t="s">
        <v>190</v>
      </c>
      <c r="C10713" s="49" t="n">
        <v>2010</v>
      </c>
      <c r="D10713" s="54" t="n">
        <v>15</v>
      </c>
      <c r="E10713" s="55" t="n">
        <v>4</v>
      </c>
    </row>
    <row r="10714" customFormat="false" ht="15" hidden="false" customHeight="false" outlineLevel="0" collapsed="false">
      <c r="A10714" s="49" t="n">
        <v>450</v>
      </c>
      <c r="B10714" s="49" t="s">
        <v>190</v>
      </c>
      <c r="C10714" s="49" t="n">
        <v>2011</v>
      </c>
      <c r="D10714" s="54" t="n">
        <v>60</v>
      </c>
      <c r="E10714" s="55" t="n">
        <v>16</v>
      </c>
    </row>
    <row r="10715" customFormat="false" ht="15" hidden="false" customHeight="false" outlineLevel="0" collapsed="false">
      <c r="A10715" s="49" t="n">
        <v>450</v>
      </c>
      <c r="B10715" s="49" t="s">
        <v>218</v>
      </c>
      <c r="C10715" s="49" t="n">
        <v>2011</v>
      </c>
      <c r="D10715" s="54" t="n">
        <v>3.75</v>
      </c>
      <c r="E10715" s="55" t="n">
        <v>1</v>
      </c>
    </row>
    <row r="10716" customFormat="false" ht="15" hidden="false" customHeight="false" outlineLevel="0" collapsed="false">
      <c r="A10716" s="49" t="n">
        <v>450</v>
      </c>
      <c r="B10716" s="49" t="s">
        <v>196</v>
      </c>
      <c r="C10716" s="49" t="n">
        <v>2011</v>
      </c>
      <c r="D10716" s="54" t="n">
        <v>30</v>
      </c>
      <c r="E10716" s="55" t="n">
        <v>8</v>
      </c>
    </row>
    <row r="10717" customFormat="false" ht="15" hidden="false" customHeight="false" outlineLevel="0" collapsed="false">
      <c r="A10717" s="49" t="n">
        <v>450</v>
      </c>
      <c r="B10717" s="49" t="s">
        <v>198</v>
      </c>
      <c r="C10717" s="49" t="n">
        <v>2010</v>
      </c>
      <c r="D10717" s="54" t="n">
        <v>75</v>
      </c>
      <c r="E10717" s="55" t="n">
        <v>20</v>
      </c>
    </row>
    <row r="10718" customFormat="false" ht="15" hidden="false" customHeight="false" outlineLevel="0" collapsed="false">
      <c r="A10718" s="49" t="n">
        <v>450</v>
      </c>
      <c r="B10718" s="49" t="s">
        <v>198</v>
      </c>
      <c r="C10718" s="49" t="n">
        <v>2011</v>
      </c>
      <c r="D10718" s="54" t="n">
        <v>15</v>
      </c>
      <c r="E10718" s="55" t="n">
        <v>4</v>
      </c>
    </row>
    <row r="10719" customFormat="false" ht="15" hidden="false" customHeight="false" outlineLevel="0" collapsed="false">
      <c r="A10719" s="49" t="n">
        <v>450</v>
      </c>
      <c r="B10719" s="49" t="s">
        <v>189</v>
      </c>
      <c r="C10719" s="49" t="n">
        <v>2010</v>
      </c>
      <c r="D10719" s="54" t="n">
        <v>2271.94</v>
      </c>
      <c r="E10719" s="55" t="n">
        <v>541</v>
      </c>
    </row>
    <row r="10720" customFormat="false" ht="15" hidden="false" customHeight="false" outlineLevel="0" collapsed="false">
      <c r="A10720" s="49" t="n">
        <v>450</v>
      </c>
      <c r="B10720" s="49" t="s">
        <v>189</v>
      </c>
      <c r="C10720" s="49" t="n">
        <v>2011</v>
      </c>
      <c r="D10720" s="54" t="n">
        <v>6082.73</v>
      </c>
      <c r="E10720" s="55" t="n">
        <v>1442</v>
      </c>
    </row>
    <row r="10721" customFormat="false" ht="15" hidden="false" customHeight="false" outlineLevel="0" collapsed="false">
      <c r="A10721" s="49" t="n">
        <v>451</v>
      </c>
      <c r="B10721" s="49" t="s">
        <v>226</v>
      </c>
      <c r="C10721" s="49" t="n">
        <v>2010</v>
      </c>
      <c r="D10721" s="54" t="n">
        <v>15</v>
      </c>
      <c r="E10721" s="55" t="n">
        <v>12</v>
      </c>
    </row>
    <row r="10722" customFormat="false" ht="15" hidden="false" customHeight="false" outlineLevel="0" collapsed="false">
      <c r="A10722" s="49" t="n">
        <v>451</v>
      </c>
      <c r="B10722" s="49" t="s">
        <v>223</v>
      </c>
      <c r="C10722" s="49" t="n">
        <v>2011</v>
      </c>
      <c r="D10722" s="54" t="n">
        <v>60</v>
      </c>
      <c r="E10722" s="55" t="n">
        <v>48</v>
      </c>
    </row>
    <row r="10723" customFormat="false" ht="15" hidden="false" customHeight="false" outlineLevel="0" collapsed="false">
      <c r="A10723" s="49" t="n">
        <v>451</v>
      </c>
      <c r="B10723" s="49" t="s">
        <v>222</v>
      </c>
      <c r="C10723" s="49" t="n">
        <v>2010</v>
      </c>
      <c r="D10723" s="54" t="n">
        <v>75</v>
      </c>
      <c r="E10723" s="55" t="n">
        <v>60</v>
      </c>
    </row>
    <row r="10724" customFormat="false" ht="15" hidden="false" customHeight="false" outlineLevel="0" collapsed="false">
      <c r="A10724" s="49" t="n">
        <v>451</v>
      </c>
      <c r="B10724" s="49" t="s">
        <v>222</v>
      </c>
      <c r="C10724" s="49" t="n">
        <v>2011</v>
      </c>
      <c r="D10724" s="54" t="n">
        <v>120</v>
      </c>
      <c r="E10724" s="55" t="n">
        <v>96</v>
      </c>
    </row>
    <row r="10725" customFormat="false" ht="15" hidden="false" customHeight="false" outlineLevel="0" collapsed="false">
      <c r="A10725" s="49" t="n">
        <v>451</v>
      </c>
      <c r="B10725" s="49" t="s">
        <v>205</v>
      </c>
      <c r="C10725" s="49" t="n">
        <v>2011</v>
      </c>
      <c r="D10725" s="54" t="n">
        <v>15</v>
      </c>
      <c r="E10725" s="55" t="n">
        <v>12</v>
      </c>
    </row>
    <row r="10726" customFormat="false" ht="15" hidden="false" customHeight="false" outlineLevel="0" collapsed="false">
      <c r="A10726" s="49" t="n">
        <v>451</v>
      </c>
      <c r="B10726" s="49" t="s">
        <v>206</v>
      </c>
      <c r="C10726" s="49" t="n">
        <v>2011</v>
      </c>
      <c r="D10726" s="54" t="n">
        <v>30</v>
      </c>
      <c r="E10726" s="55" t="n">
        <v>24</v>
      </c>
    </row>
    <row r="10727" customFormat="false" ht="15" hidden="false" customHeight="false" outlineLevel="0" collapsed="false">
      <c r="A10727" s="49" t="n">
        <v>451</v>
      </c>
      <c r="B10727" s="49" t="s">
        <v>209</v>
      </c>
      <c r="C10727" s="49" t="n">
        <v>2011</v>
      </c>
      <c r="D10727" s="54" t="n">
        <v>15</v>
      </c>
      <c r="E10727" s="55" t="n">
        <v>12</v>
      </c>
    </row>
    <row r="10728" customFormat="false" ht="15" hidden="false" customHeight="false" outlineLevel="0" collapsed="false">
      <c r="A10728" s="49" t="n">
        <v>451</v>
      </c>
      <c r="B10728" s="49" t="s">
        <v>190</v>
      </c>
      <c r="C10728" s="49" t="n">
        <v>2010</v>
      </c>
      <c r="D10728" s="54" t="n">
        <v>15</v>
      </c>
      <c r="E10728" s="55" t="n">
        <v>12</v>
      </c>
    </row>
    <row r="10729" customFormat="false" ht="15" hidden="false" customHeight="false" outlineLevel="0" collapsed="false">
      <c r="A10729" s="49" t="n">
        <v>451</v>
      </c>
      <c r="B10729" s="49" t="s">
        <v>192</v>
      </c>
      <c r="C10729" s="49" t="n">
        <v>2011</v>
      </c>
      <c r="D10729" s="54" t="n">
        <v>15</v>
      </c>
      <c r="E10729" s="55" t="n">
        <v>12</v>
      </c>
    </row>
    <row r="10730" customFormat="false" ht="15" hidden="false" customHeight="false" outlineLevel="0" collapsed="false">
      <c r="A10730" s="49" t="n">
        <v>451</v>
      </c>
      <c r="B10730" s="49" t="s">
        <v>218</v>
      </c>
      <c r="C10730" s="49" t="n">
        <v>2010</v>
      </c>
      <c r="D10730" s="54" t="n">
        <v>2.5</v>
      </c>
      <c r="E10730" s="55" t="n">
        <v>2</v>
      </c>
    </row>
    <row r="10731" customFormat="false" ht="15" hidden="false" customHeight="false" outlineLevel="0" collapsed="false">
      <c r="A10731" s="49" t="n">
        <v>451</v>
      </c>
      <c r="B10731" s="49" t="s">
        <v>218</v>
      </c>
      <c r="C10731" s="49" t="n">
        <v>2011</v>
      </c>
      <c r="D10731" s="54" t="n">
        <v>15</v>
      </c>
      <c r="E10731" s="55" t="n">
        <v>12</v>
      </c>
    </row>
    <row r="10732" customFormat="false" ht="15" hidden="false" customHeight="false" outlineLevel="0" collapsed="false">
      <c r="A10732" s="49" t="n">
        <v>451</v>
      </c>
      <c r="B10732" s="49" t="s">
        <v>193</v>
      </c>
      <c r="C10732" s="49" t="n">
        <v>2011</v>
      </c>
      <c r="D10732" s="54" t="n">
        <v>60</v>
      </c>
      <c r="E10732" s="55" t="n">
        <v>48</v>
      </c>
    </row>
    <row r="10733" customFormat="false" ht="15" hidden="false" customHeight="false" outlineLevel="0" collapsed="false">
      <c r="A10733" s="49" t="n">
        <v>451</v>
      </c>
      <c r="B10733" s="49" t="s">
        <v>189</v>
      </c>
      <c r="C10733" s="49" t="n">
        <v>2010</v>
      </c>
      <c r="D10733" s="54" t="n">
        <v>1613.88</v>
      </c>
      <c r="E10733" s="55" t="n">
        <v>1300</v>
      </c>
    </row>
    <row r="10734" customFormat="false" ht="15" hidden="false" customHeight="false" outlineLevel="0" collapsed="false">
      <c r="A10734" s="49" t="n">
        <v>451</v>
      </c>
      <c r="B10734" s="49" t="s">
        <v>189</v>
      </c>
      <c r="C10734" s="49" t="n">
        <v>2011</v>
      </c>
      <c r="D10734" s="54" t="n">
        <v>8058.2</v>
      </c>
      <c r="E10734" s="55" t="n">
        <v>5809</v>
      </c>
    </row>
    <row r="10735" customFormat="false" ht="15" hidden="false" customHeight="false" outlineLevel="0" collapsed="false">
      <c r="A10735" s="49" t="n">
        <v>452</v>
      </c>
      <c r="B10735" s="49" t="s">
        <v>203</v>
      </c>
      <c r="C10735" s="49" t="n">
        <v>2011</v>
      </c>
      <c r="D10735" s="54" t="n">
        <v>151.2</v>
      </c>
      <c r="E10735" s="55" t="n">
        <v>72</v>
      </c>
    </row>
    <row r="10736" customFormat="false" ht="15" hidden="false" customHeight="false" outlineLevel="0" collapsed="false">
      <c r="A10736" s="49" t="n">
        <v>452</v>
      </c>
      <c r="B10736" s="49" t="s">
        <v>201</v>
      </c>
      <c r="C10736" s="49" t="n">
        <v>2011</v>
      </c>
      <c r="D10736" s="54" t="n">
        <v>15.3</v>
      </c>
      <c r="E10736" s="55" t="n">
        <v>6</v>
      </c>
    </row>
    <row r="10737" customFormat="false" ht="15" hidden="false" customHeight="false" outlineLevel="0" collapsed="false">
      <c r="A10737" s="49" t="n">
        <v>452</v>
      </c>
      <c r="B10737" s="49" t="s">
        <v>205</v>
      </c>
      <c r="C10737" s="49" t="n">
        <v>2010</v>
      </c>
      <c r="D10737" s="54" t="n">
        <v>45.9</v>
      </c>
      <c r="E10737" s="55" t="n">
        <v>18</v>
      </c>
    </row>
    <row r="10738" customFormat="false" ht="15" hidden="false" customHeight="false" outlineLevel="0" collapsed="false">
      <c r="A10738" s="49" t="n">
        <v>452</v>
      </c>
      <c r="B10738" s="49" t="s">
        <v>205</v>
      </c>
      <c r="C10738" s="49" t="n">
        <v>2011</v>
      </c>
      <c r="D10738" s="54" t="n">
        <v>344.25</v>
      </c>
      <c r="E10738" s="55" t="n">
        <v>135</v>
      </c>
    </row>
    <row r="10739" customFormat="false" ht="15" hidden="false" customHeight="false" outlineLevel="0" collapsed="false">
      <c r="A10739" s="49" t="n">
        <v>452</v>
      </c>
      <c r="B10739" s="49" t="s">
        <v>206</v>
      </c>
      <c r="C10739" s="49" t="n">
        <v>2011</v>
      </c>
      <c r="D10739" s="54" t="n">
        <v>30.6</v>
      </c>
      <c r="E10739" s="55" t="n">
        <v>12</v>
      </c>
    </row>
    <row r="10740" customFormat="false" ht="15" hidden="false" customHeight="false" outlineLevel="0" collapsed="false">
      <c r="A10740" s="49" t="n">
        <v>452</v>
      </c>
      <c r="B10740" s="49" t="s">
        <v>196</v>
      </c>
      <c r="C10740" s="49" t="n">
        <v>2011</v>
      </c>
      <c r="D10740" s="54" t="n">
        <v>15.3</v>
      </c>
      <c r="E10740" s="55" t="n">
        <v>6</v>
      </c>
    </row>
    <row r="10741" customFormat="false" ht="15" hidden="false" customHeight="false" outlineLevel="0" collapsed="false">
      <c r="A10741" s="49" t="n">
        <v>452</v>
      </c>
      <c r="B10741" s="49" t="s">
        <v>207</v>
      </c>
      <c r="C10741" s="49" t="n">
        <v>2011</v>
      </c>
      <c r="D10741" s="54" t="n">
        <v>15.3</v>
      </c>
      <c r="E10741" s="55" t="n">
        <v>6</v>
      </c>
    </row>
    <row r="10742" customFormat="false" ht="15" hidden="false" customHeight="false" outlineLevel="0" collapsed="false">
      <c r="A10742" s="49" t="n">
        <v>452</v>
      </c>
      <c r="B10742" s="49" t="s">
        <v>189</v>
      </c>
      <c r="C10742" s="49" t="n">
        <v>2010</v>
      </c>
      <c r="D10742" s="54" t="n">
        <v>236.09</v>
      </c>
      <c r="E10742" s="55" t="n">
        <v>95</v>
      </c>
    </row>
    <row r="10743" customFormat="false" ht="15" hidden="false" customHeight="false" outlineLevel="0" collapsed="false">
      <c r="A10743" s="49" t="n">
        <v>452</v>
      </c>
      <c r="B10743" s="49" t="s">
        <v>189</v>
      </c>
      <c r="C10743" s="49" t="n">
        <v>2011</v>
      </c>
      <c r="D10743" s="54" t="n">
        <v>9253.06</v>
      </c>
      <c r="E10743" s="55" t="n">
        <v>3968</v>
      </c>
    </row>
    <row r="10744" customFormat="false" ht="15" hidden="false" customHeight="false" outlineLevel="0" collapsed="false">
      <c r="A10744" s="49" t="n">
        <v>453</v>
      </c>
      <c r="B10744" s="49" t="s">
        <v>223</v>
      </c>
      <c r="C10744" s="49" t="n">
        <v>2010</v>
      </c>
      <c r="D10744" s="54" t="n">
        <v>29.5</v>
      </c>
      <c r="E10744" s="55" t="n">
        <v>10</v>
      </c>
    </row>
    <row r="10745" customFormat="false" ht="15" hidden="false" customHeight="false" outlineLevel="0" collapsed="false">
      <c r="A10745" s="49" t="n">
        <v>453</v>
      </c>
      <c r="B10745" s="49" t="s">
        <v>222</v>
      </c>
      <c r="C10745" s="49" t="n">
        <v>2010</v>
      </c>
      <c r="D10745" s="54" t="n">
        <v>29.5</v>
      </c>
      <c r="E10745" s="55" t="n">
        <v>10</v>
      </c>
    </row>
    <row r="10746" customFormat="false" ht="15" hidden="false" customHeight="false" outlineLevel="0" collapsed="false">
      <c r="A10746" s="49" t="n">
        <v>453</v>
      </c>
      <c r="B10746" s="49" t="s">
        <v>206</v>
      </c>
      <c r="C10746" s="49" t="n">
        <v>2010</v>
      </c>
      <c r="D10746" s="54" t="n">
        <v>29.5</v>
      </c>
      <c r="E10746" s="55" t="n">
        <v>10</v>
      </c>
    </row>
    <row r="10747" customFormat="false" ht="15" hidden="false" customHeight="false" outlineLevel="0" collapsed="false">
      <c r="A10747" s="49" t="n">
        <v>453</v>
      </c>
      <c r="B10747" s="49" t="s">
        <v>192</v>
      </c>
      <c r="C10747" s="49" t="n">
        <v>2011</v>
      </c>
      <c r="D10747" s="54" t="n">
        <v>20.8</v>
      </c>
      <c r="E10747" s="55" t="n">
        <v>10</v>
      </c>
    </row>
    <row r="10748" customFormat="false" ht="15" hidden="false" customHeight="false" outlineLevel="0" collapsed="false">
      <c r="A10748" s="49" t="n">
        <v>453</v>
      </c>
      <c r="B10748" s="49" t="s">
        <v>218</v>
      </c>
      <c r="C10748" s="49" t="n">
        <v>2009</v>
      </c>
      <c r="D10748" s="54" t="n">
        <v>125</v>
      </c>
      <c r="E10748" s="55" t="n">
        <v>100</v>
      </c>
    </row>
    <row r="10749" customFormat="false" ht="15" hidden="false" customHeight="false" outlineLevel="0" collapsed="false">
      <c r="A10749" s="49" t="n">
        <v>453</v>
      </c>
      <c r="B10749" s="49" t="s">
        <v>218</v>
      </c>
      <c r="C10749" s="49" t="n">
        <v>2011</v>
      </c>
      <c r="D10749" s="54" t="n">
        <v>181.08</v>
      </c>
      <c r="E10749" s="55" t="n">
        <v>101</v>
      </c>
    </row>
    <row r="10750" customFormat="false" ht="15" hidden="false" customHeight="false" outlineLevel="0" collapsed="false">
      <c r="A10750" s="49" t="n">
        <v>453</v>
      </c>
      <c r="B10750" s="49" t="s">
        <v>193</v>
      </c>
      <c r="C10750" s="49" t="n">
        <v>2011</v>
      </c>
      <c r="D10750" s="54" t="n">
        <v>20.8</v>
      </c>
      <c r="E10750" s="55" t="n">
        <v>10</v>
      </c>
    </row>
    <row r="10751" customFormat="false" ht="15" hidden="false" customHeight="false" outlineLevel="0" collapsed="false">
      <c r="A10751" s="49" t="n">
        <v>453</v>
      </c>
      <c r="B10751" s="49" t="s">
        <v>189</v>
      </c>
      <c r="C10751" s="49" t="n">
        <v>2009</v>
      </c>
      <c r="D10751" s="54" t="n">
        <v>1687.17</v>
      </c>
      <c r="E10751" s="55" t="n">
        <v>1222</v>
      </c>
    </row>
    <row r="10752" customFormat="false" ht="15" hidden="false" customHeight="false" outlineLevel="0" collapsed="false">
      <c r="A10752" s="49" t="n">
        <v>453</v>
      </c>
      <c r="B10752" s="49" t="s">
        <v>189</v>
      </c>
      <c r="C10752" s="49" t="n">
        <v>2010</v>
      </c>
      <c r="D10752" s="54" t="n">
        <v>3610.71</v>
      </c>
      <c r="E10752" s="55" t="n">
        <v>1378</v>
      </c>
    </row>
    <row r="10753" customFormat="false" ht="15" hidden="false" customHeight="false" outlineLevel="0" collapsed="false">
      <c r="A10753" s="49" t="n">
        <v>453</v>
      </c>
      <c r="B10753" s="49" t="s">
        <v>189</v>
      </c>
      <c r="C10753" s="49" t="n">
        <v>2011</v>
      </c>
      <c r="D10753" s="54" t="n">
        <v>4364.68</v>
      </c>
      <c r="E10753" s="55" t="n">
        <v>1727</v>
      </c>
    </row>
    <row r="10754" customFormat="false" ht="15" hidden="false" customHeight="false" outlineLevel="0" collapsed="false">
      <c r="A10754" s="49" t="n">
        <v>453</v>
      </c>
      <c r="B10754" s="49" t="s">
        <v>194</v>
      </c>
      <c r="C10754" s="49" t="n">
        <v>2011</v>
      </c>
      <c r="D10754" s="54" t="n">
        <v>2.08</v>
      </c>
      <c r="E10754" s="55" t="n">
        <v>1</v>
      </c>
    </row>
    <row r="10755" customFormat="false" ht="15" hidden="false" customHeight="false" outlineLevel="0" collapsed="false">
      <c r="A10755" s="49" t="n">
        <v>454</v>
      </c>
      <c r="B10755" s="49" t="s">
        <v>203</v>
      </c>
      <c r="C10755" s="49" t="n">
        <v>2011</v>
      </c>
      <c r="D10755" s="54" t="n">
        <v>152.64</v>
      </c>
      <c r="E10755" s="55" t="n">
        <v>144</v>
      </c>
    </row>
    <row r="10756" customFormat="false" ht="15" hidden="false" customHeight="false" outlineLevel="0" collapsed="false">
      <c r="A10756" s="49" t="n">
        <v>454</v>
      </c>
      <c r="B10756" s="49" t="s">
        <v>226</v>
      </c>
      <c r="C10756" s="49" t="n">
        <v>2011</v>
      </c>
      <c r="D10756" s="54" t="n">
        <v>15</v>
      </c>
      <c r="E10756" s="55" t="n">
        <v>12</v>
      </c>
    </row>
    <row r="10757" customFormat="false" ht="15" hidden="false" customHeight="false" outlineLevel="0" collapsed="false">
      <c r="A10757" s="49" t="n">
        <v>454</v>
      </c>
      <c r="B10757" s="49" t="s">
        <v>222</v>
      </c>
      <c r="C10757" s="49" t="n">
        <v>2009</v>
      </c>
      <c r="D10757" s="54" t="n">
        <v>15</v>
      </c>
      <c r="E10757" s="55" t="n">
        <v>12</v>
      </c>
    </row>
    <row r="10758" customFormat="false" ht="15" hidden="false" customHeight="false" outlineLevel="0" collapsed="false">
      <c r="A10758" s="49" t="n">
        <v>454</v>
      </c>
      <c r="B10758" s="49" t="s">
        <v>222</v>
      </c>
      <c r="C10758" s="49" t="n">
        <v>2010</v>
      </c>
      <c r="D10758" s="54" t="n">
        <v>172.5</v>
      </c>
      <c r="E10758" s="55" t="n">
        <v>138</v>
      </c>
    </row>
    <row r="10759" customFormat="false" ht="15" hidden="false" customHeight="false" outlineLevel="0" collapsed="false">
      <c r="A10759" s="49" t="n">
        <v>454</v>
      </c>
      <c r="B10759" s="49" t="s">
        <v>222</v>
      </c>
      <c r="C10759" s="49" t="n">
        <v>2011</v>
      </c>
      <c r="D10759" s="54" t="n">
        <v>112.5</v>
      </c>
      <c r="E10759" s="55" t="n">
        <v>90</v>
      </c>
    </row>
    <row r="10760" customFormat="false" ht="15" hidden="false" customHeight="false" outlineLevel="0" collapsed="false">
      <c r="A10760" s="49" t="n">
        <v>454</v>
      </c>
      <c r="B10760" s="49" t="s">
        <v>205</v>
      </c>
      <c r="C10760" s="49" t="n">
        <v>2009</v>
      </c>
      <c r="D10760" s="54" t="n">
        <v>17.5</v>
      </c>
      <c r="E10760" s="55" t="n">
        <v>14</v>
      </c>
    </row>
    <row r="10761" customFormat="false" ht="15" hidden="false" customHeight="false" outlineLevel="0" collapsed="false">
      <c r="A10761" s="49" t="n">
        <v>454</v>
      </c>
      <c r="B10761" s="49" t="s">
        <v>205</v>
      </c>
      <c r="C10761" s="49" t="n">
        <v>2010</v>
      </c>
      <c r="D10761" s="54" t="n">
        <v>45</v>
      </c>
      <c r="E10761" s="55" t="n">
        <v>36</v>
      </c>
    </row>
    <row r="10762" customFormat="false" ht="15" hidden="false" customHeight="false" outlineLevel="0" collapsed="false">
      <c r="A10762" s="49" t="n">
        <v>454</v>
      </c>
      <c r="B10762" s="49" t="s">
        <v>205</v>
      </c>
      <c r="C10762" s="49" t="n">
        <v>2011</v>
      </c>
      <c r="D10762" s="54" t="n">
        <v>45</v>
      </c>
      <c r="E10762" s="55" t="n">
        <v>36</v>
      </c>
    </row>
    <row r="10763" customFormat="false" ht="15" hidden="false" customHeight="false" outlineLevel="0" collapsed="false">
      <c r="A10763" s="49" t="n">
        <v>454</v>
      </c>
      <c r="B10763" s="49" t="s">
        <v>206</v>
      </c>
      <c r="C10763" s="49" t="n">
        <v>2009</v>
      </c>
      <c r="D10763" s="54" t="n">
        <v>15</v>
      </c>
      <c r="E10763" s="55" t="n">
        <v>12</v>
      </c>
    </row>
    <row r="10764" customFormat="false" ht="15" hidden="false" customHeight="false" outlineLevel="0" collapsed="false">
      <c r="A10764" s="49" t="n">
        <v>454</v>
      </c>
      <c r="B10764" s="49" t="s">
        <v>206</v>
      </c>
      <c r="C10764" s="49" t="n">
        <v>2010</v>
      </c>
      <c r="D10764" s="54" t="n">
        <v>75</v>
      </c>
      <c r="E10764" s="55" t="n">
        <v>60</v>
      </c>
    </row>
    <row r="10765" customFormat="false" ht="15" hidden="false" customHeight="false" outlineLevel="0" collapsed="false">
      <c r="A10765" s="49" t="n">
        <v>454</v>
      </c>
      <c r="B10765" s="49" t="s">
        <v>206</v>
      </c>
      <c r="C10765" s="49" t="n">
        <v>2011</v>
      </c>
      <c r="D10765" s="54" t="n">
        <v>62.5</v>
      </c>
      <c r="E10765" s="55" t="n">
        <v>50</v>
      </c>
    </row>
    <row r="10766" customFormat="false" ht="15" hidden="false" customHeight="false" outlineLevel="0" collapsed="false">
      <c r="A10766" s="49" t="n">
        <v>454</v>
      </c>
      <c r="B10766" s="49" t="s">
        <v>218</v>
      </c>
      <c r="C10766" s="49" t="n">
        <v>2010</v>
      </c>
      <c r="D10766" s="54" t="n">
        <v>30</v>
      </c>
      <c r="E10766" s="55" t="n">
        <v>24</v>
      </c>
    </row>
    <row r="10767" customFormat="false" ht="15" hidden="false" customHeight="false" outlineLevel="0" collapsed="false">
      <c r="A10767" s="49" t="n">
        <v>454</v>
      </c>
      <c r="B10767" s="49" t="s">
        <v>228</v>
      </c>
      <c r="C10767" s="49" t="n">
        <v>2010</v>
      </c>
      <c r="D10767" s="54" t="n">
        <v>1.25</v>
      </c>
      <c r="E10767" s="55" t="n">
        <v>1</v>
      </c>
    </row>
    <row r="10768" customFormat="false" ht="15" hidden="false" customHeight="false" outlineLevel="0" collapsed="false">
      <c r="A10768" s="49" t="n">
        <v>454</v>
      </c>
      <c r="B10768" s="49" t="s">
        <v>193</v>
      </c>
      <c r="C10768" s="49" t="n">
        <v>2010</v>
      </c>
      <c r="D10768" s="54" t="n">
        <v>15</v>
      </c>
      <c r="E10768" s="55" t="n">
        <v>12</v>
      </c>
    </row>
    <row r="10769" customFormat="false" ht="15" hidden="false" customHeight="false" outlineLevel="0" collapsed="false">
      <c r="A10769" s="49" t="n">
        <v>454</v>
      </c>
      <c r="B10769" s="49" t="s">
        <v>213</v>
      </c>
      <c r="C10769" s="49" t="n">
        <v>2010</v>
      </c>
      <c r="D10769" s="54" t="n">
        <v>15</v>
      </c>
      <c r="E10769" s="55" t="n">
        <v>12</v>
      </c>
    </row>
    <row r="10770" customFormat="false" ht="15" hidden="false" customHeight="false" outlineLevel="0" collapsed="false">
      <c r="A10770" s="49" t="n">
        <v>454</v>
      </c>
      <c r="B10770" s="49" t="s">
        <v>197</v>
      </c>
      <c r="C10770" s="49" t="n">
        <v>2010</v>
      </c>
      <c r="D10770" s="54" t="n">
        <v>15</v>
      </c>
      <c r="E10770" s="55" t="n">
        <v>12</v>
      </c>
    </row>
    <row r="10771" customFormat="false" ht="15" hidden="false" customHeight="false" outlineLevel="0" collapsed="false">
      <c r="A10771" s="49" t="n">
        <v>454</v>
      </c>
      <c r="B10771" s="49" t="s">
        <v>197</v>
      </c>
      <c r="C10771" s="49" t="n">
        <v>2011</v>
      </c>
      <c r="D10771" s="54" t="n">
        <v>15</v>
      </c>
      <c r="E10771" s="55" t="n">
        <v>12</v>
      </c>
    </row>
    <row r="10772" customFormat="false" ht="15" hidden="false" customHeight="false" outlineLevel="0" collapsed="false">
      <c r="A10772" s="49" t="n">
        <v>454</v>
      </c>
      <c r="B10772" s="49" t="s">
        <v>196</v>
      </c>
      <c r="C10772" s="49" t="n">
        <v>2010</v>
      </c>
      <c r="D10772" s="54" t="n">
        <v>30</v>
      </c>
      <c r="E10772" s="55" t="n">
        <v>24</v>
      </c>
    </row>
    <row r="10773" customFormat="false" ht="15" hidden="false" customHeight="false" outlineLevel="0" collapsed="false">
      <c r="A10773" s="49" t="n">
        <v>454</v>
      </c>
      <c r="B10773" s="49" t="s">
        <v>196</v>
      </c>
      <c r="C10773" s="49" t="n">
        <v>2011</v>
      </c>
      <c r="D10773" s="54" t="n">
        <v>35</v>
      </c>
      <c r="E10773" s="55" t="n">
        <v>28</v>
      </c>
    </row>
    <row r="10774" customFormat="false" ht="15" hidden="false" customHeight="false" outlineLevel="0" collapsed="false">
      <c r="A10774" s="49" t="n">
        <v>454</v>
      </c>
      <c r="B10774" s="49" t="s">
        <v>210</v>
      </c>
      <c r="C10774" s="49" t="n">
        <v>2010</v>
      </c>
      <c r="D10774" s="54" t="n">
        <v>15</v>
      </c>
      <c r="E10774" s="55" t="n">
        <v>12</v>
      </c>
    </row>
    <row r="10775" customFormat="false" ht="15" hidden="false" customHeight="false" outlineLevel="0" collapsed="false">
      <c r="A10775" s="49" t="n">
        <v>454</v>
      </c>
      <c r="B10775" s="49" t="s">
        <v>198</v>
      </c>
      <c r="C10775" s="49" t="n">
        <v>2011</v>
      </c>
      <c r="D10775" s="54" t="n">
        <v>32.5</v>
      </c>
      <c r="E10775" s="55" t="n">
        <v>26</v>
      </c>
    </row>
    <row r="10776" customFormat="false" ht="15" hidden="false" customHeight="false" outlineLevel="0" collapsed="false">
      <c r="A10776" s="49" t="n">
        <v>454</v>
      </c>
      <c r="B10776" s="49" t="s">
        <v>189</v>
      </c>
      <c r="C10776" s="49" t="n">
        <v>2009</v>
      </c>
      <c r="D10776" s="54" t="n">
        <v>369.48</v>
      </c>
      <c r="E10776" s="55" t="n">
        <v>228</v>
      </c>
    </row>
    <row r="10777" customFormat="false" ht="15" hidden="false" customHeight="false" outlineLevel="0" collapsed="false">
      <c r="A10777" s="49" t="n">
        <v>454</v>
      </c>
      <c r="B10777" s="49" t="s">
        <v>189</v>
      </c>
      <c r="C10777" s="49" t="n">
        <v>2010</v>
      </c>
      <c r="D10777" s="54" t="n">
        <v>5307.69</v>
      </c>
      <c r="E10777" s="55" t="n">
        <v>4225</v>
      </c>
    </row>
    <row r="10778" customFormat="false" ht="15" hidden="false" customHeight="false" outlineLevel="0" collapsed="false">
      <c r="A10778" s="49" t="n">
        <v>454</v>
      </c>
      <c r="B10778" s="49" t="s">
        <v>189</v>
      </c>
      <c r="C10778" s="49" t="n">
        <v>2011</v>
      </c>
      <c r="D10778" s="54" t="n">
        <v>3450.22</v>
      </c>
      <c r="E10778" s="55" t="n">
        <v>2532</v>
      </c>
    </row>
    <row r="10779" customFormat="false" ht="15" hidden="false" customHeight="false" outlineLevel="0" collapsed="false">
      <c r="A10779" s="49" t="n">
        <v>454</v>
      </c>
      <c r="B10779" s="49" t="s">
        <v>194</v>
      </c>
      <c r="C10779" s="49" t="n">
        <v>2011</v>
      </c>
      <c r="D10779" s="54" t="n">
        <v>25</v>
      </c>
      <c r="E10779" s="55" t="n">
        <v>20</v>
      </c>
    </row>
    <row r="10780" customFormat="false" ht="15" hidden="false" customHeight="false" outlineLevel="0" collapsed="false">
      <c r="A10780" s="49" t="n">
        <v>455</v>
      </c>
      <c r="B10780" s="49" t="s">
        <v>203</v>
      </c>
      <c r="C10780" s="49" t="n">
        <v>2011</v>
      </c>
      <c r="D10780" s="54" t="n">
        <v>100.8</v>
      </c>
      <c r="E10780" s="55" t="n">
        <v>48</v>
      </c>
    </row>
    <row r="10781" customFormat="false" ht="15" hidden="false" customHeight="false" outlineLevel="0" collapsed="false">
      <c r="A10781" s="49" t="n">
        <v>455</v>
      </c>
      <c r="B10781" s="49" t="s">
        <v>199</v>
      </c>
      <c r="C10781" s="49" t="n">
        <v>2010</v>
      </c>
      <c r="D10781" s="54" t="n">
        <v>15.3</v>
      </c>
      <c r="E10781" s="55" t="n">
        <v>6</v>
      </c>
    </row>
    <row r="10782" customFormat="false" ht="15" hidden="false" customHeight="false" outlineLevel="0" collapsed="false">
      <c r="A10782" s="49" t="n">
        <v>455</v>
      </c>
      <c r="B10782" s="49" t="s">
        <v>201</v>
      </c>
      <c r="C10782" s="49" t="n">
        <v>2010</v>
      </c>
      <c r="D10782" s="54" t="n">
        <v>15.3</v>
      </c>
      <c r="E10782" s="55" t="n">
        <v>6</v>
      </c>
    </row>
    <row r="10783" customFormat="false" ht="15" hidden="false" customHeight="false" outlineLevel="0" collapsed="false">
      <c r="A10783" s="49" t="n">
        <v>455</v>
      </c>
      <c r="B10783" s="49" t="s">
        <v>201</v>
      </c>
      <c r="C10783" s="49" t="n">
        <v>2011</v>
      </c>
      <c r="D10783" s="54" t="n">
        <v>30.6</v>
      </c>
      <c r="E10783" s="55" t="n">
        <v>12</v>
      </c>
    </row>
    <row r="10784" customFormat="false" ht="15" hidden="false" customHeight="false" outlineLevel="0" collapsed="false">
      <c r="A10784" s="49" t="n">
        <v>455</v>
      </c>
      <c r="B10784" s="49" t="s">
        <v>223</v>
      </c>
      <c r="C10784" s="49" t="n">
        <v>2011</v>
      </c>
      <c r="D10784" s="54" t="n">
        <v>25.2</v>
      </c>
      <c r="E10784" s="55" t="n">
        <v>12</v>
      </c>
    </row>
    <row r="10785" customFormat="false" ht="15" hidden="false" customHeight="false" outlineLevel="0" collapsed="false">
      <c r="A10785" s="49" t="n">
        <v>455</v>
      </c>
      <c r="B10785" s="49" t="s">
        <v>200</v>
      </c>
      <c r="C10785" s="49" t="n">
        <v>2010</v>
      </c>
      <c r="D10785" s="54" t="n">
        <v>15.3</v>
      </c>
      <c r="E10785" s="55" t="n">
        <v>6</v>
      </c>
    </row>
    <row r="10786" customFormat="false" ht="15" hidden="false" customHeight="false" outlineLevel="0" collapsed="false">
      <c r="A10786" s="49" t="n">
        <v>455</v>
      </c>
      <c r="B10786" s="49" t="s">
        <v>222</v>
      </c>
      <c r="C10786" s="49" t="n">
        <v>2010</v>
      </c>
      <c r="D10786" s="54" t="n">
        <v>198.9</v>
      </c>
      <c r="E10786" s="55" t="n">
        <v>78</v>
      </c>
    </row>
    <row r="10787" customFormat="false" ht="15" hidden="false" customHeight="false" outlineLevel="0" collapsed="false">
      <c r="A10787" s="49" t="n">
        <v>455</v>
      </c>
      <c r="B10787" s="49" t="s">
        <v>222</v>
      </c>
      <c r="C10787" s="49" t="n">
        <v>2011</v>
      </c>
      <c r="D10787" s="54" t="n">
        <v>163.2</v>
      </c>
      <c r="E10787" s="55" t="n">
        <v>64</v>
      </c>
    </row>
    <row r="10788" customFormat="false" ht="15" hidden="false" customHeight="false" outlineLevel="0" collapsed="false">
      <c r="A10788" s="49" t="n">
        <v>455</v>
      </c>
      <c r="B10788" s="49" t="s">
        <v>191</v>
      </c>
      <c r="C10788" s="49" t="n">
        <v>2010</v>
      </c>
      <c r="D10788" s="54" t="n">
        <v>30.6</v>
      </c>
      <c r="E10788" s="55" t="n">
        <v>12</v>
      </c>
    </row>
    <row r="10789" customFormat="false" ht="15" hidden="false" customHeight="false" outlineLevel="0" collapsed="false">
      <c r="A10789" s="49" t="n">
        <v>455</v>
      </c>
      <c r="B10789" s="49" t="s">
        <v>191</v>
      </c>
      <c r="C10789" s="49" t="n">
        <v>2011</v>
      </c>
      <c r="D10789" s="54" t="n">
        <v>15.3</v>
      </c>
      <c r="E10789" s="55" t="n">
        <v>6</v>
      </c>
    </row>
    <row r="10790" customFormat="false" ht="15" hidden="false" customHeight="false" outlineLevel="0" collapsed="false">
      <c r="A10790" s="49" t="n">
        <v>455</v>
      </c>
      <c r="B10790" s="49" t="s">
        <v>205</v>
      </c>
      <c r="C10790" s="49" t="n">
        <v>2010</v>
      </c>
      <c r="D10790" s="54" t="n">
        <v>61.2</v>
      </c>
      <c r="E10790" s="55" t="n">
        <v>24</v>
      </c>
    </row>
    <row r="10791" customFormat="false" ht="15" hidden="false" customHeight="false" outlineLevel="0" collapsed="false">
      <c r="A10791" s="49" t="n">
        <v>455</v>
      </c>
      <c r="B10791" s="49" t="s">
        <v>205</v>
      </c>
      <c r="C10791" s="49" t="n">
        <v>2011</v>
      </c>
      <c r="D10791" s="54" t="n">
        <v>150.45</v>
      </c>
      <c r="E10791" s="55" t="n">
        <v>59</v>
      </c>
    </row>
    <row r="10792" customFormat="false" ht="15" hidden="false" customHeight="false" outlineLevel="0" collapsed="false">
      <c r="A10792" s="49" t="n">
        <v>455</v>
      </c>
      <c r="B10792" s="49" t="s">
        <v>206</v>
      </c>
      <c r="C10792" s="49" t="n">
        <v>2009</v>
      </c>
      <c r="D10792" s="54" t="n">
        <v>15.3</v>
      </c>
      <c r="E10792" s="55" t="n">
        <v>6</v>
      </c>
    </row>
    <row r="10793" customFormat="false" ht="15" hidden="false" customHeight="false" outlineLevel="0" collapsed="false">
      <c r="A10793" s="49" t="n">
        <v>455</v>
      </c>
      <c r="B10793" s="49" t="s">
        <v>206</v>
      </c>
      <c r="C10793" s="49" t="n">
        <v>2010</v>
      </c>
      <c r="D10793" s="54" t="n">
        <v>175.35</v>
      </c>
      <c r="E10793" s="55" t="n">
        <v>73</v>
      </c>
    </row>
    <row r="10794" customFormat="false" ht="15" hidden="false" customHeight="false" outlineLevel="0" collapsed="false">
      <c r="A10794" s="49" t="n">
        <v>455</v>
      </c>
      <c r="B10794" s="49" t="s">
        <v>206</v>
      </c>
      <c r="C10794" s="49" t="n">
        <v>2011</v>
      </c>
      <c r="D10794" s="54" t="n">
        <v>180.45</v>
      </c>
      <c r="E10794" s="55" t="n">
        <v>75</v>
      </c>
    </row>
    <row r="10795" customFormat="false" ht="15" hidden="false" customHeight="false" outlineLevel="0" collapsed="false">
      <c r="A10795" s="49" t="n">
        <v>455</v>
      </c>
      <c r="B10795" s="49" t="s">
        <v>192</v>
      </c>
      <c r="C10795" s="49" t="n">
        <v>2010</v>
      </c>
      <c r="D10795" s="54" t="n">
        <v>45.9</v>
      </c>
      <c r="E10795" s="55" t="n">
        <v>18</v>
      </c>
    </row>
    <row r="10796" customFormat="false" ht="15" hidden="false" customHeight="false" outlineLevel="0" collapsed="false">
      <c r="A10796" s="49" t="n">
        <v>455</v>
      </c>
      <c r="B10796" s="49" t="s">
        <v>192</v>
      </c>
      <c r="C10796" s="49" t="n">
        <v>2011</v>
      </c>
      <c r="D10796" s="54" t="n">
        <v>15.3</v>
      </c>
      <c r="E10796" s="55" t="n">
        <v>6</v>
      </c>
    </row>
    <row r="10797" customFormat="false" ht="15" hidden="false" customHeight="false" outlineLevel="0" collapsed="false">
      <c r="A10797" s="49" t="n">
        <v>455</v>
      </c>
      <c r="B10797" s="49" t="s">
        <v>227</v>
      </c>
      <c r="C10797" s="49" t="n">
        <v>2010</v>
      </c>
      <c r="D10797" s="54" t="n">
        <v>15.3</v>
      </c>
      <c r="E10797" s="55" t="n">
        <v>6</v>
      </c>
    </row>
    <row r="10798" customFormat="false" ht="15" hidden="false" customHeight="false" outlineLevel="0" collapsed="false">
      <c r="A10798" s="49" t="n">
        <v>455</v>
      </c>
      <c r="B10798" s="49" t="s">
        <v>218</v>
      </c>
      <c r="C10798" s="49" t="n">
        <v>2009</v>
      </c>
      <c r="D10798" s="54" t="n">
        <v>100.8</v>
      </c>
      <c r="E10798" s="55" t="n">
        <v>48</v>
      </c>
    </row>
    <row r="10799" customFormat="false" ht="15" hidden="false" customHeight="false" outlineLevel="0" collapsed="false">
      <c r="A10799" s="49" t="n">
        <v>455</v>
      </c>
      <c r="B10799" s="49" t="s">
        <v>218</v>
      </c>
      <c r="C10799" s="49" t="n">
        <v>2010</v>
      </c>
      <c r="D10799" s="54" t="n">
        <v>100.8</v>
      </c>
      <c r="E10799" s="55" t="n">
        <v>48</v>
      </c>
    </row>
    <row r="10800" customFormat="false" ht="15" hidden="false" customHeight="false" outlineLevel="0" collapsed="false">
      <c r="A10800" s="49" t="n">
        <v>455</v>
      </c>
      <c r="B10800" s="49" t="s">
        <v>197</v>
      </c>
      <c r="C10800" s="49" t="n">
        <v>2009</v>
      </c>
      <c r="D10800" s="54" t="n">
        <v>15.3</v>
      </c>
      <c r="E10800" s="55" t="n">
        <v>6</v>
      </c>
    </row>
    <row r="10801" customFormat="false" ht="15" hidden="false" customHeight="false" outlineLevel="0" collapsed="false">
      <c r="A10801" s="49" t="n">
        <v>455</v>
      </c>
      <c r="B10801" s="49" t="s">
        <v>197</v>
      </c>
      <c r="C10801" s="49" t="n">
        <v>2010</v>
      </c>
      <c r="D10801" s="54" t="n">
        <v>45.9</v>
      </c>
      <c r="E10801" s="55" t="n">
        <v>18</v>
      </c>
    </row>
    <row r="10802" customFormat="false" ht="15" hidden="false" customHeight="false" outlineLevel="0" collapsed="false">
      <c r="A10802" s="49" t="n">
        <v>455</v>
      </c>
      <c r="B10802" s="49" t="s">
        <v>197</v>
      </c>
      <c r="C10802" s="49" t="n">
        <v>2011</v>
      </c>
      <c r="D10802" s="54" t="n">
        <v>15.3</v>
      </c>
      <c r="E10802" s="55" t="n">
        <v>6</v>
      </c>
    </row>
    <row r="10803" customFormat="false" ht="15" hidden="false" customHeight="false" outlineLevel="0" collapsed="false">
      <c r="A10803" s="49" t="n">
        <v>455</v>
      </c>
      <c r="B10803" s="49" t="s">
        <v>189</v>
      </c>
      <c r="C10803" s="49" t="n">
        <v>2009</v>
      </c>
      <c r="D10803" s="54" t="n">
        <v>310.37</v>
      </c>
      <c r="E10803" s="55" t="n">
        <v>95</v>
      </c>
    </row>
    <row r="10804" customFormat="false" ht="15" hidden="false" customHeight="false" outlineLevel="0" collapsed="false">
      <c r="A10804" s="49" t="n">
        <v>455</v>
      </c>
      <c r="B10804" s="49" t="s">
        <v>189</v>
      </c>
      <c r="C10804" s="49" t="n">
        <v>2010</v>
      </c>
      <c r="D10804" s="54" t="n">
        <v>5539.43</v>
      </c>
      <c r="E10804" s="55" t="n">
        <v>2201</v>
      </c>
    </row>
    <row r="10805" customFormat="false" ht="15" hidden="false" customHeight="false" outlineLevel="0" collapsed="false">
      <c r="A10805" s="49" t="n">
        <v>455</v>
      </c>
      <c r="B10805" s="49" t="s">
        <v>189</v>
      </c>
      <c r="C10805" s="49" t="n">
        <v>2011</v>
      </c>
      <c r="D10805" s="54" t="n">
        <v>2668.62</v>
      </c>
      <c r="E10805" s="55" t="n">
        <v>1091</v>
      </c>
    </row>
    <row r="10806" customFormat="false" ht="15" hidden="false" customHeight="false" outlineLevel="0" collapsed="false">
      <c r="A10806" s="49" t="n">
        <v>455</v>
      </c>
      <c r="B10806" s="49" t="s">
        <v>194</v>
      </c>
      <c r="C10806" s="49" t="n">
        <v>2010</v>
      </c>
      <c r="D10806" s="54" t="n">
        <v>15.3</v>
      </c>
      <c r="E10806" s="55" t="n">
        <v>6</v>
      </c>
    </row>
    <row r="10807" customFormat="false" ht="15" hidden="false" customHeight="false" outlineLevel="0" collapsed="false">
      <c r="A10807" s="49" t="n">
        <v>456</v>
      </c>
      <c r="B10807" s="49" t="s">
        <v>203</v>
      </c>
      <c r="C10807" s="49" t="n">
        <v>2011</v>
      </c>
      <c r="D10807" s="54" t="n">
        <v>228.6</v>
      </c>
      <c r="E10807" s="55" t="n">
        <v>156</v>
      </c>
    </row>
    <row r="10808" customFormat="false" ht="15" hidden="false" customHeight="false" outlineLevel="0" collapsed="false">
      <c r="A10808" s="49" t="n">
        <v>456</v>
      </c>
      <c r="B10808" s="49" t="s">
        <v>201</v>
      </c>
      <c r="C10808" s="49" t="n">
        <v>2011</v>
      </c>
      <c r="D10808" s="54" t="n">
        <v>99</v>
      </c>
      <c r="E10808" s="55" t="n">
        <v>60</v>
      </c>
    </row>
    <row r="10809" customFormat="false" ht="15" hidden="false" customHeight="false" outlineLevel="0" collapsed="false">
      <c r="A10809" s="49" t="n">
        <v>456</v>
      </c>
      <c r="B10809" s="49" t="s">
        <v>226</v>
      </c>
      <c r="C10809" s="49" t="n">
        <v>2011</v>
      </c>
      <c r="D10809" s="54" t="n">
        <v>19.8</v>
      </c>
      <c r="E10809" s="55" t="n">
        <v>12</v>
      </c>
    </row>
    <row r="10810" customFormat="false" ht="15" hidden="false" customHeight="false" outlineLevel="0" collapsed="false">
      <c r="A10810" s="49" t="n">
        <v>456</v>
      </c>
      <c r="B10810" s="49" t="s">
        <v>200</v>
      </c>
      <c r="C10810" s="49" t="n">
        <v>2011</v>
      </c>
      <c r="D10810" s="54" t="n">
        <v>39.6</v>
      </c>
      <c r="E10810" s="55" t="n">
        <v>24</v>
      </c>
    </row>
    <row r="10811" customFormat="false" ht="15" hidden="false" customHeight="false" outlineLevel="0" collapsed="false">
      <c r="A10811" s="49" t="n">
        <v>456</v>
      </c>
      <c r="B10811" s="49" t="s">
        <v>222</v>
      </c>
      <c r="C10811" s="49" t="n">
        <v>2011</v>
      </c>
      <c r="D10811" s="54" t="n">
        <v>791.55</v>
      </c>
      <c r="E10811" s="55" t="n">
        <v>503</v>
      </c>
    </row>
    <row r="10812" customFormat="false" ht="15" hidden="false" customHeight="false" outlineLevel="0" collapsed="false">
      <c r="A10812" s="49" t="n">
        <v>456</v>
      </c>
      <c r="B10812" s="49" t="s">
        <v>205</v>
      </c>
      <c r="C10812" s="49" t="n">
        <v>2011</v>
      </c>
      <c r="D10812" s="54" t="n">
        <v>218.4</v>
      </c>
      <c r="E10812" s="55" t="n">
        <v>144</v>
      </c>
    </row>
    <row r="10813" customFormat="false" ht="15" hidden="false" customHeight="false" outlineLevel="0" collapsed="false">
      <c r="A10813" s="49" t="n">
        <v>456</v>
      </c>
      <c r="B10813" s="49" t="s">
        <v>206</v>
      </c>
      <c r="C10813" s="49" t="n">
        <v>2011</v>
      </c>
      <c r="D10813" s="54" t="n">
        <v>79.2</v>
      </c>
      <c r="E10813" s="55" t="n">
        <v>48</v>
      </c>
    </row>
    <row r="10814" customFormat="false" ht="15" hidden="false" customHeight="false" outlineLevel="0" collapsed="false">
      <c r="A10814" s="49" t="n">
        <v>456</v>
      </c>
      <c r="B10814" s="49" t="s">
        <v>190</v>
      </c>
      <c r="C10814" s="49" t="n">
        <v>2011</v>
      </c>
      <c r="D10814" s="54" t="n">
        <v>19.8</v>
      </c>
      <c r="E10814" s="55" t="n">
        <v>12</v>
      </c>
    </row>
    <row r="10815" customFormat="false" ht="15" hidden="false" customHeight="false" outlineLevel="0" collapsed="false">
      <c r="A10815" s="49" t="n">
        <v>456</v>
      </c>
      <c r="B10815" s="49" t="s">
        <v>211</v>
      </c>
      <c r="C10815" s="49" t="n">
        <v>2011</v>
      </c>
      <c r="D10815" s="54" t="n">
        <v>109.2</v>
      </c>
      <c r="E10815" s="55" t="n">
        <v>72</v>
      </c>
    </row>
    <row r="10816" customFormat="false" ht="15" hidden="false" customHeight="false" outlineLevel="0" collapsed="false">
      <c r="A10816" s="49" t="n">
        <v>456</v>
      </c>
      <c r="B10816" s="49" t="s">
        <v>192</v>
      </c>
      <c r="C10816" s="49" t="n">
        <v>2011</v>
      </c>
      <c r="D10816" s="54" t="n">
        <v>19.8</v>
      </c>
      <c r="E10816" s="55" t="n">
        <v>12</v>
      </c>
    </row>
    <row r="10817" customFormat="false" ht="15" hidden="false" customHeight="false" outlineLevel="0" collapsed="false">
      <c r="A10817" s="49" t="n">
        <v>456</v>
      </c>
      <c r="B10817" s="49" t="s">
        <v>227</v>
      </c>
      <c r="C10817" s="49" t="n">
        <v>2011</v>
      </c>
      <c r="D10817" s="54" t="n">
        <v>19.8</v>
      </c>
      <c r="E10817" s="55" t="n">
        <v>12</v>
      </c>
    </row>
    <row r="10818" customFormat="false" ht="15" hidden="false" customHeight="false" outlineLevel="0" collapsed="false">
      <c r="A10818" s="49" t="n">
        <v>456</v>
      </c>
      <c r="B10818" s="49" t="s">
        <v>218</v>
      </c>
      <c r="C10818" s="49" t="n">
        <v>2011</v>
      </c>
      <c r="D10818" s="54" t="n">
        <v>576.6</v>
      </c>
      <c r="E10818" s="55" t="n">
        <v>396</v>
      </c>
    </row>
    <row r="10819" customFormat="false" ht="15" hidden="false" customHeight="false" outlineLevel="0" collapsed="false">
      <c r="A10819" s="49" t="n">
        <v>456</v>
      </c>
      <c r="B10819" s="49" t="s">
        <v>196</v>
      </c>
      <c r="C10819" s="49" t="n">
        <v>2011</v>
      </c>
      <c r="D10819" s="54" t="n">
        <v>49.5</v>
      </c>
      <c r="E10819" s="55" t="n">
        <v>30</v>
      </c>
    </row>
    <row r="10820" customFormat="false" ht="15" hidden="false" customHeight="false" outlineLevel="0" collapsed="false">
      <c r="A10820" s="49" t="n">
        <v>456</v>
      </c>
      <c r="B10820" s="49" t="s">
        <v>198</v>
      </c>
      <c r="C10820" s="49" t="n">
        <v>2011</v>
      </c>
      <c r="D10820" s="54" t="n">
        <v>89.4</v>
      </c>
      <c r="E10820" s="55" t="n">
        <v>60</v>
      </c>
    </row>
    <row r="10821" customFormat="false" ht="15" hidden="false" customHeight="false" outlineLevel="0" collapsed="false">
      <c r="A10821" s="49" t="n">
        <v>456</v>
      </c>
      <c r="B10821" s="49" t="s">
        <v>189</v>
      </c>
      <c r="C10821" s="49" t="n">
        <v>2011</v>
      </c>
      <c r="D10821" s="54" t="n">
        <v>7690.7</v>
      </c>
      <c r="E10821" s="55" t="n">
        <v>4598</v>
      </c>
    </row>
    <row r="10822" customFormat="false" ht="15" hidden="false" customHeight="false" outlineLevel="0" collapsed="false">
      <c r="A10822" s="49" t="n">
        <v>457</v>
      </c>
      <c r="B10822" s="49" t="s">
        <v>199</v>
      </c>
      <c r="C10822" s="49" t="n">
        <v>2010</v>
      </c>
      <c r="D10822" s="54" t="n">
        <v>19.5</v>
      </c>
      <c r="E10822" s="55" t="n">
        <v>6</v>
      </c>
    </row>
    <row r="10823" customFormat="false" ht="15" hidden="false" customHeight="false" outlineLevel="0" collapsed="false">
      <c r="A10823" s="49" t="n">
        <v>457</v>
      </c>
      <c r="B10823" s="49" t="s">
        <v>199</v>
      </c>
      <c r="C10823" s="49" t="n">
        <v>2011</v>
      </c>
      <c r="D10823" s="54" t="n">
        <v>19.5</v>
      </c>
      <c r="E10823" s="55" t="n">
        <v>6</v>
      </c>
    </row>
    <row r="10824" customFormat="false" ht="15" hidden="false" customHeight="false" outlineLevel="0" collapsed="false">
      <c r="A10824" s="49" t="n">
        <v>457</v>
      </c>
      <c r="B10824" s="49" t="s">
        <v>201</v>
      </c>
      <c r="C10824" s="49" t="n">
        <v>2010</v>
      </c>
      <c r="D10824" s="54" t="n">
        <v>117</v>
      </c>
      <c r="E10824" s="55" t="n">
        <v>36</v>
      </c>
    </row>
    <row r="10825" customFormat="false" ht="15" hidden="false" customHeight="false" outlineLevel="0" collapsed="false">
      <c r="A10825" s="49" t="n">
        <v>457</v>
      </c>
      <c r="B10825" s="49" t="s">
        <v>201</v>
      </c>
      <c r="C10825" s="49" t="n">
        <v>2011</v>
      </c>
      <c r="D10825" s="54" t="n">
        <v>39</v>
      </c>
      <c r="E10825" s="55" t="n">
        <v>12</v>
      </c>
    </row>
    <row r="10826" customFormat="false" ht="15" hidden="false" customHeight="false" outlineLevel="0" collapsed="false">
      <c r="A10826" s="49" t="n">
        <v>457</v>
      </c>
      <c r="B10826" s="49" t="s">
        <v>226</v>
      </c>
      <c r="C10826" s="49" t="n">
        <v>2010</v>
      </c>
      <c r="D10826" s="54" t="n">
        <v>19.5</v>
      </c>
      <c r="E10826" s="55" t="n">
        <v>6</v>
      </c>
    </row>
    <row r="10827" customFormat="false" ht="15" hidden="false" customHeight="false" outlineLevel="0" collapsed="false">
      <c r="A10827" s="49" t="n">
        <v>457</v>
      </c>
      <c r="B10827" s="49" t="s">
        <v>222</v>
      </c>
      <c r="C10827" s="49" t="n">
        <v>2009</v>
      </c>
      <c r="D10827" s="54" t="n">
        <v>184.5</v>
      </c>
      <c r="E10827" s="55" t="n">
        <v>66</v>
      </c>
    </row>
    <row r="10828" customFormat="false" ht="15" hidden="false" customHeight="false" outlineLevel="0" collapsed="false">
      <c r="A10828" s="49" t="n">
        <v>457</v>
      </c>
      <c r="B10828" s="49" t="s">
        <v>222</v>
      </c>
      <c r="C10828" s="49" t="n">
        <v>2010</v>
      </c>
      <c r="D10828" s="54" t="n">
        <v>612</v>
      </c>
      <c r="E10828" s="55" t="n">
        <v>216</v>
      </c>
    </row>
    <row r="10829" customFormat="false" ht="15" hidden="false" customHeight="false" outlineLevel="0" collapsed="false">
      <c r="A10829" s="49" t="n">
        <v>457</v>
      </c>
      <c r="B10829" s="49" t="s">
        <v>191</v>
      </c>
      <c r="C10829" s="49" t="n">
        <v>2010</v>
      </c>
      <c r="D10829" s="54" t="n">
        <v>58.5</v>
      </c>
      <c r="E10829" s="55" t="n">
        <v>18</v>
      </c>
    </row>
    <row r="10830" customFormat="false" ht="15" hidden="false" customHeight="false" outlineLevel="0" collapsed="false">
      <c r="A10830" s="49" t="n">
        <v>457</v>
      </c>
      <c r="B10830" s="49" t="s">
        <v>205</v>
      </c>
      <c r="C10830" s="49" t="n">
        <v>2009</v>
      </c>
      <c r="D10830" s="54" t="n">
        <v>0</v>
      </c>
      <c r="E10830" s="55" t="n">
        <v>0</v>
      </c>
    </row>
    <row r="10831" customFormat="false" ht="15" hidden="false" customHeight="false" outlineLevel="0" collapsed="false">
      <c r="A10831" s="49" t="n">
        <v>457</v>
      </c>
      <c r="B10831" s="49" t="s">
        <v>205</v>
      </c>
      <c r="C10831" s="49" t="n">
        <v>2010</v>
      </c>
      <c r="D10831" s="54" t="n">
        <v>585</v>
      </c>
      <c r="E10831" s="55" t="n">
        <v>180</v>
      </c>
    </row>
    <row r="10832" customFormat="false" ht="15" hidden="false" customHeight="false" outlineLevel="0" collapsed="false">
      <c r="A10832" s="49" t="n">
        <v>457</v>
      </c>
      <c r="B10832" s="49" t="s">
        <v>205</v>
      </c>
      <c r="C10832" s="49" t="n">
        <v>2011</v>
      </c>
      <c r="D10832" s="54" t="n">
        <v>737.75</v>
      </c>
      <c r="E10832" s="55" t="n">
        <v>227</v>
      </c>
    </row>
    <row r="10833" customFormat="false" ht="15" hidden="false" customHeight="false" outlineLevel="0" collapsed="false">
      <c r="A10833" s="49" t="n">
        <v>457</v>
      </c>
      <c r="B10833" s="49" t="s">
        <v>206</v>
      </c>
      <c r="C10833" s="49" t="n">
        <v>2009</v>
      </c>
      <c r="D10833" s="54" t="n">
        <v>74.75</v>
      </c>
      <c r="E10833" s="55" t="n">
        <v>23</v>
      </c>
    </row>
    <row r="10834" customFormat="false" ht="15" hidden="false" customHeight="false" outlineLevel="0" collapsed="false">
      <c r="A10834" s="49" t="n">
        <v>457</v>
      </c>
      <c r="B10834" s="49" t="s">
        <v>206</v>
      </c>
      <c r="C10834" s="49" t="n">
        <v>2010</v>
      </c>
      <c r="D10834" s="54" t="n">
        <v>708.5</v>
      </c>
      <c r="E10834" s="55" t="n">
        <v>218</v>
      </c>
    </row>
    <row r="10835" customFormat="false" ht="15" hidden="false" customHeight="false" outlineLevel="0" collapsed="false">
      <c r="A10835" s="49" t="n">
        <v>457</v>
      </c>
      <c r="B10835" s="49" t="s">
        <v>206</v>
      </c>
      <c r="C10835" s="49" t="n">
        <v>2011</v>
      </c>
      <c r="D10835" s="54" t="n">
        <v>474.5</v>
      </c>
      <c r="E10835" s="55" t="n">
        <v>146</v>
      </c>
    </row>
    <row r="10836" customFormat="false" ht="15" hidden="false" customHeight="false" outlineLevel="0" collapsed="false">
      <c r="A10836" s="49" t="n">
        <v>457</v>
      </c>
      <c r="B10836" s="49" t="s">
        <v>234</v>
      </c>
      <c r="C10836" s="49" t="n">
        <v>2010</v>
      </c>
      <c r="D10836" s="54" t="n">
        <v>19.5</v>
      </c>
      <c r="E10836" s="55" t="n">
        <v>6</v>
      </c>
    </row>
    <row r="10837" customFormat="false" ht="15" hidden="false" customHeight="false" outlineLevel="0" collapsed="false">
      <c r="A10837" s="49" t="n">
        <v>457</v>
      </c>
      <c r="B10837" s="49" t="s">
        <v>234</v>
      </c>
      <c r="C10837" s="49" t="n">
        <v>2011</v>
      </c>
      <c r="D10837" s="54" t="n">
        <v>78</v>
      </c>
      <c r="E10837" s="55" t="n">
        <v>24</v>
      </c>
    </row>
    <row r="10838" customFormat="false" ht="15" hidden="false" customHeight="false" outlineLevel="0" collapsed="false">
      <c r="A10838" s="49" t="n">
        <v>457</v>
      </c>
      <c r="B10838" s="49" t="s">
        <v>211</v>
      </c>
      <c r="C10838" s="49" t="n">
        <v>2011</v>
      </c>
      <c r="D10838" s="54" t="n">
        <v>9.75</v>
      </c>
      <c r="E10838" s="55" t="n">
        <v>3</v>
      </c>
    </row>
    <row r="10839" customFormat="false" ht="15" hidden="false" customHeight="false" outlineLevel="0" collapsed="false">
      <c r="A10839" s="49" t="n">
        <v>457</v>
      </c>
      <c r="B10839" s="49" t="s">
        <v>192</v>
      </c>
      <c r="C10839" s="49" t="n">
        <v>2010</v>
      </c>
      <c r="D10839" s="54" t="n">
        <v>39</v>
      </c>
      <c r="E10839" s="55" t="n">
        <v>12</v>
      </c>
    </row>
    <row r="10840" customFormat="false" ht="15" hidden="false" customHeight="false" outlineLevel="0" collapsed="false">
      <c r="A10840" s="49" t="n">
        <v>457</v>
      </c>
      <c r="B10840" s="49" t="s">
        <v>217</v>
      </c>
      <c r="C10840" s="49" t="n">
        <v>2010</v>
      </c>
      <c r="D10840" s="54" t="n">
        <v>-33</v>
      </c>
      <c r="E10840" s="55" t="n">
        <v>-12</v>
      </c>
    </row>
    <row r="10841" customFormat="false" ht="15" hidden="false" customHeight="false" outlineLevel="0" collapsed="false">
      <c r="A10841" s="49" t="n">
        <v>457</v>
      </c>
      <c r="B10841" s="49" t="s">
        <v>225</v>
      </c>
      <c r="C10841" s="49" t="n">
        <v>2010</v>
      </c>
      <c r="D10841" s="54" t="n">
        <v>58.5</v>
      </c>
      <c r="E10841" s="55" t="n">
        <v>18</v>
      </c>
    </row>
    <row r="10842" customFormat="false" ht="15" hidden="false" customHeight="false" outlineLevel="0" collapsed="false">
      <c r="A10842" s="49" t="n">
        <v>457</v>
      </c>
      <c r="B10842" s="49" t="s">
        <v>218</v>
      </c>
      <c r="C10842" s="49" t="n">
        <v>2010</v>
      </c>
      <c r="D10842" s="54" t="n">
        <v>19.5</v>
      </c>
      <c r="E10842" s="55" t="n">
        <v>6</v>
      </c>
    </row>
    <row r="10843" customFormat="false" ht="15" hidden="false" customHeight="false" outlineLevel="0" collapsed="false">
      <c r="A10843" s="49" t="n">
        <v>457</v>
      </c>
      <c r="B10843" s="49" t="s">
        <v>197</v>
      </c>
      <c r="C10843" s="49" t="n">
        <v>2009</v>
      </c>
      <c r="D10843" s="54" t="n">
        <v>39</v>
      </c>
      <c r="E10843" s="55" t="n">
        <v>12</v>
      </c>
    </row>
    <row r="10844" customFormat="false" ht="15" hidden="false" customHeight="false" outlineLevel="0" collapsed="false">
      <c r="A10844" s="49" t="n">
        <v>457</v>
      </c>
      <c r="B10844" s="49" t="s">
        <v>197</v>
      </c>
      <c r="C10844" s="49" t="n">
        <v>2010</v>
      </c>
      <c r="D10844" s="54" t="n">
        <v>19.5</v>
      </c>
      <c r="E10844" s="55" t="n">
        <v>6</v>
      </c>
    </row>
    <row r="10845" customFormat="false" ht="15" hidden="false" customHeight="false" outlineLevel="0" collapsed="false">
      <c r="A10845" s="49" t="n">
        <v>457</v>
      </c>
      <c r="B10845" s="49" t="s">
        <v>204</v>
      </c>
      <c r="C10845" s="49" t="n">
        <v>2010</v>
      </c>
      <c r="D10845" s="54" t="n">
        <v>3.25</v>
      </c>
      <c r="E10845" s="55" t="n">
        <v>1</v>
      </c>
    </row>
    <row r="10846" customFormat="false" ht="15" hidden="false" customHeight="false" outlineLevel="0" collapsed="false">
      <c r="A10846" s="49" t="n">
        <v>457</v>
      </c>
      <c r="B10846" s="49" t="s">
        <v>215</v>
      </c>
      <c r="C10846" s="49" t="n">
        <v>2010</v>
      </c>
      <c r="D10846" s="54" t="n">
        <v>39</v>
      </c>
      <c r="E10846" s="55" t="n">
        <v>12</v>
      </c>
    </row>
    <row r="10847" customFormat="false" ht="15" hidden="false" customHeight="false" outlineLevel="0" collapsed="false">
      <c r="A10847" s="49" t="n">
        <v>457</v>
      </c>
      <c r="B10847" s="49" t="s">
        <v>215</v>
      </c>
      <c r="C10847" s="49" t="n">
        <v>2011</v>
      </c>
      <c r="D10847" s="54" t="n">
        <v>58.5</v>
      </c>
      <c r="E10847" s="55" t="n">
        <v>18</v>
      </c>
    </row>
    <row r="10848" customFormat="false" ht="15" hidden="false" customHeight="false" outlineLevel="0" collapsed="false">
      <c r="A10848" s="49" t="n">
        <v>457</v>
      </c>
      <c r="B10848" s="49" t="s">
        <v>196</v>
      </c>
      <c r="C10848" s="49" t="n">
        <v>2011</v>
      </c>
      <c r="D10848" s="54" t="n">
        <v>19.5</v>
      </c>
      <c r="E10848" s="55" t="n">
        <v>6</v>
      </c>
    </row>
    <row r="10849" customFormat="false" ht="15" hidden="false" customHeight="false" outlineLevel="0" collapsed="false">
      <c r="A10849" s="49" t="n">
        <v>457</v>
      </c>
      <c r="B10849" s="49" t="s">
        <v>210</v>
      </c>
      <c r="C10849" s="49" t="n">
        <v>2010</v>
      </c>
      <c r="D10849" s="54" t="n">
        <v>19.5</v>
      </c>
      <c r="E10849" s="55" t="n">
        <v>6</v>
      </c>
    </row>
    <row r="10850" customFormat="false" ht="15" hidden="false" customHeight="false" outlineLevel="0" collapsed="false">
      <c r="A10850" s="49" t="n">
        <v>457</v>
      </c>
      <c r="B10850" s="49" t="s">
        <v>198</v>
      </c>
      <c r="C10850" s="49" t="n">
        <v>2010</v>
      </c>
      <c r="D10850" s="54" t="n">
        <v>78</v>
      </c>
      <c r="E10850" s="55" t="n">
        <v>24</v>
      </c>
    </row>
    <row r="10851" customFormat="false" ht="15" hidden="false" customHeight="false" outlineLevel="0" collapsed="false">
      <c r="A10851" s="49" t="n">
        <v>457</v>
      </c>
      <c r="B10851" s="49" t="s">
        <v>198</v>
      </c>
      <c r="C10851" s="49" t="n">
        <v>2011</v>
      </c>
      <c r="D10851" s="54" t="n">
        <v>175.5</v>
      </c>
      <c r="E10851" s="55" t="n">
        <v>54</v>
      </c>
    </row>
    <row r="10852" customFormat="false" ht="15" hidden="false" customHeight="false" outlineLevel="0" collapsed="false">
      <c r="A10852" s="49" t="n">
        <v>457</v>
      </c>
      <c r="B10852" s="49" t="s">
        <v>189</v>
      </c>
      <c r="C10852" s="49" t="n">
        <v>2009</v>
      </c>
      <c r="D10852" s="54" t="n">
        <v>427.85</v>
      </c>
      <c r="E10852" s="55" t="n">
        <v>108</v>
      </c>
    </row>
    <row r="10853" customFormat="false" ht="15" hidden="false" customHeight="false" outlineLevel="0" collapsed="false">
      <c r="A10853" s="49" t="n">
        <v>457</v>
      </c>
      <c r="B10853" s="49" t="s">
        <v>189</v>
      </c>
      <c r="C10853" s="49" t="n">
        <v>2010</v>
      </c>
      <c r="D10853" s="54" t="n">
        <v>3212.05</v>
      </c>
      <c r="E10853" s="55" t="n">
        <v>939</v>
      </c>
    </row>
    <row r="10854" customFormat="false" ht="15" hidden="false" customHeight="false" outlineLevel="0" collapsed="false">
      <c r="A10854" s="49" t="n">
        <v>457</v>
      </c>
      <c r="B10854" s="49" t="s">
        <v>189</v>
      </c>
      <c r="C10854" s="49" t="n">
        <v>2011</v>
      </c>
      <c r="D10854" s="54" t="n">
        <v>2059.66</v>
      </c>
      <c r="E10854" s="55" t="n">
        <v>608</v>
      </c>
    </row>
    <row r="10855" customFormat="false" ht="15" hidden="false" customHeight="false" outlineLevel="0" collapsed="false">
      <c r="A10855" s="49" t="n">
        <v>458</v>
      </c>
      <c r="B10855" s="49" t="s">
        <v>223</v>
      </c>
      <c r="C10855" s="49" t="n">
        <v>2011</v>
      </c>
      <c r="D10855" s="54" t="n">
        <v>20.8</v>
      </c>
      <c r="E10855" s="55" t="n">
        <v>10</v>
      </c>
    </row>
    <row r="10856" customFormat="false" ht="15" hidden="false" customHeight="false" outlineLevel="0" collapsed="false">
      <c r="A10856" s="49" t="n">
        <v>458</v>
      </c>
      <c r="B10856" s="49" t="s">
        <v>222</v>
      </c>
      <c r="C10856" s="49" t="n">
        <v>2011</v>
      </c>
      <c r="D10856" s="54" t="n">
        <v>20.8</v>
      </c>
      <c r="E10856" s="55" t="n">
        <v>10</v>
      </c>
    </row>
    <row r="10857" customFormat="false" ht="15" hidden="false" customHeight="false" outlineLevel="0" collapsed="false">
      <c r="A10857" s="49" t="n">
        <v>458</v>
      </c>
      <c r="B10857" s="49" t="s">
        <v>191</v>
      </c>
      <c r="C10857" s="49" t="n">
        <v>2011</v>
      </c>
      <c r="D10857" s="54" t="n">
        <v>41.6</v>
      </c>
      <c r="E10857" s="55" t="n">
        <v>20</v>
      </c>
    </row>
    <row r="10858" customFormat="false" ht="15" hidden="false" customHeight="false" outlineLevel="0" collapsed="false">
      <c r="A10858" s="49" t="n">
        <v>458</v>
      </c>
      <c r="B10858" s="49" t="s">
        <v>205</v>
      </c>
      <c r="C10858" s="49" t="n">
        <v>2011</v>
      </c>
      <c r="D10858" s="54" t="n">
        <v>93.6</v>
      </c>
      <c r="E10858" s="55" t="n">
        <v>45</v>
      </c>
    </row>
    <row r="10859" customFormat="false" ht="15" hidden="false" customHeight="false" outlineLevel="0" collapsed="false">
      <c r="A10859" s="49" t="n">
        <v>458</v>
      </c>
      <c r="B10859" s="49" t="s">
        <v>206</v>
      </c>
      <c r="C10859" s="49" t="n">
        <v>2011</v>
      </c>
      <c r="D10859" s="54" t="n">
        <v>104</v>
      </c>
      <c r="E10859" s="55" t="n">
        <v>50</v>
      </c>
    </row>
    <row r="10860" customFormat="false" ht="15" hidden="false" customHeight="false" outlineLevel="0" collapsed="false">
      <c r="A10860" s="49" t="n">
        <v>458</v>
      </c>
      <c r="B10860" s="49" t="s">
        <v>192</v>
      </c>
      <c r="C10860" s="49" t="n">
        <v>2011</v>
      </c>
      <c r="D10860" s="54" t="n">
        <v>20.8</v>
      </c>
      <c r="E10860" s="55" t="n">
        <v>10</v>
      </c>
    </row>
    <row r="10861" customFormat="false" ht="15" hidden="false" customHeight="false" outlineLevel="0" collapsed="false">
      <c r="A10861" s="49" t="n">
        <v>458</v>
      </c>
      <c r="B10861" s="49" t="s">
        <v>218</v>
      </c>
      <c r="C10861" s="49" t="n">
        <v>2011</v>
      </c>
      <c r="D10861" s="54" t="n">
        <v>2.08</v>
      </c>
      <c r="E10861" s="55" t="n">
        <v>1</v>
      </c>
    </row>
    <row r="10862" customFormat="false" ht="15" hidden="false" customHeight="false" outlineLevel="0" collapsed="false">
      <c r="A10862" s="49" t="n">
        <v>458</v>
      </c>
      <c r="B10862" s="49" t="s">
        <v>197</v>
      </c>
      <c r="C10862" s="49" t="n">
        <v>2011</v>
      </c>
      <c r="D10862" s="54" t="n">
        <v>124.8</v>
      </c>
      <c r="E10862" s="55" t="n">
        <v>60</v>
      </c>
    </row>
    <row r="10863" customFormat="false" ht="15" hidden="false" customHeight="false" outlineLevel="0" collapsed="false">
      <c r="A10863" s="49" t="n">
        <v>458</v>
      </c>
      <c r="B10863" s="49" t="s">
        <v>196</v>
      </c>
      <c r="C10863" s="49" t="n">
        <v>2011</v>
      </c>
      <c r="D10863" s="54" t="n">
        <v>2.08</v>
      </c>
      <c r="E10863" s="55" t="n">
        <v>1</v>
      </c>
    </row>
    <row r="10864" customFormat="false" ht="15" hidden="false" customHeight="false" outlineLevel="0" collapsed="false">
      <c r="A10864" s="49" t="n">
        <v>458</v>
      </c>
      <c r="B10864" s="49" t="s">
        <v>189</v>
      </c>
      <c r="C10864" s="49" t="n">
        <v>2011</v>
      </c>
      <c r="D10864" s="54" t="n">
        <v>9553.17</v>
      </c>
      <c r="E10864" s="55" t="n">
        <v>4474</v>
      </c>
    </row>
    <row r="10865" customFormat="false" ht="15" hidden="false" customHeight="false" outlineLevel="0" collapsed="false">
      <c r="A10865" s="49" t="n">
        <v>459</v>
      </c>
      <c r="B10865" s="49" t="s">
        <v>223</v>
      </c>
      <c r="C10865" s="49" t="n">
        <v>2010</v>
      </c>
      <c r="D10865" s="54" t="n">
        <v>53.55</v>
      </c>
      <c r="E10865" s="55" t="n">
        <v>9</v>
      </c>
    </row>
    <row r="10866" customFormat="false" ht="15" hidden="false" customHeight="false" outlineLevel="0" collapsed="false">
      <c r="A10866" s="49" t="n">
        <v>459</v>
      </c>
      <c r="B10866" s="49" t="s">
        <v>223</v>
      </c>
      <c r="C10866" s="49" t="n">
        <v>2011</v>
      </c>
      <c r="D10866" s="54" t="n">
        <v>55.35</v>
      </c>
      <c r="E10866" s="55" t="n">
        <v>9</v>
      </c>
    </row>
    <row r="10867" customFormat="false" ht="15" hidden="false" customHeight="false" outlineLevel="0" collapsed="false">
      <c r="A10867" s="49" t="n">
        <v>459</v>
      </c>
      <c r="B10867" s="49" t="s">
        <v>200</v>
      </c>
      <c r="C10867" s="49" t="n">
        <v>2009</v>
      </c>
      <c r="D10867" s="54" t="n">
        <v>17.85</v>
      </c>
      <c r="E10867" s="55" t="n">
        <v>3</v>
      </c>
    </row>
    <row r="10868" customFormat="false" ht="15" hidden="false" customHeight="false" outlineLevel="0" collapsed="false">
      <c r="A10868" s="49" t="n">
        <v>459</v>
      </c>
      <c r="B10868" s="49" t="s">
        <v>200</v>
      </c>
      <c r="C10868" s="49" t="n">
        <v>2011</v>
      </c>
      <c r="D10868" s="54" t="n">
        <v>17.85</v>
      </c>
      <c r="E10868" s="55" t="n">
        <v>3</v>
      </c>
    </row>
    <row r="10869" customFormat="false" ht="15" hidden="false" customHeight="false" outlineLevel="0" collapsed="false">
      <c r="A10869" s="49" t="n">
        <v>459</v>
      </c>
      <c r="B10869" s="49" t="s">
        <v>222</v>
      </c>
      <c r="C10869" s="49" t="n">
        <v>2010</v>
      </c>
      <c r="D10869" s="54" t="n">
        <v>17.85</v>
      </c>
      <c r="E10869" s="55" t="n">
        <v>3</v>
      </c>
    </row>
    <row r="10870" customFormat="false" ht="15" hidden="false" customHeight="false" outlineLevel="0" collapsed="false">
      <c r="A10870" s="49" t="n">
        <v>459</v>
      </c>
      <c r="B10870" s="49" t="s">
        <v>222</v>
      </c>
      <c r="C10870" s="49" t="n">
        <v>2011</v>
      </c>
      <c r="D10870" s="54" t="n">
        <v>312.15</v>
      </c>
      <c r="E10870" s="55" t="n">
        <v>57</v>
      </c>
    </row>
    <row r="10871" customFormat="false" ht="15" hidden="false" customHeight="false" outlineLevel="0" collapsed="false">
      <c r="A10871" s="49" t="n">
        <v>459</v>
      </c>
      <c r="B10871" s="49" t="s">
        <v>205</v>
      </c>
      <c r="C10871" s="49" t="n">
        <v>2011</v>
      </c>
      <c r="D10871" s="54" t="n">
        <v>17.85</v>
      </c>
      <c r="E10871" s="55" t="n">
        <v>3</v>
      </c>
    </row>
    <row r="10872" customFormat="false" ht="15" hidden="false" customHeight="false" outlineLevel="0" collapsed="false">
      <c r="A10872" s="49" t="n">
        <v>459</v>
      </c>
      <c r="B10872" s="49" t="s">
        <v>206</v>
      </c>
      <c r="C10872" s="49" t="n">
        <v>2010</v>
      </c>
      <c r="D10872" s="54" t="n">
        <v>17.85</v>
      </c>
      <c r="E10872" s="55" t="n">
        <v>3</v>
      </c>
    </row>
    <row r="10873" customFormat="false" ht="15" hidden="false" customHeight="false" outlineLevel="0" collapsed="false">
      <c r="A10873" s="49" t="n">
        <v>459</v>
      </c>
      <c r="B10873" s="49" t="s">
        <v>206</v>
      </c>
      <c r="C10873" s="49" t="n">
        <v>2011</v>
      </c>
      <c r="D10873" s="54" t="n">
        <v>17.85</v>
      </c>
      <c r="E10873" s="55" t="n">
        <v>3</v>
      </c>
    </row>
    <row r="10874" customFormat="false" ht="15" hidden="false" customHeight="false" outlineLevel="0" collapsed="false">
      <c r="A10874" s="49" t="n">
        <v>459</v>
      </c>
      <c r="B10874" s="49" t="s">
        <v>211</v>
      </c>
      <c r="C10874" s="49" t="n">
        <v>2011</v>
      </c>
      <c r="D10874" s="54" t="n">
        <v>17.85</v>
      </c>
      <c r="E10874" s="55" t="n">
        <v>3</v>
      </c>
    </row>
    <row r="10875" customFormat="false" ht="15" hidden="false" customHeight="false" outlineLevel="0" collapsed="false">
      <c r="A10875" s="49" t="n">
        <v>459</v>
      </c>
      <c r="B10875" s="49" t="s">
        <v>192</v>
      </c>
      <c r="C10875" s="49" t="n">
        <v>2011</v>
      </c>
      <c r="D10875" s="54" t="n">
        <v>53.55</v>
      </c>
      <c r="E10875" s="55" t="n">
        <v>9</v>
      </c>
    </row>
    <row r="10876" customFormat="false" ht="15" hidden="false" customHeight="false" outlineLevel="0" collapsed="false">
      <c r="A10876" s="49" t="n">
        <v>459</v>
      </c>
      <c r="B10876" s="49" t="s">
        <v>219</v>
      </c>
      <c r="C10876" s="49" t="n">
        <v>2011</v>
      </c>
      <c r="D10876" s="54" t="n">
        <v>35.7</v>
      </c>
      <c r="E10876" s="55" t="n">
        <v>6</v>
      </c>
    </row>
    <row r="10877" customFormat="false" ht="15" hidden="false" customHeight="false" outlineLevel="0" collapsed="false">
      <c r="A10877" s="49" t="n">
        <v>459</v>
      </c>
      <c r="B10877" s="49" t="s">
        <v>193</v>
      </c>
      <c r="C10877" s="49" t="n">
        <v>2010</v>
      </c>
      <c r="D10877" s="54" t="n">
        <v>17.85</v>
      </c>
      <c r="E10877" s="55" t="n">
        <v>3</v>
      </c>
    </row>
    <row r="10878" customFormat="false" ht="15" hidden="false" customHeight="false" outlineLevel="0" collapsed="false">
      <c r="A10878" s="49" t="n">
        <v>459</v>
      </c>
      <c r="B10878" s="49" t="s">
        <v>193</v>
      </c>
      <c r="C10878" s="49" t="n">
        <v>2011</v>
      </c>
      <c r="D10878" s="54" t="n">
        <v>54.45</v>
      </c>
      <c r="E10878" s="55" t="n">
        <v>9</v>
      </c>
    </row>
    <row r="10879" customFormat="false" ht="15" hidden="false" customHeight="false" outlineLevel="0" collapsed="false">
      <c r="A10879" s="49" t="n">
        <v>459</v>
      </c>
      <c r="B10879" s="49" t="s">
        <v>197</v>
      </c>
      <c r="C10879" s="49" t="n">
        <v>2010</v>
      </c>
      <c r="D10879" s="54" t="n">
        <v>17.85</v>
      </c>
      <c r="E10879" s="55" t="n">
        <v>3</v>
      </c>
    </row>
    <row r="10880" customFormat="false" ht="15" hidden="false" customHeight="false" outlineLevel="0" collapsed="false">
      <c r="A10880" s="49" t="n">
        <v>459</v>
      </c>
      <c r="B10880" s="49" t="s">
        <v>215</v>
      </c>
      <c r="C10880" s="49" t="n">
        <v>2010</v>
      </c>
      <c r="D10880" s="54" t="n">
        <v>17.85</v>
      </c>
      <c r="E10880" s="55" t="n">
        <v>3</v>
      </c>
    </row>
    <row r="10881" customFormat="false" ht="15" hidden="false" customHeight="false" outlineLevel="0" collapsed="false">
      <c r="A10881" s="49" t="n">
        <v>459</v>
      </c>
      <c r="B10881" s="49" t="s">
        <v>215</v>
      </c>
      <c r="C10881" s="49" t="n">
        <v>2011</v>
      </c>
      <c r="D10881" s="54" t="n">
        <v>35.7</v>
      </c>
      <c r="E10881" s="55" t="n">
        <v>6</v>
      </c>
    </row>
    <row r="10882" customFormat="false" ht="15" hidden="false" customHeight="false" outlineLevel="0" collapsed="false">
      <c r="A10882" s="49" t="n">
        <v>459</v>
      </c>
      <c r="B10882" s="49" t="s">
        <v>189</v>
      </c>
      <c r="C10882" s="49" t="n">
        <v>2009</v>
      </c>
      <c r="D10882" s="54" t="n">
        <v>555.19</v>
      </c>
      <c r="E10882" s="55" t="n">
        <v>85</v>
      </c>
    </row>
    <row r="10883" customFormat="false" ht="15" hidden="false" customHeight="false" outlineLevel="0" collapsed="false">
      <c r="A10883" s="49" t="n">
        <v>459</v>
      </c>
      <c r="B10883" s="49" t="s">
        <v>189</v>
      </c>
      <c r="C10883" s="49" t="n">
        <v>2010</v>
      </c>
      <c r="D10883" s="54" t="n">
        <v>4648.75</v>
      </c>
      <c r="E10883" s="55" t="n">
        <v>757</v>
      </c>
    </row>
    <row r="10884" customFormat="false" ht="15" hidden="false" customHeight="false" outlineLevel="0" collapsed="false">
      <c r="A10884" s="49" t="n">
        <v>459</v>
      </c>
      <c r="B10884" s="49" t="s">
        <v>189</v>
      </c>
      <c r="C10884" s="49" t="n">
        <v>2011</v>
      </c>
      <c r="D10884" s="54" t="n">
        <v>3926.06</v>
      </c>
      <c r="E10884" s="55" t="n">
        <v>629</v>
      </c>
    </row>
    <row r="10885" customFormat="false" ht="15" hidden="false" customHeight="false" outlineLevel="0" collapsed="false">
      <c r="A10885" s="49" t="n">
        <v>460</v>
      </c>
      <c r="B10885" s="49" t="s">
        <v>203</v>
      </c>
      <c r="C10885" s="49" t="n">
        <v>2011</v>
      </c>
      <c r="D10885" s="54" t="n">
        <v>208.8</v>
      </c>
      <c r="E10885" s="55" t="n">
        <v>144</v>
      </c>
    </row>
    <row r="10886" customFormat="false" ht="15" hidden="false" customHeight="false" outlineLevel="0" collapsed="false">
      <c r="A10886" s="49" t="n">
        <v>460</v>
      </c>
      <c r="B10886" s="49" t="s">
        <v>226</v>
      </c>
      <c r="C10886" s="49" t="n">
        <v>2011</v>
      </c>
      <c r="D10886" s="54" t="n">
        <v>19.8</v>
      </c>
      <c r="E10886" s="55" t="n">
        <v>12</v>
      </c>
    </row>
    <row r="10887" customFormat="false" ht="15" hidden="false" customHeight="false" outlineLevel="0" collapsed="false">
      <c r="A10887" s="49" t="n">
        <v>460</v>
      </c>
      <c r="B10887" s="49" t="s">
        <v>200</v>
      </c>
      <c r="C10887" s="49" t="n">
        <v>2011</v>
      </c>
      <c r="D10887" s="54" t="n">
        <v>39.6</v>
      </c>
      <c r="E10887" s="55" t="n">
        <v>24</v>
      </c>
    </row>
    <row r="10888" customFormat="false" ht="15" hidden="false" customHeight="false" outlineLevel="0" collapsed="false">
      <c r="A10888" s="49" t="n">
        <v>460</v>
      </c>
      <c r="B10888" s="49" t="s">
        <v>222</v>
      </c>
      <c r="C10888" s="49" t="n">
        <v>2011</v>
      </c>
      <c r="D10888" s="54" t="n">
        <v>629.25</v>
      </c>
      <c r="E10888" s="55" t="n">
        <v>393</v>
      </c>
    </row>
    <row r="10889" customFormat="false" ht="15" hidden="false" customHeight="false" outlineLevel="0" collapsed="false">
      <c r="A10889" s="49" t="n">
        <v>460</v>
      </c>
      <c r="B10889" s="49" t="s">
        <v>205</v>
      </c>
      <c r="C10889" s="49" t="n">
        <v>2011</v>
      </c>
      <c r="D10889" s="54" t="n">
        <v>79.2</v>
      </c>
      <c r="E10889" s="55" t="n">
        <v>48</v>
      </c>
    </row>
    <row r="10890" customFormat="false" ht="15" hidden="false" customHeight="false" outlineLevel="0" collapsed="false">
      <c r="A10890" s="49" t="n">
        <v>460</v>
      </c>
      <c r="B10890" s="49" t="s">
        <v>206</v>
      </c>
      <c r="C10890" s="49" t="n">
        <v>2011</v>
      </c>
      <c r="D10890" s="54" t="n">
        <v>59.4</v>
      </c>
      <c r="E10890" s="55" t="n">
        <v>36</v>
      </c>
    </row>
    <row r="10891" customFormat="false" ht="15" hidden="false" customHeight="false" outlineLevel="0" collapsed="false">
      <c r="A10891" s="49" t="n">
        <v>460</v>
      </c>
      <c r="B10891" s="49" t="s">
        <v>190</v>
      </c>
      <c r="C10891" s="49" t="n">
        <v>2011</v>
      </c>
      <c r="D10891" s="54" t="n">
        <v>19.8</v>
      </c>
      <c r="E10891" s="55" t="n">
        <v>12</v>
      </c>
    </row>
    <row r="10892" customFormat="false" ht="15" hidden="false" customHeight="false" outlineLevel="0" collapsed="false">
      <c r="A10892" s="49" t="n">
        <v>460</v>
      </c>
      <c r="B10892" s="49" t="s">
        <v>211</v>
      </c>
      <c r="C10892" s="49" t="n">
        <v>2011</v>
      </c>
      <c r="D10892" s="54" t="n">
        <v>39.6</v>
      </c>
      <c r="E10892" s="55" t="n">
        <v>24</v>
      </c>
    </row>
    <row r="10893" customFormat="false" ht="15" hidden="false" customHeight="false" outlineLevel="0" collapsed="false">
      <c r="A10893" s="49" t="n">
        <v>460</v>
      </c>
      <c r="B10893" s="49" t="s">
        <v>227</v>
      </c>
      <c r="C10893" s="49" t="n">
        <v>2011</v>
      </c>
      <c r="D10893" s="54" t="n">
        <v>19.8</v>
      </c>
      <c r="E10893" s="55" t="n">
        <v>12</v>
      </c>
    </row>
    <row r="10894" customFormat="false" ht="15" hidden="false" customHeight="false" outlineLevel="0" collapsed="false">
      <c r="A10894" s="49" t="n">
        <v>460</v>
      </c>
      <c r="B10894" s="49" t="s">
        <v>218</v>
      </c>
      <c r="C10894" s="49" t="n">
        <v>2011</v>
      </c>
      <c r="D10894" s="54" t="n">
        <v>139.2</v>
      </c>
      <c r="E10894" s="55" t="n">
        <v>96</v>
      </c>
    </row>
    <row r="10895" customFormat="false" ht="15" hidden="false" customHeight="false" outlineLevel="0" collapsed="false">
      <c r="A10895" s="49" t="n">
        <v>460</v>
      </c>
      <c r="B10895" s="49" t="s">
        <v>193</v>
      </c>
      <c r="C10895" s="49" t="n">
        <v>2011</v>
      </c>
      <c r="D10895" s="54" t="n">
        <v>19.8</v>
      </c>
      <c r="E10895" s="55" t="n">
        <v>12</v>
      </c>
    </row>
    <row r="10896" customFormat="false" ht="15" hidden="false" customHeight="false" outlineLevel="0" collapsed="false">
      <c r="A10896" s="49" t="n">
        <v>460</v>
      </c>
      <c r="B10896" s="49" t="s">
        <v>196</v>
      </c>
      <c r="C10896" s="49" t="n">
        <v>2011</v>
      </c>
      <c r="D10896" s="54" t="n">
        <v>29.7</v>
      </c>
      <c r="E10896" s="55" t="n">
        <v>18</v>
      </c>
    </row>
    <row r="10897" customFormat="false" ht="15" hidden="false" customHeight="false" outlineLevel="0" collapsed="false">
      <c r="A10897" s="49" t="n">
        <v>460</v>
      </c>
      <c r="B10897" s="49" t="s">
        <v>198</v>
      </c>
      <c r="C10897" s="49" t="n">
        <v>2011</v>
      </c>
      <c r="D10897" s="54" t="n">
        <v>89.4</v>
      </c>
      <c r="E10897" s="55" t="n">
        <v>60</v>
      </c>
    </row>
    <row r="10898" customFormat="false" ht="15" hidden="false" customHeight="false" outlineLevel="0" collapsed="false">
      <c r="A10898" s="49" t="n">
        <v>460</v>
      </c>
      <c r="B10898" s="49" t="s">
        <v>189</v>
      </c>
      <c r="C10898" s="49" t="n">
        <v>2011</v>
      </c>
      <c r="D10898" s="54" t="n">
        <v>8512.39</v>
      </c>
      <c r="E10898" s="55" t="n">
        <v>5259</v>
      </c>
    </row>
    <row r="10899" customFormat="false" ht="15" hidden="false" customHeight="false" outlineLevel="0" collapsed="false">
      <c r="A10899" s="49" t="n">
        <v>461</v>
      </c>
      <c r="B10899" s="49" t="s">
        <v>199</v>
      </c>
      <c r="C10899" s="49" t="n">
        <v>2011</v>
      </c>
      <c r="D10899" s="54" t="n">
        <v>30</v>
      </c>
      <c r="E10899" s="55" t="n">
        <v>24</v>
      </c>
    </row>
    <row r="10900" customFormat="false" ht="15" hidden="false" customHeight="false" outlineLevel="0" collapsed="false">
      <c r="A10900" s="49" t="n">
        <v>461</v>
      </c>
      <c r="B10900" s="49" t="s">
        <v>195</v>
      </c>
      <c r="C10900" s="49" t="n">
        <v>2011</v>
      </c>
      <c r="D10900" s="54" t="n">
        <v>120</v>
      </c>
      <c r="E10900" s="55" t="n">
        <v>96</v>
      </c>
    </row>
    <row r="10901" customFormat="false" ht="15" hidden="false" customHeight="false" outlineLevel="0" collapsed="false">
      <c r="A10901" s="49" t="n">
        <v>461</v>
      </c>
      <c r="B10901" s="49" t="s">
        <v>201</v>
      </c>
      <c r="C10901" s="49" t="n">
        <v>2011</v>
      </c>
      <c r="D10901" s="54" t="n">
        <v>60</v>
      </c>
      <c r="E10901" s="55" t="n">
        <v>48</v>
      </c>
    </row>
    <row r="10902" customFormat="false" ht="15" hidden="false" customHeight="false" outlineLevel="0" collapsed="false">
      <c r="A10902" s="49" t="n">
        <v>461</v>
      </c>
      <c r="B10902" s="49" t="s">
        <v>222</v>
      </c>
      <c r="C10902" s="49" t="n">
        <v>2011</v>
      </c>
      <c r="D10902" s="54" t="n">
        <v>120</v>
      </c>
      <c r="E10902" s="55" t="n">
        <v>96</v>
      </c>
    </row>
    <row r="10903" customFormat="false" ht="15" hidden="false" customHeight="false" outlineLevel="0" collapsed="false">
      <c r="A10903" s="49" t="n">
        <v>461</v>
      </c>
      <c r="B10903" s="49" t="s">
        <v>191</v>
      </c>
      <c r="C10903" s="49" t="n">
        <v>2011</v>
      </c>
      <c r="D10903" s="54" t="n">
        <v>90</v>
      </c>
      <c r="E10903" s="55" t="n">
        <v>72</v>
      </c>
    </row>
    <row r="10904" customFormat="false" ht="15" hidden="false" customHeight="false" outlineLevel="0" collapsed="false">
      <c r="A10904" s="49" t="n">
        <v>461</v>
      </c>
      <c r="B10904" s="49" t="s">
        <v>205</v>
      </c>
      <c r="C10904" s="49" t="n">
        <v>2011</v>
      </c>
      <c r="D10904" s="54" t="n">
        <v>660</v>
      </c>
      <c r="E10904" s="55" t="n">
        <v>528</v>
      </c>
    </row>
    <row r="10905" customFormat="false" ht="15" hidden="false" customHeight="false" outlineLevel="0" collapsed="false">
      <c r="A10905" s="49" t="n">
        <v>461</v>
      </c>
      <c r="B10905" s="49" t="s">
        <v>206</v>
      </c>
      <c r="C10905" s="49" t="n">
        <v>2011</v>
      </c>
      <c r="D10905" s="54" t="n">
        <v>90</v>
      </c>
      <c r="E10905" s="55" t="n">
        <v>72</v>
      </c>
    </row>
    <row r="10906" customFormat="false" ht="15" hidden="false" customHeight="false" outlineLevel="0" collapsed="false">
      <c r="A10906" s="49" t="n">
        <v>461</v>
      </c>
      <c r="B10906" s="49" t="s">
        <v>234</v>
      </c>
      <c r="C10906" s="49" t="n">
        <v>2011</v>
      </c>
      <c r="D10906" s="54" t="n">
        <v>60</v>
      </c>
      <c r="E10906" s="55" t="n">
        <v>48</v>
      </c>
    </row>
    <row r="10907" customFormat="false" ht="15" hidden="false" customHeight="false" outlineLevel="0" collapsed="false">
      <c r="A10907" s="49" t="n">
        <v>461</v>
      </c>
      <c r="B10907" s="49" t="s">
        <v>190</v>
      </c>
      <c r="C10907" s="49" t="n">
        <v>2011</v>
      </c>
      <c r="D10907" s="54" t="n">
        <v>249.6</v>
      </c>
      <c r="E10907" s="55" t="n">
        <v>240</v>
      </c>
    </row>
    <row r="10908" customFormat="false" ht="15" hidden="false" customHeight="false" outlineLevel="0" collapsed="false">
      <c r="A10908" s="49" t="n">
        <v>461</v>
      </c>
      <c r="B10908" s="49" t="s">
        <v>218</v>
      </c>
      <c r="C10908" s="49" t="n">
        <v>2011</v>
      </c>
      <c r="D10908" s="54" t="n">
        <v>499.2</v>
      </c>
      <c r="E10908" s="55" t="n">
        <v>480</v>
      </c>
    </row>
    <row r="10909" customFormat="false" ht="15" hidden="false" customHeight="false" outlineLevel="0" collapsed="false">
      <c r="A10909" s="49" t="n">
        <v>461</v>
      </c>
      <c r="B10909" s="49" t="s">
        <v>197</v>
      </c>
      <c r="C10909" s="49" t="n">
        <v>2011</v>
      </c>
      <c r="D10909" s="54" t="n">
        <v>90</v>
      </c>
      <c r="E10909" s="55" t="n">
        <v>72</v>
      </c>
    </row>
    <row r="10910" customFormat="false" ht="15" hidden="false" customHeight="false" outlineLevel="0" collapsed="false">
      <c r="A10910" s="49" t="n">
        <v>461</v>
      </c>
      <c r="B10910" s="49" t="s">
        <v>196</v>
      </c>
      <c r="C10910" s="49" t="n">
        <v>2011</v>
      </c>
      <c r="D10910" s="54" t="n">
        <v>150</v>
      </c>
      <c r="E10910" s="55" t="n">
        <v>120</v>
      </c>
    </row>
    <row r="10911" customFormat="false" ht="15" hidden="false" customHeight="false" outlineLevel="0" collapsed="false">
      <c r="A10911" s="49" t="n">
        <v>461</v>
      </c>
      <c r="B10911" s="49" t="s">
        <v>210</v>
      </c>
      <c r="C10911" s="49" t="n">
        <v>2011</v>
      </c>
      <c r="D10911" s="54" t="n">
        <v>30</v>
      </c>
      <c r="E10911" s="55" t="n">
        <v>24</v>
      </c>
    </row>
    <row r="10912" customFormat="false" ht="15" hidden="false" customHeight="false" outlineLevel="0" collapsed="false">
      <c r="A10912" s="49" t="n">
        <v>461</v>
      </c>
      <c r="B10912" s="49" t="s">
        <v>198</v>
      </c>
      <c r="C10912" s="49" t="n">
        <v>2011</v>
      </c>
      <c r="D10912" s="54" t="n">
        <v>60</v>
      </c>
      <c r="E10912" s="55" t="n">
        <v>48</v>
      </c>
    </row>
    <row r="10913" customFormat="false" ht="15" hidden="false" customHeight="false" outlineLevel="0" collapsed="false">
      <c r="A10913" s="49" t="n">
        <v>461</v>
      </c>
      <c r="B10913" s="49" t="s">
        <v>189</v>
      </c>
      <c r="C10913" s="49" t="n">
        <v>2011</v>
      </c>
      <c r="D10913" s="54" t="n">
        <v>7531.96</v>
      </c>
      <c r="E10913" s="55" t="n">
        <v>6032</v>
      </c>
    </row>
    <row r="10914" customFormat="false" ht="15" hidden="false" customHeight="false" outlineLevel="0" collapsed="false">
      <c r="A10914" s="49" t="n">
        <v>461</v>
      </c>
      <c r="B10914" s="49" t="s">
        <v>194</v>
      </c>
      <c r="C10914" s="49" t="n">
        <v>2011</v>
      </c>
      <c r="D10914" s="54" t="n">
        <v>60</v>
      </c>
      <c r="E10914" s="55" t="n">
        <v>48</v>
      </c>
    </row>
    <row r="10915" customFormat="false" ht="15" hidden="false" customHeight="false" outlineLevel="0" collapsed="false">
      <c r="A10915" s="49" t="n">
        <v>462</v>
      </c>
      <c r="B10915" s="49" t="s">
        <v>203</v>
      </c>
      <c r="C10915" s="49" t="n">
        <v>2010</v>
      </c>
      <c r="D10915" s="54" t="n">
        <v>11.7</v>
      </c>
      <c r="E10915" s="55" t="n">
        <v>6</v>
      </c>
    </row>
    <row r="10916" customFormat="false" ht="15" hidden="false" customHeight="false" outlineLevel="0" collapsed="false">
      <c r="A10916" s="49" t="n">
        <v>462</v>
      </c>
      <c r="B10916" s="49" t="s">
        <v>203</v>
      </c>
      <c r="C10916" s="49" t="n">
        <v>2011</v>
      </c>
      <c r="D10916" s="54" t="n">
        <v>118.8</v>
      </c>
      <c r="E10916" s="55" t="n">
        <v>72</v>
      </c>
    </row>
    <row r="10917" customFormat="false" ht="15" hidden="false" customHeight="false" outlineLevel="0" collapsed="false">
      <c r="A10917" s="49" t="n">
        <v>462</v>
      </c>
      <c r="B10917" s="49" t="s">
        <v>201</v>
      </c>
      <c r="C10917" s="49" t="n">
        <v>2010</v>
      </c>
      <c r="D10917" s="54" t="n">
        <v>35.1</v>
      </c>
      <c r="E10917" s="55" t="n">
        <v>18</v>
      </c>
    </row>
    <row r="10918" customFormat="false" ht="15" hidden="false" customHeight="false" outlineLevel="0" collapsed="false">
      <c r="A10918" s="49" t="n">
        <v>462</v>
      </c>
      <c r="B10918" s="49" t="s">
        <v>201</v>
      </c>
      <c r="C10918" s="49" t="n">
        <v>2011</v>
      </c>
      <c r="D10918" s="54" t="n">
        <v>23.4</v>
      </c>
      <c r="E10918" s="55" t="n">
        <v>12</v>
      </c>
    </row>
    <row r="10919" customFormat="false" ht="15" hidden="false" customHeight="false" outlineLevel="0" collapsed="false">
      <c r="A10919" s="49" t="n">
        <v>462</v>
      </c>
      <c r="B10919" s="49" t="s">
        <v>222</v>
      </c>
      <c r="C10919" s="49" t="n">
        <v>2010</v>
      </c>
      <c r="D10919" s="54" t="n">
        <v>81.9</v>
      </c>
      <c r="E10919" s="55" t="n">
        <v>42</v>
      </c>
    </row>
    <row r="10920" customFormat="false" ht="15" hidden="false" customHeight="false" outlineLevel="0" collapsed="false">
      <c r="A10920" s="49" t="n">
        <v>462</v>
      </c>
      <c r="B10920" s="49" t="s">
        <v>222</v>
      </c>
      <c r="C10920" s="49" t="n">
        <v>2011</v>
      </c>
      <c r="D10920" s="54" t="n">
        <v>58.5</v>
      </c>
      <c r="E10920" s="55" t="n">
        <v>30</v>
      </c>
    </row>
    <row r="10921" customFormat="false" ht="15" hidden="false" customHeight="false" outlineLevel="0" collapsed="false">
      <c r="A10921" s="49" t="n">
        <v>462</v>
      </c>
      <c r="B10921" s="49" t="s">
        <v>205</v>
      </c>
      <c r="C10921" s="49" t="n">
        <v>2010</v>
      </c>
      <c r="D10921" s="54" t="n">
        <v>23.4</v>
      </c>
      <c r="E10921" s="55" t="n">
        <v>12</v>
      </c>
    </row>
    <row r="10922" customFormat="false" ht="15" hidden="false" customHeight="false" outlineLevel="0" collapsed="false">
      <c r="A10922" s="49" t="n">
        <v>462</v>
      </c>
      <c r="B10922" s="49" t="s">
        <v>205</v>
      </c>
      <c r="C10922" s="49" t="n">
        <v>2011</v>
      </c>
      <c r="D10922" s="54" t="n">
        <v>35.1</v>
      </c>
      <c r="E10922" s="55" t="n">
        <v>18</v>
      </c>
    </row>
    <row r="10923" customFormat="false" ht="15" hidden="false" customHeight="false" outlineLevel="0" collapsed="false">
      <c r="A10923" s="49" t="n">
        <v>462</v>
      </c>
      <c r="B10923" s="49" t="s">
        <v>206</v>
      </c>
      <c r="C10923" s="49" t="n">
        <v>2009</v>
      </c>
      <c r="D10923" s="54" t="n">
        <v>23.4</v>
      </c>
      <c r="E10923" s="55" t="n">
        <v>12</v>
      </c>
    </row>
    <row r="10924" customFormat="false" ht="15" hidden="false" customHeight="false" outlineLevel="0" collapsed="false">
      <c r="A10924" s="49" t="n">
        <v>462</v>
      </c>
      <c r="B10924" s="49" t="s">
        <v>206</v>
      </c>
      <c r="C10924" s="49" t="n">
        <v>2010</v>
      </c>
      <c r="D10924" s="54" t="n">
        <v>140.4</v>
      </c>
      <c r="E10924" s="55" t="n">
        <v>72</v>
      </c>
    </row>
    <row r="10925" customFormat="false" ht="15" hidden="false" customHeight="false" outlineLevel="0" collapsed="false">
      <c r="A10925" s="49" t="n">
        <v>462</v>
      </c>
      <c r="B10925" s="49" t="s">
        <v>206</v>
      </c>
      <c r="C10925" s="49" t="n">
        <v>2011</v>
      </c>
      <c r="D10925" s="54" t="n">
        <v>35.1</v>
      </c>
      <c r="E10925" s="55" t="n">
        <v>18</v>
      </c>
    </row>
    <row r="10926" customFormat="false" ht="15" hidden="false" customHeight="false" outlineLevel="0" collapsed="false">
      <c r="A10926" s="49" t="n">
        <v>462</v>
      </c>
      <c r="B10926" s="49" t="s">
        <v>234</v>
      </c>
      <c r="C10926" s="49" t="n">
        <v>2011</v>
      </c>
      <c r="D10926" s="54" t="n">
        <v>23.4</v>
      </c>
      <c r="E10926" s="55" t="n">
        <v>12</v>
      </c>
    </row>
    <row r="10927" customFormat="false" ht="15" hidden="false" customHeight="false" outlineLevel="0" collapsed="false">
      <c r="A10927" s="49" t="n">
        <v>462</v>
      </c>
      <c r="B10927" s="49" t="s">
        <v>190</v>
      </c>
      <c r="C10927" s="49" t="n">
        <v>2011</v>
      </c>
      <c r="D10927" s="54" t="n">
        <v>11.7</v>
      </c>
      <c r="E10927" s="55" t="n">
        <v>6</v>
      </c>
    </row>
    <row r="10928" customFormat="false" ht="15" hidden="false" customHeight="false" outlineLevel="0" collapsed="false">
      <c r="A10928" s="49" t="n">
        <v>462</v>
      </c>
      <c r="B10928" s="49" t="s">
        <v>192</v>
      </c>
      <c r="C10928" s="49" t="n">
        <v>2010</v>
      </c>
      <c r="D10928" s="54" t="n">
        <v>15.6</v>
      </c>
      <c r="E10928" s="55" t="n">
        <v>8</v>
      </c>
    </row>
    <row r="10929" customFormat="false" ht="15" hidden="false" customHeight="false" outlineLevel="0" collapsed="false">
      <c r="A10929" s="49" t="n">
        <v>462</v>
      </c>
      <c r="B10929" s="49" t="s">
        <v>192</v>
      </c>
      <c r="C10929" s="49" t="n">
        <v>2011</v>
      </c>
      <c r="D10929" s="54" t="n">
        <v>23.4</v>
      </c>
      <c r="E10929" s="55" t="n">
        <v>12</v>
      </c>
    </row>
    <row r="10930" customFormat="false" ht="15" hidden="false" customHeight="false" outlineLevel="0" collapsed="false">
      <c r="A10930" s="49" t="n">
        <v>462</v>
      </c>
      <c r="B10930" s="49" t="s">
        <v>218</v>
      </c>
      <c r="C10930" s="49" t="n">
        <v>2009</v>
      </c>
      <c r="D10930" s="54" t="n">
        <v>237.6</v>
      </c>
      <c r="E10930" s="55" t="n">
        <v>144</v>
      </c>
    </row>
    <row r="10931" customFormat="false" ht="15" hidden="false" customHeight="false" outlineLevel="0" collapsed="false">
      <c r="A10931" s="49" t="n">
        <v>462</v>
      </c>
      <c r="B10931" s="49" t="s">
        <v>218</v>
      </c>
      <c r="C10931" s="49" t="n">
        <v>2010</v>
      </c>
      <c r="D10931" s="54" t="n">
        <v>2446.2</v>
      </c>
      <c r="E10931" s="55" t="n">
        <v>1476</v>
      </c>
    </row>
    <row r="10932" customFormat="false" ht="15" hidden="false" customHeight="false" outlineLevel="0" collapsed="false">
      <c r="A10932" s="49" t="n">
        <v>462</v>
      </c>
      <c r="B10932" s="49" t="s">
        <v>218</v>
      </c>
      <c r="C10932" s="49" t="n">
        <v>2011</v>
      </c>
      <c r="D10932" s="54" t="n">
        <v>1674.9</v>
      </c>
      <c r="E10932" s="55" t="n">
        <v>1014</v>
      </c>
    </row>
    <row r="10933" customFormat="false" ht="15" hidden="false" customHeight="false" outlineLevel="0" collapsed="false">
      <c r="A10933" s="49" t="n">
        <v>462</v>
      </c>
      <c r="B10933" s="49" t="s">
        <v>197</v>
      </c>
      <c r="C10933" s="49" t="n">
        <v>2010</v>
      </c>
      <c r="D10933" s="54" t="n">
        <v>11.7</v>
      </c>
      <c r="E10933" s="55" t="n">
        <v>6</v>
      </c>
    </row>
    <row r="10934" customFormat="false" ht="15" hidden="false" customHeight="false" outlineLevel="0" collapsed="false">
      <c r="A10934" s="49" t="n">
        <v>462</v>
      </c>
      <c r="B10934" s="49" t="s">
        <v>197</v>
      </c>
      <c r="C10934" s="49" t="n">
        <v>2011</v>
      </c>
      <c r="D10934" s="54" t="n">
        <v>46.8</v>
      </c>
      <c r="E10934" s="55" t="n">
        <v>24</v>
      </c>
    </row>
    <row r="10935" customFormat="false" ht="15" hidden="false" customHeight="false" outlineLevel="0" collapsed="false">
      <c r="A10935" s="49" t="n">
        <v>462</v>
      </c>
      <c r="B10935" s="49" t="s">
        <v>198</v>
      </c>
      <c r="C10935" s="49" t="n">
        <v>2010</v>
      </c>
      <c r="D10935" s="54" t="n">
        <v>11.7</v>
      </c>
      <c r="E10935" s="55" t="n">
        <v>6</v>
      </c>
    </row>
    <row r="10936" customFormat="false" ht="15" hidden="false" customHeight="false" outlineLevel="0" collapsed="false">
      <c r="A10936" s="49" t="n">
        <v>462</v>
      </c>
      <c r="B10936" s="49" t="s">
        <v>189</v>
      </c>
      <c r="C10936" s="49" t="n">
        <v>2009</v>
      </c>
      <c r="D10936" s="54" t="n">
        <v>177.1</v>
      </c>
      <c r="E10936" s="55" t="n">
        <v>86</v>
      </c>
    </row>
    <row r="10937" customFormat="false" ht="15" hidden="false" customHeight="false" outlineLevel="0" collapsed="false">
      <c r="A10937" s="49" t="n">
        <v>462</v>
      </c>
      <c r="B10937" s="49" t="s">
        <v>189</v>
      </c>
      <c r="C10937" s="49" t="n">
        <v>2010</v>
      </c>
      <c r="D10937" s="54" t="n">
        <v>2919.09</v>
      </c>
      <c r="E10937" s="55" t="n">
        <v>1387</v>
      </c>
    </row>
    <row r="10938" customFormat="false" ht="15" hidden="false" customHeight="false" outlineLevel="0" collapsed="false">
      <c r="A10938" s="49" t="n">
        <v>462</v>
      </c>
      <c r="B10938" s="49" t="s">
        <v>189</v>
      </c>
      <c r="C10938" s="49" t="n">
        <v>2011</v>
      </c>
      <c r="D10938" s="54" t="n">
        <v>1688.1</v>
      </c>
      <c r="E10938" s="55" t="n">
        <v>728</v>
      </c>
    </row>
    <row r="10939" customFormat="false" ht="15" hidden="false" customHeight="false" outlineLevel="0" collapsed="false">
      <c r="A10939" s="49" t="n">
        <v>462</v>
      </c>
      <c r="B10939" s="49" t="s">
        <v>194</v>
      </c>
      <c r="C10939" s="49" t="n">
        <v>2010</v>
      </c>
      <c r="D10939" s="54" t="n">
        <v>11.7</v>
      </c>
      <c r="E10939" s="55" t="n">
        <v>6</v>
      </c>
    </row>
    <row r="10940" customFormat="false" ht="15" hidden="false" customHeight="false" outlineLevel="0" collapsed="false">
      <c r="A10940" s="49" t="n">
        <v>463</v>
      </c>
      <c r="B10940" s="49" t="s">
        <v>203</v>
      </c>
      <c r="C10940" s="49" t="n">
        <v>2011</v>
      </c>
      <c r="D10940" s="54" t="n">
        <v>122.4</v>
      </c>
      <c r="E10940" s="55" t="n">
        <v>48</v>
      </c>
    </row>
    <row r="10941" customFormat="false" ht="15" hidden="false" customHeight="false" outlineLevel="0" collapsed="false">
      <c r="A10941" s="49" t="n">
        <v>463</v>
      </c>
      <c r="B10941" s="49" t="s">
        <v>199</v>
      </c>
      <c r="C10941" s="49" t="n">
        <v>2010</v>
      </c>
      <c r="D10941" s="54" t="n">
        <v>17.7</v>
      </c>
      <c r="E10941" s="55" t="n">
        <v>6</v>
      </c>
    </row>
    <row r="10942" customFormat="false" ht="15" hidden="false" customHeight="false" outlineLevel="0" collapsed="false">
      <c r="A10942" s="49" t="n">
        <v>463</v>
      </c>
      <c r="B10942" s="49" t="s">
        <v>223</v>
      </c>
      <c r="C10942" s="49" t="n">
        <v>2011</v>
      </c>
      <c r="D10942" s="54" t="n">
        <v>17.7</v>
      </c>
      <c r="E10942" s="55" t="n">
        <v>6</v>
      </c>
    </row>
    <row r="10943" customFormat="false" ht="15" hidden="false" customHeight="false" outlineLevel="0" collapsed="false">
      <c r="A10943" s="49" t="n">
        <v>463</v>
      </c>
      <c r="B10943" s="49" t="s">
        <v>222</v>
      </c>
      <c r="C10943" s="49" t="n">
        <v>2010</v>
      </c>
      <c r="D10943" s="54" t="n">
        <v>35.4</v>
      </c>
      <c r="E10943" s="55" t="n">
        <v>12</v>
      </c>
    </row>
    <row r="10944" customFormat="false" ht="15" hidden="false" customHeight="false" outlineLevel="0" collapsed="false">
      <c r="A10944" s="49" t="n">
        <v>463</v>
      </c>
      <c r="B10944" s="49" t="s">
        <v>222</v>
      </c>
      <c r="C10944" s="49" t="n">
        <v>2011</v>
      </c>
      <c r="D10944" s="54" t="n">
        <v>17.7</v>
      </c>
      <c r="E10944" s="55" t="n">
        <v>6</v>
      </c>
    </row>
    <row r="10945" customFormat="false" ht="15" hidden="false" customHeight="false" outlineLevel="0" collapsed="false">
      <c r="A10945" s="49" t="n">
        <v>463</v>
      </c>
      <c r="B10945" s="49" t="s">
        <v>205</v>
      </c>
      <c r="C10945" s="49" t="n">
        <v>2010</v>
      </c>
      <c r="D10945" s="54" t="n">
        <v>70.8</v>
      </c>
      <c r="E10945" s="55" t="n">
        <v>24</v>
      </c>
    </row>
    <row r="10946" customFormat="false" ht="15" hidden="false" customHeight="false" outlineLevel="0" collapsed="false">
      <c r="A10946" s="49" t="n">
        <v>463</v>
      </c>
      <c r="B10946" s="49" t="s">
        <v>205</v>
      </c>
      <c r="C10946" s="49" t="n">
        <v>2011</v>
      </c>
      <c r="D10946" s="54" t="n">
        <v>64.9</v>
      </c>
      <c r="E10946" s="55" t="n">
        <v>22</v>
      </c>
    </row>
    <row r="10947" customFormat="false" ht="15" hidden="false" customHeight="false" outlineLevel="0" collapsed="false">
      <c r="A10947" s="49" t="n">
        <v>463</v>
      </c>
      <c r="B10947" s="49" t="s">
        <v>206</v>
      </c>
      <c r="C10947" s="49" t="n">
        <v>2010</v>
      </c>
      <c r="D10947" s="54" t="n">
        <v>281.7</v>
      </c>
      <c r="E10947" s="55" t="n">
        <v>102</v>
      </c>
    </row>
    <row r="10948" customFormat="false" ht="15" hidden="false" customHeight="false" outlineLevel="0" collapsed="false">
      <c r="A10948" s="49" t="n">
        <v>463</v>
      </c>
      <c r="B10948" s="49" t="s">
        <v>206</v>
      </c>
      <c r="C10948" s="49" t="n">
        <v>2011</v>
      </c>
      <c r="D10948" s="54" t="n">
        <v>393.8</v>
      </c>
      <c r="E10948" s="55" t="n">
        <v>140</v>
      </c>
    </row>
    <row r="10949" customFormat="false" ht="15" hidden="false" customHeight="false" outlineLevel="0" collapsed="false">
      <c r="A10949" s="49" t="n">
        <v>463</v>
      </c>
      <c r="B10949" s="49" t="s">
        <v>209</v>
      </c>
      <c r="C10949" s="49" t="n">
        <v>2011</v>
      </c>
      <c r="D10949" s="54" t="n">
        <v>17.7</v>
      </c>
      <c r="E10949" s="55" t="n">
        <v>6</v>
      </c>
    </row>
    <row r="10950" customFormat="false" ht="15" hidden="false" customHeight="false" outlineLevel="0" collapsed="false">
      <c r="A10950" s="49" t="n">
        <v>463</v>
      </c>
      <c r="B10950" s="49" t="s">
        <v>234</v>
      </c>
      <c r="C10950" s="49" t="n">
        <v>2011</v>
      </c>
      <c r="D10950" s="54" t="n">
        <v>157.8</v>
      </c>
      <c r="E10950" s="55" t="n">
        <v>60</v>
      </c>
    </row>
    <row r="10951" customFormat="false" ht="15" hidden="false" customHeight="false" outlineLevel="0" collapsed="false">
      <c r="A10951" s="49" t="n">
        <v>463</v>
      </c>
      <c r="B10951" s="49" t="s">
        <v>192</v>
      </c>
      <c r="C10951" s="49" t="n">
        <v>2011</v>
      </c>
      <c r="D10951" s="54" t="n">
        <v>17.7</v>
      </c>
      <c r="E10951" s="55" t="n">
        <v>6</v>
      </c>
    </row>
    <row r="10952" customFormat="false" ht="15" hidden="false" customHeight="false" outlineLevel="0" collapsed="false">
      <c r="A10952" s="49" t="n">
        <v>463</v>
      </c>
      <c r="B10952" s="49" t="s">
        <v>219</v>
      </c>
      <c r="C10952" s="49" t="n">
        <v>2010</v>
      </c>
      <c r="D10952" s="54" t="n">
        <v>17.7</v>
      </c>
      <c r="E10952" s="55" t="n">
        <v>6</v>
      </c>
    </row>
    <row r="10953" customFormat="false" ht="15" hidden="false" customHeight="false" outlineLevel="0" collapsed="false">
      <c r="A10953" s="49" t="n">
        <v>463</v>
      </c>
      <c r="B10953" s="49" t="s">
        <v>218</v>
      </c>
      <c r="C10953" s="49" t="n">
        <v>2010</v>
      </c>
      <c r="D10953" s="54" t="n">
        <v>864.2</v>
      </c>
      <c r="E10953" s="55" t="n">
        <v>332</v>
      </c>
    </row>
    <row r="10954" customFormat="false" ht="15" hidden="false" customHeight="false" outlineLevel="0" collapsed="false">
      <c r="A10954" s="49" t="n">
        <v>463</v>
      </c>
      <c r="B10954" s="49" t="s">
        <v>218</v>
      </c>
      <c r="C10954" s="49" t="n">
        <v>2011</v>
      </c>
      <c r="D10954" s="54" t="n">
        <v>367.2</v>
      </c>
      <c r="E10954" s="55" t="n">
        <v>144</v>
      </c>
    </row>
    <row r="10955" customFormat="false" ht="15" hidden="false" customHeight="false" outlineLevel="0" collapsed="false">
      <c r="A10955" s="49" t="n">
        <v>463</v>
      </c>
      <c r="B10955" s="49" t="s">
        <v>196</v>
      </c>
      <c r="C10955" s="49" t="n">
        <v>2010</v>
      </c>
      <c r="D10955" s="54" t="n">
        <v>53.1</v>
      </c>
      <c r="E10955" s="55" t="n">
        <v>18</v>
      </c>
    </row>
    <row r="10956" customFormat="false" ht="15" hidden="false" customHeight="false" outlineLevel="0" collapsed="false">
      <c r="A10956" s="49" t="n">
        <v>463</v>
      </c>
      <c r="B10956" s="49" t="s">
        <v>196</v>
      </c>
      <c r="C10956" s="49" t="n">
        <v>2011</v>
      </c>
      <c r="D10956" s="54" t="n">
        <v>17.7</v>
      </c>
      <c r="E10956" s="55" t="n">
        <v>6</v>
      </c>
    </row>
    <row r="10957" customFormat="false" ht="15" hidden="false" customHeight="false" outlineLevel="0" collapsed="false">
      <c r="A10957" s="49" t="n">
        <v>463</v>
      </c>
      <c r="B10957" s="49" t="s">
        <v>198</v>
      </c>
      <c r="C10957" s="49" t="n">
        <v>2010</v>
      </c>
      <c r="D10957" s="54" t="n">
        <v>140.1</v>
      </c>
      <c r="E10957" s="55" t="n">
        <v>54</v>
      </c>
    </row>
    <row r="10958" customFormat="false" ht="15" hidden="false" customHeight="false" outlineLevel="0" collapsed="false">
      <c r="A10958" s="49" t="n">
        <v>463</v>
      </c>
      <c r="B10958" s="49" t="s">
        <v>214</v>
      </c>
      <c r="C10958" s="49" t="n">
        <v>2010</v>
      </c>
      <c r="D10958" s="54" t="n">
        <v>17.7</v>
      </c>
      <c r="E10958" s="55" t="n">
        <v>6</v>
      </c>
    </row>
    <row r="10959" customFormat="false" ht="15" hidden="false" customHeight="false" outlineLevel="0" collapsed="false">
      <c r="A10959" s="49" t="n">
        <v>463</v>
      </c>
      <c r="B10959" s="49" t="s">
        <v>189</v>
      </c>
      <c r="C10959" s="49" t="n">
        <v>2010</v>
      </c>
      <c r="D10959" s="54" t="n">
        <v>4412.49</v>
      </c>
      <c r="E10959" s="55" t="n">
        <v>1395</v>
      </c>
    </row>
    <row r="10960" customFormat="false" ht="15" hidden="false" customHeight="false" outlineLevel="0" collapsed="false">
      <c r="A10960" s="49" t="n">
        <v>463</v>
      </c>
      <c r="B10960" s="49" t="s">
        <v>189</v>
      </c>
      <c r="C10960" s="49" t="n">
        <v>2011</v>
      </c>
      <c r="D10960" s="54" t="n">
        <v>2773.56</v>
      </c>
      <c r="E10960" s="55" t="n">
        <v>644</v>
      </c>
    </row>
    <row r="10961" customFormat="false" ht="15" hidden="false" customHeight="false" outlineLevel="0" collapsed="false">
      <c r="A10961" s="49" t="n">
        <v>464</v>
      </c>
      <c r="B10961" s="49" t="s">
        <v>201</v>
      </c>
      <c r="C10961" s="49" t="n">
        <v>2011</v>
      </c>
      <c r="D10961" s="54" t="n">
        <v>17.7</v>
      </c>
      <c r="E10961" s="55" t="n">
        <v>6</v>
      </c>
    </row>
    <row r="10962" customFormat="false" ht="15" hidden="false" customHeight="false" outlineLevel="0" collapsed="false">
      <c r="A10962" s="49" t="n">
        <v>464</v>
      </c>
      <c r="B10962" s="49" t="s">
        <v>223</v>
      </c>
      <c r="C10962" s="49" t="n">
        <v>2010</v>
      </c>
      <c r="D10962" s="54" t="n">
        <v>23.6</v>
      </c>
      <c r="E10962" s="55" t="n">
        <v>8</v>
      </c>
    </row>
    <row r="10963" customFormat="false" ht="15" hidden="false" customHeight="false" outlineLevel="0" collapsed="false">
      <c r="A10963" s="49" t="n">
        <v>464</v>
      </c>
      <c r="B10963" s="49" t="s">
        <v>223</v>
      </c>
      <c r="C10963" s="49" t="n">
        <v>2011</v>
      </c>
      <c r="D10963" s="54" t="n">
        <v>17.7</v>
      </c>
      <c r="E10963" s="55" t="n">
        <v>6</v>
      </c>
    </row>
    <row r="10964" customFormat="false" ht="15" hidden="false" customHeight="false" outlineLevel="0" collapsed="false">
      <c r="A10964" s="49" t="n">
        <v>464</v>
      </c>
      <c r="B10964" s="49" t="s">
        <v>222</v>
      </c>
      <c r="C10964" s="49" t="n">
        <v>2010</v>
      </c>
      <c r="D10964" s="54" t="n">
        <v>206.5</v>
      </c>
      <c r="E10964" s="55" t="n">
        <v>70</v>
      </c>
    </row>
    <row r="10965" customFormat="false" ht="15" hidden="false" customHeight="false" outlineLevel="0" collapsed="false">
      <c r="A10965" s="49" t="n">
        <v>464</v>
      </c>
      <c r="B10965" s="49" t="s">
        <v>222</v>
      </c>
      <c r="C10965" s="49" t="n">
        <v>2011</v>
      </c>
      <c r="D10965" s="54" t="n">
        <v>159.3</v>
      </c>
      <c r="E10965" s="55" t="n">
        <v>54</v>
      </c>
    </row>
    <row r="10966" customFormat="false" ht="15" hidden="false" customHeight="false" outlineLevel="0" collapsed="false">
      <c r="A10966" s="49" t="n">
        <v>464</v>
      </c>
      <c r="B10966" s="49" t="s">
        <v>224</v>
      </c>
      <c r="C10966" s="49" t="n">
        <v>2011</v>
      </c>
      <c r="D10966" s="54" t="n">
        <v>17.7</v>
      </c>
      <c r="E10966" s="55" t="n">
        <v>6</v>
      </c>
    </row>
    <row r="10967" customFormat="false" ht="15" hidden="false" customHeight="false" outlineLevel="0" collapsed="false">
      <c r="A10967" s="49" t="n">
        <v>464</v>
      </c>
      <c r="B10967" s="49" t="s">
        <v>205</v>
      </c>
      <c r="C10967" s="49" t="n">
        <v>2010</v>
      </c>
      <c r="D10967" s="54" t="n">
        <v>44.25</v>
      </c>
      <c r="E10967" s="55" t="n">
        <v>15</v>
      </c>
    </row>
    <row r="10968" customFormat="false" ht="15" hidden="false" customHeight="false" outlineLevel="0" collapsed="false">
      <c r="A10968" s="49" t="n">
        <v>464</v>
      </c>
      <c r="B10968" s="49" t="s">
        <v>205</v>
      </c>
      <c r="C10968" s="49" t="n">
        <v>2011</v>
      </c>
      <c r="D10968" s="54" t="n">
        <v>212.4</v>
      </c>
      <c r="E10968" s="55" t="n">
        <v>72</v>
      </c>
    </row>
    <row r="10969" customFormat="false" ht="15" hidden="false" customHeight="false" outlineLevel="0" collapsed="false">
      <c r="A10969" s="49" t="n">
        <v>464</v>
      </c>
      <c r="B10969" s="49" t="s">
        <v>206</v>
      </c>
      <c r="C10969" s="49" t="n">
        <v>2010</v>
      </c>
      <c r="D10969" s="54" t="n">
        <v>106.2</v>
      </c>
      <c r="E10969" s="55" t="n">
        <v>36</v>
      </c>
    </row>
    <row r="10970" customFormat="false" ht="15" hidden="false" customHeight="false" outlineLevel="0" collapsed="false">
      <c r="A10970" s="49" t="n">
        <v>464</v>
      </c>
      <c r="B10970" s="49" t="s">
        <v>206</v>
      </c>
      <c r="C10970" s="49" t="n">
        <v>2011</v>
      </c>
      <c r="D10970" s="54" t="n">
        <v>35.4</v>
      </c>
      <c r="E10970" s="55" t="n">
        <v>12</v>
      </c>
    </row>
    <row r="10971" customFormat="false" ht="15" hidden="false" customHeight="false" outlineLevel="0" collapsed="false">
      <c r="A10971" s="49" t="n">
        <v>464</v>
      </c>
      <c r="B10971" s="49" t="s">
        <v>209</v>
      </c>
      <c r="C10971" s="49" t="n">
        <v>2010</v>
      </c>
      <c r="D10971" s="54" t="n">
        <v>35.4</v>
      </c>
      <c r="E10971" s="55" t="n">
        <v>12</v>
      </c>
    </row>
    <row r="10972" customFormat="false" ht="15" hidden="false" customHeight="false" outlineLevel="0" collapsed="false">
      <c r="A10972" s="49" t="n">
        <v>464</v>
      </c>
      <c r="B10972" s="49" t="s">
        <v>219</v>
      </c>
      <c r="C10972" s="49" t="n">
        <v>2011</v>
      </c>
      <c r="D10972" s="54" t="n">
        <v>17.7</v>
      </c>
      <c r="E10972" s="55" t="n">
        <v>6</v>
      </c>
    </row>
    <row r="10973" customFormat="false" ht="15" hidden="false" customHeight="false" outlineLevel="0" collapsed="false">
      <c r="A10973" s="49" t="n">
        <v>464</v>
      </c>
      <c r="B10973" s="49" t="s">
        <v>218</v>
      </c>
      <c r="C10973" s="49" t="n">
        <v>2010</v>
      </c>
      <c r="D10973" s="54" t="n">
        <v>204</v>
      </c>
      <c r="E10973" s="55" t="n">
        <v>80</v>
      </c>
    </row>
    <row r="10974" customFormat="false" ht="15" hidden="false" customHeight="false" outlineLevel="0" collapsed="false">
      <c r="A10974" s="49" t="n">
        <v>464</v>
      </c>
      <c r="B10974" s="49" t="s">
        <v>218</v>
      </c>
      <c r="C10974" s="49" t="n">
        <v>2011</v>
      </c>
      <c r="D10974" s="54" t="n">
        <v>425.7</v>
      </c>
      <c r="E10974" s="55" t="n">
        <v>166</v>
      </c>
    </row>
    <row r="10975" customFormat="false" ht="15" hidden="false" customHeight="false" outlineLevel="0" collapsed="false">
      <c r="A10975" s="49" t="n">
        <v>464</v>
      </c>
      <c r="B10975" s="49" t="s">
        <v>197</v>
      </c>
      <c r="C10975" s="49" t="n">
        <v>2011</v>
      </c>
      <c r="D10975" s="54" t="n">
        <v>17.7</v>
      </c>
      <c r="E10975" s="55" t="n">
        <v>6</v>
      </c>
    </row>
    <row r="10976" customFormat="false" ht="15" hidden="false" customHeight="false" outlineLevel="0" collapsed="false">
      <c r="A10976" s="49" t="n">
        <v>464</v>
      </c>
      <c r="B10976" s="49" t="s">
        <v>196</v>
      </c>
      <c r="C10976" s="49" t="n">
        <v>2010</v>
      </c>
      <c r="D10976" s="54" t="n">
        <v>408</v>
      </c>
      <c r="E10976" s="55" t="n">
        <v>160</v>
      </c>
    </row>
    <row r="10977" customFormat="false" ht="15" hidden="false" customHeight="false" outlineLevel="0" collapsed="false">
      <c r="A10977" s="49" t="n">
        <v>464</v>
      </c>
      <c r="B10977" s="49" t="s">
        <v>196</v>
      </c>
      <c r="C10977" s="49" t="n">
        <v>2011</v>
      </c>
      <c r="D10977" s="54" t="n">
        <v>35.4</v>
      </c>
      <c r="E10977" s="55" t="n">
        <v>12</v>
      </c>
    </row>
    <row r="10978" customFormat="false" ht="15" hidden="false" customHeight="false" outlineLevel="0" collapsed="false">
      <c r="A10978" s="49" t="n">
        <v>464</v>
      </c>
      <c r="B10978" s="49" t="s">
        <v>198</v>
      </c>
      <c r="C10978" s="49" t="n">
        <v>2011</v>
      </c>
      <c r="D10978" s="54" t="n">
        <v>35.4</v>
      </c>
      <c r="E10978" s="55" t="n">
        <v>12</v>
      </c>
    </row>
    <row r="10979" customFormat="false" ht="15" hidden="false" customHeight="false" outlineLevel="0" collapsed="false">
      <c r="A10979" s="49" t="n">
        <v>464</v>
      </c>
      <c r="B10979" s="49" t="s">
        <v>207</v>
      </c>
      <c r="C10979" s="49" t="n">
        <v>2010</v>
      </c>
      <c r="D10979" s="54" t="n">
        <v>11.8</v>
      </c>
      <c r="E10979" s="55" t="n">
        <v>4</v>
      </c>
    </row>
    <row r="10980" customFormat="false" ht="15" hidden="false" customHeight="false" outlineLevel="0" collapsed="false">
      <c r="A10980" s="49" t="n">
        <v>464</v>
      </c>
      <c r="B10980" s="49" t="s">
        <v>189</v>
      </c>
      <c r="C10980" s="49" t="n">
        <v>2010</v>
      </c>
      <c r="D10980" s="54" t="n">
        <v>3831.52</v>
      </c>
      <c r="E10980" s="55" t="n">
        <v>1052</v>
      </c>
    </row>
    <row r="10981" customFormat="false" ht="15" hidden="false" customHeight="false" outlineLevel="0" collapsed="false">
      <c r="A10981" s="49" t="n">
        <v>464</v>
      </c>
      <c r="B10981" s="49" t="s">
        <v>189</v>
      </c>
      <c r="C10981" s="49" t="n">
        <v>2011</v>
      </c>
      <c r="D10981" s="54" t="n">
        <v>4002.83</v>
      </c>
      <c r="E10981" s="55" t="n">
        <v>1349</v>
      </c>
    </row>
    <row r="10982" customFormat="false" ht="15" hidden="false" customHeight="false" outlineLevel="0" collapsed="false">
      <c r="A10982" s="49" t="n">
        <v>464</v>
      </c>
      <c r="B10982" s="49" t="s">
        <v>194</v>
      </c>
      <c r="C10982" s="49" t="n">
        <v>2011</v>
      </c>
      <c r="D10982" s="54" t="n">
        <v>2.95</v>
      </c>
      <c r="E10982" s="55" t="n">
        <v>1</v>
      </c>
    </row>
    <row r="10983" customFormat="false" ht="15" hidden="false" customHeight="false" outlineLevel="0" collapsed="false">
      <c r="A10983" s="49" t="n">
        <v>465</v>
      </c>
      <c r="B10983" s="49" t="s">
        <v>200</v>
      </c>
      <c r="C10983" s="49" t="n">
        <v>2010</v>
      </c>
      <c r="D10983" s="54" t="n">
        <v>37.2</v>
      </c>
      <c r="E10983" s="55" t="n">
        <v>8</v>
      </c>
    </row>
    <row r="10984" customFormat="false" ht="15" hidden="false" customHeight="false" outlineLevel="0" collapsed="false">
      <c r="A10984" s="49" t="n">
        <v>465</v>
      </c>
      <c r="B10984" s="49" t="s">
        <v>202</v>
      </c>
      <c r="C10984" s="49" t="n">
        <v>2010</v>
      </c>
      <c r="D10984" s="54" t="n">
        <v>55.8</v>
      </c>
      <c r="E10984" s="55" t="n">
        <v>12</v>
      </c>
    </row>
    <row r="10985" customFormat="false" ht="15" hidden="false" customHeight="false" outlineLevel="0" collapsed="false">
      <c r="A10985" s="49" t="n">
        <v>465</v>
      </c>
      <c r="B10985" s="49" t="s">
        <v>222</v>
      </c>
      <c r="C10985" s="49" t="n">
        <v>2010</v>
      </c>
      <c r="D10985" s="54" t="n">
        <v>128.64</v>
      </c>
      <c r="E10985" s="55" t="n">
        <v>32</v>
      </c>
    </row>
    <row r="10986" customFormat="false" ht="15" hidden="false" customHeight="false" outlineLevel="0" collapsed="false">
      <c r="A10986" s="49" t="n">
        <v>465</v>
      </c>
      <c r="B10986" s="49" t="s">
        <v>222</v>
      </c>
      <c r="C10986" s="49" t="n">
        <v>2011</v>
      </c>
      <c r="D10986" s="54" t="n">
        <v>37.2</v>
      </c>
      <c r="E10986" s="55" t="n">
        <v>8</v>
      </c>
    </row>
    <row r="10987" customFormat="false" ht="15" hidden="false" customHeight="false" outlineLevel="0" collapsed="false">
      <c r="A10987" s="49" t="n">
        <v>465</v>
      </c>
      <c r="B10987" s="49" t="s">
        <v>205</v>
      </c>
      <c r="C10987" s="49" t="n">
        <v>2010</v>
      </c>
      <c r="D10987" s="54" t="n">
        <v>23.25</v>
      </c>
      <c r="E10987" s="55" t="n">
        <v>5</v>
      </c>
    </row>
    <row r="10988" customFormat="false" ht="15" hidden="false" customHeight="false" outlineLevel="0" collapsed="false">
      <c r="A10988" s="49" t="n">
        <v>465</v>
      </c>
      <c r="B10988" s="49" t="s">
        <v>205</v>
      </c>
      <c r="C10988" s="49" t="n">
        <v>2011</v>
      </c>
      <c r="D10988" s="54" t="n">
        <v>37.2</v>
      </c>
      <c r="E10988" s="55" t="n">
        <v>8</v>
      </c>
    </row>
    <row r="10989" customFormat="false" ht="15" hidden="false" customHeight="false" outlineLevel="0" collapsed="false">
      <c r="A10989" s="49" t="n">
        <v>465</v>
      </c>
      <c r="B10989" s="49" t="s">
        <v>206</v>
      </c>
      <c r="C10989" s="49" t="n">
        <v>2010</v>
      </c>
      <c r="D10989" s="54" t="n">
        <v>37.2</v>
      </c>
      <c r="E10989" s="55" t="n">
        <v>8</v>
      </c>
    </row>
    <row r="10990" customFormat="false" ht="15" hidden="false" customHeight="false" outlineLevel="0" collapsed="false">
      <c r="A10990" s="49" t="n">
        <v>465</v>
      </c>
      <c r="B10990" s="49" t="s">
        <v>206</v>
      </c>
      <c r="C10990" s="49" t="n">
        <v>2011</v>
      </c>
      <c r="D10990" s="54" t="n">
        <v>130.2</v>
      </c>
      <c r="E10990" s="55" t="n">
        <v>28</v>
      </c>
    </row>
    <row r="10991" customFormat="false" ht="15" hidden="false" customHeight="false" outlineLevel="0" collapsed="false">
      <c r="A10991" s="49" t="n">
        <v>465</v>
      </c>
      <c r="B10991" s="49" t="s">
        <v>209</v>
      </c>
      <c r="C10991" s="49" t="n">
        <v>2010</v>
      </c>
      <c r="D10991" s="54" t="n">
        <v>18.6</v>
      </c>
      <c r="E10991" s="55" t="n">
        <v>4</v>
      </c>
    </row>
    <row r="10992" customFormat="false" ht="15" hidden="false" customHeight="false" outlineLevel="0" collapsed="false">
      <c r="A10992" s="49" t="n">
        <v>465</v>
      </c>
      <c r="B10992" s="49" t="s">
        <v>211</v>
      </c>
      <c r="C10992" s="49" t="n">
        <v>2010</v>
      </c>
      <c r="D10992" s="54" t="n">
        <v>0</v>
      </c>
      <c r="E10992" s="55" t="n">
        <v>0</v>
      </c>
    </row>
    <row r="10993" customFormat="false" ht="15" hidden="false" customHeight="false" outlineLevel="0" collapsed="false">
      <c r="A10993" s="49" t="n">
        <v>465</v>
      </c>
      <c r="B10993" s="49" t="s">
        <v>218</v>
      </c>
      <c r="C10993" s="49" t="n">
        <v>2010</v>
      </c>
      <c r="D10993" s="54" t="n">
        <v>27.9</v>
      </c>
      <c r="E10993" s="55" t="n">
        <v>6</v>
      </c>
    </row>
    <row r="10994" customFormat="false" ht="15" hidden="false" customHeight="false" outlineLevel="0" collapsed="false">
      <c r="A10994" s="49" t="n">
        <v>465</v>
      </c>
      <c r="B10994" s="49" t="s">
        <v>218</v>
      </c>
      <c r="C10994" s="49" t="n">
        <v>2011</v>
      </c>
      <c r="D10994" s="54" t="n">
        <v>182.88</v>
      </c>
      <c r="E10994" s="55" t="n">
        <v>48</v>
      </c>
    </row>
    <row r="10995" customFormat="false" ht="15" hidden="false" customHeight="false" outlineLevel="0" collapsed="false">
      <c r="A10995" s="49" t="n">
        <v>465</v>
      </c>
      <c r="B10995" s="49" t="s">
        <v>198</v>
      </c>
      <c r="C10995" s="49" t="n">
        <v>2011</v>
      </c>
      <c r="D10995" s="54" t="n">
        <v>74.4</v>
      </c>
      <c r="E10995" s="55" t="n">
        <v>16</v>
      </c>
    </row>
    <row r="10996" customFormat="false" ht="15" hidden="false" customHeight="false" outlineLevel="0" collapsed="false">
      <c r="A10996" s="49" t="n">
        <v>465</v>
      </c>
      <c r="B10996" s="49" t="s">
        <v>214</v>
      </c>
      <c r="C10996" s="49" t="n">
        <v>2010</v>
      </c>
      <c r="D10996" s="54" t="n">
        <v>18.6</v>
      </c>
      <c r="E10996" s="55" t="n">
        <v>4</v>
      </c>
    </row>
    <row r="10997" customFormat="false" ht="15" hidden="false" customHeight="false" outlineLevel="0" collapsed="false">
      <c r="A10997" s="49" t="n">
        <v>465</v>
      </c>
      <c r="B10997" s="49" t="s">
        <v>189</v>
      </c>
      <c r="C10997" s="49" t="n">
        <v>2009</v>
      </c>
      <c r="D10997" s="54" t="n">
        <v>422.25</v>
      </c>
      <c r="E10997" s="55" t="n">
        <v>92</v>
      </c>
    </row>
    <row r="10998" customFormat="false" ht="15" hidden="false" customHeight="false" outlineLevel="0" collapsed="false">
      <c r="A10998" s="49" t="n">
        <v>465</v>
      </c>
      <c r="B10998" s="49" t="s">
        <v>189</v>
      </c>
      <c r="C10998" s="49" t="n">
        <v>2010</v>
      </c>
      <c r="D10998" s="54" t="n">
        <v>5333.25</v>
      </c>
      <c r="E10998" s="55" t="n">
        <v>1268</v>
      </c>
    </row>
    <row r="10999" customFormat="false" ht="15" hidden="false" customHeight="false" outlineLevel="0" collapsed="false">
      <c r="A10999" s="49" t="n">
        <v>465</v>
      </c>
      <c r="B10999" s="49" t="s">
        <v>189</v>
      </c>
      <c r="C10999" s="49" t="n">
        <v>2011</v>
      </c>
      <c r="D10999" s="54" t="n">
        <v>3284.49</v>
      </c>
      <c r="E10999" s="55" t="n">
        <v>681</v>
      </c>
    </row>
    <row r="11000" customFormat="false" ht="15" hidden="false" customHeight="false" outlineLevel="0" collapsed="false">
      <c r="A11000" s="49" t="n">
        <v>466</v>
      </c>
      <c r="B11000" s="49" t="s">
        <v>200</v>
      </c>
      <c r="C11000" s="49" t="n">
        <v>2009</v>
      </c>
      <c r="D11000" s="54" t="n">
        <v>17.85</v>
      </c>
      <c r="E11000" s="55" t="n">
        <v>3</v>
      </c>
    </row>
    <row r="11001" customFormat="false" ht="15" hidden="false" customHeight="false" outlineLevel="0" collapsed="false">
      <c r="A11001" s="49" t="n">
        <v>466</v>
      </c>
      <c r="B11001" s="49" t="s">
        <v>222</v>
      </c>
      <c r="C11001" s="49" t="n">
        <v>2009</v>
      </c>
      <c r="D11001" s="54" t="n">
        <v>17.85</v>
      </c>
      <c r="E11001" s="55" t="n">
        <v>3</v>
      </c>
    </row>
    <row r="11002" customFormat="false" ht="15" hidden="false" customHeight="false" outlineLevel="0" collapsed="false">
      <c r="A11002" s="49" t="n">
        <v>466</v>
      </c>
      <c r="B11002" s="49" t="s">
        <v>222</v>
      </c>
      <c r="C11002" s="49" t="n">
        <v>2010</v>
      </c>
      <c r="D11002" s="54" t="n">
        <v>416.4</v>
      </c>
      <c r="E11002" s="55" t="n">
        <v>72</v>
      </c>
    </row>
    <row r="11003" customFormat="false" ht="15" hidden="false" customHeight="false" outlineLevel="0" collapsed="false">
      <c r="A11003" s="49" t="n">
        <v>466</v>
      </c>
      <c r="B11003" s="49" t="s">
        <v>222</v>
      </c>
      <c r="C11003" s="49" t="n">
        <v>2011</v>
      </c>
      <c r="D11003" s="54" t="n">
        <v>82.5</v>
      </c>
      <c r="E11003" s="55" t="n">
        <v>11</v>
      </c>
    </row>
    <row r="11004" customFormat="false" ht="15" hidden="false" customHeight="false" outlineLevel="0" collapsed="false">
      <c r="A11004" s="49" t="n">
        <v>466</v>
      </c>
      <c r="B11004" s="49" t="s">
        <v>209</v>
      </c>
      <c r="C11004" s="49" t="n">
        <v>2010</v>
      </c>
      <c r="D11004" s="54" t="n">
        <v>59.4</v>
      </c>
      <c r="E11004" s="55" t="n">
        <v>12</v>
      </c>
    </row>
    <row r="11005" customFormat="false" ht="15" hidden="false" customHeight="false" outlineLevel="0" collapsed="false">
      <c r="A11005" s="49" t="n">
        <v>466</v>
      </c>
      <c r="B11005" s="49" t="s">
        <v>217</v>
      </c>
      <c r="C11005" s="49" t="n">
        <v>2010</v>
      </c>
      <c r="D11005" s="54" t="n">
        <v>59.4</v>
      </c>
      <c r="E11005" s="55" t="n">
        <v>12</v>
      </c>
    </row>
    <row r="11006" customFormat="false" ht="15" hidden="false" customHeight="false" outlineLevel="0" collapsed="false">
      <c r="A11006" s="49" t="n">
        <v>466</v>
      </c>
      <c r="B11006" s="49" t="s">
        <v>193</v>
      </c>
      <c r="C11006" s="49" t="n">
        <v>2011</v>
      </c>
      <c r="D11006" s="54" t="n">
        <v>22.5</v>
      </c>
      <c r="E11006" s="55" t="n">
        <v>3</v>
      </c>
    </row>
    <row r="11007" customFormat="false" ht="15" hidden="false" customHeight="false" outlineLevel="0" collapsed="false">
      <c r="A11007" s="49" t="n">
        <v>466</v>
      </c>
      <c r="B11007" s="49" t="s">
        <v>189</v>
      </c>
      <c r="C11007" s="49" t="n">
        <v>2009</v>
      </c>
      <c r="D11007" s="54" t="n">
        <v>405.35</v>
      </c>
      <c r="E11007" s="55" t="n">
        <v>71</v>
      </c>
    </row>
    <row r="11008" customFormat="false" ht="15" hidden="false" customHeight="false" outlineLevel="0" collapsed="false">
      <c r="A11008" s="49" t="n">
        <v>466</v>
      </c>
      <c r="B11008" s="49" t="s">
        <v>189</v>
      </c>
      <c r="C11008" s="49" t="n">
        <v>2010</v>
      </c>
      <c r="D11008" s="54" t="n">
        <v>7446.63</v>
      </c>
      <c r="E11008" s="55" t="n">
        <v>1345</v>
      </c>
    </row>
    <row r="11009" customFormat="false" ht="15" hidden="false" customHeight="false" outlineLevel="0" collapsed="false">
      <c r="A11009" s="49" t="n">
        <v>466</v>
      </c>
      <c r="B11009" s="49" t="s">
        <v>189</v>
      </c>
      <c r="C11009" s="49" t="n">
        <v>2011</v>
      </c>
      <c r="D11009" s="54" t="n">
        <v>1288.21</v>
      </c>
      <c r="E11009" s="55" t="n">
        <v>184</v>
      </c>
    </row>
    <row r="11010" customFormat="false" ht="15" hidden="false" customHeight="false" outlineLevel="0" collapsed="false">
      <c r="A11010" s="49" t="n">
        <v>467</v>
      </c>
      <c r="B11010" s="49" t="s">
        <v>203</v>
      </c>
      <c r="C11010" s="49" t="n">
        <v>2010</v>
      </c>
      <c r="D11010" s="54" t="n">
        <v>20</v>
      </c>
      <c r="E11010" s="55" t="n">
        <v>16</v>
      </c>
    </row>
    <row r="11011" customFormat="false" ht="15" hidden="false" customHeight="false" outlineLevel="0" collapsed="false">
      <c r="A11011" s="49" t="n">
        <v>467</v>
      </c>
      <c r="B11011" s="49" t="s">
        <v>203</v>
      </c>
      <c r="C11011" s="49" t="n">
        <v>2011</v>
      </c>
      <c r="D11011" s="54" t="n">
        <v>407.04</v>
      </c>
      <c r="E11011" s="55" t="n">
        <v>384</v>
      </c>
    </row>
    <row r="11012" customFormat="false" ht="15" hidden="false" customHeight="false" outlineLevel="0" collapsed="false">
      <c r="A11012" s="49" t="n">
        <v>467</v>
      </c>
      <c r="B11012" s="49" t="s">
        <v>199</v>
      </c>
      <c r="C11012" s="49" t="n">
        <v>2010</v>
      </c>
      <c r="D11012" s="54" t="n">
        <v>40</v>
      </c>
      <c r="E11012" s="55" t="n">
        <v>32</v>
      </c>
    </row>
    <row r="11013" customFormat="false" ht="15" hidden="false" customHeight="false" outlineLevel="0" collapsed="false">
      <c r="A11013" s="49" t="n">
        <v>467</v>
      </c>
      <c r="B11013" s="49" t="s">
        <v>201</v>
      </c>
      <c r="C11013" s="49" t="n">
        <v>2010</v>
      </c>
      <c r="D11013" s="54" t="n">
        <v>60</v>
      </c>
      <c r="E11013" s="55" t="n">
        <v>48</v>
      </c>
    </row>
    <row r="11014" customFormat="false" ht="15" hidden="false" customHeight="false" outlineLevel="0" collapsed="false">
      <c r="A11014" s="49" t="n">
        <v>467</v>
      </c>
      <c r="B11014" s="49" t="s">
        <v>201</v>
      </c>
      <c r="C11014" s="49" t="n">
        <v>2011</v>
      </c>
      <c r="D11014" s="54" t="n">
        <v>80</v>
      </c>
      <c r="E11014" s="55" t="n">
        <v>64</v>
      </c>
    </row>
    <row r="11015" customFormat="false" ht="15" hidden="false" customHeight="false" outlineLevel="0" collapsed="false">
      <c r="A11015" s="49" t="n">
        <v>467</v>
      </c>
      <c r="B11015" s="49" t="s">
        <v>226</v>
      </c>
      <c r="C11015" s="49" t="n">
        <v>2010</v>
      </c>
      <c r="D11015" s="54" t="n">
        <v>20</v>
      </c>
      <c r="E11015" s="55" t="n">
        <v>16</v>
      </c>
    </row>
    <row r="11016" customFormat="false" ht="15" hidden="false" customHeight="false" outlineLevel="0" collapsed="false">
      <c r="A11016" s="49" t="n">
        <v>467</v>
      </c>
      <c r="B11016" s="49" t="s">
        <v>222</v>
      </c>
      <c r="C11016" s="49" t="n">
        <v>2009</v>
      </c>
      <c r="D11016" s="54" t="n">
        <v>135.68</v>
      </c>
      <c r="E11016" s="55" t="n">
        <v>128</v>
      </c>
    </row>
    <row r="11017" customFormat="false" ht="15" hidden="false" customHeight="false" outlineLevel="0" collapsed="false">
      <c r="A11017" s="49" t="n">
        <v>467</v>
      </c>
      <c r="B11017" s="49" t="s">
        <v>222</v>
      </c>
      <c r="C11017" s="49" t="n">
        <v>2010</v>
      </c>
      <c r="D11017" s="54" t="n">
        <v>541.36</v>
      </c>
      <c r="E11017" s="55" t="n">
        <v>472</v>
      </c>
    </row>
    <row r="11018" customFormat="false" ht="15" hidden="false" customHeight="false" outlineLevel="0" collapsed="false">
      <c r="A11018" s="49" t="n">
        <v>467</v>
      </c>
      <c r="B11018" s="49" t="s">
        <v>222</v>
      </c>
      <c r="C11018" s="49" t="n">
        <v>2011</v>
      </c>
      <c r="D11018" s="54" t="n">
        <v>391.36</v>
      </c>
      <c r="E11018" s="55" t="n">
        <v>352</v>
      </c>
    </row>
    <row r="11019" customFormat="false" ht="15" hidden="false" customHeight="false" outlineLevel="0" collapsed="false">
      <c r="A11019" s="49" t="n">
        <v>467</v>
      </c>
      <c r="B11019" s="49" t="s">
        <v>191</v>
      </c>
      <c r="C11019" s="49" t="n">
        <v>2011</v>
      </c>
      <c r="D11019" s="54" t="n">
        <v>40</v>
      </c>
      <c r="E11019" s="55" t="n">
        <v>32</v>
      </c>
    </row>
    <row r="11020" customFormat="false" ht="15" hidden="false" customHeight="false" outlineLevel="0" collapsed="false">
      <c r="A11020" s="49" t="n">
        <v>467</v>
      </c>
      <c r="B11020" s="49" t="s">
        <v>205</v>
      </c>
      <c r="C11020" s="49" t="n">
        <v>2009</v>
      </c>
      <c r="D11020" s="54" t="n">
        <v>20</v>
      </c>
      <c r="E11020" s="55" t="n">
        <v>16</v>
      </c>
    </row>
    <row r="11021" customFormat="false" ht="15" hidden="false" customHeight="false" outlineLevel="0" collapsed="false">
      <c r="A11021" s="49" t="n">
        <v>467</v>
      </c>
      <c r="B11021" s="49" t="s">
        <v>205</v>
      </c>
      <c r="C11021" s="49" t="n">
        <v>2010</v>
      </c>
      <c r="D11021" s="54" t="n">
        <v>240</v>
      </c>
      <c r="E11021" s="55" t="n">
        <v>192</v>
      </c>
    </row>
    <row r="11022" customFormat="false" ht="15" hidden="false" customHeight="false" outlineLevel="0" collapsed="false">
      <c r="A11022" s="49" t="n">
        <v>467</v>
      </c>
      <c r="B11022" s="49" t="s">
        <v>205</v>
      </c>
      <c r="C11022" s="49" t="n">
        <v>2011</v>
      </c>
      <c r="D11022" s="54" t="n">
        <v>380</v>
      </c>
      <c r="E11022" s="55" t="n">
        <v>304</v>
      </c>
    </row>
    <row r="11023" customFormat="false" ht="15" hidden="false" customHeight="false" outlineLevel="0" collapsed="false">
      <c r="A11023" s="49" t="n">
        <v>467</v>
      </c>
      <c r="B11023" s="49" t="s">
        <v>206</v>
      </c>
      <c r="C11023" s="49" t="n">
        <v>2010</v>
      </c>
      <c r="D11023" s="54" t="n">
        <v>515.68</v>
      </c>
      <c r="E11023" s="55" t="n">
        <v>432</v>
      </c>
    </row>
    <row r="11024" customFormat="false" ht="15" hidden="false" customHeight="false" outlineLevel="0" collapsed="false">
      <c r="A11024" s="49" t="n">
        <v>467</v>
      </c>
      <c r="B11024" s="49" t="s">
        <v>206</v>
      </c>
      <c r="C11024" s="49" t="n">
        <v>2011</v>
      </c>
      <c r="D11024" s="54" t="n">
        <v>236.25</v>
      </c>
      <c r="E11024" s="55" t="n">
        <v>189</v>
      </c>
    </row>
    <row r="11025" customFormat="false" ht="15" hidden="false" customHeight="false" outlineLevel="0" collapsed="false">
      <c r="A11025" s="49" t="n">
        <v>467</v>
      </c>
      <c r="B11025" s="49" t="s">
        <v>234</v>
      </c>
      <c r="C11025" s="49" t="n">
        <v>2011</v>
      </c>
      <c r="D11025" s="54" t="n">
        <v>20</v>
      </c>
      <c r="E11025" s="55" t="n">
        <v>16</v>
      </c>
    </row>
    <row r="11026" customFormat="false" ht="15" hidden="false" customHeight="false" outlineLevel="0" collapsed="false">
      <c r="A11026" s="49" t="n">
        <v>467</v>
      </c>
      <c r="B11026" s="49" t="s">
        <v>192</v>
      </c>
      <c r="C11026" s="49" t="n">
        <v>2010</v>
      </c>
      <c r="D11026" s="54" t="n">
        <v>60</v>
      </c>
      <c r="E11026" s="55" t="n">
        <v>48</v>
      </c>
    </row>
    <row r="11027" customFormat="false" ht="15" hidden="false" customHeight="false" outlineLevel="0" collapsed="false">
      <c r="A11027" s="49" t="n">
        <v>467</v>
      </c>
      <c r="B11027" s="49" t="s">
        <v>217</v>
      </c>
      <c r="C11027" s="49" t="n">
        <v>2011</v>
      </c>
      <c r="D11027" s="54" t="n">
        <v>40</v>
      </c>
      <c r="E11027" s="55" t="n">
        <v>32</v>
      </c>
    </row>
    <row r="11028" customFormat="false" ht="15" hidden="false" customHeight="false" outlineLevel="0" collapsed="false">
      <c r="A11028" s="49" t="n">
        <v>467</v>
      </c>
      <c r="B11028" s="49" t="s">
        <v>218</v>
      </c>
      <c r="C11028" s="49" t="n">
        <v>2010</v>
      </c>
      <c r="D11028" s="54" t="n">
        <v>10</v>
      </c>
      <c r="E11028" s="55" t="n">
        <v>8</v>
      </c>
    </row>
    <row r="11029" customFormat="false" ht="15" hidden="false" customHeight="false" outlineLevel="0" collapsed="false">
      <c r="A11029" s="49" t="n">
        <v>467</v>
      </c>
      <c r="B11029" s="49" t="s">
        <v>218</v>
      </c>
      <c r="C11029" s="49" t="n">
        <v>2011</v>
      </c>
      <c r="D11029" s="54" t="n">
        <v>272.61</v>
      </c>
      <c r="E11029" s="55" t="n">
        <v>257</v>
      </c>
    </row>
    <row r="11030" customFormat="false" ht="15" hidden="false" customHeight="false" outlineLevel="0" collapsed="false">
      <c r="A11030" s="49" t="n">
        <v>467</v>
      </c>
      <c r="B11030" s="49" t="s">
        <v>193</v>
      </c>
      <c r="C11030" s="49" t="n">
        <v>2011</v>
      </c>
      <c r="D11030" s="54" t="n">
        <v>20</v>
      </c>
      <c r="E11030" s="55" t="n">
        <v>16</v>
      </c>
    </row>
    <row r="11031" customFormat="false" ht="15" hidden="false" customHeight="false" outlineLevel="0" collapsed="false">
      <c r="A11031" s="49" t="n">
        <v>467</v>
      </c>
      <c r="B11031" s="49" t="s">
        <v>197</v>
      </c>
      <c r="C11031" s="49" t="n">
        <v>2009</v>
      </c>
      <c r="D11031" s="54" t="n">
        <v>20</v>
      </c>
      <c r="E11031" s="55" t="n">
        <v>16</v>
      </c>
    </row>
    <row r="11032" customFormat="false" ht="15" hidden="false" customHeight="false" outlineLevel="0" collapsed="false">
      <c r="A11032" s="49" t="n">
        <v>467</v>
      </c>
      <c r="B11032" s="49" t="s">
        <v>197</v>
      </c>
      <c r="C11032" s="49" t="n">
        <v>2010</v>
      </c>
      <c r="D11032" s="54" t="n">
        <v>40</v>
      </c>
      <c r="E11032" s="55" t="n">
        <v>32</v>
      </c>
    </row>
    <row r="11033" customFormat="false" ht="15" hidden="false" customHeight="false" outlineLevel="0" collapsed="false">
      <c r="A11033" s="49" t="n">
        <v>467</v>
      </c>
      <c r="B11033" s="49" t="s">
        <v>196</v>
      </c>
      <c r="C11033" s="49" t="n">
        <v>2009</v>
      </c>
      <c r="D11033" s="54" t="n">
        <v>40</v>
      </c>
      <c r="E11033" s="55" t="n">
        <v>32</v>
      </c>
    </row>
    <row r="11034" customFormat="false" ht="15" hidden="false" customHeight="false" outlineLevel="0" collapsed="false">
      <c r="A11034" s="49" t="n">
        <v>467</v>
      </c>
      <c r="B11034" s="49" t="s">
        <v>196</v>
      </c>
      <c r="C11034" s="49" t="n">
        <v>2011</v>
      </c>
      <c r="D11034" s="54" t="n">
        <v>0</v>
      </c>
      <c r="E11034" s="55" t="n">
        <v>0</v>
      </c>
    </row>
    <row r="11035" customFormat="false" ht="15" hidden="false" customHeight="false" outlineLevel="0" collapsed="false">
      <c r="A11035" s="49" t="n">
        <v>467</v>
      </c>
      <c r="B11035" s="49" t="s">
        <v>210</v>
      </c>
      <c r="C11035" s="49" t="n">
        <v>2010</v>
      </c>
      <c r="D11035" s="54" t="n">
        <v>20</v>
      </c>
      <c r="E11035" s="55" t="n">
        <v>16</v>
      </c>
    </row>
    <row r="11036" customFormat="false" ht="15" hidden="false" customHeight="false" outlineLevel="0" collapsed="false">
      <c r="A11036" s="49" t="n">
        <v>467</v>
      </c>
      <c r="B11036" s="49" t="s">
        <v>198</v>
      </c>
      <c r="C11036" s="49" t="n">
        <v>2010</v>
      </c>
      <c r="D11036" s="54" t="n">
        <v>40</v>
      </c>
      <c r="E11036" s="55" t="n">
        <v>32</v>
      </c>
    </row>
    <row r="11037" customFormat="false" ht="15" hidden="false" customHeight="false" outlineLevel="0" collapsed="false">
      <c r="A11037" s="49" t="n">
        <v>467</v>
      </c>
      <c r="B11037" s="49" t="s">
        <v>214</v>
      </c>
      <c r="C11037" s="49" t="n">
        <v>2010</v>
      </c>
      <c r="D11037" s="54" t="n">
        <v>20</v>
      </c>
      <c r="E11037" s="55" t="n">
        <v>16</v>
      </c>
    </row>
    <row r="11038" customFormat="false" ht="15" hidden="false" customHeight="false" outlineLevel="0" collapsed="false">
      <c r="A11038" s="49" t="n">
        <v>467</v>
      </c>
      <c r="B11038" s="49" t="s">
        <v>189</v>
      </c>
      <c r="C11038" s="49" t="n">
        <v>2009</v>
      </c>
      <c r="D11038" s="54" t="n">
        <v>692.03</v>
      </c>
      <c r="E11038" s="55" t="n">
        <v>515</v>
      </c>
    </row>
    <row r="11039" customFormat="false" ht="15" hidden="false" customHeight="false" outlineLevel="0" collapsed="false">
      <c r="A11039" s="49" t="n">
        <v>467</v>
      </c>
      <c r="B11039" s="49" t="s">
        <v>189</v>
      </c>
      <c r="C11039" s="49" t="n">
        <v>2010</v>
      </c>
      <c r="D11039" s="54" t="n">
        <v>2945.15</v>
      </c>
      <c r="E11039" s="55" t="n">
        <v>2281</v>
      </c>
    </row>
    <row r="11040" customFormat="false" ht="15" hidden="false" customHeight="false" outlineLevel="0" collapsed="false">
      <c r="A11040" s="49" t="n">
        <v>467</v>
      </c>
      <c r="B11040" s="49" t="s">
        <v>189</v>
      </c>
      <c r="C11040" s="49" t="n">
        <v>2011</v>
      </c>
      <c r="D11040" s="54" t="n">
        <v>2441.47</v>
      </c>
      <c r="E11040" s="55" t="n">
        <v>1772</v>
      </c>
    </row>
    <row r="11041" customFormat="false" ht="15" hidden="false" customHeight="false" outlineLevel="0" collapsed="false">
      <c r="A11041" s="49" t="n">
        <v>468</v>
      </c>
      <c r="B11041" s="49" t="s">
        <v>195</v>
      </c>
      <c r="C11041" s="49" t="n">
        <v>2010</v>
      </c>
      <c r="D11041" s="54" t="n">
        <v>17.4</v>
      </c>
      <c r="E11041" s="55" t="n">
        <v>12</v>
      </c>
    </row>
    <row r="11042" customFormat="false" ht="15" hidden="false" customHeight="false" outlineLevel="0" collapsed="false">
      <c r="A11042" s="49" t="n">
        <v>468</v>
      </c>
      <c r="B11042" s="49" t="s">
        <v>226</v>
      </c>
      <c r="C11042" s="49" t="n">
        <v>2010</v>
      </c>
      <c r="D11042" s="54" t="n">
        <v>17.4</v>
      </c>
      <c r="E11042" s="55" t="n">
        <v>12</v>
      </c>
    </row>
    <row r="11043" customFormat="false" ht="15" hidden="false" customHeight="false" outlineLevel="0" collapsed="false">
      <c r="A11043" s="49" t="n">
        <v>468</v>
      </c>
      <c r="B11043" s="49" t="s">
        <v>222</v>
      </c>
      <c r="C11043" s="49" t="n">
        <v>2010</v>
      </c>
      <c r="D11043" s="54" t="n">
        <v>34.8</v>
      </c>
      <c r="E11043" s="55" t="n">
        <v>24</v>
      </c>
    </row>
    <row r="11044" customFormat="false" ht="15" hidden="false" customHeight="false" outlineLevel="0" collapsed="false">
      <c r="A11044" s="49" t="n">
        <v>468</v>
      </c>
      <c r="B11044" s="49" t="s">
        <v>191</v>
      </c>
      <c r="C11044" s="49" t="n">
        <v>2010</v>
      </c>
      <c r="D11044" s="54" t="n">
        <v>17.4</v>
      </c>
      <c r="E11044" s="55" t="n">
        <v>12</v>
      </c>
    </row>
    <row r="11045" customFormat="false" ht="15" hidden="false" customHeight="false" outlineLevel="0" collapsed="false">
      <c r="A11045" s="49" t="n">
        <v>468</v>
      </c>
      <c r="B11045" s="49" t="s">
        <v>205</v>
      </c>
      <c r="C11045" s="49" t="n">
        <v>2010</v>
      </c>
      <c r="D11045" s="54" t="n">
        <v>15.95</v>
      </c>
      <c r="E11045" s="55" t="n">
        <v>11</v>
      </c>
    </row>
    <row r="11046" customFormat="false" ht="15" hidden="false" customHeight="false" outlineLevel="0" collapsed="false">
      <c r="A11046" s="49" t="n">
        <v>468</v>
      </c>
      <c r="B11046" s="49" t="s">
        <v>205</v>
      </c>
      <c r="C11046" s="49" t="n">
        <v>2011</v>
      </c>
      <c r="D11046" s="54" t="n">
        <v>69.6</v>
      </c>
      <c r="E11046" s="55" t="n">
        <v>48</v>
      </c>
    </row>
    <row r="11047" customFormat="false" ht="15" hidden="false" customHeight="false" outlineLevel="0" collapsed="false">
      <c r="A11047" s="49" t="n">
        <v>468</v>
      </c>
      <c r="B11047" s="49" t="s">
        <v>206</v>
      </c>
      <c r="C11047" s="49" t="n">
        <v>2011</v>
      </c>
      <c r="D11047" s="54" t="n">
        <v>17.4</v>
      </c>
      <c r="E11047" s="55" t="n">
        <v>12</v>
      </c>
    </row>
    <row r="11048" customFormat="false" ht="15" hidden="false" customHeight="false" outlineLevel="0" collapsed="false">
      <c r="A11048" s="49" t="n">
        <v>468</v>
      </c>
      <c r="B11048" s="49" t="s">
        <v>193</v>
      </c>
      <c r="C11048" s="49" t="n">
        <v>2011</v>
      </c>
      <c r="D11048" s="54" t="n">
        <v>34.8</v>
      </c>
      <c r="E11048" s="55" t="n">
        <v>24</v>
      </c>
    </row>
    <row r="11049" customFormat="false" ht="15" hidden="false" customHeight="false" outlineLevel="0" collapsed="false">
      <c r="A11049" s="49" t="n">
        <v>468</v>
      </c>
      <c r="B11049" s="49" t="s">
        <v>197</v>
      </c>
      <c r="C11049" s="49" t="n">
        <v>2010</v>
      </c>
      <c r="D11049" s="54" t="n">
        <v>18.85</v>
      </c>
      <c r="E11049" s="55" t="n">
        <v>13</v>
      </c>
    </row>
    <row r="11050" customFormat="false" ht="15" hidden="false" customHeight="false" outlineLevel="0" collapsed="false">
      <c r="A11050" s="49" t="n">
        <v>468</v>
      </c>
      <c r="B11050" s="49" t="s">
        <v>196</v>
      </c>
      <c r="C11050" s="49" t="n">
        <v>2011</v>
      </c>
      <c r="D11050" s="54" t="n">
        <v>25.04</v>
      </c>
      <c r="E11050" s="55" t="n">
        <v>18</v>
      </c>
    </row>
    <row r="11051" customFormat="false" ht="15" hidden="false" customHeight="false" outlineLevel="0" collapsed="false">
      <c r="A11051" s="49" t="n">
        <v>468</v>
      </c>
      <c r="B11051" s="49" t="s">
        <v>198</v>
      </c>
      <c r="C11051" s="49" t="n">
        <v>2010</v>
      </c>
      <c r="D11051" s="54" t="n">
        <v>17.4</v>
      </c>
      <c r="E11051" s="55" t="n">
        <v>12</v>
      </c>
    </row>
    <row r="11052" customFormat="false" ht="15" hidden="false" customHeight="false" outlineLevel="0" collapsed="false">
      <c r="A11052" s="49" t="n">
        <v>468</v>
      </c>
      <c r="B11052" s="49" t="s">
        <v>189</v>
      </c>
      <c r="C11052" s="49" t="n">
        <v>2010</v>
      </c>
      <c r="D11052" s="54" t="n">
        <v>5976.14</v>
      </c>
      <c r="E11052" s="55" t="n">
        <v>3482</v>
      </c>
    </row>
    <row r="11053" customFormat="false" ht="15" hidden="false" customHeight="false" outlineLevel="0" collapsed="false">
      <c r="A11053" s="49" t="n">
        <v>468</v>
      </c>
      <c r="B11053" s="49" t="s">
        <v>189</v>
      </c>
      <c r="C11053" s="49" t="n">
        <v>2011</v>
      </c>
      <c r="D11053" s="54" t="n">
        <v>3537</v>
      </c>
      <c r="E11053" s="55" t="n">
        <v>1793</v>
      </c>
    </row>
    <row r="11054" customFormat="false" ht="15" hidden="false" customHeight="false" outlineLevel="0" collapsed="false">
      <c r="A11054" s="49" t="n">
        <v>469</v>
      </c>
      <c r="B11054" s="49" t="s">
        <v>203</v>
      </c>
      <c r="C11054" s="49" t="n">
        <v>2010</v>
      </c>
      <c r="D11054" s="54" t="n">
        <v>250.2</v>
      </c>
      <c r="E11054" s="55" t="n">
        <v>36</v>
      </c>
    </row>
    <row r="11055" customFormat="false" ht="15" hidden="false" customHeight="false" outlineLevel="0" collapsed="false">
      <c r="A11055" s="49" t="n">
        <v>469</v>
      </c>
      <c r="B11055" s="49" t="s">
        <v>203</v>
      </c>
      <c r="C11055" s="49" t="n">
        <v>2011</v>
      </c>
      <c r="D11055" s="54" t="n">
        <v>333.6</v>
      </c>
      <c r="E11055" s="55" t="n">
        <v>48</v>
      </c>
    </row>
    <row r="11056" customFormat="false" ht="15" hidden="false" customHeight="false" outlineLevel="0" collapsed="false">
      <c r="A11056" s="49" t="n">
        <v>469</v>
      </c>
      <c r="B11056" s="49" t="s">
        <v>201</v>
      </c>
      <c r="C11056" s="49" t="n">
        <v>2011</v>
      </c>
      <c r="D11056" s="54" t="n">
        <v>15.9</v>
      </c>
      <c r="E11056" s="55" t="n">
        <v>2</v>
      </c>
    </row>
    <row r="11057" customFormat="false" ht="15" hidden="false" customHeight="false" outlineLevel="0" collapsed="false">
      <c r="A11057" s="49" t="n">
        <v>469</v>
      </c>
      <c r="B11057" s="49" t="s">
        <v>200</v>
      </c>
      <c r="C11057" s="49" t="n">
        <v>2011</v>
      </c>
      <c r="D11057" s="54" t="n">
        <v>15.9</v>
      </c>
      <c r="E11057" s="55" t="n">
        <v>2</v>
      </c>
    </row>
    <row r="11058" customFormat="false" ht="15" hidden="false" customHeight="false" outlineLevel="0" collapsed="false">
      <c r="A11058" s="49" t="n">
        <v>469</v>
      </c>
      <c r="B11058" s="49" t="s">
        <v>222</v>
      </c>
      <c r="C11058" s="49" t="n">
        <v>2010</v>
      </c>
      <c r="D11058" s="54" t="n">
        <v>286.2</v>
      </c>
      <c r="E11058" s="55" t="n">
        <v>36</v>
      </c>
    </row>
    <row r="11059" customFormat="false" ht="15" hidden="false" customHeight="false" outlineLevel="0" collapsed="false">
      <c r="A11059" s="49" t="n">
        <v>469</v>
      </c>
      <c r="B11059" s="49" t="s">
        <v>222</v>
      </c>
      <c r="C11059" s="49" t="n">
        <v>2011</v>
      </c>
      <c r="D11059" s="54" t="n">
        <v>1235.25</v>
      </c>
      <c r="E11059" s="55" t="n">
        <v>175</v>
      </c>
    </row>
    <row r="11060" customFormat="false" ht="15" hidden="false" customHeight="false" outlineLevel="0" collapsed="false">
      <c r="A11060" s="49" t="n">
        <v>469</v>
      </c>
      <c r="B11060" s="49" t="s">
        <v>224</v>
      </c>
      <c r="C11060" s="49" t="n">
        <v>2011</v>
      </c>
      <c r="D11060" s="54" t="n">
        <v>31.8</v>
      </c>
      <c r="E11060" s="55" t="n">
        <v>4</v>
      </c>
    </row>
    <row r="11061" customFormat="false" ht="15" hidden="false" customHeight="false" outlineLevel="0" collapsed="false">
      <c r="A11061" s="49" t="n">
        <v>469</v>
      </c>
      <c r="B11061" s="49" t="s">
        <v>205</v>
      </c>
      <c r="C11061" s="49" t="n">
        <v>2011</v>
      </c>
      <c r="D11061" s="54" t="n">
        <v>71.55</v>
      </c>
      <c r="E11061" s="55" t="n">
        <v>9</v>
      </c>
    </row>
    <row r="11062" customFormat="false" ht="15" hidden="false" customHeight="false" outlineLevel="0" collapsed="false">
      <c r="A11062" s="49" t="n">
        <v>469</v>
      </c>
      <c r="B11062" s="49" t="s">
        <v>206</v>
      </c>
      <c r="C11062" s="49" t="n">
        <v>2010</v>
      </c>
      <c r="D11062" s="54" t="n">
        <v>47.7</v>
      </c>
      <c r="E11062" s="55" t="n">
        <v>6</v>
      </c>
    </row>
    <row r="11063" customFormat="false" ht="15" hidden="false" customHeight="false" outlineLevel="0" collapsed="false">
      <c r="A11063" s="49" t="n">
        <v>469</v>
      </c>
      <c r="B11063" s="49" t="s">
        <v>206</v>
      </c>
      <c r="C11063" s="49" t="n">
        <v>2011</v>
      </c>
      <c r="D11063" s="54" t="n">
        <v>47.7</v>
      </c>
      <c r="E11063" s="55" t="n">
        <v>6</v>
      </c>
    </row>
    <row r="11064" customFormat="false" ht="15" hidden="false" customHeight="false" outlineLevel="0" collapsed="false">
      <c r="A11064" s="49" t="n">
        <v>469</v>
      </c>
      <c r="B11064" s="49" t="s">
        <v>209</v>
      </c>
      <c r="C11064" s="49" t="n">
        <v>2011</v>
      </c>
      <c r="D11064" s="54" t="n">
        <v>83.4</v>
      </c>
      <c r="E11064" s="55" t="n">
        <v>12</v>
      </c>
    </row>
    <row r="11065" customFormat="false" ht="15" hidden="false" customHeight="false" outlineLevel="0" collapsed="false">
      <c r="A11065" s="49" t="n">
        <v>469</v>
      </c>
      <c r="B11065" s="49" t="s">
        <v>192</v>
      </c>
      <c r="C11065" s="49" t="n">
        <v>2010</v>
      </c>
      <c r="D11065" s="54" t="n">
        <v>47.7</v>
      </c>
      <c r="E11065" s="55" t="n">
        <v>6</v>
      </c>
    </row>
    <row r="11066" customFormat="false" ht="15" hidden="false" customHeight="false" outlineLevel="0" collapsed="false">
      <c r="A11066" s="49" t="n">
        <v>469</v>
      </c>
      <c r="B11066" s="49" t="s">
        <v>192</v>
      </c>
      <c r="C11066" s="49" t="n">
        <v>2011</v>
      </c>
      <c r="D11066" s="54" t="n">
        <v>83.4</v>
      </c>
      <c r="E11066" s="55" t="n">
        <v>12</v>
      </c>
    </row>
    <row r="11067" customFormat="false" ht="15" hidden="false" customHeight="false" outlineLevel="0" collapsed="false">
      <c r="A11067" s="49" t="n">
        <v>469</v>
      </c>
      <c r="B11067" s="49" t="s">
        <v>197</v>
      </c>
      <c r="C11067" s="49" t="n">
        <v>2011</v>
      </c>
      <c r="D11067" s="54" t="n">
        <v>7.95</v>
      </c>
      <c r="E11067" s="55" t="n">
        <v>1</v>
      </c>
    </row>
    <row r="11068" customFormat="false" ht="15" hidden="false" customHeight="false" outlineLevel="0" collapsed="false">
      <c r="A11068" s="49" t="n">
        <v>469</v>
      </c>
      <c r="B11068" s="49" t="s">
        <v>196</v>
      </c>
      <c r="C11068" s="49" t="n">
        <v>2011</v>
      </c>
      <c r="D11068" s="54" t="n">
        <v>55.65</v>
      </c>
      <c r="E11068" s="55" t="n">
        <v>7</v>
      </c>
    </row>
    <row r="11069" customFormat="false" ht="15" hidden="false" customHeight="false" outlineLevel="0" collapsed="false">
      <c r="A11069" s="49" t="n">
        <v>469</v>
      </c>
      <c r="B11069" s="49" t="s">
        <v>198</v>
      </c>
      <c r="C11069" s="49" t="n">
        <v>2010</v>
      </c>
      <c r="D11069" s="54" t="n">
        <v>47.7</v>
      </c>
      <c r="E11069" s="55" t="n">
        <v>6</v>
      </c>
    </row>
    <row r="11070" customFormat="false" ht="15" hidden="false" customHeight="false" outlineLevel="0" collapsed="false">
      <c r="A11070" s="49" t="n">
        <v>469</v>
      </c>
      <c r="B11070" s="49" t="s">
        <v>198</v>
      </c>
      <c r="C11070" s="49" t="n">
        <v>2011</v>
      </c>
      <c r="D11070" s="54" t="n">
        <v>31.8</v>
      </c>
      <c r="E11070" s="55" t="n">
        <v>4</v>
      </c>
    </row>
    <row r="11071" customFormat="false" ht="15" hidden="false" customHeight="false" outlineLevel="0" collapsed="false">
      <c r="A11071" s="49" t="n">
        <v>469</v>
      </c>
      <c r="B11071" s="49" t="s">
        <v>189</v>
      </c>
      <c r="C11071" s="49" t="n">
        <v>2010</v>
      </c>
      <c r="D11071" s="54" t="n">
        <v>2883.35</v>
      </c>
      <c r="E11071" s="55" t="n">
        <v>369</v>
      </c>
    </row>
    <row r="11072" customFormat="false" ht="15" hidden="false" customHeight="false" outlineLevel="0" collapsed="false">
      <c r="A11072" s="49" t="n">
        <v>469</v>
      </c>
      <c r="B11072" s="49" t="s">
        <v>189</v>
      </c>
      <c r="C11072" s="49" t="n">
        <v>2011</v>
      </c>
      <c r="D11072" s="54" t="n">
        <v>4193.5</v>
      </c>
      <c r="E11072" s="55" t="n">
        <v>550</v>
      </c>
    </row>
    <row r="11073" customFormat="false" ht="15" hidden="false" customHeight="false" outlineLevel="0" collapsed="false">
      <c r="A11073" s="49" t="n">
        <v>469</v>
      </c>
      <c r="B11073" s="49" t="s">
        <v>194</v>
      </c>
      <c r="C11073" s="49" t="n">
        <v>2011</v>
      </c>
      <c r="D11073" s="54" t="n">
        <v>23.85</v>
      </c>
      <c r="E11073" s="55" t="n">
        <v>3</v>
      </c>
    </row>
    <row r="11074" customFormat="false" ht="15" hidden="false" customHeight="false" outlineLevel="0" collapsed="false">
      <c r="A11074" s="49" t="n">
        <v>470</v>
      </c>
      <c r="B11074" s="49" t="s">
        <v>203</v>
      </c>
      <c r="C11074" s="49" t="n">
        <v>2010</v>
      </c>
      <c r="D11074" s="54" t="n">
        <v>23.4</v>
      </c>
      <c r="E11074" s="55" t="n">
        <v>12</v>
      </c>
    </row>
    <row r="11075" customFormat="false" ht="15" hidden="false" customHeight="false" outlineLevel="0" collapsed="false">
      <c r="A11075" s="49" t="n">
        <v>470</v>
      </c>
      <c r="B11075" s="49" t="s">
        <v>203</v>
      </c>
      <c r="C11075" s="49" t="n">
        <v>2011</v>
      </c>
      <c r="D11075" s="54" t="n">
        <v>522</v>
      </c>
      <c r="E11075" s="55" t="n">
        <v>312</v>
      </c>
    </row>
    <row r="11076" customFormat="false" ht="15" hidden="false" customHeight="false" outlineLevel="0" collapsed="false">
      <c r="A11076" s="49" t="n">
        <v>470</v>
      </c>
      <c r="B11076" s="49" t="s">
        <v>201</v>
      </c>
      <c r="C11076" s="49" t="n">
        <v>2011</v>
      </c>
      <c r="D11076" s="54" t="n">
        <v>21.45</v>
      </c>
      <c r="E11076" s="55" t="n">
        <v>11</v>
      </c>
    </row>
    <row r="11077" customFormat="false" ht="15" hidden="false" customHeight="false" outlineLevel="0" collapsed="false">
      <c r="A11077" s="49" t="n">
        <v>470</v>
      </c>
      <c r="B11077" s="49" t="s">
        <v>223</v>
      </c>
      <c r="C11077" s="49" t="n">
        <v>2011</v>
      </c>
      <c r="D11077" s="54" t="n">
        <v>23.4</v>
      </c>
      <c r="E11077" s="55" t="n">
        <v>12</v>
      </c>
    </row>
    <row r="11078" customFormat="false" ht="15" hidden="false" customHeight="false" outlineLevel="0" collapsed="false">
      <c r="A11078" s="49" t="n">
        <v>470</v>
      </c>
      <c r="B11078" s="49" t="s">
        <v>200</v>
      </c>
      <c r="C11078" s="49" t="n">
        <v>2011</v>
      </c>
      <c r="D11078" s="54" t="n">
        <v>23.4</v>
      </c>
      <c r="E11078" s="55" t="n">
        <v>12</v>
      </c>
    </row>
    <row r="11079" customFormat="false" ht="15" hidden="false" customHeight="false" outlineLevel="0" collapsed="false">
      <c r="A11079" s="49" t="n">
        <v>470</v>
      </c>
      <c r="B11079" s="49" t="s">
        <v>222</v>
      </c>
      <c r="C11079" s="49" t="n">
        <v>2010</v>
      </c>
      <c r="D11079" s="54" t="n">
        <v>93.6</v>
      </c>
      <c r="E11079" s="55" t="n">
        <v>48</v>
      </c>
    </row>
    <row r="11080" customFormat="false" ht="15" hidden="false" customHeight="false" outlineLevel="0" collapsed="false">
      <c r="A11080" s="49" t="n">
        <v>470</v>
      </c>
      <c r="B11080" s="49" t="s">
        <v>222</v>
      </c>
      <c r="C11080" s="49" t="n">
        <v>2011</v>
      </c>
      <c r="D11080" s="54" t="n">
        <v>46.8</v>
      </c>
      <c r="E11080" s="55" t="n">
        <v>24</v>
      </c>
    </row>
    <row r="11081" customFormat="false" ht="15" hidden="false" customHeight="false" outlineLevel="0" collapsed="false">
      <c r="A11081" s="49" t="n">
        <v>470</v>
      </c>
      <c r="B11081" s="49" t="s">
        <v>205</v>
      </c>
      <c r="C11081" s="49" t="n">
        <v>2010</v>
      </c>
      <c r="D11081" s="54" t="n">
        <v>459</v>
      </c>
      <c r="E11081" s="55" t="n">
        <v>252</v>
      </c>
    </row>
    <row r="11082" customFormat="false" ht="15" hidden="false" customHeight="false" outlineLevel="0" collapsed="false">
      <c r="A11082" s="49" t="n">
        <v>470</v>
      </c>
      <c r="B11082" s="49" t="s">
        <v>205</v>
      </c>
      <c r="C11082" s="49" t="n">
        <v>2011</v>
      </c>
      <c r="D11082" s="54" t="n">
        <v>452.1</v>
      </c>
      <c r="E11082" s="55" t="n">
        <v>254</v>
      </c>
    </row>
    <row r="11083" customFormat="false" ht="15" hidden="false" customHeight="false" outlineLevel="0" collapsed="false">
      <c r="A11083" s="49" t="n">
        <v>470</v>
      </c>
      <c r="B11083" s="49" t="s">
        <v>206</v>
      </c>
      <c r="C11083" s="49" t="n">
        <v>2010</v>
      </c>
      <c r="D11083" s="54" t="n">
        <v>140.4</v>
      </c>
      <c r="E11083" s="55" t="n">
        <v>72</v>
      </c>
    </row>
    <row r="11084" customFormat="false" ht="15" hidden="false" customHeight="false" outlineLevel="0" collapsed="false">
      <c r="A11084" s="49" t="n">
        <v>470</v>
      </c>
      <c r="B11084" s="49" t="s">
        <v>206</v>
      </c>
      <c r="C11084" s="49" t="n">
        <v>2011</v>
      </c>
      <c r="D11084" s="54" t="n">
        <v>70.2</v>
      </c>
      <c r="E11084" s="55" t="n">
        <v>36</v>
      </c>
    </row>
    <row r="11085" customFormat="false" ht="15" hidden="false" customHeight="false" outlineLevel="0" collapsed="false">
      <c r="A11085" s="49" t="n">
        <v>470</v>
      </c>
      <c r="B11085" s="49" t="s">
        <v>209</v>
      </c>
      <c r="C11085" s="49" t="n">
        <v>2010</v>
      </c>
      <c r="D11085" s="54" t="n">
        <v>46.8</v>
      </c>
      <c r="E11085" s="55" t="n">
        <v>24</v>
      </c>
    </row>
    <row r="11086" customFormat="false" ht="15" hidden="false" customHeight="false" outlineLevel="0" collapsed="false">
      <c r="A11086" s="49" t="n">
        <v>470</v>
      </c>
      <c r="B11086" s="49" t="s">
        <v>192</v>
      </c>
      <c r="C11086" s="49" t="n">
        <v>2010</v>
      </c>
      <c r="D11086" s="54" t="n">
        <v>46.8</v>
      </c>
      <c r="E11086" s="55" t="n">
        <v>24</v>
      </c>
    </row>
    <row r="11087" customFormat="false" ht="15" hidden="false" customHeight="false" outlineLevel="0" collapsed="false">
      <c r="A11087" s="49" t="n">
        <v>470</v>
      </c>
      <c r="B11087" s="49" t="s">
        <v>192</v>
      </c>
      <c r="C11087" s="49" t="n">
        <v>2011</v>
      </c>
      <c r="D11087" s="54" t="n">
        <v>140.4</v>
      </c>
      <c r="E11087" s="55" t="n">
        <v>72</v>
      </c>
    </row>
    <row r="11088" customFormat="false" ht="15" hidden="false" customHeight="false" outlineLevel="0" collapsed="false">
      <c r="A11088" s="49" t="n">
        <v>470</v>
      </c>
      <c r="B11088" s="49" t="s">
        <v>217</v>
      </c>
      <c r="C11088" s="49" t="n">
        <v>2010</v>
      </c>
      <c r="D11088" s="54" t="n">
        <v>1.95</v>
      </c>
      <c r="E11088" s="55" t="n">
        <v>1</v>
      </c>
    </row>
    <row r="11089" customFormat="false" ht="15" hidden="false" customHeight="false" outlineLevel="0" collapsed="false">
      <c r="A11089" s="49" t="n">
        <v>470</v>
      </c>
      <c r="B11089" s="49" t="s">
        <v>217</v>
      </c>
      <c r="C11089" s="49" t="n">
        <v>2011</v>
      </c>
      <c r="D11089" s="54" t="n">
        <v>130.35</v>
      </c>
      <c r="E11089" s="55" t="n">
        <v>79</v>
      </c>
    </row>
    <row r="11090" customFormat="false" ht="15" hidden="false" customHeight="false" outlineLevel="0" collapsed="false">
      <c r="A11090" s="49" t="n">
        <v>470</v>
      </c>
      <c r="B11090" s="49" t="s">
        <v>218</v>
      </c>
      <c r="C11090" s="49" t="n">
        <v>2010</v>
      </c>
      <c r="D11090" s="54" t="n">
        <v>923.85</v>
      </c>
      <c r="E11090" s="55" t="n">
        <v>555</v>
      </c>
    </row>
    <row r="11091" customFormat="false" ht="15" hidden="false" customHeight="false" outlineLevel="0" collapsed="false">
      <c r="A11091" s="49" t="n">
        <v>470</v>
      </c>
      <c r="B11091" s="49" t="s">
        <v>218</v>
      </c>
      <c r="C11091" s="49" t="n">
        <v>2011</v>
      </c>
      <c r="D11091" s="54" t="n">
        <v>237.6</v>
      </c>
      <c r="E11091" s="55" t="n">
        <v>144</v>
      </c>
    </row>
    <row r="11092" customFormat="false" ht="15" hidden="false" customHeight="false" outlineLevel="0" collapsed="false">
      <c r="A11092" s="49" t="n">
        <v>470</v>
      </c>
      <c r="B11092" s="49" t="s">
        <v>193</v>
      </c>
      <c r="C11092" s="49" t="n">
        <v>2011</v>
      </c>
      <c r="D11092" s="54" t="n">
        <v>23.4</v>
      </c>
      <c r="E11092" s="55" t="n">
        <v>12</v>
      </c>
    </row>
    <row r="11093" customFormat="false" ht="15" hidden="false" customHeight="false" outlineLevel="0" collapsed="false">
      <c r="A11093" s="49" t="n">
        <v>470</v>
      </c>
      <c r="B11093" s="49" t="s">
        <v>197</v>
      </c>
      <c r="C11093" s="49" t="n">
        <v>2011</v>
      </c>
      <c r="D11093" s="54" t="n">
        <v>46.8</v>
      </c>
      <c r="E11093" s="55" t="n">
        <v>24</v>
      </c>
    </row>
    <row r="11094" customFormat="false" ht="15" hidden="false" customHeight="false" outlineLevel="0" collapsed="false">
      <c r="A11094" s="49" t="n">
        <v>470</v>
      </c>
      <c r="B11094" s="49" t="s">
        <v>210</v>
      </c>
      <c r="C11094" s="49" t="n">
        <v>2010</v>
      </c>
      <c r="D11094" s="54" t="n">
        <v>23.4</v>
      </c>
      <c r="E11094" s="55" t="n">
        <v>12</v>
      </c>
    </row>
    <row r="11095" customFormat="false" ht="15" hidden="false" customHeight="false" outlineLevel="0" collapsed="false">
      <c r="A11095" s="49" t="n">
        <v>470</v>
      </c>
      <c r="B11095" s="49" t="s">
        <v>210</v>
      </c>
      <c r="C11095" s="49" t="n">
        <v>2011</v>
      </c>
      <c r="D11095" s="54" t="n">
        <v>23.4</v>
      </c>
      <c r="E11095" s="55" t="n">
        <v>12</v>
      </c>
    </row>
    <row r="11096" customFormat="false" ht="15" hidden="false" customHeight="false" outlineLevel="0" collapsed="false">
      <c r="A11096" s="49" t="n">
        <v>470</v>
      </c>
      <c r="B11096" s="49" t="s">
        <v>214</v>
      </c>
      <c r="C11096" s="49" t="n">
        <v>2010</v>
      </c>
      <c r="D11096" s="54" t="n">
        <v>23.4</v>
      </c>
      <c r="E11096" s="55" t="n">
        <v>12</v>
      </c>
    </row>
    <row r="11097" customFormat="false" ht="15" hidden="false" customHeight="false" outlineLevel="0" collapsed="false">
      <c r="A11097" s="49" t="n">
        <v>470</v>
      </c>
      <c r="B11097" s="49" t="s">
        <v>189</v>
      </c>
      <c r="C11097" s="49" t="n">
        <v>2010</v>
      </c>
      <c r="D11097" s="54" t="n">
        <v>4106.03</v>
      </c>
      <c r="E11097" s="55" t="n">
        <v>2235</v>
      </c>
    </row>
    <row r="11098" customFormat="false" ht="15" hidden="false" customHeight="false" outlineLevel="0" collapsed="false">
      <c r="A11098" s="49" t="n">
        <v>470</v>
      </c>
      <c r="B11098" s="49" t="s">
        <v>189</v>
      </c>
      <c r="C11098" s="49" t="n">
        <v>2011</v>
      </c>
      <c r="D11098" s="54" t="n">
        <v>2112.9</v>
      </c>
      <c r="E11098" s="55" t="n">
        <v>1010</v>
      </c>
    </row>
    <row r="11099" customFormat="false" ht="15" hidden="false" customHeight="false" outlineLevel="0" collapsed="false">
      <c r="A11099" s="49" t="n">
        <v>470</v>
      </c>
      <c r="B11099" s="49" t="s">
        <v>194</v>
      </c>
      <c r="C11099" s="49" t="n">
        <v>2010</v>
      </c>
      <c r="D11099" s="54" t="n">
        <v>23.4</v>
      </c>
      <c r="E11099" s="55" t="n">
        <v>12</v>
      </c>
    </row>
    <row r="11100" customFormat="false" ht="15" hidden="false" customHeight="false" outlineLevel="0" collapsed="false">
      <c r="A11100" s="49" t="n">
        <v>471</v>
      </c>
      <c r="B11100" s="49" t="s">
        <v>201</v>
      </c>
      <c r="C11100" s="49" t="n">
        <v>2010</v>
      </c>
      <c r="D11100" s="54" t="n">
        <v>47.4</v>
      </c>
      <c r="E11100" s="55" t="n">
        <v>12</v>
      </c>
    </row>
    <row r="11101" customFormat="false" ht="15" hidden="false" customHeight="false" outlineLevel="0" collapsed="false">
      <c r="A11101" s="49" t="n">
        <v>471</v>
      </c>
      <c r="B11101" s="49" t="s">
        <v>222</v>
      </c>
      <c r="C11101" s="49" t="n">
        <v>2010</v>
      </c>
      <c r="D11101" s="54" t="n">
        <v>158</v>
      </c>
      <c r="E11101" s="55" t="n">
        <v>40</v>
      </c>
    </row>
    <row r="11102" customFormat="false" ht="15" hidden="false" customHeight="false" outlineLevel="0" collapsed="false">
      <c r="A11102" s="49" t="n">
        <v>471</v>
      </c>
      <c r="B11102" s="49" t="s">
        <v>205</v>
      </c>
      <c r="C11102" s="49" t="n">
        <v>2009</v>
      </c>
      <c r="D11102" s="54" t="n">
        <v>15.8</v>
      </c>
      <c r="E11102" s="55" t="n">
        <v>4</v>
      </c>
    </row>
    <row r="11103" customFormat="false" ht="15" hidden="false" customHeight="false" outlineLevel="0" collapsed="false">
      <c r="A11103" s="49" t="n">
        <v>471</v>
      </c>
      <c r="B11103" s="49" t="s">
        <v>205</v>
      </c>
      <c r="C11103" s="49" t="n">
        <v>2010</v>
      </c>
      <c r="D11103" s="54" t="n">
        <v>15.8</v>
      </c>
      <c r="E11103" s="55" t="n">
        <v>4</v>
      </c>
    </row>
    <row r="11104" customFormat="false" ht="15" hidden="false" customHeight="false" outlineLevel="0" collapsed="false">
      <c r="A11104" s="49" t="n">
        <v>471</v>
      </c>
      <c r="B11104" s="49" t="s">
        <v>206</v>
      </c>
      <c r="C11104" s="49" t="n">
        <v>2010</v>
      </c>
      <c r="D11104" s="54" t="n">
        <v>3.95</v>
      </c>
      <c r="E11104" s="55" t="n">
        <v>1</v>
      </c>
    </row>
    <row r="11105" customFormat="false" ht="15" hidden="false" customHeight="false" outlineLevel="0" collapsed="false">
      <c r="A11105" s="49" t="n">
        <v>471</v>
      </c>
      <c r="B11105" s="49" t="s">
        <v>218</v>
      </c>
      <c r="C11105" s="49" t="n">
        <v>2010</v>
      </c>
      <c r="D11105" s="54" t="n">
        <v>82.8</v>
      </c>
      <c r="E11105" s="55" t="n">
        <v>24</v>
      </c>
    </row>
    <row r="11106" customFormat="false" ht="15" hidden="false" customHeight="false" outlineLevel="0" collapsed="false">
      <c r="A11106" s="49" t="n">
        <v>471</v>
      </c>
      <c r="B11106" s="49" t="s">
        <v>193</v>
      </c>
      <c r="C11106" s="49" t="n">
        <v>2010</v>
      </c>
      <c r="D11106" s="54" t="n">
        <v>31.6</v>
      </c>
      <c r="E11106" s="55" t="n">
        <v>8</v>
      </c>
    </row>
    <row r="11107" customFormat="false" ht="15" hidden="false" customHeight="false" outlineLevel="0" collapsed="false">
      <c r="A11107" s="49" t="n">
        <v>471</v>
      </c>
      <c r="B11107" s="49" t="s">
        <v>196</v>
      </c>
      <c r="C11107" s="49" t="n">
        <v>2010</v>
      </c>
      <c r="D11107" s="54" t="n">
        <v>31.6</v>
      </c>
      <c r="E11107" s="55" t="n">
        <v>8</v>
      </c>
    </row>
    <row r="11108" customFormat="false" ht="15" hidden="false" customHeight="false" outlineLevel="0" collapsed="false">
      <c r="A11108" s="49" t="n">
        <v>471</v>
      </c>
      <c r="B11108" s="49" t="s">
        <v>210</v>
      </c>
      <c r="C11108" s="49" t="n">
        <v>2010</v>
      </c>
      <c r="D11108" s="54" t="n">
        <v>15.8</v>
      </c>
      <c r="E11108" s="55" t="n">
        <v>4</v>
      </c>
    </row>
    <row r="11109" customFormat="false" ht="15" hidden="false" customHeight="false" outlineLevel="0" collapsed="false">
      <c r="A11109" s="49" t="n">
        <v>471</v>
      </c>
      <c r="B11109" s="49" t="s">
        <v>198</v>
      </c>
      <c r="C11109" s="49" t="n">
        <v>2010</v>
      </c>
      <c r="D11109" s="54" t="n">
        <v>82.8</v>
      </c>
      <c r="E11109" s="55" t="n">
        <v>24</v>
      </c>
    </row>
    <row r="11110" customFormat="false" ht="15" hidden="false" customHeight="false" outlineLevel="0" collapsed="false">
      <c r="A11110" s="49" t="n">
        <v>471</v>
      </c>
      <c r="B11110" s="49" t="s">
        <v>189</v>
      </c>
      <c r="C11110" s="49" t="n">
        <v>2009</v>
      </c>
      <c r="D11110" s="54" t="n">
        <v>1461.55</v>
      </c>
      <c r="E11110" s="55" t="n">
        <v>377</v>
      </c>
    </row>
    <row r="11111" customFormat="false" ht="15" hidden="false" customHeight="false" outlineLevel="0" collapsed="false">
      <c r="A11111" s="49" t="n">
        <v>471</v>
      </c>
      <c r="B11111" s="49" t="s">
        <v>189</v>
      </c>
      <c r="C11111" s="49" t="n">
        <v>2010</v>
      </c>
      <c r="D11111" s="54" t="n">
        <v>7797.59</v>
      </c>
      <c r="E11111" s="55" t="n">
        <v>1869</v>
      </c>
    </row>
    <row r="11112" customFormat="false" ht="15" hidden="false" customHeight="false" outlineLevel="0" collapsed="false">
      <c r="A11112" s="49" t="n">
        <v>471</v>
      </c>
      <c r="B11112" s="49" t="s">
        <v>189</v>
      </c>
      <c r="C11112" s="49" t="n">
        <v>2011</v>
      </c>
      <c r="D11112" s="54" t="n">
        <v>8.29</v>
      </c>
      <c r="E11112" s="55" t="n">
        <v>1</v>
      </c>
    </row>
    <row r="11113" customFormat="false" ht="15" hidden="false" customHeight="false" outlineLevel="0" collapsed="false">
      <c r="A11113" s="49" t="n">
        <v>471</v>
      </c>
      <c r="B11113" s="49" t="s">
        <v>194</v>
      </c>
      <c r="C11113" s="49" t="n">
        <v>2010</v>
      </c>
      <c r="D11113" s="54" t="n">
        <v>31.6</v>
      </c>
      <c r="E11113" s="55" t="n">
        <v>8</v>
      </c>
    </row>
    <row r="11114" customFormat="false" ht="15" hidden="false" customHeight="false" outlineLevel="0" collapsed="false">
      <c r="A11114" s="49" t="n">
        <v>472</v>
      </c>
      <c r="B11114" s="49" t="s">
        <v>203</v>
      </c>
      <c r="C11114" s="49" t="n">
        <v>2011</v>
      </c>
      <c r="D11114" s="54" t="n">
        <v>228.96</v>
      </c>
      <c r="E11114" s="55" t="n">
        <v>216</v>
      </c>
    </row>
    <row r="11115" customFormat="false" ht="15" hidden="false" customHeight="false" outlineLevel="0" collapsed="false">
      <c r="A11115" s="49" t="n">
        <v>472</v>
      </c>
      <c r="B11115" s="49" t="s">
        <v>199</v>
      </c>
      <c r="C11115" s="49" t="n">
        <v>2009</v>
      </c>
      <c r="D11115" s="54" t="n">
        <v>20</v>
      </c>
      <c r="E11115" s="55" t="n">
        <v>16</v>
      </c>
    </row>
    <row r="11116" customFormat="false" ht="15" hidden="false" customHeight="false" outlineLevel="0" collapsed="false">
      <c r="A11116" s="49" t="n">
        <v>472</v>
      </c>
      <c r="B11116" s="49" t="s">
        <v>199</v>
      </c>
      <c r="C11116" s="49" t="n">
        <v>2010</v>
      </c>
      <c r="D11116" s="54" t="n">
        <v>50</v>
      </c>
      <c r="E11116" s="55" t="n">
        <v>40</v>
      </c>
    </row>
    <row r="11117" customFormat="false" ht="15" hidden="false" customHeight="false" outlineLevel="0" collapsed="false">
      <c r="A11117" s="49" t="n">
        <v>472</v>
      </c>
      <c r="B11117" s="49" t="s">
        <v>199</v>
      </c>
      <c r="C11117" s="49" t="n">
        <v>2011</v>
      </c>
      <c r="D11117" s="54" t="n">
        <v>20</v>
      </c>
      <c r="E11117" s="55" t="n">
        <v>16</v>
      </c>
    </row>
    <row r="11118" customFormat="false" ht="15" hidden="false" customHeight="false" outlineLevel="0" collapsed="false">
      <c r="A11118" s="49" t="n">
        <v>472</v>
      </c>
      <c r="B11118" s="49" t="s">
        <v>201</v>
      </c>
      <c r="C11118" s="49" t="n">
        <v>2010</v>
      </c>
      <c r="D11118" s="54" t="n">
        <v>10</v>
      </c>
      <c r="E11118" s="55" t="n">
        <v>8</v>
      </c>
    </row>
    <row r="11119" customFormat="false" ht="15" hidden="false" customHeight="false" outlineLevel="0" collapsed="false">
      <c r="A11119" s="49" t="n">
        <v>472</v>
      </c>
      <c r="B11119" s="49" t="s">
        <v>201</v>
      </c>
      <c r="C11119" s="49" t="n">
        <v>2011</v>
      </c>
      <c r="D11119" s="54" t="n">
        <v>20</v>
      </c>
      <c r="E11119" s="55" t="n">
        <v>16</v>
      </c>
    </row>
    <row r="11120" customFormat="false" ht="15" hidden="false" customHeight="false" outlineLevel="0" collapsed="false">
      <c r="A11120" s="49" t="n">
        <v>472</v>
      </c>
      <c r="B11120" s="49" t="s">
        <v>226</v>
      </c>
      <c r="C11120" s="49" t="n">
        <v>2010</v>
      </c>
      <c r="D11120" s="54" t="n">
        <v>10</v>
      </c>
      <c r="E11120" s="55" t="n">
        <v>8</v>
      </c>
    </row>
    <row r="11121" customFormat="false" ht="15" hidden="false" customHeight="false" outlineLevel="0" collapsed="false">
      <c r="A11121" s="49" t="n">
        <v>472</v>
      </c>
      <c r="B11121" s="49" t="s">
        <v>223</v>
      </c>
      <c r="C11121" s="49" t="n">
        <v>2010</v>
      </c>
      <c r="D11121" s="54" t="n">
        <v>10</v>
      </c>
      <c r="E11121" s="55" t="n">
        <v>8</v>
      </c>
    </row>
    <row r="11122" customFormat="false" ht="15" hidden="false" customHeight="false" outlineLevel="0" collapsed="false">
      <c r="A11122" s="49" t="n">
        <v>472</v>
      </c>
      <c r="B11122" s="49" t="s">
        <v>200</v>
      </c>
      <c r="C11122" s="49" t="n">
        <v>2010</v>
      </c>
      <c r="D11122" s="54" t="n">
        <v>10</v>
      </c>
      <c r="E11122" s="55" t="n">
        <v>8</v>
      </c>
    </row>
    <row r="11123" customFormat="false" ht="15" hidden="false" customHeight="false" outlineLevel="0" collapsed="false">
      <c r="A11123" s="49" t="n">
        <v>472</v>
      </c>
      <c r="B11123" s="49" t="s">
        <v>200</v>
      </c>
      <c r="C11123" s="49" t="n">
        <v>2011</v>
      </c>
      <c r="D11123" s="54" t="n">
        <v>2.5</v>
      </c>
      <c r="E11123" s="55" t="n">
        <v>2</v>
      </c>
    </row>
    <row r="11124" customFormat="false" ht="15" hidden="false" customHeight="false" outlineLevel="0" collapsed="false">
      <c r="A11124" s="49" t="n">
        <v>472</v>
      </c>
      <c r="B11124" s="49" t="s">
        <v>222</v>
      </c>
      <c r="C11124" s="49" t="n">
        <v>2010</v>
      </c>
      <c r="D11124" s="54" t="n">
        <v>80</v>
      </c>
      <c r="E11124" s="55" t="n">
        <v>64</v>
      </c>
    </row>
    <row r="11125" customFormat="false" ht="15" hidden="false" customHeight="false" outlineLevel="0" collapsed="false">
      <c r="A11125" s="49" t="n">
        <v>472</v>
      </c>
      <c r="B11125" s="49" t="s">
        <v>222</v>
      </c>
      <c r="C11125" s="49" t="n">
        <v>2011</v>
      </c>
      <c r="D11125" s="54" t="n">
        <v>10</v>
      </c>
      <c r="E11125" s="55" t="n">
        <v>8</v>
      </c>
    </row>
    <row r="11126" customFormat="false" ht="15" hidden="false" customHeight="false" outlineLevel="0" collapsed="false">
      <c r="A11126" s="49" t="n">
        <v>472</v>
      </c>
      <c r="B11126" s="49" t="s">
        <v>191</v>
      </c>
      <c r="C11126" s="49" t="n">
        <v>2010</v>
      </c>
      <c r="D11126" s="54" t="n">
        <v>10</v>
      </c>
      <c r="E11126" s="55" t="n">
        <v>8</v>
      </c>
    </row>
    <row r="11127" customFormat="false" ht="15" hidden="false" customHeight="false" outlineLevel="0" collapsed="false">
      <c r="A11127" s="49" t="n">
        <v>472</v>
      </c>
      <c r="B11127" s="49" t="s">
        <v>191</v>
      </c>
      <c r="C11127" s="49" t="n">
        <v>2011</v>
      </c>
      <c r="D11127" s="54" t="n">
        <v>20</v>
      </c>
      <c r="E11127" s="55" t="n">
        <v>16</v>
      </c>
    </row>
    <row r="11128" customFormat="false" ht="15" hidden="false" customHeight="false" outlineLevel="0" collapsed="false">
      <c r="A11128" s="49" t="n">
        <v>472</v>
      </c>
      <c r="B11128" s="49" t="s">
        <v>205</v>
      </c>
      <c r="C11128" s="49" t="n">
        <v>2010</v>
      </c>
      <c r="D11128" s="54" t="n">
        <v>140</v>
      </c>
      <c r="E11128" s="55" t="n">
        <v>112</v>
      </c>
    </row>
    <row r="11129" customFormat="false" ht="15" hidden="false" customHeight="false" outlineLevel="0" collapsed="false">
      <c r="A11129" s="49" t="n">
        <v>472</v>
      </c>
      <c r="B11129" s="49" t="s">
        <v>205</v>
      </c>
      <c r="C11129" s="49" t="n">
        <v>2011</v>
      </c>
      <c r="D11129" s="54" t="n">
        <v>80</v>
      </c>
      <c r="E11129" s="55" t="n">
        <v>64</v>
      </c>
    </row>
    <row r="11130" customFormat="false" ht="15" hidden="false" customHeight="false" outlineLevel="0" collapsed="false">
      <c r="A11130" s="49" t="n">
        <v>472</v>
      </c>
      <c r="B11130" s="49" t="s">
        <v>206</v>
      </c>
      <c r="C11130" s="49" t="n">
        <v>2010</v>
      </c>
      <c r="D11130" s="54" t="n">
        <v>240</v>
      </c>
      <c r="E11130" s="55" t="n">
        <v>192</v>
      </c>
    </row>
    <row r="11131" customFormat="false" ht="15" hidden="false" customHeight="false" outlineLevel="0" collapsed="false">
      <c r="A11131" s="49" t="n">
        <v>472</v>
      </c>
      <c r="B11131" s="49" t="s">
        <v>206</v>
      </c>
      <c r="C11131" s="49" t="n">
        <v>2011</v>
      </c>
      <c r="D11131" s="54" t="n">
        <v>130</v>
      </c>
      <c r="E11131" s="55" t="n">
        <v>104</v>
      </c>
    </row>
    <row r="11132" customFormat="false" ht="15" hidden="false" customHeight="false" outlineLevel="0" collapsed="false">
      <c r="A11132" s="49" t="n">
        <v>472</v>
      </c>
      <c r="B11132" s="49" t="s">
        <v>209</v>
      </c>
      <c r="C11132" s="49" t="n">
        <v>2010</v>
      </c>
      <c r="D11132" s="54" t="n">
        <v>10</v>
      </c>
      <c r="E11132" s="55" t="n">
        <v>8</v>
      </c>
    </row>
    <row r="11133" customFormat="false" ht="15" hidden="false" customHeight="false" outlineLevel="0" collapsed="false">
      <c r="A11133" s="49" t="n">
        <v>472</v>
      </c>
      <c r="B11133" s="49" t="s">
        <v>234</v>
      </c>
      <c r="C11133" s="49" t="n">
        <v>2010</v>
      </c>
      <c r="D11133" s="54" t="n">
        <v>76.32</v>
      </c>
      <c r="E11133" s="55" t="n">
        <v>72</v>
      </c>
    </row>
    <row r="11134" customFormat="false" ht="15" hidden="false" customHeight="false" outlineLevel="0" collapsed="false">
      <c r="A11134" s="49" t="n">
        <v>472</v>
      </c>
      <c r="B11134" s="49" t="s">
        <v>234</v>
      </c>
      <c r="C11134" s="49" t="n">
        <v>2011</v>
      </c>
      <c r="D11134" s="54" t="n">
        <v>150</v>
      </c>
      <c r="E11134" s="55" t="n">
        <v>120</v>
      </c>
    </row>
    <row r="11135" customFormat="false" ht="15" hidden="false" customHeight="false" outlineLevel="0" collapsed="false">
      <c r="A11135" s="49" t="n">
        <v>472</v>
      </c>
      <c r="B11135" s="49" t="s">
        <v>211</v>
      </c>
      <c r="C11135" s="49" t="n">
        <v>2011</v>
      </c>
      <c r="D11135" s="54" t="n">
        <v>30</v>
      </c>
      <c r="E11135" s="55" t="n">
        <v>24</v>
      </c>
    </row>
    <row r="11136" customFormat="false" ht="15" hidden="false" customHeight="false" outlineLevel="0" collapsed="false">
      <c r="A11136" s="49" t="n">
        <v>472</v>
      </c>
      <c r="B11136" s="49" t="s">
        <v>192</v>
      </c>
      <c r="C11136" s="49" t="n">
        <v>2010</v>
      </c>
      <c r="D11136" s="54" t="n">
        <v>20</v>
      </c>
      <c r="E11136" s="55" t="n">
        <v>16</v>
      </c>
    </row>
    <row r="11137" customFormat="false" ht="15" hidden="false" customHeight="false" outlineLevel="0" collapsed="false">
      <c r="A11137" s="49" t="n">
        <v>472</v>
      </c>
      <c r="B11137" s="49" t="s">
        <v>227</v>
      </c>
      <c r="C11137" s="49" t="n">
        <v>2010</v>
      </c>
      <c r="D11137" s="54" t="n">
        <v>10</v>
      </c>
      <c r="E11137" s="55" t="n">
        <v>8</v>
      </c>
    </row>
    <row r="11138" customFormat="false" ht="15" hidden="false" customHeight="false" outlineLevel="0" collapsed="false">
      <c r="A11138" s="49" t="n">
        <v>472</v>
      </c>
      <c r="B11138" s="49" t="s">
        <v>218</v>
      </c>
      <c r="C11138" s="49" t="n">
        <v>2010</v>
      </c>
      <c r="D11138" s="54" t="n">
        <v>291.46</v>
      </c>
      <c r="E11138" s="55" t="n">
        <v>266</v>
      </c>
    </row>
    <row r="11139" customFormat="false" ht="15" hidden="false" customHeight="false" outlineLevel="0" collapsed="false">
      <c r="A11139" s="49" t="n">
        <v>472</v>
      </c>
      <c r="B11139" s="49" t="s">
        <v>218</v>
      </c>
      <c r="C11139" s="49" t="n">
        <v>2011</v>
      </c>
      <c r="D11139" s="54" t="n">
        <v>252.64</v>
      </c>
      <c r="E11139" s="55" t="n">
        <v>224</v>
      </c>
    </row>
    <row r="11140" customFormat="false" ht="15" hidden="false" customHeight="false" outlineLevel="0" collapsed="false">
      <c r="A11140" s="49" t="n">
        <v>472</v>
      </c>
      <c r="B11140" s="49" t="s">
        <v>204</v>
      </c>
      <c r="C11140" s="49" t="n">
        <v>2010</v>
      </c>
      <c r="D11140" s="54" t="n">
        <v>106.32</v>
      </c>
      <c r="E11140" s="55" t="n">
        <v>96</v>
      </c>
    </row>
    <row r="11141" customFormat="false" ht="15" hidden="false" customHeight="false" outlineLevel="0" collapsed="false">
      <c r="A11141" s="49" t="n">
        <v>472</v>
      </c>
      <c r="B11141" s="49" t="s">
        <v>204</v>
      </c>
      <c r="C11141" s="49" t="n">
        <v>2011</v>
      </c>
      <c r="D11141" s="54" t="n">
        <v>10</v>
      </c>
      <c r="E11141" s="55" t="n">
        <v>8</v>
      </c>
    </row>
    <row r="11142" customFormat="false" ht="15" hidden="false" customHeight="false" outlineLevel="0" collapsed="false">
      <c r="A11142" s="49" t="n">
        <v>472</v>
      </c>
      <c r="B11142" s="49" t="s">
        <v>196</v>
      </c>
      <c r="C11142" s="49" t="n">
        <v>2011</v>
      </c>
      <c r="D11142" s="54" t="n">
        <v>30</v>
      </c>
      <c r="E11142" s="55" t="n">
        <v>24</v>
      </c>
    </row>
    <row r="11143" customFormat="false" ht="15" hidden="false" customHeight="false" outlineLevel="0" collapsed="false">
      <c r="A11143" s="49" t="n">
        <v>472</v>
      </c>
      <c r="B11143" s="49" t="s">
        <v>198</v>
      </c>
      <c r="C11143" s="49" t="n">
        <v>2010</v>
      </c>
      <c r="D11143" s="54" t="n">
        <v>60</v>
      </c>
      <c r="E11143" s="55" t="n">
        <v>48</v>
      </c>
    </row>
    <row r="11144" customFormat="false" ht="15" hidden="false" customHeight="false" outlineLevel="0" collapsed="false">
      <c r="A11144" s="49" t="n">
        <v>472</v>
      </c>
      <c r="B11144" s="49" t="s">
        <v>198</v>
      </c>
      <c r="C11144" s="49" t="n">
        <v>2011</v>
      </c>
      <c r="D11144" s="54" t="n">
        <v>80</v>
      </c>
      <c r="E11144" s="55" t="n">
        <v>64</v>
      </c>
    </row>
    <row r="11145" customFormat="false" ht="15" hidden="false" customHeight="false" outlineLevel="0" collapsed="false">
      <c r="A11145" s="49" t="n">
        <v>472</v>
      </c>
      <c r="B11145" s="49" t="s">
        <v>207</v>
      </c>
      <c r="C11145" s="49" t="n">
        <v>2011</v>
      </c>
      <c r="D11145" s="54" t="n">
        <v>20</v>
      </c>
      <c r="E11145" s="55" t="n">
        <v>16</v>
      </c>
    </row>
    <row r="11146" customFormat="false" ht="15" hidden="false" customHeight="false" outlineLevel="0" collapsed="false">
      <c r="A11146" s="49" t="n">
        <v>472</v>
      </c>
      <c r="B11146" s="49" t="s">
        <v>214</v>
      </c>
      <c r="C11146" s="49" t="n">
        <v>2010</v>
      </c>
      <c r="D11146" s="54" t="n">
        <v>30</v>
      </c>
      <c r="E11146" s="55" t="n">
        <v>24</v>
      </c>
    </row>
    <row r="11147" customFormat="false" ht="15" hidden="false" customHeight="false" outlineLevel="0" collapsed="false">
      <c r="A11147" s="49" t="n">
        <v>472</v>
      </c>
      <c r="B11147" s="49" t="s">
        <v>189</v>
      </c>
      <c r="C11147" s="49" t="n">
        <v>2009</v>
      </c>
      <c r="D11147" s="54" t="n">
        <v>218.9</v>
      </c>
      <c r="E11147" s="55" t="n">
        <v>166</v>
      </c>
    </row>
    <row r="11148" customFormat="false" ht="15" hidden="false" customHeight="false" outlineLevel="0" collapsed="false">
      <c r="A11148" s="49" t="n">
        <v>472</v>
      </c>
      <c r="B11148" s="49" t="s">
        <v>189</v>
      </c>
      <c r="C11148" s="49" t="n">
        <v>2010</v>
      </c>
      <c r="D11148" s="54" t="n">
        <v>3927.96</v>
      </c>
      <c r="E11148" s="55" t="n">
        <v>3152</v>
      </c>
    </row>
    <row r="11149" customFormat="false" ht="15" hidden="false" customHeight="false" outlineLevel="0" collapsed="false">
      <c r="A11149" s="49" t="n">
        <v>472</v>
      </c>
      <c r="B11149" s="49" t="s">
        <v>189</v>
      </c>
      <c r="C11149" s="49" t="n">
        <v>2011</v>
      </c>
      <c r="D11149" s="54" t="n">
        <v>3355.69</v>
      </c>
      <c r="E11149" s="55" t="n">
        <v>2510</v>
      </c>
    </row>
    <row r="11150" customFormat="false" ht="15" hidden="false" customHeight="false" outlineLevel="0" collapsed="false">
      <c r="A11150" s="49" t="n">
        <v>472</v>
      </c>
      <c r="B11150" s="49" t="s">
        <v>194</v>
      </c>
      <c r="C11150" s="49" t="n">
        <v>2010</v>
      </c>
      <c r="D11150" s="54" t="n">
        <v>10</v>
      </c>
      <c r="E11150" s="55" t="n">
        <v>8</v>
      </c>
    </row>
    <row r="11151" customFormat="false" ht="15" hidden="false" customHeight="false" outlineLevel="0" collapsed="false">
      <c r="A11151" s="49" t="n">
        <v>473</v>
      </c>
      <c r="B11151" s="49" t="s">
        <v>223</v>
      </c>
      <c r="C11151" s="49" t="n">
        <v>2010</v>
      </c>
      <c r="D11151" s="54" t="n">
        <v>27</v>
      </c>
      <c r="E11151" s="55" t="n">
        <v>4</v>
      </c>
    </row>
    <row r="11152" customFormat="false" ht="15" hidden="false" customHeight="false" outlineLevel="0" collapsed="false">
      <c r="A11152" s="49" t="n">
        <v>473</v>
      </c>
      <c r="B11152" s="49" t="s">
        <v>202</v>
      </c>
      <c r="C11152" s="49" t="n">
        <v>2009</v>
      </c>
      <c r="D11152" s="54" t="n">
        <v>81</v>
      </c>
      <c r="E11152" s="55" t="n">
        <v>12</v>
      </c>
    </row>
    <row r="11153" customFormat="false" ht="15" hidden="false" customHeight="false" outlineLevel="0" collapsed="false">
      <c r="A11153" s="49" t="n">
        <v>473</v>
      </c>
      <c r="B11153" s="49" t="s">
        <v>222</v>
      </c>
      <c r="C11153" s="49" t="n">
        <v>2009</v>
      </c>
      <c r="D11153" s="54" t="n">
        <v>261.6</v>
      </c>
      <c r="E11153" s="55" t="n">
        <v>48</v>
      </c>
    </row>
    <row r="11154" customFormat="false" ht="15" hidden="false" customHeight="false" outlineLevel="0" collapsed="false">
      <c r="A11154" s="49" t="n">
        <v>473</v>
      </c>
      <c r="B11154" s="49" t="s">
        <v>222</v>
      </c>
      <c r="C11154" s="49" t="n">
        <v>2010</v>
      </c>
      <c r="D11154" s="54" t="n">
        <v>969.6</v>
      </c>
      <c r="E11154" s="55" t="n">
        <v>176</v>
      </c>
    </row>
    <row r="11155" customFormat="false" ht="15" hidden="false" customHeight="false" outlineLevel="0" collapsed="false">
      <c r="A11155" s="49" t="n">
        <v>473</v>
      </c>
      <c r="B11155" s="49" t="s">
        <v>196</v>
      </c>
      <c r="C11155" s="49" t="n">
        <v>2009</v>
      </c>
      <c r="D11155" s="54" t="n">
        <v>27</v>
      </c>
      <c r="E11155" s="55" t="n">
        <v>4</v>
      </c>
    </row>
    <row r="11156" customFormat="false" ht="15" hidden="false" customHeight="false" outlineLevel="0" collapsed="false">
      <c r="A11156" s="49" t="n">
        <v>473</v>
      </c>
      <c r="B11156" s="49" t="s">
        <v>196</v>
      </c>
      <c r="C11156" s="49" t="n">
        <v>2010</v>
      </c>
      <c r="D11156" s="54" t="n">
        <v>130.8</v>
      </c>
      <c r="E11156" s="55" t="n">
        <v>24</v>
      </c>
    </row>
    <row r="11157" customFormat="false" ht="15" hidden="false" customHeight="false" outlineLevel="0" collapsed="false">
      <c r="A11157" s="49" t="n">
        <v>473</v>
      </c>
      <c r="B11157" s="49" t="s">
        <v>189</v>
      </c>
      <c r="C11157" s="49" t="n">
        <v>2009</v>
      </c>
      <c r="D11157" s="54" t="n">
        <v>4547.76</v>
      </c>
      <c r="E11157" s="55" t="n">
        <v>738</v>
      </c>
    </row>
    <row r="11158" customFormat="false" ht="15" hidden="false" customHeight="false" outlineLevel="0" collapsed="false">
      <c r="A11158" s="49" t="n">
        <v>473</v>
      </c>
      <c r="B11158" s="49" t="s">
        <v>189</v>
      </c>
      <c r="C11158" s="49" t="n">
        <v>2010</v>
      </c>
      <c r="D11158" s="54" t="n">
        <v>3748.82</v>
      </c>
      <c r="E11158" s="55" t="n">
        <v>586</v>
      </c>
    </row>
    <row r="11159" customFormat="false" ht="15" hidden="false" customHeight="false" outlineLevel="0" collapsed="false">
      <c r="A11159" s="49" t="n">
        <v>473</v>
      </c>
      <c r="B11159" s="49" t="s">
        <v>189</v>
      </c>
      <c r="C11159" s="49" t="n">
        <v>2011</v>
      </c>
      <c r="D11159" s="54" t="n">
        <v>-27</v>
      </c>
      <c r="E11159" s="55" t="n">
        <v>-4</v>
      </c>
    </row>
    <row r="11160" customFormat="false" ht="15" hidden="false" customHeight="false" outlineLevel="0" collapsed="false">
      <c r="A11160" s="49" t="n">
        <v>474</v>
      </c>
      <c r="B11160" s="49" t="s">
        <v>203</v>
      </c>
      <c r="C11160" s="49" t="n">
        <v>2010</v>
      </c>
      <c r="D11160" s="54" t="n">
        <v>12.6</v>
      </c>
      <c r="E11160" s="55" t="n">
        <v>6</v>
      </c>
    </row>
    <row r="11161" customFormat="false" ht="15" hidden="false" customHeight="false" outlineLevel="0" collapsed="false">
      <c r="A11161" s="49" t="n">
        <v>474</v>
      </c>
      <c r="B11161" s="49" t="s">
        <v>201</v>
      </c>
      <c r="C11161" s="49" t="n">
        <v>2010</v>
      </c>
      <c r="D11161" s="54" t="n">
        <v>37.8</v>
      </c>
      <c r="E11161" s="55" t="n">
        <v>18</v>
      </c>
    </row>
    <row r="11162" customFormat="false" ht="15" hidden="false" customHeight="false" outlineLevel="0" collapsed="false">
      <c r="A11162" s="49" t="n">
        <v>474</v>
      </c>
      <c r="B11162" s="49" t="s">
        <v>201</v>
      </c>
      <c r="C11162" s="49" t="n">
        <v>2011</v>
      </c>
      <c r="D11162" s="54" t="n">
        <v>25.2</v>
      </c>
      <c r="E11162" s="55" t="n">
        <v>12</v>
      </c>
    </row>
    <row r="11163" customFormat="false" ht="15" hidden="false" customHeight="false" outlineLevel="0" collapsed="false">
      <c r="A11163" s="49" t="n">
        <v>474</v>
      </c>
      <c r="B11163" s="49" t="s">
        <v>223</v>
      </c>
      <c r="C11163" s="49" t="n">
        <v>2010</v>
      </c>
      <c r="D11163" s="54" t="n">
        <v>12.6</v>
      </c>
      <c r="E11163" s="55" t="n">
        <v>6</v>
      </c>
    </row>
    <row r="11164" customFormat="false" ht="15" hidden="false" customHeight="false" outlineLevel="0" collapsed="false">
      <c r="A11164" s="49" t="n">
        <v>474</v>
      </c>
      <c r="B11164" s="49" t="s">
        <v>223</v>
      </c>
      <c r="C11164" s="49" t="n">
        <v>2011</v>
      </c>
      <c r="D11164" s="54" t="n">
        <v>111</v>
      </c>
      <c r="E11164" s="55" t="n">
        <v>60</v>
      </c>
    </row>
    <row r="11165" customFormat="false" ht="15" hidden="false" customHeight="false" outlineLevel="0" collapsed="false">
      <c r="A11165" s="49" t="n">
        <v>474</v>
      </c>
      <c r="B11165" s="49" t="s">
        <v>200</v>
      </c>
      <c r="C11165" s="49" t="n">
        <v>2010</v>
      </c>
      <c r="D11165" s="54" t="n">
        <v>2.1</v>
      </c>
      <c r="E11165" s="55" t="n">
        <v>1</v>
      </c>
    </row>
    <row r="11166" customFormat="false" ht="15" hidden="false" customHeight="false" outlineLevel="0" collapsed="false">
      <c r="A11166" s="49" t="n">
        <v>474</v>
      </c>
      <c r="B11166" s="49" t="s">
        <v>222</v>
      </c>
      <c r="C11166" s="49" t="n">
        <v>2010</v>
      </c>
      <c r="D11166" s="54" t="n">
        <v>37.8</v>
      </c>
      <c r="E11166" s="55" t="n">
        <v>18</v>
      </c>
    </row>
    <row r="11167" customFormat="false" ht="15" hidden="false" customHeight="false" outlineLevel="0" collapsed="false">
      <c r="A11167" s="49" t="n">
        <v>474</v>
      </c>
      <c r="B11167" s="49" t="s">
        <v>222</v>
      </c>
      <c r="C11167" s="49" t="n">
        <v>2011</v>
      </c>
      <c r="D11167" s="54" t="n">
        <v>75.6</v>
      </c>
      <c r="E11167" s="55" t="n">
        <v>36</v>
      </c>
    </row>
    <row r="11168" customFormat="false" ht="15" hidden="false" customHeight="false" outlineLevel="0" collapsed="false">
      <c r="A11168" s="49" t="n">
        <v>474</v>
      </c>
      <c r="B11168" s="49" t="s">
        <v>205</v>
      </c>
      <c r="C11168" s="49" t="n">
        <v>2010</v>
      </c>
      <c r="D11168" s="54" t="n">
        <v>151.2</v>
      </c>
      <c r="E11168" s="55" t="n">
        <v>72</v>
      </c>
    </row>
    <row r="11169" customFormat="false" ht="15" hidden="false" customHeight="false" outlineLevel="0" collapsed="false">
      <c r="A11169" s="49" t="n">
        <v>474</v>
      </c>
      <c r="B11169" s="49" t="s">
        <v>205</v>
      </c>
      <c r="C11169" s="49" t="n">
        <v>2011</v>
      </c>
      <c r="D11169" s="54" t="n">
        <v>340.2</v>
      </c>
      <c r="E11169" s="55" t="n">
        <v>162</v>
      </c>
    </row>
    <row r="11170" customFormat="false" ht="15" hidden="false" customHeight="false" outlineLevel="0" collapsed="false">
      <c r="A11170" s="49" t="n">
        <v>474</v>
      </c>
      <c r="B11170" s="49" t="s">
        <v>206</v>
      </c>
      <c r="C11170" s="49" t="n">
        <v>2010</v>
      </c>
      <c r="D11170" s="54" t="n">
        <v>138.6</v>
      </c>
      <c r="E11170" s="55" t="n">
        <v>66</v>
      </c>
    </row>
    <row r="11171" customFormat="false" ht="15" hidden="false" customHeight="false" outlineLevel="0" collapsed="false">
      <c r="A11171" s="49" t="n">
        <v>474</v>
      </c>
      <c r="B11171" s="49" t="s">
        <v>206</v>
      </c>
      <c r="C11171" s="49" t="n">
        <v>2011</v>
      </c>
      <c r="D11171" s="54" t="n">
        <v>199.2</v>
      </c>
      <c r="E11171" s="55" t="n">
        <v>102</v>
      </c>
    </row>
    <row r="11172" customFormat="false" ht="15" hidden="false" customHeight="false" outlineLevel="0" collapsed="false">
      <c r="A11172" s="49" t="n">
        <v>474</v>
      </c>
      <c r="B11172" s="49" t="s">
        <v>192</v>
      </c>
      <c r="C11172" s="49" t="n">
        <v>2010</v>
      </c>
      <c r="D11172" s="54" t="n">
        <v>37.8</v>
      </c>
      <c r="E11172" s="55" t="n">
        <v>18</v>
      </c>
    </row>
    <row r="11173" customFormat="false" ht="15" hidden="false" customHeight="false" outlineLevel="0" collapsed="false">
      <c r="A11173" s="49" t="n">
        <v>474</v>
      </c>
      <c r="B11173" s="49" t="s">
        <v>192</v>
      </c>
      <c r="C11173" s="49" t="n">
        <v>2011</v>
      </c>
      <c r="D11173" s="54" t="n">
        <v>25.2</v>
      </c>
      <c r="E11173" s="55" t="n">
        <v>12</v>
      </c>
    </row>
    <row r="11174" customFormat="false" ht="15" hidden="false" customHeight="false" outlineLevel="0" collapsed="false">
      <c r="A11174" s="49" t="n">
        <v>474</v>
      </c>
      <c r="B11174" s="49" t="s">
        <v>218</v>
      </c>
      <c r="C11174" s="49" t="n">
        <v>2010</v>
      </c>
      <c r="D11174" s="54" t="n">
        <v>555</v>
      </c>
      <c r="E11174" s="55" t="n">
        <v>300</v>
      </c>
    </row>
    <row r="11175" customFormat="false" ht="15" hidden="false" customHeight="false" outlineLevel="0" collapsed="false">
      <c r="A11175" s="49" t="n">
        <v>474</v>
      </c>
      <c r="B11175" s="49" t="s">
        <v>218</v>
      </c>
      <c r="C11175" s="49" t="n">
        <v>2011</v>
      </c>
      <c r="D11175" s="54" t="n">
        <v>136.2</v>
      </c>
      <c r="E11175" s="55" t="n">
        <v>72</v>
      </c>
    </row>
    <row r="11176" customFormat="false" ht="15" hidden="false" customHeight="false" outlineLevel="0" collapsed="false">
      <c r="A11176" s="49" t="n">
        <v>474</v>
      </c>
      <c r="B11176" s="49" t="s">
        <v>193</v>
      </c>
      <c r="C11176" s="49" t="n">
        <v>2011</v>
      </c>
      <c r="D11176" s="54" t="n">
        <v>12.6</v>
      </c>
      <c r="E11176" s="55" t="n">
        <v>6</v>
      </c>
    </row>
    <row r="11177" customFormat="false" ht="15" hidden="false" customHeight="false" outlineLevel="0" collapsed="false">
      <c r="A11177" s="49" t="n">
        <v>474</v>
      </c>
      <c r="B11177" s="49" t="s">
        <v>213</v>
      </c>
      <c r="C11177" s="49" t="n">
        <v>2011</v>
      </c>
      <c r="D11177" s="54" t="n">
        <v>12.6</v>
      </c>
      <c r="E11177" s="55" t="n">
        <v>6</v>
      </c>
    </row>
    <row r="11178" customFormat="false" ht="15" hidden="false" customHeight="false" outlineLevel="0" collapsed="false">
      <c r="A11178" s="49" t="n">
        <v>474</v>
      </c>
      <c r="B11178" s="49" t="s">
        <v>197</v>
      </c>
      <c r="C11178" s="49" t="n">
        <v>2011</v>
      </c>
      <c r="D11178" s="54" t="n">
        <v>12.6</v>
      </c>
      <c r="E11178" s="55" t="n">
        <v>6</v>
      </c>
    </row>
    <row r="11179" customFormat="false" ht="15" hidden="false" customHeight="false" outlineLevel="0" collapsed="false">
      <c r="A11179" s="49" t="n">
        <v>474</v>
      </c>
      <c r="B11179" s="49" t="s">
        <v>196</v>
      </c>
      <c r="C11179" s="49" t="n">
        <v>2011</v>
      </c>
      <c r="D11179" s="54" t="n">
        <v>107.1</v>
      </c>
      <c r="E11179" s="55" t="n">
        <v>51</v>
      </c>
    </row>
    <row r="11180" customFormat="false" ht="15" hidden="false" customHeight="false" outlineLevel="0" collapsed="false">
      <c r="A11180" s="49" t="n">
        <v>474</v>
      </c>
      <c r="B11180" s="49" t="s">
        <v>210</v>
      </c>
      <c r="C11180" s="49" t="n">
        <v>2010</v>
      </c>
      <c r="D11180" s="54" t="n">
        <v>25.2</v>
      </c>
      <c r="E11180" s="55" t="n">
        <v>12</v>
      </c>
    </row>
    <row r="11181" customFormat="false" ht="15" hidden="false" customHeight="false" outlineLevel="0" collapsed="false">
      <c r="A11181" s="49" t="n">
        <v>474</v>
      </c>
      <c r="B11181" s="49" t="s">
        <v>198</v>
      </c>
      <c r="C11181" s="49" t="n">
        <v>2011</v>
      </c>
      <c r="D11181" s="54" t="n">
        <v>37.8</v>
      </c>
      <c r="E11181" s="55" t="n">
        <v>18</v>
      </c>
    </row>
    <row r="11182" customFormat="false" ht="15" hidden="false" customHeight="false" outlineLevel="0" collapsed="false">
      <c r="A11182" s="49" t="n">
        <v>474</v>
      </c>
      <c r="B11182" s="49" t="s">
        <v>189</v>
      </c>
      <c r="C11182" s="49" t="n">
        <v>2010</v>
      </c>
      <c r="D11182" s="54" t="n">
        <v>4509.42</v>
      </c>
      <c r="E11182" s="55" t="n">
        <v>1615</v>
      </c>
    </row>
    <row r="11183" customFormat="false" ht="15" hidden="false" customHeight="false" outlineLevel="0" collapsed="false">
      <c r="A11183" s="49" t="n">
        <v>474</v>
      </c>
      <c r="B11183" s="49" t="s">
        <v>189</v>
      </c>
      <c r="C11183" s="49" t="n">
        <v>2011</v>
      </c>
      <c r="D11183" s="54" t="n">
        <v>3094.62</v>
      </c>
      <c r="E11183" s="55" t="n">
        <v>1275</v>
      </c>
    </row>
    <row r="11184" customFormat="false" ht="15" hidden="false" customHeight="false" outlineLevel="0" collapsed="false">
      <c r="A11184" s="49" t="n">
        <v>474</v>
      </c>
      <c r="B11184" s="49" t="s">
        <v>194</v>
      </c>
      <c r="C11184" s="49" t="n">
        <v>2011</v>
      </c>
      <c r="D11184" s="54" t="n">
        <v>27.3</v>
      </c>
      <c r="E11184" s="55" t="n">
        <v>13</v>
      </c>
    </row>
    <row r="11185" customFormat="false" ht="15" hidden="false" customHeight="false" outlineLevel="0" collapsed="false">
      <c r="A11185" s="49" t="n">
        <v>475</v>
      </c>
      <c r="B11185" s="49" t="s">
        <v>222</v>
      </c>
      <c r="C11185" s="49" t="n">
        <v>2010</v>
      </c>
      <c r="D11185" s="54" t="n">
        <v>90.9</v>
      </c>
      <c r="E11185" s="55" t="n">
        <v>42</v>
      </c>
    </row>
    <row r="11186" customFormat="false" ht="15" hidden="false" customHeight="false" outlineLevel="0" collapsed="false">
      <c r="A11186" s="49" t="n">
        <v>475</v>
      </c>
      <c r="B11186" s="49" t="s">
        <v>222</v>
      </c>
      <c r="C11186" s="49" t="n">
        <v>2011</v>
      </c>
      <c r="D11186" s="54" t="n">
        <v>15.3</v>
      </c>
      <c r="E11186" s="55" t="n">
        <v>6</v>
      </c>
    </row>
    <row r="11187" customFormat="false" ht="15" hidden="false" customHeight="false" outlineLevel="0" collapsed="false">
      <c r="A11187" s="49" t="n">
        <v>475</v>
      </c>
      <c r="B11187" s="49" t="s">
        <v>205</v>
      </c>
      <c r="C11187" s="49" t="n">
        <v>2010</v>
      </c>
      <c r="D11187" s="54" t="n">
        <v>61.2</v>
      </c>
      <c r="E11187" s="55" t="n">
        <v>24</v>
      </c>
    </row>
    <row r="11188" customFormat="false" ht="15" hidden="false" customHeight="false" outlineLevel="0" collapsed="false">
      <c r="A11188" s="49" t="n">
        <v>475</v>
      </c>
      <c r="B11188" s="49" t="s">
        <v>205</v>
      </c>
      <c r="C11188" s="49" t="n">
        <v>2011</v>
      </c>
      <c r="D11188" s="54" t="n">
        <v>56.1</v>
      </c>
      <c r="E11188" s="55" t="n">
        <v>22</v>
      </c>
    </row>
    <row r="11189" customFormat="false" ht="15" hidden="false" customHeight="false" outlineLevel="0" collapsed="false">
      <c r="A11189" s="49" t="n">
        <v>475</v>
      </c>
      <c r="B11189" s="49" t="s">
        <v>206</v>
      </c>
      <c r="C11189" s="49" t="n">
        <v>2010</v>
      </c>
      <c r="D11189" s="54" t="n">
        <v>84.15</v>
      </c>
      <c r="E11189" s="55" t="n">
        <v>33</v>
      </c>
    </row>
    <row r="11190" customFormat="false" ht="15" hidden="false" customHeight="false" outlineLevel="0" collapsed="false">
      <c r="A11190" s="49" t="n">
        <v>475</v>
      </c>
      <c r="B11190" s="49" t="s">
        <v>209</v>
      </c>
      <c r="C11190" s="49" t="n">
        <v>2010</v>
      </c>
      <c r="D11190" s="54" t="n">
        <v>75.6</v>
      </c>
      <c r="E11190" s="55" t="n">
        <v>36</v>
      </c>
    </row>
    <row r="11191" customFormat="false" ht="15" hidden="false" customHeight="false" outlineLevel="0" collapsed="false">
      <c r="A11191" s="49" t="n">
        <v>475</v>
      </c>
      <c r="B11191" s="49" t="s">
        <v>192</v>
      </c>
      <c r="C11191" s="49" t="n">
        <v>2010</v>
      </c>
      <c r="D11191" s="54" t="n">
        <v>30.6</v>
      </c>
      <c r="E11191" s="55" t="n">
        <v>12</v>
      </c>
    </row>
    <row r="11192" customFormat="false" ht="15" hidden="false" customHeight="false" outlineLevel="0" collapsed="false">
      <c r="A11192" s="49" t="n">
        <v>475</v>
      </c>
      <c r="B11192" s="49" t="s">
        <v>192</v>
      </c>
      <c r="C11192" s="49" t="n">
        <v>2011</v>
      </c>
      <c r="D11192" s="54" t="n">
        <v>28.05</v>
      </c>
      <c r="E11192" s="55" t="n">
        <v>11</v>
      </c>
    </row>
    <row r="11193" customFormat="false" ht="15" hidden="false" customHeight="false" outlineLevel="0" collapsed="false">
      <c r="A11193" s="49" t="n">
        <v>475</v>
      </c>
      <c r="B11193" s="49" t="s">
        <v>225</v>
      </c>
      <c r="C11193" s="49" t="n">
        <v>2010</v>
      </c>
      <c r="D11193" s="54" t="n">
        <v>76.5</v>
      </c>
      <c r="E11193" s="55" t="n">
        <v>30</v>
      </c>
    </row>
    <row r="11194" customFormat="false" ht="15" hidden="false" customHeight="false" outlineLevel="0" collapsed="false">
      <c r="A11194" s="49" t="n">
        <v>475</v>
      </c>
      <c r="B11194" s="49" t="s">
        <v>227</v>
      </c>
      <c r="C11194" s="49" t="n">
        <v>2010</v>
      </c>
      <c r="D11194" s="54" t="n">
        <v>45.9</v>
      </c>
      <c r="E11194" s="55" t="n">
        <v>18</v>
      </c>
    </row>
    <row r="11195" customFormat="false" ht="15" hidden="false" customHeight="false" outlineLevel="0" collapsed="false">
      <c r="A11195" s="49" t="n">
        <v>475</v>
      </c>
      <c r="B11195" s="49" t="s">
        <v>198</v>
      </c>
      <c r="C11195" s="49" t="n">
        <v>2010</v>
      </c>
      <c r="D11195" s="54" t="n">
        <v>30.6</v>
      </c>
      <c r="E11195" s="55" t="n">
        <v>12</v>
      </c>
    </row>
    <row r="11196" customFormat="false" ht="15" hidden="false" customHeight="false" outlineLevel="0" collapsed="false">
      <c r="A11196" s="49" t="n">
        <v>475</v>
      </c>
      <c r="B11196" s="49" t="s">
        <v>207</v>
      </c>
      <c r="C11196" s="49" t="n">
        <v>2010</v>
      </c>
      <c r="D11196" s="54" t="n">
        <v>15.3</v>
      </c>
      <c r="E11196" s="55" t="n">
        <v>6</v>
      </c>
    </row>
    <row r="11197" customFormat="false" ht="15" hidden="false" customHeight="false" outlineLevel="0" collapsed="false">
      <c r="A11197" s="49" t="n">
        <v>475</v>
      </c>
      <c r="B11197" s="49" t="s">
        <v>189</v>
      </c>
      <c r="C11197" s="49" t="n">
        <v>2009</v>
      </c>
      <c r="D11197" s="54" t="n">
        <v>647.71</v>
      </c>
      <c r="E11197" s="55" t="n">
        <v>247</v>
      </c>
    </row>
    <row r="11198" customFormat="false" ht="15" hidden="false" customHeight="false" outlineLevel="0" collapsed="false">
      <c r="A11198" s="49" t="n">
        <v>475</v>
      </c>
      <c r="B11198" s="49" t="s">
        <v>189</v>
      </c>
      <c r="C11198" s="49" t="n">
        <v>2010</v>
      </c>
      <c r="D11198" s="54" t="n">
        <v>5565.46</v>
      </c>
      <c r="E11198" s="55" t="n">
        <v>2210</v>
      </c>
    </row>
    <row r="11199" customFormat="false" ht="15" hidden="false" customHeight="false" outlineLevel="0" collapsed="false">
      <c r="A11199" s="49" t="n">
        <v>475</v>
      </c>
      <c r="B11199" s="49" t="s">
        <v>189</v>
      </c>
      <c r="C11199" s="49" t="n">
        <v>2011</v>
      </c>
      <c r="D11199" s="54" t="n">
        <v>2907.38</v>
      </c>
      <c r="E11199" s="55" t="n">
        <v>1344</v>
      </c>
    </row>
    <row r="11200" customFormat="false" ht="15" hidden="false" customHeight="false" outlineLevel="0" collapsed="false">
      <c r="A11200" s="49" t="n">
        <v>476</v>
      </c>
      <c r="B11200" s="49" t="s">
        <v>203</v>
      </c>
      <c r="C11200" s="49" t="n">
        <v>2010</v>
      </c>
      <c r="D11200" s="54" t="n">
        <v>34.8</v>
      </c>
      <c r="E11200" s="55" t="n">
        <v>24</v>
      </c>
    </row>
    <row r="11201" customFormat="false" ht="15" hidden="false" customHeight="false" outlineLevel="0" collapsed="false">
      <c r="A11201" s="49" t="n">
        <v>476</v>
      </c>
      <c r="B11201" s="49" t="s">
        <v>203</v>
      </c>
      <c r="C11201" s="49" t="n">
        <v>2011</v>
      </c>
      <c r="D11201" s="54" t="n">
        <v>287.4</v>
      </c>
      <c r="E11201" s="55" t="n">
        <v>228</v>
      </c>
    </row>
    <row r="11202" customFormat="false" ht="15" hidden="false" customHeight="false" outlineLevel="0" collapsed="false">
      <c r="A11202" s="49" t="n">
        <v>476</v>
      </c>
      <c r="B11202" s="49" t="s">
        <v>199</v>
      </c>
      <c r="C11202" s="49" t="n">
        <v>2010</v>
      </c>
      <c r="D11202" s="54" t="n">
        <v>17.4</v>
      </c>
      <c r="E11202" s="55" t="n">
        <v>12</v>
      </c>
    </row>
    <row r="11203" customFormat="false" ht="15" hidden="false" customHeight="false" outlineLevel="0" collapsed="false">
      <c r="A11203" s="49" t="n">
        <v>476</v>
      </c>
      <c r="B11203" s="49" t="s">
        <v>201</v>
      </c>
      <c r="C11203" s="49" t="n">
        <v>2010</v>
      </c>
      <c r="D11203" s="54" t="n">
        <v>17.4</v>
      </c>
      <c r="E11203" s="55" t="n">
        <v>12</v>
      </c>
    </row>
    <row r="11204" customFormat="false" ht="15" hidden="false" customHeight="false" outlineLevel="0" collapsed="false">
      <c r="A11204" s="49" t="n">
        <v>476</v>
      </c>
      <c r="B11204" s="49" t="s">
        <v>201</v>
      </c>
      <c r="C11204" s="49" t="n">
        <v>2011</v>
      </c>
      <c r="D11204" s="54" t="n">
        <v>52.2</v>
      </c>
      <c r="E11204" s="55" t="n">
        <v>36</v>
      </c>
    </row>
    <row r="11205" customFormat="false" ht="15" hidden="false" customHeight="false" outlineLevel="0" collapsed="false">
      <c r="A11205" s="49" t="n">
        <v>476</v>
      </c>
      <c r="B11205" s="49" t="s">
        <v>223</v>
      </c>
      <c r="C11205" s="49" t="n">
        <v>2010</v>
      </c>
      <c r="D11205" s="54" t="n">
        <v>17.4</v>
      </c>
      <c r="E11205" s="55" t="n">
        <v>12</v>
      </c>
    </row>
    <row r="11206" customFormat="false" ht="15" hidden="false" customHeight="false" outlineLevel="0" collapsed="false">
      <c r="A11206" s="49" t="n">
        <v>476</v>
      </c>
      <c r="B11206" s="49" t="s">
        <v>200</v>
      </c>
      <c r="C11206" s="49" t="n">
        <v>2010</v>
      </c>
      <c r="D11206" s="54" t="n">
        <v>17.4</v>
      </c>
      <c r="E11206" s="55" t="n">
        <v>12</v>
      </c>
    </row>
    <row r="11207" customFormat="false" ht="15" hidden="false" customHeight="false" outlineLevel="0" collapsed="false">
      <c r="A11207" s="49" t="n">
        <v>476</v>
      </c>
      <c r="B11207" s="49" t="s">
        <v>222</v>
      </c>
      <c r="C11207" s="49" t="n">
        <v>2010</v>
      </c>
      <c r="D11207" s="54" t="n">
        <v>139.2</v>
      </c>
      <c r="E11207" s="55" t="n">
        <v>96</v>
      </c>
    </row>
    <row r="11208" customFormat="false" ht="15" hidden="false" customHeight="false" outlineLevel="0" collapsed="false">
      <c r="A11208" s="49" t="n">
        <v>476</v>
      </c>
      <c r="B11208" s="49" t="s">
        <v>222</v>
      </c>
      <c r="C11208" s="49" t="n">
        <v>2011</v>
      </c>
      <c r="D11208" s="54" t="n">
        <v>87</v>
      </c>
      <c r="E11208" s="55" t="n">
        <v>60</v>
      </c>
    </row>
    <row r="11209" customFormat="false" ht="15" hidden="false" customHeight="false" outlineLevel="0" collapsed="false">
      <c r="A11209" s="49" t="n">
        <v>476</v>
      </c>
      <c r="B11209" s="49" t="s">
        <v>191</v>
      </c>
      <c r="C11209" s="49" t="n">
        <v>2010</v>
      </c>
      <c r="D11209" s="54" t="n">
        <v>52.2</v>
      </c>
      <c r="E11209" s="55" t="n">
        <v>36</v>
      </c>
    </row>
    <row r="11210" customFormat="false" ht="15" hidden="false" customHeight="false" outlineLevel="0" collapsed="false">
      <c r="A11210" s="49" t="n">
        <v>476</v>
      </c>
      <c r="B11210" s="49" t="s">
        <v>205</v>
      </c>
      <c r="C11210" s="49" t="n">
        <v>2010</v>
      </c>
      <c r="D11210" s="54" t="n">
        <v>346.65</v>
      </c>
      <c r="E11210" s="55" t="n">
        <v>249</v>
      </c>
    </row>
    <row r="11211" customFormat="false" ht="15" hidden="false" customHeight="false" outlineLevel="0" collapsed="false">
      <c r="A11211" s="49" t="n">
        <v>476</v>
      </c>
      <c r="B11211" s="49" t="s">
        <v>205</v>
      </c>
      <c r="C11211" s="49" t="n">
        <v>2011</v>
      </c>
      <c r="D11211" s="54" t="n">
        <v>191.4</v>
      </c>
      <c r="E11211" s="55" t="n">
        <v>132</v>
      </c>
    </row>
    <row r="11212" customFormat="false" ht="15" hidden="false" customHeight="false" outlineLevel="0" collapsed="false">
      <c r="A11212" s="49" t="n">
        <v>476</v>
      </c>
      <c r="B11212" s="49" t="s">
        <v>206</v>
      </c>
      <c r="C11212" s="49" t="n">
        <v>2010</v>
      </c>
      <c r="D11212" s="54" t="n">
        <v>313.2</v>
      </c>
      <c r="E11212" s="55" t="n">
        <v>216</v>
      </c>
    </row>
    <row r="11213" customFormat="false" ht="15" hidden="false" customHeight="false" outlineLevel="0" collapsed="false">
      <c r="A11213" s="49" t="n">
        <v>476</v>
      </c>
      <c r="B11213" s="49" t="s">
        <v>206</v>
      </c>
      <c r="C11213" s="49" t="n">
        <v>2011</v>
      </c>
      <c r="D11213" s="54" t="n">
        <v>139.2</v>
      </c>
      <c r="E11213" s="55" t="n">
        <v>96</v>
      </c>
    </row>
    <row r="11214" customFormat="false" ht="15" hidden="false" customHeight="false" outlineLevel="0" collapsed="false">
      <c r="A11214" s="49" t="n">
        <v>476</v>
      </c>
      <c r="B11214" s="49" t="s">
        <v>192</v>
      </c>
      <c r="C11214" s="49" t="n">
        <v>2010</v>
      </c>
      <c r="D11214" s="54" t="n">
        <v>17.4</v>
      </c>
      <c r="E11214" s="55" t="n">
        <v>12</v>
      </c>
    </row>
    <row r="11215" customFormat="false" ht="15" hidden="false" customHeight="false" outlineLevel="0" collapsed="false">
      <c r="A11215" s="49" t="n">
        <v>476</v>
      </c>
      <c r="B11215" s="49" t="s">
        <v>192</v>
      </c>
      <c r="C11215" s="49" t="n">
        <v>2011</v>
      </c>
      <c r="D11215" s="54" t="n">
        <v>69.6</v>
      </c>
      <c r="E11215" s="55" t="n">
        <v>48</v>
      </c>
    </row>
    <row r="11216" customFormat="false" ht="15" hidden="false" customHeight="false" outlineLevel="0" collapsed="false">
      <c r="A11216" s="49" t="n">
        <v>476</v>
      </c>
      <c r="B11216" s="49" t="s">
        <v>217</v>
      </c>
      <c r="C11216" s="49" t="n">
        <v>2010</v>
      </c>
      <c r="D11216" s="54" t="n">
        <v>91.45</v>
      </c>
      <c r="E11216" s="55" t="n">
        <v>73</v>
      </c>
    </row>
    <row r="11217" customFormat="false" ht="15" hidden="false" customHeight="false" outlineLevel="0" collapsed="false">
      <c r="A11217" s="49" t="n">
        <v>476</v>
      </c>
      <c r="B11217" s="49" t="s">
        <v>217</v>
      </c>
      <c r="C11217" s="49" t="n">
        <v>2011</v>
      </c>
      <c r="D11217" s="54" t="n">
        <v>270</v>
      </c>
      <c r="E11217" s="55" t="n">
        <v>216</v>
      </c>
    </row>
    <row r="11218" customFormat="false" ht="15" hidden="false" customHeight="false" outlineLevel="0" collapsed="false">
      <c r="A11218" s="49" t="n">
        <v>476</v>
      </c>
      <c r="B11218" s="49" t="s">
        <v>218</v>
      </c>
      <c r="C11218" s="49" t="n">
        <v>2010</v>
      </c>
      <c r="D11218" s="54" t="n">
        <v>52.2</v>
      </c>
      <c r="E11218" s="55" t="n">
        <v>36</v>
      </c>
    </row>
    <row r="11219" customFormat="false" ht="15" hidden="false" customHeight="false" outlineLevel="0" collapsed="false">
      <c r="A11219" s="49" t="n">
        <v>476</v>
      </c>
      <c r="B11219" s="49" t="s">
        <v>218</v>
      </c>
      <c r="C11219" s="49" t="n">
        <v>2011</v>
      </c>
      <c r="D11219" s="54" t="n">
        <v>180</v>
      </c>
      <c r="E11219" s="55" t="n">
        <v>144</v>
      </c>
    </row>
    <row r="11220" customFormat="false" ht="15" hidden="false" customHeight="false" outlineLevel="0" collapsed="false">
      <c r="A11220" s="49" t="n">
        <v>476</v>
      </c>
      <c r="B11220" s="49" t="s">
        <v>193</v>
      </c>
      <c r="C11220" s="49" t="n">
        <v>2010</v>
      </c>
      <c r="D11220" s="54" t="n">
        <v>34.8</v>
      </c>
      <c r="E11220" s="55" t="n">
        <v>24</v>
      </c>
    </row>
    <row r="11221" customFormat="false" ht="15" hidden="false" customHeight="false" outlineLevel="0" collapsed="false">
      <c r="A11221" s="49" t="n">
        <v>476</v>
      </c>
      <c r="B11221" s="49" t="s">
        <v>197</v>
      </c>
      <c r="C11221" s="49" t="n">
        <v>2010</v>
      </c>
      <c r="D11221" s="54" t="n">
        <v>34.8</v>
      </c>
      <c r="E11221" s="55" t="n">
        <v>24</v>
      </c>
    </row>
    <row r="11222" customFormat="false" ht="15" hidden="false" customHeight="false" outlineLevel="0" collapsed="false">
      <c r="A11222" s="49" t="n">
        <v>476</v>
      </c>
      <c r="B11222" s="49" t="s">
        <v>196</v>
      </c>
      <c r="C11222" s="49" t="n">
        <v>2010</v>
      </c>
      <c r="D11222" s="54" t="n">
        <v>17.4</v>
      </c>
      <c r="E11222" s="55" t="n">
        <v>12</v>
      </c>
    </row>
    <row r="11223" customFormat="false" ht="15" hidden="false" customHeight="false" outlineLevel="0" collapsed="false">
      <c r="A11223" s="49" t="n">
        <v>476</v>
      </c>
      <c r="B11223" s="49" t="s">
        <v>198</v>
      </c>
      <c r="C11223" s="49" t="n">
        <v>2011</v>
      </c>
      <c r="D11223" s="54" t="n">
        <v>52.2</v>
      </c>
      <c r="E11223" s="55" t="n">
        <v>36</v>
      </c>
    </row>
    <row r="11224" customFormat="false" ht="15" hidden="false" customHeight="false" outlineLevel="0" collapsed="false">
      <c r="A11224" s="49" t="n">
        <v>476</v>
      </c>
      <c r="B11224" s="49" t="s">
        <v>189</v>
      </c>
      <c r="C11224" s="49" t="n">
        <v>2010</v>
      </c>
      <c r="D11224" s="54" t="n">
        <v>4290.07</v>
      </c>
      <c r="E11224" s="55" t="n">
        <v>2857</v>
      </c>
    </row>
    <row r="11225" customFormat="false" ht="15" hidden="false" customHeight="false" outlineLevel="0" collapsed="false">
      <c r="A11225" s="49" t="n">
        <v>476</v>
      </c>
      <c r="B11225" s="49" t="s">
        <v>189</v>
      </c>
      <c r="C11225" s="49" t="n">
        <v>2011</v>
      </c>
      <c r="D11225" s="54" t="n">
        <v>2889.84</v>
      </c>
      <c r="E11225" s="55" t="n">
        <v>1814</v>
      </c>
    </row>
    <row r="11226" customFormat="false" ht="15" hidden="false" customHeight="false" outlineLevel="0" collapsed="false">
      <c r="A11226" s="49" t="n">
        <v>476</v>
      </c>
      <c r="B11226" s="49" t="s">
        <v>194</v>
      </c>
      <c r="C11226" s="49" t="n">
        <v>2011</v>
      </c>
      <c r="D11226" s="54" t="n">
        <v>4.35</v>
      </c>
      <c r="E11226" s="55" t="n">
        <v>3</v>
      </c>
    </row>
    <row r="11227" customFormat="false" ht="15" hidden="false" customHeight="false" outlineLevel="0" collapsed="false">
      <c r="A11227" s="49" t="n">
        <v>477</v>
      </c>
      <c r="B11227" s="49" t="s">
        <v>203</v>
      </c>
      <c r="C11227" s="49" t="n">
        <v>2010</v>
      </c>
      <c r="D11227" s="54" t="n">
        <v>17</v>
      </c>
      <c r="E11227" s="55" t="n">
        <v>4</v>
      </c>
    </row>
    <row r="11228" customFormat="false" ht="15" hidden="false" customHeight="false" outlineLevel="0" collapsed="false">
      <c r="A11228" s="49" t="n">
        <v>477</v>
      </c>
      <c r="B11228" s="49" t="s">
        <v>203</v>
      </c>
      <c r="C11228" s="49" t="n">
        <v>2011</v>
      </c>
      <c r="D11228" s="54" t="n">
        <v>68</v>
      </c>
      <c r="E11228" s="55" t="n">
        <v>16</v>
      </c>
    </row>
    <row r="11229" customFormat="false" ht="15" hidden="false" customHeight="false" outlineLevel="0" collapsed="false">
      <c r="A11229" s="49" t="n">
        <v>477</v>
      </c>
      <c r="B11229" s="49" t="s">
        <v>200</v>
      </c>
      <c r="C11229" s="49" t="n">
        <v>2010</v>
      </c>
      <c r="D11229" s="54" t="n">
        <v>21.25</v>
      </c>
      <c r="E11229" s="55" t="n">
        <v>5</v>
      </c>
    </row>
    <row r="11230" customFormat="false" ht="15" hidden="false" customHeight="false" outlineLevel="0" collapsed="false">
      <c r="A11230" s="49" t="n">
        <v>477</v>
      </c>
      <c r="B11230" s="49" t="s">
        <v>222</v>
      </c>
      <c r="C11230" s="49" t="n">
        <v>2010</v>
      </c>
      <c r="D11230" s="54" t="n">
        <v>883.25</v>
      </c>
      <c r="E11230" s="55" t="n">
        <v>229</v>
      </c>
    </row>
    <row r="11231" customFormat="false" ht="15" hidden="false" customHeight="false" outlineLevel="0" collapsed="false">
      <c r="A11231" s="49" t="n">
        <v>477</v>
      </c>
      <c r="B11231" s="49" t="s">
        <v>222</v>
      </c>
      <c r="C11231" s="49" t="n">
        <v>2011</v>
      </c>
      <c r="D11231" s="54" t="n">
        <v>879</v>
      </c>
      <c r="E11231" s="55" t="n">
        <v>228</v>
      </c>
    </row>
    <row r="11232" customFormat="false" ht="15" hidden="false" customHeight="false" outlineLevel="0" collapsed="false">
      <c r="A11232" s="49" t="n">
        <v>477</v>
      </c>
      <c r="B11232" s="49" t="s">
        <v>191</v>
      </c>
      <c r="C11232" s="49" t="n">
        <v>2010</v>
      </c>
      <c r="D11232" s="54" t="n">
        <v>17</v>
      </c>
      <c r="E11232" s="55" t="n">
        <v>4</v>
      </c>
    </row>
    <row r="11233" customFormat="false" ht="15" hidden="false" customHeight="false" outlineLevel="0" collapsed="false">
      <c r="A11233" s="49" t="n">
        <v>477</v>
      </c>
      <c r="B11233" s="49" t="s">
        <v>205</v>
      </c>
      <c r="C11233" s="49" t="n">
        <v>2010</v>
      </c>
      <c r="D11233" s="54" t="n">
        <v>4.25</v>
      </c>
      <c r="E11233" s="55" t="n">
        <v>1</v>
      </c>
    </row>
    <row r="11234" customFormat="false" ht="15" hidden="false" customHeight="false" outlineLevel="0" collapsed="false">
      <c r="A11234" s="49" t="n">
        <v>477</v>
      </c>
      <c r="B11234" s="49" t="s">
        <v>206</v>
      </c>
      <c r="C11234" s="49" t="n">
        <v>2010</v>
      </c>
      <c r="D11234" s="54" t="n">
        <v>68</v>
      </c>
      <c r="E11234" s="55" t="n">
        <v>16</v>
      </c>
    </row>
    <row r="11235" customFormat="false" ht="15" hidden="false" customHeight="false" outlineLevel="0" collapsed="false">
      <c r="A11235" s="49" t="n">
        <v>477</v>
      </c>
      <c r="B11235" s="49" t="s">
        <v>206</v>
      </c>
      <c r="C11235" s="49" t="n">
        <v>2011</v>
      </c>
      <c r="D11235" s="54" t="n">
        <v>17</v>
      </c>
      <c r="E11235" s="55" t="n">
        <v>4</v>
      </c>
    </row>
    <row r="11236" customFormat="false" ht="15" hidden="false" customHeight="false" outlineLevel="0" collapsed="false">
      <c r="A11236" s="49" t="n">
        <v>477</v>
      </c>
      <c r="B11236" s="49" t="s">
        <v>193</v>
      </c>
      <c r="C11236" s="49" t="n">
        <v>2011</v>
      </c>
      <c r="D11236" s="54" t="n">
        <v>17</v>
      </c>
      <c r="E11236" s="55" t="n">
        <v>4</v>
      </c>
    </row>
    <row r="11237" customFormat="false" ht="15" hidden="false" customHeight="false" outlineLevel="0" collapsed="false">
      <c r="A11237" s="49" t="n">
        <v>477</v>
      </c>
      <c r="B11237" s="49" t="s">
        <v>196</v>
      </c>
      <c r="C11237" s="49" t="n">
        <v>2011</v>
      </c>
      <c r="D11237" s="54" t="n">
        <v>12.75</v>
      </c>
      <c r="E11237" s="55" t="n">
        <v>3</v>
      </c>
    </row>
    <row r="11238" customFormat="false" ht="15" hidden="false" customHeight="false" outlineLevel="0" collapsed="false">
      <c r="A11238" s="49" t="n">
        <v>477</v>
      </c>
      <c r="B11238" s="49" t="s">
        <v>189</v>
      </c>
      <c r="C11238" s="49" t="n">
        <v>2010</v>
      </c>
      <c r="D11238" s="54" t="n">
        <v>3525.71</v>
      </c>
      <c r="E11238" s="55" t="n">
        <v>801</v>
      </c>
    </row>
    <row r="11239" customFormat="false" ht="15" hidden="false" customHeight="false" outlineLevel="0" collapsed="false">
      <c r="A11239" s="49" t="n">
        <v>477</v>
      </c>
      <c r="B11239" s="49" t="s">
        <v>189</v>
      </c>
      <c r="C11239" s="49" t="n">
        <v>2011</v>
      </c>
      <c r="D11239" s="54" t="n">
        <v>4135.33</v>
      </c>
      <c r="E11239" s="55" t="n">
        <v>923</v>
      </c>
    </row>
    <row r="11240" customFormat="false" ht="15" hidden="false" customHeight="false" outlineLevel="0" collapsed="false">
      <c r="A11240" s="49" t="n">
        <v>478</v>
      </c>
      <c r="B11240" s="49" t="s">
        <v>201</v>
      </c>
      <c r="C11240" s="49" t="n">
        <v>2011</v>
      </c>
      <c r="D11240" s="54" t="n">
        <v>79.6</v>
      </c>
      <c r="E11240" s="55" t="n">
        <v>8</v>
      </c>
    </row>
    <row r="11241" customFormat="false" ht="15" hidden="false" customHeight="false" outlineLevel="0" collapsed="false">
      <c r="A11241" s="49" t="n">
        <v>478</v>
      </c>
      <c r="B11241" s="49" t="s">
        <v>223</v>
      </c>
      <c r="C11241" s="49" t="n">
        <v>2010</v>
      </c>
      <c r="D11241" s="54" t="n">
        <v>139.3</v>
      </c>
      <c r="E11241" s="55" t="n">
        <v>14</v>
      </c>
    </row>
    <row r="11242" customFormat="false" ht="15" hidden="false" customHeight="false" outlineLevel="0" collapsed="false">
      <c r="A11242" s="49" t="n">
        <v>478</v>
      </c>
      <c r="B11242" s="49" t="s">
        <v>223</v>
      </c>
      <c r="C11242" s="49" t="n">
        <v>2011</v>
      </c>
      <c r="D11242" s="54" t="n">
        <v>39.8</v>
      </c>
      <c r="E11242" s="55" t="n">
        <v>4</v>
      </c>
    </row>
    <row r="11243" customFormat="false" ht="15" hidden="false" customHeight="false" outlineLevel="0" collapsed="false">
      <c r="A11243" s="49" t="n">
        <v>478</v>
      </c>
      <c r="B11243" s="49" t="s">
        <v>222</v>
      </c>
      <c r="C11243" s="49" t="n">
        <v>2009</v>
      </c>
      <c r="D11243" s="54" t="n">
        <v>39.8</v>
      </c>
      <c r="E11243" s="55" t="n">
        <v>4</v>
      </c>
    </row>
    <row r="11244" customFormat="false" ht="15" hidden="false" customHeight="false" outlineLevel="0" collapsed="false">
      <c r="A11244" s="49" t="n">
        <v>478</v>
      </c>
      <c r="B11244" s="49" t="s">
        <v>222</v>
      </c>
      <c r="C11244" s="49" t="n">
        <v>2010</v>
      </c>
      <c r="D11244" s="54" t="n">
        <v>228.85</v>
      </c>
      <c r="E11244" s="55" t="n">
        <v>23</v>
      </c>
    </row>
    <row r="11245" customFormat="false" ht="15" hidden="false" customHeight="false" outlineLevel="0" collapsed="false">
      <c r="A11245" s="49" t="n">
        <v>478</v>
      </c>
      <c r="B11245" s="49" t="s">
        <v>222</v>
      </c>
      <c r="C11245" s="49" t="n">
        <v>2011</v>
      </c>
      <c r="D11245" s="54" t="n">
        <v>211.45</v>
      </c>
      <c r="E11245" s="55" t="n">
        <v>23</v>
      </c>
    </row>
    <row r="11246" customFormat="false" ht="15" hidden="false" customHeight="false" outlineLevel="0" collapsed="false">
      <c r="A11246" s="49" t="n">
        <v>478</v>
      </c>
      <c r="B11246" s="49" t="s">
        <v>191</v>
      </c>
      <c r="C11246" s="49" t="n">
        <v>2010</v>
      </c>
      <c r="D11246" s="54" t="n">
        <v>79.6</v>
      </c>
      <c r="E11246" s="55" t="n">
        <v>8</v>
      </c>
    </row>
    <row r="11247" customFormat="false" ht="15" hidden="false" customHeight="false" outlineLevel="0" collapsed="false">
      <c r="A11247" s="49" t="n">
        <v>478</v>
      </c>
      <c r="B11247" s="49" t="s">
        <v>205</v>
      </c>
      <c r="C11247" s="49" t="n">
        <v>2009</v>
      </c>
      <c r="D11247" s="54" t="n">
        <v>0</v>
      </c>
      <c r="E11247" s="55" t="n">
        <v>0</v>
      </c>
    </row>
    <row r="11248" customFormat="false" ht="15" hidden="false" customHeight="false" outlineLevel="0" collapsed="false">
      <c r="A11248" s="49" t="n">
        <v>478</v>
      </c>
      <c r="B11248" s="49" t="s">
        <v>205</v>
      </c>
      <c r="C11248" s="49" t="n">
        <v>2010</v>
      </c>
      <c r="D11248" s="54" t="n">
        <v>89.55</v>
      </c>
      <c r="E11248" s="55" t="n">
        <v>9</v>
      </c>
    </row>
    <row r="11249" customFormat="false" ht="15" hidden="false" customHeight="false" outlineLevel="0" collapsed="false">
      <c r="A11249" s="49" t="n">
        <v>478</v>
      </c>
      <c r="B11249" s="49" t="s">
        <v>205</v>
      </c>
      <c r="C11249" s="49" t="n">
        <v>2011</v>
      </c>
      <c r="D11249" s="54" t="n">
        <v>49.75</v>
      </c>
      <c r="E11249" s="55" t="n">
        <v>5</v>
      </c>
    </row>
    <row r="11250" customFormat="false" ht="15" hidden="false" customHeight="false" outlineLevel="0" collapsed="false">
      <c r="A11250" s="49" t="n">
        <v>478</v>
      </c>
      <c r="B11250" s="49" t="s">
        <v>206</v>
      </c>
      <c r="C11250" s="49" t="n">
        <v>2009</v>
      </c>
      <c r="D11250" s="54" t="n">
        <v>49.75</v>
      </c>
      <c r="E11250" s="55" t="n">
        <v>5</v>
      </c>
    </row>
    <row r="11251" customFormat="false" ht="15" hidden="false" customHeight="false" outlineLevel="0" collapsed="false">
      <c r="A11251" s="49" t="n">
        <v>478</v>
      </c>
      <c r="B11251" s="49" t="s">
        <v>206</v>
      </c>
      <c r="C11251" s="49" t="n">
        <v>2010</v>
      </c>
      <c r="D11251" s="54" t="n">
        <v>201.5</v>
      </c>
      <c r="E11251" s="55" t="n">
        <v>22</v>
      </c>
    </row>
    <row r="11252" customFormat="false" ht="15" hidden="false" customHeight="false" outlineLevel="0" collapsed="false">
      <c r="A11252" s="49" t="n">
        <v>478</v>
      </c>
      <c r="B11252" s="49" t="s">
        <v>206</v>
      </c>
      <c r="C11252" s="49" t="n">
        <v>2011</v>
      </c>
      <c r="D11252" s="54" t="n">
        <v>129.35</v>
      </c>
      <c r="E11252" s="55" t="n">
        <v>13</v>
      </c>
    </row>
    <row r="11253" customFormat="false" ht="15" hidden="false" customHeight="false" outlineLevel="0" collapsed="false">
      <c r="A11253" s="49" t="n">
        <v>478</v>
      </c>
      <c r="B11253" s="49" t="s">
        <v>209</v>
      </c>
      <c r="C11253" s="49" t="n">
        <v>2010</v>
      </c>
      <c r="D11253" s="54" t="n">
        <v>0</v>
      </c>
      <c r="E11253" s="55" t="n">
        <v>0</v>
      </c>
    </row>
    <row r="11254" customFormat="false" ht="15" hidden="false" customHeight="false" outlineLevel="0" collapsed="false">
      <c r="A11254" s="49" t="n">
        <v>478</v>
      </c>
      <c r="B11254" s="49" t="s">
        <v>234</v>
      </c>
      <c r="C11254" s="49" t="n">
        <v>2011</v>
      </c>
      <c r="D11254" s="54" t="n">
        <v>39.8</v>
      </c>
      <c r="E11254" s="55" t="n">
        <v>4</v>
      </c>
    </row>
    <row r="11255" customFormat="false" ht="15" hidden="false" customHeight="false" outlineLevel="0" collapsed="false">
      <c r="A11255" s="49" t="n">
        <v>478</v>
      </c>
      <c r="B11255" s="49" t="s">
        <v>211</v>
      </c>
      <c r="C11255" s="49" t="n">
        <v>2011</v>
      </c>
      <c r="D11255" s="54" t="n">
        <v>19.9</v>
      </c>
      <c r="E11255" s="55" t="n">
        <v>2</v>
      </c>
    </row>
    <row r="11256" customFormat="false" ht="15" hidden="false" customHeight="false" outlineLevel="0" collapsed="false">
      <c r="A11256" s="49" t="n">
        <v>478</v>
      </c>
      <c r="B11256" s="49" t="s">
        <v>192</v>
      </c>
      <c r="C11256" s="49" t="n">
        <v>2010</v>
      </c>
      <c r="D11256" s="54" t="n">
        <v>9.95</v>
      </c>
      <c r="E11256" s="55" t="n">
        <v>1</v>
      </c>
    </row>
    <row r="11257" customFormat="false" ht="15" hidden="false" customHeight="false" outlineLevel="0" collapsed="false">
      <c r="A11257" s="49" t="n">
        <v>478</v>
      </c>
      <c r="B11257" s="49" t="s">
        <v>213</v>
      </c>
      <c r="C11257" s="49" t="n">
        <v>2010</v>
      </c>
      <c r="D11257" s="54" t="n">
        <v>0</v>
      </c>
      <c r="E11257" s="55" t="n">
        <v>0</v>
      </c>
    </row>
    <row r="11258" customFormat="false" ht="15" hidden="false" customHeight="false" outlineLevel="0" collapsed="false">
      <c r="A11258" s="49" t="n">
        <v>478</v>
      </c>
      <c r="B11258" s="49" t="s">
        <v>196</v>
      </c>
      <c r="C11258" s="49" t="n">
        <v>2011</v>
      </c>
      <c r="D11258" s="54" t="n">
        <v>59.7</v>
      </c>
      <c r="E11258" s="55" t="n">
        <v>6</v>
      </c>
    </row>
    <row r="11259" customFormat="false" ht="15" hidden="false" customHeight="false" outlineLevel="0" collapsed="false">
      <c r="A11259" s="49" t="n">
        <v>478</v>
      </c>
      <c r="B11259" s="49" t="s">
        <v>198</v>
      </c>
      <c r="C11259" s="49" t="n">
        <v>2010</v>
      </c>
      <c r="D11259" s="54" t="n">
        <v>39.8</v>
      </c>
      <c r="E11259" s="55" t="n">
        <v>4</v>
      </c>
    </row>
    <row r="11260" customFormat="false" ht="15" hidden="false" customHeight="false" outlineLevel="0" collapsed="false">
      <c r="A11260" s="49" t="n">
        <v>478</v>
      </c>
      <c r="B11260" s="49" t="s">
        <v>189</v>
      </c>
      <c r="C11260" s="49" t="n">
        <v>2009</v>
      </c>
      <c r="D11260" s="54" t="n">
        <v>482.83</v>
      </c>
      <c r="E11260" s="55" t="n">
        <v>48</v>
      </c>
    </row>
    <row r="11261" customFormat="false" ht="15" hidden="false" customHeight="false" outlineLevel="0" collapsed="false">
      <c r="A11261" s="49" t="n">
        <v>478</v>
      </c>
      <c r="B11261" s="49" t="s">
        <v>189</v>
      </c>
      <c r="C11261" s="49" t="n">
        <v>2010</v>
      </c>
      <c r="D11261" s="54" t="n">
        <v>5329.92</v>
      </c>
      <c r="E11261" s="55" t="n">
        <v>517</v>
      </c>
    </row>
    <row r="11262" customFormat="false" ht="15" hidden="false" customHeight="false" outlineLevel="0" collapsed="false">
      <c r="A11262" s="49" t="n">
        <v>478</v>
      </c>
      <c r="B11262" s="49" t="s">
        <v>189</v>
      </c>
      <c r="C11262" s="49" t="n">
        <v>2011</v>
      </c>
      <c r="D11262" s="54" t="n">
        <v>2299.98</v>
      </c>
      <c r="E11262" s="55" t="n">
        <v>206</v>
      </c>
    </row>
    <row r="11263" customFormat="false" ht="15" hidden="false" customHeight="false" outlineLevel="0" collapsed="false">
      <c r="A11263" s="49" t="n">
        <v>479</v>
      </c>
      <c r="B11263" s="49" t="s">
        <v>222</v>
      </c>
      <c r="C11263" s="49" t="n">
        <v>2009</v>
      </c>
      <c r="D11263" s="54" t="n">
        <v>85.2</v>
      </c>
      <c r="E11263" s="55" t="n">
        <v>8</v>
      </c>
    </row>
    <row r="11264" customFormat="false" ht="15" hidden="false" customHeight="false" outlineLevel="0" collapsed="false">
      <c r="A11264" s="49" t="n">
        <v>479</v>
      </c>
      <c r="B11264" s="49" t="s">
        <v>222</v>
      </c>
      <c r="C11264" s="49" t="n">
        <v>2010</v>
      </c>
      <c r="D11264" s="54" t="n">
        <v>298.2</v>
      </c>
      <c r="E11264" s="55" t="n">
        <v>28</v>
      </c>
    </row>
    <row r="11265" customFormat="false" ht="15" hidden="false" customHeight="false" outlineLevel="0" collapsed="false">
      <c r="A11265" s="49" t="n">
        <v>479</v>
      </c>
      <c r="B11265" s="49" t="s">
        <v>205</v>
      </c>
      <c r="C11265" s="49" t="n">
        <v>2010</v>
      </c>
      <c r="D11265" s="54" t="n">
        <v>42.6</v>
      </c>
      <c r="E11265" s="55" t="n">
        <v>4</v>
      </c>
    </row>
    <row r="11266" customFormat="false" ht="15" hidden="false" customHeight="false" outlineLevel="0" collapsed="false">
      <c r="A11266" s="49" t="n">
        <v>479</v>
      </c>
      <c r="B11266" s="49" t="s">
        <v>205</v>
      </c>
      <c r="C11266" s="49" t="n">
        <v>2011</v>
      </c>
      <c r="D11266" s="54" t="n">
        <v>21.3</v>
      </c>
      <c r="E11266" s="55" t="n">
        <v>2</v>
      </c>
    </row>
    <row r="11267" customFormat="false" ht="15" hidden="false" customHeight="false" outlineLevel="0" collapsed="false">
      <c r="A11267" s="49" t="n">
        <v>479</v>
      </c>
      <c r="B11267" s="49" t="s">
        <v>206</v>
      </c>
      <c r="C11267" s="49" t="n">
        <v>2010</v>
      </c>
      <c r="D11267" s="54" t="n">
        <v>106.5</v>
      </c>
      <c r="E11267" s="55" t="n">
        <v>10</v>
      </c>
    </row>
    <row r="11268" customFormat="false" ht="15" hidden="false" customHeight="false" outlineLevel="0" collapsed="false">
      <c r="A11268" s="49" t="n">
        <v>479</v>
      </c>
      <c r="B11268" s="49" t="s">
        <v>206</v>
      </c>
      <c r="C11268" s="49" t="n">
        <v>2011</v>
      </c>
      <c r="D11268" s="54" t="n">
        <v>21.3</v>
      </c>
      <c r="E11268" s="55" t="n">
        <v>2</v>
      </c>
    </row>
    <row r="11269" customFormat="false" ht="15" hidden="false" customHeight="false" outlineLevel="0" collapsed="false">
      <c r="A11269" s="49" t="n">
        <v>479</v>
      </c>
      <c r="B11269" s="49" t="s">
        <v>209</v>
      </c>
      <c r="C11269" s="49" t="n">
        <v>2010</v>
      </c>
      <c r="D11269" s="54" t="n">
        <v>21.3</v>
      </c>
      <c r="E11269" s="55" t="n">
        <v>2</v>
      </c>
    </row>
    <row r="11270" customFormat="false" ht="15" hidden="false" customHeight="false" outlineLevel="0" collapsed="false">
      <c r="A11270" s="49" t="n">
        <v>479</v>
      </c>
      <c r="B11270" s="49" t="s">
        <v>197</v>
      </c>
      <c r="C11270" s="49" t="n">
        <v>2010</v>
      </c>
      <c r="D11270" s="54" t="n">
        <v>467.1</v>
      </c>
      <c r="E11270" s="55" t="n">
        <v>54</v>
      </c>
    </row>
    <row r="11271" customFormat="false" ht="15" hidden="false" customHeight="false" outlineLevel="0" collapsed="false">
      <c r="A11271" s="49" t="n">
        <v>479</v>
      </c>
      <c r="B11271" s="49" t="s">
        <v>196</v>
      </c>
      <c r="C11271" s="49" t="n">
        <v>2009</v>
      </c>
      <c r="D11271" s="54" t="n">
        <v>127.8</v>
      </c>
      <c r="E11271" s="55" t="n">
        <v>12</v>
      </c>
    </row>
    <row r="11272" customFormat="false" ht="15" hidden="false" customHeight="false" outlineLevel="0" collapsed="false">
      <c r="A11272" s="49" t="n">
        <v>479</v>
      </c>
      <c r="B11272" s="49" t="s">
        <v>196</v>
      </c>
      <c r="C11272" s="49" t="n">
        <v>2010</v>
      </c>
      <c r="D11272" s="54" t="n">
        <v>42.6</v>
      </c>
      <c r="E11272" s="55" t="n">
        <v>4</v>
      </c>
    </row>
    <row r="11273" customFormat="false" ht="15" hidden="false" customHeight="false" outlineLevel="0" collapsed="false">
      <c r="A11273" s="49" t="n">
        <v>479</v>
      </c>
      <c r="B11273" s="49" t="s">
        <v>198</v>
      </c>
      <c r="C11273" s="49" t="n">
        <v>2010</v>
      </c>
      <c r="D11273" s="54" t="n">
        <v>21.3</v>
      </c>
      <c r="E11273" s="55" t="n">
        <v>2</v>
      </c>
    </row>
    <row r="11274" customFormat="false" ht="15" hidden="false" customHeight="false" outlineLevel="0" collapsed="false">
      <c r="A11274" s="49" t="n">
        <v>479</v>
      </c>
      <c r="B11274" s="49" t="s">
        <v>189</v>
      </c>
      <c r="C11274" s="49" t="n">
        <v>2009</v>
      </c>
      <c r="D11274" s="54" t="n">
        <v>171.2</v>
      </c>
      <c r="E11274" s="55" t="n">
        <v>14</v>
      </c>
    </row>
    <row r="11275" customFormat="false" ht="15" hidden="false" customHeight="false" outlineLevel="0" collapsed="false">
      <c r="A11275" s="49" t="n">
        <v>479</v>
      </c>
      <c r="B11275" s="49" t="s">
        <v>189</v>
      </c>
      <c r="C11275" s="49" t="n">
        <v>2010</v>
      </c>
      <c r="D11275" s="54" t="n">
        <v>6649.62</v>
      </c>
      <c r="E11275" s="55" t="n">
        <v>662</v>
      </c>
    </row>
    <row r="11276" customFormat="false" ht="15" hidden="false" customHeight="false" outlineLevel="0" collapsed="false">
      <c r="A11276" s="49" t="n">
        <v>479</v>
      </c>
      <c r="B11276" s="49" t="s">
        <v>189</v>
      </c>
      <c r="C11276" s="49" t="n">
        <v>2011</v>
      </c>
      <c r="D11276" s="54" t="n">
        <v>1524.95</v>
      </c>
      <c r="E11276" s="55" t="n">
        <v>167</v>
      </c>
    </row>
    <row r="11277" customFormat="false" ht="15" hidden="false" customHeight="false" outlineLevel="0" collapsed="false">
      <c r="A11277" s="49" t="n">
        <v>480</v>
      </c>
      <c r="B11277" s="49" t="s">
        <v>201</v>
      </c>
      <c r="C11277" s="49" t="n">
        <v>2010</v>
      </c>
      <c r="D11277" s="54" t="n">
        <v>114</v>
      </c>
      <c r="E11277" s="55" t="n">
        <v>60</v>
      </c>
    </row>
    <row r="11278" customFormat="false" ht="15" hidden="false" customHeight="false" outlineLevel="0" collapsed="false">
      <c r="A11278" s="49" t="n">
        <v>480</v>
      </c>
      <c r="B11278" s="49" t="s">
        <v>201</v>
      </c>
      <c r="C11278" s="49" t="n">
        <v>2011</v>
      </c>
      <c r="D11278" s="54" t="n">
        <v>25.2</v>
      </c>
      <c r="E11278" s="55" t="n">
        <v>12</v>
      </c>
    </row>
    <row r="11279" customFormat="false" ht="15" hidden="false" customHeight="false" outlineLevel="0" collapsed="false">
      <c r="A11279" s="49" t="n">
        <v>480</v>
      </c>
      <c r="B11279" s="49" t="s">
        <v>222</v>
      </c>
      <c r="C11279" s="49" t="n">
        <v>2010</v>
      </c>
      <c r="D11279" s="54" t="n">
        <v>1002</v>
      </c>
      <c r="E11279" s="55" t="n">
        <v>540</v>
      </c>
    </row>
    <row r="11280" customFormat="false" ht="15" hidden="false" customHeight="false" outlineLevel="0" collapsed="false">
      <c r="A11280" s="49" t="n">
        <v>480</v>
      </c>
      <c r="B11280" s="49" t="s">
        <v>222</v>
      </c>
      <c r="C11280" s="49" t="n">
        <v>2011</v>
      </c>
      <c r="D11280" s="54" t="n">
        <v>25.2</v>
      </c>
      <c r="E11280" s="55" t="n">
        <v>12</v>
      </c>
    </row>
    <row r="11281" customFormat="false" ht="15" hidden="false" customHeight="false" outlineLevel="0" collapsed="false">
      <c r="A11281" s="49" t="n">
        <v>480</v>
      </c>
      <c r="B11281" s="49" t="s">
        <v>205</v>
      </c>
      <c r="C11281" s="49" t="n">
        <v>2010</v>
      </c>
      <c r="D11281" s="54" t="n">
        <v>25.2</v>
      </c>
      <c r="E11281" s="55" t="n">
        <v>12</v>
      </c>
    </row>
    <row r="11282" customFormat="false" ht="15" hidden="false" customHeight="false" outlineLevel="0" collapsed="false">
      <c r="A11282" s="49" t="n">
        <v>480</v>
      </c>
      <c r="B11282" s="49" t="s">
        <v>205</v>
      </c>
      <c r="C11282" s="49" t="n">
        <v>2011</v>
      </c>
      <c r="D11282" s="54" t="n">
        <v>71.4</v>
      </c>
      <c r="E11282" s="55" t="n">
        <v>34</v>
      </c>
    </row>
    <row r="11283" customFormat="false" ht="15" hidden="false" customHeight="false" outlineLevel="0" collapsed="false">
      <c r="A11283" s="49" t="n">
        <v>480</v>
      </c>
      <c r="B11283" s="49" t="s">
        <v>206</v>
      </c>
      <c r="C11283" s="49" t="n">
        <v>2010</v>
      </c>
      <c r="D11283" s="54" t="n">
        <v>12.6</v>
      </c>
      <c r="E11283" s="55" t="n">
        <v>6</v>
      </c>
    </row>
    <row r="11284" customFormat="false" ht="15" hidden="false" customHeight="false" outlineLevel="0" collapsed="false">
      <c r="A11284" s="49" t="n">
        <v>480</v>
      </c>
      <c r="B11284" s="49" t="s">
        <v>206</v>
      </c>
      <c r="C11284" s="49" t="n">
        <v>2011</v>
      </c>
      <c r="D11284" s="54" t="n">
        <v>12.6</v>
      </c>
      <c r="E11284" s="55" t="n">
        <v>6</v>
      </c>
    </row>
    <row r="11285" customFormat="false" ht="15" hidden="false" customHeight="false" outlineLevel="0" collapsed="false">
      <c r="A11285" s="49" t="n">
        <v>480</v>
      </c>
      <c r="B11285" s="49" t="s">
        <v>193</v>
      </c>
      <c r="C11285" s="49" t="n">
        <v>2011</v>
      </c>
      <c r="D11285" s="54" t="n">
        <v>88.8</v>
      </c>
      <c r="E11285" s="55" t="n">
        <v>48</v>
      </c>
    </row>
    <row r="11286" customFormat="false" ht="15" hidden="false" customHeight="false" outlineLevel="0" collapsed="false">
      <c r="A11286" s="49" t="n">
        <v>480</v>
      </c>
      <c r="B11286" s="49" t="s">
        <v>197</v>
      </c>
      <c r="C11286" s="49" t="n">
        <v>2010</v>
      </c>
      <c r="D11286" s="54" t="n">
        <v>12.6</v>
      </c>
      <c r="E11286" s="55" t="n">
        <v>6</v>
      </c>
    </row>
    <row r="11287" customFormat="false" ht="15" hidden="false" customHeight="false" outlineLevel="0" collapsed="false">
      <c r="A11287" s="49" t="n">
        <v>480</v>
      </c>
      <c r="B11287" s="49" t="s">
        <v>214</v>
      </c>
      <c r="C11287" s="49" t="n">
        <v>2010</v>
      </c>
      <c r="D11287" s="54" t="n">
        <v>25.2</v>
      </c>
      <c r="E11287" s="55" t="n">
        <v>12</v>
      </c>
    </row>
    <row r="11288" customFormat="false" ht="15" hidden="false" customHeight="false" outlineLevel="0" collapsed="false">
      <c r="A11288" s="49" t="n">
        <v>480</v>
      </c>
      <c r="B11288" s="49" t="s">
        <v>189</v>
      </c>
      <c r="C11288" s="49" t="n">
        <v>2009</v>
      </c>
      <c r="D11288" s="54" t="n">
        <v>38.3</v>
      </c>
      <c r="E11288" s="55" t="n">
        <v>13</v>
      </c>
    </row>
    <row r="11289" customFormat="false" ht="15" hidden="false" customHeight="false" outlineLevel="0" collapsed="false">
      <c r="A11289" s="49" t="n">
        <v>480</v>
      </c>
      <c r="B11289" s="49" t="s">
        <v>189</v>
      </c>
      <c r="C11289" s="49" t="n">
        <v>2010</v>
      </c>
      <c r="D11289" s="54" t="n">
        <v>4548.83</v>
      </c>
      <c r="E11289" s="55" t="n">
        <v>2324</v>
      </c>
    </row>
    <row r="11290" customFormat="false" ht="15" hidden="false" customHeight="false" outlineLevel="0" collapsed="false">
      <c r="A11290" s="49" t="n">
        <v>480</v>
      </c>
      <c r="B11290" s="49" t="s">
        <v>189</v>
      </c>
      <c r="C11290" s="49" t="n">
        <v>2011</v>
      </c>
      <c r="D11290" s="54" t="n">
        <v>3597.15</v>
      </c>
      <c r="E11290" s="55" t="n">
        <v>1828</v>
      </c>
    </row>
    <row r="11291" customFormat="false" ht="15" hidden="false" customHeight="false" outlineLevel="0" collapsed="false">
      <c r="A11291" s="49" t="n">
        <v>481</v>
      </c>
      <c r="B11291" s="49" t="s">
        <v>201</v>
      </c>
      <c r="C11291" s="49" t="n">
        <v>2009</v>
      </c>
      <c r="D11291" s="54" t="n">
        <v>10.2</v>
      </c>
      <c r="E11291" s="55" t="n">
        <v>12</v>
      </c>
    </row>
    <row r="11292" customFormat="false" ht="15" hidden="false" customHeight="false" outlineLevel="0" collapsed="false">
      <c r="A11292" s="49" t="n">
        <v>481</v>
      </c>
      <c r="B11292" s="49" t="s">
        <v>201</v>
      </c>
      <c r="C11292" s="49" t="n">
        <v>2010</v>
      </c>
      <c r="D11292" s="54" t="n">
        <v>20.4</v>
      </c>
      <c r="E11292" s="55" t="n">
        <v>24</v>
      </c>
    </row>
    <row r="11293" customFormat="false" ht="15" hidden="false" customHeight="false" outlineLevel="0" collapsed="false">
      <c r="A11293" s="49" t="n">
        <v>481</v>
      </c>
      <c r="B11293" s="49" t="s">
        <v>201</v>
      </c>
      <c r="C11293" s="49" t="n">
        <v>2011</v>
      </c>
      <c r="D11293" s="54" t="n">
        <v>10.2</v>
      </c>
      <c r="E11293" s="55" t="n">
        <v>12</v>
      </c>
    </row>
    <row r="11294" customFormat="false" ht="15" hidden="false" customHeight="false" outlineLevel="0" collapsed="false">
      <c r="A11294" s="49" t="n">
        <v>481</v>
      </c>
      <c r="B11294" s="49" t="s">
        <v>226</v>
      </c>
      <c r="C11294" s="49" t="n">
        <v>2011</v>
      </c>
      <c r="D11294" s="54" t="n">
        <v>10.2</v>
      </c>
      <c r="E11294" s="55" t="n">
        <v>12</v>
      </c>
    </row>
    <row r="11295" customFormat="false" ht="15" hidden="false" customHeight="false" outlineLevel="0" collapsed="false">
      <c r="A11295" s="49" t="n">
        <v>481</v>
      </c>
      <c r="B11295" s="49" t="s">
        <v>200</v>
      </c>
      <c r="C11295" s="49" t="n">
        <v>2010</v>
      </c>
      <c r="D11295" s="54" t="n">
        <v>20.4</v>
      </c>
      <c r="E11295" s="55" t="n">
        <v>24</v>
      </c>
    </row>
    <row r="11296" customFormat="false" ht="15" hidden="false" customHeight="false" outlineLevel="0" collapsed="false">
      <c r="A11296" s="49" t="n">
        <v>481</v>
      </c>
      <c r="B11296" s="49" t="s">
        <v>222</v>
      </c>
      <c r="C11296" s="49" t="n">
        <v>2010</v>
      </c>
      <c r="D11296" s="54" t="n">
        <v>51</v>
      </c>
      <c r="E11296" s="55" t="n">
        <v>60</v>
      </c>
    </row>
    <row r="11297" customFormat="false" ht="15" hidden="false" customHeight="false" outlineLevel="0" collapsed="false">
      <c r="A11297" s="49" t="n">
        <v>481</v>
      </c>
      <c r="B11297" s="49" t="s">
        <v>222</v>
      </c>
      <c r="C11297" s="49" t="n">
        <v>2011</v>
      </c>
      <c r="D11297" s="54" t="n">
        <v>51</v>
      </c>
      <c r="E11297" s="55" t="n">
        <v>60</v>
      </c>
    </row>
    <row r="11298" customFormat="false" ht="15" hidden="false" customHeight="false" outlineLevel="0" collapsed="false">
      <c r="A11298" s="49" t="n">
        <v>481</v>
      </c>
      <c r="B11298" s="49" t="s">
        <v>206</v>
      </c>
      <c r="C11298" s="49" t="n">
        <v>2010</v>
      </c>
      <c r="D11298" s="54" t="n">
        <v>51</v>
      </c>
      <c r="E11298" s="55" t="n">
        <v>60</v>
      </c>
    </row>
    <row r="11299" customFormat="false" ht="15" hidden="false" customHeight="false" outlineLevel="0" collapsed="false">
      <c r="A11299" s="49" t="n">
        <v>481</v>
      </c>
      <c r="B11299" s="49" t="s">
        <v>206</v>
      </c>
      <c r="C11299" s="49" t="n">
        <v>2011</v>
      </c>
      <c r="D11299" s="54" t="n">
        <v>30.6</v>
      </c>
      <c r="E11299" s="55" t="n">
        <v>36</v>
      </c>
    </row>
    <row r="11300" customFormat="false" ht="15" hidden="false" customHeight="false" outlineLevel="0" collapsed="false">
      <c r="A11300" s="49" t="n">
        <v>481</v>
      </c>
      <c r="B11300" s="49" t="s">
        <v>209</v>
      </c>
      <c r="C11300" s="49" t="n">
        <v>2010</v>
      </c>
      <c r="D11300" s="54" t="n">
        <v>20.4</v>
      </c>
      <c r="E11300" s="55" t="n">
        <v>24</v>
      </c>
    </row>
    <row r="11301" customFormat="false" ht="15" hidden="false" customHeight="false" outlineLevel="0" collapsed="false">
      <c r="A11301" s="49" t="n">
        <v>481</v>
      </c>
      <c r="B11301" s="49" t="s">
        <v>193</v>
      </c>
      <c r="C11301" s="49" t="n">
        <v>2010</v>
      </c>
      <c r="D11301" s="54" t="n">
        <v>20.4</v>
      </c>
      <c r="E11301" s="55" t="n">
        <v>24</v>
      </c>
    </row>
    <row r="11302" customFormat="false" ht="15" hidden="false" customHeight="false" outlineLevel="0" collapsed="false">
      <c r="A11302" s="49" t="n">
        <v>481</v>
      </c>
      <c r="B11302" s="49" t="s">
        <v>213</v>
      </c>
      <c r="C11302" s="49" t="n">
        <v>2010</v>
      </c>
      <c r="D11302" s="54" t="n">
        <v>10.2</v>
      </c>
      <c r="E11302" s="55" t="n">
        <v>12</v>
      </c>
    </row>
    <row r="11303" customFormat="false" ht="15" hidden="false" customHeight="false" outlineLevel="0" collapsed="false">
      <c r="A11303" s="49" t="n">
        <v>481</v>
      </c>
      <c r="B11303" s="49" t="s">
        <v>196</v>
      </c>
      <c r="C11303" s="49" t="n">
        <v>2011</v>
      </c>
      <c r="D11303" s="54" t="n">
        <v>10.2</v>
      </c>
      <c r="E11303" s="55" t="n">
        <v>12</v>
      </c>
    </row>
    <row r="11304" customFormat="false" ht="15" hidden="false" customHeight="false" outlineLevel="0" collapsed="false">
      <c r="A11304" s="49" t="n">
        <v>481</v>
      </c>
      <c r="B11304" s="49" t="s">
        <v>210</v>
      </c>
      <c r="C11304" s="49" t="n">
        <v>2010</v>
      </c>
      <c r="D11304" s="54" t="n">
        <v>10.2</v>
      </c>
      <c r="E11304" s="55" t="n">
        <v>12</v>
      </c>
    </row>
    <row r="11305" customFormat="false" ht="15" hidden="false" customHeight="false" outlineLevel="0" collapsed="false">
      <c r="A11305" s="49" t="n">
        <v>481</v>
      </c>
      <c r="B11305" s="49" t="s">
        <v>198</v>
      </c>
      <c r="C11305" s="49" t="n">
        <v>2010</v>
      </c>
      <c r="D11305" s="54" t="n">
        <v>40.8</v>
      </c>
      <c r="E11305" s="55" t="n">
        <v>48</v>
      </c>
    </row>
    <row r="11306" customFormat="false" ht="15" hidden="false" customHeight="false" outlineLevel="0" collapsed="false">
      <c r="A11306" s="49" t="n">
        <v>481</v>
      </c>
      <c r="B11306" s="49" t="s">
        <v>189</v>
      </c>
      <c r="C11306" s="49" t="n">
        <v>2009</v>
      </c>
      <c r="D11306" s="54" t="n">
        <v>818.59</v>
      </c>
      <c r="E11306" s="55" t="n">
        <v>775</v>
      </c>
    </row>
    <row r="11307" customFormat="false" ht="15" hidden="false" customHeight="false" outlineLevel="0" collapsed="false">
      <c r="A11307" s="49" t="n">
        <v>481</v>
      </c>
      <c r="B11307" s="49" t="s">
        <v>189</v>
      </c>
      <c r="C11307" s="49" t="n">
        <v>2010</v>
      </c>
      <c r="D11307" s="54" t="n">
        <v>5523.06</v>
      </c>
      <c r="E11307" s="55" t="n">
        <v>6956</v>
      </c>
    </row>
    <row r="11308" customFormat="false" ht="15" hidden="false" customHeight="false" outlineLevel="0" collapsed="false">
      <c r="A11308" s="49" t="n">
        <v>481</v>
      </c>
      <c r="B11308" s="49" t="s">
        <v>189</v>
      </c>
      <c r="C11308" s="49" t="n">
        <v>2011</v>
      </c>
      <c r="D11308" s="54" t="n">
        <v>2868.96</v>
      </c>
      <c r="E11308" s="55" t="n">
        <v>3560</v>
      </c>
    </row>
    <row r="11309" customFormat="false" ht="15" hidden="false" customHeight="false" outlineLevel="0" collapsed="false">
      <c r="A11309" s="49" t="n">
        <v>481</v>
      </c>
      <c r="B11309" s="49" t="s">
        <v>194</v>
      </c>
      <c r="C11309" s="49" t="n">
        <v>2010</v>
      </c>
      <c r="D11309" s="54" t="n">
        <v>10.2</v>
      </c>
      <c r="E11309" s="55" t="n">
        <v>12</v>
      </c>
    </row>
    <row r="11310" customFormat="false" ht="15" hidden="false" customHeight="false" outlineLevel="0" collapsed="false">
      <c r="A11310" s="49" t="n">
        <v>482</v>
      </c>
      <c r="B11310" s="49" t="s">
        <v>223</v>
      </c>
      <c r="C11310" s="49" t="n">
        <v>2010</v>
      </c>
      <c r="D11310" s="54" t="n">
        <v>119.15</v>
      </c>
      <c r="E11310" s="55" t="n">
        <v>9</v>
      </c>
    </row>
    <row r="11311" customFormat="false" ht="15" hidden="false" customHeight="false" outlineLevel="0" collapsed="false">
      <c r="A11311" s="49" t="n">
        <v>482</v>
      </c>
      <c r="B11311" s="49" t="s">
        <v>200</v>
      </c>
      <c r="C11311" s="49" t="n">
        <v>2011</v>
      </c>
      <c r="D11311" s="54" t="n">
        <v>14.95</v>
      </c>
      <c r="E11311" s="55" t="n">
        <v>1</v>
      </c>
    </row>
    <row r="11312" customFormat="false" ht="15" hidden="false" customHeight="false" outlineLevel="0" collapsed="false">
      <c r="A11312" s="49" t="n">
        <v>482</v>
      </c>
      <c r="B11312" s="49" t="s">
        <v>222</v>
      </c>
      <c r="C11312" s="49" t="n">
        <v>2009</v>
      </c>
      <c r="D11312" s="54" t="n">
        <v>14.95</v>
      </c>
      <c r="E11312" s="55" t="n">
        <v>1</v>
      </c>
    </row>
    <row r="11313" customFormat="false" ht="15" hidden="false" customHeight="false" outlineLevel="0" collapsed="false">
      <c r="A11313" s="49" t="n">
        <v>482</v>
      </c>
      <c r="B11313" s="49" t="s">
        <v>222</v>
      </c>
      <c r="C11313" s="49" t="n">
        <v>2010</v>
      </c>
      <c r="D11313" s="54" t="n">
        <v>553.15</v>
      </c>
      <c r="E11313" s="55" t="n">
        <v>37</v>
      </c>
    </row>
    <row r="11314" customFormat="false" ht="15" hidden="false" customHeight="false" outlineLevel="0" collapsed="false">
      <c r="A11314" s="49" t="n">
        <v>482</v>
      </c>
      <c r="B11314" s="49" t="s">
        <v>222</v>
      </c>
      <c r="C11314" s="49" t="n">
        <v>2011</v>
      </c>
      <c r="D11314" s="54" t="n">
        <v>89.7</v>
      </c>
      <c r="E11314" s="55" t="n">
        <v>6</v>
      </c>
    </row>
    <row r="11315" customFormat="false" ht="15" hidden="false" customHeight="false" outlineLevel="0" collapsed="false">
      <c r="A11315" s="49" t="n">
        <v>482</v>
      </c>
      <c r="B11315" s="49" t="s">
        <v>209</v>
      </c>
      <c r="C11315" s="49" t="n">
        <v>2010</v>
      </c>
      <c r="D11315" s="54" t="n">
        <v>102</v>
      </c>
      <c r="E11315" s="55" t="n">
        <v>8</v>
      </c>
    </row>
    <row r="11316" customFormat="false" ht="15" hidden="false" customHeight="false" outlineLevel="0" collapsed="false">
      <c r="A11316" s="49" t="n">
        <v>482</v>
      </c>
      <c r="B11316" s="49" t="s">
        <v>192</v>
      </c>
      <c r="C11316" s="49" t="n">
        <v>2010</v>
      </c>
      <c r="D11316" s="54" t="n">
        <v>14.95</v>
      </c>
      <c r="E11316" s="55" t="n">
        <v>1</v>
      </c>
    </row>
    <row r="11317" customFormat="false" ht="15" hidden="false" customHeight="false" outlineLevel="0" collapsed="false">
      <c r="A11317" s="49" t="n">
        <v>482</v>
      </c>
      <c r="B11317" s="49" t="s">
        <v>219</v>
      </c>
      <c r="C11317" s="49" t="n">
        <v>2011</v>
      </c>
      <c r="D11317" s="54" t="n">
        <v>59.8</v>
      </c>
      <c r="E11317" s="55" t="n">
        <v>4</v>
      </c>
    </row>
    <row r="11318" customFormat="false" ht="15" hidden="false" customHeight="false" outlineLevel="0" collapsed="false">
      <c r="A11318" s="49" t="n">
        <v>482</v>
      </c>
      <c r="B11318" s="49" t="s">
        <v>196</v>
      </c>
      <c r="C11318" s="49" t="n">
        <v>2010</v>
      </c>
      <c r="D11318" s="54" t="n">
        <v>14.95</v>
      </c>
      <c r="E11318" s="55" t="n">
        <v>1</v>
      </c>
    </row>
    <row r="11319" customFormat="false" ht="15" hidden="false" customHeight="false" outlineLevel="0" collapsed="false">
      <c r="A11319" s="49" t="n">
        <v>482</v>
      </c>
      <c r="B11319" s="49" t="s">
        <v>189</v>
      </c>
      <c r="C11319" s="49" t="n">
        <v>2009</v>
      </c>
      <c r="D11319" s="54" t="n">
        <v>568.39</v>
      </c>
      <c r="E11319" s="55" t="n">
        <v>33</v>
      </c>
    </row>
    <row r="11320" customFormat="false" ht="15" hidden="false" customHeight="false" outlineLevel="0" collapsed="false">
      <c r="A11320" s="49" t="n">
        <v>482</v>
      </c>
      <c r="B11320" s="49" t="s">
        <v>189</v>
      </c>
      <c r="C11320" s="49" t="n">
        <v>2010</v>
      </c>
      <c r="D11320" s="54" t="n">
        <v>6067.58</v>
      </c>
      <c r="E11320" s="55" t="n">
        <v>397</v>
      </c>
    </row>
    <row r="11321" customFormat="false" ht="15" hidden="false" customHeight="false" outlineLevel="0" collapsed="false">
      <c r="A11321" s="49" t="n">
        <v>482</v>
      </c>
      <c r="B11321" s="49" t="s">
        <v>189</v>
      </c>
      <c r="C11321" s="49" t="n">
        <v>2011</v>
      </c>
      <c r="D11321" s="54" t="n">
        <v>1905.55</v>
      </c>
      <c r="E11321" s="55" t="n">
        <v>113</v>
      </c>
    </row>
    <row r="11322" customFormat="false" ht="15" hidden="false" customHeight="false" outlineLevel="0" collapsed="false">
      <c r="A11322" s="49" t="n">
        <v>483</v>
      </c>
      <c r="B11322" s="49" t="s">
        <v>200</v>
      </c>
      <c r="C11322" s="49" t="n">
        <v>2009</v>
      </c>
      <c r="D11322" s="54" t="n">
        <v>15</v>
      </c>
      <c r="E11322" s="55" t="n">
        <v>12</v>
      </c>
    </row>
    <row r="11323" customFormat="false" ht="15" hidden="false" customHeight="false" outlineLevel="0" collapsed="false">
      <c r="A11323" s="49" t="n">
        <v>483</v>
      </c>
      <c r="B11323" s="49" t="s">
        <v>222</v>
      </c>
      <c r="C11323" s="49" t="n">
        <v>2009</v>
      </c>
      <c r="D11323" s="54" t="n">
        <v>320.28</v>
      </c>
      <c r="E11323" s="55" t="n">
        <v>300</v>
      </c>
    </row>
    <row r="11324" customFormat="false" ht="15" hidden="false" customHeight="false" outlineLevel="0" collapsed="false">
      <c r="A11324" s="49" t="n">
        <v>483</v>
      </c>
      <c r="B11324" s="49" t="s">
        <v>222</v>
      </c>
      <c r="C11324" s="49" t="n">
        <v>2010</v>
      </c>
      <c r="D11324" s="54" t="n">
        <v>672.96</v>
      </c>
      <c r="E11324" s="55" t="n">
        <v>624</v>
      </c>
    </row>
    <row r="11325" customFormat="false" ht="15" hidden="false" customHeight="false" outlineLevel="0" collapsed="false">
      <c r="A11325" s="49" t="n">
        <v>483</v>
      </c>
      <c r="B11325" s="49" t="s">
        <v>222</v>
      </c>
      <c r="C11325" s="49" t="n">
        <v>2011</v>
      </c>
      <c r="D11325" s="54" t="n">
        <v>23.2</v>
      </c>
      <c r="E11325" s="55" t="n">
        <v>16</v>
      </c>
    </row>
    <row r="11326" customFormat="false" ht="15" hidden="false" customHeight="false" outlineLevel="0" collapsed="false">
      <c r="A11326" s="49" t="n">
        <v>483</v>
      </c>
      <c r="B11326" s="49" t="s">
        <v>191</v>
      </c>
      <c r="C11326" s="49" t="n">
        <v>2011</v>
      </c>
      <c r="D11326" s="54" t="n">
        <v>17.4</v>
      </c>
      <c r="E11326" s="55" t="n">
        <v>12</v>
      </c>
    </row>
    <row r="11327" customFormat="false" ht="15" hidden="false" customHeight="false" outlineLevel="0" collapsed="false">
      <c r="A11327" s="49" t="n">
        <v>483</v>
      </c>
      <c r="B11327" s="49" t="s">
        <v>205</v>
      </c>
      <c r="C11327" s="49" t="n">
        <v>2011</v>
      </c>
      <c r="D11327" s="54" t="n">
        <v>1.45</v>
      </c>
      <c r="E11327" s="55" t="n">
        <v>1</v>
      </c>
    </row>
    <row r="11328" customFormat="false" ht="15" hidden="false" customHeight="false" outlineLevel="0" collapsed="false">
      <c r="A11328" s="49" t="n">
        <v>483</v>
      </c>
      <c r="B11328" s="49" t="s">
        <v>211</v>
      </c>
      <c r="C11328" s="49" t="n">
        <v>2011</v>
      </c>
      <c r="D11328" s="54" t="n">
        <v>1.45</v>
      </c>
      <c r="E11328" s="55" t="n">
        <v>1</v>
      </c>
    </row>
    <row r="11329" customFormat="false" ht="15" hidden="false" customHeight="false" outlineLevel="0" collapsed="false">
      <c r="A11329" s="49" t="n">
        <v>483</v>
      </c>
      <c r="B11329" s="49" t="s">
        <v>219</v>
      </c>
      <c r="C11329" s="49" t="n">
        <v>2011</v>
      </c>
      <c r="D11329" s="54" t="n">
        <v>17.4</v>
      </c>
      <c r="E11329" s="55" t="n">
        <v>12</v>
      </c>
    </row>
    <row r="11330" customFormat="false" ht="15" hidden="false" customHeight="false" outlineLevel="0" collapsed="false">
      <c r="A11330" s="49" t="n">
        <v>483</v>
      </c>
      <c r="B11330" s="49" t="s">
        <v>198</v>
      </c>
      <c r="C11330" s="49" t="n">
        <v>2011</v>
      </c>
      <c r="D11330" s="54" t="n">
        <v>17.4</v>
      </c>
      <c r="E11330" s="55" t="n">
        <v>12</v>
      </c>
    </row>
    <row r="11331" customFormat="false" ht="15" hidden="false" customHeight="false" outlineLevel="0" collapsed="false">
      <c r="A11331" s="49" t="n">
        <v>483</v>
      </c>
      <c r="B11331" s="49" t="s">
        <v>214</v>
      </c>
      <c r="C11331" s="49" t="n">
        <v>2010</v>
      </c>
      <c r="D11331" s="54" t="n">
        <v>15</v>
      </c>
      <c r="E11331" s="55" t="n">
        <v>12</v>
      </c>
    </row>
    <row r="11332" customFormat="false" ht="15" hidden="false" customHeight="false" outlineLevel="0" collapsed="false">
      <c r="A11332" s="49" t="n">
        <v>483</v>
      </c>
      <c r="B11332" s="49" t="s">
        <v>214</v>
      </c>
      <c r="C11332" s="49" t="n">
        <v>2011</v>
      </c>
      <c r="D11332" s="54" t="n">
        <v>34.8</v>
      </c>
      <c r="E11332" s="55" t="n">
        <v>24</v>
      </c>
    </row>
    <row r="11333" customFormat="false" ht="15" hidden="false" customHeight="false" outlineLevel="0" collapsed="false">
      <c r="A11333" s="49" t="n">
        <v>483</v>
      </c>
      <c r="B11333" s="49" t="s">
        <v>189</v>
      </c>
      <c r="C11333" s="49" t="n">
        <v>2009</v>
      </c>
      <c r="D11333" s="54" t="n">
        <v>259.38</v>
      </c>
      <c r="E11333" s="55" t="n">
        <v>198</v>
      </c>
    </row>
    <row r="11334" customFormat="false" ht="15" hidden="false" customHeight="false" outlineLevel="0" collapsed="false">
      <c r="A11334" s="49" t="n">
        <v>483</v>
      </c>
      <c r="B11334" s="49" t="s">
        <v>189</v>
      </c>
      <c r="C11334" s="49" t="n">
        <v>2010</v>
      </c>
      <c r="D11334" s="54" t="n">
        <v>3787.83</v>
      </c>
      <c r="E11334" s="55" t="n">
        <v>2945</v>
      </c>
    </row>
    <row r="11335" customFormat="false" ht="15" hidden="false" customHeight="false" outlineLevel="0" collapsed="false">
      <c r="A11335" s="49" t="n">
        <v>483</v>
      </c>
      <c r="B11335" s="49" t="s">
        <v>189</v>
      </c>
      <c r="C11335" s="49" t="n">
        <v>2011</v>
      </c>
      <c r="D11335" s="54" t="n">
        <v>4334.86</v>
      </c>
      <c r="E11335" s="55" t="n">
        <v>2779</v>
      </c>
    </row>
    <row r="11336" customFormat="false" ht="15" hidden="false" customHeight="false" outlineLevel="0" collapsed="false">
      <c r="A11336" s="49" t="n">
        <v>484</v>
      </c>
      <c r="B11336" s="49" t="s">
        <v>201</v>
      </c>
      <c r="C11336" s="49" t="n">
        <v>2010</v>
      </c>
      <c r="D11336" s="54" t="n">
        <v>10.2</v>
      </c>
      <c r="E11336" s="55" t="n">
        <v>12</v>
      </c>
    </row>
    <row r="11337" customFormat="false" ht="15" hidden="false" customHeight="false" outlineLevel="0" collapsed="false">
      <c r="A11337" s="49" t="n">
        <v>484</v>
      </c>
      <c r="B11337" s="49" t="s">
        <v>200</v>
      </c>
      <c r="C11337" s="49" t="n">
        <v>2010</v>
      </c>
      <c r="D11337" s="54" t="n">
        <v>10.2</v>
      </c>
      <c r="E11337" s="55" t="n">
        <v>12</v>
      </c>
    </row>
    <row r="11338" customFormat="false" ht="15" hidden="false" customHeight="false" outlineLevel="0" collapsed="false">
      <c r="A11338" s="49" t="n">
        <v>484</v>
      </c>
      <c r="B11338" s="49" t="s">
        <v>222</v>
      </c>
      <c r="C11338" s="49" t="n">
        <v>2010</v>
      </c>
      <c r="D11338" s="54" t="n">
        <v>61.2</v>
      </c>
      <c r="E11338" s="55" t="n">
        <v>72</v>
      </c>
    </row>
    <row r="11339" customFormat="false" ht="15" hidden="false" customHeight="false" outlineLevel="0" collapsed="false">
      <c r="A11339" s="49" t="n">
        <v>484</v>
      </c>
      <c r="B11339" s="49" t="s">
        <v>222</v>
      </c>
      <c r="C11339" s="49" t="n">
        <v>2011</v>
      </c>
      <c r="D11339" s="54" t="n">
        <v>30.6</v>
      </c>
      <c r="E11339" s="55" t="n">
        <v>36</v>
      </c>
    </row>
    <row r="11340" customFormat="false" ht="15" hidden="false" customHeight="false" outlineLevel="0" collapsed="false">
      <c r="A11340" s="49" t="n">
        <v>484</v>
      </c>
      <c r="B11340" s="49" t="s">
        <v>206</v>
      </c>
      <c r="C11340" s="49" t="n">
        <v>2011</v>
      </c>
      <c r="D11340" s="54" t="n">
        <v>0.85</v>
      </c>
      <c r="E11340" s="55" t="n">
        <v>1</v>
      </c>
    </row>
    <row r="11341" customFormat="false" ht="15" hidden="false" customHeight="false" outlineLevel="0" collapsed="false">
      <c r="A11341" s="49" t="n">
        <v>484</v>
      </c>
      <c r="B11341" s="49" t="s">
        <v>209</v>
      </c>
      <c r="C11341" s="49" t="n">
        <v>2010</v>
      </c>
      <c r="D11341" s="54" t="n">
        <v>20.4</v>
      </c>
      <c r="E11341" s="55" t="n">
        <v>24</v>
      </c>
    </row>
    <row r="11342" customFormat="false" ht="15" hidden="false" customHeight="false" outlineLevel="0" collapsed="false">
      <c r="A11342" s="49" t="n">
        <v>484</v>
      </c>
      <c r="B11342" s="49" t="s">
        <v>192</v>
      </c>
      <c r="C11342" s="49" t="n">
        <v>2010</v>
      </c>
      <c r="D11342" s="54" t="n">
        <v>10.2</v>
      </c>
      <c r="E11342" s="55" t="n">
        <v>12</v>
      </c>
    </row>
    <row r="11343" customFormat="false" ht="15" hidden="false" customHeight="false" outlineLevel="0" collapsed="false">
      <c r="A11343" s="49" t="n">
        <v>484</v>
      </c>
      <c r="B11343" s="49" t="s">
        <v>218</v>
      </c>
      <c r="C11343" s="49" t="n">
        <v>2009</v>
      </c>
      <c r="D11343" s="54" t="n">
        <v>207.36</v>
      </c>
      <c r="E11343" s="55" t="n">
        <v>288</v>
      </c>
    </row>
    <row r="11344" customFormat="false" ht="15" hidden="false" customHeight="false" outlineLevel="0" collapsed="false">
      <c r="A11344" s="49" t="n">
        <v>484</v>
      </c>
      <c r="B11344" s="49" t="s">
        <v>218</v>
      </c>
      <c r="C11344" s="49" t="n">
        <v>2010</v>
      </c>
      <c r="D11344" s="54" t="n">
        <v>3729.97</v>
      </c>
      <c r="E11344" s="55" t="n">
        <v>5137</v>
      </c>
    </row>
    <row r="11345" customFormat="false" ht="15" hidden="false" customHeight="false" outlineLevel="0" collapsed="false">
      <c r="A11345" s="49" t="n">
        <v>484</v>
      </c>
      <c r="B11345" s="49" t="s">
        <v>218</v>
      </c>
      <c r="C11345" s="49" t="n">
        <v>2011</v>
      </c>
      <c r="D11345" s="54" t="n">
        <v>931.44</v>
      </c>
      <c r="E11345" s="55" t="n">
        <v>1272</v>
      </c>
    </row>
    <row r="11346" customFormat="false" ht="15" hidden="false" customHeight="false" outlineLevel="0" collapsed="false">
      <c r="A11346" s="49" t="n">
        <v>484</v>
      </c>
      <c r="B11346" s="49" t="s">
        <v>197</v>
      </c>
      <c r="C11346" s="49" t="n">
        <v>2011</v>
      </c>
      <c r="D11346" s="54" t="n">
        <v>10.2</v>
      </c>
      <c r="E11346" s="55" t="n">
        <v>12</v>
      </c>
    </row>
    <row r="11347" customFormat="false" ht="15" hidden="false" customHeight="false" outlineLevel="0" collapsed="false">
      <c r="A11347" s="49" t="n">
        <v>484</v>
      </c>
      <c r="B11347" s="49" t="s">
        <v>215</v>
      </c>
      <c r="C11347" s="49" t="n">
        <v>2010</v>
      </c>
      <c r="D11347" s="54" t="n">
        <v>20.4</v>
      </c>
      <c r="E11347" s="55" t="n">
        <v>24</v>
      </c>
    </row>
    <row r="11348" customFormat="false" ht="15" hidden="false" customHeight="false" outlineLevel="0" collapsed="false">
      <c r="A11348" s="49" t="n">
        <v>484</v>
      </c>
      <c r="B11348" s="49" t="s">
        <v>196</v>
      </c>
      <c r="C11348" s="49" t="n">
        <v>2010</v>
      </c>
      <c r="D11348" s="54" t="n">
        <v>1.7</v>
      </c>
      <c r="E11348" s="55" t="n">
        <v>2</v>
      </c>
    </row>
    <row r="11349" customFormat="false" ht="15" hidden="false" customHeight="false" outlineLevel="0" collapsed="false">
      <c r="A11349" s="49" t="n">
        <v>484</v>
      </c>
      <c r="B11349" s="49" t="s">
        <v>189</v>
      </c>
      <c r="C11349" s="49" t="n">
        <v>2009</v>
      </c>
      <c r="D11349" s="54" t="n">
        <v>165.75</v>
      </c>
      <c r="E11349" s="55" t="n">
        <v>165</v>
      </c>
    </row>
    <row r="11350" customFormat="false" ht="15" hidden="false" customHeight="false" outlineLevel="0" collapsed="false">
      <c r="A11350" s="49" t="n">
        <v>484</v>
      </c>
      <c r="B11350" s="49" t="s">
        <v>189</v>
      </c>
      <c r="C11350" s="49" t="n">
        <v>2010</v>
      </c>
      <c r="D11350" s="54" t="n">
        <v>2934.77</v>
      </c>
      <c r="E11350" s="55" t="n">
        <v>2950</v>
      </c>
    </row>
    <row r="11351" customFormat="false" ht="15" hidden="false" customHeight="false" outlineLevel="0" collapsed="false">
      <c r="A11351" s="49" t="n">
        <v>484</v>
      </c>
      <c r="B11351" s="49" t="s">
        <v>189</v>
      </c>
      <c r="C11351" s="49" t="n">
        <v>2011</v>
      </c>
      <c r="D11351" s="54" t="n">
        <v>1368.69</v>
      </c>
      <c r="E11351" s="55" t="n">
        <v>1410</v>
      </c>
    </row>
    <row r="11352" customFormat="false" ht="15" hidden="false" customHeight="false" outlineLevel="0" collapsed="false">
      <c r="A11352" s="49" t="n">
        <v>485</v>
      </c>
      <c r="B11352" s="49" t="s">
        <v>222</v>
      </c>
      <c r="C11352" s="49" t="n">
        <v>2011</v>
      </c>
      <c r="D11352" s="54" t="n">
        <v>8.4</v>
      </c>
      <c r="E11352" s="55" t="n">
        <v>20</v>
      </c>
    </row>
    <row r="11353" customFormat="false" ht="15" hidden="false" customHeight="false" outlineLevel="0" collapsed="false">
      <c r="A11353" s="49" t="n">
        <v>485</v>
      </c>
      <c r="B11353" s="49" t="s">
        <v>205</v>
      </c>
      <c r="C11353" s="49" t="n">
        <v>2010</v>
      </c>
      <c r="D11353" s="54" t="n">
        <v>0.42</v>
      </c>
      <c r="E11353" s="55" t="n">
        <v>1</v>
      </c>
    </row>
    <row r="11354" customFormat="false" ht="15" hidden="false" customHeight="false" outlineLevel="0" collapsed="false">
      <c r="A11354" s="49" t="n">
        <v>485</v>
      </c>
      <c r="B11354" s="49" t="s">
        <v>206</v>
      </c>
      <c r="C11354" s="49" t="n">
        <v>2011</v>
      </c>
      <c r="D11354" s="54" t="n">
        <v>25.2</v>
      </c>
      <c r="E11354" s="55" t="n">
        <v>60</v>
      </c>
    </row>
    <row r="11355" customFormat="false" ht="15" hidden="false" customHeight="false" outlineLevel="0" collapsed="false">
      <c r="A11355" s="49" t="n">
        <v>485</v>
      </c>
      <c r="B11355" s="49" t="s">
        <v>193</v>
      </c>
      <c r="C11355" s="49" t="n">
        <v>2011</v>
      </c>
      <c r="D11355" s="54" t="n">
        <v>58.8</v>
      </c>
      <c r="E11355" s="55" t="n">
        <v>140</v>
      </c>
    </row>
    <row r="11356" customFormat="false" ht="15" hidden="false" customHeight="false" outlineLevel="0" collapsed="false">
      <c r="A11356" s="49" t="n">
        <v>485</v>
      </c>
      <c r="B11356" s="49" t="s">
        <v>213</v>
      </c>
      <c r="C11356" s="49" t="n">
        <v>2010</v>
      </c>
      <c r="D11356" s="54" t="n">
        <v>8.4</v>
      </c>
      <c r="E11356" s="55" t="n">
        <v>20</v>
      </c>
    </row>
    <row r="11357" customFormat="false" ht="15" hidden="false" customHeight="false" outlineLevel="0" collapsed="false">
      <c r="A11357" s="49" t="n">
        <v>485</v>
      </c>
      <c r="B11357" s="49" t="s">
        <v>213</v>
      </c>
      <c r="C11357" s="49" t="n">
        <v>2011</v>
      </c>
      <c r="D11357" s="54" t="n">
        <v>33.6</v>
      </c>
      <c r="E11357" s="55" t="n">
        <v>80</v>
      </c>
    </row>
    <row r="11358" customFormat="false" ht="15" hidden="false" customHeight="false" outlineLevel="0" collapsed="false">
      <c r="A11358" s="49" t="n">
        <v>485</v>
      </c>
      <c r="B11358" s="49" t="s">
        <v>189</v>
      </c>
      <c r="C11358" s="49" t="n">
        <v>2009</v>
      </c>
      <c r="D11358" s="54" t="n">
        <v>1454.8</v>
      </c>
      <c r="E11358" s="55" t="n">
        <v>4540</v>
      </c>
    </row>
    <row r="11359" customFormat="false" ht="15" hidden="false" customHeight="false" outlineLevel="0" collapsed="false">
      <c r="A11359" s="49" t="n">
        <v>485</v>
      </c>
      <c r="B11359" s="49" t="s">
        <v>189</v>
      </c>
      <c r="C11359" s="49" t="n">
        <v>2010</v>
      </c>
      <c r="D11359" s="54" t="n">
        <v>4045.9</v>
      </c>
      <c r="E11359" s="55" t="n">
        <v>12495</v>
      </c>
    </row>
    <row r="11360" customFormat="false" ht="15" hidden="false" customHeight="false" outlineLevel="0" collapsed="false">
      <c r="A11360" s="49" t="n">
        <v>485</v>
      </c>
      <c r="B11360" s="49" t="s">
        <v>189</v>
      </c>
      <c r="C11360" s="49" t="n">
        <v>2011</v>
      </c>
      <c r="D11360" s="54" t="n">
        <v>3877.58</v>
      </c>
      <c r="E11360" s="55" t="n">
        <v>11999</v>
      </c>
    </row>
    <row r="11361" customFormat="false" ht="15" hidden="false" customHeight="false" outlineLevel="0" collapsed="false">
      <c r="A11361" s="49" t="n">
        <v>486</v>
      </c>
      <c r="B11361" s="49" t="s">
        <v>199</v>
      </c>
      <c r="C11361" s="49" t="n">
        <v>2011</v>
      </c>
      <c r="D11361" s="54" t="n">
        <v>17.7</v>
      </c>
      <c r="E11361" s="55" t="n">
        <v>6</v>
      </c>
    </row>
    <row r="11362" customFormat="false" ht="15" hidden="false" customHeight="false" outlineLevel="0" collapsed="false">
      <c r="A11362" s="49" t="n">
        <v>486</v>
      </c>
      <c r="B11362" s="49" t="s">
        <v>223</v>
      </c>
      <c r="C11362" s="49" t="n">
        <v>2010</v>
      </c>
      <c r="D11362" s="54" t="n">
        <v>17.7</v>
      </c>
      <c r="E11362" s="55" t="n">
        <v>6</v>
      </c>
    </row>
    <row r="11363" customFormat="false" ht="15" hidden="false" customHeight="false" outlineLevel="0" collapsed="false">
      <c r="A11363" s="49" t="n">
        <v>486</v>
      </c>
      <c r="B11363" s="49" t="s">
        <v>223</v>
      </c>
      <c r="C11363" s="49" t="n">
        <v>2011</v>
      </c>
      <c r="D11363" s="54" t="n">
        <v>17.7</v>
      </c>
      <c r="E11363" s="55" t="n">
        <v>6</v>
      </c>
    </row>
    <row r="11364" customFormat="false" ht="15" hidden="false" customHeight="false" outlineLevel="0" collapsed="false">
      <c r="A11364" s="49" t="n">
        <v>486</v>
      </c>
      <c r="B11364" s="49" t="s">
        <v>200</v>
      </c>
      <c r="C11364" s="49" t="n">
        <v>2011</v>
      </c>
      <c r="D11364" s="54" t="n">
        <v>17.7</v>
      </c>
      <c r="E11364" s="55" t="n">
        <v>6</v>
      </c>
    </row>
    <row r="11365" customFormat="false" ht="15" hidden="false" customHeight="false" outlineLevel="0" collapsed="false">
      <c r="A11365" s="49" t="n">
        <v>486</v>
      </c>
      <c r="B11365" s="49" t="s">
        <v>222</v>
      </c>
      <c r="C11365" s="49" t="n">
        <v>2010</v>
      </c>
      <c r="D11365" s="54" t="n">
        <v>194.7</v>
      </c>
      <c r="E11365" s="55" t="n">
        <v>66</v>
      </c>
    </row>
    <row r="11366" customFormat="false" ht="15" hidden="false" customHeight="false" outlineLevel="0" collapsed="false">
      <c r="A11366" s="49" t="n">
        <v>486</v>
      </c>
      <c r="B11366" s="49" t="s">
        <v>222</v>
      </c>
      <c r="C11366" s="49" t="n">
        <v>2011</v>
      </c>
      <c r="D11366" s="54" t="n">
        <v>165.2</v>
      </c>
      <c r="E11366" s="55" t="n">
        <v>56</v>
      </c>
    </row>
    <row r="11367" customFormat="false" ht="15" hidden="false" customHeight="false" outlineLevel="0" collapsed="false">
      <c r="A11367" s="49" t="n">
        <v>486</v>
      </c>
      <c r="B11367" s="49" t="s">
        <v>206</v>
      </c>
      <c r="C11367" s="49" t="n">
        <v>2010</v>
      </c>
      <c r="D11367" s="54" t="n">
        <v>106.2</v>
      </c>
      <c r="E11367" s="55" t="n">
        <v>36</v>
      </c>
    </row>
    <row r="11368" customFormat="false" ht="15" hidden="false" customHeight="false" outlineLevel="0" collapsed="false">
      <c r="A11368" s="49" t="n">
        <v>486</v>
      </c>
      <c r="B11368" s="49" t="s">
        <v>206</v>
      </c>
      <c r="C11368" s="49" t="n">
        <v>2011</v>
      </c>
      <c r="D11368" s="54" t="n">
        <v>88.5</v>
      </c>
      <c r="E11368" s="55" t="n">
        <v>30</v>
      </c>
    </row>
    <row r="11369" customFormat="false" ht="15" hidden="false" customHeight="false" outlineLevel="0" collapsed="false">
      <c r="A11369" s="49" t="n">
        <v>486</v>
      </c>
      <c r="B11369" s="49" t="s">
        <v>192</v>
      </c>
      <c r="C11369" s="49" t="n">
        <v>2010</v>
      </c>
      <c r="D11369" s="54" t="n">
        <v>17.7</v>
      </c>
      <c r="E11369" s="55" t="n">
        <v>6</v>
      </c>
    </row>
    <row r="11370" customFormat="false" ht="15" hidden="false" customHeight="false" outlineLevel="0" collapsed="false">
      <c r="A11370" s="49" t="n">
        <v>486</v>
      </c>
      <c r="B11370" s="49" t="s">
        <v>218</v>
      </c>
      <c r="C11370" s="49" t="n">
        <v>2010</v>
      </c>
      <c r="D11370" s="54" t="n">
        <v>122.4</v>
      </c>
      <c r="E11370" s="55" t="n">
        <v>48</v>
      </c>
    </row>
    <row r="11371" customFormat="false" ht="15" hidden="false" customHeight="false" outlineLevel="0" collapsed="false">
      <c r="A11371" s="49" t="n">
        <v>486</v>
      </c>
      <c r="B11371" s="49" t="s">
        <v>193</v>
      </c>
      <c r="C11371" s="49" t="n">
        <v>2010</v>
      </c>
      <c r="D11371" s="54" t="n">
        <v>106.2</v>
      </c>
      <c r="E11371" s="55" t="n">
        <v>36</v>
      </c>
    </row>
    <row r="11372" customFormat="false" ht="15" hidden="false" customHeight="false" outlineLevel="0" collapsed="false">
      <c r="A11372" s="49" t="n">
        <v>486</v>
      </c>
      <c r="B11372" s="49" t="s">
        <v>193</v>
      </c>
      <c r="C11372" s="49" t="n">
        <v>2011</v>
      </c>
      <c r="D11372" s="54" t="n">
        <v>61.2</v>
      </c>
      <c r="E11372" s="55" t="n">
        <v>24</v>
      </c>
    </row>
    <row r="11373" customFormat="false" ht="15" hidden="false" customHeight="false" outlineLevel="0" collapsed="false">
      <c r="A11373" s="49" t="n">
        <v>486</v>
      </c>
      <c r="B11373" s="49" t="s">
        <v>197</v>
      </c>
      <c r="C11373" s="49" t="n">
        <v>2010</v>
      </c>
      <c r="D11373" s="54" t="n">
        <v>53.1</v>
      </c>
      <c r="E11373" s="55" t="n">
        <v>18</v>
      </c>
    </row>
    <row r="11374" customFormat="false" ht="15" hidden="false" customHeight="false" outlineLevel="0" collapsed="false">
      <c r="A11374" s="49" t="n">
        <v>486</v>
      </c>
      <c r="B11374" s="49" t="s">
        <v>196</v>
      </c>
      <c r="C11374" s="49" t="n">
        <v>2011</v>
      </c>
      <c r="D11374" s="54" t="n">
        <v>5.9</v>
      </c>
      <c r="E11374" s="55" t="n">
        <v>2</v>
      </c>
    </row>
    <row r="11375" customFormat="false" ht="15" hidden="false" customHeight="false" outlineLevel="0" collapsed="false">
      <c r="A11375" s="49" t="n">
        <v>486</v>
      </c>
      <c r="B11375" s="49" t="s">
        <v>210</v>
      </c>
      <c r="C11375" s="49" t="n">
        <v>2010</v>
      </c>
      <c r="D11375" s="54" t="n">
        <v>17.7</v>
      </c>
      <c r="E11375" s="55" t="n">
        <v>6</v>
      </c>
    </row>
    <row r="11376" customFormat="false" ht="15" hidden="false" customHeight="false" outlineLevel="0" collapsed="false">
      <c r="A11376" s="49" t="n">
        <v>486</v>
      </c>
      <c r="B11376" s="49" t="s">
        <v>198</v>
      </c>
      <c r="C11376" s="49" t="n">
        <v>2010</v>
      </c>
      <c r="D11376" s="54" t="n">
        <v>53.1</v>
      </c>
      <c r="E11376" s="55" t="n">
        <v>18</v>
      </c>
    </row>
    <row r="11377" customFormat="false" ht="15" hidden="false" customHeight="false" outlineLevel="0" collapsed="false">
      <c r="A11377" s="49" t="n">
        <v>486</v>
      </c>
      <c r="B11377" s="49" t="s">
        <v>189</v>
      </c>
      <c r="C11377" s="49" t="n">
        <v>2010</v>
      </c>
      <c r="D11377" s="54" t="n">
        <v>4168.73</v>
      </c>
      <c r="E11377" s="55" t="n">
        <v>1326</v>
      </c>
    </row>
    <row r="11378" customFormat="false" ht="15" hidden="false" customHeight="false" outlineLevel="0" collapsed="false">
      <c r="A11378" s="49" t="n">
        <v>486</v>
      </c>
      <c r="B11378" s="49" t="s">
        <v>189</v>
      </c>
      <c r="C11378" s="49" t="n">
        <v>2011</v>
      </c>
      <c r="D11378" s="54" t="n">
        <v>4210.76</v>
      </c>
      <c r="E11378" s="55" t="n">
        <v>1208</v>
      </c>
    </row>
    <row r="11379" customFormat="false" ht="15" hidden="false" customHeight="false" outlineLevel="0" collapsed="false">
      <c r="A11379" s="49" t="n">
        <v>486</v>
      </c>
      <c r="B11379" s="49" t="s">
        <v>194</v>
      </c>
      <c r="C11379" s="49" t="n">
        <v>2010</v>
      </c>
      <c r="D11379" s="54" t="n">
        <v>17.7</v>
      </c>
      <c r="E11379" s="55" t="n">
        <v>6</v>
      </c>
    </row>
    <row r="11380" customFormat="false" ht="15" hidden="false" customHeight="false" outlineLevel="0" collapsed="false">
      <c r="A11380" s="49" t="n">
        <v>487</v>
      </c>
      <c r="B11380" s="49" t="s">
        <v>201</v>
      </c>
      <c r="C11380" s="49" t="n">
        <v>2010</v>
      </c>
      <c r="D11380" s="54" t="n">
        <v>15</v>
      </c>
      <c r="E11380" s="55" t="n">
        <v>4</v>
      </c>
    </row>
    <row r="11381" customFormat="false" ht="15" hidden="false" customHeight="false" outlineLevel="0" collapsed="false">
      <c r="A11381" s="49" t="n">
        <v>487</v>
      </c>
      <c r="B11381" s="49" t="s">
        <v>223</v>
      </c>
      <c r="C11381" s="49" t="n">
        <v>2011</v>
      </c>
      <c r="D11381" s="54" t="n">
        <v>40.68</v>
      </c>
      <c r="E11381" s="55" t="n">
        <v>12</v>
      </c>
    </row>
    <row r="11382" customFormat="false" ht="15" hidden="false" customHeight="false" outlineLevel="0" collapsed="false">
      <c r="A11382" s="49" t="n">
        <v>487</v>
      </c>
      <c r="B11382" s="49" t="s">
        <v>200</v>
      </c>
      <c r="C11382" s="49" t="n">
        <v>2010</v>
      </c>
      <c r="D11382" s="54" t="n">
        <v>3.75</v>
      </c>
      <c r="E11382" s="55" t="n">
        <v>1</v>
      </c>
    </row>
    <row r="11383" customFormat="false" ht="15" hidden="false" customHeight="false" outlineLevel="0" collapsed="false">
      <c r="A11383" s="49" t="n">
        <v>487</v>
      </c>
      <c r="B11383" s="49" t="s">
        <v>200</v>
      </c>
      <c r="C11383" s="49" t="n">
        <v>2011</v>
      </c>
      <c r="D11383" s="54" t="n">
        <v>30</v>
      </c>
      <c r="E11383" s="55" t="n">
        <v>8</v>
      </c>
    </row>
    <row r="11384" customFormat="false" ht="15" hidden="false" customHeight="false" outlineLevel="0" collapsed="false">
      <c r="A11384" s="49" t="n">
        <v>487</v>
      </c>
      <c r="B11384" s="49" t="s">
        <v>222</v>
      </c>
      <c r="C11384" s="49" t="n">
        <v>2010</v>
      </c>
      <c r="D11384" s="54" t="n">
        <v>135</v>
      </c>
      <c r="E11384" s="55" t="n">
        <v>36</v>
      </c>
    </row>
    <row r="11385" customFormat="false" ht="15" hidden="false" customHeight="false" outlineLevel="0" collapsed="false">
      <c r="A11385" s="49" t="n">
        <v>487</v>
      </c>
      <c r="B11385" s="49" t="s">
        <v>222</v>
      </c>
      <c r="C11385" s="49" t="n">
        <v>2011</v>
      </c>
      <c r="D11385" s="54" t="n">
        <v>45</v>
      </c>
      <c r="E11385" s="55" t="n">
        <v>12</v>
      </c>
    </row>
    <row r="11386" customFormat="false" ht="15" hidden="false" customHeight="false" outlineLevel="0" collapsed="false">
      <c r="A11386" s="49" t="n">
        <v>487</v>
      </c>
      <c r="B11386" s="49" t="s">
        <v>205</v>
      </c>
      <c r="C11386" s="49" t="n">
        <v>2010</v>
      </c>
      <c r="D11386" s="54" t="n">
        <v>15</v>
      </c>
      <c r="E11386" s="55" t="n">
        <v>4</v>
      </c>
    </row>
    <row r="11387" customFormat="false" ht="15" hidden="false" customHeight="false" outlineLevel="0" collapsed="false">
      <c r="A11387" s="49" t="n">
        <v>487</v>
      </c>
      <c r="B11387" s="49" t="s">
        <v>218</v>
      </c>
      <c r="C11387" s="49" t="n">
        <v>2011</v>
      </c>
      <c r="D11387" s="54" t="n">
        <v>244.08</v>
      </c>
      <c r="E11387" s="55" t="n">
        <v>72</v>
      </c>
    </row>
    <row r="11388" customFormat="false" ht="15" hidden="false" customHeight="false" outlineLevel="0" collapsed="false">
      <c r="A11388" s="49" t="n">
        <v>487</v>
      </c>
      <c r="B11388" s="49" t="s">
        <v>193</v>
      </c>
      <c r="C11388" s="49" t="n">
        <v>2011</v>
      </c>
      <c r="D11388" s="54" t="n">
        <v>122.04</v>
      </c>
      <c r="E11388" s="55" t="n">
        <v>36</v>
      </c>
    </row>
    <row r="11389" customFormat="false" ht="15" hidden="false" customHeight="false" outlineLevel="0" collapsed="false">
      <c r="A11389" s="49" t="n">
        <v>487</v>
      </c>
      <c r="B11389" s="49" t="s">
        <v>197</v>
      </c>
      <c r="C11389" s="49" t="n">
        <v>2011</v>
      </c>
      <c r="D11389" s="54" t="n">
        <v>7.5</v>
      </c>
      <c r="E11389" s="55" t="n">
        <v>2</v>
      </c>
    </row>
    <row r="11390" customFormat="false" ht="15" hidden="false" customHeight="false" outlineLevel="0" collapsed="false">
      <c r="A11390" s="49" t="n">
        <v>487</v>
      </c>
      <c r="B11390" s="49" t="s">
        <v>196</v>
      </c>
      <c r="C11390" s="49" t="n">
        <v>2010</v>
      </c>
      <c r="D11390" s="54" t="n">
        <v>15</v>
      </c>
      <c r="E11390" s="55" t="n">
        <v>4</v>
      </c>
    </row>
    <row r="11391" customFormat="false" ht="15" hidden="false" customHeight="false" outlineLevel="0" collapsed="false">
      <c r="A11391" s="49" t="n">
        <v>487</v>
      </c>
      <c r="B11391" s="49" t="s">
        <v>196</v>
      </c>
      <c r="C11391" s="49" t="n">
        <v>2011</v>
      </c>
      <c r="D11391" s="54" t="n">
        <v>67.5</v>
      </c>
      <c r="E11391" s="55" t="n">
        <v>18</v>
      </c>
    </row>
    <row r="11392" customFormat="false" ht="15" hidden="false" customHeight="false" outlineLevel="0" collapsed="false">
      <c r="A11392" s="49" t="n">
        <v>487</v>
      </c>
      <c r="B11392" s="49" t="s">
        <v>210</v>
      </c>
      <c r="C11392" s="49" t="n">
        <v>2010</v>
      </c>
      <c r="D11392" s="54" t="n">
        <v>15</v>
      </c>
      <c r="E11392" s="55" t="n">
        <v>4</v>
      </c>
    </row>
    <row r="11393" customFormat="false" ht="15" hidden="false" customHeight="false" outlineLevel="0" collapsed="false">
      <c r="A11393" s="49" t="n">
        <v>487</v>
      </c>
      <c r="B11393" s="49" t="s">
        <v>198</v>
      </c>
      <c r="C11393" s="49" t="n">
        <v>2010</v>
      </c>
      <c r="D11393" s="54" t="n">
        <v>15</v>
      </c>
      <c r="E11393" s="55" t="n">
        <v>4</v>
      </c>
    </row>
    <row r="11394" customFormat="false" ht="15" hidden="false" customHeight="false" outlineLevel="0" collapsed="false">
      <c r="A11394" s="49" t="n">
        <v>487</v>
      </c>
      <c r="B11394" s="49" t="s">
        <v>189</v>
      </c>
      <c r="C11394" s="49" t="n">
        <v>2009</v>
      </c>
      <c r="D11394" s="54" t="n">
        <v>603.41</v>
      </c>
      <c r="E11394" s="55" t="n">
        <v>156</v>
      </c>
    </row>
    <row r="11395" customFormat="false" ht="15" hidden="false" customHeight="false" outlineLevel="0" collapsed="false">
      <c r="A11395" s="49" t="n">
        <v>487</v>
      </c>
      <c r="B11395" s="49" t="s">
        <v>189</v>
      </c>
      <c r="C11395" s="49" t="n">
        <v>2010</v>
      </c>
      <c r="D11395" s="54" t="n">
        <v>4737.18</v>
      </c>
      <c r="E11395" s="55" t="n">
        <v>1253</v>
      </c>
    </row>
    <row r="11396" customFormat="false" ht="15" hidden="false" customHeight="false" outlineLevel="0" collapsed="false">
      <c r="A11396" s="49" t="n">
        <v>487</v>
      </c>
      <c r="B11396" s="49" t="s">
        <v>189</v>
      </c>
      <c r="C11396" s="49" t="n">
        <v>2011</v>
      </c>
      <c r="D11396" s="54" t="n">
        <v>3264.9</v>
      </c>
      <c r="E11396" s="55" t="n">
        <v>861</v>
      </c>
    </row>
    <row r="11397" customFormat="false" ht="15" hidden="false" customHeight="false" outlineLevel="0" collapsed="false">
      <c r="A11397" s="49" t="n">
        <v>488</v>
      </c>
      <c r="B11397" s="49" t="s">
        <v>203</v>
      </c>
      <c r="C11397" s="49" t="n">
        <v>2010</v>
      </c>
      <c r="D11397" s="54" t="n">
        <v>20.4</v>
      </c>
      <c r="E11397" s="55" t="n">
        <v>8</v>
      </c>
    </row>
    <row r="11398" customFormat="false" ht="15" hidden="false" customHeight="false" outlineLevel="0" collapsed="false">
      <c r="A11398" s="49" t="n">
        <v>488</v>
      </c>
      <c r="B11398" s="49" t="s">
        <v>203</v>
      </c>
      <c r="C11398" s="49" t="n">
        <v>2011</v>
      </c>
      <c r="D11398" s="54" t="n">
        <v>67.2</v>
      </c>
      <c r="E11398" s="55" t="n">
        <v>32</v>
      </c>
    </row>
    <row r="11399" customFormat="false" ht="15" hidden="false" customHeight="false" outlineLevel="0" collapsed="false">
      <c r="A11399" s="49" t="n">
        <v>488</v>
      </c>
      <c r="B11399" s="49" t="s">
        <v>201</v>
      </c>
      <c r="C11399" s="49" t="n">
        <v>2011</v>
      </c>
      <c r="D11399" s="54" t="n">
        <v>40.8</v>
      </c>
      <c r="E11399" s="55" t="n">
        <v>16</v>
      </c>
    </row>
    <row r="11400" customFormat="false" ht="15" hidden="false" customHeight="false" outlineLevel="0" collapsed="false">
      <c r="A11400" s="49" t="n">
        <v>488</v>
      </c>
      <c r="B11400" s="49" t="s">
        <v>222</v>
      </c>
      <c r="C11400" s="49" t="n">
        <v>2010</v>
      </c>
      <c r="D11400" s="54" t="n">
        <v>592.8</v>
      </c>
      <c r="E11400" s="55" t="n">
        <v>272</v>
      </c>
    </row>
    <row r="11401" customFormat="false" ht="15" hidden="false" customHeight="false" outlineLevel="0" collapsed="false">
      <c r="A11401" s="49" t="n">
        <v>488</v>
      </c>
      <c r="B11401" s="49" t="s">
        <v>191</v>
      </c>
      <c r="C11401" s="49" t="n">
        <v>2010</v>
      </c>
      <c r="D11401" s="54" t="n">
        <v>20.4</v>
      </c>
      <c r="E11401" s="55" t="n">
        <v>8</v>
      </c>
    </row>
    <row r="11402" customFormat="false" ht="15" hidden="false" customHeight="false" outlineLevel="0" collapsed="false">
      <c r="A11402" s="49" t="n">
        <v>488</v>
      </c>
      <c r="B11402" s="49" t="s">
        <v>205</v>
      </c>
      <c r="C11402" s="49" t="n">
        <v>2010</v>
      </c>
      <c r="D11402" s="54" t="n">
        <v>209.1</v>
      </c>
      <c r="E11402" s="55" t="n">
        <v>82</v>
      </c>
    </row>
    <row r="11403" customFormat="false" ht="15" hidden="false" customHeight="false" outlineLevel="0" collapsed="false">
      <c r="A11403" s="49" t="n">
        <v>488</v>
      </c>
      <c r="B11403" s="49" t="s">
        <v>205</v>
      </c>
      <c r="C11403" s="49" t="n">
        <v>2011</v>
      </c>
      <c r="D11403" s="54" t="n">
        <v>20.4</v>
      </c>
      <c r="E11403" s="55" t="n">
        <v>8</v>
      </c>
    </row>
    <row r="11404" customFormat="false" ht="15" hidden="false" customHeight="false" outlineLevel="0" collapsed="false">
      <c r="A11404" s="49" t="n">
        <v>488</v>
      </c>
      <c r="B11404" s="49" t="s">
        <v>206</v>
      </c>
      <c r="C11404" s="49" t="n">
        <v>2010</v>
      </c>
      <c r="D11404" s="54" t="n">
        <v>148.8</v>
      </c>
      <c r="E11404" s="55" t="n">
        <v>64</v>
      </c>
    </row>
    <row r="11405" customFormat="false" ht="15" hidden="false" customHeight="false" outlineLevel="0" collapsed="false">
      <c r="A11405" s="49" t="n">
        <v>488</v>
      </c>
      <c r="B11405" s="49" t="s">
        <v>206</v>
      </c>
      <c r="C11405" s="49" t="n">
        <v>2011</v>
      </c>
      <c r="D11405" s="54" t="n">
        <v>102</v>
      </c>
      <c r="E11405" s="55" t="n">
        <v>40</v>
      </c>
    </row>
    <row r="11406" customFormat="false" ht="15" hidden="false" customHeight="false" outlineLevel="0" collapsed="false">
      <c r="A11406" s="49" t="n">
        <v>488</v>
      </c>
      <c r="B11406" s="49" t="s">
        <v>234</v>
      </c>
      <c r="C11406" s="49" t="n">
        <v>2010</v>
      </c>
      <c r="D11406" s="54" t="n">
        <v>20.4</v>
      </c>
      <c r="E11406" s="55" t="n">
        <v>8</v>
      </c>
    </row>
    <row r="11407" customFormat="false" ht="15" hidden="false" customHeight="false" outlineLevel="0" collapsed="false">
      <c r="A11407" s="49" t="n">
        <v>488</v>
      </c>
      <c r="B11407" s="49" t="s">
        <v>211</v>
      </c>
      <c r="C11407" s="49" t="n">
        <v>2011</v>
      </c>
      <c r="D11407" s="54" t="n">
        <v>20.4</v>
      </c>
      <c r="E11407" s="55" t="n">
        <v>8</v>
      </c>
    </row>
    <row r="11408" customFormat="false" ht="15" hidden="false" customHeight="false" outlineLevel="0" collapsed="false">
      <c r="A11408" s="49" t="n">
        <v>488</v>
      </c>
      <c r="B11408" s="49" t="s">
        <v>218</v>
      </c>
      <c r="C11408" s="49" t="n">
        <v>2010</v>
      </c>
      <c r="D11408" s="54" t="n">
        <v>198.15</v>
      </c>
      <c r="E11408" s="55" t="n">
        <v>89</v>
      </c>
    </row>
    <row r="11409" customFormat="false" ht="15" hidden="false" customHeight="false" outlineLevel="0" collapsed="false">
      <c r="A11409" s="49" t="n">
        <v>488</v>
      </c>
      <c r="B11409" s="49" t="s">
        <v>218</v>
      </c>
      <c r="C11409" s="49" t="n">
        <v>2011</v>
      </c>
      <c r="D11409" s="54" t="n">
        <v>201.6</v>
      </c>
      <c r="E11409" s="55" t="n">
        <v>96</v>
      </c>
    </row>
    <row r="11410" customFormat="false" ht="15" hidden="false" customHeight="false" outlineLevel="0" collapsed="false">
      <c r="A11410" s="49" t="n">
        <v>488</v>
      </c>
      <c r="B11410" s="49" t="s">
        <v>193</v>
      </c>
      <c r="C11410" s="49" t="n">
        <v>2011</v>
      </c>
      <c r="D11410" s="54" t="n">
        <v>40.8</v>
      </c>
      <c r="E11410" s="55" t="n">
        <v>16</v>
      </c>
    </row>
    <row r="11411" customFormat="false" ht="15" hidden="false" customHeight="false" outlineLevel="0" collapsed="false">
      <c r="A11411" s="49" t="n">
        <v>488</v>
      </c>
      <c r="B11411" s="49" t="s">
        <v>197</v>
      </c>
      <c r="C11411" s="49" t="n">
        <v>2010</v>
      </c>
      <c r="D11411" s="54" t="n">
        <v>81.6</v>
      </c>
      <c r="E11411" s="55" t="n">
        <v>32</v>
      </c>
    </row>
    <row r="11412" customFormat="false" ht="15" hidden="false" customHeight="false" outlineLevel="0" collapsed="false">
      <c r="A11412" s="49" t="n">
        <v>488</v>
      </c>
      <c r="B11412" s="49" t="s">
        <v>196</v>
      </c>
      <c r="C11412" s="49" t="n">
        <v>2011</v>
      </c>
      <c r="D11412" s="54" t="n">
        <v>20.4</v>
      </c>
      <c r="E11412" s="55" t="n">
        <v>8</v>
      </c>
    </row>
    <row r="11413" customFormat="false" ht="15" hidden="false" customHeight="false" outlineLevel="0" collapsed="false">
      <c r="A11413" s="49" t="n">
        <v>488</v>
      </c>
      <c r="B11413" s="49" t="s">
        <v>210</v>
      </c>
      <c r="C11413" s="49" t="n">
        <v>2010</v>
      </c>
      <c r="D11413" s="54" t="n">
        <v>163.2</v>
      </c>
      <c r="E11413" s="55" t="n">
        <v>64</v>
      </c>
    </row>
    <row r="11414" customFormat="false" ht="15" hidden="false" customHeight="false" outlineLevel="0" collapsed="false">
      <c r="A11414" s="49" t="n">
        <v>488</v>
      </c>
      <c r="B11414" s="49" t="s">
        <v>210</v>
      </c>
      <c r="C11414" s="49" t="n">
        <v>2011</v>
      </c>
      <c r="D11414" s="54" t="n">
        <v>163.2</v>
      </c>
      <c r="E11414" s="55" t="n">
        <v>64</v>
      </c>
    </row>
    <row r="11415" customFormat="false" ht="15" hidden="false" customHeight="false" outlineLevel="0" collapsed="false">
      <c r="A11415" s="49" t="n">
        <v>488</v>
      </c>
      <c r="B11415" s="49" t="s">
        <v>198</v>
      </c>
      <c r="C11415" s="49" t="n">
        <v>2010</v>
      </c>
      <c r="D11415" s="54" t="n">
        <v>20.4</v>
      </c>
      <c r="E11415" s="55" t="n">
        <v>8</v>
      </c>
    </row>
    <row r="11416" customFormat="false" ht="15" hidden="false" customHeight="false" outlineLevel="0" collapsed="false">
      <c r="A11416" s="49" t="n">
        <v>488</v>
      </c>
      <c r="B11416" s="49" t="s">
        <v>198</v>
      </c>
      <c r="C11416" s="49" t="n">
        <v>2011</v>
      </c>
      <c r="D11416" s="54" t="n">
        <v>20.4</v>
      </c>
      <c r="E11416" s="55" t="n">
        <v>8</v>
      </c>
    </row>
    <row r="11417" customFormat="false" ht="15" hidden="false" customHeight="false" outlineLevel="0" collapsed="false">
      <c r="A11417" s="49" t="n">
        <v>488</v>
      </c>
      <c r="B11417" s="49" t="s">
        <v>189</v>
      </c>
      <c r="C11417" s="49" t="n">
        <v>2009</v>
      </c>
      <c r="D11417" s="54" t="n">
        <v>69.06</v>
      </c>
      <c r="E11417" s="55" t="n">
        <v>24</v>
      </c>
    </row>
    <row r="11418" customFormat="false" ht="15" hidden="false" customHeight="false" outlineLevel="0" collapsed="false">
      <c r="A11418" s="49" t="n">
        <v>488</v>
      </c>
      <c r="B11418" s="49" t="s">
        <v>189</v>
      </c>
      <c r="C11418" s="49" t="n">
        <v>2010</v>
      </c>
      <c r="D11418" s="54" t="n">
        <v>4116.98</v>
      </c>
      <c r="E11418" s="55" t="n">
        <v>1665</v>
      </c>
    </row>
    <row r="11419" customFormat="false" ht="15" hidden="false" customHeight="false" outlineLevel="0" collapsed="false">
      <c r="A11419" s="49" t="n">
        <v>488</v>
      </c>
      <c r="B11419" s="49" t="s">
        <v>189</v>
      </c>
      <c r="C11419" s="49" t="n">
        <v>2011</v>
      </c>
      <c r="D11419" s="54" t="n">
        <v>3013.08</v>
      </c>
      <c r="E11419" s="55" t="n">
        <v>1079</v>
      </c>
    </row>
    <row r="11420" customFormat="false" ht="15" hidden="false" customHeight="false" outlineLevel="0" collapsed="false">
      <c r="A11420" s="49" t="n">
        <v>489</v>
      </c>
      <c r="B11420" s="49" t="s">
        <v>203</v>
      </c>
      <c r="C11420" s="49" t="n">
        <v>2011</v>
      </c>
      <c r="D11420" s="54" t="n">
        <v>211</v>
      </c>
      <c r="E11420" s="55" t="n">
        <v>76</v>
      </c>
    </row>
    <row r="11421" customFormat="false" ht="15" hidden="false" customHeight="false" outlineLevel="0" collapsed="false">
      <c r="A11421" s="49" t="n">
        <v>489</v>
      </c>
      <c r="B11421" s="49" t="s">
        <v>201</v>
      </c>
      <c r="C11421" s="49" t="n">
        <v>2011</v>
      </c>
      <c r="D11421" s="54" t="n">
        <v>39</v>
      </c>
      <c r="E11421" s="55" t="n">
        <v>12</v>
      </c>
    </row>
    <row r="11422" customFormat="false" ht="15" hidden="false" customHeight="false" outlineLevel="0" collapsed="false">
      <c r="A11422" s="49" t="n">
        <v>489</v>
      </c>
      <c r="B11422" s="49" t="s">
        <v>226</v>
      </c>
      <c r="C11422" s="49" t="n">
        <v>2011</v>
      </c>
      <c r="D11422" s="54" t="n">
        <v>13</v>
      </c>
      <c r="E11422" s="55" t="n">
        <v>4</v>
      </c>
    </row>
    <row r="11423" customFormat="false" ht="15" hidden="false" customHeight="false" outlineLevel="0" collapsed="false">
      <c r="A11423" s="49" t="n">
        <v>489</v>
      </c>
      <c r="B11423" s="49" t="s">
        <v>200</v>
      </c>
      <c r="C11423" s="49" t="n">
        <v>2011</v>
      </c>
      <c r="D11423" s="54" t="n">
        <v>32.5</v>
      </c>
      <c r="E11423" s="55" t="n">
        <v>10</v>
      </c>
    </row>
    <row r="11424" customFormat="false" ht="15" hidden="false" customHeight="false" outlineLevel="0" collapsed="false">
      <c r="A11424" s="49" t="n">
        <v>489</v>
      </c>
      <c r="B11424" s="49" t="s">
        <v>222</v>
      </c>
      <c r="C11424" s="49" t="n">
        <v>2011</v>
      </c>
      <c r="D11424" s="54" t="n">
        <v>667</v>
      </c>
      <c r="E11424" s="55" t="n">
        <v>220</v>
      </c>
    </row>
    <row r="11425" customFormat="false" ht="15" hidden="false" customHeight="false" outlineLevel="0" collapsed="false">
      <c r="A11425" s="49" t="n">
        <v>489</v>
      </c>
      <c r="B11425" s="49" t="s">
        <v>205</v>
      </c>
      <c r="C11425" s="49" t="n">
        <v>2011</v>
      </c>
      <c r="D11425" s="54" t="n">
        <v>110.5</v>
      </c>
      <c r="E11425" s="55" t="n">
        <v>34</v>
      </c>
    </row>
    <row r="11426" customFormat="false" ht="15" hidden="false" customHeight="false" outlineLevel="0" collapsed="false">
      <c r="A11426" s="49" t="n">
        <v>489</v>
      </c>
      <c r="B11426" s="49" t="s">
        <v>206</v>
      </c>
      <c r="C11426" s="49" t="n">
        <v>2011</v>
      </c>
      <c r="D11426" s="54" t="n">
        <v>71.5</v>
      </c>
      <c r="E11426" s="55" t="n">
        <v>22</v>
      </c>
    </row>
    <row r="11427" customFormat="false" ht="15" hidden="false" customHeight="false" outlineLevel="0" collapsed="false">
      <c r="A11427" s="49" t="n">
        <v>489</v>
      </c>
      <c r="B11427" s="49" t="s">
        <v>190</v>
      </c>
      <c r="C11427" s="49" t="n">
        <v>2011</v>
      </c>
      <c r="D11427" s="54" t="n">
        <v>26</v>
      </c>
      <c r="E11427" s="55" t="n">
        <v>8</v>
      </c>
    </row>
    <row r="11428" customFormat="false" ht="15" hidden="false" customHeight="false" outlineLevel="0" collapsed="false">
      <c r="A11428" s="49" t="n">
        <v>489</v>
      </c>
      <c r="B11428" s="49" t="s">
        <v>218</v>
      </c>
      <c r="C11428" s="49" t="n">
        <v>2011</v>
      </c>
      <c r="D11428" s="54" t="n">
        <v>356</v>
      </c>
      <c r="E11428" s="55" t="n">
        <v>128</v>
      </c>
    </row>
    <row r="11429" customFormat="false" ht="15" hidden="false" customHeight="false" outlineLevel="0" collapsed="false">
      <c r="A11429" s="49" t="n">
        <v>489</v>
      </c>
      <c r="B11429" s="49" t="s">
        <v>193</v>
      </c>
      <c r="C11429" s="49" t="n">
        <v>2011</v>
      </c>
      <c r="D11429" s="54" t="n">
        <v>13</v>
      </c>
      <c r="E11429" s="55" t="n">
        <v>4</v>
      </c>
    </row>
    <row r="11430" customFormat="false" ht="15" hidden="false" customHeight="false" outlineLevel="0" collapsed="false">
      <c r="A11430" s="49" t="n">
        <v>489</v>
      </c>
      <c r="B11430" s="49" t="s">
        <v>215</v>
      </c>
      <c r="C11430" s="49" t="n">
        <v>2011</v>
      </c>
      <c r="D11430" s="54" t="n">
        <v>39</v>
      </c>
      <c r="E11430" s="55" t="n">
        <v>12</v>
      </c>
    </row>
    <row r="11431" customFormat="false" ht="15" hidden="false" customHeight="false" outlineLevel="0" collapsed="false">
      <c r="A11431" s="49" t="n">
        <v>489</v>
      </c>
      <c r="B11431" s="49" t="s">
        <v>196</v>
      </c>
      <c r="C11431" s="49" t="n">
        <v>2011</v>
      </c>
      <c r="D11431" s="54" t="n">
        <v>35.75</v>
      </c>
      <c r="E11431" s="55" t="n">
        <v>11</v>
      </c>
    </row>
    <row r="11432" customFormat="false" ht="15" hidden="false" customHeight="false" outlineLevel="0" collapsed="false">
      <c r="A11432" s="49" t="n">
        <v>489</v>
      </c>
      <c r="B11432" s="49" t="s">
        <v>198</v>
      </c>
      <c r="C11432" s="49" t="n">
        <v>2011</v>
      </c>
      <c r="D11432" s="54" t="n">
        <v>13</v>
      </c>
      <c r="E11432" s="55" t="n">
        <v>4</v>
      </c>
    </row>
    <row r="11433" customFormat="false" ht="15" hidden="false" customHeight="false" outlineLevel="0" collapsed="false">
      <c r="A11433" s="49" t="n">
        <v>489</v>
      </c>
      <c r="B11433" s="49" t="s">
        <v>207</v>
      </c>
      <c r="C11433" s="49" t="n">
        <v>2011</v>
      </c>
      <c r="D11433" s="54" t="n">
        <v>13</v>
      </c>
      <c r="E11433" s="55" t="n">
        <v>4</v>
      </c>
    </row>
    <row r="11434" customFormat="false" ht="15" hidden="false" customHeight="false" outlineLevel="0" collapsed="false">
      <c r="A11434" s="49" t="n">
        <v>489</v>
      </c>
      <c r="B11434" s="49" t="s">
        <v>189</v>
      </c>
      <c r="C11434" s="49" t="n">
        <v>2011</v>
      </c>
      <c r="D11434" s="54" t="n">
        <v>7721.4</v>
      </c>
      <c r="E11434" s="55" t="n">
        <v>2531</v>
      </c>
    </row>
    <row r="11435" customFormat="false" ht="15" hidden="false" customHeight="false" outlineLevel="0" collapsed="false">
      <c r="A11435" s="49" t="n">
        <v>490</v>
      </c>
      <c r="B11435" s="49" t="s">
        <v>200</v>
      </c>
      <c r="C11435" s="49" t="n">
        <v>2010</v>
      </c>
      <c r="D11435" s="54" t="n">
        <v>20.4</v>
      </c>
      <c r="E11435" s="55" t="n">
        <v>24</v>
      </c>
    </row>
    <row r="11436" customFormat="false" ht="15" hidden="false" customHeight="false" outlineLevel="0" collapsed="false">
      <c r="A11436" s="49" t="n">
        <v>490</v>
      </c>
      <c r="B11436" s="49" t="s">
        <v>205</v>
      </c>
      <c r="C11436" s="49" t="n">
        <v>2010</v>
      </c>
      <c r="D11436" s="54" t="n">
        <v>20.4</v>
      </c>
      <c r="E11436" s="55" t="n">
        <v>24</v>
      </c>
    </row>
    <row r="11437" customFormat="false" ht="15" hidden="false" customHeight="false" outlineLevel="0" collapsed="false">
      <c r="A11437" s="49" t="n">
        <v>490</v>
      </c>
      <c r="B11437" s="49" t="s">
        <v>205</v>
      </c>
      <c r="C11437" s="49" t="n">
        <v>2011</v>
      </c>
      <c r="D11437" s="54" t="n">
        <v>2.55</v>
      </c>
      <c r="E11437" s="55" t="n">
        <v>3</v>
      </c>
    </row>
    <row r="11438" customFormat="false" ht="15" hidden="false" customHeight="false" outlineLevel="0" collapsed="false">
      <c r="A11438" s="49" t="n">
        <v>490</v>
      </c>
      <c r="B11438" s="49" t="s">
        <v>209</v>
      </c>
      <c r="C11438" s="49" t="n">
        <v>2010</v>
      </c>
      <c r="D11438" s="54" t="n">
        <v>20.4</v>
      </c>
      <c r="E11438" s="55" t="n">
        <v>24</v>
      </c>
    </row>
    <row r="11439" customFormat="false" ht="15" hidden="false" customHeight="false" outlineLevel="0" collapsed="false">
      <c r="A11439" s="49" t="n">
        <v>490</v>
      </c>
      <c r="B11439" s="49" t="s">
        <v>192</v>
      </c>
      <c r="C11439" s="49" t="n">
        <v>2010</v>
      </c>
      <c r="D11439" s="54" t="n">
        <v>3.4</v>
      </c>
      <c r="E11439" s="55" t="n">
        <v>4</v>
      </c>
    </row>
    <row r="11440" customFormat="false" ht="15" hidden="false" customHeight="false" outlineLevel="0" collapsed="false">
      <c r="A11440" s="49" t="n">
        <v>490</v>
      </c>
      <c r="B11440" s="49" t="s">
        <v>218</v>
      </c>
      <c r="C11440" s="49" t="n">
        <v>2009</v>
      </c>
      <c r="D11440" s="54" t="n">
        <v>207.36</v>
      </c>
      <c r="E11440" s="55" t="n">
        <v>288</v>
      </c>
    </row>
    <row r="11441" customFormat="false" ht="15" hidden="false" customHeight="false" outlineLevel="0" collapsed="false">
      <c r="A11441" s="49" t="n">
        <v>490</v>
      </c>
      <c r="B11441" s="49" t="s">
        <v>218</v>
      </c>
      <c r="C11441" s="49" t="n">
        <v>2010</v>
      </c>
      <c r="D11441" s="54" t="n">
        <v>1036.8</v>
      </c>
      <c r="E11441" s="55" t="n">
        <v>1440</v>
      </c>
    </row>
    <row r="11442" customFormat="false" ht="15" hidden="false" customHeight="false" outlineLevel="0" collapsed="false">
      <c r="A11442" s="49" t="n">
        <v>490</v>
      </c>
      <c r="B11442" s="49" t="s">
        <v>218</v>
      </c>
      <c r="C11442" s="49" t="n">
        <v>2011</v>
      </c>
      <c r="D11442" s="54" t="n">
        <v>435.12</v>
      </c>
      <c r="E11442" s="55" t="n">
        <v>600</v>
      </c>
    </row>
    <row r="11443" customFormat="false" ht="15" hidden="false" customHeight="false" outlineLevel="0" collapsed="false">
      <c r="A11443" s="49" t="n">
        <v>490</v>
      </c>
      <c r="B11443" s="49" t="s">
        <v>196</v>
      </c>
      <c r="C11443" s="49" t="n">
        <v>2011</v>
      </c>
      <c r="D11443" s="54" t="n">
        <v>4.25</v>
      </c>
      <c r="E11443" s="55" t="n">
        <v>5</v>
      </c>
    </row>
    <row r="11444" customFormat="false" ht="15" hidden="false" customHeight="false" outlineLevel="0" collapsed="false">
      <c r="A11444" s="49" t="n">
        <v>490</v>
      </c>
      <c r="B11444" s="49" t="s">
        <v>189</v>
      </c>
      <c r="C11444" s="49" t="n">
        <v>2009</v>
      </c>
      <c r="D11444" s="54" t="n">
        <v>311.1</v>
      </c>
      <c r="E11444" s="55" t="n">
        <v>365</v>
      </c>
    </row>
    <row r="11445" customFormat="false" ht="15" hidden="false" customHeight="false" outlineLevel="0" collapsed="false">
      <c r="A11445" s="49" t="n">
        <v>490</v>
      </c>
      <c r="B11445" s="49" t="s">
        <v>189</v>
      </c>
      <c r="C11445" s="49" t="n">
        <v>2010</v>
      </c>
      <c r="D11445" s="54" t="n">
        <v>4495.58</v>
      </c>
      <c r="E11445" s="55" t="n">
        <v>4995</v>
      </c>
    </row>
    <row r="11446" customFormat="false" ht="15" hidden="false" customHeight="false" outlineLevel="0" collapsed="false">
      <c r="A11446" s="49" t="n">
        <v>490</v>
      </c>
      <c r="B11446" s="49" t="s">
        <v>189</v>
      </c>
      <c r="C11446" s="49" t="n">
        <v>2011</v>
      </c>
      <c r="D11446" s="54" t="n">
        <v>2796.48</v>
      </c>
      <c r="E11446" s="55" t="n">
        <v>3054</v>
      </c>
    </row>
    <row r="11447" customFormat="false" ht="15" hidden="false" customHeight="false" outlineLevel="0" collapsed="false">
      <c r="A11447" s="49" t="n">
        <v>491</v>
      </c>
      <c r="B11447" s="49" t="s">
        <v>203</v>
      </c>
      <c r="C11447" s="49" t="n">
        <v>2011</v>
      </c>
      <c r="D11447" s="54" t="n">
        <v>488.16</v>
      </c>
      <c r="E11447" s="55" t="n">
        <v>144</v>
      </c>
    </row>
    <row r="11448" customFormat="false" ht="15" hidden="false" customHeight="false" outlineLevel="0" collapsed="false">
      <c r="A11448" s="49" t="n">
        <v>491</v>
      </c>
      <c r="B11448" s="49" t="s">
        <v>222</v>
      </c>
      <c r="C11448" s="49" t="n">
        <v>2011</v>
      </c>
      <c r="D11448" s="54" t="n">
        <v>891.69</v>
      </c>
      <c r="E11448" s="55" t="n">
        <v>247</v>
      </c>
    </row>
    <row r="11449" customFormat="false" ht="15" hidden="false" customHeight="false" outlineLevel="0" collapsed="false">
      <c r="A11449" s="49" t="n">
        <v>491</v>
      </c>
      <c r="B11449" s="49" t="s">
        <v>191</v>
      </c>
      <c r="C11449" s="49" t="n">
        <v>2011</v>
      </c>
      <c r="D11449" s="54" t="n">
        <v>45</v>
      </c>
      <c r="E11449" s="55" t="n">
        <v>12</v>
      </c>
    </row>
    <row r="11450" customFormat="false" ht="15" hidden="false" customHeight="false" outlineLevel="0" collapsed="false">
      <c r="A11450" s="49" t="n">
        <v>491</v>
      </c>
      <c r="B11450" s="49" t="s">
        <v>205</v>
      </c>
      <c r="C11450" s="49" t="n">
        <v>2011</v>
      </c>
      <c r="D11450" s="54" t="n">
        <v>116.25</v>
      </c>
      <c r="E11450" s="55" t="n">
        <v>31</v>
      </c>
    </row>
    <row r="11451" customFormat="false" ht="15" hidden="false" customHeight="false" outlineLevel="0" collapsed="false">
      <c r="A11451" s="49" t="n">
        <v>491</v>
      </c>
      <c r="B11451" s="49" t="s">
        <v>206</v>
      </c>
      <c r="C11451" s="49" t="n">
        <v>2011</v>
      </c>
      <c r="D11451" s="54" t="n">
        <v>30</v>
      </c>
      <c r="E11451" s="55" t="n">
        <v>8</v>
      </c>
    </row>
    <row r="11452" customFormat="false" ht="15" hidden="false" customHeight="false" outlineLevel="0" collapsed="false">
      <c r="A11452" s="49" t="n">
        <v>491</v>
      </c>
      <c r="B11452" s="49" t="s">
        <v>192</v>
      </c>
      <c r="C11452" s="49" t="n">
        <v>2011</v>
      </c>
      <c r="D11452" s="54" t="n">
        <v>22.5</v>
      </c>
      <c r="E11452" s="55" t="n">
        <v>6</v>
      </c>
    </row>
    <row r="11453" customFormat="false" ht="15" hidden="false" customHeight="false" outlineLevel="0" collapsed="false">
      <c r="A11453" s="49" t="n">
        <v>491</v>
      </c>
      <c r="B11453" s="49" t="s">
        <v>193</v>
      </c>
      <c r="C11453" s="49" t="n">
        <v>2011</v>
      </c>
      <c r="D11453" s="54" t="n">
        <v>45</v>
      </c>
      <c r="E11453" s="55" t="n">
        <v>12</v>
      </c>
    </row>
    <row r="11454" customFormat="false" ht="15" hidden="false" customHeight="false" outlineLevel="0" collapsed="false">
      <c r="A11454" s="49" t="n">
        <v>491</v>
      </c>
      <c r="B11454" s="49" t="s">
        <v>213</v>
      </c>
      <c r="C11454" s="49" t="n">
        <v>2011</v>
      </c>
      <c r="D11454" s="54" t="n">
        <v>45</v>
      </c>
      <c r="E11454" s="55" t="n">
        <v>12</v>
      </c>
    </row>
    <row r="11455" customFormat="false" ht="15" hidden="false" customHeight="false" outlineLevel="0" collapsed="false">
      <c r="A11455" s="49" t="n">
        <v>491</v>
      </c>
      <c r="B11455" s="49" t="s">
        <v>215</v>
      </c>
      <c r="C11455" s="49" t="n">
        <v>2011</v>
      </c>
      <c r="D11455" s="54" t="n">
        <v>22.5</v>
      </c>
      <c r="E11455" s="55" t="n">
        <v>6</v>
      </c>
    </row>
    <row r="11456" customFormat="false" ht="15" hidden="false" customHeight="false" outlineLevel="0" collapsed="false">
      <c r="A11456" s="49" t="n">
        <v>491</v>
      </c>
      <c r="B11456" s="49" t="s">
        <v>189</v>
      </c>
      <c r="C11456" s="49" t="n">
        <v>2011</v>
      </c>
      <c r="D11456" s="54" t="n">
        <v>7586.27</v>
      </c>
      <c r="E11456" s="55" t="n">
        <v>1911</v>
      </c>
    </row>
    <row r="11457" customFormat="false" ht="15" hidden="false" customHeight="false" outlineLevel="0" collapsed="false">
      <c r="A11457" s="49" t="n">
        <v>492</v>
      </c>
      <c r="B11457" s="49" t="s">
        <v>203</v>
      </c>
      <c r="C11457" s="49" t="n">
        <v>2011</v>
      </c>
      <c r="D11457" s="54" t="n">
        <v>305.44</v>
      </c>
      <c r="E11457" s="55" t="n">
        <v>208</v>
      </c>
    </row>
    <row r="11458" customFormat="false" ht="15" hidden="false" customHeight="false" outlineLevel="0" collapsed="false">
      <c r="A11458" s="49" t="n">
        <v>492</v>
      </c>
      <c r="B11458" s="49" t="s">
        <v>199</v>
      </c>
      <c r="C11458" s="49" t="n">
        <v>2009</v>
      </c>
      <c r="D11458" s="54" t="n">
        <v>27.04</v>
      </c>
      <c r="E11458" s="55" t="n">
        <v>16</v>
      </c>
    </row>
    <row r="11459" customFormat="false" ht="15" hidden="false" customHeight="false" outlineLevel="0" collapsed="false">
      <c r="A11459" s="49" t="n">
        <v>492</v>
      </c>
      <c r="B11459" s="49" t="s">
        <v>199</v>
      </c>
      <c r="C11459" s="49" t="n">
        <v>2010</v>
      </c>
      <c r="D11459" s="54" t="n">
        <v>67.6</v>
      </c>
      <c r="E11459" s="55" t="n">
        <v>40</v>
      </c>
    </row>
    <row r="11460" customFormat="false" ht="15" hidden="false" customHeight="false" outlineLevel="0" collapsed="false">
      <c r="A11460" s="49" t="n">
        <v>492</v>
      </c>
      <c r="B11460" s="49" t="s">
        <v>201</v>
      </c>
      <c r="C11460" s="49" t="n">
        <v>2010</v>
      </c>
      <c r="D11460" s="54" t="n">
        <v>13.52</v>
      </c>
      <c r="E11460" s="55" t="n">
        <v>8</v>
      </c>
    </row>
    <row r="11461" customFormat="false" ht="15" hidden="false" customHeight="false" outlineLevel="0" collapsed="false">
      <c r="A11461" s="49" t="n">
        <v>492</v>
      </c>
      <c r="B11461" s="49" t="s">
        <v>201</v>
      </c>
      <c r="C11461" s="49" t="n">
        <v>2011</v>
      </c>
      <c r="D11461" s="54" t="n">
        <v>13.52</v>
      </c>
      <c r="E11461" s="55" t="n">
        <v>8</v>
      </c>
    </row>
    <row r="11462" customFormat="false" ht="15" hidden="false" customHeight="false" outlineLevel="0" collapsed="false">
      <c r="A11462" s="49" t="n">
        <v>492</v>
      </c>
      <c r="B11462" s="49" t="s">
        <v>226</v>
      </c>
      <c r="C11462" s="49" t="n">
        <v>2010</v>
      </c>
      <c r="D11462" s="54" t="n">
        <v>27.04</v>
      </c>
      <c r="E11462" s="55" t="n">
        <v>16</v>
      </c>
    </row>
    <row r="11463" customFormat="false" ht="15" hidden="false" customHeight="false" outlineLevel="0" collapsed="false">
      <c r="A11463" s="49" t="n">
        <v>492</v>
      </c>
      <c r="B11463" s="49" t="s">
        <v>200</v>
      </c>
      <c r="C11463" s="49" t="n">
        <v>2010</v>
      </c>
      <c r="D11463" s="54" t="n">
        <v>13.52</v>
      </c>
      <c r="E11463" s="55" t="n">
        <v>8</v>
      </c>
    </row>
    <row r="11464" customFormat="false" ht="15" hidden="false" customHeight="false" outlineLevel="0" collapsed="false">
      <c r="A11464" s="49" t="n">
        <v>492</v>
      </c>
      <c r="B11464" s="49" t="s">
        <v>222</v>
      </c>
      <c r="C11464" s="49" t="n">
        <v>2010</v>
      </c>
      <c r="D11464" s="54" t="n">
        <v>81.12</v>
      </c>
      <c r="E11464" s="55" t="n">
        <v>48</v>
      </c>
    </row>
    <row r="11465" customFormat="false" ht="15" hidden="false" customHeight="false" outlineLevel="0" collapsed="false">
      <c r="A11465" s="49" t="n">
        <v>492</v>
      </c>
      <c r="B11465" s="49" t="s">
        <v>222</v>
      </c>
      <c r="C11465" s="49" t="n">
        <v>2011</v>
      </c>
      <c r="D11465" s="54" t="n">
        <v>27.04</v>
      </c>
      <c r="E11465" s="55" t="n">
        <v>16</v>
      </c>
    </row>
    <row r="11466" customFormat="false" ht="15" hidden="false" customHeight="false" outlineLevel="0" collapsed="false">
      <c r="A11466" s="49" t="n">
        <v>492</v>
      </c>
      <c r="B11466" s="49" t="s">
        <v>191</v>
      </c>
      <c r="C11466" s="49" t="n">
        <v>2010</v>
      </c>
      <c r="D11466" s="54" t="n">
        <v>40.56</v>
      </c>
      <c r="E11466" s="55" t="n">
        <v>24</v>
      </c>
    </row>
    <row r="11467" customFormat="false" ht="15" hidden="false" customHeight="false" outlineLevel="0" collapsed="false">
      <c r="A11467" s="49" t="n">
        <v>492</v>
      </c>
      <c r="B11467" s="49" t="s">
        <v>191</v>
      </c>
      <c r="C11467" s="49" t="n">
        <v>2011</v>
      </c>
      <c r="D11467" s="54" t="n">
        <v>13.52</v>
      </c>
      <c r="E11467" s="55" t="n">
        <v>8</v>
      </c>
    </row>
    <row r="11468" customFormat="false" ht="15" hidden="false" customHeight="false" outlineLevel="0" collapsed="false">
      <c r="A11468" s="49" t="n">
        <v>492</v>
      </c>
      <c r="B11468" s="49" t="s">
        <v>205</v>
      </c>
      <c r="C11468" s="49" t="n">
        <v>2009</v>
      </c>
      <c r="D11468" s="54" t="n">
        <v>13.52</v>
      </c>
      <c r="E11468" s="55" t="n">
        <v>8</v>
      </c>
    </row>
    <row r="11469" customFormat="false" ht="15" hidden="false" customHeight="false" outlineLevel="0" collapsed="false">
      <c r="A11469" s="49" t="n">
        <v>492</v>
      </c>
      <c r="B11469" s="49" t="s">
        <v>205</v>
      </c>
      <c r="C11469" s="49" t="n">
        <v>2010</v>
      </c>
      <c r="D11469" s="54" t="n">
        <v>54.08</v>
      </c>
      <c r="E11469" s="55" t="n">
        <v>32</v>
      </c>
    </row>
    <row r="11470" customFormat="false" ht="15" hidden="false" customHeight="false" outlineLevel="0" collapsed="false">
      <c r="A11470" s="49" t="n">
        <v>492</v>
      </c>
      <c r="B11470" s="49" t="s">
        <v>205</v>
      </c>
      <c r="C11470" s="49" t="n">
        <v>2011</v>
      </c>
      <c r="D11470" s="54" t="n">
        <v>162.24</v>
      </c>
      <c r="E11470" s="55" t="n">
        <v>96</v>
      </c>
    </row>
    <row r="11471" customFormat="false" ht="15" hidden="false" customHeight="false" outlineLevel="0" collapsed="false">
      <c r="A11471" s="49" t="n">
        <v>492</v>
      </c>
      <c r="B11471" s="49" t="s">
        <v>206</v>
      </c>
      <c r="C11471" s="49" t="n">
        <v>2010</v>
      </c>
      <c r="D11471" s="54" t="n">
        <v>392.08</v>
      </c>
      <c r="E11471" s="55" t="n">
        <v>232</v>
      </c>
    </row>
    <row r="11472" customFormat="false" ht="15" hidden="false" customHeight="false" outlineLevel="0" collapsed="false">
      <c r="A11472" s="49" t="n">
        <v>492</v>
      </c>
      <c r="B11472" s="49" t="s">
        <v>206</v>
      </c>
      <c r="C11472" s="49" t="n">
        <v>2011</v>
      </c>
      <c r="D11472" s="54" t="n">
        <v>243.36</v>
      </c>
      <c r="E11472" s="55" t="n">
        <v>144</v>
      </c>
    </row>
    <row r="11473" customFormat="false" ht="15" hidden="false" customHeight="false" outlineLevel="0" collapsed="false">
      <c r="A11473" s="49" t="n">
        <v>492</v>
      </c>
      <c r="B11473" s="49" t="s">
        <v>234</v>
      </c>
      <c r="C11473" s="49" t="n">
        <v>2010</v>
      </c>
      <c r="D11473" s="54" t="n">
        <v>139.2</v>
      </c>
      <c r="E11473" s="55" t="n">
        <v>96</v>
      </c>
    </row>
    <row r="11474" customFormat="false" ht="15" hidden="false" customHeight="false" outlineLevel="0" collapsed="false">
      <c r="A11474" s="49" t="n">
        <v>492</v>
      </c>
      <c r="B11474" s="49" t="s">
        <v>234</v>
      </c>
      <c r="C11474" s="49" t="n">
        <v>2011</v>
      </c>
      <c r="D11474" s="54" t="n">
        <v>67.6</v>
      </c>
      <c r="E11474" s="55" t="n">
        <v>40</v>
      </c>
    </row>
    <row r="11475" customFormat="false" ht="15" hidden="false" customHeight="false" outlineLevel="0" collapsed="false">
      <c r="A11475" s="49" t="n">
        <v>492</v>
      </c>
      <c r="B11475" s="49" t="s">
        <v>211</v>
      </c>
      <c r="C11475" s="49" t="n">
        <v>2011</v>
      </c>
      <c r="D11475" s="54" t="n">
        <v>40.56</v>
      </c>
      <c r="E11475" s="55" t="n">
        <v>24</v>
      </c>
    </row>
    <row r="11476" customFormat="false" ht="15" hidden="false" customHeight="false" outlineLevel="0" collapsed="false">
      <c r="A11476" s="49" t="n">
        <v>492</v>
      </c>
      <c r="B11476" s="49" t="s">
        <v>192</v>
      </c>
      <c r="C11476" s="49" t="n">
        <v>2010</v>
      </c>
      <c r="D11476" s="54" t="n">
        <v>27.04</v>
      </c>
      <c r="E11476" s="55" t="n">
        <v>16</v>
      </c>
    </row>
    <row r="11477" customFormat="false" ht="15" hidden="false" customHeight="false" outlineLevel="0" collapsed="false">
      <c r="A11477" s="49" t="n">
        <v>492</v>
      </c>
      <c r="B11477" s="49" t="s">
        <v>227</v>
      </c>
      <c r="C11477" s="49" t="n">
        <v>2010</v>
      </c>
      <c r="D11477" s="54" t="n">
        <v>13.52</v>
      </c>
      <c r="E11477" s="55" t="n">
        <v>8</v>
      </c>
    </row>
    <row r="11478" customFormat="false" ht="15" hidden="false" customHeight="false" outlineLevel="0" collapsed="false">
      <c r="A11478" s="49" t="n">
        <v>492</v>
      </c>
      <c r="B11478" s="49" t="s">
        <v>218</v>
      </c>
      <c r="C11478" s="49" t="n">
        <v>2009</v>
      </c>
      <c r="D11478" s="54" t="n">
        <v>139.2</v>
      </c>
      <c r="E11478" s="55" t="n">
        <v>96</v>
      </c>
    </row>
    <row r="11479" customFormat="false" ht="15" hidden="false" customHeight="false" outlineLevel="0" collapsed="false">
      <c r="A11479" s="49" t="n">
        <v>492</v>
      </c>
      <c r="B11479" s="49" t="s">
        <v>218</v>
      </c>
      <c r="C11479" s="49" t="n">
        <v>2010</v>
      </c>
      <c r="D11479" s="54" t="n">
        <v>529.14</v>
      </c>
      <c r="E11479" s="55" t="n">
        <v>354</v>
      </c>
    </row>
    <row r="11480" customFormat="false" ht="15" hidden="false" customHeight="false" outlineLevel="0" collapsed="false">
      <c r="A11480" s="49" t="n">
        <v>492</v>
      </c>
      <c r="B11480" s="49" t="s">
        <v>218</v>
      </c>
      <c r="C11480" s="49" t="n">
        <v>2011</v>
      </c>
      <c r="D11480" s="54" t="n">
        <v>139.2</v>
      </c>
      <c r="E11480" s="55" t="n">
        <v>96</v>
      </c>
    </row>
    <row r="11481" customFormat="false" ht="15" hidden="false" customHeight="false" outlineLevel="0" collapsed="false">
      <c r="A11481" s="49" t="n">
        <v>492</v>
      </c>
      <c r="B11481" s="49" t="s">
        <v>197</v>
      </c>
      <c r="C11481" s="49" t="n">
        <v>2009</v>
      </c>
      <c r="D11481" s="54" t="n">
        <v>27.04</v>
      </c>
      <c r="E11481" s="55" t="n">
        <v>16</v>
      </c>
    </row>
    <row r="11482" customFormat="false" ht="15" hidden="false" customHeight="false" outlineLevel="0" collapsed="false">
      <c r="A11482" s="49" t="n">
        <v>492</v>
      </c>
      <c r="B11482" s="49" t="s">
        <v>204</v>
      </c>
      <c r="C11482" s="49" t="n">
        <v>2010</v>
      </c>
      <c r="D11482" s="54" t="n">
        <v>152.72</v>
      </c>
      <c r="E11482" s="55" t="n">
        <v>104</v>
      </c>
    </row>
    <row r="11483" customFormat="false" ht="15" hidden="false" customHeight="false" outlineLevel="0" collapsed="false">
      <c r="A11483" s="49" t="n">
        <v>492</v>
      </c>
      <c r="B11483" s="49" t="s">
        <v>204</v>
      </c>
      <c r="C11483" s="49" t="n">
        <v>2011</v>
      </c>
      <c r="D11483" s="54" t="n">
        <v>13.52</v>
      </c>
      <c r="E11483" s="55" t="n">
        <v>8</v>
      </c>
    </row>
    <row r="11484" customFormat="false" ht="15" hidden="false" customHeight="false" outlineLevel="0" collapsed="false">
      <c r="A11484" s="49" t="n">
        <v>492</v>
      </c>
      <c r="B11484" s="49" t="s">
        <v>196</v>
      </c>
      <c r="C11484" s="49" t="n">
        <v>2010</v>
      </c>
      <c r="D11484" s="54" t="n">
        <v>54.08</v>
      </c>
      <c r="E11484" s="55" t="n">
        <v>32</v>
      </c>
    </row>
    <row r="11485" customFormat="false" ht="15" hidden="false" customHeight="false" outlineLevel="0" collapsed="false">
      <c r="A11485" s="49" t="n">
        <v>492</v>
      </c>
      <c r="B11485" s="49" t="s">
        <v>196</v>
      </c>
      <c r="C11485" s="49" t="n">
        <v>2011</v>
      </c>
      <c r="D11485" s="54" t="n">
        <v>121.68</v>
      </c>
      <c r="E11485" s="55" t="n">
        <v>72</v>
      </c>
    </row>
    <row r="11486" customFormat="false" ht="15" hidden="false" customHeight="false" outlineLevel="0" collapsed="false">
      <c r="A11486" s="49" t="n">
        <v>492</v>
      </c>
      <c r="B11486" s="49" t="s">
        <v>198</v>
      </c>
      <c r="C11486" s="49" t="n">
        <v>2010</v>
      </c>
      <c r="D11486" s="54" t="n">
        <v>27.04</v>
      </c>
      <c r="E11486" s="55" t="n">
        <v>16</v>
      </c>
    </row>
    <row r="11487" customFormat="false" ht="15" hidden="false" customHeight="false" outlineLevel="0" collapsed="false">
      <c r="A11487" s="49" t="n">
        <v>492</v>
      </c>
      <c r="B11487" s="49" t="s">
        <v>198</v>
      </c>
      <c r="C11487" s="49" t="n">
        <v>2011</v>
      </c>
      <c r="D11487" s="54" t="n">
        <v>40.56</v>
      </c>
      <c r="E11487" s="55" t="n">
        <v>24</v>
      </c>
    </row>
    <row r="11488" customFormat="false" ht="15" hidden="false" customHeight="false" outlineLevel="0" collapsed="false">
      <c r="A11488" s="49" t="n">
        <v>492</v>
      </c>
      <c r="B11488" s="49" t="s">
        <v>207</v>
      </c>
      <c r="C11488" s="49" t="n">
        <v>2011</v>
      </c>
      <c r="D11488" s="54" t="n">
        <v>27.04</v>
      </c>
      <c r="E11488" s="55" t="n">
        <v>16</v>
      </c>
    </row>
    <row r="11489" customFormat="false" ht="15" hidden="false" customHeight="false" outlineLevel="0" collapsed="false">
      <c r="A11489" s="49" t="n">
        <v>492</v>
      </c>
      <c r="B11489" s="49" t="s">
        <v>214</v>
      </c>
      <c r="C11489" s="49" t="n">
        <v>2010</v>
      </c>
      <c r="D11489" s="54" t="n">
        <v>40.56</v>
      </c>
      <c r="E11489" s="55" t="n">
        <v>24</v>
      </c>
    </row>
    <row r="11490" customFormat="false" ht="15" hidden="false" customHeight="false" outlineLevel="0" collapsed="false">
      <c r="A11490" s="49" t="n">
        <v>492</v>
      </c>
      <c r="B11490" s="49" t="s">
        <v>189</v>
      </c>
      <c r="C11490" s="49" t="n">
        <v>2009</v>
      </c>
      <c r="D11490" s="54" t="n">
        <v>129.09</v>
      </c>
      <c r="E11490" s="55" t="n">
        <v>63</v>
      </c>
    </row>
    <row r="11491" customFormat="false" ht="15" hidden="false" customHeight="false" outlineLevel="0" collapsed="false">
      <c r="A11491" s="49" t="n">
        <v>492</v>
      </c>
      <c r="B11491" s="49" t="s">
        <v>189</v>
      </c>
      <c r="C11491" s="49" t="n">
        <v>2010</v>
      </c>
      <c r="D11491" s="54" t="n">
        <v>3544.65</v>
      </c>
      <c r="E11491" s="55" t="n">
        <v>2144</v>
      </c>
    </row>
    <row r="11492" customFormat="false" ht="15" hidden="false" customHeight="false" outlineLevel="0" collapsed="false">
      <c r="A11492" s="49" t="n">
        <v>492</v>
      </c>
      <c r="B11492" s="49" t="s">
        <v>189</v>
      </c>
      <c r="C11492" s="49" t="n">
        <v>2011</v>
      </c>
      <c r="D11492" s="54" t="n">
        <v>2492.02</v>
      </c>
      <c r="E11492" s="55" t="n">
        <v>1459</v>
      </c>
    </row>
    <row r="11493" customFormat="false" ht="15" hidden="false" customHeight="false" outlineLevel="0" collapsed="false">
      <c r="A11493" s="49" t="n">
        <v>493</v>
      </c>
      <c r="B11493" s="49" t="s">
        <v>201</v>
      </c>
      <c r="C11493" s="49" t="n">
        <v>2010</v>
      </c>
      <c r="D11493" s="54" t="n">
        <v>10.5</v>
      </c>
      <c r="E11493" s="55" t="n">
        <v>25</v>
      </c>
    </row>
    <row r="11494" customFormat="false" ht="15" hidden="false" customHeight="false" outlineLevel="0" collapsed="false">
      <c r="A11494" s="49" t="n">
        <v>493</v>
      </c>
      <c r="B11494" s="49" t="s">
        <v>223</v>
      </c>
      <c r="C11494" s="49" t="n">
        <v>2010</v>
      </c>
      <c r="D11494" s="54" t="n">
        <v>21</v>
      </c>
      <c r="E11494" s="55" t="n">
        <v>50</v>
      </c>
    </row>
    <row r="11495" customFormat="false" ht="15" hidden="false" customHeight="false" outlineLevel="0" collapsed="false">
      <c r="A11495" s="49" t="n">
        <v>493</v>
      </c>
      <c r="B11495" s="49" t="s">
        <v>223</v>
      </c>
      <c r="C11495" s="49" t="n">
        <v>2011</v>
      </c>
      <c r="D11495" s="54" t="n">
        <v>21</v>
      </c>
      <c r="E11495" s="55" t="n">
        <v>50</v>
      </c>
    </row>
    <row r="11496" customFormat="false" ht="15" hidden="false" customHeight="false" outlineLevel="0" collapsed="false">
      <c r="A11496" s="49" t="n">
        <v>493</v>
      </c>
      <c r="B11496" s="49" t="s">
        <v>202</v>
      </c>
      <c r="C11496" s="49" t="n">
        <v>2010</v>
      </c>
      <c r="D11496" s="54" t="n">
        <v>10.5</v>
      </c>
      <c r="E11496" s="55" t="n">
        <v>25</v>
      </c>
    </row>
    <row r="11497" customFormat="false" ht="15" hidden="false" customHeight="false" outlineLevel="0" collapsed="false">
      <c r="A11497" s="49" t="n">
        <v>493</v>
      </c>
      <c r="B11497" s="49" t="s">
        <v>222</v>
      </c>
      <c r="C11497" s="49" t="n">
        <v>2010</v>
      </c>
      <c r="D11497" s="54" t="n">
        <v>225.54</v>
      </c>
      <c r="E11497" s="55" t="n">
        <v>537</v>
      </c>
    </row>
    <row r="11498" customFormat="false" ht="15" hidden="false" customHeight="false" outlineLevel="0" collapsed="false">
      <c r="A11498" s="49" t="n">
        <v>493</v>
      </c>
      <c r="B11498" s="49" t="s">
        <v>222</v>
      </c>
      <c r="C11498" s="49" t="n">
        <v>2011</v>
      </c>
      <c r="D11498" s="54" t="n">
        <v>84</v>
      </c>
      <c r="E11498" s="55" t="n">
        <v>200</v>
      </c>
    </row>
    <row r="11499" customFormat="false" ht="15" hidden="false" customHeight="false" outlineLevel="0" collapsed="false">
      <c r="A11499" s="49" t="n">
        <v>493</v>
      </c>
      <c r="B11499" s="49" t="s">
        <v>205</v>
      </c>
      <c r="C11499" s="49" t="n">
        <v>2010</v>
      </c>
      <c r="D11499" s="54" t="n">
        <v>63</v>
      </c>
      <c r="E11499" s="55" t="n">
        <v>150</v>
      </c>
    </row>
    <row r="11500" customFormat="false" ht="15" hidden="false" customHeight="false" outlineLevel="0" collapsed="false">
      <c r="A11500" s="49" t="n">
        <v>493</v>
      </c>
      <c r="B11500" s="49" t="s">
        <v>205</v>
      </c>
      <c r="C11500" s="49" t="n">
        <v>2011</v>
      </c>
      <c r="D11500" s="54" t="n">
        <v>73.5</v>
      </c>
      <c r="E11500" s="55" t="n">
        <v>175</v>
      </c>
    </row>
    <row r="11501" customFormat="false" ht="15" hidden="false" customHeight="false" outlineLevel="0" collapsed="false">
      <c r="A11501" s="49" t="n">
        <v>493</v>
      </c>
      <c r="B11501" s="49" t="s">
        <v>206</v>
      </c>
      <c r="C11501" s="49" t="n">
        <v>2009</v>
      </c>
      <c r="D11501" s="54" t="n">
        <v>10.5</v>
      </c>
      <c r="E11501" s="55" t="n">
        <v>25</v>
      </c>
    </row>
    <row r="11502" customFormat="false" ht="15" hidden="false" customHeight="false" outlineLevel="0" collapsed="false">
      <c r="A11502" s="49" t="n">
        <v>493</v>
      </c>
      <c r="B11502" s="49" t="s">
        <v>206</v>
      </c>
      <c r="C11502" s="49" t="n">
        <v>2010</v>
      </c>
      <c r="D11502" s="54" t="n">
        <v>105</v>
      </c>
      <c r="E11502" s="55" t="n">
        <v>250</v>
      </c>
    </row>
    <row r="11503" customFormat="false" ht="15" hidden="false" customHeight="false" outlineLevel="0" collapsed="false">
      <c r="A11503" s="49" t="n">
        <v>493</v>
      </c>
      <c r="B11503" s="49" t="s">
        <v>206</v>
      </c>
      <c r="C11503" s="49" t="n">
        <v>2011</v>
      </c>
      <c r="D11503" s="54" t="n">
        <v>115.5</v>
      </c>
      <c r="E11503" s="55" t="n">
        <v>275</v>
      </c>
    </row>
    <row r="11504" customFormat="false" ht="15" hidden="false" customHeight="false" outlineLevel="0" collapsed="false">
      <c r="A11504" s="49" t="n">
        <v>493</v>
      </c>
      <c r="B11504" s="49" t="s">
        <v>218</v>
      </c>
      <c r="C11504" s="49" t="n">
        <v>2010</v>
      </c>
      <c r="D11504" s="54" t="n">
        <v>2.1</v>
      </c>
      <c r="E11504" s="55" t="n">
        <v>5</v>
      </c>
    </row>
    <row r="11505" customFormat="false" ht="15" hidden="false" customHeight="false" outlineLevel="0" collapsed="false">
      <c r="A11505" s="49" t="n">
        <v>493</v>
      </c>
      <c r="B11505" s="49" t="s">
        <v>193</v>
      </c>
      <c r="C11505" s="49" t="n">
        <v>2010</v>
      </c>
      <c r="D11505" s="54" t="n">
        <v>42</v>
      </c>
      <c r="E11505" s="55" t="n">
        <v>100</v>
      </c>
    </row>
    <row r="11506" customFormat="false" ht="15" hidden="false" customHeight="false" outlineLevel="0" collapsed="false">
      <c r="A11506" s="49" t="n">
        <v>493</v>
      </c>
      <c r="B11506" s="49" t="s">
        <v>196</v>
      </c>
      <c r="C11506" s="49" t="n">
        <v>2010</v>
      </c>
      <c r="D11506" s="54" t="n">
        <v>0.42</v>
      </c>
      <c r="E11506" s="55" t="n">
        <v>1</v>
      </c>
    </row>
    <row r="11507" customFormat="false" ht="15" hidden="false" customHeight="false" outlineLevel="0" collapsed="false">
      <c r="A11507" s="49" t="n">
        <v>493</v>
      </c>
      <c r="B11507" s="49" t="s">
        <v>196</v>
      </c>
      <c r="C11507" s="49" t="n">
        <v>2011</v>
      </c>
      <c r="D11507" s="54" t="n">
        <v>10.5</v>
      </c>
      <c r="E11507" s="55" t="n">
        <v>25</v>
      </c>
    </row>
    <row r="11508" customFormat="false" ht="15" hidden="false" customHeight="false" outlineLevel="0" collapsed="false">
      <c r="A11508" s="49" t="n">
        <v>493</v>
      </c>
      <c r="B11508" s="49" t="s">
        <v>210</v>
      </c>
      <c r="C11508" s="49" t="n">
        <v>2010</v>
      </c>
      <c r="D11508" s="54" t="n">
        <v>21</v>
      </c>
      <c r="E11508" s="55" t="n">
        <v>50</v>
      </c>
    </row>
    <row r="11509" customFormat="false" ht="15" hidden="false" customHeight="false" outlineLevel="0" collapsed="false">
      <c r="A11509" s="49" t="n">
        <v>493</v>
      </c>
      <c r="B11509" s="49" t="s">
        <v>198</v>
      </c>
      <c r="C11509" s="49" t="n">
        <v>2010</v>
      </c>
      <c r="D11509" s="54" t="n">
        <v>63</v>
      </c>
      <c r="E11509" s="55" t="n">
        <v>150</v>
      </c>
    </row>
    <row r="11510" customFormat="false" ht="15" hidden="false" customHeight="false" outlineLevel="0" collapsed="false">
      <c r="A11510" s="49" t="n">
        <v>493</v>
      </c>
      <c r="B11510" s="49" t="s">
        <v>198</v>
      </c>
      <c r="C11510" s="49" t="n">
        <v>2011</v>
      </c>
      <c r="D11510" s="54" t="n">
        <v>10.5</v>
      </c>
      <c r="E11510" s="55" t="n">
        <v>25</v>
      </c>
    </row>
    <row r="11511" customFormat="false" ht="15" hidden="false" customHeight="false" outlineLevel="0" collapsed="false">
      <c r="A11511" s="49" t="n">
        <v>493</v>
      </c>
      <c r="B11511" s="49" t="s">
        <v>189</v>
      </c>
      <c r="C11511" s="49" t="n">
        <v>2009</v>
      </c>
      <c r="D11511" s="54" t="n">
        <v>411.91</v>
      </c>
      <c r="E11511" s="55" t="n">
        <v>994</v>
      </c>
    </row>
    <row r="11512" customFormat="false" ht="15" hidden="false" customHeight="false" outlineLevel="0" collapsed="false">
      <c r="A11512" s="49" t="n">
        <v>493</v>
      </c>
      <c r="B11512" s="49" t="s">
        <v>189</v>
      </c>
      <c r="C11512" s="49" t="n">
        <v>2010</v>
      </c>
      <c r="D11512" s="54" t="n">
        <v>4423.5</v>
      </c>
      <c r="E11512" s="55" t="n">
        <v>9524</v>
      </c>
    </row>
    <row r="11513" customFormat="false" ht="15" hidden="false" customHeight="false" outlineLevel="0" collapsed="false">
      <c r="A11513" s="49" t="n">
        <v>493</v>
      </c>
      <c r="B11513" s="49" t="s">
        <v>189</v>
      </c>
      <c r="C11513" s="49" t="n">
        <v>2011</v>
      </c>
      <c r="D11513" s="54" t="n">
        <v>3514.27</v>
      </c>
      <c r="E11513" s="55" t="n">
        <v>6217</v>
      </c>
    </row>
    <row r="11514" customFormat="false" ht="15" hidden="false" customHeight="false" outlineLevel="0" collapsed="false">
      <c r="A11514" s="49" t="n">
        <v>493</v>
      </c>
      <c r="B11514" s="49" t="s">
        <v>194</v>
      </c>
      <c r="C11514" s="49" t="n">
        <v>2010</v>
      </c>
      <c r="D11514" s="54" t="n">
        <v>10.5</v>
      </c>
      <c r="E11514" s="55" t="n">
        <v>25</v>
      </c>
    </row>
    <row r="11515" customFormat="false" ht="15" hidden="false" customHeight="false" outlineLevel="0" collapsed="false">
      <c r="A11515" s="49" t="n">
        <v>494</v>
      </c>
      <c r="B11515" s="49" t="s">
        <v>203</v>
      </c>
      <c r="C11515" s="49" t="n">
        <v>2011</v>
      </c>
      <c r="D11515" s="54" t="n">
        <v>522</v>
      </c>
      <c r="E11515" s="55" t="n">
        <v>312</v>
      </c>
    </row>
    <row r="11516" customFormat="false" ht="15" hidden="false" customHeight="false" outlineLevel="0" collapsed="false">
      <c r="A11516" s="49" t="n">
        <v>494</v>
      </c>
      <c r="B11516" s="49" t="s">
        <v>201</v>
      </c>
      <c r="C11516" s="49" t="n">
        <v>2011</v>
      </c>
      <c r="D11516" s="54" t="n">
        <v>46.8</v>
      </c>
      <c r="E11516" s="55" t="n">
        <v>24</v>
      </c>
    </row>
    <row r="11517" customFormat="false" ht="15" hidden="false" customHeight="false" outlineLevel="0" collapsed="false">
      <c r="A11517" s="49" t="n">
        <v>494</v>
      </c>
      <c r="B11517" s="49" t="s">
        <v>226</v>
      </c>
      <c r="C11517" s="49" t="n">
        <v>2011</v>
      </c>
      <c r="D11517" s="54" t="n">
        <v>23.4</v>
      </c>
      <c r="E11517" s="55" t="n">
        <v>12</v>
      </c>
    </row>
    <row r="11518" customFormat="false" ht="15" hidden="false" customHeight="false" outlineLevel="0" collapsed="false">
      <c r="A11518" s="49" t="n">
        <v>494</v>
      </c>
      <c r="B11518" s="49" t="s">
        <v>222</v>
      </c>
      <c r="C11518" s="49" t="n">
        <v>2011</v>
      </c>
      <c r="D11518" s="54" t="n">
        <v>117</v>
      </c>
      <c r="E11518" s="55" t="n">
        <v>60</v>
      </c>
    </row>
    <row r="11519" customFormat="false" ht="15" hidden="false" customHeight="false" outlineLevel="0" collapsed="false">
      <c r="A11519" s="49" t="n">
        <v>494</v>
      </c>
      <c r="B11519" s="49" t="s">
        <v>205</v>
      </c>
      <c r="C11519" s="49" t="n">
        <v>2011</v>
      </c>
      <c r="D11519" s="54" t="n">
        <v>871.65</v>
      </c>
      <c r="E11519" s="55" t="n">
        <v>447</v>
      </c>
    </row>
    <row r="11520" customFormat="false" ht="15" hidden="false" customHeight="false" outlineLevel="0" collapsed="false">
      <c r="A11520" s="49" t="n">
        <v>494</v>
      </c>
      <c r="B11520" s="49" t="s">
        <v>206</v>
      </c>
      <c r="C11520" s="49" t="n">
        <v>2011</v>
      </c>
      <c r="D11520" s="54" t="n">
        <v>210.6</v>
      </c>
      <c r="E11520" s="55" t="n">
        <v>108</v>
      </c>
    </row>
    <row r="11521" customFormat="false" ht="15" hidden="false" customHeight="false" outlineLevel="0" collapsed="false">
      <c r="A11521" s="49" t="n">
        <v>494</v>
      </c>
      <c r="B11521" s="49" t="s">
        <v>190</v>
      </c>
      <c r="C11521" s="49" t="n">
        <v>2011</v>
      </c>
      <c r="D11521" s="54" t="n">
        <v>46.8</v>
      </c>
      <c r="E11521" s="55" t="n">
        <v>24</v>
      </c>
    </row>
    <row r="11522" customFormat="false" ht="15" hidden="false" customHeight="false" outlineLevel="0" collapsed="false">
      <c r="A11522" s="49" t="n">
        <v>494</v>
      </c>
      <c r="B11522" s="49" t="s">
        <v>192</v>
      </c>
      <c r="C11522" s="49" t="n">
        <v>2011</v>
      </c>
      <c r="D11522" s="54" t="n">
        <v>23.4</v>
      </c>
      <c r="E11522" s="55" t="n">
        <v>12</v>
      </c>
    </row>
    <row r="11523" customFormat="false" ht="15" hidden="false" customHeight="false" outlineLevel="0" collapsed="false">
      <c r="A11523" s="49" t="n">
        <v>494</v>
      </c>
      <c r="B11523" s="49" t="s">
        <v>218</v>
      </c>
      <c r="C11523" s="49" t="n">
        <v>2011</v>
      </c>
      <c r="D11523" s="54" t="n">
        <v>950.4</v>
      </c>
      <c r="E11523" s="55" t="n">
        <v>576</v>
      </c>
    </row>
    <row r="11524" customFormat="false" ht="15" hidden="false" customHeight="false" outlineLevel="0" collapsed="false">
      <c r="A11524" s="49" t="n">
        <v>494</v>
      </c>
      <c r="B11524" s="49" t="s">
        <v>196</v>
      </c>
      <c r="C11524" s="49" t="n">
        <v>2011</v>
      </c>
      <c r="D11524" s="54" t="n">
        <v>11.7</v>
      </c>
      <c r="E11524" s="55" t="n">
        <v>6</v>
      </c>
    </row>
    <row r="11525" customFormat="false" ht="15" hidden="false" customHeight="false" outlineLevel="0" collapsed="false">
      <c r="A11525" s="49" t="n">
        <v>494</v>
      </c>
      <c r="B11525" s="49" t="s">
        <v>198</v>
      </c>
      <c r="C11525" s="49" t="n">
        <v>2011</v>
      </c>
      <c r="D11525" s="54" t="n">
        <v>3.9</v>
      </c>
      <c r="E11525" s="55" t="n">
        <v>2</v>
      </c>
    </row>
    <row r="11526" customFormat="false" ht="15" hidden="false" customHeight="false" outlineLevel="0" collapsed="false">
      <c r="A11526" s="49" t="n">
        <v>494</v>
      </c>
      <c r="B11526" s="49" t="s">
        <v>189</v>
      </c>
      <c r="C11526" s="49" t="n">
        <v>2011</v>
      </c>
      <c r="D11526" s="54" t="n">
        <v>6343.19</v>
      </c>
      <c r="E11526" s="55" t="n">
        <v>2929</v>
      </c>
    </row>
    <row r="11527" customFormat="false" ht="15" hidden="false" customHeight="false" outlineLevel="0" collapsed="false">
      <c r="A11527" s="49" t="n">
        <v>494</v>
      </c>
      <c r="B11527" s="49" t="s">
        <v>194</v>
      </c>
      <c r="C11527" s="49" t="n">
        <v>2011</v>
      </c>
      <c r="D11527" s="54" t="n">
        <v>9.75</v>
      </c>
      <c r="E11527" s="55" t="n">
        <v>5</v>
      </c>
    </row>
    <row r="11528" customFormat="false" ht="15" hidden="false" customHeight="false" outlineLevel="0" collapsed="false">
      <c r="A11528" s="49" t="n">
        <v>495</v>
      </c>
      <c r="B11528" s="49" t="s">
        <v>203</v>
      </c>
      <c r="C11528" s="49" t="n">
        <v>2010</v>
      </c>
      <c r="D11528" s="54" t="n">
        <v>10.2</v>
      </c>
      <c r="E11528" s="55" t="n">
        <v>12</v>
      </c>
    </row>
    <row r="11529" customFormat="false" ht="15" hidden="false" customHeight="false" outlineLevel="0" collapsed="false">
      <c r="A11529" s="49" t="n">
        <v>495</v>
      </c>
      <c r="B11529" s="49" t="s">
        <v>216</v>
      </c>
      <c r="C11529" s="49" t="n">
        <v>2010</v>
      </c>
      <c r="D11529" s="54" t="n">
        <v>2.55</v>
      </c>
      <c r="E11529" s="55" t="n">
        <v>3</v>
      </c>
    </row>
    <row r="11530" customFormat="false" ht="15" hidden="false" customHeight="false" outlineLevel="0" collapsed="false">
      <c r="A11530" s="49" t="n">
        <v>495</v>
      </c>
      <c r="B11530" s="49" t="s">
        <v>200</v>
      </c>
      <c r="C11530" s="49" t="n">
        <v>2010</v>
      </c>
      <c r="D11530" s="54" t="n">
        <v>10.2</v>
      </c>
      <c r="E11530" s="55" t="n">
        <v>12</v>
      </c>
    </row>
    <row r="11531" customFormat="false" ht="15" hidden="false" customHeight="false" outlineLevel="0" collapsed="false">
      <c r="A11531" s="49" t="n">
        <v>495</v>
      </c>
      <c r="B11531" s="49" t="s">
        <v>222</v>
      </c>
      <c r="C11531" s="49" t="n">
        <v>2010</v>
      </c>
      <c r="D11531" s="54" t="n">
        <v>28.9</v>
      </c>
      <c r="E11531" s="55" t="n">
        <v>34</v>
      </c>
    </row>
    <row r="11532" customFormat="false" ht="15" hidden="false" customHeight="false" outlineLevel="0" collapsed="false">
      <c r="A11532" s="49" t="n">
        <v>495</v>
      </c>
      <c r="B11532" s="49" t="s">
        <v>222</v>
      </c>
      <c r="C11532" s="49" t="n">
        <v>2011</v>
      </c>
      <c r="D11532" s="54" t="n">
        <v>10.2</v>
      </c>
      <c r="E11532" s="55" t="n">
        <v>12</v>
      </c>
    </row>
    <row r="11533" customFormat="false" ht="15" hidden="false" customHeight="false" outlineLevel="0" collapsed="false">
      <c r="A11533" s="49" t="n">
        <v>495</v>
      </c>
      <c r="B11533" s="49" t="s">
        <v>205</v>
      </c>
      <c r="C11533" s="49" t="n">
        <v>2010</v>
      </c>
      <c r="D11533" s="54" t="n">
        <v>30.6</v>
      </c>
      <c r="E11533" s="55" t="n">
        <v>36</v>
      </c>
    </row>
    <row r="11534" customFormat="false" ht="15" hidden="false" customHeight="false" outlineLevel="0" collapsed="false">
      <c r="A11534" s="49" t="n">
        <v>495</v>
      </c>
      <c r="B11534" s="49" t="s">
        <v>205</v>
      </c>
      <c r="C11534" s="49" t="n">
        <v>2011</v>
      </c>
      <c r="D11534" s="54" t="n">
        <v>39.95</v>
      </c>
      <c r="E11534" s="55" t="n">
        <v>47</v>
      </c>
    </row>
    <row r="11535" customFormat="false" ht="15" hidden="false" customHeight="false" outlineLevel="0" collapsed="false">
      <c r="A11535" s="49" t="n">
        <v>495</v>
      </c>
      <c r="B11535" s="49" t="s">
        <v>206</v>
      </c>
      <c r="C11535" s="49" t="n">
        <v>2009</v>
      </c>
      <c r="D11535" s="54" t="n">
        <v>10.2</v>
      </c>
      <c r="E11535" s="55" t="n">
        <v>12</v>
      </c>
    </row>
    <row r="11536" customFormat="false" ht="15" hidden="false" customHeight="false" outlineLevel="0" collapsed="false">
      <c r="A11536" s="49" t="n">
        <v>495</v>
      </c>
      <c r="B11536" s="49" t="s">
        <v>206</v>
      </c>
      <c r="C11536" s="49" t="n">
        <v>2010</v>
      </c>
      <c r="D11536" s="54" t="n">
        <v>20.4</v>
      </c>
      <c r="E11536" s="55" t="n">
        <v>24</v>
      </c>
    </row>
    <row r="11537" customFormat="false" ht="15" hidden="false" customHeight="false" outlineLevel="0" collapsed="false">
      <c r="A11537" s="49" t="n">
        <v>495</v>
      </c>
      <c r="B11537" s="49" t="s">
        <v>209</v>
      </c>
      <c r="C11537" s="49" t="n">
        <v>2009</v>
      </c>
      <c r="D11537" s="54" t="n">
        <v>10.2</v>
      </c>
      <c r="E11537" s="55" t="n">
        <v>12</v>
      </c>
    </row>
    <row r="11538" customFormat="false" ht="15" hidden="false" customHeight="false" outlineLevel="0" collapsed="false">
      <c r="A11538" s="49" t="n">
        <v>495</v>
      </c>
      <c r="B11538" s="49" t="s">
        <v>211</v>
      </c>
      <c r="C11538" s="49" t="n">
        <v>2010</v>
      </c>
      <c r="D11538" s="54" t="n">
        <v>30.6</v>
      </c>
      <c r="E11538" s="55" t="n">
        <v>36</v>
      </c>
    </row>
    <row r="11539" customFormat="false" ht="15" hidden="false" customHeight="false" outlineLevel="0" collapsed="false">
      <c r="A11539" s="49" t="n">
        <v>495</v>
      </c>
      <c r="B11539" s="49" t="s">
        <v>192</v>
      </c>
      <c r="C11539" s="49" t="n">
        <v>2010</v>
      </c>
      <c r="D11539" s="54" t="n">
        <v>4.25</v>
      </c>
      <c r="E11539" s="55" t="n">
        <v>5</v>
      </c>
    </row>
    <row r="11540" customFormat="false" ht="15" hidden="false" customHeight="false" outlineLevel="0" collapsed="false">
      <c r="A11540" s="49" t="n">
        <v>495</v>
      </c>
      <c r="B11540" s="49" t="s">
        <v>218</v>
      </c>
      <c r="C11540" s="49" t="n">
        <v>2010</v>
      </c>
      <c r="D11540" s="54" t="n">
        <v>63.75</v>
      </c>
      <c r="E11540" s="55" t="n">
        <v>75</v>
      </c>
    </row>
    <row r="11541" customFormat="false" ht="15" hidden="false" customHeight="false" outlineLevel="0" collapsed="false">
      <c r="A11541" s="49" t="n">
        <v>495</v>
      </c>
      <c r="B11541" s="49" t="s">
        <v>218</v>
      </c>
      <c r="C11541" s="49" t="n">
        <v>2011</v>
      </c>
      <c r="D11541" s="54" t="n">
        <v>207.36</v>
      </c>
      <c r="E11541" s="55" t="n">
        <v>288</v>
      </c>
    </row>
    <row r="11542" customFormat="false" ht="15" hidden="false" customHeight="false" outlineLevel="0" collapsed="false">
      <c r="A11542" s="49" t="n">
        <v>495</v>
      </c>
      <c r="B11542" s="49" t="s">
        <v>197</v>
      </c>
      <c r="C11542" s="49" t="n">
        <v>2010</v>
      </c>
      <c r="D11542" s="54" t="n">
        <v>10.2</v>
      </c>
      <c r="E11542" s="55" t="n">
        <v>12</v>
      </c>
    </row>
    <row r="11543" customFormat="false" ht="15" hidden="false" customHeight="false" outlineLevel="0" collapsed="false">
      <c r="A11543" s="49" t="n">
        <v>495</v>
      </c>
      <c r="B11543" s="49" t="s">
        <v>196</v>
      </c>
      <c r="C11543" s="49" t="n">
        <v>2010</v>
      </c>
      <c r="D11543" s="54" t="n">
        <v>11.9</v>
      </c>
      <c r="E11543" s="55" t="n">
        <v>14</v>
      </c>
    </row>
    <row r="11544" customFormat="false" ht="15" hidden="false" customHeight="false" outlineLevel="0" collapsed="false">
      <c r="A11544" s="49" t="n">
        <v>495</v>
      </c>
      <c r="B11544" s="49" t="s">
        <v>196</v>
      </c>
      <c r="C11544" s="49" t="n">
        <v>2011</v>
      </c>
      <c r="D11544" s="54" t="n">
        <v>3.4</v>
      </c>
      <c r="E11544" s="55" t="n">
        <v>4</v>
      </c>
    </row>
    <row r="11545" customFormat="false" ht="15" hidden="false" customHeight="false" outlineLevel="0" collapsed="false">
      <c r="A11545" s="49" t="n">
        <v>495</v>
      </c>
      <c r="B11545" s="49" t="s">
        <v>189</v>
      </c>
      <c r="C11545" s="49" t="n">
        <v>2009</v>
      </c>
      <c r="D11545" s="54" t="n">
        <v>415.65</v>
      </c>
      <c r="E11545" s="55" t="n">
        <v>460</v>
      </c>
    </row>
    <row r="11546" customFormat="false" ht="15" hidden="false" customHeight="false" outlineLevel="0" collapsed="false">
      <c r="A11546" s="49" t="n">
        <v>495</v>
      </c>
      <c r="B11546" s="49" t="s">
        <v>189</v>
      </c>
      <c r="C11546" s="49" t="n">
        <v>2010</v>
      </c>
      <c r="D11546" s="54" t="n">
        <v>4824.66</v>
      </c>
      <c r="E11546" s="55" t="n">
        <v>5122</v>
      </c>
    </row>
    <row r="11547" customFormat="false" ht="15" hidden="false" customHeight="false" outlineLevel="0" collapsed="false">
      <c r="A11547" s="49" t="n">
        <v>495</v>
      </c>
      <c r="B11547" s="49" t="s">
        <v>189</v>
      </c>
      <c r="C11547" s="49" t="n">
        <v>2011</v>
      </c>
      <c r="D11547" s="54" t="n">
        <v>3431.42</v>
      </c>
      <c r="E11547" s="55" t="n">
        <v>3428</v>
      </c>
    </row>
    <row r="11548" customFormat="false" ht="15" hidden="false" customHeight="false" outlineLevel="0" collapsed="false">
      <c r="A11548" s="49" t="n">
        <v>496</v>
      </c>
      <c r="B11548" s="49" t="s">
        <v>195</v>
      </c>
      <c r="C11548" s="49" t="n">
        <v>2010</v>
      </c>
      <c r="D11548" s="54" t="n">
        <v>119.6</v>
      </c>
      <c r="E11548" s="55" t="n">
        <v>8</v>
      </c>
    </row>
    <row r="11549" customFormat="false" ht="15" hidden="false" customHeight="false" outlineLevel="0" collapsed="false">
      <c r="A11549" s="49" t="n">
        <v>496</v>
      </c>
      <c r="B11549" s="49" t="s">
        <v>200</v>
      </c>
      <c r="C11549" s="49" t="n">
        <v>2009</v>
      </c>
      <c r="D11549" s="54" t="n">
        <v>14.95</v>
      </c>
      <c r="E11549" s="55" t="n">
        <v>1</v>
      </c>
    </row>
    <row r="11550" customFormat="false" ht="15" hidden="false" customHeight="false" outlineLevel="0" collapsed="false">
      <c r="A11550" s="49" t="n">
        <v>496</v>
      </c>
      <c r="B11550" s="49" t="s">
        <v>222</v>
      </c>
      <c r="C11550" s="49" t="n">
        <v>2009</v>
      </c>
      <c r="D11550" s="54" t="n">
        <v>29.9</v>
      </c>
      <c r="E11550" s="55" t="n">
        <v>2</v>
      </c>
    </row>
    <row r="11551" customFormat="false" ht="15" hidden="false" customHeight="false" outlineLevel="0" collapsed="false">
      <c r="A11551" s="49" t="n">
        <v>496</v>
      </c>
      <c r="B11551" s="49" t="s">
        <v>209</v>
      </c>
      <c r="C11551" s="49" t="n">
        <v>2010</v>
      </c>
      <c r="D11551" s="54" t="n">
        <v>229.5</v>
      </c>
      <c r="E11551" s="55" t="n">
        <v>18</v>
      </c>
    </row>
    <row r="11552" customFormat="false" ht="15" hidden="false" customHeight="false" outlineLevel="0" collapsed="false">
      <c r="A11552" s="49" t="n">
        <v>496</v>
      </c>
      <c r="B11552" s="49" t="s">
        <v>192</v>
      </c>
      <c r="C11552" s="49" t="n">
        <v>2009</v>
      </c>
      <c r="D11552" s="54" t="n">
        <v>-14.95</v>
      </c>
      <c r="E11552" s="55" t="n">
        <v>-1</v>
      </c>
    </row>
    <row r="11553" customFormat="false" ht="15" hidden="false" customHeight="false" outlineLevel="0" collapsed="false">
      <c r="A11553" s="49" t="n">
        <v>496</v>
      </c>
      <c r="B11553" s="49" t="s">
        <v>218</v>
      </c>
      <c r="C11553" s="49" t="n">
        <v>2009</v>
      </c>
      <c r="D11553" s="54" t="n">
        <v>29.9</v>
      </c>
      <c r="E11553" s="55" t="n">
        <v>2</v>
      </c>
    </row>
    <row r="11554" customFormat="false" ht="15" hidden="false" customHeight="false" outlineLevel="0" collapsed="false">
      <c r="A11554" s="49" t="n">
        <v>496</v>
      </c>
      <c r="B11554" s="49" t="s">
        <v>189</v>
      </c>
      <c r="C11554" s="49" t="n">
        <v>2009</v>
      </c>
      <c r="D11554" s="54" t="n">
        <v>2047.65</v>
      </c>
      <c r="E11554" s="55" t="n">
        <v>139</v>
      </c>
    </row>
    <row r="11555" customFormat="false" ht="15" hidden="false" customHeight="false" outlineLevel="0" collapsed="false">
      <c r="A11555" s="49" t="n">
        <v>496</v>
      </c>
      <c r="B11555" s="49" t="s">
        <v>189</v>
      </c>
      <c r="C11555" s="49" t="n">
        <v>2010</v>
      </c>
      <c r="D11555" s="54" t="n">
        <v>6712.97</v>
      </c>
      <c r="E11555" s="55" t="n">
        <v>510</v>
      </c>
    </row>
    <row r="11556" customFormat="false" ht="15" hidden="false" customHeight="false" outlineLevel="0" collapsed="false">
      <c r="A11556" s="49" t="n">
        <v>497</v>
      </c>
      <c r="B11556" s="49" t="s">
        <v>199</v>
      </c>
      <c r="C11556" s="49" t="n">
        <v>2011</v>
      </c>
      <c r="D11556" s="54" t="n">
        <v>23.75</v>
      </c>
      <c r="E11556" s="55" t="n">
        <v>7</v>
      </c>
    </row>
    <row r="11557" customFormat="false" ht="15" hidden="false" customHeight="false" outlineLevel="0" collapsed="false">
      <c r="A11557" s="49" t="n">
        <v>497</v>
      </c>
      <c r="B11557" s="49" t="s">
        <v>201</v>
      </c>
      <c r="C11557" s="49" t="n">
        <v>2010</v>
      </c>
      <c r="D11557" s="54" t="n">
        <v>17</v>
      </c>
      <c r="E11557" s="55" t="n">
        <v>4</v>
      </c>
    </row>
    <row r="11558" customFormat="false" ht="15" hidden="false" customHeight="false" outlineLevel="0" collapsed="false">
      <c r="A11558" s="49" t="n">
        <v>497</v>
      </c>
      <c r="B11558" s="49" t="s">
        <v>200</v>
      </c>
      <c r="C11558" s="49" t="n">
        <v>2010</v>
      </c>
      <c r="D11558" s="54" t="n">
        <v>17</v>
      </c>
      <c r="E11558" s="55" t="n">
        <v>4</v>
      </c>
    </row>
    <row r="11559" customFormat="false" ht="15" hidden="false" customHeight="false" outlineLevel="0" collapsed="false">
      <c r="A11559" s="49" t="n">
        <v>497</v>
      </c>
      <c r="B11559" s="49" t="s">
        <v>205</v>
      </c>
      <c r="C11559" s="49" t="n">
        <v>2011</v>
      </c>
      <c r="D11559" s="54" t="n">
        <v>51</v>
      </c>
      <c r="E11559" s="55" t="n">
        <v>12</v>
      </c>
    </row>
    <row r="11560" customFormat="false" ht="15" hidden="false" customHeight="false" outlineLevel="0" collapsed="false">
      <c r="A11560" s="49" t="n">
        <v>497</v>
      </c>
      <c r="B11560" s="49" t="s">
        <v>206</v>
      </c>
      <c r="C11560" s="49" t="n">
        <v>2010</v>
      </c>
      <c r="D11560" s="54" t="n">
        <v>45</v>
      </c>
      <c r="E11560" s="55" t="n">
        <v>12</v>
      </c>
    </row>
    <row r="11561" customFormat="false" ht="15" hidden="false" customHeight="false" outlineLevel="0" collapsed="false">
      <c r="A11561" s="49" t="n">
        <v>497</v>
      </c>
      <c r="B11561" s="49" t="s">
        <v>209</v>
      </c>
      <c r="C11561" s="49" t="n">
        <v>2010</v>
      </c>
      <c r="D11561" s="54" t="n">
        <v>17</v>
      </c>
      <c r="E11561" s="55" t="n">
        <v>4</v>
      </c>
    </row>
    <row r="11562" customFormat="false" ht="15" hidden="false" customHeight="false" outlineLevel="0" collapsed="false">
      <c r="A11562" s="49" t="n">
        <v>497</v>
      </c>
      <c r="B11562" s="49" t="s">
        <v>211</v>
      </c>
      <c r="C11562" s="49" t="n">
        <v>2010</v>
      </c>
      <c r="D11562" s="54" t="n">
        <v>25.5</v>
      </c>
      <c r="E11562" s="55" t="n">
        <v>6</v>
      </c>
    </row>
    <row r="11563" customFormat="false" ht="15" hidden="false" customHeight="false" outlineLevel="0" collapsed="false">
      <c r="A11563" s="49" t="n">
        <v>497</v>
      </c>
      <c r="B11563" s="49" t="s">
        <v>192</v>
      </c>
      <c r="C11563" s="49" t="n">
        <v>2011</v>
      </c>
      <c r="D11563" s="54" t="n">
        <v>17</v>
      </c>
      <c r="E11563" s="55" t="n">
        <v>4</v>
      </c>
    </row>
    <row r="11564" customFormat="false" ht="15" hidden="false" customHeight="false" outlineLevel="0" collapsed="false">
      <c r="A11564" s="49" t="n">
        <v>497</v>
      </c>
      <c r="B11564" s="49" t="s">
        <v>197</v>
      </c>
      <c r="C11564" s="49" t="n">
        <v>2011</v>
      </c>
      <c r="D11564" s="54" t="n">
        <v>17</v>
      </c>
      <c r="E11564" s="55" t="n">
        <v>4</v>
      </c>
    </row>
    <row r="11565" customFormat="false" ht="15" hidden="false" customHeight="false" outlineLevel="0" collapsed="false">
      <c r="A11565" s="49" t="n">
        <v>497</v>
      </c>
      <c r="B11565" s="49" t="s">
        <v>196</v>
      </c>
      <c r="C11565" s="49" t="n">
        <v>2011</v>
      </c>
      <c r="D11565" s="54" t="n">
        <v>34</v>
      </c>
      <c r="E11565" s="55" t="n">
        <v>8</v>
      </c>
    </row>
    <row r="11566" customFormat="false" ht="15" hidden="false" customHeight="false" outlineLevel="0" collapsed="false">
      <c r="A11566" s="49" t="n">
        <v>497</v>
      </c>
      <c r="B11566" s="49" t="s">
        <v>210</v>
      </c>
      <c r="C11566" s="49" t="n">
        <v>2010</v>
      </c>
      <c r="D11566" s="54" t="n">
        <v>208.25</v>
      </c>
      <c r="E11566" s="55" t="n">
        <v>49</v>
      </c>
    </row>
    <row r="11567" customFormat="false" ht="15" hidden="false" customHeight="false" outlineLevel="0" collapsed="false">
      <c r="A11567" s="49" t="n">
        <v>497</v>
      </c>
      <c r="B11567" s="49" t="s">
        <v>198</v>
      </c>
      <c r="C11567" s="49" t="n">
        <v>2010</v>
      </c>
      <c r="D11567" s="54" t="n">
        <v>34</v>
      </c>
      <c r="E11567" s="55" t="n">
        <v>8</v>
      </c>
    </row>
    <row r="11568" customFormat="false" ht="15" hidden="false" customHeight="false" outlineLevel="0" collapsed="false">
      <c r="A11568" s="49" t="n">
        <v>497</v>
      </c>
      <c r="B11568" s="49" t="s">
        <v>198</v>
      </c>
      <c r="C11568" s="49" t="n">
        <v>2011</v>
      </c>
      <c r="D11568" s="54" t="n">
        <v>79</v>
      </c>
      <c r="E11568" s="55" t="n">
        <v>20</v>
      </c>
    </row>
    <row r="11569" customFormat="false" ht="15" hidden="false" customHeight="false" outlineLevel="0" collapsed="false">
      <c r="A11569" s="49" t="n">
        <v>497</v>
      </c>
      <c r="B11569" s="49" t="s">
        <v>189</v>
      </c>
      <c r="C11569" s="49" t="n">
        <v>2010</v>
      </c>
      <c r="D11569" s="54" t="n">
        <v>6878.76</v>
      </c>
      <c r="E11569" s="55" t="n">
        <v>1520</v>
      </c>
    </row>
    <row r="11570" customFormat="false" ht="15" hidden="false" customHeight="false" outlineLevel="0" collapsed="false">
      <c r="A11570" s="49" t="n">
        <v>497</v>
      </c>
      <c r="B11570" s="49" t="s">
        <v>189</v>
      </c>
      <c r="C11570" s="49" t="n">
        <v>2011</v>
      </c>
      <c r="D11570" s="54" t="n">
        <v>1673.15</v>
      </c>
      <c r="E11570" s="55" t="n">
        <v>359</v>
      </c>
    </row>
    <row r="11571" customFormat="false" ht="15" hidden="false" customHeight="false" outlineLevel="0" collapsed="false">
      <c r="A11571" s="49" t="n">
        <v>497</v>
      </c>
      <c r="B11571" s="49" t="s">
        <v>194</v>
      </c>
      <c r="C11571" s="49" t="n">
        <v>2010</v>
      </c>
      <c r="D11571" s="54" t="n">
        <v>17</v>
      </c>
      <c r="E11571" s="55" t="n">
        <v>4</v>
      </c>
    </row>
    <row r="11572" customFormat="false" ht="15" hidden="false" customHeight="false" outlineLevel="0" collapsed="false">
      <c r="A11572" s="49" t="n">
        <v>498</v>
      </c>
      <c r="B11572" s="49" t="s">
        <v>203</v>
      </c>
      <c r="C11572" s="49" t="n">
        <v>2010</v>
      </c>
      <c r="D11572" s="54" t="n">
        <v>15</v>
      </c>
      <c r="E11572" s="55" t="n">
        <v>4</v>
      </c>
    </row>
    <row r="11573" customFormat="false" ht="15" hidden="false" customHeight="false" outlineLevel="0" collapsed="false">
      <c r="A11573" s="49" t="n">
        <v>498</v>
      </c>
      <c r="B11573" s="49" t="s">
        <v>203</v>
      </c>
      <c r="C11573" s="49" t="n">
        <v>2011</v>
      </c>
      <c r="D11573" s="54" t="n">
        <v>15</v>
      </c>
      <c r="E11573" s="55" t="n">
        <v>4</v>
      </c>
    </row>
    <row r="11574" customFormat="false" ht="15" hidden="false" customHeight="false" outlineLevel="0" collapsed="false">
      <c r="A11574" s="49" t="n">
        <v>498</v>
      </c>
      <c r="B11574" s="49" t="s">
        <v>223</v>
      </c>
      <c r="C11574" s="49" t="n">
        <v>2010</v>
      </c>
      <c r="D11574" s="54" t="n">
        <v>15</v>
      </c>
      <c r="E11574" s="55" t="n">
        <v>4</v>
      </c>
    </row>
    <row r="11575" customFormat="false" ht="15" hidden="false" customHeight="false" outlineLevel="0" collapsed="false">
      <c r="A11575" s="49" t="n">
        <v>498</v>
      </c>
      <c r="B11575" s="49" t="s">
        <v>200</v>
      </c>
      <c r="C11575" s="49" t="n">
        <v>2011</v>
      </c>
      <c r="D11575" s="54" t="n">
        <v>30</v>
      </c>
      <c r="E11575" s="55" t="n">
        <v>8</v>
      </c>
    </row>
    <row r="11576" customFormat="false" ht="15" hidden="false" customHeight="false" outlineLevel="0" collapsed="false">
      <c r="A11576" s="49" t="n">
        <v>498</v>
      </c>
      <c r="B11576" s="49" t="s">
        <v>222</v>
      </c>
      <c r="C11576" s="49" t="n">
        <v>2010</v>
      </c>
      <c r="D11576" s="54" t="n">
        <v>60</v>
      </c>
      <c r="E11576" s="55" t="n">
        <v>16</v>
      </c>
    </row>
    <row r="11577" customFormat="false" ht="15" hidden="false" customHeight="false" outlineLevel="0" collapsed="false">
      <c r="A11577" s="49" t="n">
        <v>498</v>
      </c>
      <c r="B11577" s="49" t="s">
        <v>209</v>
      </c>
      <c r="C11577" s="49" t="n">
        <v>2010</v>
      </c>
      <c r="D11577" s="54" t="n">
        <v>162.72</v>
      </c>
      <c r="E11577" s="55" t="n">
        <v>48</v>
      </c>
    </row>
    <row r="11578" customFormat="false" ht="15" hidden="false" customHeight="false" outlineLevel="0" collapsed="false">
      <c r="A11578" s="49" t="n">
        <v>498</v>
      </c>
      <c r="B11578" s="49" t="s">
        <v>217</v>
      </c>
      <c r="C11578" s="49" t="n">
        <v>2011</v>
      </c>
      <c r="D11578" s="54" t="n">
        <v>3.75</v>
      </c>
      <c r="E11578" s="55" t="n">
        <v>1</v>
      </c>
    </row>
    <row r="11579" customFormat="false" ht="15" hidden="false" customHeight="false" outlineLevel="0" collapsed="false">
      <c r="A11579" s="49" t="n">
        <v>498</v>
      </c>
      <c r="B11579" s="49" t="s">
        <v>193</v>
      </c>
      <c r="C11579" s="49" t="n">
        <v>2011</v>
      </c>
      <c r="D11579" s="54" t="n">
        <v>15</v>
      </c>
      <c r="E11579" s="55" t="n">
        <v>4</v>
      </c>
    </row>
    <row r="11580" customFormat="false" ht="15" hidden="false" customHeight="false" outlineLevel="0" collapsed="false">
      <c r="A11580" s="49" t="n">
        <v>498</v>
      </c>
      <c r="B11580" s="49" t="s">
        <v>197</v>
      </c>
      <c r="C11580" s="49" t="n">
        <v>2011</v>
      </c>
      <c r="D11580" s="54" t="n">
        <v>15</v>
      </c>
      <c r="E11580" s="55" t="n">
        <v>4</v>
      </c>
    </row>
    <row r="11581" customFormat="false" ht="15" hidden="false" customHeight="false" outlineLevel="0" collapsed="false">
      <c r="A11581" s="49" t="n">
        <v>498</v>
      </c>
      <c r="B11581" s="49" t="s">
        <v>196</v>
      </c>
      <c r="C11581" s="49" t="n">
        <v>2010</v>
      </c>
      <c r="D11581" s="54" t="n">
        <v>7.5</v>
      </c>
      <c r="E11581" s="55" t="n">
        <v>2</v>
      </c>
    </row>
    <row r="11582" customFormat="false" ht="15" hidden="false" customHeight="false" outlineLevel="0" collapsed="false">
      <c r="A11582" s="49" t="n">
        <v>498</v>
      </c>
      <c r="B11582" s="49" t="s">
        <v>196</v>
      </c>
      <c r="C11582" s="49" t="n">
        <v>2011</v>
      </c>
      <c r="D11582" s="54" t="n">
        <v>3.75</v>
      </c>
      <c r="E11582" s="55" t="n">
        <v>1</v>
      </c>
    </row>
    <row r="11583" customFormat="false" ht="15" hidden="false" customHeight="false" outlineLevel="0" collapsed="false">
      <c r="A11583" s="49" t="n">
        <v>498</v>
      </c>
      <c r="B11583" s="49" t="s">
        <v>189</v>
      </c>
      <c r="C11583" s="49" t="n">
        <v>2009</v>
      </c>
      <c r="D11583" s="54" t="n">
        <v>163.55</v>
      </c>
      <c r="E11583" s="55" t="n">
        <v>41</v>
      </c>
    </row>
    <row r="11584" customFormat="false" ht="15" hidden="false" customHeight="false" outlineLevel="0" collapsed="false">
      <c r="A11584" s="49" t="n">
        <v>498</v>
      </c>
      <c r="B11584" s="49" t="s">
        <v>189</v>
      </c>
      <c r="C11584" s="49" t="n">
        <v>2010</v>
      </c>
      <c r="D11584" s="54" t="n">
        <v>5380.57</v>
      </c>
      <c r="E11584" s="55" t="n">
        <v>1671</v>
      </c>
    </row>
    <row r="11585" customFormat="false" ht="15" hidden="false" customHeight="false" outlineLevel="0" collapsed="false">
      <c r="A11585" s="49" t="n">
        <v>498</v>
      </c>
      <c r="B11585" s="49" t="s">
        <v>189</v>
      </c>
      <c r="C11585" s="49" t="n">
        <v>2011</v>
      </c>
      <c r="D11585" s="54" t="n">
        <v>3243.4</v>
      </c>
      <c r="E11585" s="55" t="n">
        <v>872</v>
      </c>
    </row>
    <row r="11586" customFormat="false" ht="15" hidden="false" customHeight="false" outlineLevel="0" collapsed="false">
      <c r="A11586" s="49" t="n">
        <v>499</v>
      </c>
      <c r="B11586" s="49" t="s">
        <v>201</v>
      </c>
      <c r="C11586" s="49" t="n">
        <v>2011</v>
      </c>
      <c r="D11586" s="54" t="n">
        <v>40.8</v>
      </c>
      <c r="E11586" s="55" t="n">
        <v>48</v>
      </c>
    </row>
    <row r="11587" customFormat="false" ht="15" hidden="false" customHeight="false" outlineLevel="0" collapsed="false">
      <c r="A11587" s="49" t="n">
        <v>499</v>
      </c>
      <c r="B11587" s="49" t="s">
        <v>223</v>
      </c>
      <c r="C11587" s="49" t="n">
        <v>2010</v>
      </c>
      <c r="D11587" s="54" t="n">
        <v>81.6</v>
      </c>
      <c r="E11587" s="55" t="n">
        <v>96</v>
      </c>
    </row>
    <row r="11588" customFormat="false" ht="15" hidden="false" customHeight="false" outlineLevel="0" collapsed="false">
      <c r="A11588" s="49" t="n">
        <v>499</v>
      </c>
      <c r="B11588" s="49" t="s">
        <v>223</v>
      </c>
      <c r="C11588" s="49" t="n">
        <v>2011</v>
      </c>
      <c r="D11588" s="54" t="n">
        <v>122.4</v>
      </c>
      <c r="E11588" s="55" t="n">
        <v>144</v>
      </c>
    </row>
    <row r="11589" customFormat="false" ht="15" hidden="false" customHeight="false" outlineLevel="0" collapsed="false">
      <c r="A11589" s="49" t="n">
        <v>499</v>
      </c>
      <c r="B11589" s="49" t="s">
        <v>222</v>
      </c>
      <c r="C11589" s="49" t="n">
        <v>2010</v>
      </c>
      <c r="D11589" s="54" t="n">
        <v>81.6</v>
      </c>
      <c r="E11589" s="55" t="n">
        <v>96</v>
      </c>
    </row>
    <row r="11590" customFormat="false" ht="15" hidden="false" customHeight="false" outlineLevel="0" collapsed="false">
      <c r="A11590" s="49" t="n">
        <v>499</v>
      </c>
      <c r="B11590" s="49" t="s">
        <v>222</v>
      </c>
      <c r="C11590" s="49" t="n">
        <v>2011</v>
      </c>
      <c r="D11590" s="54" t="n">
        <v>40.8</v>
      </c>
      <c r="E11590" s="55" t="n">
        <v>48</v>
      </c>
    </row>
    <row r="11591" customFormat="false" ht="15" hidden="false" customHeight="false" outlineLevel="0" collapsed="false">
      <c r="A11591" s="49" t="n">
        <v>499</v>
      </c>
      <c r="B11591" s="49" t="s">
        <v>205</v>
      </c>
      <c r="C11591" s="49" t="n">
        <v>2010</v>
      </c>
      <c r="D11591" s="54" t="n">
        <v>40.8</v>
      </c>
      <c r="E11591" s="55" t="n">
        <v>48</v>
      </c>
    </row>
    <row r="11592" customFormat="false" ht="15" hidden="false" customHeight="false" outlineLevel="0" collapsed="false">
      <c r="A11592" s="49" t="n">
        <v>499</v>
      </c>
      <c r="B11592" s="49" t="s">
        <v>205</v>
      </c>
      <c r="C11592" s="49" t="n">
        <v>2011</v>
      </c>
      <c r="D11592" s="54" t="n">
        <v>122.4</v>
      </c>
      <c r="E11592" s="55" t="n">
        <v>144</v>
      </c>
    </row>
    <row r="11593" customFormat="false" ht="15" hidden="false" customHeight="false" outlineLevel="0" collapsed="false">
      <c r="A11593" s="49" t="n">
        <v>499</v>
      </c>
      <c r="B11593" s="49" t="s">
        <v>206</v>
      </c>
      <c r="C11593" s="49" t="n">
        <v>2010</v>
      </c>
      <c r="D11593" s="54" t="n">
        <v>244.8</v>
      </c>
      <c r="E11593" s="55" t="n">
        <v>288</v>
      </c>
    </row>
    <row r="11594" customFormat="false" ht="15" hidden="false" customHeight="false" outlineLevel="0" collapsed="false">
      <c r="A11594" s="49" t="n">
        <v>499</v>
      </c>
      <c r="B11594" s="49" t="s">
        <v>206</v>
      </c>
      <c r="C11594" s="49" t="n">
        <v>2011</v>
      </c>
      <c r="D11594" s="54" t="n">
        <v>571.2</v>
      </c>
      <c r="E11594" s="55" t="n">
        <v>672</v>
      </c>
    </row>
    <row r="11595" customFormat="false" ht="15" hidden="false" customHeight="false" outlineLevel="0" collapsed="false">
      <c r="A11595" s="49" t="n">
        <v>499</v>
      </c>
      <c r="B11595" s="49" t="s">
        <v>209</v>
      </c>
      <c r="C11595" s="49" t="n">
        <v>2010</v>
      </c>
      <c r="D11595" s="54" t="n">
        <v>40.8</v>
      </c>
      <c r="E11595" s="55" t="n">
        <v>48</v>
      </c>
    </row>
    <row r="11596" customFormat="false" ht="15" hidden="false" customHeight="false" outlineLevel="0" collapsed="false">
      <c r="A11596" s="49" t="n">
        <v>499</v>
      </c>
      <c r="B11596" s="49" t="s">
        <v>192</v>
      </c>
      <c r="C11596" s="49" t="n">
        <v>2010</v>
      </c>
      <c r="D11596" s="54" t="n">
        <v>40.8</v>
      </c>
      <c r="E11596" s="55" t="n">
        <v>48</v>
      </c>
    </row>
    <row r="11597" customFormat="false" ht="15" hidden="false" customHeight="false" outlineLevel="0" collapsed="false">
      <c r="A11597" s="49" t="n">
        <v>499</v>
      </c>
      <c r="B11597" s="49" t="s">
        <v>197</v>
      </c>
      <c r="C11597" s="49" t="n">
        <v>2011</v>
      </c>
      <c r="D11597" s="54" t="n">
        <v>10.2</v>
      </c>
      <c r="E11597" s="55" t="n">
        <v>12</v>
      </c>
    </row>
    <row r="11598" customFormat="false" ht="15" hidden="false" customHeight="false" outlineLevel="0" collapsed="false">
      <c r="A11598" s="49" t="n">
        <v>499</v>
      </c>
      <c r="B11598" s="49" t="s">
        <v>196</v>
      </c>
      <c r="C11598" s="49" t="n">
        <v>2011</v>
      </c>
      <c r="D11598" s="54" t="n">
        <v>81.6</v>
      </c>
      <c r="E11598" s="55" t="n">
        <v>96</v>
      </c>
    </row>
    <row r="11599" customFormat="false" ht="15" hidden="false" customHeight="false" outlineLevel="0" collapsed="false">
      <c r="A11599" s="49" t="n">
        <v>499</v>
      </c>
      <c r="B11599" s="49" t="s">
        <v>189</v>
      </c>
      <c r="C11599" s="49" t="n">
        <v>2010</v>
      </c>
      <c r="D11599" s="54" t="n">
        <v>1563.42</v>
      </c>
      <c r="E11599" s="55" t="n">
        <v>1773</v>
      </c>
    </row>
    <row r="11600" customFormat="false" ht="15" hidden="false" customHeight="false" outlineLevel="0" collapsed="false">
      <c r="A11600" s="49" t="n">
        <v>499</v>
      </c>
      <c r="B11600" s="49" t="s">
        <v>189</v>
      </c>
      <c r="C11600" s="49" t="n">
        <v>2011</v>
      </c>
      <c r="D11600" s="54" t="n">
        <v>6046.46</v>
      </c>
      <c r="E11600" s="55" t="n">
        <v>7040</v>
      </c>
    </row>
    <row r="11601" customFormat="false" ht="15" hidden="false" customHeight="false" outlineLevel="0" collapsed="false">
      <c r="A11601" s="49" t="n">
        <v>500</v>
      </c>
      <c r="B11601" s="49" t="s">
        <v>203</v>
      </c>
      <c r="C11601" s="49" t="n">
        <v>2010</v>
      </c>
      <c r="D11601" s="54" t="n">
        <v>65.4</v>
      </c>
      <c r="E11601" s="55" t="n">
        <v>12</v>
      </c>
    </row>
    <row r="11602" customFormat="false" ht="15" hidden="false" customHeight="false" outlineLevel="0" collapsed="false">
      <c r="A11602" s="49" t="n">
        <v>500</v>
      </c>
      <c r="B11602" s="49" t="s">
        <v>222</v>
      </c>
      <c r="C11602" s="49" t="n">
        <v>2009</v>
      </c>
      <c r="D11602" s="54" t="n">
        <v>17.85</v>
      </c>
      <c r="E11602" s="55" t="n">
        <v>3</v>
      </c>
    </row>
    <row r="11603" customFormat="false" ht="15" hidden="false" customHeight="false" outlineLevel="0" collapsed="false">
      <c r="A11603" s="49" t="n">
        <v>500</v>
      </c>
      <c r="B11603" s="49" t="s">
        <v>222</v>
      </c>
      <c r="C11603" s="49" t="n">
        <v>2010</v>
      </c>
      <c r="D11603" s="54" t="n">
        <v>273.6</v>
      </c>
      <c r="E11603" s="55" t="n">
        <v>48</v>
      </c>
    </row>
    <row r="11604" customFormat="false" ht="15" hidden="false" customHeight="false" outlineLevel="0" collapsed="false">
      <c r="A11604" s="49" t="n">
        <v>500</v>
      </c>
      <c r="B11604" s="49" t="s">
        <v>222</v>
      </c>
      <c r="C11604" s="49" t="n">
        <v>2011</v>
      </c>
      <c r="D11604" s="54" t="n">
        <v>17.85</v>
      </c>
      <c r="E11604" s="55" t="n">
        <v>3</v>
      </c>
    </row>
    <row r="11605" customFormat="false" ht="15" hidden="false" customHeight="false" outlineLevel="0" collapsed="false">
      <c r="A11605" s="49" t="n">
        <v>500</v>
      </c>
      <c r="B11605" s="49" t="s">
        <v>205</v>
      </c>
      <c r="C11605" s="49" t="n">
        <v>2011</v>
      </c>
      <c r="D11605" s="54" t="n">
        <v>35.7</v>
      </c>
      <c r="E11605" s="55" t="n">
        <v>6</v>
      </c>
    </row>
    <row r="11606" customFormat="false" ht="15" hidden="false" customHeight="false" outlineLevel="0" collapsed="false">
      <c r="A11606" s="49" t="n">
        <v>500</v>
      </c>
      <c r="B11606" s="49" t="s">
        <v>213</v>
      </c>
      <c r="C11606" s="49" t="n">
        <v>2010</v>
      </c>
      <c r="D11606" s="54" t="n">
        <v>17.85</v>
      </c>
      <c r="E11606" s="55" t="n">
        <v>3</v>
      </c>
    </row>
    <row r="11607" customFormat="false" ht="15" hidden="false" customHeight="false" outlineLevel="0" collapsed="false">
      <c r="A11607" s="49" t="n">
        <v>500</v>
      </c>
      <c r="B11607" s="49" t="s">
        <v>215</v>
      </c>
      <c r="C11607" s="49" t="n">
        <v>2010</v>
      </c>
      <c r="D11607" s="54" t="n">
        <v>17.85</v>
      </c>
      <c r="E11607" s="55" t="n">
        <v>3</v>
      </c>
    </row>
    <row r="11608" customFormat="false" ht="15" hidden="false" customHeight="false" outlineLevel="0" collapsed="false">
      <c r="A11608" s="49" t="n">
        <v>500</v>
      </c>
      <c r="B11608" s="49" t="s">
        <v>215</v>
      </c>
      <c r="C11608" s="49" t="n">
        <v>2011</v>
      </c>
      <c r="D11608" s="54" t="n">
        <v>65.4</v>
      </c>
      <c r="E11608" s="55" t="n">
        <v>12</v>
      </c>
    </row>
    <row r="11609" customFormat="false" ht="15" hidden="false" customHeight="false" outlineLevel="0" collapsed="false">
      <c r="A11609" s="49" t="n">
        <v>500</v>
      </c>
      <c r="B11609" s="49" t="s">
        <v>189</v>
      </c>
      <c r="C11609" s="49" t="n">
        <v>2009</v>
      </c>
      <c r="D11609" s="54" t="n">
        <v>1078.49</v>
      </c>
      <c r="E11609" s="55" t="n">
        <v>179</v>
      </c>
    </row>
    <row r="11610" customFormat="false" ht="15" hidden="false" customHeight="false" outlineLevel="0" collapsed="false">
      <c r="A11610" s="49" t="n">
        <v>500</v>
      </c>
      <c r="B11610" s="49" t="s">
        <v>189</v>
      </c>
      <c r="C11610" s="49" t="n">
        <v>2010</v>
      </c>
      <c r="D11610" s="54" t="n">
        <v>5875.7</v>
      </c>
      <c r="E11610" s="55" t="n">
        <v>930</v>
      </c>
    </row>
    <row r="11611" customFormat="false" ht="15" hidden="false" customHeight="false" outlineLevel="0" collapsed="false">
      <c r="A11611" s="49" t="n">
        <v>500</v>
      </c>
      <c r="B11611" s="49" t="s">
        <v>189</v>
      </c>
      <c r="C11611" s="49" t="n">
        <v>2011</v>
      </c>
      <c r="D11611" s="54" t="n">
        <v>1648.37</v>
      </c>
      <c r="E11611" s="55" t="n">
        <v>273</v>
      </c>
    </row>
    <row r="11612" customFormat="false" ht="15" hidden="false" customHeight="false" outlineLevel="0" collapsed="false">
      <c r="A11612" s="49" t="n">
        <v>500</v>
      </c>
      <c r="B11612" s="49" t="s">
        <v>194</v>
      </c>
      <c r="C11612" s="49" t="n">
        <v>2010</v>
      </c>
      <c r="D11612" s="54" t="n">
        <v>5.95</v>
      </c>
      <c r="E11612" s="5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E1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</cols>
  <sheetData>
    <row r="1" customFormat="false" ht="15" hidden="false" customHeight="false" outlineLevel="0" collapsed="false">
      <c r="A1" s="64" t="s">
        <v>230</v>
      </c>
      <c r="B1" s="64" t="s">
        <v>19</v>
      </c>
      <c r="C1" s="64" t="s">
        <v>1236</v>
      </c>
      <c r="D1" s="64" t="s">
        <v>1237</v>
      </c>
      <c r="E1" s="64" t="s">
        <v>232</v>
      </c>
    </row>
    <row r="2" customFormat="false" ht="15" hidden="false" customHeight="false" outlineLevel="0" collapsed="false">
      <c r="A2" s="49" t="n">
        <v>2009</v>
      </c>
      <c r="B2" s="49" t="s">
        <v>203</v>
      </c>
      <c r="C2" s="49" t="n">
        <v>2</v>
      </c>
      <c r="D2" s="49" t="n">
        <v>10</v>
      </c>
      <c r="E2" s="54" t="n">
        <v>196.1</v>
      </c>
    </row>
    <row r="3" customFormat="false" ht="15" hidden="false" customHeight="false" outlineLevel="0" collapsed="false">
      <c r="A3" s="49" t="n">
        <v>2009</v>
      </c>
      <c r="B3" s="49" t="s">
        <v>203</v>
      </c>
      <c r="C3" s="49" t="n">
        <v>5</v>
      </c>
      <c r="D3" s="49" t="n">
        <v>12</v>
      </c>
      <c r="E3" s="54" t="n">
        <v>75</v>
      </c>
    </row>
    <row r="4" customFormat="false" ht="15" hidden="false" customHeight="false" outlineLevel="0" collapsed="false">
      <c r="A4" s="49" t="n">
        <v>2009</v>
      </c>
      <c r="B4" s="49" t="s">
        <v>199</v>
      </c>
      <c r="C4" s="49" t="n">
        <v>2</v>
      </c>
      <c r="D4" s="49" t="n">
        <v>7</v>
      </c>
      <c r="E4" s="54" t="n">
        <v>1429.83</v>
      </c>
    </row>
    <row r="5" customFormat="false" ht="15" hidden="false" customHeight="false" outlineLevel="0" collapsed="false">
      <c r="A5" s="49" t="n">
        <v>2009</v>
      </c>
      <c r="B5" s="49" t="s">
        <v>199</v>
      </c>
      <c r="C5" s="49" t="n">
        <v>2</v>
      </c>
      <c r="D5" s="49" t="n">
        <v>12</v>
      </c>
      <c r="E5" s="54" t="n">
        <v>488.51</v>
      </c>
    </row>
    <row r="6" customFormat="false" ht="15" hidden="false" customHeight="false" outlineLevel="0" collapsed="false">
      <c r="A6" s="49" t="n">
        <v>2009</v>
      </c>
      <c r="B6" s="49" t="s">
        <v>201</v>
      </c>
      <c r="C6" s="49" t="n">
        <v>4</v>
      </c>
      <c r="D6" s="49" t="n">
        <v>11</v>
      </c>
      <c r="E6" s="54" t="n">
        <v>8.5</v>
      </c>
    </row>
    <row r="7" customFormat="false" ht="15" hidden="false" customHeight="false" outlineLevel="0" collapsed="false">
      <c r="A7" s="49" t="n">
        <v>2009</v>
      </c>
      <c r="B7" s="49" t="s">
        <v>201</v>
      </c>
      <c r="C7" s="49" t="n">
        <v>7</v>
      </c>
      <c r="D7" s="49" t="n">
        <v>10</v>
      </c>
      <c r="E7" s="54" t="n">
        <v>279.1</v>
      </c>
    </row>
    <row r="8" customFormat="false" ht="15" hidden="false" customHeight="false" outlineLevel="0" collapsed="false">
      <c r="A8" s="49" t="n">
        <v>2009</v>
      </c>
      <c r="B8" s="49" t="s">
        <v>223</v>
      </c>
      <c r="C8" s="49" t="n">
        <v>5</v>
      </c>
      <c r="D8" s="49" t="n">
        <v>9</v>
      </c>
      <c r="E8" s="54" t="n">
        <v>989.18</v>
      </c>
    </row>
    <row r="9" customFormat="false" ht="15" hidden="false" customHeight="false" outlineLevel="0" collapsed="false">
      <c r="A9" s="49" t="n">
        <v>2009</v>
      </c>
      <c r="B9" s="49" t="s">
        <v>200</v>
      </c>
      <c r="C9" s="49" t="n">
        <v>1</v>
      </c>
      <c r="D9" s="49" t="n">
        <v>8</v>
      </c>
      <c r="E9" s="54" t="n">
        <v>1066.36</v>
      </c>
    </row>
    <row r="10" customFormat="false" ht="15" hidden="false" customHeight="false" outlineLevel="0" collapsed="false">
      <c r="A10" s="49" t="n">
        <v>2009</v>
      </c>
      <c r="B10" s="49" t="s">
        <v>200</v>
      </c>
      <c r="C10" s="49" t="n">
        <v>3</v>
      </c>
      <c r="D10" s="49" t="n">
        <v>15</v>
      </c>
      <c r="E10" s="54" t="n">
        <v>78.2</v>
      </c>
    </row>
    <row r="11" customFormat="false" ht="15" hidden="false" customHeight="false" outlineLevel="0" collapsed="false">
      <c r="A11" s="49" t="n">
        <v>2009</v>
      </c>
      <c r="B11" s="49" t="s">
        <v>200</v>
      </c>
      <c r="C11" s="49" t="n">
        <v>5</v>
      </c>
      <c r="D11" s="49" t="n">
        <v>12</v>
      </c>
      <c r="E11" s="54" t="n">
        <v>1636.43</v>
      </c>
    </row>
    <row r="12" customFormat="false" ht="15" hidden="false" customHeight="false" outlineLevel="0" collapsed="false">
      <c r="A12" s="49" t="n">
        <v>2009</v>
      </c>
      <c r="B12" s="49" t="s">
        <v>200</v>
      </c>
      <c r="C12" s="49" t="n">
        <v>6</v>
      </c>
      <c r="D12" s="49" t="n">
        <v>13</v>
      </c>
      <c r="E12" s="54" t="n">
        <v>760.69</v>
      </c>
    </row>
    <row r="13" customFormat="false" ht="15" hidden="false" customHeight="false" outlineLevel="0" collapsed="false">
      <c r="A13" s="49" t="n">
        <v>2009</v>
      </c>
      <c r="B13" s="49" t="s">
        <v>202</v>
      </c>
      <c r="C13" s="49" t="n">
        <v>2</v>
      </c>
      <c r="D13" s="49" t="n">
        <v>10</v>
      </c>
      <c r="E13" s="54" t="n">
        <v>357.66</v>
      </c>
    </row>
    <row r="14" customFormat="false" ht="15" hidden="false" customHeight="false" outlineLevel="0" collapsed="false">
      <c r="A14" s="49" t="n">
        <v>2009</v>
      </c>
      <c r="B14" s="49" t="s">
        <v>202</v>
      </c>
      <c r="C14" s="49" t="n">
        <v>3</v>
      </c>
      <c r="D14" s="49" t="n">
        <v>13</v>
      </c>
      <c r="E14" s="54" t="n">
        <v>1008</v>
      </c>
    </row>
    <row r="15" customFormat="false" ht="15" hidden="false" customHeight="false" outlineLevel="0" collapsed="false">
      <c r="A15" s="49" t="n">
        <v>2009</v>
      </c>
      <c r="B15" s="49" t="s">
        <v>222</v>
      </c>
      <c r="C15" s="49" t="n">
        <v>1</v>
      </c>
      <c r="D15" s="49" t="n">
        <v>9</v>
      </c>
      <c r="E15" s="54" t="n">
        <v>911.15</v>
      </c>
    </row>
    <row r="16" customFormat="false" ht="15" hidden="false" customHeight="false" outlineLevel="0" collapsed="false">
      <c r="A16" s="49" t="n">
        <v>2009</v>
      </c>
      <c r="B16" s="49" t="s">
        <v>222</v>
      </c>
      <c r="C16" s="49" t="n">
        <v>1</v>
      </c>
      <c r="D16" s="49" t="n">
        <v>13</v>
      </c>
      <c r="E16" s="54" t="n">
        <v>8037.63</v>
      </c>
    </row>
    <row r="17" customFormat="false" ht="15" hidden="false" customHeight="false" outlineLevel="0" collapsed="false">
      <c r="A17" s="49" t="n">
        <v>2009</v>
      </c>
      <c r="B17" s="49" t="s">
        <v>222</v>
      </c>
      <c r="C17" s="49" t="n">
        <v>2</v>
      </c>
      <c r="D17" s="49" t="n">
        <v>11</v>
      </c>
      <c r="E17" s="54" t="n">
        <v>733.63</v>
      </c>
    </row>
    <row r="18" customFormat="false" ht="15" hidden="false" customHeight="false" outlineLevel="0" collapsed="false">
      <c r="A18" s="49" t="n">
        <v>2009</v>
      </c>
      <c r="B18" s="49" t="s">
        <v>222</v>
      </c>
      <c r="C18" s="49" t="n">
        <v>2</v>
      </c>
      <c r="D18" s="49" t="n">
        <v>12</v>
      </c>
      <c r="E18" s="54" t="n">
        <v>2480.14</v>
      </c>
    </row>
    <row r="19" customFormat="false" ht="15" hidden="false" customHeight="false" outlineLevel="0" collapsed="false">
      <c r="A19" s="49" t="n">
        <v>2009</v>
      </c>
      <c r="B19" s="49" t="s">
        <v>222</v>
      </c>
      <c r="C19" s="49" t="n">
        <v>2</v>
      </c>
      <c r="D19" s="49" t="n">
        <v>14</v>
      </c>
      <c r="E19" s="54" t="n">
        <v>648.2</v>
      </c>
    </row>
    <row r="20" customFormat="false" ht="15" hidden="false" customHeight="false" outlineLevel="0" collapsed="false">
      <c r="A20" s="49" t="n">
        <v>2009</v>
      </c>
      <c r="B20" s="49" t="s">
        <v>222</v>
      </c>
      <c r="C20" s="49" t="n">
        <v>2</v>
      </c>
      <c r="D20" s="49" t="n">
        <v>16</v>
      </c>
      <c r="E20" s="54" t="n">
        <v>728.05</v>
      </c>
    </row>
    <row r="21" customFormat="false" ht="15" hidden="false" customHeight="false" outlineLevel="0" collapsed="false">
      <c r="A21" s="49" t="n">
        <v>2009</v>
      </c>
      <c r="B21" s="49" t="s">
        <v>222</v>
      </c>
      <c r="C21" s="49" t="n">
        <v>3</v>
      </c>
      <c r="D21" s="49" t="n">
        <v>10</v>
      </c>
      <c r="E21" s="54" t="n">
        <v>825.32</v>
      </c>
    </row>
    <row r="22" customFormat="false" ht="15" hidden="false" customHeight="false" outlineLevel="0" collapsed="false">
      <c r="A22" s="49" t="n">
        <v>2009</v>
      </c>
      <c r="B22" s="49" t="s">
        <v>222</v>
      </c>
      <c r="C22" s="49" t="n">
        <v>4</v>
      </c>
      <c r="D22" s="49" t="n">
        <v>10</v>
      </c>
      <c r="E22" s="54" t="n">
        <v>327.57</v>
      </c>
    </row>
    <row r="23" customFormat="false" ht="15" hidden="false" customHeight="false" outlineLevel="0" collapsed="false">
      <c r="A23" s="49" t="n">
        <v>2009</v>
      </c>
      <c r="B23" s="49" t="s">
        <v>222</v>
      </c>
      <c r="C23" s="49" t="n">
        <v>4</v>
      </c>
      <c r="D23" s="49" t="n">
        <v>18</v>
      </c>
      <c r="E23" s="54" t="n">
        <v>519.18</v>
      </c>
    </row>
    <row r="24" customFormat="false" ht="15" hidden="false" customHeight="false" outlineLevel="0" collapsed="false">
      <c r="A24" s="49" t="n">
        <v>2009</v>
      </c>
      <c r="B24" s="49" t="s">
        <v>222</v>
      </c>
      <c r="C24" s="49" t="n">
        <v>5</v>
      </c>
      <c r="D24" s="49" t="n">
        <v>13</v>
      </c>
      <c r="E24" s="54" t="n">
        <v>1904.52</v>
      </c>
    </row>
    <row r="25" customFormat="false" ht="15" hidden="false" customHeight="false" outlineLevel="0" collapsed="false">
      <c r="A25" s="49" t="n">
        <v>2009</v>
      </c>
      <c r="B25" s="49" t="s">
        <v>222</v>
      </c>
      <c r="C25" s="49" t="n">
        <v>5</v>
      </c>
      <c r="D25" s="49" t="n">
        <v>14</v>
      </c>
      <c r="E25" s="54" t="n">
        <v>1469.59</v>
      </c>
    </row>
    <row r="26" customFormat="false" ht="15" hidden="false" customHeight="false" outlineLevel="0" collapsed="false">
      <c r="A26" s="49" t="n">
        <v>2009</v>
      </c>
      <c r="B26" s="49" t="s">
        <v>222</v>
      </c>
      <c r="C26" s="49" t="n">
        <v>7</v>
      </c>
      <c r="D26" s="49" t="n">
        <v>13</v>
      </c>
      <c r="E26" s="54" t="n">
        <v>361.51</v>
      </c>
    </row>
    <row r="27" customFormat="false" ht="15" hidden="false" customHeight="false" outlineLevel="0" collapsed="false">
      <c r="A27" s="49" t="n">
        <v>2009</v>
      </c>
      <c r="B27" s="49" t="s">
        <v>191</v>
      </c>
      <c r="C27" s="49" t="n">
        <v>7</v>
      </c>
      <c r="D27" s="49" t="n">
        <v>10</v>
      </c>
      <c r="E27" s="54" t="n">
        <v>469.08</v>
      </c>
    </row>
    <row r="28" customFormat="false" ht="15" hidden="false" customHeight="false" outlineLevel="0" collapsed="false">
      <c r="A28" s="49" t="n">
        <v>2009</v>
      </c>
      <c r="B28" s="49" t="s">
        <v>205</v>
      </c>
      <c r="C28" s="49" t="n">
        <v>1</v>
      </c>
      <c r="D28" s="49" t="n">
        <v>13</v>
      </c>
      <c r="E28" s="54" t="n">
        <v>195.31</v>
      </c>
    </row>
    <row r="29" customFormat="false" ht="15" hidden="false" customHeight="false" outlineLevel="0" collapsed="false">
      <c r="A29" s="49" t="n">
        <v>2009</v>
      </c>
      <c r="B29" s="49" t="s">
        <v>205</v>
      </c>
      <c r="C29" s="49" t="n">
        <v>2</v>
      </c>
      <c r="D29" s="49" t="n">
        <v>9</v>
      </c>
      <c r="E29" s="54" t="n">
        <v>372.3</v>
      </c>
    </row>
    <row r="30" customFormat="false" ht="15" hidden="false" customHeight="false" outlineLevel="0" collapsed="false">
      <c r="A30" s="49" t="n">
        <v>2009</v>
      </c>
      <c r="B30" s="49" t="s">
        <v>205</v>
      </c>
      <c r="C30" s="49" t="n">
        <v>2</v>
      </c>
      <c r="D30" s="49" t="n">
        <v>12</v>
      </c>
      <c r="E30" s="54" t="n">
        <v>531.94</v>
      </c>
    </row>
    <row r="31" customFormat="false" ht="15" hidden="false" customHeight="false" outlineLevel="0" collapsed="false">
      <c r="A31" s="49" t="n">
        <v>2009</v>
      </c>
      <c r="B31" s="49" t="s">
        <v>205</v>
      </c>
      <c r="C31" s="49" t="n">
        <v>2</v>
      </c>
      <c r="D31" s="49" t="n">
        <v>15</v>
      </c>
      <c r="E31" s="54" t="n">
        <v>471.9</v>
      </c>
    </row>
    <row r="32" customFormat="false" ht="15" hidden="false" customHeight="false" outlineLevel="0" collapsed="false">
      <c r="A32" s="49" t="n">
        <v>2009</v>
      </c>
      <c r="B32" s="49" t="s">
        <v>205</v>
      </c>
      <c r="C32" s="49" t="n">
        <v>3</v>
      </c>
      <c r="D32" s="49" t="n">
        <v>16</v>
      </c>
      <c r="E32" s="54" t="n">
        <v>524.28</v>
      </c>
    </row>
    <row r="33" customFormat="false" ht="15" hidden="false" customHeight="false" outlineLevel="0" collapsed="false">
      <c r="A33" s="49" t="n">
        <v>2009</v>
      </c>
      <c r="B33" s="49" t="s">
        <v>205</v>
      </c>
      <c r="C33" s="49" t="n">
        <v>4</v>
      </c>
      <c r="D33" s="49" t="n">
        <v>19</v>
      </c>
      <c r="E33" s="54" t="n">
        <v>210.55</v>
      </c>
    </row>
    <row r="34" customFormat="false" ht="15" hidden="false" customHeight="false" outlineLevel="0" collapsed="false">
      <c r="A34" s="49" t="n">
        <v>2009</v>
      </c>
      <c r="B34" s="49" t="s">
        <v>205</v>
      </c>
      <c r="C34" s="49" t="n">
        <v>5</v>
      </c>
      <c r="D34" s="49" t="n">
        <v>10</v>
      </c>
      <c r="E34" s="54" t="n">
        <v>556.65</v>
      </c>
    </row>
    <row r="35" customFormat="false" ht="15" hidden="false" customHeight="false" outlineLevel="0" collapsed="false">
      <c r="A35" s="49" t="n">
        <v>2009</v>
      </c>
      <c r="B35" s="49" t="s">
        <v>205</v>
      </c>
      <c r="C35" s="49" t="n">
        <v>7</v>
      </c>
      <c r="D35" s="49" t="n">
        <v>11</v>
      </c>
      <c r="E35" s="54" t="n">
        <v>745.44</v>
      </c>
    </row>
    <row r="36" customFormat="false" ht="15" hidden="false" customHeight="false" outlineLevel="0" collapsed="false">
      <c r="A36" s="49" t="n">
        <v>2009</v>
      </c>
      <c r="B36" s="49" t="s">
        <v>205</v>
      </c>
      <c r="C36" s="49" t="n">
        <v>7</v>
      </c>
      <c r="D36" s="49" t="n">
        <v>13</v>
      </c>
      <c r="E36" s="54" t="n">
        <v>942.54</v>
      </c>
    </row>
    <row r="37" customFormat="false" ht="15" hidden="false" customHeight="false" outlineLevel="0" collapsed="false">
      <c r="A37" s="49" t="n">
        <v>2009</v>
      </c>
      <c r="B37" s="49" t="s">
        <v>205</v>
      </c>
      <c r="C37" s="49" t="n">
        <v>7</v>
      </c>
      <c r="D37" s="49" t="n">
        <v>15</v>
      </c>
      <c r="E37" s="54" t="n">
        <v>1322.78</v>
      </c>
    </row>
    <row r="38" customFormat="false" ht="15" hidden="false" customHeight="false" outlineLevel="0" collapsed="false">
      <c r="A38" s="49" t="n">
        <v>2009</v>
      </c>
      <c r="B38" s="49" t="s">
        <v>206</v>
      </c>
      <c r="C38" s="49" t="n">
        <v>1</v>
      </c>
      <c r="D38" s="49" t="n">
        <v>10</v>
      </c>
      <c r="E38" s="54" t="n">
        <v>2246.45</v>
      </c>
    </row>
    <row r="39" customFormat="false" ht="15" hidden="false" customHeight="false" outlineLevel="0" collapsed="false">
      <c r="A39" s="49" t="n">
        <v>2009</v>
      </c>
      <c r="B39" s="49" t="s">
        <v>206</v>
      </c>
      <c r="C39" s="49" t="n">
        <v>1</v>
      </c>
      <c r="D39" s="49" t="n">
        <v>12</v>
      </c>
      <c r="E39" s="54" t="n">
        <v>1164.27</v>
      </c>
    </row>
    <row r="40" customFormat="false" ht="15" hidden="false" customHeight="false" outlineLevel="0" collapsed="false">
      <c r="A40" s="49" t="n">
        <v>2009</v>
      </c>
      <c r="B40" s="49" t="s">
        <v>206</v>
      </c>
      <c r="C40" s="49" t="n">
        <v>1</v>
      </c>
      <c r="D40" s="49" t="n">
        <v>13</v>
      </c>
      <c r="E40" s="54" t="n">
        <v>1457.01</v>
      </c>
    </row>
    <row r="41" customFormat="false" ht="15" hidden="false" customHeight="false" outlineLevel="0" collapsed="false">
      <c r="A41" s="49" t="n">
        <v>2009</v>
      </c>
      <c r="B41" s="49" t="s">
        <v>206</v>
      </c>
      <c r="C41" s="49" t="n">
        <v>1</v>
      </c>
      <c r="D41" s="49" t="n">
        <v>14</v>
      </c>
      <c r="E41" s="54" t="n">
        <v>711.43</v>
      </c>
    </row>
    <row r="42" customFormat="false" ht="15" hidden="false" customHeight="false" outlineLevel="0" collapsed="false">
      <c r="A42" s="49" t="n">
        <v>2009</v>
      </c>
      <c r="B42" s="49" t="s">
        <v>206</v>
      </c>
      <c r="C42" s="49" t="n">
        <v>2</v>
      </c>
      <c r="D42" s="49" t="n">
        <v>11</v>
      </c>
      <c r="E42" s="54" t="n">
        <v>821.92</v>
      </c>
    </row>
    <row r="43" customFormat="false" ht="15" hidden="false" customHeight="false" outlineLevel="0" collapsed="false">
      <c r="A43" s="49" t="n">
        <v>2009</v>
      </c>
      <c r="B43" s="49" t="s">
        <v>206</v>
      </c>
      <c r="C43" s="49" t="n">
        <v>3</v>
      </c>
      <c r="D43" s="49" t="n">
        <v>10</v>
      </c>
      <c r="E43" s="54" t="n">
        <v>297.8</v>
      </c>
    </row>
    <row r="44" customFormat="false" ht="15" hidden="false" customHeight="false" outlineLevel="0" collapsed="false">
      <c r="A44" s="49" t="n">
        <v>2009</v>
      </c>
      <c r="B44" s="49" t="s">
        <v>206</v>
      </c>
      <c r="C44" s="49" t="n">
        <v>3</v>
      </c>
      <c r="D44" s="49" t="n">
        <v>13</v>
      </c>
      <c r="E44" s="54" t="n">
        <v>1196.68</v>
      </c>
    </row>
    <row r="45" customFormat="false" ht="15" hidden="false" customHeight="false" outlineLevel="0" collapsed="false">
      <c r="A45" s="49" t="n">
        <v>2009</v>
      </c>
      <c r="B45" s="49" t="s">
        <v>206</v>
      </c>
      <c r="C45" s="49" t="n">
        <v>5</v>
      </c>
      <c r="D45" s="49" t="n">
        <v>10</v>
      </c>
      <c r="E45" s="54" t="n">
        <v>200.97</v>
      </c>
    </row>
    <row r="46" customFormat="false" ht="15" hidden="false" customHeight="false" outlineLevel="0" collapsed="false">
      <c r="A46" s="49" t="n">
        <v>2009</v>
      </c>
      <c r="B46" s="49" t="s">
        <v>206</v>
      </c>
      <c r="C46" s="49" t="n">
        <v>7</v>
      </c>
      <c r="D46" s="49" t="n">
        <v>10</v>
      </c>
      <c r="E46" s="54" t="n">
        <v>247.15</v>
      </c>
    </row>
    <row r="47" customFormat="false" ht="15" hidden="false" customHeight="false" outlineLevel="0" collapsed="false">
      <c r="A47" s="49" t="n">
        <v>2009</v>
      </c>
      <c r="B47" s="49" t="s">
        <v>206</v>
      </c>
      <c r="C47" s="49" t="n">
        <v>7</v>
      </c>
      <c r="D47" s="49" t="n">
        <v>13</v>
      </c>
      <c r="E47" s="54" t="n">
        <v>294.6</v>
      </c>
    </row>
    <row r="48" customFormat="false" ht="15" hidden="false" customHeight="false" outlineLevel="0" collapsed="false">
      <c r="A48" s="49" t="n">
        <v>2009</v>
      </c>
      <c r="B48" s="49" t="s">
        <v>206</v>
      </c>
      <c r="C48" s="49" t="n">
        <v>7</v>
      </c>
      <c r="D48" s="49" t="n">
        <v>14</v>
      </c>
      <c r="E48" s="54" t="n">
        <v>129.99</v>
      </c>
    </row>
    <row r="49" customFormat="false" ht="15" hidden="false" customHeight="false" outlineLevel="0" collapsed="false">
      <c r="A49" s="49" t="n">
        <v>2009</v>
      </c>
      <c r="B49" s="49" t="s">
        <v>209</v>
      </c>
      <c r="C49" s="49" t="n">
        <v>1</v>
      </c>
      <c r="D49" s="49" t="n">
        <v>11</v>
      </c>
      <c r="E49" s="54" t="n">
        <v>610.95</v>
      </c>
    </row>
    <row r="50" customFormat="false" ht="15" hidden="false" customHeight="false" outlineLevel="0" collapsed="false">
      <c r="A50" s="49" t="n">
        <v>2009</v>
      </c>
      <c r="B50" s="49" t="s">
        <v>192</v>
      </c>
      <c r="C50" s="49" t="n">
        <v>3</v>
      </c>
      <c r="D50" s="49" t="n">
        <v>13</v>
      </c>
      <c r="E50" s="54" t="n">
        <v>422.35</v>
      </c>
    </row>
    <row r="51" customFormat="false" ht="15" hidden="false" customHeight="false" outlineLevel="0" collapsed="false">
      <c r="A51" s="49" t="n">
        <v>2009</v>
      </c>
      <c r="B51" s="49" t="s">
        <v>218</v>
      </c>
      <c r="C51" s="49" t="n">
        <v>2</v>
      </c>
      <c r="D51" s="49" t="n">
        <v>16</v>
      </c>
      <c r="E51" s="54" t="n">
        <v>89.15</v>
      </c>
    </row>
    <row r="52" customFormat="false" ht="15" hidden="false" customHeight="false" outlineLevel="0" collapsed="false">
      <c r="A52" s="49" t="n">
        <v>2009</v>
      </c>
      <c r="B52" s="49" t="s">
        <v>218</v>
      </c>
      <c r="C52" s="49" t="n">
        <v>3</v>
      </c>
      <c r="D52" s="49" t="n">
        <v>10</v>
      </c>
      <c r="E52" s="54" t="n">
        <v>421.2</v>
      </c>
    </row>
    <row r="53" customFormat="false" ht="15" hidden="false" customHeight="false" outlineLevel="0" collapsed="false">
      <c r="A53" s="49" t="n">
        <v>2009</v>
      </c>
      <c r="B53" s="49" t="s">
        <v>218</v>
      </c>
      <c r="C53" s="49" t="n">
        <v>3</v>
      </c>
      <c r="D53" s="49" t="n">
        <v>16</v>
      </c>
      <c r="E53" s="54" t="n">
        <v>5711.04</v>
      </c>
    </row>
    <row r="54" customFormat="false" ht="15" hidden="false" customHeight="false" outlineLevel="0" collapsed="false">
      <c r="A54" s="49" t="n">
        <v>2009</v>
      </c>
      <c r="B54" s="49" t="s">
        <v>218</v>
      </c>
      <c r="C54" s="49" t="n">
        <v>5</v>
      </c>
      <c r="D54" s="49" t="n">
        <v>10</v>
      </c>
      <c r="E54" s="54" t="n">
        <v>8824.34</v>
      </c>
    </row>
    <row r="55" customFormat="false" ht="15" hidden="false" customHeight="false" outlineLevel="0" collapsed="false">
      <c r="A55" s="49" t="n">
        <v>2009</v>
      </c>
      <c r="B55" s="49" t="s">
        <v>193</v>
      </c>
      <c r="C55" s="49" t="n">
        <v>1</v>
      </c>
      <c r="D55" s="49" t="n">
        <v>15</v>
      </c>
      <c r="E55" s="54" t="n">
        <v>365.31</v>
      </c>
    </row>
    <row r="56" customFormat="false" ht="15" hidden="false" customHeight="false" outlineLevel="0" collapsed="false">
      <c r="A56" s="49" t="n">
        <v>2009</v>
      </c>
      <c r="B56" s="49" t="s">
        <v>213</v>
      </c>
      <c r="C56" s="49" t="n">
        <v>4</v>
      </c>
      <c r="D56" s="49" t="n">
        <v>7</v>
      </c>
      <c r="E56" s="54" t="n">
        <v>371.82</v>
      </c>
    </row>
    <row r="57" customFormat="false" ht="15" hidden="false" customHeight="false" outlineLevel="0" collapsed="false">
      <c r="A57" s="49" t="n">
        <v>2009</v>
      </c>
      <c r="B57" s="49" t="s">
        <v>197</v>
      </c>
      <c r="C57" s="49" t="n">
        <v>2</v>
      </c>
      <c r="D57" s="49" t="n">
        <v>13</v>
      </c>
      <c r="E57" s="54" t="n">
        <v>310.9</v>
      </c>
    </row>
    <row r="58" customFormat="false" ht="15" hidden="false" customHeight="false" outlineLevel="0" collapsed="false">
      <c r="A58" s="49" t="n">
        <v>2009</v>
      </c>
      <c r="B58" s="49" t="s">
        <v>197</v>
      </c>
      <c r="C58" s="49" t="n">
        <v>2</v>
      </c>
      <c r="D58" s="49" t="n">
        <v>14</v>
      </c>
      <c r="E58" s="54" t="n">
        <v>2454.68</v>
      </c>
    </row>
    <row r="59" customFormat="false" ht="15" hidden="false" customHeight="false" outlineLevel="0" collapsed="false">
      <c r="A59" s="49" t="n">
        <v>2009</v>
      </c>
      <c r="B59" s="49" t="s">
        <v>196</v>
      </c>
      <c r="C59" s="49" t="n">
        <v>1</v>
      </c>
      <c r="D59" s="49" t="n">
        <v>16</v>
      </c>
      <c r="E59" s="54" t="n">
        <v>328.6</v>
      </c>
    </row>
    <row r="60" customFormat="false" ht="15" hidden="false" customHeight="false" outlineLevel="0" collapsed="false">
      <c r="A60" s="49" t="n">
        <v>2009</v>
      </c>
      <c r="B60" s="49" t="s">
        <v>196</v>
      </c>
      <c r="C60" s="49" t="n">
        <v>3</v>
      </c>
      <c r="D60" s="49" t="n">
        <v>13</v>
      </c>
      <c r="E60" s="54" t="n">
        <v>5149.06</v>
      </c>
    </row>
    <row r="61" customFormat="false" ht="15" hidden="false" customHeight="false" outlineLevel="0" collapsed="false">
      <c r="A61" s="49" t="n">
        <v>2009</v>
      </c>
      <c r="B61" s="49" t="s">
        <v>196</v>
      </c>
      <c r="C61" s="49" t="n">
        <v>4</v>
      </c>
      <c r="D61" s="49" t="n">
        <v>10</v>
      </c>
      <c r="E61" s="54" t="n">
        <v>1952.64</v>
      </c>
    </row>
    <row r="62" customFormat="false" ht="15" hidden="false" customHeight="false" outlineLevel="0" collapsed="false">
      <c r="A62" s="49" t="n">
        <v>2009</v>
      </c>
      <c r="B62" s="49" t="s">
        <v>196</v>
      </c>
      <c r="C62" s="49" t="n">
        <v>5</v>
      </c>
      <c r="D62" s="49" t="n">
        <v>13</v>
      </c>
      <c r="E62" s="54" t="n">
        <v>323.88</v>
      </c>
    </row>
    <row r="63" customFormat="false" ht="15" hidden="false" customHeight="false" outlineLevel="0" collapsed="false">
      <c r="A63" s="49" t="n">
        <v>2009</v>
      </c>
      <c r="B63" s="49" t="s">
        <v>210</v>
      </c>
      <c r="C63" s="49" t="n">
        <v>3</v>
      </c>
      <c r="D63" s="49" t="n">
        <v>11</v>
      </c>
      <c r="E63" s="54" t="n">
        <v>285.3</v>
      </c>
    </row>
    <row r="64" customFormat="false" ht="15" hidden="false" customHeight="false" outlineLevel="0" collapsed="false">
      <c r="A64" s="49" t="n">
        <v>2009</v>
      </c>
      <c r="B64" s="49" t="s">
        <v>198</v>
      </c>
      <c r="C64" s="49" t="n">
        <v>4</v>
      </c>
      <c r="D64" s="49" t="n">
        <v>11</v>
      </c>
      <c r="E64" s="54" t="n">
        <v>469.4</v>
      </c>
    </row>
    <row r="65" customFormat="false" ht="15" hidden="false" customHeight="false" outlineLevel="0" collapsed="false">
      <c r="A65" s="49" t="n">
        <v>2009</v>
      </c>
      <c r="B65" s="49" t="s">
        <v>214</v>
      </c>
      <c r="C65" s="49" t="n">
        <v>4</v>
      </c>
      <c r="D65" s="49" t="n">
        <v>15</v>
      </c>
      <c r="E65" s="54" t="n">
        <v>517.7</v>
      </c>
    </row>
    <row r="66" customFormat="false" ht="15" hidden="false" customHeight="false" outlineLevel="0" collapsed="false">
      <c r="A66" s="49" t="n">
        <v>2009</v>
      </c>
      <c r="B66" s="49" t="s">
        <v>189</v>
      </c>
      <c r="C66" s="49" t="n">
        <v>1</v>
      </c>
      <c r="D66" s="49" t="n">
        <v>8</v>
      </c>
      <c r="E66" s="54" t="n">
        <v>991.89</v>
      </c>
    </row>
    <row r="67" customFormat="false" ht="15" hidden="false" customHeight="false" outlineLevel="0" collapsed="false">
      <c r="A67" s="49" t="n">
        <v>2009</v>
      </c>
      <c r="B67" s="49" t="s">
        <v>189</v>
      </c>
      <c r="C67" s="49" t="n">
        <v>1</v>
      </c>
      <c r="D67" s="49" t="n">
        <v>9</v>
      </c>
      <c r="E67" s="54" t="n">
        <v>2192.76</v>
      </c>
    </row>
    <row r="68" customFormat="false" ht="15" hidden="false" customHeight="false" outlineLevel="0" collapsed="false">
      <c r="A68" s="49" t="n">
        <v>2009</v>
      </c>
      <c r="B68" s="49" t="s">
        <v>189</v>
      </c>
      <c r="C68" s="49" t="n">
        <v>1</v>
      </c>
      <c r="D68" s="49" t="n">
        <v>10</v>
      </c>
      <c r="E68" s="54" t="n">
        <v>5130.59</v>
      </c>
    </row>
    <row r="69" customFormat="false" ht="15" hidden="false" customHeight="false" outlineLevel="0" collapsed="false">
      <c r="A69" s="49" t="n">
        <v>2009</v>
      </c>
      <c r="B69" s="49" t="s">
        <v>189</v>
      </c>
      <c r="C69" s="49" t="n">
        <v>1</v>
      </c>
      <c r="D69" s="49" t="n">
        <v>11</v>
      </c>
      <c r="E69" s="54" t="n">
        <v>8300.6</v>
      </c>
    </row>
    <row r="70" customFormat="false" ht="15" hidden="false" customHeight="false" outlineLevel="0" collapsed="false">
      <c r="A70" s="49" t="n">
        <v>2009</v>
      </c>
      <c r="B70" s="49" t="s">
        <v>189</v>
      </c>
      <c r="C70" s="49" t="n">
        <v>1</v>
      </c>
      <c r="D70" s="49" t="n">
        <v>12</v>
      </c>
      <c r="E70" s="54" t="n">
        <v>14525.88</v>
      </c>
    </row>
    <row r="71" customFormat="false" ht="15" hidden="false" customHeight="false" outlineLevel="0" collapsed="false">
      <c r="A71" s="49" t="n">
        <v>2009</v>
      </c>
      <c r="B71" s="49" t="s">
        <v>189</v>
      </c>
      <c r="C71" s="49" t="n">
        <v>1</v>
      </c>
      <c r="D71" s="49" t="n">
        <v>13</v>
      </c>
      <c r="E71" s="54" t="n">
        <v>24170.53</v>
      </c>
    </row>
    <row r="72" customFormat="false" ht="15" hidden="false" customHeight="false" outlineLevel="0" collapsed="false">
      <c r="A72" s="49" t="n">
        <v>2009</v>
      </c>
      <c r="B72" s="49" t="s">
        <v>189</v>
      </c>
      <c r="C72" s="49" t="n">
        <v>1</v>
      </c>
      <c r="D72" s="49" t="n">
        <v>14</v>
      </c>
      <c r="E72" s="54" t="n">
        <v>7119.77</v>
      </c>
    </row>
    <row r="73" customFormat="false" ht="15" hidden="false" customHeight="false" outlineLevel="0" collapsed="false">
      <c r="A73" s="49" t="n">
        <v>2009</v>
      </c>
      <c r="B73" s="49" t="s">
        <v>189</v>
      </c>
      <c r="C73" s="49" t="n">
        <v>1</v>
      </c>
      <c r="D73" s="49" t="n">
        <v>15</v>
      </c>
      <c r="E73" s="54" t="n">
        <v>12941.79</v>
      </c>
    </row>
    <row r="74" customFormat="false" ht="15" hidden="false" customHeight="false" outlineLevel="0" collapsed="false">
      <c r="A74" s="49" t="n">
        <v>2009</v>
      </c>
      <c r="B74" s="49" t="s">
        <v>189</v>
      </c>
      <c r="C74" s="49" t="n">
        <v>1</v>
      </c>
      <c r="D74" s="49" t="n">
        <v>16</v>
      </c>
      <c r="E74" s="54" t="n">
        <v>5988.37</v>
      </c>
    </row>
    <row r="75" customFormat="false" ht="15" hidden="false" customHeight="false" outlineLevel="0" collapsed="false">
      <c r="A75" s="49" t="n">
        <v>2009</v>
      </c>
      <c r="B75" s="49" t="s">
        <v>189</v>
      </c>
      <c r="C75" s="49" t="n">
        <v>1</v>
      </c>
      <c r="D75" s="49" t="n">
        <v>17</v>
      </c>
      <c r="E75" s="54" t="n">
        <v>18021.9</v>
      </c>
    </row>
    <row r="76" customFormat="false" ht="15" hidden="false" customHeight="false" outlineLevel="0" collapsed="false">
      <c r="A76" s="49" t="n">
        <v>2009</v>
      </c>
      <c r="B76" s="49" t="s">
        <v>189</v>
      </c>
      <c r="C76" s="49" t="n">
        <v>1</v>
      </c>
      <c r="D76" s="49" t="n">
        <v>18</v>
      </c>
      <c r="E76" s="54" t="n">
        <v>12251.08</v>
      </c>
    </row>
    <row r="77" customFormat="false" ht="15" hidden="false" customHeight="false" outlineLevel="0" collapsed="false">
      <c r="A77" s="49" t="n">
        <v>2009</v>
      </c>
      <c r="B77" s="49" t="s">
        <v>189</v>
      </c>
      <c r="C77" s="49" t="n">
        <v>2</v>
      </c>
      <c r="D77" s="49" t="n">
        <v>7</v>
      </c>
      <c r="E77" s="54" t="n">
        <v>1544.7</v>
      </c>
    </row>
    <row r="78" customFormat="false" ht="15" hidden="false" customHeight="false" outlineLevel="0" collapsed="false">
      <c r="A78" s="49" t="n">
        <v>2009</v>
      </c>
      <c r="B78" s="49" t="s">
        <v>189</v>
      </c>
      <c r="C78" s="49" t="n">
        <v>2</v>
      </c>
      <c r="D78" s="49" t="n">
        <v>8</v>
      </c>
      <c r="E78" s="54" t="n">
        <v>1798.18</v>
      </c>
    </row>
    <row r="79" customFormat="false" ht="15" hidden="false" customHeight="false" outlineLevel="0" collapsed="false">
      <c r="A79" s="49" t="n">
        <v>2009</v>
      </c>
      <c r="B79" s="49" t="s">
        <v>189</v>
      </c>
      <c r="C79" s="49" t="n">
        <v>2</v>
      </c>
      <c r="D79" s="49" t="n">
        <v>9</v>
      </c>
      <c r="E79" s="54" t="n">
        <v>16533.72</v>
      </c>
    </row>
    <row r="80" customFormat="false" ht="15" hidden="false" customHeight="false" outlineLevel="0" collapsed="false">
      <c r="A80" s="49" t="n">
        <v>2009</v>
      </c>
      <c r="B80" s="49" t="s">
        <v>189</v>
      </c>
      <c r="C80" s="49" t="n">
        <v>2</v>
      </c>
      <c r="D80" s="49" t="n">
        <v>10</v>
      </c>
      <c r="E80" s="54" t="n">
        <v>8364.16</v>
      </c>
    </row>
    <row r="81" customFormat="false" ht="15" hidden="false" customHeight="false" outlineLevel="0" collapsed="false">
      <c r="A81" s="49" t="n">
        <v>2009</v>
      </c>
      <c r="B81" s="49" t="s">
        <v>189</v>
      </c>
      <c r="C81" s="49" t="n">
        <v>2</v>
      </c>
      <c r="D81" s="49" t="n">
        <v>11</v>
      </c>
      <c r="E81" s="54" t="n">
        <v>14954.13</v>
      </c>
    </row>
    <row r="82" customFormat="false" ht="15" hidden="false" customHeight="false" outlineLevel="0" collapsed="false">
      <c r="A82" s="49" t="n">
        <v>2009</v>
      </c>
      <c r="B82" s="49" t="s">
        <v>189</v>
      </c>
      <c r="C82" s="49" t="n">
        <v>2</v>
      </c>
      <c r="D82" s="49" t="n">
        <v>12</v>
      </c>
      <c r="E82" s="54" t="n">
        <v>22678.41</v>
      </c>
    </row>
    <row r="83" customFormat="false" ht="15" hidden="false" customHeight="false" outlineLevel="0" collapsed="false">
      <c r="A83" s="49" t="n">
        <v>2009</v>
      </c>
      <c r="B83" s="49" t="s">
        <v>189</v>
      </c>
      <c r="C83" s="49" t="n">
        <v>2</v>
      </c>
      <c r="D83" s="49" t="n">
        <v>13</v>
      </c>
      <c r="E83" s="54" t="n">
        <v>17677.06</v>
      </c>
    </row>
    <row r="84" customFormat="false" ht="15" hidden="false" customHeight="false" outlineLevel="0" collapsed="false">
      <c r="A84" s="49" t="n">
        <v>2009</v>
      </c>
      <c r="B84" s="49" t="s">
        <v>189</v>
      </c>
      <c r="C84" s="49" t="n">
        <v>2</v>
      </c>
      <c r="D84" s="49" t="n">
        <v>14</v>
      </c>
      <c r="E84" s="54" t="n">
        <v>26229.37</v>
      </c>
    </row>
    <row r="85" customFormat="false" ht="15" hidden="false" customHeight="false" outlineLevel="0" collapsed="false">
      <c r="A85" s="49" t="n">
        <v>2009</v>
      </c>
      <c r="B85" s="49" t="s">
        <v>189</v>
      </c>
      <c r="C85" s="49" t="n">
        <v>2</v>
      </c>
      <c r="D85" s="49" t="n">
        <v>15</v>
      </c>
      <c r="E85" s="54" t="n">
        <v>21526.75</v>
      </c>
    </row>
    <row r="86" customFormat="false" ht="15" hidden="false" customHeight="false" outlineLevel="0" collapsed="false">
      <c r="A86" s="49" t="n">
        <v>2009</v>
      </c>
      <c r="B86" s="49" t="s">
        <v>189</v>
      </c>
      <c r="C86" s="49" t="n">
        <v>2</v>
      </c>
      <c r="D86" s="49" t="n">
        <v>16</v>
      </c>
      <c r="E86" s="54" t="n">
        <v>6487.92</v>
      </c>
    </row>
    <row r="87" customFormat="false" ht="15" hidden="false" customHeight="false" outlineLevel="0" collapsed="false">
      <c r="A87" s="49" t="n">
        <v>2009</v>
      </c>
      <c r="B87" s="49" t="s">
        <v>189</v>
      </c>
      <c r="C87" s="49" t="n">
        <v>2</v>
      </c>
      <c r="D87" s="49" t="n">
        <v>17</v>
      </c>
      <c r="E87" s="54" t="n">
        <v>7666.92</v>
      </c>
    </row>
    <row r="88" customFormat="false" ht="15" hidden="false" customHeight="false" outlineLevel="0" collapsed="false">
      <c r="A88" s="49" t="n">
        <v>2009</v>
      </c>
      <c r="B88" s="49" t="s">
        <v>189</v>
      </c>
      <c r="C88" s="49" t="n">
        <v>2</v>
      </c>
      <c r="D88" s="49" t="n">
        <v>18</v>
      </c>
      <c r="E88" s="54" t="n">
        <v>7912.66</v>
      </c>
    </row>
    <row r="89" customFormat="false" ht="15" hidden="false" customHeight="false" outlineLevel="0" collapsed="false">
      <c r="A89" s="49" t="n">
        <v>2009</v>
      </c>
      <c r="B89" s="49" t="s">
        <v>189</v>
      </c>
      <c r="C89" s="49" t="n">
        <v>2</v>
      </c>
      <c r="D89" s="49" t="n">
        <v>19</v>
      </c>
      <c r="E89" s="54" t="n">
        <v>9220.37</v>
      </c>
    </row>
    <row r="90" customFormat="false" ht="15" hidden="false" customHeight="false" outlineLevel="0" collapsed="false">
      <c r="A90" s="49" t="n">
        <v>2009</v>
      </c>
      <c r="B90" s="49" t="s">
        <v>189</v>
      </c>
      <c r="C90" s="49" t="n">
        <v>3</v>
      </c>
      <c r="D90" s="49" t="n">
        <v>7</v>
      </c>
      <c r="E90" s="54" t="n">
        <v>1896.14</v>
      </c>
    </row>
    <row r="91" customFormat="false" ht="15" hidden="false" customHeight="false" outlineLevel="0" collapsed="false">
      <c r="A91" s="49" t="n">
        <v>2009</v>
      </c>
      <c r="B91" s="49" t="s">
        <v>189</v>
      </c>
      <c r="C91" s="49" t="n">
        <v>3</v>
      </c>
      <c r="D91" s="49" t="n">
        <v>8</v>
      </c>
      <c r="E91" s="54" t="n">
        <v>1547.45</v>
      </c>
    </row>
    <row r="92" customFormat="false" ht="15" hidden="false" customHeight="false" outlineLevel="0" collapsed="false">
      <c r="A92" s="49" t="n">
        <v>2009</v>
      </c>
      <c r="B92" s="49" t="s">
        <v>189</v>
      </c>
      <c r="C92" s="49" t="n">
        <v>3</v>
      </c>
      <c r="D92" s="49" t="n">
        <v>9</v>
      </c>
      <c r="E92" s="54" t="n">
        <v>20760.94</v>
      </c>
    </row>
    <row r="93" customFormat="false" ht="15" hidden="false" customHeight="false" outlineLevel="0" collapsed="false">
      <c r="A93" s="49" t="n">
        <v>2009</v>
      </c>
      <c r="B93" s="49" t="s">
        <v>189</v>
      </c>
      <c r="C93" s="49" t="n">
        <v>3</v>
      </c>
      <c r="D93" s="49" t="n">
        <v>10</v>
      </c>
      <c r="E93" s="54" t="n">
        <v>13363.16</v>
      </c>
    </row>
    <row r="94" customFormat="false" ht="15" hidden="false" customHeight="false" outlineLevel="0" collapsed="false">
      <c r="A94" s="49" t="n">
        <v>2009</v>
      </c>
      <c r="B94" s="49" t="s">
        <v>189</v>
      </c>
      <c r="C94" s="49" t="n">
        <v>3</v>
      </c>
      <c r="D94" s="49" t="n">
        <v>11</v>
      </c>
      <c r="E94" s="54" t="n">
        <v>17373.75</v>
      </c>
    </row>
    <row r="95" customFormat="false" ht="15" hidden="false" customHeight="false" outlineLevel="0" collapsed="false">
      <c r="A95" s="49" t="n">
        <v>2009</v>
      </c>
      <c r="B95" s="49" t="s">
        <v>189</v>
      </c>
      <c r="C95" s="49" t="n">
        <v>3</v>
      </c>
      <c r="D95" s="49" t="n">
        <v>12</v>
      </c>
      <c r="E95" s="54" t="n">
        <v>16639.13</v>
      </c>
    </row>
    <row r="96" customFormat="false" ht="15" hidden="false" customHeight="false" outlineLevel="0" collapsed="false">
      <c r="A96" s="49" t="n">
        <v>2009</v>
      </c>
      <c r="B96" s="49" t="s">
        <v>189</v>
      </c>
      <c r="C96" s="49" t="n">
        <v>3</v>
      </c>
      <c r="D96" s="49" t="n">
        <v>13</v>
      </c>
      <c r="E96" s="54" t="n">
        <v>16963.03</v>
      </c>
    </row>
    <row r="97" customFormat="false" ht="15" hidden="false" customHeight="false" outlineLevel="0" collapsed="false">
      <c r="A97" s="49" t="n">
        <v>2009</v>
      </c>
      <c r="B97" s="49" t="s">
        <v>189</v>
      </c>
      <c r="C97" s="49" t="n">
        <v>3</v>
      </c>
      <c r="D97" s="49" t="n">
        <v>14</v>
      </c>
      <c r="E97" s="54" t="n">
        <v>20448.18</v>
      </c>
    </row>
    <row r="98" customFormat="false" ht="15" hidden="false" customHeight="false" outlineLevel="0" collapsed="false">
      <c r="A98" s="49" t="n">
        <v>2009</v>
      </c>
      <c r="B98" s="49" t="s">
        <v>189</v>
      </c>
      <c r="C98" s="49" t="n">
        <v>3</v>
      </c>
      <c r="D98" s="49" t="n">
        <v>15</v>
      </c>
      <c r="E98" s="54" t="n">
        <v>14200.03</v>
      </c>
    </row>
    <row r="99" customFormat="false" ht="15" hidden="false" customHeight="false" outlineLevel="0" collapsed="false">
      <c r="A99" s="49" t="n">
        <v>2009</v>
      </c>
      <c r="B99" s="49" t="s">
        <v>189</v>
      </c>
      <c r="C99" s="49" t="n">
        <v>3</v>
      </c>
      <c r="D99" s="49" t="n">
        <v>16</v>
      </c>
      <c r="E99" s="54" t="n">
        <v>5776.8</v>
      </c>
    </row>
    <row r="100" customFormat="false" ht="15" hidden="false" customHeight="false" outlineLevel="0" collapsed="false">
      <c r="A100" s="49" t="n">
        <v>2009</v>
      </c>
      <c r="B100" s="49" t="s">
        <v>189</v>
      </c>
      <c r="C100" s="49" t="n">
        <v>3</v>
      </c>
      <c r="D100" s="49" t="n">
        <v>17</v>
      </c>
      <c r="E100" s="54" t="n">
        <v>16545.69</v>
      </c>
    </row>
    <row r="101" customFormat="false" ht="15" hidden="false" customHeight="false" outlineLevel="0" collapsed="false">
      <c r="A101" s="49" t="n">
        <v>2009</v>
      </c>
      <c r="B101" s="49" t="s">
        <v>189</v>
      </c>
      <c r="C101" s="49" t="n">
        <v>4</v>
      </c>
      <c r="D101" s="49" t="n">
        <v>7</v>
      </c>
      <c r="E101" s="54" t="n">
        <v>4220.59</v>
      </c>
    </row>
    <row r="102" customFormat="false" ht="15" hidden="false" customHeight="false" outlineLevel="0" collapsed="false">
      <c r="A102" s="49" t="n">
        <v>2009</v>
      </c>
      <c r="B102" s="49" t="s">
        <v>189</v>
      </c>
      <c r="C102" s="49" t="n">
        <v>4</v>
      </c>
      <c r="D102" s="49" t="n">
        <v>8</v>
      </c>
      <c r="E102" s="54" t="n">
        <v>1816.62</v>
      </c>
    </row>
    <row r="103" customFormat="false" ht="15" hidden="false" customHeight="false" outlineLevel="0" collapsed="false">
      <c r="A103" s="49" t="n">
        <v>2009</v>
      </c>
      <c r="B103" s="49" t="s">
        <v>189</v>
      </c>
      <c r="C103" s="49" t="n">
        <v>4</v>
      </c>
      <c r="D103" s="49" t="n">
        <v>9</v>
      </c>
      <c r="E103" s="54" t="n">
        <v>9293.63</v>
      </c>
    </row>
    <row r="104" customFormat="false" ht="15" hidden="false" customHeight="false" outlineLevel="0" collapsed="false">
      <c r="A104" s="49" t="n">
        <v>2009</v>
      </c>
      <c r="B104" s="49" t="s">
        <v>189</v>
      </c>
      <c r="C104" s="49" t="n">
        <v>4</v>
      </c>
      <c r="D104" s="49" t="n">
        <v>10</v>
      </c>
      <c r="E104" s="54" t="n">
        <v>9530.16</v>
      </c>
    </row>
    <row r="105" customFormat="false" ht="15" hidden="false" customHeight="false" outlineLevel="0" collapsed="false">
      <c r="A105" s="49" t="n">
        <v>2009</v>
      </c>
      <c r="B105" s="49" t="s">
        <v>189</v>
      </c>
      <c r="C105" s="49" t="n">
        <v>4</v>
      </c>
      <c r="D105" s="49" t="n">
        <v>11</v>
      </c>
      <c r="E105" s="54" t="n">
        <v>9959.25</v>
      </c>
    </row>
    <row r="106" customFormat="false" ht="15" hidden="false" customHeight="false" outlineLevel="0" collapsed="false">
      <c r="A106" s="49" t="n">
        <v>2009</v>
      </c>
      <c r="B106" s="49" t="s">
        <v>189</v>
      </c>
      <c r="C106" s="49" t="n">
        <v>4</v>
      </c>
      <c r="D106" s="49" t="n">
        <v>12</v>
      </c>
      <c r="E106" s="54" t="n">
        <v>19226.01</v>
      </c>
    </row>
    <row r="107" customFormat="false" ht="15" hidden="false" customHeight="false" outlineLevel="0" collapsed="false">
      <c r="A107" s="49" t="n">
        <v>2009</v>
      </c>
      <c r="B107" s="49" t="s">
        <v>189</v>
      </c>
      <c r="C107" s="49" t="n">
        <v>4</v>
      </c>
      <c r="D107" s="49" t="n">
        <v>13</v>
      </c>
      <c r="E107" s="54" t="n">
        <v>28311.73</v>
      </c>
    </row>
    <row r="108" customFormat="false" ht="15" hidden="false" customHeight="false" outlineLevel="0" collapsed="false">
      <c r="A108" s="49" t="n">
        <v>2009</v>
      </c>
      <c r="B108" s="49" t="s">
        <v>189</v>
      </c>
      <c r="C108" s="49" t="n">
        <v>4</v>
      </c>
      <c r="D108" s="49" t="n">
        <v>14</v>
      </c>
      <c r="E108" s="54" t="n">
        <v>19719.21</v>
      </c>
    </row>
    <row r="109" customFormat="false" ht="15" hidden="false" customHeight="false" outlineLevel="0" collapsed="false">
      <c r="A109" s="49" t="n">
        <v>2009</v>
      </c>
      <c r="B109" s="49" t="s">
        <v>189</v>
      </c>
      <c r="C109" s="49" t="n">
        <v>4</v>
      </c>
      <c r="D109" s="49" t="n">
        <v>15</v>
      </c>
      <c r="E109" s="54" t="n">
        <v>18733.17</v>
      </c>
    </row>
    <row r="110" customFormat="false" ht="15" hidden="false" customHeight="false" outlineLevel="0" collapsed="false">
      <c r="A110" s="49" t="n">
        <v>2009</v>
      </c>
      <c r="B110" s="49" t="s">
        <v>189</v>
      </c>
      <c r="C110" s="49" t="n">
        <v>4</v>
      </c>
      <c r="D110" s="49" t="n">
        <v>16</v>
      </c>
      <c r="E110" s="54" t="n">
        <v>7499.66</v>
      </c>
    </row>
    <row r="111" customFormat="false" ht="15" hidden="false" customHeight="false" outlineLevel="0" collapsed="false">
      <c r="A111" s="49" t="n">
        <v>2009</v>
      </c>
      <c r="B111" s="49" t="s">
        <v>189</v>
      </c>
      <c r="C111" s="49" t="n">
        <v>4</v>
      </c>
      <c r="D111" s="49" t="n">
        <v>17</v>
      </c>
      <c r="E111" s="54" t="n">
        <v>4360.58</v>
      </c>
    </row>
    <row r="112" customFormat="false" ht="15" hidden="false" customHeight="false" outlineLevel="0" collapsed="false">
      <c r="A112" s="49" t="n">
        <v>2009</v>
      </c>
      <c r="B112" s="49" t="s">
        <v>189</v>
      </c>
      <c r="C112" s="49" t="n">
        <v>4</v>
      </c>
      <c r="D112" s="49" t="n">
        <v>18</v>
      </c>
      <c r="E112" s="54" t="n">
        <v>3188.19</v>
      </c>
    </row>
    <row r="113" customFormat="false" ht="15" hidden="false" customHeight="false" outlineLevel="0" collapsed="false">
      <c r="A113" s="49" t="n">
        <v>2009</v>
      </c>
      <c r="B113" s="49" t="s">
        <v>189</v>
      </c>
      <c r="C113" s="49" t="n">
        <v>4</v>
      </c>
      <c r="D113" s="49" t="n">
        <v>19</v>
      </c>
      <c r="E113" s="54" t="n">
        <v>2586.01</v>
      </c>
    </row>
    <row r="114" customFormat="false" ht="15" hidden="false" customHeight="false" outlineLevel="0" collapsed="false">
      <c r="A114" s="49" t="n">
        <v>2009</v>
      </c>
      <c r="B114" s="49" t="s">
        <v>189</v>
      </c>
      <c r="C114" s="49" t="n">
        <v>4</v>
      </c>
      <c r="D114" s="49" t="n">
        <v>20</v>
      </c>
      <c r="E114" s="54" t="n">
        <v>2106.38</v>
      </c>
    </row>
    <row r="115" customFormat="false" ht="15" hidden="false" customHeight="false" outlineLevel="0" collapsed="false">
      <c r="A115" s="49" t="n">
        <v>2009</v>
      </c>
      <c r="B115" s="49" t="s">
        <v>189</v>
      </c>
      <c r="C115" s="49" t="n">
        <v>5</v>
      </c>
      <c r="D115" s="49" t="n">
        <v>8</v>
      </c>
      <c r="E115" s="54" t="n">
        <v>3517.37</v>
      </c>
    </row>
    <row r="116" customFormat="false" ht="15" hidden="false" customHeight="false" outlineLevel="0" collapsed="false">
      <c r="A116" s="49" t="n">
        <v>2009</v>
      </c>
      <c r="B116" s="49" t="s">
        <v>189</v>
      </c>
      <c r="C116" s="49" t="n">
        <v>5</v>
      </c>
      <c r="D116" s="49" t="n">
        <v>9</v>
      </c>
      <c r="E116" s="54" t="n">
        <v>10229.33</v>
      </c>
    </row>
    <row r="117" customFormat="false" ht="15" hidden="false" customHeight="false" outlineLevel="0" collapsed="false">
      <c r="A117" s="49" t="n">
        <v>2009</v>
      </c>
      <c r="B117" s="49" t="s">
        <v>189</v>
      </c>
      <c r="C117" s="49" t="n">
        <v>5</v>
      </c>
      <c r="D117" s="49" t="n">
        <v>10</v>
      </c>
      <c r="E117" s="54" t="n">
        <v>9616.66</v>
      </c>
    </row>
    <row r="118" customFormat="false" ht="15" hidden="false" customHeight="false" outlineLevel="0" collapsed="false">
      <c r="A118" s="49" t="n">
        <v>2009</v>
      </c>
      <c r="B118" s="49" t="s">
        <v>189</v>
      </c>
      <c r="C118" s="49" t="n">
        <v>5</v>
      </c>
      <c r="D118" s="49" t="n">
        <v>11</v>
      </c>
      <c r="E118" s="54" t="n">
        <v>18586.7</v>
      </c>
    </row>
    <row r="119" customFormat="false" ht="15" hidden="false" customHeight="false" outlineLevel="0" collapsed="false">
      <c r="A119" s="49" t="n">
        <v>2009</v>
      </c>
      <c r="B119" s="49" t="s">
        <v>189</v>
      </c>
      <c r="C119" s="49" t="n">
        <v>5</v>
      </c>
      <c r="D119" s="49" t="n">
        <v>12</v>
      </c>
      <c r="E119" s="54" t="n">
        <v>18895.35</v>
      </c>
    </row>
    <row r="120" customFormat="false" ht="15" hidden="false" customHeight="false" outlineLevel="0" collapsed="false">
      <c r="A120" s="49" t="n">
        <v>2009</v>
      </c>
      <c r="B120" s="49" t="s">
        <v>189</v>
      </c>
      <c r="C120" s="49" t="n">
        <v>5</v>
      </c>
      <c r="D120" s="49" t="n">
        <v>13</v>
      </c>
      <c r="E120" s="54" t="n">
        <v>6094.02</v>
      </c>
    </row>
    <row r="121" customFormat="false" ht="15" hidden="false" customHeight="false" outlineLevel="0" collapsed="false">
      <c r="A121" s="49" t="n">
        <v>2009</v>
      </c>
      <c r="B121" s="49" t="s">
        <v>189</v>
      </c>
      <c r="C121" s="49" t="n">
        <v>5</v>
      </c>
      <c r="D121" s="49" t="n">
        <v>14</v>
      </c>
      <c r="E121" s="54" t="n">
        <v>9806.63</v>
      </c>
    </row>
    <row r="122" customFormat="false" ht="15" hidden="false" customHeight="false" outlineLevel="0" collapsed="false">
      <c r="A122" s="49" t="n">
        <v>2009</v>
      </c>
      <c r="B122" s="49" t="s">
        <v>189</v>
      </c>
      <c r="C122" s="49" t="n">
        <v>5</v>
      </c>
      <c r="D122" s="49" t="n">
        <v>15</v>
      </c>
      <c r="E122" s="54" t="n">
        <v>11480.05</v>
      </c>
    </row>
    <row r="123" customFormat="false" ht="15" hidden="false" customHeight="false" outlineLevel="0" collapsed="false">
      <c r="A123" s="49" t="n">
        <v>2009</v>
      </c>
      <c r="B123" s="49" t="s">
        <v>189</v>
      </c>
      <c r="C123" s="49" t="n">
        <v>5</v>
      </c>
      <c r="D123" s="49" t="n">
        <v>16</v>
      </c>
      <c r="E123" s="54" t="n">
        <v>5549.44</v>
      </c>
    </row>
    <row r="124" customFormat="false" ht="15" hidden="false" customHeight="false" outlineLevel="0" collapsed="false">
      <c r="A124" s="49" t="n">
        <v>2009</v>
      </c>
      <c r="B124" s="49" t="s">
        <v>189</v>
      </c>
      <c r="C124" s="49" t="n">
        <v>5</v>
      </c>
      <c r="D124" s="49" t="n">
        <v>17</v>
      </c>
      <c r="E124" s="54" t="n">
        <v>10053.86</v>
      </c>
    </row>
    <row r="125" customFormat="false" ht="15" hidden="false" customHeight="false" outlineLevel="0" collapsed="false">
      <c r="A125" s="49" t="n">
        <v>2009</v>
      </c>
      <c r="B125" s="49" t="s">
        <v>189</v>
      </c>
      <c r="C125" s="49" t="n">
        <v>6</v>
      </c>
      <c r="D125" s="49" t="n">
        <v>10</v>
      </c>
      <c r="E125" s="54" t="n">
        <v>1059.74</v>
      </c>
    </row>
    <row r="126" customFormat="false" ht="15" hidden="false" customHeight="false" outlineLevel="0" collapsed="false">
      <c r="A126" s="49" t="n">
        <v>2009</v>
      </c>
      <c r="B126" s="49" t="s">
        <v>189</v>
      </c>
      <c r="C126" s="49" t="n">
        <v>6</v>
      </c>
      <c r="D126" s="49" t="n">
        <v>11</v>
      </c>
      <c r="E126" s="54" t="n">
        <v>230.2</v>
      </c>
    </row>
    <row r="127" customFormat="false" ht="15" hidden="false" customHeight="false" outlineLevel="0" collapsed="false">
      <c r="A127" s="49" t="n">
        <v>2009</v>
      </c>
      <c r="B127" s="49" t="s">
        <v>189</v>
      </c>
      <c r="C127" s="49" t="n">
        <v>6</v>
      </c>
      <c r="D127" s="49" t="n">
        <v>12</v>
      </c>
      <c r="E127" s="54" t="n">
        <v>2110.65</v>
      </c>
    </row>
    <row r="128" customFormat="false" ht="15" hidden="false" customHeight="false" outlineLevel="0" collapsed="false">
      <c r="A128" s="49" t="n">
        <v>2009</v>
      </c>
      <c r="B128" s="49" t="s">
        <v>189</v>
      </c>
      <c r="C128" s="49" t="n">
        <v>6</v>
      </c>
      <c r="D128" s="49" t="n">
        <v>13</v>
      </c>
      <c r="E128" s="54" t="n">
        <v>1759.8</v>
      </c>
    </row>
    <row r="129" customFormat="false" ht="15" hidden="false" customHeight="false" outlineLevel="0" collapsed="false">
      <c r="A129" s="49" t="n">
        <v>2009</v>
      </c>
      <c r="B129" s="49" t="s">
        <v>189</v>
      </c>
      <c r="C129" s="49" t="n">
        <v>6</v>
      </c>
      <c r="D129" s="49" t="n">
        <v>14</v>
      </c>
      <c r="E129" s="54" t="n">
        <v>1130.93</v>
      </c>
    </row>
    <row r="130" customFormat="false" ht="15" hidden="false" customHeight="false" outlineLevel="0" collapsed="false">
      <c r="A130" s="49" t="n">
        <v>2009</v>
      </c>
      <c r="B130" s="49" t="s">
        <v>189</v>
      </c>
      <c r="C130" s="49" t="n">
        <v>6</v>
      </c>
      <c r="D130" s="49" t="n">
        <v>15</v>
      </c>
      <c r="E130" s="54" t="n">
        <v>1599.74</v>
      </c>
    </row>
    <row r="131" customFormat="false" ht="15" hidden="false" customHeight="false" outlineLevel="0" collapsed="false">
      <c r="A131" s="49" t="n">
        <v>2009</v>
      </c>
      <c r="B131" s="49" t="s">
        <v>189</v>
      </c>
      <c r="C131" s="49" t="n">
        <v>6</v>
      </c>
      <c r="D131" s="49" t="n">
        <v>16</v>
      </c>
      <c r="E131" s="54" t="n">
        <v>1151.3</v>
      </c>
    </row>
    <row r="132" customFormat="false" ht="15" hidden="false" customHeight="false" outlineLevel="0" collapsed="false">
      <c r="A132" s="49" t="n">
        <v>2009</v>
      </c>
      <c r="B132" s="49" t="s">
        <v>189</v>
      </c>
      <c r="C132" s="49" t="n">
        <v>7</v>
      </c>
      <c r="D132" s="49" t="n">
        <v>9</v>
      </c>
      <c r="E132" s="54" t="n">
        <v>214.09</v>
      </c>
    </row>
    <row r="133" customFormat="false" ht="15" hidden="false" customHeight="false" outlineLevel="0" collapsed="false">
      <c r="A133" s="49" t="n">
        <v>2009</v>
      </c>
      <c r="B133" s="49" t="s">
        <v>189</v>
      </c>
      <c r="C133" s="49" t="n">
        <v>7</v>
      </c>
      <c r="D133" s="49" t="n">
        <v>10</v>
      </c>
      <c r="E133" s="54" t="n">
        <v>5081.87</v>
      </c>
    </row>
    <row r="134" customFormat="false" ht="15" hidden="false" customHeight="false" outlineLevel="0" collapsed="false">
      <c r="A134" s="49" t="n">
        <v>2009</v>
      </c>
      <c r="B134" s="49" t="s">
        <v>189</v>
      </c>
      <c r="C134" s="49" t="n">
        <v>7</v>
      </c>
      <c r="D134" s="49" t="n">
        <v>11</v>
      </c>
      <c r="E134" s="54" t="n">
        <v>9623.16</v>
      </c>
    </row>
    <row r="135" customFormat="false" ht="15" hidden="false" customHeight="false" outlineLevel="0" collapsed="false">
      <c r="A135" s="49" t="n">
        <v>2009</v>
      </c>
      <c r="B135" s="49" t="s">
        <v>189</v>
      </c>
      <c r="C135" s="49" t="n">
        <v>7</v>
      </c>
      <c r="D135" s="49" t="n">
        <v>12</v>
      </c>
      <c r="E135" s="54" t="n">
        <v>15182.42</v>
      </c>
    </row>
    <row r="136" customFormat="false" ht="15" hidden="false" customHeight="false" outlineLevel="0" collapsed="false">
      <c r="A136" s="49" t="n">
        <v>2009</v>
      </c>
      <c r="B136" s="49" t="s">
        <v>189</v>
      </c>
      <c r="C136" s="49" t="n">
        <v>7</v>
      </c>
      <c r="D136" s="49" t="n">
        <v>13</v>
      </c>
      <c r="E136" s="54" t="n">
        <v>9883.35</v>
      </c>
    </row>
    <row r="137" customFormat="false" ht="15" hidden="false" customHeight="false" outlineLevel="0" collapsed="false">
      <c r="A137" s="49" t="n">
        <v>2009</v>
      </c>
      <c r="B137" s="49" t="s">
        <v>189</v>
      </c>
      <c r="C137" s="49" t="n">
        <v>7</v>
      </c>
      <c r="D137" s="49" t="n">
        <v>14</v>
      </c>
      <c r="E137" s="54" t="n">
        <v>4531.19</v>
      </c>
    </row>
    <row r="138" customFormat="false" ht="15" hidden="false" customHeight="false" outlineLevel="0" collapsed="false">
      <c r="A138" s="49" t="n">
        <v>2009</v>
      </c>
      <c r="B138" s="49" t="s">
        <v>189</v>
      </c>
      <c r="C138" s="49" t="n">
        <v>7</v>
      </c>
      <c r="D138" s="49" t="n">
        <v>15</v>
      </c>
      <c r="E138" s="54" t="n">
        <v>5831.94</v>
      </c>
    </row>
    <row r="139" customFormat="false" ht="15" hidden="false" customHeight="false" outlineLevel="0" collapsed="false">
      <c r="A139" s="49" t="n">
        <v>2009</v>
      </c>
      <c r="B139" s="49" t="s">
        <v>189</v>
      </c>
      <c r="C139" s="49" t="n">
        <v>7</v>
      </c>
      <c r="D139" s="49" t="n">
        <v>16</v>
      </c>
      <c r="E139" s="54" t="n">
        <v>2302.96</v>
      </c>
    </row>
    <row r="140" customFormat="false" ht="15" hidden="false" customHeight="false" outlineLevel="0" collapsed="false">
      <c r="A140" s="49" t="n">
        <v>2010</v>
      </c>
      <c r="B140" s="49" t="s">
        <v>203</v>
      </c>
      <c r="C140" s="49" t="n">
        <v>1</v>
      </c>
      <c r="D140" s="49" t="n">
        <v>10</v>
      </c>
      <c r="E140" s="54" t="n">
        <v>164.85</v>
      </c>
    </row>
    <row r="141" customFormat="false" ht="15" hidden="false" customHeight="false" outlineLevel="0" collapsed="false">
      <c r="A141" s="49" t="n">
        <v>2010</v>
      </c>
      <c r="B141" s="49" t="s">
        <v>203</v>
      </c>
      <c r="C141" s="49" t="n">
        <v>1</v>
      </c>
      <c r="D141" s="49" t="n">
        <v>12</v>
      </c>
      <c r="E141" s="54" t="n">
        <v>658.83</v>
      </c>
    </row>
    <row r="142" customFormat="false" ht="15" hidden="false" customHeight="false" outlineLevel="0" collapsed="false">
      <c r="A142" s="49" t="n">
        <v>2010</v>
      </c>
      <c r="B142" s="49" t="s">
        <v>203</v>
      </c>
      <c r="C142" s="49" t="n">
        <v>1</v>
      </c>
      <c r="D142" s="49" t="n">
        <v>13</v>
      </c>
      <c r="E142" s="54" t="n">
        <v>59.92</v>
      </c>
    </row>
    <row r="143" customFormat="false" ht="15" hidden="false" customHeight="false" outlineLevel="0" collapsed="false">
      <c r="A143" s="49" t="n">
        <v>2010</v>
      </c>
      <c r="B143" s="49" t="s">
        <v>203</v>
      </c>
      <c r="C143" s="49" t="n">
        <v>1</v>
      </c>
      <c r="D143" s="49" t="n">
        <v>15</v>
      </c>
      <c r="E143" s="54" t="n">
        <v>16554.88</v>
      </c>
    </row>
    <row r="144" customFormat="false" ht="15" hidden="false" customHeight="false" outlineLevel="0" collapsed="false">
      <c r="A144" s="49" t="n">
        <v>2010</v>
      </c>
      <c r="B144" s="49" t="s">
        <v>203</v>
      </c>
      <c r="C144" s="49" t="n">
        <v>1</v>
      </c>
      <c r="D144" s="49" t="n">
        <v>16</v>
      </c>
      <c r="E144" s="54" t="n">
        <v>513.05</v>
      </c>
    </row>
    <row r="145" customFormat="false" ht="15" hidden="false" customHeight="false" outlineLevel="0" collapsed="false">
      <c r="A145" s="49" t="n">
        <v>2010</v>
      </c>
      <c r="B145" s="49" t="s">
        <v>203</v>
      </c>
      <c r="C145" s="49" t="n">
        <v>2</v>
      </c>
      <c r="D145" s="49" t="n">
        <v>9</v>
      </c>
      <c r="E145" s="54" t="n">
        <v>346.9</v>
      </c>
    </row>
    <row r="146" customFormat="false" ht="15" hidden="false" customHeight="false" outlineLevel="0" collapsed="false">
      <c r="A146" s="49" t="n">
        <v>2010</v>
      </c>
      <c r="B146" s="49" t="s">
        <v>203</v>
      </c>
      <c r="C146" s="49" t="n">
        <v>2</v>
      </c>
      <c r="D146" s="49" t="n">
        <v>10</v>
      </c>
      <c r="E146" s="54" t="n">
        <v>176</v>
      </c>
    </row>
    <row r="147" customFormat="false" ht="15" hidden="false" customHeight="false" outlineLevel="0" collapsed="false">
      <c r="A147" s="49" t="n">
        <v>2010</v>
      </c>
      <c r="B147" s="49" t="s">
        <v>203</v>
      </c>
      <c r="C147" s="49" t="n">
        <v>2</v>
      </c>
      <c r="D147" s="49" t="n">
        <v>11</v>
      </c>
      <c r="E147" s="54" t="n">
        <v>1165.18</v>
      </c>
    </row>
    <row r="148" customFormat="false" ht="15" hidden="false" customHeight="false" outlineLevel="0" collapsed="false">
      <c r="A148" s="49" t="n">
        <v>2010</v>
      </c>
      <c r="B148" s="49" t="s">
        <v>203</v>
      </c>
      <c r="C148" s="49" t="n">
        <v>2</v>
      </c>
      <c r="D148" s="49" t="n">
        <v>12</v>
      </c>
      <c r="E148" s="54" t="n">
        <v>365.75</v>
      </c>
    </row>
    <row r="149" customFormat="false" ht="15" hidden="false" customHeight="false" outlineLevel="0" collapsed="false">
      <c r="A149" s="49" t="n">
        <v>2010</v>
      </c>
      <c r="B149" s="49" t="s">
        <v>203</v>
      </c>
      <c r="C149" s="49" t="n">
        <v>2</v>
      </c>
      <c r="D149" s="49" t="n">
        <v>13</v>
      </c>
      <c r="E149" s="54" t="n">
        <v>297.29</v>
      </c>
    </row>
    <row r="150" customFormat="false" ht="15" hidden="false" customHeight="false" outlineLevel="0" collapsed="false">
      <c r="A150" s="49" t="n">
        <v>2010</v>
      </c>
      <c r="B150" s="49" t="s">
        <v>203</v>
      </c>
      <c r="C150" s="49" t="n">
        <v>2</v>
      </c>
      <c r="D150" s="49" t="n">
        <v>14</v>
      </c>
      <c r="E150" s="54" t="n">
        <v>234.75</v>
      </c>
    </row>
    <row r="151" customFormat="false" ht="15" hidden="false" customHeight="false" outlineLevel="0" collapsed="false">
      <c r="A151" s="49" t="n">
        <v>2010</v>
      </c>
      <c r="B151" s="49" t="s">
        <v>203</v>
      </c>
      <c r="C151" s="49" t="n">
        <v>2</v>
      </c>
      <c r="D151" s="49" t="n">
        <v>16</v>
      </c>
      <c r="E151" s="54" t="n">
        <v>34.8</v>
      </c>
    </row>
    <row r="152" customFormat="false" ht="15" hidden="false" customHeight="false" outlineLevel="0" collapsed="false">
      <c r="A152" s="49" t="n">
        <v>2010</v>
      </c>
      <c r="B152" s="49" t="s">
        <v>203</v>
      </c>
      <c r="C152" s="49" t="n">
        <v>3</v>
      </c>
      <c r="D152" s="49" t="n">
        <v>8</v>
      </c>
      <c r="E152" s="54" t="n">
        <v>2326.74</v>
      </c>
    </row>
    <row r="153" customFormat="false" ht="15" hidden="false" customHeight="false" outlineLevel="0" collapsed="false">
      <c r="A153" s="49" t="n">
        <v>2010</v>
      </c>
      <c r="B153" s="49" t="s">
        <v>203</v>
      </c>
      <c r="C153" s="49" t="n">
        <v>3</v>
      </c>
      <c r="D153" s="49" t="n">
        <v>9</v>
      </c>
      <c r="E153" s="54" t="n">
        <v>258.9</v>
      </c>
    </row>
    <row r="154" customFormat="false" ht="15" hidden="false" customHeight="false" outlineLevel="0" collapsed="false">
      <c r="A154" s="49" t="n">
        <v>2010</v>
      </c>
      <c r="B154" s="49" t="s">
        <v>203</v>
      </c>
      <c r="C154" s="49" t="n">
        <v>3</v>
      </c>
      <c r="D154" s="49" t="n">
        <v>10</v>
      </c>
      <c r="E154" s="54" t="n">
        <v>1490.78</v>
      </c>
    </row>
    <row r="155" customFormat="false" ht="15" hidden="false" customHeight="false" outlineLevel="0" collapsed="false">
      <c r="A155" s="49" t="n">
        <v>2010</v>
      </c>
      <c r="B155" s="49" t="s">
        <v>203</v>
      </c>
      <c r="C155" s="49" t="n">
        <v>3</v>
      </c>
      <c r="D155" s="49" t="n">
        <v>15</v>
      </c>
      <c r="E155" s="54" t="n">
        <v>888.04</v>
      </c>
    </row>
    <row r="156" customFormat="false" ht="15" hidden="false" customHeight="false" outlineLevel="0" collapsed="false">
      <c r="A156" s="49" t="n">
        <v>2010</v>
      </c>
      <c r="B156" s="49" t="s">
        <v>203</v>
      </c>
      <c r="C156" s="49" t="n">
        <v>3</v>
      </c>
      <c r="D156" s="49" t="n">
        <v>16</v>
      </c>
      <c r="E156" s="54" t="n">
        <v>143.94</v>
      </c>
    </row>
    <row r="157" customFormat="false" ht="15" hidden="false" customHeight="false" outlineLevel="0" collapsed="false">
      <c r="A157" s="49" t="n">
        <v>2010</v>
      </c>
      <c r="B157" s="49" t="s">
        <v>203</v>
      </c>
      <c r="C157" s="49" t="n">
        <v>4</v>
      </c>
      <c r="D157" s="49" t="n">
        <v>9</v>
      </c>
      <c r="E157" s="54" t="n">
        <v>394.59</v>
      </c>
    </row>
    <row r="158" customFormat="false" ht="15" hidden="false" customHeight="false" outlineLevel="0" collapsed="false">
      <c r="A158" s="49" t="n">
        <v>2010</v>
      </c>
      <c r="B158" s="49" t="s">
        <v>203</v>
      </c>
      <c r="C158" s="49" t="n">
        <v>4</v>
      </c>
      <c r="D158" s="49" t="n">
        <v>10</v>
      </c>
      <c r="E158" s="54" t="n">
        <v>396.2</v>
      </c>
    </row>
    <row r="159" customFormat="false" ht="15" hidden="false" customHeight="false" outlineLevel="0" collapsed="false">
      <c r="A159" s="49" t="n">
        <v>2010</v>
      </c>
      <c r="B159" s="49" t="s">
        <v>203</v>
      </c>
      <c r="C159" s="49" t="n">
        <v>4</v>
      </c>
      <c r="D159" s="49" t="n">
        <v>12</v>
      </c>
      <c r="E159" s="54" t="n">
        <v>461.62</v>
      </c>
    </row>
    <row r="160" customFormat="false" ht="15" hidden="false" customHeight="false" outlineLevel="0" collapsed="false">
      <c r="A160" s="49" t="n">
        <v>2010</v>
      </c>
      <c r="B160" s="49" t="s">
        <v>203</v>
      </c>
      <c r="C160" s="49" t="n">
        <v>4</v>
      </c>
      <c r="D160" s="49" t="n">
        <v>13</v>
      </c>
      <c r="E160" s="54" t="n">
        <v>509.05</v>
      </c>
    </row>
    <row r="161" customFormat="false" ht="15" hidden="false" customHeight="false" outlineLevel="0" collapsed="false">
      <c r="A161" s="49" t="n">
        <v>2010</v>
      </c>
      <c r="B161" s="49" t="s">
        <v>203</v>
      </c>
      <c r="C161" s="49" t="n">
        <v>4</v>
      </c>
      <c r="D161" s="49" t="n">
        <v>18</v>
      </c>
      <c r="E161" s="54" t="n">
        <v>127</v>
      </c>
    </row>
    <row r="162" customFormat="false" ht="15" hidden="false" customHeight="false" outlineLevel="0" collapsed="false">
      <c r="A162" s="49" t="n">
        <v>2010</v>
      </c>
      <c r="B162" s="49" t="s">
        <v>203</v>
      </c>
      <c r="C162" s="49" t="n">
        <v>5</v>
      </c>
      <c r="D162" s="49" t="n">
        <v>10</v>
      </c>
      <c r="E162" s="54" t="n">
        <v>392.98</v>
      </c>
    </row>
    <row r="163" customFormat="false" ht="15" hidden="false" customHeight="false" outlineLevel="0" collapsed="false">
      <c r="A163" s="49" t="n">
        <v>2010</v>
      </c>
      <c r="B163" s="49" t="s">
        <v>203</v>
      </c>
      <c r="C163" s="49" t="n">
        <v>5</v>
      </c>
      <c r="D163" s="49" t="n">
        <v>14</v>
      </c>
      <c r="E163" s="54" t="n">
        <v>684.44</v>
      </c>
    </row>
    <row r="164" customFormat="false" ht="15" hidden="false" customHeight="false" outlineLevel="0" collapsed="false">
      <c r="A164" s="49" t="n">
        <v>2010</v>
      </c>
      <c r="B164" s="49" t="s">
        <v>203</v>
      </c>
      <c r="C164" s="49" t="n">
        <v>5</v>
      </c>
      <c r="D164" s="49" t="n">
        <v>15</v>
      </c>
      <c r="E164" s="54" t="n">
        <v>398.18</v>
      </c>
    </row>
    <row r="165" customFormat="false" ht="15" hidden="false" customHeight="false" outlineLevel="0" collapsed="false">
      <c r="A165" s="49" t="n">
        <v>2010</v>
      </c>
      <c r="B165" s="49" t="s">
        <v>203</v>
      </c>
      <c r="C165" s="49" t="n">
        <v>5</v>
      </c>
      <c r="D165" s="49" t="n">
        <v>16</v>
      </c>
      <c r="E165" s="54" t="n">
        <v>250.98</v>
      </c>
    </row>
    <row r="166" customFormat="false" ht="15" hidden="false" customHeight="false" outlineLevel="0" collapsed="false">
      <c r="A166" s="49" t="n">
        <v>2010</v>
      </c>
      <c r="B166" s="49" t="s">
        <v>203</v>
      </c>
      <c r="C166" s="49" t="n">
        <v>7</v>
      </c>
      <c r="D166" s="49" t="n">
        <v>10</v>
      </c>
      <c r="E166" s="54" t="n">
        <v>202.56</v>
      </c>
    </row>
    <row r="167" customFormat="false" ht="15" hidden="false" customHeight="false" outlineLevel="0" collapsed="false">
      <c r="A167" s="49" t="n">
        <v>2010</v>
      </c>
      <c r="B167" s="49" t="s">
        <v>203</v>
      </c>
      <c r="C167" s="49" t="n">
        <v>7</v>
      </c>
      <c r="D167" s="49" t="n">
        <v>11</v>
      </c>
      <c r="E167" s="54" t="n">
        <v>662.25</v>
      </c>
    </row>
    <row r="168" customFormat="false" ht="15" hidden="false" customHeight="false" outlineLevel="0" collapsed="false">
      <c r="A168" s="49" t="n">
        <v>2010</v>
      </c>
      <c r="B168" s="49" t="s">
        <v>203</v>
      </c>
      <c r="C168" s="49" t="n">
        <v>7</v>
      </c>
      <c r="D168" s="49" t="n">
        <v>14</v>
      </c>
      <c r="E168" s="54" t="n">
        <v>230</v>
      </c>
    </row>
    <row r="169" customFormat="false" ht="15" hidden="false" customHeight="false" outlineLevel="0" collapsed="false">
      <c r="A169" s="49" t="n">
        <v>2010</v>
      </c>
      <c r="B169" s="49" t="s">
        <v>199</v>
      </c>
      <c r="C169" s="49" t="n">
        <v>1</v>
      </c>
      <c r="D169" s="49" t="n">
        <v>8</v>
      </c>
      <c r="E169" s="54" t="n">
        <v>308.32</v>
      </c>
    </row>
    <row r="170" customFormat="false" ht="15" hidden="false" customHeight="false" outlineLevel="0" collapsed="false">
      <c r="A170" s="49" t="n">
        <v>2010</v>
      </c>
      <c r="B170" s="49" t="s">
        <v>199</v>
      </c>
      <c r="C170" s="49" t="n">
        <v>1</v>
      </c>
      <c r="D170" s="49" t="n">
        <v>9</v>
      </c>
      <c r="E170" s="54" t="n">
        <v>118</v>
      </c>
    </row>
    <row r="171" customFormat="false" ht="15" hidden="false" customHeight="false" outlineLevel="0" collapsed="false">
      <c r="A171" s="49" t="n">
        <v>2010</v>
      </c>
      <c r="B171" s="49" t="s">
        <v>199</v>
      </c>
      <c r="C171" s="49" t="n">
        <v>1</v>
      </c>
      <c r="D171" s="49" t="n">
        <v>10</v>
      </c>
      <c r="E171" s="54" t="n">
        <v>821.08</v>
      </c>
    </row>
    <row r="172" customFormat="false" ht="15" hidden="false" customHeight="false" outlineLevel="0" collapsed="false">
      <c r="A172" s="49" t="n">
        <v>2010</v>
      </c>
      <c r="B172" s="49" t="s">
        <v>199</v>
      </c>
      <c r="C172" s="49" t="n">
        <v>1</v>
      </c>
      <c r="D172" s="49" t="n">
        <v>12</v>
      </c>
      <c r="E172" s="54" t="n">
        <v>268.1</v>
      </c>
    </row>
    <row r="173" customFormat="false" ht="15" hidden="false" customHeight="false" outlineLevel="0" collapsed="false">
      <c r="A173" s="49" t="n">
        <v>2010</v>
      </c>
      <c r="B173" s="49" t="s">
        <v>199</v>
      </c>
      <c r="C173" s="49" t="n">
        <v>2</v>
      </c>
      <c r="D173" s="49" t="n">
        <v>9</v>
      </c>
      <c r="E173" s="54" t="n">
        <v>905</v>
      </c>
    </row>
    <row r="174" customFormat="false" ht="15" hidden="false" customHeight="false" outlineLevel="0" collapsed="false">
      <c r="A174" s="49" t="n">
        <v>2010</v>
      </c>
      <c r="B174" s="49" t="s">
        <v>199</v>
      </c>
      <c r="C174" s="49" t="n">
        <v>4</v>
      </c>
      <c r="D174" s="49" t="n">
        <v>10</v>
      </c>
      <c r="E174" s="54" t="n">
        <v>758.81</v>
      </c>
    </row>
    <row r="175" customFormat="false" ht="15" hidden="false" customHeight="false" outlineLevel="0" collapsed="false">
      <c r="A175" s="49" t="n">
        <v>2010</v>
      </c>
      <c r="B175" s="49" t="s">
        <v>199</v>
      </c>
      <c r="C175" s="49" t="n">
        <v>4</v>
      </c>
      <c r="D175" s="49" t="n">
        <v>12</v>
      </c>
      <c r="E175" s="54" t="n">
        <v>478.5</v>
      </c>
    </row>
    <row r="176" customFormat="false" ht="15" hidden="false" customHeight="false" outlineLevel="0" collapsed="false">
      <c r="A176" s="49" t="n">
        <v>2010</v>
      </c>
      <c r="B176" s="49" t="s">
        <v>199</v>
      </c>
      <c r="C176" s="49" t="n">
        <v>4</v>
      </c>
      <c r="D176" s="49" t="n">
        <v>13</v>
      </c>
      <c r="E176" s="54" t="n">
        <v>245.15</v>
      </c>
    </row>
    <row r="177" customFormat="false" ht="15" hidden="false" customHeight="false" outlineLevel="0" collapsed="false">
      <c r="A177" s="49" t="n">
        <v>2010</v>
      </c>
      <c r="B177" s="49" t="s">
        <v>199</v>
      </c>
      <c r="C177" s="49" t="n">
        <v>4</v>
      </c>
      <c r="D177" s="49" t="n">
        <v>14</v>
      </c>
      <c r="E177" s="54" t="n">
        <v>1059.48</v>
      </c>
    </row>
    <row r="178" customFormat="false" ht="15" hidden="false" customHeight="false" outlineLevel="0" collapsed="false">
      <c r="A178" s="49" t="n">
        <v>2010</v>
      </c>
      <c r="B178" s="49" t="s">
        <v>199</v>
      </c>
      <c r="C178" s="49" t="n">
        <v>5</v>
      </c>
      <c r="D178" s="49" t="n">
        <v>8</v>
      </c>
      <c r="E178" s="54" t="n">
        <v>444.94</v>
      </c>
    </row>
    <row r="179" customFormat="false" ht="15" hidden="false" customHeight="false" outlineLevel="0" collapsed="false">
      <c r="A179" s="49" t="n">
        <v>2010</v>
      </c>
      <c r="B179" s="49" t="s">
        <v>199</v>
      </c>
      <c r="C179" s="49" t="n">
        <v>5</v>
      </c>
      <c r="D179" s="49" t="n">
        <v>9</v>
      </c>
      <c r="E179" s="54" t="n">
        <v>157.2</v>
      </c>
    </row>
    <row r="180" customFormat="false" ht="15" hidden="false" customHeight="false" outlineLevel="0" collapsed="false">
      <c r="A180" s="49" t="n">
        <v>2010</v>
      </c>
      <c r="B180" s="49" t="s">
        <v>199</v>
      </c>
      <c r="C180" s="49" t="n">
        <v>5</v>
      </c>
      <c r="D180" s="49" t="n">
        <v>11</v>
      </c>
      <c r="E180" s="54" t="n">
        <v>690.79</v>
      </c>
    </row>
    <row r="181" customFormat="false" ht="15" hidden="false" customHeight="false" outlineLevel="0" collapsed="false">
      <c r="A181" s="49" t="n">
        <v>2010</v>
      </c>
      <c r="B181" s="49" t="s">
        <v>199</v>
      </c>
      <c r="C181" s="49" t="n">
        <v>5</v>
      </c>
      <c r="D181" s="49" t="n">
        <v>12</v>
      </c>
      <c r="E181" s="54" t="n">
        <v>1043.15</v>
      </c>
    </row>
    <row r="182" customFormat="false" ht="15" hidden="false" customHeight="false" outlineLevel="0" collapsed="false">
      <c r="A182" s="49" t="n">
        <v>2010</v>
      </c>
      <c r="B182" s="49" t="s">
        <v>199</v>
      </c>
      <c r="C182" s="49" t="n">
        <v>5</v>
      </c>
      <c r="D182" s="49" t="n">
        <v>13</v>
      </c>
      <c r="E182" s="54" t="n">
        <v>394.04</v>
      </c>
    </row>
    <row r="183" customFormat="false" ht="15" hidden="false" customHeight="false" outlineLevel="0" collapsed="false">
      <c r="A183" s="49" t="n">
        <v>2010</v>
      </c>
      <c r="B183" s="49" t="s">
        <v>199</v>
      </c>
      <c r="C183" s="49" t="n">
        <v>5</v>
      </c>
      <c r="D183" s="49" t="n">
        <v>14</v>
      </c>
      <c r="E183" s="54" t="n">
        <v>1388.54</v>
      </c>
    </row>
    <row r="184" customFormat="false" ht="15" hidden="false" customHeight="false" outlineLevel="0" collapsed="false">
      <c r="A184" s="49" t="n">
        <v>2010</v>
      </c>
      <c r="B184" s="49" t="s">
        <v>199</v>
      </c>
      <c r="C184" s="49" t="n">
        <v>5</v>
      </c>
      <c r="D184" s="49" t="n">
        <v>15</v>
      </c>
      <c r="E184" s="54" t="n">
        <v>712.09</v>
      </c>
    </row>
    <row r="185" customFormat="false" ht="15" hidden="false" customHeight="false" outlineLevel="0" collapsed="false">
      <c r="A185" s="49" t="n">
        <v>2010</v>
      </c>
      <c r="B185" s="49" t="s">
        <v>195</v>
      </c>
      <c r="C185" s="49" t="n">
        <v>1</v>
      </c>
      <c r="D185" s="49" t="n">
        <v>11</v>
      </c>
      <c r="E185" s="54" t="n">
        <v>303.49</v>
      </c>
    </row>
    <row r="186" customFormat="false" ht="15" hidden="false" customHeight="false" outlineLevel="0" collapsed="false">
      <c r="A186" s="49" t="n">
        <v>2010</v>
      </c>
      <c r="B186" s="49" t="s">
        <v>195</v>
      </c>
      <c r="C186" s="49" t="n">
        <v>2</v>
      </c>
      <c r="D186" s="49" t="n">
        <v>14</v>
      </c>
      <c r="E186" s="54" t="n">
        <v>558.85</v>
      </c>
    </row>
    <row r="187" customFormat="false" ht="15" hidden="false" customHeight="false" outlineLevel="0" collapsed="false">
      <c r="A187" s="49" t="n">
        <v>2010</v>
      </c>
      <c r="B187" s="49" t="s">
        <v>195</v>
      </c>
      <c r="C187" s="49" t="n">
        <v>3</v>
      </c>
      <c r="D187" s="49" t="n">
        <v>12</v>
      </c>
      <c r="E187" s="54" t="n">
        <v>317.76</v>
      </c>
    </row>
    <row r="188" customFormat="false" ht="15" hidden="false" customHeight="false" outlineLevel="0" collapsed="false">
      <c r="A188" s="49" t="n">
        <v>2010</v>
      </c>
      <c r="B188" s="49" t="s">
        <v>195</v>
      </c>
      <c r="C188" s="49" t="n">
        <v>5</v>
      </c>
      <c r="D188" s="49" t="n">
        <v>9</v>
      </c>
      <c r="E188" s="54" t="n">
        <v>429.8</v>
      </c>
    </row>
    <row r="189" customFormat="false" ht="15" hidden="false" customHeight="false" outlineLevel="0" collapsed="false">
      <c r="A189" s="49" t="n">
        <v>2010</v>
      </c>
      <c r="B189" s="49" t="s">
        <v>195</v>
      </c>
      <c r="C189" s="49" t="n">
        <v>5</v>
      </c>
      <c r="D189" s="49" t="n">
        <v>10</v>
      </c>
      <c r="E189" s="54" t="n">
        <v>463.28</v>
      </c>
    </row>
    <row r="190" customFormat="false" ht="15" hidden="false" customHeight="false" outlineLevel="0" collapsed="false">
      <c r="A190" s="49" t="n">
        <v>2010</v>
      </c>
      <c r="B190" s="49" t="s">
        <v>195</v>
      </c>
      <c r="C190" s="49" t="n">
        <v>5</v>
      </c>
      <c r="D190" s="49" t="n">
        <v>11</v>
      </c>
      <c r="E190" s="54" t="n">
        <v>488.21</v>
      </c>
    </row>
    <row r="191" customFormat="false" ht="15" hidden="false" customHeight="false" outlineLevel="0" collapsed="false">
      <c r="A191" s="49" t="n">
        <v>2010</v>
      </c>
      <c r="B191" s="49" t="s">
        <v>201</v>
      </c>
      <c r="C191" s="49" t="n">
        <v>1</v>
      </c>
      <c r="D191" s="49" t="n">
        <v>12</v>
      </c>
      <c r="E191" s="54" t="n">
        <v>1742.03</v>
      </c>
    </row>
    <row r="192" customFormat="false" ht="15" hidden="false" customHeight="false" outlineLevel="0" collapsed="false">
      <c r="A192" s="49" t="n">
        <v>2010</v>
      </c>
      <c r="B192" s="49" t="s">
        <v>201</v>
      </c>
      <c r="C192" s="49" t="n">
        <v>1</v>
      </c>
      <c r="D192" s="49" t="n">
        <v>13</v>
      </c>
      <c r="E192" s="54" t="n">
        <v>549.38</v>
      </c>
    </row>
    <row r="193" customFormat="false" ht="15" hidden="false" customHeight="false" outlineLevel="0" collapsed="false">
      <c r="A193" s="49" t="n">
        <v>2010</v>
      </c>
      <c r="B193" s="49" t="s">
        <v>201</v>
      </c>
      <c r="C193" s="49" t="n">
        <v>1</v>
      </c>
      <c r="D193" s="49" t="n">
        <v>14</v>
      </c>
      <c r="E193" s="54" t="n">
        <v>299.2</v>
      </c>
    </row>
    <row r="194" customFormat="false" ht="15" hidden="false" customHeight="false" outlineLevel="0" collapsed="false">
      <c r="A194" s="49" t="n">
        <v>2010</v>
      </c>
      <c r="B194" s="49" t="s">
        <v>201</v>
      </c>
      <c r="C194" s="49" t="n">
        <v>1</v>
      </c>
      <c r="D194" s="49" t="n">
        <v>15</v>
      </c>
      <c r="E194" s="54" t="n">
        <v>254.8</v>
      </c>
    </row>
    <row r="195" customFormat="false" ht="15" hidden="false" customHeight="false" outlineLevel="0" collapsed="false">
      <c r="A195" s="49" t="n">
        <v>2010</v>
      </c>
      <c r="B195" s="49" t="s">
        <v>201</v>
      </c>
      <c r="C195" s="49" t="n">
        <v>2</v>
      </c>
      <c r="D195" s="49" t="n">
        <v>10</v>
      </c>
      <c r="E195" s="54" t="n">
        <v>192.93</v>
      </c>
    </row>
    <row r="196" customFormat="false" ht="15" hidden="false" customHeight="false" outlineLevel="0" collapsed="false">
      <c r="A196" s="49" t="n">
        <v>2010</v>
      </c>
      <c r="B196" s="49" t="s">
        <v>201</v>
      </c>
      <c r="C196" s="49" t="n">
        <v>2</v>
      </c>
      <c r="D196" s="49" t="n">
        <v>12</v>
      </c>
      <c r="E196" s="54" t="n">
        <v>189.9</v>
      </c>
    </row>
    <row r="197" customFormat="false" ht="15" hidden="false" customHeight="false" outlineLevel="0" collapsed="false">
      <c r="A197" s="49" t="n">
        <v>2010</v>
      </c>
      <c r="B197" s="49" t="s">
        <v>201</v>
      </c>
      <c r="C197" s="49" t="n">
        <v>2</v>
      </c>
      <c r="D197" s="49" t="n">
        <v>14</v>
      </c>
      <c r="E197" s="54" t="n">
        <v>1156.04</v>
      </c>
    </row>
    <row r="198" customFormat="false" ht="15" hidden="false" customHeight="false" outlineLevel="0" collapsed="false">
      <c r="A198" s="49" t="n">
        <v>2010</v>
      </c>
      <c r="B198" s="49" t="s">
        <v>201</v>
      </c>
      <c r="C198" s="49" t="n">
        <v>2</v>
      </c>
      <c r="D198" s="49" t="n">
        <v>15</v>
      </c>
      <c r="E198" s="54" t="n">
        <v>2212.35</v>
      </c>
    </row>
    <row r="199" customFormat="false" ht="15" hidden="false" customHeight="false" outlineLevel="0" collapsed="false">
      <c r="A199" s="49" t="n">
        <v>2010</v>
      </c>
      <c r="B199" s="49" t="s">
        <v>201</v>
      </c>
      <c r="C199" s="49" t="n">
        <v>3</v>
      </c>
      <c r="D199" s="49" t="n">
        <v>10</v>
      </c>
      <c r="E199" s="54" t="n">
        <v>50.3</v>
      </c>
    </row>
    <row r="200" customFormat="false" ht="15" hidden="false" customHeight="false" outlineLevel="0" collapsed="false">
      <c r="A200" s="49" t="n">
        <v>2010</v>
      </c>
      <c r="B200" s="49" t="s">
        <v>201</v>
      </c>
      <c r="C200" s="49" t="n">
        <v>3</v>
      </c>
      <c r="D200" s="49" t="n">
        <v>11</v>
      </c>
      <c r="E200" s="54" t="n">
        <v>404.28</v>
      </c>
    </row>
    <row r="201" customFormat="false" ht="15" hidden="false" customHeight="false" outlineLevel="0" collapsed="false">
      <c r="A201" s="49" t="n">
        <v>2010</v>
      </c>
      <c r="B201" s="49" t="s">
        <v>201</v>
      </c>
      <c r="C201" s="49" t="n">
        <v>3</v>
      </c>
      <c r="D201" s="49" t="n">
        <v>12</v>
      </c>
      <c r="E201" s="54" t="n">
        <v>1392.26</v>
      </c>
    </row>
    <row r="202" customFormat="false" ht="15" hidden="false" customHeight="false" outlineLevel="0" collapsed="false">
      <c r="A202" s="49" t="n">
        <v>2010</v>
      </c>
      <c r="B202" s="49" t="s">
        <v>201</v>
      </c>
      <c r="C202" s="49" t="n">
        <v>3</v>
      </c>
      <c r="D202" s="49" t="n">
        <v>13</v>
      </c>
      <c r="E202" s="54" t="n">
        <v>1216</v>
      </c>
    </row>
    <row r="203" customFormat="false" ht="15" hidden="false" customHeight="false" outlineLevel="0" collapsed="false">
      <c r="A203" s="49" t="n">
        <v>2010</v>
      </c>
      <c r="B203" s="49" t="s">
        <v>201</v>
      </c>
      <c r="C203" s="49" t="n">
        <v>3</v>
      </c>
      <c r="D203" s="49" t="n">
        <v>14</v>
      </c>
      <c r="E203" s="54" t="n">
        <v>926.22</v>
      </c>
    </row>
    <row r="204" customFormat="false" ht="15" hidden="false" customHeight="false" outlineLevel="0" collapsed="false">
      <c r="A204" s="49" t="n">
        <v>2010</v>
      </c>
      <c r="B204" s="49" t="s">
        <v>201</v>
      </c>
      <c r="C204" s="49" t="n">
        <v>4</v>
      </c>
      <c r="D204" s="49" t="n">
        <v>9</v>
      </c>
      <c r="E204" s="54" t="n">
        <v>318.47</v>
      </c>
    </row>
    <row r="205" customFormat="false" ht="15" hidden="false" customHeight="false" outlineLevel="0" collapsed="false">
      <c r="A205" s="49" t="n">
        <v>2010</v>
      </c>
      <c r="B205" s="49" t="s">
        <v>201</v>
      </c>
      <c r="C205" s="49" t="n">
        <v>4</v>
      </c>
      <c r="D205" s="49" t="n">
        <v>10</v>
      </c>
      <c r="E205" s="54" t="n">
        <v>230.76</v>
      </c>
    </row>
    <row r="206" customFormat="false" ht="15" hidden="false" customHeight="false" outlineLevel="0" collapsed="false">
      <c r="A206" s="49" t="n">
        <v>2010</v>
      </c>
      <c r="B206" s="49" t="s">
        <v>201</v>
      </c>
      <c r="C206" s="49" t="n">
        <v>4</v>
      </c>
      <c r="D206" s="49" t="n">
        <v>12</v>
      </c>
      <c r="E206" s="54" t="n">
        <v>459.26</v>
      </c>
    </row>
    <row r="207" customFormat="false" ht="15" hidden="false" customHeight="false" outlineLevel="0" collapsed="false">
      <c r="A207" s="49" t="n">
        <v>2010</v>
      </c>
      <c r="B207" s="49" t="s">
        <v>201</v>
      </c>
      <c r="C207" s="49" t="n">
        <v>4</v>
      </c>
      <c r="D207" s="49" t="n">
        <v>13</v>
      </c>
      <c r="E207" s="54" t="n">
        <v>762</v>
      </c>
    </row>
    <row r="208" customFormat="false" ht="15" hidden="false" customHeight="false" outlineLevel="0" collapsed="false">
      <c r="A208" s="49" t="n">
        <v>2010</v>
      </c>
      <c r="B208" s="49" t="s">
        <v>201</v>
      </c>
      <c r="C208" s="49" t="n">
        <v>4</v>
      </c>
      <c r="D208" s="49" t="n">
        <v>15</v>
      </c>
      <c r="E208" s="54" t="n">
        <v>1668.4</v>
      </c>
    </row>
    <row r="209" customFormat="false" ht="15" hidden="false" customHeight="false" outlineLevel="0" collapsed="false">
      <c r="A209" s="49" t="n">
        <v>2010</v>
      </c>
      <c r="B209" s="49" t="s">
        <v>201</v>
      </c>
      <c r="C209" s="49" t="n">
        <v>5</v>
      </c>
      <c r="D209" s="49" t="n">
        <v>8</v>
      </c>
      <c r="E209" s="54" t="n">
        <v>490.18</v>
      </c>
    </row>
    <row r="210" customFormat="false" ht="15" hidden="false" customHeight="false" outlineLevel="0" collapsed="false">
      <c r="A210" s="49" t="n">
        <v>2010</v>
      </c>
      <c r="B210" s="49" t="s">
        <v>201</v>
      </c>
      <c r="C210" s="49" t="n">
        <v>5</v>
      </c>
      <c r="D210" s="49" t="n">
        <v>9</v>
      </c>
      <c r="E210" s="54" t="n">
        <v>1125.92</v>
      </c>
    </row>
    <row r="211" customFormat="false" ht="15" hidden="false" customHeight="false" outlineLevel="0" collapsed="false">
      <c r="A211" s="49" t="n">
        <v>2010</v>
      </c>
      <c r="B211" s="49" t="s">
        <v>201</v>
      </c>
      <c r="C211" s="49" t="n">
        <v>5</v>
      </c>
      <c r="D211" s="49" t="n">
        <v>10</v>
      </c>
      <c r="E211" s="54" t="n">
        <v>1394.99</v>
      </c>
    </row>
    <row r="212" customFormat="false" ht="15" hidden="false" customHeight="false" outlineLevel="0" collapsed="false">
      <c r="A212" s="49" t="n">
        <v>2010</v>
      </c>
      <c r="B212" s="49" t="s">
        <v>201</v>
      </c>
      <c r="C212" s="49" t="n">
        <v>5</v>
      </c>
      <c r="D212" s="49" t="n">
        <v>11</v>
      </c>
      <c r="E212" s="54" t="n">
        <v>679.88</v>
      </c>
    </row>
    <row r="213" customFormat="false" ht="15" hidden="false" customHeight="false" outlineLevel="0" collapsed="false">
      <c r="A213" s="49" t="n">
        <v>2010</v>
      </c>
      <c r="B213" s="49" t="s">
        <v>201</v>
      </c>
      <c r="C213" s="49" t="n">
        <v>5</v>
      </c>
      <c r="D213" s="49" t="n">
        <v>12</v>
      </c>
      <c r="E213" s="54" t="n">
        <v>289.72</v>
      </c>
    </row>
    <row r="214" customFormat="false" ht="15" hidden="false" customHeight="false" outlineLevel="0" collapsed="false">
      <c r="A214" s="49" t="n">
        <v>2010</v>
      </c>
      <c r="B214" s="49" t="s">
        <v>201</v>
      </c>
      <c r="C214" s="49" t="n">
        <v>5</v>
      </c>
      <c r="D214" s="49" t="n">
        <v>13</v>
      </c>
      <c r="E214" s="54" t="n">
        <v>1118.06</v>
      </c>
    </row>
    <row r="215" customFormat="false" ht="15" hidden="false" customHeight="false" outlineLevel="0" collapsed="false">
      <c r="A215" s="49" t="n">
        <v>2010</v>
      </c>
      <c r="B215" s="49" t="s">
        <v>201</v>
      </c>
      <c r="C215" s="49" t="n">
        <v>5</v>
      </c>
      <c r="D215" s="49" t="n">
        <v>15</v>
      </c>
      <c r="E215" s="54" t="n">
        <v>513.16</v>
      </c>
    </row>
    <row r="216" customFormat="false" ht="15" hidden="false" customHeight="false" outlineLevel="0" collapsed="false">
      <c r="A216" s="49" t="n">
        <v>2010</v>
      </c>
      <c r="B216" s="49" t="s">
        <v>201</v>
      </c>
      <c r="C216" s="49" t="n">
        <v>5</v>
      </c>
      <c r="D216" s="49" t="n">
        <v>16</v>
      </c>
      <c r="E216" s="54" t="n">
        <v>589.92</v>
      </c>
    </row>
    <row r="217" customFormat="false" ht="15" hidden="false" customHeight="false" outlineLevel="0" collapsed="false">
      <c r="A217" s="49" t="n">
        <v>2010</v>
      </c>
      <c r="B217" s="49" t="s">
        <v>201</v>
      </c>
      <c r="C217" s="49" t="n">
        <v>7</v>
      </c>
      <c r="D217" s="49" t="n">
        <v>11</v>
      </c>
      <c r="E217" s="54" t="n">
        <v>312.83</v>
      </c>
    </row>
    <row r="218" customFormat="false" ht="15" hidden="false" customHeight="false" outlineLevel="0" collapsed="false">
      <c r="A218" s="49" t="n">
        <v>2010</v>
      </c>
      <c r="B218" s="49" t="s">
        <v>201</v>
      </c>
      <c r="C218" s="49" t="n">
        <v>7</v>
      </c>
      <c r="D218" s="49" t="n">
        <v>12</v>
      </c>
      <c r="E218" s="54" t="n">
        <v>475.35</v>
      </c>
    </row>
    <row r="219" customFormat="false" ht="15" hidden="false" customHeight="false" outlineLevel="0" collapsed="false">
      <c r="A219" s="49" t="n">
        <v>2010</v>
      </c>
      <c r="B219" s="49" t="s">
        <v>201</v>
      </c>
      <c r="C219" s="49" t="n">
        <v>7</v>
      </c>
      <c r="D219" s="49" t="n">
        <v>15</v>
      </c>
      <c r="E219" s="54" t="n">
        <v>363.55</v>
      </c>
    </row>
    <row r="220" customFormat="false" ht="15" hidden="false" customHeight="false" outlineLevel="0" collapsed="false">
      <c r="A220" s="49" t="n">
        <v>2010</v>
      </c>
      <c r="B220" s="49" t="s">
        <v>233</v>
      </c>
      <c r="C220" s="49" t="n">
        <v>4</v>
      </c>
      <c r="D220" s="49" t="n">
        <v>10</v>
      </c>
      <c r="E220" s="54" t="n">
        <v>1253.14</v>
      </c>
    </row>
    <row r="221" customFormat="false" ht="15" hidden="false" customHeight="false" outlineLevel="0" collapsed="false">
      <c r="A221" s="49" t="n">
        <v>2010</v>
      </c>
      <c r="B221" s="49" t="s">
        <v>216</v>
      </c>
      <c r="C221" s="49" t="n">
        <v>2</v>
      </c>
      <c r="D221" s="49" t="n">
        <v>12</v>
      </c>
      <c r="E221" s="54" t="n">
        <v>268.27</v>
      </c>
    </row>
    <row r="222" customFormat="false" ht="15" hidden="false" customHeight="false" outlineLevel="0" collapsed="false">
      <c r="A222" s="49" t="n">
        <v>2010</v>
      </c>
      <c r="B222" s="49" t="s">
        <v>226</v>
      </c>
      <c r="C222" s="49" t="n">
        <v>1</v>
      </c>
      <c r="D222" s="49" t="n">
        <v>15</v>
      </c>
      <c r="E222" s="54" t="n">
        <v>381.77</v>
      </c>
    </row>
    <row r="223" customFormat="false" ht="15" hidden="false" customHeight="false" outlineLevel="0" collapsed="false">
      <c r="A223" s="49" t="n">
        <v>2010</v>
      </c>
      <c r="B223" s="49" t="s">
        <v>226</v>
      </c>
      <c r="C223" s="49" t="n">
        <v>2</v>
      </c>
      <c r="D223" s="49" t="n">
        <v>17</v>
      </c>
      <c r="E223" s="54" t="n">
        <v>834.89</v>
      </c>
    </row>
    <row r="224" customFormat="false" ht="15" hidden="false" customHeight="false" outlineLevel="0" collapsed="false">
      <c r="A224" s="49" t="n">
        <v>2010</v>
      </c>
      <c r="B224" s="49" t="s">
        <v>223</v>
      </c>
      <c r="C224" s="49" t="n">
        <v>1</v>
      </c>
      <c r="D224" s="49" t="n">
        <v>11</v>
      </c>
      <c r="E224" s="54" t="n">
        <v>1677.72</v>
      </c>
    </row>
    <row r="225" customFormat="false" ht="15" hidden="false" customHeight="false" outlineLevel="0" collapsed="false">
      <c r="A225" s="49" t="n">
        <v>2010</v>
      </c>
      <c r="B225" s="49" t="s">
        <v>223</v>
      </c>
      <c r="C225" s="49" t="n">
        <v>1</v>
      </c>
      <c r="D225" s="49" t="n">
        <v>12</v>
      </c>
      <c r="E225" s="54" t="n">
        <v>838.75</v>
      </c>
    </row>
    <row r="226" customFormat="false" ht="15" hidden="false" customHeight="false" outlineLevel="0" collapsed="false">
      <c r="A226" s="49" t="n">
        <v>2010</v>
      </c>
      <c r="B226" s="49" t="s">
        <v>223</v>
      </c>
      <c r="C226" s="49" t="n">
        <v>1</v>
      </c>
      <c r="D226" s="49" t="n">
        <v>14</v>
      </c>
      <c r="E226" s="54" t="n">
        <v>1320</v>
      </c>
    </row>
    <row r="227" customFormat="false" ht="15" hidden="false" customHeight="false" outlineLevel="0" collapsed="false">
      <c r="A227" s="49" t="n">
        <v>2010</v>
      </c>
      <c r="B227" s="49" t="s">
        <v>223</v>
      </c>
      <c r="C227" s="49" t="n">
        <v>2</v>
      </c>
      <c r="D227" s="49" t="n">
        <v>11</v>
      </c>
      <c r="E227" s="54" t="n">
        <v>1065.12</v>
      </c>
    </row>
    <row r="228" customFormat="false" ht="15" hidden="false" customHeight="false" outlineLevel="0" collapsed="false">
      <c r="A228" s="49" t="n">
        <v>2010</v>
      </c>
      <c r="B228" s="49" t="s">
        <v>223</v>
      </c>
      <c r="C228" s="49" t="n">
        <v>2</v>
      </c>
      <c r="D228" s="49" t="n">
        <v>13</v>
      </c>
      <c r="E228" s="54" t="n">
        <v>1735.41</v>
      </c>
    </row>
    <row r="229" customFormat="false" ht="15" hidden="false" customHeight="false" outlineLevel="0" collapsed="false">
      <c r="A229" s="49" t="n">
        <v>2010</v>
      </c>
      <c r="B229" s="49" t="s">
        <v>223</v>
      </c>
      <c r="C229" s="49" t="n">
        <v>2</v>
      </c>
      <c r="D229" s="49" t="n">
        <v>15</v>
      </c>
      <c r="E229" s="54" t="n">
        <v>1078.81</v>
      </c>
    </row>
    <row r="230" customFormat="false" ht="15" hidden="false" customHeight="false" outlineLevel="0" collapsed="false">
      <c r="A230" s="49" t="n">
        <v>2010</v>
      </c>
      <c r="B230" s="49" t="s">
        <v>223</v>
      </c>
      <c r="C230" s="49" t="n">
        <v>2</v>
      </c>
      <c r="D230" s="49" t="n">
        <v>17</v>
      </c>
      <c r="E230" s="54" t="n">
        <v>885</v>
      </c>
    </row>
    <row r="231" customFormat="false" ht="15" hidden="false" customHeight="false" outlineLevel="0" collapsed="false">
      <c r="A231" s="49" t="n">
        <v>2010</v>
      </c>
      <c r="B231" s="49" t="s">
        <v>223</v>
      </c>
      <c r="C231" s="49" t="n">
        <v>3</v>
      </c>
      <c r="D231" s="49" t="n">
        <v>10</v>
      </c>
      <c r="E231" s="54" t="n">
        <v>885</v>
      </c>
    </row>
    <row r="232" customFormat="false" ht="15" hidden="false" customHeight="false" outlineLevel="0" collapsed="false">
      <c r="A232" s="49" t="n">
        <v>2010</v>
      </c>
      <c r="B232" s="49" t="s">
        <v>223</v>
      </c>
      <c r="C232" s="49" t="n">
        <v>3</v>
      </c>
      <c r="D232" s="49" t="n">
        <v>12</v>
      </c>
      <c r="E232" s="54" t="n">
        <v>1194.48</v>
      </c>
    </row>
    <row r="233" customFormat="false" ht="15" hidden="false" customHeight="false" outlineLevel="0" collapsed="false">
      <c r="A233" s="49" t="n">
        <v>2010</v>
      </c>
      <c r="B233" s="49" t="s">
        <v>223</v>
      </c>
      <c r="C233" s="49" t="n">
        <v>3</v>
      </c>
      <c r="D233" s="49" t="n">
        <v>13</v>
      </c>
      <c r="E233" s="54" t="n">
        <v>2322.43</v>
      </c>
    </row>
    <row r="234" customFormat="false" ht="15" hidden="false" customHeight="false" outlineLevel="0" collapsed="false">
      <c r="A234" s="49" t="n">
        <v>2010</v>
      </c>
      <c r="B234" s="49" t="s">
        <v>223</v>
      </c>
      <c r="C234" s="49" t="n">
        <v>3</v>
      </c>
      <c r="D234" s="49" t="n">
        <v>14</v>
      </c>
      <c r="E234" s="54" t="n">
        <v>782.8</v>
      </c>
    </row>
    <row r="235" customFormat="false" ht="15" hidden="false" customHeight="false" outlineLevel="0" collapsed="false">
      <c r="A235" s="49" t="n">
        <v>2010</v>
      </c>
      <c r="B235" s="49" t="s">
        <v>223</v>
      </c>
      <c r="C235" s="49" t="n">
        <v>4</v>
      </c>
      <c r="D235" s="49" t="n">
        <v>10</v>
      </c>
      <c r="E235" s="54" t="n">
        <v>845</v>
      </c>
    </row>
    <row r="236" customFormat="false" ht="15" hidden="false" customHeight="false" outlineLevel="0" collapsed="false">
      <c r="A236" s="49" t="n">
        <v>2010</v>
      </c>
      <c r="B236" s="49" t="s">
        <v>223</v>
      </c>
      <c r="C236" s="49" t="n">
        <v>4</v>
      </c>
      <c r="D236" s="49" t="n">
        <v>11</v>
      </c>
      <c r="E236" s="54" t="n">
        <v>1181.67</v>
      </c>
    </row>
    <row r="237" customFormat="false" ht="15" hidden="false" customHeight="false" outlineLevel="0" collapsed="false">
      <c r="A237" s="49" t="n">
        <v>2010</v>
      </c>
      <c r="B237" s="49" t="s">
        <v>223</v>
      </c>
      <c r="C237" s="49" t="n">
        <v>4</v>
      </c>
      <c r="D237" s="49" t="n">
        <v>15</v>
      </c>
      <c r="E237" s="54" t="n">
        <v>1404.75</v>
      </c>
    </row>
    <row r="238" customFormat="false" ht="15" hidden="false" customHeight="false" outlineLevel="0" collapsed="false">
      <c r="A238" s="49" t="n">
        <v>2010</v>
      </c>
      <c r="B238" s="49" t="s">
        <v>223</v>
      </c>
      <c r="C238" s="49" t="n">
        <v>4</v>
      </c>
      <c r="D238" s="49" t="n">
        <v>17</v>
      </c>
      <c r="E238" s="54" t="n">
        <v>919.7</v>
      </c>
    </row>
    <row r="239" customFormat="false" ht="15" hidden="false" customHeight="false" outlineLevel="0" collapsed="false">
      <c r="A239" s="49" t="n">
        <v>2010</v>
      </c>
      <c r="B239" s="49" t="s">
        <v>223</v>
      </c>
      <c r="C239" s="49" t="n">
        <v>5</v>
      </c>
      <c r="D239" s="49" t="n">
        <v>9</v>
      </c>
      <c r="E239" s="54" t="n">
        <v>1869.04</v>
      </c>
    </row>
    <row r="240" customFormat="false" ht="15" hidden="false" customHeight="false" outlineLevel="0" collapsed="false">
      <c r="A240" s="49" t="n">
        <v>2010</v>
      </c>
      <c r="B240" s="49" t="s">
        <v>223</v>
      </c>
      <c r="C240" s="49" t="n">
        <v>5</v>
      </c>
      <c r="D240" s="49" t="n">
        <v>11</v>
      </c>
      <c r="E240" s="54" t="n">
        <v>582.23</v>
      </c>
    </row>
    <row r="241" customFormat="false" ht="15" hidden="false" customHeight="false" outlineLevel="0" collapsed="false">
      <c r="A241" s="49" t="n">
        <v>2010</v>
      </c>
      <c r="B241" s="49" t="s">
        <v>223</v>
      </c>
      <c r="C241" s="49" t="n">
        <v>5</v>
      </c>
      <c r="D241" s="49" t="n">
        <v>12</v>
      </c>
      <c r="E241" s="54" t="n">
        <v>1425.33</v>
      </c>
    </row>
    <row r="242" customFormat="false" ht="15" hidden="false" customHeight="false" outlineLevel="0" collapsed="false">
      <c r="A242" s="49" t="n">
        <v>2010</v>
      </c>
      <c r="B242" s="49" t="s">
        <v>223</v>
      </c>
      <c r="C242" s="49" t="n">
        <v>7</v>
      </c>
      <c r="D242" s="49" t="n">
        <v>11</v>
      </c>
      <c r="E242" s="54" t="n">
        <v>1343.9</v>
      </c>
    </row>
    <row r="243" customFormat="false" ht="15" hidden="false" customHeight="false" outlineLevel="0" collapsed="false">
      <c r="A243" s="49" t="n">
        <v>2010</v>
      </c>
      <c r="B243" s="49" t="s">
        <v>200</v>
      </c>
      <c r="C243" s="49" t="n">
        <v>1</v>
      </c>
      <c r="D243" s="49" t="n">
        <v>10</v>
      </c>
      <c r="E243" s="54" t="n">
        <v>1088.23</v>
      </c>
    </row>
    <row r="244" customFormat="false" ht="15" hidden="false" customHeight="false" outlineLevel="0" collapsed="false">
      <c r="A244" s="49" t="n">
        <v>2010</v>
      </c>
      <c r="B244" s="49" t="s">
        <v>200</v>
      </c>
      <c r="C244" s="49" t="n">
        <v>1</v>
      </c>
      <c r="D244" s="49" t="n">
        <v>14</v>
      </c>
      <c r="E244" s="54" t="n">
        <v>468.14</v>
      </c>
    </row>
    <row r="245" customFormat="false" ht="15" hidden="false" customHeight="false" outlineLevel="0" collapsed="false">
      <c r="A245" s="49" t="n">
        <v>2010</v>
      </c>
      <c r="B245" s="49" t="s">
        <v>200</v>
      </c>
      <c r="C245" s="49" t="n">
        <v>2</v>
      </c>
      <c r="D245" s="49" t="n">
        <v>8</v>
      </c>
      <c r="E245" s="54" t="n">
        <v>345.6</v>
      </c>
    </row>
    <row r="246" customFormat="false" ht="15" hidden="false" customHeight="false" outlineLevel="0" collapsed="false">
      <c r="A246" s="49" t="n">
        <v>2010</v>
      </c>
      <c r="B246" s="49" t="s">
        <v>200</v>
      </c>
      <c r="C246" s="49" t="n">
        <v>2</v>
      </c>
      <c r="D246" s="49" t="n">
        <v>10</v>
      </c>
      <c r="E246" s="54" t="n">
        <v>1767.95</v>
      </c>
    </row>
    <row r="247" customFormat="false" ht="15" hidden="false" customHeight="false" outlineLevel="0" collapsed="false">
      <c r="A247" s="49" t="n">
        <v>2010</v>
      </c>
      <c r="B247" s="49" t="s">
        <v>200</v>
      </c>
      <c r="C247" s="49" t="n">
        <v>2</v>
      </c>
      <c r="D247" s="49" t="n">
        <v>12</v>
      </c>
      <c r="E247" s="54" t="n">
        <v>1663.59</v>
      </c>
    </row>
    <row r="248" customFormat="false" ht="15" hidden="false" customHeight="false" outlineLevel="0" collapsed="false">
      <c r="A248" s="49" t="n">
        <v>2010</v>
      </c>
      <c r="B248" s="49" t="s">
        <v>200</v>
      </c>
      <c r="C248" s="49" t="n">
        <v>2</v>
      </c>
      <c r="D248" s="49" t="n">
        <v>15</v>
      </c>
      <c r="E248" s="54" t="n">
        <v>500.61</v>
      </c>
    </row>
    <row r="249" customFormat="false" ht="15" hidden="false" customHeight="false" outlineLevel="0" collapsed="false">
      <c r="A249" s="49" t="n">
        <v>2010</v>
      </c>
      <c r="B249" s="49" t="s">
        <v>200</v>
      </c>
      <c r="C249" s="49" t="n">
        <v>3</v>
      </c>
      <c r="D249" s="49" t="n">
        <v>9</v>
      </c>
      <c r="E249" s="54" t="n">
        <v>397.6</v>
      </c>
    </row>
    <row r="250" customFormat="false" ht="15" hidden="false" customHeight="false" outlineLevel="0" collapsed="false">
      <c r="A250" s="49" t="n">
        <v>2010</v>
      </c>
      <c r="B250" s="49" t="s">
        <v>200</v>
      </c>
      <c r="C250" s="49" t="n">
        <v>3</v>
      </c>
      <c r="D250" s="49" t="n">
        <v>10</v>
      </c>
      <c r="E250" s="54" t="n">
        <v>1151.7</v>
      </c>
    </row>
    <row r="251" customFormat="false" ht="15" hidden="false" customHeight="false" outlineLevel="0" collapsed="false">
      <c r="A251" s="49" t="n">
        <v>2010</v>
      </c>
      <c r="B251" s="49" t="s">
        <v>200</v>
      </c>
      <c r="C251" s="49" t="n">
        <v>3</v>
      </c>
      <c r="D251" s="49" t="n">
        <v>12</v>
      </c>
      <c r="E251" s="54" t="n">
        <v>382.99</v>
      </c>
    </row>
    <row r="252" customFormat="false" ht="15" hidden="false" customHeight="false" outlineLevel="0" collapsed="false">
      <c r="A252" s="49" t="n">
        <v>2010</v>
      </c>
      <c r="B252" s="49" t="s">
        <v>200</v>
      </c>
      <c r="C252" s="49" t="n">
        <v>7</v>
      </c>
      <c r="D252" s="49" t="n">
        <v>11</v>
      </c>
      <c r="E252" s="54" t="n">
        <v>678.38</v>
      </c>
    </row>
    <row r="253" customFormat="false" ht="15" hidden="false" customHeight="false" outlineLevel="0" collapsed="false">
      <c r="A253" s="49" t="n">
        <v>2010</v>
      </c>
      <c r="B253" s="49" t="s">
        <v>200</v>
      </c>
      <c r="C253" s="49" t="n">
        <v>7</v>
      </c>
      <c r="D253" s="49" t="n">
        <v>15</v>
      </c>
      <c r="E253" s="54" t="n">
        <v>917.7</v>
      </c>
    </row>
    <row r="254" customFormat="false" ht="15" hidden="false" customHeight="false" outlineLevel="0" collapsed="false">
      <c r="A254" s="49" t="n">
        <v>2010</v>
      </c>
      <c r="B254" s="49" t="s">
        <v>202</v>
      </c>
      <c r="C254" s="49" t="n">
        <v>1</v>
      </c>
      <c r="D254" s="49" t="n">
        <v>9</v>
      </c>
      <c r="E254" s="54" t="n">
        <v>678.6</v>
      </c>
    </row>
    <row r="255" customFormat="false" ht="15" hidden="false" customHeight="false" outlineLevel="0" collapsed="false">
      <c r="A255" s="49" t="n">
        <v>2010</v>
      </c>
      <c r="B255" s="49" t="s">
        <v>202</v>
      </c>
      <c r="C255" s="49" t="n">
        <v>1</v>
      </c>
      <c r="D255" s="49" t="n">
        <v>10</v>
      </c>
      <c r="E255" s="54" t="n">
        <v>2520.84</v>
      </c>
    </row>
    <row r="256" customFormat="false" ht="15" hidden="false" customHeight="false" outlineLevel="0" collapsed="false">
      <c r="A256" s="49" t="n">
        <v>2010</v>
      </c>
      <c r="B256" s="49" t="s">
        <v>202</v>
      </c>
      <c r="C256" s="49" t="n">
        <v>1</v>
      </c>
      <c r="D256" s="49" t="n">
        <v>11</v>
      </c>
      <c r="E256" s="54" t="n">
        <v>17295.7</v>
      </c>
    </row>
    <row r="257" customFormat="false" ht="15" hidden="false" customHeight="false" outlineLevel="0" collapsed="false">
      <c r="A257" s="49" t="n">
        <v>2010</v>
      </c>
      <c r="B257" s="49" t="s">
        <v>202</v>
      </c>
      <c r="C257" s="49" t="n">
        <v>1</v>
      </c>
      <c r="D257" s="49" t="n">
        <v>14</v>
      </c>
      <c r="E257" s="54" t="n">
        <v>1333.11</v>
      </c>
    </row>
    <row r="258" customFormat="false" ht="15" hidden="false" customHeight="false" outlineLevel="0" collapsed="false">
      <c r="A258" s="49" t="n">
        <v>2010</v>
      </c>
      <c r="B258" s="49" t="s">
        <v>202</v>
      </c>
      <c r="C258" s="49" t="n">
        <v>2</v>
      </c>
      <c r="D258" s="49" t="n">
        <v>9</v>
      </c>
      <c r="E258" s="54" t="n">
        <v>262.8</v>
      </c>
    </row>
    <row r="259" customFormat="false" ht="15" hidden="false" customHeight="false" outlineLevel="0" collapsed="false">
      <c r="A259" s="49" t="n">
        <v>2010</v>
      </c>
      <c r="B259" s="49" t="s">
        <v>202</v>
      </c>
      <c r="C259" s="49" t="n">
        <v>2</v>
      </c>
      <c r="D259" s="49" t="n">
        <v>11</v>
      </c>
      <c r="E259" s="54" t="n">
        <v>555.66</v>
      </c>
    </row>
    <row r="260" customFormat="false" ht="15" hidden="false" customHeight="false" outlineLevel="0" collapsed="false">
      <c r="A260" s="49" t="n">
        <v>2010</v>
      </c>
      <c r="B260" s="49" t="s">
        <v>202</v>
      </c>
      <c r="C260" s="49" t="n">
        <v>2</v>
      </c>
      <c r="D260" s="49" t="n">
        <v>17</v>
      </c>
      <c r="E260" s="54" t="n">
        <v>175.26</v>
      </c>
    </row>
    <row r="261" customFormat="false" ht="15" hidden="false" customHeight="false" outlineLevel="0" collapsed="false">
      <c r="A261" s="49" t="n">
        <v>2010</v>
      </c>
      <c r="B261" s="49" t="s">
        <v>202</v>
      </c>
      <c r="C261" s="49" t="n">
        <v>3</v>
      </c>
      <c r="D261" s="49" t="n">
        <v>10</v>
      </c>
      <c r="E261" s="54" t="n">
        <v>2836.8</v>
      </c>
    </row>
    <row r="262" customFormat="false" ht="15" hidden="false" customHeight="false" outlineLevel="0" collapsed="false">
      <c r="A262" s="49" t="n">
        <v>2010</v>
      </c>
      <c r="B262" s="49" t="s">
        <v>202</v>
      </c>
      <c r="C262" s="49" t="n">
        <v>3</v>
      </c>
      <c r="D262" s="49" t="n">
        <v>13</v>
      </c>
      <c r="E262" s="54" t="n">
        <v>6866.3</v>
      </c>
    </row>
    <row r="263" customFormat="false" ht="15" hidden="false" customHeight="false" outlineLevel="0" collapsed="false">
      <c r="A263" s="49" t="n">
        <v>2010</v>
      </c>
      <c r="B263" s="49" t="s">
        <v>202</v>
      </c>
      <c r="C263" s="49" t="n">
        <v>4</v>
      </c>
      <c r="D263" s="49" t="n">
        <v>9</v>
      </c>
      <c r="E263" s="54" t="n">
        <v>581.27</v>
      </c>
    </row>
    <row r="264" customFormat="false" ht="15" hidden="false" customHeight="false" outlineLevel="0" collapsed="false">
      <c r="A264" s="49" t="n">
        <v>2010</v>
      </c>
      <c r="B264" s="49" t="s">
        <v>202</v>
      </c>
      <c r="C264" s="49" t="n">
        <v>4</v>
      </c>
      <c r="D264" s="49" t="n">
        <v>12</v>
      </c>
      <c r="E264" s="54" t="n">
        <v>1137.5</v>
      </c>
    </row>
    <row r="265" customFormat="false" ht="15" hidden="false" customHeight="false" outlineLevel="0" collapsed="false">
      <c r="A265" s="49" t="n">
        <v>2010</v>
      </c>
      <c r="B265" s="49" t="s">
        <v>202</v>
      </c>
      <c r="C265" s="49" t="n">
        <v>4</v>
      </c>
      <c r="D265" s="49" t="n">
        <v>15</v>
      </c>
      <c r="E265" s="54" t="n">
        <v>6989.4</v>
      </c>
    </row>
    <row r="266" customFormat="false" ht="15" hidden="false" customHeight="false" outlineLevel="0" collapsed="false">
      <c r="A266" s="49" t="n">
        <v>2010</v>
      </c>
      <c r="B266" s="49" t="s">
        <v>202</v>
      </c>
      <c r="C266" s="49" t="n">
        <v>4</v>
      </c>
      <c r="D266" s="49" t="n">
        <v>16</v>
      </c>
      <c r="E266" s="54" t="n">
        <v>1838.32</v>
      </c>
    </row>
    <row r="267" customFormat="false" ht="15" hidden="false" customHeight="false" outlineLevel="0" collapsed="false">
      <c r="A267" s="49" t="n">
        <v>2010</v>
      </c>
      <c r="B267" s="49" t="s">
        <v>202</v>
      </c>
      <c r="C267" s="49" t="n">
        <v>4</v>
      </c>
      <c r="D267" s="49" t="n">
        <v>18</v>
      </c>
      <c r="E267" s="54" t="n">
        <v>748</v>
      </c>
    </row>
    <row r="268" customFormat="false" ht="15" hidden="false" customHeight="false" outlineLevel="0" collapsed="false">
      <c r="A268" s="49" t="n">
        <v>2010</v>
      </c>
      <c r="B268" s="49" t="s">
        <v>202</v>
      </c>
      <c r="C268" s="49" t="n">
        <v>5</v>
      </c>
      <c r="D268" s="49" t="n">
        <v>11</v>
      </c>
      <c r="E268" s="54" t="n">
        <v>1345.86</v>
      </c>
    </row>
    <row r="269" customFormat="false" ht="15" hidden="false" customHeight="false" outlineLevel="0" collapsed="false">
      <c r="A269" s="49" t="n">
        <v>2010</v>
      </c>
      <c r="B269" s="49" t="s">
        <v>202</v>
      </c>
      <c r="C269" s="49" t="n">
        <v>5</v>
      </c>
      <c r="D269" s="49" t="n">
        <v>13</v>
      </c>
      <c r="E269" s="54" t="n">
        <v>2042.24</v>
      </c>
    </row>
    <row r="270" customFormat="false" ht="15" hidden="false" customHeight="false" outlineLevel="0" collapsed="false">
      <c r="A270" s="49" t="n">
        <v>2010</v>
      </c>
      <c r="B270" s="49" t="s">
        <v>202</v>
      </c>
      <c r="C270" s="49" t="n">
        <v>5</v>
      </c>
      <c r="D270" s="49" t="n">
        <v>14</v>
      </c>
      <c r="E270" s="54" t="n">
        <v>1775.53</v>
      </c>
    </row>
    <row r="271" customFormat="false" ht="15" hidden="false" customHeight="false" outlineLevel="0" collapsed="false">
      <c r="A271" s="49" t="n">
        <v>2010</v>
      </c>
      <c r="B271" s="49" t="s">
        <v>222</v>
      </c>
      <c r="C271" s="49" t="n">
        <v>1</v>
      </c>
      <c r="D271" s="49" t="n">
        <v>8</v>
      </c>
      <c r="E271" s="54" t="n">
        <v>373.45</v>
      </c>
    </row>
    <row r="272" customFormat="false" ht="15" hidden="false" customHeight="false" outlineLevel="0" collapsed="false">
      <c r="A272" s="49" t="n">
        <v>2010</v>
      </c>
      <c r="B272" s="49" t="s">
        <v>222</v>
      </c>
      <c r="C272" s="49" t="n">
        <v>1</v>
      </c>
      <c r="D272" s="49" t="n">
        <v>9</v>
      </c>
      <c r="E272" s="54" t="n">
        <v>1326.07</v>
      </c>
    </row>
    <row r="273" customFormat="false" ht="15" hidden="false" customHeight="false" outlineLevel="0" collapsed="false">
      <c r="A273" s="49" t="n">
        <v>2010</v>
      </c>
      <c r="B273" s="49" t="s">
        <v>222</v>
      </c>
      <c r="C273" s="49" t="n">
        <v>1</v>
      </c>
      <c r="D273" s="49" t="n">
        <v>10</v>
      </c>
      <c r="E273" s="54" t="n">
        <v>7828.71</v>
      </c>
    </row>
    <row r="274" customFormat="false" ht="15" hidden="false" customHeight="false" outlineLevel="0" collapsed="false">
      <c r="A274" s="49" t="n">
        <v>2010</v>
      </c>
      <c r="B274" s="49" t="s">
        <v>222</v>
      </c>
      <c r="C274" s="49" t="n">
        <v>1</v>
      </c>
      <c r="D274" s="49" t="n">
        <v>11</v>
      </c>
      <c r="E274" s="54" t="n">
        <v>2477.38</v>
      </c>
    </row>
    <row r="275" customFormat="false" ht="15" hidden="false" customHeight="false" outlineLevel="0" collapsed="false">
      <c r="A275" s="49" t="n">
        <v>2010</v>
      </c>
      <c r="B275" s="49" t="s">
        <v>222</v>
      </c>
      <c r="C275" s="49" t="n">
        <v>1</v>
      </c>
      <c r="D275" s="49" t="n">
        <v>12</v>
      </c>
      <c r="E275" s="54" t="n">
        <v>7578.39</v>
      </c>
    </row>
    <row r="276" customFormat="false" ht="15" hidden="false" customHeight="false" outlineLevel="0" collapsed="false">
      <c r="A276" s="49" t="n">
        <v>2010</v>
      </c>
      <c r="B276" s="49" t="s">
        <v>222</v>
      </c>
      <c r="C276" s="49" t="n">
        <v>1</v>
      </c>
      <c r="D276" s="49" t="n">
        <v>13</v>
      </c>
      <c r="E276" s="54" t="n">
        <v>5233.39</v>
      </c>
    </row>
    <row r="277" customFormat="false" ht="15" hidden="false" customHeight="false" outlineLevel="0" collapsed="false">
      <c r="A277" s="49" t="n">
        <v>2010</v>
      </c>
      <c r="B277" s="49" t="s">
        <v>222</v>
      </c>
      <c r="C277" s="49" t="n">
        <v>1</v>
      </c>
      <c r="D277" s="49" t="n">
        <v>14</v>
      </c>
      <c r="E277" s="54" t="n">
        <v>10805.08</v>
      </c>
    </row>
    <row r="278" customFormat="false" ht="15" hidden="false" customHeight="false" outlineLevel="0" collapsed="false">
      <c r="A278" s="49" t="n">
        <v>2010</v>
      </c>
      <c r="B278" s="49" t="s">
        <v>222</v>
      </c>
      <c r="C278" s="49" t="n">
        <v>1</v>
      </c>
      <c r="D278" s="49" t="n">
        <v>15</v>
      </c>
      <c r="E278" s="54" t="n">
        <v>5611.4</v>
      </c>
    </row>
    <row r="279" customFormat="false" ht="15" hidden="false" customHeight="false" outlineLevel="0" collapsed="false">
      <c r="A279" s="49" t="n">
        <v>2010</v>
      </c>
      <c r="B279" s="49" t="s">
        <v>222</v>
      </c>
      <c r="C279" s="49" t="n">
        <v>1</v>
      </c>
      <c r="D279" s="49" t="n">
        <v>16</v>
      </c>
      <c r="E279" s="54" t="n">
        <v>6558.5</v>
      </c>
    </row>
    <row r="280" customFormat="false" ht="15" hidden="false" customHeight="false" outlineLevel="0" collapsed="false">
      <c r="A280" s="49" t="n">
        <v>2010</v>
      </c>
      <c r="B280" s="49" t="s">
        <v>222</v>
      </c>
      <c r="C280" s="49" t="n">
        <v>1</v>
      </c>
      <c r="D280" s="49" t="n">
        <v>17</v>
      </c>
      <c r="E280" s="54" t="n">
        <v>129.34</v>
      </c>
    </row>
    <row r="281" customFormat="false" ht="15" hidden="false" customHeight="false" outlineLevel="0" collapsed="false">
      <c r="A281" s="49" t="n">
        <v>2010</v>
      </c>
      <c r="B281" s="49" t="s">
        <v>222</v>
      </c>
      <c r="C281" s="49" t="n">
        <v>2</v>
      </c>
      <c r="D281" s="49" t="n">
        <v>8</v>
      </c>
      <c r="E281" s="54" t="n">
        <v>2993.77</v>
      </c>
    </row>
    <row r="282" customFormat="false" ht="15" hidden="false" customHeight="false" outlineLevel="0" collapsed="false">
      <c r="A282" s="49" t="n">
        <v>2010</v>
      </c>
      <c r="B282" s="49" t="s">
        <v>222</v>
      </c>
      <c r="C282" s="49" t="n">
        <v>2</v>
      </c>
      <c r="D282" s="49" t="n">
        <v>9</v>
      </c>
      <c r="E282" s="54" t="n">
        <v>3518.88</v>
      </c>
    </row>
    <row r="283" customFormat="false" ht="15" hidden="false" customHeight="false" outlineLevel="0" collapsed="false">
      <c r="A283" s="49" t="n">
        <v>2010</v>
      </c>
      <c r="B283" s="49" t="s">
        <v>222</v>
      </c>
      <c r="C283" s="49" t="n">
        <v>2</v>
      </c>
      <c r="D283" s="49" t="n">
        <v>10</v>
      </c>
      <c r="E283" s="54" t="n">
        <v>4432.05</v>
      </c>
    </row>
    <row r="284" customFormat="false" ht="15" hidden="false" customHeight="false" outlineLevel="0" collapsed="false">
      <c r="A284" s="49" t="n">
        <v>2010</v>
      </c>
      <c r="B284" s="49" t="s">
        <v>222</v>
      </c>
      <c r="C284" s="49" t="n">
        <v>2</v>
      </c>
      <c r="D284" s="49" t="n">
        <v>11</v>
      </c>
      <c r="E284" s="54" t="n">
        <v>252</v>
      </c>
    </row>
    <row r="285" customFormat="false" ht="15" hidden="false" customHeight="false" outlineLevel="0" collapsed="false">
      <c r="A285" s="49" t="n">
        <v>2010</v>
      </c>
      <c r="B285" s="49" t="s">
        <v>222</v>
      </c>
      <c r="C285" s="49" t="n">
        <v>2</v>
      </c>
      <c r="D285" s="49" t="n">
        <v>12</v>
      </c>
      <c r="E285" s="54" t="n">
        <v>7614.93</v>
      </c>
    </row>
    <row r="286" customFormat="false" ht="15" hidden="false" customHeight="false" outlineLevel="0" collapsed="false">
      <c r="A286" s="49" t="n">
        <v>2010</v>
      </c>
      <c r="B286" s="49" t="s">
        <v>222</v>
      </c>
      <c r="C286" s="49" t="n">
        <v>2</v>
      </c>
      <c r="D286" s="49" t="n">
        <v>13</v>
      </c>
      <c r="E286" s="54" t="n">
        <v>28045.75</v>
      </c>
    </row>
    <row r="287" customFormat="false" ht="15" hidden="false" customHeight="false" outlineLevel="0" collapsed="false">
      <c r="A287" s="49" t="n">
        <v>2010</v>
      </c>
      <c r="B287" s="49" t="s">
        <v>222</v>
      </c>
      <c r="C287" s="49" t="n">
        <v>2</v>
      </c>
      <c r="D287" s="49" t="n">
        <v>14</v>
      </c>
      <c r="E287" s="54" t="n">
        <v>2378.94</v>
      </c>
    </row>
    <row r="288" customFormat="false" ht="15" hidden="false" customHeight="false" outlineLevel="0" collapsed="false">
      <c r="A288" s="49" t="n">
        <v>2010</v>
      </c>
      <c r="B288" s="49" t="s">
        <v>222</v>
      </c>
      <c r="C288" s="49" t="n">
        <v>2</v>
      </c>
      <c r="D288" s="49" t="n">
        <v>15</v>
      </c>
      <c r="E288" s="54" t="n">
        <v>2151.23</v>
      </c>
    </row>
    <row r="289" customFormat="false" ht="15" hidden="false" customHeight="false" outlineLevel="0" collapsed="false">
      <c r="A289" s="49" t="n">
        <v>2010</v>
      </c>
      <c r="B289" s="49" t="s">
        <v>222</v>
      </c>
      <c r="C289" s="49" t="n">
        <v>2</v>
      </c>
      <c r="D289" s="49" t="n">
        <v>16</v>
      </c>
      <c r="E289" s="54" t="n">
        <v>1670.05</v>
      </c>
    </row>
    <row r="290" customFormat="false" ht="15" hidden="false" customHeight="false" outlineLevel="0" collapsed="false">
      <c r="A290" s="49" t="n">
        <v>2010</v>
      </c>
      <c r="B290" s="49" t="s">
        <v>222</v>
      </c>
      <c r="C290" s="49" t="n">
        <v>2</v>
      </c>
      <c r="D290" s="49" t="n">
        <v>17</v>
      </c>
      <c r="E290" s="54" t="n">
        <v>1705.55</v>
      </c>
    </row>
    <row r="291" customFormat="false" ht="15" hidden="false" customHeight="false" outlineLevel="0" collapsed="false">
      <c r="A291" s="49" t="n">
        <v>2010</v>
      </c>
      <c r="B291" s="49" t="s">
        <v>222</v>
      </c>
      <c r="C291" s="49" t="n">
        <v>2</v>
      </c>
      <c r="D291" s="49" t="n">
        <v>18</v>
      </c>
      <c r="E291" s="54" t="n">
        <v>175.2</v>
      </c>
    </row>
    <row r="292" customFormat="false" ht="15" hidden="false" customHeight="false" outlineLevel="0" collapsed="false">
      <c r="A292" s="49" t="n">
        <v>2010</v>
      </c>
      <c r="B292" s="49" t="s">
        <v>222</v>
      </c>
      <c r="C292" s="49" t="n">
        <v>3</v>
      </c>
      <c r="D292" s="49" t="n">
        <v>8</v>
      </c>
      <c r="E292" s="54" t="n">
        <v>2180.47</v>
      </c>
    </row>
    <row r="293" customFormat="false" ht="15" hidden="false" customHeight="false" outlineLevel="0" collapsed="false">
      <c r="A293" s="49" t="n">
        <v>2010</v>
      </c>
      <c r="B293" s="49" t="s">
        <v>222</v>
      </c>
      <c r="C293" s="49" t="n">
        <v>3</v>
      </c>
      <c r="D293" s="49" t="n">
        <v>9</v>
      </c>
      <c r="E293" s="54" t="n">
        <v>28235.73</v>
      </c>
    </row>
    <row r="294" customFormat="false" ht="15" hidden="false" customHeight="false" outlineLevel="0" collapsed="false">
      <c r="A294" s="49" t="n">
        <v>2010</v>
      </c>
      <c r="B294" s="49" t="s">
        <v>222</v>
      </c>
      <c r="C294" s="49" t="n">
        <v>3</v>
      </c>
      <c r="D294" s="49" t="n">
        <v>10</v>
      </c>
      <c r="E294" s="54" t="n">
        <v>3372.76</v>
      </c>
    </row>
    <row r="295" customFormat="false" ht="15" hidden="false" customHeight="false" outlineLevel="0" collapsed="false">
      <c r="A295" s="49" t="n">
        <v>2010</v>
      </c>
      <c r="B295" s="49" t="s">
        <v>222</v>
      </c>
      <c r="C295" s="49" t="n">
        <v>3</v>
      </c>
      <c r="D295" s="49" t="n">
        <v>11</v>
      </c>
      <c r="E295" s="54" t="n">
        <v>5320.76</v>
      </c>
    </row>
    <row r="296" customFormat="false" ht="15" hidden="false" customHeight="false" outlineLevel="0" collapsed="false">
      <c r="A296" s="49" t="n">
        <v>2010</v>
      </c>
      <c r="B296" s="49" t="s">
        <v>222</v>
      </c>
      <c r="C296" s="49" t="n">
        <v>3</v>
      </c>
      <c r="D296" s="49" t="n">
        <v>12</v>
      </c>
      <c r="E296" s="54" t="n">
        <v>7401.76</v>
      </c>
    </row>
    <row r="297" customFormat="false" ht="15" hidden="false" customHeight="false" outlineLevel="0" collapsed="false">
      <c r="A297" s="49" t="n">
        <v>2010</v>
      </c>
      <c r="B297" s="49" t="s">
        <v>222</v>
      </c>
      <c r="C297" s="49" t="n">
        <v>3</v>
      </c>
      <c r="D297" s="49" t="n">
        <v>13</v>
      </c>
      <c r="E297" s="54" t="n">
        <v>5417.84</v>
      </c>
    </row>
    <row r="298" customFormat="false" ht="15" hidden="false" customHeight="false" outlineLevel="0" collapsed="false">
      <c r="A298" s="49" t="n">
        <v>2010</v>
      </c>
      <c r="B298" s="49" t="s">
        <v>222</v>
      </c>
      <c r="C298" s="49" t="n">
        <v>3</v>
      </c>
      <c r="D298" s="49" t="n">
        <v>14</v>
      </c>
      <c r="E298" s="54" t="n">
        <v>6279.21</v>
      </c>
    </row>
    <row r="299" customFormat="false" ht="15" hidden="false" customHeight="false" outlineLevel="0" collapsed="false">
      <c r="A299" s="49" t="n">
        <v>2010</v>
      </c>
      <c r="B299" s="49" t="s">
        <v>222</v>
      </c>
      <c r="C299" s="49" t="n">
        <v>3</v>
      </c>
      <c r="D299" s="49" t="n">
        <v>15</v>
      </c>
      <c r="E299" s="54" t="n">
        <v>2034.98</v>
      </c>
    </row>
    <row r="300" customFormat="false" ht="15" hidden="false" customHeight="false" outlineLevel="0" collapsed="false">
      <c r="A300" s="49" t="n">
        <v>2010</v>
      </c>
      <c r="B300" s="49" t="s">
        <v>222</v>
      </c>
      <c r="C300" s="49" t="n">
        <v>3</v>
      </c>
      <c r="D300" s="49" t="n">
        <v>16</v>
      </c>
      <c r="E300" s="54" t="n">
        <v>362.95</v>
      </c>
    </row>
    <row r="301" customFormat="false" ht="15" hidden="false" customHeight="false" outlineLevel="0" collapsed="false">
      <c r="A301" s="49" t="n">
        <v>2010</v>
      </c>
      <c r="B301" s="49" t="s">
        <v>222</v>
      </c>
      <c r="C301" s="49" t="n">
        <v>4</v>
      </c>
      <c r="D301" s="49" t="n">
        <v>8</v>
      </c>
      <c r="E301" s="54" t="n">
        <v>4888.59</v>
      </c>
    </row>
    <row r="302" customFormat="false" ht="15" hidden="false" customHeight="false" outlineLevel="0" collapsed="false">
      <c r="A302" s="49" t="n">
        <v>2010</v>
      </c>
      <c r="B302" s="49" t="s">
        <v>222</v>
      </c>
      <c r="C302" s="49" t="n">
        <v>4</v>
      </c>
      <c r="D302" s="49" t="n">
        <v>9</v>
      </c>
      <c r="E302" s="54" t="n">
        <v>4276.18</v>
      </c>
    </row>
    <row r="303" customFormat="false" ht="15" hidden="false" customHeight="false" outlineLevel="0" collapsed="false">
      <c r="A303" s="49" t="n">
        <v>2010</v>
      </c>
      <c r="B303" s="49" t="s">
        <v>222</v>
      </c>
      <c r="C303" s="49" t="n">
        <v>4</v>
      </c>
      <c r="D303" s="49" t="n">
        <v>10</v>
      </c>
      <c r="E303" s="54" t="n">
        <v>3101.69</v>
      </c>
    </row>
    <row r="304" customFormat="false" ht="15" hidden="false" customHeight="false" outlineLevel="0" collapsed="false">
      <c r="A304" s="49" t="n">
        <v>2010</v>
      </c>
      <c r="B304" s="49" t="s">
        <v>222</v>
      </c>
      <c r="C304" s="49" t="n">
        <v>4</v>
      </c>
      <c r="D304" s="49" t="n">
        <v>11</v>
      </c>
      <c r="E304" s="54" t="n">
        <v>5146.46</v>
      </c>
    </row>
    <row r="305" customFormat="false" ht="15" hidden="false" customHeight="false" outlineLevel="0" collapsed="false">
      <c r="A305" s="49" t="n">
        <v>2010</v>
      </c>
      <c r="B305" s="49" t="s">
        <v>222</v>
      </c>
      <c r="C305" s="49" t="n">
        <v>4</v>
      </c>
      <c r="D305" s="49" t="n">
        <v>12</v>
      </c>
      <c r="E305" s="54" t="n">
        <v>51969.06</v>
      </c>
    </row>
    <row r="306" customFormat="false" ht="15" hidden="false" customHeight="false" outlineLevel="0" collapsed="false">
      <c r="A306" s="49" t="n">
        <v>2010</v>
      </c>
      <c r="B306" s="49" t="s">
        <v>222</v>
      </c>
      <c r="C306" s="49" t="n">
        <v>4</v>
      </c>
      <c r="D306" s="49" t="n">
        <v>13</v>
      </c>
      <c r="E306" s="54" t="n">
        <v>5339.28</v>
      </c>
    </row>
    <row r="307" customFormat="false" ht="15" hidden="false" customHeight="false" outlineLevel="0" collapsed="false">
      <c r="A307" s="49" t="n">
        <v>2010</v>
      </c>
      <c r="B307" s="49" t="s">
        <v>222</v>
      </c>
      <c r="C307" s="49" t="n">
        <v>4</v>
      </c>
      <c r="D307" s="49" t="n">
        <v>14</v>
      </c>
      <c r="E307" s="54" t="n">
        <v>6950.39</v>
      </c>
    </row>
    <row r="308" customFormat="false" ht="15" hidden="false" customHeight="false" outlineLevel="0" collapsed="false">
      <c r="A308" s="49" t="n">
        <v>2010</v>
      </c>
      <c r="B308" s="49" t="s">
        <v>222</v>
      </c>
      <c r="C308" s="49" t="n">
        <v>4</v>
      </c>
      <c r="D308" s="49" t="n">
        <v>15</v>
      </c>
      <c r="E308" s="54" t="n">
        <v>1188.85</v>
      </c>
    </row>
    <row r="309" customFormat="false" ht="15" hidden="false" customHeight="false" outlineLevel="0" collapsed="false">
      <c r="A309" s="49" t="n">
        <v>2010</v>
      </c>
      <c r="B309" s="49" t="s">
        <v>222</v>
      </c>
      <c r="C309" s="49" t="n">
        <v>4</v>
      </c>
      <c r="D309" s="49" t="n">
        <v>16</v>
      </c>
      <c r="E309" s="54" t="n">
        <v>858.04</v>
      </c>
    </row>
    <row r="310" customFormat="false" ht="15" hidden="false" customHeight="false" outlineLevel="0" collapsed="false">
      <c r="A310" s="49" t="n">
        <v>2010</v>
      </c>
      <c r="B310" s="49" t="s">
        <v>222</v>
      </c>
      <c r="C310" s="49" t="n">
        <v>4</v>
      </c>
      <c r="D310" s="49" t="n">
        <v>17</v>
      </c>
      <c r="E310" s="54" t="n">
        <v>6318.71</v>
      </c>
    </row>
    <row r="311" customFormat="false" ht="15" hidden="false" customHeight="false" outlineLevel="0" collapsed="false">
      <c r="A311" s="49" t="n">
        <v>2010</v>
      </c>
      <c r="B311" s="49" t="s">
        <v>222</v>
      </c>
      <c r="C311" s="49" t="n">
        <v>4</v>
      </c>
      <c r="D311" s="49" t="n">
        <v>18</v>
      </c>
      <c r="E311" s="54" t="n">
        <v>438.6</v>
      </c>
    </row>
    <row r="312" customFormat="false" ht="15" hidden="false" customHeight="false" outlineLevel="0" collapsed="false">
      <c r="A312" s="49" t="n">
        <v>2010</v>
      </c>
      <c r="B312" s="49" t="s">
        <v>222</v>
      </c>
      <c r="C312" s="49" t="n">
        <v>4</v>
      </c>
      <c r="D312" s="49" t="n">
        <v>19</v>
      </c>
      <c r="E312" s="54" t="n">
        <v>3851.43</v>
      </c>
    </row>
    <row r="313" customFormat="false" ht="15" hidden="false" customHeight="false" outlineLevel="0" collapsed="false">
      <c r="A313" s="49" t="n">
        <v>2010</v>
      </c>
      <c r="B313" s="49" t="s">
        <v>222</v>
      </c>
      <c r="C313" s="49" t="n">
        <v>5</v>
      </c>
      <c r="D313" s="49" t="n">
        <v>7</v>
      </c>
      <c r="E313" s="54" t="n">
        <v>894.96</v>
      </c>
    </row>
    <row r="314" customFormat="false" ht="15" hidden="false" customHeight="false" outlineLevel="0" collapsed="false">
      <c r="A314" s="49" t="n">
        <v>2010</v>
      </c>
      <c r="B314" s="49" t="s">
        <v>222</v>
      </c>
      <c r="C314" s="49" t="n">
        <v>5</v>
      </c>
      <c r="D314" s="49" t="n">
        <v>8</v>
      </c>
      <c r="E314" s="54" t="n">
        <v>1550.77</v>
      </c>
    </row>
    <row r="315" customFormat="false" ht="15" hidden="false" customHeight="false" outlineLevel="0" collapsed="false">
      <c r="A315" s="49" t="n">
        <v>2010</v>
      </c>
      <c r="B315" s="49" t="s">
        <v>222</v>
      </c>
      <c r="C315" s="49" t="n">
        <v>5</v>
      </c>
      <c r="D315" s="49" t="n">
        <v>9</v>
      </c>
      <c r="E315" s="54" t="n">
        <v>21379.22</v>
      </c>
    </row>
    <row r="316" customFormat="false" ht="15" hidden="false" customHeight="false" outlineLevel="0" collapsed="false">
      <c r="A316" s="49" t="n">
        <v>2010</v>
      </c>
      <c r="B316" s="49" t="s">
        <v>222</v>
      </c>
      <c r="C316" s="49" t="n">
        <v>5</v>
      </c>
      <c r="D316" s="49" t="n">
        <v>10</v>
      </c>
      <c r="E316" s="54" t="n">
        <v>4636</v>
      </c>
    </row>
    <row r="317" customFormat="false" ht="15" hidden="false" customHeight="false" outlineLevel="0" collapsed="false">
      <c r="A317" s="49" t="n">
        <v>2010</v>
      </c>
      <c r="B317" s="49" t="s">
        <v>222</v>
      </c>
      <c r="C317" s="49" t="n">
        <v>5</v>
      </c>
      <c r="D317" s="49" t="n">
        <v>11</v>
      </c>
      <c r="E317" s="54" t="n">
        <v>1821.71</v>
      </c>
    </row>
    <row r="318" customFormat="false" ht="15" hidden="false" customHeight="false" outlineLevel="0" collapsed="false">
      <c r="A318" s="49" t="n">
        <v>2010</v>
      </c>
      <c r="B318" s="49" t="s">
        <v>222</v>
      </c>
      <c r="C318" s="49" t="n">
        <v>5</v>
      </c>
      <c r="D318" s="49" t="n">
        <v>12</v>
      </c>
      <c r="E318" s="54" t="n">
        <v>2112.89</v>
      </c>
    </row>
    <row r="319" customFormat="false" ht="15" hidden="false" customHeight="false" outlineLevel="0" collapsed="false">
      <c r="A319" s="49" t="n">
        <v>2010</v>
      </c>
      <c r="B319" s="49" t="s">
        <v>222</v>
      </c>
      <c r="C319" s="49" t="n">
        <v>5</v>
      </c>
      <c r="D319" s="49" t="n">
        <v>13</v>
      </c>
      <c r="E319" s="54" t="n">
        <v>3798.19</v>
      </c>
    </row>
    <row r="320" customFormat="false" ht="15" hidden="false" customHeight="false" outlineLevel="0" collapsed="false">
      <c r="A320" s="49" t="n">
        <v>2010</v>
      </c>
      <c r="B320" s="49" t="s">
        <v>222</v>
      </c>
      <c r="C320" s="49" t="n">
        <v>5</v>
      </c>
      <c r="D320" s="49" t="n">
        <v>14</v>
      </c>
      <c r="E320" s="54" t="n">
        <v>6283.3</v>
      </c>
    </row>
    <row r="321" customFormat="false" ht="15" hidden="false" customHeight="false" outlineLevel="0" collapsed="false">
      <c r="A321" s="49" t="n">
        <v>2010</v>
      </c>
      <c r="B321" s="49" t="s">
        <v>222</v>
      </c>
      <c r="C321" s="49" t="n">
        <v>5</v>
      </c>
      <c r="D321" s="49" t="n">
        <v>15</v>
      </c>
      <c r="E321" s="54" t="n">
        <v>4380.28</v>
      </c>
    </row>
    <row r="322" customFormat="false" ht="15" hidden="false" customHeight="false" outlineLevel="0" collapsed="false">
      <c r="A322" s="49" t="n">
        <v>2010</v>
      </c>
      <c r="B322" s="49" t="s">
        <v>222</v>
      </c>
      <c r="C322" s="49" t="n">
        <v>5</v>
      </c>
      <c r="D322" s="49" t="n">
        <v>16</v>
      </c>
      <c r="E322" s="54" t="n">
        <v>8.5</v>
      </c>
    </row>
    <row r="323" customFormat="false" ht="15" hidden="false" customHeight="false" outlineLevel="0" collapsed="false">
      <c r="A323" s="49" t="n">
        <v>2010</v>
      </c>
      <c r="B323" s="49" t="s">
        <v>222</v>
      </c>
      <c r="C323" s="49" t="n">
        <v>5</v>
      </c>
      <c r="D323" s="49" t="n">
        <v>17</v>
      </c>
      <c r="E323" s="54" t="n">
        <v>1913.05</v>
      </c>
    </row>
    <row r="324" customFormat="false" ht="15" hidden="false" customHeight="false" outlineLevel="0" collapsed="false">
      <c r="A324" s="49" t="n">
        <v>2010</v>
      </c>
      <c r="B324" s="49" t="s">
        <v>222</v>
      </c>
      <c r="C324" s="49" t="n">
        <v>7</v>
      </c>
      <c r="D324" s="49" t="n">
        <v>10</v>
      </c>
      <c r="E324" s="54" t="n">
        <v>5799.75</v>
      </c>
    </row>
    <row r="325" customFormat="false" ht="15" hidden="false" customHeight="false" outlineLevel="0" collapsed="false">
      <c r="A325" s="49" t="n">
        <v>2010</v>
      </c>
      <c r="B325" s="49" t="s">
        <v>222</v>
      </c>
      <c r="C325" s="49" t="n">
        <v>7</v>
      </c>
      <c r="D325" s="49" t="n">
        <v>11</v>
      </c>
      <c r="E325" s="54" t="n">
        <v>2318.86</v>
      </c>
    </row>
    <row r="326" customFormat="false" ht="15" hidden="false" customHeight="false" outlineLevel="0" collapsed="false">
      <c r="A326" s="49" t="n">
        <v>2010</v>
      </c>
      <c r="B326" s="49" t="s">
        <v>222</v>
      </c>
      <c r="C326" s="49" t="n">
        <v>7</v>
      </c>
      <c r="D326" s="49" t="n">
        <v>12</v>
      </c>
      <c r="E326" s="54" t="n">
        <v>12254.46</v>
      </c>
    </row>
    <row r="327" customFormat="false" ht="15" hidden="false" customHeight="false" outlineLevel="0" collapsed="false">
      <c r="A327" s="49" t="n">
        <v>2010</v>
      </c>
      <c r="B327" s="49" t="s">
        <v>222</v>
      </c>
      <c r="C327" s="49" t="n">
        <v>7</v>
      </c>
      <c r="D327" s="49" t="n">
        <v>13</v>
      </c>
      <c r="E327" s="54" t="n">
        <v>3943.64</v>
      </c>
    </row>
    <row r="328" customFormat="false" ht="15" hidden="false" customHeight="false" outlineLevel="0" collapsed="false">
      <c r="A328" s="49" t="n">
        <v>2010</v>
      </c>
      <c r="B328" s="49" t="s">
        <v>222</v>
      </c>
      <c r="C328" s="49" t="n">
        <v>7</v>
      </c>
      <c r="D328" s="49" t="n">
        <v>14</v>
      </c>
      <c r="E328" s="54" t="n">
        <v>11618.03</v>
      </c>
    </row>
    <row r="329" customFormat="false" ht="15" hidden="false" customHeight="false" outlineLevel="0" collapsed="false">
      <c r="A329" s="49" t="n">
        <v>2010</v>
      </c>
      <c r="B329" s="49" t="s">
        <v>222</v>
      </c>
      <c r="C329" s="49" t="n">
        <v>7</v>
      </c>
      <c r="D329" s="49" t="n">
        <v>15</v>
      </c>
      <c r="E329" s="54" t="n">
        <v>792.66</v>
      </c>
    </row>
    <row r="330" customFormat="false" ht="15" hidden="false" customHeight="false" outlineLevel="0" collapsed="false">
      <c r="A330" s="49" t="n">
        <v>2010</v>
      </c>
      <c r="B330" s="49" t="s">
        <v>191</v>
      </c>
      <c r="C330" s="49" t="n">
        <v>1</v>
      </c>
      <c r="D330" s="49" t="n">
        <v>10</v>
      </c>
      <c r="E330" s="54" t="n">
        <v>277.15</v>
      </c>
    </row>
    <row r="331" customFormat="false" ht="15" hidden="false" customHeight="false" outlineLevel="0" collapsed="false">
      <c r="A331" s="49" t="n">
        <v>2010</v>
      </c>
      <c r="B331" s="49" t="s">
        <v>191</v>
      </c>
      <c r="C331" s="49" t="n">
        <v>1</v>
      </c>
      <c r="D331" s="49" t="n">
        <v>14</v>
      </c>
      <c r="E331" s="54" t="n">
        <v>221.16</v>
      </c>
    </row>
    <row r="332" customFormat="false" ht="15" hidden="false" customHeight="false" outlineLevel="0" collapsed="false">
      <c r="A332" s="49" t="n">
        <v>2010</v>
      </c>
      <c r="B332" s="49" t="s">
        <v>191</v>
      </c>
      <c r="C332" s="49" t="n">
        <v>2</v>
      </c>
      <c r="D332" s="49" t="n">
        <v>9</v>
      </c>
      <c r="E332" s="54" t="n">
        <v>837.11</v>
      </c>
    </row>
    <row r="333" customFormat="false" ht="15" hidden="false" customHeight="false" outlineLevel="0" collapsed="false">
      <c r="A333" s="49" t="n">
        <v>2010</v>
      </c>
      <c r="B333" s="49" t="s">
        <v>191</v>
      </c>
      <c r="C333" s="49" t="n">
        <v>2</v>
      </c>
      <c r="D333" s="49" t="n">
        <v>13</v>
      </c>
      <c r="E333" s="54" t="n">
        <v>559.08</v>
      </c>
    </row>
    <row r="334" customFormat="false" ht="15" hidden="false" customHeight="false" outlineLevel="0" collapsed="false">
      <c r="A334" s="49" t="n">
        <v>2010</v>
      </c>
      <c r="B334" s="49" t="s">
        <v>191</v>
      </c>
      <c r="C334" s="49" t="n">
        <v>3</v>
      </c>
      <c r="D334" s="49" t="n">
        <v>10</v>
      </c>
      <c r="E334" s="54" t="n">
        <v>631.93</v>
      </c>
    </row>
    <row r="335" customFormat="false" ht="15" hidden="false" customHeight="false" outlineLevel="0" collapsed="false">
      <c r="A335" s="49" t="n">
        <v>2010</v>
      </c>
      <c r="B335" s="49" t="s">
        <v>191</v>
      </c>
      <c r="C335" s="49" t="n">
        <v>3</v>
      </c>
      <c r="D335" s="49" t="n">
        <v>12</v>
      </c>
      <c r="E335" s="54" t="n">
        <v>248.9</v>
      </c>
    </row>
    <row r="336" customFormat="false" ht="15" hidden="false" customHeight="false" outlineLevel="0" collapsed="false">
      <c r="A336" s="49" t="n">
        <v>2010</v>
      </c>
      <c r="B336" s="49" t="s">
        <v>191</v>
      </c>
      <c r="C336" s="49" t="n">
        <v>3</v>
      </c>
      <c r="D336" s="49" t="n">
        <v>13</v>
      </c>
      <c r="E336" s="54" t="n">
        <v>926.23</v>
      </c>
    </row>
    <row r="337" customFormat="false" ht="15" hidden="false" customHeight="false" outlineLevel="0" collapsed="false">
      <c r="A337" s="49" t="n">
        <v>2010</v>
      </c>
      <c r="B337" s="49" t="s">
        <v>191</v>
      </c>
      <c r="C337" s="49" t="n">
        <v>4</v>
      </c>
      <c r="D337" s="49" t="n">
        <v>14</v>
      </c>
      <c r="E337" s="54" t="n">
        <v>642.52</v>
      </c>
    </row>
    <row r="338" customFormat="false" ht="15" hidden="false" customHeight="false" outlineLevel="0" collapsed="false">
      <c r="A338" s="49" t="n">
        <v>2010</v>
      </c>
      <c r="B338" s="49" t="s">
        <v>191</v>
      </c>
      <c r="C338" s="49" t="n">
        <v>4</v>
      </c>
      <c r="D338" s="49" t="n">
        <v>19</v>
      </c>
      <c r="E338" s="54" t="n">
        <v>652.8</v>
      </c>
    </row>
    <row r="339" customFormat="false" ht="15" hidden="false" customHeight="false" outlineLevel="0" collapsed="false">
      <c r="A339" s="49" t="n">
        <v>2010</v>
      </c>
      <c r="B339" s="49" t="s">
        <v>191</v>
      </c>
      <c r="C339" s="49" t="n">
        <v>5</v>
      </c>
      <c r="D339" s="49" t="n">
        <v>10</v>
      </c>
      <c r="E339" s="54" t="n">
        <v>454.76</v>
      </c>
    </row>
    <row r="340" customFormat="false" ht="15" hidden="false" customHeight="false" outlineLevel="0" collapsed="false">
      <c r="A340" s="49" t="n">
        <v>2010</v>
      </c>
      <c r="B340" s="49" t="s">
        <v>191</v>
      </c>
      <c r="C340" s="49" t="n">
        <v>5</v>
      </c>
      <c r="D340" s="49" t="n">
        <v>12</v>
      </c>
      <c r="E340" s="54" t="n">
        <v>294.98</v>
      </c>
    </row>
    <row r="341" customFormat="false" ht="15" hidden="false" customHeight="false" outlineLevel="0" collapsed="false">
      <c r="A341" s="49" t="n">
        <v>2010</v>
      </c>
      <c r="B341" s="49" t="s">
        <v>191</v>
      </c>
      <c r="C341" s="49" t="n">
        <v>5</v>
      </c>
      <c r="D341" s="49" t="n">
        <v>14</v>
      </c>
      <c r="E341" s="54" t="n">
        <v>738.18</v>
      </c>
    </row>
    <row r="342" customFormat="false" ht="15" hidden="false" customHeight="false" outlineLevel="0" collapsed="false">
      <c r="A342" s="49" t="n">
        <v>2010</v>
      </c>
      <c r="B342" s="49" t="s">
        <v>191</v>
      </c>
      <c r="C342" s="49" t="n">
        <v>7</v>
      </c>
      <c r="D342" s="49" t="n">
        <v>13</v>
      </c>
      <c r="E342" s="54" t="n">
        <v>534.14</v>
      </c>
    </row>
    <row r="343" customFormat="false" ht="15" hidden="false" customHeight="false" outlineLevel="0" collapsed="false">
      <c r="A343" s="49" t="n">
        <v>2010</v>
      </c>
      <c r="B343" s="49" t="s">
        <v>205</v>
      </c>
      <c r="C343" s="49" t="n">
        <v>1</v>
      </c>
      <c r="D343" s="49" t="n">
        <v>8</v>
      </c>
      <c r="E343" s="54" t="n">
        <v>755.17</v>
      </c>
    </row>
    <row r="344" customFormat="false" ht="15" hidden="false" customHeight="false" outlineLevel="0" collapsed="false">
      <c r="A344" s="49" t="n">
        <v>2010</v>
      </c>
      <c r="B344" s="49" t="s">
        <v>205</v>
      </c>
      <c r="C344" s="49" t="n">
        <v>1</v>
      </c>
      <c r="D344" s="49" t="n">
        <v>9</v>
      </c>
      <c r="E344" s="54" t="n">
        <v>2501.3</v>
      </c>
    </row>
    <row r="345" customFormat="false" ht="15" hidden="false" customHeight="false" outlineLevel="0" collapsed="false">
      <c r="A345" s="49" t="n">
        <v>2010</v>
      </c>
      <c r="B345" s="49" t="s">
        <v>205</v>
      </c>
      <c r="C345" s="49" t="n">
        <v>1</v>
      </c>
      <c r="D345" s="49" t="n">
        <v>10</v>
      </c>
      <c r="E345" s="54" t="n">
        <v>4215.74</v>
      </c>
    </row>
    <row r="346" customFormat="false" ht="15" hidden="false" customHeight="false" outlineLevel="0" collapsed="false">
      <c r="A346" s="49" t="n">
        <v>2010</v>
      </c>
      <c r="B346" s="49" t="s">
        <v>205</v>
      </c>
      <c r="C346" s="49" t="n">
        <v>1</v>
      </c>
      <c r="D346" s="49" t="n">
        <v>11</v>
      </c>
      <c r="E346" s="54" t="n">
        <v>3067.52</v>
      </c>
    </row>
    <row r="347" customFormat="false" ht="15" hidden="false" customHeight="false" outlineLevel="0" collapsed="false">
      <c r="A347" s="49" t="n">
        <v>2010</v>
      </c>
      <c r="B347" s="49" t="s">
        <v>205</v>
      </c>
      <c r="C347" s="49" t="n">
        <v>1</v>
      </c>
      <c r="D347" s="49" t="n">
        <v>12</v>
      </c>
      <c r="E347" s="54" t="n">
        <v>1837.07</v>
      </c>
    </row>
    <row r="348" customFormat="false" ht="15" hidden="false" customHeight="false" outlineLevel="0" collapsed="false">
      <c r="A348" s="49" t="n">
        <v>2010</v>
      </c>
      <c r="B348" s="49" t="s">
        <v>205</v>
      </c>
      <c r="C348" s="49" t="n">
        <v>1</v>
      </c>
      <c r="D348" s="49" t="n">
        <v>13</v>
      </c>
      <c r="E348" s="54" t="n">
        <v>12744.14</v>
      </c>
    </row>
    <row r="349" customFormat="false" ht="15" hidden="false" customHeight="false" outlineLevel="0" collapsed="false">
      <c r="A349" s="49" t="n">
        <v>2010</v>
      </c>
      <c r="B349" s="49" t="s">
        <v>205</v>
      </c>
      <c r="C349" s="49" t="n">
        <v>1</v>
      </c>
      <c r="D349" s="49" t="n">
        <v>14</v>
      </c>
      <c r="E349" s="54" t="n">
        <v>2590.4</v>
      </c>
    </row>
    <row r="350" customFormat="false" ht="15" hidden="false" customHeight="false" outlineLevel="0" collapsed="false">
      <c r="A350" s="49" t="n">
        <v>2010</v>
      </c>
      <c r="B350" s="49" t="s">
        <v>205</v>
      </c>
      <c r="C350" s="49" t="n">
        <v>1</v>
      </c>
      <c r="D350" s="49" t="n">
        <v>16</v>
      </c>
      <c r="E350" s="54" t="n">
        <v>204</v>
      </c>
    </row>
    <row r="351" customFormat="false" ht="15" hidden="false" customHeight="false" outlineLevel="0" collapsed="false">
      <c r="A351" s="49" t="n">
        <v>2010</v>
      </c>
      <c r="B351" s="49" t="s">
        <v>205</v>
      </c>
      <c r="C351" s="49" t="n">
        <v>2</v>
      </c>
      <c r="D351" s="49" t="n">
        <v>9</v>
      </c>
      <c r="E351" s="54" t="n">
        <v>5188.07</v>
      </c>
    </row>
    <row r="352" customFormat="false" ht="15" hidden="false" customHeight="false" outlineLevel="0" collapsed="false">
      <c r="A352" s="49" t="n">
        <v>2010</v>
      </c>
      <c r="B352" s="49" t="s">
        <v>205</v>
      </c>
      <c r="C352" s="49" t="n">
        <v>2</v>
      </c>
      <c r="D352" s="49" t="n">
        <v>10</v>
      </c>
      <c r="E352" s="54" t="n">
        <v>3264.25</v>
      </c>
    </row>
    <row r="353" customFormat="false" ht="15" hidden="false" customHeight="false" outlineLevel="0" collapsed="false">
      <c r="A353" s="49" t="n">
        <v>2010</v>
      </c>
      <c r="B353" s="49" t="s">
        <v>205</v>
      </c>
      <c r="C353" s="49" t="n">
        <v>2</v>
      </c>
      <c r="D353" s="49" t="n">
        <v>11</v>
      </c>
      <c r="E353" s="54" t="n">
        <v>3197.62</v>
      </c>
    </row>
    <row r="354" customFormat="false" ht="15" hidden="false" customHeight="false" outlineLevel="0" collapsed="false">
      <c r="A354" s="49" t="n">
        <v>2010</v>
      </c>
      <c r="B354" s="49" t="s">
        <v>205</v>
      </c>
      <c r="C354" s="49" t="n">
        <v>2</v>
      </c>
      <c r="D354" s="49" t="n">
        <v>12</v>
      </c>
      <c r="E354" s="54" t="n">
        <v>2503.23</v>
      </c>
    </row>
    <row r="355" customFormat="false" ht="15" hidden="false" customHeight="false" outlineLevel="0" collapsed="false">
      <c r="A355" s="49" t="n">
        <v>2010</v>
      </c>
      <c r="B355" s="49" t="s">
        <v>205</v>
      </c>
      <c r="C355" s="49" t="n">
        <v>2</v>
      </c>
      <c r="D355" s="49" t="n">
        <v>13</v>
      </c>
      <c r="E355" s="54" t="n">
        <v>2551.54</v>
      </c>
    </row>
    <row r="356" customFormat="false" ht="15" hidden="false" customHeight="false" outlineLevel="0" collapsed="false">
      <c r="A356" s="49" t="n">
        <v>2010</v>
      </c>
      <c r="B356" s="49" t="s">
        <v>205</v>
      </c>
      <c r="C356" s="49" t="n">
        <v>2</v>
      </c>
      <c r="D356" s="49" t="n">
        <v>14</v>
      </c>
      <c r="E356" s="54" t="n">
        <v>2187.67</v>
      </c>
    </row>
    <row r="357" customFormat="false" ht="15" hidden="false" customHeight="false" outlineLevel="0" collapsed="false">
      <c r="A357" s="49" t="n">
        <v>2010</v>
      </c>
      <c r="B357" s="49" t="s">
        <v>205</v>
      </c>
      <c r="C357" s="49" t="n">
        <v>2</v>
      </c>
      <c r="D357" s="49" t="n">
        <v>15</v>
      </c>
      <c r="E357" s="54" t="n">
        <v>1315.62</v>
      </c>
    </row>
    <row r="358" customFormat="false" ht="15" hidden="false" customHeight="false" outlineLevel="0" collapsed="false">
      <c r="A358" s="49" t="n">
        <v>2010</v>
      </c>
      <c r="B358" s="49" t="s">
        <v>205</v>
      </c>
      <c r="C358" s="49" t="n">
        <v>2</v>
      </c>
      <c r="D358" s="49" t="n">
        <v>16</v>
      </c>
      <c r="E358" s="54" t="n">
        <v>81.66</v>
      </c>
    </row>
    <row r="359" customFormat="false" ht="15" hidden="false" customHeight="false" outlineLevel="0" collapsed="false">
      <c r="A359" s="49" t="n">
        <v>2010</v>
      </c>
      <c r="B359" s="49" t="s">
        <v>205</v>
      </c>
      <c r="C359" s="49" t="n">
        <v>2</v>
      </c>
      <c r="D359" s="49" t="n">
        <v>17</v>
      </c>
      <c r="E359" s="54" t="n">
        <v>758.22</v>
      </c>
    </row>
    <row r="360" customFormat="false" ht="15" hidden="false" customHeight="false" outlineLevel="0" collapsed="false">
      <c r="A360" s="49" t="n">
        <v>2010</v>
      </c>
      <c r="B360" s="49" t="s">
        <v>205</v>
      </c>
      <c r="C360" s="49" t="n">
        <v>2</v>
      </c>
      <c r="D360" s="49" t="n">
        <v>18</v>
      </c>
      <c r="E360" s="54" t="n">
        <v>1390.23</v>
      </c>
    </row>
    <row r="361" customFormat="false" ht="15" hidden="false" customHeight="false" outlineLevel="0" collapsed="false">
      <c r="A361" s="49" t="n">
        <v>2010</v>
      </c>
      <c r="B361" s="49" t="s">
        <v>205</v>
      </c>
      <c r="C361" s="49" t="n">
        <v>3</v>
      </c>
      <c r="D361" s="49" t="n">
        <v>8</v>
      </c>
      <c r="E361" s="54" t="n">
        <v>1231.94</v>
      </c>
    </row>
    <row r="362" customFormat="false" ht="15" hidden="false" customHeight="false" outlineLevel="0" collapsed="false">
      <c r="A362" s="49" t="n">
        <v>2010</v>
      </c>
      <c r="B362" s="49" t="s">
        <v>205</v>
      </c>
      <c r="C362" s="49" t="n">
        <v>3</v>
      </c>
      <c r="D362" s="49" t="n">
        <v>9</v>
      </c>
      <c r="E362" s="54" t="n">
        <v>3610.96</v>
      </c>
    </row>
    <row r="363" customFormat="false" ht="15" hidden="false" customHeight="false" outlineLevel="0" collapsed="false">
      <c r="A363" s="49" t="n">
        <v>2010</v>
      </c>
      <c r="B363" s="49" t="s">
        <v>205</v>
      </c>
      <c r="C363" s="49" t="n">
        <v>3</v>
      </c>
      <c r="D363" s="49" t="n">
        <v>10</v>
      </c>
      <c r="E363" s="54" t="n">
        <v>2207.54</v>
      </c>
    </row>
    <row r="364" customFormat="false" ht="15" hidden="false" customHeight="false" outlineLevel="0" collapsed="false">
      <c r="A364" s="49" t="n">
        <v>2010</v>
      </c>
      <c r="B364" s="49" t="s">
        <v>205</v>
      </c>
      <c r="C364" s="49" t="n">
        <v>3</v>
      </c>
      <c r="D364" s="49" t="n">
        <v>11</v>
      </c>
      <c r="E364" s="54" t="n">
        <v>679.55</v>
      </c>
    </row>
    <row r="365" customFormat="false" ht="15" hidden="false" customHeight="false" outlineLevel="0" collapsed="false">
      <c r="A365" s="49" t="n">
        <v>2010</v>
      </c>
      <c r="B365" s="49" t="s">
        <v>205</v>
      </c>
      <c r="C365" s="49" t="n">
        <v>3</v>
      </c>
      <c r="D365" s="49" t="n">
        <v>12</v>
      </c>
      <c r="E365" s="54" t="n">
        <v>1114.46</v>
      </c>
    </row>
    <row r="366" customFormat="false" ht="15" hidden="false" customHeight="false" outlineLevel="0" collapsed="false">
      <c r="A366" s="49" t="n">
        <v>2010</v>
      </c>
      <c r="B366" s="49" t="s">
        <v>205</v>
      </c>
      <c r="C366" s="49" t="n">
        <v>3</v>
      </c>
      <c r="D366" s="49" t="n">
        <v>13</v>
      </c>
      <c r="E366" s="54" t="n">
        <v>3011.74</v>
      </c>
    </row>
    <row r="367" customFormat="false" ht="15" hidden="false" customHeight="false" outlineLevel="0" collapsed="false">
      <c r="A367" s="49" t="n">
        <v>2010</v>
      </c>
      <c r="B367" s="49" t="s">
        <v>205</v>
      </c>
      <c r="C367" s="49" t="n">
        <v>3</v>
      </c>
      <c r="D367" s="49" t="n">
        <v>14</v>
      </c>
      <c r="E367" s="54" t="n">
        <v>3114.59</v>
      </c>
    </row>
    <row r="368" customFormat="false" ht="15" hidden="false" customHeight="false" outlineLevel="0" collapsed="false">
      <c r="A368" s="49" t="n">
        <v>2010</v>
      </c>
      <c r="B368" s="49" t="s">
        <v>205</v>
      </c>
      <c r="C368" s="49" t="n">
        <v>3</v>
      </c>
      <c r="D368" s="49" t="n">
        <v>15</v>
      </c>
      <c r="E368" s="54" t="n">
        <v>2293.96</v>
      </c>
    </row>
    <row r="369" customFormat="false" ht="15" hidden="false" customHeight="false" outlineLevel="0" collapsed="false">
      <c r="A369" s="49" t="n">
        <v>2010</v>
      </c>
      <c r="B369" s="49" t="s">
        <v>205</v>
      </c>
      <c r="C369" s="49" t="n">
        <v>3</v>
      </c>
      <c r="D369" s="49" t="n">
        <v>16</v>
      </c>
      <c r="E369" s="54" t="n">
        <v>1130.67</v>
      </c>
    </row>
    <row r="370" customFormat="false" ht="15" hidden="false" customHeight="false" outlineLevel="0" collapsed="false">
      <c r="A370" s="49" t="n">
        <v>2010</v>
      </c>
      <c r="B370" s="49" t="s">
        <v>205</v>
      </c>
      <c r="C370" s="49" t="n">
        <v>3</v>
      </c>
      <c r="D370" s="49" t="n">
        <v>17</v>
      </c>
      <c r="E370" s="54" t="n">
        <v>522.7</v>
      </c>
    </row>
    <row r="371" customFormat="false" ht="15" hidden="false" customHeight="false" outlineLevel="0" collapsed="false">
      <c r="A371" s="49" t="n">
        <v>2010</v>
      </c>
      <c r="B371" s="49" t="s">
        <v>205</v>
      </c>
      <c r="C371" s="49" t="n">
        <v>4</v>
      </c>
      <c r="D371" s="49" t="n">
        <v>9</v>
      </c>
      <c r="E371" s="54" t="n">
        <v>3923.44</v>
      </c>
    </row>
    <row r="372" customFormat="false" ht="15" hidden="false" customHeight="false" outlineLevel="0" collapsed="false">
      <c r="A372" s="49" t="n">
        <v>2010</v>
      </c>
      <c r="B372" s="49" t="s">
        <v>205</v>
      </c>
      <c r="C372" s="49" t="n">
        <v>4</v>
      </c>
      <c r="D372" s="49" t="n">
        <v>10</v>
      </c>
      <c r="E372" s="54" t="n">
        <v>3376.43</v>
      </c>
    </row>
    <row r="373" customFormat="false" ht="15" hidden="false" customHeight="false" outlineLevel="0" collapsed="false">
      <c r="A373" s="49" t="n">
        <v>2010</v>
      </c>
      <c r="B373" s="49" t="s">
        <v>205</v>
      </c>
      <c r="C373" s="49" t="n">
        <v>4</v>
      </c>
      <c r="D373" s="49" t="n">
        <v>11</v>
      </c>
      <c r="E373" s="54" t="n">
        <v>8636.72</v>
      </c>
    </row>
    <row r="374" customFormat="false" ht="15" hidden="false" customHeight="false" outlineLevel="0" collapsed="false">
      <c r="A374" s="49" t="n">
        <v>2010</v>
      </c>
      <c r="B374" s="49" t="s">
        <v>205</v>
      </c>
      <c r="C374" s="49" t="n">
        <v>4</v>
      </c>
      <c r="D374" s="49" t="n">
        <v>12</v>
      </c>
      <c r="E374" s="54" t="n">
        <v>2169.98</v>
      </c>
    </row>
    <row r="375" customFormat="false" ht="15" hidden="false" customHeight="false" outlineLevel="0" collapsed="false">
      <c r="A375" s="49" t="n">
        <v>2010</v>
      </c>
      <c r="B375" s="49" t="s">
        <v>205</v>
      </c>
      <c r="C375" s="49" t="n">
        <v>4</v>
      </c>
      <c r="D375" s="49" t="n">
        <v>13</v>
      </c>
      <c r="E375" s="54" t="n">
        <v>1468.35</v>
      </c>
    </row>
    <row r="376" customFormat="false" ht="15" hidden="false" customHeight="false" outlineLevel="0" collapsed="false">
      <c r="A376" s="49" t="n">
        <v>2010</v>
      </c>
      <c r="B376" s="49" t="s">
        <v>205</v>
      </c>
      <c r="C376" s="49" t="n">
        <v>4</v>
      </c>
      <c r="D376" s="49" t="n">
        <v>14</v>
      </c>
      <c r="E376" s="54" t="n">
        <v>5605.94</v>
      </c>
    </row>
    <row r="377" customFormat="false" ht="15" hidden="false" customHeight="false" outlineLevel="0" collapsed="false">
      <c r="A377" s="49" t="n">
        <v>2010</v>
      </c>
      <c r="B377" s="49" t="s">
        <v>205</v>
      </c>
      <c r="C377" s="49" t="n">
        <v>4</v>
      </c>
      <c r="D377" s="49" t="n">
        <v>15</v>
      </c>
      <c r="E377" s="54" t="n">
        <v>3216.64</v>
      </c>
    </row>
    <row r="378" customFormat="false" ht="15" hidden="false" customHeight="false" outlineLevel="0" collapsed="false">
      <c r="A378" s="49" t="n">
        <v>2010</v>
      </c>
      <c r="B378" s="49" t="s">
        <v>205</v>
      </c>
      <c r="C378" s="49" t="n">
        <v>4</v>
      </c>
      <c r="D378" s="49" t="n">
        <v>16</v>
      </c>
      <c r="E378" s="54" t="n">
        <v>3139.67</v>
      </c>
    </row>
    <row r="379" customFormat="false" ht="15" hidden="false" customHeight="false" outlineLevel="0" collapsed="false">
      <c r="A379" s="49" t="n">
        <v>2010</v>
      </c>
      <c r="B379" s="49" t="s">
        <v>205</v>
      </c>
      <c r="C379" s="49" t="n">
        <v>4</v>
      </c>
      <c r="D379" s="49" t="n">
        <v>17</v>
      </c>
      <c r="E379" s="54" t="n">
        <v>223.31</v>
      </c>
    </row>
    <row r="380" customFormat="false" ht="15" hidden="false" customHeight="false" outlineLevel="0" collapsed="false">
      <c r="A380" s="49" t="n">
        <v>2010</v>
      </c>
      <c r="B380" s="49" t="s">
        <v>205</v>
      </c>
      <c r="C380" s="49" t="n">
        <v>4</v>
      </c>
      <c r="D380" s="49" t="n">
        <v>19</v>
      </c>
      <c r="E380" s="54" t="n">
        <v>901.68</v>
      </c>
    </row>
    <row r="381" customFormat="false" ht="15" hidden="false" customHeight="false" outlineLevel="0" collapsed="false">
      <c r="A381" s="49" t="n">
        <v>2010</v>
      </c>
      <c r="B381" s="49" t="s">
        <v>205</v>
      </c>
      <c r="C381" s="49" t="n">
        <v>5</v>
      </c>
      <c r="D381" s="49" t="n">
        <v>8</v>
      </c>
      <c r="E381" s="54" t="n">
        <v>761.93</v>
      </c>
    </row>
    <row r="382" customFormat="false" ht="15" hidden="false" customHeight="false" outlineLevel="0" collapsed="false">
      <c r="A382" s="49" t="n">
        <v>2010</v>
      </c>
      <c r="B382" s="49" t="s">
        <v>205</v>
      </c>
      <c r="C382" s="49" t="n">
        <v>5</v>
      </c>
      <c r="D382" s="49" t="n">
        <v>9</v>
      </c>
      <c r="E382" s="54" t="n">
        <v>3454.76</v>
      </c>
    </row>
    <row r="383" customFormat="false" ht="15" hidden="false" customHeight="false" outlineLevel="0" collapsed="false">
      <c r="A383" s="49" t="n">
        <v>2010</v>
      </c>
      <c r="B383" s="49" t="s">
        <v>205</v>
      </c>
      <c r="C383" s="49" t="n">
        <v>5</v>
      </c>
      <c r="D383" s="49" t="n">
        <v>10</v>
      </c>
      <c r="E383" s="54" t="n">
        <v>1692.6</v>
      </c>
    </row>
    <row r="384" customFormat="false" ht="15" hidden="false" customHeight="false" outlineLevel="0" collapsed="false">
      <c r="A384" s="49" t="n">
        <v>2010</v>
      </c>
      <c r="B384" s="49" t="s">
        <v>205</v>
      </c>
      <c r="C384" s="49" t="n">
        <v>5</v>
      </c>
      <c r="D384" s="49" t="n">
        <v>11</v>
      </c>
      <c r="E384" s="54" t="n">
        <v>967.63</v>
      </c>
    </row>
    <row r="385" customFormat="false" ht="15" hidden="false" customHeight="false" outlineLevel="0" collapsed="false">
      <c r="A385" s="49" t="n">
        <v>2010</v>
      </c>
      <c r="B385" s="49" t="s">
        <v>205</v>
      </c>
      <c r="C385" s="49" t="n">
        <v>5</v>
      </c>
      <c r="D385" s="49" t="n">
        <v>12</v>
      </c>
      <c r="E385" s="54" t="n">
        <v>2902.61</v>
      </c>
    </row>
    <row r="386" customFormat="false" ht="15" hidden="false" customHeight="false" outlineLevel="0" collapsed="false">
      <c r="A386" s="49" t="n">
        <v>2010</v>
      </c>
      <c r="B386" s="49" t="s">
        <v>205</v>
      </c>
      <c r="C386" s="49" t="n">
        <v>5</v>
      </c>
      <c r="D386" s="49" t="n">
        <v>13</v>
      </c>
      <c r="E386" s="54" t="n">
        <v>4230.24</v>
      </c>
    </row>
    <row r="387" customFormat="false" ht="15" hidden="false" customHeight="false" outlineLevel="0" collapsed="false">
      <c r="A387" s="49" t="n">
        <v>2010</v>
      </c>
      <c r="B387" s="49" t="s">
        <v>205</v>
      </c>
      <c r="C387" s="49" t="n">
        <v>5</v>
      </c>
      <c r="D387" s="49" t="n">
        <v>14</v>
      </c>
      <c r="E387" s="54" t="n">
        <v>2486.07</v>
      </c>
    </row>
    <row r="388" customFormat="false" ht="15" hidden="false" customHeight="false" outlineLevel="0" collapsed="false">
      <c r="A388" s="49" t="n">
        <v>2010</v>
      </c>
      <c r="B388" s="49" t="s">
        <v>205</v>
      </c>
      <c r="C388" s="49" t="n">
        <v>5</v>
      </c>
      <c r="D388" s="49" t="n">
        <v>15</v>
      </c>
      <c r="E388" s="54" t="n">
        <v>569.4</v>
      </c>
    </row>
    <row r="389" customFormat="false" ht="15" hidden="false" customHeight="false" outlineLevel="0" collapsed="false">
      <c r="A389" s="49" t="n">
        <v>2010</v>
      </c>
      <c r="B389" s="49" t="s">
        <v>205</v>
      </c>
      <c r="C389" s="49" t="n">
        <v>5</v>
      </c>
      <c r="D389" s="49" t="n">
        <v>16</v>
      </c>
      <c r="E389" s="54" t="n">
        <v>1790.19</v>
      </c>
    </row>
    <row r="390" customFormat="false" ht="15" hidden="false" customHeight="false" outlineLevel="0" collapsed="false">
      <c r="A390" s="49" t="n">
        <v>2010</v>
      </c>
      <c r="B390" s="49" t="s">
        <v>205</v>
      </c>
      <c r="C390" s="49" t="n">
        <v>7</v>
      </c>
      <c r="D390" s="49" t="n">
        <v>10</v>
      </c>
      <c r="E390" s="54" t="n">
        <v>918.69</v>
      </c>
    </row>
    <row r="391" customFormat="false" ht="15" hidden="false" customHeight="false" outlineLevel="0" collapsed="false">
      <c r="A391" s="49" t="n">
        <v>2010</v>
      </c>
      <c r="B391" s="49" t="s">
        <v>205</v>
      </c>
      <c r="C391" s="49" t="n">
        <v>7</v>
      </c>
      <c r="D391" s="49" t="n">
        <v>11</v>
      </c>
      <c r="E391" s="54" t="n">
        <v>3095.88</v>
      </c>
    </row>
    <row r="392" customFormat="false" ht="15" hidden="false" customHeight="false" outlineLevel="0" collapsed="false">
      <c r="A392" s="49" t="n">
        <v>2010</v>
      </c>
      <c r="B392" s="49" t="s">
        <v>205</v>
      </c>
      <c r="C392" s="49" t="n">
        <v>7</v>
      </c>
      <c r="D392" s="49" t="n">
        <v>12</v>
      </c>
      <c r="E392" s="54" t="n">
        <v>637.18</v>
      </c>
    </row>
    <row r="393" customFormat="false" ht="15" hidden="false" customHeight="false" outlineLevel="0" collapsed="false">
      <c r="A393" s="49" t="n">
        <v>2010</v>
      </c>
      <c r="B393" s="49" t="s">
        <v>205</v>
      </c>
      <c r="C393" s="49" t="n">
        <v>7</v>
      </c>
      <c r="D393" s="49" t="n">
        <v>13</v>
      </c>
      <c r="E393" s="54" t="n">
        <v>877.72</v>
      </c>
    </row>
    <row r="394" customFormat="false" ht="15" hidden="false" customHeight="false" outlineLevel="0" collapsed="false">
      <c r="A394" s="49" t="n">
        <v>2010</v>
      </c>
      <c r="B394" s="49" t="s">
        <v>205</v>
      </c>
      <c r="C394" s="49" t="n">
        <v>7</v>
      </c>
      <c r="D394" s="49" t="n">
        <v>14</v>
      </c>
      <c r="E394" s="54" t="n">
        <v>1206.29</v>
      </c>
    </row>
    <row r="395" customFormat="false" ht="15" hidden="false" customHeight="false" outlineLevel="0" collapsed="false">
      <c r="A395" s="49" t="n">
        <v>2010</v>
      </c>
      <c r="B395" s="49" t="s">
        <v>205</v>
      </c>
      <c r="C395" s="49" t="n">
        <v>7</v>
      </c>
      <c r="D395" s="49" t="n">
        <v>15</v>
      </c>
      <c r="E395" s="54" t="n">
        <v>1729</v>
      </c>
    </row>
    <row r="396" customFormat="false" ht="15" hidden="false" customHeight="false" outlineLevel="0" collapsed="false">
      <c r="A396" s="49" t="n">
        <v>2010</v>
      </c>
      <c r="B396" s="49" t="s">
        <v>206</v>
      </c>
      <c r="C396" s="49" t="n">
        <v>1</v>
      </c>
      <c r="D396" s="49" t="n">
        <v>8</v>
      </c>
      <c r="E396" s="54" t="n">
        <v>1599.01</v>
      </c>
    </row>
    <row r="397" customFormat="false" ht="15" hidden="false" customHeight="false" outlineLevel="0" collapsed="false">
      <c r="A397" s="49" t="n">
        <v>2010</v>
      </c>
      <c r="B397" s="49" t="s">
        <v>206</v>
      </c>
      <c r="C397" s="49" t="n">
        <v>1</v>
      </c>
      <c r="D397" s="49" t="n">
        <v>9</v>
      </c>
      <c r="E397" s="54" t="n">
        <v>3293.44</v>
      </c>
    </row>
    <row r="398" customFormat="false" ht="15" hidden="false" customHeight="false" outlineLevel="0" collapsed="false">
      <c r="A398" s="49" t="n">
        <v>2010</v>
      </c>
      <c r="B398" s="49" t="s">
        <v>206</v>
      </c>
      <c r="C398" s="49" t="n">
        <v>1</v>
      </c>
      <c r="D398" s="49" t="n">
        <v>10</v>
      </c>
      <c r="E398" s="54" t="n">
        <v>4444.33</v>
      </c>
    </row>
    <row r="399" customFormat="false" ht="15" hidden="false" customHeight="false" outlineLevel="0" collapsed="false">
      <c r="A399" s="49" t="n">
        <v>2010</v>
      </c>
      <c r="B399" s="49" t="s">
        <v>206</v>
      </c>
      <c r="C399" s="49" t="n">
        <v>1</v>
      </c>
      <c r="D399" s="49" t="n">
        <v>11</v>
      </c>
      <c r="E399" s="54" t="n">
        <v>2665.39</v>
      </c>
    </row>
    <row r="400" customFormat="false" ht="15" hidden="false" customHeight="false" outlineLevel="0" collapsed="false">
      <c r="A400" s="49" t="n">
        <v>2010</v>
      </c>
      <c r="B400" s="49" t="s">
        <v>206</v>
      </c>
      <c r="C400" s="49" t="n">
        <v>1</v>
      </c>
      <c r="D400" s="49" t="n">
        <v>12</v>
      </c>
      <c r="E400" s="54" t="n">
        <v>4269.03</v>
      </c>
    </row>
    <row r="401" customFormat="false" ht="15" hidden="false" customHeight="false" outlineLevel="0" collapsed="false">
      <c r="A401" s="49" t="n">
        <v>2010</v>
      </c>
      <c r="B401" s="49" t="s">
        <v>206</v>
      </c>
      <c r="C401" s="49" t="n">
        <v>1</v>
      </c>
      <c r="D401" s="49" t="n">
        <v>13</v>
      </c>
      <c r="E401" s="54" t="n">
        <v>3595.41</v>
      </c>
    </row>
    <row r="402" customFormat="false" ht="15" hidden="false" customHeight="false" outlineLevel="0" collapsed="false">
      <c r="A402" s="49" t="n">
        <v>2010</v>
      </c>
      <c r="B402" s="49" t="s">
        <v>206</v>
      </c>
      <c r="C402" s="49" t="n">
        <v>1</v>
      </c>
      <c r="D402" s="49" t="n">
        <v>14</v>
      </c>
      <c r="E402" s="54" t="n">
        <v>2399.99</v>
      </c>
    </row>
    <row r="403" customFormat="false" ht="15" hidden="false" customHeight="false" outlineLevel="0" collapsed="false">
      <c r="A403" s="49" t="n">
        <v>2010</v>
      </c>
      <c r="B403" s="49" t="s">
        <v>206</v>
      </c>
      <c r="C403" s="49" t="n">
        <v>1</v>
      </c>
      <c r="D403" s="49" t="n">
        <v>15</v>
      </c>
      <c r="E403" s="54" t="n">
        <v>2446.71</v>
      </c>
    </row>
    <row r="404" customFormat="false" ht="15" hidden="false" customHeight="false" outlineLevel="0" collapsed="false">
      <c r="A404" s="49" t="n">
        <v>2010</v>
      </c>
      <c r="B404" s="49" t="s">
        <v>206</v>
      </c>
      <c r="C404" s="49" t="n">
        <v>1</v>
      </c>
      <c r="D404" s="49" t="n">
        <v>16</v>
      </c>
      <c r="E404" s="54" t="n">
        <v>2844.1</v>
      </c>
    </row>
    <row r="405" customFormat="false" ht="15" hidden="false" customHeight="false" outlineLevel="0" collapsed="false">
      <c r="A405" s="49" t="n">
        <v>2010</v>
      </c>
      <c r="B405" s="49" t="s">
        <v>206</v>
      </c>
      <c r="C405" s="49" t="n">
        <v>2</v>
      </c>
      <c r="D405" s="49" t="n">
        <v>8</v>
      </c>
      <c r="E405" s="54" t="n">
        <v>771.86</v>
      </c>
    </row>
    <row r="406" customFormat="false" ht="15" hidden="false" customHeight="false" outlineLevel="0" collapsed="false">
      <c r="A406" s="49" t="n">
        <v>2010</v>
      </c>
      <c r="B406" s="49" t="s">
        <v>206</v>
      </c>
      <c r="C406" s="49" t="n">
        <v>2</v>
      </c>
      <c r="D406" s="49" t="n">
        <v>9</v>
      </c>
      <c r="E406" s="54" t="n">
        <v>3384.47</v>
      </c>
    </row>
    <row r="407" customFormat="false" ht="15" hidden="false" customHeight="false" outlineLevel="0" collapsed="false">
      <c r="A407" s="49" t="n">
        <v>2010</v>
      </c>
      <c r="B407" s="49" t="s">
        <v>206</v>
      </c>
      <c r="C407" s="49" t="n">
        <v>2</v>
      </c>
      <c r="D407" s="49" t="n">
        <v>10</v>
      </c>
      <c r="E407" s="54" t="n">
        <v>5267.02</v>
      </c>
    </row>
    <row r="408" customFormat="false" ht="15" hidden="false" customHeight="false" outlineLevel="0" collapsed="false">
      <c r="A408" s="49" t="n">
        <v>2010</v>
      </c>
      <c r="B408" s="49" t="s">
        <v>206</v>
      </c>
      <c r="C408" s="49" t="n">
        <v>2</v>
      </c>
      <c r="D408" s="49" t="n">
        <v>11</v>
      </c>
      <c r="E408" s="54" t="n">
        <v>4437.9</v>
      </c>
    </row>
    <row r="409" customFormat="false" ht="15" hidden="false" customHeight="false" outlineLevel="0" collapsed="false">
      <c r="A409" s="49" t="n">
        <v>2010</v>
      </c>
      <c r="B409" s="49" t="s">
        <v>206</v>
      </c>
      <c r="C409" s="49" t="n">
        <v>2</v>
      </c>
      <c r="D409" s="49" t="n">
        <v>12</v>
      </c>
      <c r="E409" s="54" t="n">
        <v>8665.82</v>
      </c>
    </row>
    <row r="410" customFormat="false" ht="15" hidden="false" customHeight="false" outlineLevel="0" collapsed="false">
      <c r="A410" s="49" t="n">
        <v>2010</v>
      </c>
      <c r="B410" s="49" t="s">
        <v>206</v>
      </c>
      <c r="C410" s="49" t="n">
        <v>2</v>
      </c>
      <c r="D410" s="49" t="n">
        <v>13</v>
      </c>
      <c r="E410" s="54" t="n">
        <v>2278.05</v>
      </c>
    </row>
    <row r="411" customFormat="false" ht="15" hidden="false" customHeight="false" outlineLevel="0" collapsed="false">
      <c r="A411" s="49" t="n">
        <v>2010</v>
      </c>
      <c r="B411" s="49" t="s">
        <v>206</v>
      </c>
      <c r="C411" s="49" t="n">
        <v>2</v>
      </c>
      <c r="D411" s="49" t="n">
        <v>14</v>
      </c>
      <c r="E411" s="54" t="n">
        <v>4068.12</v>
      </c>
    </row>
    <row r="412" customFormat="false" ht="15" hidden="false" customHeight="false" outlineLevel="0" collapsed="false">
      <c r="A412" s="49" t="n">
        <v>2010</v>
      </c>
      <c r="B412" s="49" t="s">
        <v>206</v>
      </c>
      <c r="C412" s="49" t="n">
        <v>2</v>
      </c>
      <c r="D412" s="49" t="n">
        <v>15</v>
      </c>
      <c r="E412" s="54" t="n">
        <v>1777.11</v>
      </c>
    </row>
    <row r="413" customFormat="false" ht="15" hidden="false" customHeight="false" outlineLevel="0" collapsed="false">
      <c r="A413" s="49" t="n">
        <v>2010</v>
      </c>
      <c r="B413" s="49" t="s">
        <v>206</v>
      </c>
      <c r="C413" s="49" t="n">
        <v>2</v>
      </c>
      <c r="D413" s="49" t="n">
        <v>16</v>
      </c>
      <c r="E413" s="54" t="n">
        <v>697.11</v>
      </c>
    </row>
    <row r="414" customFormat="false" ht="15" hidden="false" customHeight="false" outlineLevel="0" collapsed="false">
      <c r="A414" s="49" t="n">
        <v>2010</v>
      </c>
      <c r="B414" s="49" t="s">
        <v>206</v>
      </c>
      <c r="C414" s="49" t="n">
        <v>2</v>
      </c>
      <c r="D414" s="49" t="n">
        <v>17</v>
      </c>
      <c r="E414" s="54" t="n">
        <v>684.44</v>
      </c>
    </row>
    <row r="415" customFormat="false" ht="15" hidden="false" customHeight="false" outlineLevel="0" collapsed="false">
      <c r="A415" s="49" t="n">
        <v>2010</v>
      </c>
      <c r="B415" s="49" t="s">
        <v>206</v>
      </c>
      <c r="C415" s="49" t="n">
        <v>2</v>
      </c>
      <c r="D415" s="49" t="n">
        <v>18</v>
      </c>
      <c r="E415" s="54" t="n">
        <v>416.4</v>
      </c>
    </row>
    <row r="416" customFormat="false" ht="15" hidden="false" customHeight="false" outlineLevel="0" collapsed="false">
      <c r="A416" s="49" t="n">
        <v>2010</v>
      </c>
      <c r="B416" s="49" t="s">
        <v>206</v>
      </c>
      <c r="C416" s="49" t="n">
        <v>3</v>
      </c>
      <c r="D416" s="49" t="n">
        <v>8</v>
      </c>
      <c r="E416" s="54" t="n">
        <v>696.43</v>
      </c>
    </row>
    <row r="417" customFormat="false" ht="15" hidden="false" customHeight="false" outlineLevel="0" collapsed="false">
      <c r="A417" s="49" t="n">
        <v>2010</v>
      </c>
      <c r="B417" s="49" t="s">
        <v>206</v>
      </c>
      <c r="C417" s="49" t="n">
        <v>3</v>
      </c>
      <c r="D417" s="49" t="n">
        <v>9</v>
      </c>
      <c r="E417" s="54" t="n">
        <v>2260.36</v>
      </c>
    </row>
    <row r="418" customFormat="false" ht="15" hidden="false" customHeight="false" outlineLevel="0" collapsed="false">
      <c r="A418" s="49" t="n">
        <v>2010</v>
      </c>
      <c r="B418" s="49" t="s">
        <v>206</v>
      </c>
      <c r="C418" s="49" t="n">
        <v>3</v>
      </c>
      <c r="D418" s="49" t="n">
        <v>10</v>
      </c>
      <c r="E418" s="54" t="n">
        <v>1494.4</v>
      </c>
    </row>
    <row r="419" customFormat="false" ht="15" hidden="false" customHeight="false" outlineLevel="0" collapsed="false">
      <c r="A419" s="49" t="n">
        <v>2010</v>
      </c>
      <c r="B419" s="49" t="s">
        <v>206</v>
      </c>
      <c r="C419" s="49" t="n">
        <v>3</v>
      </c>
      <c r="D419" s="49" t="n">
        <v>11</v>
      </c>
      <c r="E419" s="54" t="n">
        <v>6150.13</v>
      </c>
    </row>
    <row r="420" customFormat="false" ht="15" hidden="false" customHeight="false" outlineLevel="0" collapsed="false">
      <c r="A420" s="49" t="n">
        <v>2010</v>
      </c>
      <c r="B420" s="49" t="s">
        <v>206</v>
      </c>
      <c r="C420" s="49" t="n">
        <v>3</v>
      </c>
      <c r="D420" s="49" t="n">
        <v>12</v>
      </c>
      <c r="E420" s="54" t="n">
        <v>2674.44</v>
      </c>
    </row>
    <row r="421" customFormat="false" ht="15" hidden="false" customHeight="false" outlineLevel="0" collapsed="false">
      <c r="A421" s="49" t="n">
        <v>2010</v>
      </c>
      <c r="B421" s="49" t="s">
        <v>206</v>
      </c>
      <c r="C421" s="49" t="n">
        <v>3</v>
      </c>
      <c r="D421" s="49" t="n">
        <v>13</v>
      </c>
      <c r="E421" s="54" t="n">
        <v>5010.26</v>
      </c>
    </row>
    <row r="422" customFormat="false" ht="15" hidden="false" customHeight="false" outlineLevel="0" collapsed="false">
      <c r="A422" s="49" t="n">
        <v>2010</v>
      </c>
      <c r="B422" s="49" t="s">
        <v>206</v>
      </c>
      <c r="C422" s="49" t="n">
        <v>3</v>
      </c>
      <c r="D422" s="49" t="n">
        <v>14</v>
      </c>
      <c r="E422" s="54" t="n">
        <v>6562.39</v>
      </c>
    </row>
    <row r="423" customFormat="false" ht="15" hidden="false" customHeight="false" outlineLevel="0" collapsed="false">
      <c r="A423" s="49" t="n">
        <v>2010</v>
      </c>
      <c r="B423" s="49" t="s">
        <v>206</v>
      </c>
      <c r="C423" s="49" t="n">
        <v>3</v>
      </c>
      <c r="D423" s="49" t="n">
        <v>15</v>
      </c>
      <c r="E423" s="54" t="n">
        <v>1826.59</v>
      </c>
    </row>
    <row r="424" customFormat="false" ht="15" hidden="false" customHeight="false" outlineLevel="0" collapsed="false">
      <c r="A424" s="49" t="n">
        <v>2010</v>
      </c>
      <c r="B424" s="49" t="s">
        <v>206</v>
      </c>
      <c r="C424" s="49" t="n">
        <v>3</v>
      </c>
      <c r="D424" s="49" t="n">
        <v>16</v>
      </c>
      <c r="E424" s="54" t="n">
        <v>1866.98</v>
      </c>
    </row>
    <row r="425" customFormat="false" ht="15" hidden="false" customHeight="false" outlineLevel="0" collapsed="false">
      <c r="A425" s="49" t="n">
        <v>2010</v>
      </c>
      <c r="B425" s="49" t="s">
        <v>206</v>
      </c>
      <c r="C425" s="49" t="n">
        <v>4</v>
      </c>
      <c r="D425" s="49" t="n">
        <v>7</v>
      </c>
      <c r="E425" s="54" t="n">
        <v>350.4</v>
      </c>
    </row>
    <row r="426" customFormat="false" ht="15" hidden="false" customHeight="false" outlineLevel="0" collapsed="false">
      <c r="A426" s="49" t="n">
        <v>2010</v>
      </c>
      <c r="B426" s="49" t="s">
        <v>206</v>
      </c>
      <c r="C426" s="49" t="n">
        <v>4</v>
      </c>
      <c r="D426" s="49" t="n">
        <v>8</v>
      </c>
      <c r="E426" s="54" t="n">
        <v>353.95</v>
      </c>
    </row>
    <row r="427" customFormat="false" ht="15" hidden="false" customHeight="false" outlineLevel="0" collapsed="false">
      <c r="A427" s="49" t="n">
        <v>2010</v>
      </c>
      <c r="B427" s="49" t="s">
        <v>206</v>
      </c>
      <c r="C427" s="49" t="n">
        <v>4</v>
      </c>
      <c r="D427" s="49" t="n">
        <v>9</v>
      </c>
      <c r="E427" s="54" t="n">
        <v>3485.99</v>
      </c>
    </row>
    <row r="428" customFormat="false" ht="15" hidden="false" customHeight="false" outlineLevel="0" collapsed="false">
      <c r="A428" s="49" t="n">
        <v>2010</v>
      </c>
      <c r="B428" s="49" t="s">
        <v>206</v>
      </c>
      <c r="C428" s="49" t="n">
        <v>4</v>
      </c>
      <c r="D428" s="49" t="n">
        <v>10</v>
      </c>
      <c r="E428" s="54" t="n">
        <v>5489.01</v>
      </c>
    </row>
    <row r="429" customFormat="false" ht="15" hidden="false" customHeight="false" outlineLevel="0" collapsed="false">
      <c r="A429" s="49" t="n">
        <v>2010</v>
      </c>
      <c r="B429" s="49" t="s">
        <v>206</v>
      </c>
      <c r="C429" s="49" t="n">
        <v>4</v>
      </c>
      <c r="D429" s="49" t="n">
        <v>11</v>
      </c>
      <c r="E429" s="54" t="n">
        <v>1678.16</v>
      </c>
    </row>
    <row r="430" customFormat="false" ht="15" hidden="false" customHeight="false" outlineLevel="0" collapsed="false">
      <c r="A430" s="49" t="n">
        <v>2010</v>
      </c>
      <c r="B430" s="49" t="s">
        <v>206</v>
      </c>
      <c r="C430" s="49" t="n">
        <v>4</v>
      </c>
      <c r="D430" s="49" t="n">
        <v>12</v>
      </c>
      <c r="E430" s="54" t="n">
        <v>8196.08</v>
      </c>
    </row>
    <row r="431" customFormat="false" ht="15" hidden="false" customHeight="false" outlineLevel="0" collapsed="false">
      <c r="A431" s="49" t="n">
        <v>2010</v>
      </c>
      <c r="B431" s="49" t="s">
        <v>206</v>
      </c>
      <c r="C431" s="49" t="n">
        <v>4</v>
      </c>
      <c r="D431" s="49" t="n">
        <v>13</v>
      </c>
      <c r="E431" s="54" t="n">
        <v>3031.78</v>
      </c>
    </row>
    <row r="432" customFormat="false" ht="15" hidden="false" customHeight="false" outlineLevel="0" collapsed="false">
      <c r="A432" s="49" t="n">
        <v>2010</v>
      </c>
      <c r="B432" s="49" t="s">
        <v>206</v>
      </c>
      <c r="C432" s="49" t="n">
        <v>4</v>
      </c>
      <c r="D432" s="49" t="n">
        <v>14</v>
      </c>
      <c r="E432" s="54" t="n">
        <v>2548.74</v>
      </c>
    </row>
    <row r="433" customFormat="false" ht="15" hidden="false" customHeight="false" outlineLevel="0" collapsed="false">
      <c r="A433" s="49" t="n">
        <v>2010</v>
      </c>
      <c r="B433" s="49" t="s">
        <v>206</v>
      </c>
      <c r="C433" s="49" t="n">
        <v>4</v>
      </c>
      <c r="D433" s="49" t="n">
        <v>15</v>
      </c>
      <c r="E433" s="54" t="n">
        <v>798.63</v>
      </c>
    </row>
    <row r="434" customFormat="false" ht="15" hidden="false" customHeight="false" outlineLevel="0" collapsed="false">
      <c r="A434" s="49" t="n">
        <v>2010</v>
      </c>
      <c r="B434" s="49" t="s">
        <v>206</v>
      </c>
      <c r="C434" s="49" t="n">
        <v>4</v>
      </c>
      <c r="D434" s="49" t="n">
        <v>16</v>
      </c>
      <c r="E434" s="54" t="n">
        <v>690.99</v>
      </c>
    </row>
    <row r="435" customFormat="false" ht="15" hidden="false" customHeight="false" outlineLevel="0" collapsed="false">
      <c r="A435" s="49" t="n">
        <v>2010</v>
      </c>
      <c r="B435" s="49" t="s">
        <v>206</v>
      </c>
      <c r="C435" s="49" t="n">
        <v>4</v>
      </c>
      <c r="D435" s="49" t="n">
        <v>17</v>
      </c>
      <c r="E435" s="54" t="n">
        <v>1258.09</v>
      </c>
    </row>
    <row r="436" customFormat="false" ht="15" hidden="false" customHeight="false" outlineLevel="0" collapsed="false">
      <c r="A436" s="49" t="n">
        <v>2010</v>
      </c>
      <c r="B436" s="49" t="s">
        <v>206</v>
      </c>
      <c r="C436" s="49" t="n">
        <v>4</v>
      </c>
      <c r="D436" s="49" t="n">
        <v>18</v>
      </c>
      <c r="E436" s="54" t="n">
        <v>1011.02</v>
      </c>
    </row>
    <row r="437" customFormat="false" ht="15" hidden="false" customHeight="false" outlineLevel="0" collapsed="false">
      <c r="A437" s="49" t="n">
        <v>2010</v>
      </c>
      <c r="B437" s="49" t="s">
        <v>206</v>
      </c>
      <c r="C437" s="49" t="n">
        <v>5</v>
      </c>
      <c r="D437" s="49" t="n">
        <v>7</v>
      </c>
      <c r="E437" s="54" t="n">
        <v>304.35</v>
      </c>
    </row>
    <row r="438" customFormat="false" ht="15" hidden="false" customHeight="false" outlineLevel="0" collapsed="false">
      <c r="A438" s="49" t="n">
        <v>2010</v>
      </c>
      <c r="B438" s="49" t="s">
        <v>206</v>
      </c>
      <c r="C438" s="49" t="n">
        <v>5</v>
      </c>
      <c r="D438" s="49" t="n">
        <v>8</v>
      </c>
      <c r="E438" s="54" t="n">
        <v>3449.42</v>
      </c>
    </row>
    <row r="439" customFormat="false" ht="15" hidden="false" customHeight="false" outlineLevel="0" collapsed="false">
      <c r="A439" s="49" t="n">
        <v>2010</v>
      </c>
      <c r="B439" s="49" t="s">
        <v>206</v>
      </c>
      <c r="C439" s="49" t="n">
        <v>5</v>
      </c>
      <c r="D439" s="49" t="n">
        <v>9</v>
      </c>
      <c r="E439" s="54" t="n">
        <v>9219.25</v>
      </c>
    </row>
    <row r="440" customFormat="false" ht="15" hidden="false" customHeight="false" outlineLevel="0" collapsed="false">
      <c r="A440" s="49" t="n">
        <v>2010</v>
      </c>
      <c r="B440" s="49" t="s">
        <v>206</v>
      </c>
      <c r="C440" s="49" t="n">
        <v>5</v>
      </c>
      <c r="D440" s="49" t="n">
        <v>10</v>
      </c>
      <c r="E440" s="54" t="n">
        <v>3370.12</v>
      </c>
    </row>
    <row r="441" customFormat="false" ht="15" hidden="false" customHeight="false" outlineLevel="0" collapsed="false">
      <c r="A441" s="49" t="n">
        <v>2010</v>
      </c>
      <c r="B441" s="49" t="s">
        <v>206</v>
      </c>
      <c r="C441" s="49" t="n">
        <v>5</v>
      </c>
      <c r="D441" s="49" t="n">
        <v>11</v>
      </c>
      <c r="E441" s="54" t="n">
        <v>7459.58</v>
      </c>
    </row>
    <row r="442" customFormat="false" ht="15" hidden="false" customHeight="false" outlineLevel="0" collapsed="false">
      <c r="A442" s="49" t="n">
        <v>2010</v>
      </c>
      <c r="B442" s="49" t="s">
        <v>206</v>
      </c>
      <c r="C442" s="49" t="n">
        <v>5</v>
      </c>
      <c r="D442" s="49" t="n">
        <v>12</v>
      </c>
      <c r="E442" s="54" t="n">
        <v>5719.42</v>
      </c>
    </row>
    <row r="443" customFormat="false" ht="15" hidden="false" customHeight="false" outlineLevel="0" collapsed="false">
      <c r="A443" s="49" t="n">
        <v>2010</v>
      </c>
      <c r="B443" s="49" t="s">
        <v>206</v>
      </c>
      <c r="C443" s="49" t="n">
        <v>5</v>
      </c>
      <c r="D443" s="49" t="n">
        <v>13</v>
      </c>
      <c r="E443" s="54" t="n">
        <v>2490.74</v>
      </c>
    </row>
    <row r="444" customFormat="false" ht="15" hidden="false" customHeight="false" outlineLevel="0" collapsed="false">
      <c r="A444" s="49" t="n">
        <v>2010</v>
      </c>
      <c r="B444" s="49" t="s">
        <v>206</v>
      </c>
      <c r="C444" s="49" t="n">
        <v>5</v>
      </c>
      <c r="D444" s="49" t="n">
        <v>14</v>
      </c>
      <c r="E444" s="54" t="n">
        <v>4898.63</v>
      </c>
    </row>
    <row r="445" customFormat="false" ht="15" hidden="false" customHeight="false" outlineLevel="0" collapsed="false">
      <c r="A445" s="49" t="n">
        <v>2010</v>
      </c>
      <c r="B445" s="49" t="s">
        <v>206</v>
      </c>
      <c r="C445" s="49" t="n">
        <v>5</v>
      </c>
      <c r="D445" s="49" t="n">
        <v>15</v>
      </c>
      <c r="E445" s="54" t="n">
        <v>5705.55</v>
      </c>
    </row>
    <row r="446" customFormat="false" ht="15" hidden="false" customHeight="false" outlineLevel="0" collapsed="false">
      <c r="A446" s="49" t="n">
        <v>2010</v>
      </c>
      <c r="B446" s="49" t="s">
        <v>206</v>
      </c>
      <c r="C446" s="49" t="n">
        <v>7</v>
      </c>
      <c r="D446" s="49" t="n">
        <v>10</v>
      </c>
      <c r="E446" s="54" t="n">
        <v>768.95</v>
      </c>
    </row>
    <row r="447" customFormat="false" ht="15" hidden="false" customHeight="false" outlineLevel="0" collapsed="false">
      <c r="A447" s="49" t="n">
        <v>2010</v>
      </c>
      <c r="B447" s="49" t="s">
        <v>206</v>
      </c>
      <c r="C447" s="49" t="n">
        <v>7</v>
      </c>
      <c r="D447" s="49" t="n">
        <v>11</v>
      </c>
      <c r="E447" s="54" t="n">
        <v>1927.03</v>
      </c>
    </row>
    <row r="448" customFormat="false" ht="15" hidden="false" customHeight="false" outlineLevel="0" collapsed="false">
      <c r="A448" s="49" t="n">
        <v>2010</v>
      </c>
      <c r="B448" s="49" t="s">
        <v>206</v>
      </c>
      <c r="C448" s="49" t="n">
        <v>7</v>
      </c>
      <c r="D448" s="49" t="n">
        <v>12</v>
      </c>
      <c r="E448" s="54" t="n">
        <v>2553.44</v>
      </c>
    </row>
    <row r="449" customFormat="false" ht="15" hidden="false" customHeight="false" outlineLevel="0" collapsed="false">
      <c r="A449" s="49" t="n">
        <v>2010</v>
      </c>
      <c r="B449" s="49" t="s">
        <v>206</v>
      </c>
      <c r="C449" s="49" t="n">
        <v>7</v>
      </c>
      <c r="D449" s="49" t="n">
        <v>13</v>
      </c>
      <c r="E449" s="54" t="n">
        <v>4785.21</v>
      </c>
    </row>
    <row r="450" customFormat="false" ht="15" hidden="false" customHeight="false" outlineLevel="0" collapsed="false">
      <c r="A450" s="49" t="n">
        <v>2010</v>
      </c>
      <c r="B450" s="49" t="s">
        <v>206</v>
      </c>
      <c r="C450" s="49" t="n">
        <v>7</v>
      </c>
      <c r="D450" s="49" t="n">
        <v>14</v>
      </c>
      <c r="E450" s="54" t="n">
        <v>4900.98</v>
      </c>
    </row>
    <row r="451" customFormat="false" ht="15" hidden="false" customHeight="false" outlineLevel="0" collapsed="false">
      <c r="A451" s="49" t="n">
        <v>2010</v>
      </c>
      <c r="B451" s="49" t="s">
        <v>206</v>
      </c>
      <c r="C451" s="49" t="n">
        <v>7</v>
      </c>
      <c r="D451" s="49" t="n">
        <v>15</v>
      </c>
      <c r="E451" s="54" t="n">
        <v>7390.12</v>
      </c>
    </row>
    <row r="452" customFormat="false" ht="15" hidden="false" customHeight="false" outlineLevel="0" collapsed="false">
      <c r="A452" s="49" t="n">
        <v>2010</v>
      </c>
      <c r="B452" s="49" t="s">
        <v>209</v>
      </c>
      <c r="C452" s="49" t="n">
        <v>1</v>
      </c>
      <c r="D452" s="49" t="n">
        <v>8</v>
      </c>
      <c r="E452" s="54" t="n">
        <v>721.71</v>
      </c>
    </row>
    <row r="453" customFormat="false" ht="15" hidden="false" customHeight="false" outlineLevel="0" collapsed="false">
      <c r="A453" s="49" t="n">
        <v>2010</v>
      </c>
      <c r="B453" s="49" t="s">
        <v>209</v>
      </c>
      <c r="C453" s="49" t="n">
        <v>1</v>
      </c>
      <c r="D453" s="49" t="n">
        <v>9</v>
      </c>
      <c r="E453" s="54" t="n">
        <v>1432.02</v>
      </c>
    </row>
    <row r="454" customFormat="false" ht="15" hidden="false" customHeight="false" outlineLevel="0" collapsed="false">
      <c r="A454" s="49" t="n">
        <v>2010</v>
      </c>
      <c r="B454" s="49" t="s">
        <v>209</v>
      </c>
      <c r="C454" s="49" t="n">
        <v>2</v>
      </c>
      <c r="D454" s="49" t="n">
        <v>12</v>
      </c>
      <c r="E454" s="54" t="n">
        <v>761.3</v>
      </c>
    </row>
    <row r="455" customFormat="false" ht="15" hidden="false" customHeight="false" outlineLevel="0" collapsed="false">
      <c r="A455" s="49" t="n">
        <v>2010</v>
      </c>
      <c r="B455" s="49" t="s">
        <v>209</v>
      </c>
      <c r="C455" s="49" t="n">
        <v>3</v>
      </c>
      <c r="D455" s="49" t="n">
        <v>10</v>
      </c>
      <c r="E455" s="54" t="n">
        <v>302.4</v>
      </c>
    </row>
    <row r="456" customFormat="false" ht="15" hidden="false" customHeight="false" outlineLevel="0" collapsed="false">
      <c r="A456" s="49" t="n">
        <v>2010</v>
      </c>
      <c r="B456" s="49" t="s">
        <v>209</v>
      </c>
      <c r="C456" s="49" t="n">
        <v>3</v>
      </c>
      <c r="D456" s="49" t="n">
        <v>12</v>
      </c>
      <c r="E456" s="54" t="n">
        <v>413.56</v>
      </c>
    </row>
    <row r="457" customFormat="false" ht="15" hidden="false" customHeight="false" outlineLevel="0" collapsed="false">
      <c r="A457" s="49" t="n">
        <v>2010</v>
      </c>
      <c r="B457" s="49" t="s">
        <v>209</v>
      </c>
      <c r="C457" s="49" t="n">
        <v>3</v>
      </c>
      <c r="D457" s="49" t="n">
        <v>14</v>
      </c>
      <c r="E457" s="54" t="n">
        <v>1007.99</v>
      </c>
    </row>
    <row r="458" customFormat="false" ht="15" hidden="false" customHeight="false" outlineLevel="0" collapsed="false">
      <c r="A458" s="49" t="n">
        <v>2010</v>
      </c>
      <c r="B458" s="49" t="s">
        <v>209</v>
      </c>
      <c r="C458" s="49" t="n">
        <v>4</v>
      </c>
      <c r="D458" s="49" t="n">
        <v>10</v>
      </c>
      <c r="E458" s="54" t="n">
        <v>3084.02</v>
      </c>
    </row>
    <row r="459" customFormat="false" ht="15" hidden="false" customHeight="false" outlineLevel="0" collapsed="false">
      <c r="A459" s="49" t="n">
        <v>2010</v>
      </c>
      <c r="B459" s="49" t="s">
        <v>209</v>
      </c>
      <c r="C459" s="49" t="n">
        <v>4</v>
      </c>
      <c r="D459" s="49" t="n">
        <v>14</v>
      </c>
      <c r="E459" s="54" t="n">
        <v>3366.33</v>
      </c>
    </row>
    <row r="460" customFormat="false" ht="15" hidden="false" customHeight="false" outlineLevel="0" collapsed="false">
      <c r="A460" s="49" t="n">
        <v>2010</v>
      </c>
      <c r="B460" s="49" t="s">
        <v>209</v>
      </c>
      <c r="C460" s="49" t="n">
        <v>5</v>
      </c>
      <c r="D460" s="49" t="n">
        <v>10</v>
      </c>
      <c r="E460" s="54" t="n">
        <v>2585.39</v>
      </c>
    </row>
    <row r="461" customFormat="false" ht="15" hidden="false" customHeight="false" outlineLevel="0" collapsed="false">
      <c r="A461" s="49" t="n">
        <v>2010</v>
      </c>
      <c r="B461" s="49" t="s">
        <v>234</v>
      </c>
      <c r="C461" s="49" t="n">
        <v>3</v>
      </c>
      <c r="D461" s="49" t="n">
        <v>10</v>
      </c>
      <c r="E461" s="54" t="n">
        <v>2236.61</v>
      </c>
    </row>
    <row r="462" customFormat="false" ht="15" hidden="false" customHeight="false" outlineLevel="0" collapsed="false">
      <c r="A462" s="49" t="n">
        <v>2010</v>
      </c>
      <c r="B462" s="49" t="s">
        <v>234</v>
      </c>
      <c r="C462" s="49" t="n">
        <v>4</v>
      </c>
      <c r="D462" s="49" t="n">
        <v>11</v>
      </c>
      <c r="E462" s="54" t="n">
        <v>1685.65</v>
      </c>
    </row>
    <row r="463" customFormat="false" ht="15" hidden="false" customHeight="false" outlineLevel="0" collapsed="false">
      <c r="A463" s="49" t="n">
        <v>2010</v>
      </c>
      <c r="B463" s="49" t="s">
        <v>190</v>
      </c>
      <c r="C463" s="49" t="n">
        <v>2</v>
      </c>
      <c r="D463" s="49" t="n">
        <v>14</v>
      </c>
      <c r="E463" s="54" t="n">
        <v>711.79</v>
      </c>
    </row>
    <row r="464" customFormat="false" ht="15" hidden="false" customHeight="false" outlineLevel="0" collapsed="false">
      <c r="A464" s="49" t="n">
        <v>2010</v>
      </c>
      <c r="B464" s="49" t="s">
        <v>190</v>
      </c>
      <c r="C464" s="49" t="n">
        <v>7</v>
      </c>
      <c r="D464" s="49" t="n">
        <v>14</v>
      </c>
      <c r="E464" s="54" t="n">
        <v>611.53</v>
      </c>
    </row>
    <row r="465" customFormat="false" ht="15" hidden="false" customHeight="false" outlineLevel="0" collapsed="false">
      <c r="A465" s="49" t="n">
        <v>2010</v>
      </c>
      <c r="B465" s="49" t="s">
        <v>211</v>
      </c>
      <c r="C465" s="49" t="n">
        <v>3</v>
      </c>
      <c r="D465" s="49" t="n">
        <v>16</v>
      </c>
      <c r="E465" s="54" t="n">
        <v>1248.42</v>
      </c>
    </row>
    <row r="466" customFormat="false" ht="15" hidden="false" customHeight="false" outlineLevel="0" collapsed="false">
      <c r="A466" s="49" t="n">
        <v>2010</v>
      </c>
      <c r="B466" s="49" t="s">
        <v>211</v>
      </c>
      <c r="C466" s="49" t="n">
        <v>4</v>
      </c>
      <c r="D466" s="49" t="n">
        <v>9</v>
      </c>
      <c r="E466" s="54" t="n">
        <v>1950.98</v>
      </c>
    </row>
    <row r="467" customFormat="false" ht="15" hidden="false" customHeight="false" outlineLevel="0" collapsed="false">
      <c r="A467" s="49" t="n">
        <v>2010</v>
      </c>
      <c r="B467" s="49" t="s">
        <v>192</v>
      </c>
      <c r="C467" s="49" t="n">
        <v>1</v>
      </c>
      <c r="D467" s="49" t="n">
        <v>9</v>
      </c>
      <c r="E467" s="54" t="n">
        <v>219.7</v>
      </c>
    </row>
    <row r="468" customFormat="false" ht="15" hidden="false" customHeight="false" outlineLevel="0" collapsed="false">
      <c r="A468" s="49" t="n">
        <v>2010</v>
      </c>
      <c r="B468" s="49" t="s">
        <v>192</v>
      </c>
      <c r="C468" s="49" t="n">
        <v>1</v>
      </c>
      <c r="D468" s="49" t="n">
        <v>12</v>
      </c>
      <c r="E468" s="54" t="n">
        <v>580.08</v>
      </c>
    </row>
    <row r="469" customFormat="false" ht="15" hidden="false" customHeight="false" outlineLevel="0" collapsed="false">
      <c r="A469" s="49" t="n">
        <v>2010</v>
      </c>
      <c r="B469" s="49" t="s">
        <v>192</v>
      </c>
      <c r="C469" s="49" t="n">
        <v>1</v>
      </c>
      <c r="D469" s="49" t="n">
        <v>16</v>
      </c>
      <c r="E469" s="54" t="n">
        <v>860.5</v>
      </c>
    </row>
    <row r="470" customFormat="false" ht="15" hidden="false" customHeight="false" outlineLevel="0" collapsed="false">
      <c r="A470" s="49" t="n">
        <v>2010</v>
      </c>
      <c r="B470" s="49" t="s">
        <v>192</v>
      </c>
      <c r="C470" s="49" t="n">
        <v>2</v>
      </c>
      <c r="D470" s="49" t="n">
        <v>10</v>
      </c>
      <c r="E470" s="54" t="n">
        <v>816.33</v>
      </c>
    </row>
    <row r="471" customFormat="false" ht="15" hidden="false" customHeight="false" outlineLevel="0" collapsed="false">
      <c r="A471" s="49" t="n">
        <v>2010</v>
      </c>
      <c r="B471" s="49" t="s">
        <v>192</v>
      </c>
      <c r="C471" s="49" t="n">
        <v>2</v>
      </c>
      <c r="D471" s="49" t="n">
        <v>13</v>
      </c>
      <c r="E471" s="54" t="n">
        <v>1008.95</v>
      </c>
    </row>
    <row r="472" customFormat="false" ht="15" hidden="false" customHeight="false" outlineLevel="0" collapsed="false">
      <c r="A472" s="49" t="n">
        <v>2010</v>
      </c>
      <c r="B472" s="49" t="s">
        <v>192</v>
      </c>
      <c r="C472" s="49" t="n">
        <v>2</v>
      </c>
      <c r="D472" s="49" t="n">
        <v>14</v>
      </c>
      <c r="E472" s="54" t="n">
        <v>679.15</v>
      </c>
    </row>
    <row r="473" customFormat="false" ht="15" hidden="false" customHeight="false" outlineLevel="0" collapsed="false">
      <c r="A473" s="49" t="n">
        <v>2010</v>
      </c>
      <c r="B473" s="49" t="s">
        <v>192</v>
      </c>
      <c r="C473" s="49" t="n">
        <v>2</v>
      </c>
      <c r="D473" s="49" t="n">
        <v>15</v>
      </c>
      <c r="E473" s="54" t="n">
        <v>278.7</v>
      </c>
    </row>
    <row r="474" customFormat="false" ht="15" hidden="false" customHeight="false" outlineLevel="0" collapsed="false">
      <c r="A474" s="49" t="n">
        <v>2010</v>
      </c>
      <c r="B474" s="49" t="s">
        <v>192</v>
      </c>
      <c r="C474" s="49" t="n">
        <v>3</v>
      </c>
      <c r="D474" s="49" t="n">
        <v>8</v>
      </c>
      <c r="E474" s="54" t="n">
        <v>321.6</v>
      </c>
    </row>
    <row r="475" customFormat="false" ht="15" hidden="false" customHeight="false" outlineLevel="0" collapsed="false">
      <c r="A475" s="49" t="n">
        <v>2010</v>
      </c>
      <c r="B475" s="49" t="s">
        <v>192</v>
      </c>
      <c r="C475" s="49" t="n">
        <v>3</v>
      </c>
      <c r="D475" s="49" t="n">
        <v>9</v>
      </c>
      <c r="E475" s="54" t="n">
        <v>1668.57</v>
      </c>
    </row>
    <row r="476" customFormat="false" ht="15" hidden="false" customHeight="false" outlineLevel="0" collapsed="false">
      <c r="A476" s="49" t="n">
        <v>2010</v>
      </c>
      <c r="B476" s="49" t="s">
        <v>192</v>
      </c>
      <c r="C476" s="49" t="n">
        <v>3</v>
      </c>
      <c r="D476" s="49" t="n">
        <v>10</v>
      </c>
      <c r="E476" s="54" t="n">
        <v>572.95</v>
      </c>
    </row>
    <row r="477" customFormat="false" ht="15" hidden="false" customHeight="false" outlineLevel="0" collapsed="false">
      <c r="A477" s="49" t="n">
        <v>2010</v>
      </c>
      <c r="B477" s="49" t="s">
        <v>192</v>
      </c>
      <c r="C477" s="49" t="n">
        <v>3</v>
      </c>
      <c r="D477" s="49" t="n">
        <v>11</v>
      </c>
      <c r="E477" s="54" t="n">
        <v>1268.56</v>
      </c>
    </row>
    <row r="478" customFormat="false" ht="15" hidden="false" customHeight="false" outlineLevel="0" collapsed="false">
      <c r="A478" s="49" t="n">
        <v>2010</v>
      </c>
      <c r="B478" s="49" t="s">
        <v>192</v>
      </c>
      <c r="C478" s="49" t="n">
        <v>3</v>
      </c>
      <c r="D478" s="49" t="n">
        <v>13</v>
      </c>
      <c r="E478" s="54" t="n">
        <v>119.14</v>
      </c>
    </row>
    <row r="479" customFormat="false" ht="15" hidden="false" customHeight="false" outlineLevel="0" collapsed="false">
      <c r="A479" s="49" t="n">
        <v>2010</v>
      </c>
      <c r="B479" s="49" t="s">
        <v>192</v>
      </c>
      <c r="C479" s="49" t="n">
        <v>4</v>
      </c>
      <c r="D479" s="49" t="n">
        <v>8</v>
      </c>
      <c r="E479" s="54" t="n">
        <v>1152.62</v>
      </c>
    </row>
    <row r="480" customFormat="false" ht="15" hidden="false" customHeight="false" outlineLevel="0" collapsed="false">
      <c r="A480" s="49" t="n">
        <v>2010</v>
      </c>
      <c r="B480" s="49" t="s">
        <v>192</v>
      </c>
      <c r="C480" s="49" t="n">
        <v>4</v>
      </c>
      <c r="D480" s="49" t="n">
        <v>9</v>
      </c>
      <c r="E480" s="54" t="n">
        <v>627.05</v>
      </c>
    </row>
    <row r="481" customFormat="false" ht="15" hidden="false" customHeight="false" outlineLevel="0" collapsed="false">
      <c r="A481" s="49" t="n">
        <v>2010</v>
      </c>
      <c r="B481" s="49" t="s">
        <v>192</v>
      </c>
      <c r="C481" s="49" t="n">
        <v>4</v>
      </c>
      <c r="D481" s="49" t="n">
        <v>10</v>
      </c>
      <c r="E481" s="54" t="n">
        <v>526.01</v>
      </c>
    </row>
    <row r="482" customFormat="false" ht="15" hidden="false" customHeight="false" outlineLevel="0" collapsed="false">
      <c r="A482" s="49" t="n">
        <v>2010</v>
      </c>
      <c r="B482" s="49" t="s">
        <v>192</v>
      </c>
      <c r="C482" s="49" t="n">
        <v>4</v>
      </c>
      <c r="D482" s="49" t="n">
        <v>13</v>
      </c>
      <c r="E482" s="54" t="n">
        <v>1068.52</v>
      </c>
    </row>
    <row r="483" customFormat="false" ht="15" hidden="false" customHeight="false" outlineLevel="0" collapsed="false">
      <c r="A483" s="49" t="n">
        <v>2010</v>
      </c>
      <c r="B483" s="49" t="s">
        <v>192</v>
      </c>
      <c r="C483" s="49" t="n">
        <v>5</v>
      </c>
      <c r="D483" s="49" t="n">
        <v>9</v>
      </c>
      <c r="E483" s="54" t="n">
        <v>12.75</v>
      </c>
    </row>
    <row r="484" customFormat="false" ht="15" hidden="false" customHeight="false" outlineLevel="0" collapsed="false">
      <c r="A484" s="49" t="n">
        <v>2010</v>
      </c>
      <c r="B484" s="49" t="s">
        <v>192</v>
      </c>
      <c r="C484" s="49" t="n">
        <v>5</v>
      </c>
      <c r="D484" s="49" t="n">
        <v>12</v>
      </c>
      <c r="E484" s="54" t="n">
        <v>295.2</v>
      </c>
    </row>
    <row r="485" customFormat="false" ht="15" hidden="false" customHeight="false" outlineLevel="0" collapsed="false">
      <c r="A485" s="49" t="n">
        <v>2010</v>
      </c>
      <c r="B485" s="49" t="s">
        <v>192</v>
      </c>
      <c r="C485" s="49" t="n">
        <v>5</v>
      </c>
      <c r="D485" s="49" t="n">
        <v>15</v>
      </c>
      <c r="E485" s="54" t="n">
        <v>371.8</v>
      </c>
    </row>
    <row r="486" customFormat="false" ht="15" hidden="false" customHeight="false" outlineLevel="0" collapsed="false">
      <c r="A486" s="49" t="n">
        <v>2010</v>
      </c>
      <c r="B486" s="49" t="s">
        <v>192</v>
      </c>
      <c r="C486" s="49" t="n">
        <v>5</v>
      </c>
      <c r="D486" s="49" t="n">
        <v>17</v>
      </c>
      <c r="E486" s="54" t="n">
        <v>724.08</v>
      </c>
    </row>
    <row r="487" customFormat="false" ht="15" hidden="false" customHeight="false" outlineLevel="0" collapsed="false">
      <c r="A487" s="49" t="n">
        <v>2010</v>
      </c>
      <c r="B487" s="49" t="s">
        <v>192</v>
      </c>
      <c r="C487" s="49" t="n">
        <v>7</v>
      </c>
      <c r="D487" s="49" t="n">
        <v>14</v>
      </c>
      <c r="E487" s="54" t="n">
        <v>173.15</v>
      </c>
    </row>
    <row r="488" customFormat="false" ht="15" hidden="false" customHeight="false" outlineLevel="0" collapsed="false">
      <c r="A488" s="49" t="n">
        <v>2010</v>
      </c>
      <c r="B488" s="49" t="s">
        <v>217</v>
      </c>
      <c r="C488" s="49" t="n">
        <v>1</v>
      </c>
      <c r="D488" s="49" t="n">
        <v>9</v>
      </c>
      <c r="E488" s="54" t="n">
        <v>159.66</v>
      </c>
    </row>
    <row r="489" customFormat="false" ht="15" hidden="false" customHeight="false" outlineLevel="0" collapsed="false">
      <c r="A489" s="49" t="n">
        <v>2010</v>
      </c>
      <c r="B489" s="49" t="s">
        <v>217</v>
      </c>
      <c r="C489" s="49" t="n">
        <v>1</v>
      </c>
      <c r="D489" s="49" t="n">
        <v>10</v>
      </c>
      <c r="E489" s="54" t="n">
        <v>110.4</v>
      </c>
    </row>
    <row r="490" customFormat="false" ht="15" hidden="false" customHeight="false" outlineLevel="0" collapsed="false">
      <c r="A490" s="49" t="n">
        <v>2010</v>
      </c>
      <c r="B490" s="49" t="s">
        <v>217</v>
      </c>
      <c r="C490" s="49" t="n">
        <v>1</v>
      </c>
      <c r="D490" s="49" t="n">
        <v>12</v>
      </c>
      <c r="E490" s="54" t="n">
        <v>18.3</v>
      </c>
    </row>
    <row r="491" customFormat="false" ht="15" hidden="false" customHeight="false" outlineLevel="0" collapsed="false">
      <c r="A491" s="49" t="n">
        <v>2010</v>
      </c>
      <c r="B491" s="49" t="s">
        <v>217</v>
      </c>
      <c r="C491" s="49" t="n">
        <v>1</v>
      </c>
      <c r="D491" s="49" t="n">
        <v>15</v>
      </c>
      <c r="E491" s="54" t="n">
        <v>219.35</v>
      </c>
    </row>
    <row r="492" customFormat="false" ht="15" hidden="false" customHeight="false" outlineLevel="0" collapsed="false">
      <c r="A492" s="49" t="n">
        <v>2010</v>
      </c>
      <c r="B492" s="49" t="s">
        <v>217</v>
      </c>
      <c r="C492" s="49" t="n">
        <v>2</v>
      </c>
      <c r="D492" s="49" t="n">
        <v>9</v>
      </c>
      <c r="E492" s="54" t="n">
        <v>34.06</v>
      </c>
    </row>
    <row r="493" customFormat="false" ht="15" hidden="false" customHeight="false" outlineLevel="0" collapsed="false">
      <c r="A493" s="49" t="n">
        <v>2010</v>
      </c>
      <c r="B493" s="49" t="s">
        <v>217</v>
      </c>
      <c r="C493" s="49" t="n">
        <v>2</v>
      </c>
      <c r="D493" s="49" t="n">
        <v>11</v>
      </c>
      <c r="E493" s="54" t="n">
        <v>617.5</v>
      </c>
    </row>
    <row r="494" customFormat="false" ht="15" hidden="false" customHeight="false" outlineLevel="0" collapsed="false">
      <c r="A494" s="49" t="n">
        <v>2010</v>
      </c>
      <c r="B494" s="49" t="s">
        <v>217</v>
      </c>
      <c r="C494" s="49" t="n">
        <v>3</v>
      </c>
      <c r="D494" s="49" t="n">
        <v>10</v>
      </c>
      <c r="E494" s="54" t="n">
        <v>384.18</v>
      </c>
    </row>
    <row r="495" customFormat="false" ht="15" hidden="false" customHeight="false" outlineLevel="0" collapsed="false">
      <c r="A495" s="49" t="n">
        <v>2010</v>
      </c>
      <c r="B495" s="49" t="s">
        <v>217</v>
      </c>
      <c r="C495" s="49" t="n">
        <v>4</v>
      </c>
      <c r="D495" s="49" t="n">
        <v>10</v>
      </c>
      <c r="E495" s="54" t="n">
        <v>3794.4</v>
      </c>
    </row>
    <row r="496" customFormat="false" ht="15" hidden="false" customHeight="false" outlineLevel="0" collapsed="false">
      <c r="A496" s="49" t="n">
        <v>2010</v>
      </c>
      <c r="B496" s="49" t="s">
        <v>217</v>
      </c>
      <c r="C496" s="49" t="n">
        <v>4</v>
      </c>
      <c r="D496" s="49" t="n">
        <v>11</v>
      </c>
      <c r="E496" s="54" t="n">
        <v>1895</v>
      </c>
    </row>
    <row r="497" customFormat="false" ht="15" hidden="false" customHeight="false" outlineLevel="0" collapsed="false">
      <c r="A497" s="49" t="n">
        <v>2010</v>
      </c>
      <c r="B497" s="49" t="s">
        <v>217</v>
      </c>
      <c r="C497" s="49" t="n">
        <v>4</v>
      </c>
      <c r="D497" s="49" t="n">
        <v>12</v>
      </c>
      <c r="E497" s="54" t="n">
        <v>1533.89</v>
      </c>
    </row>
    <row r="498" customFormat="false" ht="15" hidden="false" customHeight="false" outlineLevel="0" collapsed="false">
      <c r="A498" s="49" t="n">
        <v>2010</v>
      </c>
      <c r="B498" s="49" t="s">
        <v>217</v>
      </c>
      <c r="C498" s="49" t="n">
        <v>5</v>
      </c>
      <c r="D498" s="49" t="n">
        <v>9</v>
      </c>
      <c r="E498" s="54" t="n">
        <v>617.5</v>
      </c>
    </row>
    <row r="499" customFormat="false" ht="15" hidden="false" customHeight="false" outlineLevel="0" collapsed="false">
      <c r="A499" s="49" t="n">
        <v>2010</v>
      </c>
      <c r="B499" s="49" t="s">
        <v>217</v>
      </c>
      <c r="C499" s="49" t="n">
        <v>5</v>
      </c>
      <c r="D499" s="49" t="n">
        <v>11</v>
      </c>
      <c r="E499" s="54" t="n">
        <v>2.95</v>
      </c>
    </row>
    <row r="500" customFormat="false" ht="15" hidden="false" customHeight="false" outlineLevel="0" collapsed="false">
      <c r="A500" s="49" t="n">
        <v>2010</v>
      </c>
      <c r="B500" s="49" t="s">
        <v>217</v>
      </c>
      <c r="C500" s="49" t="n">
        <v>5</v>
      </c>
      <c r="D500" s="49" t="n">
        <v>13</v>
      </c>
      <c r="E500" s="54" t="n">
        <v>14.75</v>
      </c>
    </row>
    <row r="501" customFormat="false" ht="15" hidden="false" customHeight="false" outlineLevel="0" collapsed="false">
      <c r="A501" s="49" t="n">
        <v>2010</v>
      </c>
      <c r="B501" s="49" t="s">
        <v>217</v>
      </c>
      <c r="C501" s="49" t="n">
        <v>7</v>
      </c>
      <c r="D501" s="49" t="n">
        <v>11</v>
      </c>
      <c r="E501" s="54" t="n">
        <v>3590.59</v>
      </c>
    </row>
    <row r="502" customFormat="false" ht="15" hidden="false" customHeight="false" outlineLevel="0" collapsed="false">
      <c r="A502" s="49" t="n">
        <v>2010</v>
      </c>
      <c r="B502" s="49" t="s">
        <v>217</v>
      </c>
      <c r="C502" s="49" t="n">
        <v>7</v>
      </c>
      <c r="D502" s="49" t="n">
        <v>15</v>
      </c>
      <c r="E502" s="54" t="n">
        <v>320.08</v>
      </c>
    </row>
    <row r="503" customFormat="false" ht="15" hidden="false" customHeight="false" outlineLevel="0" collapsed="false">
      <c r="A503" s="49" t="n">
        <v>2010</v>
      </c>
      <c r="B503" s="49" t="s">
        <v>220</v>
      </c>
      <c r="C503" s="49" t="n">
        <v>1</v>
      </c>
      <c r="D503" s="49" t="n">
        <v>9</v>
      </c>
      <c r="E503" s="54" t="n">
        <v>949.82</v>
      </c>
    </row>
    <row r="504" customFormat="false" ht="15" hidden="false" customHeight="false" outlineLevel="0" collapsed="false">
      <c r="A504" s="49" t="n">
        <v>2010</v>
      </c>
      <c r="B504" s="49" t="s">
        <v>220</v>
      </c>
      <c r="C504" s="49" t="n">
        <v>3</v>
      </c>
      <c r="D504" s="49" t="n">
        <v>12</v>
      </c>
      <c r="E504" s="54" t="n">
        <v>168.69</v>
      </c>
    </row>
    <row r="505" customFormat="false" ht="15" hidden="false" customHeight="false" outlineLevel="0" collapsed="false">
      <c r="A505" s="49" t="n">
        <v>2010</v>
      </c>
      <c r="B505" s="49" t="s">
        <v>219</v>
      </c>
      <c r="C505" s="49" t="n">
        <v>1</v>
      </c>
      <c r="D505" s="49" t="n">
        <v>11</v>
      </c>
      <c r="E505" s="54" t="n">
        <v>211.7</v>
      </c>
    </row>
    <row r="506" customFormat="false" ht="15" hidden="false" customHeight="false" outlineLevel="0" collapsed="false">
      <c r="A506" s="49" t="n">
        <v>2010</v>
      </c>
      <c r="B506" s="49" t="s">
        <v>225</v>
      </c>
      <c r="C506" s="49" t="n">
        <v>3</v>
      </c>
      <c r="D506" s="49" t="n">
        <v>13</v>
      </c>
      <c r="E506" s="54" t="n">
        <v>1706.23</v>
      </c>
    </row>
    <row r="507" customFormat="false" ht="15" hidden="false" customHeight="false" outlineLevel="0" collapsed="false">
      <c r="A507" s="49" t="n">
        <v>2010</v>
      </c>
      <c r="B507" s="49" t="s">
        <v>225</v>
      </c>
      <c r="C507" s="49" t="n">
        <v>3</v>
      </c>
      <c r="D507" s="49" t="n">
        <v>14</v>
      </c>
      <c r="E507" s="54" t="n">
        <v>63</v>
      </c>
    </row>
    <row r="508" customFormat="false" ht="15" hidden="false" customHeight="false" outlineLevel="0" collapsed="false">
      <c r="A508" s="49" t="n">
        <v>2010</v>
      </c>
      <c r="B508" s="49" t="s">
        <v>225</v>
      </c>
      <c r="C508" s="49" t="n">
        <v>4</v>
      </c>
      <c r="D508" s="49" t="n">
        <v>12</v>
      </c>
      <c r="E508" s="54" t="n">
        <v>1525.39</v>
      </c>
    </row>
    <row r="509" customFormat="false" ht="15" hidden="false" customHeight="false" outlineLevel="0" collapsed="false">
      <c r="A509" s="49" t="n">
        <v>2010</v>
      </c>
      <c r="B509" s="49" t="s">
        <v>225</v>
      </c>
      <c r="C509" s="49" t="n">
        <v>7</v>
      </c>
      <c r="D509" s="49" t="n">
        <v>12</v>
      </c>
      <c r="E509" s="54" t="n">
        <v>1598.06</v>
      </c>
    </row>
    <row r="510" customFormat="false" ht="15" hidden="false" customHeight="false" outlineLevel="0" collapsed="false">
      <c r="A510" s="49" t="n">
        <v>2010</v>
      </c>
      <c r="B510" s="49" t="s">
        <v>227</v>
      </c>
      <c r="C510" s="49" t="n">
        <v>1</v>
      </c>
      <c r="D510" s="49" t="n">
        <v>14</v>
      </c>
      <c r="E510" s="54" t="n">
        <v>818.19</v>
      </c>
    </row>
    <row r="511" customFormat="false" ht="15" hidden="false" customHeight="false" outlineLevel="0" collapsed="false">
      <c r="A511" s="49" t="n">
        <v>2010</v>
      </c>
      <c r="B511" s="49" t="s">
        <v>227</v>
      </c>
      <c r="C511" s="49" t="n">
        <v>5</v>
      </c>
      <c r="D511" s="49" t="n">
        <v>15</v>
      </c>
      <c r="E511" s="54" t="n">
        <v>1868.56</v>
      </c>
    </row>
    <row r="512" customFormat="false" ht="15" hidden="false" customHeight="false" outlineLevel="0" collapsed="false">
      <c r="A512" s="49" t="n">
        <v>2010</v>
      </c>
      <c r="B512" s="49" t="s">
        <v>218</v>
      </c>
      <c r="C512" s="49" t="n">
        <v>1</v>
      </c>
      <c r="D512" s="49" t="n">
        <v>8</v>
      </c>
      <c r="E512" s="54" t="n">
        <v>14870.38</v>
      </c>
    </row>
    <row r="513" customFormat="false" ht="15" hidden="false" customHeight="false" outlineLevel="0" collapsed="false">
      <c r="A513" s="49" t="n">
        <v>2010</v>
      </c>
      <c r="B513" s="49" t="s">
        <v>218</v>
      </c>
      <c r="C513" s="49" t="n">
        <v>1</v>
      </c>
      <c r="D513" s="49" t="n">
        <v>9</v>
      </c>
      <c r="E513" s="54" t="n">
        <v>751</v>
      </c>
    </row>
    <row r="514" customFormat="false" ht="15" hidden="false" customHeight="false" outlineLevel="0" collapsed="false">
      <c r="A514" s="49" t="n">
        <v>2010</v>
      </c>
      <c r="B514" s="49" t="s">
        <v>218</v>
      </c>
      <c r="C514" s="49" t="n">
        <v>1</v>
      </c>
      <c r="D514" s="49" t="n">
        <v>10</v>
      </c>
      <c r="E514" s="54" t="n">
        <v>1513.82</v>
      </c>
    </row>
    <row r="515" customFormat="false" ht="15" hidden="false" customHeight="false" outlineLevel="0" collapsed="false">
      <c r="A515" s="49" t="n">
        <v>2010</v>
      </c>
      <c r="B515" s="49" t="s">
        <v>218</v>
      </c>
      <c r="C515" s="49" t="n">
        <v>1</v>
      </c>
      <c r="D515" s="49" t="n">
        <v>11</v>
      </c>
      <c r="E515" s="54" t="n">
        <v>165</v>
      </c>
    </row>
    <row r="516" customFormat="false" ht="15" hidden="false" customHeight="false" outlineLevel="0" collapsed="false">
      <c r="A516" s="49" t="n">
        <v>2010</v>
      </c>
      <c r="B516" s="49" t="s">
        <v>218</v>
      </c>
      <c r="C516" s="49" t="n">
        <v>1</v>
      </c>
      <c r="D516" s="49" t="n">
        <v>12</v>
      </c>
      <c r="E516" s="54" t="n">
        <v>4046.93</v>
      </c>
    </row>
    <row r="517" customFormat="false" ht="15" hidden="false" customHeight="false" outlineLevel="0" collapsed="false">
      <c r="A517" s="49" t="n">
        <v>2010</v>
      </c>
      <c r="B517" s="49" t="s">
        <v>218</v>
      </c>
      <c r="C517" s="49" t="n">
        <v>1</v>
      </c>
      <c r="D517" s="49" t="n">
        <v>13</v>
      </c>
      <c r="E517" s="54" t="n">
        <v>5803.63</v>
      </c>
    </row>
    <row r="518" customFormat="false" ht="15" hidden="false" customHeight="false" outlineLevel="0" collapsed="false">
      <c r="A518" s="49" t="n">
        <v>2010</v>
      </c>
      <c r="B518" s="49" t="s">
        <v>218</v>
      </c>
      <c r="C518" s="49" t="n">
        <v>1</v>
      </c>
      <c r="D518" s="49" t="n">
        <v>14</v>
      </c>
      <c r="E518" s="54" t="n">
        <v>899.48</v>
      </c>
    </row>
    <row r="519" customFormat="false" ht="15" hidden="false" customHeight="false" outlineLevel="0" collapsed="false">
      <c r="A519" s="49" t="n">
        <v>2010</v>
      </c>
      <c r="B519" s="49" t="s">
        <v>218</v>
      </c>
      <c r="C519" s="49" t="n">
        <v>1</v>
      </c>
      <c r="D519" s="49" t="n">
        <v>15</v>
      </c>
      <c r="E519" s="54" t="n">
        <v>84.72</v>
      </c>
    </row>
    <row r="520" customFormat="false" ht="15" hidden="false" customHeight="false" outlineLevel="0" collapsed="false">
      <c r="A520" s="49" t="n">
        <v>2010</v>
      </c>
      <c r="B520" s="49" t="s">
        <v>218</v>
      </c>
      <c r="C520" s="49" t="n">
        <v>2</v>
      </c>
      <c r="D520" s="49" t="n">
        <v>8</v>
      </c>
      <c r="E520" s="54" t="n">
        <v>5897.68</v>
      </c>
    </row>
    <row r="521" customFormat="false" ht="15" hidden="false" customHeight="false" outlineLevel="0" collapsed="false">
      <c r="A521" s="49" t="n">
        <v>2010</v>
      </c>
      <c r="B521" s="49" t="s">
        <v>218</v>
      </c>
      <c r="C521" s="49" t="n">
        <v>2</v>
      </c>
      <c r="D521" s="49" t="n">
        <v>9</v>
      </c>
      <c r="E521" s="54" t="n">
        <v>1036.65</v>
      </c>
    </row>
    <row r="522" customFormat="false" ht="15" hidden="false" customHeight="false" outlineLevel="0" collapsed="false">
      <c r="A522" s="49" t="n">
        <v>2010</v>
      </c>
      <c r="B522" s="49" t="s">
        <v>218</v>
      </c>
      <c r="C522" s="49" t="n">
        <v>2</v>
      </c>
      <c r="D522" s="49" t="n">
        <v>10</v>
      </c>
      <c r="E522" s="54" t="n">
        <v>20765.9</v>
      </c>
    </row>
    <row r="523" customFormat="false" ht="15" hidden="false" customHeight="false" outlineLevel="0" collapsed="false">
      <c r="A523" s="49" t="n">
        <v>2010</v>
      </c>
      <c r="B523" s="49" t="s">
        <v>218</v>
      </c>
      <c r="C523" s="49" t="n">
        <v>2</v>
      </c>
      <c r="D523" s="49" t="n">
        <v>11</v>
      </c>
      <c r="E523" s="54" t="n">
        <v>147.09</v>
      </c>
    </row>
    <row r="524" customFormat="false" ht="15" hidden="false" customHeight="false" outlineLevel="0" collapsed="false">
      <c r="A524" s="49" t="n">
        <v>2010</v>
      </c>
      <c r="B524" s="49" t="s">
        <v>218</v>
      </c>
      <c r="C524" s="49" t="n">
        <v>2</v>
      </c>
      <c r="D524" s="49" t="n">
        <v>12</v>
      </c>
      <c r="E524" s="54" t="n">
        <v>757.71</v>
      </c>
    </row>
    <row r="525" customFormat="false" ht="15" hidden="false" customHeight="false" outlineLevel="0" collapsed="false">
      <c r="A525" s="49" t="n">
        <v>2010</v>
      </c>
      <c r="B525" s="49" t="s">
        <v>218</v>
      </c>
      <c r="C525" s="49" t="n">
        <v>2</v>
      </c>
      <c r="D525" s="49" t="n">
        <v>13</v>
      </c>
      <c r="E525" s="54" t="n">
        <v>603.38</v>
      </c>
    </row>
    <row r="526" customFormat="false" ht="15" hidden="false" customHeight="false" outlineLevel="0" collapsed="false">
      <c r="A526" s="49" t="n">
        <v>2010</v>
      </c>
      <c r="B526" s="49" t="s">
        <v>218</v>
      </c>
      <c r="C526" s="49" t="n">
        <v>2</v>
      </c>
      <c r="D526" s="49" t="n">
        <v>14</v>
      </c>
      <c r="E526" s="54" t="n">
        <v>157.12</v>
      </c>
    </row>
    <row r="527" customFormat="false" ht="15" hidden="false" customHeight="false" outlineLevel="0" collapsed="false">
      <c r="A527" s="49" t="n">
        <v>2010</v>
      </c>
      <c r="B527" s="49" t="s">
        <v>218</v>
      </c>
      <c r="C527" s="49" t="n">
        <v>2</v>
      </c>
      <c r="D527" s="49" t="n">
        <v>15</v>
      </c>
      <c r="E527" s="54" t="n">
        <v>8968.29</v>
      </c>
    </row>
    <row r="528" customFormat="false" ht="15" hidden="false" customHeight="false" outlineLevel="0" collapsed="false">
      <c r="A528" s="49" t="n">
        <v>2010</v>
      </c>
      <c r="B528" s="49" t="s">
        <v>218</v>
      </c>
      <c r="C528" s="49" t="n">
        <v>2</v>
      </c>
      <c r="D528" s="49" t="n">
        <v>16</v>
      </c>
      <c r="E528" s="54" t="n">
        <v>22153.55</v>
      </c>
    </row>
    <row r="529" customFormat="false" ht="15" hidden="false" customHeight="false" outlineLevel="0" collapsed="false">
      <c r="A529" s="49" t="n">
        <v>2010</v>
      </c>
      <c r="B529" s="49" t="s">
        <v>218</v>
      </c>
      <c r="C529" s="49" t="n">
        <v>2</v>
      </c>
      <c r="D529" s="49" t="n">
        <v>17</v>
      </c>
      <c r="E529" s="54" t="n">
        <v>1620</v>
      </c>
    </row>
    <row r="530" customFormat="false" ht="15" hidden="false" customHeight="false" outlineLevel="0" collapsed="false">
      <c r="A530" s="49" t="n">
        <v>2010</v>
      </c>
      <c r="B530" s="49" t="s">
        <v>218</v>
      </c>
      <c r="C530" s="49" t="n">
        <v>3</v>
      </c>
      <c r="D530" s="49" t="n">
        <v>9</v>
      </c>
      <c r="E530" s="54" t="n">
        <v>236.5</v>
      </c>
    </row>
    <row r="531" customFormat="false" ht="15" hidden="false" customHeight="false" outlineLevel="0" collapsed="false">
      <c r="A531" s="49" t="n">
        <v>2010</v>
      </c>
      <c r="B531" s="49" t="s">
        <v>218</v>
      </c>
      <c r="C531" s="49" t="n">
        <v>3</v>
      </c>
      <c r="D531" s="49" t="n">
        <v>10</v>
      </c>
      <c r="E531" s="54" t="n">
        <v>20308.07</v>
      </c>
    </row>
    <row r="532" customFormat="false" ht="15" hidden="false" customHeight="false" outlineLevel="0" collapsed="false">
      <c r="A532" s="49" t="n">
        <v>2010</v>
      </c>
      <c r="B532" s="49" t="s">
        <v>218</v>
      </c>
      <c r="C532" s="49" t="n">
        <v>3</v>
      </c>
      <c r="D532" s="49" t="n">
        <v>11</v>
      </c>
      <c r="E532" s="54" t="n">
        <v>6456.89</v>
      </c>
    </row>
    <row r="533" customFormat="false" ht="15" hidden="false" customHeight="false" outlineLevel="0" collapsed="false">
      <c r="A533" s="49" t="n">
        <v>2010</v>
      </c>
      <c r="B533" s="49" t="s">
        <v>218</v>
      </c>
      <c r="C533" s="49" t="n">
        <v>3</v>
      </c>
      <c r="D533" s="49" t="n">
        <v>12</v>
      </c>
      <c r="E533" s="54" t="n">
        <v>15920.83</v>
      </c>
    </row>
    <row r="534" customFormat="false" ht="15" hidden="false" customHeight="false" outlineLevel="0" collapsed="false">
      <c r="A534" s="49" t="n">
        <v>2010</v>
      </c>
      <c r="B534" s="49" t="s">
        <v>218</v>
      </c>
      <c r="C534" s="49" t="n">
        <v>3</v>
      </c>
      <c r="D534" s="49" t="n">
        <v>13</v>
      </c>
      <c r="E534" s="54" t="n">
        <v>3162.22</v>
      </c>
    </row>
    <row r="535" customFormat="false" ht="15" hidden="false" customHeight="false" outlineLevel="0" collapsed="false">
      <c r="A535" s="49" t="n">
        <v>2010</v>
      </c>
      <c r="B535" s="49" t="s">
        <v>218</v>
      </c>
      <c r="C535" s="49" t="n">
        <v>3</v>
      </c>
      <c r="D535" s="49" t="n">
        <v>15</v>
      </c>
      <c r="E535" s="54" t="n">
        <v>344.88</v>
      </c>
    </row>
    <row r="536" customFormat="false" ht="15" hidden="false" customHeight="false" outlineLevel="0" collapsed="false">
      <c r="A536" s="49" t="n">
        <v>2010</v>
      </c>
      <c r="B536" s="49" t="s">
        <v>218</v>
      </c>
      <c r="C536" s="49" t="n">
        <v>4</v>
      </c>
      <c r="D536" s="49" t="n">
        <v>8</v>
      </c>
      <c r="E536" s="54" t="n">
        <v>581.85</v>
      </c>
    </row>
    <row r="537" customFormat="false" ht="15" hidden="false" customHeight="false" outlineLevel="0" collapsed="false">
      <c r="A537" s="49" t="n">
        <v>2010</v>
      </c>
      <c r="B537" s="49" t="s">
        <v>218</v>
      </c>
      <c r="C537" s="49" t="n">
        <v>4</v>
      </c>
      <c r="D537" s="49" t="n">
        <v>10</v>
      </c>
      <c r="E537" s="54" t="n">
        <v>9814.04</v>
      </c>
    </row>
    <row r="538" customFormat="false" ht="15" hidden="false" customHeight="false" outlineLevel="0" collapsed="false">
      <c r="A538" s="49" t="n">
        <v>2010</v>
      </c>
      <c r="B538" s="49" t="s">
        <v>218</v>
      </c>
      <c r="C538" s="49" t="n">
        <v>4</v>
      </c>
      <c r="D538" s="49" t="n">
        <v>12</v>
      </c>
      <c r="E538" s="54" t="n">
        <v>404.25</v>
      </c>
    </row>
    <row r="539" customFormat="false" ht="15" hidden="false" customHeight="false" outlineLevel="0" collapsed="false">
      <c r="A539" s="49" t="n">
        <v>2010</v>
      </c>
      <c r="B539" s="49" t="s">
        <v>218</v>
      </c>
      <c r="C539" s="49" t="n">
        <v>4</v>
      </c>
      <c r="D539" s="49" t="n">
        <v>13</v>
      </c>
      <c r="E539" s="54" t="n">
        <v>750.29</v>
      </c>
    </row>
    <row r="540" customFormat="false" ht="15" hidden="false" customHeight="false" outlineLevel="0" collapsed="false">
      <c r="A540" s="49" t="n">
        <v>2010</v>
      </c>
      <c r="B540" s="49" t="s">
        <v>218</v>
      </c>
      <c r="C540" s="49" t="n">
        <v>4</v>
      </c>
      <c r="D540" s="49" t="n">
        <v>14</v>
      </c>
      <c r="E540" s="54" t="n">
        <v>7389.93</v>
      </c>
    </row>
    <row r="541" customFormat="false" ht="15" hidden="false" customHeight="false" outlineLevel="0" collapsed="false">
      <c r="A541" s="49" t="n">
        <v>2010</v>
      </c>
      <c r="B541" s="49" t="s">
        <v>218</v>
      </c>
      <c r="C541" s="49" t="n">
        <v>4</v>
      </c>
      <c r="D541" s="49" t="n">
        <v>15</v>
      </c>
      <c r="E541" s="54" t="n">
        <v>33098.8</v>
      </c>
    </row>
    <row r="542" customFormat="false" ht="15" hidden="false" customHeight="false" outlineLevel="0" collapsed="false">
      <c r="A542" s="49" t="n">
        <v>2010</v>
      </c>
      <c r="B542" s="49" t="s">
        <v>218</v>
      </c>
      <c r="C542" s="49" t="n">
        <v>4</v>
      </c>
      <c r="D542" s="49" t="n">
        <v>16</v>
      </c>
      <c r="E542" s="54" t="n">
        <v>50.8</v>
      </c>
    </row>
    <row r="543" customFormat="false" ht="15" hidden="false" customHeight="false" outlineLevel="0" collapsed="false">
      <c r="A543" s="49" t="n">
        <v>2010</v>
      </c>
      <c r="B543" s="49" t="s">
        <v>218</v>
      </c>
      <c r="C543" s="49" t="n">
        <v>4</v>
      </c>
      <c r="D543" s="49" t="n">
        <v>17</v>
      </c>
      <c r="E543" s="54" t="n">
        <v>131.68</v>
      </c>
    </row>
    <row r="544" customFormat="false" ht="15" hidden="false" customHeight="false" outlineLevel="0" collapsed="false">
      <c r="A544" s="49" t="n">
        <v>2010</v>
      </c>
      <c r="B544" s="49" t="s">
        <v>218</v>
      </c>
      <c r="C544" s="49" t="n">
        <v>4</v>
      </c>
      <c r="D544" s="49" t="n">
        <v>19</v>
      </c>
      <c r="E544" s="54" t="n">
        <v>632.79</v>
      </c>
    </row>
    <row r="545" customFormat="false" ht="15" hidden="false" customHeight="false" outlineLevel="0" collapsed="false">
      <c r="A545" s="49" t="n">
        <v>2010</v>
      </c>
      <c r="B545" s="49" t="s">
        <v>218</v>
      </c>
      <c r="C545" s="49" t="n">
        <v>5</v>
      </c>
      <c r="D545" s="49" t="n">
        <v>8</v>
      </c>
      <c r="E545" s="54" t="n">
        <v>10491.36</v>
      </c>
    </row>
    <row r="546" customFormat="false" ht="15" hidden="false" customHeight="false" outlineLevel="0" collapsed="false">
      <c r="A546" s="49" t="n">
        <v>2010</v>
      </c>
      <c r="B546" s="49" t="s">
        <v>218</v>
      </c>
      <c r="C546" s="49" t="n">
        <v>5</v>
      </c>
      <c r="D546" s="49" t="n">
        <v>9</v>
      </c>
      <c r="E546" s="54" t="n">
        <v>454.2</v>
      </c>
    </row>
    <row r="547" customFormat="false" ht="15" hidden="false" customHeight="false" outlineLevel="0" collapsed="false">
      <c r="A547" s="49" t="n">
        <v>2010</v>
      </c>
      <c r="B547" s="49" t="s">
        <v>218</v>
      </c>
      <c r="C547" s="49" t="n">
        <v>5</v>
      </c>
      <c r="D547" s="49" t="n">
        <v>10</v>
      </c>
      <c r="E547" s="54" t="n">
        <v>8652.92</v>
      </c>
    </row>
    <row r="548" customFormat="false" ht="15" hidden="false" customHeight="false" outlineLevel="0" collapsed="false">
      <c r="A548" s="49" t="n">
        <v>2010</v>
      </c>
      <c r="B548" s="49" t="s">
        <v>218</v>
      </c>
      <c r="C548" s="49" t="n">
        <v>5</v>
      </c>
      <c r="D548" s="49" t="n">
        <v>11</v>
      </c>
      <c r="E548" s="54" t="n">
        <v>4175.02</v>
      </c>
    </row>
    <row r="549" customFormat="false" ht="15" hidden="false" customHeight="false" outlineLevel="0" collapsed="false">
      <c r="A549" s="49" t="n">
        <v>2010</v>
      </c>
      <c r="B549" s="49" t="s">
        <v>218</v>
      </c>
      <c r="C549" s="49" t="n">
        <v>5</v>
      </c>
      <c r="D549" s="49" t="n">
        <v>12</v>
      </c>
      <c r="E549" s="54" t="n">
        <v>2085.21</v>
      </c>
    </row>
    <row r="550" customFormat="false" ht="15" hidden="false" customHeight="false" outlineLevel="0" collapsed="false">
      <c r="A550" s="49" t="n">
        <v>2010</v>
      </c>
      <c r="B550" s="49" t="s">
        <v>218</v>
      </c>
      <c r="C550" s="49" t="n">
        <v>5</v>
      </c>
      <c r="D550" s="49" t="n">
        <v>13</v>
      </c>
      <c r="E550" s="54" t="n">
        <v>10248.82</v>
      </c>
    </row>
    <row r="551" customFormat="false" ht="15" hidden="false" customHeight="false" outlineLevel="0" collapsed="false">
      <c r="A551" s="49" t="n">
        <v>2010</v>
      </c>
      <c r="B551" s="49" t="s">
        <v>218</v>
      </c>
      <c r="C551" s="49" t="n">
        <v>5</v>
      </c>
      <c r="D551" s="49" t="n">
        <v>14</v>
      </c>
      <c r="E551" s="54" t="n">
        <v>3653.02</v>
      </c>
    </row>
    <row r="552" customFormat="false" ht="15" hidden="false" customHeight="false" outlineLevel="0" collapsed="false">
      <c r="A552" s="49" t="n">
        <v>2010</v>
      </c>
      <c r="B552" s="49" t="s">
        <v>218</v>
      </c>
      <c r="C552" s="49" t="n">
        <v>5</v>
      </c>
      <c r="D552" s="49" t="n">
        <v>16</v>
      </c>
      <c r="E552" s="54" t="n">
        <v>23769.2</v>
      </c>
    </row>
    <row r="553" customFormat="false" ht="15" hidden="false" customHeight="false" outlineLevel="0" collapsed="false">
      <c r="A553" s="49" t="n">
        <v>2010</v>
      </c>
      <c r="B553" s="49" t="s">
        <v>218</v>
      </c>
      <c r="C553" s="49" t="n">
        <v>7</v>
      </c>
      <c r="D553" s="49" t="n">
        <v>11</v>
      </c>
      <c r="E553" s="54" t="n">
        <v>2060.26</v>
      </c>
    </row>
    <row r="554" customFormat="false" ht="15" hidden="false" customHeight="false" outlineLevel="0" collapsed="false">
      <c r="A554" s="49" t="n">
        <v>2010</v>
      </c>
      <c r="B554" s="49" t="s">
        <v>218</v>
      </c>
      <c r="C554" s="49" t="n">
        <v>7</v>
      </c>
      <c r="D554" s="49" t="n">
        <v>13</v>
      </c>
      <c r="E554" s="54" t="n">
        <v>3458.44</v>
      </c>
    </row>
    <row r="555" customFormat="false" ht="15" hidden="false" customHeight="false" outlineLevel="0" collapsed="false">
      <c r="A555" s="49" t="n">
        <v>2010</v>
      </c>
      <c r="B555" s="49" t="s">
        <v>218</v>
      </c>
      <c r="C555" s="49" t="n">
        <v>7</v>
      </c>
      <c r="D555" s="49" t="n">
        <v>14</v>
      </c>
      <c r="E555" s="54" t="n">
        <v>514.22</v>
      </c>
    </row>
    <row r="556" customFormat="false" ht="15" hidden="false" customHeight="false" outlineLevel="0" collapsed="false">
      <c r="A556" s="49" t="n">
        <v>2010</v>
      </c>
      <c r="B556" s="49" t="s">
        <v>218</v>
      </c>
      <c r="C556" s="49" t="n">
        <v>7</v>
      </c>
      <c r="D556" s="49" t="n">
        <v>15</v>
      </c>
      <c r="E556" s="54" t="n">
        <v>504</v>
      </c>
    </row>
    <row r="557" customFormat="false" ht="15" hidden="false" customHeight="false" outlineLevel="0" collapsed="false">
      <c r="A557" s="49" t="n">
        <v>2010</v>
      </c>
      <c r="B557" s="49" t="s">
        <v>228</v>
      </c>
      <c r="C557" s="49" t="n">
        <v>5</v>
      </c>
      <c r="D557" s="49" t="n">
        <v>14</v>
      </c>
      <c r="E557" s="54" t="n">
        <v>112.57</v>
      </c>
    </row>
    <row r="558" customFormat="false" ht="15" hidden="false" customHeight="false" outlineLevel="0" collapsed="false">
      <c r="A558" s="49" t="n">
        <v>2010</v>
      </c>
      <c r="B558" s="49" t="s">
        <v>193</v>
      </c>
      <c r="C558" s="49" t="n">
        <v>1</v>
      </c>
      <c r="D558" s="49" t="n">
        <v>10</v>
      </c>
      <c r="E558" s="54" t="n">
        <v>200.05</v>
      </c>
    </row>
    <row r="559" customFormat="false" ht="15" hidden="false" customHeight="false" outlineLevel="0" collapsed="false">
      <c r="A559" s="49" t="n">
        <v>2010</v>
      </c>
      <c r="B559" s="49" t="s">
        <v>193</v>
      </c>
      <c r="C559" s="49" t="n">
        <v>3</v>
      </c>
      <c r="D559" s="49" t="n">
        <v>13</v>
      </c>
      <c r="E559" s="54" t="n">
        <v>1919.14</v>
      </c>
    </row>
    <row r="560" customFormat="false" ht="15" hidden="false" customHeight="false" outlineLevel="0" collapsed="false">
      <c r="A560" s="49" t="n">
        <v>2010</v>
      </c>
      <c r="B560" s="49" t="s">
        <v>193</v>
      </c>
      <c r="C560" s="49" t="n">
        <v>3</v>
      </c>
      <c r="D560" s="49" t="n">
        <v>14</v>
      </c>
      <c r="E560" s="54" t="n">
        <v>1993.34</v>
      </c>
    </row>
    <row r="561" customFormat="false" ht="15" hidden="false" customHeight="false" outlineLevel="0" collapsed="false">
      <c r="A561" s="49" t="n">
        <v>2010</v>
      </c>
      <c r="B561" s="49" t="s">
        <v>193</v>
      </c>
      <c r="C561" s="49" t="n">
        <v>3</v>
      </c>
      <c r="D561" s="49" t="n">
        <v>16</v>
      </c>
      <c r="E561" s="54" t="n">
        <v>1867.98</v>
      </c>
    </row>
    <row r="562" customFormat="false" ht="15" hidden="false" customHeight="false" outlineLevel="0" collapsed="false">
      <c r="A562" s="49" t="n">
        <v>2010</v>
      </c>
      <c r="B562" s="49" t="s">
        <v>193</v>
      </c>
      <c r="C562" s="49" t="n">
        <v>4</v>
      </c>
      <c r="D562" s="49" t="n">
        <v>10</v>
      </c>
      <c r="E562" s="54" t="n">
        <v>973.69</v>
      </c>
    </row>
    <row r="563" customFormat="false" ht="15" hidden="false" customHeight="false" outlineLevel="0" collapsed="false">
      <c r="A563" s="49" t="n">
        <v>2010</v>
      </c>
      <c r="B563" s="49" t="s">
        <v>193</v>
      </c>
      <c r="C563" s="49" t="n">
        <v>5</v>
      </c>
      <c r="D563" s="49" t="n">
        <v>8</v>
      </c>
      <c r="E563" s="54" t="n">
        <v>2292.18</v>
      </c>
    </row>
    <row r="564" customFormat="false" ht="15" hidden="false" customHeight="false" outlineLevel="0" collapsed="false">
      <c r="A564" s="49" t="n">
        <v>2010</v>
      </c>
      <c r="B564" s="49" t="s">
        <v>193</v>
      </c>
      <c r="C564" s="49" t="n">
        <v>5</v>
      </c>
      <c r="D564" s="49" t="n">
        <v>9</v>
      </c>
      <c r="E564" s="54" t="n">
        <v>152.4</v>
      </c>
    </row>
    <row r="565" customFormat="false" ht="15" hidden="false" customHeight="false" outlineLevel="0" collapsed="false">
      <c r="A565" s="49" t="n">
        <v>2010</v>
      </c>
      <c r="B565" s="49" t="s">
        <v>193</v>
      </c>
      <c r="C565" s="49" t="n">
        <v>5</v>
      </c>
      <c r="D565" s="49" t="n">
        <v>10</v>
      </c>
      <c r="E565" s="54" t="n">
        <v>143.75</v>
      </c>
    </row>
    <row r="566" customFormat="false" ht="15" hidden="false" customHeight="false" outlineLevel="0" collapsed="false">
      <c r="A566" s="49" t="n">
        <v>2010</v>
      </c>
      <c r="B566" s="49" t="s">
        <v>213</v>
      </c>
      <c r="C566" s="49" t="n">
        <v>1</v>
      </c>
      <c r="D566" s="49" t="n">
        <v>9</v>
      </c>
      <c r="E566" s="54" t="n">
        <v>318.86</v>
      </c>
    </row>
    <row r="567" customFormat="false" ht="15" hidden="false" customHeight="false" outlineLevel="0" collapsed="false">
      <c r="A567" s="49" t="n">
        <v>2010</v>
      </c>
      <c r="B567" s="49" t="s">
        <v>213</v>
      </c>
      <c r="C567" s="49" t="n">
        <v>1</v>
      </c>
      <c r="D567" s="49" t="n">
        <v>13</v>
      </c>
      <c r="E567" s="54" t="n">
        <v>168.6</v>
      </c>
    </row>
    <row r="568" customFormat="false" ht="15" hidden="false" customHeight="false" outlineLevel="0" collapsed="false">
      <c r="A568" s="49" t="n">
        <v>2010</v>
      </c>
      <c r="B568" s="49" t="s">
        <v>213</v>
      </c>
      <c r="C568" s="49" t="n">
        <v>2</v>
      </c>
      <c r="D568" s="49" t="n">
        <v>13</v>
      </c>
      <c r="E568" s="54" t="n">
        <v>180.87</v>
      </c>
    </row>
    <row r="569" customFormat="false" ht="15" hidden="false" customHeight="false" outlineLevel="0" collapsed="false">
      <c r="A569" s="49" t="n">
        <v>2010</v>
      </c>
      <c r="B569" s="49" t="s">
        <v>213</v>
      </c>
      <c r="C569" s="49" t="n">
        <v>4</v>
      </c>
      <c r="D569" s="49" t="n">
        <v>13</v>
      </c>
      <c r="E569" s="54" t="n">
        <v>294.75</v>
      </c>
    </row>
    <row r="570" customFormat="false" ht="15" hidden="false" customHeight="false" outlineLevel="0" collapsed="false">
      <c r="A570" s="49" t="n">
        <v>2010</v>
      </c>
      <c r="B570" s="49" t="s">
        <v>213</v>
      </c>
      <c r="C570" s="49" t="n">
        <v>4</v>
      </c>
      <c r="D570" s="49" t="n">
        <v>14</v>
      </c>
      <c r="E570" s="54" t="n">
        <v>556.16</v>
      </c>
    </row>
    <row r="571" customFormat="false" ht="15" hidden="false" customHeight="false" outlineLevel="0" collapsed="false">
      <c r="A571" s="49" t="n">
        <v>2010</v>
      </c>
      <c r="B571" s="49" t="s">
        <v>213</v>
      </c>
      <c r="C571" s="49" t="n">
        <v>4</v>
      </c>
      <c r="D571" s="49" t="n">
        <v>15</v>
      </c>
      <c r="E571" s="54" t="n">
        <v>527.44</v>
      </c>
    </row>
    <row r="572" customFormat="false" ht="15" hidden="false" customHeight="false" outlineLevel="0" collapsed="false">
      <c r="A572" s="49" t="n">
        <v>2010</v>
      </c>
      <c r="B572" s="49" t="s">
        <v>213</v>
      </c>
      <c r="C572" s="49" t="n">
        <v>5</v>
      </c>
      <c r="D572" s="49" t="n">
        <v>12</v>
      </c>
      <c r="E572" s="54" t="n">
        <v>271.27</v>
      </c>
    </row>
    <row r="573" customFormat="false" ht="15" hidden="false" customHeight="false" outlineLevel="0" collapsed="false">
      <c r="A573" s="49" t="n">
        <v>2010</v>
      </c>
      <c r="B573" s="49" t="s">
        <v>213</v>
      </c>
      <c r="C573" s="49" t="n">
        <v>5</v>
      </c>
      <c r="D573" s="49" t="n">
        <v>13</v>
      </c>
      <c r="E573" s="54" t="n">
        <v>248.16</v>
      </c>
    </row>
    <row r="574" customFormat="false" ht="15" hidden="false" customHeight="false" outlineLevel="0" collapsed="false">
      <c r="A574" s="49" t="n">
        <v>2010</v>
      </c>
      <c r="B574" s="49" t="s">
        <v>213</v>
      </c>
      <c r="C574" s="49" t="n">
        <v>5</v>
      </c>
      <c r="D574" s="49" t="n">
        <v>15</v>
      </c>
      <c r="E574" s="54" t="n">
        <v>549.87</v>
      </c>
    </row>
    <row r="575" customFormat="false" ht="15" hidden="false" customHeight="false" outlineLevel="0" collapsed="false">
      <c r="A575" s="49" t="n">
        <v>2010</v>
      </c>
      <c r="B575" s="49" t="s">
        <v>197</v>
      </c>
      <c r="C575" s="49" t="n">
        <v>1</v>
      </c>
      <c r="D575" s="49" t="n">
        <v>9</v>
      </c>
      <c r="E575" s="54" t="n">
        <v>798.44</v>
      </c>
    </row>
    <row r="576" customFormat="false" ht="15" hidden="false" customHeight="false" outlineLevel="0" collapsed="false">
      <c r="A576" s="49" t="n">
        <v>2010</v>
      </c>
      <c r="B576" s="49" t="s">
        <v>197</v>
      </c>
      <c r="C576" s="49" t="n">
        <v>1</v>
      </c>
      <c r="D576" s="49" t="n">
        <v>10</v>
      </c>
      <c r="E576" s="54" t="n">
        <v>601.83</v>
      </c>
    </row>
    <row r="577" customFormat="false" ht="15" hidden="false" customHeight="false" outlineLevel="0" collapsed="false">
      <c r="A577" s="49" t="n">
        <v>2010</v>
      </c>
      <c r="B577" s="49" t="s">
        <v>197</v>
      </c>
      <c r="C577" s="49" t="n">
        <v>1</v>
      </c>
      <c r="D577" s="49" t="n">
        <v>11</v>
      </c>
      <c r="E577" s="54" t="n">
        <v>347.33</v>
      </c>
    </row>
    <row r="578" customFormat="false" ht="15" hidden="false" customHeight="false" outlineLevel="0" collapsed="false">
      <c r="A578" s="49" t="n">
        <v>2010</v>
      </c>
      <c r="B578" s="49" t="s">
        <v>197</v>
      </c>
      <c r="C578" s="49" t="n">
        <v>1</v>
      </c>
      <c r="D578" s="49" t="n">
        <v>12</v>
      </c>
      <c r="E578" s="54" t="n">
        <v>242.05</v>
      </c>
    </row>
    <row r="579" customFormat="false" ht="15" hidden="false" customHeight="false" outlineLevel="0" collapsed="false">
      <c r="A579" s="49" t="n">
        <v>2010</v>
      </c>
      <c r="B579" s="49" t="s">
        <v>197</v>
      </c>
      <c r="C579" s="49" t="n">
        <v>1</v>
      </c>
      <c r="D579" s="49" t="n">
        <v>13</v>
      </c>
      <c r="E579" s="54" t="n">
        <v>2130.28</v>
      </c>
    </row>
    <row r="580" customFormat="false" ht="15" hidden="false" customHeight="false" outlineLevel="0" collapsed="false">
      <c r="A580" s="49" t="n">
        <v>2010</v>
      </c>
      <c r="B580" s="49" t="s">
        <v>197</v>
      </c>
      <c r="C580" s="49" t="n">
        <v>1</v>
      </c>
      <c r="D580" s="49" t="n">
        <v>17</v>
      </c>
      <c r="E580" s="54" t="n">
        <v>124.25</v>
      </c>
    </row>
    <row r="581" customFormat="false" ht="15" hidden="false" customHeight="false" outlineLevel="0" collapsed="false">
      <c r="A581" s="49" t="n">
        <v>2010</v>
      </c>
      <c r="B581" s="49" t="s">
        <v>197</v>
      </c>
      <c r="C581" s="49" t="n">
        <v>2</v>
      </c>
      <c r="D581" s="49" t="n">
        <v>11</v>
      </c>
      <c r="E581" s="54" t="n">
        <v>367.52</v>
      </c>
    </row>
    <row r="582" customFormat="false" ht="15" hidden="false" customHeight="false" outlineLevel="0" collapsed="false">
      <c r="A582" s="49" t="n">
        <v>2010</v>
      </c>
      <c r="B582" s="49" t="s">
        <v>197</v>
      </c>
      <c r="C582" s="49" t="n">
        <v>2</v>
      </c>
      <c r="D582" s="49" t="n">
        <v>12</v>
      </c>
      <c r="E582" s="54" t="n">
        <v>337.55</v>
      </c>
    </row>
    <row r="583" customFormat="false" ht="15" hidden="false" customHeight="false" outlineLevel="0" collapsed="false">
      <c r="A583" s="49" t="n">
        <v>2010</v>
      </c>
      <c r="B583" s="49" t="s">
        <v>197</v>
      </c>
      <c r="C583" s="49" t="n">
        <v>2</v>
      </c>
      <c r="D583" s="49" t="n">
        <v>13</v>
      </c>
      <c r="E583" s="54" t="n">
        <v>887</v>
      </c>
    </row>
    <row r="584" customFormat="false" ht="15" hidden="false" customHeight="false" outlineLevel="0" collapsed="false">
      <c r="A584" s="49" t="n">
        <v>2010</v>
      </c>
      <c r="B584" s="49" t="s">
        <v>197</v>
      </c>
      <c r="C584" s="49" t="n">
        <v>2</v>
      </c>
      <c r="D584" s="49" t="n">
        <v>14</v>
      </c>
      <c r="E584" s="54" t="n">
        <v>514.08</v>
      </c>
    </row>
    <row r="585" customFormat="false" ht="15" hidden="false" customHeight="false" outlineLevel="0" collapsed="false">
      <c r="A585" s="49" t="n">
        <v>2010</v>
      </c>
      <c r="B585" s="49" t="s">
        <v>197</v>
      </c>
      <c r="C585" s="49" t="n">
        <v>2</v>
      </c>
      <c r="D585" s="49" t="n">
        <v>16</v>
      </c>
      <c r="E585" s="54" t="n">
        <v>17.3</v>
      </c>
    </row>
    <row r="586" customFormat="false" ht="15" hidden="false" customHeight="false" outlineLevel="0" collapsed="false">
      <c r="A586" s="49" t="n">
        <v>2010</v>
      </c>
      <c r="B586" s="49" t="s">
        <v>197</v>
      </c>
      <c r="C586" s="49" t="n">
        <v>2</v>
      </c>
      <c r="D586" s="49" t="n">
        <v>17</v>
      </c>
      <c r="E586" s="54" t="n">
        <v>295.9</v>
      </c>
    </row>
    <row r="587" customFormat="false" ht="15" hidden="false" customHeight="false" outlineLevel="0" collapsed="false">
      <c r="A587" s="49" t="n">
        <v>2010</v>
      </c>
      <c r="B587" s="49" t="s">
        <v>197</v>
      </c>
      <c r="C587" s="49" t="n">
        <v>3</v>
      </c>
      <c r="D587" s="49" t="n">
        <v>10</v>
      </c>
      <c r="E587" s="54" t="n">
        <v>2255.84</v>
      </c>
    </row>
    <row r="588" customFormat="false" ht="15" hidden="false" customHeight="false" outlineLevel="0" collapsed="false">
      <c r="A588" s="49" t="n">
        <v>2010</v>
      </c>
      <c r="B588" s="49" t="s">
        <v>197</v>
      </c>
      <c r="C588" s="49" t="n">
        <v>3</v>
      </c>
      <c r="D588" s="49" t="n">
        <v>11</v>
      </c>
      <c r="E588" s="54" t="n">
        <v>226.3</v>
      </c>
    </row>
    <row r="589" customFormat="false" ht="15" hidden="false" customHeight="false" outlineLevel="0" collapsed="false">
      <c r="A589" s="49" t="n">
        <v>2010</v>
      </c>
      <c r="B589" s="49" t="s">
        <v>197</v>
      </c>
      <c r="C589" s="49" t="n">
        <v>3</v>
      </c>
      <c r="D589" s="49" t="n">
        <v>12</v>
      </c>
      <c r="E589" s="54" t="n">
        <v>1965.51</v>
      </c>
    </row>
    <row r="590" customFormat="false" ht="15" hidden="false" customHeight="false" outlineLevel="0" collapsed="false">
      <c r="A590" s="49" t="n">
        <v>2010</v>
      </c>
      <c r="B590" s="49" t="s">
        <v>197</v>
      </c>
      <c r="C590" s="49" t="n">
        <v>3</v>
      </c>
      <c r="D590" s="49" t="n">
        <v>13</v>
      </c>
      <c r="E590" s="54" t="n">
        <v>1265.34</v>
      </c>
    </row>
    <row r="591" customFormat="false" ht="15" hidden="false" customHeight="false" outlineLevel="0" collapsed="false">
      <c r="A591" s="49" t="n">
        <v>2010</v>
      </c>
      <c r="B591" s="49" t="s">
        <v>197</v>
      </c>
      <c r="C591" s="49" t="n">
        <v>3</v>
      </c>
      <c r="D591" s="49" t="n">
        <v>14</v>
      </c>
      <c r="E591" s="54" t="n">
        <v>421.54</v>
      </c>
    </row>
    <row r="592" customFormat="false" ht="15" hidden="false" customHeight="false" outlineLevel="0" collapsed="false">
      <c r="A592" s="49" t="n">
        <v>2010</v>
      </c>
      <c r="B592" s="49" t="s">
        <v>197</v>
      </c>
      <c r="C592" s="49" t="n">
        <v>4</v>
      </c>
      <c r="D592" s="49" t="n">
        <v>9</v>
      </c>
      <c r="E592" s="54" t="n">
        <v>790.36</v>
      </c>
    </row>
    <row r="593" customFormat="false" ht="15" hidden="false" customHeight="false" outlineLevel="0" collapsed="false">
      <c r="A593" s="49" t="n">
        <v>2010</v>
      </c>
      <c r="B593" s="49" t="s">
        <v>197</v>
      </c>
      <c r="C593" s="49" t="n">
        <v>4</v>
      </c>
      <c r="D593" s="49" t="n">
        <v>10</v>
      </c>
      <c r="E593" s="54" t="n">
        <v>821.64</v>
      </c>
    </row>
    <row r="594" customFormat="false" ht="15" hidden="false" customHeight="false" outlineLevel="0" collapsed="false">
      <c r="A594" s="49" t="n">
        <v>2010</v>
      </c>
      <c r="B594" s="49" t="s">
        <v>197</v>
      </c>
      <c r="C594" s="49" t="n">
        <v>4</v>
      </c>
      <c r="D594" s="49" t="n">
        <v>13</v>
      </c>
      <c r="E594" s="54" t="n">
        <v>232.1</v>
      </c>
    </row>
    <row r="595" customFormat="false" ht="15" hidden="false" customHeight="false" outlineLevel="0" collapsed="false">
      <c r="A595" s="49" t="n">
        <v>2010</v>
      </c>
      <c r="B595" s="49" t="s">
        <v>197</v>
      </c>
      <c r="C595" s="49" t="n">
        <v>4</v>
      </c>
      <c r="D595" s="49" t="n">
        <v>14</v>
      </c>
      <c r="E595" s="54" t="n">
        <v>2130.88</v>
      </c>
    </row>
    <row r="596" customFormat="false" ht="15" hidden="false" customHeight="false" outlineLevel="0" collapsed="false">
      <c r="A596" s="49" t="n">
        <v>2010</v>
      </c>
      <c r="B596" s="49" t="s">
        <v>197</v>
      </c>
      <c r="C596" s="49" t="n">
        <v>4</v>
      </c>
      <c r="D596" s="49" t="n">
        <v>17</v>
      </c>
      <c r="E596" s="54" t="n">
        <v>103.4</v>
      </c>
    </row>
    <row r="597" customFormat="false" ht="15" hidden="false" customHeight="false" outlineLevel="0" collapsed="false">
      <c r="A597" s="49" t="n">
        <v>2010</v>
      </c>
      <c r="B597" s="49" t="s">
        <v>197</v>
      </c>
      <c r="C597" s="49" t="n">
        <v>5</v>
      </c>
      <c r="D597" s="49" t="n">
        <v>9</v>
      </c>
      <c r="E597" s="54" t="n">
        <v>208.1</v>
      </c>
    </row>
    <row r="598" customFormat="false" ht="15" hidden="false" customHeight="false" outlineLevel="0" collapsed="false">
      <c r="A598" s="49" t="n">
        <v>2010</v>
      </c>
      <c r="B598" s="49" t="s">
        <v>197</v>
      </c>
      <c r="C598" s="49" t="n">
        <v>5</v>
      </c>
      <c r="D598" s="49" t="n">
        <v>10</v>
      </c>
      <c r="E598" s="54" t="n">
        <v>189.65</v>
      </c>
    </row>
    <row r="599" customFormat="false" ht="15" hidden="false" customHeight="false" outlineLevel="0" collapsed="false">
      <c r="A599" s="49" t="n">
        <v>2010</v>
      </c>
      <c r="B599" s="49" t="s">
        <v>197</v>
      </c>
      <c r="C599" s="49" t="n">
        <v>5</v>
      </c>
      <c r="D599" s="49" t="n">
        <v>11</v>
      </c>
      <c r="E599" s="54" t="n">
        <v>379.5</v>
      </c>
    </row>
    <row r="600" customFormat="false" ht="15" hidden="false" customHeight="false" outlineLevel="0" collapsed="false">
      <c r="A600" s="49" t="n">
        <v>2010</v>
      </c>
      <c r="B600" s="49" t="s">
        <v>197</v>
      </c>
      <c r="C600" s="49" t="n">
        <v>5</v>
      </c>
      <c r="D600" s="49" t="n">
        <v>12</v>
      </c>
      <c r="E600" s="54" t="n">
        <v>226.95</v>
      </c>
    </row>
    <row r="601" customFormat="false" ht="15" hidden="false" customHeight="false" outlineLevel="0" collapsed="false">
      <c r="A601" s="49" t="n">
        <v>2010</v>
      </c>
      <c r="B601" s="49" t="s">
        <v>197</v>
      </c>
      <c r="C601" s="49" t="n">
        <v>5</v>
      </c>
      <c r="D601" s="49" t="n">
        <v>13</v>
      </c>
      <c r="E601" s="54" t="n">
        <v>255.95</v>
      </c>
    </row>
    <row r="602" customFormat="false" ht="15" hidden="false" customHeight="false" outlineLevel="0" collapsed="false">
      <c r="A602" s="49" t="n">
        <v>2010</v>
      </c>
      <c r="B602" s="49" t="s">
        <v>197</v>
      </c>
      <c r="C602" s="49" t="n">
        <v>5</v>
      </c>
      <c r="D602" s="49" t="n">
        <v>14</v>
      </c>
      <c r="E602" s="54" t="n">
        <v>964.21</v>
      </c>
    </row>
    <row r="603" customFormat="false" ht="15" hidden="false" customHeight="false" outlineLevel="0" collapsed="false">
      <c r="A603" s="49" t="n">
        <v>2010</v>
      </c>
      <c r="B603" s="49" t="s">
        <v>197</v>
      </c>
      <c r="C603" s="49" t="n">
        <v>5</v>
      </c>
      <c r="D603" s="49" t="n">
        <v>15</v>
      </c>
      <c r="E603" s="54" t="n">
        <v>103.8</v>
      </c>
    </row>
    <row r="604" customFormat="false" ht="15" hidden="false" customHeight="false" outlineLevel="0" collapsed="false">
      <c r="A604" s="49" t="n">
        <v>2010</v>
      </c>
      <c r="B604" s="49" t="s">
        <v>197</v>
      </c>
      <c r="C604" s="49" t="n">
        <v>7</v>
      </c>
      <c r="D604" s="49" t="n">
        <v>11</v>
      </c>
      <c r="E604" s="54" t="n">
        <v>464.95</v>
      </c>
    </row>
    <row r="605" customFormat="false" ht="15" hidden="false" customHeight="false" outlineLevel="0" collapsed="false">
      <c r="A605" s="49" t="n">
        <v>2010</v>
      </c>
      <c r="B605" s="49" t="s">
        <v>204</v>
      </c>
      <c r="C605" s="49" t="n">
        <v>3</v>
      </c>
      <c r="D605" s="49" t="n">
        <v>13</v>
      </c>
      <c r="E605" s="54" t="n">
        <v>931.43</v>
      </c>
    </row>
    <row r="606" customFormat="false" ht="15" hidden="false" customHeight="false" outlineLevel="0" collapsed="false">
      <c r="A606" s="49" t="n">
        <v>2010</v>
      </c>
      <c r="B606" s="49" t="s">
        <v>204</v>
      </c>
      <c r="C606" s="49" t="n">
        <v>5</v>
      </c>
      <c r="D606" s="49" t="n">
        <v>15</v>
      </c>
      <c r="E606" s="54" t="n">
        <v>1435.29</v>
      </c>
    </row>
    <row r="607" customFormat="false" ht="15" hidden="false" customHeight="false" outlineLevel="0" collapsed="false">
      <c r="A607" s="49" t="n">
        <v>2010</v>
      </c>
      <c r="B607" s="49" t="s">
        <v>215</v>
      </c>
      <c r="C607" s="49" t="n">
        <v>1</v>
      </c>
      <c r="D607" s="49" t="n">
        <v>10</v>
      </c>
      <c r="E607" s="54" t="n">
        <v>2784.82</v>
      </c>
    </row>
    <row r="608" customFormat="false" ht="15" hidden="false" customHeight="false" outlineLevel="0" collapsed="false">
      <c r="A608" s="49" t="n">
        <v>2010</v>
      </c>
      <c r="B608" s="49" t="s">
        <v>215</v>
      </c>
      <c r="C608" s="49" t="n">
        <v>2</v>
      </c>
      <c r="D608" s="49" t="n">
        <v>16</v>
      </c>
      <c r="E608" s="54" t="n">
        <v>1252.95</v>
      </c>
    </row>
    <row r="609" customFormat="false" ht="15" hidden="false" customHeight="false" outlineLevel="0" collapsed="false">
      <c r="A609" s="49" t="n">
        <v>2010</v>
      </c>
      <c r="B609" s="49" t="s">
        <v>196</v>
      </c>
      <c r="C609" s="49" t="n">
        <v>1</v>
      </c>
      <c r="D609" s="49" t="n">
        <v>9</v>
      </c>
      <c r="E609" s="54" t="n">
        <v>741.01</v>
      </c>
    </row>
    <row r="610" customFormat="false" ht="15" hidden="false" customHeight="false" outlineLevel="0" collapsed="false">
      <c r="A610" s="49" t="n">
        <v>2010</v>
      </c>
      <c r="B610" s="49" t="s">
        <v>196</v>
      </c>
      <c r="C610" s="49" t="n">
        <v>1</v>
      </c>
      <c r="D610" s="49" t="n">
        <v>10</v>
      </c>
      <c r="E610" s="54" t="n">
        <v>380.04</v>
      </c>
    </row>
    <row r="611" customFormat="false" ht="15" hidden="false" customHeight="false" outlineLevel="0" collapsed="false">
      <c r="A611" s="49" t="n">
        <v>2010</v>
      </c>
      <c r="B611" s="49" t="s">
        <v>196</v>
      </c>
      <c r="C611" s="49" t="n">
        <v>1</v>
      </c>
      <c r="D611" s="49" t="n">
        <v>13</v>
      </c>
      <c r="E611" s="54" t="n">
        <v>398.89</v>
      </c>
    </row>
    <row r="612" customFormat="false" ht="15" hidden="false" customHeight="false" outlineLevel="0" collapsed="false">
      <c r="A612" s="49" t="n">
        <v>2010</v>
      </c>
      <c r="B612" s="49" t="s">
        <v>196</v>
      </c>
      <c r="C612" s="49" t="n">
        <v>1</v>
      </c>
      <c r="D612" s="49" t="n">
        <v>14</v>
      </c>
      <c r="E612" s="54" t="n">
        <v>642.47</v>
      </c>
    </row>
    <row r="613" customFormat="false" ht="15" hidden="false" customHeight="false" outlineLevel="0" collapsed="false">
      <c r="A613" s="49" t="n">
        <v>2010</v>
      </c>
      <c r="B613" s="49" t="s">
        <v>196</v>
      </c>
      <c r="C613" s="49" t="n">
        <v>2</v>
      </c>
      <c r="D613" s="49" t="n">
        <v>8</v>
      </c>
      <c r="E613" s="54" t="n">
        <v>380.4</v>
      </c>
    </row>
    <row r="614" customFormat="false" ht="15" hidden="false" customHeight="false" outlineLevel="0" collapsed="false">
      <c r="A614" s="49" t="n">
        <v>2010</v>
      </c>
      <c r="B614" s="49" t="s">
        <v>196</v>
      </c>
      <c r="C614" s="49" t="n">
        <v>2</v>
      </c>
      <c r="D614" s="49" t="n">
        <v>9</v>
      </c>
      <c r="E614" s="54" t="n">
        <v>455.25</v>
      </c>
    </row>
    <row r="615" customFormat="false" ht="15" hidden="false" customHeight="false" outlineLevel="0" collapsed="false">
      <c r="A615" s="49" t="n">
        <v>2010</v>
      </c>
      <c r="B615" s="49" t="s">
        <v>196</v>
      </c>
      <c r="C615" s="49" t="n">
        <v>2</v>
      </c>
      <c r="D615" s="49" t="n">
        <v>10</v>
      </c>
      <c r="E615" s="54" t="n">
        <v>4204.56</v>
      </c>
    </row>
    <row r="616" customFormat="false" ht="15" hidden="false" customHeight="false" outlineLevel="0" collapsed="false">
      <c r="A616" s="49" t="n">
        <v>2010</v>
      </c>
      <c r="B616" s="49" t="s">
        <v>196</v>
      </c>
      <c r="C616" s="49" t="n">
        <v>2</v>
      </c>
      <c r="D616" s="49" t="n">
        <v>11</v>
      </c>
      <c r="E616" s="54" t="n">
        <v>4098.96</v>
      </c>
    </row>
    <row r="617" customFormat="false" ht="15" hidden="false" customHeight="false" outlineLevel="0" collapsed="false">
      <c r="A617" s="49" t="n">
        <v>2010</v>
      </c>
      <c r="B617" s="49" t="s">
        <v>196</v>
      </c>
      <c r="C617" s="49" t="n">
        <v>2</v>
      </c>
      <c r="D617" s="49" t="n">
        <v>13</v>
      </c>
      <c r="E617" s="54" t="n">
        <v>1939.21</v>
      </c>
    </row>
    <row r="618" customFormat="false" ht="15" hidden="false" customHeight="false" outlineLevel="0" collapsed="false">
      <c r="A618" s="49" t="n">
        <v>2010</v>
      </c>
      <c r="B618" s="49" t="s">
        <v>196</v>
      </c>
      <c r="C618" s="49" t="n">
        <v>2</v>
      </c>
      <c r="D618" s="49" t="n">
        <v>14</v>
      </c>
      <c r="E618" s="54" t="n">
        <v>587.3</v>
      </c>
    </row>
    <row r="619" customFormat="false" ht="15" hidden="false" customHeight="false" outlineLevel="0" collapsed="false">
      <c r="A619" s="49" t="n">
        <v>2010</v>
      </c>
      <c r="B619" s="49" t="s">
        <v>196</v>
      </c>
      <c r="C619" s="49" t="n">
        <v>2</v>
      </c>
      <c r="D619" s="49" t="n">
        <v>16</v>
      </c>
      <c r="E619" s="54" t="n">
        <v>364.79</v>
      </c>
    </row>
    <row r="620" customFormat="false" ht="15" hidden="false" customHeight="false" outlineLevel="0" collapsed="false">
      <c r="A620" s="49" t="n">
        <v>2010</v>
      </c>
      <c r="B620" s="49" t="s">
        <v>196</v>
      </c>
      <c r="C620" s="49" t="n">
        <v>3</v>
      </c>
      <c r="D620" s="49" t="n">
        <v>9</v>
      </c>
      <c r="E620" s="54" t="n">
        <v>486.34</v>
      </c>
    </row>
    <row r="621" customFormat="false" ht="15" hidden="false" customHeight="false" outlineLevel="0" collapsed="false">
      <c r="A621" s="49" t="n">
        <v>2010</v>
      </c>
      <c r="B621" s="49" t="s">
        <v>196</v>
      </c>
      <c r="C621" s="49" t="n">
        <v>3</v>
      </c>
      <c r="D621" s="49" t="n">
        <v>12</v>
      </c>
      <c r="E621" s="54" t="n">
        <v>2613.6</v>
      </c>
    </row>
    <row r="622" customFormat="false" ht="15" hidden="false" customHeight="false" outlineLevel="0" collapsed="false">
      <c r="A622" s="49" t="n">
        <v>2010</v>
      </c>
      <c r="B622" s="49" t="s">
        <v>196</v>
      </c>
      <c r="C622" s="49" t="n">
        <v>3</v>
      </c>
      <c r="D622" s="49" t="n">
        <v>14</v>
      </c>
      <c r="E622" s="54" t="n">
        <v>1066.99</v>
      </c>
    </row>
    <row r="623" customFormat="false" ht="15" hidden="false" customHeight="false" outlineLevel="0" collapsed="false">
      <c r="A623" s="49" t="n">
        <v>2010</v>
      </c>
      <c r="B623" s="49" t="s">
        <v>196</v>
      </c>
      <c r="C623" s="49" t="n">
        <v>3</v>
      </c>
      <c r="D623" s="49" t="n">
        <v>16</v>
      </c>
      <c r="E623" s="54" t="n">
        <v>563.65</v>
      </c>
    </row>
    <row r="624" customFormat="false" ht="15" hidden="false" customHeight="false" outlineLevel="0" collapsed="false">
      <c r="A624" s="49" t="n">
        <v>2010</v>
      </c>
      <c r="B624" s="49" t="s">
        <v>196</v>
      </c>
      <c r="C624" s="49" t="n">
        <v>4</v>
      </c>
      <c r="D624" s="49" t="n">
        <v>9</v>
      </c>
      <c r="E624" s="54" t="n">
        <v>1080.51</v>
      </c>
    </row>
    <row r="625" customFormat="false" ht="15" hidden="false" customHeight="false" outlineLevel="0" collapsed="false">
      <c r="A625" s="49" t="n">
        <v>2010</v>
      </c>
      <c r="B625" s="49" t="s">
        <v>196</v>
      </c>
      <c r="C625" s="49" t="n">
        <v>4</v>
      </c>
      <c r="D625" s="49" t="n">
        <v>13</v>
      </c>
      <c r="E625" s="54" t="n">
        <v>49.8</v>
      </c>
    </row>
    <row r="626" customFormat="false" ht="15" hidden="false" customHeight="false" outlineLevel="0" collapsed="false">
      <c r="A626" s="49" t="n">
        <v>2010</v>
      </c>
      <c r="B626" s="49" t="s">
        <v>196</v>
      </c>
      <c r="C626" s="49" t="n">
        <v>4</v>
      </c>
      <c r="D626" s="49" t="n">
        <v>14</v>
      </c>
      <c r="E626" s="54" t="n">
        <v>174.72</v>
      </c>
    </row>
    <row r="627" customFormat="false" ht="15" hidden="false" customHeight="false" outlineLevel="0" collapsed="false">
      <c r="A627" s="49" t="n">
        <v>2010</v>
      </c>
      <c r="B627" s="49" t="s">
        <v>196</v>
      </c>
      <c r="C627" s="49" t="n">
        <v>4</v>
      </c>
      <c r="D627" s="49" t="n">
        <v>15</v>
      </c>
      <c r="E627" s="54" t="n">
        <v>640.93</v>
      </c>
    </row>
    <row r="628" customFormat="false" ht="15" hidden="false" customHeight="false" outlineLevel="0" collapsed="false">
      <c r="A628" s="49" t="n">
        <v>2010</v>
      </c>
      <c r="B628" s="49" t="s">
        <v>196</v>
      </c>
      <c r="C628" s="49" t="n">
        <v>4</v>
      </c>
      <c r="D628" s="49" t="n">
        <v>16</v>
      </c>
      <c r="E628" s="54" t="n">
        <v>345.9</v>
      </c>
    </row>
    <row r="629" customFormat="false" ht="15" hidden="false" customHeight="false" outlineLevel="0" collapsed="false">
      <c r="A629" s="49" t="n">
        <v>2010</v>
      </c>
      <c r="B629" s="49" t="s">
        <v>196</v>
      </c>
      <c r="C629" s="49" t="n">
        <v>4</v>
      </c>
      <c r="D629" s="49" t="n">
        <v>17</v>
      </c>
      <c r="E629" s="54" t="n">
        <v>4733.52</v>
      </c>
    </row>
    <row r="630" customFormat="false" ht="15" hidden="false" customHeight="false" outlineLevel="0" collapsed="false">
      <c r="A630" s="49" t="n">
        <v>2010</v>
      </c>
      <c r="B630" s="49" t="s">
        <v>196</v>
      </c>
      <c r="C630" s="49" t="n">
        <v>4</v>
      </c>
      <c r="D630" s="49" t="n">
        <v>19</v>
      </c>
      <c r="E630" s="54" t="n">
        <v>117.09</v>
      </c>
    </row>
    <row r="631" customFormat="false" ht="15" hidden="false" customHeight="false" outlineLevel="0" collapsed="false">
      <c r="A631" s="49" t="n">
        <v>2010</v>
      </c>
      <c r="B631" s="49" t="s">
        <v>196</v>
      </c>
      <c r="C631" s="49" t="n">
        <v>5</v>
      </c>
      <c r="D631" s="49" t="n">
        <v>8</v>
      </c>
      <c r="E631" s="54" t="n">
        <v>174.06</v>
      </c>
    </row>
    <row r="632" customFormat="false" ht="15" hidden="false" customHeight="false" outlineLevel="0" collapsed="false">
      <c r="A632" s="49" t="n">
        <v>2010</v>
      </c>
      <c r="B632" s="49" t="s">
        <v>196</v>
      </c>
      <c r="C632" s="49" t="n">
        <v>5</v>
      </c>
      <c r="D632" s="49" t="n">
        <v>10</v>
      </c>
      <c r="E632" s="54" t="n">
        <v>936.56</v>
      </c>
    </row>
    <row r="633" customFormat="false" ht="15" hidden="false" customHeight="false" outlineLevel="0" collapsed="false">
      <c r="A633" s="49" t="n">
        <v>2010</v>
      </c>
      <c r="B633" s="49" t="s">
        <v>196</v>
      </c>
      <c r="C633" s="49" t="n">
        <v>5</v>
      </c>
      <c r="D633" s="49" t="n">
        <v>11</v>
      </c>
      <c r="E633" s="54" t="n">
        <v>168</v>
      </c>
    </row>
    <row r="634" customFormat="false" ht="15" hidden="false" customHeight="false" outlineLevel="0" collapsed="false">
      <c r="A634" s="49" t="n">
        <v>2010</v>
      </c>
      <c r="B634" s="49" t="s">
        <v>196</v>
      </c>
      <c r="C634" s="49" t="n">
        <v>5</v>
      </c>
      <c r="D634" s="49" t="n">
        <v>12</v>
      </c>
      <c r="E634" s="54" t="n">
        <v>1306.08</v>
      </c>
    </row>
    <row r="635" customFormat="false" ht="15" hidden="false" customHeight="false" outlineLevel="0" collapsed="false">
      <c r="A635" s="49" t="n">
        <v>2010</v>
      </c>
      <c r="B635" s="49" t="s">
        <v>196</v>
      </c>
      <c r="C635" s="49" t="n">
        <v>5</v>
      </c>
      <c r="D635" s="49" t="n">
        <v>13</v>
      </c>
      <c r="E635" s="54" t="n">
        <v>1288.36</v>
      </c>
    </row>
    <row r="636" customFormat="false" ht="15" hidden="false" customHeight="false" outlineLevel="0" collapsed="false">
      <c r="A636" s="49" t="n">
        <v>2010</v>
      </c>
      <c r="B636" s="49" t="s">
        <v>196</v>
      </c>
      <c r="C636" s="49" t="n">
        <v>5</v>
      </c>
      <c r="D636" s="49" t="n">
        <v>15</v>
      </c>
      <c r="E636" s="54" t="n">
        <v>2548.81</v>
      </c>
    </row>
    <row r="637" customFormat="false" ht="15" hidden="false" customHeight="false" outlineLevel="0" collapsed="false">
      <c r="A637" s="49" t="n">
        <v>2010</v>
      </c>
      <c r="B637" s="49" t="s">
        <v>196</v>
      </c>
      <c r="C637" s="49" t="n">
        <v>5</v>
      </c>
      <c r="D637" s="49" t="n">
        <v>16</v>
      </c>
      <c r="E637" s="54" t="n">
        <v>236.3</v>
      </c>
    </row>
    <row r="638" customFormat="false" ht="15" hidden="false" customHeight="false" outlineLevel="0" collapsed="false">
      <c r="A638" s="49" t="n">
        <v>2010</v>
      </c>
      <c r="B638" s="49" t="s">
        <v>196</v>
      </c>
      <c r="C638" s="49" t="n">
        <v>7</v>
      </c>
      <c r="D638" s="49" t="n">
        <v>10</v>
      </c>
      <c r="E638" s="54" t="n">
        <v>2443.98</v>
      </c>
    </row>
    <row r="639" customFormat="false" ht="15" hidden="false" customHeight="false" outlineLevel="0" collapsed="false">
      <c r="A639" s="49" t="n">
        <v>2010</v>
      </c>
      <c r="B639" s="49" t="s">
        <v>196</v>
      </c>
      <c r="C639" s="49" t="n">
        <v>7</v>
      </c>
      <c r="D639" s="49" t="n">
        <v>11</v>
      </c>
      <c r="E639" s="54" t="n">
        <v>693.24</v>
      </c>
    </row>
    <row r="640" customFormat="false" ht="15" hidden="false" customHeight="false" outlineLevel="0" collapsed="false">
      <c r="A640" s="49" t="n">
        <v>2010</v>
      </c>
      <c r="B640" s="49" t="s">
        <v>196</v>
      </c>
      <c r="C640" s="49" t="n">
        <v>7</v>
      </c>
      <c r="D640" s="49" t="n">
        <v>13</v>
      </c>
      <c r="E640" s="54" t="n">
        <v>148.42</v>
      </c>
    </row>
    <row r="641" customFormat="false" ht="15" hidden="false" customHeight="false" outlineLevel="0" collapsed="false">
      <c r="A641" s="49" t="n">
        <v>2010</v>
      </c>
      <c r="B641" s="49" t="s">
        <v>210</v>
      </c>
      <c r="C641" s="49" t="n">
        <v>1</v>
      </c>
      <c r="D641" s="49" t="n">
        <v>9</v>
      </c>
      <c r="E641" s="54" t="n">
        <v>213.58</v>
      </c>
    </row>
    <row r="642" customFormat="false" ht="15" hidden="false" customHeight="false" outlineLevel="0" collapsed="false">
      <c r="A642" s="49" t="n">
        <v>2010</v>
      </c>
      <c r="B642" s="49" t="s">
        <v>210</v>
      </c>
      <c r="C642" s="49" t="n">
        <v>1</v>
      </c>
      <c r="D642" s="49" t="n">
        <v>10</v>
      </c>
      <c r="E642" s="54" t="n">
        <v>479.6</v>
      </c>
    </row>
    <row r="643" customFormat="false" ht="15" hidden="false" customHeight="false" outlineLevel="0" collapsed="false">
      <c r="A643" s="49" t="n">
        <v>2010</v>
      </c>
      <c r="B643" s="49" t="s">
        <v>210</v>
      </c>
      <c r="C643" s="49" t="n">
        <v>1</v>
      </c>
      <c r="D643" s="49" t="n">
        <v>11</v>
      </c>
      <c r="E643" s="54" t="n">
        <v>2379.76</v>
      </c>
    </row>
    <row r="644" customFormat="false" ht="15" hidden="false" customHeight="false" outlineLevel="0" collapsed="false">
      <c r="A644" s="49" t="n">
        <v>2010</v>
      </c>
      <c r="B644" s="49" t="s">
        <v>210</v>
      </c>
      <c r="C644" s="49" t="n">
        <v>1</v>
      </c>
      <c r="D644" s="49" t="n">
        <v>12</v>
      </c>
      <c r="E644" s="54" t="n">
        <v>4295.15</v>
      </c>
    </row>
    <row r="645" customFormat="false" ht="15" hidden="false" customHeight="false" outlineLevel="0" collapsed="false">
      <c r="A645" s="49" t="n">
        <v>2010</v>
      </c>
      <c r="B645" s="49" t="s">
        <v>210</v>
      </c>
      <c r="C645" s="49" t="n">
        <v>1</v>
      </c>
      <c r="D645" s="49" t="n">
        <v>15</v>
      </c>
      <c r="E645" s="54" t="n">
        <v>708.1</v>
      </c>
    </row>
    <row r="646" customFormat="false" ht="15" hidden="false" customHeight="false" outlineLevel="0" collapsed="false">
      <c r="A646" s="49" t="n">
        <v>2010</v>
      </c>
      <c r="B646" s="49" t="s">
        <v>210</v>
      </c>
      <c r="C646" s="49" t="n">
        <v>2</v>
      </c>
      <c r="D646" s="49" t="n">
        <v>9</v>
      </c>
      <c r="E646" s="54" t="n">
        <v>1249.02</v>
      </c>
    </row>
    <row r="647" customFormat="false" ht="15" hidden="false" customHeight="false" outlineLevel="0" collapsed="false">
      <c r="A647" s="49" t="n">
        <v>2010</v>
      </c>
      <c r="B647" s="49" t="s">
        <v>210</v>
      </c>
      <c r="C647" s="49" t="n">
        <v>2</v>
      </c>
      <c r="D647" s="49" t="n">
        <v>10</v>
      </c>
      <c r="E647" s="54" t="n">
        <v>525.5</v>
      </c>
    </row>
    <row r="648" customFormat="false" ht="15" hidden="false" customHeight="false" outlineLevel="0" collapsed="false">
      <c r="A648" s="49" t="n">
        <v>2010</v>
      </c>
      <c r="B648" s="49" t="s">
        <v>210</v>
      </c>
      <c r="C648" s="49" t="n">
        <v>2</v>
      </c>
      <c r="D648" s="49" t="n">
        <v>11</v>
      </c>
      <c r="E648" s="54" t="n">
        <v>1865.82</v>
      </c>
    </row>
    <row r="649" customFormat="false" ht="15" hidden="false" customHeight="false" outlineLevel="0" collapsed="false">
      <c r="A649" s="49" t="n">
        <v>2010</v>
      </c>
      <c r="B649" s="49" t="s">
        <v>210</v>
      </c>
      <c r="C649" s="49" t="n">
        <v>2</v>
      </c>
      <c r="D649" s="49" t="n">
        <v>13</v>
      </c>
      <c r="E649" s="54" t="n">
        <v>1188</v>
      </c>
    </row>
    <row r="650" customFormat="false" ht="15" hidden="false" customHeight="false" outlineLevel="0" collapsed="false">
      <c r="A650" s="49" t="n">
        <v>2010</v>
      </c>
      <c r="B650" s="49" t="s">
        <v>210</v>
      </c>
      <c r="C650" s="49" t="n">
        <v>2</v>
      </c>
      <c r="D650" s="49" t="n">
        <v>15</v>
      </c>
      <c r="E650" s="54" t="n">
        <v>888.36</v>
      </c>
    </row>
    <row r="651" customFormat="false" ht="15" hidden="false" customHeight="false" outlineLevel="0" collapsed="false">
      <c r="A651" s="49" t="n">
        <v>2010</v>
      </c>
      <c r="B651" s="49" t="s">
        <v>210</v>
      </c>
      <c r="C651" s="49" t="n">
        <v>2</v>
      </c>
      <c r="D651" s="49" t="n">
        <v>16</v>
      </c>
      <c r="E651" s="54" t="n">
        <v>584.36</v>
      </c>
    </row>
    <row r="652" customFormat="false" ht="15" hidden="false" customHeight="false" outlineLevel="0" collapsed="false">
      <c r="A652" s="49" t="n">
        <v>2010</v>
      </c>
      <c r="B652" s="49" t="s">
        <v>210</v>
      </c>
      <c r="C652" s="49" t="n">
        <v>3</v>
      </c>
      <c r="D652" s="49" t="n">
        <v>8</v>
      </c>
      <c r="E652" s="54" t="n">
        <v>1965.34</v>
      </c>
    </row>
    <row r="653" customFormat="false" ht="15" hidden="false" customHeight="false" outlineLevel="0" collapsed="false">
      <c r="A653" s="49" t="n">
        <v>2010</v>
      </c>
      <c r="B653" s="49" t="s">
        <v>210</v>
      </c>
      <c r="C653" s="49" t="n">
        <v>3</v>
      </c>
      <c r="D653" s="49" t="n">
        <v>9</v>
      </c>
      <c r="E653" s="54" t="n">
        <v>513.08</v>
      </c>
    </row>
    <row r="654" customFormat="false" ht="15" hidden="false" customHeight="false" outlineLevel="0" collapsed="false">
      <c r="A654" s="49" t="n">
        <v>2010</v>
      </c>
      <c r="B654" s="49" t="s">
        <v>210</v>
      </c>
      <c r="C654" s="49" t="n">
        <v>3</v>
      </c>
      <c r="D654" s="49" t="n">
        <v>10</v>
      </c>
      <c r="E654" s="54" t="n">
        <v>4432.52</v>
      </c>
    </row>
    <row r="655" customFormat="false" ht="15" hidden="false" customHeight="false" outlineLevel="0" collapsed="false">
      <c r="A655" s="49" t="n">
        <v>2010</v>
      </c>
      <c r="B655" s="49" t="s">
        <v>210</v>
      </c>
      <c r="C655" s="49" t="n">
        <v>3</v>
      </c>
      <c r="D655" s="49" t="n">
        <v>11</v>
      </c>
      <c r="E655" s="54" t="n">
        <v>2175.04</v>
      </c>
    </row>
    <row r="656" customFormat="false" ht="15" hidden="false" customHeight="false" outlineLevel="0" collapsed="false">
      <c r="A656" s="49" t="n">
        <v>2010</v>
      </c>
      <c r="B656" s="49" t="s">
        <v>210</v>
      </c>
      <c r="C656" s="49" t="n">
        <v>3</v>
      </c>
      <c r="D656" s="49" t="n">
        <v>15</v>
      </c>
      <c r="E656" s="54" t="n">
        <v>352.6</v>
      </c>
    </row>
    <row r="657" customFormat="false" ht="15" hidden="false" customHeight="false" outlineLevel="0" collapsed="false">
      <c r="A657" s="49" t="n">
        <v>2010</v>
      </c>
      <c r="B657" s="49" t="s">
        <v>210</v>
      </c>
      <c r="C657" s="49" t="n">
        <v>3</v>
      </c>
      <c r="D657" s="49" t="n">
        <v>16</v>
      </c>
      <c r="E657" s="54" t="n">
        <v>9196.76</v>
      </c>
    </row>
    <row r="658" customFormat="false" ht="15" hidden="false" customHeight="false" outlineLevel="0" collapsed="false">
      <c r="A658" s="49" t="n">
        <v>2010</v>
      </c>
      <c r="B658" s="49" t="s">
        <v>210</v>
      </c>
      <c r="C658" s="49" t="n">
        <v>4</v>
      </c>
      <c r="D658" s="49" t="n">
        <v>11</v>
      </c>
      <c r="E658" s="54" t="n">
        <v>8.05</v>
      </c>
    </row>
    <row r="659" customFormat="false" ht="15" hidden="false" customHeight="false" outlineLevel="0" collapsed="false">
      <c r="A659" s="49" t="n">
        <v>2010</v>
      </c>
      <c r="B659" s="49" t="s">
        <v>210</v>
      </c>
      <c r="C659" s="49" t="n">
        <v>5</v>
      </c>
      <c r="D659" s="49" t="n">
        <v>9</v>
      </c>
      <c r="E659" s="54" t="n">
        <v>613.86</v>
      </c>
    </row>
    <row r="660" customFormat="false" ht="15" hidden="false" customHeight="false" outlineLevel="0" collapsed="false">
      <c r="A660" s="49" t="n">
        <v>2010</v>
      </c>
      <c r="B660" s="49" t="s">
        <v>210</v>
      </c>
      <c r="C660" s="49" t="n">
        <v>5</v>
      </c>
      <c r="D660" s="49" t="n">
        <v>10</v>
      </c>
      <c r="E660" s="54" t="n">
        <v>6366.54</v>
      </c>
    </row>
    <row r="661" customFormat="false" ht="15" hidden="false" customHeight="false" outlineLevel="0" collapsed="false">
      <c r="A661" s="49" t="n">
        <v>2010</v>
      </c>
      <c r="B661" s="49" t="s">
        <v>210</v>
      </c>
      <c r="C661" s="49" t="n">
        <v>5</v>
      </c>
      <c r="D661" s="49" t="n">
        <v>12</v>
      </c>
      <c r="E661" s="54" t="n">
        <v>772.69</v>
      </c>
    </row>
    <row r="662" customFormat="false" ht="15" hidden="false" customHeight="false" outlineLevel="0" collapsed="false">
      <c r="A662" s="49" t="n">
        <v>2010</v>
      </c>
      <c r="B662" s="49" t="s">
        <v>210</v>
      </c>
      <c r="C662" s="49" t="n">
        <v>5</v>
      </c>
      <c r="D662" s="49" t="n">
        <v>13</v>
      </c>
      <c r="E662" s="54" t="n">
        <v>454.03</v>
      </c>
    </row>
    <row r="663" customFormat="false" ht="15" hidden="false" customHeight="false" outlineLevel="0" collapsed="false">
      <c r="A663" s="49" t="n">
        <v>2010</v>
      </c>
      <c r="B663" s="49" t="s">
        <v>210</v>
      </c>
      <c r="C663" s="49" t="n">
        <v>5</v>
      </c>
      <c r="D663" s="49" t="n">
        <v>14</v>
      </c>
      <c r="E663" s="54" t="n">
        <v>475</v>
      </c>
    </row>
    <row r="664" customFormat="false" ht="15" hidden="false" customHeight="false" outlineLevel="0" collapsed="false">
      <c r="A664" s="49" t="n">
        <v>2010</v>
      </c>
      <c r="B664" s="49" t="s">
        <v>210</v>
      </c>
      <c r="C664" s="49" t="n">
        <v>5</v>
      </c>
      <c r="D664" s="49" t="n">
        <v>15</v>
      </c>
      <c r="E664" s="54" t="n">
        <v>4486.11</v>
      </c>
    </row>
    <row r="665" customFormat="false" ht="15" hidden="false" customHeight="false" outlineLevel="0" collapsed="false">
      <c r="A665" s="49" t="n">
        <v>2010</v>
      </c>
      <c r="B665" s="49" t="s">
        <v>210</v>
      </c>
      <c r="C665" s="49" t="n">
        <v>7</v>
      </c>
      <c r="D665" s="49" t="n">
        <v>12</v>
      </c>
      <c r="E665" s="54" t="n">
        <v>5814.6</v>
      </c>
    </row>
    <row r="666" customFormat="false" ht="15" hidden="false" customHeight="false" outlineLevel="0" collapsed="false">
      <c r="A666" s="49" t="n">
        <v>2010</v>
      </c>
      <c r="B666" s="49" t="s">
        <v>210</v>
      </c>
      <c r="C666" s="49" t="n">
        <v>7</v>
      </c>
      <c r="D666" s="49" t="n">
        <v>13</v>
      </c>
      <c r="E666" s="54" t="n">
        <v>221.7</v>
      </c>
    </row>
    <row r="667" customFormat="false" ht="15" hidden="false" customHeight="false" outlineLevel="0" collapsed="false">
      <c r="A667" s="49" t="n">
        <v>2010</v>
      </c>
      <c r="B667" s="49" t="s">
        <v>210</v>
      </c>
      <c r="C667" s="49" t="n">
        <v>7</v>
      </c>
      <c r="D667" s="49" t="n">
        <v>14</v>
      </c>
      <c r="E667" s="54" t="n">
        <v>814.14</v>
      </c>
    </row>
    <row r="668" customFormat="false" ht="15" hidden="false" customHeight="false" outlineLevel="0" collapsed="false">
      <c r="A668" s="49" t="n">
        <v>2010</v>
      </c>
      <c r="B668" s="49" t="s">
        <v>198</v>
      </c>
      <c r="C668" s="49" t="n">
        <v>1</v>
      </c>
      <c r="D668" s="49" t="n">
        <v>8</v>
      </c>
      <c r="E668" s="54" t="n">
        <v>352.55</v>
      </c>
    </row>
    <row r="669" customFormat="false" ht="15" hidden="false" customHeight="false" outlineLevel="0" collapsed="false">
      <c r="A669" s="49" t="n">
        <v>2010</v>
      </c>
      <c r="B669" s="49" t="s">
        <v>198</v>
      </c>
      <c r="C669" s="49" t="n">
        <v>1</v>
      </c>
      <c r="D669" s="49" t="n">
        <v>9</v>
      </c>
      <c r="E669" s="54" t="n">
        <v>1001.52</v>
      </c>
    </row>
    <row r="670" customFormat="false" ht="15" hidden="false" customHeight="false" outlineLevel="0" collapsed="false">
      <c r="A670" s="49" t="n">
        <v>2010</v>
      </c>
      <c r="B670" s="49" t="s">
        <v>198</v>
      </c>
      <c r="C670" s="49" t="n">
        <v>1</v>
      </c>
      <c r="D670" s="49" t="n">
        <v>10</v>
      </c>
      <c r="E670" s="54" t="n">
        <v>345.61</v>
      </c>
    </row>
    <row r="671" customFormat="false" ht="15" hidden="false" customHeight="false" outlineLevel="0" collapsed="false">
      <c r="A671" s="49" t="n">
        <v>2010</v>
      </c>
      <c r="B671" s="49" t="s">
        <v>198</v>
      </c>
      <c r="C671" s="49" t="n">
        <v>1</v>
      </c>
      <c r="D671" s="49" t="n">
        <v>12</v>
      </c>
      <c r="E671" s="54" t="n">
        <v>2181.87</v>
      </c>
    </row>
    <row r="672" customFormat="false" ht="15" hidden="false" customHeight="false" outlineLevel="0" collapsed="false">
      <c r="A672" s="49" t="n">
        <v>2010</v>
      </c>
      <c r="B672" s="49" t="s">
        <v>198</v>
      </c>
      <c r="C672" s="49" t="n">
        <v>2</v>
      </c>
      <c r="D672" s="49" t="n">
        <v>10</v>
      </c>
      <c r="E672" s="54" t="n">
        <v>11229.99</v>
      </c>
    </row>
    <row r="673" customFormat="false" ht="15" hidden="false" customHeight="false" outlineLevel="0" collapsed="false">
      <c r="A673" s="49" t="n">
        <v>2010</v>
      </c>
      <c r="B673" s="49" t="s">
        <v>198</v>
      </c>
      <c r="C673" s="49" t="n">
        <v>2</v>
      </c>
      <c r="D673" s="49" t="n">
        <v>13</v>
      </c>
      <c r="E673" s="54" t="n">
        <v>3087.73</v>
      </c>
    </row>
    <row r="674" customFormat="false" ht="15" hidden="false" customHeight="false" outlineLevel="0" collapsed="false">
      <c r="A674" s="49" t="n">
        <v>2010</v>
      </c>
      <c r="B674" s="49" t="s">
        <v>198</v>
      </c>
      <c r="C674" s="49" t="n">
        <v>2</v>
      </c>
      <c r="D674" s="49" t="n">
        <v>16</v>
      </c>
      <c r="E674" s="54" t="n">
        <v>382.95</v>
      </c>
    </row>
    <row r="675" customFormat="false" ht="15" hidden="false" customHeight="false" outlineLevel="0" collapsed="false">
      <c r="A675" s="49" t="n">
        <v>2010</v>
      </c>
      <c r="B675" s="49" t="s">
        <v>198</v>
      </c>
      <c r="C675" s="49" t="n">
        <v>2</v>
      </c>
      <c r="D675" s="49" t="n">
        <v>19</v>
      </c>
      <c r="E675" s="54" t="n">
        <v>507.24</v>
      </c>
    </row>
    <row r="676" customFormat="false" ht="15" hidden="false" customHeight="false" outlineLevel="0" collapsed="false">
      <c r="A676" s="49" t="n">
        <v>2010</v>
      </c>
      <c r="B676" s="49" t="s">
        <v>198</v>
      </c>
      <c r="C676" s="49" t="n">
        <v>3</v>
      </c>
      <c r="D676" s="49" t="n">
        <v>13</v>
      </c>
      <c r="E676" s="54" t="n">
        <v>825.32</v>
      </c>
    </row>
    <row r="677" customFormat="false" ht="15" hidden="false" customHeight="false" outlineLevel="0" collapsed="false">
      <c r="A677" s="49" t="n">
        <v>2010</v>
      </c>
      <c r="B677" s="49" t="s">
        <v>198</v>
      </c>
      <c r="C677" s="49" t="n">
        <v>3</v>
      </c>
      <c r="D677" s="49" t="n">
        <v>14</v>
      </c>
      <c r="E677" s="54" t="n">
        <v>1686.37</v>
      </c>
    </row>
    <row r="678" customFormat="false" ht="15" hidden="false" customHeight="false" outlineLevel="0" collapsed="false">
      <c r="A678" s="49" t="n">
        <v>2010</v>
      </c>
      <c r="B678" s="49" t="s">
        <v>198</v>
      </c>
      <c r="C678" s="49" t="n">
        <v>4</v>
      </c>
      <c r="D678" s="49" t="n">
        <v>9</v>
      </c>
      <c r="E678" s="54" t="n">
        <v>397.68</v>
      </c>
    </row>
    <row r="679" customFormat="false" ht="15" hidden="false" customHeight="false" outlineLevel="0" collapsed="false">
      <c r="A679" s="49" t="n">
        <v>2010</v>
      </c>
      <c r="B679" s="49" t="s">
        <v>198</v>
      </c>
      <c r="C679" s="49" t="n">
        <v>4</v>
      </c>
      <c r="D679" s="49" t="n">
        <v>15</v>
      </c>
      <c r="E679" s="54" t="n">
        <v>2694.05</v>
      </c>
    </row>
    <row r="680" customFormat="false" ht="15" hidden="false" customHeight="false" outlineLevel="0" collapsed="false">
      <c r="A680" s="49" t="n">
        <v>2010</v>
      </c>
      <c r="B680" s="49" t="s">
        <v>198</v>
      </c>
      <c r="C680" s="49" t="n">
        <v>4</v>
      </c>
      <c r="D680" s="49" t="n">
        <v>17</v>
      </c>
      <c r="E680" s="54" t="n">
        <v>917.12</v>
      </c>
    </row>
    <row r="681" customFormat="false" ht="15" hidden="false" customHeight="false" outlineLevel="0" collapsed="false">
      <c r="A681" s="49" t="n">
        <v>2010</v>
      </c>
      <c r="B681" s="49" t="s">
        <v>198</v>
      </c>
      <c r="C681" s="49" t="n">
        <v>4</v>
      </c>
      <c r="D681" s="49" t="n">
        <v>18</v>
      </c>
      <c r="E681" s="54" t="n">
        <v>487.68</v>
      </c>
    </row>
    <row r="682" customFormat="false" ht="15" hidden="false" customHeight="false" outlineLevel="0" collapsed="false">
      <c r="A682" s="49" t="n">
        <v>2010</v>
      </c>
      <c r="B682" s="49" t="s">
        <v>198</v>
      </c>
      <c r="C682" s="49" t="n">
        <v>5</v>
      </c>
      <c r="D682" s="49" t="n">
        <v>9</v>
      </c>
      <c r="E682" s="54" t="n">
        <v>227.73</v>
      </c>
    </row>
    <row r="683" customFormat="false" ht="15" hidden="false" customHeight="false" outlineLevel="0" collapsed="false">
      <c r="A683" s="49" t="n">
        <v>2010</v>
      </c>
      <c r="B683" s="49" t="s">
        <v>198</v>
      </c>
      <c r="C683" s="49" t="n">
        <v>5</v>
      </c>
      <c r="D683" s="49" t="n">
        <v>10</v>
      </c>
      <c r="E683" s="54" t="n">
        <v>5927.77</v>
      </c>
    </row>
    <row r="684" customFormat="false" ht="15" hidden="false" customHeight="false" outlineLevel="0" collapsed="false">
      <c r="A684" s="49" t="n">
        <v>2010</v>
      </c>
      <c r="B684" s="49" t="s">
        <v>198</v>
      </c>
      <c r="C684" s="49" t="n">
        <v>5</v>
      </c>
      <c r="D684" s="49" t="n">
        <v>11</v>
      </c>
      <c r="E684" s="54" t="n">
        <v>369.48</v>
      </c>
    </row>
    <row r="685" customFormat="false" ht="15" hidden="false" customHeight="false" outlineLevel="0" collapsed="false">
      <c r="A685" s="49" t="n">
        <v>2010</v>
      </c>
      <c r="B685" s="49" t="s">
        <v>198</v>
      </c>
      <c r="C685" s="49" t="n">
        <v>5</v>
      </c>
      <c r="D685" s="49" t="n">
        <v>12</v>
      </c>
      <c r="E685" s="54" t="n">
        <v>994.37</v>
      </c>
    </row>
    <row r="686" customFormat="false" ht="15" hidden="false" customHeight="false" outlineLevel="0" collapsed="false">
      <c r="A686" s="49" t="n">
        <v>2010</v>
      </c>
      <c r="B686" s="49" t="s">
        <v>198</v>
      </c>
      <c r="C686" s="49" t="n">
        <v>5</v>
      </c>
      <c r="D686" s="49" t="n">
        <v>14</v>
      </c>
      <c r="E686" s="54" t="n">
        <v>343.94</v>
      </c>
    </row>
    <row r="687" customFormat="false" ht="15" hidden="false" customHeight="false" outlineLevel="0" collapsed="false">
      <c r="A687" s="49" t="n">
        <v>2010</v>
      </c>
      <c r="B687" s="49" t="s">
        <v>198</v>
      </c>
      <c r="C687" s="49" t="n">
        <v>5</v>
      </c>
      <c r="D687" s="49" t="n">
        <v>15</v>
      </c>
      <c r="E687" s="54" t="n">
        <v>101.88</v>
      </c>
    </row>
    <row r="688" customFormat="false" ht="15" hidden="false" customHeight="false" outlineLevel="0" collapsed="false">
      <c r="A688" s="49" t="n">
        <v>2010</v>
      </c>
      <c r="B688" s="49" t="s">
        <v>198</v>
      </c>
      <c r="C688" s="49" t="n">
        <v>7</v>
      </c>
      <c r="D688" s="49" t="n">
        <v>11</v>
      </c>
      <c r="E688" s="54" t="n">
        <v>608.8</v>
      </c>
    </row>
    <row r="689" customFormat="false" ht="15" hidden="false" customHeight="false" outlineLevel="0" collapsed="false">
      <c r="A689" s="49" t="n">
        <v>2010</v>
      </c>
      <c r="B689" s="49" t="s">
        <v>198</v>
      </c>
      <c r="C689" s="49" t="n">
        <v>7</v>
      </c>
      <c r="D689" s="49" t="n">
        <v>13</v>
      </c>
      <c r="E689" s="54" t="n">
        <v>240.38</v>
      </c>
    </row>
    <row r="690" customFormat="false" ht="15" hidden="false" customHeight="false" outlineLevel="0" collapsed="false">
      <c r="A690" s="49" t="n">
        <v>2010</v>
      </c>
      <c r="B690" s="49" t="s">
        <v>198</v>
      </c>
      <c r="C690" s="49" t="n">
        <v>7</v>
      </c>
      <c r="D690" s="49" t="n">
        <v>15</v>
      </c>
      <c r="E690" s="54" t="n">
        <v>6802.48</v>
      </c>
    </row>
    <row r="691" customFormat="false" ht="15" hidden="false" customHeight="false" outlineLevel="0" collapsed="false">
      <c r="A691" s="49" t="n">
        <v>2010</v>
      </c>
      <c r="B691" s="49" t="s">
        <v>208</v>
      </c>
      <c r="C691" s="49" t="n">
        <v>1</v>
      </c>
      <c r="D691" s="49" t="n">
        <v>10</v>
      </c>
      <c r="E691" s="54" t="n">
        <v>1956.84</v>
      </c>
    </row>
    <row r="692" customFormat="false" ht="15" hidden="false" customHeight="false" outlineLevel="0" collapsed="false">
      <c r="A692" s="49" t="n">
        <v>2010</v>
      </c>
      <c r="B692" s="49" t="s">
        <v>208</v>
      </c>
      <c r="C692" s="49" t="n">
        <v>1</v>
      </c>
      <c r="D692" s="49" t="n">
        <v>12</v>
      </c>
      <c r="E692" s="54" t="n">
        <v>1113.7</v>
      </c>
    </row>
    <row r="693" customFormat="false" ht="15" hidden="false" customHeight="false" outlineLevel="0" collapsed="false">
      <c r="A693" s="49" t="n">
        <v>2010</v>
      </c>
      <c r="B693" s="49" t="s">
        <v>207</v>
      </c>
      <c r="C693" s="49" t="n">
        <v>1</v>
      </c>
      <c r="D693" s="49" t="n">
        <v>12</v>
      </c>
      <c r="E693" s="54" t="n">
        <v>558.42</v>
      </c>
    </row>
    <row r="694" customFormat="false" ht="15" hidden="false" customHeight="false" outlineLevel="0" collapsed="false">
      <c r="A694" s="49" t="n">
        <v>2010</v>
      </c>
      <c r="B694" s="49" t="s">
        <v>207</v>
      </c>
      <c r="C694" s="49" t="n">
        <v>1</v>
      </c>
      <c r="D694" s="49" t="n">
        <v>13</v>
      </c>
      <c r="E694" s="54" t="n">
        <v>402.6</v>
      </c>
    </row>
    <row r="695" customFormat="false" ht="15" hidden="false" customHeight="false" outlineLevel="0" collapsed="false">
      <c r="A695" s="49" t="n">
        <v>2010</v>
      </c>
      <c r="B695" s="49" t="s">
        <v>207</v>
      </c>
      <c r="C695" s="49" t="n">
        <v>2</v>
      </c>
      <c r="D695" s="49" t="n">
        <v>12</v>
      </c>
      <c r="E695" s="54" t="n">
        <v>324.51</v>
      </c>
    </row>
    <row r="696" customFormat="false" ht="15" hidden="false" customHeight="false" outlineLevel="0" collapsed="false">
      <c r="A696" s="49" t="n">
        <v>2010</v>
      </c>
      <c r="B696" s="49" t="s">
        <v>207</v>
      </c>
      <c r="C696" s="49" t="n">
        <v>2</v>
      </c>
      <c r="D696" s="49" t="n">
        <v>13</v>
      </c>
      <c r="E696" s="54" t="n">
        <v>1130.22</v>
      </c>
    </row>
    <row r="697" customFormat="false" ht="15" hidden="false" customHeight="false" outlineLevel="0" collapsed="false">
      <c r="A697" s="49" t="n">
        <v>2010</v>
      </c>
      <c r="B697" s="49" t="s">
        <v>207</v>
      </c>
      <c r="C697" s="49" t="n">
        <v>2</v>
      </c>
      <c r="D697" s="49" t="n">
        <v>15</v>
      </c>
      <c r="E697" s="54" t="n">
        <v>132.8</v>
      </c>
    </row>
    <row r="698" customFormat="false" ht="15" hidden="false" customHeight="false" outlineLevel="0" collapsed="false">
      <c r="A698" s="49" t="n">
        <v>2010</v>
      </c>
      <c r="B698" s="49" t="s">
        <v>207</v>
      </c>
      <c r="C698" s="49" t="n">
        <v>3</v>
      </c>
      <c r="D698" s="49" t="n">
        <v>10</v>
      </c>
      <c r="E698" s="54" t="n">
        <v>595.95</v>
      </c>
    </row>
    <row r="699" customFormat="false" ht="15" hidden="false" customHeight="false" outlineLevel="0" collapsed="false">
      <c r="A699" s="49" t="n">
        <v>2010</v>
      </c>
      <c r="B699" s="49" t="s">
        <v>207</v>
      </c>
      <c r="C699" s="49" t="n">
        <v>3</v>
      </c>
      <c r="D699" s="49" t="n">
        <v>15</v>
      </c>
      <c r="E699" s="54" t="n">
        <v>360</v>
      </c>
    </row>
    <row r="700" customFormat="false" ht="15" hidden="false" customHeight="false" outlineLevel="0" collapsed="false">
      <c r="A700" s="49" t="n">
        <v>2010</v>
      </c>
      <c r="B700" s="49" t="s">
        <v>207</v>
      </c>
      <c r="C700" s="49" t="n">
        <v>4</v>
      </c>
      <c r="D700" s="49" t="n">
        <v>12</v>
      </c>
      <c r="E700" s="54" t="n">
        <v>91.8</v>
      </c>
    </row>
    <row r="701" customFormat="false" ht="15" hidden="false" customHeight="false" outlineLevel="0" collapsed="false">
      <c r="A701" s="49" t="n">
        <v>2010</v>
      </c>
      <c r="B701" s="49" t="s">
        <v>207</v>
      </c>
      <c r="C701" s="49" t="n">
        <v>4</v>
      </c>
      <c r="D701" s="49" t="n">
        <v>16</v>
      </c>
      <c r="E701" s="54" t="n">
        <v>236.07</v>
      </c>
    </row>
    <row r="702" customFormat="false" ht="15" hidden="false" customHeight="false" outlineLevel="0" collapsed="false">
      <c r="A702" s="49" t="n">
        <v>2010</v>
      </c>
      <c r="B702" s="49" t="s">
        <v>207</v>
      </c>
      <c r="C702" s="49" t="n">
        <v>5</v>
      </c>
      <c r="D702" s="49" t="n">
        <v>16</v>
      </c>
      <c r="E702" s="54" t="n">
        <v>507.25</v>
      </c>
    </row>
    <row r="703" customFormat="false" ht="15" hidden="false" customHeight="false" outlineLevel="0" collapsed="false">
      <c r="A703" s="49" t="n">
        <v>2010</v>
      </c>
      <c r="B703" s="49" t="s">
        <v>214</v>
      </c>
      <c r="C703" s="49" t="n">
        <v>1</v>
      </c>
      <c r="D703" s="49" t="n">
        <v>12</v>
      </c>
      <c r="E703" s="54" t="n">
        <v>937.5</v>
      </c>
    </row>
    <row r="704" customFormat="false" ht="15" hidden="false" customHeight="false" outlineLevel="0" collapsed="false">
      <c r="A704" s="49" t="n">
        <v>2010</v>
      </c>
      <c r="B704" s="49" t="s">
        <v>214</v>
      </c>
      <c r="C704" s="49" t="n">
        <v>1</v>
      </c>
      <c r="D704" s="49" t="n">
        <v>13</v>
      </c>
      <c r="E704" s="54" t="n">
        <v>503.9</v>
      </c>
    </row>
    <row r="705" customFormat="false" ht="15" hidden="false" customHeight="false" outlineLevel="0" collapsed="false">
      <c r="A705" s="49" t="n">
        <v>2010</v>
      </c>
      <c r="B705" s="49" t="s">
        <v>214</v>
      </c>
      <c r="C705" s="49" t="n">
        <v>1</v>
      </c>
      <c r="D705" s="49" t="n">
        <v>15</v>
      </c>
      <c r="E705" s="54" t="n">
        <v>1310.3</v>
      </c>
    </row>
    <row r="706" customFormat="false" ht="15" hidden="false" customHeight="false" outlineLevel="0" collapsed="false">
      <c r="A706" s="49" t="n">
        <v>2010</v>
      </c>
      <c r="B706" s="49" t="s">
        <v>214</v>
      </c>
      <c r="C706" s="49" t="n">
        <v>2</v>
      </c>
      <c r="D706" s="49" t="n">
        <v>13</v>
      </c>
      <c r="E706" s="54" t="n">
        <v>76.32</v>
      </c>
    </row>
    <row r="707" customFormat="false" ht="15" hidden="false" customHeight="false" outlineLevel="0" collapsed="false">
      <c r="A707" s="49" t="n">
        <v>2010</v>
      </c>
      <c r="B707" s="49" t="s">
        <v>214</v>
      </c>
      <c r="C707" s="49" t="n">
        <v>3</v>
      </c>
      <c r="D707" s="49" t="n">
        <v>12</v>
      </c>
      <c r="E707" s="54" t="n">
        <v>1201.52</v>
      </c>
    </row>
    <row r="708" customFormat="false" ht="15" hidden="false" customHeight="false" outlineLevel="0" collapsed="false">
      <c r="A708" s="49" t="n">
        <v>2010</v>
      </c>
      <c r="B708" s="49" t="s">
        <v>214</v>
      </c>
      <c r="C708" s="49" t="n">
        <v>3</v>
      </c>
      <c r="D708" s="49" t="n">
        <v>14</v>
      </c>
      <c r="E708" s="54" t="n">
        <v>1445.69</v>
      </c>
    </row>
    <row r="709" customFormat="false" ht="15" hidden="false" customHeight="false" outlineLevel="0" collapsed="false">
      <c r="A709" s="49" t="n">
        <v>2010</v>
      </c>
      <c r="B709" s="49" t="s">
        <v>214</v>
      </c>
      <c r="C709" s="49" t="n">
        <v>3</v>
      </c>
      <c r="D709" s="49" t="n">
        <v>15</v>
      </c>
      <c r="E709" s="54" t="n">
        <v>368.24</v>
      </c>
    </row>
    <row r="710" customFormat="false" ht="15" hidden="false" customHeight="false" outlineLevel="0" collapsed="false">
      <c r="A710" s="49" t="n">
        <v>2010</v>
      </c>
      <c r="B710" s="49" t="s">
        <v>214</v>
      </c>
      <c r="C710" s="49" t="n">
        <v>4</v>
      </c>
      <c r="D710" s="49" t="n">
        <v>15</v>
      </c>
      <c r="E710" s="54" t="n">
        <v>2047.28</v>
      </c>
    </row>
    <row r="711" customFormat="false" ht="15" hidden="false" customHeight="false" outlineLevel="0" collapsed="false">
      <c r="A711" s="49" t="n">
        <v>2010</v>
      </c>
      <c r="B711" s="49" t="s">
        <v>189</v>
      </c>
      <c r="C711" s="49" t="n">
        <v>1</v>
      </c>
      <c r="D711" s="49" t="n">
        <v>7</v>
      </c>
      <c r="E711" s="54" t="n">
        <v>14385.84</v>
      </c>
    </row>
    <row r="712" customFormat="false" ht="15" hidden="false" customHeight="false" outlineLevel="0" collapsed="false">
      <c r="A712" s="49" t="n">
        <v>2010</v>
      </c>
      <c r="B712" s="49" t="s">
        <v>189</v>
      </c>
      <c r="C712" s="49" t="n">
        <v>1</v>
      </c>
      <c r="D712" s="49" t="n">
        <v>8</v>
      </c>
      <c r="E712" s="54" t="n">
        <v>25725.49</v>
      </c>
    </row>
    <row r="713" customFormat="false" ht="15" hidden="false" customHeight="false" outlineLevel="0" collapsed="false">
      <c r="A713" s="49" t="n">
        <v>2010</v>
      </c>
      <c r="B713" s="49" t="s">
        <v>189</v>
      </c>
      <c r="C713" s="49" t="n">
        <v>1</v>
      </c>
      <c r="D713" s="49" t="n">
        <v>9</v>
      </c>
      <c r="E713" s="54" t="n">
        <v>153063.07</v>
      </c>
    </row>
    <row r="714" customFormat="false" ht="15" hidden="false" customHeight="false" outlineLevel="0" collapsed="false">
      <c r="A714" s="49" t="n">
        <v>2010</v>
      </c>
      <c r="B714" s="49" t="s">
        <v>189</v>
      </c>
      <c r="C714" s="49" t="n">
        <v>1</v>
      </c>
      <c r="D714" s="49" t="n">
        <v>10</v>
      </c>
      <c r="E714" s="54" t="n">
        <v>169200.06</v>
      </c>
    </row>
    <row r="715" customFormat="false" ht="15" hidden="false" customHeight="false" outlineLevel="0" collapsed="false">
      <c r="A715" s="49" t="n">
        <v>2010</v>
      </c>
      <c r="B715" s="49" t="s">
        <v>189</v>
      </c>
      <c r="C715" s="49" t="n">
        <v>1</v>
      </c>
      <c r="D715" s="49" t="n">
        <v>11</v>
      </c>
      <c r="E715" s="54" t="n">
        <v>172585.11</v>
      </c>
    </row>
    <row r="716" customFormat="false" ht="15" hidden="false" customHeight="false" outlineLevel="0" collapsed="false">
      <c r="A716" s="49" t="n">
        <v>2010</v>
      </c>
      <c r="B716" s="49" t="s">
        <v>189</v>
      </c>
      <c r="C716" s="49" t="n">
        <v>1</v>
      </c>
      <c r="D716" s="49" t="n">
        <v>12</v>
      </c>
      <c r="E716" s="54" t="n">
        <v>197409.12</v>
      </c>
    </row>
    <row r="717" customFormat="false" ht="15" hidden="false" customHeight="false" outlineLevel="0" collapsed="false">
      <c r="A717" s="49" t="n">
        <v>2010</v>
      </c>
      <c r="B717" s="49" t="s">
        <v>189</v>
      </c>
      <c r="C717" s="49" t="n">
        <v>1</v>
      </c>
      <c r="D717" s="49" t="n">
        <v>13</v>
      </c>
      <c r="E717" s="54" t="n">
        <v>189168.81</v>
      </c>
    </row>
    <row r="718" customFormat="false" ht="15" hidden="false" customHeight="false" outlineLevel="0" collapsed="false">
      <c r="A718" s="49" t="n">
        <v>2010</v>
      </c>
      <c r="B718" s="49" t="s">
        <v>189</v>
      </c>
      <c r="C718" s="49" t="n">
        <v>1</v>
      </c>
      <c r="D718" s="49" t="n">
        <v>14</v>
      </c>
      <c r="E718" s="54" t="n">
        <v>145884.64</v>
      </c>
    </row>
    <row r="719" customFormat="false" ht="15" hidden="false" customHeight="false" outlineLevel="0" collapsed="false">
      <c r="A719" s="49" t="n">
        <v>2010</v>
      </c>
      <c r="B719" s="49" t="s">
        <v>189</v>
      </c>
      <c r="C719" s="49" t="n">
        <v>1</v>
      </c>
      <c r="D719" s="49" t="n">
        <v>15</v>
      </c>
      <c r="E719" s="54" t="n">
        <v>125989.41</v>
      </c>
    </row>
    <row r="720" customFormat="false" ht="15" hidden="false" customHeight="false" outlineLevel="0" collapsed="false">
      <c r="A720" s="49" t="n">
        <v>2010</v>
      </c>
      <c r="B720" s="49" t="s">
        <v>189</v>
      </c>
      <c r="C720" s="49" t="n">
        <v>1</v>
      </c>
      <c r="D720" s="49" t="n">
        <v>16</v>
      </c>
      <c r="E720" s="54" t="n">
        <v>260229.67</v>
      </c>
    </row>
    <row r="721" customFormat="false" ht="15" hidden="false" customHeight="false" outlineLevel="0" collapsed="false">
      <c r="A721" s="49" t="n">
        <v>2010</v>
      </c>
      <c r="B721" s="49" t="s">
        <v>189</v>
      </c>
      <c r="C721" s="49" t="n">
        <v>1</v>
      </c>
      <c r="D721" s="49" t="n">
        <v>17</v>
      </c>
      <c r="E721" s="54" t="n">
        <v>40527.39</v>
      </c>
    </row>
    <row r="722" customFormat="false" ht="15" hidden="false" customHeight="false" outlineLevel="0" collapsed="false">
      <c r="A722" s="49" t="n">
        <v>2010</v>
      </c>
      <c r="B722" s="49" t="s">
        <v>189</v>
      </c>
      <c r="C722" s="49" t="n">
        <v>1</v>
      </c>
      <c r="D722" s="49" t="n">
        <v>18</v>
      </c>
      <c r="E722" s="54" t="n">
        <v>6552.25</v>
      </c>
    </row>
    <row r="723" customFormat="false" ht="15" hidden="false" customHeight="false" outlineLevel="0" collapsed="false">
      <c r="A723" s="49" t="n">
        <v>2010</v>
      </c>
      <c r="B723" s="49" t="s">
        <v>189</v>
      </c>
      <c r="C723" s="49" t="n">
        <v>2</v>
      </c>
      <c r="D723" s="49" t="n">
        <v>7</v>
      </c>
      <c r="E723" s="54" t="n">
        <v>6505.15</v>
      </c>
    </row>
    <row r="724" customFormat="false" ht="15" hidden="false" customHeight="false" outlineLevel="0" collapsed="false">
      <c r="A724" s="49" t="n">
        <v>2010</v>
      </c>
      <c r="B724" s="49" t="s">
        <v>189</v>
      </c>
      <c r="C724" s="49" t="n">
        <v>2</v>
      </c>
      <c r="D724" s="49" t="n">
        <v>8</v>
      </c>
      <c r="E724" s="54" t="n">
        <v>32992.52</v>
      </c>
    </row>
    <row r="725" customFormat="false" ht="15" hidden="false" customHeight="false" outlineLevel="0" collapsed="false">
      <c r="A725" s="49" t="n">
        <v>2010</v>
      </c>
      <c r="B725" s="49" t="s">
        <v>189</v>
      </c>
      <c r="C725" s="49" t="n">
        <v>2</v>
      </c>
      <c r="D725" s="49" t="n">
        <v>9</v>
      </c>
      <c r="E725" s="54" t="n">
        <v>124009.6</v>
      </c>
    </row>
    <row r="726" customFormat="false" ht="15" hidden="false" customHeight="false" outlineLevel="0" collapsed="false">
      <c r="A726" s="49" t="n">
        <v>2010</v>
      </c>
      <c r="B726" s="49" t="s">
        <v>189</v>
      </c>
      <c r="C726" s="49" t="n">
        <v>2</v>
      </c>
      <c r="D726" s="49" t="n">
        <v>10</v>
      </c>
      <c r="E726" s="54" t="n">
        <v>148965.06</v>
      </c>
    </row>
    <row r="727" customFormat="false" ht="15" hidden="false" customHeight="false" outlineLevel="0" collapsed="false">
      <c r="A727" s="49" t="n">
        <v>2010</v>
      </c>
      <c r="B727" s="49" t="s">
        <v>189</v>
      </c>
      <c r="C727" s="49" t="n">
        <v>2</v>
      </c>
      <c r="D727" s="49" t="n">
        <v>11</v>
      </c>
      <c r="E727" s="54" t="n">
        <v>212409.04</v>
      </c>
    </row>
    <row r="728" customFormat="false" ht="15" hidden="false" customHeight="false" outlineLevel="0" collapsed="false">
      <c r="A728" s="49" t="n">
        <v>2010</v>
      </c>
      <c r="B728" s="49" t="s">
        <v>189</v>
      </c>
      <c r="C728" s="49" t="n">
        <v>2</v>
      </c>
      <c r="D728" s="49" t="n">
        <v>12</v>
      </c>
      <c r="E728" s="54" t="n">
        <v>199877.96</v>
      </c>
    </row>
    <row r="729" customFormat="false" ht="15" hidden="false" customHeight="false" outlineLevel="0" collapsed="false">
      <c r="A729" s="49" t="n">
        <v>2010</v>
      </c>
      <c r="B729" s="49" t="s">
        <v>189</v>
      </c>
      <c r="C729" s="49" t="n">
        <v>2</v>
      </c>
      <c r="D729" s="49" t="n">
        <v>13</v>
      </c>
      <c r="E729" s="54" t="n">
        <v>202597.91</v>
      </c>
    </row>
    <row r="730" customFormat="false" ht="15" hidden="false" customHeight="false" outlineLevel="0" collapsed="false">
      <c r="A730" s="49" t="n">
        <v>2010</v>
      </c>
      <c r="B730" s="49" t="s">
        <v>189</v>
      </c>
      <c r="C730" s="49" t="n">
        <v>2</v>
      </c>
      <c r="D730" s="49" t="n">
        <v>14</v>
      </c>
      <c r="E730" s="54" t="n">
        <v>162497.59</v>
      </c>
    </row>
    <row r="731" customFormat="false" ht="15" hidden="false" customHeight="false" outlineLevel="0" collapsed="false">
      <c r="A731" s="49" t="n">
        <v>2010</v>
      </c>
      <c r="B731" s="49" t="s">
        <v>189</v>
      </c>
      <c r="C731" s="49" t="n">
        <v>2</v>
      </c>
      <c r="D731" s="49" t="n">
        <v>15</v>
      </c>
      <c r="E731" s="54" t="n">
        <v>229196.3</v>
      </c>
    </row>
    <row r="732" customFormat="false" ht="15" hidden="false" customHeight="false" outlineLevel="0" collapsed="false">
      <c r="A732" s="49" t="n">
        <v>2010</v>
      </c>
      <c r="B732" s="49" t="s">
        <v>189</v>
      </c>
      <c r="C732" s="49" t="n">
        <v>2</v>
      </c>
      <c r="D732" s="49" t="n">
        <v>16</v>
      </c>
      <c r="E732" s="54" t="n">
        <v>125398.04</v>
      </c>
    </row>
    <row r="733" customFormat="false" ht="15" hidden="false" customHeight="false" outlineLevel="0" collapsed="false">
      <c r="A733" s="49" t="n">
        <v>2010</v>
      </c>
      <c r="B733" s="49" t="s">
        <v>189</v>
      </c>
      <c r="C733" s="49" t="n">
        <v>2</v>
      </c>
      <c r="D733" s="49" t="n">
        <v>17</v>
      </c>
      <c r="E733" s="54" t="n">
        <v>73587.99</v>
      </c>
    </row>
    <row r="734" customFormat="false" ht="15" hidden="false" customHeight="false" outlineLevel="0" collapsed="false">
      <c r="A734" s="49" t="n">
        <v>2010</v>
      </c>
      <c r="B734" s="49" t="s">
        <v>189</v>
      </c>
      <c r="C734" s="49" t="n">
        <v>2</v>
      </c>
      <c r="D734" s="49" t="n">
        <v>18</v>
      </c>
      <c r="E734" s="54" t="n">
        <v>27319.39</v>
      </c>
    </row>
    <row r="735" customFormat="false" ht="15" hidden="false" customHeight="false" outlineLevel="0" collapsed="false">
      <c r="A735" s="49" t="n">
        <v>2010</v>
      </c>
      <c r="B735" s="49" t="s">
        <v>189</v>
      </c>
      <c r="C735" s="49" t="n">
        <v>2</v>
      </c>
      <c r="D735" s="49" t="n">
        <v>19</v>
      </c>
      <c r="E735" s="54" t="n">
        <v>4900.16</v>
      </c>
    </row>
    <row r="736" customFormat="false" ht="15" hidden="false" customHeight="false" outlineLevel="0" collapsed="false">
      <c r="A736" s="49" t="n">
        <v>2010</v>
      </c>
      <c r="B736" s="49" t="s">
        <v>189</v>
      </c>
      <c r="C736" s="49" t="n">
        <v>2</v>
      </c>
      <c r="D736" s="49" t="n">
        <v>20</v>
      </c>
      <c r="E736" s="54" t="n">
        <v>661.8</v>
      </c>
    </row>
    <row r="737" customFormat="false" ht="15" hidden="false" customHeight="false" outlineLevel="0" collapsed="false">
      <c r="A737" s="49" t="n">
        <v>2010</v>
      </c>
      <c r="B737" s="49" t="s">
        <v>189</v>
      </c>
      <c r="C737" s="49" t="n">
        <v>3</v>
      </c>
      <c r="D737" s="49" t="n">
        <v>7</v>
      </c>
      <c r="E737" s="54" t="n">
        <v>4871.16</v>
      </c>
    </row>
    <row r="738" customFormat="false" ht="15" hidden="false" customHeight="false" outlineLevel="0" collapsed="false">
      <c r="A738" s="49" t="n">
        <v>2010</v>
      </c>
      <c r="B738" s="49" t="s">
        <v>189</v>
      </c>
      <c r="C738" s="49" t="n">
        <v>3</v>
      </c>
      <c r="D738" s="49" t="n">
        <v>8</v>
      </c>
      <c r="E738" s="54" t="n">
        <v>34292.61</v>
      </c>
    </row>
    <row r="739" customFormat="false" ht="15" hidden="false" customHeight="false" outlineLevel="0" collapsed="false">
      <c r="A739" s="49" t="n">
        <v>2010</v>
      </c>
      <c r="B739" s="49" t="s">
        <v>189</v>
      </c>
      <c r="C739" s="49" t="n">
        <v>3</v>
      </c>
      <c r="D739" s="49" t="n">
        <v>9</v>
      </c>
      <c r="E739" s="54" t="n">
        <v>104610.8</v>
      </c>
    </row>
    <row r="740" customFormat="false" ht="15" hidden="false" customHeight="false" outlineLevel="0" collapsed="false">
      <c r="A740" s="49" t="n">
        <v>2010</v>
      </c>
      <c r="B740" s="49" t="s">
        <v>189</v>
      </c>
      <c r="C740" s="49" t="n">
        <v>3</v>
      </c>
      <c r="D740" s="49" t="n">
        <v>10</v>
      </c>
      <c r="E740" s="54" t="n">
        <v>167929.05</v>
      </c>
    </row>
    <row r="741" customFormat="false" ht="15" hidden="false" customHeight="false" outlineLevel="0" collapsed="false">
      <c r="A741" s="49" t="n">
        <v>2010</v>
      </c>
      <c r="B741" s="49" t="s">
        <v>189</v>
      </c>
      <c r="C741" s="49" t="n">
        <v>3</v>
      </c>
      <c r="D741" s="49" t="n">
        <v>11</v>
      </c>
      <c r="E741" s="54" t="n">
        <v>171668.82</v>
      </c>
    </row>
    <row r="742" customFormat="false" ht="15" hidden="false" customHeight="false" outlineLevel="0" collapsed="false">
      <c r="A742" s="49" t="n">
        <v>2010</v>
      </c>
      <c r="B742" s="49" t="s">
        <v>189</v>
      </c>
      <c r="C742" s="49" t="n">
        <v>3</v>
      </c>
      <c r="D742" s="49" t="n">
        <v>12</v>
      </c>
      <c r="E742" s="54" t="n">
        <v>234245.41</v>
      </c>
    </row>
    <row r="743" customFormat="false" ht="15" hidden="false" customHeight="false" outlineLevel="0" collapsed="false">
      <c r="A743" s="49" t="n">
        <v>2010</v>
      </c>
      <c r="B743" s="49" t="s">
        <v>189</v>
      </c>
      <c r="C743" s="49" t="n">
        <v>3</v>
      </c>
      <c r="D743" s="49" t="n">
        <v>13</v>
      </c>
      <c r="E743" s="54" t="n">
        <v>158894.48</v>
      </c>
    </row>
    <row r="744" customFormat="false" ht="15" hidden="false" customHeight="false" outlineLevel="0" collapsed="false">
      <c r="A744" s="49" t="n">
        <v>2010</v>
      </c>
      <c r="B744" s="49" t="s">
        <v>189</v>
      </c>
      <c r="C744" s="49" t="n">
        <v>3</v>
      </c>
      <c r="D744" s="49" t="n">
        <v>14</v>
      </c>
      <c r="E744" s="54" t="n">
        <v>175756.64</v>
      </c>
    </row>
    <row r="745" customFormat="false" ht="15" hidden="false" customHeight="false" outlineLevel="0" collapsed="false">
      <c r="A745" s="49" t="n">
        <v>2010</v>
      </c>
      <c r="B745" s="49" t="s">
        <v>189</v>
      </c>
      <c r="C745" s="49" t="n">
        <v>3</v>
      </c>
      <c r="D745" s="49" t="n">
        <v>15</v>
      </c>
      <c r="E745" s="54" t="n">
        <v>116061.73</v>
      </c>
    </row>
    <row r="746" customFormat="false" ht="15" hidden="false" customHeight="false" outlineLevel="0" collapsed="false">
      <c r="A746" s="49" t="n">
        <v>2010</v>
      </c>
      <c r="B746" s="49" t="s">
        <v>189</v>
      </c>
      <c r="C746" s="49" t="n">
        <v>3</v>
      </c>
      <c r="D746" s="49" t="n">
        <v>16</v>
      </c>
      <c r="E746" s="54" t="n">
        <v>95652.53</v>
      </c>
    </row>
    <row r="747" customFormat="false" ht="15" hidden="false" customHeight="false" outlineLevel="0" collapsed="false">
      <c r="A747" s="49" t="n">
        <v>2010</v>
      </c>
      <c r="B747" s="49" t="s">
        <v>189</v>
      </c>
      <c r="C747" s="49" t="n">
        <v>3</v>
      </c>
      <c r="D747" s="49" t="n">
        <v>17</v>
      </c>
      <c r="E747" s="54" t="n">
        <v>64055.21</v>
      </c>
    </row>
    <row r="748" customFormat="false" ht="15" hidden="false" customHeight="false" outlineLevel="0" collapsed="false">
      <c r="A748" s="49" t="n">
        <v>2010</v>
      </c>
      <c r="B748" s="49" t="s">
        <v>189</v>
      </c>
      <c r="C748" s="49" t="n">
        <v>3</v>
      </c>
      <c r="D748" s="49" t="n">
        <v>18</v>
      </c>
      <c r="E748" s="54" t="n">
        <v>991.93</v>
      </c>
    </row>
    <row r="749" customFormat="false" ht="15" hidden="false" customHeight="false" outlineLevel="0" collapsed="false">
      <c r="A749" s="49" t="n">
        <v>2010</v>
      </c>
      <c r="B749" s="49" t="s">
        <v>189</v>
      </c>
      <c r="C749" s="49" t="n">
        <v>4</v>
      </c>
      <c r="D749" s="49" t="n">
        <v>7</v>
      </c>
      <c r="E749" s="54" t="n">
        <v>4631.89</v>
      </c>
    </row>
    <row r="750" customFormat="false" ht="15" hidden="false" customHeight="false" outlineLevel="0" collapsed="false">
      <c r="A750" s="49" t="n">
        <v>2010</v>
      </c>
      <c r="B750" s="49" t="s">
        <v>189</v>
      </c>
      <c r="C750" s="49" t="n">
        <v>4</v>
      </c>
      <c r="D750" s="49" t="n">
        <v>8</v>
      </c>
      <c r="E750" s="54" t="n">
        <v>47841.04</v>
      </c>
    </row>
    <row r="751" customFormat="false" ht="15" hidden="false" customHeight="false" outlineLevel="0" collapsed="false">
      <c r="A751" s="49" t="n">
        <v>2010</v>
      </c>
      <c r="B751" s="49" t="s">
        <v>189</v>
      </c>
      <c r="C751" s="49" t="n">
        <v>4</v>
      </c>
      <c r="D751" s="49" t="n">
        <v>9</v>
      </c>
      <c r="E751" s="54" t="n">
        <v>135863.58</v>
      </c>
    </row>
    <row r="752" customFormat="false" ht="15" hidden="false" customHeight="false" outlineLevel="0" collapsed="false">
      <c r="A752" s="49" t="n">
        <v>2010</v>
      </c>
      <c r="B752" s="49" t="s">
        <v>189</v>
      </c>
      <c r="C752" s="49" t="n">
        <v>4</v>
      </c>
      <c r="D752" s="49" t="n">
        <v>10</v>
      </c>
      <c r="E752" s="54" t="n">
        <v>174071.76</v>
      </c>
    </row>
    <row r="753" customFormat="false" ht="15" hidden="false" customHeight="false" outlineLevel="0" collapsed="false">
      <c r="A753" s="49" t="n">
        <v>2010</v>
      </c>
      <c r="B753" s="49" t="s">
        <v>189</v>
      </c>
      <c r="C753" s="49" t="n">
        <v>4</v>
      </c>
      <c r="D753" s="49" t="n">
        <v>11</v>
      </c>
      <c r="E753" s="54" t="n">
        <v>217997.57</v>
      </c>
    </row>
    <row r="754" customFormat="false" ht="15" hidden="false" customHeight="false" outlineLevel="0" collapsed="false">
      <c r="A754" s="49" t="n">
        <v>2010</v>
      </c>
      <c r="B754" s="49" t="s">
        <v>189</v>
      </c>
      <c r="C754" s="49" t="n">
        <v>4</v>
      </c>
      <c r="D754" s="49" t="n">
        <v>12</v>
      </c>
      <c r="E754" s="54" t="n">
        <v>172726.67</v>
      </c>
    </row>
    <row r="755" customFormat="false" ht="15" hidden="false" customHeight="false" outlineLevel="0" collapsed="false">
      <c r="A755" s="49" t="n">
        <v>2010</v>
      </c>
      <c r="B755" s="49" t="s">
        <v>189</v>
      </c>
      <c r="C755" s="49" t="n">
        <v>4</v>
      </c>
      <c r="D755" s="49" t="n">
        <v>13</v>
      </c>
      <c r="E755" s="54" t="n">
        <v>178933.63</v>
      </c>
    </row>
    <row r="756" customFormat="false" ht="15" hidden="false" customHeight="false" outlineLevel="0" collapsed="false">
      <c r="A756" s="49" t="n">
        <v>2010</v>
      </c>
      <c r="B756" s="49" t="s">
        <v>189</v>
      </c>
      <c r="C756" s="49" t="n">
        <v>4</v>
      </c>
      <c r="D756" s="49" t="n">
        <v>14</v>
      </c>
      <c r="E756" s="54" t="n">
        <v>191000.78</v>
      </c>
    </row>
    <row r="757" customFormat="false" ht="15" hidden="false" customHeight="false" outlineLevel="0" collapsed="false">
      <c r="A757" s="49" t="n">
        <v>2010</v>
      </c>
      <c r="B757" s="49" t="s">
        <v>189</v>
      </c>
      <c r="C757" s="49" t="n">
        <v>4</v>
      </c>
      <c r="D757" s="49" t="n">
        <v>15</v>
      </c>
      <c r="E757" s="54" t="n">
        <v>152216.21</v>
      </c>
    </row>
    <row r="758" customFormat="false" ht="15" hidden="false" customHeight="false" outlineLevel="0" collapsed="false">
      <c r="A758" s="49" t="n">
        <v>2010</v>
      </c>
      <c r="B758" s="49" t="s">
        <v>189</v>
      </c>
      <c r="C758" s="49" t="n">
        <v>4</v>
      </c>
      <c r="D758" s="49" t="n">
        <v>16</v>
      </c>
      <c r="E758" s="54" t="n">
        <v>116481.17</v>
      </c>
    </row>
    <row r="759" customFormat="false" ht="15" hidden="false" customHeight="false" outlineLevel="0" collapsed="false">
      <c r="A759" s="49" t="n">
        <v>2010</v>
      </c>
      <c r="B759" s="49" t="s">
        <v>189</v>
      </c>
      <c r="C759" s="49" t="n">
        <v>4</v>
      </c>
      <c r="D759" s="49" t="n">
        <v>17</v>
      </c>
      <c r="E759" s="54" t="n">
        <v>94395.95</v>
      </c>
    </row>
    <row r="760" customFormat="false" ht="15" hidden="false" customHeight="false" outlineLevel="0" collapsed="false">
      <c r="A760" s="49" t="n">
        <v>2010</v>
      </c>
      <c r="B760" s="49" t="s">
        <v>189</v>
      </c>
      <c r="C760" s="49" t="n">
        <v>4</v>
      </c>
      <c r="D760" s="49" t="n">
        <v>18</v>
      </c>
      <c r="E760" s="54" t="n">
        <v>53739.29</v>
      </c>
    </row>
    <row r="761" customFormat="false" ht="15" hidden="false" customHeight="false" outlineLevel="0" collapsed="false">
      <c r="A761" s="49" t="n">
        <v>2010</v>
      </c>
      <c r="B761" s="49" t="s">
        <v>189</v>
      </c>
      <c r="C761" s="49" t="n">
        <v>4</v>
      </c>
      <c r="D761" s="49" t="n">
        <v>19</v>
      </c>
      <c r="E761" s="54" t="n">
        <v>56418.55</v>
      </c>
    </row>
    <row r="762" customFormat="false" ht="15" hidden="false" customHeight="false" outlineLevel="0" collapsed="false">
      <c r="A762" s="49" t="n">
        <v>2010</v>
      </c>
      <c r="B762" s="49" t="s">
        <v>189</v>
      </c>
      <c r="C762" s="49" t="n">
        <v>4</v>
      </c>
      <c r="D762" s="49" t="n">
        <v>20</v>
      </c>
      <c r="E762" s="54" t="n">
        <v>17589.32</v>
      </c>
    </row>
    <row r="763" customFormat="false" ht="15" hidden="false" customHeight="false" outlineLevel="0" collapsed="false">
      <c r="A763" s="49" t="n">
        <v>2010</v>
      </c>
      <c r="B763" s="49" t="s">
        <v>189</v>
      </c>
      <c r="C763" s="49" t="n">
        <v>5</v>
      </c>
      <c r="D763" s="49" t="n">
        <v>7</v>
      </c>
      <c r="E763" s="54" t="n">
        <v>3620.53</v>
      </c>
    </row>
    <row r="764" customFormat="false" ht="15" hidden="false" customHeight="false" outlineLevel="0" collapsed="false">
      <c r="A764" s="49" t="n">
        <v>2010</v>
      </c>
      <c r="B764" s="49" t="s">
        <v>189</v>
      </c>
      <c r="C764" s="49" t="n">
        <v>5</v>
      </c>
      <c r="D764" s="49" t="n">
        <v>8</v>
      </c>
      <c r="E764" s="54" t="n">
        <v>32534.8</v>
      </c>
    </row>
    <row r="765" customFormat="false" ht="15" hidden="false" customHeight="false" outlineLevel="0" collapsed="false">
      <c r="A765" s="49" t="n">
        <v>2010</v>
      </c>
      <c r="B765" s="49" t="s">
        <v>189</v>
      </c>
      <c r="C765" s="49" t="n">
        <v>5</v>
      </c>
      <c r="D765" s="49" t="n">
        <v>9</v>
      </c>
      <c r="E765" s="54" t="n">
        <v>99538.16</v>
      </c>
    </row>
    <row r="766" customFormat="false" ht="15" hidden="false" customHeight="false" outlineLevel="0" collapsed="false">
      <c r="A766" s="49" t="n">
        <v>2010</v>
      </c>
      <c r="B766" s="49" t="s">
        <v>189</v>
      </c>
      <c r="C766" s="49" t="n">
        <v>5</v>
      </c>
      <c r="D766" s="49" t="n">
        <v>10</v>
      </c>
      <c r="E766" s="54" t="n">
        <v>169599.98</v>
      </c>
    </row>
    <row r="767" customFormat="false" ht="15" hidden="false" customHeight="false" outlineLevel="0" collapsed="false">
      <c r="A767" s="49" t="n">
        <v>2010</v>
      </c>
      <c r="B767" s="49" t="s">
        <v>189</v>
      </c>
      <c r="C767" s="49" t="n">
        <v>5</v>
      </c>
      <c r="D767" s="49" t="n">
        <v>11</v>
      </c>
      <c r="E767" s="54" t="n">
        <v>160929.17</v>
      </c>
    </row>
    <row r="768" customFormat="false" ht="15" hidden="false" customHeight="false" outlineLevel="0" collapsed="false">
      <c r="A768" s="49" t="n">
        <v>2010</v>
      </c>
      <c r="B768" s="49" t="s">
        <v>189</v>
      </c>
      <c r="C768" s="49" t="n">
        <v>5</v>
      </c>
      <c r="D768" s="49" t="n">
        <v>12</v>
      </c>
      <c r="E768" s="54" t="n">
        <v>168974.98</v>
      </c>
    </row>
    <row r="769" customFormat="false" ht="15" hidden="false" customHeight="false" outlineLevel="0" collapsed="false">
      <c r="A769" s="49" t="n">
        <v>2010</v>
      </c>
      <c r="B769" s="49" t="s">
        <v>189</v>
      </c>
      <c r="C769" s="49" t="n">
        <v>5</v>
      </c>
      <c r="D769" s="49" t="n">
        <v>13</v>
      </c>
      <c r="E769" s="54" t="n">
        <v>136873.06</v>
      </c>
    </row>
    <row r="770" customFormat="false" ht="15" hidden="false" customHeight="false" outlineLevel="0" collapsed="false">
      <c r="A770" s="49" t="n">
        <v>2010</v>
      </c>
      <c r="B770" s="49" t="s">
        <v>189</v>
      </c>
      <c r="C770" s="49" t="n">
        <v>5</v>
      </c>
      <c r="D770" s="49" t="n">
        <v>14</v>
      </c>
      <c r="E770" s="54" t="n">
        <v>173393.83</v>
      </c>
    </row>
    <row r="771" customFormat="false" ht="15" hidden="false" customHeight="false" outlineLevel="0" collapsed="false">
      <c r="A771" s="49" t="n">
        <v>2010</v>
      </c>
      <c r="B771" s="49" t="s">
        <v>189</v>
      </c>
      <c r="C771" s="49" t="n">
        <v>5</v>
      </c>
      <c r="D771" s="49" t="n">
        <v>15</v>
      </c>
      <c r="E771" s="54" t="n">
        <v>116429.08</v>
      </c>
    </row>
    <row r="772" customFormat="false" ht="15" hidden="false" customHeight="false" outlineLevel="0" collapsed="false">
      <c r="A772" s="49" t="n">
        <v>2010</v>
      </c>
      <c r="B772" s="49" t="s">
        <v>189</v>
      </c>
      <c r="C772" s="49" t="n">
        <v>5</v>
      </c>
      <c r="D772" s="49" t="n">
        <v>16</v>
      </c>
      <c r="E772" s="54" t="n">
        <v>54657.78</v>
      </c>
    </row>
    <row r="773" customFormat="false" ht="15" hidden="false" customHeight="false" outlineLevel="0" collapsed="false">
      <c r="A773" s="49" t="n">
        <v>2010</v>
      </c>
      <c r="B773" s="49" t="s">
        <v>189</v>
      </c>
      <c r="C773" s="49" t="n">
        <v>5</v>
      </c>
      <c r="D773" s="49" t="n">
        <v>17</v>
      </c>
      <c r="E773" s="54" t="n">
        <v>48949.73</v>
      </c>
    </row>
    <row r="774" customFormat="false" ht="15" hidden="false" customHeight="false" outlineLevel="0" collapsed="false">
      <c r="A774" s="49" t="n">
        <v>2010</v>
      </c>
      <c r="B774" s="49" t="s">
        <v>189</v>
      </c>
      <c r="C774" s="49" t="n">
        <v>5</v>
      </c>
      <c r="D774" s="49" t="n">
        <v>18</v>
      </c>
      <c r="E774" s="54" t="n">
        <v>15835.39</v>
      </c>
    </row>
    <row r="775" customFormat="false" ht="15" hidden="false" customHeight="false" outlineLevel="0" collapsed="false">
      <c r="A775" s="49" t="n">
        <v>2010</v>
      </c>
      <c r="B775" s="49" t="s">
        <v>189</v>
      </c>
      <c r="C775" s="49" t="n">
        <v>7</v>
      </c>
      <c r="D775" s="49" t="n">
        <v>9</v>
      </c>
      <c r="E775" s="54" t="n">
        <v>1860.23</v>
      </c>
    </row>
    <row r="776" customFormat="false" ht="15" hidden="false" customHeight="false" outlineLevel="0" collapsed="false">
      <c r="A776" s="49" t="n">
        <v>2010</v>
      </c>
      <c r="B776" s="49" t="s">
        <v>189</v>
      </c>
      <c r="C776" s="49" t="n">
        <v>7</v>
      </c>
      <c r="D776" s="49" t="n">
        <v>10</v>
      </c>
      <c r="E776" s="54" t="n">
        <v>80322.78</v>
      </c>
    </row>
    <row r="777" customFormat="false" ht="15" hidden="false" customHeight="false" outlineLevel="0" collapsed="false">
      <c r="A777" s="49" t="n">
        <v>2010</v>
      </c>
      <c r="B777" s="49" t="s">
        <v>189</v>
      </c>
      <c r="C777" s="49" t="n">
        <v>7</v>
      </c>
      <c r="D777" s="49" t="n">
        <v>11</v>
      </c>
      <c r="E777" s="54" t="n">
        <v>158229.17</v>
      </c>
    </row>
    <row r="778" customFormat="false" ht="15" hidden="false" customHeight="false" outlineLevel="0" collapsed="false">
      <c r="A778" s="49" t="n">
        <v>2010</v>
      </c>
      <c r="B778" s="49" t="s">
        <v>189</v>
      </c>
      <c r="C778" s="49" t="n">
        <v>7</v>
      </c>
      <c r="D778" s="49" t="n">
        <v>12</v>
      </c>
      <c r="E778" s="54" t="n">
        <v>164799.73</v>
      </c>
    </row>
    <row r="779" customFormat="false" ht="15" hidden="false" customHeight="false" outlineLevel="0" collapsed="false">
      <c r="A779" s="49" t="n">
        <v>2010</v>
      </c>
      <c r="B779" s="49" t="s">
        <v>189</v>
      </c>
      <c r="C779" s="49" t="n">
        <v>7</v>
      </c>
      <c r="D779" s="49" t="n">
        <v>13</v>
      </c>
      <c r="E779" s="54" t="n">
        <v>184083.93</v>
      </c>
    </row>
    <row r="780" customFormat="false" ht="15" hidden="false" customHeight="false" outlineLevel="0" collapsed="false">
      <c r="A780" s="49" t="n">
        <v>2010</v>
      </c>
      <c r="B780" s="49" t="s">
        <v>189</v>
      </c>
      <c r="C780" s="49" t="n">
        <v>7</v>
      </c>
      <c r="D780" s="49" t="n">
        <v>14</v>
      </c>
      <c r="E780" s="54" t="n">
        <v>116985.13</v>
      </c>
    </row>
    <row r="781" customFormat="false" ht="15" hidden="false" customHeight="false" outlineLevel="0" collapsed="false">
      <c r="A781" s="49" t="n">
        <v>2010</v>
      </c>
      <c r="B781" s="49" t="s">
        <v>189</v>
      </c>
      <c r="C781" s="49" t="n">
        <v>7</v>
      </c>
      <c r="D781" s="49" t="n">
        <v>15</v>
      </c>
      <c r="E781" s="54" t="n">
        <v>130113.35</v>
      </c>
    </row>
    <row r="782" customFormat="false" ht="15" hidden="false" customHeight="false" outlineLevel="0" collapsed="false">
      <c r="A782" s="49" t="n">
        <v>2010</v>
      </c>
      <c r="B782" s="49" t="s">
        <v>189</v>
      </c>
      <c r="C782" s="49" t="n">
        <v>7</v>
      </c>
      <c r="D782" s="49" t="n">
        <v>16</v>
      </c>
      <c r="E782" s="54" t="n">
        <v>42267.81</v>
      </c>
    </row>
    <row r="783" customFormat="false" ht="15" hidden="false" customHeight="false" outlineLevel="0" collapsed="false">
      <c r="A783" s="49" t="n">
        <v>2010</v>
      </c>
      <c r="B783" s="49" t="s">
        <v>189</v>
      </c>
      <c r="C783" s="49" t="n">
        <v>7</v>
      </c>
      <c r="D783" s="49" t="n">
        <v>17</v>
      </c>
      <c r="E783" s="54" t="n">
        <v>371.03</v>
      </c>
    </row>
    <row r="784" customFormat="false" ht="15" hidden="false" customHeight="false" outlineLevel="0" collapsed="false">
      <c r="A784" s="49" t="n">
        <v>2010</v>
      </c>
      <c r="B784" s="49" t="s">
        <v>194</v>
      </c>
      <c r="C784" s="49" t="n">
        <v>1</v>
      </c>
      <c r="D784" s="49" t="n">
        <v>15</v>
      </c>
      <c r="E784" s="54" t="n">
        <v>300.93</v>
      </c>
    </row>
    <row r="785" customFormat="false" ht="15" hidden="false" customHeight="false" outlineLevel="0" collapsed="false">
      <c r="A785" s="49" t="n">
        <v>2010</v>
      </c>
      <c r="B785" s="49" t="s">
        <v>194</v>
      </c>
      <c r="C785" s="49" t="n">
        <v>2</v>
      </c>
      <c r="D785" s="49" t="n">
        <v>9</v>
      </c>
      <c r="E785" s="54" t="n">
        <v>1189.94</v>
      </c>
    </row>
    <row r="786" customFormat="false" ht="15" hidden="false" customHeight="false" outlineLevel="0" collapsed="false">
      <c r="A786" s="49" t="n">
        <v>2010</v>
      </c>
      <c r="B786" s="49" t="s">
        <v>194</v>
      </c>
      <c r="C786" s="49" t="n">
        <v>2</v>
      </c>
      <c r="D786" s="49" t="n">
        <v>11</v>
      </c>
      <c r="E786" s="54" t="n">
        <v>211.95</v>
      </c>
    </row>
    <row r="787" customFormat="false" ht="15" hidden="false" customHeight="false" outlineLevel="0" collapsed="false">
      <c r="A787" s="49" t="n">
        <v>2010</v>
      </c>
      <c r="B787" s="49" t="s">
        <v>194</v>
      </c>
      <c r="C787" s="49" t="n">
        <v>2</v>
      </c>
      <c r="D787" s="49" t="n">
        <v>14</v>
      </c>
      <c r="E787" s="54" t="n">
        <v>252.52</v>
      </c>
    </row>
    <row r="788" customFormat="false" ht="15" hidden="false" customHeight="false" outlineLevel="0" collapsed="false">
      <c r="A788" s="49" t="n">
        <v>2010</v>
      </c>
      <c r="B788" s="49" t="s">
        <v>194</v>
      </c>
      <c r="C788" s="49" t="n">
        <v>3</v>
      </c>
      <c r="D788" s="49" t="n">
        <v>10</v>
      </c>
      <c r="E788" s="54" t="n">
        <v>1189.94</v>
      </c>
    </row>
    <row r="789" customFormat="false" ht="15" hidden="false" customHeight="false" outlineLevel="0" collapsed="false">
      <c r="A789" s="49" t="n">
        <v>2010</v>
      </c>
      <c r="B789" s="49" t="s">
        <v>194</v>
      </c>
      <c r="C789" s="49" t="n">
        <v>3</v>
      </c>
      <c r="D789" s="49" t="n">
        <v>12</v>
      </c>
      <c r="E789" s="54" t="n">
        <v>590.65</v>
      </c>
    </row>
    <row r="790" customFormat="false" ht="15" hidden="false" customHeight="false" outlineLevel="0" collapsed="false">
      <c r="A790" s="49" t="n">
        <v>2010</v>
      </c>
      <c r="B790" s="49" t="s">
        <v>194</v>
      </c>
      <c r="C790" s="49" t="n">
        <v>3</v>
      </c>
      <c r="D790" s="49" t="n">
        <v>13</v>
      </c>
      <c r="E790" s="54" t="n">
        <v>823.15</v>
      </c>
    </row>
    <row r="791" customFormat="false" ht="15" hidden="false" customHeight="false" outlineLevel="0" collapsed="false">
      <c r="A791" s="49" t="n">
        <v>2010</v>
      </c>
      <c r="B791" s="49" t="s">
        <v>194</v>
      </c>
      <c r="C791" s="49" t="n">
        <v>5</v>
      </c>
      <c r="D791" s="49" t="n">
        <v>16</v>
      </c>
      <c r="E791" s="54" t="n">
        <v>239.64</v>
      </c>
    </row>
    <row r="792" customFormat="false" ht="15" hidden="false" customHeight="false" outlineLevel="0" collapsed="false">
      <c r="A792" s="49" t="n">
        <v>2010</v>
      </c>
      <c r="B792" s="49" t="s">
        <v>194</v>
      </c>
      <c r="C792" s="49" t="n">
        <v>7</v>
      </c>
      <c r="D792" s="49" t="n">
        <v>13</v>
      </c>
      <c r="E792" s="54" t="n">
        <v>1387.5</v>
      </c>
    </row>
    <row r="793" customFormat="false" ht="15" hidden="false" customHeight="false" outlineLevel="0" collapsed="false">
      <c r="A793" s="49" t="n">
        <v>2010</v>
      </c>
      <c r="B793" s="49" t="s">
        <v>229</v>
      </c>
      <c r="C793" s="49" t="n">
        <v>1</v>
      </c>
      <c r="D793" s="49" t="n">
        <v>11</v>
      </c>
      <c r="E793" s="54" t="n">
        <v>536.41</v>
      </c>
    </row>
    <row r="794" customFormat="false" ht="15" hidden="false" customHeight="false" outlineLevel="0" collapsed="false">
      <c r="A794" s="49" t="n">
        <v>2011</v>
      </c>
      <c r="B794" s="49" t="s">
        <v>203</v>
      </c>
      <c r="C794" s="49" t="n">
        <v>1</v>
      </c>
      <c r="D794" s="49" t="n">
        <v>9</v>
      </c>
      <c r="E794" s="54" t="n">
        <v>701.39</v>
      </c>
    </row>
    <row r="795" customFormat="false" ht="15" hidden="false" customHeight="false" outlineLevel="0" collapsed="false">
      <c r="A795" s="49" t="n">
        <v>2011</v>
      </c>
      <c r="B795" s="49" t="s">
        <v>203</v>
      </c>
      <c r="C795" s="49" t="n">
        <v>1</v>
      </c>
      <c r="D795" s="49" t="n">
        <v>11</v>
      </c>
      <c r="E795" s="54" t="n">
        <v>431.3</v>
      </c>
    </row>
    <row r="796" customFormat="false" ht="15" hidden="false" customHeight="false" outlineLevel="0" collapsed="false">
      <c r="A796" s="49" t="n">
        <v>2011</v>
      </c>
      <c r="B796" s="49" t="s">
        <v>203</v>
      </c>
      <c r="C796" s="49" t="n">
        <v>1</v>
      </c>
      <c r="D796" s="49" t="n">
        <v>13</v>
      </c>
      <c r="E796" s="54" t="n">
        <v>124.05</v>
      </c>
    </row>
    <row r="797" customFormat="false" ht="15" hidden="false" customHeight="false" outlineLevel="0" collapsed="false">
      <c r="A797" s="49" t="n">
        <v>2011</v>
      </c>
      <c r="B797" s="49" t="s">
        <v>203</v>
      </c>
      <c r="C797" s="49" t="n">
        <v>1</v>
      </c>
      <c r="D797" s="49" t="n">
        <v>15</v>
      </c>
      <c r="E797" s="54" t="n">
        <v>135.9</v>
      </c>
    </row>
    <row r="798" customFormat="false" ht="15" hidden="false" customHeight="false" outlineLevel="0" collapsed="false">
      <c r="A798" s="49" t="n">
        <v>2011</v>
      </c>
      <c r="B798" s="49" t="s">
        <v>203</v>
      </c>
      <c r="C798" s="49" t="n">
        <v>2</v>
      </c>
      <c r="D798" s="49" t="n">
        <v>9</v>
      </c>
      <c r="E798" s="54" t="n">
        <v>14485.42</v>
      </c>
    </row>
    <row r="799" customFormat="false" ht="15" hidden="false" customHeight="false" outlineLevel="0" collapsed="false">
      <c r="A799" s="49" t="n">
        <v>2011</v>
      </c>
      <c r="B799" s="49" t="s">
        <v>203</v>
      </c>
      <c r="C799" s="49" t="n">
        <v>2</v>
      </c>
      <c r="D799" s="49" t="n">
        <v>10</v>
      </c>
      <c r="E799" s="54" t="n">
        <v>5686.27</v>
      </c>
    </row>
    <row r="800" customFormat="false" ht="15" hidden="false" customHeight="false" outlineLevel="0" collapsed="false">
      <c r="A800" s="49" t="n">
        <v>2011</v>
      </c>
      <c r="B800" s="49" t="s">
        <v>203</v>
      </c>
      <c r="C800" s="49" t="n">
        <v>2</v>
      </c>
      <c r="D800" s="49" t="n">
        <v>14</v>
      </c>
      <c r="E800" s="54" t="n">
        <v>429.6</v>
      </c>
    </row>
    <row r="801" customFormat="false" ht="15" hidden="false" customHeight="false" outlineLevel="0" collapsed="false">
      <c r="A801" s="49" t="n">
        <v>2011</v>
      </c>
      <c r="B801" s="49" t="s">
        <v>203</v>
      </c>
      <c r="C801" s="49" t="n">
        <v>2</v>
      </c>
      <c r="D801" s="49" t="n">
        <v>15</v>
      </c>
      <c r="E801" s="54" t="n">
        <v>11924.8</v>
      </c>
    </row>
    <row r="802" customFormat="false" ht="15" hidden="false" customHeight="false" outlineLevel="0" collapsed="false">
      <c r="A802" s="49" t="n">
        <v>2011</v>
      </c>
      <c r="B802" s="49" t="s">
        <v>203</v>
      </c>
      <c r="C802" s="49" t="n">
        <v>3</v>
      </c>
      <c r="D802" s="49" t="n">
        <v>9</v>
      </c>
      <c r="E802" s="54" t="n">
        <v>238.5</v>
      </c>
    </row>
    <row r="803" customFormat="false" ht="15" hidden="false" customHeight="false" outlineLevel="0" collapsed="false">
      <c r="A803" s="49" t="n">
        <v>2011</v>
      </c>
      <c r="B803" s="49" t="s">
        <v>203</v>
      </c>
      <c r="C803" s="49" t="n">
        <v>3</v>
      </c>
      <c r="D803" s="49" t="n">
        <v>12</v>
      </c>
      <c r="E803" s="54" t="n">
        <v>17096.01</v>
      </c>
    </row>
    <row r="804" customFormat="false" ht="15" hidden="false" customHeight="false" outlineLevel="0" collapsed="false">
      <c r="A804" s="49" t="n">
        <v>2011</v>
      </c>
      <c r="B804" s="49" t="s">
        <v>203</v>
      </c>
      <c r="C804" s="49" t="n">
        <v>3</v>
      </c>
      <c r="D804" s="49" t="n">
        <v>13</v>
      </c>
      <c r="E804" s="54" t="n">
        <v>23426.81</v>
      </c>
    </row>
    <row r="805" customFormat="false" ht="15" hidden="false" customHeight="false" outlineLevel="0" collapsed="false">
      <c r="A805" s="49" t="n">
        <v>2011</v>
      </c>
      <c r="B805" s="49" t="s">
        <v>203</v>
      </c>
      <c r="C805" s="49" t="n">
        <v>3</v>
      </c>
      <c r="D805" s="49" t="n">
        <v>14</v>
      </c>
      <c r="E805" s="54" t="n">
        <v>150</v>
      </c>
    </row>
    <row r="806" customFormat="false" ht="15" hidden="false" customHeight="false" outlineLevel="0" collapsed="false">
      <c r="A806" s="49" t="n">
        <v>2011</v>
      </c>
      <c r="B806" s="49" t="s">
        <v>203</v>
      </c>
      <c r="C806" s="49" t="n">
        <v>3</v>
      </c>
      <c r="D806" s="49" t="n">
        <v>15</v>
      </c>
      <c r="E806" s="54" t="n">
        <v>3528.76</v>
      </c>
    </row>
    <row r="807" customFormat="false" ht="15" hidden="false" customHeight="false" outlineLevel="0" collapsed="false">
      <c r="A807" s="49" t="n">
        <v>2011</v>
      </c>
      <c r="B807" s="49" t="s">
        <v>203</v>
      </c>
      <c r="C807" s="49" t="n">
        <v>4</v>
      </c>
      <c r="D807" s="49" t="n">
        <v>8</v>
      </c>
      <c r="E807" s="54" t="n">
        <v>21880.44</v>
      </c>
    </row>
    <row r="808" customFormat="false" ht="15" hidden="false" customHeight="false" outlineLevel="0" collapsed="false">
      <c r="A808" s="49" t="n">
        <v>2011</v>
      </c>
      <c r="B808" s="49" t="s">
        <v>203</v>
      </c>
      <c r="C808" s="49" t="n">
        <v>4</v>
      </c>
      <c r="D808" s="49" t="n">
        <v>9</v>
      </c>
      <c r="E808" s="54" t="n">
        <v>678.76</v>
      </c>
    </row>
    <row r="809" customFormat="false" ht="15" hidden="false" customHeight="false" outlineLevel="0" collapsed="false">
      <c r="A809" s="49" t="n">
        <v>2011</v>
      </c>
      <c r="B809" s="49" t="s">
        <v>203</v>
      </c>
      <c r="C809" s="49" t="n">
        <v>4</v>
      </c>
      <c r="D809" s="49" t="n">
        <v>10</v>
      </c>
      <c r="E809" s="54" t="n">
        <v>16726.84</v>
      </c>
    </row>
    <row r="810" customFormat="false" ht="15" hidden="false" customHeight="false" outlineLevel="0" collapsed="false">
      <c r="A810" s="49" t="n">
        <v>2011</v>
      </c>
      <c r="B810" s="49" t="s">
        <v>203</v>
      </c>
      <c r="C810" s="49" t="n">
        <v>4</v>
      </c>
      <c r="D810" s="49" t="n">
        <v>11</v>
      </c>
      <c r="E810" s="54" t="n">
        <v>7386.62</v>
      </c>
    </row>
    <row r="811" customFormat="false" ht="15" hidden="false" customHeight="false" outlineLevel="0" collapsed="false">
      <c r="A811" s="49" t="n">
        <v>2011</v>
      </c>
      <c r="B811" s="49" t="s">
        <v>203</v>
      </c>
      <c r="C811" s="49" t="n">
        <v>4</v>
      </c>
      <c r="D811" s="49" t="n">
        <v>12</v>
      </c>
      <c r="E811" s="54" t="n">
        <v>2753.27</v>
      </c>
    </row>
    <row r="812" customFormat="false" ht="15" hidden="false" customHeight="false" outlineLevel="0" collapsed="false">
      <c r="A812" s="49" t="n">
        <v>2011</v>
      </c>
      <c r="B812" s="49" t="s">
        <v>203</v>
      </c>
      <c r="C812" s="49" t="n">
        <v>4</v>
      </c>
      <c r="D812" s="49" t="n">
        <v>13</v>
      </c>
      <c r="E812" s="54" t="n">
        <v>4130.06</v>
      </c>
    </row>
    <row r="813" customFormat="false" ht="15" hidden="false" customHeight="false" outlineLevel="0" collapsed="false">
      <c r="A813" s="49" t="n">
        <v>2011</v>
      </c>
      <c r="B813" s="49" t="s">
        <v>203</v>
      </c>
      <c r="C813" s="49" t="n">
        <v>5</v>
      </c>
      <c r="D813" s="49" t="n">
        <v>9</v>
      </c>
      <c r="E813" s="54" t="n">
        <v>421.6</v>
      </c>
    </row>
    <row r="814" customFormat="false" ht="15" hidden="false" customHeight="false" outlineLevel="0" collapsed="false">
      <c r="A814" s="49" t="n">
        <v>2011</v>
      </c>
      <c r="B814" s="49" t="s">
        <v>203</v>
      </c>
      <c r="C814" s="49" t="n">
        <v>5</v>
      </c>
      <c r="D814" s="49" t="n">
        <v>11</v>
      </c>
      <c r="E814" s="54" t="n">
        <v>778.44</v>
      </c>
    </row>
    <row r="815" customFormat="false" ht="15" hidden="false" customHeight="false" outlineLevel="0" collapsed="false">
      <c r="A815" s="49" t="n">
        <v>2011</v>
      </c>
      <c r="B815" s="49" t="s">
        <v>203</v>
      </c>
      <c r="C815" s="49" t="n">
        <v>5</v>
      </c>
      <c r="D815" s="49" t="n">
        <v>12</v>
      </c>
      <c r="E815" s="54" t="n">
        <v>519.89</v>
      </c>
    </row>
    <row r="816" customFormat="false" ht="15" hidden="false" customHeight="false" outlineLevel="0" collapsed="false">
      <c r="A816" s="49" t="n">
        <v>2011</v>
      </c>
      <c r="B816" s="49" t="s">
        <v>203</v>
      </c>
      <c r="C816" s="49" t="n">
        <v>5</v>
      </c>
      <c r="D816" s="49" t="n">
        <v>14</v>
      </c>
      <c r="E816" s="54" t="n">
        <v>1759.8</v>
      </c>
    </row>
    <row r="817" customFormat="false" ht="15" hidden="false" customHeight="false" outlineLevel="0" collapsed="false">
      <c r="A817" s="49" t="n">
        <v>2011</v>
      </c>
      <c r="B817" s="49" t="s">
        <v>203</v>
      </c>
      <c r="C817" s="49" t="n">
        <v>7</v>
      </c>
      <c r="D817" s="49" t="n">
        <v>11</v>
      </c>
      <c r="E817" s="54" t="n">
        <v>825.92</v>
      </c>
    </row>
    <row r="818" customFormat="false" ht="15" hidden="false" customHeight="false" outlineLevel="0" collapsed="false">
      <c r="A818" s="49" t="n">
        <v>2011</v>
      </c>
      <c r="B818" s="49" t="s">
        <v>203</v>
      </c>
      <c r="C818" s="49" t="n">
        <v>7</v>
      </c>
      <c r="D818" s="49" t="n">
        <v>12</v>
      </c>
      <c r="E818" s="54" t="n">
        <v>505.46</v>
      </c>
    </row>
    <row r="819" customFormat="false" ht="15" hidden="false" customHeight="false" outlineLevel="0" collapsed="false">
      <c r="A819" s="49" t="n">
        <v>2011</v>
      </c>
      <c r="B819" s="49" t="s">
        <v>203</v>
      </c>
      <c r="C819" s="49" t="n">
        <v>7</v>
      </c>
      <c r="D819" s="49" t="n">
        <v>14</v>
      </c>
      <c r="E819" s="54" t="n">
        <v>412.55</v>
      </c>
    </row>
    <row r="820" customFormat="false" ht="15" hidden="false" customHeight="false" outlineLevel="0" collapsed="false">
      <c r="A820" s="49" t="n">
        <v>2011</v>
      </c>
      <c r="B820" s="49" t="s">
        <v>199</v>
      </c>
      <c r="C820" s="49" t="n">
        <v>1</v>
      </c>
      <c r="D820" s="49" t="n">
        <v>9</v>
      </c>
      <c r="E820" s="54" t="n">
        <v>923.58</v>
      </c>
    </row>
    <row r="821" customFormat="false" ht="15" hidden="false" customHeight="false" outlineLevel="0" collapsed="false">
      <c r="A821" s="49" t="n">
        <v>2011</v>
      </c>
      <c r="B821" s="49" t="s">
        <v>199</v>
      </c>
      <c r="C821" s="49" t="n">
        <v>1</v>
      </c>
      <c r="D821" s="49" t="n">
        <v>10</v>
      </c>
      <c r="E821" s="54" t="n">
        <v>981.38</v>
      </c>
    </row>
    <row r="822" customFormat="false" ht="15" hidden="false" customHeight="false" outlineLevel="0" collapsed="false">
      <c r="A822" s="49" t="n">
        <v>2011</v>
      </c>
      <c r="B822" s="49" t="s">
        <v>199</v>
      </c>
      <c r="C822" s="49" t="n">
        <v>1</v>
      </c>
      <c r="D822" s="49" t="n">
        <v>15</v>
      </c>
      <c r="E822" s="54" t="n">
        <v>622.93</v>
      </c>
    </row>
    <row r="823" customFormat="false" ht="15" hidden="false" customHeight="false" outlineLevel="0" collapsed="false">
      <c r="A823" s="49" t="n">
        <v>2011</v>
      </c>
      <c r="B823" s="49" t="s">
        <v>199</v>
      </c>
      <c r="C823" s="49" t="n">
        <v>2</v>
      </c>
      <c r="D823" s="49" t="n">
        <v>9</v>
      </c>
      <c r="E823" s="54" t="n">
        <v>202.8</v>
      </c>
    </row>
    <row r="824" customFormat="false" ht="15" hidden="false" customHeight="false" outlineLevel="0" collapsed="false">
      <c r="A824" s="49" t="n">
        <v>2011</v>
      </c>
      <c r="B824" s="49" t="s">
        <v>199</v>
      </c>
      <c r="C824" s="49" t="n">
        <v>2</v>
      </c>
      <c r="D824" s="49" t="n">
        <v>10</v>
      </c>
      <c r="E824" s="54" t="n">
        <v>404.86</v>
      </c>
    </row>
    <row r="825" customFormat="false" ht="15" hidden="false" customHeight="false" outlineLevel="0" collapsed="false">
      <c r="A825" s="49" t="n">
        <v>2011</v>
      </c>
      <c r="B825" s="49" t="s">
        <v>199</v>
      </c>
      <c r="C825" s="49" t="n">
        <v>2</v>
      </c>
      <c r="D825" s="49" t="n">
        <v>11</v>
      </c>
      <c r="E825" s="54" t="n">
        <v>381.98</v>
      </c>
    </row>
    <row r="826" customFormat="false" ht="15" hidden="false" customHeight="false" outlineLevel="0" collapsed="false">
      <c r="A826" s="49" t="n">
        <v>2011</v>
      </c>
      <c r="B826" s="49" t="s">
        <v>199</v>
      </c>
      <c r="C826" s="49" t="n">
        <v>2</v>
      </c>
      <c r="D826" s="49" t="n">
        <v>13</v>
      </c>
      <c r="E826" s="54" t="n">
        <v>324.6</v>
      </c>
    </row>
    <row r="827" customFormat="false" ht="15" hidden="false" customHeight="false" outlineLevel="0" collapsed="false">
      <c r="A827" s="49" t="n">
        <v>2011</v>
      </c>
      <c r="B827" s="49" t="s">
        <v>199</v>
      </c>
      <c r="C827" s="49" t="n">
        <v>2</v>
      </c>
      <c r="D827" s="49" t="n">
        <v>15</v>
      </c>
      <c r="E827" s="54" t="n">
        <v>923.78</v>
      </c>
    </row>
    <row r="828" customFormat="false" ht="15" hidden="false" customHeight="false" outlineLevel="0" collapsed="false">
      <c r="A828" s="49" t="n">
        <v>2011</v>
      </c>
      <c r="B828" s="49" t="s">
        <v>199</v>
      </c>
      <c r="C828" s="49" t="n">
        <v>3</v>
      </c>
      <c r="D828" s="49" t="n">
        <v>12</v>
      </c>
      <c r="E828" s="54" t="n">
        <v>1182.08</v>
      </c>
    </row>
    <row r="829" customFormat="false" ht="15" hidden="false" customHeight="false" outlineLevel="0" collapsed="false">
      <c r="A829" s="49" t="n">
        <v>2011</v>
      </c>
      <c r="B829" s="49" t="s">
        <v>199</v>
      </c>
      <c r="C829" s="49" t="n">
        <v>3</v>
      </c>
      <c r="D829" s="49" t="n">
        <v>14</v>
      </c>
      <c r="E829" s="54" t="n">
        <v>113.76</v>
      </c>
    </row>
    <row r="830" customFormat="false" ht="15" hidden="false" customHeight="false" outlineLevel="0" collapsed="false">
      <c r="A830" s="49" t="n">
        <v>2011</v>
      </c>
      <c r="B830" s="49" t="s">
        <v>199</v>
      </c>
      <c r="C830" s="49" t="n">
        <v>4</v>
      </c>
      <c r="D830" s="49" t="n">
        <v>10</v>
      </c>
      <c r="E830" s="54" t="n">
        <v>523.2</v>
      </c>
    </row>
    <row r="831" customFormat="false" ht="15" hidden="false" customHeight="false" outlineLevel="0" collapsed="false">
      <c r="A831" s="49" t="n">
        <v>2011</v>
      </c>
      <c r="B831" s="49" t="s">
        <v>199</v>
      </c>
      <c r="C831" s="49" t="n">
        <v>4</v>
      </c>
      <c r="D831" s="49" t="n">
        <v>14</v>
      </c>
      <c r="E831" s="54" t="n">
        <v>707.09</v>
      </c>
    </row>
    <row r="832" customFormat="false" ht="15" hidden="false" customHeight="false" outlineLevel="0" collapsed="false">
      <c r="A832" s="49" t="n">
        <v>2011</v>
      </c>
      <c r="B832" s="49" t="s">
        <v>199</v>
      </c>
      <c r="C832" s="49" t="n">
        <v>4</v>
      </c>
      <c r="D832" s="49" t="n">
        <v>16</v>
      </c>
      <c r="E832" s="54" t="n">
        <v>126.04</v>
      </c>
    </row>
    <row r="833" customFormat="false" ht="15" hidden="false" customHeight="false" outlineLevel="0" collapsed="false">
      <c r="A833" s="49" t="n">
        <v>2011</v>
      </c>
      <c r="B833" s="49" t="s">
        <v>199</v>
      </c>
      <c r="C833" s="49" t="n">
        <v>5</v>
      </c>
      <c r="D833" s="49" t="n">
        <v>10</v>
      </c>
      <c r="E833" s="54" t="n">
        <v>454.7</v>
      </c>
    </row>
    <row r="834" customFormat="false" ht="15" hidden="false" customHeight="false" outlineLevel="0" collapsed="false">
      <c r="A834" s="49" t="n">
        <v>2011</v>
      </c>
      <c r="B834" s="49" t="s">
        <v>199</v>
      </c>
      <c r="C834" s="49" t="n">
        <v>5</v>
      </c>
      <c r="D834" s="49" t="n">
        <v>14</v>
      </c>
      <c r="E834" s="54" t="n">
        <v>125.85</v>
      </c>
    </row>
    <row r="835" customFormat="false" ht="15" hidden="false" customHeight="false" outlineLevel="0" collapsed="false">
      <c r="A835" s="49" t="n">
        <v>2011</v>
      </c>
      <c r="B835" s="49" t="s">
        <v>199</v>
      </c>
      <c r="C835" s="49" t="n">
        <v>7</v>
      </c>
      <c r="D835" s="49" t="n">
        <v>14</v>
      </c>
      <c r="E835" s="54" t="n">
        <v>586.85</v>
      </c>
    </row>
    <row r="836" customFormat="false" ht="15" hidden="false" customHeight="false" outlineLevel="0" collapsed="false">
      <c r="A836" s="49" t="n">
        <v>2011</v>
      </c>
      <c r="B836" s="49" t="s">
        <v>195</v>
      </c>
      <c r="C836" s="49" t="n">
        <v>1</v>
      </c>
      <c r="D836" s="49" t="n">
        <v>13</v>
      </c>
      <c r="E836" s="54" t="n">
        <v>459.4</v>
      </c>
    </row>
    <row r="837" customFormat="false" ht="15" hidden="false" customHeight="false" outlineLevel="0" collapsed="false">
      <c r="A837" s="49" t="n">
        <v>2011</v>
      </c>
      <c r="B837" s="49" t="s">
        <v>195</v>
      </c>
      <c r="C837" s="49" t="n">
        <v>4</v>
      </c>
      <c r="D837" s="49" t="n">
        <v>17</v>
      </c>
      <c r="E837" s="54" t="n">
        <v>89</v>
      </c>
    </row>
    <row r="838" customFormat="false" ht="15" hidden="false" customHeight="false" outlineLevel="0" collapsed="false">
      <c r="A838" s="49" t="n">
        <v>2011</v>
      </c>
      <c r="B838" s="49" t="s">
        <v>201</v>
      </c>
      <c r="C838" s="49" t="n">
        <v>1</v>
      </c>
      <c r="D838" s="49" t="n">
        <v>8</v>
      </c>
      <c r="E838" s="54" t="n">
        <v>285.07</v>
      </c>
    </row>
    <row r="839" customFormat="false" ht="15" hidden="false" customHeight="false" outlineLevel="0" collapsed="false">
      <c r="A839" s="49" t="n">
        <v>2011</v>
      </c>
      <c r="B839" s="49" t="s">
        <v>201</v>
      </c>
      <c r="C839" s="49" t="n">
        <v>1</v>
      </c>
      <c r="D839" s="49" t="n">
        <v>9</v>
      </c>
      <c r="E839" s="54" t="n">
        <v>177.31</v>
      </c>
    </row>
    <row r="840" customFormat="false" ht="15" hidden="false" customHeight="false" outlineLevel="0" collapsed="false">
      <c r="A840" s="49" t="n">
        <v>2011</v>
      </c>
      <c r="B840" s="49" t="s">
        <v>201</v>
      </c>
      <c r="C840" s="49" t="n">
        <v>1</v>
      </c>
      <c r="D840" s="49" t="n">
        <v>10</v>
      </c>
      <c r="E840" s="54" t="n">
        <v>666.22</v>
      </c>
    </row>
    <row r="841" customFormat="false" ht="15" hidden="false" customHeight="false" outlineLevel="0" collapsed="false">
      <c r="A841" s="49" t="n">
        <v>2011</v>
      </c>
      <c r="B841" s="49" t="s">
        <v>201</v>
      </c>
      <c r="C841" s="49" t="n">
        <v>1</v>
      </c>
      <c r="D841" s="49" t="n">
        <v>11</v>
      </c>
      <c r="E841" s="54" t="n">
        <v>468.35</v>
      </c>
    </row>
    <row r="842" customFormat="false" ht="15" hidden="false" customHeight="false" outlineLevel="0" collapsed="false">
      <c r="A842" s="49" t="n">
        <v>2011</v>
      </c>
      <c r="B842" s="49" t="s">
        <v>201</v>
      </c>
      <c r="C842" s="49" t="n">
        <v>1</v>
      </c>
      <c r="D842" s="49" t="n">
        <v>12</v>
      </c>
      <c r="E842" s="54" t="n">
        <v>1039.11</v>
      </c>
    </row>
    <row r="843" customFormat="false" ht="15" hidden="false" customHeight="false" outlineLevel="0" collapsed="false">
      <c r="A843" s="49" t="n">
        <v>2011</v>
      </c>
      <c r="B843" s="49" t="s">
        <v>201</v>
      </c>
      <c r="C843" s="49" t="n">
        <v>1</v>
      </c>
      <c r="D843" s="49" t="n">
        <v>13</v>
      </c>
      <c r="E843" s="54" t="n">
        <v>322.99</v>
      </c>
    </row>
    <row r="844" customFormat="false" ht="15" hidden="false" customHeight="false" outlineLevel="0" collapsed="false">
      <c r="A844" s="49" t="n">
        <v>2011</v>
      </c>
      <c r="B844" s="49" t="s">
        <v>201</v>
      </c>
      <c r="C844" s="49" t="n">
        <v>1</v>
      </c>
      <c r="D844" s="49" t="n">
        <v>14</v>
      </c>
      <c r="E844" s="54" t="n">
        <v>302.68</v>
      </c>
    </row>
    <row r="845" customFormat="false" ht="15" hidden="false" customHeight="false" outlineLevel="0" collapsed="false">
      <c r="A845" s="49" t="n">
        <v>2011</v>
      </c>
      <c r="B845" s="49" t="s">
        <v>201</v>
      </c>
      <c r="C845" s="49" t="n">
        <v>1</v>
      </c>
      <c r="D845" s="49" t="n">
        <v>16</v>
      </c>
      <c r="E845" s="54" t="n">
        <v>417.85</v>
      </c>
    </row>
    <row r="846" customFormat="false" ht="15" hidden="false" customHeight="false" outlineLevel="0" collapsed="false">
      <c r="A846" s="49" t="n">
        <v>2011</v>
      </c>
      <c r="B846" s="49" t="s">
        <v>201</v>
      </c>
      <c r="C846" s="49" t="n">
        <v>2</v>
      </c>
      <c r="D846" s="49" t="n">
        <v>9</v>
      </c>
      <c r="E846" s="54" t="n">
        <v>1543.94</v>
      </c>
    </row>
    <row r="847" customFormat="false" ht="15" hidden="false" customHeight="false" outlineLevel="0" collapsed="false">
      <c r="A847" s="49" t="n">
        <v>2011</v>
      </c>
      <c r="B847" s="49" t="s">
        <v>201</v>
      </c>
      <c r="C847" s="49" t="n">
        <v>2</v>
      </c>
      <c r="D847" s="49" t="n">
        <v>10</v>
      </c>
      <c r="E847" s="54" t="n">
        <v>712.28</v>
      </c>
    </row>
    <row r="848" customFormat="false" ht="15" hidden="false" customHeight="false" outlineLevel="0" collapsed="false">
      <c r="A848" s="49" t="n">
        <v>2011</v>
      </c>
      <c r="B848" s="49" t="s">
        <v>201</v>
      </c>
      <c r="C848" s="49" t="n">
        <v>2</v>
      </c>
      <c r="D848" s="49" t="n">
        <v>12</v>
      </c>
      <c r="E848" s="54" t="n">
        <v>314.57</v>
      </c>
    </row>
    <row r="849" customFormat="false" ht="15" hidden="false" customHeight="false" outlineLevel="0" collapsed="false">
      <c r="A849" s="49" t="n">
        <v>2011</v>
      </c>
      <c r="B849" s="49" t="s">
        <v>201</v>
      </c>
      <c r="C849" s="49" t="n">
        <v>2</v>
      </c>
      <c r="D849" s="49" t="n">
        <v>13</v>
      </c>
      <c r="E849" s="54" t="n">
        <v>538.58</v>
      </c>
    </row>
    <row r="850" customFormat="false" ht="15" hidden="false" customHeight="false" outlineLevel="0" collapsed="false">
      <c r="A850" s="49" t="n">
        <v>2011</v>
      </c>
      <c r="B850" s="49" t="s">
        <v>201</v>
      </c>
      <c r="C850" s="49" t="n">
        <v>2</v>
      </c>
      <c r="D850" s="49" t="n">
        <v>14</v>
      </c>
      <c r="E850" s="54" t="n">
        <v>1149.65</v>
      </c>
    </row>
    <row r="851" customFormat="false" ht="15" hidden="false" customHeight="false" outlineLevel="0" collapsed="false">
      <c r="A851" s="49" t="n">
        <v>2011</v>
      </c>
      <c r="B851" s="49" t="s">
        <v>201</v>
      </c>
      <c r="C851" s="49" t="n">
        <v>2</v>
      </c>
      <c r="D851" s="49" t="n">
        <v>15</v>
      </c>
      <c r="E851" s="54" t="n">
        <v>475.04</v>
      </c>
    </row>
    <row r="852" customFormat="false" ht="15" hidden="false" customHeight="false" outlineLevel="0" collapsed="false">
      <c r="A852" s="49" t="n">
        <v>2011</v>
      </c>
      <c r="B852" s="49" t="s">
        <v>201</v>
      </c>
      <c r="C852" s="49" t="n">
        <v>2</v>
      </c>
      <c r="D852" s="49" t="n">
        <v>16</v>
      </c>
      <c r="E852" s="54" t="n">
        <v>726.8</v>
      </c>
    </row>
    <row r="853" customFormat="false" ht="15" hidden="false" customHeight="false" outlineLevel="0" collapsed="false">
      <c r="A853" s="49" t="n">
        <v>2011</v>
      </c>
      <c r="B853" s="49" t="s">
        <v>201</v>
      </c>
      <c r="C853" s="49" t="n">
        <v>3</v>
      </c>
      <c r="D853" s="49" t="n">
        <v>8</v>
      </c>
      <c r="E853" s="54" t="n">
        <v>223.43</v>
      </c>
    </row>
    <row r="854" customFormat="false" ht="15" hidden="false" customHeight="false" outlineLevel="0" collapsed="false">
      <c r="A854" s="49" t="n">
        <v>2011</v>
      </c>
      <c r="B854" s="49" t="s">
        <v>201</v>
      </c>
      <c r="C854" s="49" t="n">
        <v>3</v>
      </c>
      <c r="D854" s="49" t="n">
        <v>9</v>
      </c>
      <c r="E854" s="54" t="n">
        <v>1476.87</v>
      </c>
    </row>
    <row r="855" customFormat="false" ht="15" hidden="false" customHeight="false" outlineLevel="0" collapsed="false">
      <c r="A855" s="49" t="n">
        <v>2011</v>
      </c>
      <c r="B855" s="49" t="s">
        <v>201</v>
      </c>
      <c r="C855" s="49" t="n">
        <v>3</v>
      </c>
      <c r="D855" s="49" t="n">
        <v>11</v>
      </c>
      <c r="E855" s="54" t="n">
        <v>30.6</v>
      </c>
    </row>
    <row r="856" customFormat="false" ht="15" hidden="false" customHeight="false" outlineLevel="0" collapsed="false">
      <c r="A856" s="49" t="n">
        <v>2011</v>
      </c>
      <c r="B856" s="49" t="s">
        <v>201</v>
      </c>
      <c r="C856" s="49" t="n">
        <v>3</v>
      </c>
      <c r="D856" s="49" t="n">
        <v>12</v>
      </c>
      <c r="E856" s="54" t="n">
        <v>769.99</v>
      </c>
    </row>
    <row r="857" customFormat="false" ht="15" hidden="false" customHeight="false" outlineLevel="0" collapsed="false">
      <c r="A857" s="49" t="n">
        <v>2011</v>
      </c>
      <c r="B857" s="49" t="s">
        <v>201</v>
      </c>
      <c r="C857" s="49" t="n">
        <v>3</v>
      </c>
      <c r="D857" s="49" t="n">
        <v>13</v>
      </c>
      <c r="E857" s="54" t="n">
        <v>796.25</v>
      </c>
    </row>
    <row r="858" customFormat="false" ht="15" hidden="false" customHeight="false" outlineLevel="0" collapsed="false">
      <c r="A858" s="49" t="n">
        <v>2011</v>
      </c>
      <c r="B858" s="49" t="s">
        <v>201</v>
      </c>
      <c r="C858" s="49" t="n">
        <v>3</v>
      </c>
      <c r="D858" s="49" t="n">
        <v>14</v>
      </c>
      <c r="E858" s="54" t="n">
        <v>1982.47</v>
      </c>
    </row>
    <row r="859" customFormat="false" ht="15" hidden="false" customHeight="false" outlineLevel="0" collapsed="false">
      <c r="A859" s="49" t="n">
        <v>2011</v>
      </c>
      <c r="B859" s="49" t="s">
        <v>201</v>
      </c>
      <c r="C859" s="49" t="n">
        <v>3</v>
      </c>
      <c r="D859" s="49" t="n">
        <v>16</v>
      </c>
      <c r="E859" s="54" t="n">
        <v>414.84</v>
      </c>
    </row>
    <row r="860" customFormat="false" ht="15" hidden="false" customHeight="false" outlineLevel="0" collapsed="false">
      <c r="A860" s="49" t="n">
        <v>2011</v>
      </c>
      <c r="B860" s="49" t="s">
        <v>201</v>
      </c>
      <c r="C860" s="49" t="n">
        <v>4</v>
      </c>
      <c r="D860" s="49" t="n">
        <v>8</v>
      </c>
      <c r="E860" s="54" t="n">
        <v>565.1</v>
      </c>
    </row>
    <row r="861" customFormat="false" ht="15" hidden="false" customHeight="false" outlineLevel="0" collapsed="false">
      <c r="A861" s="49" t="n">
        <v>2011</v>
      </c>
      <c r="B861" s="49" t="s">
        <v>201</v>
      </c>
      <c r="C861" s="49" t="n">
        <v>4</v>
      </c>
      <c r="D861" s="49" t="n">
        <v>9</v>
      </c>
      <c r="E861" s="54" t="n">
        <v>450.24</v>
      </c>
    </row>
    <row r="862" customFormat="false" ht="15" hidden="false" customHeight="false" outlineLevel="0" collapsed="false">
      <c r="A862" s="49" t="n">
        <v>2011</v>
      </c>
      <c r="B862" s="49" t="s">
        <v>201</v>
      </c>
      <c r="C862" s="49" t="n">
        <v>4</v>
      </c>
      <c r="D862" s="49" t="n">
        <v>10</v>
      </c>
      <c r="E862" s="54" t="n">
        <v>1118.61</v>
      </c>
    </row>
    <row r="863" customFormat="false" ht="15" hidden="false" customHeight="false" outlineLevel="0" collapsed="false">
      <c r="A863" s="49" t="n">
        <v>2011</v>
      </c>
      <c r="B863" s="49" t="s">
        <v>201</v>
      </c>
      <c r="C863" s="49" t="n">
        <v>4</v>
      </c>
      <c r="D863" s="49" t="n">
        <v>12</v>
      </c>
      <c r="E863" s="54" t="n">
        <v>1885.71</v>
      </c>
    </row>
    <row r="864" customFormat="false" ht="15" hidden="false" customHeight="false" outlineLevel="0" collapsed="false">
      <c r="A864" s="49" t="n">
        <v>2011</v>
      </c>
      <c r="B864" s="49" t="s">
        <v>201</v>
      </c>
      <c r="C864" s="49" t="n">
        <v>4</v>
      </c>
      <c r="D864" s="49" t="n">
        <v>13</v>
      </c>
      <c r="E864" s="54" t="n">
        <v>2252.33</v>
      </c>
    </row>
    <row r="865" customFormat="false" ht="15" hidden="false" customHeight="false" outlineLevel="0" collapsed="false">
      <c r="A865" s="49" t="n">
        <v>2011</v>
      </c>
      <c r="B865" s="49" t="s">
        <v>201</v>
      </c>
      <c r="C865" s="49" t="n">
        <v>4</v>
      </c>
      <c r="D865" s="49" t="n">
        <v>14</v>
      </c>
      <c r="E865" s="54" t="n">
        <v>1262.56</v>
      </c>
    </row>
    <row r="866" customFormat="false" ht="15" hidden="false" customHeight="false" outlineLevel="0" collapsed="false">
      <c r="A866" s="49" t="n">
        <v>2011</v>
      </c>
      <c r="B866" s="49" t="s">
        <v>201</v>
      </c>
      <c r="C866" s="49" t="n">
        <v>4</v>
      </c>
      <c r="D866" s="49" t="n">
        <v>15</v>
      </c>
      <c r="E866" s="54" t="n">
        <v>543.85</v>
      </c>
    </row>
    <row r="867" customFormat="false" ht="15" hidden="false" customHeight="false" outlineLevel="0" collapsed="false">
      <c r="A867" s="49" t="n">
        <v>2011</v>
      </c>
      <c r="B867" s="49" t="s">
        <v>201</v>
      </c>
      <c r="C867" s="49" t="n">
        <v>4</v>
      </c>
      <c r="D867" s="49" t="n">
        <v>16</v>
      </c>
      <c r="E867" s="54" t="n">
        <v>376.04</v>
      </c>
    </row>
    <row r="868" customFormat="false" ht="15" hidden="false" customHeight="false" outlineLevel="0" collapsed="false">
      <c r="A868" s="49" t="n">
        <v>2011</v>
      </c>
      <c r="B868" s="49" t="s">
        <v>201</v>
      </c>
      <c r="C868" s="49" t="n">
        <v>4</v>
      </c>
      <c r="D868" s="49" t="n">
        <v>17</v>
      </c>
      <c r="E868" s="54" t="n">
        <v>572.01</v>
      </c>
    </row>
    <row r="869" customFormat="false" ht="15" hidden="false" customHeight="false" outlineLevel="0" collapsed="false">
      <c r="A869" s="49" t="n">
        <v>2011</v>
      </c>
      <c r="B869" s="49" t="s">
        <v>201</v>
      </c>
      <c r="C869" s="49" t="n">
        <v>4</v>
      </c>
      <c r="D869" s="49" t="n">
        <v>18</v>
      </c>
      <c r="E869" s="54" t="n">
        <v>301.56</v>
      </c>
    </row>
    <row r="870" customFormat="false" ht="15" hidden="false" customHeight="false" outlineLevel="0" collapsed="false">
      <c r="A870" s="49" t="n">
        <v>2011</v>
      </c>
      <c r="B870" s="49" t="s">
        <v>201</v>
      </c>
      <c r="C870" s="49" t="n">
        <v>5</v>
      </c>
      <c r="D870" s="49" t="n">
        <v>9</v>
      </c>
      <c r="E870" s="54" t="n">
        <v>2445.73</v>
      </c>
    </row>
    <row r="871" customFormat="false" ht="15" hidden="false" customHeight="false" outlineLevel="0" collapsed="false">
      <c r="A871" s="49" t="n">
        <v>2011</v>
      </c>
      <c r="B871" s="49" t="s">
        <v>201</v>
      </c>
      <c r="C871" s="49" t="n">
        <v>5</v>
      </c>
      <c r="D871" s="49" t="n">
        <v>10</v>
      </c>
      <c r="E871" s="54" t="n">
        <v>2369.34</v>
      </c>
    </row>
    <row r="872" customFormat="false" ht="15" hidden="false" customHeight="false" outlineLevel="0" collapsed="false">
      <c r="A872" s="49" t="n">
        <v>2011</v>
      </c>
      <c r="B872" s="49" t="s">
        <v>201</v>
      </c>
      <c r="C872" s="49" t="n">
        <v>5</v>
      </c>
      <c r="D872" s="49" t="n">
        <v>11</v>
      </c>
      <c r="E872" s="54" t="n">
        <v>1293.25</v>
      </c>
    </row>
    <row r="873" customFormat="false" ht="15" hidden="false" customHeight="false" outlineLevel="0" collapsed="false">
      <c r="A873" s="49" t="n">
        <v>2011</v>
      </c>
      <c r="B873" s="49" t="s">
        <v>201</v>
      </c>
      <c r="C873" s="49" t="n">
        <v>5</v>
      </c>
      <c r="D873" s="49" t="n">
        <v>12</v>
      </c>
      <c r="E873" s="54" t="n">
        <v>216.51</v>
      </c>
    </row>
    <row r="874" customFormat="false" ht="15" hidden="false" customHeight="false" outlineLevel="0" collapsed="false">
      <c r="A874" s="49" t="n">
        <v>2011</v>
      </c>
      <c r="B874" s="49" t="s">
        <v>201</v>
      </c>
      <c r="C874" s="49" t="n">
        <v>5</v>
      </c>
      <c r="D874" s="49" t="n">
        <v>13</v>
      </c>
      <c r="E874" s="54" t="n">
        <v>1035.95</v>
      </c>
    </row>
    <row r="875" customFormat="false" ht="15" hidden="false" customHeight="false" outlineLevel="0" collapsed="false">
      <c r="A875" s="49" t="n">
        <v>2011</v>
      </c>
      <c r="B875" s="49" t="s">
        <v>201</v>
      </c>
      <c r="C875" s="49" t="n">
        <v>5</v>
      </c>
      <c r="D875" s="49" t="n">
        <v>14</v>
      </c>
      <c r="E875" s="54" t="n">
        <v>780.08</v>
      </c>
    </row>
    <row r="876" customFormat="false" ht="15" hidden="false" customHeight="false" outlineLevel="0" collapsed="false">
      <c r="A876" s="49" t="n">
        <v>2011</v>
      </c>
      <c r="B876" s="49" t="s">
        <v>201</v>
      </c>
      <c r="C876" s="49" t="n">
        <v>5</v>
      </c>
      <c r="D876" s="49" t="n">
        <v>15</v>
      </c>
      <c r="E876" s="54" t="n">
        <v>714.87</v>
      </c>
    </row>
    <row r="877" customFormat="false" ht="15" hidden="false" customHeight="false" outlineLevel="0" collapsed="false">
      <c r="A877" s="49" t="n">
        <v>2011</v>
      </c>
      <c r="B877" s="49" t="s">
        <v>201</v>
      </c>
      <c r="C877" s="49" t="n">
        <v>7</v>
      </c>
      <c r="D877" s="49" t="n">
        <v>13</v>
      </c>
      <c r="E877" s="54" t="n">
        <v>642.79</v>
      </c>
    </row>
    <row r="878" customFormat="false" ht="15" hidden="false" customHeight="false" outlineLevel="0" collapsed="false">
      <c r="A878" s="49" t="n">
        <v>2011</v>
      </c>
      <c r="B878" s="49" t="s">
        <v>201</v>
      </c>
      <c r="C878" s="49" t="n">
        <v>7</v>
      </c>
      <c r="D878" s="49" t="n">
        <v>15</v>
      </c>
      <c r="E878" s="54" t="n">
        <v>1666.01</v>
      </c>
    </row>
    <row r="879" customFormat="false" ht="15" hidden="false" customHeight="false" outlineLevel="0" collapsed="false">
      <c r="A879" s="49" t="n">
        <v>2011</v>
      </c>
      <c r="B879" s="49" t="s">
        <v>216</v>
      </c>
      <c r="C879" s="49" t="n">
        <v>5</v>
      </c>
      <c r="D879" s="49" t="n">
        <v>10</v>
      </c>
      <c r="E879" s="54" t="n">
        <v>1143.6</v>
      </c>
    </row>
    <row r="880" customFormat="false" ht="15" hidden="false" customHeight="false" outlineLevel="0" collapsed="false">
      <c r="A880" s="49" t="n">
        <v>2011</v>
      </c>
      <c r="B880" s="49" t="s">
        <v>226</v>
      </c>
      <c r="C880" s="49" t="n">
        <v>1</v>
      </c>
      <c r="D880" s="49" t="n">
        <v>9</v>
      </c>
      <c r="E880" s="54" t="n">
        <v>1171.46</v>
      </c>
    </row>
    <row r="881" customFormat="false" ht="15" hidden="false" customHeight="false" outlineLevel="0" collapsed="false">
      <c r="A881" s="49" t="n">
        <v>2011</v>
      </c>
      <c r="B881" s="49" t="s">
        <v>226</v>
      </c>
      <c r="C881" s="49" t="n">
        <v>1</v>
      </c>
      <c r="D881" s="49" t="n">
        <v>10</v>
      </c>
      <c r="E881" s="54" t="n">
        <v>1217.64</v>
      </c>
    </row>
    <row r="882" customFormat="false" ht="15" hidden="false" customHeight="false" outlineLevel="0" collapsed="false">
      <c r="A882" s="49" t="n">
        <v>2011</v>
      </c>
      <c r="B882" s="49" t="s">
        <v>226</v>
      </c>
      <c r="C882" s="49" t="n">
        <v>1</v>
      </c>
      <c r="D882" s="49" t="n">
        <v>13</v>
      </c>
      <c r="E882" s="54" t="n">
        <v>140.54</v>
      </c>
    </row>
    <row r="883" customFormat="false" ht="15" hidden="false" customHeight="false" outlineLevel="0" collapsed="false">
      <c r="A883" s="49" t="n">
        <v>2011</v>
      </c>
      <c r="B883" s="49" t="s">
        <v>226</v>
      </c>
      <c r="C883" s="49" t="n">
        <v>3</v>
      </c>
      <c r="D883" s="49" t="n">
        <v>10</v>
      </c>
      <c r="E883" s="54" t="n">
        <v>534.24</v>
      </c>
    </row>
    <row r="884" customFormat="false" ht="15" hidden="false" customHeight="false" outlineLevel="0" collapsed="false">
      <c r="A884" s="49" t="n">
        <v>2011</v>
      </c>
      <c r="B884" s="49" t="s">
        <v>226</v>
      </c>
      <c r="C884" s="49" t="n">
        <v>4</v>
      </c>
      <c r="D884" s="49" t="n">
        <v>11</v>
      </c>
      <c r="E884" s="54" t="n">
        <v>51.56</v>
      </c>
    </row>
    <row r="885" customFormat="false" ht="15" hidden="false" customHeight="false" outlineLevel="0" collapsed="false">
      <c r="A885" s="49" t="n">
        <v>2011</v>
      </c>
      <c r="B885" s="49" t="s">
        <v>223</v>
      </c>
      <c r="C885" s="49" t="n">
        <v>1</v>
      </c>
      <c r="D885" s="49" t="n">
        <v>10</v>
      </c>
      <c r="E885" s="54" t="n">
        <v>1260.5</v>
      </c>
    </row>
    <row r="886" customFormat="false" ht="15" hidden="false" customHeight="false" outlineLevel="0" collapsed="false">
      <c r="A886" s="49" t="n">
        <v>2011</v>
      </c>
      <c r="B886" s="49" t="s">
        <v>223</v>
      </c>
      <c r="C886" s="49" t="n">
        <v>1</v>
      </c>
      <c r="D886" s="49" t="n">
        <v>12</v>
      </c>
      <c r="E886" s="54" t="n">
        <v>261.65</v>
      </c>
    </row>
    <row r="887" customFormat="false" ht="15" hidden="false" customHeight="false" outlineLevel="0" collapsed="false">
      <c r="A887" s="49" t="n">
        <v>2011</v>
      </c>
      <c r="B887" s="49" t="s">
        <v>223</v>
      </c>
      <c r="C887" s="49" t="n">
        <v>1</v>
      </c>
      <c r="D887" s="49" t="n">
        <v>14</v>
      </c>
      <c r="E887" s="54" t="n">
        <v>759.56</v>
      </c>
    </row>
    <row r="888" customFormat="false" ht="15" hidden="false" customHeight="false" outlineLevel="0" collapsed="false">
      <c r="A888" s="49" t="n">
        <v>2011</v>
      </c>
      <c r="B888" s="49" t="s">
        <v>223</v>
      </c>
      <c r="C888" s="49" t="n">
        <v>2</v>
      </c>
      <c r="D888" s="49" t="n">
        <v>10</v>
      </c>
      <c r="E888" s="54" t="n">
        <v>1258.83</v>
      </c>
    </row>
    <row r="889" customFormat="false" ht="15" hidden="false" customHeight="false" outlineLevel="0" collapsed="false">
      <c r="A889" s="49" t="n">
        <v>2011</v>
      </c>
      <c r="B889" s="49" t="s">
        <v>223</v>
      </c>
      <c r="C889" s="49" t="n">
        <v>2</v>
      </c>
      <c r="D889" s="49" t="n">
        <v>12</v>
      </c>
      <c r="E889" s="54" t="n">
        <v>1436.49</v>
      </c>
    </row>
    <row r="890" customFormat="false" ht="15" hidden="false" customHeight="false" outlineLevel="0" collapsed="false">
      <c r="A890" s="49" t="n">
        <v>2011</v>
      </c>
      <c r="B890" s="49" t="s">
        <v>223</v>
      </c>
      <c r="C890" s="49" t="n">
        <v>2</v>
      </c>
      <c r="D890" s="49" t="n">
        <v>14</v>
      </c>
      <c r="E890" s="54" t="n">
        <v>1784.71</v>
      </c>
    </row>
    <row r="891" customFormat="false" ht="15" hidden="false" customHeight="false" outlineLevel="0" collapsed="false">
      <c r="A891" s="49" t="n">
        <v>2011</v>
      </c>
      <c r="B891" s="49" t="s">
        <v>223</v>
      </c>
      <c r="C891" s="49" t="n">
        <v>3</v>
      </c>
      <c r="D891" s="49" t="n">
        <v>8</v>
      </c>
      <c r="E891" s="54" t="n">
        <v>1761</v>
      </c>
    </row>
    <row r="892" customFormat="false" ht="15" hidden="false" customHeight="false" outlineLevel="0" collapsed="false">
      <c r="A892" s="49" t="n">
        <v>2011</v>
      </c>
      <c r="B892" s="49" t="s">
        <v>223</v>
      </c>
      <c r="C892" s="49" t="n">
        <v>3</v>
      </c>
      <c r="D892" s="49" t="n">
        <v>9</v>
      </c>
      <c r="E892" s="54" t="n">
        <v>243</v>
      </c>
    </row>
    <row r="893" customFormat="false" ht="15" hidden="false" customHeight="false" outlineLevel="0" collapsed="false">
      <c r="A893" s="49" t="n">
        <v>2011</v>
      </c>
      <c r="B893" s="49" t="s">
        <v>223</v>
      </c>
      <c r="C893" s="49" t="n">
        <v>3</v>
      </c>
      <c r="D893" s="49" t="n">
        <v>11</v>
      </c>
      <c r="E893" s="54" t="n">
        <v>2405.2</v>
      </c>
    </row>
    <row r="894" customFormat="false" ht="15" hidden="false" customHeight="false" outlineLevel="0" collapsed="false">
      <c r="A894" s="49" t="n">
        <v>2011</v>
      </c>
      <c r="B894" s="49" t="s">
        <v>223</v>
      </c>
      <c r="C894" s="49" t="n">
        <v>4</v>
      </c>
      <c r="D894" s="49" t="n">
        <v>9</v>
      </c>
      <c r="E894" s="54" t="n">
        <v>837.21</v>
      </c>
    </row>
    <row r="895" customFormat="false" ht="15" hidden="false" customHeight="false" outlineLevel="0" collapsed="false">
      <c r="A895" s="49" t="n">
        <v>2011</v>
      </c>
      <c r="B895" s="49" t="s">
        <v>223</v>
      </c>
      <c r="C895" s="49" t="n">
        <v>4</v>
      </c>
      <c r="D895" s="49" t="n">
        <v>11</v>
      </c>
      <c r="E895" s="54" t="n">
        <v>914.24</v>
      </c>
    </row>
    <row r="896" customFormat="false" ht="15" hidden="false" customHeight="false" outlineLevel="0" collapsed="false">
      <c r="A896" s="49" t="n">
        <v>2011</v>
      </c>
      <c r="B896" s="49" t="s">
        <v>223</v>
      </c>
      <c r="C896" s="49" t="n">
        <v>4</v>
      </c>
      <c r="D896" s="49" t="n">
        <v>14</v>
      </c>
      <c r="E896" s="54" t="n">
        <v>1104.13</v>
      </c>
    </row>
    <row r="897" customFormat="false" ht="15" hidden="false" customHeight="false" outlineLevel="0" collapsed="false">
      <c r="A897" s="49" t="n">
        <v>2011</v>
      </c>
      <c r="B897" s="49" t="s">
        <v>223</v>
      </c>
      <c r="C897" s="49" t="n">
        <v>5</v>
      </c>
      <c r="D897" s="49" t="n">
        <v>12</v>
      </c>
      <c r="E897" s="54" t="n">
        <v>862.32</v>
      </c>
    </row>
    <row r="898" customFormat="false" ht="15" hidden="false" customHeight="false" outlineLevel="0" collapsed="false">
      <c r="A898" s="49" t="n">
        <v>2011</v>
      </c>
      <c r="B898" s="49" t="s">
        <v>223</v>
      </c>
      <c r="C898" s="49" t="n">
        <v>5</v>
      </c>
      <c r="D898" s="49" t="n">
        <v>13</v>
      </c>
      <c r="E898" s="54" t="n">
        <v>2060.03</v>
      </c>
    </row>
    <row r="899" customFormat="false" ht="15" hidden="false" customHeight="false" outlineLevel="0" collapsed="false">
      <c r="A899" s="49" t="n">
        <v>2011</v>
      </c>
      <c r="B899" s="49" t="s">
        <v>223</v>
      </c>
      <c r="C899" s="49" t="n">
        <v>7</v>
      </c>
      <c r="D899" s="49" t="n">
        <v>10</v>
      </c>
      <c r="E899" s="54" t="n">
        <v>1303.14</v>
      </c>
    </row>
    <row r="900" customFormat="false" ht="15" hidden="false" customHeight="false" outlineLevel="0" collapsed="false">
      <c r="A900" s="49" t="n">
        <v>2011</v>
      </c>
      <c r="B900" s="49" t="s">
        <v>223</v>
      </c>
      <c r="C900" s="49" t="n">
        <v>7</v>
      </c>
      <c r="D900" s="49" t="n">
        <v>11</v>
      </c>
      <c r="E900" s="54" t="n">
        <v>1432</v>
      </c>
    </row>
    <row r="901" customFormat="false" ht="15" hidden="false" customHeight="false" outlineLevel="0" collapsed="false">
      <c r="A901" s="49" t="n">
        <v>2011</v>
      </c>
      <c r="B901" s="49" t="s">
        <v>200</v>
      </c>
      <c r="C901" s="49" t="n">
        <v>1</v>
      </c>
      <c r="D901" s="49" t="n">
        <v>9</v>
      </c>
      <c r="E901" s="54" t="n">
        <v>196.35</v>
      </c>
    </row>
    <row r="902" customFormat="false" ht="15" hidden="false" customHeight="false" outlineLevel="0" collapsed="false">
      <c r="A902" s="49" t="n">
        <v>2011</v>
      </c>
      <c r="B902" s="49" t="s">
        <v>200</v>
      </c>
      <c r="C902" s="49" t="n">
        <v>1</v>
      </c>
      <c r="D902" s="49" t="n">
        <v>13</v>
      </c>
      <c r="E902" s="54" t="n">
        <v>475.74</v>
      </c>
    </row>
    <row r="903" customFormat="false" ht="15" hidden="false" customHeight="false" outlineLevel="0" collapsed="false">
      <c r="A903" s="49" t="n">
        <v>2011</v>
      </c>
      <c r="B903" s="49" t="s">
        <v>200</v>
      </c>
      <c r="C903" s="49" t="n">
        <v>1</v>
      </c>
      <c r="D903" s="49" t="n">
        <v>14</v>
      </c>
      <c r="E903" s="54" t="n">
        <v>1838.91</v>
      </c>
    </row>
    <row r="904" customFormat="false" ht="15" hidden="false" customHeight="false" outlineLevel="0" collapsed="false">
      <c r="A904" s="49" t="n">
        <v>2011</v>
      </c>
      <c r="B904" s="49" t="s">
        <v>200</v>
      </c>
      <c r="C904" s="49" t="n">
        <v>2</v>
      </c>
      <c r="D904" s="49" t="n">
        <v>13</v>
      </c>
      <c r="E904" s="54" t="n">
        <v>196.35</v>
      </c>
    </row>
    <row r="905" customFormat="false" ht="15" hidden="false" customHeight="false" outlineLevel="0" collapsed="false">
      <c r="A905" s="49" t="n">
        <v>2011</v>
      </c>
      <c r="B905" s="49" t="s">
        <v>200</v>
      </c>
      <c r="C905" s="49" t="n">
        <v>3</v>
      </c>
      <c r="D905" s="49" t="n">
        <v>9</v>
      </c>
      <c r="E905" s="54" t="n">
        <v>1683.9</v>
      </c>
    </row>
    <row r="906" customFormat="false" ht="15" hidden="false" customHeight="false" outlineLevel="0" collapsed="false">
      <c r="A906" s="49" t="n">
        <v>2011</v>
      </c>
      <c r="B906" s="49" t="s">
        <v>200</v>
      </c>
      <c r="C906" s="49" t="n">
        <v>3</v>
      </c>
      <c r="D906" s="49" t="n">
        <v>12</v>
      </c>
      <c r="E906" s="54" t="n">
        <v>547.5</v>
      </c>
    </row>
    <row r="907" customFormat="false" ht="15" hidden="false" customHeight="false" outlineLevel="0" collapsed="false">
      <c r="A907" s="49" t="n">
        <v>2011</v>
      </c>
      <c r="B907" s="49" t="s">
        <v>200</v>
      </c>
      <c r="C907" s="49" t="n">
        <v>3</v>
      </c>
      <c r="D907" s="49" t="n">
        <v>14</v>
      </c>
      <c r="E907" s="54" t="n">
        <v>739.28</v>
      </c>
    </row>
    <row r="908" customFormat="false" ht="15" hidden="false" customHeight="false" outlineLevel="0" collapsed="false">
      <c r="A908" s="49" t="n">
        <v>2011</v>
      </c>
      <c r="B908" s="49" t="s">
        <v>200</v>
      </c>
      <c r="C908" s="49" t="n">
        <v>4</v>
      </c>
      <c r="D908" s="49" t="n">
        <v>12</v>
      </c>
      <c r="E908" s="54" t="n">
        <v>3752.69</v>
      </c>
    </row>
    <row r="909" customFormat="false" ht="15" hidden="false" customHeight="false" outlineLevel="0" collapsed="false">
      <c r="A909" s="49" t="n">
        <v>2011</v>
      </c>
      <c r="B909" s="49" t="s">
        <v>200</v>
      </c>
      <c r="C909" s="49" t="n">
        <v>5</v>
      </c>
      <c r="D909" s="49" t="n">
        <v>8</v>
      </c>
      <c r="E909" s="54" t="n">
        <v>600.39</v>
      </c>
    </row>
    <row r="910" customFormat="false" ht="15" hidden="false" customHeight="false" outlineLevel="0" collapsed="false">
      <c r="A910" s="49" t="n">
        <v>2011</v>
      </c>
      <c r="B910" s="49" t="s">
        <v>200</v>
      </c>
      <c r="C910" s="49" t="n">
        <v>5</v>
      </c>
      <c r="D910" s="49" t="n">
        <v>12</v>
      </c>
      <c r="E910" s="54" t="n">
        <v>1548.98</v>
      </c>
    </row>
    <row r="911" customFormat="false" ht="15" hidden="false" customHeight="false" outlineLevel="0" collapsed="false">
      <c r="A911" s="49" t="n">
        <v>2011</v>
      </c>
      <c r="B911" s="49" t="s">
        <v>221</v>
      </c>
      <c r="C911" s="49" t="n">
        <v>1</v>
      </c>
      <c r="D911" s="49" t="n">
        <v>8</v>
      </c>
      <c r="E911" s="54" t="n">
        <v>549.26</v>
      </c>
    </row>
    <row r="912" customFormat="false" ht="15" hidden="false" customHeight="false" outlineLevel="0" collapsed="false">
      <c r="A912" s="49" t="n">
        <v>2011</v>
      </c>
      <c r="B912" s="49" t="s">
        <v>221</v>
      </c>
      <c r="C912" s="49" t="n">
        <v>5</v>
      </c>
      <c r="D912" s="49" t="n">
        <v>10</v>
      </c>
      <c r="E912" s="54" t="n">
        <v>237.48</v>
      </c>
    </row>
    <row r="913" customFormat="false" ht="15" hidden="false" customHeight="false" outlineLevel="0" collapsed="false">
      <c r="A913" s="49" t="n">
        <v>2011</v>
      </c>
      <c r="B913" s="49" t="s">
        <v>202</v>
      </c>
      <c r="C913" s="49" t="n">
        <v>1</v>
      </c>
      <c r="D913" s="49" t="n">
        <v>10</v>
      </c>
      <c r="E913" s="54" t="n">
        <v>306.14</v>
      </c>
    </row>
    <row r="914" customFormat="false" ht="15" hidden="false" customHeight="false" outlineLevel="0" collapsed="false">
      <c r="A914" s="49" t="n">
        <v>2011</v>
      </c>
      <c r="B914" s="49" t="s">
        <v>202</v>
      </c>
      <c r="C914" s="49" t="n">
        <v>1</v>
      </c>
      <c r="D914" s="49" t="n">
        <v>11</v>
      </c>
      <c r="E914" s="54" t="n">
        <v>358.24</v>
      </c>
    </row>
    <row r="915" customFormat="false" ht="15" hidden="false" customHeight="false" outlineLevel="0" collapsed="false">
      <c r="A915" s="49" t="n">
        <v>2011</v>
      </c>
      <c r="B915" s="49" t="s">
        <v>202</v>
      </c>
      <c r="C915" s="49" t="n">
        <v>1</v>
      </c>
      <c r="D915" s="49" t="n">
        <v>12</v>
      </c>
      <c r="E915" s="54" t="n">
        <v>963.4</v>
      </c>
    </row>
    <row r="916" customFormat="false" ht="15" hidden="false" customHeight="false" outlineLevel="0" collapsed="false">
      <c r="A916" s="49" t="n">
        <v>2011</v>
      </c>
      <c r="B916" s="49" t="s">
        <v>202</v>
      </c>
      <c r="C916" s="49" t="n">
        <v>1</v>
      </c>
      <c r="D916" s="49" t="n">
        <v>16</v>
      </c>
      <c r="E916" s="54" t="n">
        <v>150.9</v>
      </c>
    </row>
    <row r="917" customFormat="false" ht="15" hidden="false" customHeight="false" outlineLevel="0" collapsed="false">
      <c r="A917" s="49" t="n">
        <v>2011</v>
      </c>
      <c r="B917" s="49" t="s">
        <v>202</v>
      </c>
      <c r="C917" s="49" t="n">
        <v>2</v>
      </c>
      <c r="D917" s="49" t="n">
        <v>14</v>
      </c>
      <c r="E917" s="54" t="n">
        <v>153.66</v>
      </c>
    </row>
    <row r="918" customFormat="false" ht="15" hidden="false" customHeight="false" outlineLevel="0" collapsed="false">
      <c r="A918" s="49" t="n">
        <v>2011</v>
      </c>
      <c r="B918" s="49" t="s">
        <v>202</v>
      </c>
      <c r="C918" s="49" t="n">
        <v>3</v>
      </c>
      <c r="D918" s="49" t="n">
        <v>9</v>
      </c>
      <c r="E918" s="54" t="n">
        <v>3850.9</v>
      </c>
    </row>
    <row r="919" customFormat="false" ht="15" hidden="false" customHeight="false" outlineLevel="0" collapsed="false">
      <c r="A919" s="49" t="n">
        <v>2011</v>
      </c>
      <c r="B919" s="49" t="s">
        <v>202</v>
      </c>
      <c r="C919" s="49" t="n">
        <v>3</v>
      </c>
      <c r="D919" s="49" t="n">
        <v>10</v>
      </c>
      <c r="E919" s="54" t="n">
        <v>674.85</v>
      </c>
    </row>
    <row r="920" customFormat="false" ht="15" hidden="false" customHeight="false" outlineLevel="0" collapsed="false">
      <c r="A920" s="49" t="n">
        <v>2011</v>
      </c>
      <c r="B920" s="49" t="s">
        <v>202</v>
      </c>
      <c r="C920" s="49" t="n">
        <v>3</v>
      </c>
      <c r="D920" s="49" t="n">
        <v>12</v>
      </c>
      <c r="E920" s="54" t="n">
        <v>363.22</v>
      </c>
    </row>
    <row r="921" customFormat="false" ht="15" hidden="false" customHeight="false" outlineLevel="0" collapsed="false">
      <c r="A921" s="49" t="n">
        <v>2011</v>
      </c>
      <c r="B921" s="49" t="s">
        <v>202</v>
      </c>
      <c r="C921" s="49" t="n">
        <v>3</v>
      </c>
      <c r="D921" s="49" t="n">
        <v>17</v>
      </c>
      <c r="E921" s="54" t="n">
        <v>905.52</v>
      </c>
    </row>
    <row r="922" customFormat="false" ht="15" hidden="false" customHeight="false" outlineLevel="0" collapsed="false">
      <c r="A922" s="49" t="n">
        <v>2011</v>
      </c>
      <c r="B922" s="49" t="s">
        <v>202</v>
      </c>
      <c r="C922" s="49" t="n">
        <v>4</v>
      </c>
      <c r="D922" s="49" t="n">
        <v>7</v>
      </c>
      <c r="E922" s="54" t="n">
        <v>3978.99</v>
      </c>
    </row>
    <row r="923" customFormat="false" ht="15" hidden="false" customHeight="false" outlineLevel="0" collapsed="false">
      <c r="A923" s="49" t="n">
        <v>2011</v>
      </c>
      <c r="B923" s="49" t="s">
        <v>202</v>
      </c>
      <c r="C923" s="49" t="n">
        <v>4</v>
      </c>
      <c r="D923" s="49" t="n">
        <v>10</v>
      </c>
      <c r="E923" s="54" t="n">
        <v>1621.25</v>
      </c>
    </row>
    <row r="924" customFormat="false" ht="15" hidden="false" customHeight="false" outlineLevel="0" collapsed="false">
      <c r="A924" s="49" t="n">
        <v>2011</v>
      </c>
      <c r="B924" s="49" t="s">
        <v>202</v>
      </c>
      <c r="C924" s="49" t="n">
        <v>4</v>
      </c>
      <c r="D924" s="49" t="n">
        <v>12</v>
      </c>
      <c r="E924" s="54" t="n">
        <v>353.12</v>
      </c>
    </row>
    <row r="925" customFormat="false" ht="15" hidden="false" customHeight="false" outlineLevel="0" collapsed="false">
      <c r="A925" s="49" t="n">
        <v>2011</v>
      </c>
      <c r="B925" s="49" t="s">
        <v>202</v>
      </c>
      <c r="C925" s="49" t="n">
        <v>4</v>
      </c>
      <c r="D925" s="49" t="n">
        <v>13</v>
      </c>
      <c r="E925" s="54" t="n">
        <v>478.5</v>
      </c>
    </row>
    <row r="926" customFormat="false" ht="15" hidden="false" customHeight="false" outlineLevel="0" collapsed="false">
      <c r="A926" s="49" t="n">
        <v>2011</v>
      </c>
      <c r="B926" s="49" t="s">
        <v>202</v>
      </c>
      <c r="C926" s="49" t="n">
        <v>4</v>
      </c>
      <c r="D926" s="49" t="n">
        <v>19</v>
      </c>
      <c r="E926" s="54" t="n">
        <v>1794.05</v>
      </c>
    </row>
    <row r="927" customFormat="false" ht="15" hidden="false" customHeight="false" outlineLevel="0" collapsed="false">
      <c r="A927" s="49" t="n">
        <v>2011</v>
      </c>
      <c r="B927" s="49" t="s">
        <v>202</v>
      </c>
      <c r="C927" s="49" t="n">
        <v>5</v>
      </c>
      <c r="D927" s="49" t="n">
        <v>8</v>
      </c>
      <c r="E927" s="54" t="n">
        <v>729.4</v>
      </c>
    </row>
    <row r="928" customFormat="false" ht="15" hidden="false" customHeight="false" outlineLevel="0" collapsed="false">
      <c r="A928" s="49" t="n">
        <v>2011</v>
      </c>
      <c r="B928" s="49" t="s">
        <v>202</v>
      </c>
      <c r="C928" s="49" t="n">
        <v>5</v>
      </c>
      <c r="D928" s="49" t="n">
        <v>10</v>
      </c>
      <c r="E928" s="54" t="n">
        <v>391.7</v>
      </c>
    </row>
    <row r="929" customFormat="false" ht="15" hidden="false" customHeight="false" outlineLevel="0" collapsed="false">
      <c r="A929" s="49" t="n">
        <v>2011</v>
      </c>
      <c r="B929" s="49" t="s">
        <v>222</v>
      </c>
      <c r="C929" s="49" t="n">
        <v>1</v>
      </c>
      <c r="D929" s="49" t="n">
        <v>7</v>
      </c>
      <c r="E929" s="54" t="n">
        <v>489</v>
      </c>
    </row>
    <row r="930" customFormat="false" ht="15" hidden="false" customHeight="false" outlineLevel="0" collapsed="false">
      <c r="A930" s="49" t="n">
        <v>2011</v>
      </c>
      <c r="B930" s="49" t="s">
        <v>222</v>
      </c>
      <c r="C930" s="49" t="n">
        <v>1</v>
      </c>
      <c r="D930" s="49" t="n">
        <v>8</v>
      </c>
      <c r="E930" s="54" t="n">
        <v>6001.93</v>
      </c>
    </row>
    <row r="931" customFormat="false" ht="15" hidden="false" customHeight="false" outlineLevel="0" collapsed="false">
      <c r="A931" s="49" t="n">
        <v>2011</v>
      </c>
      <c r="B931" s="49" t="s">
        <v>222</v>
      </c>
      <c r="C931" s="49" t="n">
        <v>1</v>
      </c>
      <c r="D931" s="49" t="n">
        <v>9</v>
      </c>
      <c r="E931" s="54" t="n">
        <v>5227.3</v>
      </c>
    </row>
    <row r="932" customFormat="false" ht="15" hidden="false" customHeight="false" outlineLevel="0" collapsed="false">
      <c r="A932" s="49" t="n">
        <v>2011</v>
      </c>
      <c r="B932" s="49" t="s">
        <v>222</v>
      </c>
      <c r="C932" s="49" t="n">
        <v>1</v>
      </c>
      <c r="D932" s="49" t="n">
        <v>10</v>
      </c>
      <c r="E932" s="54" t="n">
        <v>15628.53</v>
      </c>
    </row>
    <row r="933" customFormat="false" ht="15" hidden="false" customHeight="false" outlineLevel="0" collapsed="false">
      <c r="A933" s="49" t="n">
        <v>2011</v>
      </c>
      <c r="B933" s="49" t="s">
        <v>222</v>
      </c>
      <c r="C933" s="49" t="n">
        <v>1</v>
      </c>
      <c r="D933" s="49" t="n">
        <v>11</v>
      </c>
      <c r="E933" s="54" t="n">
        <v>1445.03</v>
      </c>
    </row>
    <row r="934" customFormat="false" ht="15" hidden="false" customHeight="false" outlineLevel="0" collapsed="false">
      <c r="A934" s="49" t="n">
        <v>2011</v>
      </c>
      <c r="B934" s="49" t="s">
        <v>222</v>
      </c>
      <c r="C934" s="49" t="n">
        <v>1</v>
      </c>
      <c r="D934" s="49" t="n">
        <v>12</v>
      </c>
      <c r="E934" s="54" t="n">
        <v>8293.93</v>
      </c>
    </row>
    <row r="935" customFormat="false" ht="15" hidden="false" customHeight="false" outlineLevel="0" collapsed="false">
      <c r="A935" s="49" t="n">
        <v>2011</v>
      </c>
      <c r="B935" s="49" t="s">
        <v>222</v>
      </c>
      <c r="C935" s="49" t="n">
        <v>1</v>
      </c>
      <c r="D935" s="49" t="n">
        <v>13</v>
      </c>
      <c r="E935" s="54" t="n">
        <v>4894.23</v>
      </c>
    </row>
    <row r="936" customFormat="false" ht="15" hidden="false" customHeight="false" outlineLevel="0" collapsed="false">
      <c r="A936" s="49" t="n">
        <v>2011</v>
      </c>
      <c r="B936" s="49" t="s">
        <v>222</v>
      </c>
      <c r="C936" s="49" t="n">
        <v>1</v>
      </c>
      <c r="D936" s="49" t="n">
        <v>14</v>
      </c>
      <c r="E936" s="54" t="n">
        <v>3029.47</v>
      </c>
    </row>
    <row r="937" customFormat="false" ht="15" hidden="false" customHeight="false" outlineLevel="0" collapsed="false">
      <c r="A937" s="49" t="n">
        <v>2011</v>
      </c>
      <c r="B937" s="49" t="s">
        <v>222</v>
      </c>
      <c r="C937" s="49" t="n">
        <v>1</v>
      </c>
      <c r="D937" s="49" t="n">
        <v>15</v>
      </c>
      <c r="E937" s="54" t="n">
        <v>750.17</v>
      </c>
    </row>
    <row r="938" customFormat="false" ht="15" hidden="false" customHeight="false" outlineLevel="0" collapsed="false">
      <c r="A938" s="49" t="n">
        <v>2011</v>
      </c>
      <c r="B938" s="49" t="s">
        <v>222</v>
      </c>
      <c r="C938" s="49" t="n">
        <v>1</v>
      </c>
      <c r="D938" s="49" t="n">
        <v>17</v>
      </c>
      <c r="E938" s="54" t="n">
        <v>224.3</v>
      </c>
    </row>
    <row r="939" customFormat="false" ht="15" hidden="false" customHeight="false" outlineLevel="0" collapsed="false">
      <c r="A939" s="49" t="n">
        <v>2011</v>
      </c>
      <c r="B939" s="49" t="s">
        <v>222</v>
      </c>
      <c r="C939" s="49" t="n">
        <v>2</v>
      </c>
      <c r="D939" s="49" t="n">
        <v>8</v>
      </c>
      <c r="E939" s="54" t="n">
        <v>1152.84</v>
      </c>
    </row>
    <row r="940" customFormat="false" ht="15" hidden="false" customHeight="false" outlineLevel="0" collapsed="false">
      <c r="A940" s="49" t="n">
        <v>2011</v>
      </c>
      <c r="B940" s="49" t="s">
        <v>222</v>
      </c>
      <c r="C940" s="49" t="n">
        <v>2</v>
      </c>
      <c r="D940" s="49" t="n">
        <v>9</v>
      </c>
      <c r="E940" s="54" t="n">
        <v>15687.63</v>
      </c>
    </row>
    <row r="941" customFormat="false" ht="15" hidden="false" customHeight="false" outlineLevel="0" collapsed="false">
      <c r="A941" s="49" t="n">
        <v>2011</v>
      </c>
      <c r="B941" s="49" t="s">
        <v>222</v>
      </c>
      <c r="C941" s="49" t="n">
        <v>2</v>
      </c>
      <c r="D941" s="49" t="n">
        <v>10</v>
      </c>
      <c r="E941" s="54" t="n">
        <v>4356.08</v>
      </c>
    </row>
    <row r="942" customFormat="false" ht="15" hidden="false" customHeight="false" outlineLevel="0" collapsed="false">
      <c r="A942" s="49" t="n">
        <v>2011</v>
      </c>
      <c r="B942" s="49" t="s">
        <v>222</v>
      </c>
      <c r="C942" s="49" t="n">
        <v>2</v>
      </c>
      <c r="D942" s="49" t="n">
        <v>11</v>
      </c>
      <c r="E942" s="54" t="n">
        <v>3633.77</v>
      </c>
    </row>
    <row r="943" customFormat="false" ht="15" hidden="false" customHeight="false" outlineLevel="0" collapsed="false">
      <c r="A943" s="49" t="n">
        <v>2011</v>
      </c>
      <c r="B943" s="49" t="s">
        <v>222</v>
      </c>
      <c r="C943" s="49" t="n">
        <v>2</v>
      </c>
      <c r="D943" s="49" t="n">
        <v>12</v>
      </c>
      <c r="E943" s="54" t="n">
        <v>6364.15</v>
      </c>
    </row>
    <row r="944" customFormat="false" ht="15" hidden="false" customHeight="false" outlineLevel="0" collapsed="false">
      <c r="A944" s="49" t="n">
        <v>2011</v>
      </c>
      <c r="B944" s="49" t="s">
        <v>222</v>
      </c>
      <c r="C944" s="49" t="n">
        <v>2</v>
      </c>
      <c r="D944" s="49" t="n">
        <v>13</v>
      </c>
      <c r="E944" s="54" t="n">
        <v>1423.35</v>
      </c>
    </row>
    <row r="945" customFormat="false" ht="15" hidden="false" customHeight="false" outlineLevel="0" collapsed="false">
      <c r="A945" s="49" t="n">
        <v>2011</v>
      </c>
      <c r="B945" s="49" t="s">
        <v>222</v>
      </c>
      <c r="C945" s="49" t="n">
        <v>2</v>
      </c>
      <c r="D945" s="49" t="n">
        <v>14</v>
      </c>
      <c r="E945" s="54" t="n">
        <v>10389.23</v>
      </c>
    </row>
    <row r="946" customFormat="false" ht="15" hidden="false" customHeight="false" outlineLevel="0" collapsed="false">
      <c r="A946" s="49" t="n">
        <v>2011</v>
      </c>
      <c r="B946" s="49" t="s">
        <v>222</v>
      </c>
      <c r="C946" s="49" t="n">
        <v>2</v>
      </c>
      <c r="D946" s="49" t="n">
        <v>15</v>
      </c>
      <c r="E946" s="54" t="n">
        <v>3290</v>
      </c>
    </row>
    <row r="947" customFormat="false" ht="15" hidden="false" customHeight="false" outlineLevel="0" collapsed="false">
      <c r="A947" s="49" t="n">
        <v>2011</v>
      </c>
      <c r="B947" s="49" t="s">
        <v>222</v>
      </c>
      <c r="C947" s="49" t="n">
        <v>2</v>
      </c>
      <c r="D947" s="49" t="n">
        <v>17</v>
      </c>
      <c r="E947" s="54" t="n">
        <v>252.24</v>
      </c>
    </row>
    <row r="948" customFormat="false" ht="15" hidden="false" customHeight="false" outlineLevel="0" collapsed="false">
      <c r="A948" s="49" t="n">
        <v>2011</v>
      </c>
      <c r="B948" s="49" t="s">
        <v>222</v>
      </c>
      <c r="C948" s="49" t="n">
        <v>3</v>
      </c>
      <c r="D948" s="49" t="n">
        <v>8</v>
      </c>
      <c r="E948" s="54" t="n">
        <v>4231.76</v>
      </c>
    </row>
    <row r="949" customFormat="false" ht="15" hidden="false" customHeight="false" outlineLevel="0" collapsed="false">
      <c r="A949" s="49" t="n">
        <v>2011</v>
      </c>
      <c r="B949" s="49" t="s">
        <v>222</v>
      </c>
      <c r="C949" s="49" t="n">
        <v>3</v>
      </c>
      <c r="D949" s="49" t="n">
        <v>9</v>
      </c>
      <c r="E949" s="54" t="n">
        <v>1954.2</v>
      </c>
    </row>
    <row r="950" customFormat="false" ht="15" hidden="false" customHeight="false" outlineLevel="0" collapsed="false">
      <c r="A950" s="49" t="n">
        <v>2011</v>
      </c>
      <c r="B950" s="49" t="s">
        <v>222</v>
      </c>
      <c r="C950" s="49" t="n">
        <v>3</v>
      </c>
      <c r="D950" s="49" t="n">
        <v>10</v>
      </c>
      <c r="E950" s="54" t="n">
        <v>14055.18</v>
      </c>
    </row>
    <row r="951" customFormat="false" ht="15" hidden="false" customHeight="false" outlineLevel="0" collapsed="false">
      <c r="A951" s="49" t="n">
        <v>2011</v>
      </c>
      <c r="B951" s="49" t="s">
        <v>222</v>
      </c>
      <c r="C951" s="49" t="n">
        <v>3</v>
      </c>
      <c r="D951" s="49" t="n">
        <v>11</v>
      </c>
      <c r="E951" s="54" t="n">
        <v>1873.12</v>
      </c>
    </row>
    <row r="952" customFormat="false" ht="15" hidden="false" customHeight="false" outlineLevel="0" collapsed="false">
      <c r="A952" s="49" t="n">
        <v>2011</v>
      </c>
      <c r="B952" s="49" t="s">
        <v>222</v>
      </c>
      <c r="C952" s="49" t="n">
        <v>3</v>
      </c>
      <c r="D952" s="49" t="n">
        <v>12</v>
      </c>
      <c r="E952" s="54" t="n">
        <v>3248.75</v>
      </c>
    </row>
    <row r="953" customFormat="false" ht="15" hidden="false" customHeight="false" outlineLevel="0" collapsed="false">
      <c r="A953" s="49" t="n">
        <v>2011</v>
      </c>
      <c r="B953" s="49" t="s">
        <v>222</v>
      </c>
      <c r="C953" s="49" t="n">
        <v>3</v>
      </c>
      <c r="D953" s="49" t="n">
        <v>13</v>
      </c>
      <c r="E953" s="54" t="n">
        <v>5743.88</v>
      </c>
    </row>
    <row r="954" customFormat="false" ht="15" hidden="false" customHeight="false" outlineLevel="0" collapsed="false">
      <c r="A954" s="49" t="n">
        <v>2011</v>
      </c>
      <c r="B954" s="49" t="s">
        <v>222</v>
      </c>
      <c r="C954" s="49" t="n">
        <v>3</v>
      </c>
      <c r="D954" s="49" t="n">
        <v>14</v>
      </c>
      <c r="E954" s="54" t="n">
        <v>8411.15</v>
      </c>
    </row>
    <row r="955" customFormat="false" ht="15" hidden="false" customHeight="false" outlineLevel="0" collapsed="false">
      <c r="A955" s="49" t="n">
        <v>2011</v>
      </c>
      <c r="B955" s="49" t="s">
        <v>222</v>
      </c>
      <c r="C955" s="49" t="n">
        <v>3</v>
      </c>
      <c r="D955" s="49" t="n">
        <v>15</v>
      </c>
      <c r="E955" s="54" t="n">
        <v>763.11</v>
      </c>
    </row>
    <row r="956" customFormat="false" ht="15" hidden="false" customHeight="false" outlineLevel="0" collapsed="false">
      <c r="A956" s="49" t="n">
        <v>2011</v>
      </c>
      <c r="B956" s="49" t="s">
        <v>222</v>
      </c>
      <c r="C956" s="49" t="n">
        <v>3</v>
      </c>
      <c r="D956" s="49" t="n">
        <v>16</v>
      </c>
      <c r="E956" s="54" t="n">
        <v>454.35</v>
      </c>
    </row>
    <row r="957" customFormat="false" ht="15" hidden="false" customHeight="false" outlineLevel="0" collapsed="false">
      <c r="A957" s="49" t="n">
        <v>2011</v>
      </c>
      <c r="B957" s="49" t="s">
        <v>222</v>
      </c>
      <c r="C957" s="49" t="n">
        <v>3</v>
      </c>
      <c r="D957" s="49" t="n">
        <v>17</v>
      </c>
      <c r="E957" s="54" t="n">
        <v>2379.71</v>
      </c>
    </row>
    <row r="958" customFormat="false" ht="15" hidden="false" customHeight="false" outlineLevel="0" collapsed="false">
      <c r="A958" s="49" t="n">
        <v>2011</v>
      </c>
      <c r="B958" s="49" t="s">
        <v>222</v>
      </c>
      <c r="C958" s="49" t="n">
        <v>4</v>
      </c>
      <c r="D958" s="49" t="n">
        <v>8</v>
      </c>
      <c r="E958" s="54" t="n">
        <v>2247.23</v>
      </c>
    </row>
    <row r="959" customFormat="false" ht="15" hidden="false" customHeight="false" outlineLevel="0" collapsed="false">
      <c r="A959" s="49" t="n">
        <v>2011</v>
      </c>
      <c r="B959" s="49" t="s">
        <v>222</v>
      </c>
      <c r="C959" s="49" t="n">
        <v>4</v>
      </c>
      <c r="D959" s="49" t="n">
        <v>9</v>
      </c>
      <c r="E959" s="54" t="n">
        <v>3174.51</v>
      </c>
    </row>
    <row r="960" customFormat="false" ht="15" hidden="false" customHeight="false" outlineLevel="0" collapsed="false">
      <c r="A960" s="49" t="n">
        <v>2011</v>
      </c>
      <c r="B960" s="49" t="s">
        <v>222</v>
      </c>
      <c r="C960" s="49" t="n">
        <v>4</v>
      </c>
      <c r="D960" s="49" t="n">
        <v>10</v>
      </c>
      <c r="E960" s="54" t="n">
        <v>4928.46</v>
      </c>
    </row>
    <row r="961" customFormat="false" ht="15" hidden="false" customHeight="false" outlineLevel="0" collapsed="false">
      <c r="A961" s="49" t="n">
        <v>2011</v>
      </c>
      <c r="B961" s="49" t="s">
        <v>222</v>
      </c>
      <c r="C961" s="49" t="n">
        <v>4</v>
      </c>
      <c r="D961" s="49" t="n">
        <v>11</v>
      </c>
      <c r="E961" s="54" t="n">
        <v>7901.02</v>
      </c>
    </row>
    <row r="962" customFormat="false" ht="15" hidden="false" customHeight="false" outlineLevel="0" collapsed="false">
      <c r="A962" s="49" t="n">
        <v>2011</v>
      </c>
      <c r="B962" s="49" t="s">
        <v>222</v>
      </c>
      <c r="C962" s="49" t="n">
        <v>4</v>
      </c>
      <c r="D962" s="49" t="n">
        <v>12</v>
      </c>
      <c r="E962" s="54" t="n">
        <v>3215.34</v>
      </c>
    </row>
    <row r="963" customFormat="false" ht="15" hidden="false" customHeight="false" outlineLevel="0" collapsed="false">
      <c r="A963" s="49" t="n">
        <v>2011</v>
      </c>
      <c r="B963" s="49" t="s">
        <v>222</v>
      </c>
      <c r="C963" s="49" t="n">
        <v>4</v>
      </c>
      <c r="D963" s="49" t="n">
        <v>13</v>
      </c>
      <c r="E963" s="54" t="n">
        <v>3248.09</v>
      </c>
    </row>
    <row r="964" customFormat="false" ht="15" hidden="false" customHeight="false" outlineLevel="0" collapsed="false">
      <c r="A964" s="49" t="n">
        <v>2011</v>
      </c>
      <c r="B964" s="49" t="s">
        <v>222</v>
      </c>
      <c r="C964" s="49" t="n">
        <v>4</v>
      </c>
      <c r="D964" s="49" t="n">
        <v>14</v>
      </c>
      <c r="E964" s="54" t="n">
        <v>6367.23</v>
      </c>
    </row>
    <row r="965" customFormat="false" ht="15" hidden="false" customHeight="false" outlineLevel="0" collapsed="false">
      <c r="A965" s="49" t="n">
        <v>2011</v>
      </c>
      <c r="B965" s="49" t="s">
        <v>222</v>
      </c>
      <c r="C965" s="49" t="n">
        <v>4</v>
      </c>
      <c r="D965" s="49" t="n">
        <v>15</v>
      </c>
      <c r="E965" s="54" t="n">
        <v>6978.98</v>
      </c>
    </row>
    <row r="966" customFormat="false" ht="15" hidden="false" customHeight="false" outlineLevel="0" collapsed="false">
      <c r="A966" s="49" t="n">
        <v>2011</v>
      </c>
      <c r="B966" s="49" t="s">
        <v>222</v>
      </c>
      <c r="C966" s="49" t="n">
        <v>4</v>
      </c>
      <c r="D966" s="49" t="n">
        <v>16</v>
      </c>
      <c r="E966" s="54" t="n">
        <v>1185.77</v>
      </c>
    </row>
    <row r="967" customFormat="false" ht="15" hidden="false" customHeight="false" outlineLevel="0" collapsed="false">
      <c r="A967" s="49" t="n">
        <v>2011</v>
      </c>
      <c r="B967" s="49" t="s">
        <v>222</v>
      </c>
      <c r="C967" s="49" t="n">
        <v>4</v>
      </c>
      <c r="D967" s="49" t="n">
        <v>17</v>
      </c>
      <c r="E967" s="54" t="n">
        <v>6744.11</v>
      </c>
    </row>
    <row r="968" customFormat="false" ht="15" hidden="false" customHeight="false" outlineLevel="0" collapsed="false">
      <c r="A968" s="49" t="n">
        <v>2011</v>
      </c>
      <c r="B968" s="49" t="s">
        <v>222</v>
      </c>
      <c r="C968" s="49" t="n">
        <v>4</v>
      </c>
      <c r="D968" s="49" t="n">
        <v>18</v>
      </c>
      <c r="E968" s="54" t="n">
        <v>275.64</v>
      </c>
    </row>
    <row r="969" customFormat="false" ht="15" hidden="false" customHeight="false" outlineLevel="0" collapsed="false">
      <c r="A969" s="49" t="n">
        <v>2011</v>
      </c>
      <c r="B969" s="49" t="s">
        <v>222</v>
      </c>
      <c r="C969" s="49" t="n">
        <v>4</v>
      </c>
      <c r="D969" s="49" t="n">
        <v>19</v>
      </c>
      <c r="E969" s="54" t="n">
        <v>1213.93</v>
      </c>
    </row>
    <row r="970" customFormat="false" ht="15" hidden="false" customHeight="false" outlineLevel="0" collapsed="false">
      <c r="A970" s="49" t="n">
        <v>2011</v>
      </c>
      <c r="B970" s="49" t="s">
        <v>222</v>
      </c>
      <c r="C970" s="49" t="n">
        <v>5</v>
      </c>
      <c r="D970" s="49" t="n">
        <v>7</v>
      </c>
      <c r="E970" s="54" t="n">
        <v>5867.08</v>
      </c>
    </row>
    <row r="971" customFormat="false" ht="15" hidden="false" customHeight="false" outlineLevel="0" collapsed="false">
      <c r="A971" s="49" t="n">
        <v>2011</v>
      </c>
      <c r="B971" s="49" t="s">
        <v>222</v>
      </c>
      <c r="C971" s="49" t="n">
        <v>5</v>
      </c>
      <c r="D971" s="49" t="n">
        <v>8</v>
      </c>
      <c r="E971" s="54" t="n">
        <v>5052.42</v>
      </c>
    </row>
    <row r="972" customFormat="false" ht="15" hidden="false" customHeight="false" outlineLevel="0" collapsed="false">
      <c r="A972" s="49" t="n">
        <v>2011</v>
      </c>
      <c r="B972" s="49" t="s">
        <v>222</v>
      </c>
      <c r="C972" s="49" t="n">
        <v>5</v>
      </c>
      <c r="D972" s="49" t="n">
        <v>9</v>
      </c>
      <c r="E972" s="54" t="n">
        <v>3622.59</v>
      </c>
    </row>
    <row r="973" customFormat="false" ht="15" hidden="false" customHeight="false" outlineLevel="0" collapsed="false">
      <c r="A973" s="49" t="n">
        <v>2011</v>
      </c>
      <c r="B973" s="49" t="s">
        <v>222</v>
      </c>
      <c r="C973" s="49" t="n">
        <v>5</v>
      </c>
      <c r="D973" s="49" t="n">
        <v>10</v>
      </c>
      <c r="E973" s="54" t="n">
        <v>5108.83</v>
      </c>
    </row>
    <row r="974" customFormat="false" ht="15" hidden="false" customHeight="false" outlineLevel="0" collapsed="false">
      <c r="A974" s="49" t="n">
        <v>2011</v>
      </c>
      <c r="B974" s="49" t="s">
        <v>222</v>
      </c>
      <c r="C974" s="49" t="n">
        <v>5</v>
      </c>
      <c r="D974" s="49" t="n">
        <v>11</v>
      </c>
      <c r="E974" s="54" t="n">
        <v>1820.56</v>
      </c>
    </row>
    <row r="975" customFormat="false" ht="15" hidden="false" customHeight="false" outlineLevel="0" collapsed="false">
      <c r="A975" s="49" t="n">
        <v>2011</v>
      </c>
      <c r="B975" s="49" t="s">
        <v>222</v>
      </c>
      <c r="C975" s="49" t="n">
        <v>5</v>
      </c>
      <c r="D975" s="49" t="n">
        <v>12</v>
      </c>
      <c r="E975" s="54" t="n">
        <v>3693.72</v>
      </c>
    </row>
    <row r="976" customFormat="false" ht="15" hidden="false" customHeight="false" outlineLevel="0" collapsed="false">
      <c r="A976" s="49" t="n">
        <v>2011</v>
      </c>
      <c r="B976" s="49" t="s">
        <v>222</v>
      </c>
      <c r="C976" s="49" t="n">
        <v>5</v>
      </c>
      <c r="D976" s="49" t="n">
        <v>13</v>
      </c>
      <c r="E976" s="54" t="n">
        <v>1236.44</v>
      </c>
    </row>
    <row r="977" customFormat="false" ht="15" hidden="false" customHeight="false" outlineLevel="0" collapsed="false">
      <c r="A977" s="49" t="n">
        <v>2011</v>
      </c>
      <c r="B977" s="49" t="s">
        <v>222</v>
      </c>
      <c r="C977" s="49" t="n">
        <v>5</v>
      </c>
      <c r="D977" s="49" t="n">
        <v>14</v>
      </c>
      <c r="E977" s="54" t="n">
        <v>22880.66</v>
      </c>
    </row>
    <row r="978" customFormat="false" ht="15" hidden="false" customHeight="false" outlineLevel="0" collapsed="false">
      <c r="A978" s="49" t="n">
        <v>2011</v>
      </c>
      <c r="B978" s="49" t="s">
        <v>222</v>
      </c>
      <c r="C978" s="49" t="n">
        <v>5</v>
      </c>
      <c r="D978" s="49" t="n">
        <v>15</v>
      </c>
      <c r="E978" s="54" t="n">
        <v>1785.87</v>
      </c>
    </row>
    <row r="979" customFormat="false" ht="15" hidden="false" customHeight="false" outlineLevel="0" collapsed="false">
      <c r="A979" s="49" t="n">
        <v>2011</v>
      </c>
      <c r="B979" s="49" t="s">
        <v>222</v>
      </c>
      <c r="C979" s="49" t="n">
        <v>5</v>
      </c>
      <c r="D979" s="49" t="n">
        <v>17</v>
      </c>
      <c r="E979" s="54" t="n">
        <v>1563.18</v>
      </c>
    </row>
    <row r="980" customFormat="false" ht="15" hidden="false" customHeight="false" outlineLevel="0" collapsed="false">
      <c r="A980" s="49" t="n">
        <v>2011</v>
      </c>
      <c r="B980" s="49" t="s">
        <v>222</v>
      </c>
      <c r="C980" s="49" t="n">
        <v>7</v>
      </c>
      <c r="D980" s="49" t="n">
        <v>10</v>
      </c>
      <c r="E980" s="54" t="n">
        <v>1682.18</v>
      </c>
    </row>
    <row r="981" customFormat="false" ht="15" hidden="false" customHeight="false" outlineLevel="0" collapsed="false">
      <c r="A981" s="49" t="n">
        <v>2011</v>
      </c>
      <c r="B981" s="49" t="s">
        <v>222</v>
      </c>
      <c r="C981" s="49" t="n">
        <v>7</v>
      </c>
      <c r="D981" s="49" t="n">
        <v>11</v>
      </c>
      <c r="E981" s="54" t="n">
        <v>3613.02</v>
      </c>
    </row>
    <row r="982" customFormat="false" ht="15" hidden="false" customHeight="false" outlineLevel="0" collapsed="false">
      <c r="A982" s="49" t="n">
        <v>2011</v>
      </c>
      <c r="B982" s="49" t="s">
        <v>222</v>
      </c>
      <c r="C982" s="49" t="n">
        <v>7</v>
      </c>
      <c r="D982" s="49" t="n">
        <v>13</v>
      </c>
      <c r="E982" s="54" t="n">
        <v>1509.41</v>
      </c>
    </row>
    <row r="983" customFormat="false" ht="15" hidden="false" customHeight="false" outlineLevel="0" collapsed="false">
      <c r="A983" s="49" t="n">
        <v>2011</v>
      </c>
      <c r="B983" s="49" t="s">
        <v>222</v>
      </c>
      <c r="C983" s="49" t="n">
        <v>7</v>
      </c>
      <c r="D983" s="49" t="n">
        <v>14</v>
      </c>
      <c r="E983" s="54" t="n">
        <v>2520.15</v>
      </c>
    </row>
    <row r="984" customFormat="false" ht="15" hidden="false" customHeight="false" outlineLevel="0" collapsed="false">
      <c r="A984" s="49" t="n">
        <v>2011</v>
      </c>
      <c r="B984" s="49" t="s">
        <v>222</v>
      </c>
      <c r="C984" s="49" t="n">
        <v>7</v>
      </c>
      <c r="D984" s="49" t="n">
        <v>15</v>
      </c>
      <c r="E984" s="54" t="n">
        <v>15067.71</v>
      </c>
    </row>
    <row r="985" customFormat="false" ht="15" hidden="false" customHeight="false" outlineLevel="0" collapsed="false">
      <c r="A985" s="49" t="n">
        <v>2011</v>
      </c>
      <c r="B985" s="49" t="s">
        <v>222</v>
      </c>
      <c r="C985" s="49" t="n">
        <v>7</v>
      </c>
      <c r="D985" s="49" t="n">
        <v>16</v>
      </c>
      <c r="E985" s="54" t="n">
        <v>1015.08</v>
      </c>
    </row>
    <row r="986" customFormat="false" ht="15" hidden="false" customHeight="false" outlineLevel="0" collapsed="false">
      <c r="A986" s="49" t="n">
        <v>2011</v>
      </c>
      <c r="B986" s="49" t="s">
        <v>224</v>
      </c>
      <c r="C986" s="49" t="n">
        <v>2</v>
      </c>
      <c r="D986" s="49" t="n">
        <v>10</v>
      </c>
      <c r="E986" s="54" t="n">
        <v>155.4</v>
      </c>
    </row>
    <row r="987" customFormat="false" ht="15" hidden="false" customHeight="false" outlineLevel="0" collapsed="false">
      <c r="A987" s="49" t="n">
        <v>2011</v>
      </c>
      <c r="B987" s="49" t="s">
        <v>224</v>
      </c>
      <c r="C987" s="49" t="n">
        <v>4</v>
      </c>
      <c r="D987" s="49" t="n">
        <v>10</v>
      </c>
      <c r="E987" s="54" t="n">
        <v>616.8</v>
      </c>
    </row>
    <row r="988" customFormat="false" ht="15" hidden="false" customHeight="false" outlineLevel="0" collapsed="false">
      <c r="A988" s="49" t="n">
        <v>2011</v>
      </c>
      <c r="B988" s="49" t="s">
        <v>224</v>
      </c>
      <c r="C988" s="49" t="n">
        <v>7</v>
      </c>
      <c r="D988" s="49" t="n">
        <v>12</v>
      </c>
      <c r="E988" s="54" t="n">
        <v>387.05</v>
      </c>
    </row>
    <row r="989" customFormat="false" ht="15" hidden="false" customHeight="false" outlineLevel="0" collapsed="false">
      <c r="A989" s="49" t="n">
        <v>2011</v>
      </c>
      <c r="B989" s="49" t="s">
        <v>191</v>
      </c>
      <c r="C989" s="49" t="n">
        <v>1</v>
      </c>
      <c r="D989" s="49" t="n">
        <v>8</v>
      </c>
      <c r="E989" s="54" t="n">
        <v>328.34</v>
      </c>
    </row>
    <row r="990" customFormat="false" ht="15" hidden="false" customHeight="false" outlineLevel="0" collapsed="false">
      <c r="A990" s="49" t="n">
        <v>2011</v>
      </c>
      <c r="B990" s="49" t="s">
        <v>191</v>
      </c>
      <c r="C990" s="49" t="n">
        <v>1</v>
      </c>
      <c r="D990" s="49" t="n">
        <v>10</v>
      </c>
      <c r="E990" s="54" t="n">
        <v>253.72</v>
      </c>
    </row>
    <row r="991" customFormat="false" ht="15" hidden="false" customHeight="false" outlineLevel="0" collapsed="false">
      <c r="A991" s="49" t="n">
        <v>2011</v>
      </c>
      <c r="B991" s="49" t="s">
        <v>191</v>
      </c>
      <c r="C991" s="49" t="n">
        <v>1</v>
      </c>
      <c r="D991" s="49" t="n">
        <v>15</v>
      </c>
      <c r="E991" s="54" t="n">
        <v>174.9</v>
      </c>
    </row>
    <row r="992" customFormat="false" ht="15" hidden="false" customHeight="false" outlineLevel="0" collapsed="false">
      <c r="A992" s="49" t="n">
        <v>2011</v>
      </c>
      <c r="B992" s="49" t="s">
        <v>191</v>
      </c>
      <c r="C992" s="49" t="n">
        <v>2</v>
      </c>
      <c r="D992" s="49" t="n">
        <v>9</v>
      </c>
      <c r="E992" s="54" t="n">
        <v>4418.02</v>
      </c>
    </row>
    <row r="993" customFormat="false" ht="15" hidden="false" customHeight="false" outlineLevel="0" collapsed="false">
      <c r="A993" s="49" t="n">
        <v>2011</v>
      </c>
      <c r="B993" s="49" t="s">
        <v>191</v>
      </c>
      <c r="C993" s="49" t="n">
        <v>2</v>
      </c>
      <c r="D993" s="49" t="n">
        <v>10</v>
      </c>
      <c r="E993" s="54" t="n">
        <v>701.64</v>
      </c>
    </row>
    <row r="994" customFormat="false" ht="15" hidden="false" customHeight="false" outlineLevel="0" collapsed="false">
      <c r="A994" s="49" t="n">
        <v>2011</v>
      </c>
      <c r="B994" s="49" t="s">
        <v>191</v>
      </c>
      <c r="C994" s="49" t="n">
        <v>2</v>
      </c>
      <c r="D994" s="49" t="n">
        <v>12</v>
      </c>
      <c r="E994" s="54" t="n">
        <v>1046.34</v>
      </c>
    </row>
    <row r="995" customFormat="false" ht="15" hidden="false" customHeight="false" outlineLevel="0" collapsed="false">
      <c r="A995" s="49" t="n">
        <v>2011</v>
      </c>
      <c r="B995" s="49" t="s">
        <v>191</v>
      </c>
      <c r="C995" s="49" t="n">
        <v>2</v>
      </c>
      <c r="D995" s="49" t="n">
        <v>14</v>
      </c>
      <c r="E995" s="54" t="n">
        <v>270</v>
      </c>
    </row>
    <row r="996" customFormat="false" ht="15" hidden="false" customHeight="false" outlineLevel="0" collapsed="false">
      <c r="A996" s="49" t="n">
        <v>2011</v>
      </c>
      <c r="B996" s="49" t="s">
        <v>191</v>
      </c>
      <c r="C996" s="49" t="n">
        <v>2</v>
      </c>
      <c r="D996" s="49" t="n">
        <v>15</v>
      </c>
      <c r="E996" s="54" t="n">
        <v>279.6</v>
      </c>
    </row>
    <row r="997" customFormat="false" ht="15" hidden="false" customHeight="false" outlineLevel="0" collapsed="false">
      <c r="A997" s="49" t="n">
        <v>2011</v>
      </c>
      <c r="B997" s="49" t="s">
        <v>191</v>
      </c>
      <c r="C997" s="49" t="n">
        <v>3</v>
      </c>
      <c r="D997" s="49" t="n">
        <v>10</v>
      </c>
      <c r="E997" s="54" t="n">
        <v>449.09</v>
      </c>
    </row>
    <row r="998" customFormat="false" ht="15" hidden="false" customHeight="false" outlineLevel="0" collapsed="false">
      <c r="A998" s="49" t="n">
        <v>2011</v>
      </c>
      <c r="B998" s="49" t="s">
        <v>191</v>
      </c>
      <c r="C998" s="49" t="n">
        <v>3</v>
      </c>
      <c r="D998" s="49" t="n">
        <v>11</v>
      </c>
      <c r="E998" s="54" t="n">
        <v>298.8</v>
      </c>
    </row>
    <row r="999" customFormat="false" ht="15" hidden="false" customHeight="false" outlineLevel="0" collapsed="false">
      <c r="A999" s="49" t="n">
        <v>2011</v>
      </c>
      <c r="B999" s="49" t="s">
        <v>191</v>
      </c>
      <c r="C999" s="49" t="n">
        <v>3</v>
      </c>
      <c r="D999" s="49" t="n">
        <v>15</v>
      </c>
      <c r="E999" s="54" t="n">
        <v>428.4</v>
      </c>
    </row>
    <row r="1000" customFormat="false" ht="15" hidden="false" customHeight="false" outlineLevel="0" collapsed="false">
      <c r="A1000" s="49" t="n">
        <v>2011</v>
      </c>
      <c r="B1000" s="49" t="s">
        <v>191</v>
      </c>
      <c r="C1000" s="49" t="n">
        <v>3</v>
      </c>
      <c r="D1000" s="49" t="n">
        <v>17</v>
      </c>
      <c r="E1000" s="54" t="n">
        <v>460.13</v>
      </c>
    </row>
    <row r="1001" customFormat="false" ht="15" hidden="false" customHeight="false" outlineLevel="0" collapsed="false">
      <c r="A1001" s="49" t="n">
        <v>2011</v>
      </c>
      <c r="B1001" s="49" t="s">
        <v>191</v>
      </c>
      <c r="C1001" s="49" t="n">
        <v>4</v>
      </c>
      <c r="D1001" s="49" t="n">
        <v>8</v>
      </c>
      <c r="E1001" s="54" t="n">
        <v>1390.39</v>
      </c>
    </row>
    <row r="1002" customFormat="false" ht="15" hidden="false" customHeight="false" outlineLevel="0" collapsed="false">
      <c r="A1002" s="49" t="n">
        <v>2011</v>
      </c>
      <c r="B1002" s="49" t="s">
        <v>191</v>
      </c>
      <c r="C1002" s="49" t="n">
        <v>4</v>
      </c>
      <c r="D1002" s="49" t="n">
        <v>10</v>
      </c>
      <c r="E1002" s="54" t="n">
        <v>1152.16</v>
      </c>
    </row>
    <row r="1003" customFormat="false" ht="15" hidden="false" customHeight="false" outlineLevel="0" collapsed="false">
      <c r="A1003" s="49" t="n">
        <v>2011</v>
      </c>
      <c r="B1003" s="49" t="s">
        <v>191</v>
      </c>
      <c r="C1003" s="49" t="n">
        <v>4</v>
      </c>
      <c r="D1003" s="49" t="n">
        <v>11</v>
      </c>
      <c r="E1003" s="54" t="n">
        <v>165.16</v>
      </c>
    </row>
    <row r="1004" customFormat="false" ht="15" hidden="false" customHeight="false" outlineLevel="0" collapsed="false">
      <c r="A1004" s="49" t="n">
        <v>2011</v>
      </c>
      <c r="B1004" s="49" t="s">
        <v>191</v>
      </c>
      <c r="C1004" s="49" t="n">
        <v>4</v>
      </c>
      <c r="D1004" s="49" t="n">
        <v>12</v>
      </c>
      <c r="E1004" s="54" t="n">
        <v>485.14</v>
      </c>
    </row>
    <row r="1005" customFormat="false" ht="15" hidden="false" customHeight="false" outlineLevel="0" collapsed="false">
      <c r="A1005" s="49" t="n">
        <v>2011</v>
      </c>
      <c r="B1005" s="49" t="s">
        <v>191</v>
      </c>
      <c r="C1005" s="49" t="n">
        <v>4</v>
      </c>
      <c r="D1005" s="49" t="n">
        <v>13</v>
      </c>
      <c r="E1005" s="54" t="n">
        <v>480.5</v>
      </c>
    </row>
    <row r="1006" customFormat="false" ht="15" hidden="false" customHeight="false" outlineLevel="0" collapsed="false">
      <c r="A1006" s="49" t="n">
        <v>2011</v>
      </c>
      <c r="B1006" s="49" t="s">
        <v>191</v>
      </c>
      <c r="C1006" s="49" t="n">
        <v>4</v>
      </c>
      <c r="D1006" s="49" t="n">
        <v>14</v>
      </c>
      <c r="E1006" s="54" t="n">
        <v>756.33</v>
      </c>
    </row>
    <row r="1007" customFormat="false" ht="15" hidden="false" customHeight="false" outlineLevel="0" collapsed="false">
      <c r="A1007" s="49" t="n">
        <v>2011</v>
      </c>
      <c r="B1007" s="49" t="s">
        <v>191</v>
      </c>
      <c r="C1007" s="49" t="n">
        <v>4</v>
      </c>
      <c r="D1007" s="49" t="n">
        <v>17</v>
      </c>
      <c r="E1007" s="54" t="n">
        <v>810</v>
      </c>
    </row>
    <row r="1008" customFormat="false" ht="15" hidden="false" customHeight="false" outlineLevel="0" collapsed="false">
      <c r="A1008" s="49" t="n">
        <v>2011</v>
      </c>
      <c r="B1008" s="49" t="s">
        <v>191</v>
      </c>
      <c r="C1008" s="49" t="n">
        <v>4</v>
      </c>
      <c r="D1008" s="49" t="n">
        <v>18</v>
      </c>
      <c r="E1008" s="54" t="n">
        <v>165.55</v>
      </c>
    </row>
    <row r="1009" customFormat="false" ht="15" hidden="false" customHeight="false" outlineLevel="0" collapsed="false">
      <c r="A1009" s="49" t="n">
        <v>2011</v>
      </c>
      <c r="B1009" s="49" t="s">
        <v>191</v>
      </c>
      <c r="C1009" s="49" t="n">
        <v>5</v>
      </c>
      <c r="D1009" s="49" t="n">
        <v>8</v>
      </c>
      <c r="E1009" s="54" t="n">
        <v>516.75</v>
      </c>
    </row>
    <row r="1010" customFormat="false" ht="15" hidden="false" customHeight="false" outlineLevel="0" collapsed="false">
      <c r="A1010" s="49" t="n">
        <v>2011</v>
      </c>
      <c r="B1010" s="49" t="s">
        <v>191</v>
      </c>
      <c r="C1010" s="49" t="n">
        <v>5</v>
      </c>
      <c r="D1010" s="49" t="n">
        <v>9</v>
      </c>
      <c r="E1010" s="54" t="n">
        <v>706</v>
      </c>
    </row>
    <row r="1011" customFormat="false" ht="15" hidden="false" customHeight="false" outlineLevel="0" collapsed="false">
      <c r="A1011" s="49" t="n">
        <v>2011</v>
      </c>
      <c r="B1011" s="49" t="s">
        <v>191</v>
      </c>
      <c r="C1011" s="49" t="n">
        <v>5</v>
      </c>
      <c r="D1011" s="49" t="n">
        <v>11</v>
      </c>
      <c r="E1011" s="54" t="n">
        <v>942.86</v>
      </c>
    </row>
    <row r="1012" customFormat="false" ht="15" hidden="false" customHeight="false" outlineLevel="0" collapsed="false">
      <c r="A1012" s="49" t="n">
        <v>2011</v>
      </c>
      <c r="B1012" s="49" t="s">
        <v>191</v>
      </c>
      <c r="C1012" s="49" t="n">
        <v>5</v>
      </c>
      <c r="D1012" s="49" t="n">
        <v>12</v>
      </c>
      <c r="E1012" s="54" t="n">
        <v>104</v>
      </c>
    </row>
    <row r="1013" customFormat="false" ht="15" hidden="false" customHeight="false" outlineLevel="0" collapsed="false">
      <c r="A1013" s="49" t="n">
        <v>2011</v>
      </c>
      <c r="B1013" s="49" t="s">
        <v>191</v>
      </c>
      <c r="C1013" s="49" t="n">
        <v>5</v>
      </c>
      <c r="D1013" s="49" t="n">
        <v>13</v>
      </c>
      <c r="E1013" s="54" t="n">
        <v>158.76</v>
      </c>
    </row>
    <row r="1014" customFormat="false" ht="15" hidden="false" customHeight="false" outlineLevel="0" collapsed="false">
      <c r="A1014" s="49" t="n">
        <v>2011</v>
      </c>
      <c r="B1014" s="49" t="s">
        <v>191</v>
      </c>
      <c r="C1014" s="49" t="n">
        <v>5</v>
      </c>
      <c r="D1014" s="49" t="n">
        <v>14</v>
      </c>
      <c r="E1014" s="54" t="n">
        <v>190.3</v>
      </c>
    </row>
    <row r="1015" customFormat="false" ht="15" hidden="false" customHeight="false" outlineLevel="0" collapsed="false">
      <c r="A1015" s="49" t="n">
        <v>2011</v>
      </c>
      <c r="B1015" s="49" t="s">
        <v>191</v>
      </c>
      <c r="C1015" s="49" t="n">
        <v>7</v>
      </c>
      <c r="D1015" s="49" t="n">
        <v>13</v>
      </c>
      <c r="E1015" s="54" t="n">
        <v>270</v>
      </c>
    </row>
    <row r="1016" customFormat="false" ht="15" hidden="false" customHeight="false" outlineLevel="0" collapsed="false">
      <c r="A1016" s="49" t="n">
        <v>2011</v>
      </c>
      <c r="B1016" s="49" t="s">
        <v>191</v>
      </c>
      <c r="C1016" s="49" t="n">
        <v>7</v>
      </c>
      <c r="D1016" s="49" t="n">
        <v>15</v>
      </c>
      <c r="E1016" s="54" t="n">
        <v>289.2</v>
      </c>
    </row>
    <row r="1017" customFormat="false" ht="15" hidden="false" customHeight="false" outlineLevel="0" collapsed="false">
      <c r="A1017" s="49" t="n">
        <v>2011</v>
      </c>
      <c r="B1017" s="49" t="s">
        <v>205</v>
      </c>
      <c r="C1017" s="49" t="n">
        <v>1</v>
      </c>
      <c r="D1017" s="49" t="n">
        <v>8</v>
      </c>
      <c r="E1017" s="54" t="n">
        <v>1268</v>
      </c>
    </row>
    <row r="1018" customFormat="false" ht="15" hidden="false" customHeight="false" outlineLevel="0" collapsed="false">
      <c r="A1018" s="49" t="n">
        <v>2011</v>
      </c>
      <c r="B1018" s="49" t="s">
        <v>205</v>
      </c>
      <c r="C1018" s="49" t="n">
        <v>1</v>
      </c>
      <c r="D1018" s="49" t="n">
        <v>9</v>
      </c>
      <c r="E1018" s="54" t="n">
        <v>6247.37</v>
      </c>
    </row>
    <row r="1019" customFormat="false" ht="15" hidden="false" customHeight="false" outlineLevel="0" collapsed="false">
      <c r="A1019" s="49" t="n">
        <v>2011</v>
      </c>
      <c r="B1019" s="49" t="s">
        <v>205</v>
      </c>
      <c r="C1019" s="49" t="n">
        <v>1</v>
      </c>
      <c r="D1019" s="49" t="n">
        <v>10</v>
      </c>
      <c r="E1019" s="54" t="n">
        <v>1792.26</v>
      </c>
    </row>
    <row r="1020" customFormat="false" ht="15" hidden="false" customHeight="false" outlineLevel="0" collapsed="false">
      <c r="A1020" s="49" t="n">
        <v>2011</v>
      </c>
      <c r="B1020" s="49" t="s">
        <v>205</v>
      </c>
      <c r="C1020" s="49" t="n">
        <v>1</v>
      </c>
      <c r="D1020" s="49" t="n">
        <v>11</v>
      </c>
      <c r="E1020" s="54" t="n">
        <v>3753.32</v>
      </c>
    </row>
    <row r="1021" customFormat="false" ht="15" hidden="false" customHeight="false" outlineLevel="0" collapsed="false">
      <c r="A1021" s="49" t="n">
        <v>2011</v>
      </c>
      <c r="B1021" s="49" t="s">
        <v>205</v>
      </c>
      <c r="C1021" s="49" t="n">
        <v>1</v>
      </c>
      <c r="D1021" s="49" t="n">
        <v>12</v>
      </c>
      <c r="E1021" s="54" t="n">
        <v>3381.58</v>
      </c>
    </row>
    <row r="1022" customFormat="false" ht="15" hidden="false" customHeight="false" outlineLevel="0" collapsed="false">
      <c r="A1022" s="49" t="n">
        <v>2011</v>
      </c>
      <c r="B1022" s="49" t="s">
        <v>205</v>
      </c>
      <c r="C1022" s="49" t="n">
        <v>1</v>
      </c>
      <c r="D1022" s="49" t="n">
        <v>13</v>
      </c>
      <c r="E1022" s="54" t="n">
        <v>3193.48</v>
      </c>
    </row>
    <row r="1023" customFormat="false" ht="15" hidden="false" customHeight="false" outlineLevel="0" collapsed="false">
      <c r="A1023" s="49" t="n">
        <v>2011</v>
      </c>
      <c r="B1023" s="49" t="s">
        <v>205</v>
      </c>
      <c r="C1023" s="49" t="n">
        <v>1</v>
      </c>
      <c r="D1023" s="49" t="n">
        <v>14</v>
      </c>
      <c r="E1023" s="54" t="n">
        <v>2863.76</v>
      </c>
    </row>
    <row r="1024" customFormat="false" ht="15" hidden="false" customHeight="false" outlineLevel="0" collapsed="false">
      <c r="A1024" s="49" t="n">
        <v>2011</v>
      </c>
      <c r="B1024" s="49" t="s">
        <v>205</v>
      </c>
      <c r="C1024" s="49" t="n">
        <v>1</v>
      </c>
      <c r="D1024" s="49" t="n">
        <v>15</v>
      </c>
      <c r="E1024" s="54" t="n">
        <v>2721.82</v>
      </c>
    </row>
    <row r="1025" customFormat="false" ht="15" hidden="false" customHeight="false" outlineLevel="0" collapsed="false">
      <c r="A1025" s="49" t="n">
        <v>2011</v>
      </c>
      <c r="B1025" s="49" t="s">
        <v>205</v>
      </c>
      <c r="C1025" s="49" t="n">
        <v>1</v>
      </c>
      <c r="D1025" s="49" t="n">
        <v>16</v>
      </c>
      <c r="E1025" s="54" t="n">
        <v>996.15</v>
      </c>
    </row>
    <row r="1026" customFormat="false" ht="15" hidden="false" customHeight="false" outlineLevel="0" collapsed="false">
      <c r="A1026" s="49" t="n">
        <v>2011</v>
      </c>
      <c r="B1026" s="49" t="s">
        <v>205</v>
      </c>
      <c r="C1026" s="49" t="n">
        <v>2</v>
      </c>
      <c r="D1026" s="49" t="n">
        <v>7</v>
      </c>
      <c r="E1026" s="54" t="n">
        <v>144</v>
      </c>
    </row>
    <row r="1027" customFormat="false" ht="15" hidden="false" customHeight="false" outlineLevel="0" collapsed="false">
      <c r="A1027" s="49" t="n">
        <v>2011</v>
      </c>
      <c r="B1027" s="49" t="s">
        <v>205</v>
      </c>
      <c r="C1027" s="49" t="n">
        <v>2</v>
      </c>
      <c r="D1027" s="49" t="n">
        <v>8</v>
      </c>
      <c r="E1027" s="54" t="n">
        <v>1303.5</v>
      </c>
    </row>
    <row r="1028" customFormat="false" ht="15" hidden="false" customHeight="false" outlineLevel="0" collapsed="false">
      <c r="A1028" s="49" t="n">
        <v>2011</v>
      </c>
      <c r="B1028" s="49" t="s">
        <v>205</v>
      </c>
      <c r="C1028" s="49" t="n">
        <v>2</v>
      </c>
      <c r="D1028" s="49" t="n">
        <v>9</v>
      </c>
      <c r="E1028" s="54" t="n">
        <v>2485.73</v>
      </c>
    </row>
    <row r="1029" customFormat="false" ht="15" hidden="false" customHeight="false" outlineLevel="0" collapsed="false">
      <c r="A1029" s="49" t="n">
        <v>2011</v>
      </c>
      <c r="B1029" s="49" t="s">
        <v>205</v>
      </c>
      <c r="C1029" s="49" t="n">
        <v>2</v>
      </c>
      <c r="D1029" s="49" t="n">
        <v>10</v>
      </c>
      <c r="E1029" s="54" t="n">
        <v>1853.08</v>
      </c>
    </row>
    <row r="1030" customFormat="false" ht="15" hidden="false" customHeight="false" outlineLevel="0" collapsed="false">
      <c r="A1030" s="49" t="n">
        <v>2011</v>
      </c>
      <c r="B1030" s="49" t="s">
        <v>205</v>
      </c>
      <c r="C1030" s="49" t="n">
        <v>2</v>
      </c>
      <c r="D1030" s="49" t="n">
        <v>11</v>
      </c>
      <c r="E1030" s="54" t="n">
        <v>2464.98</v>
      </c>
    </row>
    <row r="1031" customFormat="false" ht="15" hidden="false" customHeight="false" outlineLevel="0" collapsed="false">
      <c r="A1031" s="49" t="n">
        <v>2011</v>
      </c>
      <c r="B1031" s="49" t="s">
        <v>205</v>
      </c>
      <c r="C1031" s="49" t="n">
        <v>2</v>
      </c>
      <c r="D1031" s="49" t="n">
        <v>12</v>
      </c>
      <c r="E1031" s="54" t="n">
        <v>4197.15</v>
      </c>
    </row>
    <row r="1032" customFormat="false" ht="15" hidden="false" customHeight="false" outlineLevel="0" collapsed="false">
      <c r="A1032" s="49" t="n">
        <v>2011</v>
      </c>
      <c r="B1032" s="49" t="s">
        <v>205</v>
      </c>
      <c r="C1032" s="49" t="n">
        <v>2</v>
      </c>
      <c r="D1032" s="49" t="n">
        <v>13</v>
      </c>
      <c r="E1032" s="54" t="n">
        <v>2153.08</v>
      </c>
    </row>
    <row r="1033" customFormat="false" ht="15" hidden="false" customHeight="false" outlineLevel="0" collapsed="false">
      <c r="A1033" s="49" t="n">
        <v>2011</v>
      </c>
      <c r="B1033" s="49" t="s">
        <v>205</v>
      </c>
      <c r="C1033" s="49" t="n">
        <v>2</v>
      </c>
      <c r="D1033" s="49" t="n">
        <v>14</v>
      </c>
      <c r="E1033" s="54" t="n">
        <v>5974.52</v>
      </c>
    </row>
    <row r="1034" customFormat="false" ht="15" hidden="false" customHeight="false" outlineLevel="0" collapsed="false">
      <c r="A1034" s="49" t="n">
        <v>2011</v>
      </c>
      <c r="B1034" s="49" t="s">
        <v>205</v>
      </c>
      <c r="C1034" s="49" t="n">
        <v>2</v>
      </c>
      <c r="D1034" s="49" t="n">
        <v>15</v>
      </c>
      <c r="E1034" s="54" t="n">
        <v>1765.01</v>
      </c>
    </row>
    <row r="1035" customFormat="false" ht="15" hidden="false" customHeight="false" outlineLevel="0" collapsed="false">
      <c r="A1035" s="49" t="n">
        <v>2011</v>
      </c>
      <c r="B1035" s="49" t="s">
        <v>205</v>
      </c>
      <c r="C1035" s="49" t="n">
        <v>2</v>
      </c>
      <c r="D1035" s="49" t="n">
        <v>16</v>
      </c>
      <c r="E1035" s="54" t="n">
        <v>992.68</v>
      </c>
    </row>
    <row r="1036" customFormat="false" ht="15" hidden="false" customHeight="false" outlineLevel="0" collapsed="false">
      <c r="A1036" s="49" t="n">
        <v>2011</v>
      </c>
      <c r="B1036" s="49" t="s">
        <v>205</v>
      </c>
      <c r="C1036" s="49" t="n">
        <v>3</v>
      </c>
      <c r="D1036" s="49" t="n">
        <v>8</v>
      </c>
      <c r="E1036" s="54" t="n">
        <v>1984.4</v>
      </c>
    </row>
    <row r="1037" customFormat="false" ht="15" hidden="false" customHeight="false" outlineLevel="0" collapsed="false">
      <c r="A1037" s="49" t="n">
        <v>2011</v>
      </c>
      <c r="B1037" s="49" t="s">
        <v>205</v>
      </c>
      <c r="C1037" s="49" t="n">
        <v>3</v>
      </c>
      <c r="D1037" s="49" t="n">
        <v>9</v>
      </c>
      <c r="E1037" s="54" t="n">
        <v>5080.63</v>
      </c>
    </row>
    <row r="1038" customFormat="false" ht="15" hidden="false" customHeight="false" outlineLevel="0" collapsed="false">
      <c r="A1038" s="49" t="n">
        <v>2011</v>
      </c>
      <c r="B1038" s="49" t="s">
        <v>205</v>
      </c>
      <c r="C1038" s="49" t="n">
        <v>3</v>
      </c>
      <c r="D1038" s="49" t="n">
        <v>10</v>
      </c>
      <c r="E1038" s="54" t="n">
        <v>3145.77</v>
      </c>
    </row>
    <row r="1039" customFormat="false" ht="15" hidden="false" customHeight="false" outlineLevel="0" collapsed="false">
      <c r="A1039" s="49" t="n">
        <v>2011</v>
      </c>
      <c r="B1039" s="49" t="s">
        <v>205</v>
      </c>
      <c r="C1039" s="49" t="n">
        <v>3</v>
      </c>
      <c r="D1039" s="49" t="n">
        <v>11</v>
      </c>
      <c r="E1039" s="54" t="n">
        <v>6356.84</v>
      </c>
    </row>
    <row r="1040" customFormat="false" ht="15" hidden="false" customHeight="false" outlineLevel="0" collapsed="false">
      <c r="A1040" s="49" t="n">
        <v>2011</v>
      </c>
      <c r="B1040" s="49" t="s">
        <v>205</v>
      </c>
      <c r="C1040" s="49" t="n">
        <v>3</v>
      </c>
      <c r="D1040" s="49" t="n">
        <v>12</v>
      </c>
      <c r="E1040" s="54" t="n">
        <v>4903.78</v>
      </c>
    </row>
    <row r="1041" customFormat="false" ht="15" hidden="false" customHeight="false" outlineLevel="0" collapsed="false">
      <c r="A1041" s="49" t="n">
        <v>2011</v>
      </c>
      <c r="B1041" s="49" t="s">
        <v>205</v>
      </c>
      <c r="C1041" s="49" t="n">
        <v>3</v>
      </c>
      <c r="D1041" s="49" t="n">
        <v>13</v>
      </c>
      <c r="E1041" s="54" t="n">
        <v>8004.79</v>
      </c>
    </row>
    <row r="1042" customFormat="false" ht="15" hidden="false" customHeight="false" outlineLevel="0" collapsed="false">
      <c r="A1042" s="49" t="n">
        <v>2011</v>
      </c>
      <c r="B1042" s="49" t="s">
        <v>205</v>
      </c>
      <c r="C1042" s="49" t="n">
        <v>3</v>
      </c>
      <c r="D1042" s="49" t="n">
        <v>14</v>
      </c>
      <c r="E1042" s="54" t="n">
        <v>4444.25</v>
      </c>
    </row>
    <row r="1043" customFormat="false" ht="15" hidden="false" customHeight="false" outlineLevel="0" collapsed="false">
      <c r="A1043" s="49" t="n">
        <v>2011</v>
      </c>
      <c r="B1043" s="49" t="s">
        <v>205</v>
      </c>
      <c r="C1043" s="49" t="n">
        <v>3</v>
      </c>
      <c r="D1043" s="49" t="n">
        <v>15</v>
      </c>
      <c r="E1043" s="54" t="n">
        <v>5642.99</v>
      </c>
    </row>
    <row r="1044" customFormat="false" ht="15" hidden="false" customHeight="false" outlineLevel="0" collapsed="false">
      <c r="A1044" s="49" t="n">
        <v>2011</v>
      </c>
      <c r="B1044" s="49" t="s">
        <v>205</v>
      </c>
      <c r="C1044" s="49" t="n">
        <v>3</v>
      </c>
      <c r="D1044" s="49" t="n">
        <v>16</v>
      </c>
      <c r="E1044" s="54" t="n">
        <v>913.39</v>
      </c>
    </row>
    <row r="1045" customFormat="false" ht="15" hidden="false" customHeight="false" outlineLevel="0" collapsed="false">
      <c r="A1045" s="49" t="n">
        <v>2011</v>
      </c>
      <c r="B1045" s="49" t="s">
        <v>205</v>
      </c>
      <c r="C1045" s="49" t="n">
        <v>4</v>
      </c>
      <c r="D1045" s="49" t="n">
        <v>8</v>
      </c>
      <c r="E1045" s="54" t="n">
        <v>625.08</v>
      </c>
    </row>
    <row r="1046" customFormat="false" ht="15" hidden="false" customHeight="false" outlineLevel="0" collapsed="false">
      <c r="A1046" s="49" t="n">
        <v>2011</v>
      </c>
      <c r="B1046" s="49" t="s">
        <v>205</v>
      </c>
      <c r="C1046" s="49" t="n">
        <v>4</v>
      </c>
      <c r="D1046" s="49" t="n">
        <v>9</v>
      </c>
      <c r="E1046" s="54" t="n">
        <v>2297.79</v>
      </c>
    </row>
    <row r="1047" customFormat="false" ht="15" hidden="false" customHeight="false" outlineLevel="0" collapsed="false">
      <c r="A1047" s="49" t="n">
        <v>2011</v>
      </c>
      <c r="B1047" s="49" t="s">
        <v>205</v>
      </c>
      <c r="C1047" s="49" t="n">
        <v>4</v>
      </c>
      <c r="D1047" s="49" t="n">
        <v>10</v>
      </c>
      <c r="E1047" s="54" t="n">
        <v>11007.39</v>
      </c>
    </row>
    <row r="1048" customFormat="false" ht="15" hidden="false" customHeight="false" outlineLevel="0" collapsed="false">
      <c r="A1048" s="49" t="n">
        <v>2011</v>
      </c>
      <c r="B1048" s="49" t="s">
        <v>205</v>
      </c>
      <c r="C1048" s="49" t="n">
        <v>4</v>
      </c>
      <c r="D1048" s="49" t="n">
        <v>11</v>
      </c>
      <c r="E1048" s="54" t="n">
        <v>3819.26</v>
      </c>
    </row>
    <row r="1049" customFormat="false" ht="15" hidden="false" customHeight="false" outlineLevel="0" collapsed="false">
      <c r="A1049" s="49" t="n">
        <v>2011</v>
      </c>
      <c r="B1049" s="49" t="s">
        <v>205</v>
      </c>
      <c r="C1049" s="49" t="n">
        <v>4</v>
      </c>
      <c r="D1049" s="49" t="n">
        <v>12</v>
      </c>
      <c r="E1049" s="54" t="n">
        <v>1604.77</v>
      </c>
    </row>
    <row r="1050" customFormat="false" ht="15" hidden="false" customHeight="false" outlineLevel="0" collapsed="false">
      <c r="A1050" s="49" t="n">
        <v>2011</v>
      </c>
      <c r="B1050" s="49" t="s">
        <v>205</v>
      </c>
      <c r="C1050" s="49" t="n">
        <v>4</v>
      </c>
      <c r="D1050" s="49" t="n">
        <v>13</v>
      </c>
      <c r="E1050" s="54" t="n">
        <v>4839.49</v>
      </c>
    </row>
    <row r="1051" customFormat="false" ht="15" hidden="false" customHeight="false" outlineLevel="0" collapsed="false">
      <c r="A1051" s="49" t="n">
        <v>2011</v>
      </c>
      <c r="B1051" s="49" t="s">
        <v>205</v>
      </c>
      <c r="C1051" s="49" t="n">
        <v>4</v>
      </c>
      <c r="D1051" s="49" t="n">
        <v>14</v>
      </c>
      <c r="E1051" s="54" t="n">
        <v>2447.33</v>
      </c>
    </row>
    <row r="1052" customFormat="false" ht="15" hidden="false" customHeight="false" outlineLevel="0" collapsed="false">
      <c r="A1052" s="49" t="n">
        <v>2011</v>
      </c>
      <c r="B1052" s="49" t="s">
        <v>205</v>
      </c>
      <c r="C1052" s="49" t="n">
        <v>4</v>
      </c>
      <c r="D1052" s="49" t="n">
        <v>15</v>
      </c>
      <c r="E1052" s="54" t="n">
        <v>4194.85</v>
      </c>
    </row>
    <row r="1053" customFormat="false" ht="15" hidden="false" customHeight="false" outlineLevel="0" collapsed="false">
      <c r="A1053" s="49" t="n">
        <v>2011</v>
      </c>
      <c r="B1053" s="49" t="s">
        <v>205</v>
      </c>
      <c r="C1053" s="49" t="n">
        <v>4</v>
      </c>
      <c r="D1053" s="49" t="n">
        <v>16</v>
      </c>
      <c r="E1053" s="54" t="n">
        <v>1691.68</v>
      </c>
    </row>
    <row r="1054" customFormat="false" ht="15" hidden="false" customHeight="false" outlineLevel="0" collapsed="false">
      <c r="A1054" s="49" t="n">
        <v>2011</v>
      </c>
      <c r="B1054" s="49" t="s">
        <v>205</v>
      </c>
      <c r="C1054" s="49" t="n">
        <v>4</v>
      </c>
      <c r="D1054" s="49" t="n">
        <v>17</v>
      </c>
      <c r="E1054" s="54" t="n">
        <v>2410.38</v>
      </c>
    </row>
    <row r="1055" customFormat="false" ht="15" hidden="false" customHeight="false" outlineLevel="0" collapsed="false">
      <c r="A1055" s="49" t="n">
        <v>2011</v>
      </c>
      <c r="B1055" s="49" t="s">
        <v>205</v>
      </c>
      <c r="C1055" s="49" t="n">
        <v>4</v>
      </c>
      <c r="D1055" s="49" t="n">
        <v>18</v>
      </c>
      <c r="E1055" s="54" t="n">
        <v>728.96</v>
      </c>
    </row>
    <row r="1056" customFormat="false" ht="15" hidden="false" customHeight="false" outlineLevel="0" collapsed="false">
      <c r="A1056" s="49" t="n">
        <v>2011</v>
      </c>
      <c r="B1056" s="49" t="s">
        <v>205</v>
      </c>
      <c r="C1056" s="49" t="n">
        <v>5</v>
      </c>
      <c r="D1056" s="49" t="n">
        <v>7</v>
      </c>
      <c r="E1056" s="54" t="n">
        <v>8460.76</v>
      </c>
    </row>
    <row r="1057" customFormat="false" ht="15" hidden="false" customHeight="false" outlineLevel="0" collapsed="false">
      <c r="A1057" s="49" t="n">
        <v>2011</v>
      </c>
      <c r="B1057" s="49" t="s">
        <v>205</v>
      </c>
      <c r="C1057" s="49" t="n">
        <v>5</v>
      </c>
      <c r="D1057" s="49" t="n">
        <v>8</v>
      </c>
      <c r="E1057" s="54" t="n">
        <v>940.9</v>
      </c>
    </row>
    <row r="1058" customFormat="false" ht="15" hidden="false" customHeight="false" outlineLevel="0" collapsed="false">
      <c r="A1058" s="49" t="n">
        <v>2011</v>
      </c>
      <c r="B1058" s="49" t="s">
        <v>205</v>
      </c>
      <c r="C1058" s="49" t="n">
        <v>5</v>
      </c>
      <c r="D1058" s="49" t="n">
        <v>9</v>
      </c>
      <c r="E1058" s="54" t="n">
        <v>3241.43</v>
      </c>
    </row>
    <row r="1059" customFormat="false" ht="15" hidden="false" customHeight="false" outlineLevel="0" collapsed="false">
      <c r="A1059" s="49" t="n">
        <v>2011</v>
      </c>
      <c r="B1059" s="49" t="s">
        <v>205</v>
      </c>
      <c r="C1059" s="49" t="n">
        <v>5</v>
      </c>
      <c r="D1059" s="49" t="n">
        <v>10</v>
      </c>
      <c r="E1059" s="54" t="n">
        <v>6317.92</v>
      </c>
    </row>
    <row r="1060" customFormat="false" ht="15" hidden="false" customHeight="false" outlineLevel="0" collapsed="false">
      <c r="A1060" s="49" t="n">
        <v>2011</v>
      </c>
      <c r="B1060" s="49" t="s">
        <v>205</v>
      </c>
      <c r="C1060" s="49" t="n">
        <v>5</v>
      </c>
      <c r="D1060" s="49" t="n">
        <v>11</v>
      </c>
      <c r="E1060" s="54" t="n">
        <v>5010.23</v>
      </c>
    </row>
    <row r="1061" customFormat="false" ht="15" hidden="false" customHeight="false" outlineLevel="0" collapsed="false">
      <c r="A1061" s="49" t="n">
        <v>2011</v>
      </c>
      <c r="B1061" s="49" t="s">
        <v>205</v>
      </c>
      <c r="C1061" s="49" t="n">
        <v>5</v>
      </c>
      <c r="D1061" s="49" t="n">
        <v>12</v>
      </c>
      <c r="E1061" s="54" t="n">
        <v>5283.72</v>
      </c>
    </row>
    <row r="1062" customFormat="false" ht="15" hidden="false" customHeight="false" outlineLevel="0" collapsed="false">
      <c r="A1062" s="49" t="n">
        <v>2011</v>
      </c>
      <c r="B1062" s="49" t="s">
        <v>205</v>
      </c>
      <c r="C1062" s="49" t="n">
        <v>5</v>
      </c>
      <c r="D1062" s="49" t="n">
        <v>13</v>
      </c>
      <c r="E1062" s="54" t="n">
        <v>4694.2</v>
      </c>
    </row>
    <row r="1063" customFormat="false" ht="15" hidden="false" customHeight="false" outlineLevel="0" collapsed="false">
      <c r="A1063" s="49" t="n">
        <v>2011</v>
      </c>
      <c r="B1063" s="49" t="s">
        <v>205</v>
      </c>
      <c r="C1063" s="49" t="n">
        <v>5</v>
      </c>
      <c r="D1063" s="49" t="n">
        <v>14</v>
      </c>
      <c r="E1063" s="54" t="n">
        <v>477.6</v>
      </c>
    </row>
    <row r="1064" customFormat="false" ht="15" hidden="false" customHeight="false" outlineLevel="0" collapsed="false">
      <c r="A1064" s="49" t="n">
        <v>2011</v>
      </c>
      <c r="B1064" s="49" t="s">
        <v>205</v>
      </c>
      <c r="C1064" s="49" t="n">
        <v>5</v>
      </c>
      <c r="D1064" s="49" t="n">
        <v>15</v>
      </c>
      <c r="E1064" s="54" t="n">
        <v>3479.31</v>
      </c>
    </row>
    <row r="1065" customFormat="false" ht="15" hidden="false" customHeight="false" outlineLevel="0" collapsed="false">
      <c r="A1065" s="49" t="n">
        <v>2011</v>
      </c>
      <c r="B1065" s="49" t="s">
        <v>205</v>
      </c>
      <c r="C1065" s="49" t="n">
        <v>5</v>
      </c>
      <c r="D1065" s="49" t="n">
        <v>16</v>
      </c>
      <c r="E1065" s="54" t="n">
        <v>158.4</v>
      </c>
    </row>
    <row r="1066" customFormat="false" ht="15" hidden="false" customHeight="false" outlineLevel="0" collapsed="false">
      <c r="A1066" s="49" t="n">
        <v>2011</v>
      </c>
      <c r="B1066" s="49" t="s">
        <v>205</v>
      </c>
      <c r="C1066" s="49" t="n">
        <v>5</v>
      </c>
      <c r="D1066" s="49" t="n">
        <v>18</v>
      </c>
      <c r="E1066" s="54" t="n">
        <v>42.5</v>
      </c>
    </row>
    <row r="1067" customFormat="false" ht="15" hidden="false" customHeight="false" outlineLevel="0" collapsed="false">
      <c r="A1067" s="49" t="n">
        <v>2011</v>
      </c>
      <c r="B1067" s="49" t="s">
        <v>205</v>
      </c>
      <c r="C1067" s="49" t="n">
        <v>7</v>
      </c>
      <c r="D1067" s="49" t="n">
        <v>10</v>
      </c>
      <c r="E1067" s="54" t="n">
        <v>988.12</v>
      </c>
    </row>
    <row r="1068" customFormat="false" ht="15" hidden="false" customHeight="false" outlineLevel="0" collapsed="false">
      <c r="A1068" s="49" t="n">
        <v>2011</v>
      </c>
      <c r="B1068" s="49" t="s">
        <v>205</v>
      </c>
      <c r="C1068" s="49" t="n">
        <v>7</v>
      </c>
      <c r="D1068" s="49" t="n">
        <v>11</v>
      </c>
      <c r="E1068" s="54" t="n">
        <v>2767.27</v>
      </c>
    </row>
    <row r="1069" customFormat="false" ht="15" hidden="false" customHeight="false" outlineLevel="0" collapsed="false">
      <c r="A1069" s="49" t="n">
        <v>2011</v>
      </c>
      <c r="B1069" s="49" t="s">
        <v>205</v>
      </c>
      <c r="C1069" s="49" t="n">
        <v>7</v>
      </c>
      <c r="D1069" s="49" t="n">
        <v>12</v>
      </c>
      <c r="E1069" s="54" t="n">
        <v>1047.09</v>
      </c>
    </row>
    <row r="1070" customFormat="false" ht="15" hidden="false" customHeight="false" outlineLevel="0" collapsed="false">
      <c r="A1070" s="49" t="n">
        <v>2011</v>
      </c>
      <c r="B1070" s="49" t="s">
        <v>205</v>
      </c>
      <c r="C1070" s="49" t="n">
        <v>7</v>
      </c>
      <c r="D1070" s="49" t="n">
        <v>13</v>
      </c>
      <c r="E1070" s="54" t="n">
        <v>2151.98</v>
      </c>
    </row>
    <row r="1071" customFormat="false" ht="15" hidden="false" customHeight="false" outlineLevel="0" collapsed="false">
      <c r="A1071" s="49" t="n">
        <v>2011</v>
      </c>
      <c r="B1071" s="49" t="s">
        <v>205</v>
      </c>
      <c r="C1071" s="49" t="n">
        <v>7</v>
      </c>
      <c r="D1071" s="49" t="n">
        <v>14</v>
      </c>
      <c r="E1071" s="54" t="n">
        <v>1810.93</v>
      </c>
    </row>
    <row r="1072" customFormat="false" ht="15" hidden="false" customHeight="false" outlineLevel="0" collapsed="false">
      <c r="A1072" s="49" t="n">
        <v>2011</v>
      </c>
      <c r="B1072" s="49" t="s">
        <v>205</v>
      </c>
      <c r="C1072" s="49" t="n">
        <v>7</v>
      </c>
      <c r="D1072" s="49" t="n">
        <v>15</v>
      </c>
      <c r="E1072" s="54" t="n">
        <v>1812.07</v>
      </c>
    </row>
    <row r="1073" customFormat="false" ht="15" hidden="false" customHeight="false" outlineLevel="0" collapsed="false">
      <c r="A1073" s="49" t="n">
        <v>2011</v>
      </c>
      <c r="B1073" s="49" t="s">
        <v>205</v>
      </c>
      <c r="C1073" s="49" t="n">
        <v>7</v>
      </c>
      <c r="D1073" s="49" t="n">
        <v>16</v>
      </c>
      <c r="E1073" s="54" t="n">
        <v>1582.97</v>
      </c>
    </row>
    <row r="1074" customFormat="false" ht="15" hidden="false" customHeight="false" outlineLevel="0" collapsed="false">
      <c r="A1074" s="49" t="n">
        <v>2011</v>
      </c>
      <c r="B1074" s="49" t="s">
        <v>206</v>
      </c>
      <c r="C1074" s="49" t="n">
        <v>1</v>
      </c>
      <c r="D1074" s="49" t="n">
        <v>8</v>
      </c>
      <c r="E1074" s="54" t="n">
        <v>179.71</v>
      </c>
    </row>
    <row r="1075" customFormat="false" ht="15" hidden="false" customHeight="false" outlineLevel="0" collapsed="false">
      <c r="A1075" s="49" t="n">
        <v>2011</v>
      </c>
      <c r="B1075" s="49" t="s">
        <v>206</v>
      </c>
      <c r="C1075" s="49" t="n">
        <v>1</v>
      </c>
      <c r="D1075" s="49" t="n">
        <v>9</v>
      </c>
      <c r="E1075" s="54" t="n">
        <v>1974.01</v>
      </c>
    </row>
    <row r="1076" customFormat="false" ht="15" hidden="false" customHeight="false" outlineLevel="0" collapsed="false">
      <c r="A1076" s="49" t="n">
        <v>2011</v>
      </c>
      <c r="B1076" s="49" t="s">
        <v>206</v>
      </c>
      <c r="C1076" s="49" t="n">
        <v>1</v>
      </c>
      <c r="D1076" s="49" t="n">
        <v>10</v>
      </c>
      <c r="E1076" s="54" t="n">
        <v>8938.9</v>
      </c>
    </row>
    <row r="1077" customFormat="false" ht="15" hidden="false" customHeight="false" outlineLevel="0" collapsed="false">
      <c r="A1077" s="49" t="n">
        <v>2011</v>
      </c>
      <c r="B1077" s="49" t="s">
        <v>206</v>
      </c>
      <c r="C1077" s="49" t="n">
        <v>1</v>
      </c>
      <c r="D1077" s="49" t="n">
        <v>11</v>
      </c>
      <c r="E1077" s="54" t="n">
        <v>4174.6</v>
      </c>
    </row>
    <row r="1078" customFormat="false" ht="15" hidden="false" customHeight="false" outlineLevel="0" collapsed="false">
      <c r="A1078" s="49" t="n">
        <v>2011</v>
      </c>
      <c r="B1078" s="49" t="s">
        <v>206</v>
      </c>
      <c r="C1078" s="49" t="n">
        <v>1</v>
      </c>
      <c r="D1078" s="49" t="n">
        <v>12</v>
      </c>
      <c r="E1078" s="54" t="n">
        <v>3034.26</v>
      </c>
    </row>
    <row r="1079" customFormat="false" ht="15" hidden="false" customHeight="false" outlineLevel="0" collapsed="false">
      <c r="A1079" s="49" t="n">
        <v>2011</v>
      </c>
      <c r="B1079" s="49" t="s">
        <v>206</v>
      </c>
      <c r="C1079" s="49" t="n">
        <v>1</v>
      </c>
      <c r="D1079" s="49" t="n">
        <v>13</v>
      </c>
      <c r="E1079" s="54" t="n">
        <v>8103.34</v>
      </c>
    </row>
    <row r="1080" customFormat="false" ht="15" hidden="false" customHeight="false" outlineLevel="0" collapsed="false">
      <c r="A1080" s="49" t="n">
        <v>2011</v>
      </c>
      <c r="B1080" s="49" t="s">
        <v>206</v>
      </c>
      <c r="C1080" s="49" t="n">
        <v>1</v>
      </c>
      <c r="D1080" s="49" t="n">
        <v>14</v>
      </c>
      <c r="E1080" s="54" t="n">
        <v>3219.26</v>
      </c>
    </row>
    <row r="1081" customFormat="false" ht="15" hidden="false" customHeight="false" outlineLevel="0" collapsed="false">
      <c r="A1081" s="49" t="n">
        <v>2011</v>
      </c>
      <c r="B1081" s="49" t="s">
        <v>206</v>
      </c>
      <c r="C1081" s="49" t="n">
        <v>1</v>
      </c>
      <c r="D1081" s="49" t="n">
        <v>15</v>
      </c>
      <c r="E1081" s="54" t="n">
        <v>3149.41</v>
      </c>
    </row>
    <row r="1082" customFormat="false" ht="15" hidden="false" customHeight="false" outlineLevel="0" collapsed="false">
      <c r="A1082" s="49" t="n">
        <v>2011</v>
      </c>
      <c r="B1082" s="49" t="s">
        <v>206</v>
      </c>
      <c r="C1082" s="49" t="n">
        <v>1</v>
      </c>
      <c r="D1082" s="49" t="n">
        <v>16</v>
      </c>
      <c r="E1082" s="54" t="n">
        <v>32.65</v>
      </c>
    </row>
    <row r="1083" customFormat="false" ht="15" hidden="false" customHeight="false" outlineLevel="0" collapsed="false">
      <c r="A1083" s="49" t="n">
        <v>2011</v>
      </c>
      <c r="B1083" s="49" t="s">
        <v>206</v>
      </c>
      <c r="C1083" s="49" t="n">
        <v>2</v>
      </c>
      <c r="D1083" s="49" t="n">
        <v>8</v>
      </c>
      <c r="E1083" s="54" t="n">
        <v>1320.99</v>
      </c>
    </row>
    <row r="1084" customFormat="false" ht="15" hidden="false" customHeight="false" outlineLevel="0" collapsed="false">
      <c r="A1084" s="49" t="n">
        <v>2011</v>
      </c>
      <c r="B1084" s="49" t="s">
        <v>206</v>
      </c>
      <c r="C1084" s="49" t="n">
        <v>2</v>
      </c>
      <c r="D1084" s="49" t="n">
        <v>9</v>
      </c>
      <c r="E1084" s="54" t="n">
        <v>1088.98</v>
      </c>
    </row>
    <row r="1085" customFormat="false" ht="15" hidden="false" customHeight="false" outlineLevel="0" collapsed="false">
      <c r="A1085" s="49" t="n">
        <v>2011</v>
      </c>
      <c r="B1085" s="49" t="s">
        <v>206</v>
      </c>
      <c r="C1085" s="49" t="n">
        <v>2</v>
      </c>
      <c r="D1085" s="49" t="n">
        <v>10</v>
      </c>
      <c r="E1085" s="54" t="n">
        <v>3433.83</v>
      </c>
    </row>
    <row r="1086" customFormat="false" ht="15" hidden="false" customHeight="false" outlineLevel="0" collapsed="false">
      <c r="A1086" s="49" t="n">
        <v>2011</v>
      </c>
      <c r="B1086" s="49" t="s">
        <v>206</v>
      </c>
      <c r="C1086" s="49" t="n">
        <v>2</v>
      </c>
      <c r="D1086" s="49" t="n">
        <v>11</v>
      </c>
      <c r="E1086" s="54" t="n">
        <v>1002.5</v>
      </c>
    </row>
    <row r="1087" customFormat="false" ht="15" hidden="false" customHeight="false" outlineLevel="0" collapsed="false">
      <c r="A1087" s="49" t="n">
        <v>2011</v>
      </c>
      <c r="B1087" s="49" t="s">
        <v>206</v>
      </c>
      <c r="C1087" s="49" t="n">
        <v>2</v>
      </c>
      <c r="D1087" s="49" t="n">
        <v>12</v>
      </c>
      <c r="E1087" s="54" t="n">
        <v>4211.2</v>
      </c>
    </row>
    <row r="1088" customFormat="false" ht="15" hidden="false" customHeight="false" outlineLevel="0" collapsed="false">
      <c r="A1088" s="49" t="n">
        <v>2011</v>
      </c>
      <c r="B1088" s="49" t="s">
        <v>206</v>
      </c>
      <c r="C1088" s="49" t="n">
        <v>2</v>
      </c>
      <c r="D1088" s="49" t="n">
        <v>13</v>
      </c>
      <c r="E1088" s="54" t="n">
        <v>4646.45</v>
      </c>
    </row>
    <row r="1089" customFormat="false" ht="15" hidden="false" customHeight="false" outlineLevel="0" collapsed="false">
      <c r="A1089" s="49" t="n">
        <v>2011</v>
      </c>
      <c r="B1089" s="49" t="s">
        <v>206</v>
      </c>
      <c r="C1089" s="49" t="n">
        <v>2</v>
      </c>
      <c r="D1089" s="49" t="n">
        <v>14</v>
      </c>
      <c r="E1089" s="54" t="n">
        <v>2539.68</v>
      </c>
    </row>
    <row r="1090" customFormat="false" ht="15" hidden="false" customHeight="false" outlineLevel="0" collapsed="false">
      <c r="A1090" s="49" t="n">
        <v>2011</v>
      </c>
      <c r="B1090" s="49" t="s">
        <v>206</v>
      </c>
      <c r="C1090" s="49" t="n">
        <v>2</v>
      </c>
      <c r="D1090" s="49" t="n">
        <v>15</v>
      </c>
      <c r="E1090" s="54" t="n">
        <v>4149.84</v>
      </c>
    </row>
    <row r="1091" customFormat="false" ht="15" hidden="false" customHeight="false" outlineLevel="0" collapsed="false">
      <c r="A1091" s="49" t="n">
        <v>2011</v>
      </c>
      <c r="B1091" s="49" t="s">
        <v>206</v>
      </c>
      <c r="C1091" s="49" t="n">
        <v>3</v>
      </c>
      <c r="D1091" s="49" t="n">
        <v>8</v>
      </c>
      <c r="E1091" s="54" t="n">
        <v>1708.87</v>
      </c>
    </row>
    <row r="1092" customFormat="false" ht="15" hidden="false" customHeight="false" outlineLevel="0" collapsed="false">
      <c r="A1092" s="49" t="n">
        <v>2011</v>
      </c>
      <c r="B1092" s="49" t="s">
        <v>206</v>
      </c>
      <c r="C1092" s="49" t="n">
        <v>3</v>
      </c>
      <c r="D1092" s="49" t="n">
        <v>9</v>
      </c>
      <c r="E1092" s="54" t="n">
        <v>7239.29</v>
      </c>
    </row>
    <row r="1093" customFormat="false" ht="15" hidden="false" customHeight="false" outlineLevel="0" collapsed="false">
      <c r="A1093" s="49" t="n">
        <v>2011</v>
      </c>
      <c r="B1093" s="49" t="s">
        <v>206</v>
      </c>
      <c r="C1093" s="49" t="n">
        <v>3</v>
      </c>
      <c r="D1093" s="49" t="n">
        <v>10</v>
      </c>
      <c r="E1093" s="54" t="n">
        <v>2280</v>
      </c>
    </row>
    <row r="1094" customFormat="false" ht="15" hidden="false" customHeight="false" outlineLevel="0" collapsed="false">
      <c r="A1094" s="49" t="n">
        <v>2011</v>
      </c>
      <c r="B1094" s="49" t="s">
        <v>206</v>
      </c>
      <c r="C1094" s="49" t="n">
        <v>3</v>
      </c>
      <c r="D1094" s="49" t="n">
        <v>11</v>
      </c>
      <c r="E1094" s="54" t="n">
        <v>2287.57</v>
      </c>
    </row>
    <row r="1095" customFormat="false" ht="15" hidden="false" customHeight="false" outlineLevel="0" collapsed="false">
      <c r="A1095" s="49" t="n">
        <v>2011</v>
      </c>
      <c r="B1095" s="49" t="s">
        <v>206</v>
      </c>
      <c r="C1095" s="49" t="n">
        <v>3</v>
      </c>
      <c r="D1095" s="49" t="n">
        <v>12</v>
      </c>
      <c r="E1095" s="54" t="n">
        <v>6207.31</v>
      </c>
    </row>
    <row r="1096" customFormat="false" ht="15" hidden="false" customHeight="false" outlineLevel="0" collapsed="false">
      <c r="A1096" s="49" t="n">
        <v>2011</v>
      </c>
      <c r="B1096" s="49" t="s">
        <v>206</v>
      </c>
      <c r="C1096" s="49" t="n">
        <v>3</v>
      </c>
      <c r="D1096" s="49" t="n">
        <v>13</v>
      </c>
      <c r="E1096" s="54" t="n">
        <v>2761.48</v>
      </c>
    </row>
    <row r="1097" customFormat="false" ht="15" hidden="false" customHeight="false" outlineLevel="0" collapsed="false">
      <c r="A1097" s="49" t="n">
        <v>2011</v>
      </c>
      <c r="B1097" s="49" t="s">
        <v>206</v>
      </c>
      <c r="C1097" s="49" t="n">
        <v>3</v>
      </c>
      <c r="D1097" s="49" t="n">
        <v>14</v>
      </c>
      <c r="E1097" s="54" t="n">
        <v>2713.82</v>
      </c>
    </row>
    <row r="1098" customFormat="false" ht="15" hidden="false" customHeight="false" outlineLevel="0" collapsed="false">
      <c r="A1098" s="49" t="n">
        <v>2011</v>
      </c>
      <c r="B1098" s="49" t="s">
        <v>206</v>
      </c>
      <c r="C1098" s="49" t="n">
        <v>3</v>
      </c>
      <c r="D1098" s="49" t="n">
        <v>15</v>
      </c>
      <c r="E1098" s="54" t="n">
        <v>4192.66</v>
      </c>
    </row>
    <row r="1099" customFormat="false" ht="15" hidden="false" customHeight="false" outlineLevel="0" collapsed="false">
      <c r="A1099" s="49" t="n">
        <v>2011</v>
      </c>
      <c r="B1099" s="49" t="s">
        <v>206</v>
      </c>
      <c r="C1099" s="49" t="n">
        <v>3</v>
      </c>
      <c r="D1099" s="49" t="n">
        <v>16</v>
      </c>
      <c r="E1099" s="54" t="n">
        <v>1441.51</v>
      </c>
    </row>
    <row r="1100" customFormat="false" ht="15" hidden="false" customHeight="false" outlineLevel="0" collapsed="false">
      <c r="A1100" s="49" t="n">
        <v>2011</v>
      </c>
      <c r="B1100" s="49" t="s">
        <v>206</v>
      </c>
      <c r="C1100" s="49" t="n">
        <v>3</v>
      </c>
      <c r="D1100" s="49" t="n">
        <v>17</v>
      </c>
      <c r="E1100" s="54" t="n">
        <v>413.55</v>
      </c>
    </row>
    <row r="1101" customFormat="false" ht="15" hidden="false" customHeight="false" outlineLevel="0" collapsed="false">
      <c r="A1101" s="49" t="n">
        <v>2011</v>
      </c>
      <c r="B1101" s="49" t="s">
        <v>206</v>
      </c>
      <c r="C1101" s="49" t="n">
        <v>4</v>
      </c>
      <c r="D1101" s="49" t="n">
        <v>8</v>
      </c>
      <c r="E1101" s="54" t="n">
        <v>1598.1</v>
      </c>
    </row>
    <row r="1102" customFormat="false" ht="15" hidden="false" customHeight="false" outlineLevel="0" collapsed="false">
      <c r="A1102" s="49" t="n">
        <v>2011</v>
      </c>
      <c r="B1102" s="49" t="s">
        <v>206</v>
      </c>
      <c r="C1102" s="49" t="n">
        <v>4</v>
      </c>
      <c r="D1102" s="49" t="n">
        <v>9</v>
      </c>
      <c r="E1102" s="54" t="n">
        <v>10197.88</v>
      </c>
    </row>
    <row r="1103" customFormat="false" ht="15" hidden="false" customHeight="false" outlineLevel="0" collapsed="false">
      <c r="A1103" s="49" t="n">
        <v>2011</v>
      </c>
      <c r="B1103" s="49" t="s">
        <v>206</v>
      </c>
      <c r="C1103" s="49" t="n">
        <v>4</v>
      </c>
      <c r="D1103" s="49" t="n">
        <v>10</v>
      </c>
      <c r="E1103" s="54" t="n">
        <v>2037.32</v>
      </c>
    </row>
    <row r="1104" customFormat="false" ht="15" hidden="false" customHeight="false" outlineLevel="0" collapsed="false">
      <c r="A1104" s="49" t="n">
        <v>2011</v>
      </c>
      <c r="B1104" s="49" t="s">
        <v>206</v>
      </c>
      <c r="C1104" s="49" t="n">
        <v>4</v>
      </c>
      <c r="D1104" s="49" t="n">
        <v>11</v>
      </c>
      <c r="E1104" s="54" t="n">
        <v>1337.05</v>
      </c>
    </row>
    <row r="1105" customFormat="false" ht="15" hidden="false" customHeight="false" outlineLevel="0" collapsed="false">
      <c r="A1105" s="49" t="n">
        <v>2011</v>
      </c>
      <c r="B1105" s="49" t="s">
        <v>206</v>
      </c>
      <c r="C1105" s="49" t="n">
        <v>4</v>
      </c>
      <c r="D1105" s="49" t="n">
        <v>12</v>
      </c>
      <c r="E1105" s="54" t="n">
        <v>6620.8</v>
      </c>
    </row>
    <row r="1106" customFormat="false" ht="15" hidden="false" customHeight="false" outlineLevel="0" collapsed="false">
      <c r="A1106" s="49" t="n">
        <v>2011</v>
      </c>
      <c r="B1106" s="49" t="s">
        <v>206</v>
      </c>
      <c r="C1106" s="49" t="n">
        <v>4</v>
      </c>
      <c r="D1106" s="49" t="n">
        <v>13</v>
      </c>
      <c r="E1106" s="54" t="n">
        <v>7574.24</v>
      </c>
    </row>
    <row r="1107" customFormat="false" ht="15" hidden="false" customHeight="false" outlineLevel="0" collapsed="false">
      <c r="A1107" s="49" t="n">
        <v>2011</v>
      </c>
      <c r="B1107" s="49" t="s">
        <v>206</v>
      </c>
      <c r="C1107" s="49" t="n">
        <v>4</v>
      </c>
      <c r="D1107" s="49" t="n">
        <v>14</v>
      </c>
      <c r="E1107" s="54" t="n">
        <v>14877.2</v>
      </c>
    </row>
    <row r="1108" customFormat="false" ht="15" hidden="false" customHeight="false" outlineLevel="0" collapsed="false">
      <c r="A1108" s="49" t="n">
        <v>2011</v>
      </c>
      <c r="B1108" s="49" t="s">
        <v>206</v>
      </c>
      <c r="C1108" s="49" t="n">
        <v>4</v>
      </c>
      <c r="D1108" s="49" t="n">
        <v>15</v>
      </c>
      <c r="E1108" s="54" t="n">
        <v>6411.55</v>
      </c>
    </row>
    <row r="1109" customFormat="false" ht="15" hidden="false" customHeight="false" outlineLevel="0" collapsed="false">
      <c r="A1109" s="49" t="n">
        <v>2011</v>
      </c>
      <c r="B1109" s="49" t="s">
        <v>206</v>
      </c>
      <c r="C1109" s="49" t="n">
        <v>4</v>
      </c>
      <c r="D1109" s="49" t="n">
        <v>16</v>
      </c>
      <c r="E1109" s="54" t="n">
        <v>913.04</v>
      </c>
    </row>
    <row r="1110" customFormat="false" ht="15" hidden="false" customHeight="false" outlineLevel="0" collapsed="false">
      <c r="A1110" s="49" t="n">
        <v>2011</v>
      </c>
      <c r="B1110" s="49" t="s">
        <v>206</v>
      </c>
      <c r="C1110" s="49" t="n">
        <v>4</v>
      </c>
      <c r="D1110" s="49" t="n">
        <v>17</v>
      </c>
      <c r="E1110" s="54" t="n">
        <v>3322.37</v>
      </c>
    </row>
    <row r="1111" customFormat="false" ht="15" hidden="false" customHeight="false" outlineLevel="0" collapsed="false">
      <c r="A1111" s="49" t="n">
        <v>2011</v>
      </c>
      <c r="B1111" s="49" t="s">
        <v>206</v>
      </c>
      <c r="C1111" s="49" t="n">
        <v>4</v>
      </c>
      <c r="D1111" s="49" t="n">
        <v>18</v>
      </c>
      <c r="E1111" s="54" t="n">
        <v>222.75</v>
      </c>
    </row>
    <row r="1112" customFormat="false" ht="15" hidden="false" customHeight="false" outlineLevel="0" collapsed="false">
      <c r="A1112" s="49" t="n">
        <v>2011</v>
      </c>
      <c r="B1112" s="49" t="s">
        <v>206</v>
      </c>
      <c r="C1112" s="49" t="n">
        <v>5</v>
      </c>
      <c r="D1112" s="49" t="n">
        <v>8</v>
      </c>
      <c r="E1112" s="54" t="n">
        <v>3182.58</v>
      </c>
    </row>
    <row r="1113" customFormat="false" ht="15" hidden="false" customHeight="false" outlineLevel="0" collapsed="false">
      <c r="A1113" s="49" t="n">
        <v>2011</v>
      </c>
      <c r="B1113" s="49" t="s">
        <v>206</v>
      </c>
      <c r="C1113" s="49" t="n">
        <v>5</v>
      </c>
      <c r="D1113" s="49" t="n">
        <v>9</v>
      </c>
      <c r="E1113" s="54" t="n">
        <v>5356.03</v>
      </c>
    </row>
    <row r="1114" customFormat="false" ht="15" hidden="false" customHeight="false" outlineLevel="0" collapsed="false">
      <c r="A1114" s="49" t="n">
        <v>2011</v>
      </c>
      <c r="B1114" s="49" t="s">
        <v>206</v>
      </c>
      <c r="C1114" s="49" t="n">
        <v>5</v>
      </c>
      <c r="D1114" s="49" t="n">
        <v>10</v>
      </c>
      <c r="E1114" s="54" t="n">
        <v>5814.51</v>
      </c>
    </row>
    <row r="1115" customFormat="false" ht="15" hidden="false" customHeight="false" outlineLevel="0" collapsed="false">
      <c r="A1115" s="49" t="n">
        <v>2011</v>
      </c>
      <c r="B1115" s="49" t="s">
        <v>206</v>
      </c>
      <c r="C1115" s="49" t="n">
        <v>5</v>
      </c>
      <c r="D1115" s="49" t="n">
        <v>11</v>
      </c>
      <c r="E1115" s="54" t="n">
        <v>4048.76</v>
      </c>
    </row>
    <row r="1116" customFormat="false" ht="15" hidden="false" customHeight="false" outlineLevel="0" collapsed="false">
      <c r="A1116" s="49" t="n">
        <v>2011</v>
      </c>
      <c r="B1116" s="49" t="s">
        <v>206</v>
      </c>
      <c r="C1116" s="49" t="n">
        <v>5</v>
      </c>
      <c r="D1116" s="49" t="n">
        <v>12</v>
      </c>
      <c r="E1116" s="54" t="n">
        <v>7447.04</v>
      </c>
    </row>
    <row r="1117" customFormat="false" ht="15" hidden="false" customHeight="false" outlineLevel="0" collapsed="false">
      <c r="A1117" s="49" t="n">
        <v>2011</v>
      </c>
      <c r="B1117" s="49" t="s">
        <v>206</v>
      </c>
      <c r="C1117" s="49" t="n">
        <v>5</v>
      </c>
      <c r="D1117" s="49" t="n">
        <v>13</v>
      </c>
      <c r="E1117" s="54" t="n">
        <v>3725.68</v>
      </c>
    </row>
    <row r="1118" customFormat="false" ht="15" hidden="false" customHeight="false" outlineLevel="0" collapsed="false">
      <c r="A1118" s="49" t="n">
        <v>2011</v>
      </c>
      <c r="B1118" s="49" t="s">
        <v>206</v>
      </c>
      <c r="C1118" s="49" t="n">
        <v>5</v>
      </c>
      <c r="D1118" s="49" t="n">
        <v>14</v>
      </c>
      <c r="E1118" s="54" t="n">
        <v>5835.03</v>
      </c>
    </row>
    <row r="1119" customFormat="false" ht="15" hidden="false" customHeight="false" outlineLevel="0" collapsed="false">
      <c r="A1119" s="49" t="n">
        <v>2011</v>
      </c>
      <c r="B1119" s="49" t="s">
        <v>206</v>
      </c>
      <c r="C1119" s="49" t="n">
        <v>5</v>
      </c>
      <c r="D1119" s="49" t="n">
        <v>15</v>
      </c>
      <c r="E1119" s="54" t="n">
        <v>3049.6</v>
      </c>
    </row>
    <row r="1120" customFormat="false" ht="15" hidden="false" customHeight="false" outlineLevel="0" collapsed="false">
      <c r="A1120" s="49" t="n">
        <v>2011</v>
      </c>
      <c r="B1120" s="49" t="s">
        <v>206</v>
      </c>
      <c r="C1120" s="49" t="n">
        <v>7</v>
      </c>
      <c r="D1120" s="49" t="n">
        <v>10</v>
      </c>
      <c r="E1120" s="54" t="n">
        <v>510.23</v>
      </c>
    </row>
    <row r="1121" customFormat="false" ht="15" hidden="false" customHeight="false" outlineLevel="0" collapsed="false">
      <c r="A1121" s="49" t="n">
        <v>2011</v>
      </c>
      <c r="B1121" s="49" t="s">
        <v>206</v>
      </c>
      <c r="C1121" s="49" t="n">
        <v>7</v>
      </c>
      <c r="D1121" s="49" t="n">
        <v>11</v>
      </c>
      <c r="E1121" s="54" t="n">
        <v>2993.35</v>
      </c>
    </row>
    <row r="1122" customFormat="false" ht="15" hidden="false" customHeight="false" outlineLevel="0" collapsed="false">
      <c r="A1122" s="49" t="n">
        <v>2011</v>
      </c>
      <c r="B1122" s="49" t="s">
        <v>206</v>
      </c>
      <c r="C1122" s="49" t="n">
        <v>7</v>
      </c>
      <c r="D1122" s="49" t="n">
        <v>12</v>
      </c>
      <c r="E1122" s="54" t="n">
        <v>1317.57</v>
      </c>
    </row>
    <row r="1123" customFormat="false" ht="15" hidden="false" customHeight="false" outlineLevel="0" collapsed="false">
      <c r="A1123" s="49" t="n">
        <v>2011</v>
      </c>
      <c r="B1123" s="49" t="s">
        <v>206</v>
      </c>
      <c r="C1123" s="49" t="n">
        <v>7</v>
      </c>
      <c r="D1123" s="49" t="n">
        <v>13</v>
      </c>
      <c r="E1123" s="54" t="n">
        <v>3767.86</v>
      </c>
    </row>
    <row r="1124" customFormat="false" ht="15" hidden="false" customHeight="false" outlineLevel="0" collapsed="false">
      <c r="A1124" s="49" t="n">
        <v>2011</v>
      </c>
      <c r="B1124" s="49" t="s">
        <v>206</v>
      </c>
      <c r="C1124" s="49" t="n">
        <v>7</v>
      </c>
      <c r="D1124" s="49" t="n">
        <v>14</v>
      </c>
      <c r="E1124" s="54" t="n">
        <v>3306.32</v>
      </c>
    </row>
    <row r="1125" customFormat="false" ht="15" hidden="false" customHeight="false" outlineLevel="0" collapsed="false">
      <c r="A1125" s="49" t="n">
        <v>2011</v>
      </c>
      <c r="B1125" s="49" t="s">
        <v>206</v>
      </c>
      <c r="C1125" s="49" t="n">
        <v>7</v>
      </c>
      <c r="D1125" s="49" t="n">
        <v>15</v>
      </c>
      <c r="E1125" s="54" t="n">
        <v>224.88</v>
      </c>
    </row>
    <row r="1126" customFormat="false" ht="15" hidden="false" customHeight="false" outlineLevel="0" collapsed="false">
      <c r="A1126" s="49" t="n">
        <v>2011</v>
      </c>
      <c r="B1126" s="49" t="s">
        <v>209</v>
      </c>
      <c r="C1126" s="49" t="n">
        <v>1</v>
      </c>
      <c r="D1126" s="49" t="n">
        <v>11</v>
      </c>
      <c r="E1126" s="54" t="n">
        <v>2661.24</v>
      </c>
    </row>
    <row r="1127" customFormat="false" ht="15" hidden="false" customHeight="false" outlineLevel="0" collapsed="false">
      <c r="A1127" s="49" t="n">
        <v>2011</v>
      </c>
      <c r="B1127" s="49" t="s">
        <v>209</v>
      </c>
      <c r="C1127" s="49" t="n">
        <v>1</v>
      </c>
      <c r="D1127" s="49" t="n">
        <v>14</v>
      </c>
      <c r="E1127" s="54" t="n">
        <v>321.24</v>
      </c>
    </row>
    <row r="1128" customFormat="false" ht="15" hidden="false" customHeight="false" outlineLevel="0" collapsed="false">
      <c r="A1128" s="49" t="n">
        <v>2011</v>
      </c>
      <c r="B1128" s="49" t="s">
        <v>209</v>
      </c>
      <c r="C1128" s="49" t="n">
        <v>2</v>
      </c>
      <c r="D1128" s="49" t="n">
        <v>9</v>
      </c>
      <c r="E1128" s="54" t="n">
        <v>545.99</v>
      </c>
    </row>
    <row r="1129" customFormat="false" ht="15" hidden="false" customHeight="false" outlineLevel="0" collapsed="false">
      <c r="A1129" s="49" t="n">
        <v>2011</v>
      </c>
      <c r="B1129" s="49" t="s">
        <v>209</v>
      </c>
      <c r="C1129" s="49" t="n">
        <v>5</v>
      </c>
      <c r="D1129" s="49" t="n">
        <v>8</v>
      </c>
      <c r="E1129" s="54" t="n">
        <v>387.31</v>
      </c>
    </row>
    <row r="1130" customFormat="false" ht="15" hidden="false" customHeight="false" outlineLevel="0" collapsed="false">
      <c r="A1130" s="49" t="n">
        <v>2011</v>
      </c>
      <c r="B1130" s="49" t="s">
        <v>209</v>
      </c>
      <c r="C1130" s="49" t="n">
        <v>5</v>
      </c>
      <c r="D1130" s="49" t="n">
        <v>10</v>
      </c>
      <c r="E1130" s="54" t="n">
        <v>509.74</v>
      </c>
    </row>
    <row r="1131" customFormat="false" ht="15" hidden="false" customHeight="false" outlineLevel="0" collapsed="false">
      <c r="A1131" s="49" t="n">
        <v>2011</v>
      </c>
      <c r="B1131" s="49" t="s">
        <v>234</v>
      </c>
      <c r="C1131" s="49" t="n">
        <v>1</v>
      </c>
      <c r="D1131" s="49" t="n">
        <v>14</v>
      </c>
      <c r="E1131" s="54" t="n">
        <v>2230.96</v>
      </c>
    </row>
    <row r="1132" customFormat="false" ht="15" hidden="false" customHeight="false" outlineLevel="0" collapsed="false">
      <c r="A1132" s="49" t="n">
        <v>2011</v>
      </c>
      <c r="B1132" s="49" t="s">
        <v>234</v>
      </c>
      <c r="C1132" s="49" t="n">
        <v>2</v>
      </c>
      <c r="D1132" s="49" t="n">
        <v>9</v>
      </c>
      <c r="E1132" s="54" t="n">
        <v>4193.59</v>
      </c>
    </row>
    <row r="1133" customFormat="false" ht="15" hidden="false" customHeight="false" outlineLevel="0" collapsed="false">
      <c r="A1133" s="49" t="n">
        <v>2011</v>
      </c>
      <c r="B1133" s="49" t="s">
        <v>234</v>
      </c>
      <c r="C1133" s="49" t="n">
        <v>2</v>
      </c>
      <c r="D1133" s="49" t="n">
        <v>12</v>
      </c>
      <c r="E1133" s="54" t="n">
        <v>423.42</v>
      </c>
    </row>
    <row r="1134" customFormat="false" ht="15" hidden="false" customHeight="false" outlineLevel="0" collapsed="false">
      <c r="A1134" s="49" t="n">
        <v>2011</v>
      </c>
      <c r="B1134" s="49" t="s">
        <v>234</v>
      </c>
      <c r="C1134" s="49" t="n">
        <v>3</v>
      </c>
      <c r="D1134" s="49" t="n">
        <v>10</v>
      </c>
      <c r="E1134" s="54" t="n">
        <v>618.96</v>
      </c>
    </row>
    <row r="1135" customFormat="false" ht="15" hidden="false" customHeight="false" outlineLevel="0" collapsed="false">
      <c r="A1135" s="49" t="n">
        <v>2011</v>
      </c>
      <c r="B1135" s="49" t="s">
        <v>234</v>
      </c>
      <c r="C1135" s="49" t="n">
        <v>5</v>
      </c>
      <c r="D1135" s="49" t="n">
        <v>8</v>
      </c>
      <c r="E1135" s="54" t="n">
        <v>311.1</v>
      </c>
    </row>
    <row r="1136" customFormat="false" ht="15" hidden="false" customHeight="false" outlineLevel="0" collapsed="false">
      <c r="A1136" s="49" t="n">
        <v>2011</v>
      </c>
      <c r="B1136" s="49" t="s">
        <v>234</v>
      </c>
      <c r="C1136" s="49" t="n">
        <v>5</v>
      </c>
      <c r="D1136" s="49" t="n">
        <v>14</v>
      </c>
      <c r="E1136" s="54" t="n">
        <v>1966.16</v>
      </c>
    </row>
    <row r="1137" customFormat="false" ht="15" hidden="false" customHeight="false" outlineLevel="0" collapsed="false">
      <c r="A1137" s="49" t="n">
        <v>2011</v>
      </c>
      <c r="B1137" s="49" t="s">
        <v>190</v>
      </c>
      <c r="C1137" s="49" t="n">
        <v>1</v>
      </c>
      <c r="D1137" s="49" t="n">
        <v>12</v>
      </c>
      <c r="E1137" s="54" t="n">
        <v>1294.32</v>
      </c>
    </row>
    <row r="1138" customFormat="false" ht="15" hidden="false" customHeight="false" outlineLevel="0" collapsed="false">
      <c r="A1138" s="49" t="n">
        <v>2011</v>
      </c>
      <c r="B1138" s="49" t="s">
        <v>190</v>
      </c>
      <c r="C1138" s="49" t="n">
        <v>2</v>
      </c>
      <c r="D1138" s="49" t="n">
        <v>8</v>
      </c>
      <c r="E1138" s="54" t="n">
        <v>584.91</v>
      </c>
    </row>
    <row r="1139" customFormat="false" ht="15" hidden="false" customHeight="false" outlineLevel="0" collapsed="false">
      <c r="A1139" s="49" t="n">
        <v>2011</v>
      </c>
      <c r="B1139" s="49" t="s">
        <v>190</v>
      </c>
      <c r="C1139" s="49" t="n">
        <v>3</v>
      </c>
      <c r="D1139" s="49" t="n">
        <v>14</v>
      </c>
      <c r="E1139" s="54" t="n">
        <v>475.39</v>
      </c>
    </row>
    <row r="1140" customFormat="false" ht="15" hidden="false" customHeight="false" outlineLevel="0" collapsed="false">
      <c r="A1140" s="49" t="n">
        <v>2011</v>
      </c>
      <c r="B1140" s="49" t="s">
        <v>190</v>
      </c>
      <c r="C1140" s="49" t="n">
        <v>3</v>
      </c>
      <c r="D1140" s="49" t="n">
        <v>15</v>
      </c>
      <c r="E1140" s="54" t="n">
        <v>224.82</v>
      </c>
    </row>
    <row r="1141" customFormat="false" ht="15" hidden="false" customHeight="false" outlineLevel="0" collapsed="false">
      <c r="A1141" s="49" t="n">
        <v>2011</v>
      </c>
      <c r="B1141" s="49" t="s">
        <v>190</v>
      </c>
      <c r="C1141" s="49" t="n">
        <v>4</v>
      </c>
      <c r="D1141" s="49" t="n">
        <v>10</v>
      </c>
      <c r="E1141" s="54" t="n">
        <v>636.25</v>
      </c>
    </row>
    <row r="1142" customFormat="false" ht="15" hidden="false" customHeight="false" outlineLevel="0" collapsed="false">
      <c r="A1142" s="49" t="n">
        <v>2011</v>
      </c>
      <c r="B1142" s="49" t="s">
        <v>190</v>
      </c>
      <c r="C1142" s="49" t="n">
        <v>4</v>
      </c>
      <c r="D1142" s="49" t="n">
        <v>13</v>
      </c>
      <c r="E1142" s="54" t="n">
        <v>382.52</v>
      </c>
    </row>
    <row r="1143" customFormat="false" ht="15" hidden="false" customHeight="false" outlineLevel="0" collapsed="false">
      <c r="A1143" s="49" t="n">
        <v>2011</v>
      </c>
      <c r="B1143" s="49" t="s">
        <v>211</v>
      </c>
      <c r="C1143" s="49" t="n">
        <v>1</v>
      </c>
      <c r="D1143" s="49" t="n">
        <v>9</v>
      </c>
      <c r="E1143" s="54" t="n">
        <v>379.84</v>
      </c>
    </row>
    <row r="1144" customFormat="false" ht="15" hidden="false" customHeight="false" outlineLevel="0" collapsed="false">
      <c r="A1144" s="49" t="n">
        <v>2011</v>
      </c>
      <c r="B1144" s="49" t="s">
        <v>211</v>
      </c>
      <c r="C1144" s="49" t="n">
        <v>2</v>
      </c>
      <c r="D1144" s="49" t="n">
        <v>14</v>
      </c>
      <c r="E1144" s="54" t="n">
        <v>132.18</v>
      </c>
    </row>
    <row r="1145" customFormat="false" ht="15" hidden="false" customHeight="false" outlineLevel="0" collapsed="false">
      <c r="A1145" s="49" t="n">
        <v>2011</v>
      </c>
      <c r="B1145" s="49" t="s">
        <v>211</v>
      </c>
      <c r="C1145" s="49" t="n">
        <v>3</v>
      </c>
      <c r="D1145" s="49" t="n">
        <v>10</v>
      </c>
      <c r="E1145" s="54" t="n">
        <v>779.1</v>
      </c>
    </row>
    <row r="1146" customFormat="false" ht="15" hidden="false" customHeight="false" outlineLevel="0" collapsed="false">
      <c r="A1146" s="49" t="n">
        <v>2011</v>
      </c>
      <c r="B1146" s="49" t="s">
        <v>211</v>
      </c>
      <c r="C1146" s="49" t="n">
        <v>4</v>
      </c>
      <c r="D1146" s="49" t="n">
        <v>8</v>
      </c>
      <c r="E1146" s="54" t="n">
        <v>4873.81</v>
      </c>
    </row>
    <row r="1147" customFormat="false" ht="15" hidden="false" customHeight="false" outlineLevel="0" collapsed="false">
      <c r="A1147" s="49" t="n">
        <v>2011</v>
      </c>
      <c r="B1147" s="49" t="s">
        <v>211</v>
      </c>
      <c r="C1147" s="49" t="n">
        <v>4</v>
      </c>
      <c r="D1147" s="49" t="n">
        <v>10</v>
      </c>
      <c r="E1147" s="54" t="n">
        <v>1430.75</v>
      </c>
    </row>
    <row r="1148" customFormat="false" ht="15" hidden="false" customHeight="false" outlineLevel="0" collapsed="false">
      <c r="A1148" s="49" t="n">
        <v>2011</v>
      </c>
      <c r="B1148" s="49" t="s">
        <v>211</v>
      </c>
      <c r="C1148" s="49" t="n">
        <v>5</v>
      </c>
      <c r="D1148" s="49" t="n">
        <v>10</v>
      </c>
      <c r="E1148" s="54" t="n">
        <v>110</v>
      </c>
    </row>
    <row r="1149" customFormat="false" ht="15" hidden="false" customHeight="false" outlineLevel="0" collapsed="false">
      <c r="A1149" s="49" t="n">
        <v>2011</v>
      </c>
      <c r="B1149" s="49" t="s">
        <v>211</v>
      </c>
      <c r="C1149" s="49" t="n">
        <v>5</v>
      </c>
      <c r="D1149" s="49" t="n">
        <v>12</v>
      </c>
      <c r="E1149" s="54" t="n">
        <v>423.73</v>
      </c>
    </row>
    <row r="1150" customFormat="false" ht="15" hidden="false" customHeight="false" outlineLevel="0" collapsed="false">
      <c r="A1150" s="49" t="n">
        <v>2011</v>
      </c>
      <c r="B1150" s="49" t="s">
        <v>192</v>
      </c>
      <c r="C1150" s="49" t="n">
        <v>1</v>
      </c>
      <c r="D1150" s="49" t="n">
        <v>9</v>
      </c>
      <c r="E1150" s="54" t="n">
        <v>1457.55</v>
      </c>
    </row>
    <row r="1151" customFormat="false" ht="15" hidden="false" customHeight="false" outlineLevel="0" collapsed="false">
      <c r="A1151" s="49" t="n">
        <v>2011</v>
      </c>
      <c r="B1151" s="49" t="s">
        <v>192</v>
      </c>
      <c r="C1151" s="49" t="n">
        <v>1</v>
      </c>
      <c r="D1151" s="49" t="n">
        <v>12</v>
      </c>
      <c r="E1151" s="54" t="n">
        <v>1319.72</v>
      </c>
    </row>
    <row r="1152" customFormat="false" ht="15" hidden="false" customHeight="false" outlineLevel="0" collapsed="false">
      <c r="A1152" s="49" t="n">
        <v>2011</v>
      </c>
      <c r="B1152" s="49" t="s">
        <v>192</v>
      </c>
      <c r="C1152" s="49" t="n">
        <v>2</v>
      </c>
      <c r="D1152" s="49" t="n">
        <v>8</v>
      </c>
      <c r="E1152" s="54" t="n">
        <v>414.25</v>
      </c>
    </row>
    <row r="1153" customFormat="false" ht="15" hidden="false" customHeight="false" outlineLevel="0" collapsed="false">
      <c r="A1153" s="49" t="n">
        <v>2011</v>
      </c>
      <c r="B1153" s="49" t="s">
        <v>192</v>
      </c>
      <c r="C1153" s="49" t="n">
        <v>2</v>
      </c>
      <c r="D1153" s="49" t="n">
        <v>9</v>
      </c>
      <c r="E1153" s="54" t="n">
        <v>200.45</v>
      </c>
    </row>
    <row r="1154" customFormat="false" ht="15" hidden="false" customHeight="false" outlineLevel="0" collapsed="false">
      <c r="A1154" s="49" t="n">
        <v>2011</v>
      </c>
      <c r="B1154" s="49" t="s">
        <v>192</v>
      </c>
      <c r="C1154" s="49" t="n">
        <v>2</v>
      </c>
      <c r="D1154" s="49" t="n">
        <v>12</v>
      </c>
      <c r="E1154" s="54" t="n">
        <v>402.14</v>
      </c>
    </row>
    <row r="1155" customFormat="false" ht="15" hidden="false" customHeight="false" outlineLevel="0" collapsed="false">
      <c r="A1155" s="49" t="n">
        <v>2011</v>
      </c>
      <c r="B1155" s="49" t="s">
        <v>192</v>
      </c>
      <c r="C1155" s="49" t="n">
        <v>2</v>
      </c>
      <c r="D1155" s="49" t="n">
        <v>13</v>
      </c>
      <c r="E1155" s="54" t="n">
        <v>1632.23</v>
      </c>
    </row>
    <row r="1156" customFormat="false" ht="15" hidden="false" customHeight="false" outlineLevel="0" collapsed="false">
      <c r="A1156" s="49" t="n">
        <v>2011</v>
      </c>
      <c r="B1156" s="49" t="s">
        <v>192</v>
      </c>
      <c r="C1156" s="49" t="n">
        <v>2</v>
      </c>
      <c r="D1156" s="49" t="n">
        <v>14</v>
      </c>
      <c r="E1156" s="54" t="n">
        <v>1022.54</v>
      </c>
    </row>
    <row r="1157" customFormat="false" ht="15" hidden="false" customHeight="false" outlineLevel="0" collapsed="false">
      <c r="A1157" s="49" t="n">
        <v>2011</v>
      </c>
      <c r="B1157" s="49" t="s">
        <v>192</v>
      </c>
      <c r="C1157" s="49" t="n">
        <v>2</v>
      </c>
      <c r="D1157" s="49" t="n">
        <v>16</v>
      </c>
      <c r="E1157" s="54" t="n">
        <v>196.94</v>
      </c>
    </row>
    <row r="1158" customFormat="false" ht="15" hidden="false" customHeight="false" outlineLevel="0" collapsed="false">
      <c r="A1158" s="49" t="n">
        <v>2011</v>
      </c>
      <c r="B1158" s="49" t="s">
        <v>192</v>
      </c>
      <c r="C1158" s="49" t="n">
        <v>3</v>
      </c>
      <c r="D1158" s="49" t="n">
        <v>9</v>
      </c>
      <c r="E1158" s="54" t="n">
        <v>385.06</v>
      </c>
    </row>
    <row r="1159" customFormat="false" ht="15" hidden="false" customHeight="false" outlineLevel="0" collapsed="false">
      <c r="A1159" s="49" t="n">
        <v>2011</v>
      </c>
      <c r="B1159" s="49" t="s">
        <v>192</v>
      </c>
      <c r="C1159" s="49" t="n">
        <v>3</v>
      </c>
      <c r="D1159" s="49" t="n">
        <v>12</v>
      </c>
      <c r="E1159" s="54" t="n">
        <v>85.92</v>
      </c>
    </row>
    <row r="1160" customFormat="false" ht="15" hidden="false" customHeight="false" outlineLevel="0" collapsed="false">
      <c r="A1160" s="49" t="n">
        <v>2011</v>
      </c>
      <c r="B1160" s="49" t="s">
        <v>192</v>
      </c>
      <c r="C1160" s="49" t="n">
        <v>3</v>
      </c>
      <c r="D1160" s="49" t="n">
        <v>14</v>
      </c>
      <c r="E1160" s="54" t="n">
        <v>1090.8</v>
      </c>
    </row>
    <row r="1161" customFormat="false" ht="15" hidden="false" customHeight="false" outlineLevel="0" collapsed="false">
      <c r="A1161" s="49" t="n">
        <v>2011</v>
      </c>
      <c r="B1161" s="49" t="s">
        <v>192</v>
      </c>
      <c r="C1161" s="49" t="n">
        <v>4</v>
      </c>
      <c r="D1161" s="49" t="n">
        <v>9</v>
      </c>
      <c r="E1161" s="54" t="n">
        <v>208.2</v>
      </c>
    </row>
    <row r="1162" customFormat="false" ht="15" hidden="false" customHeight="false" outlineLevel="0" collapsed="false">
      <c r="A1162" s="49" t="n">
        <v>2011</v>
      </c>
      <c r="B1162" s="49" t="s">
        <v>192</v>
      </c>
      <c r="C1162" s="49" t="n">
        <v>4</v>
      </c>
      <c r="D1162" s="49" t="n">
        <v>10</v>
      </c>
      <c r="E1162" s="54" t="n">
        <v>361.02</v>
      </c>
    </row>
    <row r="1163" customFormat="false" ht="15" hidden="false" customHeight="false" outlineLevel="0" collapsed="false">
      <c r="A1163" s="49" t="n">
        <v>2011</v>
      </c>
      <c r="B1163" s="49" t="s">
        <v>192</v>
      </c>
      <c r="C1163" s="49" t="n">
        <v>4</v>
      </c>
      <c r="D1163" s="49" t="n">
        <v>11</v>
      </c>
      <c r="E1163" s="54" t="n">
        <v>482.79</v>
      </c>
    </row>
    <row r="1164" customFormat="false" ht="15" hidden="false" customHeight="false" outlineLevel="0" collapsed="false">
      <c r="A1164" s="49" t="n">
        <v>2011</v>
      </c>
      <c r="B1164" s="49" t="s">
        <v>192</v>
      </c>
      <c r="C1164" s="49" t="n">
        <v>4</v>
      </c>
      <c r="D1164" s="49" t="n">
        <v>12</v>
      </c>
      <c r="E1164" s="54" t="n">
        <v>269.5</v>
      </c>
    </row>
    <row r="1165" customFormat="false" ht="15" hidden="false" customHeight="false" outlineLevel="0" collapsed="false">
      <c r="A1165" s="49" t="n">
        <v>2011</v>
      </c>
      <c r="B1165" s="49" t="s">
        <v>192</v>
      </c>
      <c r="C1165" s="49" t="n">
        <v>4</v>
      </c>
      <c r="D1165" s="49" t="n">
        <v>15</v>
      </c>
      <c r="E1165" s="54" t="n">
        <v>1412.66</v>
      </c>
    </row>
    <row r="1166" customFormat="false" ht="15" hidden="false" customHeight="false" outlineLevel="0" collapsed="false">
      <c r="A1166" s="49" t="n">
        <v>2011</v>
      </c>
      <c r="B1166" s="49" t="s">
        <v>192</v>
      </c>
      <c r="C1166" s="49" t="n">
        <v>4</v>
      </c>
      <c r="D1166" s="49" t="n">
        <v>16</v>
      </c>
      <c r="E1166" s="54" t="n">
        <v>1017.68</v>
      </c>
    </row>
    <row r="1167" customFormat="false" ht="15" hidden="false" customHeight="false" outlineLevel="0" collapsed="false">
      <c r="A1167" s="49" t="n">
        <v>2011</v>
      </c>
      <c r="B1167" s="49" t="s">
        <v>192</v>
      </c>
      <c r="C1167" s="49" t="n">
        <v>4</v>
      </c>
      <c r="D1167" s="49" t="n">
        <v>17</v>
      </c>
      <c r="E1167" s="54" t="n">
        <v>12.75</v>
      </c>
    </row>
    <row r="1168" customFormat="false" ht="15" hidden="false" customHeight="false" outlineLevel="0" collapsed="false">
      <c r="A1168" s="49" t="n">
        <v>2011</v>
      </c>
      <c r="B1168" s="49" t="s">
        <v>192</v>
      </c>
      <c r="C1168" s="49" t="n">
        <v>5</v>
      </c>
      <c r="D1168" s="49" t="n">
        <v>9</v>
      </c>
      <c r="E1168" s="54" t="n">
        <v>285</v>
      </c>
    </row>
    <row r="1169" customFormat="false" ht="15" hidden="false" customHeight="false" outlineLevel="0" collapsed="false">
      <c r="A1169" s="49" t="n">
        <v>2011</v>
      </c>
      <c r="B1169" s="49" t="s">
        <v>192</v>
      </c>
      <c r="C1169" s="49" t="n">
        <v>5</v>
      </c>
      <c r="D1169" s="49" t="n">
        <v>11</v>
      </c>
      <c r="E1169" s="54" t="n">
        <v>137.31</v>
      </c>
    </row>
    <row r="1170" customFormat="false" ht="15" hidden="false" customHeight="false" outlineLevel="0" collapsed="false">
      <c r="A1170" s="49" t="n">
        <v>2011</v>
      </c>
      <c r="B1170" s="49" t="s">
        <v>192</v>
      </c>
      <c r="C1170" s="49" t="n">
        <v>5</v>
      </c>
      <c r="D1170" s="49" t="n">
        <v>12</v>
      </c>
      <c r="E1170" s="54" t="n">
        <v>228</v>
      </c>
    </row>
    <row r="1171" customFormat="false" ht="15" hidden="false" customHeight="false" outlineLevel="0" collapsed="false">
      <c r="A1171" s="49" t="n">
        <v>2011</v>
      </c>
      <c r="B1171" s="49" t="s">
        <v>192</v>
      </c>
      <c r="C1171" s="49" t="n">
        <v>5</v>
      </c>
      <c r="D1171" s="49" t="n">
        <v>13</v>
      </c>
      <c r="E1171" s="54" t="n">
        <v>1824.6</v>
      </c>
    </row>
    <row r="1172" customFormat="false" ht="15" hidden="false" customHeight="false" outlineLevel="0" collapsed="false">
      <c r="A1172" s="49" t="n">
        <v>2011</v>
      </c>
      <c r="B1172" s="49" t="s">
        <v>192</v>
      </c>
      <c r="C1172" s="49" t="n">
        <v>5</v>
      </c>
      <c r="D1172" s="49" t="n">
        <v>15</v>
      </c>
      <c r="E1172" s="54" t="n">
        <v>379.63</v>
      </c>
    </row>
    <row r="1173" customFormat="false" ht="15" hidden="false" customHeight="false" outlineLevel="0" collapsed="false">
      <c r="A1173" s="49" t="n">
        <v>2011</v>
      </c>
      <c r="B1173" s="49" t="s">
        <v>192</v>
      </c>
      <c r="C1173" s="49" t="n">
        <v>7</v>
      </c>
      <c r="D1173" s="49" t="n">
        <v>13</v>
      </c>
      <c r="E1173" s="54" t="n">
        <v>343</v>
      </c>
    </row>
    <row r="1174" customFormat="false" ht="15" hidden="false" customHeight="false" outlineLevel="0" collapsed="false">
      <c r="A1174" s="49" t="n">
        <v>2011</v>
      </c>
      <c r="B1174" s="49" t="s">
        <v>217</v>
      </c>
      <c r="C1174" s="49" t="n">
        <v>1</v>
      </c>
      <c r="D1174" s="49" t="n">
        <v>9</v>
      </c>
      <c r="E1174" s="54" t="n">
        <v>2949.12</v>
      </c>
    </row>
    <row r="1175" customFormat="false" ht="15" hidden="false" customHeight="false" outlineLevel="0" collapsed="false">
      <c r="A1175" s="49" t="n">
        <v>2011</v>
      </c>
      <c r="B1175" s="49" t="s">
        <v>217</v>
      </c>
      <c r="C1175" s="49" t="n">
        <v>1</v>
      </c>
      <c r="D1175" s="49" t="n">
        <v>13</v>
      </c>
      <c r="E1175" s="54" t="n">
        <v>16.05</v>
      </c>
    </row>
    <row r="1176" customFormat="false" ht="15" hidden="false" customHeight="false" outlineLevel="0" collapsed="false">
      <c r="A1176" s="49" t="n">
        <v>2011</v>
      </c>
      <c r="B1176" s="49" t="s">
        <v>217</v>
      </c>
      <c r="C1176" s="49" t="n">
        <v>2</v>
      </c>
      <c r="D1176" s="49" t="n">
        <v>13</v>
      </c>
      <c r="E1176" s="54" t="n">
        <v>3599.38</v>
      </c>
    </row>
    <row r="1177" customFormat="false" ht="15" hidden="false" customHeight="false" outlineLevel="0" collapsed="false">
      <c r="A1177" s="49" t="n">
        <v>2011</v>
      </c>
      <c r="B1177" s="49" t="s">
        <v>217</v>
      </c>
      <c r="C1177" s="49" t="n">
        <v>2</v>
      </c>
      <c r="D1177" s="49" t="n">
        <v>15</v>
      </c>
      <c r="E1177" s="54" t="n">
        <v>3651.6</v>
      </c>
    </row>
    <row r="1178" customFormat="false" ht="15" hidden="false" customHeight="false" outlineLevel="0" collapsed="false">
      <c r="A1178" s="49" t="n">
        <v>2011</v>
      </c>
      <c r="B1178" s="49" t="s">
        <v>217</v>
      </c>
      <c r="C1178" s="49" t="n">
        <v>3</v>
      </c>
      <c r="D1178" s="49" t="n">
        <v>9</v>
      </c>
      <c r="E1178" s="54" t="n">
        <v>4022.12</v>
      </c>
    </row>
    <row r="1179" customFormat="false" ht="15" hidden="false" customHeight="false" outlineLevel="0" collapsed="false">
      <c r="A1179" s="49" t="n">
        <v>2011</v>
      </c>
      <c r="B1179" s="49" t="s">
        <v>217</v>
      </c>
      <c r="C1179" s="49" t="n">
        <v>3</v>
      </c>
      <c r="D1179" s="49" t="n">
        <v>10</v>
      </c>
      <c r="E1179" s="54" t="n">
        <v>1607.04</v>
      </c>
    </row>
    <row r="1180" customFormat="false" ht="15" hidden="false" customHeight="false" outlineLevel="0" collapsed="false">
      <c r="A1180" s="49" t="n">
        <v>2011</v>
      </c>
      <c r="B1180" s="49" t="s">
        <v>217</v>
      </c>
      <c r="C1180" s="49" t="n">
        <v>3</v>
      </c>
      <c r="D1180" s="49" t="n">
        <v>11</v>
      </c>
      <c r="E1180" s="54" t="n">
        <v>5735.24</v>
      </c>
    </row>
    <row r="1181" customFormat="false" ht="15" hidden="false" customHeight="false" outlineLevel="0" collapsed="false">
      <c r="A1181" s="49" t="n">
        <v>2011</v>
      </c>
      <c r="B1181" s="49" t="s">
        <v>217</v>
      </c>
      <c r="C1181" s="49" t="n">
        <v>3</v>
      </c>
      <c r="D1181" s="49" t="n">
        <v>13</v>
      </c>
      <c r="E1181" s="54" t="n">
        <v>1718.4</v>
      </c>
    </row>
    <row r="1182" customFormat="false" ht="15" hidden="false" customHeight="false" outlineLevel="0" collapsed="false">
      <c r="A1182" s="49" t="n">
        <v>2011</v>
      </c>
      <c r="B1182" s="49" t="s">
        <v>217</v>
      </c>
      <c r="C1182" s="49" t="n">
        <v>3</v>
      </c>
      <c r="D1182" s="49" t="n">
        <v>16</v>
      </c>
      <c r="E1182" s="54" t="n">
        <v>15.3</v>
      </c>
    </row>
    <row r="1183" customFormat="false" ht="15" hidden="false" customHeight="false" outlineLevel="0" collapsed="false">
      <c r="A1183" s="49" t="n">
        <v>2011</v>
      </c>
      <c r="B1183" s="49" t="s">
        <v>217</v>
      </c>
      <c r="C1183" s="49" t="n">
        <v>4</v>
      </c>
      <c r="D1183" s="49" t="n">
        <v>10</v>
      </c>
      <c r="E1183" s="54" t="n">
        <v>4808.48</v>
      </c>
    </row>
    <row r="1184" customFormat="false" ht="15" hidden="false" customHeight="false" outlineLevel="0" collapsed="false">
      <c r="A1184" s="49" t="n">
        <v>2011</v>
      </c>
      <c r="B1184" s="49" t="s">
        <v>217</v>
      </c>
      <c r="C1184" s="49" t="n">
        <v>5</v>
      </c>
      <c r="D1184" s="49" t="n">
        <v>9</v>
      </c>
      <c r="E1184" s="54" t="n">
        <v>1351.45</v>
      </c>
    </row>
    <row r="1185" customFormat="false" ht="15" hidden="false" customHeight="false" outlineLevel="0" collapsed="false">
      <c r="A1185" s="49" t="n">
        <v>2011</v>
      </c>
      <c r="B1185" s="49" t="s">
        <v>217</v>
      </c>
      <c r="C1185" s="49" t="n">
        <v>5</v>
      </c>
      <c r="D1185" s="49" t="n">
        <v>10</v>
      </c>
      <c r="E1185" s="54" t="n">
        <v>45.57</v>
      </c>
    </row>
    <row r="1186" customFormat="false" ht="15" hidden="false" customHeight="false" outlineLevel="0" collapsed="false">
      <c r="A1186" s="49" t="n">
        <v>2011</v>
      </c>
      <c r="B1186" s="49" t="s">
        <v>217</v>
      </c>
      <c r="C1186" s="49" t="n">
        <v>5</v>
      </c>
      <c r="D1186" s="49" t="n">
        <v>12</v>
      </c>
      <c r="E1186" s="54" t="n">
        <v>17.55</v>
      </c>
    </row>
    <row r="1187" customFormat="false" ht="15" hidden="false" customHeight="false" outlineLevel="0" collapsed="false">
      <c r="A1187" s="49" t="n">
        <v>2011</v>
      </c>
      <c r="B1187" s="49" t="s">
        <v>217</v>
      </c>
      <c r="C1187" s="49" t="n">
        <v>7</v>
      </c>
      <c r="D1187" s="49" t="n">
        <v>14</v>
      </c>
      <c r="E1187" s="54" t="n">
        <v>174</v>
      </c>
    </row>
    <row r="1188" customFormat="false" ht="15" hidden="false" customHeight="false" outlineLevel="0" collapsed="false">
      <c r="A1188" s="49" t="n">
        <v>2011</v>
      </c>
      <c r="B1188" s="49" t="s">
        <v>219</v>
      </c>
      <c r="C1188" s="49" t="n">
        <v>4</v>
      </c>
      <c r="D1188" s="49" t="n">
        <v>10</v>
      </c>
      <c r="E1188" s="54" t="n">
        <v>1693.88</v>
      </c>
    </row>
    <row r="1189" customFormat="false" ht="15" hidden="false" customHeight="false" outlineLevel="0" collapsed="false">
      <c r="A1189" s="49" t="n">
        <v>2011</v>
      </c>
      <c r="B1189" s="49" t="s">
        <v>227</v>
      </c>
      <c r="C1189" s="49" t="n">
        <v>1</v>
      </c>
      <c r="D1189" s="49" t="n">
        <v>9</v>
      </c>
      <c r="E1189" s="54" t="n">
        <v>173.5</v>
      </c>
    </row>
    <row r="1190" customFormat="false" ht="15" hidden="false" customHeight="false" outlineLevel="0" collapsed="false">
      <c r="A1190" s="49" t="n">
        <v>2011</v>
      </c>
      <c r="B1190" s="49" t="s">
        <v>227</v>
      </c>
      <c r="C1190" s="49" t="n">
        <v>1</v>
      </c>
      <c r="D1190" s="49" t="n">
        <v>14</v>
      </c>
      <c r="E1190" s="54" t="n">
        <v>905.5</v>
      </c>
    </row>
    <row r="1191" customFormat="false" ht="15" hidden="false" customHeight="false" outlineLevel="0" collapsed="false">
      <c r="A1191" s="49" t="n">
        <v>2011</v>
      </c>
      <c r="B1191" s="49" t="s">
        <v>227</v>
      </c>
      <c r="C1191" s="49" t="n">
        <v>3</v>
      </c>
      <c r="D1191" s="49" t="n">
        <v>8</v>
      </c>
      <c r="E1191" s="54" t="n">
        <v>673.16</v>
      </c>
    </row>
    <row r="1192" customFormat="false" ht="15" hidden="false" customHeight="false" outlineLevel="0" collapsed="false">
      <c r="A1192" s="49" t="n">
        <v>2011</v>
      </c>
      <c r="B1192" s="49" t="s">
        <v>227</v>
      </c>
      <c r="C1192" s="49" t="n">
        <v>3</v>
      </c>
      <c r="D1192" s="49" t="n">
        <v>9</v>
      </c>
      <c r="E1192" s="54" t="n">
        <v>30</v>
      </c>
    </row>
    <row r="1193" customFormat="false" ht="15" hidden="false" customHeight="false" outlineLevel="0" collapsed="false">
      <c r="A1193" s="49" t="n">
        <v>2011</v>
      </c>
      <c r="B1193" s="49" t="s">
        <v>227</v>
      </c>
      <c r="C1193" s="49" t="n">
        <v>4</v>
      </c>
      <c r="D1193" s="49" t="n">
        <v>8</v>
      </c>
      <c r="E1193" s="54" t="n">
        <v>288.43</v>
      </c>
    </row>
    <row r="1194" customFormat="false" ht="15" hidden="false" customHeight="false" outlineLevel="0" collapsed="false">
      <c r="A1194" s="49" t="n">
        <v>2011</v>
      </c>
      <c r="B1194" s="49" t="s">
        <v>218</v>
      </c>
      <c r="C1194" s="49" t="n">
        <v>1</v>
      </c>
      <c r="D1194" s="49" t="n">
        <v>8</v>
      </c>
      <c r="E1194" s="54" t="n">
        <v>102.93</v>
      </c>
    </row>
    <row r="1195" customFormat="false" ht="15" hidden="false" customHeight="false" outlineLevel="0" collapsed="false">
      <c r="A1195" s="49" t="n">
        <v>2011</v>
      </c>
      <c r="B1195" s="49" t="s">
        <v>218</v>
      </c>
      <c r="C1195" s="49" t="n">
        <v>1</v>
      </c>
      <c r="D1195" s="49" t="n">
        <v>9</v>
      </c>
      <c r="E1195" s="54" t="n">
        <v>552.25</v>
      </c>
    </row>
    <row r="1196" customFormat="false" ht="15" hidden="false" customHeight="false" outlineLevel="0" collapsed="false">
      <c r="A1196" s="49" t="n">
        <v>2011</v>
      </c>
      <c r="B1196" s="49" t="s">
        <v>218</v>
      </c>
      <c r="C1196" s="49" t="n">
        <v>1</v>
      </c>
      <c r="D1196" s="49" t="n">
        <v>10</v>
      </c>
      <c r="E1196" s="54" t="n">
        <v>18279.48</v>
      </c>
    </row>
    <row r="1197" customFormat="false" ht="15" hidden="false" customHeight="false" outlineLevel="0" collapsed="false">
      <c r="A1197" s="49" t="n">
        <v>2011</v>
      </c>
      <c r="B1197" s="49" t="s">
        <v>218</v>
      </c>
      <c r="C1197" s="49" t="n">
        <v>1</v>
      </c>
      <c r="D1197" s="49" t="n">
        <v>11</v>
      </c>
      <c r="E1197" s="54" t="n">
        <v>15618.28</v>
      </c>
    </row>
    <row r="1198" customFormat="false" ht="15" hidden="false" customHeight="false" outlineLevel="0" collapsed="false">
      <c r="A1198" s="49" t="n">
        <v>2011</v>
      </c>
      <c r="B1198" s="49" t="s">
        <v>218</v>
      </c>
      <c r="C1198" s="49" t="n">
        <v>1</v>
      </c>
      <c r="D1198" s="49" t="n">
        <v>14</v>
      </c>
      <c r="E1198" s="54" t="n">
        <v>119.48</v>
      </c>
    </row>
    <row r="1199" customFormat="false" ht="15" hidden="false" customHeight="false" outlineLevel="0" collapsed="false">
      <c r="A1199" s="49" t="n">
        <v>2011</v>
      </c>
      <c r="B1199" s="49" t="s">
        <v>218</v>
      </c>
      <c r="C1199" s="49" t="n">
        <v>2</v>
      </c>
      <c r="D1199" s="49" t="n">
        <v>8</v>
      </c>
      <c r="E1199" s="54" t="n">
        <v>11288.54</v>
      </c>
    </row>
    <row r="1200" customFormat="false" ht="15" hidden="false" customHeight="false" outlineLevel="0" collapsed="false">
      <c r="A1200" s="49" t="n">
        <v>2011</v>
      </c>
      <c r="B1200" s="49" t="s">
        <v>218</v>
      </c>
      <c r="C1200" s="49" t="n">
        <v>2</v>
      </c>
      <c r="D1200" s="49" t="n">
        <v>9</v>
      </c>
      <c r="E1200" s="54" t="n">
        <v>1892.1</v>
      </c>
    </row>
    <row r="1201" customFormat="false" ht="15" hidden="false" customHeight="false" outlineLevel="0" collapsed="false">
      <c r="A1201" s="49" t="n">
        <v>2011</v>
      </c>
      <c r="B1201" s="49" t="s">
        <v>218</v>
      </c>
      <c r="C1201" s="49" t="n">
        <v>2</v>
      </c>
      <c r="D1201" s="49" t="n">
        <v>11</v>
      </c>
      <c r="E1201" s="54" t="n">
        <v>31552.74</v>
      </c>
    </row>
    <row r="1202" customFormat="false" ht="15" hidden="false" customHeight="false" outlineLevel="0" collapsed="false">
      <c r="A1202" s="49" t="n">
        <v>2011</v>
      </c>
      <c r="B1202" s="49" t="s">
        <v>218</v>
      </c>
      <c r="C1202" s="49" t="n">
        <v>2</v>
      </c>
      <c r="D1202" s="49" t="n">
        <v>12</v>
      </c>
      <c r="E1202" s="54" t="n">
        <v>220.71</v>
      </c>
    </row>
    <row r="1203" customFormat="false" ht="15" hidden="false" customHeight="false" outlineLevel="0" collapsed="false">
      <c r="A1203" s="49" t="n">
        <v>2011</v>
      </c>
      <c r="B1203" s="49" t="s">
        <v>218</v>
      </c>
      <c r="C1203" s="49" t="n">
        <v>2</v>
      </c>
      <c r="D1203" s="49" t="n">
        <v>13</v>
      </c>
      <c r="E1203" s="54" t="n">
        <v>13621.2</v>
      </c>
    </row>
    <row r="1204" customFormat="false" ht="15" hidden="false" customHeight="false" outlineLevel="0" collapsed="false">
      <c r="A1204" s="49" t="n">
        <v>2011</v>
      </c>
      <c r="B1204" s="49" t="s">
        <v>218</v>
      </c>
      <c r="C1204" s="49" t="n">
        <v>2</v>
      </c>
      <c r="D1204" s="49" t="n">
        <v>14</v>
      </c>
      <c r="E1204" s="54" t="n">
        <v>698.84</v>
      </c>
    </row>
    <row r="1205" customFormat="false" ht="15" hidden="false" customHeight="false" outlineLevel="0" collapsed="false">
      <c r="A1205" s="49" t="n">
        <v>2011</v>
      </c>
      <c r="B1205" s="49" t="s">
        <v>218</v>
      </c>
      <c r="C1205" s="49" t="n">
        <v>2</v>
      </c>
      <c r="D1205" s="49" t="n">
        <v>15</v>
      </c>
      <c r="E1205" s="54" t="n">
        <v>3211.7</v>
      </c>
    </row>
    <row r="1206" customFormat="false" ht="15" hidden="false" customHeight="false" outlineLevel="0" collapsed="false">
      <c r="A1206" s="49" t="n">
        <v>2011</v>
      </c>
      <c r="B1206" s="49" t="s">
        <v>218</v>
      </c>
      <c r="C1206" s="49" t="n">
        <v>2</v>
      </c>
      <c r="D1206" s="49" t="n">
        <v>16</v>
      </c>
      <c r="E1206" s="54" t="n">
        <v>206.36</v>
      </c>
    </row>
    <row r="1207" customFormat="false" ht="15" hidden="false" customHeight="false" outlineLevel="0" collapsed="false">
      <c r="A1207" s="49" t="n">
        <v>2011</v>
      </c>
      <c r="B1207" s="49" t="s">
        <v>218</v>
      </c>
      <c r="C1207" s="49" t="n">
        <v>3</v>
      </c>
      <c r="D1207" s="49" t="n">
        <v>8</v>
      </c>
      <c r="E1207" s="54" t="n">
        <v>518.8</v>
      </c>
    </row>
    <row r="1208" customFormat="false" ht="15" hidden="false" customHeight="false" outlineLevel="0" collapsed="false">
      <c r="A1208" s="49" t="n">
        <v>2011</v>
      </c>
      <c r="B1208" s="49" t="s">
        <v>218</v>
      </c>
      <c r="C1208" s="49" t="n">
        <v>3</v>
      </c>
      <c r="D1208" s="49" t="n">
        <v>9</v>
      </c>
      <c r="E1208" s="54" t="n">
        <v>3606.64</v>
      </c>
    </row>
    <row r="1209" customFormat="false" ht="15" hidden="false" customHeight="false" outlineLevel="0" collapsed="false">
      <c r="A1209" s="49" t="n">
        <v>2011</v>
      </c>
      <c r="B1209" s="49" t="s">
        <v>218</v>
      </c>
      <c r="C1209" s="49" t="n">
        <v>3</v>
      </c>
      <c r="D1209" s="49" t="n">
        <v>10</v>
      </c>
      <c r="E1209" s="54" t="n">
        <v>11575.88</v>
      </c>
    </row>
    <row r="1210" customFormat="false" ht="15" hidden="false" customHeight="false" outlineLevel="0" collapsed="false">
      <c r="A1210" s="49" t="n">
        <v>2011</v>
      </c>
      <c r="B1210" s="49" t="s">
        <v>218</v>
      </c>
      <c r="C1210" s="49" t="n">
        <v>3</v>
      </c>
      <c r="D1210" s="49" t="n">
        <v>11</v>
      </c>
      <c r="E1210" s="54" t="n">
        <v>2343.46</v>
      </c>
    </row>
    <row r="1211" customFormat="false" ht="15" hidden="false" customHeight="false" outlineLevel="0" collapsed="false">
      <c r="A1211" s="49" t="n">
        <v>2011</v>
      </c>
      <c r="B1211" s="49" t="s">
        <v>218</v>
      </c>
      <c r="C1211" s="49" t="n">
        <v>3</v>
      </c>
      <c r="D1211" s="49" t="n">
        <v>12</v>
      </c>
      <c r="E1211" s="54" t="n">
        <v>9125.06</v>
      </c>
    </row>
    <row r="1212" customFormat="false" ht="15" hidden="false" customHeight="false" outlineLevel="0" collapsed="false">
      <c r="A1212" s="49" t="n">
        <v>2011</v>
      </c>
      <c r="B1212" s="49" t="s">
        <v>218</v>
      </c>
      <c r="C1212" s="49" t="n">
        <v>3</v>
      </c>
      <c r="D1212" s="49" t="n">
        <v>13</v>
      </c>
      <c r="E1212" s="54" t="n">
        <v>749.25</v>
      </c>
    </row>
    <row r="1213" customFormat="false" ht="15" hidden="false" customHeight="false" outlineLevel="0" collapsed="false">
      <c r="A1213" s="49" t="n">
        <v>2011</v>
      </c>
      <c r="B1213" s="49" t="s">
        <v>218</v>
      </c>
      <c r="C1213" s="49" t="n">
        <v>3</v>
      </c>
      <c r="D1213" s="49" t="n">
        <v>14</v>
      </c>
      <c r="E1213" s="54" t="n">
        <v>5203.31</v>
      </c>
    </row>
    <row r="1214" customFormat="false" ht="15" hidden="false" customHeight="false" outlineLevel="0" collapsed="false">
      <c r="A1214" s="49" t="n">
        <v>2011</v>
      </c>
      <c r="B1214" s="49" t="s">
        <v>218</v>
      </c>
      <c r="C1214" s="49" t="n">
        <v>3</v>
      </c>
      <c r="D1214" s="49" t="n">
        <v>15</v>
      </c>
      <c r="E1214" s="54" t="n">
        <v>11477.42</v>
      </c>
    </row>
    <row r="1215" customFormat="false" ht="15" hidden="false" customHeight="false" outlineLevel="0" collapsed="false">
      <c r="A1215" s="49" t="n">
        <v>2011</v>
      </c>
      <c r="B1215" s="49" t="s">
        <v>218</v>
      </c>
      <c r="C1215" s="49" t="n">
        <v>4</v>
      </c>
      <c r="D1215" s="49" t="n">
        <v>9</v>
      </c>
      <c r="E1215" s="54" t="n">
        <v>1599.19</v>
      </c>
    </row>
    <row r="1216" customFormat="false" ht="15" hidden="false" customHeight="false" outlineLevel="0" collapsed="false">
      <c r="A1216" s="49" t="n">
        <v>2011</v>
      </c>
      <c r="B1216" s="49" t="s">
        <v>218</v>
      </c>
      <c r="C1216" s="49" t="n">
        <v>4</v>
      </c>
      <c r="D1216" s="49" t="n">
        <v>10</v>
      </c>
      <c r="E1216" s="54" t="n">
        <v>26138.78</v>
      </c>
    </row>
    <row r="1217" customFormat="false" ht="15" hidden="false" customHeight="false" outlineLevel="0" collapsed="false">
      <c r="A1217" s="49" t="n">
        <v>2011</v>
      </c>
      <c r="B1217" s="49" t="s">
        <v>218</v>
      </c>
      <c r="C1217" s="49" t="n">
        <v>4</v>
      </c>
      <c r="D1217" s="49" t="n">
        <v>11</v>
      </c>
      <c r="E1217" s="54" t="n">
        <v>2761.3</v>
      </c>
    </row>
    <row r="1218" customFormat="false" ht="15" hidden="false" customHeight="false" outlineLevel="0" collapsed="false">
      <c r="A1218" s="49" t="n">
        <v>2011</v>
      </c>
      <c r="B1218" s="49" t="s">
        <v>218</v>
      </c>
      <c r="C1218" s="49" t="n">
        <v>4</v>
      </c>
      <c r="D1218" s="49" t="n">
        <v>12</v>
      </c>
      <c r="E1218" s="54" t="n">
        <v>36079.38</v>
      </c>
    </row>
    <row r="1219" customFormat="false" ht="15" hidden="false" customHeight="false" outlineLevel="0" collapsed="false">
      <c r="A1219" s="49" t="n">
        <v>2011</v>
      </c>
      <c r="B1219" s="49" t="s">
        <v>218</v>
      </c>
      <c r="C1219" s="49" t="n">
        <v>4</v>
      </c>
      <c r="D1219" s="49" t="n">
        <v>15</v>
      </c>
      <c r="E1219" s="54" t="n">
        <v>9049.88</v>
      </c>
    </row>
    <row r="1220" customFormat="false" ht="15" hidden="false" customHeight="false" outlineLevel="0" collapsed="false">
      <c r="A1220" s="49" t="n">
        <v>2011</v>
      </c>
      <c r="B1220" s="49" t="s">
        <v>218</v>
      </c>
      <c r="C1220" s="49" t="n">
        <v>4</v>
      </c>
      <c r="D1220" s="49" t="n">
        <v>16</v>
      </c>
      <c r="E1220" s="54" t="n">
        <v>19150.66</v>
      </c>
    </row>
    <row r="1221" customFormat="false" ht="15" hidden="false" customHeight="false" outlineLevel="0" collapsed="false">
      <c r="A1221" s="49" t="n">
        <v>2011</v>
      </c>
      <c r="B1221" s="49" t="s">
        <v>218</v>
      </c>
      <c r="C1221" s="49" t="n">
        <v>4</v>
      </c>
      <c r="D1221" s="49" t="n">
        <v>17</v>
      </c>
      <c r="E1221" s="54" t="n">
        <v>132.8</v>
      </c>
    </row>
    <row r="1222" customFormat="false" ht="15" hidden="false" customHeight="false" outlineLevel="0" collapsed="false">
      <c r="A1222" s="49" t="n">
        <v>2011</v>
      </c>
      <c r="B1222" s="49" t="s">
        <v>218</v>
      </c>
      <c r="C1222" s="49" t="n">
        <v>5</v>
      </c>
      <c r="D1222" s="49" t="n">
        <v>7</v>
      </c>
      <c r="E1222" s="54" t="n">
        <v>404.8</v>
      </c>
    </row>
    <row r="1223" customFormat="false" ht="15" hidden="false" customHeight="false" outlineLevel="0" collapsed="false">
      <c r="A1223" s="49" t="n">
        <v>2011</v>
      </c>
      <c r="B1223" s="49" t="s">
        <v>218</v>
      </c>
      <c r="C1223" s="49" t="n">
        <v>5</v>
      </c>
      <c r="D1223" s="49" t="n">
        <v>8</v>
      </c>
      <c r="E1223" s="54" t="n">
        <v>2314.48</v>
      </c>
    </row>
    <row r="1224" customFormat="false" ht="15" hidden="false" customHeight="false" outlineLevel="0" collapsed="false">
      <c r="A1224" s="49" t="n">
        <v>2011</v>
      </c>
      <c r="B1224" s="49" t="s">
        <v>218</v>
      </c>
      <c r="C1224" s="49" t="n">
        <v>5</v>
      </c>
      <c r="D1224" s="49" t="n">
        <v>11</v>
      </c>
      <c r="E1224" s="54" t="n">
        <v>8060.3</v>
      </c>
    </row>
    <row r="1225" customFormat="false" ht="15" hidden="false" customHeight="false" outlineLevel="0" collapsed="false">
      <c r="A1225" s="49" t="n">
        <v>2011</v>
      </c>
      <c r="B1225" s="49" t="s">
        <v>218</v>
      </c>
      <c r="C1225" s="49" t="n">
        <v>5</v>
      </c>
      <c r="D1225" s="49" t="n">
        <v>12</v>
      </c>
      <c r="E1225" s="54" t="n">
        <v>12659.08</v>
      </c>
    </row>
    <row r="1226" customFormat="false" ht="15" hidden="false" customHeight="false" outlineLevel="0" collapsed="false">
      <c r="A1226" s="49" t="n">
        <v>2011</v>
      </c>
      <c r="B1226" s="49" t="s">
        <v>218</v>
      </c>
      <c r="C1226" s="49" t="n">
        <v>5</v>
      </c>
      <c r="D1226" s="49" t="n">
        <v>14</v>
      </c>
      <c r="E1226" s="54" t="n">
        <v>8734.9</v>
      </c>
    </row>
    <row r="1227" customFormat="false" ht="15" hidden="false" customHeight="false" outlineLevel="0" collapsed="false">
      <c r="A1227" s="49" t="n">
        <v>2011</v>
      </c>
      <c r="B1227" s="49" t="s">
        <v>218</v>
      </c>
      <c r="C1227" s="49" t="n">
        <v>5</v>
      </c>
      <c r="D1227" s="49" t="n">
        <v>15</v>
      </c>
      <c r="E1227" s="54" t="n">
        <v>297.58</v>
      </c>
    </row>
    <row r="1228" customFormat="false" ht="15" hidden="false" customHeight="false" outlineLevel="0" collapsed="false">
      <c r="A1228" s="49" t="n">
        <v>2011</v>
      </c>
      <c r="B1228" s="49" t="s">
        <v>218</v>
      </c>
      <c r="C1228" s="49" t="n">
        <v>7</v>
      </c>
      <c r="D1228" s="49" t="n">
        <v>11</v>
      </c>
      <c r="E1228" s="54" t="n">
        <v>5787.3</v>
      </c>
    </row>
    <row r="1229" customFormat="false" ht="15" hidden="false" customHeight="false" outlineLevel="0" collapsed="false">
      <c r="A1229" s="49" t="n">
        <v>2011</v>
      </c>
      <c r="B1229" s="49" t="s">
        <v>193</v>
      </c>
      <c r="C1229" s="49" t="n">
        <v>1</v>
      </c>
      <c r="D1229" s="49" t="n">
        <v>12</v>
      </c>
      <c r="E1229" s="54" t="n">
        <v>107.01</v>
      </c>
    </row>
    <row r="1230" customFormat="false" ht="15" hidden="false" customHeight="false" outlineLevel="0" collapsed="false">
      <c r="A1230" s="49" t="n">
        <v>2011</v>
      </c>
      <c r="B1230" s="49" t="s">
        <v>193</v>
      </c>
      <c r="C1230" s="49" t="n">
        <v>1</v>
      </c>
      <c r="D1230" s="49" t="n">
        <v>13</v>
      </c>
      <c r="E1230" s="54" t="n">
        <v>7683.44</v>
      </c>
    </row>
    <row r="1231" customFormat="false" ht="15" hidden="false" customHeight="false" outlineLevel="0" collapsed="false">
      <c r="A1231" s="49" t="n">
        <v>2011</v>
      </c>
      <c r="B1231" s="49" t="s">
        <v>193</v>
      </c>
      <c r="C1231" s="49" t="n">
        <v>2</v>
      </c>
      <c r="D1231" s="49" t="n">
        <v>14</v>
      </c>
      <c r="E1231" s="54" t="n">
        <v>2260.8</v>
      </c>
    </row>
    <row r="1232" customFormat="false" ht="15" hidden="false" customHeight="false" outlineLevel="0" collapsed="false">
      <c r="A1232" s="49" t="n">
        <v>2011</v>
      </c>
      <c r="B1232" s="49" t="s">
        <v>193</v>
      </c>
      <c r="C1232" s="49" t="n">
        <v>2</v>
      </c>
      <c r="D1232" s="49" t="n">
        <v>16</v>
      </c>
      <c r="E1232" s="54" t="n">
        <v>120.33</v>
      </c>
    </row>
    <row r="1233" customFormat="false" ht="15" hidden="false" customHeight="false" outlineLevel="0" collapsed="false">
      <c r="A1233" s="49" t="n">
        <v>2011</v>
      </c>
      <c r="B1233" s="49" t="s">
        <v>193</v>
      </c>
      <c r="C1233" s="49" t="n">
        <v>3</v>
      </c>
      <c r="D1233" s="49" t="n">
        <v>8</v>
      </c>
      <c r="E1233" s="54" t="n">
        <v>477.07</v>
      </c>
    </row>
    <row r="1234" customFormat="false" ht="15" hidden="false" customHeight="false" outlineLevel="0" collapsed="false">
      <c r="A1234" s="49" t="n">
        <v>2011</v>
      </c>
      <c r="B1234" s="49" t="s">
        <v>193</v>
      </c>
      <c r="C1234" s="49" t="n">
        <v>3</v>
      </c>
      <c r="D1234" s="49" t="n">
        <v>12</v>
      </c>
      <c r="E1234" s="54" t="n">
        <v>855.51</v>
      </c>
    </row>
    <row r="1235" customFormat="false" ht="15" hidden="false" customHeight="false" outlineLevel="0" collapsed="false">
      <c r="A1235" s="49" t="n">
        <v>2011</v>
      </c>
      <c r="B1235" s="49" t="s">
        <v>193</v>
      </c>
      <c r="C1235" s="49" t="n">
        <v>3</v>
      </c>
      <c r="D1235" s="49" t="n">
        <v>14</v>
      </c>
      <c r="E1235" s="54" t="n">
        <v>3069.54</v>
      </c>
    </row>
    <row r="1236" customFormat="false" ht="15" hidden="false" customHeight="false" outlineLevel="0" collapsed="false">
      <c r="A1236" s="49" t="n">
        <v>2011</v>
      </c>
      <c r="B1236" s="49" t="s">
        <v>193</v>
      </c>
      <c r="C1236" s="49" t="n">
        <v>3</v>
      </c>
      <c r="D1236" s="49" t="n">
        <v>16</v>
      </c>
      <c r="E1236" s="54" t="n">
        <v>294.4</v>
      </c>
    </row>
    <row r="1237" customFormat="false" ht="15" hidden="false" customHeight="false" outlineLevel="0" collapsed="false">
      <c r="A1237" s="49" t="n">
        <v>2011</v>
      </c>
      <c r="B1237" s="49" t="s">
        <v>193</v>
      </c>
      <c r="C1237" s="49" t="n">
        <v>4</v>
      </c>
      <c r="D1237" s="49" t="n">
        <v>9</v>
      </c>
      <c r="E1237" s="54" t="n">
        <v>482.54</v>
      </c>
    </row>
    <row r="1238" customFormat="false" ht="15" hidden="false" customHeight="false" outlineLevel="0" collapsed="false">
      <c r="A1238" s="49" t="n">
        <v>2011</v>
      </c>
      <c r="B1238" s="49" t="s">
        <v>193</v>
      </c>
      <c r="C1238" s="49" t="n">
        <v>4</v>
      </c>
      <c r="D1238" s="49" t="n">
        <v>12</v>
      </c>
      <c r="E1238" s="54" t="n">
        <v>429.01</v>
      </c>
    </row>
    <row r="1239" customFormat="false" ht="15" hidden="false" customHeight="false" outlineLevel="0" collapsed="false">
      <c r="A1239" s="49" t="n">
        <v>2011</v>
      </c>
      <c r="B1239" s="49" t="s">
        <v>193</v>
      </c>
      <c r="C1239" s="49" t="n">
        <v>4</v>
      </c>
      <c r="D1239" s="49" t="n">
        <v>13</v>
      </c>
      <c r="E1239" s="54" t="n">
        <v>1498.66</v>
      </c>
    </row>
    <row r="1240" customFormat="false" ht="15" hidden="false" customHeight="false" outlineLevel="0" collapsed="false">
      <c r="A1240" s="49" t="n">
        <v>2011</v>
      </c>
      <c r="B1240" s="49" t="s">
        <v>193</v>
      </c>
      <c r="C1240" s="49" t="n">
        <v>4</v>
      </c>
      <c r="D1240" s="49" t="n">
        <v>14</v>
      </c>
      <c r="E1240" s="54" t="n">
        <v>231.73</v>
      </c>
    </row>
    <row r="1241" customFormat="false" ht="15" hidden="false" customHeight="false" outlineLevel="0" collapsed="false">
      <c r="A1241" s="49" t="n">
        <v>2011</v>
      </c>
      <c r="B1241" s="49" t="s">
        <v>193</v>
      </c>
      <c r="C1241" s="49" t="n">
        <v>4</v>
      </c>
      <c r="D1241" s="49" t="n">
        <v>15</v>
      </c>
      <c r="E1241" s="54" t="n">
        <v>216.4</v>
      </c>
    </row>
    <row r="1242" customFormat="false" ht="15" hidden="false" customHeight="false" outlineLevel="0" collapsed="false">
      <c r="A1242" s="49" t="n">
        <v>2011</v>
      </c>
      <c r="B1242" s="49" t="s">
        <v>193</v>
      </c>
      <c r="C1242" s="49" t="n">
        <v>4</v>
      </c>
      <c r="D1242" s="49" t="n">
        <v>16</v>
      </c>
      <c r="E1242" s="54" t="n">
        <v>120.33</v>
      </c>
    </row>
    <row r="1243" customFormat="false" ht="15" hidden="false" customHeight="false" outlineLevel="0" collapsed="false">
      <c r="A1243" s="49" t="n">
        <v>2011</v>
      </c>
      <c r="B1243" s="49" t="s">
        <v>193</v>
      </c>
      <c r="C1243" s="49" t="n">
        <v>5</v>
      </c>
      <c r="D1243" s="49" t="n">
        <v>8</v>
      </c>
      <c r="E1243" s="54" t="n">
        <v>2618.89</v>
      </c>
    </row>
    <row r="1244" customFormat="false" ht="15" hidden="false" customHeight="false" outlineLevel="0" collapsed="false">
      <c r="A1244" s="49" t="n">
        <v>2011</v>
      </c>
      <c r="B1244" s="49" t="s">
        <v>193</v>
      </c>
      <c r="C1244" s="49" t="n">
        <v>5</v>
      </c>
      <c r="D1244" s="49" t="n">
        <v>9</v>
      </c>
      <c r="E1244" s="54" t="n">
        <v>1028.74</v>
      </c>
    </row>
    <row r="1245" customFormat="false" ht="15" hidden="false" customHeight="false" outlineLevel="0" collapsed="false">
      <c r="A1245" s="49" t="n">
        <v>2011</v>
      </c>
      <c r="B1245" s="49" t="s">
        <v>193</v>
      </c>
      <c r="C1245" s="49" t="n">
        <v>5</v>
      </c>
      <c r="D1245" s="49" t="n">
        <v>10</v>
      </c>
      <c r="E1245" s="54" t="n">
        <v>19.8</v>
      </c>
    </row>
    <row r="1246" customFormat="false" ht="15" hidden="false" customHeight="false" outlineLevel="0" collapsed="false">
      <c r="A1246" s="49" t="n">
        <v>2011</v>
      </c>
      <c r="B1246" s="49" t="s">
        <v>193</v>
      </c>
      <c r="C1246" s="49" t="n">
        <v>5</v>
      </c>
      <c r="D1246" s="49" t="n">
        <v>11</v>
      </c>
      <c r="E1246" s="54" t="n">
        <v>1042.66</v>
      </c>
    </row>
    <row r="1247" customFormat="false" ht="15" hidden="false" customHeight="false" outlineLevel="0" collapsed="false">
      <c r="A1247" s="49" t="n">
        <v>2011</v>
      </c>
      <c r="B1247" s="49" t="s">
        <v>193</v>
      </c>
      <c r="C1247" s="49" t="n">
        <v>5</v>
      </c>
      <c r="D1247" s="49" t="n">
        <v>13</v>
      </c>
      <c r="E1247" s="54" t="n">
        <v>5771.6</v>
      </c>
    </row>
    <row r="1248" customFormat="false" ht="15" hidden="false" customHeight="false" outlineLevel="0" collapsed="false">
      <c r="A1248" s="49" t="n">
        <v>2011</v>
      </c>
      <c r="B1248" s="49" t="s">
        <v>193</v>
      </c>
      <c r="C1248" s="49" t="n">
        <v>7</v>
      </c>
      <c r="D1248" s="49" t="n">
        <v>13</v>
      </c>
      <c r="E1248" s="54" t="n">
        <v>339.06</v>
      </c>
    </row>
    <row r="1249" customFormat="false" ht="15" hidden="false" customHeight="false" outlineLevel="0" collapsed="false">
      <c r="A1249" s="49" t="n">
        <v>2011</v>
      </c>
      <c r="B1249" s="49" t="s">
        <v>213</v>
      </c>
      <c r="C1249" s="49" t="n">
        <v>1</v>
      </c>
      <c r="D1249" s="49" t="n">
        <v>10</v>
      </c>
      <c r="E1249" s="54" t="n">
        <v>888.92</v>
      </c>
    </row>
    <row r="1250" customFormat="false" ht="15" hidden="false" customHeight="false" outlineLevel="0" collapsed="false">
      <c r="A1250" s="49" t="n">
        <v>2011</v>
      </c>
      <c r="B1250" s="49" t="s">
        <v>213</v>
      </c>
      <c r="C1250" s="49" t="n">
        <v>1</v>
      </c>
      <c r="D1250" s="49" t="n">
        <v>12</v>
      </c>
      <c r="E1250" s="54" t="n">
        <v>213.55</v>
      </c>
    </row>
    <row r="1251" customFormat="false" ht="15" hidden="false" customHeight="false" outlineLevel="0" collapsed="false">
      <c r="A1251" s="49" t="n">
        <v>2011</v>
      </c>
      <c r="B1251" s="49" t="s">
        <v>213</v>
      </c>
      <c r="C1251" s="49" t="n">
        <v>2</v>
      </c>
      <c r="D1251" s="49" t="n">
        <v>8</v>
      </c>
      <c r="E1251" s="54" t="n">
        <v>705.84</v>
      </c>
    </row>
    <row r="1252" customFormat="false" ht="15" hidden="false" customHeight="false" outlineLevel="0" collapsed="false">
      <c r="A1252" s="49" t="n">
        <v>2011</v>
      </c>
      <c r="B1252" s="49" t="s">
        <v>213</v>
      </c>
      <c r="C1252" s="49" t="n">
        <v>2</v>
      </c>
      <c r="D1252" s="49" t="n">
        <v>11</v>
      </c>
      <c r="E1252" s="54" t="n">
        <v>266.85</v>
      </c>
    </row>
    <row r="1253" customFormat="false" ht="15" hidden="false" customHeight="false" outlineLevel="0" collapsed="false">
      <c r="A1253" s="49" t="n">
        <v>2011</v>
      </c>
      <c r="B1253" s="49" t="s">
        <v>213</v>
      </c>
      <c r="C1253" s="49" t="n">
        <v>2</v>
      </c>
      <c r="D1253" s="49" t="n">
        <v>12</v>
      </c>
      <c r="E1253" s="54" t="n">
        <v>85.92</v>
      </c>
    </row>
    <row r="1254" customFormat="false" ht="15" hidden="false" customHeight="false" outlineLevel="0" collapsed="false">
      <c r="A1254" s="49" t="n">
        <v>2011</v>
      </c>
      <c r="B1254" s="49" t="s">
        <v>213</v>
      </c>
      <c r="C1254" s="49" t="n">
        <v>2</v>
      </c>
      <c r="D1254" s="49" t="n">
        <v>13</v>
      </c>
      <c r="E1254" s="54" t="n">
        <v>317.78</v>
      </c>
    </row>
    <row r="1255" customFormat="false" ht="15" hidden="false" customHeight="false" outlineLevel="0" collapsed="false">
      <c r="A1255" s="49" t="n">
        <v>2011</v>
      </c>
      <c r="B1255" s="49" t="s">
        <v>213</v>
      </c>
      <c r="C1255" s="49" t="n">
        <v>3</v>
      </c>
      <c r="D1255" s="49" t="n">
        <v>9</v>
      </c>
      <c r="E1255" s="54" t="n">
        <v>275.88</v>
      </c>
    </row>
    <row r="1256" customFormat="false" ht="15" hidden="false" customHeight="false" outlineLevel="0" collapsed="false">
      <c r="A1256" s="49" t="n">
        <v>2011</v>
      </c>
      <c r="B1256" s="49" t="s">
        <v>213</v>
      </c>
      <c r="C1256" s="49" t="n">
        <v>3</v>
      </c>
      <c r="D1256" s="49" t="n">
        <v>10</v>
      </c>
      <c r="E1256" s="54" t="n">
        <v>239.2</v>
      </c>
    </row>
    <row r="1257" customFormat="false" ht="15" hidden="false" customHeight="false" outlineLevel="0" collapsed="false">
      <c r="A1257" s="49" t="n">
        <v>2011</v>
      </c>
      <c r="B1257" s="49" t="s">
        <v>213</v>
      </c>
      <c r="C1257" s="49" t="n">
        <v>3</v>
      </c>
      <c r="D1257" s="49" t="n">
        <v>11</v>
      </c>
      <c r="E1257" s="54" t="n">
        <v>981.95</v>
      </c>
    </row>
    <row r="1258" customFormat="false" ht="15" hidden="false" customHeight="false" outlineLevel="0" collapsed="false">
      <c r="A1258" s="49" t="n">
        <v>2011</v>
      </c>
      <c r="B1258" s="49" t="s">
        <v>213</v>
      </c>
      <c r="C1258" s="49" t="n">
        <v>3</v>
      </c>
      <c r="D1258" s="49" t="n">
        <v>12</v>
      </c>
      <c r="E1258" s="54" t="n">
        <v>752.21</v>
      </c>
    </row>
    <row r="1259" customFormat="false" ht="15" hidden="false" customHeight="false" outlineLevel="0" collapsed="false">
      <c r="A1259" s="49" t="n">
        <v>2011</v>
      </c>
      <c r="B1259" s="49" t="s">
        <v>213</v>
      </c>
      <c r="C1259" s="49" t="n">
        <v>3</v>
      </c>
      <c r="D1259" s="49" t="n">
        <v>13</v>
      </c>
      <c r="E1259" s="54" t="n">
        <v>495.36</v>
      </c>
    </row>
    <row r="1260" customFormat="false" ht="15" hidden="false" customHeight="false" outlineLevel="0" collapsed="false">
      <c r="A1260" s="49" t="n">
        <v>2011</v>
      </c>
      <c r="B1260" s="49" t="s">
        <v>213</v>
      </c>
      <c r="C1260" s="49" t="n">
        <v>4</v>
      </c>
      <c r="D1260" s="49" t="n">
        <v>13</v>
      </c>
      <c r="E1260" s="54" t="n">
        <v>238.65</v>
      </c>
    </row>
    <row r="1261" customFormat="false" ht="15" hidden="false" customHeight="false" outlineLevel="0" collapsed="false">
      <c r="A1261" s="49" t="n">
        <v>2011</v>
      </c>
      <c r="B1261" s="49" t="s">
        <v>213</v>
      </c>
      <c r="C1261" s="49" t="n">
        <v>4</v>
      </c>
      <c r="D1261" s="49" t="n">
        <v>15</v>
      </c>
      <c r="E1261" s="54" t="n">
        <v>154.8</v>
      </c>
    </row>
    <row r="1262" customFormat="false" ht="15" hidden="false" customHeight="false" outlineLevel="0" collapsed="false">
      <c r="A1262" s="49" t="n">
        <v>2011</v>
      </c>
      <c r="B1262" s="49" t="s">
        <v>213</v>
      </c>
      <c r="C1262" s="49" t="n">
        <v>5</v>
      </c>
      <c r="D1262" s="49" t="n">
        <v>10</v>
      </c>
      <c r="E1262" s="54" t="n">
        <v>772.38</v>
      </c>
    </row>
    <row r="1263" customFormat="false" ht="15" hidden="false" customHeight="false" outlineLevel="0" collapsed="false">
      <c r="A1263" s="49" t="n">
        <v>2011</v>
      </c>
      <c r="B1263" s="49" t="s">
        <v>213</v>
      </c>
      <c r="C1263" s="49" t="n">
        <v>5</v>
      </c>
      <c r="D1263" s="49" t="n">
        <v>13</v>
      </c>
      <c r="E1263" s="54" t="n">
        <v>337.2</v>
      </c>
    </row>
    <row r="1264" customFormat="false" ht="15" hidden="false" customHeight="false" outlineLevel="0" collapsed="false">
      <c r="A1264" s="49" t="n">
        <v>2011</v>
      </c>
      <c r="B1264" s="49" t="s">
        <v>197</v>
      </c>
      <c r="C1264" s="49" t="n">
        <v>1</v>
      </c>
      <c r="D1264" s="49" t="n">
        <v>9</v>
      </c>
      <c r="E1264" s="54" t="n">
        <v>224.25</v>
      </c>
    </row>
    <row r="1265" customFormat="false" ht="15" hidden="false" customHeight="false" outlineLevel="0" collapsed="false">
      <c r="A1265" s="49" t="n">
        <v>2011</v>
      </c>
      <c r="B1265" s="49" t="s">
        <v>197</v>
      </c>
      <c r="C1265" s="49" t="n">
        <v>1</v>
      </c>
      <c r="D1265" s="49" t="n">
        <v>10</v>
      </c>
      <c r="E1265" s="54" t="n">
        <v>1539.88</v>
      </c>
    </row>
    <row r="1266" customFormat="false" ht="15" hidden="false" customHeight="false" outlineLevel="0" collapsed="false">
      <c r="A1266" s="49" t="n">
        <v>2011</v>
      </c>
      <c r="B1266" s="49" t="s">
        <v>197</v>
      </c>
      <c r="C1266" s="49" t="n">
        <v>1</v>
      </c>
      <c r="D1266" s="49" t="n">
        <v>11</v>
      </c>
      <c r="E1266" s="54" t="n">
        <v>1344.45</v>
      </c>
    </row>
    <row r="1267" customFormat="false" ht="15" hidden="false" customHeight="false" outlineLevel="0" collapsed="false">
      <c r="A1267" s="49" t="n">
        <v>2011</v>
      </c>
      <c r="B1267" s="49" t="s">
        <v>197</v>
      </c>
      <c r="C1267" s="49" t="n">
        <v>1</v>
      </c>
      <c r="D1267" s="49" t="n">
        <v>14</v>
      </c>
      <c r="E1267" s="54" t="n">
        <v>998.5</v>
      </c>
    </row>
    <row r="1268" customFormat="false" ht="15" hidden="false" customHeight="false" outlineLevel="0" collapsed="false">
      <c r="A1268" s="49" t="n">
        <v>2011</v>
      </c>
      <c r="B1268" s="49" t="s">
        <v>197</v>
      </c>
      <c r="C1268" s="49" t="n">
        <v>1</v>
      </c>
      <c r="D1268" s="49" t="n">
        <v>15</v>
      </c>
      <c r="E1268" s="54" t="n">
        <v>212.25</v>
      </c>
    </row>
    <row r="1269" customFormat="false" ht="15" hidden="false" customHeight="false" outlineLevel="0" collapsed="false">
      <c r="A1269" s="49" t="n">
        <v>2011</v>
      </c>
      <c r="B1269" s="49" t="s">
        <v>197</v>
      </c>
      <c r="C1269" s="49" t="n">
        <v>2</v>
      </c>
      <c r="D1269" s="49" t="n">
        <v>8</v>
      </c>
      <c r="E1269" s="54" t="n">
        <v>606.43</v>
      </c>
    </row>
    <row r="1270" customFormat="false" ht="15" hidden="false" customHeight="false" outlineLevel="0" collapsed="false">
      <c r="A1270" s="49" t="n">
        <v>2011</v>
      </c>
      <c r="B1270" s="49" t="s">
        <v>197</v>
      </c>
      <c r="C1270" s="49" t="n">
        <v>2</v>
      </c>
      <c r="D1270" s="49" t="n">
        <v>9</v>
      </c>
      <c r="E1270" s="54" t="n">
        <v>2700.09</v>
      </c>
    </row>
    <row r="1271" customFormat="false" ht="15" hidden="false" customHeight="false" outlineLevel="0" collapsed="false">
      <c r="A1271" s="49" t="n">
        <v>2011</v>
      </c>
      <c r="B1271" s="49" t="s">
        <v>197</v>
      </c>
      <c r="C1271" s="49" t="n">
        <v>2</v>
      </c>
      <c r="D1271" s="49" t="n">
        <v>12</v>
      </c>
      <c r="E1271" s="54" t="n">
        <v>1570.19</v>
      </c>
    </row>
    <row r="1272" customFormat="false" ht="15" hidden="false" customHeight="false" outlineLevel="0" collapsed="false">
      <c r="A1272" s="49" t="n">
        <v>2011</v>
      </c>
      <c r="B1272" s="49" t="s">
        <v>197</v>
      </c>
      <c r="C1272" s="49" t="n">
        <v>2</v>
      </c>
      <c r="D1272" s="49" t="n">
        <v>13</v>
      </c>
      <c r="E1272" s="54" t="n">
        <v>307.21</v>
      </c>
    </row>
    <row r="1273" customFormat="false" ht="15" hidden="false" customHeight="false" outlineLevel="0" collapsed="false">
      <c r="A1273" s="49" t="n">
        <v>2011</v>
      </c>
      <c r="B1273" s="49" t="s">
        <v>197</v>
      </c>
      <c r="C1273" s="49" t="n">
        <v>2</v>
      </c>
      <c r="D1273" s="49" t="n">
        <v>14</v>
      </c>
      <c r="E1273" s="54" t="n">
        <v>243.2</v>
      </c>
    </row>
    <row r="1274" customFormat="false" ht="15" hidden="false" customHeight="false" outlineLevel="0" collapsed="false">
      <c r="A1274" s="49" t="n">
        <v>2011</v>
      </c>
      <c r="B1274" s="49" t="s">
        <v>197</v>
      </c>
      <c r="C1274" s="49" t="n">
        <v>3</v>
      </c>
      <c r="D1274" s="49" t="n">
        <v>10</v>
      </c>
      <c r="E1274" s="54" t="n">
        <v>1627.56</v>
      </c>
    </row>
    <row r="1275" customFormat="false" ht="15" hidden="false" customHeight="false" outlineLevel="0" collapsed="false">
      <c r="A1275" s="49" t="n">
        <v>2011</v>
      </c>
      <c r="B1275" s="49" t="s">
        <v>197</v>
      </c>
      <c r="C1275" s="49" t="n">
        <v>3</v>
      </c>
      <c r="D1275" s="49" t="n">
        <v>12</v>
      </c>
      <c r="E1275" s="54" t="n">
        <v>987.6</v>
      </c>
    </row>
    <row r="1276" customFormat="false" ht="15" hidden="false" customHeight="false" outlineLevel="0" collapsed="false">
      <c r="A1276" s="49" t="n">
        <v>2011</v>
      </c>
      <c r="B1276" s="49" t="s">
        <v>197</v>
      </c>
      <c r="C1276" s="49" t="n">
        <v>3</v>
      </c>
      <c r="D1276" s="49" t="n">
        <v>13</v>
      </c>
      <c r="E1276" s="54" t="n">
        <v>2142.77</v>
      </c>
    </row>
    <row r="1277" customFormat="false" ht="15" hidden="false" customHeight="false" outlineLevel="0" collapsed="false">
      <c r="A1277" s="49" t="n">
        <v>2011</v>
      </c>
      <c r="B1277" s="49" t="s">
        <v>197</v>
      </c>
      <c r="C1277" s="49" t="n">
        <v>3</v>
      </c>
      <c r="D1277" s="49" t="n">
        <v>14</v>
      </c>
      <c r="E1277" s="54" t="n">
        <v>149.75</v>
      </c>
    </row>
    <row r="1278" customFormat="false" ht="15" hidden="false" customHeight="false" outlineLevel="0" collapsed="false">
      <c r="A1278" s="49" t="n">
        <v>2011</v>
      </c>
      <c r="B1278" s="49" t="s">
        <v>197</v>
      </c>
      <c r="C1278" s="49" t="n">
        <v>3</v>
      </c>
      <c r="D1278" s="49" t="n">
        <v>15</v>
      </c>
      <c r="E1278" s="54" t="n">
        <v>288.58</v>
      </c>
    </row>
    <row r="1279" customFormat="false" ht="15" hidden="false" customHeight="false" outlineLevel="0" collapsed="false">
      <c r="A1279" s="49" t="n">
        <v>2011</v>
      </c>
      <c r="B1279" s="49" t="s">
        <v>197</v>
      </c>
      <c r="C1279" s="49" t="n">
        <v>4</v>
      </c>
      <c r="D1279" s="49" t="n">
        <v>8</v>
      </c>
      <c r="E1279" s="54" t="n">
        <v>58.35</v>
      </c>
    </row>
    <row r="1280" customFormat="false" ht="15" hidden="false" customHeight="false" outlineLevel="0" collapsed="false">
      <c r="A1280" s="49" t="n">
        <v>2011</v>
      </c>
      <c r="B1280" s="49" t="s">
        <v>197</v>
      </c>
      <c r="C1280" s="49" t="n">
        <v>4</v>
      </c>
      <c r="D1280" s="49" t="n">
        <v>10</v>
      </c>
      <c r="E1280" s="54" t="n">
        <v>202.3</v>
      </c>
    </row>
    <row r="1281" customFormat="false" ht="15" hidden="false" customHeight="false" outlineLevel="0" collapsed="false">
      <c r="A1281" s="49" t="n">
        <v>2011</v>
      </c>
      <c r="B1281" s="49" t="s">
        <v>197</v>
      </c>
      <c r="C1281" s="49" t="n">
        <v>4</v>
      </c>
      <c r="D1281" s="49" t="n">
        <v>11</v>
      </c>
      <c r="E1281" s="54" t="n">
        <v>1319.01</v>
      </c>
    </row>
    <row r="1282" customFormat="false" ht="15" hidden="false" customHeight="false" outlineLevel="0" collapsed="false">
      <c r="A1282" s="49" t="n">
        <v>2011</v>
      </c>
      <c r="B1282" s="49" t="s">
        <v>197</v>
      </c>
      <c r="C1282" s="49" t="n">
        <v>4</v>
      </c>
      <c r="D1282" s="49" t="n">
        <v>12</v>
      </c>
      <c r="E1282" s="54" t="n">
        <v>1121.04</v>
      </c>
    </row>
    <row r="1283" customFormat="false" ht="15" hidden="false" customHeight="false" outlineLevel="0" collapsed="false">
      <c r="A1283" s="49" t="n">
        <v>2011</v>
      </c>
      <c r="B1283" s="49" t="s">
        <v>197</v>
      </c>
      <c r="C1283" s="49" t="n">
        <v>4</v>
      </c>
      <c r="D1283" s="49" t="n">
        <v>14</v>
      </c>
      <c r="E1283" s="54" t="n">
        <v>1705.82</v>
      </c>
    </row>
    <row r="1284" customFormat="false" ht="15" hidden="false" customHeight="false" outlineLevel="0" collapsed="false">
      <c r="A1284" s="49" t="n">
        <v>2011</v>
      </c>
      <c r="B1284" s="49" t="s">
        <v>197</v>
      </c>
      <c r="C1284" s="49" t="n">
        <v>4</v>
      </c>
      <c r="D1284" s="49" t="n">
        <v>17</v>
      </c>
      <c r="E1284" s="54" t="n">
        <v>777.2</v>
      </c>
    </row>
    <row r="1285" customFormat="false" ht="15" hidden="false" customHeight="false" outlineLevel="0" collapsed="false">
      <c r="A1285" s="49" t="n">
        <v>2011</v>
      </c>
      <c r="B1285" s="49" t="s">
        <v>197</v>
      </c>
      <c r="C1285" s="49" t="n">
        <v>4</v>
      </c>
      <c r="D1285" s="49" t="n">
        <v>19</v>
      </c>
      <c r="E1285" s="54" t="n">
        <v>602.83</v>
      </c>
    </row>
    <row r="1286" customFormat="false" ht="15" hidden="false" customHeight="false" outlineLevel="0" collapsed="false">
      <c r="A1286" s="49" t="n">
        <v>2011</v>
      </c>
      <c r="B1286" s="49" t="s">
        <v>197</v>
      </c>
      <c r="C1286" s="49" t="n">
        <v>5</v>
      </c>
      <c r="D1286" s="49" t="n">
        <v>10</v>
      </c>
      <c r="E1286" s="54" t="n">
        <v>1602.23</v>
      </c>
    </row>
    <row r="1287" customFormat="false" ht="15" hidden="false" customHeight="false" outlineLevel="0" collapsed="false">
      <c r="A1287" s="49" t="n">
        <v>2011</v>
      </c>
      <c r="B1287" s="49" t="s">
        <v>197</v>
      </c>
      <c r="C1287" s="49" t="n">
        <v>5</v>
      </c>
      <c r="D1287" s="49" t="n">
        <v>11</v>
      </c>
      <c r="E1287" s="54" t="n">
        <v>530.01</v>
      </c>
    </row>
    <row r="1288" customFormat="false" ht="15" hidden="false" customHeight="false" outlineLevel="0" collapsed="false">
      <c r="A1288" s="49" t="n">
        <v>2011</v>
      </c>
      <c r="B1288" s="49" t="s">
        <v>197</v>
      </c>
      <c r="C1288" s="49" t="n">
        <v>5</v>
      </c>
      <c r="D1288" s="49" t="n">
        <v>12</v>
      </c>
      <c r="E1288" s="54" t="n">
        <v>798.46</v>
      </c>
    </row>
    <row r="1289" customFormat="false" ht="15" hidden="false" customHeight="false" outlineLevel="0" collapsed="false">
      <c r="A1289" s="49" t="n">
        <v>2011</v>
      </c>
      <c r="B1289" s="49" t="s">
        <v>197</v>
      </c>
      <c r="C1289" s="49" t="n">
        <v>7</v>
      </c>
      <c r="D1289" s="49" t="n">
        <v>12</v>
      </c>
      <c r="E1289" s="54" t="n">
        <v>357.68</v>
      </c>
    </row>
    <row r="1290" customFormat="false" ht="15" hidden="false" customHeight="false" outlineLevel="0" collapsed="false">
      <c r="A1290" s="49" t="n">
        <v>2011</v>
      </c>
      <c r="B1290" s="49" t="s">
        <v>197</v>
      </c>
      <c r="C1290" s="49" t="n">
        <v>7</v>
      </c>
      <c r="D1290" s="49" t="n">
        <v>15</v>
      </c>
      <c r="E1290" s="54" t="n">
        <v>885.5</v>
      </c>
    </row>
    <row r="1291" customFormat="false" ht="15" hidden="false" customHeight="false" outlineLevel="0" collapsed="false">
      <c r="A1291" s="49" t="n">
        <v>2011</v>
      </c>
      <c r="B1291" s="49" t="s">
        <v>204</v>
      </c>
      <c r="C1291" s="49" t="n">
        <v>4</v>
      </c>
      <c r="D1291" s="49" t="n">
        <v>12</v>
      </c>
      <c r="E1291" s="54" t="n">
        <v>1002.31</v>
      </c>
    </row>
    <row r="1292" customFormat="false" ht="15" hidden="false" customHeight="false" outlineLevel="0" collapsed="false">
      <c r="A1292" s="49" t="n">
        <v>2011</v>
      </c>
      <c r="B1292" s="49" t="s">
        <v>212</v>
      </c>
      <c r="C1292" s="49" t="n">
        <v>4</v>
      </c>
      <c r="D1292" s="49" t="n">
        <v>10</v>
      </c>
      <c r="E1292" s="54" t="n">
        <v>145.92</v>
      </c>
    </row>
    <row r="1293" customFormat="false" ht="15" hidden="false" customHeight="false" outlineLevel="0" collapsed="false">
      <c r="A1293" s="49" t="n">
        <v>2011</v>
      </c>
      <c r="B1293" s="49" t="s">
        <v>215</v>
      </c>
      <c r="C1293" s="49" t="n">
        <v>1</v>
      </c>
      <c r="D1293" s="49" t="n">
        <v>11</v>
      </c>
      <c r="E1293" s="54" t="n">
        <v>3949.32</v>
      </c>
    </row>
    <row r="1294" customFormat="false" ht="15" hidden="false" customHeight="false" outlineLevel="0" collapsed="false">
      <c r="A1294" s="49" t="n">
        <v>2011</v>
      </c>
      <c r="B1294" s="49" t="s">
        <v>215</v>
      </c>
      <c r="C1294" s="49" t="n">
        <v>2</v>
      </c>
      <c r="D1294" s="49" t="n">
        <v>10</v>
      </c>
      <c r="E1294" s="54" t="n">
        <v>2118.74</v>
      </c>
    </row>
    <row r="1295" customFormat="false" ht="15" hidden="false" customHeight="false" outlineLevel="0" collapsed="false">
      <c r="A1295" s="49" t="n">
        <v>2011</v>
      </c>
      <c r="B1295" s="49" t="s">
        <v>215</v>
      </c>
      <c r="C1295" s="49" t="n">
        <v>2</v>
      </c>
      <c r="D1295" s="49" t="n">
        <v>13</v>
      </c>
      <c r="E1295" s="54" t="n">
        <v>2053.07</v>
      </c>
    </row>
    <row r="1296" customFormat="false" ht="15" hidden="false" customHeight="false" outlineLevel="0" collapsed="false">
      <c r="A1296" s="49" t="n">
        <v>2011</v>
      </c>
      <c r="B1296" s="49" t="s">
        <v>215</v>
      </c>
      <c r="C1296" s="49" t="n">
        <v>5</v>
      </c>
      <c r="D1296" s="49" t="n">
        <v>14</v>
      </c>
      <c r="E1296" s="54" t="n">
        <v>999.26</v>
      </c>
    </row>
    <row r="1297" customFormat="false" ht="15" hidden="false" customHeight="false" outlineLevel="0" collapsed="false">
      <c r="A1297" s="49" t="n">
        <v>2011</v>
      </c>
      <c r="B1297" s="49" t="s">
        <v>196</v>
      </c>
      <c r="C1297" s="49" t="n">
        <v>1</v>
      </c>
      <c r="D1297" s="49" t="n">
        <v>9</v>
      </c>
      <c r="E1297" s="54" t="n">
        <v>2421.49</v>
      </c>
    </row>
    <row r="1298" customFormat="false" ht="15" hidden="false" customHeight="false" outlineLevel="0" collapsed="false">
      <c r="A1298" s="49" t="n">
        <v>2011</v>
      </c>
      <c r="B1298" s="49" t="s">
        <v>196</v>
      </c>
      <c r="C1298" s="49" t="n">
        <v>1</v>
      </c>
      <c r="D1298" s="49" t="n">
        <v>10</v>
      </c>
      <c r="E1298" s="54" t="n">
        <v>1190.39</v>
      </c>
    </row>
    <row r="1299" customFormat="false" ht="15" hidden="false" customHeight="false" outlineLevel="0" collapsed="false">
      <c r="A1299" s="49" t="n">
        <v>2011</v>
      </c>
      <c r="B1299" s="49" t="s">
        <v>196</v>
      </c>
      <c r="C1299" s="49" t="n">
        <v>1</v>
      </c>
      <c r="D1299" s="49" t="n">
        <v>11</v>
      </c>
      <c r="E1299" s="54" t="n">
        <v>896.35</v>
      </c>
    </row>
    <row r="1300" customFormat="false" ht="15" hidden="false" customHeight="false" outlineLevel="0" collapsed="false">
      <c r="A1300" s="49" t="n">
        <v>2011</v>
      </c>
      <c r="B1300" s="49" t="s">
        <v>196</v>
      </c>
      <c r="C1300" s="49" t="n">
        <v>1</v>
      </c>
      <c r="D1300" s="49" t="n">
        <v>12</v>
      </c>
      <c r="E1300" s="54" t="n">
        <v>345.3</v>
      </c>
    </row>
    <row r="1301" customFormat="false" ht="15" hidden="false" customHeight="false" outlineLevel="0" collapsed="false">
      <c r="A1301" s="49" t="n">
        <v>2011</v>
      </c>
      <c r="B1301" s="49" t="s">
        <v>196</v>
      </c>
      <c r="C1301" s="49" t="n">
        <v>1</v>
      </c>
      <c r="D1301" s="49" t="n">
        <v>13</v>
      </c>
      <c r="E1301" s="54" t="n">
        <v>4669.04</v>
      </c>
    </row>
    <row r="1302" customFormat="false" ht="15" hidden="false" customHeight="false" outlineLevel="0" collapsed="false">
      <c r="A1302" s="49" t="n">
        <v>2011</v>
      </c>
      <c r="B1302" s="49" t="s">
        <v>196</v>
      </c>
      <c r="C1302" s="49" t="n">
        <v>1</v>
      </c>
      <c r="D1302" s="49" t="n">
        <v>15</v>
      </c>
      <c r="E1302" s="54" t="n">
        <v>989.1</v>
      </c>
    </row>
    <row r="1303" customFormat="false" ht="15" hidden="false" customHeight="false" outlineLevel="0" collapsed="false">
      <c r="A1303" s="49" t="n">
        <v>2011</v>
      </c>
      <c r="B1303" s="49" t="s">
        <v>196</v>
      </c>
      <c r="C1303" s="49" t="n">
        <v>1</v>
      </c>
      <c r="D1303" s="49" t="n">
        <v>16</v>
      </c>
      <c r="E1303" s="54" t="n">
        <v>1119.49</v>
      </c>
    </row>
    <row r="1304" customFormat="false" ht="15" hidden="false" customHeight="false" outlineLevel="0" collapsed="false">
      <c r="A1304" s="49" t="n">
        <v>2011</v>
      </c>
      <c r="B1304" s="49" t="s">
        <v>196</v>
      </c>
      <c r="C1304" s="49" t="n">
        <v>2</v>
      </c>
      <c r="D1304" s="49" t="n">
        <v>11</v>
      </c>
      <c r="E1304" s="54" t="n">
        <v>3417.12</v>
      </c>
    </row>
    <row r="1305" customFormat="false" ht="15" hidden="false" customHeight="false" outlineLevel="0" collapsed="false">
      <c r="A1305" s="49" t="n">
        <v>2011</v>
      </c>
      <c r="B1305" s="49" t="s">
        <v>196</v>
      </c>
      <c r="C1305" s="49" t="n">
        <v>2</v>
      </c>
      <c r="D1305" s="49" t="n">
        <v>12</v>
      </c>
      <c r="E1305" s="54" t="n">
        <v>1914.65</v>
      </c>
    </row>
    <row r="1306" customFormat="false" ht="15" hidden="false" customHeight="false" outlineLevel="0" collapsed="false">
      <c r="A1306" s="49" t="n">
        <v>2011</v>
      </c>
      <c r="B1306" s="49" t="s">
        <v>196</v>
      </c>
      <c r="C1306" s="49" t="n">
        <v>2</v>
      </c>
      <c r="D1306" s="49" t="n">
        <v>13</v>
      </c>
      <c r="E1306" s="54" t="n">
        <v>1110.49</v>
      </c>
    </row>
    <row r="1307" customFormat="false" ht="15" hidden="false" customHeight="false" outlineLevel="0" collapsed="false">
      <c r="A1307" s="49" t="n">
        <v>2011</v>
      </c>
      <c r="B1307" s="49" t="s">
        <v>196</v>
      </c>
      <c r="C1307" s="49" t="n">
        <v>2</v>
      </c>
      <c r="D1307" s="49" t="n">
        <v>14</v>
      </c>
      <c r="E1307" s="54" t="n">
        <v>741.11</v>
      </c>
    </row>
    <row r="1308" customFormat="false" ht="15" hidden="false" customHeight="false" outlineLevel="0" collapsed="false">
      <c r="A1308" s="49" t="n">
        <v>2011</v>
      </c>
      <c r="B1308" s="49" t="s">
        <v>196</v>
      </c>
      <c r="C1308" s="49" t="n">
        <v>2</v>
      </c>
      <c r="D1308" s="49" t="n">
        <v>15</v>
      </c>
      <c r="E1308" s="54" t="n">
        <v>1213.43</v>
      </c>
    </row>
    <row r="1309" customFormat="false" ht="15" hidden="false" customHeight="false" outlineLevel="0" collapsed="false">
      <c r="A1309" s="49" t="n">
        <v>2011</v>
      </c>
      <c r="B1309" s="49" t="s">
        <v>196</v>
      </c>
      <c r="C1309" s="49" t="n">
        <v>2</v>
      </c>
      <c r="D1309" s="49" t="n">
        <v>16</v>
      </c>
      <c r="E1309" s="54" t="n">
        <v>1256.73</v>
      </c>
    </row>
    <row r="1310" customFormat="false" ht="15" hidden="false" customHeight="false" outlineLevel="0" collapsed="false">
      <c r="A1310" s="49" t="n">
        <v>2011</v>
      </c>
      <c r="B1310" s="49" t="s">
        <v>196</v>
      </c>
      <c r="C1310" s="49" t="n">
        <v>3</v>
      </c>
      <c r="D1310" s="49" t="n">
        <v>8</v>
      </c>
      <c r="E1310" s="54" t="n">
        <v>453.34</v>
      </c>
    </row>
    <row r="1311" customFormat="false" ht="15" hidden="false" customHeight="false" outlineLevel="0" collapsed="false">
      <c r="A1311" s="49" t="n">
        <v>2011</v>
      </c>
      <c r="B1311" s="49" t="s">
        <v>196</v>
      </c>
      <c r="C1311" s="49" t="n">
        <v>3</v>
      </c>
      <c r="D1311" s="49" t="n">
        <v>10</v>
      </c>
      <c r="E1311" s="54" t="n">
        <v>393.28</v>
      </c>
    </row>
    <row r="1312" customFormat="false" ht="15" hidden="false" customHeight="false" outlineLevel="0" collapsed="false">
      <c r="A1312" s="49" t="n">
        <v>2011</v>
      </c>
      <c r="B1312" s="49" t="s">
        <v>196</v>
      </c>
      <c r="C1312" s="49" t="n">
        <v>3</v>
      </c>
      <c r="D1312" s="49" t="n">
        <v>13</v>
      </c>
      <c r="E1312" s="54" t="n">
        <v>1383.99</v>
      </c>
    </row>
    <row r="1313" customFormat="false" ht="15" hidden="false" customHeight="false" outlineLevel="0" collapsed="false">
      <c r="A1313" s="49" t="n">
        <v>2011</v>
      </c>
      <c r="B1313" s="49" t="s">
        <v>196</v>
      </c>
      <c r="C1313" s="49" t="n">
        <v>3</v>
      </c>
      <c r="D1313" s="49" t="n">
        <v>14</v>
      </c>
      <c r="E1313" s="54" t="n">
        <v>1947.09</v>
      </c>
    </row>
    <row r="1314" customFormat="false" ht="15" hidden="false" customHeight="false" outlineLevel="0" collapsed="false">
      <c r="A1314" s="49" t="n">
        <v>2011</v>
      </c>
      <c r="B1314" s="49" t="s">
        <v>196</v>
      </c>
      <c r="C1314" s="49" t="n">
        <v>3</v>
      </c>
      <c r="D1314" s="49" t="n">
        <v>15</v>
      </c>
      <c r="E1314" s="54" t="n">
        <v>138.4</v>
      </c>
    </row>
    <row r="1315" customFormat="false" ht="15" hidden="false" customHeight="false" outlineLevel="0" collapsed="false">
      <c r="A1315" s="49" t="n">
        <v>2011</v>
      </c>
      <c r="B1315" s="49" t="s">
        <v>196</v>
      </c>
      <c r="C1315" s="49" t="n">
        <v>3</v>
      </c>
      <c r="D1315" s="49" t="n">
        <v>16</v>
      </c>
      <c r="E1315" s="54" t="n">
        <v>4146.11</v>
      </c>
    </row>
    <row r="1316" customFormat="false" ht="15" hidden="false" customHeight="false" outlineLevel="0" collapsed="false">
      <c r="A1316" s="49" t="n">
        <v>2011</v>
      </c>
      <c r="B1316" s="49" t="s">
        <v>196</v>
      </c>
      <c r="C1316" s="49" t="n">
        <v>3</v>
      </c>
      <c r="D1316" s="49" t="n">
        <v>17</v>
      </c>
      <c r="E1316" s="54" t="n">
        <v>144.15</v>
      </c>
    </row>
    <row r="1317" customFormat="false" ht="15" hidden="false" customHeight="false" outlineLevel="0" collapsed="false">
      <c r="A1317" s="49" t="n">
        <v>2011</v>
      </c>
      <c r="B1317" s="49" t="s">
        <v>196</v>
      </c>
      <c r="C1317" s="49" t="n">
        <v>4</v>
      </c>
      <c r="D1317" s="49" t="n">
        <v>9</v>
      </c>
      <c r="E1317" s="54" t="n">
        <v>771.35</v>
      </c>
    </row>
    <row r="1318" customFormat="false" ht="15" hidden="false" customHeight="false" outlineLevel="0" collapsed="false">
      <c r="A1318" s="49" t="n">
        <v>2011</v>
      </c>
      <c r="B1318" s="49" t="s">
        <v>196</v>
      </c>
      <c r="C1318" s="49" t="n">
        <v>4</v>
      </c>
      <c r="D1318" s="49" t="n">
        <v>10</v>
      </c>
      <c r="E1318" s="54" t="n">
        <v>1273.66</v>
      </c>
    </row>
    <row r="1319" customFormat="false" ht="15" hidden="false" customHeight="false" outlineLevel="0" collapsed="false">
      <c r="A1319" s="49" t="n">
        <v>2011</v>
      </c>
      <c r="B1319" s="49" t="s">
        <v>196</v>
      </c>
      <c r="C1319" s="49" t="n">
        <v>4</v>
      </c>
      <c r="D1319" s="49" t="n">
        <v>11</v>
      </c>
      <c r="E1319" s="54" t="n">
        <v>2708.4</v>
      </c>
    </row>
    <row r="1320" customFormat="false" ht="15" hidden="false" customHeight="false" outlineLevel="0" collapsed="false">
      <c r="A1320" s="49" t="n">
        <v>2011</v>
      </c>
      <c r="B1320" s="49" t="s">
        <v>196</v>
      </c>
      <c r="C1320" s="49" t="n">
        <v>4</v>
      </c>
      <c r="D1320" s="49" t="n">
        <v>12</v>
      </c>
      <c r="E1320" s="54" t="n">
        <v>20.4</v>
      </c>
    </row>
    <row r="1321" customFormat="false" ht="15" hidden="false" customHeight="false" outlineLevel="0" collapsed="false">
      <c r="A1321" s="49" t="n">
        <v>2011</v>
      </c>
      <c r="B1321" s="49" t="s">
        <v>196</v>
      </c>
      <c r="C1321" s="49" t="n">
        <v>4</v>
      </c>
      <c r="D1321" s="49" t="n">
        <v>13</v>
      </c>
      <c r="E1321" s="54" t="n">
        <v>3177.16</v>
      </c>
    </row>
    <row r="1322" customFormat="false" ht="15" hidden="false" customHeight="false" outlineLevel="0" collapsed="false">
      <c r="A1322" s="49" t="n">
        <v>2011</v>
      </c>
      <c r="B1322" s="49" t="s">
        <v>196</v>
      </c>
      <c r="C1322" s="49" t="n">
        <v>4</v>
      </c>
      <c r="D1322" s="49" t="n">
        <v>16</v>
      </c>
      <c r="E1322" s="54" t="n">
        <v>1005.36</v>
      </c>
    </row>
    <row r="1323" customFormat="false" ht="15" hidden="false" customHeight="false" outlineLevel="0" collapsed="false">
      <c r="A1323" s="49" t="n">
        <v>2011</v>
      </c>
      <c r="B1323" s="49" t="s">
        <v>196</v>
      </c>
      <c r="C1323" s="49" t="n">
        <v>4</v>
      </c>
      <c r="D1323" s="49" t="n">
        <v>17</v>
      </c>
      <c r="E1323" s="54" t="n">
        <v>1924.61</v>
      </c>
    </row>
    <row r="1324" customFormat="false" ht="15" hidden="false" customHeight="false" outlineLevel="0" collapsed="false">
      <c r="A1324" s="49" t="n">
        <v>2011</v>
      </c>
      <c r="B1324" s="49" t="s">
        <v>196</v>
      </c>
      <c r="C1324" s="49" t="n">
        <v>4</v>
      </c>
      <c r="D1324" s="49" t="n">
        <v>18</v>
      </c>
      <c r="E1324" s="54" t="n">
        <v>77.4</v>
      </c>
    </row>
    <row r="1325" customFormat="false" ht="15" hidden="false" customHeight="false" outlineLevel="0" collapsed="false">
      <c r="A1325" s="49" t="n">
        <v>2011</v>
      </c>
      <c r="B1325" s="49" t="s">
        <v>196</v>
      </c>
      <c r="C1325" s="49" t="n">
        <v>5</v>
      </c>
      <c r="D1325" s="49" t="n">
        <v>8</v>
      </c>
      <c r="E1325" s="54" t="n">
        <v>777.4</v>
      </c>
    </row>
    <row r="1326" customFormat="false" ht="15" hidden="false" customHeight="false" outlineLevel="0" collapsed="false">
      <c r="A1326" s="49" t="n">
        <v>2011</v>
      </c>
      <c r="B1326" s="49" t="s">
        <v>196</v>
      </c>
      <c r="C1326" s="49" t="n">
        <v>5</v>
      </c>
      <c r="D1326" s="49" t="n">
        <v>9</v>
      </c>
      <c r="E1326" s="54" t="n">
        <v>960.6</v>
      </c>
    </row>
    <row r="1327" customFormat="false" ht="15" hidden="false" customHeight="false" outlineLevel="0" collapsed="false">
      <c r="A1327" s="49" t="n">
        <v>2011</v>
      </c>
      <c r="B1327" s="49" t="s">
        <v>196</v>
      </c>
      <c r="C1327" s="49" t="n">
        <v>5</v>
      </c>
      <c r="D1327" s="49" t="n">
        <v>11</v>
      </c>
      <c r="E1327" s="54" t="n">
        <v>485.88</v>
      </c>
    </row>
    <row r="1328" customFormat="false" ht="15" hidden="false" customHeight="false" outlineLevel="0" collapsed="false">
      <c r="A1328" s="49" t="n">
        <v>2011</v>
      </c>
      <c r="B1328" s="49" t="s">
        <v>196</v>
      </c>
      <c r="C1328" s="49" t="n">
        <v>5</v>
      </c>
      <c r="D1328" s="49" t="n">
        <v>12</v>
      </c>
      <c r="E1328" s="54" t="n">
        <v>675.55</v>
      </c>
    </row>
    <row r="1329" customFormat="false" ht="15" hidden="false" customHeight="false" outlineLevel="0" collapsed="false">
      <c r="A1329" s="49" t="n">
        <v>2011</v>
      </c>
      <c r="B1329" s="49" t="s">
        <v>196</v>
      </c>
      <c r="C1329" s="49" t="n">
        <v>5</v>
      </c>
      <c r="D1329" s="49" t="n">
        <v>14</v>
      </c>
      <c r="E1329" s="54" t="n">
        <v>1026.67</v>
      </c>
    </row>
    <row r="1330" customFormat="false" ht="15" hidden="false" customHeight="false" outlineLevel="0" collapsed="false">
      <c r="A1330" s="49" t="n">
        <v>2011</v>
      </c>
      <c r="B1330" s="49" t="s">
        <v>196</v>
      </c>
      <c r="C1330" s="49" t="n">
        <v>5</v>
      </c>
      <c r="D1330" s="49" t="n">
        <v>15</v>
      </c>
      <c r="E1330" s="54" t="n">
        <v>728.67</v>
      </c>
    </row>
    <row r="1331" customFormat="false" ht="15" hidden="false" customHeight="false" outlineLevel="0" collapsed="false">
      <c r="A1331" s="49" t="n">
        <v>2011</v>
      </c>
      <c r="B1331" s="49" t="s">
        <v>196</v>
      </c>
      <c r="C1331" s="49" t="n">
        <v>5</v>
      </c>
      <c r="D1331" s="49" t="n">
        <v>17</v>
      </c>
      <c r="E1331" s="54" t="n">
        <v>3528.34</v>
      </c>
    </row>
    <row r="1332" customFormat="false" ht="15" hidden="false" customHeight="false" outlineLevel="0" collapsed="false">
      <c r="A1332" s="49" t="n">
        <v>2011</v>
      </c>
      <c r="B1332" s="49" t="s">
        <v>196</v>
      </c>
      <c r="C1332" s="49" t="n">
        <v>7</v>
      </c>
      <c r="D1332" s="49" t="n">
        <v>11</v>
      </c>
      <c r="E1332" s="54" t="n">
        <v>817.52</v>
      </c>
    </row>
    <row r="1333" customFormat="false" ht="15" hidden="false" customHeight="false" outlineLevel="0" collapsed="false">
      <c r="A1333" s="49" t="n">
        <v>2011</v>
      </c>
      <c r="B1333" s="49" t="s">
        <v>196</v>
      </c>
      <c r="C1333" s="49" t="n">
        <v>7</v>
      </c>
      <c r="D1333" s="49" t="n">
        <v>13</v>
      </c>
      <c r="E1333" s="54" t="n">
        <v>3787.99</v>
      </c>
    </row>
    <row r="1334" customFormat="false" ht="15" hidden="false" customHeight="false" outlineLevel="0" collapsed="false">
      <c r="A1334" s="49" t="n">
        <v>2011</v>
      </c>
      <c r="B1334" s="49" t="s">
        <v>196</v>
      </c>
      <c r="C1334" s="49" t="n">
        <v>7</v>
      </c>
      <c r="D1334" s="49" t="n">
        <v>14</v>
      </c>
      <c r="E1334" s="54" t="n">
        <v>101.88</v>
      </c>
    </row>
    <row r="1335" customFormat="false" ht="15" hidden="false" customHeight="false" outlineLevel="0" collapsed="false">
      <c r="A1335" s="49" t="n">
        <v>2011</v>
      </c>
      <c r="B1335" s="49" t="s">
        <v>196</v>
      </c>
      <c r="C1335" s="49" t="n">
        <v>7</v>
      </c>
      <c r="D1335" s="49" t="n">
        <v>15</v>
      </c>
      <c r="E1335" s="54" t="n">
        <v>262.94</v>
      </c>
    </row>
    <row r="1336" customFormat="false" ht="15" hidden="false" customHeight="false" outlineLevel="0" collapsed="false">
      <c r="A1336" s="49" t="n">
        <v>2011</v>
      </c>
      <c r="B1336" s="49" t="s">
        <v>210</v>
      </c>
      <c r="C1336" s="49" t="n">
        <v>1</v>
      </c>
      <c r="D1336" s="49" t="n">
        <v>8</v>
      </c>
      <c r="E1336" s="54" t="n">
        <v>1238.48</v>
      </c>
    </row>
    <row r="1337" customFormat="false" ht="15" hidden="false" customHeight="false" outlineLevel="0" collapsed="false">
      <c r="A1337" s="49" t="n">
        <v>2011</v>
      </c>
      <c r="B1337" s="49" t="s">
        <v>210</v>
      </c>
      <c r="C1337" s="49" t="n">
        <v>1</v>
      </c>
      <c r="D1337" s="49" t="n">
        <v>10</v>
      </c>
      <c r="E1337" s="54" t="n">
        <v>5426.06</v>
      </c>
    </row>
    <row r="1338" customFormat="false" ht="15" hidden="false" customHeight="false" outlineLevel="0" collapsed="false">
      <c r="A1338" s="49" t="n">
        <v>2011</v>
      </c>
      <c r="B1338" s="49" t="s">
        <v>210</v>
      </c>
      <c r="C1338" s="49" t="n">
        <v>1</v>
      </c>
      <c r="D1338" s="49" t="n">
        <v>13</v>
      </c>
      <c r="E1338" s="54" t="n">
        <v>4400.28</v>
      </c>
    </row>
    <row r="1339" customFormat="false" ht="15" hidden="false" customHeight="false" outlineLevel="0" collapsed="false">
      <c r="A1339" s="49" t="n">
        <v>2011</v>
      </c>
      <c r="B1339" s="49" t="s">
        <v>210</v>
      </c>
      <c r="C1339" s="49" t="n">
        <v>1</v>
      </c>
      <c r="D1339" s="49" t="n">
        <v>16</v>
      </c>
      <c r="E1339" s="54" t="n">
        <v>238</v>
      </c>
    </row>
    <row r="1340" customFormat="false" ht="15" hidden="false" customHeight="false" outlineLevel="0" collapsed="false">
      <c r="A1340" s="49" t="n">
        <v>2011</v>
      </c>
      <c r="B1340" s="49" t="s">
        <v>210</v>
      </c>
      <c r="C1340" s="49" t="n">
        <v>2</v>
      </c>
      <c r="D1340" s="49" t="n">
        <v>11</v>
      </c>
      <c r="E1340" s="54" t="n">
        <v>4114.08</v>
      </c>
    </row>
    <row r="1341" customFormat="false" ht="15" hidden="false" customHeight="false" outlineLevel="0" collapsed="false">
      <c r="A1341" s="49" t="n">
        <v>2011</v>
      </c>
      <c r="B1341" s="49" t="s">
        <v>210</v>
      </c>
      <c r="C1341" s="49" t="n">
        <v>2</v>
      </c>
      <c r="D1341" s="49" t="n">
        <v>12</v>
      </c>
      <c r="E1341" s="54" t="n">
        <v>141.66</v>
      </c>
    </row>
    <row r="1342" customFormat="false" ht="15" hidden="false" customHeight="false" outlineLevel="0" collapsed="false">
      <c r="A1342" s="49" t="n">
        <v>2011</v>
      </c>
      <c r="B1342" s="49" t="s">
        <v>210</v>
      </c>
      <c r="C1342" s="49" t="n">
        <v>2</v>
      </c>
      <c r="D1342" s="49" t="n">
        <v>13</v>
      </c>
      <c r="E1342" s="54" t="n">
        <v>145.9</v>
      </c>
    </row>
    <row r="1343" customFormat="false" ht="15" hidden="false" customHeight="false" outlineLevel="0" collapsed="false">
      <c r="A1343" s="49" t="n">
        <v>2011</v>
      </c>
      <c r="B1343" s="49" t="s">
        <v>210</v>
      </c>
      <c r="C1343" s="49" t="n">
        <v>2</v>
      </c>
      <c r="D1343" s="49" t="n">
        <v>14</v>
      </c>
      <c r="E1343" s="54" t="n">
        <v>347.56</v>
      </c>
    </row>
    <row r="1344" customFormat="false" ht="15" hidden="false" customHeight="false" outlineLevel="0" collapsed="false">
      <c r="A1344" s="49" t="n">
        <v>2011</v>
      </c>
      <c r="B1344" s="49" t="s">
        <v>210</v>
      </c>
      <c r="C1344" s="49" t="n">
        <v>2</v>
      </c>
      <c r="D1344" s="49" t="n">
        <v>15</v>
      </c>
      <c r="E1344" s="54" t="n">
        <v>469.5</v>
      </c>
    </row>
    <row r="1345" customFormat="false" ht="15" hidden="false" customHeight="false" outlineLevel="0" collapsed="false">
      <c r="A1345" s="49" t="n">
        <v>2011</v>
      </c>
      <c r="B1345" s="49" t="s">
        <v>210</v>
      </c>
      <c r="C1345" s="49" t="n">
        <v>2</v>
      </c>
      <c r="D1345" s="49" t="n">
        <v>17</v>
      </c>
      <c r="E1345" s="54" t="n">
        <v>246.72</v>
      </c>
    </row>
    <row r="1346" customFormat="false" ht="15" hidden="false" customHeight="false" outlineLevel="0" collapsed="false">
      <c r="A1346" s="49" t="n">
        <v>2011</v>
      </c>
      <c r="B1346" s="49" t="s">
        <v>210</v>
      </c>
      <c r="C1346" s="49" t="n">
        <v>3</v>
      </c>
      <c r="D1346" s="49" t="n">
        <v>9</v>
      </c>
      <c r="E1346" s="54" t="n">
        <v>8.5</v>
      </c>
    </row>
    <row r="1347" customFormat="false" ht="15" hidden="false" customHeight="false" outlineLevel="0" collapsed="false">
      <c r="A1347" s="49" t="n">
        <v>2011</v>
      </c>
      <c r="B1347" s="49" t="s">
        <v>210</v>
      </c>
      <c r="C1347" s="49" t="n">
        <v>3</v>
      </c>
      <c r="D1347" s="49" t="n">
        <v>12</v>
      </c>
      <c r="E1347" s="54" t="n">
        <v>75.6</v>
      </c>
    </row>
    <row r="1348" customFormat="false" ht="15" hidden="false" customHeight="false" outlineLevel="0" collapsed="false">
      <c r="A1348" s="49" t="n">
        <v>2011</v>
      </c>
      <c r="B1348" s="49" t="s">
        <v>210</v>
      </c>
      <c r="C1348" s="49" t="n">
        <v>3</v>
      </c>
      <c r="D1348" s="49" t="n">
        <v>13</v>
      </c>
      <c r="E1348" s="54" t="n">
        <v>283</v>
      </c>
    </row>
    <row r="1349" customFormat="false" ht="15" hidden="false" customHeight="false" outlineLevel="0" collapsed="false">
      <c r="A1349" s="49" t="n">
        <v>2011</v>
      </c>
      <c r="B1349" s="49" t="s">
        <v>210</v>
      </c>
      <c r="C1349" s="49" t="n">
        <v>3</v>
      </c>
      <c r="D1349" s="49" t="n">
        <v>14</v>
      </c>
      <c r="E1349" s="54" t="n">
        <v>2825.1</v>
      </c>
    </row>
    <row r="1350" customFormat="false" ht="15" hidden="false" customHeight="false" outlineLevel="0" collapsed="false">
      <c r="A1350" s="49" t="n">
        <v>2011</v>
      </c>
      <c r="B1350" s="49" t="s">
        <v>210</v>
      </c>
      <c r="C1350" s="49" t="n">
        <v>4</v>
      </c>
      <c r="D1350" s="49" t="n">
        <v>9</v>
      </c>
      <c r="E1350" s="54" t="n">
        <v>122.4</v>
      </c>
    </row>
    <row r="1351" customFormat="false" ht="15" hidden="false" customHeight="false" outlineLevel="0" collapsed="false">
      <c r="A1351" s="49" t="n">
        <v>2011</v>
      </c>
      <c r="B1351" s="49" t="s">
        <v>210</v>
      </c>
      <c r="C1351" s="49" t="n">
        <v>4</v>
      </c>
      <c r="D1351" s="49" t="n">
        <v>10</v>
      </c>
      <c r="E1351" s="54" t="n">
        <v>612</v>
      </c>
    </row>
    <row r="1352" customFormat="false" ht="15" hidden="false" customHeight="false" outlineLevel="0" collapsed="false">
      <c r="A1352" s="49" t="n">
        <v>2011</v>
      </c>
      <c r="B1352" s="49" t="s">
        <v>210</v>
      </c>
      <c r="C1352" s="49" t="n">
        <v>4</v>
      </c>
      <c r="D1352" s="49" t="n">
        <v>11</v>
      </c>
      <c r="E1352" s="54" t="n">
        <v>157.9</v>
      </c>
    </row>
    <row r="1353" customFormat="false" ht="15" hidden="false" customHeight="false" outlineLevel="0" collapsed="false">
      <c r="A1353" s="49" t="n">
        <v>2011</v>
      </c>
      <c r="B1353" s="49" t="s">
        <v>210</v>
      </c>
      <c r="C1353" s="49" t="n">
        <v>4</v>
      </c>
      <c r="D1353" s="49" t="n">
        <v>12</v>
      </c>
      <c r="E1353" s="54" t="n">
        <v>2841.83</v>
      </c>
    </row>
    <row r="1354" customFormat="false" ht="15" hidden="false" customHeight="false" outlineLevel="0" collapsed="false">
      <c r="A1354" s="49" t="n">
        <v>2011</v>
      </c>
      <c r="B1354" s="49" t="s">
        <v>210</v>
      </c>
      <c r="C1354" s="49" t="n">
        <v>4</v>
      </c>
      <c r="D1354" s="49" t="n">
        <v>15</v>
      </c>
      <c r="E1354" s="54" t="n">
        <v>573.86</v>
      </c>
    </row>
    <row r="1355" customFormat="false" ht="15" hidden="false" customHeight="false" outlineLevel="0" collapsed="false">
      <c r="A1355" s="49" t="n">
        <v>2011</v>
      </c>
      <c r="B1355" s="49" t="s">
        <v>210</v>
      </c>
      <c r="C1355" s="49" t="n">
        <v>4</v>
      </c>
      <c r="D1355" s="49" t="n">
        <v>18</v>
      </c>
      <c r="E1355" s="54" t="n">
        <v>81.55</v>
      </c>
    </row>
    <row r="1356" customFormat="false" ht="15" hidden="false" customHeight="false" outlineLevel="0" collapsed="false">
      <c r="A1356" s="49" t="n">
        <v>2011</v>
      </c>
      <c r="B1356" s="49" t="s">
        <v>210</v>
      </c>
      <c r="C1356" s="49" t="n">
        <v>5</v>
      </c>
      <c r="D1356" s="49" t="n">
        <v>8</v>
      </c>
      <c r="E1356" s="54" t="n">
        <v>183.68</v>
      </c>
    </row>
    <row r="1357" customFormat="false" ht="15" hidden="false" customHeight="false" outlineLevel="0" collapsed="false">
      <c r="A1357" s="49" t="n">
        <v>2011</v>
      </c>
      <c r="B1357" s="49" t="s">
        <v>210</v>
      </c>
      <c r="C1357" s="49" t="n">
        <v>5</v>
      </c>
      <c r="D1357" s="49" t="n">
        <v>9</v>
      </c>
      <c r="E1357" s="54" t="n">
        <v>111.68</v>
      </c>
    </row>
    <row r="1358" customFormat="false" ht="15" hidden="false" customHeight="false" outlineLevel="0" collapsed="false">
      <c r="A1358" s="49" t="n">
        <v>2011</v>
      </c>
      <c r="B1358" s="49" t="s">
        <v>210</v>
      </c>
      <c r="C1358" s="49" t="n">
        <v>5</v>
      </c>
      <c r="D1358" s="49" t="n">
        <v>10</v>
      </c>
      <c r="E1358" s="54" t="n">
        <v>2938.76</v>
      </c>
    </row>
    <row r="1359" customFormat="false" ht="15" hidden="false" customHeight="false" outlineLevel="0" collapsed="false">
      <c r="A1359" s="49" t="n">
        <v>2011</v>
      </c>
      <c r="B1359" s="49" t="s">
        <v>210</v>
      </c>
      <c r="C1359" s="49" t="n">
        <v>5</v>
      </c>
      <c r="D1359" s="49" t="n">
        <v>11</v>
      </c>
      <c r="E1359" s="54" t="n">
        <v>291.45</v>
      </c>
    </row>
    <row r="1360" customFormat="false" ht="15" hidden="false" customHeight="false" outlineLevel="0" collapsed="false">
      <c r="A1360" s="49" t="n">
        <v>2011</v>
      </c>
      <c r="B1360" s="49" t="s">
        <v>210</v>
      </c>
      <c r="C1360" s="49" t="n">
        <v>5</v>
      </c>
      <c r="D1360" s="49" t="n">
        <v>12</v>
      </c>
      <c r="E1360" s="54" t="n">
        <v>366.1</v>
      </c>
    </row>
    <row r="1361" customFormat="false" ht="15" hidden="false" customHeight="false" outlineLevel="0" collapsed="false">
      <c r="A1361" s="49" t="n">
        <v>2011</v>
      </c>
      <c r="B1361" s="49" t="s">
        <v>210</v>
      </c>
      <c r="C1361" s="49" t="n">
        <v>7</v>
      </c>
      <c r="D1361" s="49" t="n">
        <v>11</v>
      </c>
      <c r="E1361" s="54" t="n">
        <v>374.2</v>
      </c>
    </row>
    <row r="1362" customFormat="false" ht="15" hidden="false" customHeight="false" outlineLevel="0" collapsed="false">
      <c r="A1362" s="49" t="n">
        <v>2011</v>
      </c>
      <c r="B1362" s="49" t="s">
        <v>210</v>
      </c>
      <c r="C1362" s="49" t="n">
        <v>7</v>
      </c>
      <c r="D1362" s="49" t="n">
        <v>13</v>
      </c>
      <c r="E1362" s="54" t="n">
        <v>511.69</v>
      </c>
    </row>
    <row r="1363" customFormat="false" ht="15" hidden="false" customHeight="false" outlineLevel="0" collapsed="false">
      <c r="A1363" s="49" t="n">
        <v>2011</v>
      </c>
      <c r="B1363" s="49" t="s">
        <v>210</v>
      </c>
      <c r="C1363" s="49" t="n">
        <v>7</v>
      </c>
      <c r="D1363" s="49" t="n">
        <v>14</v>
      </c>
      <c r="E1363" s="54" t="n">
        <v>263.41</v>
      </c>
    </row>
    <row r="1364" customFormat="false" ht="15" hidden="false" customHeight="false" outlineLevel="0" collapsed="false">
      <c r="A1364" s="49" t="n">
        <v>2011</v>
      </c>
      <c r="B1364" s="49" t="s">
        <v>210</v>
      </c>
      <c r="C1364" s="49" t="n">
        <v>7</v>
      </c>
      <c r="D1364" s="49" t="n">
        <v>15</v>
      </c>
      <c r="E1364" s="54" t="n">
        <v>3603.58</v>
      </c>
    </row>
    <row r="1365" customFormat="false" ht="15" hidden="false" customHeight="false" outlineLevel="0" collapsed="false">
      <c r="A1365" s="49" t="n">
        <v>2011</v>
      </c>
      <c r="B1365" s="49" t="s">
        <v>198</v>
      </c>
      <c r="C1365" s="49" t="n">
        <v>1</v>
      </c>
      <c r="D1365" s="49" t="n">
        <v>10</v>
      </c>
      <c r="E1365" s="54" t="n">
        <v>677.22</v>
      </c>
    </row>
    <row r="1366" customFormat="false" ht="15" hidden="false" customHeight="false" outlineLevel="0" collapsed="false">
      <c r="A1366" s="49" t="n">
        <v>2011</v>
      </c>
      <c r="B1366" s="49" t="s">
        <v>198</v>
      </c>
      <c r="C1366" s="49" t="n">
        <v>1</v>
      </c>
      <c r="D1366" s="49" t="n">
        <v>12</v>
      </c>
      <c r="E1366" s="54" t="n">
        <v>656</v>
      </c>
    </row>
    <row r="1367" customFormat="false" ht="15" hidden="false" customHeight="false" outlineLevel="0" collapsed="false">
      <c r="A1367" s="49" t="n">
        <v>2011</v>
      </c>
      <c r="B1367" s="49" t="s">
        <v>198</v>
      </c>
      <c r="C1367" s="49" t="n">
        <v>2</v>
      </c>
      <c r="D1367" s="49" t="n">
        <v>8</v>
      </c>
      <c r="E1367" s="54" t="n">
        <v>222.5</v>
      </c>
    </row>
    <row r="1368" customFormat="false" ht="15" hidden="false" customHeight="false" outlineLevel="0" collapsed="false">
      <c r="A1368" s="49" t="n">
        <v>2011</v>
      </c>
      <c r="B1368" s="49" t="s">
        <v>198</v>
      </c>
      <c r="C1368" s="49" t="n">
        <v>2</v>
      </c>
      <c r="D1368" s="49" t="n">
        <v>10</v>
      </c>
      <c r="E1368" s="54" t="n">
        <v>6972.24</v>
      </c>
    </row>
    <row r="1369" customFormat="false" ht="15" hidden="false" customHeight="false" outlineLevel="0" collapsed="false">
      <c r="A1369" s="49" t="n">
        <v>2011</v>
      </c>
      <c r="B1369" s="49" t="s">
        <v>198</v>
      </c>
      <c r="C1369" s="49" t="n">
        <v>2</v>
      </c>
      <c r="D1369" s="49" t="n">
        <v>14</v>
      </c>
      <c r="E1369" s="54" t="n">
        <v>593.74</v>
      </c>
    </row>
    <row r="1370" customFormat="false" ht="15" hidden="false" customHeight="false" outlineLevel="0" collapsed="false">
      <c r="A1370" s="49" t="n">
        <v>2011</v>
      </c>
      <c r="B1370" s="49" t="s">
        <v>198</v>
      </c>
      <c r="C1370" s="49" t="n">
        <v>2</v>
      </c>
      <c r="D1370" s="49" t="n">
        <v>15</v>
      </c>
      <c r="E1370" s="54" t="n">
        <v>746.4</v>
      </c>
    </row>
    <row r="1371" customFormat="false" ht="15" hidden="false" customHeight="false" outlineLevel="0" collapsed="false">
      <c r="A1371" s="49" t="n">
        <v>2011</v>
      </c>
      <c r="B1371" s="49" t="s">
        <v>198</v>
      </c>
      <c r="C1371" s="49" t="n">
        <v>3</v>
      </c>
      <c r="D1371" s="49" t="n">
        <v>8</v>
      </c>
      <c r="E1371" s="54" t="n">
        <v>348.57</v>
      </c>
    </row>
    <row r="1372" customFormat="false" ht="15" hidden="false" customHeight="false" outlineLevel="0" collapsed="false">
      <c r="A1372" s="49" t="n">
        <v>2011</v>
      </c>
      <c r="B1372" s="49" t="s">
        <v>198</v>
      </c>
      <c r="C1372" s="49" t="n">
        <v>3</v>
      </c>
      <c r="D1372" s="49" t="n">
        <v>9</v>
      </c>
      <c r="E1372" s="54" t="n">
        <v>3699.68</v>
      </c>
    </row>
    <row r="1373" customFormat="false" ht="15" hidden="false" customHeight="false" outlineLevel="0" collapsed="false">
      <c r="A1373" s="49" t="n">
        <v>2011</v>
      </c>
      <c r="B1373" s="49" t="s">
        <v>198</v>
      </c>
      <c r="C1373" s="49" t="n">
        <v>3</v>
      </c>
      <c r="D1373" s="49" t="n">
        <v>10</v>
      </c>
      <c r="E1373" s="54" t="n">
        <v>1268.05</v>
      </c>
    </row>
    <row r="1374" customFormat="false" ht="15" hidden="false" customHeight="false" outlineLevel="0" collapsed="false">
      <c r="A1374" s="49" t="n">
        <v>2011</v>
      </c>
      <c r="B1374" s="49" t="s">
        <v>198</v>
      </c>
      <c r="C1374" s="49" t="n">
        <v>3</v>
      </c>
      <c r="D1374" s="49" t="n">
        <v>11</v>
      </c>
      <c r="E1374" s="54" t="n">
        <v>1703.2</v>
      </c>
    </row>
    <row r="1375" customFormat="false" ht="15" hidden="false" customHeight="false" outlineLevel="0" collapsed="false">
      <c r="A1375" s="49" t="n">
        <v>2011</v>
      </c>
      <c r="B1375" s="49" t="s">
        <v>198</v>
      </c>
      <c r="C1375" s="49" t="n">
        <v>3</v>
      </c>
      <c r="D1375" s="49" t="n">
        <v>12</v>
      </c>
      <c r="E1375" s="54" t="n">
        <v>3104.68</v>
      </c>
    </row>
    <row r="1376" customFormat="false" ht="15" hidden="false" customHeight="false" outlineLevel="0" collapsed="false">
      <c r="A1376" s="49" t="n">
        <v>2011</v>
      </c>
      <c r="B1376" s="49" t="s">
        <v>198</v>
      </c>
      <c r="C1376" s="49" t="n">
        <v>3</v>
      </c>
      <c r="D1376" s="49" t="n">
        <v>14</v>
      </c>
      <c r="E1376" s="54" t="n">
        <v>760.59</v>
      </c>
    </row>
    <row r="1377" customFormat="false" ht="15" hidden="false" customHeight="false" outlineLevel="0" collapsed="false">
      <c r="A1377" s="49" t="n">
        <v>2011</v>
      </c>
      <c r="B1377" s="49" t="s">
        <v>198</v>
      </c>
      <c r="C1377" s="49" t="n">
        <v>3</v>
      </c>
      <c r="D1377" s="49" t="n">
        <v>15</v>
      </c>
      <c r="E1377" s="54" t="n">
        <v>1102.56</v>
      </c>
    </row>
    <row r="1378" customFormat="false" ht="15" hidden="false" customHeight="false" outlineLevel="0" collapsed="false">
      <c r="A1378" s="49" t="n">
        <v>2011</v>
      </c>
      <c r="B1378" s="49" t="s">
        <v>198</v>
      </c>
      <c r="C1378" s="49" t="n">
        <v>4</v>
      </c>
      <c r="D1378" s="49" t="n">
        <v>10</v>
      </c>
      <c r="E1378" s="54" t="n">
        <v>4860.64</v>
      </c>
    </row>
    <row r="1379" customFormat="false" ht="15" hidden="false" customHeight="false" outlineLevel="0" collapsed="false">
      <c r="A1379" s="49" t="n">
        <v>2011</v>
      </c>
      <c r="B1379" s="49" t="s">
        <v>198</v>
      </c>
      <c r="C1379" s="49" t="n">
        <v>4</v>
      </c>
      <c r="D1379" s="49" t="n">
        <v>12</v>
      </c>
      <c r="E1379" s="54" t="n">
        <v>849.69</v>
      </c>
    </row>
    <row r="1380" customFormat="false" ht="15" hidden="false" customHeight="false" outlineLevel="0" collapsed="false">
      <c r="A1380" s="49" t="n">
        <v>2011</v>
      </c>
      <c r="B1380" s="49" t="s">
        <v>198</v>
      </c>
      <c r="C1380" s="49" t="n">
        <v>4</v>
      </c>
      <c r="D1380" s="49" t="n">
        <v>15</v>
      </c>
      <c r="E1380" s="54" t="n">
        <v>425.48</v>
      </c>
    </row>
    <row r="1381" customFormat="false" ht="15" hidden="false" customHeight="false" outlineLevel="0" collapsed="false">
      <c r="A1381" s="49" t="n">
        <v>2011</v>
      </c>
      <c r="B1381" s="49" t="s">
        <v>198</v>
      </c>
      <c r="C1381" s="49" t="n">
        <v>4</v>
      </c>
      <c r="D1381" s="49" t="n">
        <v>17</v>
      </c>
      <c r="E1381" s="54" t="n">
        <v>2388.31</v>
      </c>
    </row>
    <row r="1382" customFormat="false" ht="15" hidden="false" customHeight="false" outlineLevel="0" collapsed="false">
      <c r="A1382" s="49" t="n">
        <v>2011</v>
      </c>
      <c r="B1382" s="49" t="s">
        <v>198</v>
      </c>
      <c r="C1382" s="49" t="n">
        <v>4</v>
      </c>
      <c r="D1382" s="49" t="n">
        <v>18</v>
      </c>
      <c r="E1382" s="54" t="n">
        <v>1889.57</v>
      </c>
    </row>
    <row r="1383" customFormat="false" ht="15" hidden="false" customHeight="false" outlineLevel="0" collapsed="false">
      <c r="A1383" s="49" t="n">
        <v>2011</v>
      </c>
      <c r="B1383" s="49" t="s">
        <v>198</v>
      </c>
      <c r="C1383" s="49" t="n">
        <v>5</v>
      </c>
      <c r="D1383" s="49" t="n">
        <v>8</v>
      </c>
      <c r="E1383" s="54" t="n">
        <v>573.38</v>
      </c>
    </row>
    <row r="1384" customFormat="false" ht="15" hidden="false" customHeight="false" outlineLevel="0" collapsed="false">
      <c r="A1384" s="49" t="n">
        <v>2011</v>
      </c>
      <c r="B1384" s="49" t="s">
        <v>198</v>
      </c>
      <c r="C1384" s="49" t="n">
        <v>5</v>
      </c>
      <c r="D1384" s="49" t="n">
        <v>9</v>
      </c>
      <c r="E1384" s="54" t="n">
        <v>925.64</v>
      </c>
    </row>
    <row r="1385" customFormat="false" ht="15" hidden="false" customHeight="false" outlineLevel="0" collapsed="false">
      <c r="A1385" s="49" t="n">
        <v>2011</v>
      </c>
      <c r="B1385" s="49" t="s">
        <v>198</v>
      </c>
      <c r="C1385" s="49" t="n">
        <v>5</v>
      </c>
      <c r="D1385" s="49" t="n">
        <v>10</v>
      </c>
      <c r="E1385" s="54" t="n">
        <v>1160.21</v>
      </c>
    </row>
    <row r="1386" customFormat="false" ht="15" hidden="false" customHeight="false" outlineLevel="0" collapsed="false">
      <c r="A1386" s="49" t="n">
        <v>2011</v>
      </c>
      <c r="B1386" s="49" t="s">
        <v>198</v>
      </c>
      <c r="C1386" s="49" t="n">
        <v>5</v>
      </c>
      <c r="D1386" s="49" t="n">
        <v>11</v>
      </c>
      <c r="E1386" s="54" t="n">
        <v>668.58</v>
      </c>
    </row>
    <row r="1387" customFormat="false" ht="15" hidden="false" customHeight="false" outlineLevel="0" collapsed="false">
      <c r="A1387" s="49" t="n">
        <v>2011</v>
      </c>
      <c r="B1387" s="49" t="s">
        <v>198</v>
      </c>
      <c r="C1387" s="49" t="n">
        <v>5</v>
      </c>
      <c r="D1387" s="49" t="n">
        <v>12</v>
      </c>
      <c r="E1387" s="54" t="n">
        <v>6207.08</v>
      </c>
    </row>
    <row r="1388" customFormat="false" ht="15" hidden="false" customHeight="false" outlineLevel="0" collapsed="false">
      <c r="A1388" s="49" t="n">
        <v>2011</v>
      </c>
      <c r="B1388" s="49" t="s">
        <v>198</v>
      </c>
      <c r="C1388" s="49" t="n">
        <v>5</v>
      </c>
      <c r="D1388" s="49" t="n">
        <v>13</v>
      </c>
      <c r="E1388" s="54" t="n">
        <v>476.36</v>
      </c>
    </row>
    <row r="1389" customFormat="false" ht="15" hidden="false" customHeight="false" outlineLevel="0" collapsed="false">
      <c r="A1389" s="49" t="n">
        <v>2011</v>
      </c>
      <c r="B1389" s="49" t="s">
        <v>198</v>
      </c>
      <c r="C1389" s="49" t="n">
        <v>5</v>
      </c>
      <c r="D1389" s="49" t="n">
        <v>14</v>
      </c>
      <c r="E1389" s="54" t="n">
        <v>846.32</v>
      </c>
    </row>
    <row r="1390" customFormat="false" ht="15" hidden="false" customHeight="false" outlineLevel="0" collapsed="false">
      <c r="A1390" s="49" t="n">
        <v>2011</v>
      </c>
      <c r="B1390" s="49" t="s">
        <v>198</v>
      </c>
      <c r="C1390" s="49" t="n">
        <v>5</v>
      </c>
      <c r="D1390" s="49" t="n">
        <v>15</v>
      </c>
      <c r="E1390" s="54" t="n">
        <v>546.6</v>
      </c>
    </row>
    <row r="1391" customFormat="false" ht="15" hidden="false" customHeight="false" outlineLevel="0" collapsed="false">
      <c r="A1391" s="49" t="n">
        <v>2011</v>
      </c>
      <c r="B1391" s="49" t="s">
        <v>198</v>
      </c>
      <c r="C1391" s="49" t="n">
        <v>5</v>
      </c>
      <c r="D1391" s="49" t="n">
        <v>16</v>
      </c>
      <c r="E1391" s="54" t="n">
        <v>139.35</v>
      </c>
    </row>
    <row r="1392" customFormat="false" ht="15" hidden="false" customHeight="false" outlineLevel="0" collapsed="false">
      <c r="A1392" s="49" t="n">
        <v>2011</v>
      </c>
      <c r="B1392" s="49" t="s">
        <v>198</v>
      </c>
      <c r="C1392" s="49" t="n">
        <v>7</v>
      </c>
      <c r="D1392" s="49" t="n">
        <v>12</v>
      </c>
      <c r="E1392" s="54" t="n">
        <v>775.14</v>
      </c>
    </row>
    <row r="1393" customFormat="false" ht="15" hidden="false" customHeight="false" outlineLevel="0" collapsed="false">
      <c r="A1393" s="49" t="n">
        <v>2011</v>
      </c>
      <c r="B1393" s="49" t="s">
        <v>198</v>
      </c>
      <c r="C1393" s="49" t="n">
        <v>7</v>
      </c>
      <c r="D1393" s="49" t="n">
        <v>15</v>
      </c>
      <c r="E1393" s="54" t="n">
        <v>1045.23</v>
      </c>
    </row>
    <row r="1394" customFormat="false" ht="15" hidden="false" customHeight="false" outlineLevel="0" collapsed="false">
      <c r="A1394" s="49" t="n">
        <v>2011</v>
      </c>
      <c r="B1394" s="49" t="s">
        <v>198</v>
      </c>
      <c r="C1394" s="49" t="n">
        <v>7</v>
      </c>
      <c r="D1394" s="49" t="n">
        <v>16</v>
      </c>
      <c r="E1394" s="54" t="n">
        <v>6207.67</v>
      </c>
    </row>
    <row r="1395" customFormat="false" ht="15" hidden="false" customHeight="false" outlineLevel="0" collapsed="false">
      <c r="A1395" s="49" t="n">
        <v>2011</v>
      </c>
      <c r="B1395" s="49" t="s">
        <v>207</v>
      </c>
      <c r="C1395" s="49" t="n">
        <v>1</v>
      </c>
      <c r="D1395" s="49" t="n">
        <v>10</v>
      </c>
      <c r="E1395" s="54" t="n">
        <v>615.28</v>
      </c>
    </row>
    <row r="1396" customFormat="false" ht="15" hidden="false" customHeight="false" outlineLevel="0" collapsed="false">
      <c r="A1396" s="49" t="n">
        <v>2011</v>
      </c>
      <c r="B1396" s="49" t="s">
        <v>207</v>
      </c>
      <c r="C1396" s="49" t="n">
        <v>1</v>
      </c>
      <c r="D1396" s="49" t="n">
        <v>16</v>
      </c>
      <c r="E1396" s="54" t="n">
        <v>1579.51</v>
      </c>
    </row>
    <row r="1397" customFormat="false" ht="15" hidden="false" customHeight="false" outlineLevel="0" collapsed="false">
      <c r="A1397" s="49" t="n">
        <v>2011</v>
      </c>
      <c r="B1397" s="49" t="s">
        <v>207</v>
      </c>
      <c r="C1397" s="49" t="n">
        <v>2</v>
      </c>
      <c r="D1397" s="49" t="n">
        <v>16</v>
      </c>
      <c r="E1397" s="54" t="n">
        <v>383.95</v>
      </c>
    </row>
    <row r="1398" customFormat="false" ht="15" hidden="false" customHeight="false" outlineLevel="0" collapsed="false">
      <c r="A1398" s="49" t="n">
        <v>2011</v>
      </c>
      <c r="B1398" s="49" t="s">
        <v>207</v>
      </c>
      <c r="C1398" s="49" t="n">
        <v>5</v>
      </c>
      <c r="D1398" s="49" t="n">
        <v>10</v>
      </c>
      <c r="E1398" s="54" t="n">
        <v>269.96</v>
      </c>
    </row>
    <row r="1399" customFormat="false" ht="15" hidden="false" customHeight="false" outlineLevel="0" collapsed="false">
      <c r="A1399" s="49" t="n">
        <v>2011</v>
      </c>
      <c r="B1399" s="49" t="s">
        <v>207</v>
      </c>
      <c r="C1399" s="49" t="n">
        <v>5</v>
      </c>
      <c r="D1399" s="49" t="n">
        <v>12</v>
      </c>
      <c r="E1399" s="54" t="n">
        <v>731.69</v>
      </c>
    </row>
    <row r="1400" customFormat="false" ht="15" hidden="false" customHeight="false" outlineLevel="0" collapsed="false">
      <c r="A1400" s="49" t="n">
        <v>2011</v>
      </c>
      <c r="B1400" s="49" t="s">
        <v>214</v>
      </c>
      <c r="C1400" s="49" t="n">
        <v>1</v>
      </c>
      <c r="D1400" s="49" t="n">
        <v>12</v>
      </c>
      <c r="E1400" s="54" t="n">
        <v>889.24</v>
      </c>
    </row>
    <row r="1401" customFormat="false" ht="15" hidden="false" customHeight="false" outlineLevel="0" collapsed="false">
      <c r="A1401" s="49" t="n">
        <v>2011</v>
      </c>
      <c r="B1401" s="49" t="s">
        <v>214</v>
      </c>
      <c r="C1401" s="49" t="n">
        <v>4</v>
      </c>
      <c r="D1401" s="49" t="n">
        <v>17</v>
      </c>
      <c r="E1401" s="54" t="n">
        <v>975.54</v>
      </c>
    </row>
    <row r="1402" customFormat="false" ht="15" hidden="false" customHeight="false" outlineLevel="0" collapsed="false">
      <c r="A1402" s="49" t="n">
        <v>2011</v>
      </c>
      <c r="B1402" s="49" t="s">
        <v>189</v>
      </c>
      <c r="C1402" s="49" t="n">
        <v>1</v>
      </c>
      <c r="D1402" s="49" t="n">
        <v>7</v>
      </c>
      <c r="E1402" s="54" t="n">
        <v>955.58</v>
      </c>
    </row>
    <row r="1403" customFormat="false" ht="15" hidden="false" customHeight="false" outlineLevel="0" collapsed="false">
      <c r="A1403" s="49" t="n">
        <v>2011</v>
      </c>
      <c r="B1403" s="49" t="s">
        <v>189</v>
      </c>
      <c r="C1403" s="49" t="n">
        <v>1</v>
      </c>
      <c r="D1403" s="49" t="n">
        <v>8</v>
      </c>
      <c r="E1403" s="54" t="n">
        <v>33293.59</v>
      </c>
    </row>
    <row r="1404" customFormat="false" ht="15" hidden="false" customHeight="false" outlineLevel="0" collapsed="false">
      <c r="A1404" s="49" t="n">
        <v>2011</v>
      </c>
      <c r="B1404" s="49" t="s">
        <v>189</v>
      </c>
      <c r="C1404" s="49" t="n">
        <v>1</v>
      </c>
      <c r="D1404" s="49" t="n">
        <v>9</v>
      </c>
      <c r="E1404" s="54" t="n">
        <v>106157.03</v>
      </c>
    </row>
    <row r="1405" customFormat="false" ht="15" hidden="false" customHeight="false" outlineLevel="0" collapsed="false">
      <c r="A1405" s="49" t="n">
        <v>2011</v>
      </c>
      <c r="B1405" s="49" t="s">
        <v>189</v>
      </c>
      <c r="C1405" s="49" t="n">
        <v>1</v>
      </c>
      <c r="D1405" s="49" t="n">
        <v>10</v>
      </c>
      <c r="E1405" s="54" t="n">
        <v>137647.13</v>
      </c>
    </row>
    <row r="1406" customFormat="false" ht="15" hidden="false" customHeight="false" outlineLevel="0" collapsed="false">
      <c r="A1406" s="49" t="n">
        <v>2011</v>
      </c>
      <c r="B1406" s="49" t="s">
        <v>189</v>
      </c>
      <c r="C1406" s="49" t="n">
        <v>1</v>
      </c>
      <c r="D1406" s="49" t="n">
        <v>11</v>
      </c>
      <c r="E1406" s="54" t="n">
        <v>124714.01</v>
      </c>
    </row>
    <row r="1407" customFormat="false" ht="15" hidden="false" customHeight="false" outlineLevel="0" collapsed="false">
      <c r="A1407" s="49" t="n">
        <v>2011</v>
      </c>
      <c r="B1407" s="49" t="s">
        <v>189</v>
      </c>
      <c r="C1407" s="49" t="n">
        <v>1</v>
      </c>
      <c r="D1407" s="49" t="n">
        <v>12</v>
      </c>
      <c r="E1407" s="54" t="n">
        <v>158224.94</v>
      </c>
    </row>
    <row r="1408" customFormat="false" ht="15" hidden="false" customHeight="false" outlineLevel="0" collapsed="false">
      <c r="A1408" s="49" t="n">
        <v>2011</v>
      </c>
      <c r="B1408" s="49" t="s">
        <v>189</v>
      </c>
      <c r="C1408" s="49" t="n">
        <v>1</v>
      </c>
      <c r="D1408" s="49" t="n">
        <v>13</v>
      </c>
      <c r="E1408" s="54" t="n">
        <v>178069.87</v>
      </c>
    </row>
    <row r="1409" customFormat="false" ht="15" hidden="false" customHeight="false" outlineLevel="0" collapsed="false">
      <c r="A1409" s="49" t="n">
        <v>2011</v>
      </c>
      <c r="B1409" s="49" t="s">
        <v>189</v>
      </c>
      <c r="C1409" s="49" t="n">
        <v>1</v>
      </c>
      <c r="D1409" s="49" t="n">
        <v>14</v>
      </c>
      <c r="E1409" s="54" t="n">
        <v>181369.4</v>
      </c>
    </row>
    <row r="1410" customFormat="false" ht="15" hidden="false" customHeight="false" outlineLevel="0" collapsed="false">
      <c r="A1410" s="49" t="n">
        <v>2011</v>
      </c>
      <c r="B1410" s="49" t="s">
        <v>189</v>
      </c>
      <c r="C1410" s="49" t="n">
        <v>1</v>
      </c>
      <c r="D1410" s="49" t="n">
        <v>15</v>
      </c>
      <c r="E1410" s="54" t="n">
        <v>157300.42</v>
      </c>
    </row>
    <row r="1411" customFormat="false" ht="15" hidden="false" customHeight="false" outlineLevel="0" collapsed="false">
      <c r="A1411" s="49" t="n">
        <v>2011</v>
      </c>
      <c r="B1411" s="49" t="s">
        <v>189</v>
      </c>
      <c r="C1411" s="49" t="n">
        <v>1</v>
      </c>
      <c r="D1411" s="49" t="n">
        <v>16</v>
      </c>
      <c r="E1411" s="54" t="n">
        <v>97986.22</v>
      </c>
    </row>
    <row r="1412" customFormat="false" ht="15" hidden="false" customHeight="false" outlineLevel="0" collapsed="false">
      <c r="A1412" s="49" t="n">
        <v>2011</v>
      </c>
      <c r="B1412" s="49" t="s">
        <v>189</v>
      </c>
      <c r="C1412" s="49" t="n">
        <v>1</v>
      </c>
      <c r="D1412" s="49" t="n">
        <v>17</v>
      </c>
      <c r="E1412" s="54" t="n">
        <v>173816.9</v>
      </c>
    </row>
    <row r="1413" customFormat="false" ht="15" hidden="false" customHeight="false" outlineLevel="0" collapsed="false">
      <c r="A1413" s="49" t="n">
        <v>2011</v>
      </c>
      <c r="B1413" s="49" t="s">
        <v>189</v>
      </c>
      <c r="C1413" s="49" t="n">
        <v>1</v>
      </c>
      <c r="D1413" s="49" t="n">
        <v>18</v>
      </c>
      <c r="E1413" s="54" t="n">
        <v>2218.17</v>
      </c>
    </row>
    <row r="1414" customFormat="false" ht="15" hidden="false" customHeight="false" outlineLevel="0" collapsed="false">
      <c r="A1414" s="49" t="n">
        <v>2011</v>
      </c>
      <c r="B1414" s="49" t="s">
        <v>189</v>
      </c>
      <c r="C1414" s="49" t="n">
        <v>2</v>
      </c>
      <c r="D1414" s="49" t="n">
        <v>7</v>
      </c>
      <c r="E1414" s="54" t="n">
        <v>1818.58</v>
      </c>
    </row>
    <row r="1415" customFormat="false" ht="15" hidden="false" customHeight="false" outlineLevel="0" collapsed="false">
      <c r="A1415" s="49" t="n">
        <v>2011</v>
      </c>
      <c r="B1415" s="49" t="s">
        <v>189</v>
      </c>
      <c r="C1415" s="49" t="n">
        <v>2</v>
      </c>
      <c r="D1415" s="49" t="n">
        <v>8</v>
      </c>
      <c r="E1415" s="54" t="n">
        <v>54192.91</v>
      </c>
    </row>
    <row r="1416" customFormat="false" ht="15" hidden="false" customHeight="false" outlineLevel="0" collapsed="false">
      <c r="A1416" s="49" t="n">
        <v>2011</v>
      </c>
      <c r="B1416" s="49" t="s">
        <v>189</v>
      </c>
      <c r="C1416" s="49" t="n">
        <v>2</v>
      </c>
      <c r="D1416" s="49" t="n">
        <v>9</v>
      </c>
      <c r="E1416" s="54" t="n">
        <v>128382.11</v>
      </c>
    </row>
    <row r="1417" customFormat="false" ht="15" hidden="false" customHeight="false" outlineLevel="0" collapsed="false">
      <c r="A1417" s="49" t="n">
        <v>2011</v>
      </c>
      <c r="B1417" s="49" t="s">
        <v>189</v>
      </c>
      <c r="C1417" s="49" t="n">
        <v>2</v>
      </c>
      <c r="D1417" s="49" t="n">
        <v>10</v>
      </c>
      <c r="E1417" s="54" t="n">
        <v>298812.64</v>
      </c>
    </row>
    <row r="1418" customFormat="false" ht="15" hidden="false" customHeight="false" outlineLevel="0" collapsed="false">
      <c r="A1418" s="49" t="n">
        <v>2011</v>
      </c>
      <c r="B1418" s="49" t="s">
        <v>189</v>
      </c>
      <c r="C1418" s="49" t="n">
        <v>2</v>
      </c>
      <c r="D1418" s="49" t="n">
        <v>11</v>
      </c>
      <c r="E1418" s="54" t="n">
        <v>222414.54</v>
      </c>
    </row>
    <row r="1419" customFormat="false" ht="15" hidden="false" customHeight="false" outlineLevel="0" collapsed="false">
      <c r="A1419" s="49" t="n">
        <v>2011</v>
      </c>
      <c r="B1419" s="49" t="s">
        <v>189</v>
      </c>
      <c r="C1419" s="49" t="n">
        <v>2</v>
      </c>
      <c r="D1419" s="49" t="n">
        <v>12</v>
      </c>
      <c r="E1419" s="54" t="n">
        <v>226969.93</v>
      </c>
    </row>
    <row r="1420" customFormat="false" ht="15" hidden="false" customHeight="false" outlineLevel="0" collapsed="false">
      <c r="A1420" s="49" t="n">
        <v>2011</v>
      </c>
      <c r="B1420" s="49" t="s">
        <v>189</v>
      </c>
      <c r="C1420" s="49" t="n">
        <v>2</v>
      </c>
      <c r="D1420" s="49" t="n">
        <v>13</v>
      </c>
      <c r="E1420" s="54" t="n">
        <v>179659.15</v>
      </c>
    </row>
    <row r="1421" customFormat="false" ht="15" hidden="false" customHeight="false" outlineLevel="0" collapsed="false">
      <c r="A1421" s="49" t="n">
        <v>2011</v>
      </c>
      <c r="B1421" s="49" t="s">
        <v>189</v>
      </c>
      <c r="C1421" s="49" t="n">
        <v>2</v>
      </c>
      <c r="D1421" s="49" t="n">
        <v>14</v>
      </c>
      <c r="E1421" s="54" t="n">
        <v>156703.06</v>
      </c>
    </row>
    <row r="1422" customFormat="false" ht="15" hidden="false" customHeight="false" outlineLevel="0" collapsed="false">
      <c r="A1422" s="49" t="n">
        <v>2011</v>
      </c>
      <c r="B1422" s="49" t="s">
        <v>189</v>
      </c>
      <c r="C1422" s="49" t="n">
        <v>2</v>
      </c>
      <c r="D1422" s="49" t="n">
        <v>15</v>
      </c>
      <c r="E1422" s="54" t="n">
        <v>179688.83</v>
      </c>
    </row>
    <row r="1423" customFormat="false" ht="15" hidden="false" customHeight="false" outlineLevel="0" collapsed="false">
      <c r="A1423" s="49" t="n">
        <v>2011</v>
      </c>
      <c r="B1423" s="49" t="s">
        <v>189</v>
      </c>
      <c r="C1423" s="49" t="n">
        <v>2</v>
      </c>
      <c r="D1423" s="49" t="n">
        <v>16</v>
      </c>
      <c r="E1423" s="54" t="n">
        <v>142541.67</v>
      </c>
    </row>
    <row r="1424" customFormat="false" ht="15" hidden="false" customHeight="false" outlineLevel="0" collapsed="false">
      <c r="A1424" s="49" t="n">
        <v>2011</v>
      </c>
      <c r="B1424" s="49" t="s">
        <v>189</v>
      </c>
      <c r="C1424" s="49" t="n">
        <v>2</v>
      </c>
      <c r="D1424" s="49" t="n">
        <v>17</v>
      </c>
      <c r="E1424" s="54" t="n">
        <v>51045.43</v>
      </c>
    </row>
    <row r="1425" customFormat="false" ht="15" hidden="false" customHeight="false" outlineLevel="0" collapsed="false">
      <c r="A1425" s="49" t="n">
        <v>2011</v>
      </c>
      <c r="B1425" s="49" t="s">
        <v>189</v>
      </c>
      <c r="C1425" s="49" t="n">
        <v>2</v>
      </c>
      <c r="D1425" s="49" t="n">
        <v>18</v>
      </c>
      <c r="E1425" s="54" t="n">
        <v>11219.74</v>
      </c>
    </row>
    <row r="1426" customFormat="false" ht="15" hidden="false" customHeight="false" outlineLevel="0" collapsed="false">
      <c r="A1426" s="49" t="n">
        <v>2011</v>
      </c>
      <c r="B1426" s="49" t="s">
        <v>189</v>
      </c>
      <c r="C1426" s="49" t="n">
        <v>3</v>
      </c>
      <c r="D1426" s="49" t="n">
        <v>7</v>
      </c>
      <c r="E1426" s="54" t="n">
        <v>3343.46</v>
      </c>
    </row>
    <row r="1427" customFormat="false" ht="15" hidden="false" customHeight="false" outlineLevel="0" collapsed="false">
      <c r="A1427" s="49" t="n">
        <v>2011</v>
      </c>
      <c r="B1427" s="49" t="s">
        <v>189</v>
      </c>
      <c r="C1427" s="49" t="n">
        <v>3</v>
      </c>
      <c r="D1427" s="49" t="n">
        <v>8</v>
      </c>
      <c r="E1427" s="54" t="n">
        <v>30406.61</v>
      </c>
    </row>
    <row r="1428" customFormat="false" ht="15" hidden="false" customHeight="false" outlineLevel="0" collapsed="false">
      <c r="A1428" s="49" t="n">
        <v>2011</v>
      </c>
      <c r="B1428" s="49" t="s">
        <v>189</v>
      </c>
      <c r="C1428" s="49" t="n">
        <v>3</v>
      </c>
      <c r="D1428" s="49" t="n">
        <v>9</v>
      </c>
      <c r="E1428" s="54" t="n">
        <v>90592.43</v>
      </c>
    </row>
    <row r="1429" customFormat="false" ht="15" hidden="false" customHeight="false" outlineLevel="0" collapsed="false">
      <c r="A1429" s="49" t="n">
        <v>2011</v>
      </c>
      <c r="B1429" s="49" t="s">
        <v>189</v>
      </c>
      <c r="C1429" s="49" t="n">
        <v>3</v>
      </c>
      <c r="D1429" s="49" t="n">
        <v>10</v>
      </c>
      <c r="E1429" s="54" t="n">
        <v>204818.28</v>
      </c>
    </row>
    <row r="1430" customFormat="false" ht="15" hidden="false" customHeight="false" outlineLevel="0" collapsed="false">
      <c r="A1430" s="49" t="n">
        <v>2011</v>
      </c>
      <c r="B1430" s="49" t="s">
        <v>189</v>
      </c>
      <c r="C1430" s="49" t="n">
        <v>3</v>
      </c>
      <c r="D1430" s="49" t="n">
        <v>11</v>
      </c>
      <c r="E1430" s="54" t="n">
        <v>179355.52</v>
      </c>
    </row>
    <row r="1431" customFormat="false" ht="15" hidden="false" customHeight="false" outlineLevel="0" collapsed="false">
      <c r="A1431" s="49" t="n">
        <v>2011</v>
      </c>
      <c r="B1431" s="49" t="s">
        <v>189</v>
      </c>
      <c r="C1431" s="49" t="n">
        <v>3</v>
      </c>
      <c r="D1431" s="49" t="n">
        <v>12</v>
      </c>
      <c r="E1431" s="54" t="n">
        <v>214794.32</v>
      </c>
    </row>
    <row r="1432" customFormat="false" ht="15" hidden="false" customHeight="false" outlineLevel="0" collapsed="false">
      <c r="A1432" s="49" t="n">
        <v>2011</v>
      </c>
      <c r="B1432" s="49" t="s">
        <v>189</v>
      </c>
      <c r="C1432" s="49" t="n">
        <v>3</v>
      </c>
      <c r="D1432" s="49" t="n">
        <v>13</v>
      </c>
      <c r="E1432" s="54" t="n">
        <v>166728.27</v>
      </c>
    </row>
    <row r="1433" customFormat="false" ht="15" hidden="false" customHeight="false" outlineLevel="0" collapsed="false">
      <c r="A1433" s="49" t="n">
        <v>2011</v>
      </c>
      <c r="B1433" s="49" t="s">
        <v>189</v>
      </c>
      <c r="C1433" s="49" t="n">
        <v>3</v>
      </c>
      <c r="D1433" s="49" t="n">
        <v>14</v>
      </c>
      <c r="E1433" s="54" t="n">
        <v>141122.98</v>
      </c>
    </row>
    <row r="1434" customFormat="false" ht="15" hidden="false" customHeight="false" outlineLevel="0" collapsed="false">
      <c r="A1434" s="49" t="n">
        <v>2011</v>
      </c>
      <c r="B1434" s="49" t="s">
        <v>189</v>
      </c>
      <c r="C1434" s="49" t="n">
        <v>3</v>
      </c>
      <c r="D1434" s="49" t="n">
        <v>15</v>
      </c>
      <c r="E1434" s="54" t="n">
        <v>189477.89</v>
      </c>
    </row>
    <row r="1435" customFormat="false" ht="15" hidden="false" customHeight="false" outlineLevel="0" collapsed="false">
      <c r="A1435" s="49" t="n">
        <v>2011</v>
      </c>
      <c r="B1435" s="49" t="s">
        <v>189</v>
      </c>
      <c r="C1435" s="49" t="n">
        <v>3</v>
      </c>
      <c r="D1435" s="49" t="n">
        <v>16</v>
      </c>
      <c r="E1435" s="54" t="n">
        <v>99202.95</v>
      </c>
    </row>
    <row r="1436" customFormat="false" ht="15" hidden="false" customHeight="false" outlineLevel="0" collapsed="false">
      <c r="A1436" s="49" t="n">
        <v>2011</v>
      </c>
      <c r="B1436" s="49" t="s">
        <v>189</v>
      </c>
      <c r="C1436" s="49" t="n">
        <v>3</v>
      </c>
      <c r="D1436" s="49" t="n">
        <v>17</v>
      </c>
      <c r="E1436" s="54" t="n">
        <v>29329.18</v>
      </c>
    </row>
    <row r="1437" customFormat="false" ht="15" hidden="false" customHeight="false" outlineLevel="0" collapsed="false">
      <c r="A1437" s="49" t="n">
        <v>2011</v>
      </c>
      <c r="B1437" s="49" t="s">
        <v>189</v>
      </c>
      <c r="C1437" s="49" t="n">
        <v>3</v>
      </c>
      <c r="D1437" s="49" t="n">
        <v>19</v>
      </c>
      <c r="E1437" s="54" t="n">
        <v>2893.4</v>
      </c>
    </row>
    <row r="1438" customFormat="false" ht="15" hidden="false" customHeight="false" outlineLevel="0" collapsed="false">
      <c r="A1438" s="49" t="n">
        <v>2011</v>
      </c>
      <c r="B1438" s="49" t="s">
        <v>189</v>
      </c>
      <c r="C1438" s="49" t="n">
        <v>3</v>
      </c>
      <c r="D1438" s="49" t="n">
        <v>20</v>
      </c>
      <c r="E1438" s="54" t="n">
        <v>13031.5</v>
      </c>
    </row>
    <row r="1439" customFormat="false" ht="15" hidden="false" customHeight="false" outlineLevel="0" collapsed="false">
      <c r="A1439" s="49" t="n">
        <v>2011</v>
      </c>
      <c r="B1439" s="49" t="s">
        <v>189</v>
      </c>
      <c r="C1439" s="49" t="n">
        <v>4</v>
      </c>
      <c r="D1439" s="49" t="n">
        <v>6</v>
      </c>
      <c r="E1439" s="54" t="n">
        <v>4.25</v>
      </c>
    </row>
    <row r="1440" customFormat="false" ht="15" hidden="false" customHeight="false" outlineLevel="0" collapsed="false">
      <c r="A1440" s="49" t="n">
        <v>2011</v>
      </c>
      <c r="B1440" s="49" t="s">
        <v>189</v>
      </c>
      <c r="C1440" s="49" t="n">
        <v>4</v>
      </c>
      <c r="D1440" s="49" t="n">
        <v>7</v>
      </c>
      <c r="E1440" s="54" t="n">
        <v>2437.72</v>
      </c>
    </row>
    <row r="1441" customFormat="false" ht="15" hidden="false" customHeight="false" outlineLevel="0" collapsed="false">
      <c r="A1441" s="49" t="n">
        <v>2011</v>
      </c>
      <c r="B1441" s="49" t="s">
        <v>189</v>
      </c>
      <c r="C1441" s="49" t="n">
        <v>4</v>
      </c>
      <c r="D1441" s="49" t="n">
        <v>8</v>
      </c>
      <c r="E1441" s="54" t="n">
        <v>30300.94</v>
      </c>
    </row>
    <row r="1442" customFormat="false" ht="15" hidden="false" customHeight="false" outlineLevel="0" collapsed="false">
      <c r="A1442" s="49" t="n">
        <v>2011</v>
      </c>
      <c r="B1442" s="49" t="s">
        <v>189</v>
      </c>
      <c r="C1442" s="49" t="n">
        <v>4</v>
      </c>
      <c r="D1442" s="49" t="n">
        <v>9</v>
      </c>
      <c r="E1442" s="54" t="n">
        <v>129092.29</v>
      </c>
    </row>
    <row r="1443" customFormat="false" ht="15" hidden="false" customHeight="false" outlineLevel="0" collapsed="false">
      <c r="A1443" s="49" t="n">
        <v>2011</v>
      </c>
      <c r="B1443" s="49" t="s">
        <v>189</v>
      </c>
      <c r="C1443" s="49" t="n">
        <v>4</v>
      </c>
      <c r="D1443" s="49" t="n">
        <v>10</v>
      </c>
      <c r="E1443" s="54" t="n">
        <v>186463.43</v>
      </c>
    </row>
    <row r="1444" customFormat="false" ht="15" hidden="false" customHeight="false" outlineLevel="0" collapsed="false">
      <c r="A1444" s="49" t="n">
        <v>2011</v>
      </c>
      <c r="B1444" s="49" t="s">
        <v>189</v>
      </c>
      <c r="C1444" s="49" t="n">
        <v>4</v>
      </c>
      <c r="D1444" s="49" t="n">
        <v>11</v>
      </c>
      <c r="E1444" s="54" t="n">
        <v>141082.41</v>
      </c>
    </row>
    <row r="1445" customFormat="false" ht="15" hidden="false" customHeight="false" outlineLevel="0" collapsed="false">
      <c r="A1445" s="49" t="n">
        <v>2011</v>
      </c>
      <c r="B1445" s="49" t="s">
        <v>189</v>
      </c>
      <c r="C1445" s="49" t="n">
        <v>4</v>
      </c>
      <c r="D1445" s="49" t="n">
        <v>12</v>
      </c>
      <c r="E1445" s="54" t="n">
        <v>204506.54</v>
      </c>
    </row>
    <row r="1446" customFormat="false" ht="15" hidden="false" customHeight="false" outlineLevel="0" collapsed="false">
      <c r="A1446" s="49" t="n">
        <v>2011</v>
      </c>
      <c r="B1446" s="49" t="s">
        <v>189</v>
      </c>
      <c r="C1446" s="49" t="n">
        <v>4</v>
      </c>
      <c r="D1446" s="49" t="n">
        <v>13</v>
      </c>
      <c r="E1446" s="54" t="n">
        <v>151624.66</v>
      </c>
    </row>
    <row r="1447" customFormat="false" ht="15" hidden="false" customHeight="false" outlineLevel="0" collapsed="false">
      <c r="A1447" s="49" t="n">
        <v>2011</v>
      </c>
      <c r="B1447" s="49" t="s">
        <v>189</v>
      </c>
      <c r="C1447" s="49" t="n">
        <v>4</v>
      </c>
      <c r="D1447" s="49" t="n">
        <v>14</v>
      </c>
      <c r="E1447" s="54" t="n">
        <v>158780.96</v>
      </c>
    </row>
    <row r="1448" customFormat="false" ht="15" hidden="false" customHeight="false" outlineLevel="0" collapsed="false">
      <c r="A1448" s="49" t="n">
        <v>2011</v>
      </c>
      <c r="B1448" s="49" t="s">
        <v>189</v>
      </c>
      <c r="C1448" s="49" t="n">
        <v>4</v>
      </c>
      <c r="D1448" s="49" t="n">
        <v>15</v>
      </c>
      <c r="E1448" s="54" t="n">
        <v>206917.85</v>
      </c>
    </row>
    <row r="1449" customFormat="false" ht="15" hidden="false" customHeight="false" outlineLevel="0" collapsed="false">
      <c r="A1449" s="49" t="n">
        <v>2011</v>
      </c>
      <c r="B1449" s="49" t="s">
        <v>189</v>
      </c>
      <c r="C1449" s="49" t="n">
        <v>4</v>
      </c>
      <c r="D1449" s="49" t="n">
        <v>16</v>
      </c>
      <c r="E1449" s="54" t="n">
        <v>142544</v>
      </c>
    </row>
    <row r="1450" customFormat="false" ht="15" hidden="false" customHeight="false" outlineLevel="0" collapsed="false">
      <c r="A1450" s="49" t="n">
        <v>2011</v>
      </c>
      <c r="B1450" s="49" t="s">
        <v>189</v>
      </c>
      <c r="C1450" s="49" t="n">
        <v>4</v>
      </c>
      <c r="D1450" s="49" t="n">
        <v>17</v>
      </c>
      <c r="E1450" s="54" t="n">
        <v>88359.18</v>
      </c>
    </row>
    <row r="1451" customFormat="false" ht="15" hidden="false" customHeight="false" outlineLevel="0" collapsed="false">
      <c r="A1451" s="49" t="n">
        <v>2011</v>
      </c>
      <c r="B1451" s="49" t="s">
        <v>189</v>
      </c>
      <c r="C1451" s="49" t="n">
        <v>4</v>
      </c>
      <c r="D1451" s="49" t="n">
        <v>18</v>
      </c>
      <c r="E1451" s="54" t="n">
        <v>112770.06</v>
      </c>
    </row>
    <row r="1452" customFormat="false" ht="15" hidden="false" customHeight="false" outlineLevel="0" collapsed="false">
      <c r="A1452" s="49" t="n">
        <v>2011</v>
      </c>
      <c r="B1452" s="49" t="s">
        <v>189</v>
      </c>
      <c r="C1452" s="49" t="n">
        <v>4</v>
      </c>
      <c r="D1452" s="49" t="n">
        <v>19</v>
      </c>
      <c r="E1452" s="54" t="n">
        <v>38593.69</v>
      </c>
    </row>
    <row r="1453" customFormat="false" ht="15" hidden="false" customHeight="false" outlineLevel="0" collapsed="false">
      <c r="A1453" s="49" t="n">
        <v>2011</v>
      </c>
      <c r="B1453" s="49" t="s">
        <v>189</v>
      </c>
      <c r="C1453" s="49" t="n">
        <v>4</v>
      </c>
      <c r="D1453" s="49" t="n">
        <v>20</v>
      </c>
      <c r="E1453" s="54" t="n">
        <v>5479.7</v>
      </c>
    </row>
    <row r="1454" customFormat="false" ht="15" hidden="false" customHeight="false" outlineLevel="0" collapsed="false">
      <c r="A1454" s="49" t="n">
        <v>2011</v>
      </c>
      <c r="B1454" s="49" t="s">
        <v>189</v>
      </c>
      <c r="C1454" s="49" t="n">
        <v>5</v>
      </c>
      <c r="D1454" s="49" t="n">
        <v>7</v>
      </c>
      <c r="E1454" s="54" t="n">
        <v>2102.24</v>
      </c>
    </row>
    <row r="1455" customFormat="false" ht="15" hidden="false" customHeight="false" outlineLevel="0" collapsed="false">
      <c r="A1455" s="49" t="n">
        <v>2011</v>
      </c>
      <c r="B1455" s="49" t="s">
        <v>189</v>
      </c>
      <c r="C1455" s="49" t="n">
        <v>5</v>
      </c>
      <c r="D1455" s="49" t="n">
        <v>8</v>
      </c>
      <c r="E1455" s="54" t="n">
        <v>33258.02</v>
      </c>
    </row>
    <row r="1456" customFormat="false" ht="15" hidden="false" customHeight="false" outlineLevel="0" collapsed="false">
      <c r="A1456" s="49" t="n">
        <v>2011</v>
      </c>
      <c r="B1456" s="49" t="s">
        <v>189</v>
      </c>
      <c r="C1456" s="49" t="n">
        <v>5</v>
      </c>
      <c r="D1456" s="49" t="n">
        <v>9</v>
      </c>
      <c r="E1456" s="54" t="n">
        <v>291237.78</v>
      </c>
    </row>
    <row r="1457" customFormat="false" ht="15" hidden="false" customHeight="false" outlineLevel="0" collapsed="false">
      <c r="A1457" s="49" t="n">
        <v>2011</v>
      </c>
      <c r="B1457" s="49" t="s">
        <v>189</v>
      </c>
      <c r="C1457" s="49" t="n">
        <v>5</v>
      </c>
      <c r="D1457" s="49" t="n">
        <v>10</v>
      </c>
      <c r="E1457" s="54" t="n">
        <v>176271.1</v>
      </c>
    </row>
    <row r="1458" customFormat="false" ht="15" hidden="false" customHeight="false" outlineLevel="0" collapsed="false">
      <c r="A1458" s="49" t="n">
        <v>2011</v>
      </c>
      <c r="B1458" s="49" t="s">
        <v>189</v>
      </c>
      <c r="C1458" s="49" t="n">
        <v>5</v>
      </c>
      <c r="D1458" s="49" t="n">
        <v>11</v>
      </c>
      <c r="E1458" s="54" t="n">
        <v>157806.2</v>
      </c>
    </row>
    <row r="1459" customFormat="false" ht="15" hidden="false" customHeight="false" outlineLevel="0" collapsed="false">
      <c r="A1459" s="49" t="n">
        <v>2011</v>
      </c>
      <c r="B1459" s="49" t="s">
        <v>189</v>
      </c>
      <c r="C1459" s="49" t="n">
        <v>5</v>
      </c>
      <c r="D1459" s="49" t="n">
        <v>12</v>
      </c>
      <c r="E1459" s="54" t="n">
        <v>182153.18</v>
      </c>
    </row>
    <row r="1460" customFormat="false" ht="15" hidden="false" customHeight="false" outlineLevel="0" collapsed="false">
      <c r="A1460" s="49" t="n">
        <v>2011</v>
      </c>
      <c r="B1460" s="49" t="s">
        <v>189</v>
      </c>
      <c r="C1460" s="49" t="n">
        <v>5</v>
      </c>
      <c r="D1460" s="49" t="n">
        <v>13</v>
      </c>
      <c r="E1460" s="54" t="n">
        <v>158792.02</v>
      </c>
    </row>
    <row r="1461" customFormat="false" ht="15" hidden="false" customHeight="false" outlineLevel="0" collapsed="false">
      <c r="A1461" s="49" t="n">
        <v>2011</v>
      </c>
      <c r="B1461" s="49" t="s">
        <v>189</v>
      </c>
      <c r="C1461" s="49" t="n">
        <v>5</v>
      </c>
      <c r="D1461" s="49" t="n">
        <v>14</v>
      </c>
      <c r="E1461" s="54" t="n">
        <v>127745.59</v>
      </c>
    </row>
    <row r="1462" customFormat="false" ht="15" hidden="false" customHeight="false" outlineLevel="0" collapsed="false">
      <c r="A1462" s="49" t="n">
        <v>2011</v>
      </c>
      <c r="B1462" s="49" t="s">
        <v>189</v>
      </c>
      <c r="C1462" s="49" t="n">
        <v>5</v>
      </c>
      <c r="D1462" s="49" t="n">
        <v>15</v>
      </c>
      <c r="E1462" s="54" t="n">
        <v>151579.91</v>
      </c>
    </row>
    <row r="1463" customFormat="false" ht="15" hidden="false" customHeight="false" outlineLevel="0" collapsed="false">
      <c r="A1463" s="49" t="n">
        <v>2011</v>
      </c>
      <c r="B1463" s="49" t="s">
        <v>189</v>
      </c>
      <c r="C1463" s="49" t="n">
        <v>5</v>
      </c>
      <c r="D1463" s="49" t="n">
        <v>16</v>
      </c>
      <c r="E1463" s="54" t="n">
        <v>70650.08</v>
      </c>
    </row>
    <row r="1464" customFormat="false" ht="15" hidden="false" customHeight="false" outlineLevel="0" collapsed="false">
      <c r="A1464" s="49" t="n">
        <v>2011</v>
      </c>
      <c r="B1464" s="49" t="s">
        <v>189</v>
      </c>
      <c r="C1464" s="49" t="n">
        <v>5</v>
      </c>
      <c r="D1464" s="49" t="n">
        <v>17</v>
      </c>
      <c r="E1464" s="54" t="n">
        <v>38624.39</v>
      </c>
    </row>
    <row r="1465" customFormat="false" ht="15" hidden="false" customHeight="false" outlineLevel="0" collapsed="false">
      <c r="A1465" s="49" t="n">
        <v>2011</v>
      </c>
      <c r="B1465" s="49" t="s">
        <v>189</v>
      </c>
      <c r="C1465" s="49" t="n">
        <v>5</v>
      </c>
      <c r="D1465" s="49" t="n">
        <v>19</v>
      </c>
      <c r="E1465" s="54" t="n">
        <v>373.04</v>
      </c>
    </row>
    <row r="1466" customFormat="false" ht="15" hidden="false" customHeight="false" outlineLevel="0" collapsed="false">
      <c r="A1466" s="49" t="n">
        <v>2011</v>
      </c>
      <c r="B1466" s="49" t="s">
        <v>189</v>
      </c>
      <c r="C1466" s="49" t="n">
        <v>5</v>
      </c>
      <c r="D1466" s="49" t="n">
        <v>20</v>
      </c>
      <c r="E1466" s="54" t="n">
        <v>19.19</v>
      </c>
    </row>
    <row r="1467" customFormat="false" ht="15" hidden="false" customHeight="false" outlineLevel="0" collapsed="false">
      <c r="A1467" s="49" t="n">
        <v>2011</v>
      </c>
      <c r="B1467" s="49" t="s">
        <v>189</v>
      </c>
      <c r="C1467" s="49" t="n">
        <v>7</v>
      </c>
      <c r="D1467" s="49" t="n">
        <v>9</v>
      </c>
      <c r="E1467" s="54" t="n">
        <v>778.8</v>
      </c>
    </row>
    <row r="1468" customFormat="false" ht="15" hidden="false" customHeight="false" outlineLevel="0" collapsed="false">
      <c r="A1468" s="49" t="n">
        <v>2011</v>
      </c>
      <c r="B1468" s="49" t="s">
        <v>189</v>
      </c>
      <c r="C1468" s="49" t="n">
        <v>7</v>
      </c>
      <c r="D1468" s="49" t="n">
        <v>10</v>
      </c>
      <c r="E1468" s="54" t="n">
        <v>71901.24</v>
      </c>
    </row>
    <row r="1469" customFormat="false" ht="15" hidden="false" customHeight="false" outlineLevel="0" collapsed="false">
      <c r="A1469" s="49" t="n">
        <v>2011</v>
      </c>
      <c r="B1469" s="49" t="s">
        <v>189</v>
      </c>
      <c r="C1469" s="49" t="n">
        <v>7</v>
      </c>
      <c r="D1469" s="49" t="n">
        <v>11</v>
      </c>
      <c r="E1469" s="54" t="n">
        <v>112809.87</v>
      </c>
    </row>
    <row r="1470" customFormat="false" ht="15" hidden="false" customHeight="false" outlineLevel="0" collapsed="false">
      <c r="A1470" s="49" t="n">
        <v>2011</v>
      </c>
      <c r="B1470" s="49" t="s">
        <v>189</v>
      </c>
      <c r="C1470" s="49" t="n">
        <v>7</v>
      </c>
      <c r="D1470" s="49" t="n">
        <v>12</v>
      </c>
      <c r="E1470" s="54" t="n">
        <v>137935.54</v>
      </c>
    </row>
    <row r="1471" customFormat="false" ht="15" hidden="false" customHeight="false" outlineLevel="0" collapsed="false">
      <c r="A1471" s="49" t="n">
        <v>2011</v>
      </c>
      <c r="B1471" s="49" t="s">
        <v>189</v>
      </c>
      <c r="C1471" s="49" t="n">
        <v>7</v>
      </c>
      <c r="D1471" s="49" t="n">
        <v>13</v>
      </c>
      <c r="E1471" s="54" t="n">
        <v>120867.59</v>
      </c>
    </row>
    <row r="1472" customFormat="false" ht="15" hidden="false" customHeight="false" outlineLevel="0" collapsed="false">
      <c r="A1472" s="49" t="n">
        <v>2011</v>
      </c>
      <c r="B1472" s="49" t="s">
        <v>189</v>
      </c>
      <c r="C1472" s="49" t="n">
        <v>7</v>
      </c>
      <c r="D1472" s="49" t="n">
        <v>14</v>
      </c>
      <c r="E1472" s="54" t="n">
        <v>91577.71</v>
      </c>
    </row>
    <row r="1473" customFormat="false" ht="15" hidden="false" customHeight="false" outlineLevel="0" collapsed="false">
      <c r="A1473" s="49" t="n">
        <v>2011</v>
      </c>
      <c r="B1473" s="49" t="s">
        <v>189</v>
      </c>
      <c r="C1473" s="49" t="n">
        <v>7</v>
      </c>
      <c r="D1473" s="49" t="n">
        <v>15</v>
      </c>
      <c r="E1473" s="54" t="n">
        <v>96662.4</v>
      </c>
    </row>
    <row r="1474" customFormat="false" ht="15" hidden="false" customHeight="false" outlineLevel="0" collapsed="false">
      <c r="A1474" s="49" t="n">
        <v>2011</v>
      </c>
      <c r="B1474" s="49" t="s">
        <v>189</v>
      </c>
      <c r="C1474" s="49" t="n">
        <v>7</v>
      </c>
      <c r="D1474" s="49" t="n">
        <v>16</v>
      </c>
      <c r="E1474" s="54" t="n">
        <v>26808.61</v>
      </c>
    </row>
    <row r="1475" customFormat="false" ht="15" hidden="false" customHeight="false" outlineLevel="0" collapsed="false">
      <c r="A1475" s="49" t="n">
        <v>2011</v>
      </c>
      <c r="B1475" s="49" t="s">
        <v>194</v>
      </c>
      <c r="C1475" s="49" t="n">
        <v>1</v>
      </c>
      <c r="D1475" s="49" t="n">
        <v>10</v>
      </c>
      <c r="E1475" s="54" t="n">
        <v>252.9</v>
      </c>
    </row>
    <row r="1476" customFormat="false" ht="15" hidden="false" customHeight="false" outlineLevel="0" collapsed="false">
      <c r="A1476" s="49" t="n">
        <v>2011</v>
      </c>
      <c r="B1476" s="49" t="s">
        <v>194</v>
      </c>
      <c r="C1476" s="49" t="n">
        <v>1</v>
      </c>
      <c r="D1476" s="49" t="n">
        <v>13</v>
      </c>
      <c r="E1476" s="54" t="n">
        <v>577.23</v>
      </c>
    </row>
    <row r="1477" customFormat="false" ht="15" hidden="false" customHeight="false" outlineLevel="0" collapsed="false">
      <c r="A1477" s="49" t="n">
        <v>2011</v>
      </c>
      <c r="B1477" s="49" t="s">
        <v>194</v>
      </c>
      <c r="C1477" s="49" t="n">
        <v>1</v>
      </c>
      <c r="D1477" s="49" t="n">
        <v>15</v>
      </c>
      <c r="E1477" s="54" t="n">
        <v>185.78</v>
      </c>
    </row>
    <row r="1478" customFormat="false" ht="15" hidden="false" customHeight="false" outlineLevel="0" collapsed="false">
      <c r="A1478" s="49" t="n">
        <v>2011</v>
      </c>
      <c r="B1478" s="49" t="s">
        <v>194</v>
      </c>
      <c r="C1478" s="49" t="n">
        <v>2</v>
      </c>
      <c r="D1478" s="49" t="n">
        <v>15</v>
      </c>
      <c r="E1478" s="54" t="n">
        <v>852.68</v>
      </c>
    </row>
    <row r="1479" customFormat="false" ht="15" hidden="false" customHeight="false" outlineLevel="0" collapsed="false">
      <c r="A1479" s="49" t="n">
        <v>2011</v>
      </c>
      <c r="B1479" s="49" t="s">
        <v>194</v>
      </c>
      <c r="C1479" s="49" t="n">
        <v>3</v>
      </c>
      <c r="D1479" s="49" t="n">
        <v>10</v>
      </c>
      <c r="E1479" s="54" t="n">
        <v>333.2</v>
      </c>
    </row>
    <row r="1480" customFormat="false" ht="15" hidden="false" customHeight="false" outlineLevel="0" collapsed="false">
      <c r="A1480" s="49" t="n">
        <v>2011</v>
      </c>
      <c r="B1480" s="49" t="s">
        <v>194</v>
      </c>
      <c r="C1480" s="49" t="n">
        <v>4</v>
      </c>
      <c r="D1480" s="49" t="n">
        <v>9</v>
      </c>
      <c r="E1480" s="54" t="n">
        <v>252.05</v>
      </c>
    </row>
    <row r="1481" customFormat="false" ht="15" hidden="false" customHeight="false" outlineLevel="0" collapsed="false">
      <c r="A1481" s="49" t="n">
        <v>2011</v>
      </c>
      <c r="B1481" s="49" t="s">
        <v>194</v>
      </c>
      <c r="C1481" s="49" t="n">
        <v>4</v>
      </c>
      <c r="D1481" s="49" t="n">
        <v>13</v>
      </c>
      <c r="E1481" s="54" t="n">
        <v>203.19</v>
      </c>
    </row>
    <row r="1482" customFormat="false" ht="15" hidden="false" customHeight="false" outlineLevel="0" collapsed="false">
      <c r="A1482" s="49" t="n">
        <v>2011</v>
      </c>
      <c r="B1482" s="49" t="s">
        <v>194</v>
      </c>
      <c r="C1482" s="49" t="n">
        <v>4</v>
      </c>
      <c r="D1482" s="49" t="n">
        <v>14</v>
      </c>
      <c r="E1482" s="54" t="n">
        <v>632.55</v>
      </c>
    </row>
    <row r="1483" customFormat="false" ht="15" hidden="false" customHeight="false" outlineLevel="0" collapsed="false">
      <c r="A1483" s="49" t="n">
        <v>2011</v>
      </c>
      <c r="B1483" s="49" t="s">
        <v>194</v>
      </c>
      <c r="C1483" s="49" t="n">
        <v>4</v>
      </c>
      <c r="D1483" s="49" t="n">
        <v>16</v>
      </c>
      <c r="E1483" s="54" t="n">
        <v>540.13</v>
      </c>
    </row>
    <row r="1484" customFormat="false" ht="15" hidden="false" customHeight="false" outlineLevel="0" collapsed="false">
      <c r="A1484" s="49" t="n">
        <v>2011</v>
      </c>
      <c r="B1484" s="49" t="s">
        <v>194</v>
      </c>
      <c r="C1484" s="49" t="n">
        <v>5</v>
      </c>
      <c r="D1484" s="49" t="n">
        <v>12</v>
      </c>
      <c r="E1484" s="54" t="n">
        <v>284.3</v>
      </c>
    </row>
    <row r="1485" customFormat="false" ht="15" hidden="false" customHeight="false" outlineLevel="0" collapsed="false">
      <c r="A1485" s="49" t="n">
        <v>2011</v>
      </c>
      <c r="B1485" s="49" t="s">
        <v>194</v>
      </c>
      <c r="C1485" s="49" t="n">
        <v>5</v>
      </c>
      <c r="D1485" s="49" t="n">
        <v>16</v>
      </c>
      <c r="E1485" s="54" t="n">
        <v>626.93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22"/>
    <col collapsed="false" customWidth="true" hidden="false" outlineLevel="0" max="5" min="5" style="0" width="22"/>
    <col collapsed="false" customWidth="true" hidden="false" outlineLevel="0" max="7" min="7" style="0" width="22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58" t="s">
        <v>1238</v>
      </c>
      <c r="C1" s="58" t="s">
        <v>1239</v>
      </c>
      <c r="E1" s="58" t="s">
        <v>1240</v>
      </c>
      <c r="G1" s="58" t="s">
        <v>1241</v>
      </c>
      <c r="I1" s="58" t="s">
        <v>1242</v>
      </c>
    </row>
    <row r="2" customFormat="false" ht="15" hidden="false" customHeight="false" outlineLevel="0" collapsed="false">
      <c r="A2" s="49" t="s">
        <v>3</v>
      </c>
      <c r="B2" s="49"/>
      <c r="C2" s="49" t="s">
        <v>5</v>
      </c>
      <c r="D2" s="49"/>
      <c r="E2" s="49" t="s">
        <v>7</v>
      </c>
      <c r="F2" s="49"/>
      <c r="G2" s="49" t="s">
        <v>30</v>
      </c>
      <c r="H2" s="49"/>
      <c r="I2" s="49" t="s">
        <v>1243</v>
      </c>
    </row>
    <row r="3" customFormat="false" ht="15" hidden="false" customHeight="false" outlineLevel="0" collapsed="false">
      <c r="A3" s="49" t="s">
        <v>189</v>
      </c>
      <c r="B3" s="49"/>
      <c r="C3" s="49" t="n">
        <v>2009</v>
      </c>
      <c r="D3" s="49"/>
      <c r="E3" s="49" t="s">
        <v>21</v>
      </c>
      <c r="F3" s="49"/>
      <c r="G3" s="49" t="s">
        <v>31</v>
      </c>
      <c r="H3" s="49"/>
      <c r="I3" s="49" t="s">
        <v>1244</v>
      </c>
    </row>
    <row r="4" customFormat="false" ht="15" hidden="false" customHeight="false" outlineLevel="0" collapsed="false">
      <c r="A4" s="49" t="s">
        <v>222</v>
      </c>
      <c r="B4" s="49"/>
      <c r="C4" s="49" t="n">
        <v>2010</v>
      </c>
      <c r="D4" s="49"/>
      <c r="E4" s="49" t="s">
        <v>1245</v>
      </c>
      <c r="F4" s="49"/>
      <c r="G4" s="49" t="s">
        <v>32</v>
      </c>
      <c r="H4" s="49"/>
      <c r="I4" s="49" t="s">
        <v>1246</v>
      </c>
    </row>
    <row r="5" customFormat="false" ht="15" hidden="false" customHeight="false" outlineLevel="0" collapsed="false">
      <c r="A5" s="49" t="s">
        <v>218</v>
      </c>
      <c r="B5" s="49"/>
      <c r="C5" s="49" t="n">
        <v>2011</v>
      </c>
      <c r="D5" s="49"/>
      <c r="E5" s="49" t="s">
        <v>1247</v>
      </c>
      <c r="F5" s="49"/>
      <c r="G5" s="49" t="s">
        <v>33</v>
      </c>
      <c r="H5" s="49"/>
      <c r="I5" s="49" t="s">
        <v>1248</v>
      </c>
    </row>
    <row r="6" customFormat="false" ht="15" hidden="false" customHeight="false" outlineLevel="0" collapsed="false">
      <c r="A6" s="49" t="s">
        <v>206</v>
      </c>
      <c r="B6" s="49"/>
      <c r="C6" s="49"/>
      <c r="D6" s="49"/>
      <c r="E6" s="49"/>
      <c r="F6" s="49"/>
      <c r="G6" s="49" t="s">
        <v>34</v>
      </c>
      <c r="H6" s="49"/>
      <c r="I6" s="49" t="s">
        <v>1249</v>
      </c>
    </row>
    <row r="7" customFormat="false" ht="15" hidden="false" customHeight="false" outlineLevel="0" collapsed="false">
      <c r="A7" s="49" t="s">
        <v>205</v>
      </c>
      <c r="B7" s="49"/>
      <c r="C7" s="49"/>
      <c r="D7" s="49"/>
      <c r="E7" s="49"/>
      <c r="F7" s="49"/>
      <c r="G7" s="49" t="s">
        <v>35</v>
      </c>
      <c r="H7" s="49"/>
      <c r="I7" s="49"/>
    </row>
    <row r="8" customFormat="false" ht="15" hidden="false" customHeight="false" outlineLevel="0" collapsed="false">
      <c r="A8" s="49" t="s">
        <v>203</v>
      </c>
      <c r="B8" s="49"/>
      <c r="C8" s="49"/>
      <c r="D8" s="49"/>
      <c r="E8" s="49"/>
      <c r="F8" s="49"/>
      <c r="G8" s="49" t="s">
        <v>36</v>
      </c>
      <c r="H8" s="49"/>
      <c r="I8" s="49"/>
    </row>
    <row r="9" customFormat="false" ht="15" hidden="false" customHeight="false" outlineLevel="0" collapsed="false">
      <c r="A9" s="49" t="s">
        <v>198</v>
      </c>
      <c r="B9" s="49"/>
      <c r="C9" s="49"/>
      <c r="D9" s="49"/>
      <c r="E9" s="49"/>
      <c r="F9" s="49"/>
      <c r="G9" s="49"/>
      <c r="H9" s="49"/>
      <c r="I9" s="49"/>
    </row>
    <row r="10" customFormat="false" ht="15" hidden="false" customHeight="false" outlineLevel="0" collapsed="false">
      <c r="A10" s="49" t="s">
        <v>196</v>
      </c>
      <c r="B10" s="49"/>
      <c r="C10" s="49"/>
      <c r="D10" s="49"/>
      <c r="E10" s="49"/>
      <c r="F10" s="49"/>
      <c r="G10" s="49"/>
      <c r="H10" s="49"/>
      <c r="I10" s="49"/>
    </row>
    <row r="11" customFormat="false" ht="15" hidden="false" customHeight="false" outlineLevel="0" collapsed="false">
      <c r="A11" s="49" t="s">
        <v>210</v>
      </c>
      <c r="B11" s="49"/>
      <c r="C11" s="49"/>
      <c r="D11" s="49"/>
      <c r="E11" s="49"/>
      <c r="F11" s="49"/>
      <c r="G11" s="49"/>
      <c r="H11" s="49"/>
      <c r="I11" s="49"/>
    </row>
    <row r="12" customFormat="false" ht="15" hidden="false" customHeight="false" outlineLevel="0" collapsed="false">
      <c r="A12" s="49" t="s">
        <v>202</v>
      </c>
      <c r="B12" s="49"/>
      <c r="C12" s="49"/>
      <c r="D12" s="49"/>
      <c r="E12" s="49"/>
      <c r="F12" s="49"/>
      <c r="G12" s="49"/>
      <c r="H12" s="49"/>
      <c r="I12" s="49"/>
    </row>
    <row r="13" customFormat="false" ht="15" hidden="false" customHeight="false" outlineLevel="0" collapsed="false">
      <c r="A13" s="49" t="s">
        <v>201</v>
      </c>
      <c r="B13" s="49"/>
      <c r="C13" s="49"/>
      <c r="D13" s="49"/>
      <c r="E13" s="49"/>
      <c r="F13" s="49"/>
      <c r="G13" s="49"/>
      <c r="H13" s="49"/>
      <c r="I13" s="49"/>
    </row>
    <row r="14" customFormat="false" ht="15" hidden="false" customHeight="false" outlineLevel="0" collapsed="false">
      <c r="A14" s="49" t="s">
        <v>197</v>
      </c>
      <c r="B14" s="49"/>
      <c r="C14" s="49"/>
      <c r="D14" s="49"/>
      <c r="E14" s="49"/>
      <c r="F14" s="49"/>
      <c r="G14" s="49"/>
      <c r="H14" s="49"/>
      <c r="I14" s="49"/>
    </row>
    <row r="15" customFormat="false" ht="15" hidden="false" customHeight="false" outlineLevel="0" collapsed="false">
      <c r="A15" s="49" t="s">
        <v>223</v>
      </c>
      <c r="B15" s="49"/>
      <c r="C15" s="49"/>
      <c r="D15" s="49"/>
      <c r="E15" s="49"/>
      <c r="F15" s="49"/>
      <c r="G15" s="49"/>
      <c r="H15" s="49"/>
      <c r="I15" s="49"/>
    </row>
    <row r="16" customFormat="false" ht="15" hidden="false" customHeight="false" outlineLevel="0" collapsed="false">
      <c r="A16" s="49" t="s">
        <v>217</v>
      </c>
      <c r="B16" s="49"/>
      <c r="C16" s="49"/>
      <c r="D16" s="49"/>
      <c r="E16" s="49"/>
      <c r="F16" s="49"/>
      <c r="G16" s="49"/>
      <c r="H16" s="49"/>
      <c r="I16" s="49"/>
    </row>
    <row r="17" customFormat="false" ht="15" hidden="false" customHeight="false" outlineLevel="0" collapsed="false">
      <c r="A17" s="49" t="s">
        <v>193</v>
      </c>
      <c r="B17" s="49"/>
      <c r="C17" s="49"/>
      <c r="D17" s="49"/>
      <c r="E17" s="49"/>
      <c r="F17" s="49"/>
      <c r="G17" s="49"/>
      <c r="H17" s="49"/>
      <c r="I17" s="49"/>
    </row>
    <row r="18" customFormat="false" ht="15" hidden="false" customHeight="false" outlineLevel="0" collapsed="false">
      <c r="A18" s="49" t="s">
        <v>192</v>
      </c>
      <c r="B18" s="49"/>
      <c r="C18" s="49"/>
      <c r="D18" s="49"/>
      <c r="E18" s="49"/>
      <c r="F18" s="49"/>
      <c r="G18" s="49"/>
      <c r="H18" s="49"/>
      <c r="I18" s="49"/>
    </row>
    <row r="19" customFormat="false" ht="15" hidden="false" customHeight="false" outlineLevel="0" collapsed="false">
      <c r="A19" s="49" t="s">
        <v>191</v>
      </c>
      <c r="B19" s="49"/>
      <c r="C19" s="49"/>
      <c r="D19" s="49"/>
      <c r="E19" s="49"/>
      <c r="F19" s="49"/>
      <c r="G19" s="49"/>
      <c r="H19" s="49"/>
      <c r="I19" s="49"/>
    </row>
    <row r="20" customFormat="false" ht="15" hidden="false" customHeight="false" outlineLevel="0" collapsed="false">
      <c r="A20" s="49" t="s">
        <v>200</v>
      </c>
      <c r="B20" s="49"/>
      <c r="C20" s="49"/>
      <c r="D20" s="49"/>
      <c r="E20" s="49"/>
      <c r="F20" s="49"/>
      <c r="G20" s="49"/>
      <c r="H20" s="49"/>
      <c r="I20" s="49"/>
    </row>
    <row r="21" customFormat="false" ht="15" hidden="false" customHeight="false" outlineLevel="0" collapsed="false">
      <c r="A21" s="49" t="s">
        <v>199</v>
      </c>
      <c r="B21" s="49"/>
      <c r="C21" s="49"/>
      <c r="D21" s="49"/>
      <c r="E21" s="49"/>
      <c r="F21" s="49"/>
      <c r="G21" s="49"/>
      <c r="H21" s="49"/>
      <c r="I21" s="49"/>
    </row>
    <row r="22" customFormat="false" ht="15" hidden="false" customHeight="false" outlineLevel="0" collapsed="false">
      <c r="A22" s="49" t="s">
        <v>209</v>
      </c>
      <c r="B22" s="49"/>
      <c r="C22" s="49"/>
      <c r="D22" s="49"/>
      <c r="E22" s="49"/>
      <c r="F22" s="49"/>
      <c r="G22" s="49"/>
      <c r="H22" s="49"/>
      <c r="I22" s="49"/>
    </row>
    <row r="23" customFormat="false" ht="15" hidden="false" customHeight="false" outlineLevel="0" collapsed="false">
      <c r="A23" s="49" t="s">
        <v>234</v>
      </c>
      <c r="B23" s="49"/>
      <c r="C23" s="49"/>
      <c r="D23" s="49"/>
      <c r="E23" s="49"/>
      <c r="F23" s="49"/>
      <c r="G23" s="49"/>
      <c r="H23" s="49"/>
      <c r="I23" s="49"/>
    </row>
    <row r="24" customFormat="false" ht="15" hidden="false" customHeight="false" outlineLevel="0" collapsed="false">
      <c r="A24" s="49" t="s">
        <v>215</v>
      </c>
      <c r="B24" s="49"/>
      <c r="C24" s="49"/>
      <c r="D24" s="49"/>
      <c r="E24" s="49"/>
      <c r="F24" s="49"/>
      <c r="G24" s="49"/>
      <c r="H24" s="49"/>
      <c r="I24" s="49"/>
    </row>
    <row r="25" customFormat="false" ht="15" hidden="false" customHeight="false" outlineLevel="0" collapsed="false">
      <c r="A25" s="49" t="s">
        <v>211</v>
      </c>
      <c r="B25" s="49"/>
      <c r="C25" s="49"/>
      <c r="D25" s="49"/>
      <c r="E25" s="49"/>
      <c r="F25" s="49"/>
      <c r="G25" s="49"/>
      <c r="H25" s="49"/>
      <c r="I25" s="49"/>
    </row>
    <row r="26" customFormat="false" ht="15" hidden="false" customHeight="false" outlineLevel="0" collapsed="false">
      <c r="A26" s="49" t="s">
        <v>194</v>
      </c>
      <c r="B26" s="49"/>
      <c r="C26" s="49"/>
      <c r="D26" s="49"/>
      <c r="E26" s="49"/>
      <c r="F26" s="49"/>
      <c r="G26" s="49"/>
      <c r="H26" s="49"/>
      <c r="I26" s="49"/>
    </row>
    <row r="27" customFormat="false" ht="15" hidden="false" customHeight="false" outlineLevel="0" collapsed="false">
      <c r="A27" s="49" t="s">
        <v>213</v>
      </c>
      <c r="B27" s="49"/>
      <c r="C27" s="49"/>
      <c r="D27" s="49"/>
      <c r="E27" s="49"/>
      <c r="F27" s="49"/>
      <c r="G27" s="49"/>
      <c r="H27" s="49"/>
      <c r="I27" s="49"/>
    </row>
    <row r="28" customFormat="false" ht="15" hidden="false" customHeight="false" outlineLevel="0" collapsed="false">
      <c r="A28" s="49" t="s">
        <v>214</v>
      </c>
      <c r="B28" s="49"/>
      <c r="C28" s="49"/>
      <c r="D28" s="49"/>
      <c r="E28" s="49"/>
      <c r="F28" s="49"/>
      <c r="G28" s="49"/>
      <c r="H28" s="49"/>
      <c r="I28" s="49"/>
    </row>
    <row r="29" customFormat="false" ht="15" hidden="false" customHeight="false" outlineLevel="0" collapsed="false">
      <c r="A29" s="49" t="s">
        <v>207</v>
      </c>
      <c r="B29" s="49"/>
      <c r="C29" s="49"/>
      <c r="D29" s="49"/>
      <c r="E29" s="49"/>
      <c r="F29" s="49"/>
      <c r="G29" s="49"/>
      <c r="H29" s="49"/>
      <c r="I29" s="49"/>
    </row>
    <row r="30" customFormat="false" ht="15" hidden="false" customHeight="false" outlineLevel="0" collapsed="false">
      <c r="A30" s="49" t="s">
        <v>190</v>
      </c>
      <c r="B30" s="49"/>
      <c r="C30" s="49"/>
      <c r="D30" s="49"/>
      <c r="E30" s="49"/>
      <c r="F30" s="49"/>
      <c r="G30" s="49"/>
      <c r="H30" s="49"/>
      <c r="I30" s="49"/>
    </row>
    <row r="31" customFormat="false" ht="15" hidden="false" customHeight="false" outlineLevel="0" collapsed="false">
      <c r="A31" s="49" t="s">
        <v>225</v>
      </c>
      <c r="B31" s="49"/>
      <c r="C31" s="49"/>
      <c r="D31" s="49"/>
      <c r="E31" s="49"/>
      <c r="F31" s="49"/>
      <c r="G31" s="49"/>
      <c r="H31" s="49"/>
      <c r="I31" s="49"/>
    </row>
    <row r="32" customFormat="false" ht="15" hidden="false" customHeight="false" outlineLevel="0" collapsed="false">
      <c r="A32" s="49" t="s">
        <v>227</v>
      </c>
      <c r="B32" s="49"/>
      <c r="C32" s="49"/>
      <c r="D32" s="49"/>
      <c r="E32" s="49"/>
      <c r="F32" s="49"/>
      <c r="G32" s="49"/>
      <c r="H32" s="49"/>
      <c r="I32" s="49"/>
    </row>
    <row r="33" customFormat="false" ht="15" hidden="false" customHeight="false" outlineLevel="0" collapsed="false">
      <c r="A33" s="49" t="s">
        <v>226</v>
      </c>
      <c r="B33" s="49"/>
      <c r="C33" s="49"/>
      <c r="D33" s="49"/>
      <c r="E33" s="49"/>
      <c r="F33" s="49"/>
      <c r="G33" s="49"/>
      <c r="H33" s="49"/>
      <c r="I33" s="49"/>
    </row>
    <row r="34" customFormat="false" ht="15" hidden="false" customHeight="false" outlineLevel="0" collapsed="false">
      <c r="A34" s="49" t="s">
        <v>204</v>
      </c>
      <c r="B34" s="49"/>
      <c r="C34" s="49"/>
      <c r="D34" s="49"/>
      <c r="E34" s="49"/>
      <c r="F34" s="49"/>
      <c r="G34" s="49"/>
      <c r="H34" s="49"/>
      <c r="I34" s="49"/>
    </row>
    <row r="35" customFormat="false" ht="15" hidden="false" customHeight="false" outlineLevel="0" collapsed="false">
      <c r="A35" s="49" t="s">
        <v>208</v>
      </c>
      <c r="B35" s="49"/>
      <c r="C35" s="49"/>
      <c r="D35" s="49"/>
      <c r="E35" s="49"/>
      <c r="F35" s="49"/>
      <c r="G35" s="49"/>
      <c r="H35" s="49"/>
      <c r="I35" s="49"/>
    </row>
    <row r="36" customFormat="false" ht="15" hidden="false" customHeight="false" outlineLevel="0" collapsed="false">
      <c r="A36" s="49" t="s">
        <v>195</v>
      </c>
      <c r="B36" s="49"/>
      <c r="C36" s="49"/>
      <c r="D36" s="49"/>
      <c r="E36" s="49"/>
      <c r="F36" s="49"/>
      <c r="G36" s="49"/>
      <c r="H36" s="49"/>
      <c r="I36" s="49"/>
    </row>
    <row r="37" customFormat="false" ht="15" hidden="false" customHeight="false" outlineLevel="0" collapsed="false">
      <c r="A37" s="49" t="s">
        <v>219</v>
      </c>
      <c r="B37" s="49"/>
      <c r="C37" s="49"/>
      <c r="D37" s="49"/>
      <c r="E37" s="49"/>
      <c r="F37" s="49"/>
      <c r="G37" s="49"/>
      <c r="H37" s="49"/>
      <c r="I37" s="49"/>
    </row>
    <row r="38" customFormat="false" ht="15" hidden="false" customHeight="false" outlineLevel="0" collapsed="false">
      <c r="A38" s="49" t="s">
        <v>216</v>
      </c>
      <c r="B38" s="49"/>
      <c r="C38" s="49"/>
      <c r="D38" s="49"/>
      <c r="E38" s="49"/>
      <c r="F38" s="49"/>
      <c r="G38" s="49"/>
      <c r="H38" s="49"/>
      <c r="I38" s="49"/>
    </row>
    <row r="39" customFormat="false" ht="15" hidden="false" customHeight="false" outlineLevel="0" collapsed="false">
      <c r="A39" s="49" t="s">
        <v>233</v>
      </c>
      <c r="B39" s="49"/>
      <c r="C39" s="49"/>
      <c r="D39" s="49"/>
      <c r="E39" s="49"/>
      <c r="F39" s="49"/>
      <c r="G39" s="49"/>
      <c r="H39" s="49"/>
      <c r="I39" s="49"/>
    </row>
    <row r="40" customFormat="false" ht="15" hidden="false" customHeight="false" outlineLevel="0" collapsed="false">
      <c r="A40" s="49" t="s">
        <v>224</v>
      </c>
      <c r="B40" s="49"/>
      <c r="C40" s="49"/>
      <c r="D40" s="49"/>
      <c r="E40" s="49"/>
      <c r="F40" s="49"/>
      <c r="G40" s="49"/>
      <c r="H40" s="49"/>
      <c r="I40" s="49"/>
    </row>
    <row r="41" customFormat="false" ht="15" hidden="false" customHeight="false" outlineLevel="0" collapsed="false">
      <c r="A41" s="49" t="s">
        <v>220</v>
      </c>
      <c r="B41" s="49"/>
      <c r="C41" s="49"/>
      <c r="D41" s="49"/>
      <c r="E41" s="49"/>
      <c r="F41" s="49"/>
      <c r="G41" s="49"/>
      <c r="H41" s="49"/>
      <c r="I41" s="49"/>
    </row>
    <row r="42" customFormat="false" ht="15" hidden="false" customHeight="false" outlineLevel="0" collapsed="false">
      <c r="A42" s="49" t="s">
        <v>221</v>
      </c>
      <c r="B42" s="49"/>
      <c r="C42" s="49"/>
      <c r="D42" s="49"/>
      <c r="E42" s="49"/>
      <c r="F42" s="49"/>
      <c r="G42" s="49"/>
      <c r="H42" s="49"/>
      <c r="I42" s="49"/>
    </row>
    <row r="43" customFormat="false" ht="15" hidden="false" customHeight="false" outlineLevel="0" collapsed="false">
      <c r="A43" s="49" t="s">
        <v>229</v>
      </c>
      <c r="B43" s="49"/>
      <c r="C43" s="49"/>
      <c r="D43" s="49"/>
      <c r="E43" s="49"/>
      <c r="F43" s="49"/>
      <c r="G43" s="49"/>
      <c r="H43" s="49"/>
      <c r="I43" s="49"/>
    </row>
    <row r="44" customFormat="false" ht="15" hidden="false" customHeight="false" outlineLevel="0" collapsed="false">
      <c r="A44" s="49" t="s">
        <v>212</v>
      </c>
      <c r="B44" s="49"/>
      <c r="C44" s="49"/>
      <c r="D44" s="49"/>
      <c r="E44" s="49"/>
      <c r="F44" s="49"/>
      <c r="G44" s="49"/>
      <c r="H44" s="49"/>
      <c r="I44" s="49"/>
    </row>
    <row r="45" customFormat="false" ht="15" hidden="false" customHeight="false" outlineLevel="0" collapsed="false">
      <c r="A45" s="49" t="s">
        <v>228</v>
      </c>
      <c r="B45" s="49"/>
      <c r="C45" s="49"/>
      <c r="D45" s="49"/>
      <c r="E45" s="49"/>
      <c r="F45" s="49"/>
      <c r="G45" s="49"/>
      <c r="H45" s="49"/>
      <c r="I45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2026-10-23T11:40:42Z</dcterms:created>
  <dc:creator>openpyxl</dc:creator>
  <dc:description/>
  <dc:language>en-US</dc:language>
  <cp:lastModifiedBy/>
  <dcterms:modified xsi:type="dcterms:W3CDTF">2026-10-23T11:41:15Z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